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2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3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5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8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5.xml" ContentType="application/vnd.openxmlformats-officedocument.drawing+xml"/>
  <Override PartName="/xl/charts/chart19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20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23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6.xml" ContentType="application/vnd.openxmlformats-officedocument.drawing+xml"/>
  <Override PartName="/xl/charts/chart24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5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7.xml" ContentType="application/vnd.openxmlformats-officedocument.drawing+xml"/>
  <Override PartName="/xl/charts/chart26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7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30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8.xml" ContentType="application/vnd.openxmlformats-officedocument.drawing+xml"/>
  <Override PartName="/xl/charts/chart31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32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35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9.xml" ContentType="application/vnd.openxmlformats-officedocument.drawing+xml"/>
  <Override PartName="/xl/charts/chart36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7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40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10.xml" ContentType="application/vnd.openxmlformats-officedocument.drawing+xml"/>
  <Override PartName="/xl/charts/chart41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42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45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1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46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47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12.xml" ContentType="application/vnd.openxmlformats-officedocument.drawing+xml"/>
  <Override PartName="/xl/charts/chart48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9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50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51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52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13.xml" ContentType="application/vnd.openxmlformats-officedocument.drawing+xml"/>
  <Override PartName="/xl/charts/chart53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54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55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56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14.xml" ContentType="application/vnd.openxmlformats-officedocument.drawing+xml"/>
  <Override PartName="/xl/charts/chart57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8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9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15.xml" ContentType="application/vnd.openxmlformats-officedocument.drawing+xml"/>
  <Override PartName="/xl/charts/chart60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61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62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16.xml" ContentType="application/vnd.openxmlformats-officedocument.drawing+xml"/>
  <Override PartName="/xl/charts/chart63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64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65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17.xml" ContentType="application/vnd.openxmlformats-officedocument.drawing+xml"/>
  <Override PartName="/xl/charts/chart66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67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8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drawings/drawing18.xml" ContentType="application/vnd.openxmlformats-officedocument.drawing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harts/chart69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19.xml" ContentType="application/vnd.openxmlformats-officedocument.drawing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harts/chart70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drawings/drawing20.xml" ContentType="application/vnd.openxmlformats-officedocument.drawing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charts/chart71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drawings/drawing21.xml" ContentType="application/vnd.openxmlformats-officedocument.drawing+xml"/>
  <Override PartName="/xl/comments5.xml" ContentType="application/vnd.openxmlformats-officedocument.spreadsheetml.comments+xml"/>
  <Override PartName="/xl/threadedComments/threadedComment5.xml" ContentType="application/vnd.ms-excel.threadedcomments+xml"/>
  <Override PartName="/xl/charts/chart72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drawings/drawing22.xml" ContentType="application/vnd.openxmlformats-officedocument.drawing+xml"/>
  <Override PartName="/xl/comments6.xml" ContentType="application/vnd.openxmlformats-officedocument.spreadsheetml.comments+xml"/>
  <Override PartName="/xl/threadedComments/threadedComment6.xml" ContentType="application/vnd.ms-excel.threadedcomments+xml"/>
  <Override PartName="/xl/charts/chart73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drawings/drawing23.xml" ContentType="application/vnd.openxmlformats-officedocument.drawing+xml"/>
  <Override PartName="/xl/comments7.xml" ContentType="application/vnd.openxmlformats-officedocument.spreadsheetml.comments+xml"/>
  <Override PartName="/xl/threadedComments/threadedComment7.xml" ContentType="application/vnd.ms-excel.threadedcomments+xml"/>
  <Override PartName="/xl/charts/chart74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drawings/drawing24.xml" ContentType="application/vnd.openxmlformats-officedocument.drawing+xml"/>
  <Override PartName="/xl/comments8.xml" ContentType="application/vnd.openxmlformats-officedocument.spreadsheetml.comments+xml"/>
  <Override PartName="/xl/threadedComments/threadedComment8.xml" ContentType="application/vnd.ms-excel.threadedcomments+xml"/>
  <Override PartName="/xl/charts/chart75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drawings/drawing25.xml" ContentType="application/vnd.openxmlformats-officedocument.drawing+xml"/>
  <Override PartName="/xl/comments9.xml" ContentType="application/vnd.openxmlformats-officedocument.spreadsheetml.comments+xml"/>
  <Override PartName="/xl/threadedComments/threadedComment9.xml" ContentType="application/vnd.ms-excel.threadedcomments+xml"/>
  <Override PartName="/xl/charts/chart76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omments10.xml" ContentType="application/vnd.openxmlformats-officedocument.spreadsheetml.comments+xml"/>
  <Override PartName="/xl/threadedComments/threadedComment10.xml" ContentType="application/vnd.ms-excel.threadedcomments+xml"/>
  <Override PartName="/xl/comments11.xml" ContentType="application/vnd.openxmlformats-officedocument.spreadsheetml.comments+xml"/>
  <Override PartName="/xl/threadedComments/threadedComment11.xml" ContentType="application/vnd.ms-excel.threadedcomments+xml"/>
  <Override PartName="/xl/comments12.xml" ContentType="application/vnd.openxmlformats-officedocument.spreadsheetml.comments+xml"/>
  <Override PartName="/xl/threadedComments/threadedComment12.xml" ContentType="application/vnd.ms-excel.threadedcomments+xml"/>
  <Override PartName="/xl/comments13.xml" ContentType="application/vnd.openxmlformats-officedocument.spreadsheetml.comments+xml"/>
  <Override PartName="/xl/threadedComments/threadedComment13.xml" ContentType="application/vnd.ms-excel.threadedcomments+xml"/>
  <Override PartName="/xl/comments14.xml" ContentType="application/vnd.openxmlformats-officedocument.spreadsheetml.comments+xml"/>
  <Override PartName="/xl/threadedComments/threadedComment14.xml" ContentType="application/vnd.ms-excel.threadedcomments+xml"/>
  <Override PartName="/xl/comments15.xml" ContentType="application/vnd.openxmlformats-officedocument.spreadsheetml.comments+xml"/>
  <Override PartName="/xl/threadedComments/threadedComment15.xml" ContentType="application/vnd.ms-excel.threadedcomments+xml"/>
  <Override PartName="/xl/drawings/drawing26.xml" ContentType="application/vnd.openxmlformats-officedocument.drawing+xml"/>
  <Override PartName="/xl/charts/chart77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8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9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drawings/drawing27.xml" ContentType="application/vnd.openxmlformats-officedocument.drawing+xml"/>
  <Override PartName="/xl/charts/chart80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81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82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drawings/drawing28.xml" ContentType="application/vnd.openxmlformats-officedocument.drawing+xml"/>
  <Override PartName="/xl/charts/chart83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84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85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drawings/drawing29.xml" ContentType="application/vnd.openxmlformats-officedocument.drawing+xml"/>
  <Override PartName="/xl/charts/chart86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87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8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9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90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91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92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93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94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omments16.xml" ContentType="application/vnd.openxmlformats-officedocument.spreadsheetml.comments+xml"/>
  <Override PartName="/xl/threadedComments/threadedComment16.xml" ContentType="application/vnd.ms-excel.threadedcomments+xml"/>
  <Override PartName="/xl/comments17.xml" ContentType="application/vnd.openxmlformats-officedocument.spreadsheetml.comments+xml"/>
  <Override PartName="/xl/threadedComments/threadedComment17.xml" ContentType="application/vnd.ms-excel.threadedcomments+xml"/>
  <Override PartName="/xl/comments18.xml" ContentType="application/vnd.openxmlformats-officedocument.spreadsheetml.comments+xml"/>
  <Override PartName="/xl/threadedComments/threadedComment18.xml" ContentType="application/vnd.ms-excel.threadedcomments+xml"/>
  <Override PartName="/xl/comments19.xml" ContentType="application/vnd.openxmlformats-officedocument.spreadsheetml.comments+xml"/>
  <Override PartName="/xl/threadedComments/threadedComment19.xml" ContentType="application/vnd.ms-excel.threadedcomments+xml"/>
  <Override PartName="/xl/comments20.xml" ContentType="application/vnd.openxmlformats-officedocument.spreadsheetml.comments+xml"/>
  <Override PartName="/xl/threadedComments/threadedComment20.xml" ContentType="application/vnd.ms-excel.threadedcomments+xml"/>
  <Override PartName="/xl/comments21.xml" ContentType="application/vnd.openxmlformats-officedocument.spreadsheetml.comments+xml"/>
  <Override PartName="/xl/threadedComments/threadedComment21.xml" ContentType="application/vnd.ms-excel.threadedcomments+xml"/>
  <Override PartName="/xl/comments22.xml" ContentType="application/vnd.openxmlformats-officedocument.spreadsheetml.comments+xml"/>
  <Override PartName="/xl/threadedComments/threadedComment22.xml" ContentType="application/vnd.ms-excel.threadedcomments+xml"/>
  <Override PartName="/xl/comments23.xml" ContentType="application/vnd.openxmlformats-officedocument.spreadsheetml.comments+xml"/>
  <Override PartName="/xl/threadedComments/threadedComment23.xml" ContentType="application/vnd.ms-excel.threadedcomments+xml"/>
  <Override PartName="/xl/comments24.xml" ContentType="application/vnd.openxmlformats-officedocument.spreadsheetml.comments+xml"/>
  <Override PartName="/xl/threadedComments/threadedComment24.xml" ContentType="application/vnd.ms-excel.threadedcomments+xml"/>
  <Override PartName="/xl/comments25.xml" ContentType="application/vnd.openxmlformats-officedocument.spreadsheetml.comments+xml"/>
  <Override PartName="/xl/threadedComments/threadedComment25.xml" ContentType="application/vnd.ms-excel.threadedcomments+xml"/>
  <Override PartName="/xl/comments26.xml" ContentType="application/vnd.openxmlformats-officedocument.spreadsheetml.comments+xml"/>
  <Override PartName="/xl/threadedComments/threadedComment26.xml" ContentType="application/vnd.ms-excel.threadedcomments+xml"/>
  <Override PartName="/xl/comments27.xml" ContentType="application/vnd.openxmlformats-officedocument.spreadsheetml.comments+xml"/>
  <Override PartName="/xl/threadedComments/threadedComment27.xml" ContentType="application/vnd.ms-excel.threadedcomments+xml"/>
  <Override PartName="/xl/comments28.xml" ContentType="application/vnd.openxmlformats-officedocument.spreadsheetml.comments+xml"/>
  <Override PartName="/xl/threadedComments/threadedComment28.xml" ContentType="application/vnd.ms-excel.threadedcomments+xml"/>
  <Override PartName="/xl/comments29.xml" ContentType="application/vnd.openxmlformats-officedocument.spreadsheetml.comments+xml"/>
  <Override PartName="/xl/threadedComments/threadedComment29.xml" ContentType="application/vnd.ms-excel.threadedcomments+xml"/>
  <Override PartName="/xl/comments30.xml" ContentType="application/vnd.openxmlformats-officedocument.spreadsheetml.comments+xml"/>
  <Override PartName="/xl/threadedComments/threadedComment30.xml" ContentType="application/vnd.ms-excel.threadedcomments+xml"/>
  <Override PartName="/xl/comments31.xml" ContentType="application/vnd.openxmlformats-officedocument.spreadsheetml.comments+xml"/>
  <Override PartName="/xl/threadedComments/threadedComment31.xml" ContentType="application/vnd.ms-excel.threadedcomments+xml"/>
  <Override PartName="/xl/comments32.xml" ContentType="application/vnd.openxmlformats-officedocument.spreadsheetml.comments+xml"/>
  <Override PartName="/xl/threadedComments/threadedComment32.xml" ContentType="application/vnd.ms-excel.threadedcomments+xml"/>
  <Override PartName="/xl/comments33.xml" ContentType="application/vnd.openxmlformats-officedocument.spreadsheetml.comments+xml"/>
  <Override PartName="/xl/threadedComments/threadedComment33.xml" ContentType="application/vnd.ms-excel.threadedcomments+xml"/>
  <Override PartName="/xl/comments34.xml" ContentType="application/vnd.openxmlformats-officedocument.spreadsheetml.comments+xml"/>
  <Override PartName="/xl/threadedComments/threadedComment34.xml" ContentType="application/vnd.ms-excel.threadedcomments+xml"/>
  <Override PartName="/xl/comments35.xml" ContentType="application/vnd.openxmlformats-officedocument.spreadsheetml.comments+xml"/>
  <Override PartName="/xl/threadedComments/threadedComment35.xml" ContentType="application/vnd.ms-excel.threadedcomments+xml"/>
  <Override PartName="/xl/comments36.xml" ContentType="application/vnd.openxmlformats-officedocument.spreadsheetml.comments+xml"/>
  <Override PartName="/xl/threadedComments/threadedComment36.xml" ContentType="application/vnd.ms-excel.threadedcomments+xml"/>
  <Override PartName="/xl/comments37.xml" ContentType="application/vnd.openxmlformats-officedocument.spreadsheetml.comments+xml"/>
  <Override PartName="/xl/threadedComments/threadedComment37.xml" ContentType="application/vnd.ms-excel.threadedcomments+xml"/>
  <Override PartName="/xl/comments38.xml" ContentType="application/vnd.openxmlformats-officedocument.spreadsheetml.comments+xml"/>
  <Override PartName="/xl/threadedComments/threadedComment38.xml" ContentType="application/vnd.ms-excel.threadedcomments+xml"/>
  <Override PartName="/xl/comments39.xml" ContentType="application/vnd.openxmlformats-officedocument.spreadsheetml.comments+xml"/>
  <Override PartName="/xl/threadedComments/threadedComment39.xml" ContentType="application/vnd.ms-excel.threadedcomments+xml"/>
  <Override PartName="/xl/drawings/drawing30.xml" ContentType="application/vnd.openxmlformats-officedocument.drawing+xml"/>
  <Override PartName="/xl/charts/chart95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96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97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drawings/drawing31.xml" ContentType="application/vnd.openxmlformats-officedocument.drawing+xml"/>
  <Override PartName="/xl/charts/chart98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9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100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drawings/drawing32.xml" ContentType="application/vnd.openxmlformats-officedocument.drawing+xml"/>
  <Override PartName="/xl/charts/chart101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102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103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drawings/drawing33.xml" ContentType="application/vnd.openxmlformats-officedocument.drawing+xml"/>
  <Override PartName="/xl/charts/chart104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105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106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107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8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9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10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11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12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yaoxi\Desktop\CO2 Emissions Projection Model\"/>
    </mc:Choice>
  </mc:AlternateContent>
  <xr:revisionPtr revIDLastSave="0" documentId="13_ncr:1_{1AE59400-E32D-481C-8BE3-B9E822A9F5B3}" xr6:coauthVersionLast="45" xr6:coauthVersionMax="45" xr10:uidLastSave="{00000000-0000-0000-0000-000000000000}"/>
  <bookViews>
    <workbookView xWindow="1073" yWindow="1073" windowWidth="10800" windowHeight="8760" tabRatio="932" firstSheet="48" activeTab="51" xr2:uid="{00000000-000D-0000-FFFF-FFFF00000000}"/>
  </bookViews>
  <sheets>
    <sheet name="各车型2017销售总表" sheetId="5" state="hidden" r:id="rId1"/>
    <sheet name="客车电动趋势潜力" sheetId="6" state="hidden" r:id="rId2"/>
    <sheet name="总量" sheetId="3" state="hidden" r:id="rId3"/>
    <sheet name="人口" sheetId="4" state="hidden" r:id="rId4"/>
    <sheet name="人均拥有率计算" sheetId="88" r:id="rId5"/>
    <sheet name="PV销量预计" sheetId="89" r:id="rId6"/>
    <sheet name="PV保有量BAU" sheetId="90" r:id="rId7"/>
    <sheet name="PV保有量_L" sheetId="91" r:id="rId8"/>
    <sheet name="PV保有量_M" sheetId="92" r:id="rId9"/>
    <sheet name="PV保有量_H" sheetId="93" r:id="rId10"/>
    <sheet name="Taxi销量预计" sheetId="94" r:id="rId11"/>
    <sheet name="Taxi保有量_BAU" sheetId="95" r:id="rId12"/>
    <sheet name="Taxi保有量_L" sheetId="96" r:id="rId13"/>
    <sheet name="Taxi保有量_M" sheetId="97" r:id="rId14"/>
    <sheet name="Taxi保有量_H" sheetId="98" r:id="rId15"/>
    <sheet name="Urban Bus预测_L" sheetId="7" r:id="rId16"/>
    <sheet name="Urban Bus预测_M" sheetId="28" r:id="rId17"/>
    <sheet name="Urban Bus预测_H" sheetId="27" r:id="rId18"/>
    <sheet name="Road Bus预测_L" sheetId="29" r:id="rId19"/>
    <sheet name="Road Bus预测_M" sheetId="30" r:id="rId20"/>
    <sheet name="Road Bus预测_H" sheetId="9" r:id="rId21"/>
    <sheet name="LDT预测_L" sheetId="32" r:id="rId22"/>
    <sheet name="LDT预测_M" sheetId="31" r:id="rId23"/>
    <sheet name="LDT预测_H" sheetId="12" r:id="rId24"/>
    <sheet name="HDTSpecial预测_L" sheetId="34" r:id="rId25"/>
    <sheet name="HDTSpecial预测_M" sheetId="33" r:id="rId26"/>
    <sheet name="HDTSpecial预测_H" sheetId="15" r:id="rId27"/>
    <sheet name="HDT预测_L" sheetId="36" r:id="rId28"/>
    <sheet name="HDT预测_M" sheetId="35" r:id="rId29"/>
    <sheet name="HDT预测_H" sheetId="16" r:id="rId30"/>
    <sheet name="miles &amp; Fuel" sheetId="86" r:id="rId31"/>
    <sheet name="Commercial vehicle forcasting" sheetId="85" r:id="rId32"/>
    <sheet name="PV Taxi 预测总结图表" sheetId="87" r:id="rId33"/>
    <sheet name="预测总结L" sheetId="38" r:id="rId34"/>
    <sheet name="预测总结M" sheetId="37" r:id="rId35"/>
    <sheet name="FE+EV+VKT-H" sheetId="18" state="hidden" r:id="rId36"/>
    <sheet name="预测总结H" sheetId="17" r:id="rId37"/>
    <sheet name="BAU早年计算" sheetId="99" r:id="rId38"/>
    <sheet name="BAU" sheetId="13" r:id="rId39"/>
    <sheet name="路径a启" sheetId="83" r:id="rId40"/>
    <sheet name="FE_L" sheetId="67" r:id="rId41"/>
    <sheet name="FE_M" sheetId="68" r:id="rId42"/>
    <sheet name="FE_H" sheetId="69" r:id="rId43"/>
    <sheet name="FE+EV_L" sheetId="70" r:id="rId44"/>
    <sheet name="FE+EV_M" sheetId="71" r:id="rId45"/>
    <sheet name="FE+EV_H" sheetId="72" r:id="rId46"/>
    <sheet name="FE+EV+PVKT_L" sheetId="73" r:id="rId47"/>
    <sheet name="FE+EV+PVKT_M" sheetId="74" r:id="rId48"/>
    <sheet name="FE+EV+PVKT_H" sheetId="75" r:id="rId49"/>
    <sheet name="FE+EV+VKT_L" sheetId="76" r:id="rId50"/>
    <sheet name="FE+EV+VKT_M" sheetId="77" r:id="rId51"/>
    <sheet name="FE+EV+VKT_H" sheetId="78" r:id="rId52"/>
    <sheet name="路径a政策总结L" sheetId="79" r:id="rId53"/>
    <sheet name="路径a政策总结M" sheetId="80" r:id="rId54"/>
    <sheet name="路径a政策总结H" sheetId="81" r:id="rId55"/>
    <sheet name="路径a图表汇总" sheetId="82" r:id="rId56"/>
    <sheet name="路径b启" sheetId="84" r:id="rId57"/>
    <sheet name="PVKT_L" sheetId="55" r:id="rId58"/>
    <sheet name="PVKT_M" sheetId="56" r:id="rId59"/>
    <sheet name="PVKT_H" sheetId="57" r:id="rId60"/>
    <sheet name="(弃用)FE(L)" sheetId="43" state="hidden" r:id="rId61"/>
    <sheet name="(弃用)FE(M)" sheetId="42" state="hidden" r:id="rId62"/>
    <sheet name="(弃用)FE(H)" sheetId="19" state="hidden" r:id="rId63"/>
    <sheet name="VKT_L" sheetId="58" r:id="rId64"/>
    <sheet name="VKT_M" sheetId="59" r:id="rId65"/>
    <sheet name="VKT_H" sheetId="60" r:id="rId66"/>
    <sheet name="(弃用)FE+EV(L)" sheetId="45" state="hidden" r:id="rId67"/>
    <sheet name="(弃用)FE+EV(M)" sheetId="44" state="hidden" r:id="rId68"/>
    <sheet name="(弃用)FE+EV(H)" sheetId="20" state="hidden" r:id="rId69"/>
    <sheet name="VKT+FE_L" sheetId="61" r:id="rId70"/>
    <sheet name="VKT+FE_M" sheetId="62" r:id="rId71"/>
    <sheet name="VKT+FE_H" sheetId="63" r:id="rId72"/>
    <sheet name="VKT+FE+EV_L" sheetId="64" r:id="rId73"/>
    <sheet name="VKT+FE+EV_M" sheetId="65" r:id="rId74"/>
    <sheet name="VKT+FE+EV_H" sheetId="66" r:id="rId75"/>
    <sheet name="(弃用)fe+ev+pvkt(L)" sheetId="47" state="hidden" r:id="rId76"/>
    <sheet name="(弃用)fe+ev+pvkt(M)" sheetId="46" state="hidden" r:id="rId77"/>
    <sheet name="(弃用)fe+ev+pvkt(H)" sheetId="21" state="hidden" r:id="rId78"/>
    <sheet name="(弃用)fe+ev+vkt(L)" sheetId="49" state="hidden" r:id="rId79"/>
    <sheet name="(弃用)fe+ev+vkt(M)" sheetId="48" state="hidden" r:id="rId80"/>
    <sheet name="(弃用)fe+ev+vkt(H)" sheetId="22" state="hidden" r:id="rId81"/>
    <sheet name="路径b政策总结L" sheetId="41" r:id="rId82"/>
    <sheet name="路径b政策总结M" sheetId="40" r:id="rId83"/>
    <sheet name="路径b政策总结H" sheetId="23" r:id="rId84"/>
    <sheet name="路径b图表汇总" sheetId="50" r:id="rId85"/>
  </sheets>
  <externalReferences>
    <externalReference r:id="rId86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7" i="86" l="1"/>
  <c r="D65" i="99" l="1"/>
  <c r="D64" i="99"/>
  <c r="D63" i="99"/>
  <c r="G65" i="99"/>
  <c r="F65" i="99"/>
  <c r="E65" i="99"/>
  <c r="G64" i="99"/>
  <c r="F64" i="99"/>
  <c r="E64" i="99"/>
  <c r="G63" i="99"/>
  <c r="F63" i="99"/>
  <c r="E63" i="99"/>
  <c r="B16" i="99" l="1"/>
  <c r="C16" i="99"/>
  <c r="D16" i="99"/>
  <c r="E16" i="99"/>
  <c r="F16" i="99"/>
  <c r="B17" i="99"/>
  <c r="C17" i="99"/>
  <c r="D17" i="99"/>
  <c r="E17" i="99"/>
  <c r="F17" i="99"/>
  <c r="B18" i="99"/>
  <c r="C18" i="99"/>
  <c r="D18" i="99"/>
  <c r="E18" i="99"/>
  <c r="F18" i="99"/>
  <c r="E6" i="99"/>
  <c r="F6" i="99"/>
  <c r="J26" i="85"/>
  <c r="K26" i="85"/>
  <c r="R19" i="85"/>
  <c r="S19" i="85"/>
  <c r="T19" i="85"/>
  <c r="U19" i="85"/>
  <c r="R20" i="85"/>
  <c r="S20" i="85"/>
  <c r="T20" i="85"/>
  <c r="U20" i="85"/>
  <c r="R21" i="85"/>
  <c r="S21" i="85"/>
  <c r="T21" i="85"/>
  <c r="U21" i="85"/>
  <c r="R22" i="85"/>
  <c r="S22" i="85"/>
  <c r="T22" i="85"/>
  <c r="U22" i="85"/>
  <c r="R23" i="85"/>
  <c r="S23" i="85"/>
  <c r="T23" i="85"/>
  <c r="U23" i="85"/>
  <c r="R24" i="85"/>
  <c r="S24" i="85"/>
  <c r="T24" i="85"/>
  <c r="U24" i="85"/>
  <c r="R25" i="85"/>
  <c r="S25" i="85"/>
  <c r="T25" i="85"/>
  <c r="U25" i="85"/>
  <c r="R26" i="85"/>
  <c r="S26" i="85"/>
  <c r="T26" i="85"/>
  <c r="U26" i="85"/>
  <c r="J27" i="85"/>
  <c r="C4" i="99"/>
  <c r="C5" i="99"/>
  <c r="C6" i="99"/>
  <c r="B4" i="99"/>
  <c r="B5" i="99"/>
  <c r="G44" i="99"/>
  <c r="G46" i="99" s="1"/>
  <c r="F44" i="99"/>
  <c r="F46" i="99" s="1"/>
  <c r="E44" i="99"/>
  <c r="E48" i="99" s="1"/>
  <c r="D44" i="99"/>
  <c r="D48" i="99" s="1"/>
  <c r="C44" i="99"/>
  <c r="C45" i="99" s="1"/>
  <c r="C46" i="99" s="1"/>
  <c r="C47" i="99" s="1"/>
  <c r="C48" i="99" s="1"/>
  <c r="B44" i="99"/>
  <c r="B45" i="99" s="1"/>
  <c r="B46" i="99" s="1"/>
  <c r="B47" i="99" s="1"/>
  <c r="B48" i="99" s="1"/>
  <c r="AD36" i="99"/>
  <c r="Y36" i="99"/>
  <c r="T36" i="99"/>
  <c r="O36" i="99"/>
  <c r="I36" i="99"/>
  <c r="D36" i="99"/>
  <c r="AC35" i="99"/>
  <c r="X35" i="99"/>
  <c r="S35" i="99"/>
  <c r="N35" i="99"/>
  <c r="H35" i="99"/>
  <c r="C35" i="99"/>
  <c r="AB34" i="99"/>
  <c r="W34" i="99"/>
  <c r="R34" i="99"/>
  <c r="M34" i="99"/>
  <c r="G34" i="99"/>
  <c r="B34" i="99"/>
  <c r="AA33" i="99"/>
  <c r="V33" i="99"/>
  <c r="Q33" i="99"/>
  <c r="L33" i="99"/>
  <c r="G33" i="99"/>
  <c r="B33" i="99"/>
  <c r="G25" i="99"/>
  <c r="F25" i="99"/>
  <c r="E25" i="99"/>
  <c r="D25" i="99"/>
  <c r="C25" i="99"/>
  <c r="B25" i="99"/>
  <c r="G24" i="99"/>
  <c r="F24" i="99"/>
  <c r="E24" i="99"/>
  <c r="D24" i="99"/>
  <c r="C24" i="99"/>
  <c r="B24" i="99"/>
  <c r="G23" i="99"/>
  <c r="F23" i="99"/>
  <c r="E23" i="99"/>
  <c r="D23" i="99"/>
  <c r="C23" i="99"/>
  <c r="B23" i="99"/>
  <c r="G22" i="99"/>
  <c r="F22" i="99"/>
  <c r="E22" i="99"/>
  <c r="D22" i="99"/>
  <c r="C22" i="99"/>
  <c r="B22" i="99"/>
  <c r="G21" i="99"/>
  <c r="F21" i="99"/>
  <c r="E21" i="99"/>
  <c r="D21" i="99"/>
  <c r="C21" i="99"/>
  <c r="B21" i="99"/>
  <c r="G20" i="99"/>
  <c r="F20" i="99"/>
  <c r="E20" i="99"/>
  <c r="D20" i="99"/>
  <c r="C20" i="99"/>
  <c r="B20" i="99"/>
  <c r="G19" i="99"/>
  <c r="F19" i="99"/>
  <c r="E19" i="99"/>
  <c r="D19" i="99"/>
  <c r="C19" i="99"/>
  <c r="B19" i="99"/>
  <c r="C13" i="99"/>
  <c r="C12" i="99"/>
  <c r="C11" i="99"/>
  <c r="V10" i="99"/>
  <c r="V11" i="99" s="1"/>
  <c r="C10" i="99"/>
  <c r="C9" i="99"/>
  <c r="C8" i="99"/>
  <c r="C7" i="99"/>
  <c r="B6" i="99"/>
  <c r="C79" i="99" l="1"/>
  <c r="C81" i="99"/>
  <c r="C76" i="99"/>
  <c r="C75" i="99"/>
  <c r="C80" i="99"/>
  <c r="C77" i="99"/>
  <c r="F48" i="99"/>
  <c r="F45" i="99"/>
  <c r="F47" i="99"/>
  <c r="G45" i="99"/>
  <c r="G47" i="99"/>
  <c r="G48" i="99"/>
  <c r="C78" i="99"/>
  <c r="D45" i="99"/>
  <c r="D46" i="99"/>
  <c r="D47" i="99"/>
  <c r="E45" i="99"/>
  <c r="E46" i="99"/>
  <c r="E47" i="99"/>
  <c r="N21" i="88"/>
  <c r="M21" i="88"/>
  <c r="L21" i="88"/>
  <c r="S27" i="85" l="1"/>
  <c r="S28" i="85"/>
  <c r="L28" i="85" s="1"/>
  <c r="F16" i="66"/>
  <c r="E16" i="66"/>
  <c r="D16" i="66"/>
  <c r="C16" i="66"/>
  <c r="B16" i="66"/>
  <c r="F16" i="65"/>
  <c r="E16" i="65"/>
  <c r="D16" i="65"/>
  <c r="C16" i="65"/>
  <c r="B16" i="65"/>
  <c r="F16" i="64"/>
  <c r="E16" i="64"/>
  <c r="D16" i="64"/>
  <c r="C16" i="64"/>
  <c r="B16" i="64"/>
  <c r="F16" i="63"/>
  <c r="E16" i="63"/>
  <c r="D16" i="63"/>
  <c r="C16" i="63"/>
  <c r="B16" i="63"/>
  <c r="F16" i="62"/>
  <c r="E16" i="62"/>
  <c r="D16" i="62"/>
  <c r="C16" i="62"/>
  <c r="B16" i="62"/>
  <c r="F16" i="61"/>
  <c r="E16" i="61"/>
  <c r="D16" i="61"/>
  <c r="C16" i="61"/>
  <c r="B16" i="61"/>
  <c r="F16" i="60"/>
  <c r="E16" i="60"/>
  <c r="D16" i="60"/>
  <c r="C16" i="60"/>
  <c r="B16" i="60"/>
  <c r="F16" i="59"/>
  <c r="E16" i="59"/>
  <c r="D16" i="59"/>
  <c r="C16" i="59"/>
  <c r="B16" i="59"/>
  <c r="F16" i="58"/>
  <c r="E16" i="58"/>
  <c r="D16" i="58"/>
  <c r="C16" i="58"/>
  <c r="B16" i="58"/>
  <c r="F16" i="57"/>
  <c r="E16" i="57"/>
  <c r="D16" i="57"/>
  <c r="C16" i="57"/>
  <c r="B16" i="57"/>
  <c r="F16" i="56"/>
  <c r="E16" i="56"/>
  <c r="D16" i="56"/>
  <c r="C16" i="56"/>
  <c r="B16" i="56"/>
  <c r="B16" i="55"/>
  <c r="C16" i="55"/>
  <c r="D16" i="55"/>
  <c r="E16" i="55"/>
  <c r="F16" i="55"/>
  <c r="F16" i="78"/>
  <c r="E16" i="78"/>
  <c r="D16" i="78"/>
  <c r="C16" i="78"/>
  <c r="B16" i="78"/>
  <c r="F16" i="77"/>
  <c r="E16" i="77"/>
  <c r="D16" i="77"/>
  <c r="C16" i="77"/>
  <c r="B16" i="77"/>
  <c r="F16" i="76"/>
  <c r="E16" i="76"/>
  <c r="D16" i="76"/>
  <c r="C16" i="76"/>
  <c r="B16" i="76"/>
  <c r="F16" i="75"/>
  <c r="E16" i="75"/>
  <c r="D16" i="75"/>
  <c r="C16" i="75"/>
  <c r="B16" i="75"/>
  <c r="F16" i="74"/>
  <c r="E16" i="74"/>
  <c r="D16" i="74"/>
  <c r="C16" i="74"/>
  <c r="B16" i="74"/>
  <c r="C16" i="73"/>
  <c r="D16" i="73"/>
  <c r="E16" i="73"/>
  <c r="F16" i="73"/>
  <c r="B16" i="73"/>
  <c r="F16" i="72"/>
  <c r="E16" i="72"/>
  <c r="D16" i="72"/>
  <c r="C16" i="72"/>
  <c r="B16" i="72"/>
  <c r="F16" i="71"/>
  <c r="E16" i="71"/>
  <c r="D16" i="71"/>
  <c r="C16" i="71"/>
  <c r="B16" i="71"/>
  <c r="F16" i="70"/>
  <c r="E16" i="70"/>
  <c r="D16" i="70"/>
  <c r="C16" i="70"/>
  <c r="B16" i="70"/>
  <c r="F16" i="69"/>
  <c r="E16" i="69"/>
  <c r="D16" i="69"/>
  <c r="C16" i="69"/>
  <c r="B16" i="69"/>
  <c r="F16" i="68"/>
  <c r="E16" i="68"/>
  <c r="D16" i="68"/>
  <c r="C16" i="68"/>
  <c r="B16" i="68"/>
  <c r="C16" i="67"/>
  <c r="D16" i="67"/>
  <c r="E16" i="67"/>
  <c r="F16" i="67"/>
  <c r="B16" i="67"/>
  <c r="C17" i="13"/>
  <c r="C17" i="68" s="1"/>
  <c r="D17" i="13"/>
  <c r="D17" i="68" s="1"/>
  <c r="E17" i="13"/>
  <c r="E17" i="75" s="1"/>
  <c r="F17" i="13"/>
  <c r="F17" i="75" s="1"/>
  <c r="G17" i="13"/>
  <c r="C18" i="13"/>
  <c r="D18" i="13"/>
  <c r="E18" i="13"/>
  <c r="F18" i="13"/>
  <c r="F18" i="56" s="1"/>
  <c r="G18" i="13"/>
  <c r="C19" i="13"/>
  <c r="C19" i="70" s="1"/>
  <c r="D19" i="13"/>
  <c r="D19" i="55" s="1"/>
  <c r="E19" i="13"/>
  <c r="E19" i="57" s="1"/>
  <c r="F19" i="13"/>
  <c r="F19" i="69" s="1"/>
  <c r="G19" i="13"/>
  <c r="C20" i="13"/>
  <c r="C20" i="69" s="1"/>
  <c r="D20" i="13"/>
  <c r="D20" i="69" s="1"/>
  <c r="E20" i="13"/>
  <c r="E20" i="68" s="1"/>
  <c r="F20" i="13"/>
  <c r="F20" i="75" s="1"/>
  <c r="G20" i="13"/>
  <c r="G20" i="55" s="1"/>
  <c r="C21" i="13"/>
  <c r="D21" i="13"/>
  <c r="D21" i="73" s="1"/>
  <c r="E21" i="13"/>
  <c r="E21" i="73" s="1"/>
  <c r="F21" i="13"/>
  <c r="G21" i="13"/>
  <c r="C22" i="13"/>
  <c r="C22" i="67" s="1"/>
  <c r="D22" i="13"/>
  <c r="D22" i="56" s="1"/>
  <c r="E22" i="13"/>
  <c r="E22" i="55" s="1"/>
  <c r="F22" i="13"/>
  <c r="F22" i="55" s="1"/>
  <c r="G22" i="13"/>
  <c r="B18" i="13"/>
  <c r="B18" i="69" s="1"/>
  <c r="B19" i="13"/>
  <c r="B19" i="72" s="1"/>
  <c r="B20" i="13"/>
  <c r="B20" i="69" s="1"/>
  <c r="B21" i="13"/>
  <c r="B22" i="13"/>
  <c r="B17" i="13"/>
  <c r="B17" i="68" s="1"/>
  <c r="B16" i="13"/>
  <c r="M26" i="85" l="1"/>
  <c r="M25" i="85" s="1"/>
  <c r="M24" i="85" s="1"/>
  <c r="M23" i="85" s="1"/>
  <c r="M22" i="85" s="1"/>
  <c r="M21" i="85" s="1"/>
  <c r="M20" i="85" s="1"/>
  <c r="M19" i="85" s="1"/>
  <c r="L26" i="85"/>
  <c r="F20" i="67"/>
  <c r="D20" i="68"/>
  <c r="E22" i="56"/>
  <c r="E22" i="67"/>
  <c r="B19" i="71"/>
  <c r="D22" i="67"/>
  <c r="B19" i="67"/>
  <c r="E22" i="71"/>
  <c r="C19" i="71"/>
  <c r="F18" i="55"/>
  <c r="D22" i="55"/>
  <c r="F17" i="74"/>
  <c r="D19" i="71"/>
  <c r="D21" i="74"/>
  <c r="C20" i="68"/>
  <c r="E22" i="72"/>
  <c r="F20" i="68"/>
  <c r="F18" i="67"/>
  <c r="F22" i="71"/>
  <c r="D17" i="67"/>
  <c r="E17" i="70"/>
  <c r="E21" i="57"/>
  <c r="D19" i="70"/>
  <c r="F17" i="73"/>
  <c r="D17" i="75"/>
  <c r="F19" i="70"/>
  <c r="E17" i="73"/>
  <c r="B17" i="69"/>
  <c r="B20" i="70"/>
  <c r="F18" i="72"/>
  <c r="C22" i="72"/>
  <c r="D22" i="72"/>
  <c r="E21" i="67"/>
  <c r="C18" i="67"/>
  <c r="E17" i="68"/>
  <c r="B21" i="68"/>
  <c r="C17" i="69"/>
  <c r="E20" i="69"/>
  <c r="C20" i="70"/>
  <c r="F19" i="71"/>
  <c r="C19" i="72"/>
  <c r="F22" i="72"/>
  <c r="F20" i="73"/>
  <c r="D17" i="73"/>
  <c r="D18" i="74"/>
  <c r="F21" i="74"/>
  <c r="D21" i="75"/>
  <c r="E18" i="55"/>
  <c r="F22" i="56"/>
  <c r="F18" i="57"/>
  <c r="D22" i="57"/>
  <c r="D21" i="67"/>
  <c r="B18" i="67"/>
  <c r="F17" i="68"/>
  <c r="C21" i="68"/>
  <c r="D17" i="69"/>
  <c r="F20" i="69"/>
  <c r="B17" i="70"/>
  <c r="D20" i="70"/>
  <c r="B20" i="71"/>
  <c r="D19" i="72"/>
  <c r="E20" i="73"/>
  <c r="E18" i="74"/>
  <c r="E21" i="75"/>
  <c r="F21" i="55"/>
  <c r="D18" i="55"/>
  <c r="D19" i="56"/>
  <c r="E22" i="57"/>
  <c r="C21" i="67"/>
  <c r="F17" i="67"/>
  <c r="B18" i="68"/>
  <c r="D21" i="68"/>
  <c r="E17" i="69"/>
  <c r="B21" i="69"/>
  <c r="C17" i="70"/>
  <c r="E20" i="70"/>
  <c r="C20" i="71"/>
  <c r="F19" i="72"/>
  <c r="D20" i="73"/>
  <c r="F18" i="74"/>
  <c r="D22" i="74"/>
  <c r="D18" i="75"/>
  <c r="F21" i="75"/>
  <c r="E21" i="55"/>
  <c r="F19" i="56"/>
  <c r="F22" i="57"/>
  <c r="D18" i="67"/>
  <c r="B21" i="67"/>
  <c r="E17" i="67"/>
  <c r="C18" i="68"/>
  <c r="E21" i="68"/>
  <c r="F17" i="69"/>
  <c r="C21" i="69"/>
  <c r="D17" i="70"/>
  <c r="F20" i="70"/>
  <c r="B17" i="71"/>
  <c r="D20" i="71"/>
  <c r="B20" i="72"/>
  <c r="E22" i="74"/>
  <c r="E18" i="75"/>
  <c r="D21" i="55"/>
  <c r="D19" i="57"/>
  <c r="D21" i="69"/>
  <c r="B21" i="70"/>
  <c r="C17" i="71"/>
  <c r="E20" i="71"/>
  <c r="C20" i="72"/>
  <c r="F22" i="74"/>
  <c r="F18" i="75"/>
  <c r="D22" i="75"/>
  <c r="F17" i="55"/>
  <c r="F19" i="57"/>
  <c r="E18" i="67"/>
  <c r="E18" i="57"/>
  <c r="E20" i="67"/>
  <c r="C17" i="67"/>
  <c r="E18" i="68"/>
  <c r="C22" i="68"/>
  <c r="C18" i="69"/>
  <c r="E21" i="69"/>
  <c r="F17" i="70"/>
  <c r="C21" i="70"/>
  <c r="D17" i="71"/>
  <c r="F20" i="71"/>
  <c r="B17" i="72"/>
  <c r="D20" i="72"/>
  <c r="F19" i="73"/>
  <c r="D19" i="74"/>
  <c r="E22" i="75"/>
  <c r="E17" i="55"/>
  <c r="D20" i="56"/>
  <c r="E18" i="72"/>
  <c r="D18" i="68"/>
  <c r="D20" i="67"/>
  <c r="B17" i="67"/>
  <c r="F18" i="68"/>
  <c r="D22" i="68"/>
  <c r="D18" i="69"/>
  <c r="F21" i="69"/>
  <c r="B18" i="70"/>
  <c r="D21" i="70"/>
  <c r="E17" i="71"/>
  <c r="B21" i="71"/>
  <c r="C17" i="72"/>
  <c r="E20" i="72"/>
  <c r="D19" i="73"/>
  <c r="F19" i="74"/>
  <c r="F22" i="75"/>
  <c r="F20" i="55"/>
  <c r="D17" i="55"/>
  <c r="E20" i="56"/>
  <c r="C20" i="67"/>
  <c r="B19" i="68"/>
  <c r="E22" i="68"/>
  <c r="E18" i="69"/>
  <c r="C22" i="69"/>
  <c r="C18" i="70"/>
  <c r="E21" i="70"/>
  <c r="F17" i="71"/>
  <c r="C21" i="71"/>
  <c r="D17" i="72"/>
  <c r="F20" i="72"/>
  <c r="F22" i="73"/>
  <c r="D19" i="75"/>
  <c r="E20" i="55"/>
  <c r="D17" i="56"/>
  <c r="F20" i="56"/>
  <c r="D20" i="57"/>
  <c r="E18" i="56"/>
  <c r="E21" i="74"/>
  <c r="B20" i="67"/>
  <c r="C19" i="68"/>
  <c r="F22" i="68"/>
  <c r="F18" i="69"/>
  <c r="D22" i="69"/>
  <c r="D18" i="70"/>
  <c r="F21" i="70"/>
  <c r="B18" i="71"/>
  <c r="D21" i="71"/>
  <c r="E17" i="72"/>
  <c r="B21" i="72"/>
  <c r="E22" i="73"/>
  <c r="F19" i="75"/>
  <c r="D20" i="55"/>
  <c r="E17" i="56"/>
  <c r="E20" i="57"/>
  <c r="F21" i="57"/>
  <c r="F21" i="68"/>
  <c r="F19" i="67"/>
  <c r="D19" i="68"/>
  <c r="B19" i="69"/>
  <c r="E22" i="69"/>
  <c r="E18" i="70"/>
  <c r="C22" i="70"/>
  <c r="C18" i="71"/>
  <c r="E21" i="71"/>
  <c r="F17" i="72"/>
  <c r="C21" i="72"/>
  <c r="D22" i="73"/>
  <c r="F18" i="73"/>
  <c r="D20" i="74"/>
  <c r="F17" i="56"/>
  <c r="D17" i="57"/>
  <c r="F20" i="57"/>
  <c r="D18" i="57"/>
  <c r="D19" i="67"/>
  <c r="F19" i="68"/>
  <c r="C19" i="69"/>
  <c r="F22" i="69"/>
  <c r="F18" i="70"/>
  <c r="D22" i="70"/>
  <c r="D18" i="71"/>
  <c r="F21" i="71"/>
  <c r="B18" i="72"/>
  <c r="D21" i="72"/>
  <c r="E18" i="73"/>
  <c r="E20" i="74"/>
  <c r="D21" i="56"/>
  <c r="E17" i="57"/>
  <c r="F21" i="67"/>
  <c r="F22" i="67"/>
  <c r="C19" i="67"/>
  <c r="B20" i="68"/>
  <c r="D19" i="69"/>
  <c r="B19" i="70"/>
  <c r="E22" i="70"/>
  <c r="E18" i="71"/>
  <c r="C22" i="71"/>
  <c r="C18" i="72"/>
  <c r="E21" i="72"/>
  <c r="F21" i="73"/>
  <c r="D18" i="73"/>
  <c r="D17" i="74"/>
  <c r="F20" i="74"/>
  <c r="D20" i="75"/>
  <c r="F19" i="55"/>
  <c r="E21" i="56"/>
  <c r="F17" i="57"/>
  <c r="F22" i="70"/>
  <c r="F18" i="71"/>
  <c r="D22" i="71"/>
  <c r="D18" i="72"/>
  <c r="F21" i="72"/>
  <c r="E17" i="74"/>
  <c r="E20" i="75"/>
  <c r="D18" i="56"/>
  <c r="F21" i="56"/>
  <c r="D21" i="57"/>
  <c r="G20" i="70"/>
  <c r="G20" i="68"/>
  <c r="G21" i="72"/>
  <c r="G21" i="74"/>
  <c r="G20" i="57"/>
  <c r="G18" i="57"/>
  <c r="G21" i="71"/>
  <c r="G19" i="56"/>
  <c r="G19" i="75"/>
  <c r="G22" i="73"/>
  <c r="G20" i="67"/>
  <c r="G19" i="71"/>
  <c r="G19" i="73"/>
  <c r="G18" i="74"/>
  <c r="G22" i="56"/>
  <c r="G22" i="71"/>
  <c r="G19" i="69"/>
  <c r="G18" i="72"/>
  <c r="G20" i="75"/>
  <c r="G21" i="57"/>
  <c r="G18" i="70"/>
  <c r="G21" i="73"/>
  <c r="G19" i="55"/>
  <c r="G22" i="67"/>
  <c r="G21" i="70"/>
  <c r="G18" i="73"/>
  <c r="G19" i="74"/>
  <c r="G20" i="56"/>
  <c r="G22" i="55"/>
  <c r="G19" i="67"/>
  <c r="G18" i="68"/>
  <c r="G20" i="71"/>
  <c r="G22" i="74"/>
  <c r="G19" i="57"/>
  <c r="G21" i="68"/>
  <c r="G19" i="72"/>
  <c r="G18" i="75"/>
  <c r="G22" i="57"/>
  <c r="G20" i="69"/>
  <c r="G22" i="72"/>
  <c r="G21" i="75"/>
  <c r="G21" i="55"/>
  <c r="G22" i="69"/>
  <c r="G19" i="70"/>
  <c r="G18" i="55"/>
  <c r="G21" i="67"/>
  <c r="G22" i="70"/>
  <c r="G20" i="73"/>
  <c r="G18" i="56"/>
  <c r="G18" i="67"/>
  <c r="G19" i="68"/>
  <c r="G18" i="71"/>
  <c r="G20" i="74"/>
  <c r="G21" i="56"/>
  <c r="G18" i="69"/>
  <c r="G20" i="72"/>
  <c r="G22" i="75"/>
  <c r="G22" i="68"/>
  <c r="G21" i="69"/>
  <c r="G17" i="69"/>
  <c r="G17" i="71"/>
  <c r="G17" i="75"/>
  <c r="G17" i="57"/>
  <c r="G17" i="55"/>
  <c r="G17" i="67"/>
  <c r="G17" i="73"/>
  <c r="G17" i="68"/>
  <c r="G17" i="70"/>
  <c r="G17" i="72"/>
  <c r="G17" i="74"/>
  <c r="G17" i="56"/>
  <c r="E19" i="67"/>
  <c r="E19" i="68"/>
  <c r="E19" i="72"/>
  <c r="E19" i="74"/>
  <c r="E19" i="71"/>
  <c r="E19" i="69"/>
  <c r="E19" i="56"/>
  <c r="E19" i="75"/>
  <c r="E19" i="73"/>
  <c r="E19" i="55"/>
  <c r="E19" i="70"/>
  <c r="B22" i="69"/>
  <c r="B22" i="67"/>
  <c r="B22" i="71"/>
  <c r="B22" i="70"/>
  <c r="B22" i="72"/>
  <c r="B22" i="68"/>
  <c r="C61" i="13"/>
  <c r="C62" i="13"/>
  <c r="C63" i="13"/>
  <c r="C64" i="13"/>
  <c r="C65" i="13"/>
  <c r="C66" i="13"/>
  <c r="C67" i="13"/>
  <c r="L25" i="85" l="1"/>
  <c r="I16" i="76"/>
  <c r="L24" i="85" l="1"/>
  <c r="L39" i="69"/>
  <c r="K39" i="69"/>
  <c r="J39" i="69"/>
  <c r="I39" i="69"/>
  <c r="L38" i="69"/>
  <c r="K38" i="69"/>
  <c r="J38" i="69"/>
  <c r="I38" i="69"/>
  <c r="L37" i="69"/>
  <c r="K37" i="69"/>
  <c r="J37" i="69"/>
  <c r="I37" i="69"/>
  <c r="L36" i="69"/>
  <c r="K36" i="69"/>
  <c r="J36" i="69"/>
  <c r="I36" i="69"/>
  <c r="J36" i="63"/>
  <c r="K36" i="63"/>
  <c r="L36" i="63"/>
  <c r="J37" i="63"/>
  <c r="K37" i="63"/>
  <c r="L37" i="63"/>
  <c r="J38" i="63"/>
  <c r="K38" i="63"/>
  <c r="L38" i="63"/>
  <c r="J39" i="63"/>
  <c r="K39" i="63"/>
  <c r="L39" i="63"/>
  <c r="I37" i="63"/>
  <c r="I38" i="63"/>
  <c r="I39" i="63"/>
  <c r="I36" i="63"/>
  <c r="L39" i="62"/>
  <c r="K39" i="62"/>
  <c r="J39" i="62"/>
  <c r="I39" i="62"/>
  <c r="L38" i="62"/>
  <c r="K38" i="62"/>
  <c r="J38" i="62"/>
  <c r="I38" i="62"/>
  <c r="L37" i="62"/>
  <c r="K37" i="62"/>
  <c r="J37" i="62"/>
  <c r="I37" i="62"/>
  <c r="L36" i="62"/>
  <c r="K36" i="62"/>
  <c r="J36" i="62"/>
  <c r="I36" i="62"/>
  <c r="J36" i="68"/>
  <c r="K36" i="68"/>
  <c r="L36" i="68"/>
  <c r="J37" i="68"/>
  <c r="K37" i="68"/>
  <c r="L37" i="68"/>
  <c r="J38" i="68"/>
  <c r="K38" i="68"/>
  <c r="L38" i="68"/>
  <c r="J39" i="68"/>
  <c r="K39" i="68"/>
  <c r="L39" i="68"/>
  <c r="I37" i="68"/>
  <c r="I38" i="68"/>
  <c r="I39" i="68"/>
  <c r="I36" i="68"/>
  <c r="L39" i="67"/>
  <c r="K39" i="67"/>
  <c r="J39" i="67"/>
  <c r="I39" i="67"/>
  <c r="L38" i="67"/>
  <c r="K38" i="67"/>
  <c r="J38" i="67"/>
  <c r="I38" i="67"/>
  <c r="L37" i="67"/>
  <c r="K37" i="67"/>
  <c r="J37" i="67"/>
  <c r="I37" i="67"/>
  <c r="L36" i="67"/>
  <c r="K36" i="67"/>
  <c r="J36" i="67"/>
  <c r="I36" i="67"/>
  <c r="J36" i="61"/>
  <c r="K36" i="61"/>
  <c r="L36" i="61"/>
  <c r="J37" i="61"/>
  <c r="K37" i="61"/>
  <c r="L37" i="61"/>
  <c r="J38" i="61"/>
  <c r="K38" i="61"/>
  <c r="L38" i="61"/>
  <c r="J39" i="61"/>
  <c r="K39" i="61"/>
  <c r="L39" i="61"/>
  <c r="I37" i="61"/>
  <c r="I38" i="61"/>
  <c r="I39" i="61"/>
  <c r="I36" i="61"/>
  <c r="L23" i="85" l="1"/>
  <c r="E36" i="89"/>
  <c r="E37" i="89"/>
  <c r="E38" i="89"/>
  <c r="E39" i="89"/>
  <c r="E40" i="89"/>
  <c r="E41" i="89"/>
  <c r="E42" i="89"/>
  <c r="E43" i="89"/>
  <c r="E25" i="89"/>
  <c r="E26" i="89"/>
  <c r="E27" i="89"/>
  <c r="E28" i="89"/>
  <c r="E29" i="89"/>
  <c r="E30" i="89"/>
  <c r="E31" i="89"/>
  <c r="E32" i="89"/>
  <c r="E33" i="89"/>
  <c r="E34" i="89"/>
  <c r="E35" i="89"/>
  <c r="E24" i="89"/>
  <c r="E16" i="13"/>
  <c r="F16" i="13"/>
  <c r="L22" i="85" l="1"/>
  <c r="B37" i="63"/>
  <c r="C37" i="63"/>
  <c r="B38" i="63"/>
  <c r="C38" i="63"/>
  <c r="B39" i="63"/>
  <c r="C39" i="63"/>
  <c r="C36" i="63"/>
  <c r="B36" i="63"/>
  <c r="L17" i="60"/>
  <c r="E17" i="60" s="1"/>
  <c r="M17" i="60"/>
  <c r="F17" i="60" s="1"/>
  <c r="N17" i="60"/>
  <c r="G17" i="60" s="1"/>
  <c r="L18" i="60"/>
  <c r="E18" i="60" s="1"/>
  <c r="M18" i="60"/>
  <c r="F18" i="60" s="1"/>
  <c r="N18" i="60"/>
  <c r="G18" i="60" s="1"/>
  <c r="L19" i="60"/>
  <c r="E19" i="60" s="1"/>
  <c r="M19" i="60"/>
  <c r="F19" i="60" s="1"/>
  <c r="N19" i="60"/>
  <c r="G19" i="60" s="1"/>
  <c r="L20" i="60"/>
  <c r="E20" i="60" s="1"/>
  <c r="M20" i="60"/>
  <c r="F20" i="60" s="1"/>
  <c r="N20" i="60"/>
  <c r="G20" i="60" s="1"/>
  <c r="L21" i="60"/>
  <c r="E21" i="60" s="1"/>
  <c r="M21" i="60"/>
  <c r="F21" i="60" s="1"/>
  <c r="N21" i="60"/>
  <c r="G21" i="60" s="1"/>
  <c r="L22" i="60"/>
  <c r="E22" i="60" s="1"/>
  <c r="M22" i="60"/>
  <c r="F22" i="60" s="1"/>
  <c r="N22" i="60"/>
  <c r="G22" i="60" s="1"/>
  <c r="K18" i="60"/>
  <c r="D18" i="60" s="1"/>
  <c r="K19" i="60"/>
  <c r="D19" i="60" s="1"/>
  <c r="K20" i="60"/>
  <c r="D20" i="60" s="1"/>
  <c r="K21" i="60"/>
  <c r="D21" i="60" s="1"/>
  <c r="K22" i="60"/>
  <c r="D22" i="60" s="1"/>
  <c r="K17" i="60"/>
  <c r="D17" i="60" s="1"/>
  <c r="I18" i="57"/>
  <c r="B18" i="57" s="1"/>
  <c r="J18" i="57"/>
  <c r="C18" i="57" s="1"/>
  <c r="I19" i="57"/>
  <c r="B19" i="57" s="1"/>
  <c r="J19" i="57"/>
  <c r="C19" i="57" s="1"/>
  <c r="I20" i="57"/>
  <c r="B20" i="57" s="1"/>
  <c r="J20" i="57"/>
  <c r="C20" i="57" s="1"/>
  <c r="I21" i="57"/>
  <c r="B21" i="57" s="1"/>
  <c r="J21" i="57"/>
  <c r="C21" i="57" s="1"/>
  <c r="I22" i="57"/>
  <c r="B22" i="57" s="1"/>
  <c r="J22" i="57"/>
  <c r="C22" i="57" s="1"/>
  <c r="J17" i="57"/>
  <c r="C17" i="57" s="1"/>
  <c r="I17" i="57"/>
  <c r="B17" i="57" s="1"/>
  <c r="L17" i="78"/>
  <c r="E17" i="78" s="1"/>
  <c r="M17" i="78"/>
  <c r="F17" i="78" s="1"/>
  <c r="N17" i="78"/>
  <c r="G17" i="78" s="1"/>
  <c r="L18" i="78"/>
  <c r="E18" i="78" s="1"/>
  <c r="M18" i="78"/>
  <c r="F18" i="78" s="1"/>
  <c r="N18" i="78"/>
  <c r="G18" i="78" s="1"/>
  <c r="L19" i="78"/>
  <c r="E19" i="78" s="1"/>
  <c r="M19" i="78"/>
  <c r="F19" i="78" s="1"/>
  <c r="N19" i="78"/>
  <c r="G19" i="78" s="1"/>
  <c r="L20" i="78"/>
  <c r="E20" i="78" s="1"/>
  <c r="M20" i="78"/>
  <c r="F20" i="78" s="1"/>
  <c r="N20" i="78"/>
  <c r="G20" i="78" s="1"/>
  <c r="L21" i="78"/>
  <c r="E21" i="78" s="1"/>
  <c r="M21" i="78"/>
  <c r="F21" i="78" s="1"/>
  <c r="N21" i="78"/>
  <c r="G21" i="78" s="1"/>
  <c r="L22" i="78"/>
  <c r="E22" i="78" s="1"/>
  <c r="M22" i="78"/>
  <c r="F22" i="78" s="1"/>
  <c r="N22" i="78"/>
  <c r="G22" i="78" s="1"/>
  <c r="K18" i="78"/>
  <c r="D18" i="78" s="1"/>
  <c r="K19" i="78"/>
  <c r="D19" i="78" s="1"/>
  <c r="K20" i="78"/>
  <c r="D20" i="78" s="1"/>
  <c r="K21" i="78"/>
  <c r="D21" i="78" s="1"/>
  <c r="K22" i="78"/>
  <c r="D22" i="78" s="1"/>
  <c r="K17" i="78"/>
  <c r="D17" i="78" s="1"/>
  <c r="J17" i="75"/>
  <c r="C17" i="75" s="1"/>
  <c r="J18" i="75"/>
  <c r="C18" i="75" s="1"/>
  <c r="J19" i="75"/>
  <c r="C19" i="75" s="1"/>
  <c r="J20" i="75"/>
  <c r="C20" i="75" s="1"/>
  <c r="J21" i="75"/>
  <c r="C21" i="75" s="1"/>
  <c r="J22" i="75"/>
  <c r="C22" i="75" s="1"/>
  <c r="I18" i="75"/>
  <c r="B18" i="75" s="1"/>
  <c r="I19" i="75"/>
  <c r="B19" i="75" s="1"/>
  <c r="I20" i="75"/>
  <c r="B20" i="75" s="1"/>
  <c r="I21" i="75"/>
  <c r="B21" i="75" s="1"/>
  <c r="I22" i="75"/>
  <c r="B22" i="75" s="1"/>
  <c r="I17" i="75"/>
  <c r="B17" i="75" s="1"/>
  <c r="C36" i="69"/>
  <c r="C37" i="69"/>
  <c r="C38" i="69"/>
  <c r="C39" i="69"/>
  <c r="B37" i="69"/>
  <c r="B38" i="69"/>
  <c r="B39" i="69"/>
  <c r="B36" i="69"/>
  <c r="B37" i="62"/>
  <c r="C37" i="62"/>
  <c r="B38" i="62"/>
  <c r="C38" i="62"/>
  <c r="B39" i="62"/>
  <c r="C39" i="62"/>
  <c r="C36" i="62"/>
  <c r="B36" i="62"/>
  <c r="L17" i="59"/>
  <c r="E17" i="59" s="1"/>
  <c r="M17" i="59"/>
  <c r="F17" i="59" s="1"/>
  <c r="N17" i="59"/>
  <c r="G17" i="59" s="1"/>
  <c r="L18" i="59"/>
  <c r="E18" i="59" s="1"/>
  <c r="M18" i="59"/>
  <c r="F18" i="59" s="1"/>
  <c r="N18" i="59"/>
  <c r="G18" i="59" s="1"/>
  <c r="L19" i="59"/>
  <c r="E19" i="59" s="1"/>
  <c r="M19" i="59"/>
  <c r="F19" i="59" s="1"/>
  <c r="N19" i="59"/>
  <c r="G19" i="59" s="1"/>
  <c r="L20" i="59"/>
  <c r="E20" i="59" s="1"/>
  <c r="M20" i="59"/>
  <c r="F20" i="59" s="1"/>
  <c r="N20" i="59"/>
  <c r="G20" i="59" s="1"/>
  <c r="L21" i="59"/>
  <c r="E21" i="59" s="1"/>
  <c r="M21" i="59"/>
  <c r="F21" i="59" s="1"/>
  <c r="N21" i="59"/>
  <c r="G21" i="59" s="1"/>
  <c r="L22" i="59"/>
  <c r="E22" i="59" s="1"/>
  <c r="M22" i="59"/>
  <c r="F22" i="59" s="1"/>
  <c r="N22" i="59"/>
  <c r="G22" i="59" s="1"/>
  <c r="K18" i="59"/>
  <c r="D18" i="59" s="1"/>
  <c r="K19" i="59"/>
  <c r="D19" i="59" s="1"/>
  <c r="K20" i="59"/>
  <c r="D20" i="59" s="1"/>
  <c r="K21" i="59"/>
  <c r="D21" i="59" s="1"/>
  <c r="K22" i="59"/>
  <c r="D22" i="59" s="1"/>
  <c r="K17" i="59"/>
  <c r="D17" i="59" s="1"/>
  <c r="I18" i="56"/>
  <c r="B18" i="56" s="1"/>
  <c r="J18" i="56"/>
  <c r="C18" i="56" s="1"/>
  <c r="I19" i="56"/>
  <c r="B19" i="56" s="1"/>
  <c r="J19" i="56"/>
  <c r="C19" i="56" s="1"/>
  <c r="I20" i="56"/>
  <c r="B20" i="56" s="1"/>
  <c r="J20" i="56"/>
  <c r="C20" i="56" s="1"/>
  <c r="I21" i="56"/>
  <c r="B21" i="56" s="1"/>
  <c r="J21" i="56"/>
  <c r="C21" i="56" s="1"/>
  <c r="I22" i="56"/>
  <c r="B22" i="56" s="1"/>
  <c r="J22" i="56"/>
  <c r="C22" i="56" s="1"/>
  <c r="J17" i="56"/>
  <c r="C17" i="56" s="1"/>
  <c r="I17" i="56"/>
  <c r="B17" i="56" s="1"/>
  <c r="L17" i="77"/>
  <c r="E17" i="77" s="1"/>
  <c r="M17" i="77"/>
  <c r="F17" i="77" s="1"/>
  <c r="N17" i="77"/>
  <c r="G17" i="77" s="1"/>
  <c r="L18" i="77"/>
  <c r="E18" i="77" s="1"/>
  <c r="M18" i="77"/>
  <c r="F18" i="77" s="1"/>
  <c r="N18" i="77"/>
  <c r="G18" i="77" s="1"/>
  <c r="L19" i="77"/>
  <c r="E19" i="77" s="1"/>
  <c r="M19" i="77"/>
  <c r="F19" i="77" s="1"/>
  <c r="N19" i="77"/>
  <c r="G19" i="77" s="1"/>
  <c r="L20" i="77"/>
  <c r="E20" i="77" s="1"/>
  <c r="M20" i="77"/>
  <c r="F20" i="77" s="1"/>
  <c r="N20" i="77"/>
  <c r="G20" i="77" s="1"/>
  <c r="L21" i="77"/>
  <c r="E21" i="77" s="1"/>
  <c r="M21" i="77"/>
  <c r="F21" i="77" s="1"/>
  <c r="N21" i="77"/>
  <c r="G21" i="77" s="1"/>
  <c r="L22" i="77"/>
  <c r="E22" i="77" s="1"/>
  <c r="M22" i="77"/>
  <c r="F22" i="77" s="1"/>
  <c r="N22" i="77"/>
  <c r="G22" i="77" s="1"/>
  <c r="K18" i="77"/>
  <c r="D18" i="77" s="1"/>
  <c r="K19" i="77"/>
  <c r="D19" i="77" s="1"/>
  <c r="K20" i="77"/>
  <c r="D20" i="77" s="1"/>
  <c r="K21" i="77"/>
  <c r="D21" i="77" s="1"/>
  <c r="K22" i="77"/>
  <c r="D22" i="77" s="1"/>
  <c r="K17" i="77"/>
  <c r="D17" i="77" s="1"/>
  <c r="I18" i="74"/>
  <c r="B18" i="74" s="1"/>
  <c r="J18" i="74"/>
  <c r="C18" i="74" s="1"/>
  <c r="I19" i="74"/>
  <c r="B19" i="74" s="1"/>
  <c r="J19" i="74"/>
  <c r="C19" i="74" s="1"/>
  <c r="I20" i="74"/>
  <c r="B20" i="74" s="1"/>
  <c r="J20" i="74"/>
  <c r="C20" i="74" s="1"/>
  <c r="I21" i="74"/>
  <c r="B21" i="74" s="1"/>
  <c r="J21" i="74"/>
  <c r="C21" i="74" s="1"/>
  <c r="I22" i="74"/>
  <c r="B22" i="74" s="1"/>
  <c r="J22" i="74"/>
  <c r="C22" i="74" s="1"/>
  <c r="J17" i="74"/>
  <c r="C17" i="74" s="1"/>
  <c r="I17" i="74"/>
  <c r="B17" i="74" s="1"/>
  <c r="C36" i="68"/>
  <c r="C37" i="68"/>
  <c r="C38" i="68"/>
  <c r="C39" i="68"/>
  <c r="B37" i="68"/>
  <c r="B38" i="68"/>
  <c r="B39" i="68"/>
  <c r="B36" i="68"/>
  <c r="R19" i="16"/>
  <c r="S19" i="16"/>
  <c r="T19" i="16"/>
  <c r="U19" i="16"/>
  <c r="V19" i="16"/>
  <c r="R20" i="16"/>
  <c r="S20" i="16"/>
  <c r="T20" i="16"/>
  <c r="U20" i="16"/>
  <c r="V20" i="16"/>
  <c r="R21" i="16"/>
  <c r="S21" i="16"/>
  <c r="T21" i="16"/>
  <c r="U21" i="16"/>
  <c r="V21" i="16"/>
  <c r="R22" i="16"/>
  <c r="S22" i="16"/>
  <c r="T22" i="16"/>
  <c r="U22" i="16"/>
  <c r="V22" i="16"/>
  <c r="R23" i="16"/>
  <c r="S23" i="16"/>
  <c r="T23" i="16"/>
  <c r="U23" i="16"/>
  <c r="V23" i="16"/>
  <c r="R24" i="16"/>
  <c r="S24" i="16"/>
  <c r="T24" i="16"/>
  <c r="U24" i="16"/>
  <c r="V24" i="16"/>
  <c r="Q19" i="16"/>
  <c r="Q20" i="16"/>
  <c r="Q21" i="16"/>
  <c r="Q22" i="16"/>
  <c r="Q23" i="16"/>
  <c r="Q24" i="16"/>
  <c r="R19" i="35"/>
  <c r="S19" i="35"/>
  <c r="T19" i="35"/>
  <c r="U19" i="35"/>
  <c r="V19" i="35"/>
  <c r="R20" i="35"/>
  <c r="S20" i="35"/>
  <c r="T20" i="35"/>
  <c r="U20" i="35"/>
  <c r="V20" i="35"/>
  <c r="R21" i="35"/>
  <c r="S21" i="35"/>
  <c r="T21" i="35"/>
  <c r="U21" i="35"/>
  <c r="V21" i="35"/>
  <c r="R22" i="35"/>
  <c r="S22" i="35"/>
  <c r="T22" i="35"/>
  <c r="U22" i="35"/>
  <c r="V22" i="35"/>
  <c r="R23" i="35"/>
  <c r="S23" i="35"/>
  <c r="T23" i="35"/>
  <c r="U23" i="35"/>
  <c r="V23" i="35"/>
  <c r="R24" i="35"/>
  <c r="S24" i="35"/>
  <c r="T24" i="35"/>
  <c r="U24" i="35"/>
  <c r="V24" i="35"/>
  <c r="Q19" i="35"/>
  <c r="Q20" i="35"/>
  <c r="Q21" i="35"/>
  <c r="Q22" i="35"/>
  <c r="Q23" i="35"/>
  <c r="Q24" i="35"/>
  <c r="V24" i="15"/>
  <c r="U24" i="15"/>
  <c r="T24" i="15"/>
  <c r="S24" i="15"/>
  <c r="R24" i="15"/>
  <c r="V23" i="15"/>
  <c r="U23" i="15"/>
  <c r="T23" i="15"/>
  <c r="S23" i="15"/>
  <c r="R23" i="15"/>
  <c r="V22" i="15"/>
  <c r="U22" i="15"/>
  <c r="T22" i="15"/>
  <c r="S22" i="15"/>
  <c r="R22" i="15"/>
  <c r="V21" i="15"/>
  <c r="U21" i="15"/>
  <c r="T21" i="15"/>
  <c r="S21" i="15"/>
  <c r="R21" i="15"/>
  <c r="V20" i="15"/>
  <c r="U20" i="15"/>
  <c r="T20" i="15"/>
  <c r="S20" i="15"/>
  <c r="R20" i="15"/>
  <c r="V19" i="15"/>
  <c r="U19" i="15"/>
  <c r="T19" i="15"/>
  <c r="S19" i="15"/>
  <c r="R19" i="15"/>
  <c r="Q19" i="15"/>
  <c r="Q20" i="15"/>
  <c r="Q21" i="15"/>
  <c r="Q22" i="15"/>
  <c r="Q23" i="15"/>
  <c r="Q24" i="15"/>
  <c r="R19" i="33"/>
  <c r="S19" i="33"/>
  <c r="T19" i="33"/>
  <c r="U19" i="33"/>
  <c r="V19" i="33"/>
  <c r="R20" i="33"/>
  <c r="S20" i="33"/>
  <c r="T20" i="33"/>
  <c r="U20" i="33"/>
  <c r="V20" i="33"/>
  <c r="R21" i="33"/>
  <c r="S21" i="33"/>
  <c r="T21" i="33"/>
  <c r="U21" i="33"/>
  <c r="V21" i="33"/>
  <c r="R22" i="33"/>
  <c r="S22" i="33"/>
  <c r="T22" i="33"/>
  <c r="U22" i="33"/>
  <c r="V22" i="33"/>
  <c r="R23" i="33"/>
  <c r="S23" i="33"/>
  <c r="T23" i="33"/>
  <c r="U23" i="33"/>
  <c r="V23" i="33"/>
  <c r="R24" i="33"/>
  <c r="S24" i="33"/>
  <c r="T24" i="33"/>
  <c r="U24" i="33"/>
  <c r="V24" i="33"/>
  <c r="Q19" i="33"/>
  <c r="Q20" i="33"/>
  <c r="Q21" i="33"/>
  <c r="Q22" i="33"/>
  <c r="Q23" i="33"/>
  <c r="Q24" i="33"/>
  <c r="R19" i="12"/>
  <c r="S19" i="12"/>
  <c r="T19" i="12"/>
  <c r="U19" i="12"/>
  <c r="V19" i="12"/>
  <c r="R20" i="12"/>
  <c r="S20" i="12"/>
  <c r="T20" i="12"/>
  <c r="U20" i="12"/>
  <c r="V20" i="12"/>
  <c r="R21" i="12"/>
  <c r="S21" i="12"/>
  <c r="T21" i="12"/>
  <c r="U21" i="12"/>
  <c r="V21" i="12"/>
  <c r="R22" i="12"/>
  <c r="S22" i="12"/>
  <c r="T22" i="12"/>
  <c r="U22" i="12"/>
  <c r="V22" i="12"/>
  <c r="R23" i="12"/>
  <c r="S23" i="12"/>
  <c r="T23" i="12"/>
  <c r="U23" i="12"/>
  <c r="V23" i="12"/>
  <c r="R24" i="12"/>
  <c r="S24" i="12"/>
  <c r="T24" i="12"/>
  <c r="U24" i="12"/>
  <c r="V24" i="12"/>
  <c r="Q19" i="12"/>
  <c r="Q20" i="12"/>
  <c r="Q21" i="12"/>
  <c r="Q22" i="12"/>
  <c r="Q23" i="12"/>
  <c r="Q24" i="12"/>
  <c r="R19" i="31"/>
  <c r="S19" i="31"/>
  <c r="T19" i="31"/>
  <c r="U19" i="31"/>
  <c r="V19" i="31"/>
  <c r="R20" i="31"/>
  <c r="S20" i="31"/>
  <c r="T20" i="31"/>
  <c r="U20" i="31"/>
  <c r="V20" i="31"/>
  <c r="R21" i="31"/>
  <c r="S21" i="31"/>
  <c r="T21" i="31"/>
  <c r="U21" i="31"/>
  <c r="V21" i="31"/>
  <c r="R22" i="31"/>
  <c r="S22" i="31"/>
  <c r="T22" i="31"/>
  <c r="U22" i="31"/>
  <c r="V22" i="31"/>
  <c r="R23" i="31"/>
  <c r="S23" i="31"/>
  <c r="T23" i="31"/>
  <c r="U23" i="31"/>
  <c r="V23" i="31"/>
  <c r="R24" i="31"/>
  <c r="S24" i="31"/>
  <c r="T24" i="31"/>
  <c r="U24" i="31"/>
  <c r="V24" i="31"/>
  <c r="Q19" i="31"/>
  <c r="Q20" i="31"/>
  <c r="Q21" i="31"/>
  <c r="Q22" i="31"/>
  <c r="Q23" i="31"/>
  <c r="Q24" i="31"/>
  <c r="R19" i="9"/>
  <c r="S19" i="9"/>
  <c r="T19" i="9"/>
  <c r="U19" i="9"/>
  <c r="V19" i="9"/>
  <c r="R20" i="9"/>
  <c r="S20" i="9"/>
  <c r="T20" i="9"/>
  <c r="U20" i="9"/>
  <c r="V20" i="9"/>
  <c r="R21" i="9"/>
  <c r="S21" i="9"/>
  <c r="T21" i="9"/>
  <c r="U21" i="9"/>
  <c r="V21" i="9"/>
  <c r="R22" i="9"/>
  <c r="S22" i="9"/>
  <c r="T22" i="9"/>
  <c r="U22" i="9"/>
  <c r="V22" i="9"/>
  <c r="R23" i="9"/>
  <c r="S23" i="9"/>
  <c r="T23" i="9"/>
  <c r="U23" i="9"/>
  <c r="V23" i="9"/>
  <c r="R24" i="9"/>
  <c r="S24" i="9"/>
  <c r="T24" i="9"/>
  <c r="U24" i="9"/>
  <c r="V24" i="9"/>
  <c r="Q19" i="9"/>
  <c r="Q20" i="9"/>
  <c r="Q21" i="9"/>
  <c r="Q22" i="9"/>
  <c r="Q23" i="9"/>
  <c r="Q24" i="9"/>
  <c r="R19" i="30"/>
  <c r="S19" i="30"/>
  <c r="T19" i="30"/>
  <c r="U19" i="30"/>
  <c r="V19" i="30"/>
  <c r="R20" i="30"/>
  <c r="S20" i="30"/>
  <c r="T20" i="30"/>
  <c r="U20" i="30"/>
  <c r="V20" i="30"/>
  <c r="R21" i="30"/>
  <c r="S21" i="30"/>
  <c r="T21" i="30"/>
  <c r="U21" i="30"/>
  <c r="V21" i="30"/>
  <c r="R22" i="30"/>
  <c r="S22" i="30"/>
  <c r="T22" i="30"/>
  <c r="U22" i="30"/>
  <c r="V22" i="30"/>
  <c r="R23" i="30"/>
  <c r="S23" i="30"/>
  <c r="T23" i="30"/>
  <c r="U23" i="30"/>
  <c r="V23" i="30"/>
  <c r="R24" i="30"/>
  <c r="S24" i="30"/>
  <c r="T24" i="30"/>
  <c r="U24" i="30"/>
  <c r="V24" i="30"/>
  <c r="Q19" i="30"/>
  <c r="Q20" i="30"/>
  <c r="Q21" i="30"/>
  <c r="Q22" i="30"/>
  <c r="Q23" i="30"/>
  <c r="Q24" i="30"/>
  <c r="R19" i="27"/>
  <c r="S19" i="27"/>
  <c r="T19" i="27"/>
  <c r="U19" i="27"/>
  <c r="V19" i="27"/>
  <c r="R20" i="27"/>
  <c r="S20" i="27"/>
  <c r="T20" i="27"/>
  <c r="U20" i="27"/>
  <c r="V20" i="27"/>
  <c r="R21" i="27"/>
  <c r="S21" i="27"/>
  <c r="T21" i="27"/>
  <c r="U21" i="27"/>
  <c r="V21" i="27"/>
  <c r="R22" i="27"/>
  <c r="S22" i="27"/>
  <c r="T22" i="27"/>
  <c r="U22" i="27"/>
  <c r="V22" i="27"/>
  <c r="R23" i="27"/>
  <c r="S23" i="27"/>
  <c r="T23" i="27"/>
  <c r="U23" i="27"/>
  <c r="V23" i="27"/>
  <c r="R24" i="27"/>
  <c r="S24" i="27"/>
  <c r="T24" i="27"/>
  <c r="U24" i="27"/>
  <c r="V24" i="27"/>
  <c r="Q19" i="27"/>
  <c r="Q20" i="27"/>
  <c r="Q21" i="27"/>
  <c r="Q22" i="27"/>
  <c r="Q23" i="27"/>
  <c r="Q24" i="27"/>
  <c r="Q19" i="28"/>
  <c r="R19" i="28"/>
  <c r="S19" i="28"/>
  <c r="T19" i="28"/>
  <c r="U19" i="28"/>
  <c r="V19" i="28"/>
  <c r="Q20" i="28"/>
  <c r="R20" i="28"/>
  <c r="S20" i="28"/>
  <c r="T20" i="28"/>
  <c r="U20" i="28"/>
  <c r="V20" i="28"/>
  <c r="Q21" i="28"/>
  <c r="R21" i="28"/>
  <c r="S21" i="28"/>
  <c r="T21" i="28"/>
  <c r="U21" i="28"/>
  <c r="V21" i="28"/>
  <c r="Q22" i="28"/>
  <c r="R22" i="28"/>
  <c r="S22" i="28"/>
  <c r="T22" i="28"/>
  <c r="U22" i="28"/>
  <c r="V22" i="28"/>
  <c r="Q23" i="28"/>
  <c r="R23" i="28"/>
  <c r="S23" i="28"/>
  <c r="T23" i="28"/>
  <c r="U23" i="28"/>
  <c r="V23" i="28"/>
  <c r="R24" i="28"/>
  <c r="S24" i="28"/>
  <c r="T24" i="28"/>
  <c r="U24" i="28"/>
  <c r="V24" i="28"/>
  <c r="Q24" i="28"/>
  <c r="G44" i="98"/>
  <c r="G45" i="98"/>
  <c r="G46" i="98"/>
  <c r="G47" i="98"/>
  <c r="G48" i="98"/>
  <c r="G49" i="98"/>
  <c r="G50" i="98"/>
  <c r="G51" i="98"/>
  <c r="G52" i="98"/>
  <c r="G53" i="98"/>
  <c r="G54" i="98"/>
  <c r="G55" i="98"/>
  <c r="G56" i="98"/>
  <c r="G57" i="98"/>
  <c r="G58" i="98"/>
  <c r="G59" i="98"/>
  <c r="G60" i="98"/>
  <c r="G61" i="98"/>
  <c r="G62" i="98"/>
  <c r="G63" i="98"/>
  <c r="G64" i="98"/>
  <c r="G65" i="98"/>
  <c r="G66" i="98"/>
  <c r="G67" i="98"/>
  <c r="G68" i="98"/>
  <c r="G69" i="98"/>
  <c r="G70" i="98"/>
  <c r="G71" i="98"/>
  <c r="G72" i="98"/>
  <c r="G73" i="98"/>
  <c r="G74" i="98"/>
  <c r="G44" i="97"/>
  <c r="G45" i="97"/>
  <c r="G46" i="97"/>
  <c r="G47" i="97"/>
  <c r="G48" i="97"/>
  <c r="G49" i="97"/>
  <c r="G50" i="97"/>
  <c r="G51" i="97"/>
  <c r="G52" i="97"/>
  <c r="G53" i="97"/>
  <c r="G54" i="97"/>
  <c r="G55" i="97"/>
  <c r="G56" i="97"/>
  <c r="G57" i="97"/>
  <c r="G58" i="97"/>
  <c r="G59" i="97"/>
  <c r="G60" i="97"/>
  <c r="G61" i="97"/>
  <c r="G62" i="97"/>
  <c r="G63" i="97"/>
  <c r="G64" i="97"/>
  <c r="G65" i="97"/>
  <c r="G66" i="97"/>
  <c r="G67" i="97"/>
  <c r="G68" i="97"/>
  <c r="G69" i="97"/>
  <c r="G70" i="97"/>
  <c r="G71" i="97"/>
  <c r="G72" i="97"/>
  <c r="G73" i="97"/>
  <c r="G74" i="97"/>
  <c r="G44" i="93"/>
  <c r="G45" i="93"/>
  <c r="G46" i="93"/>
  <c r="G47" i="93"/>
  <c r="G48" i="93"/>
  <c r="G49" i="93"/>
  <c r="G50" i="93"/>
  <c r="G51" i="93"/>
  <c r="G52" i="93"/>
  <c r="G53" i="93"/>
  <c r="G54" i="93"/>
  <c r="G55" i="93"/>
  <c r="G56" i="93"/>
  <c r="G57" i="93"/>
  <c r="G58" i="93"/>
  <c r="G59" i="93"/>
  <c r="G60" i="93"/>
  <c r="G61" i="93"/>
  <c r="G62" i="93"/>
  <c r="G63" i="93"/>
  <c r="G64" i="93"/>
  <c r="G65" i="93"/>
  <c r="G66" i="93"/>
  <c r="G67" i="93"/>
  <c r="G68" i="93"/>
  <c r="G69" i="93"/>
  <c r="G70" i="93"/>
  <c r="G71" i="93"/>
  <c r="G72" i="93"/>
  <c r="G73" i="93"/>
  <c r="G74" i="93"/>
  <c r="G44" i="92"/>
  <c r="G45" i="92"/>
  <c r="G46" i="92"/>
  <c r="G47" i="92"/>
  <c r="G48" i="92"/>
  <c r="G49" i="92"/>
  <c r="G50" i="92"/>
  <c r="G51" i="92"/>
  <c r="G52" i="92"/>
  <c r="G53" i="92"/>
  <c r="G54" i="92"/>
  <c r="G55" i="92"/>
  <c r="G56" i="92"/>
  <c r="G57" i="92"/>
  <c r="G58" i="92"/>
  <c r="G59" i="92"/>
  <c r="G60" i="92"/>
  <c r="G61" i="92"/>
  <c r="G62" i="92"/>
  <c r="G63" i="92"/>
  <c r="G64" i="92"/>
  <c r="G65" i="92"/>
  <c r="G66" i="92"/>
  <c r="G67" i="92"/>
  <c r="G68" i="92"/>
  <c r="G69" i="92"/>
  <c r="G70" i="92"/>
  <c r="G71" i="92"/>
  <c r="G72" i="92"/>
  <c r="G73" i="92"/>
  <c r="G74" i="92"/>
  <c r="L21" i="85" l="1"/>
  <c r="D24" i="88"/>
  <c r="D25" i="88"/>
  <c r="D26" i="88"/>
  <c r="D27" i="88"/>
  <c r="D28" i="88"/>
  <c r="D29" i="88"/>
  <c r="D30" i="88"/>
  <c r="D31" i="88"/>
  <c r="D32" i="88"/>
  <c r="D33" i="88"/>
  <c r="D34" i="88"/>
  <c r="D35" i="88"/>
  <c r="D36" i="88"/>
  <c r="D37" i="88"/>
  <c r="D38" i="88"/>
  <c r="D39" i="88"/>
  <c r="D40" i="88"/>
  <c r="D41" i="88"/>
  <c r="D42" i="88"/>
  <c r="D43" i="88"/>
  <c r="D44" i="88"/>
  <c r="D45" i="88"/>
  <c r="D46" i="88"/>
  <c r="D47" i="88"/>
  <c r="D48" i="88"/>
  <c r="D49" i="88"/>
  <c r="D50" i="88"/>
  <c r="D51" i="88"/>
  <c r="D52" i="88"/>
  <c r="D53" i="88"/>
  <c r="D54" i="88"/>
  <c r="D23" i="88"/>
  <c r="L20" i="85" l="1"/>
  <c r="C36" i="61"/>
  <c r="C37" i="61"/>
  <c r="C38" i="61"/>
  <c r="C39" i="61"/>
  <c r="B37" i="61"/>
  <c r="B38" i="61"/>
  <c r="B39" i="61"/>
  <c r="B36" i="61"/>
  <c r="L17" i="58"/>
  <c r="E17" i="58" s="1"/>
  <c r="M17" i="58"/>
  <c r="F17" i="58" s="1"/>
  <c r="N17" i="58"/>
  <c r="G17" i="58" s="1"/>
  <c r="L18" i="58"/>
  <c r="E18" i="58" s="1"/>
  <c r="M18" i="58"/>
  <c r="F18" i="58" s="1"/>
  <c r="N18" i="58"/>
  <c r="G18" i="58" s="1"/>
  <c r="L19" i="58"/>
  <c r="E19" i="58" s="1"/>
  <c r="M19" i="58"/>
  <c r="F19" i="58" s="1"/>
  <c r="N19" i="58"/>
  <c r="G19" i="58" s="1"/>
  <c r="L20" i="58"/>
  <c r="E20" i="58" s="1"/>
  <c r="M20" i="58"/>
  <c r="F20" i="58" s="1"/>
  <c r="N20" i="58"/>
  <c r="G20" i="58" s="1"/>
  <c r="L21" i="58"/>
  <c r="E21" i="58" s="1"/>
  <c r="M21" i="58"/>
  <c r="F21" i="58" s="1"/>
  <c r="N21" i="58"/>
  <c r="G21" i="58" s="1"/>
  <c r="L22" i="58"/>
  <c r="E22" i="58" s="1"/>
  <c r="M22" i="58"/>
  <c r="F22" i="58" s="1"/>
  <c r="N22" i="58"/>
  <c r="G22" i="58" s="1"/>
  <c r="K18" i="58"/>
  <c r="D18" i="58" s="1"/>
  <c r="K19" i="58"/>
  <c r="D19" i="58" s="1"/>
  <c r="K20" i="58"/>
  <c r="D20" i="58" s="1"/>
  <c r="K21" i="58"/>
  <c r="D21" i="58" s="1"/>
  <c r="K22" i="58"/>
  <c r="D22" i="58" s="1"/>
  <c r="K17" i="58"/>
  <c r="D17" i="58" s="1"/>
  <c r="J17" i="55"/>
  <c r="C17" i="55" s="1"/>
  <c r="J18" i="55"/>
  <c r="C18" i="55" s="1"/>
  <c r="J19" i="55"/>
  <c r="C19" i="55" s="1"/>
  <c r="J20" i="55"/>
  <c r="C20" i="55" s="1"/>
  <c r="J21" i="55"/>
  <c r="C21" i="55" s="1"/>
  <c r="J22" i="55"/>
  <c r="C22" i="55" s="1"/>
  <c r="I18" i="55"/>
  <c r="B18" i="55" s="1"/>
  <c r="I19" i="55"/>
  <c r="B19" i="55" s="1"/>
  <c r="I20" i="55"/>
  <c r="B20" i="55" s="1"/>
  <c r="I21" i="55"/>
  <c r="B21" i="55" s="1"/>
  <c r="I22" i="55"/>
  <c r="B22" i="55" s="1"/>
  <c r="I17" i="55"/>
  <c r="B17" i="55" s="1"/>
  <c r="G56" i="91"/>
  <c r="G57" i="91"/>
  <c r="G58" i="91"/>
  <c r="G59" i="91"/>
  <c r="G60" i="91"/>
  <c r="G61" i="91"/>
  <c r="G62" i="91"/>
  <c r="G63" i="91"/>
  <c r="G64" i="91"/>
  <c r="G65" i="91"/>
  <c r="G66" i="91"/>
  <c r="G67" i="91"/>
  <c r="G68" i="91"/>
  <c r="G69" i="91"/>
  <c r="G70" i="91"/>
  <c r="G71" i="91"/>
  <c r="G72" i="91"/>
  <c r="G73" i="91"/>
  <c r="G74" i="91"/>
  <c r="G44" i="91"/>
  <c r="G45" i="91"/>
  <c r="G46" i="91"/>
  <c r="G47" i="91"/>
  <c r="G48" i="91"/>
  <c r="G49" i="91"/>
  <c r="G50" i="91"/>
  <c r="G51" i="91"/>
  <c r="G52" i="91"/>
  <c r="G53" i="91"/>
  <c r="G54" i="91"/>
  <c r="G55" i="91"/>
  <c r="G48" i="96"/>
  <c r="G49" i="96"/>
  <c r="G50" i="96"/>
  <c r="G51" i="96"/>
  <c r="G52" i="96"/>
  <c r="G53" i="96"/>
  <c r="G54" i="96"/>
  <c r="G55" i="96"/>
  <c r="G56" i="96"/>
  <c r="G57" i="96"/>
  <c r="G58" i="96"/>
  <c r="G59" i="96"/>
  <c r="G60" i="96"/>
  <c r="G61" i="96"/>
  <c r="G62" i="96"/>
  <c r="G63" i="96"/>
  <c r="G64" i="96"/>
  <c r="G65" i="96"/>
  <c r="G66" i="96"/>
  <c r="G67" i="96"/>
  <c r="G68" i="96"/>
  <c r="G69" i="96"/>
  <c r="G70" i="96"/>
  <c r="G71" i="96"/>
  <c r="G72" i="96"/>
  <c r="G73" i="96"/>
  <c r="G74" i="96"/>
  <c r="G44" i="96"/>
  <c r="G45" i="96"/>
  <c r="G46" i="96"/>
  <c r="G47" i="96"/>
  <c r="C36" i="67"/>
  <c r="C37" i="67"/>
  <c r="C38" i="67"/>
  <c r="C39" i="67"/>
  <c r="B37" i="67"/>
  <c r="B38" i="67"/>
  <c r="B39" i="67"/>
  <c r="B36" i="67"/>
  <c r="J17" i="73"/>
  <c r="C17" i="73" s="1"/>
  <c r="J18" i="73"/>
  <c r="C18" i="73" s="1"/>
  <c r="J19" i="73"/>
  <c r="C19" i="73" s="1"/>
  <c r="J20" i="73"/>
  <c r="C20" i="73" s="1"/>
  <c r="J21" i="73"/>
  <c r="C21" i="73" s="1"/>
  <c r="J22" i="73"/>
  <c r="C22" i="73" s="1"/>
  <c r="I18" i="73"/>
  <c r="B18" i="73" s="1"/>
  <c r="I19" i="73"/>
  <c r="B19" i="73" s="1"/>
  <c r="I20" i="73"/>
  <c r="B20" i="73" s="1"/>
  <c r="I21" i="73"/>
  <c r="B21" i="73" s="1"/>
  <c r="I22" i="73"/>
  <c r="B22" i="73" s="1"/>
  <c r="I17" i="73"/>
  <c r="B17" i="73" s="1"/>
  <c r="L17" i="76"/>
  <c r="E17" i="76" s="1"/>
  <c r="M17" i="76"/>
  <c r="F17" i="76" s="1"/>
  <c r="N17" i="76"/>
  <c r="G17" i="76" s="1"/>
  <c r="L18" i="76"/>
  <c r="E18" i="76" s="1"/>
  <c r="M18" i="76"/>
  <c r="F18" i="76" s="1"/>
  <c r="N18" i="76"/>
  <c r="G18" i="76" s="1"/>
  <c r="L19" i="76"/>
  <c r="E19" i="76" s="1"/>
  <c r="M19" i="76"/>
  <c r="F19" i="76" s="1"/>
  <c r="N19" i="76"/>
  <c r="G19" i="76" s="1"/>
  <c r="L20" i="76"/>
  <c r="E20" i="76" s="1"/>
  <c r="M20" i="76"/>
  <c r="F20" i="76" s="1"/>
  <c r="N20" i="76"/>
  <c r="G20" i="76" s="1"/>
  <c r="L21" i="76"/>
  <c r="E21" i="76" s="1"/>
  <c r="M21" i="76"/>
  <c r="F21" i="76" s="1"/>
  <c r="N21" i="76"/>
  <c r="G21" i="76" s="1"/>
  <c r="L22" i="76"/>
  <c r="E22" i="76" s="1"/>
  <c r="M22" i="76"/>
  <c r="F22" i="76" s="1"/>
  <c r="N22" i="76"/>
  <c r="G22" i="76" s="1"/>
  <c r="K22" i="76"/>
  <c r="D22" i="76" s="1"/>
  <c r="K18" i="76"/>
  <c r="D18" i="76" s="1"/>
  <c r="K19" i="76"/>
  <c r="D19" i="76" s="1"/>
  <c r="K20" i="76"/>
  <c r="D20" i="76" s="1"/>
  <c r="K21" i="76"/>
  <c r="D21" i="76" s="1"/>
  <c r="K17" i="76"/>
  <c r="D17" i="76" s="1"/>
  <c r="C35" i="13"/>
  <c r="D35" i="13"/>
  <c r="E35" i="13"/>
  <c r="F35" i="13"/>
  <c r="G35" i="13"/>
  <c r="B35" i="13"/>
  <c r="G16" i="13"/>
  <c r="U28" i="85"/>
  <c r="O28" i="85" s="1"/>
  <c r="T28" i="85"/>
  <c r="U27" i="85"/>
  <c r="O26" i="85" s="1"/>
  <c r="T27" i="85"/>
  <c r="N26" i="85" s="1"/>
  <c r="R27" i="85"/>
  <c r="I26" i="85" s="1"/>
  <c r="I25" i="85" s="1"/>
  <c r="I24" i="85" s="1"/>
  <c r="R28" i="85"/>
  <c r="G53" i="95"/>
  <c r="G54" i="95"/>
  <c r="G55" i="95"/>
  <c r="G56" i="95"/>
  <c r="G57" i="95"/>
  <c r="G58" i="95"/>
  <c r="G59" i="95"/>
  <c r="G60" i="95"/>
  <c r="G61" i="95"/>
  <c r="G62" i="95"/>
  <c r="G63" i="95"/>
  <c r="G64" i="95"/>
  <c r="G65" i="95"/>
  <c r="G66" i="95"/>
  <c r="G67" i="95"/>
  <c r="G68" i="95"/>
  <c r="G69" i="95"/>
  <c r="G70" i="95"/>
  <c r="G71" i="95"/>
  <c r="G72" i="95"/>
  <c r="G73" i="95"/>
  <c r="G74" i="95"/>
  <c r="G25" i="95"/>
  <c r="G26" i="95"/>
  <c r="G27" i="95"/>
  <c r="G28" i="95"/>
  <c r="G29" i="95"/>
  <c r="G30" i="95"/>
  <c r="G31" i="95"/>
  <c r="G32" i="95"/>
  <c r="G33" i="95"/>
  <c r="G34" i="95"/>
  <c r="G35" i="95"/>
  <c r="G36" i="95"/>
  <c r="G37" i="95"/>
  <c r="G38" i="95"/>
  <c r="G39" i="95"/>
  <c r="G40" i="95"/>
  <c r="G41" i="95"/>
  <c r="G42" i="95"/>
  <c r="G43" i="95"/>
  <c r="G44" i="95"/>
  <c r="G45" i="95"/>
  <c r="G46" i="95"/>
  <c r="G47" i="95"/>
  <c r="G48" i="95"/>
  <c r="G49" i="95"/>
  <c r="G50" i="95"/>
  <c r="G51" i="95"/>
  <c r="G52" i="95"/>
  <c r="G24" i="95"/>
  <c r="G56" i="90"/>
  <c r="G57" i="90"/>
  <c r="G58" i="90"/>
  <c r="G59" i="90"/>
  <c r="G60" i="90"/>
  <c r="G61" i="90"/>
  <c r="G62" i="90"/>
  <c r="G63" i="90"/>
  <c r="G64" i="90"/>
  <c r="G65" i="90"/>
  <c r="G66" i="90"/>
  <c r="G67" i="90"/>
  <c r="G68" i="90"/>
  <c r="G69" i="90"/>
  <c r="G70" i="90"/>
  <c r="G71" i="90"/>
  <c r="G72" i="90"/>
  <c r="G73" i="90"/>
  <c r="G74" i="90"/>
  <c r="G43" i="90"/>
  <c r="G44" i="90"/>
  <c r="G45" i="90"/>
  <c r="G46" i="90"/>
  <c r="G47" i="90"/>
  <c r="G48" i="90"/>
  <c r="G49" i="90"/>
  <c r="G50" i="90"/>
  <c r="G51" i="90"/>
  <c r="G52" i="90"/>
  <c r="G53" i="90"/>
  <c r="G54" i="90"/>
  <c r="G55" i="90"/>
  <c r="G25" i="90"/>
  <c r="G26" i="90"/>
  <c r="G27" i="90"/>
  <c r="G28" i="90"/>
  <c r="G29" i="90"/>
  <c r="G30" i="90"/>
  <c r="G31" i="90"/>
  <c r="G32" i="90"/>
  <c r="G33" i="90"/>
  <c r="G34" i="90"/>
  <c r="G35" i="90"/>
  <c r="G36" i="90"/>
  <c r="G37" i="90"/>
  <c r="G38" i="90"/>
  <c r="G39" i="90"/>
  <c r="G40" i="90"/>
  <c r="G41" i="90"/>
  <c r="G42" i="90"/>
  <c r="G24" i="90"/>
  <c r="G16" i="65" l="1"/>
  <c r="G16" i="63"/>
  <c r="G16" i="61"/>
  <c r="G16" i="59"/>
  <c r="G16" i="57"/>
  <c r="G16" i="77"/>
  <c r="G16" i="75"/>
  <c r="G16" i="73"/>
  <c r="G16" i="55"/>
  <c r="G16" i="58"/>
  <c r="G16" i="76"/>
  <c r="G16" i="72"/>
  <c r="G16" i="70"/>
  <c r="G16" i="68"/>
  <c r="G16" i="69"/>
  <c r="G16" i="66"/>
  <c r="G16" i="64"/>
  <c r="G16" i="62"/>
  <c r="G16" i="60"/>
  <c r="G16" i="56"/>
  <c r="G16" i="78"/>
  <c r="G16" i="74"/>
  <c r="G16" i="71"/>
  <c r="G16" i="67"/>
  <c r="I23" i="85"/>
  <c r="I22" i="85" s="1"/>
  <c r="I21" i="85" s="1"/>
  <c r="I20" i="85" s="1"/>
  <c r="I19" i="85" s="1"/>
  <c r="N25" i="85"/>
  <c r="P26" i="85"/>
  <c r="O25" i="85"/>
  <c r="Q26" i="85"/>
  <c r="L19" i="85"/>
  <c r="B24" i="88"/>
  <c r="B25" i="88"/>
  <c r="B26" i="88"/>
  <c r="B27" i="88"/>
  <c r="B28" i="88"/>
  <c r="B29" i="88"/>
  <c r="B30" i="88"/>
  <c r="B31" i="88"/>
  <c r="B32" i="88"/>
  <c r="B33" i="88"/>
  <c r="B34" i="88"/>
  <c r="B35" i="88"/>
  <c r="B36" i="88"/>
  <c r="B37" i="88"/>
  <c r="B38" i="88"/>
  <c r="B39" i="88"/>
  <c r="B40" i="88"/>
  <c r="B41" i="88"/>
  <c r="B42" i="88"/>
  <c r="B43" i="88"/>
  <c r="B44" i="88"/>
  <c r="B45" i="88"/>
  <c r="B46" i="88"/>
  <c r="B47" i="88"/>
  <c r="B48" i="88"/>
  <c r="B49" i="88"/>
  <c r="B50" i="88"/>
  <c r="B51" i="88"/>
  <c r="B52" i="88"/>
  <c r="B53" i="88"/>
  <c r="B54" i="88"/>
  <c r="B23" i="88"/>
  <c r="N24" i="85" l="1"/>
  <c r="P25" i="85"/>
  <c r="J5" i="99"/>
  <c r="I5" i="99"/>
  <c r="O24" i="85"/>
  <c r="Q25" i="85"/>
  <c r="I4" i="99"/>
  <c r="J4" i="99"/>
  <c r="B6" i="66"/>
  <c r="B5" i="66"/>
  <c r="B4" i="66"/>
  <c r="B6" i="65"/>
  <c r="B5" i="65"/>
  <c r="B4" i="65"/>
  <c r="B6" i="64"/>
  <c r="B5" i="64"/>
  <c r="B4" i="64"/>
  <c r="B6" i="63"/>
  <c r="B5" i="63"/>
  <c r="B4" i="63"/>
  <c r="B6" i="62"/>
  <c r="B5" i="62"/>
  <c r="B4" i="62"/>
  <c r="B6" i="61"/>
  <c r="B5" i="61"/>
  <c r="B4" i="61"/>
  <c r="B6" i="60"/>
  <c r="B5" i="60"/>
  <c r="B4" i="60"/>
  <c r="B6" i="59"/>
  <c r="B5" i="59"/>
  <c r="B4" i="59"/>
  <c r="B6" i="58"/>
  <c r="B5" i="58"/>
  <c r="B4" i="58"/>
  <c r="B6" i="57"/>
  <c r="B5" i="57"/>
  <c r="B4" i="57"/>
  <c r="B6" i="56"/>
  <c r="B5" i="56"/>
  <c r="B4" i="56"/>
  <c r="B6" i="55"/>
  <c r="B5" i="55"/>
  <c r="B4" i="55"/>
  <c r="B6" i="78"/>
  <c r="B5" i="78"/>
  <c r="B4" i="78"/>
  <c r="B6" i="77"/>
  <c r="B5" i="77"/>
  <c r="B4" i="77"/>
  <c r="B6" i="76"/>
  <c r="B5" i="76"/>
  <c r="B4" i="76"/>
  <c r="B6" i="75"/>
  <c r="B5" i="75"/>
  <c r="B4" i="75"/>
  <c r="B6" i="74"/>
  <c r="B5" i="74"/>
  <c r="B4" i="74"/>
  <c r="B6" i="73"/>
  <c r="B5" i="73"/>
  <c r="B4" i="73"/>
  <c r="B6" i="72"/>
  <c r="B5" i="72"/>
  <c r="B4" i="72"/>
  <c r="B6" i="71"/>
  <c r="B5" i="71"/>
  <c r="B4" i="71"/>
  <c r="B6" i="70"/>
  <c r="B5" i="70"/>
  <c r="B4" i="70"/>
  <c r="B6" i="69"/>
  <c r="B5" i="69"/>
  <c r="B4" i="69"/>
  <c r="B6" i="68"/>
  <c r="B5" i="68"/>
  <c r="B4" i="68"/>
  <c r="B6" i="67"/>
  <c r="B5" i="67"/>
  <c r="B4" i="67"/>
  <c r="C13" i="13"/>
  <c r="C12" i="13"/>
  <c r="C11" i="13"/>
  <c r="C10" i="13"/>
  <c r="C9" i="13"/>
  <c r="C8" i="13"/>
  <c r="C7" i="13"/>
  <c r="B6" i="13"/>
  <c r="B5" i="13"/>
  <c r="B4" i="13"/>
  <c r="W60" i="85"/>
  <c r="W59" i="85"/>
  <c r="W58" i="85"/>
  <c r="W57" i="85"/>
  <c r="W56" i="85"/>
  <c r="W55" i="85"/>
  <c r="W54" i="85"/>
  <c r="W53" i="85"/>
  <c r="W52" i="85"/>
  <c r="W51" i="85"/>
  <c r="W50" i="85"/>
  <c r="W49" i="85"/>
  <c r="W48" i="85"/>
  <c r="W47" i="85"/>
  <c r="W46" i="85"/>
  <c r="W45" i="85"/>
  <c r="W44" i="85"/>
  <c r="W43" i="85"/>
  <c r="W42" i="85"/>
  <c r="W41" i="85"/>
  <c r="W40" i="85"/>
  <c r="W39" i="85"/>
  <c r="W38" i="85"/>
  <c r="W37" i="85"/>
  <c r="W36" i="85"/>
  <c r="W35" i="85"/>
  <c r="W34" i="85"/>
  <c r="W33" i="85"/>
  <c r="S33" i="85" s="1"/>
  <c r="W32" i="85"/>
  <c r="W31" i="85"/>
  <c r="W30" i="85"/>
  <c r="W29" i="85"/>
  <c r="Q24" i="85" l="1"/>
  <c r="O23" i="85"/>
  <c r="N23" i="85"/>
  <c r="P24" i="85"/>
  <c r="R60" i="85"/>
  <c r="T60" i="85"/>
  <c r="S60" i="85"/>
  <c r="U60" i="85"/>
  <c r="U46" i="85"/>
  <c r="R46" i="85"/>
  <c r="S46" i="85"/>
  <c r="T46" i="85"/>
  <c r="U47" i="85"/>
  <c r="T47" i="85"/>
  <c r="R47" i="85"/>
  <c r="S47" i="85"/>
  <c r="U32" i="85"/>
  <c r="R32" i="85"/>
  <c r="S32" i="85"/>
  <c r="T32" i="85"/>
  <c r="S48" i="85"/>
  <c r="U48" i="85"/>
  <c r="R48" i="85"/>
  <c r="T48" i="85"/>
  <c r="U33" i="85"/>
  <c r="T33" i="85"/>
  <c r="R33" i="85"/>
  <c r="S49" i="85"/>
  <c r="U49" i="85"/>
  <c r="R49" i="85"/>
  <c r="T49" i="85"/>
  <c r="U34" i="85"/>
  <c r="S34" i="85"/>
  <c r="T34" i="85"/>
  <c r="R34" i="85"/>
  <c r="R50" i="85"/>
  <c r="U50" i="85"/>
  <c r="T50" i="85"/>
  <c r="S50" i="85"/>
  <c r="R35" i="85"/>
  <c r="U35" i="85"/>
  <c r="T35" i="85"/>
  <c r="S35" i="85"/>
  <c r="R51" i="85"/>
  <c r="U51" i="85"/>
  <c r="T51" i="85"/>
  <c r="S51" i="85"/>
  <c r="R36" i="85"/>
  <c r="U36" i="85"/>
  <c r="S36" i="85"/>
  <c r="T36" i="85"/>
  <c r="R52" i="85"/>
  <c r="U52" i="85"/>
  <c r="T52" i="85"/>
  <c r="S52" i="85"/>
  <c r="T44" i="85"/>
  <c r="S44" i="85"/>
  <c r="U44" i="85"/>
  <c r="R44" i="85"/>
  <c r="S29" i="85"/>
  <c r="U29" i="85"/>
  <c r="T29" i="85"/>
  <c r="R29" i="85"/>
  <c r="T53" i="85"/>
  <c r="S53" i="85"/>
  <c r="R53" i="85"/>
  <c r="U53" i="85"/>
  <c r="R38" i="85"/>
  <c r="T38" i="85"/>
  <c r="S38" i="85"/>
  <c r="U38" i="85"/>
  <c r="T55" i="85"/>
  <c r="U55" i="85"/>
  <c r="R55" i="85"/>
  <c r="S55" i="85"/>
  <c r="T40" i="85"/>
  <c r="R40" i="85"/>
  <c r="S40" i="85"/>
  <c r="U40" i="85"/>
  <c r="T56" i="85"/>
  <c r="S56" i="85"/>
  <c r="R56" i="85"/>
  <c r="U56" i="85"/>
  <c r="R57" i="85"/>
  <c r="T57" i="85"/>
  <c r="S57" i="85"/>
  <c r="U57" i="85"/>
  <c r="T42" i="85"/>
  <c r="R42" i="85"/>
  <c r="S42" i="85"/>
  <c r="U42" i="85"/>
  <c r="R58" i="85"/>
  <c r="T58" i="85"/>
  <c r="S58" i="85"/>
  <c r="U58" i="85"/>
  <c r="T45" i="85"/>
  <c r="R45" i="85"/>
  <c r="S45" i="85"/>
  <c r="U45" i="85"/>
  <c r="U30" i="85"/>
  <c r="S30" i="85"/>
  <c r="T30" i="85"/>
  <c r="R30" i="85"/>
  <c r="U31" i="85"/>
  <c r="S31" i="85"/>
  <c r="T31" i="85"/>
  <c r="R31" i="85"/>
  <c r="R37" i="85"/>
  <c r="S37" i="85"/>
  <c r="T37" i="85"/>
  <c r="U37" i="85"/>
  <c r="R54" i="85"/>
  <c r="U54" i="85"/>
  <c r="T54" i="85"/>
  <c r="S54" i="85"/>
  <c r="T39" i="85"/>
  <c r="R39" i="85"/>
  <c r="S39" i="85"/>
  <c r="U39" i="85"/>
  <c r="T41" i="85"/>
  <c r="R41" i="85"/>
  <c r="S41" i="85"/>
  <c r="U41" i="85"/>
  <c r="T43" i="85"/>
  <c r="R43" i="85"/>
  <c r="S43" i="85"/>
  <c r="U43" i="85"/>
  <c r="R59" i="85"/>
  <c r="T59" i="85"/>
  <c r="S59" i="85"/>
  <c r="U59" i="85"/>
  <c r="E74" i="98"/>
  <c r="F73" i="98"/>
  <c r="F74" i="98" s="1"/>
  <c r="H74" i="98" s="1"/>
  <c r="E73" i="98"/>
  <c r="F72" i="98"/>
  <c r="H72" i="98" s="1"/>
  <c r="E72" i="98"/>
  <c r="F71" i="98"/>
  <c r="H71" i="98" s="1"/>
  <c r="E71" i="98"/>
  <c r="H70" i="98"/>
  <c r="F70" i="98"/>
  <c r="E70" i="98"/>
  <c r="H69" i="98"/>
  <c r="F69" i="98"/>
  <c r="E69" i="98"/>
  <c r="H68" i="98"/>
  <c r="F68" i="98"/>
  <c r="E68" i="98"/>
  <c r="F67" i="98"/>
  <c r="H67" i="98" s="1"/>
  <c r="E67" i="98"/>
  <c r="F66" i="98"/>
  <c r="H66" i="98" s="1"/>
  <c r="E66" i="98"/>
  <c r="H65" i="98"/>
  <c r="F65" i="98"/>
  <c r="E65" i="98"/>
  <c r="F64" i="98"/>
  <c r="H64" i="98" s="1"/>
  <c r="E64" i="98"/>
  <c r="F63" i="98"/>
  <c r="H63" i="98" s="1"/>
  <c r="E63" i="98"/>
  <c r="F62" i="98"/>
  <c r="H62" i="98" s="1"/>
  <c r="E62" i="98"/>
  <c r="H61" i="98"/>
  <c r="F61" i="98"/>
  <c r="E61" i="98"/>
  <c r="H60" i="98"/>
  <c r="F60" i="98"/>
  <c r="E60" i="98"/>
  <c r="H59" i="98"/>
  <c r="F59" i="98"/>
  <c r="E59" i="98"/>
  <c r="F58" i="98"/>
  <c r="H58" i="98" s="1"/>
  <c r="E58" i="98"/>
  <c r="F57" i="98"/>
  <c r="H57" i="98" s="1"/>
  <c r="E57" i="98"/>
  <c r="F56" i="98"/>
  <c r="H56" i="98" s="1"/>
  <c r="E56" i="98"/>
  <c r="F55" i="98"/>
  <c r="H55" i="98" s="1"/>
  <c r="E55" i="98"/>
  <c r="H54" i="98"/>
  <c r="F54" i="98"/>
  <c r="E54" i="98"/>
  <c r="H53" i="98"/>
  <c r="F53" i="98"/>
  <c r="E53" i="98"/>
  <c r="H52" i="98"/>
  <c r="F52" i="98"/>
  <c r="E52" i="98"/>
  <c r="H51" i="98"/>
  <c r="F51" i="98"/>
  <c r="E51" i="98"/>
  <c r="F50" i="98"/>
  <c r="H50" i="98" s="1"/>
  <c r="E50" i="98"/>
  <c r="H49" i="98"/>
  <c r="F49" i="98"/>
  <c r="E49" i="98"/>
  <c r="F48" i="98"/>
  <c r="H48" i="98" s="1"/>
  <c r="E48" i="98"/>
  <c r="F47" i="98"/>
  <c r="H47" i="98" s="1"/>
  <c r="E47" i="98"/>
  <c r="F46" i="98"/>
  <c r="H46" i="98" s="1"/>
  <c r="E46" i="98"/>
  <c r="H45" i="98"/>
  <c r="F45" i="98"/>
  <c r="E45" i="98"/>
  <c r="H44" i="98"/>
  <c r="F44" i="98"/>
  <c r="E44" i="98"/>
  <c r="F43" i="98"/>
  <c r="E43" i="98"/>
  <c r="F42" i="98"/>
  <c r="E42" i="98"/>
  <c r="F41" i="98"/>
  <c r="E41" i="98"/>
  <c r="F40" i="98"/>
  <c r="E40" i="98"/>
  <c r="F39" i="98"/>
  <c r="E39" i="98"/>
  <c r="F38" i="98"/>
  <c r="E38" i="98"/>
  <c r="F37" i="98"/>
  <c r="E37" i="98"/>
  <c r="F36" i="98"/>
  <c r="E36" i="98"/>
  <c r="F35" i="98"/>
  <c r="E35" i="98"/>
  <c r="F34" i="98"/>
  <c r="E34" i="98"/>
  <c r="F33" i="98"/>
  <c r="E33" i="98"/>
  <c r="F32" i="98"/>
  <c r="E32" i="98"/>
  <c r="F31" i="98"/>
  <c r="E31" i="98"/>
  <c r="F30" i="98"/>
  <c r="E30" i="98"/>
  <c r="F29" i="98"/>
  <c r="E29" i="98"/>
  <c r="F28" i="98"/>
  <c r="E28" i="98"/>
  <c r="C28" i="98"/>
  <c r="F27" i="98"/>
  <c r="E27" i="98"/>
  <c r="C27" i="98"/>
  <c r="F26" i="98"/>
  <c r="E26" i="98"/>
  <c r="C26" i="98"/>
  <c r="F25" i="98"/>
  <c r="E25" i="98"/>
  <c r="C25" i="98"/>
  <c r="F24" i="98"/>
  <c r="E24" i="98"/>
  <c r="J24" i="98" s="1"/>
  <c r="C24" i="98"/>
  <c r="H23" i="98"/>
  <c r="F23" i="98"/>
  <c r="E23" i="98"/>
  <c r="C23" i="98"/>
  <c r="F22" i="98"/>
  <c r="H22" i="98" s="1"/>
  <c r="E22" i="98"/>
  <c r="C22" i="98"/>
  <c r="H21" i="98"/>
  <c r="F21" i="98"/>
  <c r="E21" i="98"/>
  <c r="C21" i="98"/>
  <c r="H20" i="98"/>
  <c r="F20" i="98"/>
  <c r="E20" i="98"/>
  <c r="C20" i="98"/>
  <c r="H19" i="98"/>
  <c r="F19" i="98"/>
  <c r="E19" i="98"/>
  <c r="C19" i="98"/>
  <c r="F18" i="98"/>
  <c r="H18" i="98" s="1"/>
  <c r="E18" i="98"/>
  <c r="C18" i="98"/>
  <c r="H17" i="98"/>
  <c r="F17" i="98"/>
  <c r="E17" i="98"/>
  <c r="C17" i="98"/>
  <c r="H16" i="98"/>
  <c r="F16" i="98"/>
  <c r="E16" i="98"/>
  <c r="C16" i="98"/>
  <c r="H15" i="98"/>
  <c r="F15" i="98"/>
  <c r="E15" i="98"/>
  <c r="C15" i="98"/>
  <c r="F14" i="98"/>
  <c r="H14" i="98" s="1"/>
  <c r="E14" i="98"/>
  <c r="C14" i="98"/>
  <c r="H13" i="98"/>
  <c r="F13" i="98"/>
  <c r="E13" i="98"/>
  <c r="C13" i="98"/>
  <c r="H12" i="98"/>
  <c r="F12" i="98"/>
  <c r="E12" i="98"/>
  <c r="C12" i="98"/>
  <c r="H11" i="98"/>
  <c r="F11" i="98"/>
  <c r="E11" i="98"/>
  <c r="C11" i="98"/>
  <c r="F10" i="98"/>
  <c r="H10" i="98" s="1"/>
  <c r="E10" i="98"/>
  <c r="C10" i="98"/>
  <c r="H9" i="98"/>
  <c r="F9" i="98"/>
  <c r="E9" i="98"/>
  <c r="C9" i="98"/>
  <c r="H8" i="98"/>
  <c r="F8" i="98"/>
  <c r="E8" i="98"/>
  <c r="C8" i="98"/>
  <c r="H7" i="98"/>
  <c r="F7" i="98"/>
  <c r="E7" i="98"/>
  <c r="C7" i="98"/>
  <c r="F6" i="98"/>
  <c r="H6" i="98" s="1"/>
  <c r="E6" i="98"/>
  <c r="C6" i="98"/>
  <c r="H5" i="98"/>
  <c r="F5" i="98"/>
  <c r="E5" i="98"/>
  <c r="C5" i="98"/>
  <c r="H4" i="98"/>
  <c r="F4" i="98"/>
  <c r="E4" i="98"/>
  <c r="C4" i="98"/>
  <c r="F3" i="98"/>
  <c r="E3" i="98"/>
  <c r="C3" i="98"/>
  <c r="F2" i="98"/>
  <c r="E2" i="98"/>
  <c r="F74" i="97"/>
  <c r="H74" i="97" s="1"/>
  <c r="E74" i="97"/>
  <c r="F73" i="97"/>
  <c r="H73" i="97" s="1"/>
  <c r="E73" i="97"/>
  <c r="F72" i="97"/>
  <c r="H72" i="97" s="1"/>
  <c r="E72" i="97"/>
  <c r="F71" i="97"/>
  <c r="H71" i="97" s="1"/>
  <c r="E71" i="97"/>
  <c r="H70" i="97"/>
  <c r="F70" i="97"/>
  <c r="E70" i="97"/>
  <c r="F69" i="97"/>
  <c r="H69" i="97" s="1"/>
  <c r="E69" i="97"/>
  <c r="F68" i="97"/>
  <c r="H68" i="97" s="1"/>
  <c r="E68" i="97"/>
  <c r="F67" i="97"/>
  <c r="H67" i="97" s="1"/>
  <c r="E67" i="97"/>
  <c r="H66" i="97"/>
  <c r="F66" i="97"/>
  <c r="E66" i="97"/>
  <c r="H65" i="97"/>
  <c r="F65" i="97"/>
  <c r="E65" i="97"/>
  <c r="F64" i="97"/>
  <c r="H64" i="97" s="1"/>
  <c r="E64" i="97"/>
  <c r="F63" i="97"/>
  <c r="H63" i="97" s="1"/>
  <c r="E63" i="97"/>
  <c r="F62" i="97"/>
  <c r="H62" i="97" s="1"/>
  <c r="E62" i="97"/>
  <c r="F61" i="97"/>
  <c r="H61" i="97" s="1"/>
  <c r="E61" i="97"/>
  <c r="F60" i="97"/>
  <c r="H60" i="97" s="1"/>
  <c r="E60" i="97"/>
  <c r="H59" i="97"/>
  <c r="F59" i="97"/>
  <c r="E59" i="97"/>
  <c r="F58" i="97"/>
  <c r="H58" i="97" s="1"/>
  <c r="E58" i="97"/>
  <c r="F57" i="97"/>
  <c r="H57" i="97" s="1"/>
  <c r="E57" i="97"/>
  <c r="F56" i="97"/>
  <c r="H56" i="97" s="1"/>
  <c r="E56" i="97"/>
  <c r="F55" i="97"/>
  <c r="H55" i="97" s="1"/>
  <c r="E55" i="97"/>
  <c r="H54" i="97"/>
  <c r="F54" i="97"/>
  <c r="E54" i="97"/>
  <c r="F53" i="97"/>
  <c r="H53" i="97" s="1"/>
  <c r="E53" i="97"/>
  <c r="F52" i="97"/>
  <c r="H52" i="97" s="1"/>
  <c r="E52" i="97"/>
  <c r="H51" i="97"/>
  <c r="F51" i="97"/>
  <c r="E51" i="97"/>
  <c r="H50" i="97"/>
  <c r="F50" i="97"/>
  <c r="E50" i="97"/>
  <c r="H49" i="97"/>
  <c r="F49" i="97"/>
  <c r="E49" i="97"/>
  <c r="F48" i="97"/>
  <c r="H48" i="97" s="1"/>
  <c r="E48" i="97"/>
  <c r="F47" i="97"/>
  <c r="H47" i="97" s="1"/>
  <c r="E47" i="97"/>
  <c r="F46" i="97"/>
  <c r="H46" i="97" s="1"/>
  <c r="E46" i="97"/>
  <c r="H45" i="97"/>
  <c r="F45" i="97"/>
  <c r="E45" i="97"/>
  <c r="F44" i="97"/>
  <c r="H44" i="97" s="1"/>
  <c r="E44" i="97"/>
  <c r="F43" i="97"/>
  <c r="E43" i="97"/>
  <c r="F42" i="97"/>
  <c r="E42" i="97"/>
  <c r="F41" i="97"/>
  <c r="E41" i="97"/>
  <c r="F40" i="97"/>
  <c r="E40" i="97"/>
  <c r="F39" i="97"/>
  <c r="E39" i="97"/>
  <c r="F38" i="97"/>
  <c r="E38" i="97"/>
  <c r="F37" i="97"/>
  <c r="E37" i="97"/>
  <c r="F36" i="97"/>
  <c r="E36" i="97"/>
  <c r="F35" i="97"/>
  <c r="E35" i="97"/>
  <c r="F34" i="97"/>
  <c r="E34" i="97"/>
  <c r="F33" i="97"/>
  <c r="E33" i="97"/>
  <c r="F32" i="97"/>
  <c r="E32" i="97"/>
  <c r="F31" i="97"/>
  <c r="E31" i="97"/>
  <c r="F30" i="97"/>
  <c r="E30" i="97"/>
  <c r="F29" i="97"/>
  <c r="E29" i="97"/>
  <c r="F28" i="97"/>
  <c r="E28" i="97"/>
  <c r="C28" i="97"/>
  <c r="F27" i="97"/>
  <c r="E27" i="97"/>
  <c r="C27" i="97"/>
  <c r="F26" i="97"/>
  <c r="E26" i="97"/>
  <c r="C26" i="97"/>
  <c r="F25" i="97"/>
  <c r="E25" i="97"/>
  <c r="C25" i="97"/>
  <c r="F24" i="97"/>
  <c r="E24" i="97"/>
  <c r="J24" i="97" s="1"/>
  <c r="C24" i="97"/>
  <c r="F23" i="97"/>
  <c r="H23" i="97" s="1"/>
  <c r="E23" i="97"/>
  <c r="C23" i="97"/>
  <c r="H22" i="97"/>
  <c r="F22" i="97"/>
  <c r="E22" i="97"/>
  <c r="C22" i="97"/>
  <c r="F21" i="97"/>
  <c r="H21" i="97" s="1"/>
  <c r="E21" i="97"/>
  <c r="C21" i="97"/>
  <c r="H20" i="97"/>
  <c r="F20" i="97"/>
  <c r="E20" i="97"/>
  <c r="C20" i="97"/>
  <c r="F19" i="97"/>
  <c r="H19" i="97" s="1"/>
  <c r="E19" i="97"/>
  <c r="C19" i="97"/>
  <c r="H18" i="97"/>
  <c r="F18" i="97"/>
  <c r="E18" i="97"/>
  <c r="C18" i="97"/>
  <c r="F17" i="97"/>
  <c r="H17" i="97" s="1"/>
  <c r="E17" i="97"/>
  <c r="C17" i="97"/>
  <c r="H16" i="97"/>
  <c r="F16" i="97"/>
  <c r="E16" i="97"/>
  <c r="C16" i="97"/>
  <c r="F15" i="97"/>
  <c r="H15" i="97" s="1"/>
  <c r="E15" i="97"/>
  <c r="C15" i="97"/>
  <c r="H14" i="97"/>
  <c r="F14" i="97"/>
  <c r="E14" i="97"/>
  <c r="C14" i="97"/>
  <c r="F13" i="97"/>
  <c r="H13" i="97" s="1"/>
  <c r="E13" i="97"/>
  <c r="C13" i="97"/>
  <c r="H12" i="97"/>
  <c r="F12" i="97"/>
  <c r="E12" i="97"/>
  <c r="C12" i="97"/>
  <c r="F11" i="97"/>
  <c r="H11" i="97" s="1"/>
  <c r="E11" i="97"/>
  <c r="C11" i="97"/>
  <c r="H10" i="97"/>
  <c r="F10" i="97"/>
  <c r="E10" i="97"/>
  <c r="C10" i="97"/>
  <c r="F9" i="97"/>
  <c r="H9" i="97" s="1"/>
  <c r="E9" i="97"/>
  <c r="C9" i="97"/>
  <c r="H8" i="97"/>
  <c r="F8" i="97"/>
  <c r="E8" i="97"/>
  <c r="C8" i="97"/>
  <c r="F7" i="97"/>
  <c r="H7" i="97" s="1"/>
  <c r="E7" i="97"/>
  <c r="C7" i="97"/>
  <c r="H6" i="97"/>
  <c r="F6" i="97"/>
  <c r="E6" i="97"/>
  <c r="C6" i="97"/>
  <c r="F5" i="97"/>
  <c r="H5" i="97" s="1"/>
  <c r="E5" i="97"/>
  <c r="C5" i="97"/>
  <c r="H4" i="97"/>
  <c r="F4" i="97"/>
  <c r="E4" i="97"/>
  <c r="C4" i="97"/>
  <c r="F3" i="97"/>
  <c r="E3" i="97"/>
  <c r="C3" i="97"/>
  <c r="F2" i="97"/>
  <c r="E2" i="97"/>
  <c r="F74" i="96"/>
  <c r="H74" i="96" s="1"/>
  <c r="E74" i="96"/>
  <c r="F73" i="96"/>
  <c r="H73" i="96" s="1"/>
  <c r="E73" i="96"/>
  <c r="H72" i="96"/>
  <c r="F72" i="96"/>
  <c r="E72" i="96"/>
  <c r="H71" i="96"/>
  <c r="F71" i="96"/>
  <c r="E71" i="96"/>
  <c r="H70" i="96"/>
  <c r="F70" i="96"/>
  <c r="E70" i="96"/>
  <c r="F69" i="96"/>
  <c r="H69" i="96" s="1"/>
  <c r="E69" i="96"/>
  <c r="F68" i="96"/>
  <c r="H68" i="96" s="1"/>
  <c r="E68" i="96"/>
  <c r="F67" i="96"/>
  <c r="H67" i="96" s="1"/>
  <c r="E67" i="96"/>
  <c r="F66" i="96"/>
  <c r="H66" i="96" s="1"/>
  <c r="E66" i="96"/>
  <c r="F65" i="96"/>
  <c r="H65" i="96" s="1"/>
  <c r="E65" i="96"/>
  <c r="F64" i="96"/>
  <c r="H64" i="96" s="1"/>
  <c r="E64" i="96"/>
  <c r="F63" i="96"/>
  <c r="H63" i="96" s="1"/>
  <c r="E63" i="96"/>
  <c r="F62" i="96"/>
  <c r="H62" i="96" s="1"/>
  <c r="E62" i="96"/>
  <c r="F61" i="96"/>
  <c r="H61" i="96" s="1"/>
  <c r="E61" i="96"/>
  <c r="F60" i="96"/>
  <c r="H60" i="96" s="1"/>
  <c r="E60" i="96"/>
  <c r="H59" i="96"/>
  <c r="F59" i="96"/>
  <c r="E59" i="96"/>
  <c r="F58" i="96"/>
  <c r="H58" i="96" s="1"/>
  <c r="E58" i="96"/>
  <c r="F57" i="96"/>
  <c r="H57" i="96" s="1"/>
  <c r="E57" i="96"/>
  <c r="H56" i="96"/>
  <c r="F56" i="96"/>
  <c r="E56" i="96"/>
  <c r="H55" i="96"/>
  <c r="F55" i="96"/>
  <c r="E55" i="96"/>
  <c r="H54" i="96"/>
  <c r="F54" i="96"/>
  <c r="E54" i="96"/>
  <c r="F53" i="96"/>
  <c r="H53" i="96" s="1"/>
  <c r="E53" i="96"/>
  <c r="F52" i="96"/>
  <c r="H52" i="96" s="1"/>
  <c r="E52" i="96"/>
  <c r="F51" i="96"/>
  <c r="H51" i="96" s="1"/>
  <c r="E51" i="96"/>
  <c r="F50" i="96"/>
  <c r="H50" i="96" s="1"/>
  <c r="E50" i="96"/>
  <c r="F49" i="96"/>
  <c r="H49" i="96" s="1"/>
  <c r="E49" i="96"/>
  <c r="F48" i="96"/>
  <c r="H48" i="96" s="1"/>
  <c r="E48" i="96"/>
  <c r="F47" i="96"/>
  <c r="H47" i="96" s="1"/>
  <c r="E47" i="96"/>
  <c r="F46" i="96"/>
  <c r="H46" i="96" s="1"/>
  <c r="E46" i="96"/>
  <c r="F45" i="96"/>
  <c r="H45" i="96" s="1"/>
  <c r="E45" i="96"/>
  <c r="F44" i="96"/>
  <c r="H44" i="96" s="1"/>
  <c r="E44" i="96"/>
  <c r="F43" i="96"/>
  <c r="E43" i="96"/>
  <c r="F42" i="96"/>
  <c r="E42" i="96"/>
  <c r="F41" i="96"/>
  <c r="E41" i="96"/>
  <c r="F40" i="96"/>
  <c r="E40" i="96"/>
  <c r="F39" i="96"/>
  <c r="E39" i="96"/>
  <c r="F38" i="96"/>
  <c r="E38" i="96"/>
  <c r="F37" i="96"/>
  <c r="E37" i="96"/>
  <c r="F36" i="96"/>
  <c r="E36" i="96"/>
  <c r="F35" i="96"/>
  <c r="E35" i="96"/>
  <c r="F34" i="96"/>
  <c r="E34" i="96"/>
  <c r="F33" i="96"/>
  <c r="E33" i="96"/>
  <c r="F32" i="96"/>
  <c r="E32" i="96"/>
  <c r="F31" i="96"/>
  <c r="E31" i="96"/>
  <c r="F30" i="96"/>
  <c r="E30" i="96"/>
  <c r="F29" i="96"/>
  <c r="E29" i="96"/>
  <c r="F28" i="96"/>
  <c r="E28" i="96"/>
  <c r="C28" i="96"/>
  <c r="F27" i="96"/>
  <c r="E27" i="96"/>
  <c r="C27" i="96"/>
  <c r="F26" i="96"/>
  <c r="E26" i="96"/>
  <c r="C26" i="96"/>
  <c r="F25" i="96"/>
  <c r="E25" i="96"/>
  <c r="C25" i="96"/>
  <c r="F24" i="96"/>
  <c r="E24" i="96"/>
  <c r="J24" i="96" s="1"/>
  <c r="C24" i="96"/>
  <c r="F23" i="96"/>
  <c r="H23" i="96" s="1"/>
  <c r="E23" i="96"/>
  <c r="C23" i="96"/>
  <c r="H22" i="96"/>
  <c r="F22" i="96"/>
  <c r="E22" i="96"/>
  <c r="C22" i="96"/>
  <c r="F21" i="96"/>
  <c r="H21" i="96" s="1"/>
  <c r="E21" i="96"/>
  <c r="C21" i="96"/>
  <c r="F20" i="96"/>
  <c r="H20" i="96" s="1"/>
  <c r="E20" i="96"/>
  <c r="C20" i="96"/>
  <c r="F19" i="96"/>
  <c r="H19" i="96" s="1"/>
  <c r="E19" i="96"/>
  <c r="C19" i="96"/>
  <c r="H18" i="96"/>
  <c r="F18" i="96"/>
  <c r="E18" i="96"/>
  <c r="C18" i="96"/>
  <c r="F17" i="96"/>
  <c r="H17" i="96" s="1"/>
  <c r="E17" i="96"/>
  <c r="C17" i="96"/>
  <c r="F16" i="96"/>
  <c r="H16" i="96" s="1"/>
  <c r="E16" i="96"/>
  <c r="C16" i="96"/>
  <c r="F15" i="96"/>
  <c r="H15" i="96" s="1"/>
  <c r="E15" i="96"/>
  <c r="C15" i="96"/>
  <c r="H14" i="96"/>
  <c r="F14" i="96"/>
  <c r="E14" i="96"/>
  <c r="C14" i="96"/>
  <c r="F13" i="96"/>
  <c r="H13" i="96" s="1"/>
  <c r="E13" i="96"/>
  <c r="C13" i="96"/>
  <c r="F12" i="96"/>
  <c r="H12" i="96" s="1"/>
  <c r="E12" i="96"/>
  <c r="C12" i="96"/>
  <c r="F11" i="96"/>
  <c r="H11" i="96" s="1"/>
  <c r="E11" i="96"/>
  <c r="C11" i="96"/>
  <c r="H10" i="96"/>
  <c r="F10" i="96"/>
  <c r="E10" i="96"/>
  <c r="C10" i="96"/>
  <c r="F9" i="96"/>
  <c r="H9" i="96" s="1"/>
  <c r="E9" i="96"/>
  <c r="C9" i="96"/>
  <c r="F8" i="96"/>
  <c r="H8" i="96" s="1"/>
  <c r="E8" i="96"/>
  <c r="C8" i="96"/>
  <c r="F7" i="96"/>
  <c r="H7" i="96" s="1"/>
  <c r="E7" i="96"/>
  <c r="C7" i="96"/>
  <c r="H6" i="96"/>
  <c r="F6" i="96"/>
  <c r="E6" i="96"/>
  <c r="C6" i="96"/>
  <c r="F5" i="96"/>
  <c r="H5" i="96" s="1"/>
  <c r="E5" i="96"/>
  <c r="C5" i="96"/>
  <c r="F4" i="96"/>
  <c r="H4" i="96" s="1"/>
  <c r="E4" i="96"/>
  <c r="C4" i="96"/>
  <c r="F3" i="96"/>
  <c r="E3" i="96"/>
  <c r="C3" i="96"/>
  <c r="F2" i="96"/>
  <c r="E2" i="96"/>
  <c r="F74" i="95"/>
  <c r="H74" i="95" s="1"/>
  <c r="E74" i="95"/>
  <c r="F73" i="95"/>
  <c r="H73" i="95" s="1"/>
  <c r="E73" i="95"/>
  <c r="H72" i="95"/>
  <c r="F72" i="95"/>
  <c r="E72" i="95"/>
  <c r="H71" i="95"/>
  <c r="F71" i="95"/>
  <c r="E71" i="95"/>
  <c r="H70" i="95"/>
  <c r="F70" i="95"/>
  <c r="E70" i="95"/>
  <c r="F69" i="95"/>
  <c r="H69" i="95" s="1"/>
  <c r="E69" i="95"/>
  <c r="F68" i="95"/>
  <c r="H68" i="95" s="1"/>
  <c r="E68" i="95"/>
  <c r="F67" i="95"/>
  <c r="H67" i="95" s="1"/>
  <c r="E67" i="95"/>
  <c r="F66" i="95"/>
  <c r="H66" i="95" s="1"/>
  <c r="E66" i="95"/>
  <c r="H65" i="95"/>
  <c r="F65" i="95"/>
  <c r="E65" i="95"/>
  <c r="F64" i="95"/>
  <c r="H64" i="95" s="1"/>
  <c r="E64" i="95"/>
  <c r="F63" i="95"/>
  <c r="H63" i="95" s="1"/>
  <c r="E63" i="95"/>
  <c r="F62" i="95"/>
  <c r="H62" i="95" s="1"/>
  <c r="E62" i="95"/>
  <c r="F61" i="95"/>
  <c r="H61" i="95" s="1"/>
  <c r="E61" i="95"/>
  <c r="H60" i="95"/>
  <c r="F60" i="95"/>
  <c r="E60" i="95"/>
  <c r="F59" i="95"/>
  <c r="H59" i="95" s="1"/>
  <c r="E59" i="95"/>
  <c r="F58" i="95"/>
  <c r="H58" i="95" s="1"/>
  <c r="E58" i="95"/>
  <c r="F57" i="95"/>
  <c r="H57" i="95" s="1"/>
  <c r="E57" i="95"/>
  <c r="H56" i="95"/>
  <c r="F56" i="95"/>
  <c r="E56" i="95"/>
  <c r="H55" i="95"/>
  <c r="F55" i="95"/>
  <c r="E55" i="95"/>
  <c r="H54" i="95"/>
  <c r="F54" i="95"/>
  <c r="E54" i="95"/>
  <c r="F53" i="95"/>
  <c r="H53" i="95" s="1"/>
  <c r="E53" i="95"/>
  <c r="F52" i="95"/>
  <c r="H52" i="95" s="1"/>
  <c r="E52" i="95"/>
  <c r="F51" i="95"/>
  <c r="H51" i="95" s="1"/>
  <c r="E51" i="95"/>
  <c r="F50" i="95"/>
  <c r="H50" i="95" s="1"/>
  <c r="E50" i="95"/>
  <c r="H49" i="95"/>
  <c r="F49" i="95"/>
  <c r="E49" i="95"/>
  <c r="F48" i="95"/>
  <c r="H48" i="95" s="1"/>
  <c r="E48" i="95"/>
  <c r="F47" i="95"/>
  <c r="H47" i="95" s="1"/>
  <c r="E47" i="95"/>
  <c r="F46" i="95"/>
  <c r="H46" i="95" s="1"/>
  <c r="E46" i="95"/>
  <c r="F45" i="95"/>
  <c r="H45" i="95" s="1"/>
  <c r="E45" i="95"/>
  <c r="H44" i="95"/>
  <c r="C54" i="99" s="1"/>
  <c r="C66" i="99" s="1"/>
  <c r="F44" i="95"/>
  <c r="E44" i="95"/>
  <c r="F43" i="95"/>
  <c r="H43" i="95" s="1"/>
  <c r="C53" i="99" s="1"/>
  <c r="C65" i="99" s="1"/>
  <c r="E43" i="95"/>
  <c r="F42" i="95"/>
  <c r="H42" i="95" s="1"/>
  <c r="E42" i="95"/>
  <c r="F41" i="95"/>
  <c r="H41" i="95" s="1"/>
  <c r="E41" i="95"/>
  <c r="H40" i="95"/>
  <c r="F40" i="95"/>
  <c r="E40" i="95"/>
  <c r="H39" i="95"/>
  <c r="C52" i="99" s="1"/>
  <c r="C64" i="99" s="1"/>
  <c r="F39" i="95"/>
  <c r="E39" i="95"/>
  <c r="H38" i="95"/>
  <c r="F38" i="95"/>
  <c r="E38" i="95"/>
  <c r="F37" i="95"/>
  <c r="H37" i="95" s="1"/>
  <c r="E37" i="95"/>
  <c r="F36" i="95"/>
  <c r="H36" i="95" s="1"/>
  <c r="E36" i="95"/>
  <c r="F35" i="95"/>
  <c r="H35" i="95" s="1"/>
  <c r="E35" i="95"/>
  <c r="F34" i="95"/>
  <c r="H34" i="95" s="1"/>
  <c r="C51" i="99" s="1"/>
  <c r="C63" i="99" s="1"/>
  <c r="E34" i="95"/>
  <c r="H33" i="95"/>
  <c r="F33" i="95"/>
  <c r="E33" i="95"/>
  <c r="F32" i="95"/>
  <c r="H32" i="95" s="1"/>
  <c r="E32" i="95"/>
  <c r="F31" i="95"/>
  <c r="H31" i="95" s="1"/>
  <c r="E31" i="95"/>
  <c r="F30" i="95"/>
  <c r="H30" i="95" s="1"/>
  <c r="E30" i="95"/>
  <c r="F29" i="95"/>
  <c r="H29" i="95" s="1"/>
  <c r="E29" i="95"/>
  <c r="H28" i="95"/>
  <c r="F28" i="95"/>
  <c r="E28" i="95"/>
  <c r="C28" i="95"/>
  <c r="F27" i="95"/>
  <c r="H27" i="95" s="1"/>
  <c r="E27" i="95"/>
  <c r="C27" i="95"/>
  <c r="F26" i="95"/>
  <c r="H26" i="95" s="1"/>
  <c r="E26" i="95"/>
  <c r="C26" i="95"/>
  <c r="F25" i="95"/>
  <c r="H25" i="95" s="1"/>
  <c r="E25" i="95"/>
  <c r="C25" i="95"/>
  <c r="H24" i="95"/>
  <c r="I25" i="95" s="1"/>
  <c r="J25" i="95" s="1"/>
  <c r="F24" i="95"/>
  <c r="E24" i="95"/>
  <c r="J24" i="95" s="1"/>
  <c r="C24" i="95"/>
  <c r="F23" i="95"/>
  <c r="H23" i="95" s="1"/>
  <c r="E23" i="95"/>
  <c r="C23" i="95"/>
  <c r="F22" i="95"/>
  <c r="H22" i="95" s="1"/>
  <c r="E22" i="95"/>
  <c r="C22" i="95"/>
  <c r="F21" i="95"/>
  <c r="H21" i="95" s="1"/>
  <c r="E21" i="95"/>
  <c r="C21" i="95"/>
  <c r="H20" i="95"/>
  <c r="F20" i="95"/>
  <c r="E20" i="95"/>
  <c r="C20" i="95"/>
  <c r="F19" i="95"/>
  <c r="H19" i="95" s="1"/>
  <c r="E19" i="95"/>
  <c r="C19" i="95"/>
  <c r="F18" i="95"/>
  <c r="H18" i="95" s="1"/>
  <c r="E18" i="95"/>
  <c r="C18" i="95"/>
  <c r="F17" i="95"/>
  <c r="H17" i="95" s="1"/>
  <c r="E17" i="95"/>
  <c r="C17" i="95"/>
  <c r="H16" i="95"/>
  <c r="F16" i="95"/>
  <c r="E16" i="95"/>
  <c r="C16" i="95"/>
  <c r="F15" i="95"/>
  <c r="H15" i="95" s="1"/>
  <c r="E15" i="95"/>
  <c r="C15" i="95"/>
  <c r="F14" i="95"/>
  <c r="H14" i="95" s="1"/>
  <c r="E14" i="95"/>
  <c r="C14" i="95"/>
  <c r="F13" i="95"/>
  <c r="H13" i="95" s="1"/>
  <c r="E13" i="95"/>
  <c r="C13" i="95"/>
  <c r="H12" i="95"/>
  <c r="F12" i="95"/>
  <c r="E12" i="95"/>
  <c r="C12" i="95"/>
  <c r="F11" i="95"/>
  <c r="H11" i="95" s="1"/>
  <c r="E11" i="95"/>
  <c r="C11" i="95"/>
  <c r="F10" i="95"/>
  <c r="H10" i="95" s="1"/>
  <c r="E10" i="95"/>
  <c r="C10" i="95"/>
  <c r="F9" i="95"/>
  <c r="H9" i="95" s="1"/>
  <c r="E9" i="95"/>
  <c r="C9" i="95"/>
  <c r="H8" i="95"/>
  <c r="F8" i="95"/>
  <c r="E8" i="95"/>
  <c r="C8" i="95"/>
  <c r="F7" i="95"/>
  <c r="H7" i="95" s="1"/>
  <c r="E7" i="95"/>
  <c r="C7" i="95"/>
  <c r="F6" i="95"/>
  <c r="H6" i="95" s="1"/>
  <c r="E6" i="95"/>
  <c r="C6" i="95"/>
  <c r="F5" i="95"/>
  <c r="H5" i="95" s="1"/>
  <c r="E5" i="95"/>
  <c r="C5" i="95"/>
  <c r="H4" i="95"/>
  <c r="F4" i="95"/>
  <c r="E4" i="95"/>
  <c r="C4" i="95"/>
  <c r="F3" i="95"/>
  <c r="E3" i="95"/>
  <c r="C3" i="95"/>
  <c r="F2" i="95"/>
  <c r="E2" i="95"/>
  <c r="E44" i="94"/>
  <c r="E45" i="94" s="1"/>
  <c r="E43" i="94"/>
  <c r="E42" i="94"/>
  <c r="E41" i="94"/>
  <c r="E40" i="94"/>
  <c r="E39" i="94"/>
  <c r="E38" i="94"/>
  <c r="E37" i="94"/>
  <c r="E36" i="94"/>
  <c r="E35" i="94"/>
  <c r="E34" i="94"/>
  <c r="C28" i="94"/>
  <c r="C27" i="94"/>
  <c r="C26" i="94"/>
  <c r="C25" i="94"/>
  <c r="C24" i="94"/>
  <c r="C23" i="94"/>
  <c r="C22" i="94"/>
  <c r="C21" i="94"/>
  <c r="C20" i="94"/>
  <c r="C19" i="94"/>
  <c r="C18" i="94"/>
  <c r="C17" i="94"/>
  <c r="C16" i="94"/>
  <c r="C15" i="94"/>
  <c r="C14" i="94"/>
  <c r="C13" i="94"/>
  <c r="C12" i="94"/>
  <c r="C11" i="94"/>
  <c r="C10" i="94"/>
  <c r="C9" i="94"/>
  <c r="C8" i="94"/>
  <c r="C7" i="94"/>
  <c r="C6" i="94"/>
  <c r="C5" i="94"/>
  <c r="C4" i="94"/>
  <c r="F3" i="94" s="1"/>
  <c r="F4" i="94" s="1"/>
  <c r="F5" i="94" s="1"/>
  <c r="F6" i="94" s="1"/>
  <c r="F7" i="94" s="1"/>
  <c r="F8" i="94" s="1"/>
  <c r="F9" i="94" s="1"/>
  <c r="F10" i="94" s="1"/>
  <c r="F11" i="94" s="1"/>
  <c r="F12" i="94" s="1"/>
  <c r="F13" i="94" s="1"/>
  <c r="F14" i="94" s="1"/>
  <c r="F15" i="94" s="1"/>
  <c r="F16" i="94" s="1"/>
  <c r="F17" i="94" s="1"/>
  <c r="F18" i="94" s="1"/>
  <c r="F19" i="94" s="1"/>
  <c r="F20" i="94" s="1"/>
  <c r="F21" i="94" s="1"/>
  <c r="F22" i="94" s="1"/>
  <c r="F23" i="94" s="1"/>
  <c r="F24" i="94" s="1"/>
  <c r="F25" i="94" s="1"/>
  <c r="F26" i="94" s="1"/>
  <c r="F27" i="94" s="1"/>
  <c r="F28" i="94" s="1"/>
  <c r="F29" i="94" s="1"/>
  <c r="F30" i="94" s="1"/>
  <c r="F31" i="94" s="1"/>
  <c r="F32" i="94" s="1"/>
  <c r="C3" i="94"/>
  <c r="F2" i="94"/>
  <c r="E43" i="93"/>
  <c r="E42" i="93"/>
  <c r="E41" i="93"/>
  <c r="E40" i="93"/>
  <c r="E39" i="93"/>
  <c r="E38" i="93"/>
  <c r="E37" i="93"/>
  <c r="E36" i="93"/>
  <c r="E35" i="93"/>
  <c r="E34" i="93"/>
  <c r="E33" i="93"/>
  <c r="E32" i="93"/>
  <c r="E31" i="93"/>
  <c r="E30" i="93"/>
  <c r="E29" i="93"/>
  <c r="E28" i="93"/>
  <c r="C28" i="93"/>
  <c r="E27" i="93"/>
  <c r="C27" i="93"/>
  <c r="E26" i="93"/>
  <c r="C26" i="93"/>
  <c r="E25" i="93"/>
  <c r="C25" i="93"/>
  <c r="E24" i="93"/>
  <c r="J24" i="93" s="1"/>
  <c r="C24" i="93"/>
  <c r="H23" i="93"/>
  <c r="F23" i="93"/>
  <c r="E23" i="93"/>
  <c r="C23" i="93"/>
  <c r="F22" i="93"/>
  <c r="H22" i="93" s="1"/>
  <c r="E22" i="93"/>
  <c r="C22" i="93"/>
  <c r="F21" i="93"/>
  <c r="H21" i="93" s="1"/>
  <c r="E21" i="93"/>
  <c r="C21" i="93"/>
  <c r="F20" i="93"/>
  <c r="H20" i="93" s="1"/>
  <c r="E20" i="93"/>
  <c r="C20" i="93"/>
  <c r="H19" i="93"/>
  <c r="F19" i="93"/>
  <c r="E19" i="93"/>
  <c r="C19" i="93"/>
  <c r="F18" i="93"/>
  <c r="H18" i="93" s="1"/>
  <c r="E18" i="93"/>
  <c r="C18" i="93"/>
  <c r="F17" i="93"/>
  <c r="H17" i="93" s="1"/>
  <c r="E17" i="93"/>
  <c r="C17" i="93"/>
  <c r="F16" i="93"/>
  <c r="H16" i="93" s="1"/>
  <c r="E16" i="93"/>
  <c r="C16" i="93"/>
  <c r="H15" i="93"/>
  <c r="F15" i="93"/>
  <c r="E15" i="93"/>
  <c r="C15" i="93"/>
  <c r="F14" i="93"/>
  <c r="H14" i="93" s="1"/>
  <c r="E14" i="93"/>
  <c r="C14" i="93"/>
  <c r="F13" i="93"/>
  <c r="H13" i="93" s="1"/>
  <c r="E13" i="93"/>
  <c r="C13" i="93"/>
  <c r="F12" i="93"/>
  <c r="H12" i="93" s="1"/>
  <c r="E12" i="93"/>
  <c r="C12" i="93"/>
  <c r="H11" i="93"/>
  <c r="F11" i="93"/>
  <c r="E11" i="93"/>
  <c r="C11" i="93"/>
  <c r="F10" i="93"/>
  <c r="H10" i="93" s="1"/>
  <c r="E10" i="93"/>
  <c r="C10" i="93"/>
  <c r="F9" i="93"/>
  <c r="H9" i="93" s="1"/>
  <c r="E9" i="93"/>
  <c r="C9" i="93"/>
  <c r="F8" i="93"/>
  <c r="H8" i="93" s="1"/>
  <c r="E8" i="93"/>
  <c r="C8" i="93"/>
  <c r="H7" i="93"/>
  <c r="F7" i="93"/>
  <c r="E7" i="93"/>
  <c r="C7" i="93"/>
  <c r="F6" i="93"/>
  <c r="H6" i="93" s="1"/>
  <c r="E6" i="93"/>
  <c r="C6" i="93"/>
  <c r="F5" i="93"/>
  <c r="H5" i="93" s="1"/>
  <c r="E5" i="93"/>
  <c r="C5" i="93"/>
  <c r="F4" i="93"/>
  <c r="H4" i="93" s="1"/>
  <c r="E4" i="93"/>
  <c r="C4" i="93"/>
  <c r="F3" i="93"/>
  <c r="E3" i="93"/>
  <c r="C3" i="93"/>
  <c r="F2" i="93"/>
  <c r="E2" i="93"/>
  <c r="E43" i="92"/>
  <c r="E42" i="92"/>
  <c r="E41" i="92"/>
  <c r="E40" i="92"/>
  <c r="E39" i="92"/>
  <c r="E38" i="92"/>
  <c r="E37" i="92"/>
  <c r="E36" i="92"/>
  <c r="E35" i="92"/>
  <c r="E34" i="92"/>
  <c r="E33" i="92"/>
  <c r="E32" i="92"/>
  <c r="E31" i="92"/>
  <c r="E30" i="92"/>
  <c r="E29" i="92"/>
  <c r="E28" i="92"/>
  <c r="C28" i="92"/>
  <c r="E27" i="92"/>
  <c r="C27" i="92"/>
  <c r="E26" i="92"/>
  <c r="C26" i="92"/>
  <c r="E25" i="92"/>
  <c r="C25" i="92"/>
  <c r="F24" i="92"/>
  <c r="E24" i="92"/>
  <c r="J24" i="92" s="1"/>
  <c r="C24" i="92"/>
  <c r="F23" i="92"/>
  <c r="H23" i="92" s="1"/>
  <c r="E23" i="92"/>
  <c r="C23" i="92"/>
  <c r="F22" i="92"/>
  <c r="H22" i="92" s="1"/>
  <c r="E22" i="92"/>
  <c r="C22" i="92"/>
  <c r="F21" i="92"/>
  <c r="H21" i="92" s="1"/>
  <c r="E21" i="92"/>
  <c r="C21" i="92"/>
  <c r="F20" i="92"/>
  <c r="H20" i="92" s="1"/>
  <c r="E20" i="92"/>
  <c r="C20" i="92"/>
  <c r="F19" i="92"/>
  <c r="H19" i="92" s="1"/>
  <c r="E19" i="92"/>
  <c r="C19" i="92"/>
  <c r="F18" i="92"/>
  <c r="H18" i="92" s="1"/>
  <c r="E18" i="92"/>
  <c r="C18" i="92"/>
  <c r="F17" i="92"/>
  <c r="H17" i="92" s="1"/>
  <c r="E17" i="92"/>
  <c r="C17" i="92"/>
  <c r="F16" i="92"/>
  <c r="H16" i="92" s="1"/>
  <c r="E16" i="92"/>
  <c r="C16" i="92"/>
  <c r="F15" i="92"/>
  <c r="H15" i="92" s="1"/>
  <c r="E15" i="92"/>
  <c r="C15" i="92"/>
  <c r="F14" i="92"/>
  <c r="H14" i="92" s="1"/>
  <c r="E14" i="92"/>
  <c r="C14" i="92"/>
  <c r="F13" i="92"/>
  <c r="H13" i="92" s="1"/>
  <c r="E13" i="92"/>
  <c r="C13" i="92"/>
  <c r="F12" i="92"/>
  <c r="H12" i="92" s="1"/>
  <c r="E12" i="92"/>
  <c r="C12" i="92"/>
  <c r="F11" i="92"/>
  <c r="H11" i="92" s="1"/>
  <c r="E11" i="92"/>
  <c r="C11" i="92"/>
  <c r="F10" i="92"/>
  <c r="H10" i="92" s="1"/>
  <c r="E10" i="92"/>
  <c r="C10" i="92"/>
  <c r="F9" i="92"/>
  <c r="H9" i="92" s="1"/>
  <c r="E9" i="92"/>
  <c r="C9" i="92"/>
  <c r="F8" i="92"/>
  <c r="H8" i="92" s="1"/>
  <c r="E8" i="92"/>
  <c r="C8" i="92"/>
  <c r="F7" i="92"/>
  <c r="H7" i="92" s="1"/>
  <c r="E7" i="92"/>
  <c r="C7" i="92"/>
  <c r="F6" i="92"/>
  <c r="H6" i="92" s="1"/>
  <c r="E6" i="92"/>
  <c r="C6" i="92"/>
  <c r="F5" i="92"/>
  <c r="H5" i="92" s="1"/>
  <c r="E5" i="92"/>
  <c r="C5" i="92"/>
  <c r="F4" i="92"/>
  <c r="H4" i="92" s="1"/>
  <c r="E4" i="92"/>
  <c r="C4" i="92"/>
  <c r="F3" i="92"/>
  <c r="E3" i="92"/>
  <c r="C3" i="92"/>
  <c r="F2" i="92"/>
  <c r="E2" i="92"/>
  <c r="E43" i="91"/>
  <c r="E42" i="91"/>
  <c r="E41" i="91"/>
  <c r="E40" i="91"/>
  <c r="E39" i="91"/>
  <c r="E38" i="91"/>
  <c r="E37" i="91"/>
  <c r="E36" i="91"/>
  <c r="E35" i="91"/>
  <c r="E34" i="91"/>
  <c r="E33" i="91"/>
  <c r="E32" i="91"/>
  <c r="E31" i="91"/>
  <c r="R30" i="91"/>
  <c r="E30" i="91"/>
  <c r="R29" i="91"/>
  <c r="E29" i="91"/>
  <c r="R28" i="91"/>
  <c r="E28" i="91"/>
  <c r="C28" i="91"/>
  <c r="R27" i="91"/>
  <c r="E27" i="91"/>
  <c r="C27" i="91"/>
  <c r="R26" i="91"/>
  <c r="E26" i="91"/>
  <c r="C26" i="91"/>
  <c r="E25" i="91"/>
  <c r="C25" i="91"/>
  <c r="R24" i="91"/>
  <c r="E24" i="91"/>
  <c r="J24" i="91" s="1"/>
  <c r="C24" i="91"/>
  <c r="R25" i="91" s="1"/>
  <c r="F23" i="91"/>
  <c r="H23" i="91" s="1"/>
  <c r="E23" i="91"/>
  <c r="C23" i="91"/>
  <c r="H22" i="91"/>
  <c r="F22" i="91"/>
  <c r="E22" i="91"/>
  <c r="C22" i="91"/>
  <c r="R23" i="91" s="1"/>
  <c r="F21" i="91"/>
  <c r="H21" i="91" s="1"/>
  <c r="E21" i="91"/>
  <c r="C21" i="91"/>
  <c r="R22" i="91" s="1"/>
  <c r="R20" i="91"/>
  <c r="F20" i="91"/>
  <c r="H20" i="91" s="1"/>
  <c r="E20" i="91"/>
  <c r="C20" i="91"/>
  <c r="R21" i="91" s="1"/>
  <c r="F19" i="91"/>
  <c r="H19" i="91" s="1"/>
  <c r="E19" i="91"/>
  <c r="C19" i="91"/>
  <c r="F18" i="91"/>
  <c r="H18" i="91" s="1"/>
  <c r="E18" i="91"/>
  <c r="C18" i="91"/>
  <c r="R19" i="91" s="1"/>
  <c r="R17" i="91"/>
  <c r="H17" i="91"/>
  <c r="F17" i="91"/>
  <c r="E17" i="91"/>
  <c r="C17" i="91"/>
  <c r="R18" i="91" s="1"/>
  <c r="F16" i="91"/>
  <c r="H16" i="91" s="1"/>
  <c r="E16" i="91"/>
  <c r="C16" i="91"/>
  <c r="R15" i="91"/>
  <c r="F15" i="91"/>
  <c r="H15" i="91" s="1"/>
  <c r="E15" i="91"/>
  <c r="C15" i="91"/>
  <c r="R16" i="91" s="1"/>
  <c r="R14" i="91"/>
  <c r="F14" i="91"/>
  <c r="H14" i="91" s="1"/>
  <c r="E14" i="91"/>
  <c r="C14" i="91"/>
  <c r="H13" i="91"/>
  <c r="F13" i="91"/>
  <c r="E13" i="91"/>
  <c r="C13" i="91"/>
  <c r="R12" i="91"/>
  <c r="H12" i="91"/>
  <c r="F12" i="91"/>
  <c r="E12" i="91"/>
  <c r="C12" i="91"/>
  <c r="R13" i="91" s="1"/>
  <c r="R11" i="91"/>
  <c r="F11" i="91"/>
  <c r="H11" i="91" s="1"/>
  <c r="E11" i="91"/>
  <c r="C11" i="91"/>
  <c r="F10" i="91"/>
  <c r="H10" i="91" s="1"/>
  <c r="E10" i="91"/>
  <c r="C10" i="91"/>
  <c r="F9" i="91"/>
  <c r="H9" i="91" s="1"/>
  <c r="E9" i="91"/>
  <c r="C9" i="91"/>
  <c r="R10" i="91" s="1"/>
  <c r="R8" i="91"/>
  <c r="F8" i="91"/>
  <c r="H8" i="91" s="1"/>
  <c r="E8" i="91"/>
  <c r="C8" i="91"/>
  <c r="R9" i="91" s="1"/>
  <c r="F7" i="91"/>
  <c r="H7" i="91" s="1"/>
  <c r="E7" i="91"/>
  <c r="C7" i="91"/>
  <c r="H6" i="91"/>
  <c r="F6" i="91"/>
  <c r="E6" i="91"/>
  <c r="C6" i="91"/>
  <c r="R7" i="91" s="1"/>
  <c r="F5" i="91"/>
  <c r="H5" i="91" s="1"/>
  <c r="E5" i="91"/>
  <c r="C5" i="91"/>
  <c r="R4" i="91"/>
  <c r="F4" i="91"/>
  <c r="H4" i="91" s="1"/>
  <c r="E4" i="91"/>
  <c r="C4" i="91"/>
  <c r="F3" i="91"/>
  <c r="E3" i="91"/>
  <c r="C3" i="91"/>
  <c r="F2" i="91"/>
  <c r="E2" i="91"/>
  <c r="E43" i="90"/>
  <c r="E42" i="90"/>
  <c r="E41" i="90"/>
  <c r="E40" i="90"/>
  <c r="E39" i="90"/>
  <c r="E38" i="90"/>
  <c r="E37" i="90"/>
  <c r="E36" i="90"/>
  <c r="E35" i="90"/>
  <c r="E34" i="90"/>
  <c r="E33" i="90"/>
  <c r="E32" i="90"/>
  <c r="E31" i="90"/>
  <c r="E30" i="90"/>
  <c r="E29" i="90"/>
  <c r="E28" i="90"/>
  <c r="C28" i="90"/>
  <c r="E27" i="90"/>
  <c r="C27" i="90"/>
  <c r="E26" i="90"/>
  <c r="C26" i="90"/>
  <c r="E25" i="90"/>
  <c r="C25" i="90"/>
  <c r="E24" i="90"/>
  <c r="J24" i="90" s="1"/>
  <c r="C24" i="90"/>
  <c r="F23" i="90"/>
  <c r="H23" i="90" s="1"/>
  <c r="E23" i="90"/>
  <c r="C23" i="90"/>
  <c r="F22" i="90"/>
  <c r="H22" i="90" s="1"/>
  <c r="E22" i="90"/>
  <c r="C22" i="90"/>
  <c r="H21" i="90"/>
  <c r="F21" i="90"/>
  <c r="E21" i="90"/>
  <c r="C21" i="90"/>
  <c r="F20" i="90"/>
  <c r="H20" i="90" s="1"/>
  <c r="E20" i="90"/>
  <c r="C20" i="90"/>
  <c r="F19" i="90"/>
  <c r="H19" i="90" s="1"/>
  <c r="E19" i="90"/>
  <c r="C19" i="90"/>
  <c r="F18" i="90"/>
  <c r="H18" i="90" s="1"/>
  <c r="E18" i="90"/>
  <c r="C18" i="90"/>
  <c r="H17" i="90"/>
  <c r="F17" i="90"/>
  <c r="E17" i="90"/>
  <c r="C17" i="90"/>
  <c r="F16" i="90"/>
  <c r="H16" i="90" s="1"/>
  <c r="E16" i="90"/>
  <c r="C16" i="90"/>
  <c r="F15" i="90"/>
  <c r="H15" i="90" s="1"/>
  <c r="E15" i="90"/>
  <c r="C15" i="90"/>
  <c r="F14" i="90"/>
  <c r="H14" i="90" s="1"/>
  <c r="E14" i="90"/>
  <c r="C14" i="90"/>
  <c r="H13" i="90"/>
  <c r="F13" i="90"/>
  <c r="E13" i="90"/>
  <c r="C13" i="90"/>
  <c r="F12" i="90"/>
  <c r="H12" i="90" s="1"/>
  <c r="E12" i="90"/>
  <c r="C12" i="90"/>
  <c r="F11" i="90"/>
  <c r="H11" i="90" s="1"/>
  <c r="E11" i="90"/>
  <c r="C11" i="90"/>
  <c r="F10" i="90"/>
  <c r="H10" i="90" s="1"/>
  <c r="E10" i="90"/>
  <c r="C10" i="90"/>
  <c r="H9" i="90"/>
  <c r="F9" i="90"/>
  <c r="E9" i="90"/>
  <c r="C9" i="90"/>
  <c r="F8" i="90"/>
  <c r="H8" i="90" s="1"/>
  <c r="E8" i="90"/>
  <c r="C8" i="90"/>
  <c r="F7" i="90"/>
  <c r="H7" i="90" s="1"/>
  <c r="E7" i="90"/>
  <c r="C7" i="90"/>
  <c r="F6" i="90"/>
  <c r="H6" i="90" s="1"/>
  <c r="E6" i="90"/>
  <c r="C6" i="90"/>
  <c r="H5" i="90"/>
  <c r="F5" i="90"/>
  <c r="E5" i="90"/>
  <c r="C5" i="90"/>
  <c r="F4" i="90"/>
  <c r="H4" i="90" s="1"/>
  <c r="E4" i="90"/>
  <c r="C4" i="90"/>
  <c r="F3" i="90"/>
  <c r="E3" i="90"/>
  <c r="C3" i="90"/>
  <c r="F2" i="90"/>
  <c r="E2" i="90"/>
  <c r="C28" i="89"/>
  <c r="C27" i="89"/>
  <c r="C26" i="89"/>
  <c r="F24" i="89"/>
  <c r="F24" i="90" s="1"/>
  <c r="H24" i="90" s="1"/>
  <c r="C25" i="89"/>
  <c r="C24" i="89"/>
  <c r="C23" i="89"/>
  <c r="C22" i="89"/>
  <c r="C21" i="89"/>
  <c r="C20" i="89"/>
  <c r="C19" i="89"/>
  <c r="C18" i="89"/>
  <c r="C17" i="89"/>
  <c r="C16" i="89"/>
  <c r="C15" i="89"/>
  <c r="C14" i="89"/>
  <c r="C13" i="89"/>
  <c r="C12" i="89"/>
  <c r="C11" i="89"/>
  <c r="C10" i="89"/>
  <c r="C9" i="89"/>
  <c r="C8" i="89"/>
  <c r="C7" i="89"/>
  <c r="C6" i="89"/>
  <c r="C5" i="89"/>
  <c r="C4" i="89"/>
  <c r="C3" i="89"/>
  <c r="N212" i="88"/>
  <c r="M212" i="88"/>
  <c r="L212" i="88"/>
  <c r="K212" i="88"/>
  <c r="J212" i="88"/>
  <c r="N211" i="88"/>
  <c r="M211" i="88"/>
  <c r="L211" i="88"/>
  <c r="K211" i="88"/>
  <c r="J211" i="88"/>
  <c r="N210" i="88"/>
  <c r="M210" i="88"/>
  <c r="L210" i="88"/>
  <c r="K210" i="88"/>
  <c r="J210" i="88"/>
  <c r="N209" i="88"/>
  <c r="M209" i="88"/>
  <c r="L209" i="88"/>
  <c r="K209" i="88"/>
  <c r="J209" i="88"/>
  <c r="N208" i="88"/>
  <c r="M208" i="88"/>
  <c r="L208" i="88"/>
  <c r="K208" i="88"/>
  <c r="J208" i="88"/>
  <c r="N207" i="88"/>
  <c r="M207" i="88"/>
  <c r="L207" i="88"/>
  <c r="K207" i="88"/>
  <c r="J207" i="88"/>
  <c r="N206" i="88"/>
  <c r="M206" i="88"/>
  <c r="L206" i="88"/>
  <c r="K206" i="88"/>
  <c r="J206" i="88"/>
  <c r="N205" i="88"/>
  <c r="M205" i="88"/>
  <c r="L205" i="88"/>
  <c r="K205" i="88"/>
  <c r="J205" i="88"/>
  <c r="N204" i="88"/>
  <c r="M204" i="88"/>
  <c r="L204" i="88"/>
  <c r="K204" i="88"/>
  <c r="J204" i="88"/>
  <c r="N203" i="88"/>
  <c r="M203" i="88"/>
  <c r="L203" i="88"/>
  <c r="K203" i="88"/>
  <c r="J203" i="88"/>
  <c r="N202" i="88"/>
  <c r="M202" i="88"/>
  <c r="L202" i="88"/>
  <c r="K202" i="88"/>
  <c r="J202" i="88"/>
  <c r="N201" i="88"/>
  <c r="M201" i="88"/>
  <c r="L201" i="88"/>
  <c r="K201" i="88"/>
  <c r="J201" i="88"/>
  <c r="N200" i="88"/>
  <c r="M200" i="88"/>
  <c r="L200" i="88"/>
  <c r="K200" i="88"/>
  <c r="J200" i="88"/>
  <c r="N199" i="88"/>
  <c r="M199" i="88"/>
  <c r="L199" i="88"/>
  <c r="K199" i="88"/>
  <c r="J199" i="88"/>
  <c r="N198" i="88"/>
  <c r="M198" i="88"/>
  <c r="L198" i="88"/>
  <c r="K198" i="88"/>
  <c r="J198" i="88"/>
  <c r="N197" i="88"/>
  <c r="M197" i="88"/>
  <c r="L197" i="88"/>
  <c r="K197" i="88"/>
  <c r="J197" i="88"/>
  <c r="N196" i="88"/>
  <c r="M196" i="88"/>
  <c r="L196" i="88"/>
  <c r="K196" i="88"/>
  <c r="J196" i="88"/>
  <c r="N195" i="88"/>
  <c r="M195" i="88"/>
  <c r="L195" i="88"/>
  <c r="K195" i="88"/>
  <c r="J195" i="88"/>
  <c r="N194" i="88"/>
  <c r="M194" i="88"/>
  <c r="L194" i="88"/>
  <c r="K194" i="88"/>
  <c r="J194" i="88"/>
  <c r="N193" i="88"/>
  <c r="M193" i="88"/>
  <c r="L193" i="88"/>
  <c r="K193" i="88"/>
  <c r="J193" i="88"/>
  <c r="N192" i="88"/>
  <c r="M192" i="88"/>
  <c r="L192" i="88"/>
  <c r="K192" i="88"/>
  <c r="J192" i="88"/>
  <c r="N191" i="88"/>
  <c r="M191" i="88"/>
  <c r="L191" i="88"/>
  <c r="K191" i="88"/>
  <c r="J191" i="88"/>
  <c r="N190" i="88"/>
  <c r="M190" i="88"/>
  <c r="L190" i="88"/>
  <c r="K190" i="88"/>
  <c r="J190" i="88"/>
  <c r="N189" i="88"/>
  <c r="M189" i="88"/>
  <c r="L189" i="88"/>
  <c r="K189" i="88"/>
  <c r="J189" i="88"/>
  <c r="N188" i="88"/>
  <c r="M188" i="88"/>
  <c r="L188" i="88"/>
  <c r="K188" i="88"/>
  <c r="J188" i="88"/>
  <c r="N187" i="88"/>
  <c r="M187" i="88"/>
  <c r="L187" i="88"/>
  <c r="K187" i="88"/>
  <c r="J187" i="88"/>
  <c r="N186" i="88"/>
  <c r="M186" i="88"/>
  <c r="L186" i="88"/>
  <c r="K186" i="88"/>
  <c r="J186" i="88"/>
  <c r="N185" i="88"/>
  <c r="M185" i="88"/>
  <c r="L185" i="88"/>
  <c r="K185" i="88"/>
  <c r="J185" i="88"/>
  <c r="N184" i="88"/>
  <c r="M184" i="88"/>
  <c r="L184" i="88"/>
  <c r="K184" i="88"/>
  <c r="J184" i="88"/>
  <c r="N183" i="88"/>
  <c r="M183" i="88"/>
  <c r="L183" i="88"/>
  <c r="K183" i="88"/>
  <c r="J183" i="88"/>
  <c r="N182" i="88"/>
  <c r="M182" i="88"/>
  <c r="L182" i="88"/>
  <c r="K182" i="88"/>
  <c r="J182" i="88"/>
  <c r="N181" i="88"/>
  <c r="M181" i="88"/>
  <c r="L181" i="88"/>
  <c r="K181" i="88"/>
  <c r="J181" i="88"/>
  <c r="N180" i="88"/>
  <c r="M180" i="88"/>
  <c r="L180" i="88"/>
  <c r="K180" i="88"/>
  <c r="J180" i="88"/>
  <c r="N179" i="88"/>
  <c r="M179" i="88"/>
  <c r="L179" i="88"/>
  <c r="K179" i="88"/>
  <c r="J179" i="88"/>
  <c r="N178" i="88"/>
  <c r="M178" i="88"/>
  <c r="L178" i="88"/>
  <c r="K178" i="88"/>
  <c r="J178" i="88"/>
  <c r="N177" i="88"/>
  <c r="M177" i="88"/>
  <c r="L177" i="88"/>
  <c r="K177" i="88"/>
  <c r="J177" i="88"/>
  <c r="N176" i="88"/>
  <c r="M176" i="88"/>
  <c r="L176" i="88"/>
  <c r="K176" i="88"/>
  <c r="J176" i="88"/>
  <c r="N175" i="88"/>
  <c r="M175" i="88"/>
  <c r="L175" i="88"/>
  <c r="K175" i="88"/>
  <c r="J175" i="88"/>
  <c r="N174" i="88"/>
  <c r="M174" i="88"/>
  <c r="L174" i="88"/>
  <c r="K174" i="88"/>
  <c r="J174" i="88"/>
  <c r="N173" i="88"/>
  <c r="M173" i="88"/>
  <c r="L173" i="88"/>
  <c r="K173" i="88"/>
  <c r="J173" i="88"/>
  <c r="N172" i="88"/>
  <c r="M172" i="88"/>
  <c r="L172" i="88"/>
  <c r="K172" i="88"/>
  <c r="J172" i="88"/>
  <c r="N171" i="88"/>
  <c r="M171" i="88"/>
  <c r="L171" i="88"/>
  <c r="K171" i="88"/>
  <c r="J171" i="88"/>
  <c r="N170" i="88"/>
  <c r="M170" i="88"/>
  <c r="L170" i="88"/>
  <c r="K170" i="88"/>
  <c r="J170" i="88"/>
  <c r="N169" i="88"/>
  <c r="M169" i="88"/>
  <c r="L169" i="88"/>
  <c r="K169" i="88"/>
  <c r="J169" i="88"/>
  <c r="N168" i="88"/>
  <c r="M168" i="88"/>
  <c r="L168" i="88"/>
  <c r="K168" i="88"/>
  <c r="J168" i="88"/>
  <c r="N167" i="88"/>
  <c r="M167" i="88"/>
  <c r="L167" i="88"/>
  <c r="K167" i="88"/>
  <c r="J167" i="88"/>
  <c r="N166" i="88"/>
  <c r="M166" i="88"/>
  <c r="L166" i="88"/>
  <c r="K166" i="88"/>
  <c r="J166" i="88"/>
  <c r="N165" i="88"/>
  <c r="M165" i="88"/>
  <c r="L165" i="88"/>
  <c r="K165" i="88"/>
  <c r="J165" i="88"/>
  <c r="N164" i="88"/>
  <c r="M164" i="88"/>
  <c r="L164" i="88"/>
  <c r="K164" i="88"/>
  <c r="J164" i="88"/>
  <c r="N163" i="88"/>
  <c r="M163" i="88"/>
  <c r="L163" i="88"/>
  <c r="K163" i="88"/>
  <c r="J163" i="88"/>
  <c r="N162" i="88"/>
  <c r="M162" i="88"/>
  <c r="L162" i="88"/>
  <c r="K162" i="88"/>
  <c r="J162" i="88"/>
  <c r="N161" i="88"/>
  <c r="M161" i="88"/>
  <c r="L161" i="88"/>
  <c r="K161" i="88"/>
  <c r="J161" i="88"/>
  <c r="N160" i="88"/>
  <c r="M160" i="88"/>
  <c r="L160" i="88"/>
  <c r="K160" i="88"/>
  <c r="J160" i="88"/>
  <c r="N159" i="88"/>
  <c r="M159" i="88"/>
  <c r="L159" i="88"/>
  <c r="K159" i="88"/>
  <c r="J159" i="88"/>
  <c r="N158" i="88"/>
  <c r="M158" i="88"/>
  <c r="L158" i="88"/>
  <c r="K158" i="88"/>
  <c r="J158" i="88"/>
  <c r="N157" i="88"/>
  <c r="M157" i="88"/>
  <c r="L157" i="88"/>
  <c r="K157" i="88"/>
  <c r="J157" i="88"/>
  <c r="N156" i="88"/>
  <c r="M156" i="88"/>
  <c r="L156" i="88"/>
  <c r="K156" i="88"/>
  <c r="J156" i="88"/>
  <c r="N155" i="88"/>
  <c r="M155" i="88"/>
  <c r="L155" i="88"/>
  <c r="K155" i="88"/>
  <c r="J155" i="88"/>
  <c r="N154" i="88"/>
  <c r="M154" i="88"/>
  <c r="L154" i="88"/>
  <c r="K154" i="88"/>
  <c r="J154" i="88"/>
  <c r="N153" i="88"/>
  <c r="M153" i="88"/>
  <c r="L153" i="88"/>
  <c r="K153" i="88"/>
  <c r="J153" i="88"/>
  <c r="N152" i="88"/>
  <c r="M152" i="88"/>
  <c r="L152" i="88"/>
  <c r="K152" i="88"/>
  <c r="J152" i="88"/>
  <c r="N151" i="88"/>
  <c r="M151" i="88"/>
  <c r="L151" i="88"/>
  <c r="K151" i="88"/>
  <c r="J151" i="88"/>
  <c r="N150" i="88"/>
  <c r="M150" i="88"/>
  <c r="L150" i="88"/>
  <c r="K150" i="88"/>
  <c r="J150" i="88"/>
  <c r="N149" i="88"/>
  <c r="M149" i="88"/>
  <c r="L149" i="88"/>
  <c r="K149" i="88"/>
  <c r="J149" i="88"/>
  <c r="N148" i="88"/>
  <c r="M148" i="88"/>
  <c r="L148" i="88"/>
  <c r="K148" i="88"/>
  <c r="J148" i="88"/>
  <c r="N147" i="88"/>
  <c r="M147" i="88"/>
  <c r="L147" i="88"/>
  <c r="K147" i="88"/>
  <c r="J147" i="88"/>
  <c r="N146" i="88"/>
  <c r="M146" i="88"/>
  <c r="L146" i="88"/>
  <c r="K146" i="88"/>
  <c r="J146" i="88"/>
  <c r="N145" i="88"/>
  <c r="M145" i="88"/>
  <c r="L145" i="88"/>
  <c r="K145" i="88"/>
  <c r="J145" i="88"/>
  <c r="N144" i="88"/>
  <c r="M144" i="88"/>
  <c r="L144" i="88"/>
  <c r="K144" i="88"/>
  <c r="J144" i="88"/>
  <c r="N143" i="88"/>
  <c r="M143" i="88"/>
  <c r="L143" i="88"/>
  <c r="K143" i="88"/>
  <c r="J143" i="88"/>
  <c r="N142" i="88"/>
  <c r="M142" i="88"/>
  <c r="L142" i="88"/>
  <c r="K142" i="88"/>
  <c r="J142" i="88"/>
  <c r="N141" i="88"/>
  <c r="M141" i="88"/>
  <c r="L141" i="88"/>
  <c r="K141" i="88"/>
  <c r="J141" i="88"/>
  <c r="N140" i="88"/>
  <c r="M140" i="88"/>
  <c r="L140" i="88"/>
  <c r="K140" i="88"/>
  <c r="J140" i="88"/>
  <c r="R106" i="88"/>
  <c r="R111" i="88" s="1"/>
  <c r="R101" i="88"/>
  <c r="Q101" i="88"/>
  <c r="Q106" i="88" s="1"/>
  <c r="R100" i="88"/>
  <c r="Q100" i="88"/>
  <c r="R99" i="88"/>
  <c r="R98" i="88"/>
  <c r="C85" i="88"/>
  <c r="C84" i="88"/>
  <c r="C83" i="88"/>
  <c r="E82" i="88"/>
  <c r="C82" i="88"/>
  <c r="E81" i="88"/>
  <c r="C81" i="88"/>
  <c r="C80" i="88"/>
  <c r="C79" i="88"/>
  <c r="C78" i="88"/>
  <c r="C77" i="88"/>
  <c r="C76" i="88"/>
  <c r="C75" i="88"/>
  <c r="C74" i="88"/>
  <c r="C73" i="88"/>
  <c r="C72" i="88"/>
  <c r="C71" i="88"/>
  <c r="C70" i="88"/>
  <c r="C69" i="88"/>
  <c r="C68" i="88"/>
  <c r="C67" i="88"/>
  <c r="C66" i="88"/>
  <c r="C65" i="88"/>
  <c r="C64" i="88"/>
  <c r="O115" i="88" s="1"/>
  <c r="C63" i="88"/>
  <c r="C62" i="88"/>
  <c r="C61" i="88"/>
  <c r="F81" i="88" s="1"/>
  <c r="F82" i="88" s="1"/>
  <c r="F83" i="88" s="1"/>
  <c r="F84" i="88" s="1"/>
  <c r="F85" i="88" s="1"/>
  <c r="F86" i="88" s="1"/>
  <c r="F87" i="88" s="1"/>
  <c r="F88" i="88" s="1"/>
  <c r="F89" i="88" s="1"/>
  <c r="F90" i="88" s="1"/>
  <c r="F91" i="88" s="1"/>
  <c r="F92" i="88" s="1"/>
  <c r="F93" i="88" s="1"/>
  <c r="F94" i="88" s="1"/>
  <c r="F95" i="88" s="1"/>
  <c r="F96" i="88" s="1"/>
  <c r="F97" i="88" s="1"/>
  <c r="F98" i="88" s="1"/>
  <c r="F99" i="88" s="1"/>
  <c r="C60" i="88"/>
  <c r="M130" i="88" s="1"/>
  <c r="F24" i="88"/>
  <c r="I24" i="88" s="1"/>
  <c r="E24" i="88"/>
  <c r="E25" i="88" s="1"/>
  <c r="I23" i="88"/>
  <c r="K23" i="88" s="1"/>
  <c r="H23" i="88"/>
  <c r="J23" i="88" s="1"/>
  <c r="G23" i="88"/>
  <c r="L23" i="88" s="1"/>
  <c r="C23" i="88"/>
  <c r="I21" i="88"/>
  <c r="H21" i="88"/>
  <c r="I20" i="88"/>
  <c r="H20" i="88"/>
  <c r="I19" i="88"/>
  <c r="G19" i="88"/>
  <c r="H19" i="88" s="1"/>
  <c r="I18" i="88"/>
  <c r="H18" i="88"/>
  <c r="G18" i="88"/>
  <c r="I17" i="88"/>
  <c r="G17" i="88"/>
  <c r="H17" i="88" s="1"/>
  <c r="I16" i="88"/>
  <c r="G16" i="88"/>
  <c r="H16" i="88" s="1"/>
  <c r="I15" i="88"/>
  <c r="G15" i="88"/>
  <c r="H15" i="88" s="1"/>
  <c r="I14" i="88"/>
  <c r="H14" i="88"/>
  <c r="G14" i="88"/>
  <c r="I13" i="88"/>
  <c r="G13" i="88"/>
  <c r="H13" i="88" s="1"/>
  <c r="I12" i="88"/>
  <c r="G12" i="88"/>
  <c r="H12" i="88" s="1"/>
  <c r="I11" i="88"/>
  <c r="G11" i="88"/>
  <c r="H11" i="88" s="1"/>
  <c r="I10" i="88"/>
  <c r="G10" i="88"/>
  <c r="H10" i="88" s="1"/>
  <c r="I9" i="88"/>
  <c r="H9" i="88"/>
  <c r="G9" i="88"/>
  <c r="I8" i="88"/>
  <c r="G8" i="88"/>
  <c r="H8" i="88" s="1"/>
  <c r="I7" i="88"/>
  <c r="G7" i="88"/>
  <c r="H7" i="88" s="1"/>
  <c r="I6" i="88"/>
  <c r="H6" i="88"/>
  <c r="G6" i="88"/>
  <c r="I5" i="88"/>
  <c r="H5" i="88"/>
  <c r="G5" i="88"/>
  <c r="I4" i="88"/>
  <c r="H4" i="88"/>
  <c r="G4" i="88"/>
  <c r="J3" i="88"/>
  <c r="I3" i="88"/>
  <c r="G3" i="88"/>
  <c r="H3" i="88" s="1"/>
  <c r="J2" i="88"/>
  <c r="I2" i="88"/>
  <c r="H2" i="88"/>
  <c r="Q23" i="85" l="1"/>
  <c r="O22" i="85"/>
  <c r="N22" i="85"/>
  <c r="P23" i="85"/>
  <c r="C55" i="99"/>
  <c r="C67" i="99" s="1"/>
  <c r="U44" i="99"/>
  <c r="N23" i="88"/>
  <c r="F24" i="93"/>
  <c r="F25" i="89"/>
  <c r="F24" i="91"/>
  <c r="I72" i="98"/>
  <c r="J72" i="98" s="1"/>
  <c r="I71" i="98"/>
  <c r="J71" i="98" s="1"/>
  <c r="I58" i="95"/>
  <c r="J58" i="95" s="1"/>
  <c r="C42" i="64"/>
  <c r="C42" i="68"/>
  <c r="C42" i="13"/>
  <c r="C43" i="13" s="1"/>
  <c r="C42" i="66"/>
  <c r="C42" i="69"/>
  <c r="C42" i="60"/>
  <c r="C42" i="56"/>
  <c r="C42" i="76"/>
  <c r="C42" i="71"/>
  <c r="C42" i="61"/>
  <c r="C42" i="77"/>
  <c r="C42" i="63"/>
  <c r="C42" i="59"/>
  <c r="C42" i="55"/>
  <c r="C42" i="75"/>
  <c r="C42" i="65"/>
  <c r="C42" i="72"/>
  <c r="C42" i="67"/>
  <c r="C42" i="62"/>
  <c r="C42" i="58"/>
  <c r="C42" i="78"/>
  <c r="C42" i="74"/>
  <c r="C42" i="70"/>
  <c r="C42" i="57"/>
  <c r="C42" i="73"/>
  <c r="I38" i="95"/>
  <c r="J38" i="95" s="1"/>
  <c r="I31" i="95"/>
  <c r="J31" i="95" s="1"/>
  <c r="I35" i="95"/>
  <c r="J35" i="95" s="1"/>
  <c r="M23" i="88"/>
  <c r="O23" i="88" s="1"/>
  <c r="Q23" i="88" s="1"/>
  <c r="H24" i="88"/>
  <c r="M24" i="88" s="1"/>
  <c r="E101" i="88" s="1"/>
  <c r="E44" i="89" s="1"/>
  <c r="B7" i="99" s="1"/>
  <c r="F25" i="88"/>
  <c r="H25" i="88" s="1"/>
  <c r="M25" i="88" s="1"/>
  <c r="I69" i="98"/>
  <c r="I70" i="98"/>
  <c r="J70" i="98" s="1"/>
  <c r="H73" i="98"/>
  <c r="I74" i="98" s="1"/>
  <c r="I74" i="97"/>
  <c r="I73" i="97"/>
  <c r="J73" i="97" s="1"/>
  <c r="I69" i="97"/>
  <c r="I70" i="97"/>
  <c r="J70" i="97" s="1"/>
  <c r="I71" i="97"/>
  <c r="J71" i="97" s="1"/>
  <c r="I72" i="97"/>
  <c r="J72" i="97" s="1"/>
  <c r="I73" i="96"/>
  <c r="J73" i="96" s="1"/>
  <c r="I74" i="96"/>
  <c r="I69" i="96"/>
  <c r="I70" i="96"/>
  <c r="J70" i="96" s="1"/>
  <c r="I71" i="96"/>
  <c r="J71" i="96" s="1"/>
  <c r="I72" i="96"/>
  <c r="J72" i="96" s="1"/>
  <c r="I66" i="95"/>
  <c r="J66" i="95" s="1"/>
  <c r="I32" i="95"/>
  <c r="J32" i="95" s="1"/>
  <c r="I46" i="95"/>
  <c r="J46" i="95" s="1"/>
  <c r="I60" i="95"/>
  <c r="J60" i="95" s="1"/>
  <c r="I74" i="95"/>
  <c r="J74" i="95" s="1"/>
  <c r="I27" i="95"/>
  <c r="J27" i="95" s="1"/>
  <c r="I68" i="95"/>
  <c r="J68" i="95" s="1"/>
  <c r="I34" i="95"/>
  <c r="J34" i="95" s="1"/>
  <c r="I48" i="95"/>
  <c r="J48" i="95" s="1"/>
  <c r="I55" i="95"/>
  <c r="J55" i="95" s="1"/>
  <c r="I69" i="95"/>
  <c r="J69" i="95" s="1"/>
  <c r="I59" i="95"/>
  <c r="J59" i="95" s="1"/>
  <c r="I26" i="95"/>
  <c r="J26" i="95" s="1"/>
  <c r="I39" i="95"/>
  <c r="J39" i="95" s="1"/>
  <c r="I67" i="95"/>
  <c r="J67" i="95" s="1"/>
  <c r="I33" i="95"/>
  <c r="J33" i="95" s="1"/>
  <c r="I54" i="95"/>
  <c r="J54" i="95" s="1"/>
  <c r="I47" i="95"/>
  <c r="J47" i="95" s="1"/>
  <c r="I61" i="95"/>
  <c r="J61" i="95" s="1"/>
  <c r="I28" i="95"/>
  <c r="J28" i="95" s="1"/>
  <c r="I62" i="95"/>
  <c r="J62" i="95" s="1"/>
  <c r="I70" i="95"/>
  <c r="J70" i="95" s="1"/>
  <c r="I63" i="95"/>
  <c r="J63" i="95" s="1"/>
  <c r="I36" i="95"/>
  <c r="J36" i="95" s="1"/>
  <c r="I29" i="95"/>
  <c r="J29" i="95" s="1"/>
  <c r="I43" i="95"/>
  <c r="J43" i="95" s="1"/>
  <c r="I50" i="95"/>
  <c r="J50" i="95" s="1"/>
  <c r="I64" i="95"/>
  <c r="J64" i="95" s="1"/>
  <c r="I71" i="95"/>
  <c r="J71" i="95" s="1"/>
  <c r="I49" i="95"/>
  <c r="J49" i="95" s="1"/>
  <c r="I42" i="95"/>
  <c r="J42" i="95" s="1"/>
  <c r="I37" i="95"/>
  <c r="J37" i="95" s="1"/>
  <c r="I30" i="95"/>
  <c r="J30" i="95" s="1"/>
  <c r="I44" i="95"/>
  <c r="J44" i="95" s="1"/>
  <c r="I51" i="95"/>
  <c r="J51" i="95" s="1"/>
  <c r="I65" i="95"/>
  <c r="J65" i="95" s="1"/>
  <c r="I52" i="95"/>
  <c r="J52" i="95" s="1"/>
  <c r="I53" i="95"/>
  <c r="J53" i="95" s="1"/>
  <c r="I45" i="95"/>
  <c r="J45" i="95" s="1"/>
  <c r="I40" i="95"/>
  <c r="J40" i="95" s="1"/>
  <c r="I56" i="95"/>
  <c r="J56" i="95" s="1"/>
  <c r="I72" i="95"/>
  <c r="J72" i="95" s="1"/>
  <c r="I41" i="95"/>
  <c r="J41" i="95" s="1"/>
  <c r="I57" i="95"/>
  <c r="J57" i="95" s="1"/>
  <c r="I73" i="95"/>
  <c r="J73" i="95" s="1"/>
  <c r="F33" i="94"/>
  <c r="F34" i="94" s="1"/>
  <c r="F35" i="94" s="1"/>
  <c r="F36" i="94" s="1"/>
  <c r="F37" i="94" s="1"/>
  <c r="F38" i="94" s="1"/>
  <c r="F39" i="94" s="1"/>
  <c r="F40" i="94" s="1"/>
  <c r="F41" i="94" s="1"/>
  <c r="F42" i="94" s="1"/>
  <c r="F43" i="94" s="1"/>
  <c r="F44" i="94" s="1"/>
  <c r="E46" i="94"/>
  <c r="R5" i="91"/>
  <c r="R6" i="91"/>
  <c r="I25" i="90"/>
  <c r="J25" i="90" s="1"/>
  <c r="F26" i="89"/>
  <c r="P23" i="88"/>
  <c r="E26" i="88"/>
  <c r="N24" i="88"/>
  <c r="Q111" i="88"/>
  <c r="R107" i="88" s="1"/>
  <c r="Q107" i="88"/>
  <c r="R102" i="88"/>
  <c r="R103" i="88" s="1"/>
  <c r="R104" i="88" s="1"/>
  <c r="R105" i="88" s="1"/>
  <c r="R116" i="88"/>
  <c r="P83" i="88"/>
  <c r="O123" i="88"/>
  <c r="L84" i="88"/>
  <c r="M86" i="88"/>
  <c r="M88" i="88"/>
  <c r="M90" i="88"/>
  <c r="M92" i="88"/>
  <c r="M94" i="88"/>
  <c r="L96" i="88"/>
  <c r="P99" i="88"/>
  <c r="N102" i="88"/>
  <c r="N106" i="88"/>
  <c r="N110" i="88"/>
  <c r="N114" i="88"/>
  <c r="N118" i="88"/>
  <c r="N122" i="88"/>
  <c r="N126" i="88"/>
  <c r="N130" i="88"/>
  <c r="O103" i="88"/>
  <c r="O111" i="88"/>
  <c r="P131" i="88"/>
  <c r="M84" i="88"/>
  <c r="N86" i="88"/>
  <c r="N88" i="88"/>
  <c r="N90" i="88"/>
  <c r="N92" i="88"/>
  <c r="N94" i="88"/>
  <c r="M96" i="88"/>
  <c r="O102" i="88"/>
  <c r="O106" i="88"/>
  <c r="O110" i="88"/>
  <c r="O114" i="88"/>
  <c r="O118" i="88"/>
  <c r="O122" i="88"/>
  <c r="O126" i="88"/>
  <c r="O130" i="88"/>
  <c r="P97" i="88"/>
  <c r="O107" i="88"/>
  <c r="O119" i="88"/>
  <c r="O127" i="88"/>
  <c r="C24" i="88"/>
  <c r="L82" i="88"/>
  <c r="N84" i="88"/>
  <c r="O86" i="88"/>
  <c r="O88" i="88"/>
  <c r="O90" i="88"/>
  <c r="O92" i="88"/>
  <c r="O94" i="88"/>
  <c r="N96" i="88"/>
  <c r="L98" i="88"/>
  <c r="L101" i="88"/>
  <c r="S101" i="88" s="1"/>
  <c r="P102" i="88"/>
  <c r="L105" i="88"/>
  <c r="P106" i="88"/>
  <c r="L109" i="88"/>
  <c r="P110" i="88"/>
  <c r="L113" i="88"/>
  <c r="P114" i="88"/>
  <c r="L117" i="88"/>
  <c r="P118" i="88"/>
  <c r="L121" i="88"/>
  <c r="P122" i="88"/>
  <c r="L125" i="88"/>
  <c r="P126" i="88"/>
  <c r="L129" i="88"/>
  <c r="P130" i="88"/>
  <c r="M82" i="88"/>
  <c r="O84" i="88"/>
  <c r="P86" i="88"/>
  <c r="P88" i="88"/>
  <c r="P90" i="88"/>
  <c r="P92" i="88"/>
  <c r="P94" i="88"/>
  <c r="O96" i="88"/>
  <c r="M98" i="88"/>
  <c r="M101" i="88"/>
  <c r="Q102" i="88"/>
  <c r="Q103" i="88" s="1"/>
  <c r="M105" i="88"/>
  <c r="M109" i="88"/>
  <c r="M113" i="88"/>
  <c r="M117" i="88"/>
  <c r="M121" i="88"/>
  <c r="M125" i="88"/>
  <c r="M129" i="88"/>
  <c r="N82" i="88"/>
  <c r="P84" i="88"/>
  <c r="P96" i="88"/>
  <c r="N98" i="88"/>
  <c r="N101" i="88"/>
  <c r="N105" i="88"/>
  <c r="N109" i="88"/>
  <c r="N113" i="88"/>
  <c r="N117" i="88"/>
  <c r="N121" i="88"/>
  <c r="N125" i="88"/>
  <c r="N129" i="88"/>
  <c r="S100" i="88"/>
  <c r="G24" i="88"/>
  <c r="L24" i="88" s="1"/>
  <c r="O82" i="88"/>
  <c r="S96" i="88"/>
  <c r="O98" i="88"/>
  <c r="O101" i="88"/>
  <c r="O105" i="88"/>
  <c r="O109" i="88"/>
  <c r="O113" i="88"/>
  <c r="O117" i="88"/>
  <c r="O121" i="88"/>
  <c r="O125" i="88"/>
  <c r="O129" i="88"/>
  <c r="L104" i="88"/>
  <c r="P113" i="88"/>
  <c r="L85" i="88"/>
  <c r="S85" i="88" s="1"/>
  <c r="L87" i="88"/>
  <c r="L89" i="88"/>
  <c r="U89" i="88" s="1"/>
  <c r="L91" i="88"/>
  <c r="L93" i="88"/>
  <c r="U93" i="88" s="1"/>
  <c r="L95" i="88"/>
  <c r="U96" i="88"/>
  <c r="M100" i="88"/>
  <c r="M104" i="88"/>
  <c r="M108" i="88"/>
  <c r="M112" i="88"/>
  <c r="M116" i="88"/>
  <c r="M120" i="88"/>
  <c r="M124" i="88"/>
  <c r="M128" i="88"/>
  <c r="L100" i="88"/>
  <c r="P109" i="88"/>
  <c r="L116" i="88"/>
  <c r="L124" i="88"/>
  <c r="M85" i="88"/>
  <c r="M87" i="88"/>
  <c r="U87" i="88" s="1"/>
  <c r="M89" i="88"/>
  <c r="M91" i="88"/>
  <c r="M93" i="88"/>
  <c r="M95" i="88"/>
  <c r="T95" i="88" s="1"/>
  <c r="S98" i="88"/>
  <c r="N100" i="88"/>
  <c r="N104" i="88"/>
  <c r="N108" i="88"/>
  <c r="N112" i="88"/>
  <c r="N116" i="88"/>
  <c r="N120" i="88"/>
  <c r="N124" i="88"/>
  <c r="N128" i="88"/>
  <c r="P98" i="88"/>
  <c r="P105" i="88"/>
  <c r="L112" i="88"/>
  <c r="P121" i="88"/>
  <c r="L128" i="88"/>
  <c r="L83" i="88"/>
  <c r="N85" i="88"/>
  <c r="N87" i="88"/>
  <c r="N89" i="88"/>
  <c r="N91" i="88"/>
  <c r="N93" i="88"/>
  <c r="N95" i="88"/>
  <c r="L97" i="88"/>
  <c r="U97" i="88" s="1"/>
  <c r="T98" i="88"/>
  <c r="O100" i="88"/>
  <c r="O104" i="88"/>
  <c r="O108" i="88"/>
  <c r="O112" i="88"/>
  <c r="O116" i="88"/>
  <c r="O120" i="88"/>
  <c r="O124" i="88"/>
  <c r="O128" i="88"/>
  <c r="L131" i="88"/>
  <c r="L120" i="88"/>
  <c r="L81" i="88"/>
  <c r="M83" i="88"/>
  <c r="O85" i="88"/>
  <c r="O87" i="88"/>
  <c r="O89" i="88"/>
  <c r="O91" i="88"/>
  <c r="O93" i="88"/>
  <c r="O95" i="88"/>
  <c r="M97" i="88"/>
  <c r="U98" i="88"/>
  <c r="P100" i="88"/>
  <c r="T101" i="88"/>
  <c r="L103" i="88"/>
  <c r="P104" i="88"/>
  <c r="L107" i="88"/>
  <c r="P108" i="88"/>
  <c r="L111" i="88"/>
  <c r="P112" i="88"/>
  <c r="L115" i="88"/>
  <c r="P116" i="88"/>
  <c r="L119" i="88"/>
  <c r="P120" i="88"/>
  <c r="L123" i="88"/>
  <c r="P124" i="88"/>
  <c r="L127" i="88"/>
  <c r="P128" i="88"/>
  <c r="M131" i="88"/>
  <c r="T96" i="88"/>
  <c r="P117" i="88"/>
  <c r="P129" i="88"/>
  <c r="M81" i="88"/>
  <c r="N83" i="88"/>
  <c r="P85" i="88"/>
  <c r="P87" i="88"/>
  <c r="P89" i="88"/>
  <c r="P91" i="88"/>
  <c r="P93" i="88"/>
  <c r="P95" i="88"/>
  <c r="N97" i="88"/>
  <c r="M103" i="88"/>
  <c r="M107" i="88"/>
  <c r="T107" i="88" s="1"/>
  <c r="M111" i="88"/>
  <c r="M115" i="88"/>
  <c r="M119" i="88"/>
  <c r="M123" i="88"/>
  <c r="M127" i="88"/>
  <c r="N131" i="88"/>
  <c r="P82" i="88"/>
  <c r="P101" i="88"/>
  <c r="L108" i="88"/>
  <c r="P125" i="88"/>
  <c r="N81" i="88"/>
  <c r="O83" i="88"/>
  <c r="S87" i="88"/>
  <c r="S89" i="88"/>
  <c r="S91" i="88"/>
  <c r="S93" i="88"/>
  <c r="S95" i="88"/>
  <c r="O97" i="88"/>
  <c r="L99" i="88"/>
  <c r="S99" i="88" s="1"/>
  <c r="N103" i="88"/>
  <c r="N107" i="88"/>
  <c r="N111" i="88"/>
  <c r="N115" i="88"/>
  <c r="N119" i="88"/>
  <c r="N123" i="88"/>
  <c r="N127" i="88"/>
  <c r="O131" i="88"/>
  <c r="M99" i="88"/>
  <c r="T99" i="88" s="1"/>
  <c r="P81" i="88"/>
  <c r="U95" i="88"/>
  <c r="S97" i="88"/>
  <c r="N99" i="88"/>
  <c r="T100" i="88"/>
  <c r="L102" i="88"/>
  <c r="S102" i="88" s="1"/>
  <c r="P103" i="88"/>
  <c r="T104" i="88"/>
  <c r="L106" i="88"/>
  <c r="P107" i="88"/>
  <c r="L110" i="88"/>
  <c r="P111" i="88"/>
  <c r="L114" i="88"/>
  <c r="P115" i="88"/>
  <c r="L118" i="88"/>
  <c r="P119" i="88"/>
  <c r="L122" i="88"/>
  <c r="P123" i="88"/>
  <c r="L126" i="88"/>
  <c r="P127" i="88"/>
  <c r="L130" i="88"/>
  <c r="O81" i="88"/>
  <c r="U91" i="88"/>
  <c r="L86" i="88"/>
  <c r="S86" i="88" s="1"/>
  <c r="L88" i="88"/>
  <c r="S88" i="88" s="1"/>
  <c r="L90" i="88"/>
  <c r="S90" i="88" s="1"/>
  <c r="L92" i="88"/>
  <c r="S92" i="88" s="1"/>
  <c r="L94" i="88"/>
  <c r="S94" i="88" s="1"/>
  <c r="T97" i="88"/>
  <c r="O99" i="88"/>
  <c r="U100" i="88"/>
  <c r="M102" i="88"/>
  <c r="T102" i="88" s="1"/>
  <c r="U104" i="88"/>
  <c r="M106" i="88"/>
  <c r="M110" i="88"/>
  <c r="M114" i="88"/>
  <c r="M118" i="88"/>
  <c r="M122" i="88"/>
  <c r="M126" i="88"/>
  <c r="B75" i="99" l="1"/>
  <c r="N21" i="85"/>
  <c r="P22" i="85"/>
  <c r="U45" i="99"/>
  <c r="C56" i="99"/>
  <c r="C68" i="99" s="1"/>
  <c r="Q22" i="85"/>
  <c r="O21" i="85"/>
  <c r="F27" i="89"/>
  <c r="F26" i="91"/>
  <c r="F26" i="93"/>
  <c r="F26" i="92"/>
  <c r="F26" i="90"/>
  <c r="H26" i="90" s="1"/>
  <c r="F25" i="90"/>
  <c r="H25" i="90" s="1"/>
  <c r="I26" i="90" s="1"/>
  <c r="J26" i="90" s="1"/>
  <c r="F25" i="91"/>
  <c r="F25" i="93"/>
  <c r="F25" i="92"/>
  <c r="I73" i="98"/>
  <c r="J73" i="98" s="1"/>
  <c r="J74" i="98"/>
  <c r="C48" i="72"/>
  <c r="C48" i="66"/>
  <c r="J69" i="98"/>
  <c r="C47" i="72"/>
  <c r="C47" i="66"/>
  <c r="J74" i="97"/>
  <c r="C48" i="65"/>
  <c r="C48" i="71"/>
  <c r="J69" i="97"/>
  <c r="C47" i="65"/>
  <c r="C47" i="71"/>
  <c r="J74" i="96"/>
  <c r="C48" i="64"/>
  <c r="C48" i="70"/>
  <c r="J69" i="96"/>
  <c r="C47" i="64"/>
  <c r="C47" i="70"/>
  <c r="I25" i="88"/>
  <c r="N25" i="88" s="1"/>
  <c r="F26" i="88"/>
  <c r="C26" i="88" s="1"/>
  <c r="G25" i="88"/>
  <c r="L25" i="88" s="1"/>
  <c r="O24" i="88"/>
  <c r="Q24" i="88" s="1"/>
  <c r="C25" i="88"/>
  <c r="F100" i="88"/>
  <c r="E47" i="94"/>
  <c r="F45" i="94"/>
  <c r="R108" i="88"/>
  <c r="T108" i="88"/>
  <c r="U101" i="88"/>
  <c r="T105" i="88"/>
  <c r="J24" i="88"/>
  <c r="U94" i="88"/>
  <c r="U99" i="88"/>
  <c r="U92" i="88"/>
  <c r="R121" i="88"/>
  <c r="U90" i="88"/>
  <c r="U102" i="88"/>
  <c r="U88" i="88"/>
  <c r="U86" i="88"/>
  <c r="E102" i="88"/>
  <c r="E45" i="89" s="1"/>
  <c r="T106" i="88"/>
  <c r="Q108" i="88"/>
  <c r="Q116" i="88"/>
  <c r="Q112" i="88"/>
  <c r="U103" i="88"/>
  <c r="Q104" i="88"/>
  <c r="S104" i="88"/>
  <c r="U85" i="88"/>
  <c r="T103" i="88"/>
  <c r="K24" i="88"/>
  <c r="P24" i="88"/>
  <c r="S103" i="88"/>
  <c r="E27" i="88"/>
  <c r="U46" i="99" l="1"/>
  <c r="C57" i="99"/>
  <c r="C69" i="99" s="1"/>
  <c r="N20" i="85"/>
  <c r="P21" i="85"/>
  <c r="Q21" i="85"/>
  <c r="O20" i="85"/>
  <c r="I27" i="90"/>
  <c r="J27" i="90" s="1"/>
  <c r="F28" i="89"/>
  <c r="F27" i="93"/>
  <c r="F27" i="92"/>
  <c r="F27" i="91"/>
  <c r="F27" i="90"/>
  <c r="H27" i="90" s="1"/>
  <c r="I28" i="90" s="1"/>
  <c r="J28" i="90" s="1"/>
  <c r="P25" i="88"/>
  <c r="J25" i="88"/>
  <c r="F27" i="88"/>
  <c r="F28" i="88" s="1"/>
  <c r="H26" i="88"/>
  <c r="M26" i="88" s="1"/>
  <c r="G26" i="88"/>
  <c r="L26" i="88" s="1"/>
  <c r="I26" i="88"/>
  <c r="B7" i="13"/>
  <c r="E44" i="91"/>
  <c r="E44" i="92"/>
  <c r="E44" i="90"/>
  <c r="E44" i="93"/>
  <c r="O25" i="88"/>
  <c r="Q25" i="88" s="1"/>
  <c r="K25" i="88"/>
  <c r="F101" i="88"/>
  <c r="E48" i="94"/>
  <c r="F46" i="94"/>
  <c r="Q121" i="88"/>
  <c r="Q117" i="88"/>
  <c r="R112" i="88"/>
  <c r="E28" i="88"/>
  <c r="R109" i="88"/>
  <c r="T109" i="88"/>
  <c r="Q113" i="88"/>
  <c r="R126" i="88"/>
  <c r="Q105" i="88"/>
  <c r="S105" i="88"/>
  <c r="U105" i="88"/>
  <c r="Q109" i="88"/>
  <c r="B61" i="13" l="1"/>
  <c r="I27" i="88"/>
  <c r="O19" i="85"/>
  <c r="Q19" i="85" s="1"/>
  <c r="Q20" i="85"/>
  <c r="U47" i="99"/>
  <c r="C58" i="99"/>
  <c r="C70" i="99" s="1"/>
  <c r="N19" i="85"/>
  <c r="P20" i="85"/>
  <c r="H27" i="88"/>
  <c r="M27" i="88" s="1"/>
  <c r="F29" i="89"/>
  <c r="F28" i="92"/>
  <c r="F28" i="91"/>
  <c r="F28" i="90"/>
  <c r="H28" i="90" s="1"/>
  <c r="I29" i="90" s="1"/>
  <c r="J29" i="90" s="1"/>
  <c r="F28" i="93"/>
  <c r="G27" i="88"/>
  <c r="L27" i="88" s="1"/>
  <c r="K26" i="88"/>
  <c r="J26" i="88"/>
  <c r="N26" i="88"/>
  <c r="P26" i="88" s="1"/>
  <c r="C27" i="88"/>
  <c r="E45" i="92"/>
  <c r="E45" i="90"/>
  <c r="E45" i="91"/>
  <c r="E45" i="93"/>
  <c r="E49" i="94"/>
  <c r="F47" i="94"/>
  <c r="N27" i="88"/>
  <c r="R113" i="88"/>
  <c r="T113" i="88"/>
  <c r="R131" i="88"/>
  <c r="Q118" i="88"/>
  <c r="Q126" i="88"/>
  <c r="Q122" i="88"/>
  <c r="R117" i="88"/>
  <c r="Q110" i="88"/>
  <c r="S110" i="88"/>
  <c r="U110" i="88"/>
  <c r="O26" i="88"/>
  <c r="Q26" i="88" s="1"/>
  <c r="E103" i="88"/>
  <c r="E46" i="89" s="1"/>
  <c r="E29" i="88"/>
  <c r="C28" i="88"/>
  <c r="F29" i="88"/>
  <c r="I28" i="88"/>
  <c r="H28" i="88"/>
  <c r="G28" i="88"/>
  <c r="L28" i="88" s="1"/>
  <c r="S107" i="88"/>
  <c r="S106" i="88"/>
  <c r="U107" i="88"/>
  <c r="U106" i="88"/>
  <c r="U108" i="88"/>
  <c r="S108" i="88"/>
  <c r="Q114" i="88"/>
  <c r="S114" i="88"/>
  <c r="U109" i="88"/>
  <c r="S109" i="88"/>
  <c r="T110" i="88"/>
  <c r="R110" i="88"/>
  <c r="U114" i="88" s="1"/>
  <c r="U48" i="99" l="1"/>
  <c r="C59" i="99"/>
  <c r="C71" i="99" s="1"/>
  <c r="P19" i="85"/>
  <c r="F30" i="89"/>
  <c r="F29" i="92"/>
  <c r="F29" i="91"/>
  <c r="F29" i="90"/>
  <c r="H29" i="90" s="1"/>
  <c r="I30" i="90" s="1"/>
  <c r="J30" i="90" s="1"/>
  <c r="F29" i="93"/>
  <c r="P27" i="88"/>
  <c r="J27" i="88"/>
  <c r="K27" i="88"/>
  <c r="F102" i="88"/>
  <c r="E50" i="94"/>
  <c r="F48" i="94"/>
  <c r="Q115" i="88"/>
  <c r="S115" i="88"/>
  <c r="U115" i="88"/>
  <c r="U112" i="88"/>
  <c r="S111" i="88"/>
  <c r="U111" i="88"/>
  <c r="S112" i="88"/>
  <c r="S113" i="88"/>
  <c r="U113" i="88"/>
  <c r="R118" i="88"/>
  <c r="Q123" i="88"/>
  <c r="Q131" i="88"/>
  <c r="R127" i="88" s="1"/>
  <c r="R122" i="88"/>
  <c r="N28" i="88"/>
  <c r="P28" i="88" s="1"/>
  <c r="K28" i="88"/>
  <c r="Q119" i="88"/>
  <c r="S119" i="88"/>
  <c r="M28" i="88"/>
  <c r="J28" i="88"/>
  <c r="T111" i="88"/>
  <c r="T112" i="88"/>
  <c r="F30" i="88"/>
  <c r="I29" i="88"/>
  <c r="H29" i="88"/>
  <c r="G29" i="88"/>
  <c r="L29" i="88" s="1"/>
  <c r="T114" i="88"/>
  <c r="R114" i="88"/>
  <c r="O27" i="88"/>
  <c r="Q27" i="88" s="1"/>
  <c r="E104" i="88"/>
  <c r="E47" i="89" s="1"/>
  <c r="E30" i="88"/>
  <c r="C29" i="88"/>
  <c r="H4" i="99" l="1"/>
  <c r="V4" i="99" s="1"/>
  <c r="C60" i="99"/>
  <c r="C72" i="99" s="1"/>
  <c r="F31" i="89"/>
  <c r="F30" i="90"/>
  <c r="H30" i="90" s="1"/>
  <c r="I31" i="90" s="1"/>
  <c r="J31" i="90" s="1"/>
  <c r="F30" i="93"/>
  <c r="F30" i="91"/>
  <c r="F30" i="92"/>
  <c r="F103" i="88"/>
  <c r="E46" i="92"/>
  <c r="E46" i="90"/>
  <c r="E46" i="91"/>
  <c r="E46" i="93"/>
  <c r="F49" i="94"/>
  <c r="E51" i="94"/>
  <c r="E31" i="88"/>
  <c r="C30" i="88"/>
  <c r="R123" i="88"/>
  <c r="R115" i="88"/>
  <c r="T115" i="88"/>
  <c r="M29" i="88"/>
  <c r="J29" i="88"/>
  <c r="Q127" i="88"/>
  <c r="S116" i="88"/>
  <c r="U116" i="88"/>
  <c r="S117" i="88"/>
  <c r="U117" i="88"/>
  <c r="U118" i="88"/>
  <c r="S118" i="88"/>
  <c r="R128" i="88"/>
  <c r="N29" i="88"/>
  <c r="P29" i="88" s="1"/>
  <c r="K29" i="88"/>
  <c r="Q124" i="88"/>
  <c r="R119" i="88"/>
  <c r="T119" i="88"/>
  <c r="G30" i="88"/>
  <c r="L30" i="88" s="1"/>
  <c r="F31" i="88"/>
  <c r="I30" i="88"/>
  <c r="H30" i="88"/>
  <c r="O28" i="88"/>
  <c r="Q28" i="88" s="1"/>
  <c r="E105" i="88"/>
  <c r="E48" i="89" s="1"/>
  <c r="S120" i="88"/>
  <c r="Q120" i="88"/>
  <c r="F32" i="89" l="1"/>
  <c r="F31" i="90"/>
  <c r="H31" i="90" s="1"/>
  <c r="I32" i="90" s="1"/>
  <c r="J32" i="90" s="1"/>
  <c r="F31" i="93"/>
  <c r="F31" i="92"/>
  <c r="F31" i="91"/>
  <c r="E47" i="90"/>
  <c r="E47" i="93"/>
  <c r="E47" i="92"/>
  <c r="E47" i="91"/>
  <c r="F104" i="88"/>
  <c r="E52" i="94"/>
  <c r="F50" i="94"/>
  <c r="H31" i="88"/>
  <c r="G31" i="88"/>
  <c r="L31" i="88" s="1"/>
  <c r="F32" i="88"/>
  <c r="I31" i="88"/>
  <c r="E106" i="88"/>
  <c r="E49" i="89" s="1"/>
  <c r="B8" i="99" s="1"/>
  <c r="O29" i="88"/>
  <c r="Q29" i="88" s="1"/>
  <c r="T116" i="88"/>
  <c r="T117" i="88"/>
  <c r="U119" i="88"/>
  <c r="T118" i="88"/>
  <c r="S121" i="88"/>
  <c r="U121" i="88"/>
  <c r="U122" i="88"/>
  <c r="S122" i="88"/>
  <c r="U123" i="88"/>
  <c r="S123" i="88"/>
  <c r="M30" i="88"/>
  <c r="J30" i="88"/>
  <c r="R120" i="88"/>
  <c r="T124" i="88" s="1"/>
  <c r="T120" i="88"/>
  <c r="S124" i="88"/>
  <c r="Q128" i="88"/>
  <c r="R129" i="88"/>
  <c r="N30" i="88"/>
  <c r="P30" i="88" s="1"/>
  <c r="K30" i="88"/>
  <c r="U124" i="88"/>
  <c r="Q125" i="88"/>
  <c r="S125" i="88"/>
  <c r="U125" i="88"/>
  <c r="R124" i="88"/>
  <c r="U120" i="88"/>
  <c r="E32" i="88"/>
  <c r="C31" i="88"/>
  <c r="B76" i="99" l="1"/>
  <c r="F33" i="89"/>
  <c r="F32" i="93"/>
  <c r="F32" i="90"/>
  <c r="H32" i="90" s="1"/>
  <c r="I33" i="90" s="1"/>
  <c r="J33" i="90" s="1"/>
  <c r="F32" i="92"/>
  <c r="F32" i="91"/>
  <c r="E48" i="91"/>
  <c r="E48" i="90"/>
  <c r="E48" i="93"/>
  <c r="E48" i="92"/>
  <c r="F105" i="88"/>
  <c r="B8" i="13"/>
  <c r="E53" i="94"/>
  <c r="F51" i="94"/>
  <c r="S126" i="88"/>
  <c r="S127" i="88"/>
  <c r="R130" i="88"/>
  <c r="U128" i="88"/>
  <c r="S128" i="88"/>
  <c r="Q129" i="88"/>
  <c r="U129" i="88"/>
  <c r="S129" i="88"/>
  <c r="N31" i="88"/>
  <c r="P31" i="88" s="1"/>
  <c r="K31" i="88"/>
  <c r="I32" i="88"/>
  <c r="G32" i="88"/>
  <c r="L32" i="88" s="1"/>
  <c r="H32" i="88"/>
  <c r="F33" i="88"/>
  <c r="E33" i="88"/>
  <c r="C32" i="88"/>
  <c r="T121" i="88"/>
  <c r="T122" i="88"/>
  <c r="T123" i="88"/>
  <c r="R125" i="88"/>
  <c r="T130" i="88" s="1"/>
  <c r="T125" i="88"/>
  <c r="E107" i="88"/>
  <c r="E50" i="89" s="1"/>
  <c r="O30" i="88"/>
  <c r="Q30" i="88" s="1"/>
  <c r="M31" i="88"/>
  <c r="J31" i="88"/>
  <c r="F34" i="89" l="1"/>
  <c r="F33" i="93"/>
  <c r="F33" i="92"/>
  <c r="F33" i="91"/>
  <c r="F33" i="90"/>
  <c r="H33" i="90" s="1"/>
  <c r="I34" i="90" s="1"/>
  <c r="F106" i="88"/>
  <c r="E49" i="92"/>
  <c r="E49" i="90"/>
  <c r="E49" i="91"/>
  <c r="E49" i="93"/>
  <c r="E54" i="94"/>
  <c r="F52" i="94"/>
  <c r="N32" i="88"/>
  <c r="P32" i="88" s="1"/>
  <c r="K32" i="88"/>
  <c r="T131" i="88"/>
  <c r="O31" i="88"/>
  <c r="Q31" i="88" s="1"/>
  <c r="E108" i="88"/>
  <c r="E51" i="89" s="1"/>
  <c r="Q130" i="88"/>
  <c r="S130" i="88"/>
  <c r="U130" i="88"/>
  <c r="T126" i="88"/>
  <c r="T127" i="88"/>
  <c r="T128" i="88"/>
  <c r="T129" i="88"/>
  <c r="U127" i="88"/>
  <c r="M32" i="88"/>
  <c r="J32" i="88"/>
  <c r="E34" i="88"/>
  <c r="C33" i="88"/>
  <c r="I33" i="88"/>
  <c r="G33" i="88"/>
  <c r="L33" i="88" s="1"/>
  <c r="F34" i="88"/>
  <c r="H33" i="88"/>
  <c r="U126" i="88"/>
  <c r="J34" i="90" l="1"/>
  <c r="B51" i="99"/>
  <c r="B63" i="99" s="1"/>
  <c r="F35" i="89"/>
  <c r="F34" i="92"/>
  <c r="F34" i="91"/>
  <c r="F34" i="90"/>
  <c r="H34" i="90" s="1"/>
  <c r="I35" i="90" s="1"/>
  <c r="J35" i="90" s="1"/>
  <c r="F34" i="93"/>
  <c r="E50" i="90"/>
  <c r="E50" i="91"/>
  <c r="E50" i="93"/>
  <c r="E50" i="92"/>
  <c r="F107" i="88"/>
  <c r="E55" i="94"/>
  <c r="F53" i="94"/>
  <c r="E35" i="88"/>
  <c r="C34" i="88"/>
  <c r="O32" i="88"/>
  <c r="Q32" i="88" s="1"/>
  <c r="E109" i="88"/>
  <c r="E52" i="89" s="1"/>
  <c r="S131" i="88"/>
  <c r="U131" i="88"/>
  <c r="J33" i="88"/>
  <c r="M33" i="88"/>
  <c r="I34" i="88"/>
  <c r="H34" i="88"/>
  <c r="G34" i="88"/>
  <c r="L34" i="88" s="1"/>
  <c r="F35" i="88"/>
  <c r="N33" i="88"/>
  <c r="P33" i="88" s="1"/>
  <c r="K33" i="88"/>
  <c r="H63" i="99" l="1"/>
  <c r="F36" i="89"/>
  <c r="F35" i="92"/>
  <c r="F35" i="91"/>
  <c r="F35" i="90"/>
  <c r="H35" i="90" s="1"/>
  <c r="I36" i="90" s="1"/>
  <c r="J36" i="90" s="1"/>
  <c r="F35" i="93"/>
  <c r="F108" i="88"/>
  <c r="E51" i="93"/>
  <c r="E51" i="92"/>
  <c r="E51" i="90"/>
  <c r="E51" i="91"/>
  <c r="E56" i="94"/>
  <c r="F54" i="94"/>
  <c r="I35" i="88"/>
  <c r="H35" i="88"/>
  <c r="G35" i="88"/>
  <c r="L35" i="88" s="1"/>
  <c r="F36" i="88"/>
  <c r="K34" i="88"/>
  <c r="N34" i="88"/>
  <c r="P34" i="88" s="1"/>
  <c r="E110" i="88"/>
  <c r="E53" i="89" s="1"/>
  <c r="O33" i="88"/>
  <c r="Q33" i="88" s="1"/>
  <c r="J34" i="88"/>
  <c r="M34" i="88"/>
  <c r="E36" i="88"/>
  <c r="C35" i="88"/>
  <c r="G4" i="81" l="1"/>
  <c r="G4" i="23"/>
  <c r="G4" i="41"/>
  <c r="G4" i="80"/>
  <c r="G4" i="40"/>
  <c r="G4" i="79"/>
  <c r="F37" i="89"/>
  <c r="F36" i="92"/>
  <c r="F36" i="91"/>
  <c r="F36" i="90"/>
  <c r="H36" i="90" s="1"/>
  <c r="F36" i="93"/>
  <c r="F109" i="88"/>
  <c r="E52" i="92"/>
  <c r="E52" i="90"/>
  <c r="E52" i="93"/>
  <c r="E52" i="91"/>
  <c r="E57" i="94"/>
  <c r="F55" i="94"/>
  <c r="E37" i="88"/>
  <c r="C36" i="88"/>
  <c r="E111" i="88"/>
  <c r="E54" i="89" s="1"/>
  <c r="B9" i="99" s="1"/>
  <c r="O34" i="88"/>
  <c r="Q34" i="88" s="1"/>
  <c r="I36" i="88"/>
  <c r="H36" i="88"/>
  <c r="G36" i="88"/>
  <c r="L36" i="88" s="1"/>
  <c r="F37" i="88"/>
  <c r="J35" i="88"/>
  <c r="M35" i="88"/>
  <c r="K35" i="88"/>
  <c r="N35" i="88"/>
  <c r="P35" i="88" s="1"/>
  <c r="B77" i="99" l="1"/>
  <c r="F38" i="89"/>
  <c r="F37" i="90"/>
  <c r="H37" i="90" s="1"/>
  <c r="F37" i="93"/>
  <c r="F37" i="92"/>
  <c r="F37" i="91"/>
  <c r="F110" i="88"/>
  <c r="B9" i="13"/>
  <c r="E53" i="92"/>
  <c r="E53" i="91"/>
  <c r="E53" i="93"/>
  <c r="E53" i="90"/>
  <c r="E58" i="94"/>
  <c r="F56" i="94"/>
  <c r="E112" i="88"/>
  <c r="E55" i="89" s="1"/>
  <c r="O35" i="88"/>
  <c r="Q35" i="88" s="1"/>
  <c r="I37" i="88"/>
  <c r="H37" i="88"/>
  <c r="G37" i="88"/>
  <c r="L37" i="88" s="1"/>
  <c r="F38" i="88"/>
  <c r="N36" i="88"/>
  <c r="P36" i="88" s="1"/>
  <c r="K36" i="88"/>
  <c r="M36" i="88"/>
  <c r="J36" i="88"/>
  <c r="E38" i="88"/>
  <c r="C37" i="88"/>
  <c r="F39" i="89" l="1"/>
  <c r="F38" i="90"/>
  <c r="H38" i="90" s="1"/>
  <c r="I38" i="90" s="1"/>
  <c r="J38" i="90" s="1"/>
  <c r="F38" i="93"/>
  <c r="F38" i="92"/>
  <c r="F38" i="91"/>
  <c r="I37" i="90"/>
  <c r="J37" i="90" s="1"/>
  <c r="E54" i="90"/>
  <c r="E54" i="93"/>
  <c r="E54" i="92"/>
  <c r="E54" i="91"/>
  <c r="F111" i="88"/>
  <c r="F57" i="94"/>
  <c r="E59" i="94"/>
  <c r="E39" i="88"/>
  <c r="C38" i="88"/>
  <c r="N37" i="88"/>
  <c r="P37" i="88" s="1"/>
  <c r="K37" i="88"/>
  <c r="I38" i="88"/>
  <c r="H38" i="88"/>
  <c r="G38" i="88"/>
  <c r="L38" i="88" s="1"/>
  <c r="F39" i="88"/>
  <c r="M37" i="88"/>
  <c r="J37" i="88"/>
  <c r="O36" i="88"/>
  <c r="Q36" i="88" s="1"/>
  <c r="E113" i="88"/>
  <c r="E56" i="89" s="1"/>
  <c r="F40" i="89" l="1"/>
  <c r="F39" i="93"/>
  <c r="F39" i="92"/>
  <c r="F39" i="91"/>
  <c r="F39" i="90"/>
  <c r="E55" i="93"/>
  <c r="E55" i="91"/>
  <c r="E55" i="90"/>
  <c r="E55" i="92"/>
  <c r="F112" i="88"/>
  <c r="E60" i="94"/>
  <c r="F58" i="94"/>
  <c r="E114" i="88"/>
  <c r="E57" i="89" s="1"/>
  <c r="O37" i="88"/>
  <c r="Q37" i="88" s="1"/>
  <c r="G39" i="88"/>
  <c r="L39" i="88" s="1"/>
  <c r="I39" i="88"/>
  <c r="H39" i="88"/>
  <c r="F40" i="88"/>
  <c r="N38" i="88"/>
  <c r="P38" i="88" s="1"/>
  <c r="K38" i="88"/>
  <c r="M38" i="88"/>
  <c r="J38" i="88"/>
  <c r="C39" i="88"/>
  <c r="E40" i="88"/>
  <c r="E41" i="88" s="1"/>
  <c r="F41" i="89" l="1"/>
  <c r="F40" i="93"/>
  <c r="F40" i="92"/>
  <c r="F40" i="91"/>
  <c r="F40" i="90"/>
  <c r="H40" i="90" s="1"/>
  <c r="H39" i="90"/>
  <c r="F113" i="88"/>
  <c r="E56" i="92"/>
  <c r="E56" i="90"/>
  <c r="E56" i="91"/>
  <c r="E56" i="93"/>
  <c r="E61" i="94"/>
  <c r="F59" i="94"/>
  <c r="C40" i="88"/>
  <c r="H40" i="88"/>
  <c r="I40" i="88"/>
  <c r="G40" i="88"/>
  <c r="L40" i="88" s="1"/>
  <c r="F41" i="88"/>
  <c r="O38" i="88"/>
  <c r="Q38" i="88" s="1"/>
  <c r="E115" i="88"/>
  <c r="E58" i="89" s="1"/>
  <c r="M39" i="88"/>
  <c r="J39" i="88"/>
  <c r="K39" i="88"/>
  <c r="N39" i="88"/>
  <c r="P39" i="88" s="1"/>
  <c r="F42" i="89" l="1"/>
  <c r="F43" i="89" s="1"/>
  <c r="F41" i="92"/>
  <c r="F41" i="91"/>
  <c r="F41" i="90"/>
  <c r="F41" i="93"/>
  <c r="I40" i="90"/>
  <c r="J40" i="90" s="1"/>
  <c r="I39" i="90"/>
  <c r="E57" i="90"/>
  <c r="E57" i="91"/>
  <c r="E57" i="92"/>
  <c r="E57" i="93"/>
  <c r="F114" i="88"/>
  <c r="E62" i="94"/>
  <c r="F60" i="94"/>
  <c r="O39" i="88"/>
  <c r="Q39" i="88" s="1"/>
  <c r="E116" i="88"/>
  <c r="E59" i="89" s="1"/>
  <c r="B10" i="99" s="1"/>
  <c r="N40" i="88"/>
  <c r="P40" i="88" s="1"/>
  <c r="K40" i="88"/>
  <c r="I41" i="88"/>
  <c r="H41" i="88"/>
  <c r="G41" i="88"/>
  <c r="L41" i="88" s="1"/>
  <c r="F42" i="88"/>
  <c r="M40" i="88"/>
  <c r="J40" i="88"/>
  <c r="E42" i="88"/>
  <c r="C41" i="88"/>
  <c r="B78" i="99" l="1"/>
  <c r="J39" i="90"/>
  <c r="B52" i="99"/>
  <c r="B64" i="99" s="1"/>
  <c r="H41" i="90"/>
  <c r="F43" i="90"/>
  <c r="H43" i="90" s="1"/>
  <c r="F44" i="89"/>
  <c r="F43" i="92"/>
  <c r="F43" i="91"/>
  <c r="F43" i="93"/>
  <c r="E58" i="93"/>
  <c r="E58" i="92"/>
  <c r="E58" i="90"/>
  <c r="E58" i="91"/>
  <c r="F115" i="88"/>
  <c r="B10" i="13"/>
  <c r="E63" i="94"/>
  <c r="F61" i="94"/>
  <c r="E43" i="88"/>
  <c r="C42" i="88"/>
  <c r="I42" i="88"/>
  <c r="H42" i="88"/>
  <c r="G42" i="88"/>
  <c r="L42" i="88" s="1"/>
  <c r="F43" i="88"/>
  <c r="M41" i="88"/>
  <c r="J41" i="88"/>
  <c r="N41" i="88"/>
  <c r="P41" i="88" s="1"/>
  <c r="K41" i="88"/>
  <c r="O40" i="88"/>
  <c r="Q40" i="88" s="1"/>
  <c r="E117" i="88"/>
  <c r="E60" i="89" s="1"/>
  <c r="H64" i="99" l="1"/>
  <c r="I41" i="90"/>
  <c r="J41" i="90" s="1"/>
  <c r="F44" i="90"/>
  <c r="H44" i="90" s="1"/>
  <c r="F44" i="93"/>
  <c r="H44" i="93" s="1"/>
  <c r="F44" i="92"/>
  <c r="H44" i="92" s="1"/>
  <c r="F44" i="91"/>
  <c r="H44" i="91" s="1"/>
  <c r="F45" i="89"/>
  <c r="F116" i="88"/>
  <c r="E59" i="92"/>
  <c r="E59" i="90"/>
  <c r="E59" i="93"/>
  <c r="E59" i="91"/>
  <c r="E64" i="94"/>
  <c r="F62" i="94"/>
  <c r="H43" i="88"/>
  <c r="I43" i="88"/>
  <c r="G43" i="88"/>
  <c r="L43" i="88" s="1"/>
  <c r="F44" i="88"/>
  <c r="E118" i="88"/>
  <c r="E61" i="89" s="1"/>
  <c r="O41" i="88"/>
  <c r="Q41" i="88" s="1"/>
  <c r="N42" i="88"/>
  <c r="P42" i="88" s="1"/>
  <c r="K42" i="88"/>
  <c r="M42" i="88"/>
  <c r="J42" i="88"/>
  <c r="E44" i="88"/>
  <c r="C43" i="88"/>
  <c r="G5" i="23" l="1"/>
  <c r="G5" i="41"/>
  <c r="G5" i="80"/>
  <c r="G5" i="79"/>
  <c r="G5" i="40"/>
  <c r="G5" i="81"/>
  <c r="F45" i="91"/>
  <c r="H45" i="91" s="1"/>
  <c r="F45" i="92"/>
  <c r="H45" i="92" s="1"/>
  <c r="F45" i="93"/>
  <c r="H45" i="93" s="1"/>
  <c r="F45" i="90"/>
  <c r="H45" i="90" s="1"/>
  <c r="F46" i="89"/>
  <c r="E60" i="90"/>
  <c r="E60" i="93"/>
  <c r="E60" i="91"/>
  <c r="E60" i="92"/>
  <c r="F117" i="88"/>
  <c r="E65" i="94"/>
  <c r="F63" i="94"/>
  <c r="E45" i="88"/>
  <c r="C44" i="88"/>
  <c r="O42" i="88"/>
  <c r="Q42" i="88" s="1"/>
  <c r="E119" i="88"/>
  <c r="E62" i="89" s="1"/>
  <c r="F45" i="88"/>
  <c r="I44" i="88"/>
  <c r="H44" i="88"/>
  <c r="G44" i="88"/>
  <c r="L44" i="88" s="1"/>
  <c r="K43" i="88"/>
  <c r="N43" i="88"/>
  <c r="P43" i="88" s="1"/>
  <c r="M43" i="88"/>
  <c r="J43" i="88"/>
  <c r="F42" i="90" l="1"/>
  <c r="H42" i="90" s="1"/>
  <c r="I43" i="90" s="1"/>
  <c r="F42" i="92"/>
  <c r="F42" i="91"/>
  <c r="F42" i="93"/>
  <c r="F46" i="91"/>
  <c r="H46" i="91" s="1"/>
  <c r="F46" i="90"/>
  <c r="H46" i="90" s="1"/>
  <c r="F46" i="92"/>
  <c r="H46" i="92" s="1"/>
  <c r="F46" i="93"/>
  <c r="H46" i="93" s="1"/>
  <c r="F47" i="89"/>
  <c r="E61" i="90"/>
  <c r="E61" i="93"/>
  <c r="E61" i="91"/>
  <c r="E61" i="92"/>
  <c r="F118" i="88"/>
  <c r="E66" i="94"/>
  <c r="F64" i="94"/>
  <c r="O43" i="88"/>
  <c r="Q43" i="88" s="1"/>
  <c r="E120" i="88"/>
  <c r="E63" i="89" s="1"/>
  <c r="M44" i="88"/>
  <c r="J44" i="88"/>
  <c r="N44" i="88"/>
  <c r="P44" i="88" s="1"/>
  <c r="K44" i="88"/>
  <c r="F46" i="88"/>
  <c r="I45" i="88"/>
  <c r="H45" i="88"/>
  <c r="G45" i="88"/>
  <c r="L45" i="88" s="1"/>
  <c r="C45" i="88"/>
  <c r="E46" i="88"/>
  <c r="J43" i="90" l="1"/>
  <c r="B53" i="99"/>
  <c r="B65" i="99" s="1"/>
  <c r="I46" i="90"/>
  <c r="J46" i="90" s="1"/>
  <c r="I44" i="90"/>
  <c r="B54" i="99" s="1"/>
  <c r="B66" i="99" s="1"/>
  <c r="I42" i="90"/>
  <c r="J42" i="90" s="1"/>
  <c r="I45" i="90"/>
  <c r="J45" i="90" s="1"/>
  <c r="F48" i="89"/>
  <c r="F47" i="93"/>
  <c r="H47" i="93" s="1"/>
  <c r="F47" i="90"/>
  <c r="H47" i="90" s="1"/>
  <c r="I47" i="90" s="1"/>
  <c r="J47" i="90" s="1"/>
  <c r="F47" i="91"/>
  <c r="H47" i="91" s="1"/>
  <c r="F47" i="92"/>
  <c r="H47" i="92" s="1"/>
  <c r="F119" i="88"/>
  <c r="E62" i="91"/>
  <c r="E62" i="93"/>
  <c r="E62" i="90"/>
  <c r="E62" i="92"/>
  <c r="F65" i="94"/>
  <c r="E67" i="94"/>
  <c r="M45" i="88"/>
  <c r="J45" i="88"/>
  <c r="N45" i="88"/>
  <c r="P45" i="88" s="1"/>
  <c r="K45" i="88"/>
  <c r="E47" i="88"/>
  <c r="C46" i="88"/>
  <c r="G46" i="88"/>
  <c r="L46" i="88" s="1"/>
  <c r="I46" i="88"/>
  <c r="H46" i="88"/>
  <c r="F47" i="88"/>
  <c r="O44" i="88"/>
  <c r="Q44" i="88" s="1"/>
  <c r="E121" i="88"/>
  <c r="E64" i="89" s="1"/>
  <c r="B11" i="99" s="1"/>
  <c r="B42" i="73" l="1"/>
  <c r="B42" i="71"/>
  <c r="B42" i="57"/>
  <c r="B42" i="63"/>
  <c r="B42" i="58"/>
  <c r="B42" i="61"/>
  <c r="B42" i="68"/>
  <c r="B42" i="69"/>
  <c r="B42" i="62"/>
  <c r="B42" i="67"/>
  <c r="B79" i="99"/>
  <c r="B42" i="64"/>
  <c r="B42" i="66"/>
  <c r="B42" i="56"/>
  <c r="B42" i="77"/>
  <c r="B42" i="13"/>
  <c r="B42" i="60"/>
  <c r="B42" i="78"/>
  <c r="B42" i="70"/>
  <c r="B42" i="76"/>
  <c r="B42" i="72"/>
  <c r="B55" i="99"/>
  <c r="B67" i="99" s="1"/>
  <c r="T44" i="99"/>
  <c r="B42" i="59"/>
  <c r="J44" i="90"/>
  <c r="B42" i="55"/>
  <c r="B42" i="65"/>
  <c r="B42" i="74"/>
  <c r="B42" i="75"/>
  <c r="F48" i="90"/>
  <c r="H48" i="90" s="1"/>
  <c r="F48" i="92"/>
  <c r="H48" i="92" s="1"/>
  <c r="F48" i="93"/>
  <c r="H48" i="93" s="1"/>
  <c r="F48" i="91"/>
  <c r="H48" i="91" s="1"/>
  <c r="F49" i="89"/>
  <c r="F120" i="88"/>
  <c r="B11" i="13"/>
  <c r="E63" i="90"/>
  <c r="E63" i="91"/>
  <c r="E63" i="93"/>
  <c r="E63" i="92"/>
  <c r="E68" i="94"/>
  <c r="F66" i="94"/>
  <c r="H47" i="88"/>
  <c r="G47" i="88"/>
  <c r="L47" i="88" s="1"/>
  <c r="F48" i="88"/>
  <c r="I47" i="88"/>
  <c r="N46" i="88"/>
  <c r="P46" i="88" s="1"/>
  <c r="K46" i="88"/>
  <c r="E48" i="88"/>
  <c r="C47" i="88"/>
  <c r="M46" i="88"/>
  <c r="J46" i="88"/>
  <c r="E122" i="88"/>
  <c r="E65" i="89" s="1"/>
  <c r="O45" i="88"/>
  <c r="Q45" i="88" s="1"/>
  <c r="B56" i="99" l="1"/>
  <c r="B68" i="99" s="1"/>
  <c r="T45" i="99"/>
  <c r="F49" i="91"/>
  <c r="H49" i="91" s="1"/>
  <c r="F50" i="89"/>
  <c r="F49" i="92"/>
  <c r="H49" i="92" s="1"/>
  <c r="F49" i="90"/>
  <c r="H49" i="90" s="1"/>
  <c r="I49" i="90" s="1"/>
  <c r="J49" i="90" s="1"/>
  <c r="F49" i="93"/>
  <c r="H49" i="93" s="1"/>
  <c r="I48" i="90"/>
  <c r="J48" i="90" s="1"/>
  <c r="F121" i="88"/>
  <c r="E64" i="90"/>
  <c r="E64" i="91"/>
  <c r="E64" i="93"/>
  <c r="E64" i="92"/>
  <c r="E69" i="94"/>
  <c r="F67" i="94"/>
  <c r="E123" i="88"/>
  <c r="E66" i="89" s="1"/>
  <c r="O46" i="88"/>
  <c r="Q46" i="88" s="1"/>
  <c r="I48" i="88"/>
  <c r="H48" i="88"/>
  <c r="F49" i="88"/>
  <c r="G48" i="88"/>
  <c r="L48" i="88" s="1"/>
  <c r="E49" i="88"/>
  <c r="C48" i="88"/>
  <c r="N47" i="88"/>
  <c r="P47" i="88" s="1"/>
  <c r="K47" i="88"/>
  <c r="M47" i="88"/>
  <c r="J47" i="88"/>
  <c r="B57" i="99" l="1"/>
  <c r="B69" i="99" s="1"/>
  <c r="T46" i="99"/>
  <c r="F50" i="90"/>
  <c r="H50" i="90" s="1"/>
  <c r="I50" i="90" s="1"/>
  <c r="J50" i="90" s="1"/>
  <c r="F51" i="89"/>
  <c r="F50" i="93"/>
  <c r="H50" i="93" s="1"/>
  <c r="F50" i="92"/>
  <c r="H50" i="92" s="1"/>
  <c r="F50" i="91"/>
  <c r="H50" i="91" s="1"/>
  <c r="F122" i="88"/>
  <c r="E65" i="93"/>
  <c r="E65" i="92"/>
  <c r="E65" i="90"/>
  <c r="E65" i="91"/>
  <c r="E70" i="94"/>
  <c r="F68" i="94"/>
  <c r="O47" i="88"/>
  <c r="Q47" i="88" s="1"/>
  <c r="E124" i="88"/>
  <c r="E67" i="89" s="1"/>
  <c r="E50" i="88"/>
  <c r="C49" i="88"/>
  <c r="I49" i="88"/>
  <c r="H49" i="88"/>
  <c r="G49" i="88"/>
  <c r="L49" i="88" s="1"/>
  <c r="F50" i="88"/>
  <c r="N48" i="88"/>
  <c r="P48" i="88" s="1"/>
  <c r="K48" i="88"/>
  <c r="M48" i="88"/>
  <c r="J48" i="88"/>
  <c r="B58" i="99" l="1"/>
  <c r="B70" i="99" s="1"/>
  <c r="T47" i="99"/>
  <c r="F51" i="93"/>
  <c r="H51" i="93" s="1"/>
  <c r="F51" i="90"/>
  <c r="H51" i="90" s="1"/>
  <c r="F51" i="91"/>
  <c r="H51" i="91" s="1"/>
  <c r="F51" i="92"/>
  <c r="H51" i="92" s="1"/>
  <c r="F52" i="89"/>
  <c r="I51" i="90"/>
  <c r="J51" i="90" s="1"/>
  <c r="E66" i="92"/>
  <c r="E66" i="90"/>
  <c r="E66" i="91"/>
  <c r="E66" i="93"/>
  <c r="F123" i="88"/>
  <c r="E71" i="94"/>
  <c r="F69" i="94"/>
  <c r="O48" i="88"/>
  <c r="Q48" i="88" s="1"/>
  <c r="E125" i="88"/>
  <c r="E68" i="89" s="1"/>
  <c r="H50" i="88"/>
  <c r="G50" i="88"/>
  <c r="L50" i="88" s="1"/>
  <c r="F51" i="88"/>
  <c r="I50" i="88"/>
  <c r="J49" i="88"/>
  <c r="M49" i="88"/>
  <c r="N49" i="88"/>
  <c r="P49" i="88" s="1"/>
  <c r="K49" i="88"/>
  <c r="E51" i="88"/>
  <c r="C50" i="88"/>
  <c r="T48" i="99" l="1"/>
  <c r="F52" i="92"/>
  <c r="H52" i="92" s="1"/>
  <c r="F52" i="91"/>
  <c r="H52" i="91" s="1"/>
  <c r="F52" i="93"/>
  <c r="H52" i="93" s="1"/>
  <c r="F53" i="89"/>
  <c r="F52" i="90"/>
  <c r="H52" i="90" s="1"/>
  <c r="F124" i="88"/>
  <c r="E67" i="90"/>
  <c r="E67" i="91"/>
  <c r="E67" i="92"/>
  <c r="E67" i="93"/>
  <c r="E72" i="94"/>
  <c r="F70" i="94"/>
  <c r="E52" i="88"/>
  <c r="C51" i="88"/>
  <c r="E126" i="88"/>
  <c r="E69" i="89" s="1"/>
  <c r="B12" i="99" s="1"/>
  <c r="O49" i="88"/>
  <c r="Q49" i="88" s="1"/>
  <c r="K50" i="88"/>
  <c r="N50" i="88"/>
  <c r="P50" i="88" s="1"/>
  <c r="I51" i="88"/>
  <c r="H51" i="88"/>
  <c r="G51" i="88"/>
  <c r="L51" i="88" s="1"/>
  <c r="F52" i="88"/>
  <c r="J50" i="88"/>
  <c r="M50" i="88"/>
  <c r="B80" i="99" l="1"/>
  <c r="B59" i="99"/>
  <c r="B71" i="99" s="1"/>
  <c r="F54" i="89"/>
  <c r="F53" i="90"/>
  <c r="H53" i="90" s="1"/>
  <c r="I53" i="90" s="1"/>
  <c r="J53" i="90" s="1"/>
  <c r="F53" i="92"/>
  <c r="H53" i="92" s="1"/>
  <c r="F53" i="91"/>
  <c r="H53" i="91" s="1"/>
  <c r="F53" i="93"/>
  <c r="H53" i="93" s="1"/>
  <c r="I52" i="90"/>
  <c r="J52" i="90" s="1"/>
  <c r="F125" i="88"/>
  <c r="B12" i="13"/>
  <c r="E68" i="90"/>
  <c r="E68" i="91"/>
  <c r="E68" i="92"/>
  <c r="E68" i="93"/>
  <c r="E73" i="94"/>
  <c r="F71" i="94"/>
  <c r="J51" i="88"/>
  <c r="M51" i="88"/>
  <c r="E127" i="88"/>
  <c r="E70" i="89" s="1"/>
  <c r="O50" i="88"/>
  <c r="Q50" i="88" s="1"/>
  <c r="I52" i="88"/>
  <c r="H52" i="88"/>
  <c r="G52" i="88"/>
  <c r="L52" i="88" s="1"/>
  <c r="F53" i="88"/>
  <c r="K51" i="88"/>
  <c r="N51" i="88"/>
  <c r="P51" i="88" s="1"/>
  <c r="E53" i="88"/>
  <c r="C52" i="88"/>
  <c r="F54" i="91" l="1"/>
  <c r="H54" i="91" s="1"/>
  <c r="F54" i="92"/>
  <c r="H54" i="92" s="1"/>
  <c r="F54" i="93"/>
  <c r="H54" i="93" s="1"/>
  <c r="F54" i="90"/>
  <c r="H54" i="90" s="1"/>
  <c r="I54" i="90" s="1"/>
  <c r="J54" i="90" s="1"/>
  <c r="F55" i="89"/>
  <c r="E69" i="90"/>
  <c r="E69" i="91"/>
  <c r="E69" i="93"/>
  <c r="E69" i="92"/>
  <c r="F126" i="88"/>
  <c r="E74" i="94"/>
  <c r="F72" i="94"/>
  <c r="E54" i="88"/>
  <c r="C53" i="88"/>
  <c r="K52" i="88"/>
  <c r="N52" i="88"/>
  <c r="P52" i="88" s="1"/>
  <c r="E128" i="88"/>
  <c r="E71" i="89" s="1"/>
  <c r="O51" i="88"/>
  <c r="Q51" i="88" s="1"/>
  <c r="I53" i="88"/>
  <c r="H53" i="88"/>
  <c r="F54" i="88"/>
  <c r="G53" i="88"/>
  <c r="L53" i="88" s="1"/>
  <c r="M52" i="88"/>
  <c r="J52" i="88"/>
  <c r="F56" i="89" l="1"/>
  <c r="F55" i="91"/>
  <c r="H55" i="91" s="1"/>
  <c r="F55" i="93"/>
  <c r="H55" i="93" s="1"/>
  <c r="F55" i="90"/>
  <c r="H55" i="90" s="1"/>
  <c r="I55" i="90" s="1"/>
  <c r="J55" i="90" s="1"/>
  <c r="F55" i="92"/>
  <c r="H55" i="92" s="1"/>
  <c r="E70" i="90"/>
  <c r="E70" i="93"/>
  <c r="E70" i="91"/>
  <c r="E70" i="92"/>
  <c r="F127" i="88"/>
  <c r="F73" i="94"/>
  <c r="O52" i="88"/>
  <c r="Q52" i="88" s="1"/>
  <c r="E129" i="88"/>
  <c r="E72" i="89" s="1"/>
  <c r="I54" i="88"/>
  <c r="H54" i="88"/>
  <c r="G54" i="88"/>
  <c r="L54" i="88" s="1"/>
  <c r="M53" i="88"/>
  <c r="J53" i="88"/>
  <c r="N53" i="88"/>
  <c r="P53" i="88" s="1"/>
  <c r="K53" i="88"/>
  <c r="C54" i="88"/>
  <c r="F56" i="92" l="1"/>
  <c r="H56" i="92" s="1"/>
  <c r="F56" i="91"/>
  <c r="H56" i="91" s="1"/>
  <c r="F56" i="90"/>
  <c r="H56" i="90" s="1"/>
  <c r="F57" i="89"/>
  <c r="F56" i="93"/>
  <c r="H56" i="93" s="1"/>
  <c r="F128" i="88"/>
  <c r="E71" i="90"/>
  <c r="E71" i="93"/>
  <c r="E71" i="91"/>
  <c r="E71" i="92"/>
  <c r="M54" i="88"/>
  <c r="E131" i="88" s="1"/>
  <c r="E74" i="89" s="1"/>
  <c r="B13" i="99" s="1"/>
  <c r="J54" i="88"/>
  <c r="E130" i="88"/>
  <c r="E73" i="89" s="1"/>
  <c r="O53" i="88"/>
  <c r="Q53" i="88" s="1"/>
  <c r="N54" i="88"/>
  <c r="P54" i="88" s="1"/>
  <c r="K54" i="88"/>
  <c r="B81" i="99" l="1"/>
  <c r="B60" i="99"/>
  <c r="B72" i="99" s="1"/>
  <c r="F57" i="93"/>
  <c r="H57" i="93" s="1"/>
  <c r="F57" i="92"/>
  <c r="H57" i="92" s="1"/>
  <c r="F57" i="91"/>
  <c r="H57" i="91" s="1"/>
  <c r="F58" i="89"/>
  <c r="F57" i="90"/>
  <c r="H57" i="90" s="1"/>
  <c r="I57" i="90" s="1"/>
  <c r="J57" i="90" s="1"/>
  <c r="I56" i="90"/>
  <c r="J56" i="90" s="1"/>
  <c r="F129" i="88"/>
  <c r="E72" i="93"/>
  <c r="E72" i="92"/>
  <c r="E72" i="90"/>
  <c r="E72" i="91"/>
  <c r="O54" i="88"/>
  <c r="Q54" i="88" s="1"/>
  <c r="F58" i="90" l="1"/>
  <c r="H58" i="90" s="1"/>
  <c r="F59" i="89"/>
  <c r="F58" i="91"/>
  <c r="H58" i="91" s="1"/>
  <c r="F58" i="92"/>
  <c r="H58" i="92" s="1"/>
  <c r="F58" i="93"/>
  <c r="H58" i="93" s="1"/>
  <c r="E73" i="92"/>
  <c r="E73" i="93"/>
  <c r="E73" i="90"/>
  <c r="E73" i="91"/>
  <c r="F130" i="88"/>
  <c r="B13" i="13"/>
  <c r="V24" i="36"/>
  <c r="U24" i="36"/>
  <c r="T24" i="36"/>
  <c r="S24" i="36"/>
  <c r="R24" i="36"/>
  <c r="Q24" i="36"/>
  <c r="V23" i="36"/>
  <c r="U23" i="36"/>
  <c r="T23" i="36"/>
  <c r="S23" i="36"/>
  <c r="R23" i="36"/>
  <c r="Q23" i="36"/>
  <c r="V22" i="36"/>
  <c r="U22" i="36"/>
  <c r="T22" i="36"/>
  <c r="S22" i="36"/>
  <c r="R22" i="36"/>
  <c r="Q22" i="36"/>
  <c r="V21" i="36"/>
  <c r="U21" i="36"/>
  <c r="T21" i="36"/>
  <c r="S21" i="36"/>
  <c r="R21" i="36"/>
  <c r="Q21" i="36"/>
  <c r="V20" i="36"/>
  <c r="U20" i="36"/>
  <c r="T20" i="36"/>
  <c r="S20" i="36"/>
  <c r="R20" i="36"/>
  <c r="Q20" i="36"/>
  <c r="V19" i="36"/>
  <c r="U19" i="36"/>
  <c r="T19" i="36"/>
  <c r="S19" i="36"/>
  <c r="R19" i="36"/>
  <c r="Q19" i="36"/>
  <c r="V24" i="34"/>
  <c r="U24" i="34"/>
  <c r="T24" i="34"/>
  <c r="S24" i="34"/>
  <c r="R24" i="34"/>
  <c r="Q24" i="34"/>
  <c r="V23" i="34"/>
  <c r="U23" i="34"/>
  <c r="T23" i="34"/>
  <c r="S23" i="34"/>
  <c r="R23" i="34"/>
  <c r="Q23" i="34"/>
  <c r="V22" i="34"/>
  <c r="U22" i="34"/>
  <c r="T22" i="34"/>
  <c r="S22" i="34"/>
  <c r="R22" i="34"/>
  <c r="Q22" i="34"/>
  <c r="V21" i="34"/>
  <c r="U21" i="34"/>
  <c r="T21" i="34"/>
  <c r="S21" i="34"/>
  <c r="R21" i="34"/>
  <c r="Q21" i="34"/>
  <c r="V20" i="34"/>
  <c r="U20" i="34"/>
  <c r="T20" i="34"/>
  <c r="S20" i="34"/>
  <c r="R20" i="34"/>
  <c r="Q20" i="34"/>
  <c r="V19" i="34"/>
  <c r="U19" i="34"/>
  <c r="T19" i="34"/>
  <c r="S19" i="34"/>
  <c r="R19" i="34"/>
  <c r="Q19" i="34"/>
  <c r="V24" i="32"/>
  <c r="U24" i="32"/>
  <c r="T24" i="32"/>
  <c r="S24" i="32"/>
  <c r="R24" i="32"/>
  <c r="Q24" i="32"/>
  <c r="V23" i="32"/>
  <c r="U23" i="32"/>
  <c r="T23" i="32"/>
  <c r="S23" i="32"/>
  <c r="R23" i="32"/>
  <c r="Q23" i="32"/>
  <c r="V22" i="32"/>
  <c r="U22" i="32"/>
  <c r="T22" i="32"/>
  <c r="S22" i="32"/>
  <c r="R22" i="32"/>
  <c r="Q22" i="32"/>
  <c r="V21" i="32"/>
  <c r="U21" i="32"/>
  <c r="T21" i="32"/>
  <c r="S21" i="32"/>
  <c r="R21" i="32"/>
  <c r="Q21" i="32"/>
  <c r="V20" i="32"/>
  <c r="U20" i="32"/>
  <c r="T20" i="32"/>
  <c r="S20" i="32"/>
  <c r="R20" i="32"/>
  <c r="Q20" i="32"/>
  <c r="V19" i="32"/>
  <c r="U19" i="32"/>
  <c r="T19" i="32"/>
  <c r="S19" i="32"/>
  <c r="R19" i="32"/>
  <c r="Q19" i="32"/>
  <c r="V24" i="29"/>
  <c r="U24" i="29"/>
  <c r="T24" i="29"/>
  <c r="S24" i="29"/>
  <c r="R24" i="29"/>
  <c r="Q24" i="29"/>
  <c r="V23" i="29"/>
  <c r="U23" i="29"/>
  <c r="T23" i="29"/>
  <c r="S23" i="29"/>
  <c r="R23" i="29"/>
  <c r="Q23" i="29"/>
  <c r="V22" i="29"/>
  <c r="U22" i="29"/>
  <c r="T22" i="29"/>
  <c r="S22" i="29"/>
  <c r="R22" i="29"/>
  <c r="Q22" i="29"/>
  <c r="V21" i="29"/>
  <c r="U21" i="29"/>
  <c r="T21" i="29"/>
  <c r="S21" i="29"/>
  <c r="R21" i="29"/>
  <c r="Q21" i="29"/>
  <c r="V20" i="29"/>
  <c r="U20" i="29"/>
  <c r="T20" i="29"/>
  <c r="S20" i="29"/>
  <c r="R20" i="29"/>
  <c r="Q20" i="29"/>
  <c r="V19" i="29"/>
  <c r="U19" i="29"/>
  <c r="T19" i="29"/>
  <c r="S19" i="29"/>
  <c r="R19" i="29"/>
  <c r="Q19" i="29"/>
  <c r="V24" i="7"/>
  <c r="U24" i="7"/>
  <c r="T24" i="7"/>
  <c r="S24" i="7"/>
  <c r="R24" i="7"/>
  <c r="Q24" i="7"/>
  <c r="V23" i="7"/>
  <c r="U23" i="7"/>
  <c r="T23" i="7"/>
  <c r="S23" i="7"/>
  <c r="R23" i="7"/>
  <c r="Q23" i="7"/>
  <c r="V22" i="7"/>
  <c r="U22" i="7"/>
  <c r="T22" i="7"/>
  <c r="S22" i="7"/>
  <c r="R22" i="7"/>
  <c r="Q22" i="7"/>
  <c r="V21" i="7"/>
  <c r="U21" i="7"/>
  <c r="T21" i="7"/>
  <c r="S21" i="7"/>
  <c r="R21" i="7"/>
  <c r="Q21" i="7"/>
  <c r="V20" i="7"/>
  <c r="U20" i="7"/>
  <c r="T20" i="7"/>
  <c r="S20" i="7"/>
  <c r="R20" i="7"/>
  <c r="Q20" i="7"/>
  <c r="V19" i="7"/>
  <c r="U19" i="7"/>
  <c r="T19" i="7"/>
  <c r="S19" i="7"/>
  <c r="R19" i="7"/>
  <c r="Q19" i="7"/>
  <c r="F59" i="90" l="1"/>
  <c r="H59" i="90" s="1"/>
  <c r="I59" i="90" s="1"/>
  <c r="J59" i="90" s="1"/>
  <c r="F59" i="91"/>
  <c r="H59" i="91" s="1"/>
  <c r="F60" i="89"/>
  <c r="F59" i="93"/>
  <c r="H59" i="93" s="1"/>
  <c r="F59" i="92"/>
  <c r="H59" i="92" s="1"/>
  <c r="I58" i="90"/>
  <c r="J58" i="90" s="1"/>
  <c r="E74" i="90"/>
  <c r="E74" i="91"/>
  <c r="E74" i="93"/>
  <c r="E74" i="92"/>
  <c r="C16" i="13"/>
  <c r="D16" i="13"/>
  <c r="J59" i="86"/>
  <c r="F71" i="86" s="1"/>
  <c r="I59" i="86"/>
  <c r="H59" i="86"/>
  <c r="G59" i="86"/>
  <c r="F59" i="86"/>
  <c r="J52" i="86"/>
  <c r="I52" i="86"/>
  <c r="H52" i="86"/>
  <c r="G52" i="86"/>
  <c r="F52" i="86"/>
  <c r="E52" i="86"/>
  <c r="E59" i="86" s="1"/>
  <c r="D52" i="86"/>
  <c r="D59" i="86" s="1"/>
  <c r="C52" i="86"/>
  <c r="C59" i="86" s="1"/>
  <c r="J41" i="86"/>
  <c r="I41" i="86"/>
  <c r="H41" i="86"/>
  <c r="G41" i="86"/>
  <c r="F41" i="86"/>
  <c r="E41" i="86"/>
  <c r="D41" i="86"/>
  <c r="J40" i="86"/>
  <c r="I40" i="86"/>
  <c r="H40" i="86"/>
  <c r="G40" i="86"/>
  <c r="D39" i="86"/>
  <c r="C39" i="86"/>
  <c r="J38" i="86"/>
  <c r="I38" i="86"/>
  <c r="H38" i="86"/>
  <c r="G38" i="86"/>
  <c r="F38" i="86"/>
  <c r="E38" i="86"/>
  <c r="D38" i="86"/>
  <c r="C38" i="86"/>
  <c r="J37" i="86"/>
  <c r="I37" i="86"/>
  <c r="I39" i="86" s="1"/>
  <c r="I46" i="86" s="1"/>
  <c r="F70" i="86" s="1"/>
  <c r="H37" i="86"/>
  <c r="H39" i="86" s="1"/>
  <c r="H46" i="86" s="1"/>
  <c r="G37" i="86"/>
  <c r="G39" i="86" s="1"/>
  <c r="G46" i="86" s="1"/>
  <c r="F37" i="86"/>
  <c r="F42" i="86" s="1"/>
  <c r="E37" i="86"/>
  <c r="E40" i="86" s="1"/>
  <c r="D37" i="86"/>
  <c r="D40" i="86" s="1"/>
  <c r="C37" i="86"/>
  <c r="C40" i="86" s="1"/>
  <c r="J6" i="86"/>
  <c r="J5" i="86"/>
  <c r="J4" i="86"/>
  <c r="O42" i="34"/>
  <c r="AO133" i="85"/>
  <c r="AN133" i="85"/>
  <c r="AM133" i="85"/>
  <c r="AL133" i="85"/>
  <c r="AK133" i="85"/>
  <c r="AJ133" i="85"/>
  <c r="AI133" i="85"/>
  <c r="AH133" i="85"/>
  <c r="AG133" i="85"/>
  <c r="AF133" i="85"/>
  <c r="AE133" i="85"/>
  <c r="AD133" i="85"/>
  <c r="AC133" i="85"/>
  <c r="AB133" i="85"/>
  <c r="AA133" i="85"/>
  <c r="Z133" i="85"/>
  <c r="Y133" i="85"/>
  <c r="X133" i="85"/>
  <c r="W141" i="85"/>
  <c r="V141" i="85"/>
  <c r="U141" i="85"/>
  <c r="T141" i="85"/>
  <c r="S141" i="85"/>
  <c r="R141" i="85"/>
  <c r="Q141" i="85"/>
  <c r="P141" i="85"/>
  <c r="O141" i="85"/>
  <c r="N141" i="85"/>
  <c r="M141" i="85"/>
  <c r="L141" i="85"/>
  <c r="K141" i="85"/>
  <c r="J141" i="85"/>
  <c r="I141" i="85"/>
  <c r="AO132" i="85"/>
  <c r="AN132" i="85"/>
  <c r="AM132" i="85"/>
  <c r="AL132" i="85"/>
  <c r="AK132" i="85"/>
  <c r="AJ132" i="85"/>
  <c r="AI132" i="85"/>
  <c r="AH132" i="85"/>
  <c r="AG132" i="85"/>
  <c r="AF132" i="85"/>
  <c r="AE132" i="85"/>
  <c r="AD132" i="85"/>
  <c r="AC132" i="85"/>
  <c r="AB132" i="85"/>
  <c r="AA132" i="85"/>
  <c r="Z132" i="85"/>
  <c r="Y132" i="85"/>
  <c r="X132" i="85"/>
  <c r="W140" i="85"/>
  <c r="V140" i="85"/>
  <c r="U140" i="85"/>
  <c r="T140" i="85"/>
  <c r="S140" i="85"/>
  <c r="R140" i="85"/>
  <c r="Q140" i="85"/>
  <c r="P140" i="85"/>
  <c r="O140" i="85"/>
  <c r="N140" i="85"/>
  <c r="M140" i="85"/>
  <c r="L140" i="85"/>
  <c r="K140" i="85"/>
  <c r="J140" i="85"/>
  <c r="I140" i="85"/>
  <c r="K84" i="85"/>
  <c r="J84" i="85"/>
  <c r="I84" i="85"/>
  <c r="K83" i="85"/>
  <c r="J83" i="85"/>
  <c r="I83" i="85"/>
  <c r="K82" i="85"/>
  <c r="J82" i="85"/>
  <c r="I82" i="85"/>
  <c r="P78" i="85"/>
  <c r="P84" i="85" s="1"/>
  <c r="P77" i="85"/>
  <c r="P83" i="85" s="1"/>
  <c r="P76" i="85"/>
  <c r="P82" i="85" s="1"/>
  <c r="Q71" i="85"/>
  <c r="Q70" i="85"/>
  <c r="Q69" i="85"/>
  <c r="Q68" i="85"/>
  <c r="Q67" i="85"/>
  <c r="Q66" i="85"/>
  <c r="Q65" i="85"/>
  <c r="Q64" i="85"/>
  <c r="N28" i="85"/>
  <c r="P42" i="34" s="1"/>
  <c r="M27" i="85"/>
  <c r="K27" i="85"/>
  <c r="K28" i="85" s="1"/>
  <c r="O37" i="27"/>
  <c r="I27" i="85"/>
  <c r="I28" i="85" s="1"/>
  <c r="J39" i="86" l="1"/>
  <c r="J46" i="86" s="1"/>
  <c r="O42" i="29"/>
  <c r="J28" i="85"/>
  <c r="J94" i="85" s="1"/>
  <c r="O37" i="7"/>
  <c r="O42" i="30"/>
  <c r="O27" i="85"/>
  <c r="M28" i="85"/>
  <c r="M29" i="85" s="1"/>
  <c r="O37" i="28"/>
  <c r="O42" i="9"/>
  <c r="F60" i="92"/>
  <c r="H60" i="92" s="1"/>
  <c r="F61" i="89"/>
  <c r="F60" i="93"/>
  <c r="H60" i="93" s="1"/>
  <c r="F60" i="90"/>
  <c r="H60" i="90" s="1"/>
  <c r="I60" i="90" s="1"/>
  <c r="J60" i="90" s="1"/>
  <c r="F60" i="91"/>
  <c r="H60" i="91" s="1"/>
  <c r="I29" i="85"/>
  <c r="C46" i="86"/>
  <c r="D46" i="86"/>
  <c r="F39" i="86"/>
  <c r="F46" i="86" s="1"/>
  <c r="C42" i="86"/>
  <c r="D42" i="86"/>
  <c r="F40" i="86"/>
  <c r="E39" i="86"/>
  <c r="E46" i="86" s="1"/>
  <c r="E42" i="86"/>
  <c r="L94" i="85"/>
  <c r="L29" i="85"/>
  <c r="N94" i="85"/>
  <c r="N29" i="85"/>
  <c r="Q42" i="34" s="1"/>
  <c r="K94" i="85"/>
  <c r="K29" i="85"/>
  <c r="I94" i="85"/>
  <c r="J29" i="85" l="1"/>
  <c r="P27" i="85"/>
  <c r="Q27" i="85"/>
  <c r="O42" i="36" s="1"/>
  <c r="J6" i="99"/>
  <c r="I6" i="99"/>
  <c r="F61" i="91"/>
  <c r="H61" i="91" s="1"/>
  <c r="F61" i="90"/>
  <c r="H61" i="90" s="1"/>
  <c r="F61" i="93"/>
  <c r="H61" i="93" s="1"/>
  <c r="F62" i="89"/>
  <c r="F61" i="92"/>
  <c r="H61" i="92" s="1"/>
  <c r="P28" i="85"/>
  <c r="I30" i="85"/>
  <c r="I96" i="85" s="1"/>
  <c r="I95" i="85"/>
  <c r="N30" i="85"/>
  <c r="R42" i="34" s="1"/>
  <c r="N95" i="85"/>
  <c r="L95" i="85"/>
  <c r="L30" i="85"/>
  <c r="J95" i="85"/>
  <c r="J30" i="85"/>
  <c r="K30" i="85"/>
  <c r="K95" i="85"/>
  <c r="M94" i="85"/>
  <c r="O94" i="85"/>
  <c r="Q28" i="85"/>
  <c r="P42" i="36" s="1"/>
  <c r="O29" i="85"/>
  <c r="P94" i="85" l="1"/>
  <c r="F63" i="89"/>
  <c r="F62" i="90"/>
  <c r="H62" i="90" s="1"/>
  <c r="I62" i="90" s="1"/>
  <c r="J62" i="90" s="1"/>
  <c r="F62" i="93"/>
  <c r="H62" i="93" s="1"/>
  <c r="F62" i="91"/>
  <c r="H62" i="91" s="1"/>
  <c r="F62" i="92"/>
  <c r="H62" i="92" s="1"/>
  <c r="I61" i="90"/>
  <c r="J61" i="90" s="1"/>
  <c r="P29" i="85"/>
  <c r="I31" i="85"/>
  <c r="I97" i="85" s="1"/>
  <c r="Q29" i="85"/>
  <c r="Q42" i="36" s="1"/>
  <c r="O30" i="85"/>
  <c r="O95" i="85"/>
  <c r="N96" i="85"/>
  <c r="N31" i="85"/>
  <c r="S42" i="34" s="1"/>
  <c r="L31" i="85"/>
  <c r="L32" i="85" s="1"/>
  <c r="L96" i="85"/>
  <c r="M95" i="85"/>
  <c r="M30" i="85"/>
  <c r="K31" i="85"/>
  <c r="K96" i="85"/>
  <c r="J31" i="85"/>
  <c r="J96" i="85"/>
  <c r="H65" i="99" l="1"/>
  <c r="H6" i="99"/>
  <c r="Q30" i="85"/>
  <c r="R42" i="36" s="1"/>
  <c r="P30" i="85"/>
  <c r="F64" i="89"/>
  <c r="F63" i="91"/>
  <c r="H63" i="91" s="1"/>
  <c r="F63" i="90"/>
  <c r="H63" i="90" s="1"/>
  <c r="I63" i="90" s="1"/>
  <c r="J63" i="90" s="1"/>
  <c r="F63" i="93"/>
  <c r="H63" i="93" s="1"/>
  <c r="F63" i="92"/>
  <c r="H63" i="92" s="1"/>
  <c r="P95" i="85"/>
  <c r="I32" i="85"/>
  <c r="I33" i="85" s="1"/>
  <c r="L97" i="85"/>
  <c r="J97" i="85"/>
  <c r="J32" i="85"/>
  <c r="N32" i="85"/>
  <c r="T42" i="34" s="1"/>
  <c r="N97" i="85"/>
  <c r="O96" i="85"/>
  <c r="O31" i="85"/>
  <c r="K32" i="85"/>
  <c r="K97" i="85"/>
  <c r="M31" i="85"/>
  <c r="M96" i="85"/>
  <c r="F64" i="93" l="1"/>
  <c r="H64" i="93" s="1"/>
  <c r="F65" i="89"/>
  <c r="F64" i="90"/>
  <c r="H64" i="90" s="1"/>
  <c r="I64" i="90" s="1"/>
  <c r="J64" i="90" s="1"/>
  <c r="F64" i="91"/>
  <c r="H64" i="91" s="1"/>
  <c r="F64" i="92"/>
  <c r="H64" i="92" s="1"/>
  <c r="P96" i="85"/>
  <c r="I98" i="85"/>
  <c r="M32" i="85"/>
  <c r="M33" i="85" s="1"/>
  <c r="M97" i="85"/>
  <c r="K33" i="85"/>
  <c r="K98" i="85"/>
  <c r="L33" i="85"/>
  <c r="L98" i="85"/>
  <c r="O32" i="85"/>
  <c r="Q31" i="85"/>
  <c r="S42" i="36" s="1"/>
  <c r="O97" i="85"/>
  <c r="N33" i="85"/>
  <c r="U42" i="34" s="1"/>
  <c r="N98" i="85"/>
  <c r="J33" i="85"/>
  <c r="J98" i="85"/>
  <c r="I99" i="85"/>
  <c r="I34" i="85"/>
  <c r="P31" i="85"/>
  <c r="F65" i="92" l="1"/>
  <c r="H65" i="92" s="1"/>
  <c r="F65" i="91"/>
  <c r="H65" i="91" s="1"/>
  <c r="F65" i="90"/>
  <c r="H65" i="90" s="1"/>
  <c r="I65" i="90" s="1"/>
  <c r="J65" i="90" s="1"/>
  <c r="F65" i="93"/>
  <c r="H65" i="93" s="1"/>
  <c r="F66" i="89"/>
  <c r="P97" i="85"/>
  <c r="I35" i="85"/>
  <c r="I100" i="85"/>
  <c r="N34" i="85"/>
  <c r="V42" i="34" s="1"/>
  <c r="N99" i="85"/>
  <c r="J99" i="85"/>
  <c r="J34" i="85"/>
  <c r="O33" i="85"/>
  <c r="O98" i="85"/>
  <c r="Q32" i="85"/>
  <c r="T42" i="36" s="1"/>
  <c r="P32" i="85"/>
  <c r="L34" i="85"/>
  <c r="L99" i="85"/>
  <c r="K34" i="85"/>
  <c r="K99" i="85"/>
  <c r="M98" i="85"/>
  <c r="F67" i="89" l="1"/>
  <c r="F66" i="92"/>
  <c r="H66" i="92" s="1"/>
  <c r="F66" i="91"/>
  <c r="H66" i="91" s="1"/>
  <c r="F66" i="90"/>
  <c r="H66" i="90" s="1"/>
  <c r="I66" i="90" s="1"/>
  <c r="J66" i="90" s="1"/>
  <c r="F66" i="93"/>
  <c r="H66" i="93" s="1"/>
  <c r="P98" i="85"/>
  <c r="P33" i="85"/>
  <c r="L100" i="85"/>
  <c r="L35" i="85"/>
  <c r="K100" i="85"/>
  <c r="K35" i="85"/>
  <c r="Q33" i="85"/>
  <c r="U42" i="36" s="1"/>
  <c r="O34" i="85"/>
  <c r="O99" i="85"/>
  <c r="J100" i="85"/>
  <c r="J35" i="85"/>
  <c r="N100" i="85"/>
  <c r="N35" i="85"/>
  <c r="W42" i="34" s="1"/>
  <c r="M34" i="85"/>
  <c r="M99" i="85"/>
  <c r="I101" i="85"/>
  <c r="I36" i="85"/>
  <c r="F68" i="89" l="1"/>
  <c r="F67" i="91"/>
  <c r="H67" i="91" s="1"/>
  <c r="F67" i="92"/>
  <c r="H67" i="92" s="1"/>
  <c r="F67" i="90"/>
  <c r="H67" i="90" s="1"/>
  <c r="I67" i="90" s="1"/>
  <c r="J67" i="90" s="1"/>
  <c r="F67" i="93"/>
  <c r="H67" i="93" s="1"/>
  <c r="P99" i="85"/>
  <c r="N36" i="85"/>
  <c r="X42" i="34" s="1"/>
  <c r="N101" i="85"/>
  <c r="M100" i="85"/>
  <c r="M35" i="85"/>
  <c r="Q34" i="85"/>
  <c r="V42" i="36" s="1"/>
  <c r="O100" i="85"/>
  <c r="O35" i="85"/>
  <c r="L36" i="85"/>
  <c r="L101" i="85"/>
  <c r="J101" i="85"/>
  <c r="J36" i="85"/>
  <c r="K36" i="85"/>
  <c r="K101" i="85"/>
  <c r="P34" i="85"/>
  <c r="I37" i="85"/>
  <c r="I102" i="85"/>
  <c r="F68" i="91" l="1"/>
  <c r="H68" i="91" s="1"/>
  <c r="F68" i="90"/>
  <c r="H68" i="90" s="1"/>
  <c r="F68" i="93"/>
  <c r="H68" i="93" s="1"/>
  <c r="F68" i="92"/>
  <c r="H68" i="92" s="1"/>
  <c r="F69" i="89"/>
  <c r="P35" i="85"/>
  <c r="P100" i="85"/>
  <c r="K102" i="85"/>
  <c r="K37" i="85"/>
  <c r="L102" i="85"/>
  <c r="L37" i="85"/>
  <c r="J102" i="85"/>
  <c r="J37" i="85"/>
  <c r="Q35" i="85"/>
  <c r="W42" i="36" s="1"/>
  <c r="O36" i="85"/>
  <c r="O101" i="85"/>
  <c r="M36" i="85"/>
  <c r="M101" i="85"/>
  <c r="I103" i="85"/>
  <c r="I38" i="85"/>
  <c r="N102" i="85"/>
  <c r="N37" i="85"/>
  <c r="Y42" i="34" s="1"/>
  <c r="P101" i="85" l="1"/>
  <c r="F69" i="90"/>
  <c r="H69" i="90" s="1"/>
  <c r="F69" i="91"/>
  <c r="H69" i="91" s="1"/>
  <c r="F69" i="92"/>
  <c r="H69" i="92" s="1"/>
  <c r="I69" i="92" s="1"/>
  <c r="F69" i="93"/>
  <c r="H69" i="93" s="1"/>
  <c r="F70" i="89"/>
  <c r="I69" i="91"/>
  <c r="I68" i="90"/>
  <c r="J68" i="90" s="1"/>
  <c r="I69" i="93"/>
  <c r="I104" i="85"/>
  <c r="I39" i="85"/>
  <c r="M102" i="85"/>
  <c r="M37" i="85"/>
  <c r="O102" i="85"/>
  <c r="Q36" i="85"/>
  <c r="X42" i="36" s="1"/>
  <c r="O37" i="85"/>
  <c r="P36" i="85"/>
  <c r="J103" i="85"/>
  <c r="J38" i="85"/>
  <c r="L103" i="85"/>
  <c r="L38" i="85"/>
  <c r="K38" i="85"/>
  <c r="K103" i="85"/>
  <c r="N38" i="85"/>
  <c r="Z42" i="34" s="1"/>
  <c r="N103" i="85"/>
  <c r="P37" i="85" l="1"/>
  <c r="J69" i="91"/>
  <c r="B47" i="70"/>
  <c r="B47" i="64"/>
  <c r="J69" i="92"/>
  <c r="B47" i="65"/>
  <c r="B47" i="71"/>
  <c r="B47" i="66"/>
  <c r="B47" i="72"/>
  <c r="J69" i="93"/>
  <c r="F70" i="93"/>
  <c r="H70" i="93" s="1"/>
  <c r="F70" i="91"/>
  <c r="H70" i="91" s="1"/>
  <c r="I70" i="91" s="1"/>
  <c r="J70" i="91" s="1"/>
  <c r="F70" i="92"/>
  <c r="H70" i="92" s="1"/>
  <c r="I70" i="92" s="1"/>
  <c r="J70" i="92" s="1"/>
  <c r="F71" i="89"/>
  <c r="F70" i="90"/>
  <c r="H70" i="90" s="1"/>
  <c r="I70" i="90" s="1"/>
  <c r="J70" i="90" s="1"/>
  <c r="I69" i="90"/>
  <c r="J69" i="90" s="1"/>
  <c r="P102" i="85"/>
  <c r="J39" i="85"/>
  <c r="J104" i="85"/>
  <c r="M103" i="85"/>
  <c r="M38" i="85"/>
  <c r="K39" i="85"/>
  <c r="K104" i="85"/>
  <c r="L39" i="85"/>
  <c r="L104" i="85"/>
  <c r="Q37" i="85"/>
  <c r="Y42" i="36" s="1"/>
  <c r="O103" i="85"/>
  <c r="O38" i="85"/>
  <c r="I105" i="85"/>
  <c r="I40" i="85"/>
  <c r="N104" i="85"/>
  <c r="N39" i="85"/>
  <c r="AA42" i="34" s="1"/>
  <c r="P38" i="85" l="1"/>
  <c r="P103" i="85"/>
  <c r="F71" i="92"/>
  <c r="H71" i="92" s="1"/>
  <c r="I71" i="92" s="1"/>
  <c r="J71" i="92" s="1"/>
  <c r="F72" i="89"/>
  <c r="F71" i="93"/>
  <c r="H71" i="93" s="1"/>
  <c r="F71" i="91"/>
  <c r="H71" i="91" s="1"/>
  <c r="F71" i="90"/>
  <c r="H71" i="90" s="1"/>
  <c r="I71" i="90" s="1"/>
  <c r="J71" i="90" s="1"/>
  <c r="I70" i="93"/>
  <c r="J70" i="93" s="1"/>
  <c r="I71" i="93"/>
  <c r="J71" i="93" s="1"/>
  <c r="I41" i="85"/>
  <c r="I106" i="85"/>
  <c r="K40" i="85"/>
  <c r="K105" i="85"/>
  <c r="O104" i="85"/>
  <c r="Q38" i="85"/>
  <c r="Z42" i="36" s="1"/>
  <c r="O39" i="85"/>
  <c r="L40" i="85"/>
  <c r="L105" i="85"/>
  <c r="M39" i="85"/>
  <c r="M104" i="85"/>
  <c r="N40" i="85"/>
  <c r="AB42" i="34" s="1"/>
  <c r="N105" i="85"/>
  <c r="J105" i="85"/>
  <c r="J40" i="85"/>
  <c r="P104" i="85" l="1"/>
  <c r="F73" i="89"/>
  <c r="F72" i="92"/>
  <c r="F72" i="93"/>
  <c r="F72" i="90"/>
  <c r="F72" i="91"/>
  <c r="I71" i="91"/>
  <c r="J71" i="91" s="1"/>
  <c r="N41" i="85"/>
  <c r="AC42" i="34" s="1"/>
  <c r="N106" i="85"/>
  <c r="L41" i="85"/>
  <c r="L106" i="85"/>
  <c r="M40" i="85"/>
  <c r="M105" i="85"/>
  <c r="P39" i="85"/>
  <c r="K41" i="85"/>
  <c r="K106" i="85"/>
  <c r="O40" i="85"/>
  <c r="Q39" i="85"/>
  <c r="AA42" i="36" s="1"/>
  <c r="O105" i="85"/>
  <c r="J41" i="85"/>
  <c r="J106" i="85"/>
  <c r="I107" i="85"/>
  <c r="I42" i="85"/>
  <c r="P105" i="85" l="1"/>
  <c r="H72" i="92"/>
  <c r="F73" i="92"/>
  <c r="F73" i="91"/>
  <c r="H72" i="91"/>
  <c r="H72" i="90"/>
  <c r="F73" i="90"/>
  <c r="H72" i="93"/>
  <c r="F73" i="93"/>
  <c r="O41" i="85"/>
  <c r="O106" i="85"/>
  <c r="Q40" i="85"/>
  <c r="AB42" i="36" s="1"/>
  <c r="M41" i="85"/>
  <c r="M106" i="85"/>
  <c r="L42" i="85"/>
  <c r="L107" i="85"/>
  <c r="J107" i="85"/>
  <c r="J42" i="85"/>
  <c r="K42" i="85"/>
  <c r="K107" i="85"/>
  <c r="P40" i="85"/>
  <c r="I108" i="85"/>
  <c r="I43" i="85"/>
  <c r="N42" i="85"/>
  <c r="AD42" i="34" s="1"/>
  <c r="N107" i="85"/>
  <c r="P106" i="85" l="1"/>
  <c r="P41" i="85"/>
  <c r="I72" i="93"/>
  <c r="J72" i="93" s="1"/>
  <c r="I72" i="90"/>
  <c r="J72" i="90" s="1"/>
  <c r="I72" i="91"/>
  <c r="J72" i="91" s="1"/>
  <c r="H73" i="93"/>
  <c r="F74" i="93"/>
  <c r="H74" i="93" s="1"/>
  <c r="F74" i="92"/>
  <c r="H74" i="92" s="1"/>
  <c r="H73" i="92"/>
  <c r="H73" i="90"/>
  <c r="F74" i="90"/>
  <c r="H74" i="90" s="1"/>
  <c r="H73" i="91"/>
  <c r="F74" i="91"/>
  <c r="H74" i="91" s="1"/>
  <c r="I72" i="92"/>
  <c r="J72" i="92" s="1"/>
  <c r="I73" i="92"/>
  <c r="J73" i="92" s="1"/>
  <c r="K108" i="85"/>
  <c r="K43" i="85"/>
  <c r="L108" i="85"/>
  <c r="L43" i="85"/>
  <c r="J108" i="85"/>
  <c r="J43" i="85"/>
  <c r="I109" i="85"/>
  <c r="I44" i="85"/>
  <c r="M42" i="85"/>
  <c r="M107" i="85"/>
  <c r="N108" i="85"/>
  <c r="N43" i="85"/>
  <c r="AE42" i="34" s="1"/>
  <c r="Q41" i="85"/>
  <c r="AC42" i="36" s="1"/>
  <c r="O42" i="85"/>
  <c r="O107" i="85"/>
  <c r="I74" i="93" l="1"/>
  <c r="B48" i="72" s="1"/>
  <c r="I74" i="92"/>
  <c r="B48" i="65" s="1"/>
  <c r="I74" i="90"/>
  <c r="J74" i="90" s="1"/>
  <c r="I73" i="90"/>
  <c r="J73" i="90" s="1"/>
  <c r="I73" i="93"/>
  <c r="J73" i="93" s="1"/>
  <c r="I74" i="91"/>
  <c r="I73" i="91"/>
  <c r="J73" i="91" s="1"/>
  <c r="P107" i="85"/>
  <c r="Q42" i="85"/>
  <c r="AD42" i="36" s="1"/>
  <c r="O108" i="85"/>
  <c r="O43" i="85"/>
  <c r="N44" i="85"/>
  <c r="AF42" i="34" s="1"/>
  <c r="N109" i="85"/>
  <c r="M108" i="85"/>
  <c r="M43" i="85"/>
  <c r="I45" i="85"/>
  <c r="I110" i="85"/>
  <c r="J109" i="85"/>
  <c r="J44" i="85"/>
  <c r="L44" i="85"/>
  <c r="L109" i="85"/>
  <c r="P42" i="85"/>
  <c r="K44" i="85"/>
  <c r="K109" i="85"/>
  <c r="J74" i="93" l="1"/>
  <c r="B48" i="66"/>
  <c r="P108" i="85"/>
  <c r="P43" i="85"/>
  <c r="J74" i="92"/>
  <c r="B48" i="71"/>
  <c r="B48" i="70"/>
  <c r="J74" i="91"/>
  <c r="B48" i="64"/>
  <c r="M44" i="85"/>
  <c r="M109" i="85"/>
  <c r="N110" i="85"/>
  <c r="N45" i="85"/>
  <c r="AG42" i="34" s="1"/>
  <c r="L110" i="85"/>
  <c r="L45" i="85"/>
  <c r="Q43" i="85"/>
  <c r="AE42" i="36" s="1"/>
  <c r="O44" i="85"/>
  <c r="O109" i="85"/>
  <c r="J110" i="85"/>
  <c r="J45" i="85"/>
  <c r="I111" i="85"/>
  <c r="I46" i="85"/>
  <c r="K110" i="85"/>
  <c r="K45" i="85"/>
  <c r="P109" i="85" l="1"/>
  <c r="L111" i="85"/>
  <c r="L46" i="85"/>
  <c r="J111" i="85"/>
  <c r="J46" i="85"/>
  <c r="O110" i="85"/>
  <c r="Q44" i="85"/>
  <c r="AF42" i="36" s="1"/>
  <c r="O45" i="85"/>
  <c r="I112" i="85"/>
  <c r="I47" i="85"/>
  <c r="P44" i="85"/>
  <c r="M110" i="85"/>
  <c r="M45" i="85"/>
  <c r="N46" i="85"/>
  <c r="AH42" i="34" s="1"/>
  <c r="N111" i="85"/>
  <c r="K46" i="85"/>
  <c r="K111" i="85"/>
  <c r="P110" i="85" l="1"/>
  <c r="M111" i="85"/>
  <c r="M46" i="85"/>
  <c r="N112" i="85"/>
  <c r="N47" i="85"/>
  <c r="AI42" i="34" s="1"/>
  <c r="I113" i="85"/>
  <c r="I48" i="85"/>
  <c r="Q45" i="85"/>
  <c r="AG42" i="36" s="1"/>
  <c r="O46" i="85"/>
  <c r="O111" i="85"/>
  <c r="P111" i="85" s="1"/>
  <c r="L47" i="85"/>
  <c r="L112" i="85"/>
  <c r="J47" i="85"/>
  <c r="J112" i="85"/>
  <c r="K47" i="85"/>
  <c r="K112" i="85"/>
  <c r="P45" i="85"/>
  <c r="P46" i="85" l="1"/>
  <c r="K48" i="85"/>
  <c r="K113" i="85"/>
  <c r="L48" i="85"/>
  <c r="L113" i="85"/>
  <c r="I49" i="85"/>
  <c r="I114" i="85"/>
  <c r="N48" i="85"/>
  <c r="AJ42" i="34" s="1"/>
  <c r="N113" i="85"/>
  <c r="M47" i="85"/>
  <c r="M112" i="85"/>
  <c r="J113" i="85"/>
  <c r="J48" i="85"/>
  <c r="O112" i="85"/>
  <c r="Q46" i="85"/>
  <c r="AH42" i="36" s="1"/>
  <c r="O47" i="85"/>
  <c r="P112" i="85" l="1"/>
  <c r="M48" i="85"/>
  <c r="M113" i="85"/>
  <c r="J49" i="85"/>
  <c r="J114" i="85"/>
  <c r="N49" i="85"/>
  <c r="AK42" i="34" s="1"/>
  <c r="N114" i="85"/>
  <c r="I115" i="85"/>
  <c r="I50" i="85"/>
  <c r="P47" i="85"/>
  <c r="L49" i="85"/>
  <c r="L114" i="85"/>
  <c r="O48" i="85"/>
  <c r="O113" i="85"/>
  <c r="Q47" i="85"/>
  <c r="AI42" i="36" s="1"/>
  <c r="K49" i="85"/>
  <c r="K114" i="85"/>
  <c r="P113" i="85" l="1"/>
  <c r="O49" i="85"/>
  <c r="O114" i="85"/>
  <c r="Q48" i="85"/>
  <c r="AJ42" i="36" s="1"/>
  <c r="I116" i="85"/>
  <c r="I51" i="85"/>
  <c r="L50" i="85"/>
  <c r="L115" i="85"/>
  <c r="P48" i="85"/>
  <c r="N50" i="85"/>
  <c r="AL42" i="34" s="1"/>
  <c r="N115" i="85"/>
  <c r="J115" i="85"/>
  <c r="J50" i="85"/>
  <c r="K50" i="85"/>
  <c r="K115" i="85"/>
  <c r="M49" i="85"/>
  <c r="M114" i="85"/>
  <c r="P114" i="85" l="1"/>
  <c r="P49" i="85"/>
  <c r="J116" i="85"/>
  <c r="J51" i="85"/>
  <c r="N116" i="85"/>
  <c r="N51" i="85"/>
  <c r="AM42" i="34" s="1"/>
  <c r="K116" i="85"/>
  <c r="K51" i="85"/>
  <c r="L116" i="85"/>
  <c r="L51" i="85"/>
  <c r="I117" i="85"/>
  <c r="I52" i="85"/>
  <c r="M50" i="85"/>
  <c r="M115" i="85"/>
  <c r="Q49" i="85"/>
  <c r="AK42" i="36" s="1"/>
  <c r="O50" i="85"/>
  <c r="O115" i="85"/>
  <c r="P115" i="85" l="1"/>
  <c r="P50" i="85"/>
  <c r="Q50" i="85"/>
  <c r="AL42" i="36" s="1"/>
  <c r="O116" i="85"/>
  <c r="O51" i="85"/>
  <c r="I53" i="85"/>
  <c r="I118" i="85"/>
  <c r="L52" i="85"/>
  <c r="L117" i="85"/>
  <c r="N52" i="85"/>
  <c r="AN42" i="34" s="1"/>
  <c r="N117" i="85"/>
  <c r="J117" i="85"/>
  <c r="J52" i="85"/>
  <c r="M116" i="85"/>
  <c r="M51" i="85"/>
  <c r="K52" i="85"/>
  <c r="K117" i="85"/>
  <c r="P116" i="85" l="1"/>
  <c r="K118" i="85"/>
  <c r="K53" i="85"/>
  <c r="L118" i="85"/>
  <c r="L53" i="85"/>
  <c r="I119" i="85"/>
  <c r="I54" i="85"/>
  <c r="M52" i="85"/>
  <c r="M117" i="85"/>
  <c r="J118" i="85"/>
  <c r="J53" i="85"/>
  <c r="N118" i="85"/>
  <c r="N53" i="85"/>
  <c r="AO42" i="34" s="1"/>
  <c r="P51" i="85"/>
  <c r="Q51" i="85"/>
  <c r="AM42" i="36" s="1"/>
  <c r="O52" i="85"/>
  <c r="O117" i="85"/>
  <c r="P117" i="85" l="1"/>
  <c r="N119" i="85"/>
  <c r="N54" i="85"/>
  <c r="AP42" i="34" s="1"/>
  <c r="M118" i="85"/>
  <c r="M53" i="85"/>
  <c r="P52" i="85"/>
  <c r="J119" i="85"/>
  <c r="J54" i="85"/>
  <c r="I55" i="85"/>
  <c r="I120" i="85"/>
  <c r="L119" i="85"/>
  <c r="L54" i="85"/>
  <c r="K54" i="85"/>
  <c r="K119" i="85"/>
  <c r="O118" i="85"/>
  <c r="Q52" i="85"/>
  <c r="AN42" i="36" s="1"/>
  <c r="O53" i="85"/>
  <c r="P118" i="85" l="1"/>
  <c r="P53" i="85"/>
  <c r="L55" i="85"/>
  <c r="L120" i="85"/>
  <c r="J55" i="85"/>
  <c r="J120" i="85"/>
  <c r="M119" i="85"/>
  <c r="M54" i="85"/>
  <c r="N120" i="85"/>
  <c r="N55" i="85"/>
  <c r="AQ42" i="34" s="1"/>
  <c r="K55" i="85"/>
  <c r="K120" i="85"/>
  <c r="I121" i="85"/>
  <c r="I56" i="85"/>
  <c r="Q53" i="85"/>
  <c r="AO42" i="36" s="1"/>
  <c r="O119" i="85"/>
  <c r="O54" i="85"/>
  <c r="P119" i="85" l="1"/>
  <c r="I57" i="85"/>
  <c r="I122" i="85"/>
  <c r="N56" i="85"/>
  <c r="AR42" i="34" s="1"/>
  <c r="N121" i="85"/>
  <c r="M55" i="85"/>
  <c r="M120" i="85"/>
  <c r="K56" i="85"/>
  <c r="K121" i="85"/>
  <c r="P54" i="85"/>
  <c r="L56" i="85"/>
  <c r="L121" i="85"/>
  <c r="J121" i="85"/>
  <c r="J56" i="85"/>
  <c r="O120" i="85"/>
  <c r="P120" i="85" s="1"/>
  <c r="Q54" i="85"/>
  <c r="AP42" i="36" s="1"/>
  <c r="O55" i="85"/>
  <c r="P55" i="85" l="1"/>
  <c r="J57" i="85"/>
  <c r="J122" i="85"/>
  <c r="K57" i="85"/>
  <c r="K122" i="85"/>
  <c r="L57" i="85"/>
  <c r="L122" i="85"/>
  <c r="M56" i="85"/>
  <c r="M121" i="85"/>
  <c r="N57" i="85"/>
  <c r="AS42" i="34" s="1"/>
  <c r="N122" i="85"/>
  <c r="O56" i="85"/>
  <c r="O121" i="85"/>
  <c r="Q55" i="85"/>
  <c r="AQ42" i="36" s="1"/>
  <c r="I123" i="85"/>
  <c r="I58" i="85"/>
  <c r="P121" i="85" l="1"/>
  <c r="P56" i="85"/>
  <c r="N58" i="85"/>
  <c r="AT42" i="34" s="1"/>
  <c r="N123" i="85"/>
  <c r="O57" i="85"/>
  <c r="O122" i="85"/>
  <c r="Q56" i="85"/>
  <c r="AR42" i="36" s="1"/>
  <c r="M57" i="85"/>
  <c r="M122" i="85"/>
  <c r="L58" i="85"/>
  <c r="L123" i="85"/>
  <c r="K58" i="85"/>
  <c r="K123" i="85"/>
  <c r="I124" i="85"/>
  <c r="I59" i="85"/>
  <c r="J123" i="85"/>
  <c r="J58" i="85"/>
  <c r="P57" i="85" l="1"/>
  <c r="P122" i="85"/>
  <c r="I125" i="85"/>
  <c r="I60" i="85"/>
  <c r="K124" i="85"/>
  <c r="K59" i="85"/>
  <c r="L124" i="85"/>
  <c r="L59" i="85"/>
  <c r="M58" i="85"/>
  <c r="M123" i="85"/>
  <c r="Q57" i="85"/>
  <c r="AS42" i="36" s="1"/>
  <c r="O58" i="85"/>
  <c r="O123" i="85"/>
  <c r="J124" i="85"/>
  <c r="J59" i="85"/>
  <c r="N124" i="85"/>
  <c r="N59" i="85"/>
  <c r="AU42" i="34" s="1"/>
  <c r="P123" i="85" l="1"/>
  <c r="I126" i="85"/>
  <c r="O42" i="32" a="1"/>
  <c r="J125" i="85"/>
  <c r="J60" i="85"/>
  <c r="J126" i="85" s="1"/>
  <c r="L60" i="85"/>
  <c r="L125" i="85"/>
  <c r="Q58" i="85"/>
  <c r="AT42" i="36" s="1"/>
  <c r="O124" i="85"/>
  <c r="O59" i="85"/>
  <c r="M124" i="85"/>
  <c r="M59" i="85"/>
  <c r="P58" i="85"/>
  <c r="K60" i="85"/>
  <c r="K126" i="85" s="1"/>
  <c r="K125" i="85"/>
  <c r="N60" i="85"/>
  <c r="N125" i="85"/>
  <c r="P124" i="85" l="1"/>
  <c r="AK42" i="32"/>
  <c r="AQ42" i="32"/>
  <c r="S42" i="32"/>
  <c r="T42" i="32"/>
  <c r="AJ42" i="32"/>
  <c r="AB42" i="32"/>
  <c r="AI42" i="32"/>
  <c r="P42" i="32"/>
  <c r="AC42" i="32"/>
  <c r="AS42" i="32"/>
  <c r="AR42" i="32"/>
  <c r="AD42" i="32"/>
  <c r="V42" i="32"/>
  <c r="AT42" i="32"/>
  <c r="AF42" i="32"/>
  <c r="O42" i="32"/>
  <c r="AV42" i="32"/>
  <c r="Q42" i="32"/>
  <c r="AG42" i="32"/>
  <c r="AP42" i="32"/>
  <c r="X42" i="32"/>
  <c r="AE42" i="32"/>
  <c r="U42" i="32"/>
  <c r="AO42" i="32"/>
  <c r="AN42" i="32"/>
  <c r="AH42" i="32"/>
  <c r="Y42" i="32"/>
  <c r="AU42" i="32"/>
  <c r="W42" i="32"/>
  <c r="AM42" i="32"/>
  <c r="AL42" i="32"/>
  <c r="Z42" i="32"/>
  <c r="R42" i="32"/>
  <c r="AA42" i="32"/>
  <c r="N126" i="85"/>
  <c r="AV42" i="34"/>
  <c r="M60" i="85"/>
  <c r="M126" i="85" s="1"/>
  <c r="M125" i="85"/>
  <c r="P59" i="85"/>
  <c r="Q59" i="85"/>
  <c r="AU42" i="36" s="1"/>
  <c r="O60" i="85"/>
  <c r="O125" i="85"/>
  <c r="L126" i="85"/>
  <c r="P125" i="85" l="1"/>
  <c r="P60" i="85"/>
  <c r="O126" i="85"/>
  <c r="P126" i="85" s="1"/>
  <c r="Q60" i="85"/>
  <c r="AV42" i="36" s="1"/>
  <c r="S11" i="7" l="1"/>
  <c r="P25" i="32" l="1" a="1"/>
  <c r="C39" i="78" l="1"/>
  <c r="B39" i="78"/>
  <c r="C38" i="78"/>
  <c r="B38" i="78"/>
  <c r="C37" i="78"/>
  <c r="B37" i="78"/>
  <c r="C36" i="78"/>
  <c r="B36" i="78"/>
  <c r="C35" i="78"/>
  <c r="B35" i="78"/>
  <c r="J22" i="78"/>
  <c r="C22" i="78" s="1"/>
  <c r="I22" i="78"/>
  <c r="B22" i="78" s="1"/>
  <c r="J21" i="78"/>
  <c r="C21" i="78" s="1"/>
  <c r="I21" i="78"/>
  <c r="B21" i="78" s="1"/>
  <c r="J20" i="78"/>
  <c r="C20" i="78" s="1"/>
  <c r="I20" i="78"/>
  <c r="B20" i="78" s="1"/>
  <c r="J19" i="78"/>
  <c r="C19" i="78" s="1"/>
  <c r="I19" i="78"/>
  <c r="B19" i="78" s="1"/>
  <c r="J18" i="78"/>
  <c r="C18" i="78" s="1"/>
  <c r="I18" i="78"/>
  <c r="B18" i="78" s="1"/>
  <c r="J17" i="78"/>
  <c r="C17" i="78" s="1"/>
  <c r="I17" i="78"/>
  <c r="B17" i="78" s="1"/>
  <c r="G35" i="77"/>
  <c r="F35" i="77"/>
  <c r="E35" i="77"/>
  <c r="D35" i="77"/>
  <c r="C35" i="77"/>
  <c r="B35" i="77"/>
  <c r="J22" i="77"/>
  <c r="C22" i="77" s="1"/>
  <c r="I22" i="77"/>
  <c r="B22" i="77" s="1"/>
  <c r="J21" i="77"/>
  <c r="C21" i="77" s="1"/>
  <c r="I21" i="77"/>
  <c r="B21" i="77" s="1"/>
  <c r="J20" i="77"/>
  <c r="C20" i="77" s="1"/>
  <c r="I20" i="77"/>
  <c r="B20" i="77" s="1"/>
  <c r="J19" i="77"/>
  <c r="C19" i="77" s="1"/>
  <c r="I19" i="77"/>
  <c r="B19" i="77" s="1"/>
  <c r="J18" i="77"/>
  <c r="C18" i="77" s="1"/>
  <c r="I18" i="77"/>
  <c r="B18" i="77" s="1"/>
  <c r="J17" i="77"/>
  <c r="C17" i="77" s="1"/>
  <c r="I17" i="77"/>
  <c r="B17" i="77" s="1"/>
  <c r="C39" i="76"/>
  <c r="B39" i="76"/>
  <c r="C38" i="76"/>
  <c r="B38" i="76"/>
  <c r="C37" i="76"/>
  <c r="B37" i="76"/>
  <c r="C36" i="76"/>
  <c r="B36" i="76"/>
  <c r="C35" i="76"/>
  <c r="B35" i="76"/>
  <c r="J22" i="76"/>
  <c r="C22" i="76" s="1"/>
  <c r="I22" i="76"/>
  <c r="B22" i="76" s="1"/>
  <c r="J21" i="76"/>
  <c r="C21" i="76" s="1"/>
  <c r="I21" i="76"/>
  <c r="B21" i="76" s="1"/>
  <c r="J20" i="76"/>
  <c r="C20" i="76" s="1"/>
  <c r="I20" i="76"/>
  <c r="B20" i="76" s="1"/>
  <c r="J19" i="76"/>
  <c r="C19" i="76" s="1"/>
  <c r="I19" i="76"/>
  <c r="B19" i="76" s="1"/>
  <c r="J18" i="76"/>
  <c r="C18" i="76" s="1"/>
  <c r="I18" i="76"/>
  <c r="B18" i="76" s="1"/>
  <c r="J17" i="76"/>
  <c r="C17" i="76" s="1"/>
  <c r="I17" i="76"/>
  <c r="B17" i="76" s="1"/>
  <c r="J16" i="76"/>
  <c r="C39" i="75"/>
  <c r="B39" i="75"/>
  <c r="C38" i="75"/>
  <c r="B38" i="75"/>
  <c r="C37" i="75"/>
  <c r="B37" i="75"/>
  <c r="C36" i="75"/>
  <c r="B36" i="75"/>
  <c r="C35" i="75"/>
  <c r="B35" i="75"/>
  <c r="C39" i="74"/>
  <c r="C39" i="77" s="1"/>
  <c r="B39" i="74"/>
  <c r="B39" i="77" s="1"/>
  <c r="C38" i="74"/>
  <c r="C38" i="77" s="1"/>
  <c r="B38" i="74"/>
  <c r="B38" i="77" s="1"/>
  <c r="C37" i="74"/>
  <c r="C37" i="77" s="1"/>
  <c r="B37" i="74"/>
  <c r="B37" i="77" s="1"/>
  <c r="C36" i="74"/>
  <c r="C36" i="77" s="1"/>
  <c r="B36" i="74"/>
  <c r="B36" i="77" s="1"/>
  <c r="C35" i="74"/>
  <c r="B35" i="74"/>
  <c r="C39" i="73"/>
  <c r="B39" i="73"/>
  <c r="C38" i="73"/>
  <c r="B38" i="73"/>
  <c r="C37" i="73"/>
  <c r="B37" i="73"/>
  <c r="C36" i="73"/>
  <c r="B36" i="73"/>
  <c r="C35" i="73"/>
  <c r="B35" i="73"/>
  <c r="C39" i="72"/>
  <c r="B39" i="72"/>
  <c r="C38" i="72"/>
  <c r="B38" i="72"/>
  <c r="C37" i="72"/>
  <c r="B37" i="72"/>
  <c r="C36" i="72"/>
  <c r="B36" i="72"/>
  <c r="C35" i="72"/>
  <c r="B35" i="72"/>
  <c r="C39" i="71"/>
  <c r="B39" i="71"/>
  <c r="C38" i="71"/>
  <c r="B38" i="71"/>
  <c r="C37" i="71"/>
  <c r="B37" i="71"/>
  <c r="C36" i="71"/>
  <c r="B36" i="71"/>
  <c r="C35" i="71"/>
  <c r="B35" i="71"/>
  <c r="C39" i="70"/>
  <c r="B39" i="70"/>
  <c r="C38" i="70"/>
  <c r="B38" i="70"/>
  <c r="C37" i="70"/>
  <c r="B37" i="70"/>
  <c r="C36" i="70"/>
  <c r="B36" i="70"/>
  <c r="C35" i="70"/>
  <c r="B35" i="70"/>
  <c r="G35" i="69"/>
  <c r="G35" i="72" s="1"/>
  <c r="F35" i="69"/>
  <c r="F35" i="78" s="1"/>
  <c r="E35" i="69"/>
  <c r="E35" i="78" s="1"/>
  <c r="D35" i="69"/>
  <c r="D35" i="78" s="1"/>
  <c r="C35" i="69"/>
  <c r="B35" i="69"/>
  <c r="G35" i="68"/>
  <c r="G35" i="74" s="1"/>
  <c r="F35" i="68"/>
  <c r="F35" i="74" s="1"/>
  <c r="E35" i="68"/>
  <c r="E35" i="74" s="1"/>
  <c r="D35" i="68"/>
  <c r="D35" i="74" s="1"/>
  <c r="C35" i="68"/>
  <c r="B35" i="68"/>
  <c r="G35" i="67"/>
  <c r="G35" i="73" s="1"/>
  <c r="G35" i="76" s="1"/>
  <c r="F35" i="67"/>
  <c r="F35" i="70" s="1"/>
  <c r="E35" i="67"/>
  <c r="E35" i="70" s="1"/>
  <c r="D35" i="67"/>
  <c r="D35" i="70" s="1"/>
  <c r="C35" i="67"/>
  <c r="B35" i="67"/>
  <c r="AD30" i="78"/>
  <c r="Y30" i="78"/>
  <c r="T30" i="78"/>
  <c r="O30" i="78"/>
  <c r="I30" i="78"/>
  <c r="D30" i="78"/>
  <c r="AC29" i="78"/>
  <c r="X29" i="78"/>
  <c r="S29" i="78"/>
  <c r="N29" i="78"/>
  <c r="H29" i="78"/>
  <c r="C29" i="78"/>
  <c r="AB28" i="78"/>
  <c r="W28" i="78"/>
  <c r="R28" i="78"/>
  <c r="M28" i="78"/>
  <c r="G28" i="78"/>
  <c r="B28" i="78"/>
  <c r="AA27" i="78"/>
  <c r="V27" i="78"/>
  <c r="Q27" i="78"/>
  <c r="L27" i="78"/>
  <c r="G27" i="78"/>
  <c r="B27" i="78"/>
  <c r="V10" i="78"/>
  <c r="V11" i="78" s="1"/>
  <c r="C6" i="78"/>
  <c r="J6" i="78"/>
  <c r="G5" i="78"/>
  <c r="G6" i="78" s="1"/>
  <c r="C5" i="78"/>
  <c r="C4" i="78"/>
  <c r="AD30" i="77"/>
  <c r="Y30" i="77"/>
  <c r="T30" i="77"/>
  <c r="O30" i="77"/>
  <c r="I30" i="77"/>
  <c r="D30" i="77"/>
  <c r="AC29" i="77"/>
  <c r="X29" i="77"/>
  <c r="S29" i="77"/>
  <c r="N29" i="77"/>
  <c r="H29" i="77"/>
  <c r="C29" i="77"/>
  <c r="AB28" i="77"/>
  <c r="W28" i="77"/>
  <c r="R28" i="77"/>
  <c r="M28" i="77"/>
  <c r="G28" i="77"/>
  <c r="B28" i="77"/>
  <c r="AA27" i="77"/>
  <c r="V27" i="77"/>
  <c r="Q27" i="77"/>
  <c r="L27" i="77"/>
  <c r="G27" i="77"/>
  <c r="B27" i="77"/>
  <c r="V10" i="77"/>
  <c r="V11" i="77" s="1"/>
  <c r="C6" i="77"/>
  <c r="J6" i="77"/>
  <c r="G5" i="77"/>
  <c r="G6" i="77" s="1"/>
  <c r="C5" i="77"/>
  <c r="I5" i="77"/>
  <c r="C4" i="77"/>
  <c r="AD30" i="76"/>
  <c r="Y30" i="76"/>
  <c r="T30" i="76"/>
  <c r="O30" i="76"/>
  <c r="I30" i="76"/>
  <c r="D30" i="76"/>
  <c r="AC29" i="76"/>
  <c r="X29" i="76"/>
  <c r="S29" i="76"/>
  <c r="N29" i="76"/>
  <c r="H29" i="76"/>
  <c r="C29" i="76"/>
  <c r="AB28" i="76"/>
  <c r="W28" i="76"/>
  <c r="R28" i="76"/>
  <c r="M28" i="76"/>
  <c r="G28" i="76"/>
  <c r="B28" i="76"/>
  <c r="AA27" i="76"/>
  <c r="V27" i="76"/>
  <c r="Q27" i="76"/>
  <c r="L27" i="76"/>
  <c r="G27" i="76"/>
  <c r="B27" i="76"/>
  <c r="V10" i="76"/>
  <c r="V11" i="76" s="1"/>
  <c r="C6" i="76"/>
  <c r="J6" i="76"/>
  <c r="G5" i="76"/>
  <c r="G6" i="76" s="1"/>
  <c r="C5" i="76"/>
  <c r="C4" i="76"/>
  <c r="AD30" i="75"/>
  <c r="Y30" i="75"/>
  <c r="T30" i="75"/>
  <c r="O30" i="75"/>
  <c r="I30" i="75"/>
  <c r="D30" i="75"/>
  <c r="AC29" i="75"/>
  <c r="X29" i="75"/>
  <c r="S29" i="75"/>
  <c r="N29" i="75"/>
  <c r="H29" i="75"/>
  <c r="C29" i="75"/>
  <c r="AB28" i="75"/>
  <c r="W28" i="75"/>
  <c r="R28" i="75"/>
  <c r="M28" i="75"/>
  <c r="G28" i="75"/>
  <c r="B28" i="75"/>
  <c r="AA27" i="75"/>
  <c r="V27" i="75"/>
  <c r="Q27" i="75"/>
  <c r="L27" i="75"/>
  <c r="G27" i="75"/>
  <c r="B27" i="75"/>
  <c r="V10" i="75"/>
  <c r="V11" i="75" s="1"/>
  <c r="C6" i="75"/>
  <c r="G5" i="75"/>
  <c r="G6" i="75" s="1"/>
  <c r="C5" i="75"/>
  <c r="J5" i="75"/>
  <c r="C4" i="75"/>
  <c r="J4" i="75"/>
  <c r="AD30" i="74"/>
  <c r="Y30" i="74"/>
  <c r="T30" i="74"/>
  <c r="O30" i="74"/>
  <c r="I30" i="74"/>
  <c r="D30" i="74"/>
  <c r="AC29" i="74"/>
  <c r="X29" i="74"/>
  <c r="S29" i="74"/>
  <c r="N29" i="74"/>
  <c r="H29" i="74"/>
  <c r="C29" i="74"/>
  <c r="AB28" i="74"/>
  <c r="W28" i="74"/>
  <c r="R28" i="74"/>
  <c r="M28" i="74"/>
  <c r="G28" i="74"/>
  <c r="B28" i="74"/>
  <c r="AA27" i="74"/>
  <c r="V27" i="74"/>
  <c r="Q27" i="74"/>
  <c r="L27" i="74"/>
  <c r="G27" i="74"/>
  <c r="B27" i="74"/>
  <c r="V10" i="74"/>
  <c r="V11" i="74" s="1"/>
  <c r="C6" i="74"/>
  <c r="J6" i="74"/>
  <c r="G5" i="74"/>
  <c r="G6" i="74" s="1"/>
  <c r="C5" i="74"/>
  <c r="J5" i="74"/>
  <c r="C4" i="74"/>
  <c r="J4" i="74"/>
  <c r="AD30" i="73"/>
  <c r="Y30" i="73"/>
  <c r="T30" i="73"/>
  <c r="O30" i="73"/>
  <c r="I30" i="73"/>
  <c r="D30" i="73"/>
  <c r="AC29" i="73"/>
  <c r="X29" i="73"/>
  <c r="S29" i="73"/>
  <c r="N29" i="73"/>
  <c r="H29" i="73"/>
  <c r="C29" i="73"/>
  <c r="AB28" i="73"/>
  <c r="W28" i="73"/>
  <c r="R28" i="73"/>
  <c r="M28" i="73"/>
  <c r="G28" i="73"/>
  <c r="B28" i="73"/>
  <c r="AA27" i="73"/>
  <c r="V27" i="73"/>
  <c r="Q27" i="73"/>
  <c r="L27" i="73"/>
  <c r="G27" i="73"/>
  <c r="B27" i="73"/>
  <c r="V10" i="73"/>
  <c r="V11" i="73" s="1"/>
  <c r="C6" i="73"/>
  <c r="J6" i="73"/>
  <c r="G5" i="73"/>
  <c r="G6" i="73" s="1"/>
  <c r="C5" i="73"/>
  <c r="J5" i="73"/>
  <c r="C4" i="73"/>
  <c r="C48" i="75"/>
  <c r="B48" i="75"/>
  <c r="C47" i="75"/>
  <c r="B47" i="75"/>
  <c r="AD30" i="72"/>
  <c r="Y30" i="72"/>
  <c r="T30" i="72"/>
  <c r="O30" i="72"/>
  <c r="I30" i="72"/>
  <c r="D30" i="72"/>
  <c r="AC29" i="72"/>
  <c r="X29" i="72"/>
  <c r="S29" i="72"/>
  <c r="N29" i="72"/>
  <c r="H29" i="72"/>
  <c r="C29" i="72"/>
  <c r="AB28" i="72"/>
  <c r="W28" i="72"/>
  <c r="R28" i="72"/>
  <c r="M28" i="72"/>
  <c r="G28" i="72"/>
  <c r="B28" i="72"/>
  <c r="AA27" i="72"/>
  <c r="V27" i="72"/>
  <c r="Q27" i="72"/>
  <c r="L27" i="72"/>
  <c r="G27" i="72"/>
  <c r="B27" i="72"/>
  <c r="V10" i="72"/>
  <c r="V11" i="72" s="1"/>
  <c r="C6" i="72"/>
  <c r="J6" i="72"/>
  <c r="G5" i="72"/>
  <c r="G6" i="72" s="1"/>
  <c r="C5" i="72"/>
  <c r="J5" i="72"/>
  <c r="C4" i="72"/>
  <c r="C48" i="77"/>
  <c r="B48" i="77"/>
  <c r="C47" i="77"/>
  <c r="B47" i="77"/>
  <c r="AD30" i="71"/>
  <c r="Y30" i="71"/>
  <c r="T30" i="71"/>
  <c r="O30" i="71"/>
  <c r="I30" i="71"/>
  <c r="D30" i="71"/>
  <c r="AC29" i="71"/>
  <c r="X29" i="71"/>
  <c r="S29" i="71"/>
  <c r="N29" i="71"/>
  <c r="H29" i="71"/>
  <c r="C29" i="71"/>
  <c r="AB28" i="71"/>
  <c r="W28" i="71"/>
  <c r="R28" i="71"/>
  <c r="M28" i="71"/>
  <c r="G28" i="71"/>
  <c r="B28" i="71"/>
  <c r="AA27" i="71"/>
  <c r="V27" i="71"/>
  <c r="Q27" i="71"/>
  <c r="L27" i="71"/>
  <c r="G27" i="71"/>
  <c r="B27" i="71"/>
  <c r="V10" i="71"/>
  <c r="V11" i="71" s="1"/>
  <c r="C6" i="71"/>
  <c r="J6" i="71"/>
  <c r="G5" i="71"/>
  <c r="G6" i="71" s="1"/>
  <c r="C5" i="71"/>
  <c r="J5" i="71"/>
  <c r="C4" i="71"/>
  <c r="C48" i="76"/>
  <c r="B48" i="76"/>
  <c r="C47" i="76"/>
  <c r="B47" i="76"/>
  <c r="AD30" i="70"/>
  <c r="Y30" i="70"/>
  <c r="T30" i="70"/>
  <c r="O30" i="70"/>
  <c r="I30" i="70"/>
  <c r="D30" i="70"/>
  <c r="AC29" i="70"/>
  <c r="X29" i="70"/>
  <c r="S29" i="70"/>
  <c r="N29" i="70"/>
  <c r="H29" i="70"/>
  <c r="C29" i="70"/>
  <c r="AB28" i="70"/>
  <c r="W28" i="70"/>
  <c r="R28" i="70"/>
  <c r="M28" i="70"/>
  <c r="G28" i="70"/>
  <c r="B28" i="70"/>
  <c r="AA27" i="70"/>
  <c r="V27" i="70"/>
  <c r="Q27" i="70"/>
  <c r="L27" i="70"/>
  <c r="G27" i="70"/>
  <c r="B27" i="70"/>
  <c r="V10" i="70"/>
  <c r="V11" i="70" s="1"/>
  <c r="C6" i="70"/>
  <c r="J6" i="70"/>
  <c r="G5" i="70"/>
  <c r="G6" i="70" s="1"/>
  <c r="C5" i="70"/>
  <c r="C4" i="70"/>
  <c r="J4" i="70"/>
  <c r="F36" i="69"/>
  <c r="F36" i="72" s="1"/>
  <c r="AD30" i="69"/>
  <c r="Y30" i="69"/>
  <c r="T30" i="69"/>
  <c r="O30" i="69"/>
  <c r="I30" i="69"/>
  <c r="D30" i="69"/>
  <c r="AC29" i="69"/>
  <c r="X29" i="69"/>
  <c r="S29" i="69"/>
  <c r="N29" i="69"/>
  <c r="H29" i="69"/>
  <c r="C29" i="69"/>
  <c r="AB28" i="69"/>
  <c r="W28" i="69"/>
  <c r="R28" i="69"/>
  <c r="M28" i="69"/>
  <c r="G28" i="69"/>
  <c r="B28" i="69"/>
  <c r="AA27" i="69"/>
  <c r="V27" i="69"/>
  <c r="Q27" i="69"/>
  <c r="L27" i="69"/>
  <c r="G27" i="69"/>
  <c r="B27" i="69"/>
  <c r="V10" i="69"/>
  <c r="V11" i="69" s="1"/>
  <c r="C6" i="69"/>
  <c r="J6" i="69"/>
  <c r="G5" i="69"/>
  <c r="G6" i="69" s="1"/>
  <c r="C5" i="69"/>
  <c r="J5" i="69"/>
  <c r="C4" i="69"/>
  <c r="J4" i="69"/>
  <c r="D36" i="68"/>
  <c r="D36" i="74" s="1"/>
  <c r="D36" i="77" s="1"/>
  <c r="AD30" i="68"/>
  <c r="Y30" i="68"/>
  <c r="T30" i="68"/>
  <c r="O30" i="68"/>
  <c r="I30" i="68"/>
  <c r="D30" i="68"/>
  <c r="AC29" i="68"/>
  <c r="X29" i="68"/>
  <c r="S29" i="68"/>
  <c r="N29" i="68"/>
  <c r="H29" i="68"/>
  <c r="C29" i="68"/>
  <c r="AB28" i="68"/>
  <c r="W28" i="68"/>
  <c r="R28" i="68"/>
  <c r="M28" i="68"/>
  <c r="G28" i="68"/>
  <c r="B28" i="68"/>
  <c r="AA27" i="68"/>
  <c r="V27" i="68"/>
  <c r="Q27" i="68"/>
  <c r="L27" i="68"/>
  <c r="G27" i="68"/>
  <c r="B27" i="68"/>
  <c r="V10" i="68"/>
  <c r="V11" i="68" s="1"/>
  <c r="C6" i="68"/>
  <c r="J6" i="68"/>
  <c r="G5" i="68"/>
  <c r="G6" i="68" s="1"/>
  <c r="C5" i="68"/>
  <c r="J5" i="68"/>
  <c r="C4" i="68"/>
  <c r="F38" i="67"/>
  <c r="F38" i="73" s="1"/>
  <c r="F38" i="76" s="1"/>
  <c r="E38" i="67"/>
  <c r="E38" i="73" s="1"/>
  <c r="E38" i="76" s="1"/>
  <c r="D38" i="67"/>
  <c r="D38" i="70" s="1"/>
  <c r="AD30" i="67"/>
  <c r="Y30" i="67"/>
  <c r="T30" i="67"/>
  <c r="O30" i="67"/>
  <c r="I30" i="67"/>
  <c r="D30" i="67"/>
  <c r="AC29" i="67"/>
  <c r="X29" i="67"/>
  <c r="S29" i="67"/>
  <c r="N29" i="67"/>
  <c r="H29" i="67"/>
  <c r="C29" i="67"/>
  <c r="AB28" i="67"/>
  <c r="W28" i="67"/>
  <c r="R28" i="67"/>
  <c r="M28" i="67"/>
  <c r="G28" i="67"/>
  <c r="B28" i="67"/>
  <c r="AA27" i="67"/>
  <c r="V27" i="67"/>
  <c r="Q27" i="67"/>
  <c r="L27" i="67"/>
  <c r="G27" i="67"/>
  <c r="B27" i="67"/>
  <c r="V10" i="67"/>
  <c r="V11" i="67" s="1"/>
  <c r="C6" i="67"/>
  <c r="G5" i="67"/>
  <c r="G6" i="67" s="1"/>
  <c r="C5" i="67"/>
  <c r="C4" i="67"/>
  <c r="J4" i="67"/>
  <c r="E36" i="68" l="1"/>
  <c r="E36" i="74" s="1"/>
  <c r="E36" i="77" s="1"/>
  <c r="E36" i="69"/>
  <c r="E36" i="78" s="1"/>
  <c r="G38" i="67"/>
  <c r="G38" i="73" s="1"/>
  <c r="G38" i="76" s="1"/>
  <c r="D36" i="69"/>
  <c r="D36" i="78" s="1"/>
  <c r="G39" i="69"/>
  <c r="G39" i="75" s="1"/>
  <c r="G35" i="78"/>
  <c r="G35" i="70"/>
  <c r="E38" i="70"/>
  <c r="G38" i="68"/>
  <c r="G38" i="74" s="1"/>
  <c r="G38" i="77" s="1"/>
  <c r="F38" i="70"/>
  <c r="G38" i="70"/>
  <c r="F36" i="78"/>
  <c r="D35" i="73"/>
  <c r="D35" i="76" s="1"/>
  <c r="E35" i="73"/>
  <c r="E35" i="76" s="1"/>
  <c r="F35" i="73"/>
  <c r="F35" i="76" s="1"/>
  <c r="D38" i="73"/>
  <c r="D38" i="76" s="1"/>
  <c r="D36" i="71"/>
  <c r="B48" i="78"/>
  <c r="C48" i="78"/>
  <c r="B47" i="78"/>
  <c r="C47" i="78"/>
  <c r="F38" i="68"/>
  <c r="D35" i="71"/>
  <c r="D35" i="75"/>
  <c r="E35" i="71"/>
  <c r="E35" i="75"/>
  <c r="F35" i="71"/>
  <c r="F35" i="75"/>
  <c r="G35" i="71"/>
  <c r="G35" i="75"/>
  <c r="D35" i="72"/>
  <c r="E35" i="72"/>
  <c r="F35" i="72"/>
  <c r="E36" i="71"/>
  <c r="F36" i="75"/>
  <c r="H6" i="78"/>
  <c r="I6" i="78"/>
  <c r="B51" i="78"/>
  <c r="I5" i="78"/>
  <c r="J5" i="78"/>
  <c r="I5" i="76"/>
  <c r="H4" i="78"/>
  <c r="V4" i="78" s="1"/>
  <c r="I4" i="78"/>
  <c r="J4" i="78"/>
  <c r="J5" i="77"/>
  <c r="H6" i="77"/>
  <c r="I6" i="77"/>
  <c r="H4" i="77"/>
  <c r="V4" i="77" s="1"/>
  <c r="I4" i="77"/>
  <c r="J4" i="77"/>
  <c r="B51" i="76"/>
  <c r="H4" i="76"/>
  <c r="V4" i="76" s="1"/>
  <c r="I6" i="76"/>
  <c r="J5" i="76"/>
  <c r="I4" i="76"/>
  <c r="J4" i="76"/>
  <c r="I6" i="75"/>
  <c r="H6" i="76"/>
  <c r="H4" i="73"/>
  <c r="V4" i="73" s="1"/>
  <c r="H6" i="74"/>
  <c r="B51" i="75"/>
  <c r="B51" i="74"/>
  <c r="H4" i="74"/>
  <c r="V4" i="74" s="1"/>
  <c r="I4" i="74"/>
  <c r="H6" i="75"/>
  <c r="H4" i="75"/>
  <c r="V4" i="75" s="1"/>
  <c r="J6" i="75"/>
  <c r="I4" i="75"/>
  <c r="I5" i="75"/>
  <c r="G36" i="69"/>
  <c r="B51" i="73"/>
  <c r="B51" i="71"/>
  <c r="C51" i="71"/>
  <c r="I5" i="74"/>
  <c r="I4" i="73"/>
  <c r="J4" i="73"/>
  <c r="I6" i="74"/>
  <c r="I5" i="67"/>
  <c r="H4" i="67"/>
  <c r="V4" i="67" s="1"/>
  <c r="H6" i="70"/>
  <c r="I5" i="73"/>
  <c r="B51" i="72"/>
  <c r="C51" i="72"/>
  <c r="H6" i="73"/>
  <c r="H4" i="72"/>
  <c r="V4" i="72" s="1"/>
  <c r="I6" i="73"/>
  <c r="I4" i="72"/>
  <c r="J4" i="72"/>
  <c r="I5" i="72"/>
  <c r="E37" i="68"/>
  <c r="I5" i="70"/>
  <c r="J4" i="71"/>
  <c r="H6" i="72"/>
  <c r="I6" i="72"/>
  <c r="H4" i="71"/>
  <c r="V4" i="71" s="1"/>
  <c r="I4" i="71"/>
  <c r="G37" i="68"/>
  <c r="C51" i="70"/>
  <c r="G36" i="68"/>
  <c r="H4" i="68"/>
  <c r="V4" i="68" s="1"/>
  <c r="I5" i="71"/>
  <c r="D38" i="69"/>
  <c r="H6" i="71"/>
  <c r="I6" i="71"/>
  <c r="B51" i="70"/>
  <c r="I6" i="69"/>
  <c r="H4" i="70"/>
  <c r="V4" i="70" s="1"/>
  <c r="I4" i="70"/>
  <c r="D38" i="68"/>
  <c r="E38" i="68"/>
  <c r="D39" i="68"/>
  <c r="J5" i="70"/>
  <c r="I6" i="70"/>
  <c r="I4" i="69"/>
  <c r="I4" i="67"/>
  <c r="C51" i="68"/>
  <c r="B51" i="69"/>
  <c r="H6" i="67"/>
  <c r="E38" i="69"/>
  <c r="B51" i="68"/>
  <c r="I4" i="68"/>
  <c r="F38" i="69"/>
  <c r="J4" i="68"/>
  <c r="G38" i="69"/>
  <c r="H6" i="69"/>
  <c r="E39" i="69"/>
  <c r="I5" i="68"/>
  <c r="I6" i="68"/>
  <c r="E39" i="68"/>
  <c r="C51" i="69"/>
  <c r="I5" i="69"/>
  <c r="E37" i="69"/>
  <c r="F37" i="69"/>
  <c r="D37" i="69"/>
  <c r="G37" i="69"/>
  <c r="D39" i="69"/>
  <c r="F39" i="69"/>
  <c r="H4" i="69"/>
  <c r="V4" i="69" s="1"/>
  <c r="E37" i="67"/>
  <c r="F37" i="67"/>
  <c r="D37" i="68"/>
  <c r="G37" i="67"/>
  <c r="E39" i="67"/>
  <c r="F39" i="68"/>
  <c r="D39" i="67"/>
  <c r="H6" i="68"/>
  <c r="C51" i="67"/>
  <c r="G39" i="68"/>
  <c r="F37" i="68"/>
  <c r="F36" i="68"/>
  <c r="J5" i="67"/>
  <c r="G36" i="67"/>
  <c r="D37" i="67"/>
  <c r="J6" i="67"/>
  <c r="D36" i="67"/>
  <c r="F39" i="67"/>
  <c r="E36" i="67"/>
  <c r="G39" i="67"/>
  <c r="I6" i="67"/>
  <c r="F36" i="67"/>
  <c r="B51" i="67"/>
  <c r="E36" i="75" l="1"/>
  <c r="E36" i="72"/>
  <c r="G39" i="72"/>
  <c r="D36" i="75"/>
  <c r="G39" i="78"/>
  <c r="D36" i="72"/>
  <c r="G38" i="71"/>
  <c r="G36" i="70"/>
  <c r="G36" i="73"/>
  <c r="G36" i="76" s="1"/>
  <c r="D37" i="70"/>
  <c r="D37" i="73"/>
  <c r="D37" i="76" s="1"/>
  <c r="D39" i="70"/>
  <c r="D39" i="73"/>
  <c r="D39" i="76" s="1"/>
  <c r="F36" i="70"/>
  <c r="F36" i="73"/>
  <c r="F36" i="76" s="1"/>
  <c r="E37" i="70"/>
  <c r="E37" i="73"/>
  <c r="E37" i="76" s="1"/>
  <c r="E39" i="70"/>
  <c r="E39" i="73"/>
  <c r="E39" i="76" s="1"/>
  <c r="G39" i="70"/>
  <c r="G39" i="73"/>
  <c r="G39" i="76" s="1"/>
  <c r="G37" i="70"/>
  <c r="G37" i="73"/>
  <c r="G37" i="76" s="1"/>
  <c r="E36" i="73"/>
  <c r="E36" i="76" s="1"/>
  <c r="E36" i="70"/>
  <c r="F39" i="70"/>
  <c r="F39" i="73"/>
  <c r="F39" i="76" s="1"/>
  <c r="F37" i="70"/>
  <c r="F37" i="73"/>
  <c r="F37" i="76" s="1"/>
  <c r="D36" i="73"/>
  <c r="D36" i="76" s="1"/>
  <c r="D36" i="70"/>
  <c r="G39" i="71"/>
  <c r="G39" i="74"/>
  <c r="G39" i="77" s="1"/>
  <c r="D37" i="75"/>
  <c r="D37" i="78"/>
  <c r="D37" i="72"/>
  <c r="E38" i="78"/>
  <c r="E38" i="72"/>
  <c r="E38" i="75"/>
  <c r="F37" i="78"/>
  <c r="F37" i="72"/>
  <c r="F37" i="75"/>
  <c r="D38" i="78"/>
  <c r="D38" i="72"/>
  <c r="D38" i="75"/>
  <c r="F39" i="71"/>
  <c r="F39" i="74"/>
  <c r="F39" i="77" s="1"/>
  <c r="E37" i="78"/>
  <c r="E37" i="72"/>
  <c r="E37" i="75"/>
  <c r="G36" i="71"/>
  <c r="G36" i="74"/>
  <c r="G36" i="77" s="1"/>
  <c r="D37" i="71"/>
  <c r="D37" i="74"/>
  <c r="D37" i="77" s="1"/>
  <c r="E39" i="71"/>
  <c r="E39" i="74"/>
  <c r="E39" i="77" s="1"/>
  <c r="G37" i="74"/>
  <c r="G37" i="77" s="1"/>
  <c r="G37" i="71"/>
  <c r="D39" i="74"/>
  <c r="D39" i="77" s="1"/>
  <c r="D39" i="71"/>
  <c r="E39" i="75"/>
  <c r="E39" i="72"/>
  <c r="E39" i="78"/>
  <c r="E38" i="74"/>
  <c r="E38" i="77" s="1"/>
  <c r="E38" i="71"/>
  <c r="F39" i="75"/>
  <c r="F39" i="78"/>
  <c r="F39" i="72"/>
  <c r="D38" i="74"/>
  <c r="D38" i="77" s="1"/>
  <c r="D38" i="71"/>
  <c r="G36" i="75"/>
  <c r="G36" i="72"/>
  <c r="G36" i="78"/>
  <c r="G38" i="78"/>
  <c r="G38" i="72"/>
  <c r="G38" i="75"/>
  <c r="F38" i="74"/>
  <c r="F38" i="77" s="1"/>
  <c r="F38" i="71"/>
  <c r="D39" i="72"/>
  <c r="D39" i="75"/>
  <c r="D39" i="78"/>
  <c r="F36" i="74"/>
  <c r="F36" i="77" s="1"/>
  <c r="F36" i="71"/>
  <c r="F37" i="74"/>
  <c r="F37" i="77" s="1"/>
  <c r="F37" i="71"/>
  <c r="G37" i="78"/>
  <c r="G37" i="72"/>
  <c r="G37" i="75"/>
  <c r="F38" i="78"/>
  <c r="F38" i="72"/>
  <c r="F38" i="75"/>
  <c r="E37" i="71"/>
  <c r="E37" i="74"/>
  <c r="E37" i="77" s="1"/>
  <c r="C48" i="74"/>
  <c r="B48" i="74"/>
  <c r="G51" i="67"/>
  <c r="C51" i="75"/>
  <c r="H51" i="75" s="1"/>
  <c r="B47" i="74"/>
  <c r="C47" i="74"/>
  <c r="B48" i="73"/>
  <c r="C48" i="73"/>
  <c r="B47" i="73"/>
  <c r="C47" i="73"/>
  <c r="H51" i="71"/>
  <c r="H51" i="72"/>
  <c r="H51" i="70"/>
  <c r="C51" i="74"/>
  <c r="H51" i="74" s="1"/>
  <c r="C51" i="73"/>
  <c r="H51" i="73" s="1"/>
  <c r="H51" i="68"/>
  <c r="G51" i="68"/>
  <c r="H51" i="69"/>
  <c r="G51" i="69"/>
  <c r="H51" i="67"/>
  <c r="G51" i="78" l="1"/>
  <c r="G51" i="74" l="1"/>
  <c r="G51" i="75"/>
  <c r="G51" i="72"/>
  <c r="G51" i="71"/>
  <c r="G51" i="77" l="1"/>
  <c r="B51" i="77" l="1"/>
  <c r="C51" i="77" l="1"/>
  <c r="H51" i="77" s="1"/>
  <c r="C51" i="78" l="1"/>
  <c r="H51" i="78" s="1"/>
  <c r="C51" i="76"/>
  <c r="H51" i="76" s="1"/>
  <c r="G51" i="73" l="1"/>
  <c r="G51" i="70"/>
  <c r="G51" i="76" l="1"/>
  <c r="B11" i="69" l="1"/>
  <c r="B11" i="68"/>
  <c r="B11" i="67"/>
  <c r="C11" i="69"/>
  <c r="C11" i="68"/>
  <c r="C11" i="67"/>
  <c r="B12" i="68"/>
  <c r="B12" i="67"/>
  <c r="B12" i="69"/>
  <c r="C12" i="68"/>
  <c r="C12" i="67"/>
  <c r="C12" i="69"/>
  <c r="B13" i="67"/>
  <c r="B13" i="69"/>
  <c r="B13" i="68"/>
  <c r="C13" i="67"/>
  <c r="C13" i="69"/>
  <c r="C13" i="68"/>
  <c r="B7" i="68"/>
  <c r="B7" i="67"/>
  <c r="B7" i="69"/>
  <c r="C7" i="68"/>
  <c r="C7" i="67"/>
  <c r="C7" i="69"/>
  <c r="B8" i="67"/>
  <c r="B8" i="69"/>
  <c r="B8" i="68"/>
  <c r="C8" i="69"/>
  <c r="C8" i="68"/>
  <c r="C8" i="67"/>
  <c r="B9" i="69"/>
  <c r="B9" i="68"/>
  <c r="B9" i="67"/>
  <c r="C9" i="69"/>
  <c r="C9" i="68"/>
  <c r="C9" i="67"/>
  <c r="B10" i="67"/>
  <c r="B10" i="69"/>
  <c r="B10" i="68"/>
  <c r="C10" i="67"/>
  <c r="C10" i="69"/>
  <c r="C10" i="68"/>
  <c r="C8" i="73" l="1"/>
  <c r="C8" i="70"/>
  <c r="C8" i="76"/>
  <c r="C43" i="67"/>
  <c r="C44" i="67" s="1"/>
  <c r="C54" i="67" s="1"/>
  <c r="B13" i="76"/>
  <c r="B13" i="73"/>
  <c r="B13" i="70"/>
  <c r="B9" i="77"/>
  <c r="B9" i="74"/>
  <c r="B9" i="71"/>
  <c r="C12" i="74"/>
  <c r="C57" i="74" s="1"/>
  <c r="C12" i="77"/>
  <c r="C57" i="77" s="1"/>
  <c r="C12" i="71"/>
  <c r="C57" i="71" s="1"/>
  <c r="B13" i="74"/>
  <c r="B13" i="71"/>
  <c r="B13" i="77"/>
  <c r="C7" i="76"/>
  <c r="C7" i="73"/>
  <c r="C7" i="70"/>
  <c r="C52" i="67"/>
  <c r="U35" i="67"/>
  <c r="C8" i="75"/>
  <c r="C8" i="72"/>
  <c r="C8" i="78"/>
  <c r="C43" i="69"/>
  <c r="U36" i="69" s="1"/>
  <c r="C10" i="74"/>
  <c r="C10" i="77"/>
  <c r="C10" i="71"/>
  <c r="C11" i="73"/>
  <c r="C11" i="70"/>
  <c r="C11" i="76"/>
  <c r="C8" i="71"/>
  <c r="C8" i="77"/>
  <c r="C8" i="74"/>
  <c r="C43" i="68"/>
  <c r="C44" i="68" s="1"/>
  <c r="C45" i="68" s="1"/>
  <c r="C46" i="68" s="1"/>
  <c r="C47" i="68" s="1"/>
  <c r="C48" i="68" s="1"/>
  <c r="C58" i="68" s="1"/>
  <c r="U36" i="68"/>
  <c r="B8" i="75"/>
  <c r="B8" i="78"/>
  <c r="B8" i="72"/>
  <c r="B43" i="69"/>
  <c r="B44" i="69" s="1"/>
  <c r="B45" i="69" s="1"/>
  <c r="B46" i="69" s="1"/>
  <c r="B47" i="69" s="1"/>
  <c r="B48" i="69" s="1"/>
  <c r="B58" i="69" s="1"/>
  <c r="C7" i="72"/>
  <c r="C7" i="75"/>
  <c r="C7" i="78"/>
  <c r="U35" i="69"/>
  <c r="C52" i="69"/>
  <c r="C11" i="74"/>
  <c r="C11" i="77"/>
  <c r="C11" i="71"/>
  <c r="B9" i="78"/>
  <c r="B9" i="72"/>
  <c r="B9" i="75"/>
  <c r="B8" i="77"/>
  <c r="B8" i="71"/>
  <c r="B8" i="74"/>
  <c r="B43" i="68"/>
  <c r="B44" i="68" s="1"/>
  <c r="B45" i="68" s="1"/>
  <c r="B46" i="68" s="1"/>
  <c r="B47" i="68" s="1"/>
  <c r="B48" i="68" s="1"/>
  <c r="B58" i="68" s="1"/>
  <c r="B12" i="76"/>
  <c r="B12" i="73"/>
  <c r="B12" i="70"/>
  <c r="C7" i="74"/>
  <c r="C7" i="71"/>
  <c r="C7" i="77"/>
  <c r="U35" i="68"/>
  <c r="C52" i="68"/>
  <c r="C9" i="76"/>
  <c r="C9" i="73"/>
  <c r="C9" i="70"/>
  <c r="B7" i="76"/>
  <c r="B7" i="73"/>
  <c r="B7" i="70"/>
  <c r="B52" i="67"/>
  <c r="T35" i="67"/>
  <c r="C11" i="78"/>
  <c r="C11" i="75"/>
  <c r="C11" i="72"/>
  <c r="B13" i="72"/>
  <c r="B13" i="75"/>
  <c r="B13" i="78"/>
  <c r="C10" i="72"/>
  <c r="C10" i="78"/>
  <c r="C10" i="75"/>
  <c r="C9" i="77"/>
  <c r="C9" i="74"/>
  <c r="C9" i="71"/>
  <c r="U37" i="68"/>
  <c r="B7" i="74"/>
  <c r="B7" i="77"/>
  <c r="B7" i="71"/>
  <c r="T35" i="68"/>
  <c r="B52" i="68"/>
  <c r="B11" i="73"/>
  <c r="B11" i="70"/>
  <c r="B11" i="76"/>
  <c r="C13" i="76"/>
  <c r="C58" i="76" s="1"/>
  <c r="C13" i="73"/>
  <c r="C58" i="73" s="1"/>
  <c r="C13" i="70"/>
  <c r="C58" i="70" s="1"/>
  <c r="C12" i="76"/>
  <c r="C57" i="76" s="1"/>
  <c r="C12" i="73"/>
  <c r="C57" i="73" s="1"/>
  <c r="C12" i="70"/>
  <c r="C57" i="70" s="1"/>
  <c r="B8" i="73"/>
  <c r="B8" i="70"/>
  <c r="B8" i="76"/>
  <c r="B43" i="67"/>
  <c r="B44" i="67" s="1"/>
  <c r="B45" i="67" s="1"/>
  <c r="B46" i="67" s="1"/>
  <c r="B47" i="67" s="1"/>
  <c r="B48" i="67" s="1"/>
  <c r="B58" i="67" s="1"/>
  <c r="B12" i="74"/>
  <c r="B12" i="77"/>
  <c r="B12" i="71"/>
  <c r="B7" i="78"/>
  <c r="B7" i="72"/>
  <c r="B7" i="75"/>
  <c r="T35" i="69"/>
  <c r="B52" i="69"/>
  <c r="C9" i="78"/>
  <c r="C9" i="75"/>
  <c r="C9" i="72"/>
  <c r="C13" i="71"/>
  <c r="C58" i="71" s="1"/>
  <c r="C13" i="77"/>
  <c r="C58" i="77" s="1"/>
  <c r="C13" i="74"/>
  <c r="C58" i="74" s="1"/>
  <c r="B11" i="71"/>
  <c r="B11" i="77"/>
  <c r="B11" i="74"/>
  <c r="C12" i="78"/>
  <c r="C57" i="78" s="1"/>
  <c r="C12" i="72"/>
  <c r="C57" i="72" s="1"/>
  <c r="C12" i="75"/>
  <c r="C57" i="75" s="1"/>
  <c r="B12" i="78"/>
  <c r="B12" i="75"/>
  <c r="B12" i="72"/>
  <c r="C10" i="76"/>
  <c r="C10" i="73"/>
  <c r="C10" i="70"/>
  <c r="B10" i="74"/>
  <c r="B10" i="77"/>
  <c r="B10" i="71"/>
  <c r="B10" i="78"/>
  <c r="B10" i="72"/>
  <c r="B10" i="75"/>
  <c r="B10" i="76"/>
  <c r="B10" i="73"/>
  <c r="B10" i="70"/>
  <c r="B9" i="76"/>
  <c r="B9" i="73"/>
  <c r="B9" i="70"/>
  <c r="C13" i="78"/>
  <c r="C58" i="78" s="1"/>
  <c r="C13" i="72"/>
  <c r="C58" i="72" s="1"/>
  <c r="C13" i="75"/>
  <c r="C58" i="75" s="1"/>
  <c r="B11" i="75"/>
  <c r="B11" i="78"/>
  <c r="B11" i="72"/>
  <c r="I37" i="66"/>
  <c r="J37" i="66"/>
  <c r="K37" i="66"/>
  <c r="L37" i="66"/>
  <c r="I38" i="66"/>
  <c r="J38" i="66"/>
  <c r="K38" i="66"/>
  <c r="L38" i="66"/>
  <c r="I39" i="66"/>
  <c r="J39" i="66"/>
  <c r="K39" i="66"/>
  <c r="L39" i="66"/>
  <c r="J36" i="66"/>
  <c r="K36" i="66"/>
  <c r="L36" i="66"/>
  <c r="I36" i="66"/>
  <c r="B37" i="66"/>
  <c r="C37" i="66"/>
  <c r="B38" i="66"/>
  <c r="C38" i="66"/>
  <c r="B39" i="66"/>
  <c r="C39" i="66"/>
  <c r="C36" i="66"/>
  <c r="B36" i="66"/>
  <c r="I37" i="65"/>
  <c r="J37" i="65"/>
  <c r="K37" i="65"/>
  <c r="L37" i="65"/>
  <c r="I38" i="65"/>
  <c r="J38" i="65"/>
  <c r="K38" i="65"/>
  <c r="L38" i="65"/>
  <c r="I39" i="65"/>
  <c r="J39" i="65"/>
  <c r="K39" i="65"/>
  <c r="L39" i="65"/>
  <c r="J36" i="65"/>
  <c r="K36" i="65"/>
  <c r="L36" i="65"/>
  <c r="I36" i="65"/>
  <c r="B37" i="65"/>
  <c r="C37" i="65"/>
  <c r="B38" i="65"/>
  <c r="C38" i="65"/>
  <c r="B39" i="65"/>
  <c r="C39" i="65"/>
  <c r="C36" i="65"/>
  <c r="B36" i="65"/>
  <c r="I37" i="64"/>
  <c r="J37" i="64"/>
  <c r="K37" i="64"/>
  <c r="L37" i="64"/>
  <c r="I38" i="64"/>
  <c r="J38" i="64"/>
  <c r="K38" i="64"/>
  <c r="L38" i="64"/>
  <c r="I39" i="64"/>
  <c r="J39" i="64"/>
  <c r="K39" i="64"/>
  <c r="L39" i="64"/>
  <c r="J36" i="64"/>
  <c r="K36" i="64"/>
  <c r="L36" i="64"/>
  <c r="I36" i="64"/>
  <c r="B37" i="64"/>
  <c r="C37" i="64"/>
  <c r="B38" i="64"/>
  <c r="C38" i="64"/>
  <c r="B39" i="64"/>
  <c r="C39" i="64"/>
  <c r="C36" i="64"/>
  <c r="B36" i="64"/>
  <c r="G35" i="66"/>
  <c r="F35" i="66"/>
  <c r="E35" i="66"/>
  <c r="D35" i="66"/>
  <c r="C35" i="66"/>
  <c r="B35" i="66"/>
  <c r="G35" i="65"/>
  <c r="F35" i="65"/>
  <c r="E35" i="65"/>
  <c r="D35" i="65"/>
  <c r="C35" i="65"/>
  <c r="B35" i="65"/>
  <c r="G35" i="64"/>
  <c r="F35" i="64"/>
  <c r="E35" i="64"/>
  <c r="D35" i="64"/>
  <c r="C35" i="64"/>
  <c r="B35" i="64"/>
  <c r="I16" i="64"/>
  <c r="J16" i="64"/>
  <c r="K18" i="63"/>
  <c r="L18" i="63"/>
  <c r="M18" i="63"/>
  <c r="N18" i="63"/>
  <c r="K19" i="63"/>
  <c r="L19" i="63"/>
  <c r="M19" i="63"/>
  <c r="N19" i="63"/>
  <c r="K20" i="63"/>
  <c r="L20" i="63"/>
  <c r="M20" i="63"/>
  <c r="N20" i="63"/>
  <c r="K21" i="63"/>
  <c r="L21" i="63"/>
  <c r="M21" i="63"/>
  <c r="N21" i="63"/>
  <c r="K22" i="63"/>
  <c r="L22" i="63"/>
  <c r="M22" i="63"/>
  <c r="N22" i="63"/>
  <c r="K17" i="63"/>
  <c r="L17" i="63"/>
  <c r="M17" i="63"/>
  <c r="N17" i="63"/>
  <c r="K18" i="62"/>
  <c r="L18" i="62"/>
  <c r="M18" i="62"/>
  <c r="N18" i="62"/>
  <c r="K19" i="62"/>
  <c r="L19" i="62"/>
  <c r="M19" i="62"/>
  <c r="N19" i="62"/>
  <c r="K20" i="62"/>
  <c r="L20" i="62"/>
  <c r="M20" i="62"/>
  <c r="N20" i="62"/>
  <c r="K21" i="62"/>
  <c r="L21" i="62"/>
  <c r="M21" i="62"/>
  <c r="N21" i="62"/>
  <c r="K22" i="62"/>
  <c r="L22" i="62"/>
  <c r="M22" i="62"/>
  <c r="N22" i="62"/>
  <c r="K17" i="62"/>
  <c r="L17" i="62"/>
  <c r="M17" i="62"/>
  <c r="N17" i="62"/>
  <c r="K18" i="61"/>
  <c r="L18" i="61"/>
  <c r="M18" i="61"/>
  <c r="N18" i="61"/>
  <c r="K19" i="61"/>
  <c r="L19" i="61"/>
  <c r="M19" i="61"/>
  <c r="N19" i="61"/>
  <c r="K20" i="61"/>
  <c r="L20" i="61"/>
  <c r="M20" i="61"/>
  <c r="N20" i="61"/>
  <c r="K21" i="61"/>
  <c r="L21" i="61"/>
  <c r="M21" i="61"/>
  <c r="N21" i="61"/>
  <c r="K22" i="61"/>
  <c r="L22" i="61"/>
  <c r="M22" i="61"/>
  <c r="N22" i="61"/>
  <c r="K17" i="61"/>
  <c r="L17" i="61"/>
  <c r="M17" i="61"/>
  <c r="N17" i="61"/>
  <c r="J22" i="60"/>
  <c r="I22" i="60"/>
  <c r="B22" i="60" s="1"/>
  <c r="J21" i="60"/>
  <c r="I21" i="60"/>
  <c r="J20" i="60"/>
  <c r="I20" i="60"/>
  <c r="J19" i="60"/>
  <c r="I19" i="60"/>
  <c r="J18" i="60"/>
  <c r="I18" i="60"/>
  <c r="J17" i="60"/>
  <c r="I17" i="60"/>
  <c r="J22" i="59"/>
  <c r="I22" i="59"/>
  <c r="B22" i="59" s="1"/>
  <c r="J21" i="59"/>
  <c r="I21" i="59"/>
  <c r="J20" i="59"/>
  <c r="I20" i="59"/>
  <c r="J19" i="59"/>
  <c r="I19" i="59"/>
  <c r="J18" i="59"/>
  <c r="I18" i="59"/>
  <c r="J17" i="59"/>
  <c r="I17" i="59"/>
  <c r="I18" i="58"/>
  <c r="J18" i="58"/>
  <c r="I19" i="58"/>
  <c r="J19" i="58"/>
  <c r="I20" i="58"/>
  <c r="J20" i="58"/>
  <c r="I21" i="58"/>
  <c r="J21" i="58"/>
  <c r="I22" i="58"/>
  <c r="J22" i="58"/>
  <c r="J17" i="58"/>
  <c r="I17" i="58"/>
  <c r="G35" i="63"/>
  <c r="G38" i="63" s="1"/>
  <c r="F35" i="63"/>
  <c r="F38" i="63" s="1"/>
  <c r="E35" i="63"/>
  <c r="E39" i="63" s="1"/>
  <c r="D35" i="63"/>
  <c r="D39" i="63" s="1"/>
  <c r="C35" i="63"/>
  <c r="B35" i="63"/>
  <c r="G35" i="62"/>
  <c r="G38" i="62" s="1"/>
  <c r="F35" i="62"/>
  <c r="F37" i="62" s="1"/>
  <c r="E35" i="62"/>
  <c r="E39" i="62" s="1"/>
  <c r="D35" i="62"/>
  <c r="D39" i="62" s="1"/>
  <c r="C35" i="62"/>
  <c r="B35" i="62"/>
  <c r="G35" i="61"/>
  <c r="G38" i="61" s="1"/>
  <c r="F35" i="61"/>
  <c r="F37" i="61" s="1"/>
  <c r="E35" i="61"/>
  <c r="E39" i="61" s="1"/>
  <c r="D35" i="61"/>
  <c r="D39" i="61" s="1"/>
  <c r="C35" i="61"/>
  <c r="B35" i="61"/>
  <c r="B56" i="68" l="1"/>
  <c r="T38" i="68"/>
  <c r="B55" i="68"/>
  <c r="T39" i="68"/>
  <c r="E39" i="66"/>
  <c r="J20" i="63"/>
  <c r="C20" i="60"/>
  <c r="I17" i="61"/>
  <c r="B17" i="58"/>
  <c r="I19" i="62"/>
  <c r="B19" i="62" s="1"/>
  <c r="B19" i="59"/>
  <c r="I21" i="63"/>
  <c r="B21" i="63" s="1"/>
  <c r="B21" i="60"/>
  <c r="N20" i="64"/>
  <c r="G20" i="64" s="1"/>
  <c r="G20" i="61"/>
  <c r="N22" i="65"/>
  <c r="G22" i="65" s="1"/>
  <c r="G22" i="62"/>
  <c r="N18" i="65"/>
  <c r="G18" i="65" s="1"/>
  <c r="G18" i="62"/>
  <c r="N20" i="66"/>
  <c r="G20" i="66" s="1"/>
  <c r="G20" i="63"/>
  <c r="K21" i="64"/>
  <c r="D21" i="64" s="1"/>
  <c r="D21" i="61"/>
  <c r="M22" i="65"/>
  <c r="F22" i="65" s="1"/>
  <c r="F22" i="62"/>
  <c r="M19" i="65"/>
  <c r="F19" i="65" s="1"/>
  <c r="F19" i="62"/>
  <c r="K17" i="65"/>
  <c r="D17" i="65" s="1"/>
  <c r="D17" i="62"/>
  <c r="J17" i="61"/>
  <c r="C17" i="58"/>
  <c r="M20" i="64"/>
  <c r="F20" i="64" s="1"/>
  <c r="F20" i="61"/>
  <c r="L20" i="64"/>
  <c r="E20" i="64" s="1"/>
  <c r="E20" i="61"/>
  <c r="L22" i="65"/>
  <c r="E22" i="65" s="1"/>
  <c r="E22" i="62"/>
  <c r="L18" i="65"/>
  <c r="E18" i="65" s="1"/>
  <c r="E18" i="62"/>
  <c r="L20" i="66"/>
  <c r="E20" i="66" s="1"/>
  <c r="E20" i="63"/>
  <c r="J17" i="62"/>
  <c r="C17" i="62" s="1"/>
  <c r="C17" i="59"/>
  <c r="K21" i="66"/>
  <c r="D21" i="66" s="1"/>
  <c r="D21" i="63"/>
  <c r="J21" i="63"/>
  <c r="C21" i="60"/>
  <c r="I22" i="61"/>
  <c r="B22" i="58"/>
  <c r="J20" i="62"/>
  <c r="C20" i="62" s="1"/>
  <c r="C20" i="59"/>
  <c r="J22" i="63"/>
  <c r="C22" i="60"/>
  <c r="K20" i="64"/>
  <c r="D20" i="64" s="1"/>
  <c r="D20" i="61"/>
  <c r="K22" i="65"/>
  <c r="D22" i="65" s="1"/>
  <c r="D22" i="62"/>
  <c r="K18" i="65"/>
  <c r="D18" i="65" s="1"/>
  <c r="D18" i="62"/>
  <c r="K20" i="66"/>
  <c r="D20" i="66" s="1"/>
  <c r="D20" i="63"/>
  <c r="J22" i="61"/>
  <c r="C22" i="58"/>
  <c r="J21" i="61"/>
  <c r="C21" i="58"/>
  <c r="I21" i="62"/>
  <c r="B21" i="62" s="1"/>
  <c r="B21" i="59"/>
  <c r="N17" i="64"/>
  <c r="G17" i="64" s="1"/>
  <c r="G17" i="61"/>
  <c r="N19" i="64"/>
  <c r="G19" i="64" s="1"/>
  <c r="G19" i="61"/>
  <c r="N21" i="65"/>
  <c r="G21" i="65" s="1"/>
  <c r="G21" i="62"/>
  <c r="N17" i="66"/>
  <c r="G17" i="66" s="1"/>
  <c r="G17" i="63"/>
  <c r="N19" i="66"/>
  <c r="G19" i="66" s="1"/>
  <c r="G19" i="63"/>
  <c r="B55" i="69"/>
  <c r="K19" i="65"/>
  <c r="D19" i="65" s="1"/>
  <c r="D19" i="62"/>
  <c r="J19" i="62"/>
  <c r="C19" i="62" s="1"/>
  <c r="C19" i="59"/>
  <c r="M18" i="65"/>
  <c r="F18" i="65" s="1"/>
  <c r="F18" i="62"/>
  <c r="I20" i="62"/>
  <c r="B20" i="62" s="1"/>
  <c r="B20" i="59"/>
  <c r="I21" i="61"/>
  <c r="B21" i="58"/>
  <c r="J21" i="62"/>
  <c r="C21" i="62" s="1"/>
  <c r="C21" i="59"/>
  <c r="M17" i="64"/>
  <c r="F17" i="64" s="1"/>
  <c r="F17" i="61"/>
  <c r="M19" i="64"/>
  <c r="F19" i="64" s="1"/>
  <c r="F19" i="61"/>
  <c r="M21" i="65"/>
  <c r="F21" i="65" s="1"/>
  <c r="F21" i="62"/>
  <c r="M17" i="66"/>
  <c r="F17" i="66" s="1"/>
  <c r="F17" i="63"/>
  <c r="M19" i="66"/>
  <c r="F19" i="66" s="1"/>
  <c r="F19" i="63"/>
  <c r="J19" i="63"/>
  <c r="C19" i="60"/>
  <c r="J18" i="62"/>
  <c r="C18" i="62" s="1"/>
  <c r="C18" i="59"/>
  <c r="M20" i="66"/>
  <c r="F20" i="66" s="1"/>
  <c r="F20" i="63"/>
  <c r="J20" i="61"/>
  <c r="C20" i="58"/>
  <c r="L17" i="64"/>
  <c r="E17" i="64" s="1"/>
  <c r="E17" i="61"/>
  <c r="L19" i="64"/>
  <c r="E19" i="64" s="1"/>
  <c r="E19" i="61"/>
  <c r="L21" i="65"/>
  <c r="E21" i="65" s="1"/>
  <c r="E21" i="62"/>
  <c r="L17" i="66"/>
  <c r="E17" i="66" s="1"/>
  <c r="E17" i="63"/>
  <c r="L19" i="66"/>
  <c r="E19" i="66" s="1"/>
  <c r="E19" i="63"/>
  <c r="M21" i="64"/>
  <c r="F21" i="64" s="1"/>
  <c r="F21" i="61"/>
  <c r="K19" i="64"/>
  <c r="D19" i="64" s="1"/>
  <c r="D19" i="61"/>
  <c r="K19" i="66"/>
  <c r="D19" i="66" s="1"/>
  <c r="D19" i="63"/>
  <c r="J19" i="61"/>
  <c r="C19" i="58"/>
  <c r="I17" i="63"/>
  <c r="B17" i="63" s="1"/>
  <c r="B17" i="60"/>
  <c r="N22" i="64"/>
  <c r="G22" i="64" s="1"/>
  <c r="G22" i="61"/>
  <c r="N18" i="64"/>
  <c r="G18" i="64" s="1"/>
  <c r="G18" i="61"/>
  <c r="N20" i="65"/>
  <c r="G20" i="65" s="1"/>
  <c r="G20" i="62"/>
  <c r="N22" i="66"/>
  <c r="G22" i="66" s="1"/>
  <c r="G22" i="63"/>
  <c r="N18" i="66"/>
  <c r="G18" i="66" s="1"/>
  <c r="G18" i="63"/>
  <c r="M21" i="66"/>
  <c r="F21" i="66" s="1"/>
  <c r="F21" i="63"/>
  <c r="K17" i="64"/>
  <c r="D17" i="64" s="1"/>
  <c r="D17" i="61"/>
  <c r="I19" i="61"/>
  <c r="B19" i="58"/>
  <c r="J17" i="63"/>
  <c r="C17" i="60"/>
  <c r="M22" i="64"/>
  <c r="F22" i="64" s="1"/>
  <c r="F22" i="61"/>
  <c r="M18" i="64"/>
  <c r="F18" i="64" s="1"/>
  <c r="F18" i="61"/>
  <c r="M20" i="65"/>
  <c r="F20" i="65" s="1"/>
  <c r="F20" i="62"/>
  <c r="M22" i="66"/>
  <c r="F22" i="66" s="1"/>
  <c r="F22" i="63"/>
  <c r="M18" i="66"/>
  <c r="F18" i="66" s="1"/>
  <c r="F18" i="63"/>
  <c r="J22" i="62"/>
  <c r="C22" i="62" s="1"/>
  <c r="C22" i="59"/>
  <c r="K17" i="66"/>
  <c r="D17" i="66" s="1"/>
  <c r="D17" i="63"/>
  <c r="J18" i="61"/>
  <c r="C18" i="58"/>
  <c r="I18" i="63"/>
  <c r="B18" i="63" s="1"/>
  <c r="B18" i="60"/>
  <c r="L22" i="64"/>
  <c r="E22" i="64" s="1"/>
  <c r="E22" i="61"/>
  <c r="L18" i="64"/>
  <c r="E18" i="64" s="1"/>
  <c r="E18" i="61"/>
  <c r="L20" i="65"/>
  <c r="E20" i="65" s="1"/>
  <c r="E20" i="62"/>
  <c r="L22" i="66"/>
  <c r="E22" i="66" s="1"/>
  <c r="E22" i="63"/>
  <c r="L18" i="66"/>
  <c r="E18" i="66" s="1"/>
  <c r="E18" i="63"/>
  <c r="M17" i="65"/>
  <c r="F17" i="65" s="1"/>
  <c r="F17" i="62"/>
  <c r="I20" i="61"/>
  <c r="B20" i="58"/>
  <c r="K21" i="65"/>
  <c r="D21" i="65" s="1"/>
  <c r="D21" i="62"/>
  <c r="I18" i="61"/>
  <c r="B18" i="58"/>
  <c r="J18" i="63"/>
  <c r="C18" i="60"/>
  <c r="K22" i="64"/>
  <c r="D22" i="64" s="1"/>
  <c r="D22" i="61"/>
  <c r="K18" i="64"/>
  <c r="D18" i="64" s="1"/>
  <c r="D18" i="61"/>
  <c r="K20" i="65"/>
  <c r="D20" i="65" s="1"/>
  <c r="D20" i="62"/>
  <c r="K22" i="66"/>
  <c r="D22" i="66" s="1"/>
  <c r="D22" i="63"/>
  <c r="K18" i="66"/>
  <c r="D18" i="66" s="1"/>
  <c r="D18" i="63"/>
  <c r="I17" i="62"/>
  <c r="B17" i="62" s="1"/>
  <c r="B17" i="59"/>
  <c r="I19" i="63"/>
  <c r="B19" i="63" s="1"/>
  <c r="B19" i="60"/>
  <c r="N21" i="64"/>
  <c r="G21" i="64" s="1"/>
  <c r="G21" i="61"/>
  <c r="N17" i="65"/>
  <c r="G17" i="65" s="1"/>
  <c r="G17" i="62"/>
  <c r="N19" i="65"/>
  <c r="G19" i="65" s="1"/>
  <c r="G19" i="62"/>
  <c r="N21" i="66"/>
  <c r="G21" i="66" s="1"/>
  <c r="G21" i="63"/>
  <c r="I18" i="62"/>
  <c r="B18" i="62" s="1"/>
  <c r="B18" i="59"/>
  <c r="I20" i="63"/>
  <c r="B20" i="63" s="1"/>
  <c r="B20" i="60"/>
  <c r="L21" i="64"/>
  <c r="E21" i="64" s="1"/>
  <c r="E21" i="61"/>
  <c r="L17" i="65"/>
  <c r="E17" i="65" s="1"/>
  <c r="E17" i="62"/>
  <c r="L19" i="65"/>
  <c r="E19" i="65" s="1"/>
  <c r="E19" i="62"/>
  <c r="L21" i="66"/>
  <c r="E21" i="66" s="1"/>
  <c r="E21" i="63"/>
  <c r="D39" i="64"/>
  <c r="E39" i="65"/>
  <c r="D39" i="65"/>
  <c r="D39" i="66"/>
  <c r="G36" i="65"/>
  <c r="T38" i="69"/>
  <c r="F37" i="64"/>
  <c r="D38" i="65"/>
  <c r="B57" i="68"/>
  <c r="U36" i="67"/>
  <c r="C53" i="67"/>
  <c r="T37" i="67"/>
  <c r="B54" i="67"/>
  <c r="B54" i="69"/>
  <c r="B55" i="67"/>
  <c r="C56" i="68"/>
  <c r="T37" i="68"/>
  <c r="B54" i="68"/>
  <c r="U39" i="68"/>
  <c r="C53" i="68"/>
  <c r="B53" i="68"/>
  <c r="C54" i="68"/>
  <c r="T36" i="68"/>
  <c r="T38" i="67"/>
  <c r="B57" i="69"/>
  <c r="C55" i="68"/>
  <c r="T39" i="69"/>
  <c r="T36" i="69"/>
  <c r="U38" i="68"/>
  <c r="B56" i="69"/>
  <c r="T37" i="69"/>
  <c r="B53" i="69"/>
  <c r="B57" i="72"/>
  <c r="B57" i="71"/>
  <c r="U35" i="78"/>
  <c r="C52" i="78"/>
  <c r="B57" i="75"/>
  <c r="B57" i="77"/>
  <c r="U35" i="77"/>
  <c r="C52" i="77"/>
  <c r="C52" i="75"/>
  <c r="U35" i="75"/>
  <c r="B57" i="78"/>
  <c r="B57" i="74"/>
  <c r="C52" i="71"/>
  <c r="U35" i="71"/>
  <c r="C52" i="72"/>
  <c r="U35" i="72"/>
  <c r="U35" i="70"/>
  <c r="C52" i="70"/>
  <c r="U35" i="74"/>
  <c r="C52" i="74"/>
  <c r="U35" i="73"/>
  <c r="C52" i="73"/>
  <c r="B56" i="67"/>
  <c r="U35" i="76"/>
  <c r="C52" i="76"/>
  <c r="T36" i="67"/>
  <c r="T39" i="67"/>
  <c r="B53" i="67"/>
  <c r="B57" i="67"/>
  <c r="B57" i="70"/>
  <c r="B58" i="77"/>
  <c r="B58" i="70"/>
  <c r="B52" i="70"/>
  <c r="T35" i="70"/>
  <c r="B57" i="73"/>
  <c r="B58" i="71"/>
  <c r="B58" i="73"/>
  <c r="B52" i="73"/>
  <c r="T35" i="73"/>
  <c r="B57" i="76"/>
  <c r="B58" i="74"/>
  <c r="B58" i="76"/>
  <c r="B52" i="75"/>
  <c r="T35" i="75"/>
  <c r="B52" i="76"/>
  <c r="T35" i="76"/>
  <c r="C57" i="68"/>
  <c r="B52" i="72"/>
  <c r="T35" i="72"/>
  <c r="B52" i="78"/>
  <c r="T35" i="78"/>
  <c r="B58" i="78"/>
  <c r="C53" i="69"/>
  <c r="C44" i="69"/>
  <c r="U37" i="67"/>
  <c r="C45" i="67"/>
  <c r="B52" i="71"/>
  <c r="T35" i="71"/>
  <c r="B58" i="75"/>
  <c r="B52" i="77"/>
  <c r="T35" i="77"/>
  <c r="B58" i="72"/>
  <c r="B52" i="74"/>
  <c r="T35" i="74"/>
  <c r="G38" i="65"/>
  <c r="E39" i="64"/>
  <c r="D36" i="62"/>
  <c r="F39" i="66"/>
  <c r="D38" i="62"/>
  <c r="D36" i="61"/>
  <c r="D38" i="61"/>
  <c r="G36" i="64"/>
  <c r="D36" i="65"/>
  <c r="D38" i="64"/>
  <c r="I22" i="62"/>
  <c r="B22" i="62" s="1"/>
  <c r="D36" i="64"/>
  <c r="G38" i="66"/>
  <c r="D38" i="66"/>
  <c r="I22" i="63"/>
  <c r="B22" i="63" s="1"/>
  <c r="D36" i="63"/>
  <c r="D38" i="63"/>
  <c r="F37" i="65"/>
  <c r="G39" i="65"/>
  <c r="D36" i="66"/>
  <c r="G38" i="64"/>
  <c r="E36" i="66"/>
  <c r="G37" i="66"/>
  <c r="E38" i="66"/>
  <c r="G39" i="66"/>
  <c r="F37" i="66"/>
  <c r="F36" i="66"/>
  <c r="D37" i="66"/>
  <c r="F38" i="66"/>
  <c r="G36" i="66"/>
  <c r="E37" i="66"/>
  <c r="F39" i="65"/>
  <c r="E36" i="65"/>
  <c r="G37" i="65"/>
  <c r="E38" i="65"/>
  <c r="F36" i="65"/>
  <c r="D37" i="65"/>
  <c r="F38" i="65"/>
  <c r="E37" i="65"/>
  <c r="E36" i="64"/>
  <c r="G37" i="64"/>
  <c r="E38" i="64"/>
  <c r="G39" i="64"/>
  <c r="F39" i="64"/>
  <c r="F36" i="64"/>
  <c r="D37" i="64"/>
  <c r="F38" i="64"/>
  <c r="E37" i="64"/>
  <c r="F37" i="63"/>
  <c r="E36" i="63"/>
  <c r="G37" i="63"/>
  <c r="E38" i="63"/>
  <c r="G39" i="63"/>
  <c r="F36" i="63"/>
  <c r="D37" i="63"/>
  <c r="G36" i="63"/>
  <c r="E37" i="63"/>
  <c r="E36" i="62"/>
  <c r="G37" i="62"/>
  <c r="E38" i="62"/>
  <c r="G39" i="62"/>
  <c r="F39" i="62"/>
  <c r="F36" i="62"/>
  <c r="D37" i="62"/>
  <c r="F38" i="62"/>
  <c r="G36" i="62"/>
  <c r="E37" i="62"/>
  <c r="E36" i="61"/>
  <c r="G37" i="61"/>
  <c r="E38" i="61"/>
  <c r="G39" i="61"/>
  <c r="F39" i="61"/>
  <c r="F36" i="61"/>
  <c r="D37" i="61"/>
  <c r="F38" i="61"/>
  <c r="G36" i="61"/>
  <c r="E37" i="61"/>
  <c r="J22" i="66" l="1"/>
  <c r="C22" i="66" s="1"/>
  <c r="C22" i="63"/>
  <c r="J19" i="66"/>
  <c r="C19" i="66" s="1"/>
  <c r="C19" i="63"/>
  <c r="I20" i="64"/>
  <c r="B20" i="64" s="1"/>
  <c r="B20" i="61"/>
  <c r="J18" i="64"/>
  <c r="C18" i="64" s="1"/>
  <c r="C18" i="61"/>
  <c r="J17" i="66"/>
  <c r="C17" i="66" s="1"/>
  <c r="C17" i="63"/>
  <c r="J21" i="64"/>
  <c r="C21" i="64" s="1"/>
  <c r="C21" i="61"/>
  <c r="I22" i="64"/>
  <c r="B22" i="64" s="1"/>
  <c r="B22" i="61"/>
  <c r="I18" i="64"/>
  <c r="B18" i="64" s="1"/>
  <c r="B18" i="61"/>
  <c r="I19" i="64"/>
  <c r="B19" i="64" s="1"/>
  <c r="B19" i="61"/>
  <c r="J22" i="64"/>
  <c r="C22" i="64" s="1"/>
  <c r="C22" i="61"/>
  <c r="J21" i="66"/>
  <c r="C21" i="66" s="1"/>
  <c r="C21" i="63"/>
  <c r="J17" i="64"/>
  <c r="C17" i="64" s="1"/>
  <c r="C17" i="61"/>
  <c r="J18" i="66"/>
  <c r="C18" i="66" s="1"/>
  <c r="C18" i="63"/>
  <c r="J20" i="64"/>
  <c r="C20" i="64" s="1"/>
  <c r="C20" i="61"/>
  <c r="J19" i="64"/>
  <c r="C19" i="64" s="1"/>
  <c r="C19" i="61"/>
  <c r="I17" i="64"/>
  <c r="B17" i="64" s="1"/>
  <c r="B17" i="61"/>
  <c r="I21" i="64"/>
  <c r="B21" i="64" s="1"/>
  <c r="B21" i="61"/>
  <c r="J20" i="66"/>
  <c r="C20" i="66" s="1"/>
  <c r="C20" i="63"/>
  <c r="C55" i="67"/>
  <c r="C46" i="67"/>
  <c r="U38" i="67"/>
  <c r="C45" i="69"/>
  <c r="C54" i="69"/>
  <c r="U37" i="69"/>
  <c r="G35" i="57"/>
  <c r="F35" i="57"/>
  <c r="E35" i="57"/>
  <c r="D35" i="57"/>
  <c r="G35" i="56"/>
  <c r="F35" i="56"/>
  <c r="E35" i="56"/>
  <c r="D35" i="56"/>
  <c r="B35" i="56"/>
  <c r="B36" i="56" s="1"/>
  <c r="B37" i="56" s="1"/>
  <c r="B38" i="56" s="1"/>
  <c r="B39" i="56" s="1"/>
  <c r="C35" i="56"/>
  <c r="C36" i="56" s="1"/>
  <c r="C37" i="56" s="1"/>
  <c r="C38" i="56" s="1"/>
  <c r="C39" i="56" s="1"/>
  <c r="C46" i="69" l="1"/>
  <c r="U38" i="69"/>
  <c r="C55" i="69"/>
  <c r="C47" i="67"/>
  <c r="C56" i="67"/>
  <c r="U39" i="67"/>
  <c r="F39" i="56"/>
  <c r="F39" i="59" s="1"/>
  <c r="F35" i="59"/>
  <c r="D39" i="57"/>
  <c r="D39" i="60" s="1"/>
  <c r="D35" i="60"/>
  <c r="F39" i="57"/>
  <c r="F39" i="60" s="1"/>
  <c r="F35" i="60"/>
  <c r="D39" i="56"/>
  <c r="D39" i="59" s="1"/>
  <c r="D35" i="59"/>
  <c r="G39" i="56"/>
  <c r="G39" i="59" s="1"/>
  <c r="G35" i="59"/>
  <c r="E39" i="57"/>
  <c r="E39" i="60" s="1"/>
  <c r="E35" i="60"/>
  <c r="G39" i="57"/>
  <c r="G39" i="60" s="1"/>
  <c r="G35" i="60"/>
  <c r="E39" i="56"/>
  <c r="E39" i="59" s="1"/>
  <c r="E35" i="59"/>
  <c r="D36" i="57"/>
  <c r="D38" i="57"/>
  <c r="E37" i="57"/>
  <c r="E38" i="57"/>
  <c r="F36" i="57"/>
  <c r="F37" i="57"/>
  <c r="F38" i="57"/>
  <c r="D37" i="57"/>
  <c r="E36" i="57"/>
  <c r="G36" i="57"/>
  <c r="G37" i="57"/>
  <c r="G38" i="57"/>
  <c r="D36" i="56"/>
  <c r="D36" i="59" s="1"/>
  <c r="D37" i="56"/>
  <c r="D37" i="59" s="1"/>
  <c r="D38" i="56"/>
  <c r="D38" i="59" s="1"/>
  <c r="E36" i="56"/>
  <c r="E36" i="59" s="1"/>
  <c r="E37" i="56"/>
  <c r="E37" i="59" s="1"/>
  <c r="E38" i="56"/>
  <c r="E38" i="59" s="1"/>
  <c r="F36" i="56"/>
  <c r="F36" i="59" s="1"/>
  <c r="F37" i="56"/>
  <c r="F37" i="59" s="1"/>
  <c r="F38" i="56"/>
  <c r="F38" i="59" s="1"/>
  <c r="G36" i="56"/>
  <c r="G36" i="59" s="1"/>
  <c r="G37" i="56"/>
  <c r="G37" i="59" s="1"/>
  <c r="G38" i="56"/>
  <c r="G38" i="59" s="1"/>
  <c r="C48" i="67" l="1"/>
  <c r="C58" i="67" s="1"/>
  <c r="C57" i="67"/>
  <c r="C47" i="69"/>
  <c r="U39" i="69"/>
  <c r="C56" i="69"/>
  <c r="E36" i="60"/>
  <c r="F36" i="60"/>
  <c r="D36" i="60"/>
  <c r="G38" i="60"/>
  <c r="D37" i="60"/>
  <c r="E38" i="60"/>
  <c r="F38" i="60"/>
  <c r="E37" i="60"/>
  <c r="G37" i="60"/>
  <c r="G36" i="60"/>
  <c r="F37" i="60"/>
  <c r="D38" i="60"/>
  <c r="C13" i="55"/>
  <c r="C12" i="55"/>
  <c r="C11" i="55"/>
  <c r="C10" i="57"/>
  <c r="C9" i="55"/>
  <c r="C8" i="55"/>
  <c r="C7" i="55"/>
  <c r="C9" i="57"/>
  <c r="C11" i="57"/>
  <c r="C13" i="57"/>
  <c r="C7" i="56"/>
  <c r="C9" i="56"/>
  <c r="C11" i="56"/>
  <c r="C13" i="56"/>
  <c r="B13" i="56"/>
  <c r="B12" i="57"/>
  <c r="B11" i="57"/>
  <c r="B10" i="55"/>
  <c r="B9" i="56"/>
  <c r="B8" i="57"/>
  <c r="B7" i="55"/>
  <c r="C48" i="69" l="1"/>
  <c r="C58" i="69" s="1"/>
  <c r="C57" i="69"/>
  <c r="C10" i="56"/>
  <c r="C10" i="65" s="1"/>
  <c r="B10" i="57"/>
  <c r="B10" i="66" s="1"/>
  <c r="B8" i="56"/>
  <c r="B8" i="65" s="1"/>
  <c r="B13" i="55"/>
  <c r="B13" i="61" s="1"/>
  <c r="C8" i="57"/>
  <c r="C8" i="63" s="1"/>
  <c r="B9" i="55"/>
  <c r="B9" i="61" s="1"/>
  <c r="C12" i="56"/>
  <c r="C12" i="65" s="1"/>
  <c r="C8" i="56"/>
  <c r="C8" i="65" s="1"/>
  <c r="C12" i="57"/>
  <c r="C12" i="66" s="1"/>
  <c r="C7" i="57"/>
  <c r="C7" i="66" s="1"/>
  <c r="U35" i="66" s="1"/>
  <c r="B12" i="56"/>
  <c r="B12" i="65" s="1"/>
  <c r="C10" i="55"/>
  <c r="C10" i="64" s="1"/>
  <c r="B12" i="55"/>
  <c r="B12" i="61" s="1"/>
  <c r="B8" i="55"/>
  <c r="B8" i="64" s="1"/>
  <c r="B11" i="56"/>
  <c r="B11" i="65" s="1"/>
  <c r="B13" i="57"/>
  <c r="B13" i="63" s="1"/>
  <c r="B9" i="57"/>
  <c r="B9" i="66" s="1"/>
  <c r="B7" i="57"/>
  <c r="B7" i="66" s="1"/>
  <c r="T35" i="66" s="1"/>
  <c r="B11" i="55"/>
  <c r="B11" i="61" s="1"/>
  <c r="B7" i="56"/>
  <c r="B10" i="56"/>
  <c r="B10" i="62" s="1"/>
  <c r="I18" i="66"/>
  <c r="B18" i="66" s="1"/>
  <c r="I19" i="66"/>
  <c r="B19" i="66" s="1"/>
  <c r="I20" i="66"/>
  <c r="B20" i="66" s="1"/>
  <c r="I21" i="66"/>
  <c r="B21" i="66" s="1"/>
  <c r="I22" i="66"/>
  <c r="B22" i="66" s="1"/>
  <c r="I17" i="66"/>
  <c r="B17" i="66" s="1"/>
  <c r="AD30" i="66"/>
  <c r="Y30" i="66"/>
  <c r="T30" i="66"/>
  <c r="O30" i="66"/>
  <c r="I30" i="66"/>
  <c r="D30" i="66"/>
  <c r="AC29" i="66"/>
  <c r="X29" i="66"/>
  <c r="S29" i="66"/>
  <c r="N29" i="66"/>
  <c r="H29" i="66"/>
  <c r="C29" i="66"/>
  <c r="AB28" i="66"/>
  <c r="W28" i="66"/>
  <c r="R28" i="66"/>
  <c r="M28" i="66"/>
  <c r="G28" i="66"/>
  <c r="B28" i="66"/>
  <c r="AA27" i="66"/>
  <c r="V27" i="66"/>
  <c r="Q27" i="66"/>
  <c r="L27" i="66"/>
  <c r="G27" i="66"/>
  <c r="B27" i="66"/>
  <c r="C13" i="66"/>
  <c r="B12" i="66"/>
  <c r="C11" i="66"/>
  <c r="B11" i="66"/>
  <c r="V10" i="66"/>
  <c r="V11" i="66" s="1"/>
  <c r="C10" i="66"/>
  <c r="C9" i="66"/>
  <c r="B8" i="66"/>
  <c r="C6" i="66"/>
  <c r="H6" i="66" s="1"/>
  <c r="G5" i="66"/>
  <c r="G6" i="66" s="1"/>
  <c r="C5" i="66"/>
  <c r="J5" i="66"/>
  <c r="C4" i="66"/>
  <c r="H4" i="66" s="1"/>
  <c r="V4" i="66" s="1"/>
  <c r="J17" i="65"/>
  <c r="C17" i="65" s="1"/>
  <c r="J18" i="65"/>
  <c r="C18" i="65" s="1"/>
  <c r="J19" i="65"/>
  <c r="C19" i="65" s="1"/>
  <c r="J20" i="65"/>
  <c r="C20" i="65" s="1"/>
  <c r="J21" i="65"/>
  <c r="C21" i="65" s="1"/>
  <c r="J22" i="65"/>
  <c r="C22" i="65" s="1"/>
  <c r="I18" i="65"/>
  <c r="B18" i="65" s="1"/>
  <c r="I19" i="65"/>
  <c r="B19" i="65" s="1"/>
  <c r="I20" i="65"/>
  <c r="B20" i="65" s="1"/>
  <c r="I21" i="65"/>
  <c r="B21" i="65" s="1"/>
  <c r="I22" i="65"/>
  <c r="B22" i="65" s="1"/>
  <c r="I17" i="65"/>
  <c r="B17" i="65" s="1"/>
  <c r="AD30" i="65"/>
  <c r="Y30" i="65"/>
  <c r="T30" i="65"/>
  <c r="O30" i="65"/>
  <c r="I30" i="65"/>
  <c r="D30" i="65"/>
  <c r="AC29" i="65"/>
  <c r="X29" i="65"/>
  <c r="S29" i="65"/>
  <c r="N29" i="65"/>
  <c r="H29" i="65"/>
  <c r="C29" i="65"/>
  <c r="AB28" i="65"/>
  <c r="W28" i="65"/>
  <c r="R28" i="65"/>
  <c r="M28" i="65"/>
  <c r="G28" i="65"/>
  <c r="B28" i="65"/>
  <c r="AA27" i="65"/>
  <c r="V27" i="65"/>
  <c r="Q27" i="65"/>
  <c r="L27" i="65"/>
  <c r="G27" i="65"/>
  <c r="B27" i="65"/>
  <c r="C13" i="65"/>
  <c r="B13" i="65"/>
  <c r="C11" i="65"/>
  <c r="V10" i="65"/>
  <c r="V11" i="65" s="1"/>
  <c r="C9" i="65"/>
  <c r="B9" i="65"/>
  <c r="C7" i="65"/>
  <c r="U35" i="65" s="1"/>
  <c r="C6" i="65"/>
  <c r="J6" i="65"/>
  <c r="G5" i="65"/>
  <c r="G6" i="65" s="1"/>
  <c r="C5" i="65"/>
  <c r="I5" i="65" s="1"/>
  <c r="C4" i="65"/>
  <c r="I4" i="65" s="1"/>
  <c r="J4" i="65"/>
  <c r="AD30" i="64"/>
  <c r="Y30" i="64"/>
  <c r="T30" i="64"/>
  <c r="O30" i="64"/>
  <c r="I30" i="64"/>
  <c r="D30" i="64"/>
  <c r="AC29" i="64"/>
  <c r="X29" i="64"/>
  <c r="S29" i="64"/>
  <c r="N29" i="64"/>
  <c r="H29" i="64"/>
  <c r="C29" i="64"/>
  <c r="AB28" i="64"/>
  <c r="W28" i="64"/>
  <c r="R28" i="64"/>
  <c r="M28" i="64"/>
  <c r="G28" i="64"/>
  <c r="B28" i="64"/>
  <c r="AA27" i="64"/>
  <c r="V27" i="64"/>
  <c r="Q27" i="64"/>
  <c r="L27" i="64"/>
  <c r="G27" i="64"/>
  <c r="B27" i="64"/>
  <c r="C13" i="64"/>
  <c r="C12" i="64"/>
  <c r="C11" i="64"/>
  <c r="V10" i="64"/>
  <c r="V11" i="64" s="1"/>
  <c r="B10" i="64"/>
  <c r="C9" i="64"/>
  <c r="C8" i="64"/>
  <c r="C7" i="64"/>
  <c r="U35" i="64" s="1"/>
  <c r="B7" i="64"/>
  <c r="T35" i="64" s="1"/>
  <c r="C6" i="64"/>
  <c r="J6" i="64"/>
  <c r="G5" i="64"/>
  <c r="G6" i="64" s="1"/>
  <c r="C5" i="64"/>
  <c r="I5" i="64" s="1"/>
  <c r="C4" i="64"/>
  <c r="J4" i="64"/>
  <c r="AD30" i="63"/>
  <c r="Y30" i="63"/>
  <c r="T30" i="63"/>
  <c r="O30" i="63"/>
  <c r="I30" i="63"/>
  <c r="D30" i="63"/>
  <c r="AC29" i="63"/>
  <c r="X29" i="63"/>
  <c r="S29" i="63"/>
  <c r="N29" i="63"/>
  <c r="H29" i="63"/>
  <c r="C29" i="63"/>
  <c r="AB28" i="63"/>
  <c r="W28" i="63"/>
  <c r="R28" i="63"/>
  <c r="M28" i="63"/>
  <c r="G28" i="63"/>
  <c r="B28" i="63"/>
  <c r="AA27" i="63"/>
  <c r="V27" i="63"/>
  <c r="Q27" i="63"/>
  <c r="L27" i="63"/>
  <c r="G27" i="63"/>
  <c r="B27" i="63"/>
  <c r="C13" i="63"/>
  <c r="B12" i="63"/>
  <c r="C11" i="63"/>
  <c r="B11" i="63"/>
  <c r="V10" i="63"/>
  <c r="V11" i="63" s="1"/>
  <c r="C10" i="63"/>
  <c r="C9" i="63"/>
  <c r="B8" i="63"/>
  <c r="C6" i="63"/>
  <c r="H6" i="63" s="1"/>
  <c r="G5" i="63"/>
  <c r="G6" i="63" s="1"/>
  <c r="C5" i="63"/>
  <c r="J5" i="63"/>
  <c r="C4" i="63"/>
  <c r="J4" i="63"/>
  <c r="AD30" i="62"/>
  <c r="Y30" i="62"/>
  <c r="T30" i="62"/>
  <c r="O30" i="62"/>
  <c r="I30" i="62"/>
  <c r="D30" i="62"/>
  <c r="AC29" i="62"/>
  <c r="X29" i="62"/>
  <c r="S29" i="62"/>
  <c r="N29" i="62"/>
  <c r="H29" i="62"/>
  <c r="C29" i="62"/>
  <c r="AB28" i="62"/>
  <c r="W28" i="62"/>
  <c r="R28" i="62"/>
  <c r="M28" i="62"/>
  <c r="G28" i="62"/>
  <c r="B28" i="62"/>
  <c r="AA27" i="62"/>
  <c r="V27" i="62"/>
  <c r="Q27" i="62"/>
  <c r="L27" i="62"/>
  <c r="G27" i="62"/>
  <c r="B27" i="62"/>
  <c r="C13" i="62"/>
  <c r="B13" i="62"/>
  <c r="C11" i="62"/>
  <c r="V10" i="62"/>
  <c r="V11" i="62" s="1"/>
  <c r="C9" i="62"/>
  <c r="B9" i="62"/>
  <c r="C7" i="62"/>
  <c r="U35" i="62" s="1"/>
  <c r="C6" i="62"/>
  <c r="J6" i="62"/>
  <c r="G5" i="62"/>
  <c r="G6" i="62" s="1"/>
  <c r="C5" i="62"/>
  <c r="I5" i="62" s="1"/>
  <c r="C4" i="62"/>
  <c r="J4" i="62"/>
  <c r="AD30" i="61"/>
  <c r="Y30" i="61"/>
  <c r="T30" i="61"/>
  <c r="O30" i="61"/>
  <c r="I30" i="61"/>
  <c r="D30" i="61"/>
  <c r="AC29" i="61"/>
  <c r="X29" i="61"/>
  <c r="S29" i="61"/>
  <c r="N29" i="61"/>
  <c r="H29" i="61"/>
  <c r="C29" i="61"/>
  <c r="AB28" i="61"/>
  <c r="W28" i="61"/>
  <c r="R28" i="61"/>
  <c r="M28" i="61"/>
  <c r="G28" i="61"/>
  <c r="B28" i="61"/>
  <c r="AA27" i="61"/>
  <c r="V27" i="61"/>
  <c r="Q27" i="61"/>
  <c r="L27" i="61"/>
  <c r="G27" i="61"/>
  <c r="B27" i="61"/>
  <c r="C13" i="61"/>
  <c r="C12" i="61"/>
  <c r="C11" i="61"/>
  <c r="V10" i="61"/>
  <c r="V11" i="61" s="1"/>
  <c r="B10" i="61"/>
  <c r="C9" i="61"/>
  <c r="C8" i="61"/>
  <c r="C7" i="61"/>
  <c r="U35" i="61" s="1"/>
  <c r="B7" i="61"/>
  <c r="C6" i="61"/>
  <c r="J6" i="61"/>
  <c r="G5" i="61"/>
  <c r="G6" i="61" s="1"/>
  <c r="C5" i="61"/>
  <c r="C4" i="61"/>
  <c r="J4" i="61"/>
  <c r="C12" i="63" l="1"/>
  <c r="B9" i="63"/>
  <c r="B10" i="65"/>
  <c r="C8" i="66"/>
  <c r="T35" i="61"/>
  <c r="B52" i="61"/>
  <c r="B7" i="65"/>
  <c r="T35" i="65" s="1"/>
  <c r="B52" i="56"/>
  <c r="B12" i="62"/>
  <c r="B12" i="64"/>
  <c r="B11" i="64"/>
  <c r="B52" i="66"/>
  <c r="B7" i="63"/>
  <c r="T35" i="63" s="1"/>
  <c r="C10" i="62"/>
  <c r="C7" i="63"/>
  <c r="U35" i="63" s="1"/>
  <c r="B9" i="64"/>
  <c r="B8" i="61"/>
  <c r="B8" i="62"/>
  <c r="B10" i="63"/>
  <c r="C10" i="61"/>
  <c r="C8" i="62"/>
  <c r="B13" i="64"/>
  <c r="B13" i="66"/>
  <c r="H4" i="62"/>
  <c r="V4" i="62" s="1"/>
  <c r="C12" i="62"/>
  <c r="B11" i="62"/>
  <c r="H6" i="64"/>
  <c r="B7" i="62"/>
  <c r="I4" i="63"/>
  <c r="I5" i="66"/>
  <c r="B52" i="64"/>
  <c r="H4" i="63"/>
  <c r="V4" i="63" s="1"/>
  <c r="I4" i="64"/>
  <c r="H6" i="62"/>
  <c r="I4" i="66"/>
  <c r="B51" i="64"/>
  <c r="H6" i="65"/>
  <c r="B51" i="66"/>
  <c r="B51" i="63"/>
  <c r="H4" i="64"/>
  <c r="V4" i="64" s="1"/>
  <c r="H4" i="65"/>
  <c r="V4" i="65" s="1"/>
  <c r="J4" i="66"/>
  <c r="J6" i="66"/>
  <c r="I6" i="66"/>
  <c r="B51" i="65"/>
  <c r="I6" i="65"/>
  <c r="J5" i="65"/>
  <c r="I6" i="64"/>
  <c r="J5" i="64"/>
  <c r="J6" i="63"/>
  <c r="G51" i="63"/>
  <c r="I6" i="63"/>
  <c r="I5" i="63"/>
  <c r="J5" i="62"/>
  <c r="I4" i="62"/>
  <c r="I6" i="62"/>
  <c r="B51" i="62"/>
  <c r="I5" i="61"/>
  <c r="H6" i="61"/>
  <c r="H4" i="61"/>
  <c r="V4" i="61" s="1"/>
  <c r="I4" i="61"/>
  <c r="B51" i="61"/>
  <c r="I6" i="61"/>
  <c r="J5" i="61"/>
  <c r="B8" i="60"/>
  <c r="C8" i="60"/>
  <c r="B9" i="60"/>
  <c r="C9" i="60"/>
  <c r="B10" i="60"/>
  <c r="C10" i="60"/>
  <c r="B11" i="60"/>
  <c r="C11" i="60"/>
  <c r="B12" i="60"/>
  <c r="C12" i="60"/>
  <c r="B13" i="60"/>
  <c r="C13" i="60"/>
  <c r="C7" i="60"/>
  <c r="B7" i="60"/>
  <c r="B8" i="59"/>
  <c r="C8" i="59"/>
  <c r="B9" i="59"/>
  <c r="C9" i="59"/>
  <c r="B10" i="59"/>
  <c r="C10" i="59"/>
  <c r="B11" i="59"/>
  <c r="C11" i="59"/>
  <c r="B12" i="59"/>
  <c r="C12" i="59"/>
  <c r="B13" i="59"/>
  <c r="C13" i="59"/>
  <c r="C7" i="59"/>
  <c r="B7" i="59"/>
  <c r="B8" i="58"/>
  <c r="C8" i="58"/>
  <c r="B9" i="58"/>
  <c r="C9" i="58"/>
  <c r="B10" i="58"/>
  <c r="C10" i="58"/>
  <c r="B11" i="58"/>
  <c r="C11" i="58"/>
  <c r="B12" i="58"/>
  <c r="C12" i="58"/>
  <c r="B13" i="58"/>
  <c r="C13" i="58"/>
  <c r="C7" i="58"/>
  <c r="B7" i="58"/>
  <c r="B52" i="65" l="1"/>
  <c r="B52" i="63"/>
  <c r="B52" i="62"/>
  <c r="T35" i="62"/>
  <c r="G51" i="66"/>
  <c r="G51" i="65"/>
  <c r="G51" i="64"/>
  <c r="G51" i="62"/>
  <c r="G51" i="61"/>
  <c r="C35" i="60" l="1"/>
  <c r="C36" i="60" s="1"/>
  <c r="C37" i="60" s="1"/>
  <c r="C38" i="60" s="1"/>
  <c r="C39" i="60" s="1"/>
  <c r="B35" i="60"/>
  <c r="B36" i="60" s="1"/>
  <c r="B37" i="60" s="1"/>
  <c r="B38" i="60" s="1"/>
  <c r="B39" i="60" s="1"/>
  <c r="AD30" i="60"/>
  <c r="Y30" i="60"/>
  <c r="T30" i="60"/>
  <c r="O30" i="60"/>
  <c r="I30" i="60"/>
  <c r="D30" i="60"/>
  <c r="AC29" i="60"/>
  <c r="X29" i="60"/>
  <c r="S29" i="60"/>
  <c r="N29" i="60"/>
  <c r="H29" i="60"/>
  <c r="C29" i="60"/>
  <c r="AB28" i="60"/>
  <c r="W28" i="60"/>
  <c r="R28" i="60"/>
  <c r="M28" i="60"/>
  <c r="G28" i="60"/>
  <c r="B28" i="60"/>
  <c r="AA27" i="60"/>
  <c r="V27" i="60"/>
  <c r="Q27" i="60"/>
  <c r="L27" i="60"/>
  <c r="G27" i="60"/>
  <c r="B27" i="60"/>
  <c r="V10" i="60"/>
  <c r="V11" i="60" s="1"/>
  <c r="C6" i="60"/>
  <c r="J6" i="60"/>
  <c r="G5" i="60"/>
  <c r="G6" i="60" s="1"/>
  <c r="C5" i="60"/>
  <c r="C4" i="60"/>
  <c r="J4" i="60"/>
  <c r="C35" i="59"/>
  <c r="C36" i="59" s="1"/>
  <c r="C37" i="59" s="1"/>
  <c r="C38" i="59" s="1"/>
  <c r="C39" i="59" s="1"/>
  <c r="B35" i="59"/>
  <c r="AD30" i="59"/>
  <c r="Y30" i="59"/>
  <c r="T30" i="59"/>
  <c r="O30" i="59"/>
  <c r="I30" i="59"/>
  <c r="D30" i="59"/>
  <c r="AC29" i="59"/>
  <c r="X29" i="59"/>
  <c r="S29" i="59"/>
  <c r="N29" i="59"/>
  <c r="H29" i="59"/>
  <c r="C29" i="59"/>
  <c r="AB28" i="59"/>
  <c r="W28" i="59"/>
  <c r="R28" i="59"/>
  <c r="M28" i="59"/>
  <c r="G28" i="59"/>
  <c r="B28" i="59"/>
  <c r="AA27" i="59"/>
  <c r="V27" i="59"/>
  <c r="Q27" i="59"/>
  <c r="L27" i="59"/>
  <c r="G27" i="59"/>
  <c r="B27" i="59"/>
  <c r="V10" i="59"/>
  <c r="V11" i="59" s="1"/>
  <c r="C6" i="59"/>
  <c r="G5" i="59"/>
  <c r="G6" i="59" s="1"/>
  <c r="C5" i="59"/>
  <c r="C4" i="59"/>
  <c r="C35" i="58"/>
  <c r="C36" i="58" s="1"/>
  <c r="C37" i="58" s="1"/>
  <c r="C38" i="58" s="1"/>
  <c r="C39" i="58" s="1"/>
  <c r="B35" i="58"/>
  <c r="B36" i="58" s="1"/>
  <c r="B37" i="58" s="1"/>
  <c r="B38" i="58" s="1"/>
  <c r="B39" i="58" s="1"/>
  <c r="AD30" i="58"/>
  <c r="Y30" i="58"/>
  <c r="T30" i="58"/>
  <c r="O30" i="58"/>
  <c r="I30" i="58"/>
  <c r="D30" i="58"/>
  <c r="AC29" i="58"/>
  <c r="X29" i="58"/>
  <c r="S29" i="58"/>
  <c r="N29" i="58"/>
  <c r="H29" i="58"/>
  <c r="C29" i="58"/>
  <c r="AB28" i="58"/>
  <c r="W28" i="58"/>
  <c r="R28" i="58"/>
  <c r="M28" i="58"/>
  <c r="G28" i="58"/>
  <c r="B28" i="58"/>
  <c r="AA27" i="58"/>
  <c r="V27" i="58"/>
  <c r="Q27" i="58"/>
  <c r="L27" i="58"/>
  <c r="G27" i="58"/>
  <c r="B27" i="58"/>
  <c r="V10" i="58"/>
  <c r="V11" i="58" s="1"/>
  <c r="C6" i="58"/>
  <c r="J6" i="58"/>
  <c r="G5" i="58"/>
  <c r="G6" i="58" s="1"/>
  <c r="C5" i="58"/>
  <c r="C4" i="58"/>
  <c r="J4" i="58"/>
  <c r="C35" i="57"/>
  <c r="C36" i="57" s="1"/>
  <c r="C37" i="57" s="1"/>
  <c r="C38" i="57" s="1"/>
  <c r="C39" i="57" s="1"/>
  <c r="B35" i="57"/>
  <c r="AD30" i="57"/>
  <c r="Y30" i="57"/>
  <c r="T30" i="57"/>
  <c r="O30" i="57"/>
  <c r="I30" i="57"/>
  <c r="D30" i="57"/>
  <c r="AC29" i="57"/>
  <c r="X29" i="57"/>
  <c r="S29" i="57"/>
  <c r="N29" i="57"/>
  <c r="H29" i="57"/>
  <c r="C29" i="57"/>
  <c r="AB28" i="57"/>
  <c r="W28" i="57"/>
  <c r="R28" i="57"/>
  <c r="M28" i="57"/>
  <c r="G28" i="57"/>
  <c r="B28" i="57"/>
  <c r="AA27" i="57"/>
  <c r="V27" i="57"/>
  <c r="Q27" i="57"/>
  <c r="L27" i="57"/>
  <c r="G27" i="57"/>
  <c r="B27" i="57"/>
  <c r="V10" i="57"/>
  <c r="V11" i="57" s="1"/>
  <c r="C6" i="57"/>
  <c r="I6" i="57" s="1"/>
  <c r="G5" i="57"/>
  <c r="G6" i="57" s="1"/>
  <c r="C5" i="57"/>
  <c r="I5" i="57" s="1"/>
  <c r="C4" i="57"/>
  <c r="J4" i="57"/>
  <c r="B43" i="56"/>
  <c r="AD30" i="56"/>
  <c r="Y30" i="56"/>
  <c r="T30" i="56"/>
  <c r="O30" i="56"/>
  <c r="I30" i="56"/>
  <c r="D30" i="56"/>
  <c r="AC29" i="56"/>
  <c r="X29" i="56"/>
  <c r="S29" i="56"/>
  <c r="N29" i="56"/>
  <c r="H29" i="56"/>
  <c r="C29" i="56"/>
  <c r="AB28" i="56"/>
  <c r="W28" i="56"/>
  <c r="R28" i="56"/>
  <c r="M28" i="56"/>
  <c r="G28" i="56"/>
  <c r="B28" i="56"/>
  <c r="AA27" i="56"/>
  <c r="V27" i="56"/>
  <c r="Q27" i="56"/>
  <c r="L27" i="56"/>
  <c r="G27" i="56"/>
  <c r="B27" i="56"/>
  <c r="V10" i="56"/>
  <c r="V11" i="56" s="1"/>
  <c r="C6" i="56"/>
  <c r="G5" i="56"/>
  <c r="G6" i="56" s="1"/>
  <c r="C5" i="56"/>
  <c r="C4" i="56"/>
  <c r="C35" i="55"/>
  <c r="C36" i="55" s="1"/>
  <c r="C37" i="55" s="1"/>
  <c r="C38" i="55" s="1"/>
  <c r="C39" i="55" s="1"/>
  <c r="D35" i="55"/>
  <c r="E35" i="55"/>
  <c r="E35" i="58" s="1"/>
  <c r="F35" i="55"/>
  <c r="F35" i="58" s="1"/>
  <c r="G35" i="55"/>
  <c r="B35" i="55"/>
  <c r="B36" i="55" s="1"/>
  <c r="B37" i="55" s="1"/>
  <c r="B38" i="55" s="1"/>
  <c r="B39" i="55" s="1"/>
  <c r="AD30" i="55"/>
  <c r="Y30" i="55"/>
  <c r="T30" i="55"/>
  <c r="O30" i="55"/>
  <c r="I30" i="55"/>
  <c r="D30" i="55"/>
  <c r="AC29" i="55"/>
  <c r="X29" i="55"/>
  <c r="S29" i="55"/>
  <c r="N29" i="55"/>
  <c r="H29" i="55"/>
  <c r="C29" i="55"/>
  <c r="AB28" i="55"/>
  <c r="W28" i="55"/>
  <c r="R28" i="55"/>
  <c r="M28" i="55"/>
  <c r="G28" i="55"/>
  <c r="B28" i="55"/>
  <c r="AA27" i="55"/>
  <c r="V27" i="55"/>
  <c r="Q27" i="55"/>
  <c r="L27" i="55"/>
  <c r="G27" i="55"/>
  <c r="B27" i="55"/>
  <c r="V10" i="55"/>
  <c r="V11" i="55" s="1"/>
  <c r="C6" i="55"/>
  <c r="J6" i="55"/>
  <c r="G5" i="55"/>
  <c r="G6" i="55" s="1"/>
  <c r="C5" i="55"/>
  <c r="J5" i="55"/>
  <c r="C4" i="55"/>
  <c r="J4" i="55"/>
  <c r="B36" i="13"/>
  <c r="B37" i="13" s="1"/>
  <c r="B38" i="13" s="1"/>
  <c r="B39" i="13" s="1"/>
  <c r="C36" i="13"/>
  <c r="D36" i="13"/>
  <c r="AA27" i="13"/>
  <c r="AB28" i="13"/>
  <c r="AC29" i="13"/>
  <c r="AD30" i="13"/>
  <c r="F39" i="13"/>
  <c r="F38" i="13"/>
  <c r="F37" i="13"/>
  <c r="E39" i="13"/>
  <c r="E38" i="13"/>
  <c r="E37" i="13"/>
  <c r="D37" i="13"/>
  <c r="D38" i="13"/>
  <c r="D39" i="13"/>
  <c r="E36" i="13"/>
  <c r="F36" i="13"/>
  <c r="G37" i="13"/>
  <c r="G38" i="13"/>
  <c r="G39" i="13"/>
  <c r="G36" i="13"/>
  <c r="B43" i="13"/>
  <c r="P42" i="16"/>
  <c r="O42" i="35"/>
  <c r="O42" i="33"/>
  <c r="N42" i="33"/>
  <c r="N42" i="36" s="1"/>
  <c r="O55" i="34"/>
  <c r="O55" i="32"/>
  <c r="U41" i="27"/>
  <c r="T41" i="27"/>
  <c r="R41" i="27"/>
  <c r="Q41" i="27"/>
  <c r="U40" i="27"/>
  <c r="T40" i="27"/>
  <c r="S40" i="27"/>
  <c r="R40" i="27"/>
  <c r="Q40" i="27"/>
  <c r="P40" i="27"/>
  <c r="U41" i="28"/>
  <c r="T41" i="28"/>
  <c r="R41" i="28"/>
  <c r="Q41" i="28"/>
  <c r="U40" i="28"/>
  <c r="T40" i="28"/>
  <c r="S40" i="28"/>
  <c r="R40" i="28"/>
  <c r="Q40" i="28"/>
  <c r="P40" i="28"/>
  <c r="U46" i="9"/>
  <c r="T46" i="9"/>
  <c r="R46" i="9"/>
  <c r="Q46" i="9"/>
  <c r="W45" i="9"/>
  <c r="V45" i="9"/>
  <c r="U45" i="9"/>
  <c r="T45" i="9"/>
  <c r="S45" i="9"/>
  <c r="R45" i="9"/>
  <c r="R47" i="9" s="1"/>
  <c r="Q45" i="9"/>
  <c r="P45" i="9"/>
  <c r="O54" i="9"/>
  <c r="P54" i="9"/>
  <c r="Q54" i="9"/>
  <c r="R54" i="9"/>
  <c r="S54" i="9"/>
  <c r="T54" i="9"/>
  <c r="U54" i="9"/>
  <c r="V54" i="9"/>
  <c r="W54" i="9"/>
  <c r="U46" i="30"/>
  <c r="T46" i="30"/>
  <c r="R46" i="30"/>
  <c r="Q46" i="30"/>
  <c r="W45" i="30"/>
  <c r="V45" i="30"/>
  <c r="U45" i="30"/>
  <c r="U47" i="30" s="1"/>
  <c r="T45" i="30"/>
  <c r="T47" i="30" s="1"/>
  <c r="S45" i="30"/>
  <c r="R45" i="30"/>
  <c r="Q45" i="30"/>
  <c r="P45" i="30"/>
  <c r="O54" i="30"/>
  <c r="P54" i="30"/>
  <c r="Q54" i="30"/>
  <c r="R54" i="30"/>
  <c r="S54" i="30"/>
  <c r="T54" i="30"/>
  <c r="U54" i="30"/>
  <c r="V54" i="30"/>
  <c r="W54" i="30"/>
  <c r="O54" i="29"/>
  <c r="P42" i="30"/>
  <c r="Q42" i="30" s="1"/>
  <c r="R42" i="30" s="1"/>
  <c r="S42" i="30" s="1"/>
  <c r="T42" i="30" s="1"/>
  <c r="U42" i="30" s="1"/>
  <c r="V42" i="30" s="1"/>
  <c r="W42" i="30" s="1"/>
  <c r="X42" i="30" s="1"/>
  <c r="Y42" i="30" s="1"/>
  <c r="Z42" i="30" s="1"/>
  <c r="AA42" i="30" s="1"/>
  <c r="AB42" i="30" s="1"/>
  <c r="AC42" i="30" s="1"/>
  <c r="AD42" i="30" s="1"/>
  <c r="AE42" i="30" s="1"/>
  <c r="AF42" i="30" s="1"/>
  <c r="AG42" i="30" s="1"/>
  <c r="AH42" i="30" s="1"/>
  <c r="AI42" i="30" s="1"/>
  <c r="AJ42" i="30" s="1"/>
  <c r="AK42" i="30" s="1"/>
  <c r="AL42" i="30" s="1"/>
  <c r="AM42" i="30" s="1"/>
  <c r="AN42" i="30" s="1"/>
  <c r="AO42" i="30" s="1"/>
  <c r="AP42" i="30" s="1"/>
  <c r="AQ42" i="30" s="1"/>
  <c r="AR42" i="30" s="1"/>
  <c r="AS42" i="30" s="1"/>
  <c r="AT42" i="30" s="1"/>
  <c r="AU42" i="30" s="1"/>
  <c r="AV42" i="30" s="1"/>
  <c r="T35" i="57" l="1"/>
  <c r="B36" i="57"/>
  <c r="B37" i="57" s="1"/>
  <c r="B38" i="57" s="1"/>
  <c r="B39" i="57" s="1"/>
  <c r="T35" i="59"/>
  <c r="B36" i="59"/>
  <c r="B37" i="59" s="1"/>
  <c r="B38" i="59" s="1"/>
  <c r="B39" i="59" s="1"/>
  <c r="T47" i="9"/>
  <c r="U47" i="9"/>
  <c r="Q47" i="9"/>
  <c r="Q47" i="30"/>
  <c r="N42" i="15"/>
  <c r="G35" i="58"/>
  <c r="G36" i="55"/>
  <c r="G36" i="58" s="1"/>
  <c r="G37" i="55"/>
  <c r="G37" i="58" s="1"/>
  <c r="G38" i="55"/>
  <c r="G38" i="58" s="1"/>
  <c r="G39" i="55"/>
  <c r="G39" i="58" s="1"/>
  <c r="D35" i="58"/>
  <c r="D37" i="55"/>
  <c r="D37" i="58" s="1"/>
  <c r="D39" i="55"/>
  <c r="D39" i="58" s="1"/>
  <c r="D36" i="55"/>
  <c r="D36" i="58" s="1"/>
  <c r="D38" i="55"/>
  <c r="D38" i="58" s="1"/>
  <c r="R47" i="30"/>
  <c r="C37" i="13"/>
  <c r="C38" i="13" s="1"/>
  <c r="C39" i="13" s="1"/>
  <c r="B44" i="56"/>
  <c r="T37" i="56" s="1"/>
  <c r="B43" i="59"/>
  <c r="F36" i="55"/>
  <c r="F38" i="55"/>
  <c r="F37" i="55"/>
  <c r="F39" i="55"/>
  <c r="E36" i="55"/>
  <c r="E39" i="55"/>
  <c r="E37" i="55"/>
  <c r="E38" i="55"/>
  <c r="B57" i="64"/>
  <c r="B58" i="64"/>
  <c r="H4" i="58"/>
  <c r="V4" i="58" s="1"/>
  <c r="P42" i="35"/>
  <c r="B52" i="55"/>
  <c r="H4" i="60"/>
  <c r="V4" i="60" s="1"/>
  <c r="H6" i="57"/>
  <c r="H4" i="57"/>
  <c r="V4" i="57" s="1"/>
  <c r="I4" i="57"/>
  <c r="O42" i="16"/>
  <c r="I5" i="55"/>
  <c r="H6" i="60"/>
  <c r="B52" i="58"/>
  <c r="T35" i="58"/>
  <c r="B52" i="60"/>
  <c r="T35" i="60"/>
  <c r="J4" i="56"/>
  <c r="I4" i="56"/>
  <c r="H4" i="56"/>
  <c r="V4" i="56" s="1"/>
  <c r="B51" i="56"/>
  <c r="I5" i="56"/>
  <c r="J5" i="56"/>
  <c r="J6" i="59"/>
  <c r="I6" i="59"/>
  <c r="I5" i="59"/>
  <c r="J5" i="59"/>
  <c r="I6" i="56"/>
  <c r="H6" i="58"/>
  <c r="J4" i="59"/>
  <c r="I4" i="59"/>
  <c r="H4" i="59"/>
  <c r="V4" i="59" s="1"/>
  <c r="C43" i="55"/>
  <c r="H6" i="56"/>
  <c r="T35" i="56"/>
  <c r="H6" i="59"/>
  <c r="I4" i="60"/>
  <c r="I4" i="55"/>
  <c r="H6" i="55"/>
  <c r="B43" i="55"/>
  <c r="I5" i="60"/>
  <c r="B51" i="60"/>
  <c r="I6" i="60"/>
  <c r="U35" i="60"/>
  <c r="J5" i="60"/>
  <c r="G51" i="60"/>
  <c r="U35" i="59"/>
  <c r="I5" i="58"/>
  <c r="J5" i="58"/>
  <c r="I4" i="58"/>
  <c r="I6" i="58"/>
  <c r="U35" i="58"/>
  <c r="B51" i="58"/>
  <c r="U35" i="57"/>
  <c r="B51" i="57"/>
  <c r="B43" i="57"/>
  <c r="B43" i="60" s="1"/>
  <c r="J5" i="57"/>
  <c r="B52" i="57"/>
  <c r="J6" i="57"/>
  <c r="C43" i="57"/>
  <c r="U35" i="56"/>
  <c r="B53" i="56"/>
  <c r="T36" i="56"/>
  <c r="J6" i="56"/>
  <c r="C43" i="56"/>
  <c r="B51" i="55"/>
  <c r="T35" i="55"/>
  <c r="H4" i="55"/>
  <c r="V4" i="55" s="1"/>
  <c r="I6" i="55"/>
  <c r="U35" i="55"/>
  <c r="O42" i="15"/>
  <c r="P42" i="29"/>
  <c r="Q42" i="29" s="1"/>
  <c r="R42" i="29" s="1"/>
  <c r="S42" i="29" s="1"/>
  <c r="T42" i="29" s="1"/>
  <c r="U42" i="29" s="1"/>
  <c r="V42" i="29" s="1"/>
  <c r="W42" i="29" s="1"/>
  <c r="X42" i="29" s="1"/>
  <c r="Y42" i="29" s="1"/>
  <c r="Z42" i="29" s="1"/>
  <c r="AA42" i="29" s="1"/>
  <c r="AB42" i="29" s="1"/>
  <c r="AC42" i="29" s="1"/>
  <c r="AD42" i="29" s="1"/>
  <c r="AE42" i="29" s="1"/>
  <c r="AF42" i="29" s="1"/>
  <c r="AG42" i="29" s="1"/>
  <c r="AH42" i="29" s="1"/>
  <c r="AI42" i="29" s="1"/>
  <c r="AJ42" i="29" s="1"/>
  <c r="AK42" i="29" s="1"/>
  <c r="AL42" i="29" s="1"/>
  <c r="AM42" i="29" s="1"/>
  <c r="AN42" i="29" s="1"/>
  <c r="AO42" i="29" s="1"/>
  <c r="AP42" i="29" s="1"/>
  <c r="AQ42" i="29" s="1"/>
  <c r="AR42" i="29" s="1"/>
  <c r="AS42" i="29" s="1"/>
  <c r="AT42" i="29" s="1"/>
  <c r="AU42" i="29" s="1"/>
  <c r="AV42" i="29" s="1"/>
  <c r="O48" i="30"/>
  <c r="B52" i="59" l="1"/>
  <c r="B51" i="59"/>
  <c r="G51" i="55"/>
  <c r="B54" i="56"/>
  <c r="C52" i="13"/>
  <c r="C44" i="57"/>
  <c r="C44" i="60" s="1"/>
  <c r="C43" i="60"/>
  <c r="C44" i="56"/>
  <c r="C44" i="59" s="1"/>
  <c r="C43" i="59"/>
  <c r="U36" i="59" s="1"/>
  <c r="U36" i="55"/>
  <c r="C43" i="58"/>
  <c r="B44" i="57"/>
  <c r="B44" i="60" s="1"/>
  <c r="T37" i="60" s="1"/>
  <c r="B44" i="55"/>
  <c r="B44" i="58" s="1"/>
  <c r="B44" i="61" s="1"/>
  <c r="T37" i="61" s="1"/>
  <c r="B43" i="58"/>
  <c r="B53" i="58" s="1"/>
  <c r="B45" i="56"/>
  <c r="B44" i="59"/>
  <c r="E37" i="58"/>
  <c r="F37" i="58"/>
  <c r="E38" i="58"/>
  <c r="F39" i="58"/>
  <c r="E39" i="58"/>
  <c r="F38" i="58"/>
  <c r="F36" i="58"/>
  <c r="E36" i="58"/>
  <c r="C44" i="55"/>
  <c r="C44" i="58" s="1"/>
  <c r="T36" i="57"/>
  <c r="T36" i="55"/>
  <c r="B53" i="55"/>
  <c r="U36" i="57"/>
  <c r="U36" i="56"/>
  <c r="G51" i="59"/>
  <c r="G51" i="58"/>
  <c r="G51" i="56"/>
  <c r="B53" i="57"/>
  <c r="G51" i="57"/>
  <c r="O48" i="29"/>
  <c r="P37" i="28"/>
  <c r="Q37" i="28" s="1"/>
  <c r="R37" i="28" s="1"/>
  <c r="S37" i="28" s="1"/>
  <c r="T37" i="28" s="1"/>
  <c r="U37" i="28" s="1"/>
  <c r="V37" i="28" s="1"/>
  <c r="W37" i="28" s="1"/>
  <c r="X37" i="28" s="1"/>
  <c r="Y37" i="28" s="1"/>
  <c r="Z37" i="28" s="1"/>
  <c r="AA37" i="28" s="1"/>
  <c r="AB37" i="28" s="1"/>
  <c r="AC37" i="28" s="1"/>
  <c r="AD37" i="28" s="1"/>
  <c r="AE37" i="28" s="1"/>
  <c r="AF37" i="28" s="1"/>
  <c r="AG37" i="28" s="1"/>
  <c r="AH37" i="28" s="1"/>
  <c r="AI37" i="28" s="1"/>
  <c r="AJ37" i="28" s="1"/>
  <c r="AK37" i="28" s="1"/>
  <c r="AL37" i="28" s="1"/>
  <c r="AM37" i="28" s="1"/>
  <c r="AN37" i="28" s="1"/>
  <c r="AO37" i="28" s="1"/>
  <c r="AP37" i="28" s="1"/>
  <c r="AQ37" i="28" s="1"/>
  <c r="AR37" i="28" s="1"/>
  <c r="AS37" i="28" s="1"/>
  <c r="AT37" i="28" s="1"/>
  <c r="AU37" i="28" s="1"/>
  <c r="AV37" i="28" s="1"/>
  <c r="P37" i="27"/>
  <c r="Q37" i="27" s="1"/>
  <c r="R37" i="27" s="1"/>
  <c r="S37" i="27" s="1"/>
  <c r="T37" i="27" s="1"/>
  <c r="U37" i="27" s="1"/>
  <c r="V37" i="27" s="1"/>
  <c r="W37" i="27" s="1"/>
  <c r="X37" i="27" s="1"/>
  <c r="Y37" i="27" s="1"/>
  <c r="Z37" i="27" s="1"/>
  <c r="AA37" i="27" s="1"/>
  <c r="AB37" i="27" s="1"/>
  <c r="AC37" i="27" s="1"/>
  <c r="AD37" i="27" s="1"/>
  <c r="AE37" i="27" s="1"/>
  <c r="AF37" i="27" s="1"/>
  <c r="AG37" i="27" s="1"/>
  <c r="AH37" i="27" s="1"/>
  <c r="AI37" i="27" s="1"/>
  <c r="AJ37" i="27" s="1"/>
  <c r="AK37" i="27" s="1"/>
  <c r="AL37" i="27" s="1"/>
  <c r="AM37" i="27" s="1"/>
  <c r="AN37" i="27" s="1"/>
  <c r="AO37" i="27" s="1"/>
  <c r="AP37" i="27" s="1"/>
  <c r="AQ37" i="27" s="1"/>
  <c r="AR37" i="27" s="1"/>
  <c r="AS37" i="27" s="1"/>
  <c r="AT37" i="27" s="1"/>
  <c r="AU37" i="27" s="1"/>
  <c r="AV37" i="27" s="1"/>
  <c r="P37" i="7"/>
  <c r="O48" i="9"/>
  <c r="P42" i="9"/>
  <c r="Q42" i="9" s="1"/>
  <c r="R42" i="9" s="1"/>
  <c r="S42" i="9" s="1"/>
  <c r="T42" i="9" s="1"/>
  <c r="U42" i="9" s="1"/>
  <c r="V42" i="9" s="1"/>
  <c r="W42" i="9" s="1"/>
  <c r="X42" i="9" s="1"/>
  <c r="Y42" i="9" s="1"/>
  <c r="Z42" i="9" s="1"/>
  <c r="AA42" i="9" s="1"/>
  <c r="AB42" i="9" s="1"/>
  <c r="AC42" i="9" s="1"/>
  <c r="AD42" i="9" s="1"/>
  <c r="AE42" i="9" s="1"/>
  <c r="AF42" i="9" s="1"/>
  <c r="AG42" i="9" s="1"/>
  <c r="AH42" i="9" s="1"/>
  <c r="AI42" i="9" s="1"/>
  <c r="AJ42" i="9" s="1"/>
  <c r="AK42" i="9" s="1"/>
  <c r="AL42" i="9" s="1"/>
  <c r="AM42" i="9" s="1"/>
  <c r="AN42" i="9" s="1"/>
  <c r="AO42" i="9" s="1"/>
  <c r="AP42" i="9" s="1"/>
  <c r="AQ42" i="9" s="1"/>
  <c r="AR42" i="9" s="1"/>
  <c r="AS42" i="9" s="1"/>
  <c r="AT42" i="9" s="1"/>
  <c r="AU42" i="9" s="1"/>
  <c r="AV42" i="9" s="1"/>
  <c r="Q37" i="7" l="1"/>
  <c r="R37" i="7" s="1"/>
  <c r="S37" i="7" s="1"/>
  <c r="T37" i="7" s="1"/>
  <c r="U37" i="7" s="1"/>
  <c r="V37" i="7" s="1"/>
  <c r="W37" i="7" s="1"/>
  <c r="X37" i="7" s="1"/>
  <c r="Y37" i="7" s="1"/>
  <c r="Z37" i="7" s="1"/>
  <c r="AA37" i="7" s="1"/>
  <c r="AB37" i="7" s="1"/>
  <c r="AC37" i="7" s="1"/>
  <c r="AD37" i="7" s="1"/>
  <c r="AE37" i="7" s="1"/>
  <c r="AF37" i="7" s="1"/>
  <c r="AG37" i="7" s="1"/>
  <c r="AH37" i="7" s="1"/>
  <c r="AI37" i="7" s="1"/>
  <c r="AJ37" i="7" s="1"/>
  <c r="AK37" i="7" s="1"/>
  <c r="AL37" i="7" s="1"/>
  <c r="AM37" i="7" s="1"/>
  <c r="AN37" i="7" s="1"/>
  <c r="AO37" i="7" s="1"/>
  <c r="AP37" i="7" s="1"/>
  <c r="AQ37" i="7" s="1"/>
  <c r="AR37" i="7" s="1"/>
  <c r="AS37" i="7" s="1"/>
  <c r="AT37" i="7" s="1"/>
  <c r="AU37" i="7" s="1"/>
  <c r="AV37" i="7" s="1"/>
  <c r="D22" i="38"/>
  <c r="E7" i="99" s="1"/>
  <c r="B45" i="57"/>
  <c r="B45" i="60" s="1"/>
  <c r="B45" i="63" s="1"/>
  <c r="T38" i="63" s="1"/>
  <c r="U37" i="56"/>
  <c r="C45" i="56"/>
  <c r="C45" i="59" s="1"/>
  <c r="C45" i="62" s="1"/>
  <c r="U38" i="62" s="1"/>
  <c r="T37" i="57"/>
  <c r="U37" i="57"/>
  <c r="C45" i="57"/>
  <c r="C45" i="60" s="1"/>
  <c r="C45" i="63" s="1"/>
  <c r="U38" i="63" s="1"/>
  <c r="T37" i="55"/>
  <c r="B54" i="58"/>
  <c r="T37" i="58"/>
  <c r="B45" i="55"/>
  <c r="B55" i="55" s="1"/>
  <c r="B54" i="55"/>
  <c r="B54" i="61"/>
  <c r="B54" i="57"/>
  <c r="B43" i="61"/>
  <c r="B53" i="61" s="1"/>
  <c r="T36" i="58"/>
  <c r="C43" i="61"/>
  <c r="U36" i="61" s="1"/>
  <c r="U36" i="58"/>
  <c r="C44" i="61"/>
  <c r="U37" i="61" s="1"/>
  <c r="U37" i="58"/>
  <c r="B45" i="59"/>
  <c r="B45" i="62" s="1"/>
  <c r="T38" i="62" s="1"/>
  <c r="B46" i="56"/>
  <c r="B55" i="56"/>
  <c r="T38" i="56"/>
  <c r="T37" i="59"/>
  <c r="B44" i="62"/>
  <c r="T37" i="62" s="1"/>
  <c r="C43" i="62"/>
  <c r="U36" i="62" s="1"/>
  <c r="C44" i="62"/>
  <c r="U37" i="62" s="1"/>
  <c r="C44" i="63"/>
  <c r="U37" i="63" s="1"/>
  <c r="U36" i="60"/>
  <c r="C43" i="63"/>
  <c r="U36" i="63" s="1"/>
  <c r="B43" i="62"/>
  <c r="T36" i="62" s="1"/>
  <c r="B53" i="60"/>
  <c r="B43" i="63"/>
  <c r="T36" i="63" s="1"/>
  <c r="B54" i="60"/>
  <c r="B44" i="63"/>
  <c r="T37" i="63" s="1"/>
  <c r="U37" i="55"/>
  <c r="C45" i="55"/>
  <c r="C45" i="58" s="1"/>
  <c r="T36" i="60"/>
  <c r="U37" i="60"/>
  <c r="U37" i="59"/>
  <c r="B54" i="59"/>
  <c r="B53" i="59"/>
  <c r="T36" i="59"/>
  <c r="C46" i="56"/>
  <c r="C46" i="59" s="1"/>
  <c r="U38" i="56"/>
  <c r="U38" i="60" l="1"/>
  <c r="E75" i="99"/>
  <c r="U38" i="59"/>
  <c r="B55" i="57"/>
  <c r="B55" i="60"/>
  <c r="T38" i="60"/>
  <c r="B46" i="57"/>
  <c r="B46" i="60" s="1"/>
  <c r="T39" i="60" s="1"/>
  <c r="T38" i="57"/>
  <c r="U38" i="57"/>
  <c r="C46" i="57"/>
  <c r="C46" i="60" s="1"/>
  <c r="C46" i="63" s="1"/>
  <c r="U39" i="63" s="1"/>
  <c r="T38" i="55"/>
  <c r="B46" i="55"/>
  <c r="B46" i="58" s="1"/>
  <c r="B46" i="61" s="1"/>
  <c r="B55" i="59"/>
  <c r="B45" i="58"/>
  <c r="B55" i="58" s="1"/>
  <c r="T38" i="59"/>
  <c r="C46" i="62"/>
  <c r="U39" i="62" s="1"/>
  <c r="C45" i="61"/>
  <c r="U38" i="61" s="1"/>
  <c r="U38" i="58"/>
  <c r="B56" i="56"/>
  <c r="B46" i="59"/>
  <c r="T39" i="56"/>
  <c r="B47" i="56"/>
  <c r="T36" i="61"/>
  <c r="U38" i="55"/>
  <c r="B53" i="62"/>
  <c r="B53" i="63"/>
  <c r="B55" i="63"/>
  <c r="B54" i="62"/>
  <c r="B54" i="63"/>
  <c r="B55" i="62"/>
  <c r="C46" i="55"/>
  <c r="U39" i="59"/>
  <c r="C47" i="56"/>
  <c r="C47" i="59" s="1"/>
  <c r="U39" i="56"/>
  <c r="T39" i="57" l="1"/>
  <c r="B56" i="60"/>
  <c r="B56" i="57"/>
  <c r="B47" i="57"/>
  <c r="B47" i="60" s="1"/>
  <c r="B47" i="63" s="1"/>
  <c r="B57" i="63" s="1"/>
  <c r="C47" i="57"/>
  <c r="C47" i="60" s="1"/>
  <c r="C47" i="63" s="1"/>
  <c r="B56" i="55"/>
  <c r="U39" i="60"/>
  <c r="U39" i="57"/>
  <c r="B47" i="55"/>
  <c r="T39" i="55"/>
  <c r="T39" i="58"/>
  <c r="B45" i="61"/>
  <c r="T38" i="58"/>
  <c r="B46" i="62"/>
  <c r="T39" i="59"/>
  <c r="B56" i="59"/>
  <c r="B57" i="66"/>
  <c r="B56" i="58"/>
  <c r="C47" i="55"/>
  <c r="C47" i="58" s="1"/>
  <c r="C47" i="61" s="1"/>
  <c r="C46" i="58"/>
  <c r="T39" i="61"/>
  <c r="B56" i="61"/>
  <c r="B47" i="59"/>
  <c r="B48" i="56"/>
  <c r="B57" i="56"/>
  <c r="C47" i="62"/>
  <c r="B46" i="63"/>
  <c r="U39" i="55"/>
  <c r="C48" i="57"/>
  <c r="C48" i="60" s="1"/>
  <c r="C48" i="63" s="1"/>
  <c r="C48" i="56"/>
  <c r="C48" i="59" s="1"/>
  <c r="B57" i="57" l="1"/>
  <c r="B48" i="57"/>
  <c r="B48" i="60" s="1"/>
  <c r="B57" i="60"/>
  <c r="C48" i="55"/>
  <c r="C48" i="58" s="1"/>
  <c r="C48" i="61" s="1"/>
  <c r="B47" i="58"/>
  <c r="B57" i="55"/>
  <c r="B48" i="55"/>
  <c r="T38" i="61"/>
  <c r="B55" i="61"/>
  <c r="B58" i="57"/>
  <c r="C48" i="62"/>
  <c r="B57" i="65"/>
  <c r="B47" i="62"/>
  <c r="B57" i="62" s="1"/>
  <c r="B57" i="59"/>
  <c r="T39" i="63"/>
  <c r="B56" i="63"/>
  <c r="B58" i="56"/>
  <c r="B48" i="59"/>
  <c r="C46" i="61"/>
  <c r="U39" i="61" s="1"/>
  <c r="U39" i="58"/>
  <c r="T39" i="62"/>
  <c r="B56" i="62"/>
  <c r="B48" i="58" l="1"/>
  <c r="B58" i="55"/>
  <c r="B47" i="61"/>
  <c r="B57" i="61" s="1"/>
  <c r="B57" i="58"/>
  <c r="B48" i="62"/>
  <c r="B58" i="62" s="1"/>
  <c r="B58" i="65"/>
  <c r="B58" i="59"/>
  <c r="B48" i="63"/>
  <c r="B58" i="63" s="1"/>
  <c r="B58" i="66"/>
  <c r="B58" i="60"/>
  <c r="B58" i="58" l="1"/>
  <c r="B48" i="61"/>
  <c r="B58" i="61" s="1"/>
  <c r="P42" i="33" l="1"/>
  <c r="P42" i="15" l="1"/>
  <c r="Q42" i="33"/>
  <c r="Q42" i="15" l="1"/>
  <c r="R42" i="33"/>
  <c r="Q42" i="35" l="1"/>
  <c r="Q42" i="16"/>
  <c r="R42" i="15"/>
  <c r="S42" i="33"/>
  <c r="R42" i="16" l="1"/>
  <c r="R42" i="35"/>
  <c r="S42" i="15"/>
  <c r="T42" i="33"/>
  <c r="S42" i="16" l="1"/>
  <c r="S42" i="35"/>
  <c r="T42" i="15"/>
  <c r="U42" i="33"/>
  <c r="T42" i="16" l="1"/>
  <c r="T42" i="35"/>
  <c r="U42" i="15"/>
  <c r="V42" i="33"/>
  <c r="U42" i="35" l="1"/>
  <c r="U42" i="16"/>
  <c r="V42" i="15"/>
  <c r="W42" i="33"/>
  <c r="W42" i="15" l="1"/>
  <c r="X42" i="33"/>
  <c r="V42" i="35" l="1"/>
  <c r="V42" i="16"/>
  <c r="W42" i="16"/>
  <c r="W42" i="35"/>
  <c r="X42" i="15"/>
  <c r="Y42" i="33"/>
  <c r="Y42" i="15" l="1"/>
  <c r="Z42" i="33"/>
  <c r="X42" i="35" l="1"/>
  <c r="X42" i="16"/>
  <c r="Z42" i="15"/>
  <c r="AA42" i="33"/>
  <c r="Z42" i="35" l="1"/>
  <c r="Z42" i="16"/>
  <c r="Y42" i="35"/>
  <c r="Y42" i="16"/>
  <c r="AA42" i="15"/>
  <c r="AB42" i="33"/>
  <c r="AB42" i="15" l="1"/>
  <c r="AC42" i="33"/>
  <c r="AB42" i="16" l="1"/>
  <c r="AB42" i="35"/>
  <c r="AA42" i="16"/>
  <c r="AA42" i="35"/>
  <c r="AC42" i="15"/>
  <c r="AD42" i="33"/>
  <c r="AD42" i="15" l="1"/>
  <c r="AE42" i="33"/>
  <c r="AC42" i="35" l="1"/>
  <c r="AC42" i="16"/>
  <c r="AE42" i="15"/>
  <c r="AF42" i="33"/>
  <c r="AD42" i="16" l="1"/>
  <c r="AD42" i="35"/>
  <c r="AE42" i="16"/>
  <c r="AE42" i="35"/>
  <c r="AF42" i="15"/>
  <c r="AG42" i="33"/>
  <c r="AG42" i="15" l="1"/>
  <c r="AH42" i="33"/>
  <c r="AG42" i="35" l="1"/>
  <c r="AG42" i="16"/>
  <c r="AF42" i="16"/>
  <c r="AF42" i="35"/>
  <c r="AH42" i="15"/>
  <c r="AI42" i="33"/>
  <c r="AH42" i="35" l="1"/>
  <c r="AH42" i="16"/>
  <c r="AI42" i="15"/>
  <c r="AJ42" i="33"/>
  <c r="AI42" i="16" l="1"/>
  <c r="AI42" i="35"/>
  <c r="AJ42" i="15"/>
  <c r="AK42" i="33"/>
  <c r="AK42" i="15" l="1"/>
  <c r="AL42" i="33"/>
  <c r="AK42" i="35" l="1"/>
  <c r="AK42" i="16"/>
  <c r="AJ42" i="35"/>
  <c r="AJ42" i="16"/>
  <c r="AL42" i="15"/>
  <c r="AM42" i="33"/>
  <c r="AM42" i="15" l="1"/>
  <c r="AN42" i="33"/>
  <c r="AM42" i="16" l="1"/>
  <c r="AM42" i="35"/>
  <c r="AL42" i="16"/>
  <c r="AL42" i="35"/>
  <c r="AN42" i="15"/>
  <c r="AO42" i="33"/>
  <c r="AN42" i="16" l="1"/>
  <c r="AN42" i="35"/>
  <c r="AO42" i="15"/>
  <c r="AP42" i="33"/>
  <c r="AP42" i="15" l="1"/>
  <c r="AQ42" i="33"/>
  <c r="AO42" i="35" l="1"/>
  <c r="AO42" i="16"/>
  <c r="AQ42" i="15"/>
  <c r="AR42" i="33"/>
  <c r="AP42" i="35" l="1"/>
  <c r="AP42" i="16"/>
  <c r="AR42" i="15"/>
  <c r="AS42" i="33"/>
  <c r="AR42" i="16" l="1"/>
  <c r="AR42" i="35"/>
  <c r="AQ42" i="16"/>
  <c r="AQ42" i="35"/>
  <c r="AS42" i="15"/>
  <c r="AT42" i="33"/>
  <c r="AT42" i="15" l="1"/>
  <c r="AU42" i="33"/>
  <c r="AT42" i="35" l="1"/>
  <c r="AT42" i="16"/>
  <c r="AS42" i="35"/>
  <c r="AS42" i="16"/>
  <c r="AU42" i="15"/>
  <c r="AV42" i="33"/>
  <c r="AU42" i="16" l="1"/>
  <c r="AU42" i="35"/>
  <c r="AV42" i="15"/>
  <c r="AV42" i="35" l="1"/>
  <c r="AV42" i="16"/>
  <c r="V42" i="31"/>
  <c r="V42" i="12"/>
  <c r="AP42" i="31"/>
  <c r="AP42" i="12"/>
  <c r="Q42" i="31"/>
  <c r="Q42" i="12"/>
  <c r="AM42" i="31"/>
  <c r="AM42" i="12"/>
  <c r="P42" i="12"/>
  <c r="P42" i="31"/>
  <c r="U42" i="12"/>
  <c r="U42" i="31"/>
  <c r="AL42" i="31"/>
  <c r="AL42" i="12"/>
  <c r="AB42" i="12"/>
  <c r="AB42" i="31"/>
  <c r="AT42" i="31"/>
  <c r="AT42" i="12"/>
  <c r="AQ42" i="31"/>
  <c r="AQ42" i="12"/>
  <c r="AF42" i="12"/>
  <c r="AF42" i="31"/>
  <c r="AC42" i="12"/>
  <c r="AC42" i="31"/>
  <c r="AV42" i="12"/>
  <c r="AV42" i="31"/>
  <c r="AG42" i="12"/>
  <c r="AG42" i="31"/>
  <c r="AH42" i="31"/>
  <c r="AH42" i="12"/>
  <c r="AK42" i="12"/>
  <c r="AK42" i="31"/>
  <c r="Y42" i="12"/>
  <c r="Y42" i="31"/>
  <c r="T42" i="12"/>
  <c r="T42" i="31"/>
  <c r="AS42" i="31"/>
  <c r="AS42" i="12"/>
  <c r="Z42" i="31"/>
  <c r="Z42" i="12"/>
  <c r="AO42" i="12"/>
  <c r="AO42" i="31"/>
  <c r="X42" i="12"/>
  <c r="X42" i="31"/>
  <c r="R42" i="31"/>
  <c r="R42" i="12"/>
  <c r="AD42" i="31"/>
  <c r="AD42" i="12"/>
  <c r="AR42" i="12"/>
  <c r="AR42" i="31"/>
  <c r="AU42" i="31"/>
  <c r="AU42" i="12"/>
  <c r="S42" i="31"/>
  <c r="S42" i="12"/>
  <c r="W42" i="31"/>
  <c r="W42" i="12"/>
  <c r="AJ42" i="12"/>
  <c r="AJ42" i="31"/>
  <c r="AE42" i="31"/>
  <c r="AE42" i="12"/>
  <c r="AI42" i="31"/>
  <c r="AI42" i="12"/>
  <c r="AA42" i="31"/>
  <c r="AA42" i="12"/>
  <c r="AN42" i="12"/>
  <c r="AN42" i="31"/>
  <c r="O42" i="31"/>
  <c r="O42" i="12"/>
  <c r="T30" i="13" l="1"/>
  <c r="S29" i="13"/>
  <c r="R28" i="13"/>
  <c r="Q27" i="13"/>
  <c r="Y30" i="13"/>
  <c r="X29" i="13"/>
  <c r="W28" i="13"/>
  <c r="V27" i="13"/>
  <c r="C6" i="13"/>
  <c r="I30" i="13"/>
  <c r="H29" i="13"/>
  <c r="G28" i="13"/>
  <c r="G27" i="13"/>
  <c r="B62" i="13" l="1"/>
  <c r="S8" i="29"/>
  <c r="B63" i="13" l="1"/>
  <c r="U35" i="13"/>
  <c r="U36" i="13"/>
  <c r="B64" i="13" l="1"/>
  <c r="C44" i="13"/>
  <c r="C54" i="13" s="1"/>
  <c r="C53" i="13"/>
  <c r="B34" i="45"/>
  <c r="B34" i="44"/>
  <c r="B35" i="44"/>
  <c r="B34" i="20"/>
  <c r="B34" i="47"/>
  <c r="B34" i="46"/>
  <c r="B34" i="21"/>
  <c r="B34" i="49"/>
  <c r="B34" i="22"/>
  <c r="B34" i="48"/>
  <c r="B65" i="13" l="1"/>
  <c r="U37" i="13"/>
  <c r="C45" i="13"/>
  <c r="C55" i="13" s="1"/>
  <c r="B35" i="45"/>
  <c r="B36" i="45"/>
  <c r="B37" i="45"/>
  <c r="B38" i="45"/>
  <c r="B38" i="44"/>
  <c r="B37" i="20"/>
  <c r="B38" i="20"/>
  <c r="B36" i="20"/>
  <c r="B67" i="13" l="1"/>
  <c r="B66" i="13"/>
  <c r="U38" i="13"/>
  <c r="C46" i="13"/>
  <c r="C56" i="13" s="1"/>
  <c r="C38" i="43"/>
  <c r="D38" i="43"/>
  <c r="U39" i="13" l="1"/>
  <c r="C47" i="13"/>
  <c r="C48" i="13" s="1"/>
  <c r="C58" i="13" s="1"/>
  <c r="F36" i="48"/>
  <c r="D36" i="48" s="1"/>
  <c r="F37" i="48"/>
  <c r="F38" i="48"/>
  <c r="D38" i="48" s="1"/>
  <c r="F35" i="48"/>
  <c r="C35" i="48" s="1"/>
  <c r="F35" i="49"/>
  <c r="C35" i="49" s="1"/>
  <c r="F36" i="46"/>
  <c r="F37" i="46"/>
  <c r="F38" i="46"/>
  <c r="D38" i="46" s="1"/>
  <c r="F35" i="46"/>
  <c r="D35" i="46" s="1"/>
  <c r="F17" i="48"/>
  <c r="F18" i="48"/>
  <c r="F19" i="48"/>
  <c r="F20" i="48"/>
  <c r="F21" i="48"/>
  <c r="F22" i="48"/>
  <c r="F16" i="48"/>
  <c r="F17" i="49"/>
  <c r="F18" i="49"/>
  <c r="F19" i="49"/>
  <c r="F20" i="49"/>
  <c r="F21" i="49"/>
  <c r="F22" i="49"/>
  <c r="F16" i="49"/>
  <c r="K47" i="48"/>
  <c r="L47" i="48" s="1"/>
  <c r="K46" i="48"/>
  <c r="L46" i="48" s="1"/>
  <c r="K45" i="48"/>
  <c r="L45" i="48" s="1"/>
  <c r="K44" i="48"/>
  <c r="L44" i="48" s="1"/>
  <c r="K43" i="48"/>
  <c r="L43" i="48" s="1"/>
  <c r="K42" i="48"/>
  <c r="L42" i="48" s="1"/>
  <c r="K41" i="48"/>
  <c r="K42" i="46"/>
  <c r="L42" i="46" s="1"/>
  <c r="K43" i="46"/>
  <c r="K44" i="46"/>
  <c r="K45" i="46"/>
  <c r="L45" i="46" s="1"/>
  <c r="K46" i="46"/>
  <c r="L46" i="46" s="1"/>
  <c r="K47" i="46"/>
  <c r="K41" i="46"/>
  <c r="K47" i="49"/>
  <c r="L47" i="49" s="1"/>
  <c r="K46" i="49"/>
  <c r="L46" i="49" s="1"/>
  <c r="K45" i="49"/>
  <c r="L45" i="49" s="1"/>
  <c r="K44" i="49"/>
  <c r="L44" i="49" s="1"/>
  <c r="K43" i="49"/>
  <c r="L43" i="49" s="1"/>
  <c r="K42" i="49"/>
  <c r="L42" i="49" s="1"/>
  <c r="K41" i="49"/>
  <c r="L41" i="49" s="1"/>
  <c r="K42" i="47"/>
  <c r="L42" i="47" s="1"/>
  <c r="K43" i="47"/>
  <c r="L43" i="47" s="1"/>
  <c r="K44" i="47"/>
  <c r="L44" i="47" s="1"/>
  <c r="K45" i="47"/>
  <c r="L45" i="47" s="1"/>
  <c r="K46" i="47"/>
  <c r="L46" i="47" s="1"/>
  <c r="K47" i="47"/>
  <c r="K41" i="47"/>
  <c r="L41" i="47" s="1"/>
  <c r="D37" i="48"/>
  <c r="D35" i="48"/>
  <c r="D37" i="46"/>
  <c r="D36" i="46"/>
  <c r="B38" i="48"/>
  <c r="B37" i="48"/>
  <c r="B36" i="48"/>
  <c r="B35" i="48"/>
  <c r="B38" i="46"/>
  <c r="B37" i="46"/>
  <c r="B36" i="46"/>
  <c r="B35" i="46"/>
  <c r="F38" i="44"/>
  <c r="F36" i="44"/>
  <c r="F37" i="44"/>
  <c r="D37" i="44" s="1"/>
  <c r="F35" i="44"/>
  <c r="C35" i="44" s="1"/>
  <c r="B36" i="44"/>
  <c r="B37" i="44"/>
  <c r="F38" i="49"/>
  <c r="D38" i="49" s="1"/>
  <c r="F37" i="49"/>
  <c r="D37" i="49" s="1"/>
  <c r="F36" i="49"/>
  <c r="C36" i="49" s="1"/>
  <c r="F38" i="47"/>
  <c r="D38" i="47" s="1"/>
  <c r="F37" i="47"/>
  <c r="D37" i="47" s="1"/>
  <c r="F36" i="47"/>
  <c r="D36" i="47" s="1"/>
  <c r="F35" i="47"/>
  <c r="D35" i="47" s="1"/>
  <c r="B38" i="49"/>
  <c r="B37" i="49"/>
  <c r="B36" i="49"/>
  <c r="B35" i="49"/>
  <c r="B38" i="47"/>
  <c r="B37" i="47"/>
  <c r="B36" i="47"/>
  <c r="B35" i="47"/>
  <c r="F36" i="45"/>
  <c r="C36" i="45" s="1"/>
  <c r="F37" i="45"/>
  <c r="F38" i="45"/>
  <c r="C38" i="45" s="1"/>
  <c r="F35" i="45"/>
  <c r="D35" i="45" s="1"/>
  <c r="N41" i="49"/>
  <c r="B41" i="49" s="1"/>
  <c r="D35" i="49"/>
  <c r="O30" i="49"/>
  <c r="J30" i="49"/>
  <c r="D30" i="49"/>
  <c r="N29" i="49"/>
  <c r="I29" i="49"/>
  <c r="C29" i="49"/>
  <c r="M28" i="49"/>
  <c r="H28" i="49"/>
  <c r="B28" i="49"/>
  <c r="L27" i="49"/>
  <c r="G27" i="49"/>
  <c r="B27" i="49"/>
  <c r="D16" i="49"/>
  <c r="D22" i="49" s="1"/>
  <c r="C16" i="49"/>
  <c r="C22" i="49" s="1"/>
  <c r="B16" i="49"/>
  <c r="C13" i="49"/>
  <c r="C12" i="49"/>
  <c r="C11" i="49"/>
  <c r="Q10" i="49"/>
  <c r="Q11" i="49" s="1"/>
  <c r="C10" i="49"/>
  <c r="C9" i="49"/>
  <c r="B9" i="49" s="1"/>
  <c r="C8" i="49"/>
  <c r="B8" i="49" s="1"/>
  <c r="L7" i="49"/>
  <c r="J5" i="49"/>
  <c r="J6" i="49" s="1"/>
  <c r="C5" i="49"/>
  <c r="B5" i="49"/>
  <c r="B6" i="49" s="1"/>
  <c r="G4" i="49"/>
  <c r="F4" i="49"/>
  <c r="E4" i="49"/>
  <c r="N41" i="48"/>
  <c r="B41" i="48" s="1"/>
  <c r="L41" i="48"/>
  <c r="C38" i="48"/>
  <c r="C37" i="48"/>
  <c r="C36" i="48"/>
  <c r="O30" i="48"/>
  <c r="J30" i="48"/>
  <c r="D30" i="48"/>
  <c r="N29" i="48"/>
  <c r="I29" i="48"/>
  <c r="C29" i="48"/>
  <c r="M28" i="48"/>
  <c r="H28" i="48"/>
  <c r="B28" i="48"/>
  <c r="L27" i="48"/>
  <c r="G27" i="48"/>
  <c r="B27" i="48"/>
  <c r="D16" i="48"/>
  <c r="D22" i="48" s="1"/>
  <c r="C16" i="48"/>
  <c r="C22" i="48" s="1"/>
  <c r="B16" i="48"/>
  <c r="B21" i="48" s="1"/>
  <c r="C13" i="48"/>
  <c r="C12" i="48"/>
  <c r="C11" i="48"/>
  <c r="Q10" i="48"/>
  <c r="Q11" i="48" s="1"/>
  <c r="C10" i="48"/>
  <c r="B10" i="48" s="1"/>
  <c r="C9" i="48"/>
  <c r="B9" i="48" s="1"/>
  <c r="C8" i="48"/>
  <c r="L7" i="48"/>
  <c r="J5" i="48"/>
  <c r="J6" i="48" s="1"/>
  <c r="C5" i="48"/>
  <c r="B5" i="48"/>
  <c r="B6" i="48" s="1"/>
  <c r="G4" i="48"/>
  <c r="F4" i="48"/>
  <c r="E4" i="48"/>
  <c r="L47" i="47"/>
  <c r="N41" i="47"/>
  <c r="B41" i="47" s="1"/>
  <c r="O30" i="47"/>
  <c r="J30" i="47"/>
  <c r="D30" i="47"/>
  <c r="N29" i="47"/>
  <c r="I29" i="47"/>
  <c r="C29" i="47"/>
  <c r="M28" i="47"/>
  <c r="H28" i="47"/>
  <c r="B28" i="47"/>
  <c r="L27" i="47"/>
  <c r="G27" i="47"/>
  <c r="B27" i="47"/>
  <c r="D16" i="47"/>
  <c r="D22" i="47" s="1"/>
  <c r="C16" i="47"/>
  <c r="C21" i="47" s="1"/>
  <c r="B16" i="47"/>
  <c r="B20" i="47" s="1"/>
  <c r="C13" i="47"/>
  <c r="C12" i="47"/>
  <c r="C11" i="47"/>
  <c r="Q10" i="47"/>
  <c r="Q11" i="47" s="1"/>
  <c r="C10" i="47"/>
  <c r="B10" i="47" s="1"/>
  <c r="C9" i="47"/>
  <c r="B9" i="47" s="1"/>
  <c r="C8" i="47"/>
  <c r="B8" i="47" s="1"/>
  <c r="L7" i="47"/>
  <c r="J5" i="47"/>
  <c r="J6" i="47" s="1"/>
  <c r="B5" i="47"/>
  <c r="G4" i="47"/>
  <c r="F4" i="47"/>
  <c r="E4" i="47"/>
  <c r="L47" i="46"/>
  <c r="L44" i="46"/>
  <c r="L43" i="46"/>
  <c r="N41" i="46"/>
  <c r="B41" i="46" s="1"/>
  <c r="L41" i="46"/>
  <c r="C37" i="46"/>
  <c r="C36" i="46"/>
  <c r="O30" i="46"/>
  <c r="J30" i="46"/>
  <c r="D30" i="46"/>
  <c r="N29" i="46"/>
  <c r="I29" i="46"/>
  <c r="C29" i="46"/>
  <c r="M28" i="46"/>
  <c r="H28" i="46"/>
  <c r="B28" i="46"/>
  <c r="L27" i="46"/>
  <c r="G27" i="46"/>
  <c r="B27" i="46"/>
  <c r="D16" i="46"/>
  <c r="D22" i="46" s="1"/>
  <c r="C16" i="46"/>
  <c r="C21" i="46" s="1"/>
  <c r="B16" i="46"/>
  <c r="B20" i="46" s="1"/>
  <c r="C13" i="46"/>
  <c r="C12" i="46"/>
  <c r="C11" i="46"/>
  <c r="Q10" i="46"/>
  <c r="Q11" i="46" s="1"/>
  <c r="C10" i="46"/>
  <c r="B10" i="46" s="1"/>
  <c r="C9" i="46"/>
  <c r="B9" i="46" s="1"/>
  <c r="C8" i="46"/>
  <c r="B8" i="46" s="1"/>
  <c r="L7" i="46"/>
  <c r="J5" i="46"/>
  <c r="C5" i="46" s="1"/>
  <c r="B5" i="46"/>
  <c r="G4" i="46"/>
  <c r="F4" i="46"/>
  <c r="E4" i="46"/>
  <c r="L47" i="45"/>
  <c r="L46" i="45"/>
  <c r="L45" i="45"/>
  <c r="L44" i="45"/>
  <c r="L43" i="45"/>
  <c r="L42" i="45"/>
  <c r="N41" i="45"/>
  <c r="B41" i="45" s="1"/>
  <c r="L41" i="45"/>
  <c r="D37" i="45"/>
  <c r="C37" i="45"/>
  <c r="O30" i="45"/>
  <c r="J30" i="45"/>
  <c r="D30" i="45"/>
  <c r="N29" i="45"/>
  <c r="I29" i="45"/>
  <c r="C29" i="45"/>
  <c r="M28" i="45"/>
  <c r="H28" i="45"/>
  <c r="B28" i="45"/>
  <c r="L27" i="45"/>
  <c r="G27" i="45"/>
  <c r="B27" i="45"/>
  <c r="C13" i="45"/>
  <c r="C12" i="45"/>
  <c r="C11" i="45"/>
  <c r="Q10" i="45"/>
  <c r="Q11" i="45" s="1"/>
  <c r="C10" i="45"/>
  <c r="C9" i="45"/>
  <c r="C8" i="45"/>
  <c r="B8" i="45" s="1"/>
  <c r="L7" i="45"/>
  <c r="J5" i="45"/>
  <c r="C5" i="45" s="1"/>
  <c r="B5" i="45"/>
  <c r="G4" i="45"/>
  <c r="F4" i="45"/>
  <c r="E4" i="45"/>
  <c r="L47" i="44"/>
  <c r="L46" i="44"/>
  <c r="L45" i="44"/>
  <c r="L44" i="44"/>
  <c r="L43" i="44"/>
  <c r="L42" i="44"/>
  <c r="N41" i="44"/>
  <c r="B41" i="44" s="1"/>
  <c r="L41" i="44"/>
  <c r="D38" i="44"/>
  <c r="C38" i="44"/>
  <c r="D36" i="44"/>
  <c r="C36" i="44"/>
  <c r="D35" i="44"/>
  <c r="O30" i="44"/>
  <c r="J30" i="44"/>
  <c r="D30" i="44"/>
  <c r="N29" i="44"/>
  <c r="I29" i="44"/>
  <c r="C29" i="44"/>
  <c r="M28" i="44"/>
  <c r="H28" i="44"/>
  <c r="B28" i="44"/>
  <c r="L27" i="44"/>
  <c r="G27" i="44"/>
  <c r="B27" i="44"/>
  <c r="C13" i="44"/>
  <c r="C12" i="44"/>
  <c r="C11" i="44"/>
  <c r="Q10" i="44"/>
  <c r="Q11" i="44" s="1"/>
  <c r="C10" i="44"/>
  <c r="B10" i="44" s="1"/>
  <c r="C9" i="44"/>
  <c r="C8" i="44"/>
  <c r="L7" i="44"/>
  <c r="J5" i="44"/>
  <c r="J6" i="44" s="1"/>
  <c r="B5" i="44"/>
  <c r="G4" i="44"/>
  <c r="F4" i="44"/>
  <c r="E4" i="44"/>
  <c r="L47" i="43"/>
  <c r="L46" i="43"/>
  <c r="L45" i="43"/>
  <c r="L44" i="43"/>
  <c r="L43" i="43"/>
  <c r="L42" i="43"/>
  <c r="N41" i="43"/>
  <c r="B41" i="43" s="1"/>
  <c r="L41" i="43"/>
  <c r="D37" i="43"/>
  <c r="C37" i="43"/>
  <c r="D36" i="43"/>
  <c r="C36" i="43"/>
  <c r="D35" i="43"/>
  <c r="C35" i="43"/>
  <c r="O30" i="43"/>
  <c r="J30" i="43"/>
  <c r="D30" i="43"/>
  <c r="N29" i="43"/>
  <c r="I29" i="43"/>
  <c r="C29" i="43"/>
  <c r="M28" i="43"/>
  <c r="H28" i="43"/>
  <c r="B28" i="43"/>
  <c r="L27" i="43"/>
  <c r="G27" i="43"/>
  <c r="B27" i="43"/>
  <c r="F11" i="43"/>
  <c r="F12" i="43" s="1"/>
  <c r="Q10" i="43"/>
  <c r="Q11" i="43" s="1"/>
  <c r="B10" i="43"/>
  <c r="B9" i="43"/>
  <c r="B8" i="43"/>
  <c r="L7" i="43"/>
  <c r="J5" i="43"/>
  <c r="K5" i="43" s="1"/>
  <c r="B5" i="43"/>
  <c r="B6" i="43" s="1"/>
  <c r="G4" i="43"/>
  <c r="F4" i="43"/>
  <c r="E4" i="43"/>
  <c r="L47" i="42"/>
  <c r="L46" i="42"/>
  <c r="L45" i="42"/>
  <c r="L44" i="42"/>
  <c r="L43" i="42"/>
  <c r="L42" i="42"/>
  <c r="N41" i="42"/>
  <c r="B41" i="42" s="1"/>
  <c r="L41" i="42"/>
  <c r="D38" i="42"/>
  <c r="C38" i="42"/>
  <c r="D37" i="42"/>
  <c r="C37" i="42"/>
  <c r="D36" i="42"/>
  <c r="C36" i="42"/>
  <c r="D35" i="42"/>
  <c r="C35" i="42"/>
  <c r="O30" i="42"/>
  <c r="J30" i="42"/>
  <c r="D30" i="42"/>
  <c r="N29" i="42"/>
  <c r="I29" i="42"/>
  <c r="C29" i="42"/>
  <c r="M28" i="42"/>
  <c r="H28" i="42"/>
  <c r="B28" i="42"/>
  <c r="L27" i="42"/>
  <c r="G27" i="42"/>
  <c r="B27" i="42"/>
  <c r="F11" i="42"/>
  <c r="F12" i="42" s="1"/>
  <c r="Q10" i="42"/>
  <c r="Q11" i="42" s="1"/>
  <c r="B10" i="42"/>
  <c r="B9" i="42"/>
  <c r="B8" i="42"/>
  <c r="L7" i="42"/>
  <c r="J5" i="42"/>
  <c r="J6" i="42" s="1"/>
  <c r="B5" i="42"/>
  <c r="B6" i="42" s="1"/>
  <c r="G4" i="42"/>
  <c r="F4" i="42"/>
  <c r="E4" i="42"/>
  <c r="F24" i="38"/>
  <c r="D9" i="99" s="1"/>
  <c r="J26" i="38"/>
  <c r="I26" i="38"/>
  <c r="H26" i="38"/>
  <c r="G26" i="38"/>
  <c r="F26" i="38"/>
  <c r="E26" i="38"/>
  <c r="D26" i="38"/>
  <c r="J25" i="38"/>
  <c r="I25" i="38"/>
  <c r="H25" i="38"/>
  <c r="G11" i="99" s="1"/>
  <c r="G25" i="38"/>
  <c r="F25" i="38"/>
  <c r="E25" i="38"/>
  <c r="D25" i="38"/>
  <c r="G7" i="99" s="1"/>
  <c r="J24" i="38"/>
  <c r="D13" i="99" s="1"/>
  <c r="I24" i="38"/>
  <c r="D12" i="99" s="1"/>
  <c r="H24" i="38"/>
  <c r="D11" i="99" s="1"/>
  <c r="G24" i="38"/>
  <c r="D10" i="99" s="1"/>
  <c r="E24" i="38"/>
  <c r="D8" i="99" s="1"/>
  <c r="D24" i="38"/>
  <c r="D7" i="99" s="1"/>
  <c r="H23" i="38"/>
  <c r="F11" i="99" s="1"/>
  <c r="G23" i="38"/>
  <c r="F10" i="99" s="1"/>
  <c r="F23" i="38"/>
  <c r="F9" i="99" s="1"/>
  <c r="E23" i="38"/>
  <c r="F8" i="99" s="1"/>
  <c r="D23" i="38"/>
  <c r="F7" i="99" s="1"/>
  <c r="G22" i="38"/>
  <c r="E10" i="99" s="1"/>
  <c r="F22" i="38"/>
  <c r="E9" i="99" s="1"/>
  <c r="E22" i="38"/>
  <c r="E8" i="99" s="1"/>
  <c r="I123" i="38"/>
  <c r="I130" i="38" s="1"/>
  <c r="G123" i="38"/>
  <c r="G130" i="38" s="1"/>
  <c r="D123" i="38"/>
  <c r="D130" i="38" s="1"/>
  <c r="C123" i="38"/>
  <c r="C130" i="38" s="1"/>
  <c r="I109" i="38"/>
  <c r="I116" i="38" s="1"/>
  <c r="G109" i="38"/>
  <c r="G116" i="38" s="1"/>
  <c r="D109" i="38"/>
  <c r="D116" i="38" s="1"/>
  <c r="C109" i="38"/>
  <c r="C116" i="38" s="1"/>
  <c r="I95" i="38"/>
  <c r="I102" i="38" s="1"/>
  <c r="G95" i="38"/>
  <c r="G102" i="38" s="1"/>
  <c r="D95" i="38"/>
  <c r="D102" i="38" s="1"/>
  <c r="C95" i="38"/>
  <c r="C102" i="38" s="1"/>
  <c r="I81" i="38"/>
  <c r="I88" i="38" s="1"/>
  <c r="G81" i="38"/>
  <c r="G88" i="38" s="1"/>
  <c r="D81" i="38"/>
  <c r="D88" i="38" s="1"/>
  <c r="C81" i="38"/>
  <c r="C88" i="38" s="1"/>
  <c r="I67" i="38"/>
  <c r="I74" i="38" s="1"/>
  <c r="G67" i="38"/>
  <c r="G74" i="38" s="1"/>
  <c r="D67" i="38"/>
  <c r="D74" i="38" s="1"/>
  <c r="C67" i="38"/>
  <c r="C74" i="38" s="1"/>
  <c r="I53" i="38"/>
  <c r="I60" i="38" s="1"/>
  <c r="G53" i="38"/>
  <c r="G60" i="38" s="1"/>
  <c r="D53" i="38"/>
  <c r="D60" i="38" s="1"/>
  <c r="C53" i="38"/>
  <c r="C60" i="38" s="1"/>
  <c r="I39" i="38"/>
  <c r="I46" i="38" s="1"/>
  <c r="G39" i="38"/>
  <c r="G46" i="38" s="1"/>
  <c r="D39" i="38"/>
  <c r="D46" i="38" s="1"/>
  <c r="C39" i="38"/>
  <c r="C46" i="38" s="1"/>
  <c r="J26" i="37"/>
  <c r="I26" i="37"/>
  <c r="H26" i="37"/>
  <c r="G26" i="37"/>
  <c r="F26" i="37"/>
  <c r="E26" i="37"/>
  <c r="D26" i="37"/>
  <c r="J25" i="37"/>
  <c r="I25" i="37"/>
  <c r="H25" i="37"/>
  <c r="G25" i="37"/>
  <c r="F25" i="37"/>
  <c r="E25" i="37"/>
  <c r="J24" i="37"/>
  <c r="I24" i="37"/>
  <c r="H24" i="37"/>
  <c r="G24" i="37"/>
  <c r="F24" i="37"/>
  <c r="E24" i="37"/>
  <c r="D24" i="37"/>
  <c r="D25" i="37"/>
  <c r="D23" i="37"/>
  <c r="E23" i="37"/>
  <c r="F23" i="37"/>
  <c r="G23" i="37"/>
  <c r="H23" i="37"/>
  <c r="I23" i="37" s="1"/>
  <c r="J23" i="37" s="1"/>
  <c r="G22" i="37"/>
  <c r="F22" i="37"/>
  <c r="E22" i="37"/>
  <c r="D22" i="37"/>
  <c r="I123" i="37"/>
  <c r="I130" i="37" s="1"/>
  <c r="G123" i="37"/>
  <c r="G130" i="37" s="1"/>
  <c r="D123" i="37"/>
  <c r="D130" i="37" s="1"/>
  <c r="C123" i="37"/>
  <c r="C130" i="37" s="1"/>
  <c r="I109" i="37"/>
  <c r="I116" i="37" s="1"/>
  <c r="G109" i="37"/>
  <c r="G116" i="37" s="1"/>
  <c r="D109" i="37"/>
  <c r="D116" i="37" s="1"/>
  <c r="C109" i="37"/>
  <c r="C116" i="37" s="1"/>
  <c r="I95" i="37"/>
  <c r="I102" i="37" s="1"/>
  <c r="G95" i="37"/>
  <c r="G102" i="37" s="1"/>
  <c r="D95" i="37"/>
  <c r="D102" i="37" s="1"/>
  <c r="C95" i="37"/>
  <c r="C102" i="37" s="1"/>
  <c r="I81" i="37"/>
  <c r="I88" i="37" s="1"/>
  <c r="G81" i="37"/>
  <c r="G88" i="37" s="1"/>
  <c r="D81" i="37"/>
  <c r="D88" i="37" s="1"/>
  <c r="C81" i="37"/>
  <c r="C88" i="37" s="1"/>
  <c r="I67" i="37"/>
  <c r="I74" i="37" s="1"/>
  <c r="G67" i="37"/>
  <c r="G74" i="37" s="1"/>
  <c r="D67" i="37"/>
  <c r="D74" i="37" s="1"/>
  <c r="C67" i="37"/>
  <c r="C74" i="37" s="1"/>
  <c r="I53" i="37"/>
  <c r="I60" i="37" s="1"/>
  <c r="G53" i="37"/>
  <c r="G60" i="37" s="1"/>
  <c r="D53" i="37"/>
  <c r="D60" i="37" s="1"/>
  <c r="C53" i="37"/>
  <c r="C60" i="37" s="1"/>
  <c r="I39" i="37"/>
  <c r="I46" i="37" s="1"/>
  <c r="G39" i="37"/>
  <c r="G46" i="37" s="1"/>
  <c r="D39" i="37"/>
  <c r="D46" i="37" s="1"/>
  <c r="C39" i="37"/>
  <c r="C46" i="37" s="1"/>
  <c r="C13" i="22"/>
  <c r="C12" i="22"/>
  <c r="C11" i="22"/>
  <c r="C10" i="22"/>
  <c r="C9" i="22"/>
  <c r="C8" i="22"/>
  <c r="C13" i="21"/>
  <c r="C12" i="21"/>
  <c r="C11" i="21"/>
  <c r="C10" i="21"/>
  <c r="C9" i="21"/>
  <c r="C8" i="21"/>
  <c r="C9" i="20"/>
  <c r="C10" i="20"/>
  <c r="C11" i="20"/>
  <c r="C12" i="20"/>
  <c r="C13" i="20"/>
  <c r="C8" i="20"/>
  <c r="F17" i="22"/>
  <c r="F18" i="22"/>
  <c r="F19" i="22"/>
  <c r="F20" i="22"/>
  <c r="F21" i="22"/>
  <c r="F22" i="22"/>
  <c r="F16" i="22"/>
  <c r="K47" i="22"/>
  <c r="K46" i="22"/>
  <c r="K45" i="22"/>
  <c r="K44" i="22"/>
  <c r="K43" i="22"/>
  <c r="K42" i="22"/>
  <c r="K41" i="22"/>
  <c r="K42" i="21"/>
  <c r="K43" i="21"/>
  <c r="K44" i="21"/>
  <c r="K45" i="21"/>
  <c r="K46" i="21"/>
  <c r="K47" i="21"/>
  <c r="K41" i="21"/>
  <c r="F38" i="22"/>
  <c r="F37" i="22"/>
  <c r="F36" i="22"/>
  <c r="F35" i="22"/>
  <c r="F38" i="21"/>
  <c r="F37" i="21"/>
  <c r="F36" i="21"/>
  <c r="F35" i="21"/>
  <c r="B38" i="22"/>
  <c r="B37" i="22"/>
  <c r="B36" i="22"/>
  <c r="B35" i="22"/>
  <c r="B38" i="21"/>
  <c r="B37" i="21"/>
  <c r="B36" i="21"/>
  <c r="B35" i="21"/>
  <c r="F36" i="20"/>
  <c r="F37" i="20"/>
  <c r="F38" i="20"/>
  <c r="F35" i="20"/>
  <c r="B35" i="20"/>
  <c r="G9" i="99" l="1"/>
  <c r="G13" i="99"/>
  <c r="D78" i="99"/>
  <c r="I10" i="99"/>
  <c r="J10" i="99"/>
  <c r="F75" i="99"/>
  <c r="F79" i="99"/>
  <c r="J11" i="99"/>
  <c r="D79" i="99"/>
  <c r="I11" i="99"/>
  <c r="G8" i="99"/>
  <c r="G12" i="99"/>
  <c r="E78" i="99"/>
  <c r="G75" i="99"/>
  <c r="E76" i="99"/>
  <c r="F76" i="99"/>
  <c r="D75" i="99"/>
  <c r="H7" i="99"/>
  <c r="I7" i="99"/>
  <c r="J7" i="99"/>
  <c r="D80" i="99"/>
  <c r="I12" i="99"/>
  <c r="J12" i="99"/>
  <c r="G77" i="99"/>
  <c r="H9" i="99"/>
  <c r="I9" i="99"/>
  <c r="J9" i="99"/>
  <c r="D77" i="99"/>
  <c r="F78" i="99"/>
  <c r="G79" i="99"/>
  <c r="E77" i="99"/>
  <c r="F77" i="99"/>
  <c r="D76" i="99"/>
  <c r="J8" i="99"/>
  <c r="I8" i="99"/>
  <c r="I13" i="99"/>
  <c r="D81" i="99"/>
  <c r="J13" i="99"/>
  <c r="G10" i="99"/>
  <c r="E7" i="76"/>
  <c r="E7" i="75"/>
  <c r="E7" i="77"/>
  <c r="E7" i="71"/>
  <c r="E7" i="73"/>
  <c r="E7" i="70"/>
  <c r="E7" i="78"/>
  <c r="E7" i="74"/>
  <c r="E7" i="72"/>
  <c r="G8" i="78"/>
  <c r="G8" i="74"/>
  <c r="G8" i="72"/>
  <c r="G8" i="76"/>
  <c r="G8" i="75"/>
  <c r="G8" i="71"/>
  <c r="G8" i="77"/>
  <c r="G8" i="73"/>
  <c r="G8" i="70"/>
  <c r="E8" i="77"/>
  <c r="E8" i="73"/>
  <c r="E8" i="70"/>
  <c r="E8" i="78"/>
  <c r="E8" i="74"/>
  <c r="E8" i="72"/>
  <c r="E8" i="76"/>
  <c r="E8" i="71"/>
  <c r="E8" i="75"/>
  <c r="G9" i="74"/>
  <c r="G9" i="72"/>
  <c r="G9" i="76"/>
  <c r="G9" i="75"/>
  <c r="G9" i="73"/>
  <c r="G9" i="70"/>
  <c r="G9" i="71"/>
  <c r="G9" i="77"/>
  <c r="G9" i="78"/>
  <c r="E9" i="74"/>
  <c r="E9" i="72"/>
  <c r="E9" i="76"/>
  <c r="E9" i="78"/>
  <c r="E9" i="75"/>
  <c r="E9" i="73"/>
  <c r="E9" i="70"/>
  <c r="E9" i="71"/>
  <c r="E9" i="77"/>
  <c r="G10" i="73"/>
  <c r="G10" i="70"/>
  <c r="G10" i="75"/>
  <c r="G10" i="77"/>
  <c r="G10" i="71"/>
  <c r="G10" i="78"/>
  <c r="G10" i="72"/>
  <c r="G10" i="76"/>
  <c r="G10" i="74"/>
  <c r="E10" i="76"/>
  <c r="E10" i="74"/>
  <c r="E10" i="73"/>
  <c r="E10" i="70"/>
  <c r="E10" i="75"/>
  <c r="E10" i="77"/>
  <c r="E10" i="71"/>
  <c r="E10" i="78"/>
  <c r="E10" i="72"/>
  <c r="G11" i="77"/>
  <c r="G11" i="71"/>
  <c r="G11" i="78"/>
  <c r="G11" i="76"/>
  <c r="G11" i="72"/>
  <c r="G11" i="74"/>
  <c r="G11" i="73"/>
  <c r="G11" i="70"/>
  <c r="G11" i="75"/>
  <c r="F7" i="76"/>
  <c r="F7" i="75"/>
  <c r="F7" i="77"/>
  <c r="F7" i="71"/>
  <c r="F7" i="73"/>
  <c r="F7" i="70"/>
  <c r="F7" i="78"/>
  <c r="F7" i="74"/>
  <c r="F7" i="72"/>
  <c r="G12" i="78"/>
  <c r="G12" i="76"/>
  <c r="G12" i="72"/>
  <c r="G12" i="74"/>
  <c r="G12" i="73"/>
  <c r="G12" i="70"/>
  <c r="G12" i="75"/>
  <c r="G12" i="77"/>
  <c r="G12" i="71"/>
  <c r="F8" i="78"/>
  <c r="F8" i="74"/>
  <c r="F8" i="72"/>
  <c r="F8" i="76"/>
  <c r="F8" i="70"/>
  <c r="F8" i="75"/>
  <c r="F8" i="77"/>
  <c r="F8" i="71"/>
  <c r="F8" i="73"/>
  <c r="G13" i="73"/>
  <c r="G13" i="72"/>
  <c r="G13" i="70"/>
  <c r="G13" i="74"/>
  <c r="G13" i="75"/>
  <c r="G13" i="77"/>
  <c r="G13" i="71"/>
  <c r="G13" i="76"/>
  <c r="G13" i="78"/>
  <c r="F9" i="74"/>
  <c r="F9" i="72"/>
  <c r="F9" i="76"/>
  <c r="F9" i="75"/>
  <c r="F9" i="73"/>
  <c r="F9" i="70"/>
  <c r="F9" i="71"/>
  <c r="F9" i="77"/>
  <c r="F9" i="78"/>
  <c r="F10" i="73"/>
  <c r="F10" i="70"/>
  <c r="F10" i="75"/>
  <c r="F10" i="76"/>
  <c r="F10" i="77"/>
  <c r="F10" i="71"/>
  <c r="F10" i="78"/>
  <c r="F10" i="72"/>
  <c r="F10" i="74"/>
  <c r="F11" i="77"/>
  <c r="F11" i="71"/>
  <c r="F11" i="78"/>
  <c r="F11" i="76"/>
  <c r="F11" i="72"/>
  <c r="F11" i="74"/>
  <c r="F11" i="73"/>
  <c r="F11" i="70"/>
  <c r="F11" i="75"/>
  <c r="D7" i="76"/>
  <c r="D7" i="75"/>
  <c r="D7" i="77"/>
  <c r="D7" i="71"/>
  <c r="D7" i="73"/>
  <c r="D7" i="70"/>
  <c r="D7" i="78"/>
  <c r="D7" i="74"/>
  <c r="D7" i="72"/>
  <c r="D8" i="71"/>
  <c r="D8" i="77"/>
  <c r="D8" i="73"/>
  <c r="D8" i="70"/>
  <c r="D8" i="75"/>
  <c r="D8" i="78"/>
  <c r="D8" i="74"/>
  <c r="D8" i="72"/>
  <c r="D8" i="76"/>
  <c r="D10" i="72"/>
  <c r="D10" i="76"/>
  <c r="D10" i="74"/>
  <c r="D10" i="73"/>
  <c r="D10" i="70"/>
  <c r="D10" i="75"/>
  <c r="D10" i="77"/>
  <c r="D10" i="71"/>
  <c r="D10" i="78"/>
  <c r="D11" i="75"/>
  <c r="D11" i="77"/>
  <c r="D11" i="71"/>
  <c r="D11" i="78"/>
  <c r="D11" i="76"/>
  <c r="D11" i="72"/>
  <c r="D11" i="74"/>
  <c r="D11" i="73"/>
  <c r="D11" i="70"/>
  <c r="D12" i="78"/>
  <c r="D12" i="76"/>
  <c r="D12" i="72"/>
  <c r="D12" i="74"/>
  <c r="D12" i="73"/>
  <c r="D12" i="70"/>
  <c r="D12" i="75"/>
  <c r="D12" i="77"/>
  <c r="D12" i="71"/>
  <c r="D9" i="78"/>
  <c r="D9" i="74"/>
  <c r="D9" i="72"/>
  <c r="D9" i="76"/>
  <c r="D9" i="75"/>
  <c r="D9" i="73"/>
  <c r="D9" i="70"/>
  <c r="D9" i="71"/>
  <c r="D9" i="77"/>
  <c r="D13" i="78"/>
  <c r="D13" i="73"/>
  <c r="D13" i="72"/>
  <c r="D13" i="70"/>
  <c r="D13" i="74"/>
  <c r="D13" i="75"/>
  <c r="D13" i="77"/>
  <c r="D13" i="71"/>
  <c r="D13" i="76"/>
  <c r="G7" i="76"/>
  <c r="G7" i="75"/>
  <c r="G7" i="77"/>
  <c r="G7" i="71"/>
  <c r="G7" i="73"/>
  <c r="G7" i="70"/>
  <c r="G7" i="78"/>
  <c r="G7" i="74"/>
  <c r="G7" i="72"/>
  <c r="C5" i="47"/>
  <c r="C38" i="46"/>
  <c r="J6" i="46"/>
  <c r="M42" i="44"/>
  <c r="N42" i="44" s="1"/>
  <c r="B42" i="44" s="1"/>
  <c r="F5" i="46"/>
  <c r="C5" i="44"/>
  <c r="F5" i="44" s="1"/>
  <c r="M42" i="45"/>
  <c r="N42" i="45" s="1"/>
  <c r="B42" i="45" s="1"/>
  <c r="M42" i="43"/>
  <c r="N42" i="43" s="1"/>
  <c r="B42" i="43" s="1"/>
  <c r="Q35" i="43" s="1"/>
  <c r="B11" i="42"/>
  <c r="J6" i="43"/>
  <c r="F5" i="47"/>
  <c r="F5" i="48"/>
  <c r="F5" i="45"/>
  <c r="K6" i="43"/>
  <c r="L6" i="43" s="1"/>
  <c r="D5" i="43"/>
  <c r="C6" i="44"/>
  <c r="C7" i="44" s="1"/>
  <c r="K5" i="44"/>
  <c r="L5" i="44" s="1"/>
  <c r="Q4" i="44" s="1"/>
  <c r="C5" i="43"/>
  <c r="C5" i="42"/>
  <c r="K5" i="42"/>
  <c r="D5" i="42" s="1"/>
  <c r="M42" i="42"/>
  <c r="N42" i="42" s="1"/>
  <c r="B42" i="42" s="1"/>
  <c r="Q35" i="42" s="1"/>
  <c r="E8" i="43"/>
  <c r="E9" i="43"/>
  <c r="C6" i="46"/>
  <c r="B22" i="49"/>
  <c r="E8" i="42"/>
  <c r="E10" i="43"/>
  <c r="F5" i="49"/>
  <c r="E11" i="42"/>
  <c r="E10" i="42"/>
  <c r="B11" i="43"/>
  <c r="K5" i="46"/>
  <c r="L5" i="46" s="1"/>
  <c r="Q4" i="46" s="1"/>
  <c r="G12" i="61"/>
  <c r="G12" i="66"/>
  <c r="G12" i="64"/>
  <c r="G12" i="63"/>
  <c r="G12" i="65"/>
  <c r="G12" i="62"/>
  <c r="E7" i="66"/>
  <c r="E7" i="63"/>
  <c r="E7" i="64"/>
  <c r="E7" i="62"/>
  <c r="E7" i="65"/>
  <c r="F7" i="64"/>
  <c r="F7" i="66"/>
  <c r="F7" i="65"/>
  <c r="F7" i="63"/>
  <c r="F7" i="62"/>
  <c r="F11" i="61"/>
  <c r="F11" i="66"/>
  <c r="F11" i="65"/>
  <c r="F11" i="63"/>
  <c r="F11" i="62"/>
  <c r="F11" i="64"/>
  <c r="D11" i="61"/>
  <c r="D11" i="64"/>
  <c r="D11" i="66"/>
  <c r="D11" i="63"/>
  <c r="D11" i="62"/>
  <c r="D11" i="65"/>
  <c r="G9" i="66"/>
  <c r="G9" i="65"/>
  <c r="G9" i="63"/>
  <c r="G9" i="62"/>
  <c r="G9" i="64"/>
  <c r="G13" i="65"/>
  <c r="G13" i="66"/>
  <c r="G13" i="64"/>
  <c r="G13" i="63"/>
  <c r="G13" i="62"/>
  <c r="D9" i="61"/>
  <c r="D9" i="65"/>
  <c r="D9" i="63"/>
  <c r="D9" i="62"/>
  <c r="D9" i="66"/>
  <c r="D9" i="64"/>
  <c r="E10" i="61"/>
  <c r="E10" i="66"/>
  <c r="E10" i="65"/>
  <c r="E10" i="63"/>
  <c r="E10" i="64"/>
  <c r="E10" i="62"/>
  <c r="D10" i="61"/>
  <c r="D10" i="64"/>
  <c r="D10" i="66"/>
  <c r="D10" i="65"/>
  <c r="D10" i="63"/>
  <c r="D10" i="62"/>
  <c r="E8" i="66"/>
  <c r="E8" i="65"/>
  <c r="E8" i="63"/>
  <c r="E8" i="62"/>
  <c r="E8" i="64"/>
  <c r="F8" i="64"/>
  <c r="F8" i="65"/>
  <c r="F8" i="63"/>
  <c r="F8" i="62"/>
  <c r="F8" i="66"/>
  <c r="D7" i="63"/>
  <c r="D7" i="65"/>
  <c r="D7" i="64"/>
  <c r="D7" i="66"/>
  <c r="D7" i="62"/>
  <c r="D12" i="61"/>
  <c r="D12" i="65"/>
  <c r="D12" i="62"/>
  <c r="D12" i="63"/>
  <c r="D12" i="66"/>
  <c r="D12" i="64"/>
  <c r="G10" i="64"/>
  <c r="G10" i="66"/>
  <c r="G10" i="63"/>
  <c r="G10" i="62"/>
  <c r="G10" i="65"/>
  <c r="F10" i="61"/>
  <c r="F10" i="63"/>
  <c r="F10" i="65"/>
  <c r="F10" i="64"/>
  <c r="F10" i="62"/>
  <c r="F10" i="66"/>
  <c r="G8" i="66"/>
  <c r="G8" i="64"/>
  <c r="G8" i="63"/>
  <c r="G8" i="62"/>
  <c r="G8" i="65"/>
  <c r="E9" i="61"/>
  <c r="E9" i="66"/>
  <c r="E9" i="64"/>
  <c r="E9" i="63"/>
  <c r="E9" i="62"/>
  <c r="E9" i="65"/>
  <c r="F9" i="61"/>
  <c r="F9" i="64"/>
  <c r="F9" i="66"/>
  <c r="F9" i="65"/>
  <c r="F9" i="63"/>
  <c r="F9" i="62"/>
  <c r="D8" i="64"/>
  <c r="D8" i="66"/>
  <c r="D8" i="65"/>
  <c r="D8" i="63"/>
  <c r="D8" i="62"/>
  <c r="D13" i="61"/>
  <c r="D13" i="66"/>
  <c r="D13" i="64"/>
  <c r="D13" i="63"/>
  <c r="D13" i="62"/>
  <c r="D13" i="65"/>
  <c r="G7" i="66"/>
  <c r="G7" i="65"/>
  <c r="G7" i="63"/>
  <c r="G7" i="62"/>
  <c r="G7" i="64"/>
  <c r="G11" i="61"/>
  <c r="G11" i="65"/>
  <c r="G11" i="64"/>
  <c r="G11" i="63"/>
  <c r="G11" i="66"/>
  <c r="G11" i="62"/>
  <c r="E7" i="61"/>
  <c r="F7" i="61"/>
  <c r="G9" i="61"/>
  <c r="G13" i="61"/>
  <c r="E8" i="61"/>
  <c r="F8" i="61"/>
  <c r="D7" i="61"/>
  <c r="G10" i="61"/>
  <c r="G8" i="61"/>
  <c r="D8" i="61"/>
  <c r="G7" i="61"/>
  <c r="D10" i="13"/>
  <c r="D10" i="59"/>
  <c r="D10" i="58"/>
  <c r="D10" i="60"/>
  <c r="E7" i="60"/>
  <c r="E7" i="59"/>
  <c r="E7" i="58"/>
  <c r="F7" i="13"/>
  <c r="F61" i="13" s="1"/>
  <c r="F7" i="59"/>
  <c r="F7" i="60"/>
  <c r="F7" i="58"/>
  <c r="F11" i="58"/>
  <c r="F11" i="60"/>
  <c r="F11" i="59"/>
  <c r="D11" i="13"/>
  <c r="D11" i="59"/>
  <c r="D11" i="58"/>
  <c r="D11" i="60"/>
  <c r="G9" i="58"/>
  <c r="G9" i="59"/>
  <c r="G9" i="60"/>
  <c r="G13" i="59"/>
  <c r="G13" i="58"/>
  <c r="G13" i="60"/>
  <c r="D9" i="13"/>
  <c r="D9" i="58"/>
  <c r="D9" i="60"/>
  <c r="D9" i="59"/>
  <c r="F10" i="13"/>
  <c r="F64" i="13" s="1"/>
  <c r="F10" i="60"/>
  <c r="F10" i="58"/>
  <c r="F10" i="59"/>
  <c r="G12" i="60"/>
  <c r="G12" i="58"/>
  <c r="G12" i="59"/>
  <c r="E8" i="13"/>
  <c r="E62" i="13" s="1"/>
  <c r="E8" i="58"/>
  <c r="E8" i="60"/>
  <c r="E8" i="59"/>
  <c r="F8" i="13"/>
  <c r="F62" i="13" s="1"/>
  <c r="F8" i="58"/>
  <c r="F8" i="60"/>
  <c r="F8" i="59"/>
  <c r="D7" i="13"/>
  <c r="D7" i="58"/>
  <c r="D7" i="60"/>
  <c r="D7" i="59"/>
  <c r="D12" i="13"/>
  <c r="D12" i="60"/>
  <c r="D12" i="58"/>
  <c r="D12" i="59"/>
  <c r="G10" i="59"/>
  <c r="G10" i="58"/>
  <c r="G10" i="60"/>
  <c r="E10" i="13"/>
  <c r="E64" i="13" s="1"/>
  <c r="E10" i="58"/>
  <c r="E10" i="60"/>
  <c r="E10" i="59"/>
  <c r="G8" i="60"/>
  <c r="G8" i="59"/>
  <c r="G8" i="58"/>
  <c r="E9" i="13"/>
  <c r="E63" i="13" s="1"/>
  <c r="E9" i="60"/>
  <c r="E9" i="59"/>
  <c r="E9" i="58"/>
  <c r="F9" i="13"/>
  <c r="F63" i="13" s="1"/>
  <c r="F9" i="59"/>
  <c r="F9" i="60"/>
  <c r="F9" i="58"/>
  <c r="D8" i="13"/>
  <c r="D8" i="59"/>
  <c r="D8" i="60"/>
  <c r="D8" i="58"/>
  <c r="D13" i="13"/>
  <c r="D13" i="59"/>
  <c r="D13" i="58"/>
  <c r="D13" i="60"/>
  <c r="G7" i="58"/>
  <c r="G7" i="59"/>
  <c r="G7" i="60"/>
  <c r="G11" i="13"/>
  <c r="G11" i="60"/>
  <c r="G11" i="58"/>
  <c r="G11" i="59"/>
  <c r="C57" i="13"/>
  <c r="G12" i="13"/>
  <c r="G9" i="13"/>
  <c r="G13" i="13"/>
  <c r="G8" i="13"/>
  <c r="G10" i="13"/>
  <c r="G7" i="13"/>
  <c r="E28" i="38"/>
  <c r="E27" i="38" s="1"/>
  <c r="D28" i="38"/>
  <c r="D27" i="38" s="1"/>
  <c r="E7" i="13"/>
  <c r="E61" i="13" s="1"/>
  <c r="I23" i="38"/>
  <c r="F12" i="99" s="1"/>
  <c r="F11" i="13"/>
  <c r="F65" i="13" s="1"/>
  <c r="G28" i="38"/>
  <c r="G27" i="38" s="1"/>
  <c r="W35" i="45"/>
  <c r="Q35" i="45"/>
  <c r="B9" i="45"/>
  <c r="B10" i="45"/>
  <c r="E10" i="45" s="1"/>
  <c r="B8" i="44"/>
  <c r="E8" i="44" s="1"/>
  <c r="B9" i="44"/>
  <c r="E9" i="44" s="1"/>
  <c r="M42" i="48"/>
  <c r="N42" i="48" s="1"/>
  <c r="B42" i="48" s="1"/>
  <c r="B19" i="46"/>
  <c r="D19" i="46"/>
  <c r="D17" i="47"/>
  <c r="B17" i="46"/>
  <c r="B21" i="46"/>
  <c r="B19" i="47"/>
  <c r="D17" i="46"/>
  <c r="D21" i="46"/>
  <c r="D21" i="47"/>
  <c r="E8" i="47"/>
  <c r="E8" i="46"/>
  <c r="E10" i="47"/>
  <c r="E8" i="45"/>
  <c r="E8" i="49"/>
  <c r="E10" i="44"/>
  <c r="E10" i="46"/>
  <c r="E9" i="48"/>
  <c r="D38" i="45"/>
  <c r="D36" i="49"/>
  <c r="M43" i="44"/>
  <c r="N43" i="44" s="1"/>
  <c r="B43" i="44" s="1"/>
  <c r="M43" i="45"/>
  <c r="M44" i="45" s="1"/>
  <c r="N44" i="45" s="1"/>
  <c r="B44" i="45" s="1"/>
  <c r="M43" i="43"/>
  <c r="C35" i="46"/>
  <c r="C35" i="45"/>
  <c r="D36" i="45"/>
  <c r="C37" i="49"/>
  <c r="C38" i="49"/>
  <c r="M42" i="46"/>
  <c r="N42" i="46" s="1"/>
  <c r="B42" i="46" s="1"/>
  <c r="Q35" i="46" s="1"/>
  <c r="M42" i="47"/>
  <c r="N42" i="47" s="1"/>
  <c r="B42" i="47" s="1"/>
  <c r="Q35" i="47" s="1"/>
  <c r="C37" i="44"/>
  <c r="B17" i="49"/>
  <c r="B21" i="49"/>
  <c r="B7" i="49"/>
  <c r="Q34" i="49" s="1"/>
  <c r="E9" i="49"/>
  <c r="B19" i="49"/>
  <c r="M42" i="49"/>
  <c r="N42" i="49" s="1"/>
  <c r="B42" i="49" s="1"/>
  <c r="Q35" i="49" s="1"/>
  <c r="C6" i="49"/>
  <c r="F6" i="49" s="1"/>
  <c r="B10" i="49"/>
  <c r="B18" i="49"/>
  <c r="B20" i="49"/>
  <c r="G5" i="49"/>
  <c r="C17" i="49"/>
  <c r="C18" i="49"/>
  <c r="C19" i="49"/>
  <c r="C20" i="49"/>
  <c r="C21" i="49"/>
  <c r="D17" i="49"/>
  <c r="D18" i="49"/>
  <c r="D19" i="49"/>
  <c r="D20" i="49"/>
  <c r="D21" i="49"/>
  <c r="K5" i="49"/>
  <c r="B7" i="48"/>
  <c r="Q34" i="48" s="1"/>
  <c r="E10" i="48"/>
  <c r="C6" i="48"/>
  <c r="B17" i="48"/>
  <c r="B20" i="48"/>
  <c r="B22" i="48"/>
  <c r="G5" i="48"/>
  <c r="B8" i="48"/>
  <c r="C17" i="48"/>
  <c r="C18" i="48"/>
  <c r="C19" i="48"/>
  <c r="C20" i="48"/>
  <c r="C21" i="48"/>
  <c r="B18" i="48"/>
  <c r="D17" i="48"/>
  <c r="D18" i="48"/>
  <c r="D19" i="48"/>
  <c r="D20" i="48"/>
  <c r="D21" i="48"/>
  <c r="B19" i="48"/>
  <c r="K5" i="48"/>
  <c r="E9" i="47"/>
  <c r="C6" i="47"/>
  <c r="B6" i="47"/>
  <c r="B18" i="47"/>
  <c r="C19" i="47"/>
  <c r="D20" i="47"/>
  <c r="B22" i="47"/>
  <c r="C35" i="47"/>
  <c r="C36" i="47"/>
  <c r="C37" i="47"/>
  <c r="C38" i="47"/>
  <c r="C20" i="47"/>
  <c r="K5" i="47"/>
  <c r="B17" i="47"/>
  <c r="C18" i="47"/>
  <c r="D19" i="47"/>
  <c r="B21" i="47"/>
  <c r="C22" i="47"/>
  <c r="G5" i="47"/>
  <c r="C17" i="47"/>
  <c r="D18" i="47"/>
  <c r="C7" i="46"/>
  <c r="E9" i="46"/>
  <c r="C20" i="46"/>
  <c r="B18" i="46"/>
  <c r="C19" i="46"/>
  <c r="D20" i="46"/>
  <c r="B22" i="46"/>
  <c r="C18" i="46"/>
  <c r="C22" i="46"/>
  <c r="G5" i="46"/>
  <c r="B6" i="46"/>
  <c r="C17" i="46"/>
  <c r="D18" i="46"/>
  <c r="B51" i="45"/>
  <c r="K5" i="45"/>
  <c r="L5" i="45" s="1"/>
  <c r="Q4" i="45" s="1"/>
  <c r="J6" i="45"/>
  <c r="G5" i="45"/>
  <c r="B6" i="45"/>
  <c r="G5" i="44"/>
  <c r="B6" i="44"/>
  <c r="B7" i="43"/>
  <c r="Q34" i="43" s="1"/>
  <c r="B51" i="43"/>
  <c r="F13" i="43"/>
  <c r="B13" i="43" s="1"/>
  <c r="B12" i="43"/>
  <c r="N43" i="43"/>
  <c r="B43" i="43" s="1"/>
  <c r="Q36" i="43" s="1"/>
  <c r="M44" i="43"/>
  <c r="N44" i="43" s="1"/>
  <c r="B44" i="43" s="1"/>
  <c r="Q37" i="43" s="1"/>
  <c r="L5" i="43"/>
  <c r="Q4" i="43" s="1"/>
  <c r="B7" i="42"/>
  <c r="Q34" i="42" s="1"/>
  <c r="B12" i="42"/>
  <c r="F13" i="42"/>
  <c r="B13" i="42" s="1"/>
  <c r="E9" i="42"/>
  <c r="G5" i="42"/>
  <c r="F28" i="38"/>
  <c r="F27" i="38" s="1"/>
  <c r="H22" i="38"/>
  <c r="E11" i="99" s="1"/>
  <c r="E28" i="37"/>
  <c r="E27" i="37" s="1"/>
  <c r="F28" i="37"/>
  <c r="F27" i="37" s="1"/>
  <c r="G28" i="37"/>
  <c r="G27" i="37" s="1"/>
  <c r="D28" i="37"/>
  <c r="D27" i="37" s="1"/>
  <c r="H22" i="37"/>
  <c r="F11" i="19"/>
  <c r="B11" i="19" s="1"/>
  <c r="I29" i="19"/>
  <c r="J26" i="18"/>
  <c r="I26" i="18"/>
  <c r="H26" i="18"/>
  <c r="G26" i="18"/>
  <c r="F26" i="18"/>
  <c r="E26" i="18"/>
  <c r="D26" i="18"/>
  <c r="J25" i="18"/>
  <c r="I25" i="18"/>
  <c r="H25" i="18"/>
  <c r="G25" i="18"/>
  <c r="F25" i="18"/>
  <c r="E25" i="18"/>
  <c r="D25" i="18"/>
  <c r="J24" i="18"/>
  <c r="I24" i="18"/>
  <c r="H24" i="18"/>
  <c r="G24" i="18"/>
  <c r="F24" i="18"/>
  <c r="E24" i="18"/>
  <c r="D24" i="18"/>
  <c r="H23" i="18"/>
  <c r="I23" i="18" s="1"/>
  <c r="J23" i="18" s="1"/>
  <c r="G23" i="18"/>
  <c r="F23" i="18"/>
  <c r="E23" i="18"/>
  <c r="D23" i="18"/>
  <c r="G22" i="18"/>
  <c r="H22" i="18" s="1"/>
  <c r="I22" i="18" s="1"/>
  <c r="J22" i="18" s="1"/>
  <c r="F22" i="18"/>
  <c r="E22" i="18"/>
  <c r="D22" i="18"/>
  <c r="J26" i="17"/>
  <c r="I26" i="17"/>
  <c r="H26" i="17"/>
  <c r="G26" i="17"/>
  <c r="F26" i="17"/>
  <c r="E26" i="17"/>
  <c r="D26" i="17"/>
  <c r="J25" i="17"/>
  <c r="I25" i="17"/>
  <c r="H25" i="17"/>
  <c r="G25" i="17"/>
  <c r="F25" i="17"/>
  <c r="E25" i="17"/>
  <c r="D25" i="17"/>
  <c r="J24" i="17"/>
  <c r="I24" i="17"/>
  <c r="H24" i="17"/>
  <c r="G24" i="17"/>
  <c r="F24" i="17"/>
  <c r="E24" i="17"/>
  <c r="D24" i="17"/>
  <c r="H23" i="17"/>
  <c r="I23" i="17" s="1"/>
  <c r="J23" i="17" s="1"/>
  <c r="G23" i="17"/>
  <c r="F23" i="17"/>
  <c r="E23" i="17"/>
  <c r="D23" i="17"/>
  <c r="G22" i="17"/>
  <c r="H22" i="17" s="1"/>
  <c r="I22" i="17" s="1"/>
  <c r="J22" i="17" s="1"/>
  <c r="F22" i="17"/>
  <c r="E22" i="17"/>
  <c r="D22" i="17"/>
  <c r="B10" i="19"/>
  <c r="K351" i="36"/>
  <c r="I351" i="36"/>
  <c r="H351" i="36"/>
  <c r="F351" i="36"/>
  <c r="E351" i="36"/>
  <c r="D351" i="36"/>
  <c r="G350" i="36"/>
  <c r="G349" i="36"/>
  <c r="G348" i="36"/>
  <c r="G347" i="36"/>
  <c r="G346" i="36"/>
  <c r="G345" i="36"/>
  <c r="G344" i="36"/>
  <c r="G343" i="36"/>
  <c r="G342" i="36"/>
  <c r="G341" i="36"/>
  <c r="G340" i="36"/>
  <c r="G339" i="36"/>
  <c r="G338" i="36"/>
  <c r="G337" i="36"/>
  <c r="G336" i="36"/>
  <c r="G335" i="36"/>
  <c r="G334" i="36"/>
  <c r="G333" i="36"/>
  <c r="G332" i="36"/>
  <c r="G331" i="36"/>
  <c r="G330" i="36"/>
  <c r="G329" i="36"/>
  <c r="G328" i="36"/>
  <c r="G327" i="36"/>
  <c r="G326" i="36"/>
  <c r="G325" i="36"/>
  <c r="G324" i="36"/>
  <c r="G323" i="36"/>
  <c r="G322" i="36"/>
  <c r="G321" i="36"/>
  <c r="G320" i="36"/>
  <c r="G319" i="36"/>
  <c r="G318" i="36"/>
  <c r="G317" i="36"/>
  <c r="G316" i="36"/>
  <c r="G315" i="36"/>
  <c r="G314" i="36"/>
  <c r="G313" i="36"/>
  <c r="G312" i="36"/>
  <c r="G311" i="36"/>
  <c r="G310" i="36"/>
  <c r="G309" i="36"/>
  <c r="G308" i="36"/>
  <c r="G307" i="36"/>
  <c r="G306" i="36"/>
  <c r="G305" i="36"/>
  <c r="G304" i="36"/>
  <c r="G303" i="36"/>
  <c r="G302" i="36"/>
  <c r="G301" i="36"/>
  <c r="G300" i="36"/>
  <c r="G299" i="36"/>
  <c r="G298" i="36"/>
  <c r="G297" i="36"/>
  <c r="G296" i="36"/>
  <c r="G295" i="36"/>
  <c r="G294" i="36"/>
  <c r="G293" i="36"/>
  <c r="G292" i="36"/>
  <c r="G291" i="36"/>
  <c r="G290" i="36"/>
  <c r="G289" i="36"/>
  <c r="G288" i="36"/>
  <c r="G287" i="36"/>
  <c r="G286" i="36"/>
  <c r="G285" i="36"/>
  <c r="G284" i="36"/>
  <c r="G283" i="36"/>
  <c r="G282" i="36"/>
  <c r="G281" i="36"/>
  <c r="G280" i="36"/>
  <c r="G279" i="36"/>
  <c r="G278" i="36"/>
  <c r="G277" i="36"/>
  <c r="G276" i="36"/>
  <c r="G275" i="36"/>
  <c r="G273" i="36"/>
  <c r="G272" i="36"/>
  <c r="G271" i="36"/>
  <c r="G270" i="36"/>
  <c r="G269" i="36"/>
  <c r="G268" i="36"/>
  <c r="G267" i="36"/>
  <c r="G266" i="36"/>
  <c r="G265" i="36"/>
  <c r="G264" i="36"/>
  <c r="G263" i="36"/>
  <c r="G262" i="36"/>
  <c r="G261" i="36"/>
  <c r="G260" i="36"/>
  <c r="G259" i="36"/>
  <c r="G258" i="36"/>
  <c r="G257" i="36"/>
  <c r="G256" i="36"/>
  <c r="G255" i="36"/>
  <c r="G254" i="36"/>
  <c r="G253" i="36"/>
  <c r="G252" i="36"/>
  <c r="G251" i="36"/>
  <c r="G250" i="36"/>
  <c r="G249" i="36"/>
  <c r="G248" i="36"/>
  <c r="G247" i="36"/>
  <c r="G246" i="36"/>
  <c r="G245" i="36"/>
  <c r="G244" i="36"/>
  <c r="G243" i="36"/>
  <c r="G242" i="36"/>
  <c r="G241" i="36"/>
  <c r="G240" i="36"/>
  <c r="G239" i="36"/>
  <c r="G238" i="36"/>
  <c r="G237" i="36"/>
  <c r="G236" i="36"/>
  <c r="G235" i="36"/>
  <c r="G234" i="36"/>
  <c r="G233" i="36"/>
  <c r="G232" i="36"/>
  <c r="G231" i="36"/>
  <c r="G230" i="36"/>
  <c r="G229" i="36"/>
  <c r="G228" i="36"/>
  <c r="G227" i="36"/>
  <c r="G226" i="36"/>
  <c r="G225" i="36"/>
  <c r="G224" i="36"/>
  <c r="G223" i="36"/>
  <c r="G222" i="36"/>
  <c r="G221" i="36"/>
  <c r="G220" i="36"/>
  <c r="G219" i="36"/>
  <c r="G218" i="36"/>
  <c r="G217" i="36"/>
  <c r="G216" i="36"/>
  <c r="G215" i="36"/>
  <c r="G214" i="36"/>
  <c r="G213" i="36"/>
  <c r="G212" i="36"/>
  <c r="G211" i="36"/>
  <c r="G210" i="36"/>
  <c r="G209" i="36"/>
  <c r="G208" i="36"/>
  <c r="G207" i="36"/>
  <c r="G206" i="36"/>
  <c r="G205" i="36"/>
  <c r="G204" i="36"/>
  <c r="G203" i="36"/>
  <c r="G202" i="36"/>
  <c r="G201" i="36"/>
  <c r="G200" i="36"/>
  <c r="G199" i="36"/>
  <c r="G198" i="36"/>
  <c r="G197" i="36"/>
  <c r="G196" i="36"/>
  <c r="G195" i="36"/>
  <c r="G194" i="36"/>
  <c r="G193" i="36"/>
  <c r="G192" i="36"/>
  <c r="G191" i="36"/>
  <c r="G190" i="36"/>
  <c r="G189" i="36"/>
  <c r="G188" i="36"/>
  <c r="G187" i="36"/>
  <c r="G186" i="36"/>
  <c r="G185" i="36"/>
  <c r="G184" i="36"/>
  <c r="G183" i="36"/>
  <c r="G182" i="36"/>
  <c r="G181" i="36"/>
  <c r="G180" i="36"/>
  <c r="G179" i="36"/>
  <c r="G178" i="36"/>
  <c r="G177" i="36"/>
  <c r="G176" i="36"/>
  <c r="G175" i="36"/>
  <c r="G174" i="36"/>
  <c r="G173" i="36"/>
  <c r="G172" i="36"/>
  <c r="G171" i="36"/>
  <c r="G170" i="36"/>
  <c r="G169" i="36"/>
  <c r="G168" i="36"/>
  <c r="G167" i="36"/>
  <c r="G166" i="36"/>
  <c r="G165" i="36"/>
  <c r="G164" i="36"/>
  <c r="G163" i="36"/>
  <c r="G162" i="36"/>
  <c r="G161" i="36"/>
  <c r="G160" i="36"/>
  <c r="G159" i="36"/>
  <c r="G158" i="36"/>
  <c r="G157" i="36"/>
  <c r="G156" i="36"/>
  <c r="G155" i="36"/>
  <c r="G154" i="36"/>
  <c r="G153" i="36"/>
  <c r="G152" i="36"/>
  <c r="G151" i="36"/>
  <c r="G150" i="36"/>
  <c r="G149" i="36"/>
  <c r="G148" i="36"/>
  <c r="G147" i="36"/>
  <c r="G146" i="36"/>
  <c r="G145" i="36"/>
  <c r="G144" i="36"/>
  <c r="G143" i="36"/>
  <c r="G142" i="36"/>
  <c r="G141" i="36"/>
  <c r="G140" i="36"/>
  <c r="G139" i="36"/>
  <c r="G138" i="36"/>
  <c r="G137" i="36"/>
  <c r="G136" i="36"/>
  <c r="G135" i="36"/>
  <c r="G134" i="36"/>
  <c r="G133" i="36"/>
  <c r="G132" i="36"/>
  <c r="G131" i="36"/>
  <c r="G130" i="36"/>
  <c r="G129" i="36"/>
  <c r="G128" i="36"/>
  <c r="G127" i="36"/>
  <c r="G126" i="36"/>
  <c r="G125" i="36"/>
  <c r="G124" i="36"/>
  <c r="G123" i="36"/>
  <c r="G122" i="36"/>
  <c r="G121" i="36"/>
  <c r="G120" i="36"/>
  <c r="G119" i="36"/>
  <c r="G118" i="36"/>
  <c r="G117" i="36"/>
  <c r="G116" i="36"/>
  <c r="G115" i="36"/>
  <c r="G114" i="36"/>
  <c r="G113" i="36"/>
  <c r="G112" i="36"/>
  <c r="G111" i="36"/>
  <c r="G110" i="36"/>
  <c r="G109" i="36"/>
  <c r="G108" i="36"/>
  <c r="G107" i="36"/>
  <c r="G106" i="36"/>
  <c r="G105" i="36"/>
  <c r="G104" i="36"/>
  <c r="G103" i="36"/>
  <c r="G102" i="36"/>
  <c r="G101" i="36"/>
  <c r="G100" i="36"/>
  <c r="G99" i="36"/>
  <c r="G98" i="36"/>
  <c r="G97" i="36"/>
  <c r="G96" i="36"/>
  <c r="G95" i="36"/>
  <c r="G94" i="36"/>
  <c r="G93" i="36"/>
  <c r="G92" i="36"/>
  <c r="G91" i="36"/>
  <c r="G90" i="36"/>
  <c r="G89" i="36"/>
  <c r="G88" i="36"/>
  <c r="G87" i="36"/>
  <c r="G86" i="36"/>
  <c r="G85" i="36"/>
  <c r="G84" i="36"/>
  <c r="G83" i="36"/>
  <c r="G82" i="36"/>
  <c r="G81" i="36"/>
  <c r="G80" i="36"/>
  <c r="G79" i="36"/>
  <c r="G78" i="36"/>
  <c r="G77" i="36"/>
  <c r="G76" i="36"/>
  <c r="G75" i="36"/>
  <c r="G74" i="36"/>
  <c r="G73" i="36"/>
  <c r="G72" i="36"/>
  <c r="G71" i="36"/>
  <c r="G70" i="36"/>
  <c r="G69" i="36"/>
  <c r="G68" i="36"/>
  <c r="G67" i="36"/>
  <c r="G66" i="36"/>
  <c r="G65" i="36"/>
  <c r="G64" i="36"/>
  <c r="G63" i="36"/>
  <c r="G62" i="36"/>
  <c r="G61" i="36"/>
  <c r="G60" i="36"/>
  <c r="G59" i="36"/>
  <c r="G58" i="36"/>
  <c r="G57" i="36"/>
  <c r="G56" i="36"/>
  <c r="AG55" i="36"/>
  <c r="AF55" i="36"/>
  <c r="AE55" i="36"/>
  <c r="AD55" i="36"/>
  <c r="AC55" i="36"/>
  <c r="AB55" i="36"/>
  <c r="AA55" i="36"/>
  <c r="Z55" i="36"/>
  <c r="Y55" i="36"/>
  <c r="X55" i="36"/>
  <c r="W55" i="36"/>
  <c r="V55" i="36"/>
  <c r="U55" i="36"/>
  <c r="T55" i="36"/>
  <c r="S55" i="36"/>
  <c r="R55" i="36"/>
  <c r="Q55" i="36"/>
  <c r="P55" i="36"/>
  <c r="O55" i="36"/>
  <c r="G55" i="36"/>
  <c r="G54" i="36"/>
  <c r="G53" i="36"/>
  <c r="G52" i="36"/>
  <c r="G51" i="36"/>
  <c r="G50" i="36"/>
  <c r="G49" i="36"/>
  <c r="G48" i="36"/>
  <c r="G47" i="36"/>
  <c r="W46" i="36"/>
  <c r="V46" i="36"/>
  <c r="U46" i="36"/>
  <c r="T46" i="36"/>
  <c r="S46" i="36"/>
  <c r="R46" i="36"/>
  <c r="Q46" i="36"/>
  <c r="P46" i="36"/>
  <c r="G46" i="36"/>
  <c r="G45" i="36"/>
  <c r="G44" i="36"/>
  <c r="G43" i="36"/>
  <c r="G42" i="36"/>
  <c r="G41" i="36"/>
  <c r="G40" i="36"/>
  <c r="G39" i="36"/>
  <c r="G38" i="36"/>
  <c r="G37" i="36"/>
  <c r="G36" i="36"/>
  <c r="G35" i="36"/>
  <c r="AD34" i="36"/>
  <c r="G34" i="36"/>
  <c r="G33" i="36"/>
  <c r="G32" i="36"/>
  <c r="G31" i="36"/>
  <c r="G30" i="36"/>
  <c r="G29" i="36"/>
  <c r="G28" i="36"/>
  <c r="G27" i="36"/>
  <c r="G26" i="36"/>
  <c r="G25" i="36"/>
  <c r="G24" i="36"/>
  <c r="G23" i="36"/>
  <c r="G22" i="36"/>
  <c r="G21" i="36"/>
  <c r="G20" i="36"/>
  <c r="G19" i="36"/>
  <c r="G18" i="36"/>
  <c r="G17" i="36"/>
  <c r="G16" i="36"/>
  <c r="G15" i="36"/>
  <c r="G14" i="36"/>
  <c r="Q13" i="36"/>
  <c r="P37" i="36" s="1"/>
  <c r="G13" i="36"/>
  <c r="Q12" i="36"/>
  <c r="G12" i="36"/>
  <c r="Q11" i="36"/>
  <c r="P35" i="36" s="1"/>
  <c r="G11" i="36"/>
  <c r="Q10" i="36"/>
  <c r="P34" i="36" s="1"/>
  <c r="G10" i="36"/>
  <c r="Q9" i="36"/>
  <c r="P33" i="36" s="1"/>
  <c r="G9" i="36"/>
  <c r="Q8" i="36"/>
  <c r="G8" i="36"/>
  <c r="G7" i="36"/>
  <c r="G6" i="36"/>
  <c r="G5" i="36"/>
  <c r="G4" i="36"/>
  <c r="K351" i="35"/>
  <c r="I351" i="35"/>
  <c r="H351" i="35"/>
  <c r="F351" i="35"/>
  <c r="E351" i="35"/>
  <c r="D351" i="35"/>
  <c r="G350" i="35"/>
  <c r="G349" i="35"/>
  <c r="G348" i="35"/>
  <c r="G347" i="35"/>
  <c r="G346" i="35"/>
  <c r="G345" i="35"/>
  <c r="G344" i="35"/>
  <c r="G343" i="35"/>
  <c r="G342" i="35"/>
  <c r="G341" i="35"/>
  <c r="G340" i="35"/>
  <c r="G339" i="35"/>
  <c r="G338" i="35"/>
  <c r="G337" i="35"/>
  <c r="G336" i="35"/>
  <c r="G335" i="35"/>
  <c r="G334" i="35"/>
  <c r="G333" i="35"/>
  <c r="G332" i="35"/>
  <c r="G331" i="35"/>
  <c r="G330" i="35"/>
  <c r="G329" i="35"/>
  <c r="G328" i="35"/>
  <c r="G327" i="35"/>
  <c r="G326" i="35"/>
  <c r="G325" i="35"/>
  <c r="G324" i="35"/>
  <c r="G323" i="35"/>
  <c r="G322" i="35"/>
  <c r="G321" i="35"/>
  <c r="G320" i="35"/>
  <c r="G319" i="35"/>
  <c r="G318" i="35"/>
  <c r="G317" i="35"/>
  <c r="G316" i="35"/>
  <c r="G315" i="35"/>
  <c r="G314" i="35"/>
  <c r="G313" i="35"/>
  <c r="G312" i="35"/>
  <c r="G311" i="35"/>
  <c r="G310" i="35"/>
  <c r="G309" i="35"/>
  <c r="G308" i="35"/>
  <c r="G307" i="35"/>
  <c r="G306" i="35"/>
  <c r="G305" i="35"/>
  <c r="G304" i="35"/>
  <c r="G303" i="35"/>
  <c r="G302" i="35"/>
  <c r="G301" i="35"/>
  <c r="G300" i="35"/>
  <c r="G299" i="35"/>
  <c r="G298" i="35"/>
  <c r="G297" i="35"/>
  <c r="G296" i="35"/>
  <c r="G295" i="35"/>
  <c r="G294" i="35"/>
  <c r="G293" i="35"/>
  <c r="G292" i="35"/>
  <c r="G291" i="35"/>
  <c r="G290" i="35"/>
  <c r="G289" i="35"/>
  <c r="G288" i="35"/>
  <c r="G287" i="35"/>
  <c r="G286" i="35"/>
  <c r="G285" i="35"/>
  <c r="G284" i="35"/>
  <c r="G283" i="35"/>
  <c r="G282" i="35"/>
  <c r="G281" i="35"/>
  <c r="G280" i="35"/>
  <c r="G279" i="35"/>
  <c r="G278" i="35"/>
  <c r="G277" i="35"/>
  <c r="G276" i="35"/>
  <c r="G275" i="35"/>
  <c r="G273" i="35"/>
  <c r="G272" i="35"/>
  <c r="G271" i="35"/>
  <c r="G270" i="35"/>
  <c r="G269" i="35"/>
  <c r="G268" i="35"/>
  <c r="G267" i="35"/>
  <c r="G266" i="35"/>
  <c r="G265" i="35"/>
  <c r="G264" i="35"/>
  <c r="G263" i="35"/>
  <c r="G262" i="35"/>
  <c r="G261" i="35"/>
  <c r="G260" i="35"/>
  <c r="G259" i="35"/>
  <c r="G258" i="35"/>
  <c r="G257" i="35"/>
  <c r="G256" i="35"/>
  <c r="G255" i="35"/>
  <c r="G254" i="35"/>
  <c r="G253" i="35"/>
  <c r="G252" i="35"/>
  <c r="G251" i="35"/>
  <c r="G250" i="35"/>
  <c r="G249" i="35"/>
  <c r="G248" i="35"/>
  <c r="G247" i="35"/>
  <c r="G246" i="35"/>
  <c r="G245" i="35"/>
  <c r="G244" i="35"/>
  <c r="G243" i="35"/>
  <c r="G242" i="35"/>
  <c r="G241" i="35"/>
  <c r="G240" i="35"/>
  <c r="G239" i="35"/>
  <c r="G238" i="35"/>
  <c r="G237" i="35"/>
  <c r="G236" i="35"/>
  <c r="G235" i="35"/>
  <c r="G234" i="35"/>
  <c r="G233" i="35"/>
  <c r="G232" i="35"/>
  <c r="G231" i="35"/>
  <c r="G230" i="35"/>
  <c r="G229" i="35"/>
  <c r="G228" i="35"/>
  <c r="G227" i="35"/>
  <c r="G226" i="35"/>
  <c r="G225" i="35"/>
  <c r="G224" i="35"/>
  <c r="G223" i="35"/>
  <c r="G222" i="35"/>
  <c r="G221" i="35"/>
  <c r="G220" i="35"/>
  <c r="G219" i="35"/>
  <c r="G218" i="35"/>
  <c r="G217" i="35"/>
  <c r="G216" i="35"/>
  <c r="G215" i="35"/>
  <c r="G214" i="35"/>
  <c r="G213" i="35"/>
  <c r="G212" i="35"/>
  <c r="G211" i="35"/>
  <c r="G210" i="35"/>
  <c r="G209" i="35"/>
  <c r="G208" i="35"/>
  <c r="G207" i="35"/>
  <c r="G206" i="35"/>
  <c r="G205" i="35"/>
  <c r="G204" i="35"/>
  <c r="G203" i="35"/>
  <c r="G202" i="35"/>
  <c r="G201" i="35"/>
  <c r="G200" i="35"/>
  <c r="G199" i="35"/>
  <c r="G198" i="35"/>
  <c r="G197" i="35"/>
  <c r="G196" i="35"/>
  <c r="G195" i="35"/>
  <c r="G194" i="35"/>
  <c r="G193" i="35"/>
  <c r="G192" i="35"/>
  <c r="G191" i="35"/>
  <c r="G190" i="35"/>
  <c r="G189" i="35"/>
  <c r="G188" i="35"/>
  <c r="G187" i="35"/>
  <c r="G186" i="35"/>
  <c r="G185" i="35"/>
  <c r="G184" i="35"/>
  <c r="G183" i="35"/>
  <c r="G182" i="35"/>
  <c r="G181" i="35"/>
  <c r="G180" i="35"/>
  <c r="G179" i="35"/>
  <c r="G178" i="35"/>
  <c r="G177" i="35"/>
  <c r="G176" i="35"/>
  <c r="G175" i="35"/>
  <c r="G174" i="35"/>
  <c r="G173" i="35"/>
  <c r="G172" i="35"/>
  <c r="G171" i="35"/>
  <c r="G170" i="35"/>
  <c r="G169" i="35"/>
  <c r="G168" i="35"/>
  <c r="G167" i="35"/>
  <c r="G166" i="35"/>
  <c r="G165" i="35"/>
  <c r="G164" i="35"/>
  <c r="G163" i="35"/>
  <c r="G162" i="35"/>
  <c r="G161" i="35"/>
  <c r="G160" i="35"/>
  <c r="G159" i="35"/>
  <c r="G158" i="35"/>
  <c r="G157" i="35"/>
  <c r="G156" i="35"/>
  <c r="G155" i="35"/>
  <c r="G154" i="35"/>
  <c r="G153" i="35"/>
  <c r="G152" i="35"/>
  <c r="G151" i="35"/>
  <c r="G150" i="35"/>
  <c r="G149" i="35"/>
  <c r="G148" i="35"/>
  <c r="G147" i="35"/>
  <c r="G146" i="35"/>
  <c r="G145" i="35"/>
  <c r="G144" i="35"/>
  <c r="G143" i="35"/>
  <c r="G142" i="35"/>
  <c r="G141" i="35"/>
  <c r="G140" i="35"/>
  <c r="G139" i="35"/>
  <c r="G138" i="35"/>
  <c r="G137" i="35"/>
  <c r="G136" i="35"/>
  <c r="G135" i="35"/>
  <c r="G134" i="35"/>
  <c r="G133" i="35"/>
  <c r="G132" i="35"/>
  <c r="G131" i="35"/>
  <c r="G130" i="35"/>
  <c r="G129" i="35"/>
  <c r="G128" i="35"/>
  <c r="G127" i="35"/>
  <c r="G126" i="35"/>
  <c r="G125" i="35"/>
  <c r="G124" i="35"/>
  <c r="G123" i="35"/>
  <c r="G122" i="35"/>
  <c r="G121" i="35"/>
  <c r="G120" i="35"/>
  <c r="G119" i="35"/>
  <c r="G118" i="35"/>
  <c r="G117" i="35"/>
  <c r="G116" i="35"/>
  <c r="G115" i="35"/>
  <c r="G114" i="35"/>
  <c r="G113" i="35"/>
  <c r="G112" i="35"/>
  <c r="G111" i="35"/>
  <c r="G110" i="35"/>
  <c r="G109" i="35"/>
  <c r="G108" i="35"/>
  <c r="G107" i="35"/>
  <c r="G106" i="35"/>
  <c r="G105" i="35"/>
  <c r="G104" i="35"/>
  <c r="G103" i="35"/>
  <c r="G102" i="35"/>
  <c r="G101" i="35"/>
  <c r="G100" i="35"/>
  <c r="G99" i="35"/>
  <c r="G98" i="35"/>
  <c r="G97" i="35"/>
  <c r="G96" i="35"/>
  <c r="G95" i="35"/>
  <c r="G94" i="35"/>
  <c r="G93" i="35"/>
  <c r="G92" i="35"/>
  <c r="G91" i="35"/>
  <c r="G90" i="35"/>
  <c r="G89" i="35"/>
  <c r="G88" i="35"/>
  <c r="G87" i="35"/>
  <c r="G86" i="35"/>
  <c r="G85" i="35"/>
  <c r="G84" i="35"/>
  <c r="G83" i="35"/>
  <c r="G82" i="35"/>
  <c r="G81" i="35"/>
  <c r="G80" i="35"/>
  <c r="G79" i="35"/>
  <c r="G78" i="35"/>
  <c r="G77" i="35"/>
  <c r="G76" i="35"/>
  <c r="G75" i="35"/>
  <c r="G74" i="35"/>
  <c r="G73" i="35"/>
  <c r="G72" i="35"/>
  <c r="G71" i="35"/>
  <c r="G70" i="35"/>
  <c r="G69" i="35"/>
  <c r="G68" i="35"/>
  <c r="G67" i="35"/>
  <c r="G66" i="35"/>
  <c r="G65" i="35"/>
  <c r="G64" i="35"/>
  <c r="G63" i="35"/>
  <c r="G62" i="35"/>
  <c r="G61" i="35"/>
  <c r="G60" i="35"/>
  <c r="G59" i="35"/>
  <c r="G58" i="35"/>
  <c r="G57" i="35"/>
  <c r="G56" i="35"/>
  <c r="AG55" i="35"/>
  <c r="AF55" i="35"/>
  <c r="AE55" i="35"/>
  <c r="AD55" i="35"/>
  <c r="AC55" i="35"/>
  <c r="AB55" i="35"/>
  <c r="AA55" i="35"/>
  <c r="Z55" i="35"/>
  <c r="Y55" i="35"/>
  <c r="X55" i="35"/>
  <c r="W55" i="35"/>
  <c r="V55" i="35"/>
  <c r="U55" i="35"/>
  <c r="T55" i="35"/>
  <c r="S55" i="35"/>
  <c r="R55" i="35"/>
  <c r="Q55" i="35"/>
  <c r="P55" i="35"/>
  <c r="O55" i="35"/>
  <c r="G55" i="35"/>
  <c r="G54" i="35"/>
  <c r="G53" i="35"/>
  <c r="G52" i="35"/>
  <c r="G51" i="35"/>
  <c r="G50" i="35"/>
  <c r="G49" i="35"/>
  <c r="G48" i="35"/>
  <c r="G47" i="35"/>
  <c r="W46" i="35"/>
  <c r="V46" i="35"/>
  <c r="U46" i="35"/>
  <c r="T46" i="35"/>
  <c r="S46" i="35"/>
  <c r="R46" i="35"/>
  <c r="Q46" i="35"/>
  <c r="P46" i="35"/>
  <c r="G46" i="35"/>
  <c r="G45" i="35"/>
  <c r="G44" i="35"/>
  <c r="G43" i="35"/>
  <c r="G42" i="35"/>
  <c r="G41" i="35"/>
  <c r="G40" i="35"/>
  <c r="G39" i="35"/>
  <c r="G38" i="35"/>
  <c r="G37" i="35"/>
  <c r="G36" i="35"/>
  <c r="G35" i="35"/>
  <c r="AD34" i="35"/>
  <c r="G34" i="35"/>
  <c r="G33" i="35"/>
  <c r="G32" i="35"/>
  <c r="G31" i="35"/>
  <c r="G30" i="35"/>
  <c r="G29" i="35"/>
  <c r="G28" i="35"/>
  <c r="G27" i="35"/>
  <c r="G26" i="35"/>
  <c r="G25" i="35"/>
  <c r="G24" i="35"/>
  <c r="G23" i="35"/>
  <c r="G22" i="35"/>
  <c r="G21" i="35"/>
  <c r="G20" i="35"/>
  <c r="G19" i="35"/>
  <c r="G18" i="35"/>
  <c r="G17" i="35"/>
  <c r="G16" i="35"/>
  <c r="G15" i="35"/>
  <c r="G14" i="35"/>
  <c r="Q13" i="35"/>
  <c r="P37" i="35" s="1"/>
  <c r="G13" i="35"/>
  <c r="Q12" i="35"/>
  <c r="G12" i="35"/>
  <c r="Q11" i="35"/>
  <c r="P35" i="35" s="1"/>
  <c r="G11" i="35"/>
  <c r="Q10" i="35"/>
  <c r="P34" i="35" s="1"/>
  <c r="G10" i="35"/>
  <c r="Q9" i="35"/>
  <c r="P33" i="35" s="1"/>
  <c r="G9" i="35"/>
  <c r="Q8" i="35"/>
  <c r="P32" i="35" s="1"/>
  <c r="G8" i="35"/>
  <c r="G7" i="35"/>
  <c r="G6" i="35"/>
  <c r="G5" i="35"/>
  <c r="G4" i="35"/>
  <c r="K355" i="34"/>
  <c r="J355" i="34"/>
  <c r="K354" i="34"/>
  <c r="J354" i="34"/>
  <c r="K353" i="34"/>
  <c r="J353" i="34"/>
  <c r="K352" i="34"/>
  <c r="J352" i="34"/>
  <c r="E351" i="34"/>
  <c r="AG55" i="34"/>
  <c r="AF55" i="34"/>
  <c r="AE55" i="34"/>
  <c r="AD55" i="34"/>
  <c r="AC55" i="34"/>
  <c r="AB55" i="34"/>
  <c r="AA55" i="34"/>
  <c r="Z55" i="34"/>
  <c r="Y55" i="34"/>
  <c r="X55" i="34"/>
  <c r="W55" i="34"/>
  <c r="V55" i="34"/>
  <c r="U55" i="34"/>
  <c r="T55" i="34"/>
  <c r="S55" i="34"/>
  <c r="R55" i="34"/>
  <c r="Q55" i="34"/>
  <c r="P55" i="34"/>
  <c r="W46" i="34"/>
  <c r="V46" i="34"/>
  <c r="U46" i="34"/>
  <c r="T46" i="34"/>
  <c r="S46" i="34"/>
  <c r="R46" i="34"/>
  <c r="Q46" i="34"/>
  <c r="P46" i="34"/>
  <c r="AD34" i="34"/>
  <c r="Q13" i="34"/>
  <c r="P37" i="34" s="1"/>
  <c r="P13" i="34"/>
  <c r="Q12" i="34"/>
  <c r="P36" i="34" s="1"/>
  <c r="P12" i="34"/>
  <c r="Q11" i="34"/>
  <c r="R11" i="34" s="1"/>
  <c r="P11" i="34"/>
  <c r="Q10" i="34"/>
  <c r="P34" i="34" s="1"/>
  <c r="P10" i="34"/>
  <c r="Q9" i="34"/>
  <c r="P33" i="34" s="1"/>
  <c r="P9" i="34"/>
  <c r="Q8" i="34"/>
  <c r="P32" i="34" s="1"/>
  <c r="P8" i="34"/>
  <c r="K355" i="33"/>
  <c r="J355" i="33"/>
  <c r="K354" i="33"/>
  <c r="J354" i="33"/>
  <c r="K353" i="33"/>
  <c r="J353" i="33"/>
  <c r="K352" i="33"/>
  <c r="J352" i="33"/>
  <c r="E351" i="33"/>
  <c r="AG55" i="33"/>
  <c r="AF55" i="33"/>
  <c r="AE55" i="33"/>
  <c r="AD55" i="33"/>
  <c r="AC55" i="33"/>
  <c r="AB55" i="33"/>
  <c r="AA55" i="33"/>
  <c r="Z55" i="33"/>
  <c r="Y55" i="33"/>
  <c r="X55" i="33"/>
  <c r="W55" i="33"/>
  <c r="V55" i="33"/>
  <c r="U55" i="33"/>
  <c r="T55" i="33"/>
  <c r="S55" i="33"/>
  <c r="R55" i="33"/>
  <c r="Q55" i="33"/>
  <c r="P55" i="33"/>
  <c r="O55" i="33"/>
  <c r="W46" i="33"/>
  <c r="V46" i="33"/>
  <c r="U46" i="33"/>
  <c r="T46" i="33"/>
  <c r="S46" i="33"/>
  <c r="R46" i="33"/>
  <c r="Q46" i="33"/>
  <c r="P46" i="33"/>
  <c r="AD34" i="33"/>
  <c r="Q13" i="33"/>
  <c r="P37" i="33" s="1"/>
  <c r="P13" i="33"/>
  <c r="Q12" i="33"/>
  <c r="P36" i="33" s="1"/>
  <c r="P12" i="33"/>
  <c r="Q11" i="33"/>
  <c r="R11" i="33" s="1"/>
  <c r="P11" i="33"/>
  <c r="Q10" i="33"/>
  <c r="P34" i="33" s="1"/>
  <c r="P10" i="33"/>
  <c r="Q9" i="33"/>
  <c r="P33" i="33" s="1"/>
  <c r="P9" i="33"/>
  <c r="Q8" i="33"/>
  <c r="P32" i="33" s="1"/>
  <c r="P8" i="33"/>
  <c r="E351" i="32"/>
  <c r="D351" i="32"/>
  <c r="K350" i="32"/>
  <c r="J350" i="32"/>
  <c r="K349" i="32"/>
  <c r="J349" i="32"/>
  <c r="K348" i="32"/>
  <c r="J348" i="32"/>
  <c r="K347" i="32"/>
  <c r="J347" i="32"/>
  <c r="K346" i="32"/>
  <c r="J346" i="32"/>
  <c r="K345" i="32"/>
  <c r="J345" i="32"/>
  <c r="K344" i="32"/>
  <c r="J344" i="32"/>
  <c r="K343" i="32"/>
  <c r="J343" i="32"/>
  <c r="K342" i="32"/>
  <c r="J342" i="32"/>
  <c r="K341" i="32"/>
  <c r="J341" i="32"/>
  <c r="K340" i="32"/>
  <c r="J340" i="32"/>
  <c r="K339" i="32"/>
  <c r="J339" i="32"/>
  <c r="K338" i="32"/>
  <c r="J338" i="32"/>
  <c r="K337" i="32"/>
  <c r="J337" i="32"/>
  <c r="K336" i="32"/>
  <c r="J336" i="32"/>
  <c r="K335" i="32"/>
  <c r="J335" i="32"/>
  <c r="K334" i="32"/>
  <c r="J334" i="32"/>
  <c r="K333" i="32"/>
  <c r="J333" i="32"/>
  <c r="K332" i="32"/>
  <c r="J332" i="32"/>
  <c r="K331" i="32"/>
  <c r="J331" i="32"/>
  <c r="K330" i="32"/>
  <c r="J330" i="32"/>
  <c r="K329" i="32"/>
  <c r="J329" i="32"/>
  <c r="K328" i="32"/>
  <c r="J328" i="32"/>
  <c r="K327" i="32"/>
  <c r="J327" i="32"/>
  <c r="K326" i="32"/>
  <c r="J326" i="32"/>
  <c r="K325" i="32"/>
  <c r="J325" i="32"/>
  <c r="K324" i="32"/>
  <c r="J324" i="32"/>
  <c r="K323" i="32"/>
  <c r="J323" i="32"/>
  <c r="K322" i="32"/>
  <c r="J322" i="32"/>
  <c r="K321" i="32"/>
  <c r="J321" i="32"/>
  <c r="K320" i="32"/>
  <c r="J320" i="32"/>
  <c r="K319" i="32"/>
  <c r="J319" i="32"/>
  <c r="K318" i="32"/>
  <c r="J318" i="32"/>
  <c r="K317" i="32"/>
  <c r="J317" i="32"/>
  <c r="K316" i="32"/>
  <c r="J316" i="32"/>
  <c r="K315" i="32"/>
  <c r="J315" i="32"/>
  <c r="K314" i="32"/>
  <c r="J314" i="32"/>
  <c r="K313" i="32"/>
  <c r="J313" i="32"/>
  <c r="K312" i="32"/>
  <c r="J312" i="32"/>
  <c r="K311" i="32"/>
  <c r="J311" i="32"/>
  <c r="K310" i="32"/>
  <c r="J310" i="32"/>
  <c r="K309" i="32"/>
  <c r="J309" i="32"/>
  <c r="K308" i="32"/>
  <c r="J308" i="32"/>
  <c r="K307" i="32"/>
  <c r="J307" i="32"/>
  <c r="K306" i="32"/>
  <c r="J306" i="32"/>
  <c r="K305" i="32"/>
  <c r="J305" i="32"/>
  <c r="K304" i="32"/>
  <c r="J304" i="32"/>
  <c r="K303" i="32"/>
  <c r="J303" i="32"/>
  <c r="K302" i="32"/>
  <c r="K301" i="32"/>
  <c r="J301" i="32"/>
  <c r="K300" i="32"/>
  <c r="J300" i="32"/>
  <c r="K299" i="32"/>
  <c r="J299" i="32"/>
  <c r="K298" i="32"/>
  <c r="J298" i="32"/>
  <c r="K297" i="32"/>
  <c r="J297" i="32"/>
  <c r="K296" i="32"/>
  <c r="K295" i="32"/>
  <c r="J295" i="32"/>
  <c r="K294" i="32"/>
  <c r="J294" i="32"/>
  <c r="K293" i="32"/>
  <c r="J293" i="32"/>
  <c r="K292" i="32"/>
  <c r="J292" i="32"/>
  <c r="K291" i="32"/>
  <c r="J291" i="32"/>
  <c r="K290" i="32"/>
  <c r="J290" i="32"/>
  <c r="K289" i="32"/>
  <c r="J289" i="32"/>
  <c r="K288" i="32"/>
  <c r="J288" i="32"/>
  <c r="K287" i="32"/>
  <c r="J287" i="32"/>
  <c r="K286" i="32"/>
  <c r="J286" i="32"/>
  <c r="K285" i="32"/>
  <c r="J285" i="32"/>
  <c r="K284" i="32"/>
  <c r="J284" i="32"/>
  <c r="K283" i="32"/>
  <c r="J283" i="32"/>
  <c r="K282" i="32"/>
  <c r="J282" i="32"/>
  <c r="K281" i="32"/>
  <c r="J281" i="32"/>
  <c r="K280" i="32"/>
  <c r="J280" i="32"/>
  <c r="K279" i="32"/>
  <c r="J279" i="32"/>
  <c r="K278" i="32"/>
  <c r="J278" i="32"/>
  <c r="K277" i="32"/>
  <c r="J277" i="32"/>
  <c r="K276" i="32"/>
  <c r="J276" i="32"/>
  <c r="K275" i="32"/>
  <c r="J275" i="32"/>
  <c r="K274" i="32"/>
  <c r="J274" i="32"/>
  <c r="K273" i="32"/>
  <c r="J273" i="32"/>
  <c r="K272" i="32"/>
  <c r="J272" i="32"/>
  <c r="K271" i="32"/>
  <c r="J271" i="32"/>
  <c r="K270" i="32"/>
  <c r="J270" i="32"/>
  <c r="K269" i="32"/>
  <c r="J269" i="32"/>
  <c r="K268" i="32"/>
  <c r="J268" i="32"/>
  <c r="K267" i="32"/>
  <c r="J267" i="32"/>
  <c r="K266" i="32"/>
  <c r="J266" i="32"/>
  <c r="K265" i="32"/>
  <c r="J265" i="32"/>
  <c r="K264" i="32"/>
  <c r="J264" i="32"/>
  <c r="K263" i="32"/>
  <c r="J263" i="32"/>
  <c r="K262" i="32"/>
  <c r="J262" i="32"/>
  <c r="K261" i="32"/>
  <c r="J261" i="32"/>
  <c r="K260" i="32"/>
  <c r="J260" i="32"/>
  <c r="K259" i="32"/>
  <c r="J259" i="32"/>
  <c r="K258" i="32"/>
  <c r="J258" i="32"/>
  <c r="K257" i="32"/>
  <c r="J257" i="32"/>
  <c r="K256" i="32"/>
  <c r="J256" i="32"/>
  <c r="K255" i="32"/>
  <c r="J255" i="32"/>
  <c r="K254" i="32"/>
  <c r="J254" i="32"/>
  <c r="K253" i="32"/>
  <c r="J253" i="32"/>
  <c r="K252" i="32"/>
  <c r="J252" i="32"/>
  <c r="K251" i="32"/>
  <c r="J251" i="32"/>
  <c r="K250" i="32"/>
  <c r="J250" i="32"/>
  <c r="K249" i="32"/>
  <c r="J249" i="32"/>
  <c r="K248" i="32"/>
  <c r="J248" i="32"/>
  <c r="K247" i="32"/>
  <c r="J247" i="32"/>
  <c r="K246" i="32"/>
  <c r="J246" i="32"/>
  <c r="K245" i="32"/>
  <c r="J245" i="32"/>
  <c r="K244" i="32"/>
  <c r="J244" i="32"/>
  <c r="K243" i="32"/>
  <c r="J243" i="32"/>
  <c r="K242" i="32"/>
  <c r="J242" i="32"/>
  <c r="K241" i="32"/>
  <c r="J241" i="32"/>
  <c r="K240" i="32"/>
  <c r="J240" i="32"/>
  <c r="K239" i="32"/>
  <c r="J239" i="32"/>
  <c r="K238" i="32"/>
  <c r="J238" i="32"/>
  <c r="K237" i="32"/>
  <c r="J237" i="32"/>
  <c r="K236" i="32"/>
  <c r="J236" i="32"/>
  <c r="K235" i="32"/>
  <c r="J235" i="32"/>
  <c r="K234" i="32"/>
  <c r="J234" i="32"/>
  <c r="K233" i="32"/>
  <c r="J233" i="32"/>
  <c r="K232" i="32"/>
  <c r="J232" i="32"/>
  <c r="K231" i="32"/>
  <c r="J231" i="32"/>
  <c r="K230" i="32"/>
  <c r="J230" i="32"/>
  <c r="K229" i="32"/>
  <c r="J229" i="32"/>
  <c r="K228" i="32"/>
  <c r="J228" i="32"/>
  <c r="K227" i="32"/>
  <c r="J227" i="32"/>
  <c r="K226" i="32"/>
  <c r="J226" i="32"/>
  <c r="K225" i="32"/>
  <c r="J225" i="32"/>
  <c r="K224" i="32"/>
  <c r="J224" i="32"/>
  <c r="K223" i="32"/>
  <c r="J223" i="32"/>
  <c r="K222" i="32"/>
  <c r="J222" i="32"/>
  <c r="K221" i="32"/>
  <c r="J221" i="32"/>
  <c r="K220" i="32"/>
  <c r="K219" i="32"/>
  <c r="K218" i="32"/>
  <c r="J218" i="32"/>
  <c r="K217" i="32"/>
  <c r="J217" i="32"/>
  <c r="K216" i="32"/>
  <c r="J216" i="32"/>
  <c r="K215" i="32"/>
  <c r="J215" i="32"/>
  <c r="K214" i="32"/>
  <c r="J214" i="32"/>
  <c r="K213" i="32"/>
  <c r="J213" i="32"/>
  <c r="K212" i="32"/>
  <c r="J212" i="32"/>
  <c r="K211" i="32"/>
  <c r="J211" i="32"/>
  <c r="K210" i="32"/>
  <c r="J210" i="32"/>
  <c r="K209" i="32"/>
  <c r="J209" i="32"/>
  <c r="K208" i="32"/>
  <c r="J208" i="32"/>
  <c r="K207" i="32"/>
  <c r="J207" i="32"/>
  <c r="K206" i="32"/>
  <c r="J206" i="32"/>
  <c r="K205" i="32"/>
  <c r="J205" i="32"/>
  <c r="K204" i="32"/>
  <c r="J204" i="32"/>
  <c r="K203" i="32"/>
  <c r="J203" i="32"/>
  <c r="K202" i="32"/>
  <c r="J202" i="32"/>
  <c r="K201" i="32"/>
  <c r="J201" i="32"/>
  <c r="K200" i="32"/>
  <c r="J200" i="32"/>
  <c r="K199" i="32"/>
  <c r="J199" i="32"/>
  <c r="K198" i="32"/>
  <c r="J198" i="32"/>
  <c r="K197" i="32"/>
  <c r="J197" i="32"/>
  <c r="K196" i="32"/>
  <c r="J196" i="32"/>
  <c r="K195" i="32"/>
  <c r="J195" i="32"/>
  <c r="K194" i="32"/>
  <c r="J194" i="32"/>
  <c r="K193" i="32"/>
  <c r="J193" i="32"/>
  <c r="K192" i="32"/>
  <c r="J192" i="32"/>
  <c r="K191" i="32"/>
  <c r="J191" i="32"/>
  <c r="K190" i="32"/>
  <c r="J190" i="32"/>
  <c r="K189" i="32"/>
  <c r="J189" i="32"/>
  <c r="K188" i="32"/>
  <c r="J188" i="32"/>
  <c r="K187" i="32"/>
  <c r="J187" i="32"/>
  <c r="K186" i="32"/>
  <c r="J186" i="32"/>
  <c r="K185" i="32"/>
  <c r="J185" i="32"/>
  <c r="K184" i="32"/>
  <c r="J184" i="32"/>
  <c r="K183" i="32"/>
  <c r="J183" i="32"/>
  <c r="K182" i="32"/>
  <c r="J182" i="32"/>
  <c r="K181" i="32"/>
  <c r="J181" i="32"/>
  <c r="K180" i="32"/>
  <c r="J180" i="32"/>
  <c r="K179" i="32"/>
  <c r="J179" i="32"/>
  <c r="K178" i="32"/>
  <c r="J178" i="32"/>
  <c r="K177" i="32"/>
  <c r="J177" i="32"/>
  <c r="K176" i="32"/>
  <c r="J176" i="32"/>
  <c r="K175" i="32"/>
  <c r="J175" i="32"/>
  <c r="K174" i="32"/>
  <c r="J174" i="32"/>
  <c r="K173" i="32"/>
  <c r="J173" i="32"/>
  <c r="K172" i="32"/>
  <c r="J172" i="32"/>
  <c r="K171" i="32"/>
  <c r="J171" i="32"/>
  <c r="K170" i="32"/>
  <c r="J170" i="32"/>
  <c r="K169" i="32"/>
  <c r="J169" i="32"/>
  <c r="K168" i="32"/>
  <c r="J168" i="32"/>
  <c r="K167" i="32"/>
  <c r="J167" i="32"/>
  <c r="K166" i="32"/>
  <c r="K165" i="32"/>
  <c r="J165" i="32"/>
  <c r="K164" i="32"/>
  <c r="J164" i="32"/>
  <c r="K163" i="32"/>
  <c r="J163" i="32"/>
  <c r="K162" i="32"/>
  <c r="J162" i="32"/>
  <c r="K161" i="32"/>
  <c r="J161" i="32"/>
  <c r="K160" i="32"/>
  <c r="J160" i="32"/>
  <c r="K159" i="32"/>
  <c r="J159" i="32"/>
  <c r="K158" i="32"/>
  <c r="J158" i="32"/>
  <c r="K157" i="32"/>
  <c r="J157" i="32"/>
  <c r="K156" i="32"/>
  <c r="J156" i="32"/>
  <c r="K155" i="32"/>
  <c r="J155" i="32"/>
  <c r="K154" i="32"/>
  <c r="J154" i="32"/>
  <c r="K153" i="32"/>
  <c r="J153" i="32"/>
  <c r="K152" i="32"/>
  <c r="J152" i="32"/>
  <c r="K151" i="32"/>
  <c r="J151" i="32"/>
  <c r="K150" i="32"/>
  <c r="J150" i="32"/>
  <c r="K149" i="32"/>
  <c r="J149" i="32"/>
  <c r="K148" i="32"/>
  <c r="J148" i="32"/>
  <c r="K147" i="32"/>
  <c r="J147" i="32"/>
  <c r="K146" i="32"/>
  <c r="J146" i="32"/>
  <c r="K145" i="32"/>
  <c r="J145" i="32"/>
  <c r="K144" i="32"/>
  <c r="J144" i="32"/>
  <c r="K143" i="32"/>
  <c r="J143" i="32"/>
  <c r="K142" i="32"/>
  <c r="J142" i="32"/>
  <c r="K141" i="32"/>
  <c r="J141" i="32"/>
  <c r="K140" i="32"/>
  <c r="J140" i="32"/>
  <c r="K139" i="32"/>
  <c r="J139" i="32"/>
  <c r="K138" i="32"/>
  <c r="J138" i="32"/>
  <c r="K137" i="32"/>
  <c r="J137" i="32"/>
  <c r="K136" i="32"/>
  <c r="J136" i="32"/>
  <c r="K135" i="32"/>
  <c r="J135" i="32"/>
  <c r="K134" i="32"/>
  <c r="J134" i="32"/>
  <c r="K133" i="32"/>
  <c r="J133" i="32"/>
  <c r="K132" i="32"/>
  <c r="J132" i="32"/>
  <c r="K131" i="32"/>
  <c r="J131" i="32"/>
  <c r="K130" i="32"/>
  <c r="J130" i="32"/>
  <c r="K129" i="32"/>
  <c r="J129" i="32"/>
  <c r="K128" i="32"/>
  <c r="J128" i="32"/>
  <c r="K127" i="32"/>
  <c r="J127" i="32"/>
  <c r="K126" i="32"/>
  <c r="J126" i="32"/>
  <c r="K125" i="32"/>
  <c r="J125" i="32"/>
  <c r="K124" i="32"/>
  <c r="J124" i="32"/>
  <c r="K123" i="32"/>
  <c r="J123" i="32"/>
  <c r="K122" i="32"/>
  <c r="J122" i="32"/>
  <c r="K121" i="32"/>
  <c r="J121" i="32"/>
  <c r="K120" i="32"/>
  <c r="J120" i="32"/>
  <c r="K119" i="32"/>
  <c r="J119" i="32"/>
  <c r="K118" i="32"/>
  <c r="J118" i="32"/>
  <c r="K117" i="32"/>
  <c r="J117" i="32"/>
  <c r="K116" i="32"/>
  <c r="J116" i="32"/>
  <c r="K115" i="32"/>
  <c r="J115" i="32"/>
  <c r="K114" i="32"/>
  <c r="J114" i="32"/>
  <c r="K113" i="32"/>
  <c r="J113" i="32"/>
  <c r="K112" i="32"/>
  <c r="J112" i="32"/>
  <c r="K111" i="32"/>
  <c r="J111" i="32"/>
  <c r="K110" i="32"/>
  <c r="J110" i="32"/>
  <c r="K109" i="32"/>
  <c r="J109" i="32"/>
  <c r="K108" i="32"/>
  <c r="J108" i="32"/>
  <c r="K107" i="32"/>
  <c r="J107" i="32"/>
  <c r="K106" i="32"/>
  <c r="J106" i="32"/>
  <c r="K104" i="32"/>
  <c r="J104" i="32"/>
  <c r="K103" i="32"/>
  <c r="J103" i="32"/>
  <c r="K102" i="32"/>
  <c r="J102" i="32"/>
  <c r="K101" i="32"/>
  <c r="J101" i="32"/>
  <c r="K100" i="32"/>
  <c r="J100" i="32"/>
  <c r="K99" i="32"/>
  <c r="J99" i="32"/>
  <c r="K98" i="32"/>
  <c r="J98" i="32"/>
  <c r="K97" i="32"/>
  <c r="J97" i="32"/>
  <c r="K96" i="32"/>
  <c r="J96" i="32"/>
  <c r="K95" i="32"/>
  <c r="J95" i="32"/>
  <c r="K93" i="32"/>
  <c r="J93" i="32"/>
  <c r="K92" i="32"/>
  <c r="J92" i="32"/>
  <c r="K91" i="32"/>
  <c r="J91" i="32"/>
  <c r="K90" i="32"/>
  <c r="J90" i="32"/>
  <c r="K89" i="32"/>
  <c r="J89" i="32"/>
  <c r="K88" i="32"/>
  <c r="J88" i="32"/>
  <c r="K87" i="32"/>
  <c r="J87" i="32"/>
  <c r="K86" i="32"/>
  <c r="J86" i="32"/>
  <c r="K85" i="32"/>
  <c r="J85" i="32"/>
  <c r="K84" i="32"/>
  <c r="J84" i="32"/>
  <c r="K83" i="32"/>
  <c r="J83" i="32"/>
  <c r="K82" i="32"/>
  <c r="J82" i="32"/>
  <c r="K81" i="32"/>
  <c r="J81" i="32"/>
  <c r="K80" i="32"/>
  <c r="J80" i="32"/>
  <c r="K79" i="32"/>
  <c r="J79" i="32"/>
  <c r="K78" i="32"/>
  <c r="J78" i="32"/>
  <c r="K77" i="32"/>
  <c r="J77" i="32"/>
  <c r="K76" i="32"/>
  <c r="J76" i="32"/>
  <c r="K75" i="32"/>
  <c r="J75" i="32"/>
  <c r="K74" i="32"/>
  <c r="J74" i="32"/>
  <c r="K73" i="32"/>
  <c r="J73" i="32"/>
  <c r="K72" i="32"/>
  <c r="J72" i="32"/>
  <c r="K71" i="32"/>
  <c r="J71" i="32"/>
  <c r="K70" i="32"/>
  <c r="J70" i="32"/>
  <c r="K68" i="32"/>
  <c r="J68" i="32"/>
  <c r="K67" i="32"/>
  <c r="J67" i="32"/>
  <c r="K66" i="32"/>
  <c r="J66" i="32"/>
  <c r="K65" i="32"/>
  <c r="J65" i="32"/>
  <c r="K64" i="32"/>
  <c r="J64" i="32"/>
  <c r="K63" i="32"/>
  <c r="J63" i="32"/>
  <c r="K62" i="32"/>
  <c r="J62" i="32"/>
  <c r="K61" i="32"/>
  <c r="J61" i="32"/>
  <c r="K60" i="32"/>
  <c r="J60" i="32"/>
  <c r="K58" i="32"/>
  <c r="J58" i="32"/>
  <c r="K57" i="32"/>
  <c r="J57" i="32"/>
  <c r="K56" i="32"/>
  <c r="J56" i="32"/>
  <c r="AG55" i="32"/>
  <c r="AF55" i="32"/>
  <c r="AE55" i="32"/>
  <c r="AD55" i="32"/>
  <c r="AC55" i="32"/>
  <c r="AB55" i="32"/>
  <c r="AA55" i="32"/>
  <c r="Z55" i="32"/>
  <c r="Y55" i="32"/>
  <c r="X55" i="32"/>
  <c r="W55" i="32"/>
  <c r="V55" i="32"/>
  <c r="U55" i="32"/>
  <c r="T55" i="32"/>
  <c r="S55" i="32"/>
  <c r="R55" i="32"/>
  <c r="Q55" i="32"/>
  <c r="P55" i="32"/>
  <c r="K55" i="32"/>
  <c r="J55" i="32"/>
  <c r="K54" i="32"/>
  <c r="J54" i="32"/>
  <c r="K53" i="32"/>
  <c r="J53" i="32"/>
  <c r="K52" i="32"/>
  <c r="J52" i="32"/>
  <c r="K51" i="32"/>
  <c r="J51" i="32"/>
  <c r="K50" i="32"/>
  <c r="J50" i="32"/>
  <c r="K49" i="32"/>
  <c r="J49" i="32"/>
  <c r="K48" i="32"/>
  <c r="J48" i="32"/>
  <c r="K47" i="32"/>
  <c r="J47" i="32"/>
  <c r="W46" i="32"/>
  <c r="V46" i="32"/>
  <c r="U46" i="32"/>
  <c r="T46" i="32"/>
  <c r="S46" i="32"/>
  <c r="R46" i="32"/>
  <c r="Q46" i="32"/>
  <c r="P46" i="32"/>
  <c r="K46" i="32"/>
  <c r="J46" i="32"/>
  <c r="K45" i="32"/>
  <c r="J45" i="32"/>
  <c r="K44" i="32"/>
  <c r="J44" i="32"/>
  <c r="K43" i="32"/>
  <c r="J43" i="32"/>
  <c r="K42" i="32"/>
  <c r="J42" i="32"/>
  <c r="K41" i="32"/>
  <c r="J41" i="32"/>
  <c r="K40" i="32"/>
  <c r="J40" i="32"/>
  <c r="K39" i="32"/>
  <c r="J39" i="32"/>
  <c r="K38" i="32"/>
  <c r="J38" i="32"/>
  <c r="K37" i="32"/>
  <c r="J37" i="32"/>
  <c r="K36" i="32"/>
  <c r="J36" i="32"/>
  <c r="AD35" i="32"/>
  <c r="Z35" i="32"/>
  <c r="K35" i="32"/>
  <c r="J35" i="32"/>
  <c r="AD34" i="32"/>
  <c r="K34" i="32"/>
  <c r="J34" i="32"/>
  <c r="AB33" i="32"/>
  <c r="K33" i="32"/>
  <c r="J33" i="32"/>
  <c r="Q13" i="32"/>
  <c r="P37" i="32" s="1"/>
  <c r="P13" i="32"/>
  <c r="Q12" i="32"/>
  <c r="P12" i="32"/>
  <c r="Q11" i="32"/>
  <c r="P35" i="32" s="1"/>
  <c r="P11" i="32"/>
  <c r="Q10" i="32"/>
  <c r="P34" i="32" s="1"/>
  <c r="P10" i="32"/>
  <c r="Q9" i="32"/>
  <c r="R9" i="32" s="1"/>
  <c r="P9" i="32"/>
  <c r="Q8" i="32"/>
  <c r="P8" i="32"/>
  <c r="E351" i="31"/>
  <c r="D351" i="31"/>
  <c r="K350" i="31"/>
  <c r="J350" i="31"/>
  <c r="K349" i="31"/>
  <c r="J349" i="31"/>
  <c r="K348" i="31"/>
  <c r="J348" i="31"/>
  <c r="K347" i="31"/>
  <c r="J347" i="31"/>
  <c r="K346" i="31"/>
  <c r="J346" i="31"/>
  <c r="K345" i="31"/>
  <c r="J345" i="31"/>
  <c r="K344" i="31"/>
  <c r="J344" i="31"/>
  <c r="K343" i="31"/>
  <c r="J343" i="31"/>
  <c r="K342" i="31"/>
  <c r="J342" i="31"/>
  <c r="K341" i="31"/>
  <c r="J341" i="31"/>
  <c r="K340" i="31"/>
  <c r="J340" i="31"/>
  <c r="K339" i="31"/>
  <c r="J339" i="31"/>
  <c r="K338" i="31"/>
  <c r="J338" i="31"/>
  <c r="K337" i="31"/>
  <c r="J337" i="31"/>
  <c r="K336" i="31"/>
  <c r="J336" i="31"/>
  <c r="K335" i="31"/>
  <c r="J335" i="31"/>
  <c r="K334" i="31"/>
  <c r="J334" i="31"/>
  <c r="K333" i="31"/>
  <c r="J333" i="31"/>
  <c r="K332" i="31"/>
  <c r="J332" i="31"/>
  <c r="K331" i="31"/>
  <c r="J331" i="31"/>
  <c r="K330" i="31"/>
  <c r="J330" i="31"/>
  <c r="K329" i="31"/>
  <c r="J329" i="31"/>
  <c r="K328" i="31"/>
  <c r="J328" i="31"/>
  <c r="K327" i="31"/>
  <c r="J327" i="31"/>
  <c r="K326" i="31"/>
  <c r="J326" i="31"/>
  <c r="K325" i="31"/>
  <c r="J325" i="31"/>
  <c r="K324" i="31"/>
  <c r="J324" i="31"/>
  <c r="K323" i="31"/>
  <c r="J323" i="31"/>
  <c r="K322" i="31"/>
  <c r="J322" i="31"/>
  <c r="K321" i="31"/>
  <c r="J321" i="31"/>
  <c r="K320" i="31"/>
  <c r="J320" i="31"/>
  <c r="K319" i="31"/>
  <c r="J319" i="31"/>
  <c r="K318" i="31"/>
  <c r="J318" i="31"/>
  <c r="K317" i="31"/>
  <c r="J317" i="31"/>
  <c r="K316" i="31"/>
  <c r="J316" i="31"/>
  <c r="K315" i="31"/>
  <c r="J315" i="31"/>
  <c r="K314" i="31"/>
  <c r="J314" i="31"/>
  <c r="K313" i="31"/>
  <c r="J313" i="31"/>
  <c r="K312" i="31"/>
  <c r="J312" i="31"/>
  <c r="K311" i="31"/>
  <c r="J311" i="31"/>
  <c r="K310" i="31"/>
  <c r="J310" i="31"/>
  <c r="K309" i="31"/>
  <c r="J309" i="31"/>
  <c r="K308" i="31"/>
  <c r="J308" i="31"/>
  <c r="K307" i="31"/>
  <c r="J307" i="31"/>
  <c r="K306" i="31"/>
  <c r="J306" i="31"/>
  <c r="K305" i="31"/>
  <c r="J305" i="31"/>
  <c r="K304" i="31"/>
  <c r="J304" i="31"/>
  <c r="K303" i="31"/>
  <c r="J303" i="31"/>
  <c r="K302" i="31"/>
  <c r="K301" i="31"/>
  <c r="J301" i="31"/>
  <c r="K300" i="31"/>
  <c r="J300" i="31"/>
  <c r="K299" i="31"/>
  <c r="J299" i="31"/>
  <c r="K298" i="31"/>
  <c r="J298" i="31"/>
  <c r="K297" i="31"/>
  <c r="J297" i="31"/>
  <c r="K296" i="31"/>
  <c r="K295" i="31"/>
  <c r="J295" i="31"/>
  <c r="K294" i="31"/>
  <c r="J294" i="31"/>
  <c r="K293" i="31"/>
  <c r="J293" i="31"/>
  <c r="K292" i="31"/>
  <c r="J292" i="31"/>
  <c r="K291" i="31"/>
  <c r="J291" i="31"/>
  <c r="K290" i="31"/>
  <c r="J290" i="31"/>
  <c r="K289" i="31"/>
  <c r="J289" i="31"/>
  <c r="K288" i="31"/>
  <c r="J288" i="31"/>
  <c r="K287" i="31"/>
  <c r="J287" i="31"/>
  <c r="K286" i="31"/>
  <c r="J286" i="31"/>
  <c r="K285" i="31"/>
  <c r="J285" i="31"/>
  <c r="K284" i="31"/>
  <c r="J284" i="31"/>
  <c r="K283" i="31"/>
  <c r="J283" i="31"/>
  <c r="K282" i="31"/>
  <c r="J282" i="31"/>
  <c r="K281" i="31"/>
  <c r="J281" i="31"/>
  <c r="K280" i="31"/>
  <c r="J280" i="31"/>
  <c r="K279" i="31"/>
  <c r="J279" i="31"/>
  <c r="K278" i="31"/>
  <c r="J278" i="31"/>
  <c r="K277" i="31"/>
  <c r="J277" i="31"/>
  <c r="K276" i="31"/>
  <c r="J276" i="31"/>
  <c r="K275" i="31"/>
  <c r="J275" i="31"/>
  <c r="K274" i="31"/>
  <c r="J274" i="31"/>
  <c r="K273" i="31"/>
  <c r="J273" i="31"/>
  <c r="K272" i="31"/>
  <c r="J272" i="31"/>
  <c r="K271" i="31"/>
  <c r="J271" i="31"/>
  <c r="K270" i="31"/>
  <c r="J270" i="31"/>
  <c r="K269" i="31"/>
  <c r="J269" i="31"/>
  <c r="K268" i="31"/>
  <c r="J268" i="31"/>
  <c r="K267" i="31"/>
  <c r="J267" i="31"/>
  <c r="K266" i="31"/>
  <c r="J266" i="31"/>
  <c r="K265" i="31"/>
  <c r="J265" i="31"/>
  <c r="K264" i="31"/>
  <c r="J264" i="31"/>
  <c r="K263" i="31"/>
  <c r="J263" i="31"/>
  <c r="K262" i="31"/>
  <c r="J262" i="31"/>
  <c r="K261" i="31"/>
  <c r="J261" i="31"/>
  <c r="K260" i="31"/>
  <c r="J260" i="31"/>
  <c r="K259" i="31"/>
  <c r="J259" i="31"/>
  <c r="K258" i="31"/>
  <c r="J258" i="31"/>
  <c r="K257" i="31"/>
  <c r="J257" i="31"/>
  <c r="K256" i="31"/>
  <c r="J256" i="31"/>
  <c r="K255" i="31"/>
  <c r="J255" i="31"/>
  <c r="K254" i="31"/>
  <c r="J254" i="31"/>
  <c r="K253" i="31"/>
  <c r="J253" i="31"/>
  <c r="K252" i="31"/>
  <c r="J252" i="31"/>
  <c r="K251" i="31"/>
  <c r="J251" i="31"/>
  <c r="K250" i="31"/>
  <c r="J250" i="31"/>
  <c r="K249" i="31"/>
  <c r="J249" i="31"/>
  <c r="K248" i="31"/>
  <c r="J248" i="31"/>
  <c r="K247" i="31"/>
  <c r="J247" i="31"/>
  <c r="K246" i="31"/>
  <c r="J246" i="31"/>
  <c r="K245" i="31"/>
  <c r="J245" i="31"/>
  <c r="K244" i="31"/>
  <c r="J244" i="31"/>
  <c r="K243" i="31"/>
  <c r="J243" i="31"/>
  <c r="K242" i="31"/>
  <c r="J242" i="31"/>
  <c r="K241" i="31"/>
  <c r="J241" i="31"/>
  <c r="K240" i="31"/>
  <c r="J240" i="31"/>
  <c r="K239" i="31"/>
  <c r="J239" i="31"/>
  <c r="K238" i="31"/>
  <c r="J238" i="31"/>
  <c r="K237" i="31"/>
  <c r="J237" i="31"/>
  <c r="K236" i="31"/>
  <c r="J236" i="31"/>
  <c r="K235" i="31"/>
  <c r="J235" i="31"/>
  <c r="K234" i="31"/>
  <c r="J234" i="31"/>
  <c r="K233" i="31"/>
  <c r="J233" i="31"/>
  <c r="K232" i="31"/>
  <c r="J232" i="31"/>
  <c r="K231" i="31"/>
  <c r="J231" i="31"/>
  <c r="K230" i="31"/>
  <c r="J230" i="31"/>
  <c r="K229" i="31"/>
  <c r="J229" i="31"/>
  <c r="K228" i="31"/>
  <c r="J228" i="31"/>
  <c r="K227" i="31"/>
  <c r="J227" i="31"/>
  <c r="K226" i="31"/>
  <c r="J226" i="31"/>
  <c r="K225" i="31"/>
  <c r="J225" i="31"/>
  <c r="K224" i="31"/>
  <c r="J224" i="31"/>
  <c r="K223" i="31"/>
  <c r="J223" i="31"/>
  <c r="K222" i="31"/>
  <c r="J222" i="31"/>
  <c r="K221" i="31"/>
  <c r="J221" i="31"/>
  <c r="K220" i="31"/>
  <c r="K219" i="31"/>
  <c r="K218" i="31"/>
  <c r="J218" i="31"/>
  <c r="K217" i="31"/>
  <c r="J217" i="31"/>
  <c r="K216" i="31"/>
  <c r="J216" i="31"/>
  <c r="K215" i="31"/>
  <c r="J215" i="31"/>
  <c r="K214" i="31"/>
  <c r="J214" i="31"/>
  <c r="K213" i="31"/>
  <c r="J213" i="31"/>
  <c r="K212" i="31"/>
  <c r="J212" i="31"/>
  <c r="K211" i="31"/>
  <c r="J211" i="31"/>
  <c r="K210" i="31"/>
  <c r="J210" i="31"/>
  <c r="K209" i="31"/>
  <c r="J209" i="31"/>
  <c r="K208" i="31"/>
  <c r="J208" i="31"/>
  <c r="K207" i="31"/>
  <c r="J207" i="31"/>
  <c r="K206" i="31"/>
  <c r="J206" i="31"/>
  <c r="K205" i="31"/>
  <c r="J205" i="31"/>
  <c r="K204" i="31"/>
  <c r="J204" i="31"/>
  <c r="K203" i="31"/>
  <c r="J203" i="31"/>
  <c r="K202" i="31"/>
  <c r="J202" i="31"/>
  <c r="K201" i="31"/>
  <c r="J201" i="31"/>
  <c r="K200" i="31"/>
  <c r="J200" i="31"/>
  <c r="K199" i="31"/>
  <c r="J199" i="31"/>
  <c r="K198" i="31"/>
  <c r="J198" i="31"/>
  <c r="K197" i="31"/>
  <c r="J197" i="31"/>
  <c r="K196" i="31"/>
  <c r="J196" i="31"/>
  <c r="K195" i="31"/>
  <c r="J195" i="31"/>
  <c r="K194" i="31"/>
  <c r="J194" i="31"/>
  <c r="K193" i="31"/>
  <c r="J193" i="31"/>
  <c r="K192" i="31"/>
  <c r="J192" i="31"/>
  <c r="K191" i="31"/>
  <c r="J191" i="31"/>
  <c r="K190" i="31"/>
  <c r="J190" i="31"/>
  <c r="K189" i="31"/>
  <c r="J189" i="31"/>
  <c r="K188" i="31"/>
  <c r="J188" i="31"/>
  <c r="K187" i="31"/>
  <c r="J187" i="31"/>
  <c r="K186" i="31"/>
  <c r="J186" i="31"/>
  <c r="K185" i="31"/>
  <c r="J185" i="31"/>
  <c r="K184" i="31"/>
  <c r="J184" i="31"/>
  <c r="K183" i="31"/>
  <c r="J183" i="31"/>
  <c r="K182" i="31"/>
  <c r="J182" i="31"/>
  <c r="K181" i="31"/>
  <c r="J181" i="31"/>
  <c r="K180" i="31"/>
  <c r="J180" i="31"/>
  <c r="K179" i="31"/>
  <c r="J179" i="31"/>
  <c r="K178" i="31"/>
  <c r="J178" i="31"/>
  <c r="K177" i="31"/>
  <c r="J177" i="31"/>
  <c r="K176" i="31"/>
  <c r="J176" i="31"/>
  <c r="K175" i="31"/>
  <c r="J175" i="31"/>
  <c r="K174" i="31"/>
  <c r="J174" i="31"/>
  <c r="K173" i="31"/>
  <c r="J173" i="31"/>
  <c r="K172" i="31"/>
  <c r="J172" i="31"/>
  <c r="K171" i="31"/>
  <c r="J171" i="31"/>
  <c r="K170" i="31"/>
  <c r="J170" i="31"/>
  <c r="K169" i="31"/>
  <c r="J169" i="31"/>
  <c r="K168" i="31"/>
  <c r="J168" i="31"/>
  <c r="K167" i="31"/>
  <c r="J167" i="31"/>
  <c r="K166" i="31"/>
  <c r="K165" i="31"/>
  <c r="J165" i="31"/>
  <c r="K164" i="31"/>
  <c r="J164" i="31"/>
  <c r="K163" i="31"/>
  <c r="J163" i="31"/>
  <c r="K162" i="31"/>
  <c r="J162" i="31"/>
  <c r="K161" i="31"/>
  <c r="J161" i="31"/>
  <c r="K160" i="31"/>
  <c r="J160" i="31"/>
  <c r="K159" i="31"/>
  <c r="J159" i="31"/>
  <c r="K158" i="31"/>
  <c r="J158" i="31"/>
  <c r="K157" i="31"/>
  <c r="J157" i="31"/>
  <c r="K156" i="31"/>
  <c r="J156" i="31"/>
  <c r="K155" i="31"/>
  <c r="J155" i="31"/>
  <c r="K154" i="31"/>
  <c r="J154" i="31"/>
  <c r="K153" i="31"/>
  <c r="J153" i="31"/>
  <c r="K152" i="31"/>
  <c r="J152" i="31"/>
  <c r="K151" i="31"/>
  <c r="J151" i="31"/>
  <c r="K150" i="31"/>
  <c r="J150" i="31"/>
  <c r="K149" i="31"/>
  <c r="J149" i="31"/>
  <c r="K148" i="31"/>
  <c r="J148" i="31"/>
  <c r="K147" i="31"/>
  <c r="J147" i="31"/>
  <c r="K146" i="31"/>
  <c r="J146" i="31"/>
  <c r="K145" i="31"/>
  <c r="J145" i="31"/>
  <c r="K144" i="31"/>
  <c r="J144" i="31"/>
  <c r="K143" i="31"/>
  <c r="J143" i="31"/>
  <c r="K142" i="31"/>
  <c r="J142" i="31"/>
  <c r="K141" i="31"/>
  <c r="J141" i="31"/>
  <c r="K140" i="31"/>
  <c r="J140" i="31"/>
  <c r="K139" i="31"/>
  <c r="J139" i="31"/>
  <c r="K138" i="31"/>
  <c r="J138" i="31"/>
  <c r="K137" i="31"/>
  <c r="J137" i="31"/>
  <c r="K136" i="31"/>
  <c r="J136" i="31"/>
  <c r="K135" i="31"/>
  <c r="J135" i="31"/>
  <c r="K134" i="31"/>
  <c r="J134" i="31"/>
  <c r="K133" i="31"/>
  <c r="J133" i="31"/>
  <c r="K132" i="31"/>
  <c r="J132" i="31"/>
  <c r="K131" i="31"/>
  <c r="J131" i="31"/>
  <c r="K130" i="31"/>
  <c r="J130" i="31"/>
  <c r="K129" i="31"/>
  <c r="J129" i="31"/>
  <c r="K128" i="31"/>
  <c r="J128" i="31"/>
  <c r="K127" i="31"/>
  <c r="J127" i="31"/>
  <c r="K126" i="31"/>
  <c r="J126" i="31"/>
  <c r="K125" i="31"/>
  <c r="J125" i="31"/>
  <c r="K124" i="31"/>
  <c r="J124" i="31"/>
  <c r="K123" i="31"/>
  <c r="J123" i="31"/>
  <c r="K122" i="31"/>
  <c r="J122" i="31"/>
  <c r="K121" i="31"/>
  <c r="J121" i="31"/>
  <c r="K120" i="31"/>
  <c r="J120" i="31"/>
  <c r="K119" i="31"/>
  <c r="J119" i="31"/>
  <c r="K118" i="31"/>
  <c r="J118" i="31"/>
  <c r="K117" i="31"/>
  <c r="J117" i="31"/>
  <c r="K116" i="31"/>
  <c r="J116" i="31"/>
  <c r="K115" i="31"/>
  <c r="J115" i="31"/>
  <c r="K114" i="31"/>
  <c r="J114" i="31"/>
  <c r="K113" i="31"/>
  <c r="J113" i="31"/>
  <c r="K112" i="31"/>
  <c r="J112" i="31"/>
  <c r="K111" i="31"/>
  <c r="J111" i="31"/>
  <c r="K110" i="31"/>
  <c r="J110" i="31"/>
  <c r="K109" i="31"/>
  <c r="J109" i="31"/>
  <c r="K108" i="31"/>
  <c r="J108" i="31"/>
  <c r="K107" i="31"/>
  <c r="J107" i="31"/>
  <c r="K106" i="31"/>
  <c r="J106" i="31"/>
  <c r="K104" i="31"/>
  <c r="J104" i="31"/>
  <c r="K103" i="31"/>
  <c r="J103" i="31"/>
  <c r="K102" i="31"/>
  <c r="J102" i="31"/>
  <c r="K101" i="31"/>
  <c r="J101" i="31"/>
  <c r="K100" i="31"/>
  <c r="J100" i="31"/>
  <c r="K99" i="31"/>
  <c r="J99" i="31"/>
  <c r="K98" i="31"/>
  <c r="J98" i="31"/>
  <c r="K97" i="31"/>
  <c r="J97" i="31"/>
  <c r="K96" i="31"/>
  <c r="J96" i="31"/>
  <c r="K95" i="31"/>
  <c r="J95" i="31"/>
  <c r="K93" i="31"/>
  <c r="J93" i="31"/>
  <c r="K92" i="31"/>
  <c r="J92" i="31"/>
  <c r="K91" i="31"/>
  <c r="J91" i="31"/>
  <c r="K90" i="31"/>
  <c r="J90" i="31"/>
  <c r="K89" i="31"/>
  <c r="J89" i="31"/>
  <c r="K88" i="31"/>
  <c r="J88" i="31"/>
  <c r="K87" i="31"/>
  <c r="J87" i="31"/>
  <c r="K86" i="31"/>
  <c r="J86" i="31"/>
  <c r="K85" i="31"/>
  <c r="J85" i="31"/>
  <c r="K84" i="31"/>
  <c r="J84" i="31"/>
  <c r="K83" i="31"/>
  <c r="J83" i="31"/>
  <c r="K82" i="31"/>
  <c r="J82" i="31"/>
  <c r="K81" i="31"/>
  <c r="J81" i="31"/>
  <c r="K80" i="31"/>
  <c r="J80" i="31"/>
  <c r="K79" i="31"/>
  <c r="J79" i="31"/>
  <c r="K78" i="31"/>
  <c r="J78" i="31"/>
  <c r="K77" i="31"/>
  <c r="J77" i="31"/>
  <c r="K76" i="31"/>
  <c r="J76" i="31"/>
  <c r="K75" i="31"/>
  <c r="J75" i="31"/>
  <c r="K74" i="31"/>
  <c r="J74" i="31"/>
  <c r="K73" i="31"/>
  <c r="J73" i="31"/>
  <c r="K72" i="31"/>
  <c r="J72" i="31"/>
  <c r="K71" i="31"/>
  <c r="J71" i="31"/>
  <c r="K70" i="31"/>
  <c r="J70" i="31"/>
  <c r="K68" i="31"/>
  <c r="J68" i="31"/>
  <c r="K67" i="31"/>
  <c r="J67" i="31"/>
  <c r="K66" i="31"/>
  <c r="J66" i="31"/>
  <c r="K65" i="31"/>
  <c r="J65" i="31"/>
  <c r="K64" i="31"/>
  <c r="J64" i="31"/>
  <c r="K63" i="31"/>
  <c r="J63" i="31"/>
  <c r="K62" i="31"/>
  <c r="J62" i="31"/>
  <c r="K61" i="31"/>
  <c r="J61" i="31"/>
  <c r="K60" i="31"/>
  <c r="J60" i="31"/>
  <c r="K58" i="31"/>
  <c r="J58" i="31"/>
  <c r="K57" i="31"/>
  <c r="J57" i="31"/>
  <c r="K56" i="31"/>
  <c r="J56" i="31"/>
  <c r="AG55" i="31"/>
  <c r="AF55" i="31"/>
  <c r="AE55" i="31"/>
  <c r="AD55" i="31"/>
  <c r="AC55" i="31"/>
  <c r="AB55" i="31"/>
  <c r="AA55" i="31"/>
  <c r="Z55" i="31"/>
  <c r="Y55" i="31"/>
  <c r="X55" i="31"/>
  <c r="W55" i="31"/>
  <c r="V55" i="31"/>
  <c r="U55" i="31"/>
  <c r="T55" i="31"/>
  <c r="S55" i="31"/>
  <c r="R55" i="31"/>
  <c r="Q55" i="31"/>
  <c r="P55" i="31"/>
  <c r="O55" i="31"/>
  <c r="K55" i="31"/>
  <c r="J55" i="31"/>
  <c r="K54" i="31"/>
  <c r="J54" i="31"/>
  <c r="K53" i="31"/>
  <c r="J53" i="31"/>
  <c r="K52" i="31"/>
  <c r="J52" i="31"/>
  <c r="K51" i="31"/>
  <c r="J51" i="31"/>
  <c r="K50" i="31"/>
  <c r="J50" i="31"/>
  <c r="K49" i="31"/>
  <c r="J49" i="31"/>
  <c r="K48" i="31"/>
  <c r="J48" i="31"/>
  <c r="K47" i="31"/>
  <c r="J47" i="31"/>
  <c r="W46" i="31"/>
  <c r="V46" i="31"/>
  <c r="U46" i="31"/>
  <c r="T46" i="31"/>
  <c r="S46" i="31"/>
  <c r="R46" i="31"/>
  <c r="Q46" i="31"/>
  <c r="P46" i="31"/>
  <c r="K46" i="31"/>
  <c r="J46" i="31"/>
  <c r="K45" i="31"/>
  <c r="J45" i="31"/>
  <c r="K44" i="31"/>
  <c r="J44" i="31"/>
  <c r="K43" i="31"/>
  <c r="J43" i="31"/>
  <c r="K42" i="31"/>
  <c r="J42" i="31"/>
  <c r="K41" i="31"/>
  <c r="J41" i="31"/>
  <c r="K40" i="31"/>
  <c r="J40" i="31"/>
  <c r="K39" i="31"/>
  <c r="J39" i="31"/>
  <c r="K38" i="31"/>
  <c r="J38" i="31"/>
  <c r="K37" i="31"/>
  <c r="J37" i="31"/>
  <c r="K36" i="31"/>
  <c r="J36" i="31"/>
  <c r="AD35" i="31"/>
  <c r="Z35" i="31"/>
  <c r="K35" i="31"/>
  <c r="J35" i="31"/>
  <c r="AD34" i="31"/>
  <c r="K34" i="31"/>
  <c r="J34" i="31"/>
  <c r="AB33" i="31"/>
  <c r="K33" i="31"/>
  <c r="J33" i="31"/>
  <c r="Q13" i="31"/>
  <c r="P37" i="31" s="1"/>
  <c r="P13" i="31"/>
  <c r="Q12" i="31"/>
  <c r="P36" i="31" s="1"/>
  <c r="P12" i="31"/>
  <c r="Q11" i="31"/>
  <c r="P11" i="31"/>
  <c r="Q10" i="31"/>
  <c r="P34" i="31" s="1"/>
  <c r="P10" i="31"/>
  <c r="Q9" i="31"/>
  <c r="P33" i="31" s="1"/>
  <c r="P9" i="31"/>
  <c r="Q8" i="31"/>
  <c r="P8" i="31"/>
  <c r="K350" i="30"/>
  <c r="J350" i="30"/>
  <c r="K349" i="30"/>
  <c r="J349" i="30"/>
  <c r="K348" i="30"/>
  <c r="J348" i="30"/>
  <c r="K347" i="30"/>
  <c r="J347" i="30"/>
  <c r="K346" i="30"/>
  <c r="J346" i="30"/>
  <c r="K345" i="30"/>
  <c r="J345" i="30"/>
  <c r="K344" i="30"/>
  <c r="J344" i="30"/>
  <c r="K343" i="30"/>
  <c r="J343" i="30"/>
  <c r="K342" i="30"/>
  <c r="J342" i="30"/>
  <c r="K341" i="30"/>
  <c r="J341" i="30"/>
  <c r="K340" i="30"/>
  <c r="J340" i="30"/>
  <c r="K339" i="30"/>
  <c r="J339" i="30"/>
  <c r="K338" i="30"/>
  <c r="J338" i="30"/>
  <c r="K337" i="30"/>
  <c r="J337" i="30"/>
  <c r="K336" i="30"/>
  <c r="J336" i="30"/>
  <c r="K335" i="30"/>
  <c r="J335" i="30"/>
  <c r="K334" i="30"/>
  <c r="J334" i="30"/>
  <c r="K333" i="30"/>
  <c r="J333" i="30"/>
  <c r="K332" i="30"/>
  <c r="J332" i="30"/>
  <c r="K331" i="30"/>
  <c r="J331" i="30"/>
  <c r="K330" i="30"/>
  <c r="J330" i="30"/>
  <c r="K329" i="30"/>
  <c r="J329" i="30"/>
  <c r="K328" i="30"/>
  <c r="J328" i="30"/>
  <c r="K327" i="30"/>
  <c r="J327" i="30"/>
  <c r="K326" i="30"/>
  <c r="J326" i="30"/>
  <c r="K325" i="30"/>
  <c r="J325" i="30"/>
  <c r="K324" i="30"/>
  <c r="J324" i="30"/>
  <c r="K323" i="30"/>
  <c r="J323" i="30"/>
  <c r="K322" i="30"/>
  <c r="J322" i="30"/>
  <c r="K321" i="30"/>
  <c r="J321" i="30"/>
  <c r="K320" i="30"/>
  <c r="J320" i="30"/>
  <c r="K319" i="30"/>
  <c r="J319" i="30"/>
  <c r="K318" i="30"/>
  <c r="J318" i="30"/>
  <c r="K317" i="30"/>
  <c r="J317" i="30"/>
  <c r="K316" i="30"/>
  <c r="J316" i="30"/>
  <c r="K315" i="30"/>
  <c r="J315" i="30"/>
  <c r="K314" i="30"/>
  <c r="J314" i="30"/>
  <c r="K313" i="30"/>
  <c r="J313" i="30"/>
  <c r="K312" i="30"/>
  <c r="J312" i="30"/>
  <c r="K311" i="30"/>
  <c r="J311" i="30"/>
  <c r="K310" i="30"/>
  <c r="J310" i="30"/>
  <c r="K309" i="30"/>
  <c r="J309" i="30"/>
  <c r="K308" i="30"/>
  <c r="J308" i="30"/>
  <c r="K307" i="30"/>
  <c r="J307" i="30"/>
  <c r="K306" i="30"/>
  <c r="J306" i="30"/>
  <c r="K305" i="30"/>
  <c r="J305" i="30"/>
  <c r="K304" i="30"/>
  <c r="J304" i="30"/>
  <c r="K303" i="30"/>
  <c r="J303" i="30"/>
  <c r="K302" i="30"/>
  <c r="K301" i="30"/>
  <c r="J301" i="30"/>
  <c r="K300" i="30"/>
  <c r="J300" i="30"/>
  <c r="K299" i="30"/>
  <c r="J299" i="30"/>
  <c r="K298" i="30"/>
  <c r="J298" i="30"/>
  <c r="K297" i="30"/>
  <c r="J297" i="30"/>
  <c r="K296" i="30"/>
  <c r="K295" i="30"/>
  <c r="J295" i="30"/>
  <c r="K294" i="30"/>
  <c r="J294" i="30"/>
  <c r="K293" i="30"/>
  <c r="J293" i="30"/>
  <c r="K292" i="30"/>
  <c r="J292" i="30"/>
  <c r="K291" i="30"/>
  <c r="J291" i="30"/>
  <c r="K290" i="30"/>
  <c r="J290" i="30"/>
  <c r="K289" i="30"/>
  <c r="J289" i="30"/>
  <c r="K288" i="30"/>
  <c r="J288" i="30"/>
  <c r="K287" i="30"/>
  <c r="J287" i="30"/>
  <c r="K286" i="30"/>
  <c r="J286" i="30"/>
  <c r="K285" i="30"/>
  <c r="J285" i="30"/>
  <c r="K284" i="30"/>
  <c r="J284" i="30"/>
  <c r="K283" i="30"/>
  <c r="J283" i="30"/>
  <c r="K282" i="30"/>
  <c r="J282" i="30"/>
  <c r="K281" i="30"/>
  <c r="J281" i="30"/>
  <c r="K280" i="30"/>
  <c r="J280" i="30"/>
  <c r="K279" i="30"/>
  <c r="J279" i="30"/>
  <c r="K278" i="30"/>
  <c r="J278" i="30"/>
  <c r="K277" i="30"/>
  <c r="J277" i="30"/>
  <c r="K276" i="30"/>
  <c r="J276" i="30"/>
  <c r="K275" i="30"/>
  <c r="J275" i="30"/>
  <c r="K274" i="30"/>
  <c r="J274" i="30"/>
  <c r="K273" i="30"/>
  <c r="J273" i="30"/>
  <c r="K272" i="30"/>
  <c r="J272" i="30"/>
  <c r="K271" i="30"/>
  <c r="J271" i="30"/>
  <c r="K270" i="30"/>
  <c r="J270" i="30"/>
  <c r="K269" i="30"/>
  <c r="J269" i="30"/>
  <c r="K268" i="30"/>
  <c r="J268" i="30"/>
  <c r="K267" i="30"/>
  <c r="J267" i="30"/>
  <c r="K266" i="30"/>
  <c r="J266" i="30"/>
  <c r="K265" i="30"/>
  <c r="J265" i="30"/>
  <c r="K264" i="30"/>
  <c r="J264" i="30"/>
  <c r="K263" i="30"/>
  <c r="J263" i="30"/>
  <c r="K262" i="30"/>
  <c r="J262" i="30"/>
  <c r="K261" i="30"/>
  <c r="J261" i="30"/>
  <c r="K260" i="30"/>
  <c r="J260" i="30"/>
  <c r="K259" i="30"/>
  <c r="J259" i="30"/>
  <c r="K258" i="30"/>
  <c r="J258" i="30"/>
  <c r="K257" i="30"/>
  <c r="J257" i="30"/>
  <c r="K256" i="30"/>
  <c r="J256" i="30"/>
  <c r="K255" i="30"/>
  <c r="J255" i="30"/>
  <c r="K254" i="30"/>
  <c r="J254" i="30"/>
  <c r="K253" i="30"/>
  <c r="J253" i="30"/>
  <c r="K252" i="30"/>
  <c r="J252" i="30"/>
  <c r="K251" i="30"/>
  <c r="J251" i="30"/>
  <c r="K250" i="30"/>
  <c r="J250" i="30"/>
  <c r="K249" i="30"/>
  <c r="J249" i="30"/>
  <c r="K248" i="30"/>
  <c r="J248" i="30"/>
  <c r="K247" i="30"/>
  <c r="J247" i="30"/>
  <c r="K246" i="30"/>
  <c r="J246" i="30"/>
  <c r="K245" i="30"/>
  <c r="J245" i="30"/>
  <c r="K244" i="30"/>
  <c r="J244" i="30"/>
  <c r="K243" i="30"/>
  <c r="J243" i="30"/>
  <c r="K242" i="30"/>
  <c r="J242" i="30"/>
  <c r="K241" i="30"/>
  <c r="J241" i="30"/>
  <c r="K240" i="30"/>
  <c r="J240" i="30"/>
  <c r="K239" i="30"/>
  <c r="J239" i="30"/>
  <c r="K238" i="30"/>
  <c r="J238" i="30"/>
  <c r="K237" i="30"/>
  <c r="J237" i="30"/>
  <c r="K236" i="30"/>
  <c r="J236" i="30"/>
  <c r="K235" i="30"/>
  <c r="J235" i="30"/>
  <c r="K234" i="30"/>
  <c r="J234" i="30"/>
  <c r="K233" i="30"/>
  <c r="J233" i="30"/>
  <c r="K232" i="30"/>
  <c r="J232" i="30"/>
  <c r="K231" i="30"/>
  <c r="J231" i="30"/>
  <c r="K230" i="30"/>
  <c r="J230" i="30"/>
  <c r="K229" i="30"/>
  <c r="J229" i="30"/>
  <c r="K228" i="30"/>
  <c r="J228" i="30"/>
  <c r="K227" i="30"/>
  <c r="J227" i="30"/>
  <c r="K226" i="30"/>
  <c r="J226" i="30"/>
  <c r="K225" i="30"/>
  <c r="J225" i="30"/>
  <c r="K224" i="30"/>
  <c r="J224" i="30"/>
  <c r="K223" i="30"/>
  <c r="J223" i="30"/>
  <c r="K222" i="30"/>
  <c r="J222" i="30"/>
  <c r="K221" i="30"/>
  <c r="J221" i="30"/>
  <c r="K220" i="30"/>
  <c r="K219" i="30"/>
  <c r="K218" i="30"/>
  <c r="J218" i="30"/>
  <c r="K217" i="30"/>
  <c r="J217" i="30"/>
  <c r="K216" i="30"/>
  <c r="J216" i="30"/>
  <c r="K215" i="30"/>
  <c r="J215" i="30"/>
  <c r="K214" i="30"/>
  <c r="J214" i="30"/>
  <c r="K213" i="30"/>
  <c r="J213" i="30"/>
  <c r="K212" i="30"/>
  <c r="J212" i="30"/>
  <c r="K211" i="30"/>
  <c r="J211" i="30"/>
  <c r="K210" i="30"/>
  <c r="J210" i="30"/>
  <c r="K209" i="30"/>
  <c r="J209" i="30"/>
  <c r="K208" i="30"/>
  <c r="J208" i="30"/>
  <c r="K207" i="30"/>
  <c r="J207" i="30"/>
  <c r="K206" i="30"/>
  <c r="J206" i="30"/>
  <c r="K205" i="30"/>
  <c r="J205" i="30"/>
  <c r="K204" i="30"/>
  <c r="J204" i="30"/>
  <c r="K203" i="30"/>
  <c r="J203" i="30"/>
  <c r="K202" i="30"/>
  <c r="J202" i="30"/>
  <c r="K201" i="30"/>
  <c r="J201" i="30"/>
  <c r="K200" i="30"/>
  <c r="J200" i="30"/>
  <c r="K199" i="30"/>
  <c r="J199" i="30"/>
  <c r="K198" i="30"/>
  <c r="J198" i="30"/>
  <c r="K197" i="30"/>
  <c r="J197" i="30"/>
  <c r="K196" i="30"/>
  <c r="J196" i="30"/>
  <c r="K195" i="30"/>
  <c r="J195" i="30"/>
  <c r="K194" i="30"/>
  <c r="J194" i="30"/>
  <c r="K193" i="30"/>
  <c r="J193" i="30"/>
  <c r="K192" i="30"/>
  <c r="J192" i="30"/>
  <c r="K191" i="30"/>
  <c r="J191" i="30"/>
  <c r="K190" i="30"/>
  <c r="J190" i="30"/>
  <c r="K189" i="30"/>
  <c r="J189" i="30"/>
  <c r="K188" i="30"/>
  <c r="J188" i="30"/>
  <c r="K187" i="30"/>
  <c r="J187" i="30"/>
  <c r="K186" i="30"/>
  <c r="J186" i="30"/>
  <c r="K185" i="30"/>
  <c r="J185" i="30"/>
  <c r="K184" i="30"/>
  <c r="J184" i="30"/>
  <c r="K183" i="30"/>
  <c r="J183" i="30"/>
  <c r="K182" i="30"/>
  <c r="J182" i="30"/>
  <c r="K181" i="30"/>
  <c r="J181" i="30"/>
  <c r="K180" i="30"/>
  <c r="J180" i="30"/>
  <c r="K179" i="30"/>
  <c r="J179" i="30"/>
  <c r="K178" i="30"/>
  <c r="J178" i="30"/>
  <c r="K177" i="30"/>
  <c r="J177" i="30"/>
  <c r="K176" i="30"/>
  <c r="J176" i="30"/>
  <c r="K175" i="30"/>
  <c r="J175" i="30"/>
  <c r="K174" i="30"/>
  <c r="J174" i="30"/>
  <c r="K173" i="30"/>
  <c r="J173" i="30"/>
  <c r="K172" i="30"/>
  <c r="J172" i="30"/>
  <c r="K171" i="30"/>
  <c r="J171" i="30"/>
  <c r="K170" i="30"/>
  <c r="J170" i="30"/>
  <c r="K169" i="30"/>
  <c r="J169" i="30"/>
  <c r="K168" i="30"/>
  <c r="J168" i="30"/>
  <c r="K167" i="30"/>
  <c r="J167" i="30"/>
  <c r="K166" i="30"/>
  <c r="K165" i="30"/>
  <c r="J165" i="30"/>
  <c r="K164" i="30"/>
  <c r="J164" i="30"/>
  <c r="K163" i="30"/>
  <c r="J163" i="30"/>
  <c r="K162" i="30"/>
  <c r="J162" i="30"/>
  <c r="K161" i="30"/>
  <c r="J161" i="30"/>
  <c r="K160" i="30"/>
  <c r="J160" i="30"/>
  <c r="K159" i="30"/>
  <c r="J159" i="30"/>
  <c r="K158" i="30"/>
  <c r="J158" i="30"/>
  <c r="K157" i="30"/>
  <c r="J157" i="30"/>
  <c r="K156" i="30"/>
  <c r="J156" i="30"/>
  <c r="K155" i="30"/>
  <c r="J155" i="30"/>
  <c r="K154" i="30"/>
  <c r="J154" i="30"/>
  <c r="K153" i="30"/>
  <c r="J153" i="30"/>
  <c r="K152" i="30"/>
  <c r="J152" i="30"/>
  <c r="K151" i="30"/>
  <c r="J151" i="30"/>
  <c r="K150" i="30"/>
  <c r="J150" i="30"/>
  <c r="K149" i="30"/>
  <c r="J149" i="30"/>
  <c r="K148" i="30"/>
  <c r="J148" i="30"/>
  <c r="K147" i="30"/>
  <c r="J147" i="30"/>
  <c r="K146" i="30"/>
  <c r="J146" i="30"/>
  <c r="K145" i="30"/>
  <c r="J145" i="30"/>
  <c r="K144" i="30"/>
  <c r="J144" i="30"/>
  <c r="K143" i="30"/>
  <c r="J143" i="30"/>
  <c r="K142" i="30"/>
  <c r="J142" i="30"/>
  <c r="K141" i="30"/>
  <c r="J141" i="30"/>
  <c r="K140" i="30"/>
  <c r="J140" i="30"/>
  <c r="K139" i="30"/>
  <c r="J139" i="30"/>
  <c r="K138" i="30"/>
  <c r="J138" i="30"/>
  <c r="K137" i="30"/>
  <c r="J137" i="30"/>
  <c r="K136" i="30"/>
  <c r="J136" i="30"/>
  <c r="K135" i="30"/>
  <c r="J135" i="30"/>
  <c r="K134" i="30"/>
  <c r="J134" i="30"/>
  <c r="K133" i="30"/>
  <c r="J133" i="30"/>
  <c r="K132" i="30"/>
  <c r="J132" i="30"/>
  <c r="K131" i="30"/>
  <c r="J131" i="30"/>
  <c r="K130" i="30"/>
  <c r="J130" i="30"/>
  <c r="K129" i="30"/>
  <c r="J129" i="30"/>
  <c r="K128" i="30"/>
  <c r="J128" i="30"/>
  <c r="K127" i="30"/>
  <c r="J127" i="30"/>
  <c r="K126" i="30"/>
  <c r="J126" i="30"/>
  <c r="K125" i="30"/>
  <c r="J125" i="30"/>
  <c r="K124" i="30"/>
  <c r="J124" i="30"/>
  <c r="K123" i="30"/>
  <c r="J123" i="30"/>
  <c r="K122" i="30"/>
  <c r="J122" i="30"/>
  <c r="K121" i="30"/>
  <c r="J121" i="30"/>
  <c r="K120" i="30"/>
  <c r="J120" i="30"/>
  <c r="K119" i="30"/>
  <c r="J119" i="30"/>
  <c r="K118" i="30"/>
  <c r="J118" i="30"/>
  <c r="K117" i="30"/>
  <c r="J117" i="30"/>
  <c r="K116" i="30"/>
  <c r="J116" i="30"/>
  <c r="K115" i="30"/>
  <c r="J115" i="30"/>
  <c r="K114" i="30"/>
  <c r="J114" i="30"/>
  <c r="K113" i="30"/>
  <c r="J113" i="30"/>
  <c r="K112" i="30"/>
  <c r="J112" i="30"/>
  <c r="K111" i="30"/>
  <c r="J111" i="30"/>
  <c r="K110" i="30"/>
  <c r="J110" i="30"/>
  <c r="K109" i="30"/>
  <c r="J109" i="30"/>
  <c r="K108" i="30"/>
  <c r="J108" i="30"/>
  <c r="K107" i="30"/>
  <c r="J107" i="30"/>
  <c r="K106" i="30"/>
  <c r="J106" i="30"/>
  <c r="K104" i="30"/>
  <c r="J104" i="30"/>
  <c r="K103" i="30"/>
  <c r="J103" i="30"/>
  <c r="K102" i="30"/>
  <c r="J102" i="30"/>
  <c r="K101" i="30"/>
  <c r="J101" i="30"/>
  <c r="K100" i="30"/>
  <c r="J100" i="30"/>
  <c r="K99" i="30"/>
  <c r="J99" i="30"/>
  <c r="K98" i="30"/>
  <c r="J98" i="30"/>
  <c r="K97" i="30"/>
  <c r="J97" i="30"/>
  <c r="K96" i="30"/>
  <c r="J96" i="30"/>
  <c r="K95" i="30"/>
  <c r="J95" i="30"/>
  <c r="K93" i="30"/>
  <c r="J93" i="30"/>
  <c r="K92" i="30"/>
  <c r="J92" i="30"/>
  <c r="K91" i="30"/>
  <c r="J91" i="30"/>
  <c r="K90" i="30"/>
  <c r="J90" i="30"/>
  <c r="K89" i="30"/>
  <c r="J89" i="30"/>
  <c r="K88" i="30"/>
  <c r="J88" i="30"/>
  <c r="K87" i="30"/>
  <c r="J87" i="30"/>
  <c r="K86" i="30"/>
  <c r="J86" i="30"/>
  <c r="K85" i="30"/>
  <c r="J85" i="30"/>
  <c r="K84" i="30"/>
  <c r="J84" i="30"/>
  <c r="K83" i="30"/>
  <c r="J83" i="30"/>
  <c r="K82" i="30"/>
  <c r="J82" i="30"/>
  <c r="K81" i="30"/>
  <c r="J81" i="30"/>
  <c r="K80" i="30"/>
  <c r="J80" i="30"/>
  <c r="K79" i="30"/>
  <c r="J79" i="30"/>
  <c r="K78" i="30"/>
  <c r="J78" i="30"/>
  <c r="K77" i="30"/>
  <c r="J77" i="30"/>
  <c r="K76" i="30"/>
  <c r="J76" i="30"/>
  <c r="K75" i="30"/>
  <c r="J75" i="30"/>
  <c r="K74" i="30"/>
  <c r="J74" i="30"/>
  <c r="K73" i="30"/>
  <c r="J73" i="30"/>
  <c r="K72" i="30"/>
  <c r="J72" i="30"/>
  <c r="K71" i="30"/>
  <c r="J71" i="30"/>
  <c r="K70" i="30"/>
  <c r="J70" i="30"/>
  <c r="K68" i="30"/>
  <c r="J68" i="30"/>
  <c r="K67" i="30"/>
  <c r="J67" i="30"/>
  <c r="K66" i="30"/>
  <c r="J66" i="30"/>
  <c r="K65" i="30"/>
  <c r="J65" i="30"/>
  <c r="K64" i="30"/>
  <c r="J64" i="30"/>
  <c r="K63" i="30"/>
  <c r="J63" i="30"/>
  <c r="K62" i="30"/>
  <c r="J62" i="30"/>
  <c r="K61" i="30"/>
  <c r="J61" i="30"/>
  <c r="K60" i="30"/>
  <c r="J60" i="30"/>
  <c r="K58" i="30"/>
  <c r="J58" i="30"/>
  <c r="K57" i="30"/>
  <c r="J57" i="30"/>
  <c r="K56" i="30"/>
  <c r="J56" i="30"/>
  <c r="K55" i="30"/>
  <c r="J55" i="30"/>
  <c r="AG54" i="30"/>
  <c r="AF54" i="30"/>
  <c r="AE54" i="30"/>
  <c r="AD54" i="30"/>
  <c r="S46" i="30" s="1"/>
  <c r="S47" i="30" s="1"/>
  <c r="AC54" i="30"/>
  <c r="AB54" i="30"/>
  <c r="AA54" i="30"/>
  <c r="Z54" i="30"/>
  <c r="Y54" i="30"/>
  <c r="X54" i="30"/>
  <c r="K54" i="30"/>
  <c r="J54" i="30"/>
  <c r="K53" i="30"/>
  <c r="J53" i="30"/>
  <c r="K52" i="30"/>
  <c r="J52" i="30"/>
  <c r="K51" i="30"/>
  <c r="J51" i="30"/>
  <c r="K50" i="30"/>
  <c r="J50" i="30"/>
  <c r="K49" i="30"/>
  <c r="J49" i="30"/>
  <c r="K48" i="30"/>
  <c r="J48" i="30"/>
  <c r="K47" i="30"/>
  <c r="J47" i="30"/>
  <c r="K46" i="30"/>
  <c r="J46" i="30"/>
  <c r="K45" i="30"/>
  <c r="J45" i="30"/>
  <c r="K44" i="30"/>
  <c r="J44" i="30"/>
  <c r="K43" i="30"/>
  <c r="J43" i="30"/>
  <c r="K42" i="30"/>
  <c r="J42" i="30"/>
  <c r="K41" i="30"/>
  <c r="J41" i="30"/>
  <c r="K40" i="30"/>
  <c r="J40" i="30"/>
  <c r="K39" i="30"/>
  <c r="J39" i="30"/>
  <c r="K38" i="30"/>
  <c r="J38" i="30"/>
  <c r="K37" i="30"/>
  <c r="J37" i="30"/>
  <c r="K36" i="30"/>
  <c r="J36" i="30"/>
  <c r="K35" i="30"/>
  <c r="J35" i="30"/>
  <c r="AD34" i="30"/>
  <c r="K34" i="30"/>
  <c r="J34" i="30"/>
  <c r="K33" i="30"/>
  <c r="J33" i="30"/>
  <c r="T13" i="30"/>
  <c r="P37" i="30" s="1"/>
  <c r="S13" i="30"/>
  <c r="Q13" i="30"/>
  <c r="P13" i="30"/>
  <c r="T12" i="30"/>
  <c r="S12" i="30"/>
  <c r="Q12" i="30"/>
  <c r="R12" i="30" s="1"/>
  <c r="P12" i="30"/>
  <c r="T11" i="30"/>
  <c r="P35" i="30" s="1"/>
  <c r="S11" i="30"/>
  <c r="Q11" i="30"/>
  <c r="P11" i="30"/>
  <c r="T10" i="30"/>
  <c r="S10" i="30"/>
  <c r="Q10" i="30"/>
  <c r="P10" i="30"/>
  <c r="T9" i="30"/>
  <c r="S9" i="30"/>
  <c r="Q9" i="30"/>
  <c r="P9" i="30"/>
  <c r="T8" i="30"/>
  <c r="P32" i="30" s="1"/>
  <c r="S8" i="30"/>
  <c r="Q8" i="30"/>
  <c r="P8" i="30"/>
  <c r="K350" i="29"/>
  <c r="J350" i="29"/>
  <c r="K349" i="29"/>
  <c r="J349" i="29"/>
  <c r="K348" i="29"/>
  <c r="J348" i="29"/>
  <c r="K347" i="29"/>
  <c r="J347" i="29"/>
  <c r="K346" i="29"/>
  <c r="J346" i="29"/>
  <c r="K345" i="29"/>
  <c r="J345" i="29"/>
  <c r="K344" i="29"/>
  <c r="J344" i="29"/>
  <c r="K343" i="29"/>
  <c r="J343" i="29"/>
  <c r="K342" i="29"/>
  <c r="J342" i="29"/>
  <c r="K341" i="29"/>
  <c r="J341" i="29"/>
  <c r="K340" i="29"/>
  <c r="J340" i="29"/>
  <c r="K339" i="29"/>
  <c r="J339" i="29"/>
  <c r="K338" i="29"/>
  <c r="J338" i="29"/>
  <c r="K337" i="29"/>
  <c r="J337" i="29"/>
  <c r="K336" i="29"/>
  <c r="J336" i="29"/>
  <c r="K335" i="29"/>
  <c r="J335" i="29"/>
  <c r="K334" i="29"/>
  <c r="J334" i="29"/>
  <c r="K333" i="29"/>
  <c r="J333" i="29"/>
  <c r="K332" i="29"/>
  <c r="J332" i="29"/>
  <c r="K331" i="29"/>
  <c r="J331" i="29"/>
  <c r="K330" i="29"/>
  <c r="J330" i="29"/>
  <c r="K329" i="29"/>
  <c r="J329" i="29"/>
  <c r="K328" i="29"/>
  <c r="J328" i="29"/>
  <c r="K327" i="29"/>
  <c r="J327" i="29"/>
  <c r="K326" i="29"/>
  <c r="J326" i="29"/>
  <c r="K325" i="29"/>
  <c r="J325" i="29"/>
  <c r="K324" i="29"/>
  <c r="J324" i="29"/>
  <c r="K323" i="29"/>
  <c r="J323" i="29"/>
  <c r="K322" i="29"/>
  <c r="J322" i="29"/>
  <c r="K321" i="29"/>
  <c r="J321" i="29"/>
  <c r="K320" i="29"/>
  <c r="J320" i="29"/>
  <c r="K319" i="29"/>
  <c r="J319" i="29"/>
  <c r="K318" i="29"/>
  <c r="J318" i="29"/>
  <c r="K317" i="29"/>
  <c r="J317" i="29"/>
  <c r="K316" i="29"/>
  <c r="J316" i="29"/>
  <c r="K315" i="29"/>
  <c r="J315" i="29"/>
  <c r="K314" i="29"/>
  <c r="J314" i="29"/>
  <c r="K313" i="29"/>
  <c r="J313" i="29"/>
  <c r="K312" i="29"/>
  <c r="J312" i="29"/>
  <c r="K311" i="29"/>
  <c r="J311" i="29"/>
  <c r="K310" i="29"/>
  <c r="J310" i="29"/>
  <c r="K309" i="29"/>
  <c r="J309" i="29"/>
  <c r="K308" i="29"/>
  <c r="J308" i="29"/>
  <c r="K307" i="29"/>
  <c r="J307" i="29"/>
  <c r="K306" i="29"/>
  <c r="J306" i="29"/>
  <c r="K305" i="29"/>
  <c r="J305" i="29"/>
  <c r="K304" i="29"/>
  <c r="J304" i="29"/>
  <c r="K303" i="29"/>
  <c r="J303" i="29"/>
  <c r="K302" i="29"/>
  <c r="K301" i="29"/>
  <c r="J301" i="29"/>
  <c r="K300" i="29"/>
  <c r="J300" i="29"/>
  <c r="K299" i="29"/>
  <c r="J299" i="29"/>
  <c r="K298" i="29"/>
  <c r="J298" i="29"/>
  <c r="K297" i="29"/>
  <c r="J297" i="29"/>
  <c r="K296" i="29"/>
  <c r="K295" i="29"/>
  <c r="J295" i="29"/>
  <c r="K294" i="29"/>
  <c r="J294" i="29"/>
  <c r="K293" i="29"/>
  <c r="J293" i="29"/>
  <c r="K292" i="29"/>
  <c r="J292" i="29"/>
  <c r="K291" i="29"/>
  <c r="J291" i="29"/>
  <c r="K290" i="29"/>
  <c r="J290" i="29"/>
  <c r="K289" i="29"/>
  <c r="J289" i="29"/>
  <c r="K288" i="29"/>
  <c r="J288" i="29"/>
  <c r="K287" i="29"/>
  <c r="J287" i="29"/>
  <c r="K286" i="29"/>
  <c r="J286" i="29"/>
  <c r="K285" i="29"/>
  <c r="J285" i="29"/>
  <c r="K284" i="29"/>
  <c r="J284" i="29"/>
  <c r="K283" i="29"/>
  <c r="J283" i="29"/>
  <c r="K282" i="29"/>
  <c r="J282" i="29"/>
  <c r="K281" i="29"/>
  <c r="J281" i="29"/>
  <c r="K280" i="29"/>
  <c r="J280" i="29"/>
  <c r="K279" i="29"/>
  <c r="J279" i="29"/>
  <c r="K278" i="29"/>
  <c r="J278" i="29"/>
  <c r="K277" i="29"/>
  <c r="J277" i="29"/>
  <c r="K276" i="29"/>
  <c r="J276" i="29"/>
  <c r="K275" i="29"/>
  <c r="J275" i="29"/>
  <c r="K274" i="29"/>
  <c r="J274" i="29"/>
  <c r="K273" i="29"/>
  <c r="J273" i="29"/>
  <c r="K272" i="29"/>
  <c r="J272" i="29"/>
  <c r="K271" i="29"/>
  <c r="J271" i="29"/>
  <c r="K270" i="29"/>
  <c r="J270" i="29"/>
  <c r="K269" i="29"/>
  <c r="J269" i="29"/>
  <c r="K268" i="29"/>
  <c r="J268" i="29"/>
  <c r="K267" i="29"/>
  <c r="J267" i="29"/>
  <c r="K266" i="29"/>
  <c r="J266" i="29"/>
  <c r="K265" i="29"/>
  <c r="J265" i="29"/>
  <c r="K264" i="29"/>
  <c r="J264" i="29"/>
  <c r="K263" i="29"/>
  <c r="J263" i="29"/>
  <c r="K262" i="29"/>
  <c r="J262" i="29"/>
  <c r="K261" i="29"/>
  <c r="J261" i="29"/>
  <c r="K260" i="29"/>
  <c r="J260" i="29"/>
  <c r="K259" i="29"/>
  <c r="J259" i="29"/>
  <c r="K258" i="29"/>
  <c r="J258" i="29"/>
  <c r="K257" i="29"/>
  <c r="J257" i="29"/>
  <c r="K256" i="29"/>
  <c r="J256" i="29"/>
  <c r="K255" i="29"/>
  <c r="J255" i="29"/>
  <c r="K254" i="29"/>
  <c r="J254" i="29"/>
  <c r="K253" i="29"/>
  <c r="J253" i="29"/>
  <c r="K252" i="29"/>
  <c r="J252" i="29"/>
  <c r="K251" i="29"/>
  <c r="J251" i="29"/>
  <c r="K250" i="29"/>
  <c r="J250" i="29"/>
  <c r="K249" i="29"/>
  <c r="J249" i="29"/>
  <c r="K248" i="29"/>
  <c r="J248" i="29"/>
  <c r="K247" i="29"/>
  <c r="J247" i="29"/>
  <c r="K246" i="29"/>
  <c r="J246" i="29"/>
  <c r="K245" i="29"/>
  <c r="J245" i="29"/>
  <c r="K244" i="29"/>
  <c r="J244" i="29"/>
  <c r="K243" i="29"/>
  <c r="J243" i="29"/>
  <c r="K242" i="29"/>
  <c r="J242" i="29"/>
  <c r="K241" i="29"/>
  <c r="J241" i="29"/>
  <c r="K240" i="29"/>
  <c r="J240" i="29"/>
  <c r="K239" i="29"/>
  <c r="J239" i="29"/>
  <c r="K238" i="29"/>
  <c r="J238" i="29"/>
  <c r="K237" i="29"/>
  <c r="J237" i="29"/>
  <c r="K236" i="29"/>
  <c r="J236" i="29"/>
  <c r="K235" i="29"/>
  <c r="J235" i="29"/>
  <c r="K234" i="29"/>
  <c r="J234" i="29"/>
  <c r="K233" i="29"/>
  <c r="J233" i="29"/>
  <c r="K232" i="29"/>
  <c r="J232" i="29"/>
  <c r="K231" i="29"/>
  <c r="J231" i="29"/>
  <c r="K230" i="29"/>
  <c r="J230" i="29"/>
  <c r="K229" i="29"/>
  <c r="J229" i="29"/>
  <c r="K228" i="29"/>
  <c r="J228" i="29"/>
  <c r="K227" i="29"/>
  <c r="J227" i="29"/>
  <c r="K226" i="29"/>
  <c r="J226" i="29"/>
  <c r="K225" i="29"/>
  <c r="J225" i="29"/>
  <c r="K224" i="29"/>
  <c r="J224" i="29"/>
  <c r="K223" i="29"/>
  <c r="J223" i="29"/>
  <c r="K222" i="29"/>
  <c r="J222" i="29"/>
  <c r="K221" i="29"/>
  <c r="J221" i="29"/>
  <c r="K220" i="29"/>
  <c r="K219" i="29"/>
  <c r="K218" i="29"/>
  <c r="J218" i="29"/>
  <c r="K217" i="29"/>
  <c r="J217" i="29"/>
  <c r="K216" i="29"/>
  <c r="J216" i="29"/>
  <c r="K215" i="29"/>
  <c r="J215" i="29"/>
  <c r="K214" i="29"/>
  <c r="J214" i="29"/>
  <c r="K213" i="29"/>
  <c r="J213" i="29"/>
  <c r="K212" i="29"/>
  <c r="J212" i="29"/>
  <c r="K211" i="29"/>
  <c r="J211" i="29"/>
  <c r="K210" i="29"/>
  <c r="J210" i="29"/>
  <c r="K209" i="29"/>
  <c r="J209" i="29"/>
  <c r="K208" i="29"/>
  <c r="J208" i="29"/>
  <c r="K207" i="29"/>
  <c r="J207" i="29"/>
  <c r="K206" i="29"/>
  <c r="J206" i="29"/>
  <c r="K205" i="29"/>
  <c r="J205" i="29"/>
  <c r="K204" i="29"/>
  <c r="J204" i="29"/>
  <c r="K203" i="29"/>
  <c r="J203" i="29"/>
  <c r="K202" i="29"/>
  <c r="J202" i="29"/>
  <c r="K201" i="29"/>
  <c r="J201" i="29"/>
  <c r="K200" i="29"/>
  <c r="J200" i="29"/>
  <c r="K199" i="29"/>
  <c r="J199" i="29"/>
  <c r="K198" i="29"/>
  <c r="J198" i="29"/>
  <c r="K197" i="29"/>
  <c r="J197" i="29"/>
  <c r="K196" i="29"/>
  <c r="J196" i="29"/>
  <c r="K195" i="29"/>
  <c r="J195" i="29"/>
  <c r="K194" i="29"/>
  <c r="J194" i="29"/>
  <c r="K193" i="29"/>
  <c r="J193" i="29"/>
  <c r="K192" i="29"/>
  <c r="J192" i="29"/>
  <c r="K191" i="29"/>
  <c r="J191" i="29"/>
  <c r="K190" i="29"/>
  <c r="J190" i="29"/>
  <c r="K189" i="29"/>
  <c r="J189" i="29"/>
  <c r="K188" i="29"/>
  <c r="J188" i="29"/>
  <c r="K187" i="29"/>
  <c r="J187" i="29"/>
  <c r="K186" i="29"/>
  <c r="J186" i="29"/>
  <c r="K185" i="29"/>
  <c r="J185" i="29"/>
  <c r="K184" i="29"/>
  <c r="J184" i="29"/>
  <c r="K183" i="29"/>
  <c r="J183" i="29"/>
  <c r="K182" i="29"/>
  <c r="J182" i="29"/>
  <c r="K181" i="29"/>
  <c r="J181" i="29"/>
  <c r="K180" i="29"/>
  <c r="J180" i="29"/>
  <c r="K179" i="29"/>
  <c r="J179" i="29"/>
  <c r="K178" i="29"/>
  <c r="J178" i="29"/>
  <c r="K177" i="29"/>
  <c r="J177" i="29"/>
  <c r="K176" i="29"/>
  <c r="J176" i="29"/>
  <c r="K175" i="29"/>
  <c r="J175" i="29"/>
  <c r="K174" i="29"/>
  <c r="J174" i="29"/>
  <c r="K173" i="29"/>
  <c r="J173" i="29"/>
  <c r="K172" i="29"/>
  <c r="J172" i="29"/>
  <c r="K171" i="29"/>
  <c r="J171" i="29"/>
  <c r="K170" i="29"/>
  <c r="J170" i="29"/>
  <c r="K169" i="29"/>
  <c r="J169" i="29"/>
  <c r="K168" i="29"/>
  <c r="J168" i="29"/>
  <c r="K167" i="29"/>
  <c r="J167" i="29"/>
  <c r="K166" i="29"/>
  <c r="K165" i="29"/>
  <c r="J165" i="29"/>
  <c r="K164" i="29"/>
  <c r="J164" i="29"/>
  <c r="K163" i="29"/>
  <c r="J163" i="29"/>
  <c r="K162" i="29"/>
  <c r="J162" i="29"/>
  <c r="K161" i="29"/>
  <c r="J161" i="29"/>
  <c r="K160" i="29"/>
  <c r="J160" i="29"/>
  <c r="K159" i="29"/>
  <c r="J159" i="29"/>
  <c r="K158" i="29"/>
  <c r="J158" i="29"/>
  <c r="K157" i="29"/>
  <c r="J157" i="29"/>
  <c r="K156" i="29"/>
  <c r="J156" i="29"/>
  <c r="K155" i="29"/>
  <c r="J155" i="29"/>
  <c r="K154" i="29"/>
  <c r="J154" i="29"/>
  <c r="K153" i="29"/>
  <c r="J153" i="29"/>
  <c r="K152" i="29"/>
  <c r="J152" i="29"/>
  <c r="K151" i="29"/>
  <c r="J151" i="29"/>
  <c r="K150" i="29"/>
  <c r="J150" i="29"/>
  <c r="K149" i="29"/>
  <c r="J149" i="29"/>
  <c r="K148" i="29"/>
  <c r="J148" i="29"/>
  <c r="K147" i="29"/>
  <c r="J147" i="29"/>
  <c r="K146" i="29"/>
  <c r="J146" i="29"/>
  <c r="K145" i="29"/>
  <c r="J145" i="29"/>
  <c r="K144" i="29"/>
  <c r="J144" i="29"/>
  <c r="K143" i="29"/>
  <c r="J143" i="29"/>
  <c r="K142" i="29"/>
  <c r="J142" i="29"/>
  <c r="K141" i="29"/>
  <c r="J141" i="29"/>
  <c r="K140" i="29"/>
  <c r="J140" i="29"/>
  <c r="K139" i="29"/>
  <c r="J139" i="29"/>
  <c r="K138" i="29"/>
  <c r="J138" i="29"/>
  <c r="K137" i="29"/>
  <c r="J137" i="29"/>
  <c r="K136" i="29"/>
  <c r="J136" i="29"/>
  <c r="K135" i="29"/>
  <c r="J135" i="29"/>
  <c r="K134" i="29"/>
  <c r="J134" i="29"/>
  <c r="K133" i="29"/>
  <c r="J133" i="29"/>
  <c r="K132" i="29"/>
  <c r="J132" i="29"/>
  <c r="K131" i="29"/>
  <c r="J131" i="29"/>
  <c r="K130" i="29"/>
  <c r="J130" i="29"/>
  <c r="K129" i="29"/>
  <c r="J129" i="29"/>
  <c r="K128" i="29"/>
  <c r="J128" i="29"/>
  <c r="K127" i="29"/>
  <c r="J127" i="29"/>
  <c r="K126" i="29"/>
  <c r="J126" i="29"/>
  <c r="K125" i="29"/>
  <c r="J125" i="29"/>
  <c r="K124" i="29"/>
  <c r="J124" i="29"/>
  <c r="K123" i="29"/>
  <c r="J123" i="29"/>
  <c r="K122" i="29"/>
  <c r="J122" i="29"/>
  <c r="K121" i="29"/>
  <c r="J121" i="29"/>
  <c r="K120" i="29"/>
  <c r="J120" i="29"/>
  <c r="K119" i="29"/>
  <c r="J119" i="29"/>
  <c r="K118" i="29"/>
  <c r="J118" i="29"/>
  <c r="K117" i="29"/>
  <c r="J117" i="29"/>
  <c r="K116" i="29"/>
  <c r="J116" i="29"/>
  <c r="K115" i="29"/>
  <c r="J115" i="29"/>
  <c r="K114" i="29"/>
  <c r="J114" i="29"/>
  <c r="K113" i="29"/>
  <c r="J113" i="29"/>
  <c r="K112" i="29"/>
  <c r="J112" i="29"/>
  <c r="K111" i="29"/>
  <c r="J111" i="29"/>
  <c r="K110" i="29"/>
  <c r="J110" i="29"/>
  <c r="K109" i="29"/>
  <c r="J109" i="29"/>
  <c r="K108" i="29"/>
  <c r="J108" i="29"/>
  <c r="K107" i="29"/>
  <c r="J107" i="29"/>
  <c r="K106" i="29"/>
  <c r="J106" i="29"/>
  <c r="K104" i="29"/>
  <c r="J104" i="29"/>
  <c r="K103" i="29"/>
  <c r="J103" i="29"/>
  <c r="K102" i="29"/>
  <c r="J102" i="29"/>
  <c r="K101" i="29"/>
  <c r="J101" i="29"/>
  <c r="K100" i="29"/>
  <c r="J100" i="29"/>
  <c r="K99" i="29"/>
  <c r="J99" i="29"/>
  <c r="K98" i="29"/>
  <c r="J98" i="29"/>
  <c r="K97" i="29"/>
  <c r="J97" i="29"/>
  <c r="K96" i="29"/>
  <c r="J96" i="29"/>
  <c r="K95" i="29"/>
  <c r="J95" i="29"/>
  <c r="K93" i="29"/>
  <c r="J93" i="29"/>
  <c r="K92" i="29"/>
  <c r="J92" i="29"/>
  <c r="K91" i="29"/>
  <c r="J91" i="29"/>
  <c r="K90" i="29"/>
  <c r="J90" i="29"/>
  <c r="K89" i="29"/>
  <c r="J89" i="29"/>
  <c r="K88" i="29"/>
  <c r="J88" i="29"/>
  <c r="K87" i="29"/>
  <c r="J87" i="29"/>
  <c r="K86" i="29"/>
  <c r="J86" i="29"/>
  <c r="K85" i="29"/>
  <c r="J85" i="29"/>
  <c r="K84" i="29"/>
  <c r="J84" i="29"/>
  <c r="K83" i="29"/>
  <c r="J83" i="29"/>
  <c r="K82" i="29"/>
  <c r="J82" i="29"/>
  <c r="K81" i="29"/>
  <c r="J81" i="29"/>
  <c r="K80" i="29"/>
  <c r="J80" i="29"/>
  <c r="K79" i="29"/>
  <c r="J79" i="29"/>
  <c r="K78" i="29"/>
  <c r="J78" i="29"/>
  <c r="K77" i="29"/>
  <c r="J77" i="29"/>
  <c r="K76" i="29"/>
  <c r="J76" i="29"/>
  <c r="K75" i="29"/>
  <c r="J75" i="29"/>
  <c r="K74" i="29"/>
  <c r="J74" i="29"/>
  <c r="K73" i="29"/>
  <c r="J73" i="29"/>
  <c r="K72" i="29"/>
  <c r="J72" i="29"/>
  <c r="K71" i="29"/>
  <c r="J71" i="29"/>
  <c r="K70" i="29"/>
  <c r="J70" i="29"/>
  <c r="K68" i="29"/>
  <c r="J68" i="29"/>
  <c r="K67" i="29"/>
  <c r="J67" i="29"/>
  <c r="K66" i="29"/>
  <c r="J66" i="29"/>
  <c r="K65" i="29"/>
  <c r="J65" i="29"/>
  <c r="K64" i="29"/>
  <c r="J64" i="29"/>
  <c r="K63" i="29"/>
  <c r="J63" i="29"/>
  <c r="K62" i="29"/>
  <c r="J62" i="29"/>
  <c r="K61" i="29"/>
  <c r="J61" i="29"/>
  <c r="K60" i="29"/>
  <c r="J60" i="29"/>
  <c r="K58" i="29"/>
  <c r="J58" i="29"/>
  <c r="K57" i="29"/>
  <c r="J57" i="29"/>
  <c r="K56" i="29"/>
  <c r="J56" i="29"/>
  <c r="K55" i="29"/>
  <c r="J55" i="29"/>
  <c r="AG54" i="29"/>
  <c r="AF54" i="29"/>
  <c r="AE54" i="29"/>
  <c r="AD54" i="29"/>
  <c r="S46" i="29" s="1"/>
  <c r="AC54" i="29"/>
  <c r="AB54" i="29"/>
  <c r="AA54" i="29"/>
  <c r="Z54" i="29"/>
  <c r="Y54" i="29"/>
  <c r="X54" i="29"/>
  <c r="W54" i="29"/>
  <c r="V54" i="29"/>
  <c r="U54" i="29"/>
  <c r="T54" i="29"/>
  <c r="S54" i="29"/>
  <c r="R54" i="29"/>
  <c r="Q54" i="29"/>
  <c r="P54" i="29"/>
  <c r="K54" i="29"/>
  <c r="J54" i="29"/>
  <c r="K53" i="29"/>
  <c r="J53" i="29"/>
  <c r="K52" i="29"/>
  <c r="J52" i="29"/>
  <c r="K51" i="29"/>
  <c r="J51" i="29"/>
  <c r="K50" i="29"/>
  <c r="J50" i="29"/>
  <c r="K49" i="29"/>
  <c r="J49" i="29"/>
  <c r="K48" i="29"/>
  <c r="J48" i="29"/>
  <c r="K47" i="29"/>
  <c r="J47" i="29"/>
  <c r="U46" i="29"/>
  <c r="T46" i="29"/>
  <c r="R46" i="29"/>
  <c r="Q46" i="29"/>
  <c r="K46" i="29"/>
  <c r="J46" i="29"/>
  <c r="W45" i="29"/>
  <c r="V45" i="29"/>
  <c r="U45" i="29"/>
  <c r="T45" i="29"/>
  <c r="S45" i="29"/>
  <c r="R45" i="29"/>
  <c r="Q45" i="29"/>
  <c r="P45" i="29"/>
  <c r="K45" i="29"/>
  <c r="J45" i="29"/>
  <c r="K44" i="29"/>
  <c r="J44" i="29"/>
  <c r="K43" i="29"/>
  <c r="J43" i="29"/>
  <c r="K42" i="29"/>
  <c r="J42" i="29"/>
  <c r="K41" i="29"/>
  <c r="J41" i="29"/>
  <c r="K40" i="29"/>
  <c r="J40" i="29"/>
  <c r="K39" i="29"/>
  <c r="J39" i="29"/>
  <c r="K38" i="29"/>
  <c r="J38" i="29"/>
  <c r="K37" i="29"/>
  <c r="J37" i="29"/>
  <c r="K36" i="29"/>
  <c r="J36" i="29"/>
  <c r="K35" i="29"/>
  <c r="J35" i="29"/>
  <c r="AD34" i="29"/>
  <c r="K34" i="29"/>
  <c r="J34" i="29"/>
  <c r="K33" i="29"/>
  <c r="J33" i="29"/>
  <c r="T13" i="29"/>
  <c r="P37" i="29" s="1"/>
  <c r="S13" i="29"/>
  <c r="Q13" i="29"/>
  <c r="R13" i="29" s="1"/>
  <c r="P13" i="29"/>
  <c r="T12" i="29"/>
  <c r="P36" i="29" s="1"/>
  <c r="S12" i="29"/>
  <c r="Q12" i="29"/>
  <c r="P12" i="29"/>
  <c r="T11" i="29"/>
  <c r="S11" i="29"/>
  <c r="Q11" i="29"/>
  <c r="P11" i="29"/>
  <c r="T10" i="29"/>
  <c r="P34" i="29" s="1"/>
  <c r="S10" i="29"/>
  <c r="Q10" i="29"/>
  <c r="R10" i="29" s="1"/>
  <c r="P10" i="29"/>
  <c r="T9" i="29"/>
  <c r="P33" i="29" s="1"/>
  <c r="S9" i="29"/>
  <c r="Q9" i="29"/>
  <c r="P9" i="29"/>
  <c r="T8" i="29"/>
  <c r="P32" i="29" s="1"/>
  <c r="Q8" i="29"/>
  <c r="P8" i="29"/>
  <c r="K350" i="28"/>
  <c r="J350" i="28"/>
  <c r="K349" i="28"/>
  <c r="J349" i="28"/>
  <c r="K348" i="28"/>
  <c r="J348" i="28"/>
  <c r="K347" i="28"/>
  <c r="J347" i="28"/>
  <c r="K346" i="28"/>
  <c r="J346" i="28"/>
  <c r="K345" i="28"/>
  <c r="J345" i="28"/>
  <c r="K344" i="28"/>
  <c r="J344" i="28"/>
  <c r="K343" i="28"/>
  <c r="J343" i="28"/>
  <c r="K342" i="28"/>
  <c r="J342" i="28"/>
  <c r="K341" i="28"/>
  <c r="J341" i="28"/>
  <c r="K340" i="28"/>
  <c r="J340" i="28"/>
  <c r="K339" i="28"/>
  <c r="J339" i="28"/>
  <c r="K338" i="28"/>
  <c r="J338" i="28"/>
  <c r="K337" i="28"/>
  <c r="J337" i="28"/>
  <c r="K336" i="28"/>
  <c r="J336" i="28"/>
  <c r="K335" i="28"/>
  <c r="J335" i="28"/>
  <c r="K334" i="28"/>
  <c r="J334" i="28"/>
  <c r="K333" i="28"/>
  <c r="J333" i="28"/>
  <c r="K332" i="28"/>
  <c r="J332" i="28"/>
  <c r="K331" i="28"/>
  <c r="J331" i="28"/>
  <c r="K330" i="28"/>
  <c r="J330" i="28"/>
  <c r="K329" i="28"/>
  <c r="J329" i="28"/>
  <c r="K328" i="28"/>
  <c r="J328" i="28"/>
  <c r="K327" i="28"/>
  <c r="J327" i="28"/>
  <c r="K326" i="28"/>
  <c r="J326" i="28"/>
  <c r="K325" i="28"/>
  <c r="J325" i="28"/>
  <c r="K324" i="28"/>
  <c r="J324" i="28"/>
  <c r="K323" i="28"/>
  <c r="J323" i="28"/>
  <c r="K322" i="28"/>
  <c r="J322" i="28"/>
  <c r="K321" i="28"/>
  <c r="J321" i="28"/>
  <c r="K320" i="28"/>
  <c r="J320" i="28"/>
  <c r="K319" i="28"/>
  <c r="J319" i="28"/>
  <c r="K318" i="28"/>
  <c r="J318" i="28"/>
  <c r="K317" i="28"/>
  <c r="J317" i="28"/>
  <c r="K316" i="28"/>
  <c r="J316" i="28"/>
  <c r="K315" i="28"/>
  <c r="J315" i="28"/>
  <c r="K314" i="28"/>
  <c r="J314" i="28"/>
  <c r="K313" i="28"/>
  <c r="J313" i="28"/>
  <c r="K312" i="28"/>
  <c r="J312" i="28"/>
  <c r="K311" i="28"/>
  <c r="J311" i="28"/>
  <c r="K310" i="28"/>
  <c r="J310" i="28"/>
  <c r="K309" i="28"/>
  <c r="J309" i="28"/>
  <c r="K308" i="28"/>
  <c r="J308" i="28"/>
  <c r="K307" i="28"/>
  <c r="J307" i="28"/>
  <c r="K306" i="28"/>
  <c r="J306" i="28"/>
  <c r="K305" i="28"/>
  <c r="J305" i="28"/>
  <c r="K304" i="28"/>
  <c r="J304" i="28"/>
  <c r="K303" i="28"/>
  <c r="J303" i="28"/>
  <c r="K302" i="28"/>
  <c r="K301" i="28"/>
  <c r="J301" i="28"/>
  <c r="K300" i="28"/>
  <c r="J300" i="28"/>
  <c r="K299" i="28"/>
  <c r="J299" i="28"/>
  <c r="K298" i="28"/>
  <c r="J298" i="28"/>
  <c r="K297" i="28"/>
  <c r="J297" i="28"/>
  <c r="K296" i="28"/>
  <c r="K295" i="28"/>
  <c r="J295" i="28"/>
  <c r="K294" i="28"/>
  <c r="J294" i="28"/>
  <c r="K293" i="28"/>
  <c r="J293" i="28"/>
  <c r="K292" i="28"/>
  <c r="J292" i="28"/>
  <c r="K291" i="28"/>
  <c r="J291" i="28"/>
  <c r="K290" i="28"/>
  <c r="J290" i="28"/>
  <c r="K289" i="28"/>
  <c r="J289" i="28"/>
  <c r="K288" i="28"/>
  <c r="J288" i="28"/>
  <c r="K287" i="28"/>
  <c r="J287" i="28"/>
  <c r="K286" i="28"/>
  <c r="J286" i="28"/>
  <c r="K285" i="28"/>
  <c r="J285" i="28"/>
  <c r="K284" i="28"/>
  <c r="J284" i="28"/>
  <c r="K283" i="28"/>
  <c r="J283" i="28"/>
  <c r="K282" i="28"/>
  <c r="J282" i="28"/>
  <c r="K281" i="28"/>
  <c r="J281" i="28"/>
  <c r="K280" i="28"/>
  <c r="J280" i="28"/>
  <c r="K279" i="28"/>
  <c r="J279" i="28"/>
  <c r="K278" i="28"/>
  <c r="J278" i="28"/>
  <c r="K277" i="28"/>
  <c r="J277" i="28"/>
  <c r="K276" i="28"/>
  <c r="J276" i="28"/>
  <c r="K275" i="28"/>
  <c r="J275" i="28"/>
  <c r="K274" i="28"/>
  <c r="J274" i="28"/>
  <c r="K273" i="28"/>
  <c r="J273" i="28"/>
  <c r="K272" i="28"/>
  <c r="J272" i="28"/>
  <c r="K271" i="28"/>
  <c r="J271" i="28"/>
  <c r="K270" i="28"/>
  <c r="J270" i="28"/>
  <c r="K269" i="28"/>
  <c r="J269" i="28"/>
  <c r="K268" i="28"/>
  <c r="J268" i="28"/>
  <c r="K267" i="28"/>
  <c r="J267" i="28"/>
  <c r="K266" i="28"/>
  <c r="J266" i="28"/>
  <c r="K265" i="28"/>
  <c r="J265" i="28"/>
  <c r="K264" i="28"/>
  <c r="J264" i="28"/>
  <c r="K263" i="28"/>
  <c r="J263" i="28"/>
  <c r="K262" i="28"/>
  <c r="J262" i="28"/>
  <c r="K261" i="28"/>
  <c r="J261" i="28"/>
  <c r="K260" i="28"/>
  <c r="J260" i="28"/>
  <c r="K259" i="28"/>
  <c r="J259" i="28"/>
  <c r="K258" i="28"/>
  <c r="J258" i="28"/>
  <c r="K257" i="28"/>
  <c r="J257" i="28"/>
  <c r="K256" i="28"/>
  <c r="J256" i="28"/>
  <c r="K255" i="28"/>
  <c r="J255" i="28"/>
  <c r="K254" i="28"/>
  <c r="J254" i="28"/>
  <c r="K253" i="28"/>
  <c r="J253" i="28"/>
  <c r="K252" i="28"/>
  <c r="J252" i="28"/>
  <c r="K251" i="28"/>
  <c r="J251" i="28"/>
  <c r="K250" i="28"/>
  <c r="J250" i="28"/>
  <c r="K249" i="28"/>
  <c r="J249" i="28"/>
  <c r="K248" i="28"/>
  <c r="J248" i="28"/>
  <c r="K247" i="28"/>
  <c r="J247" i="28"/>
  <c r="K246" i="28"/>
  <c r="J246" i="28"/>
  <c r="K245" i="28"/>
  <c r="J245" i="28"/>
  <c r="K244" i="28"/>
  <c r="J244" i="28"/>
  <c r="K243" i="28"/>
  <c r="J243" i="28"/>
  <c r="K242" i="28"/>
  <c r="J242" i="28"/>
  <c r="K241" i="28"/>
  <c r="J241" i="28"/>
  <c r="K240" i="28"/>
  <c r="J240" i="28"/>
  <c r="K239" i="28"/>
  <c r="J239" i="28"/>
  <c r="K238" i="28"/>
  <c r="J238" i="28"/>
  <c r="K237" i="28"/>
  <c r="J237" i="28"/>
  <c r="K236" i="28"/>
  <c r="J236" i="28"/>
  <c r="K235" i="28"/>
  <c r="J235" i="28"/>
  <c r="K234" i="28"/>
  <c r="J234" i="28"/>
  <c r="K233" i="28"/>
  <c r="J233" i="28"/>
  <c r="K232" i="28"/>
  <c r="J232" i="28"/>
  <c r="K231" i="28"/>
  <c r="J231" i="28"/>
  <c r="K230" i="28"/>
  <c r="J230" i="28"/>
  <c r="K229" i="28"/>
  <c r="J229" i="28"/>
  <c r="K228" i="28"/>
  <c r="J228" i="28"/>
  <c r="K227" i="28"/>
  <c r="J227" i="28"/>
  <c r="K226" i="28"/>
  <c r="J226" i="28"/>
  <c r="K225" i="28"/>
  <c r="J225" i="28"/>
  <c r="K224" i="28"/>
  <c r="J224" i="28"/>
  <c r="K223" i="28"/>
  <c r="J223" i="28"/>
  <c r="K222" i="28"/>
  <c r="J222" i="28"/>
  <c r="K221" i="28"/>
  <c r="J221" i="28"/>
  <c r="K220" i="28"/>
  <c r="K219" i="28"/>
  <c r="K218" i="28"/>
  <c r="J218" i="28"/>
  <c r="K217" i="28"/>
  <c r="J217" i="28"/>
  <c r="K216" i="28"/>
  <c r="J216" i="28"/>
  <c r="K215" i="28"/>
  <c r="J215" i="28"/>
  <c r="K214" i="28"/>
  <c r="J214" i="28"/>
  <c r="K213" i="28"/>
  <c r="J213" i="28"/>
  <c r="K212" i="28"/>
  <c r="J212" i="28"/>
  <c r="K211" i="28"/>
  <c r="J211" i="28"/>
  <c r="K210" i="28"/>
  <c r="J210" i="28"/>
  <c r="K209" i="28"/>
  <c r="J209" i="28"/>
  <c r="K208" i="28"/>
  <c r="J208" i="28"/>
  <c r="K207" i="28"/>
  <c r="J207" i="28"/>
  <c r="K206" i="28"/>
  <c r="J206" i="28"/>
  <c r="K205" i="28"/>
  <c r="J205" i="28"/>
  <c r="K204" i="28"/>
  <c r="J204" i="28"/>
  <c r="K203" i="28"/>
  <c r="J203" i="28"/>
  <c r="K202" i="28"/>
  <c r="J202" i="28"/>
  <c r="K201" i="28"/>
  <c r="J201" i="28"/>
  <c r="K200" i="28"/>
  <c r="J200" i="28"/>
  <c r="K199" i="28"/>
  <c r="J199" i="28"/>
  <c r="K198" i="28"/>
  <c r="J198" i="28"/>
  <c r="K197" i="28"/>
  <c r="J197" i="28"/>
  <c r="K196" i="28"/>
  <c r="J196" i="28"/>
  <c r="K195" i="28"/>
  <c r="J195" i="28"/>
  <c r="K194" i="28"/>
  <c r="J194" i="28"/>
  <c r="K193" i="28"/>
  <c r="J193" i="28"/>
  <c r="K192" i="28"/>
  <c r="J192" i="28"/>
  <c r="K191" i="28"/>
  <c r="J191" i="28"/>
  <c r="K190" i="28"/>
  <c r="J190" i="28"/>
  <c r="K189" i="28"/>
  <c r="J189" i="28"/>
  <c r="K188" i="28"/>
  <c r="J188" i="28"/>
  <c r="K187" i="28"/>
  <c r="J187" i="28"/>
  <c r="K186" i="28"/>
  <c r="J186" i="28"/>
  <c r="K185" i="28"/>
  <c r="J185" i="28"/>
  <c r="K184" i="28"/>
  <c r="J184" i="28"/>
  <c r="K183" i="28"/>
  <c r="J183" i="28"/>
  <c r="K182" i="28"/>
  <c r="J182" i="28"/>
  <c r="K181" i="28"/>
  <c r="J181" i="28"/>
  <c r="K180" i="28"/>
  <c r="J180" i="28"/>
  <c r="K179" i="28"/>
  <c r="J179" i="28"/>
  <c r="K178" i="28"/>
  <c r="J178" i="28"/>
  <c r="K177" i="28"/>
  <c r="J177" i="28"/>
  <c r="K176" i="28"/>
  <c r="J176" i="28"/>
  <c r="K175" i="28"/>
  <c r="J175" i="28"/>
  <c r="K174" i="28"/>
  <c r="J174" i="28"/>
  <c r="K173" i="28"/>
  <c r="J173" i="28"/>
  <c r="K172" i="28"/>
  <c r="J172" i="28"/>
  <c r="K171" i="28"/>
  <c r="J171" i="28"/>
  <c r="K170" i="28"/>
  <c r="J170" i="28"/>
  <c r="K169" i="28"/>
  <c r="J169" i="28"/>
  <c r="K168" i="28"/>
  <c r="J168" i="28"/>
  <c r="K167" i="28"/>
  <c r="J167" i="28"/>
  <c r="K166" i="28"/>
  <c r="K165" i="28"/>
  <c r="J165" i="28"/>
  <c r="K164" i="28"/>
  <c r="J164" i="28"/>
  <c r="K163" i="28"/>
  <c r="J163" i="28"/>
  <c r="K162" i="28"/>
  <c r="J162" i="28"/>
  <c r="K161" i="28"/>
  <c r="J161" i="28"/>
  <c r="K160" i="28"/>
  <c r="J160" i="28"/>
  <c r="K159" i="28"/>
  <c r="J159" i="28"/>
  <c r="K158" i="28"/>
  <c r="J158" i="28"/>
  <c r="K157" i="28"/>
  <c r="J157" i="28"/>
  <c r="K156" i="28"/>
  <c r="J156" i="28"/>
  <c r="K155" i="28"/>
  <c r="J155" i="28"/>
  <c r="K154" i="28"/>
  <c r="J154" i="28"/>
  <c r="K153" i="28"/>
  <c r="J153" i="28"/>
  <c r="K152" i="28"/>
  <c r="J152" i="28"/>
  <c r="K151" i="28"/>
  <c r="J151" i="28"/>
  <c r="K150" i="28"/>
  <c r="J150" i="28"/>
  <c r="K149" i="28"/>
  <c r="J149" i="28"/>
  <c r="K148" i="28"/>
  <c r="J148" i="28"/>
  <c r="K147" i="28"/>
  <c r="J147" i="28"/>
  <c r="K146" i="28"/>
  <c r="J146" i="28"/>
  <c r="K145" i="28"/>
  <c r="J145" i="28"/>
  <c r="K144" i="28"/>
  <c r="J144" i="28"/>
  <c r="K143" i="28"/>
  <c r="J143" i="28"/>
  <c r="K142" i="28"/>
  <c r="J142" i="28"/>
  <c r="K141" i="28"/>
  <c r="J141" i="28"/>
  <c r="K140" i="28"/>
  <c r="J140" i="28"/>
  <c r="K139" i="28"/>
  <c r="J139" i="28"/>
  <c r="K138" i="28"/>
  <c r="J138" i="28"/>
  <c r="K137" i="28"/>
  <c r="J137" i="28"/>
  <c r="K136" i="28"/>
  <c r="J136" i="28"/>
  <c r="K135" i="28"/>
  <c r="J135" i="28"/>
  <c r="K134" i="28"/>
  <c r="J134" i="28"/>
  <c r="K133" i="28"/>
  <c r="J133" i="28"/>
  <c r="K132" i="28"/>
  <c r="J132" i="28"/>
  <c r="K131" i="28"/>
  <c r="J131" i="28"/>
  <c r="K130" i="28"/>
  <c r="J130" i="28"/>
  <c r="K129" i="28"/>
  <c r="J129" i="28"/>
  <c r="K128" i="28"/>
  <c r="J128" i="28"/>
  <c r="K127" i="28"/>
  <c r="J127" i="28"/>
  <c r="K126" i="28"/>
  <c r="J126" i="28"/>
  <c r="K125" i="28"/>
  <c r="J125" i="28"/>
  <c r="K124" i="28"/>
  <c r="J124" i="28"/>
  <c r="K123" i="28"/>
  <c r="J123" i="28"/>
  <c r="K122" i="28"/>
  <c r="J122" i="28"/>
  <c r="K121" i="28"/>
  <c r="J121" i="28"/>
  <c r="K120" i="28"/>
  <c r="J120" i="28"/>
  <c r="K119" i="28"/>
  <c r="J119" i="28"/>
  <c r="K118" i="28"/>
  <c r="J118" i="28"/>
  <c r="K117" i="28"/>
  <c r="J117" i="28"/>
  <c r="K116" i="28"/>
  <c r="J116" i="28"/>
  <c r="K115" i="28"/>
  <c r="J115" i="28"/>
  <c r="K114" i="28"/>
  <c r="J114" i="28"/>
  <c r="K113" i="28"/>
  <c r="J113" i="28"/>
  <c r="K112" i="28"/>
  <c r="J112" i="28"/>
  <c r="K111" i="28"/>
  <c r="J111" i="28"/>
  <c r="K110" i="28"/>
  <c r="J110" i="28"/>
  <c r="K109" i="28"/>
  <c r="J109" i="28"/>
  <c r="K108" i="28"/>
  <c r="J108" i="28"/>
  <c r="K107" i="28"/>
  <c r="J107" i="28"/>
  <c r="K106" i="28"/>
  <c r="J106" i="28"/>
  <c r="K104" i="28"/>
  <c r="J104" i="28"/>
  <c r="K103" i="28"/>
  <c r="J103" i="28"/>
  <c r="K102" i="28"/>
  <c r="J102" i="28"/>
  <c r="K101" i="28"/>
  <c r="J101" i="28"/>
  <c r="K100" i="28"/>
  <c r="J100" i="28"/>
  <c r="K99" i="28"/>
  <c r="J99" i="28"/>
  <c r="K98" i="28"/>
  <c r="J98" i="28"/>
  <c r="K97" i="28"/>
  <c r="J97" i="28"/>
  <c r="K96" i="28"/>
  <c r="J96" i="28"/>
  <c r="K95" i="28"/>
  <c r="J95" i="28"/>
  <c r="K93" i="28"/>
  <c r="J93" i="28"/>
  <c r="K92" i="28"/>
  <c r="J92" i="28"/>
  <c r="K91" i="28"/>
  <c r="J91" i="28"/>
  <c r="K90" i="28"/>
  <c r="J90" i="28"/>
  <c r="K89" i="28"/>
  <c r="J89" i="28"/>
  <c r="K88" i="28"/>
  <c r="J88" i="28"/>
  <c r="K87" i="28"/>
  <c r="J87" i="28"/>
  <c r="K86" i="28"/>
  <c r="J86" i="28"/>
  <c r="K85" i="28"/>
  <c r="J85" i="28"/>
  <c r="K84" i="28"/>
  <c r="J84" i="28"/>
  <c r="K83" i="28"/>
  <c r="J83" i="28"/>
  <c r="K82" i="28"/>
  <c r="J82" i="28"/>
  <c r="K81" i="28"/>
  <c r="J81" i="28"/>
  <c r="K80" i="28"/>
  <c r="J80" i="28"/>
  <c r="K79" i="28"/>
  <c r="J79" i="28"/>
  <c r="K78" i="28"/>
  <c r="J78" i="28"/>
  <c r="K77" i="28"/>
  <c r="J77" i="28"/>
  <c r="K76" i="28"/>
  <c r="J76" i="28"/>
  <c r="K75" i="28"/>
  <c r="J75" i="28"/>
  <c r="K74" i="28"/>
  <c r="J74" i="28"/>
  <c r="K73" i="28"/>
  <c r="J73" i="28"/>
  <c r="K72" i="28"/>
  <c r="J72" i="28"/>
  <c r="K71" i="28"/>
  <c r="J71" i="28"/>
  <c r="K70" i="28"/>
  <c r="J70" i="28"/>
  <c r="K68" i="28"/>
  <c r="J68" i="28"/>
  <c r="K67" i="28"/>
  <c r="J67" i="28"/>
  <c r="K66" i="28"/>
  <c r="J66" i="28"/>
  <c r="K65" i="28"/>
  <c r="J65" i="28"/>
  <c r="K64" i="28"/>
  <c r="J64" i="28"/>
  <c r="K63" i="28"/>
  <c r="J63" i="28"/>
  <c r="K62" i="28"/>
  <c r="J62" i="28"/>
  <c r="K61" i="28"/>
  <c r="J61" i="28"/>
  <c r="K60" i="28"/>
  <c r="J60" i="28"/>
  <c r="K58" i="28"/>
  <c r="J58" i="28"/>
  <c r="K57" i="28"/>
  <c r="J57" i="28"/>
  <c r="K56" i="28"/>
  <c r="J56" i="28"/>
  <c r="K55" i="28"/>
  <c r="J55" i="28"/>
  <c r="K54" i="28"/>
  <c r="J54" i="28"/>
  <c r="K53" i="28"/>
  <c r="J53" i="28"/>
  <c r="K52" i="28"/>
  <c r="J52" i="28"/>
  <c r="K51" i="28"/>
  <c r="J51" i="28"/>
  <c r="K50" i="28"/>
  <c r="J50" i="28"/>
  <c r="AG49" i="28"/>
  <c r="AF49" i="28"/>
  <c r="AE49" i="28"/>
  <c r="AD49" i="28"/>
  <c r="S41" i="28" s="1"/>
  <c r="S42" i="28" s="1"/>
  <c r="AC49" i="28"/>
  <c r="AB49" i="28"/>
  <c r="AA49" i="28"/>
  <c r="Z49" i="28"/>
  <c r="Y49" i="28"/>
  <c r="X49" i="28"/>
  <c r="W49" i="28"/>
  <c r="V49" i="28"/>
  <c r="U49" i="28"/>
  <c r="T49" i="28"/>
  <c r="S49" i="28"/>
  <c r="R49" i="28"/>
  <c r="Q49" i="28"/>
  <c r="P49" i="28"/>
  <c r="O49" i="28"/>
  <c r="K49" i="28"/>
  <c r="J49" i="28"/>
  <c r="K48" i="28"/>
  <c r="J48" i="28"/>
  <c r="K47" i="28"/>
  <c r="J47" i="28"/>
  <c r="K46" i="28"/>
  <c r="J46" i="28"/>
  <c r="K45" i="28"/>
  <c r="J45" i="28"/>
  <c r="K44" i="28"/>
  <c r="J44" i="28"/>
  <c r="O43" i="28"/>
  <c r="K43" i="28"/>
  <c r="J43" i="28"/>
  <c r="K42" i="28"/>
  <c r="J42" i="28"/>
  <c r="K41" i="28"/>
  <c r="J41" i="28"/>
  <c r="U42" i="28"/>
  <c r="T42" i="28"/>
  <c r="R42" i="28"/>
  <c r="Q42" i="28"/>
  <c r="P42" i="28"/>
  <c r="K40" i="28"/>
  <c r="J40" i="28"/>
  <c r="K39" i="28"/>
  <c r="J39" i="28"/>
  <c r="K38" i="28"/>
  <c r="J38" i="28"/>
  <c r="K37" i="28"/>
  <c r="J37" i="28"/>
  <c r="K36" i="28"/>
  <c r="J36" i="28"/>
  <c r="K35" i="28"/>
  <c r="J35" i="28"/>
  <c r="K34" i="28"/>
  <c r="J34" i="28"/>
  <c r="K33" i="28"/>
  <c r="J33" i="28"/>
  <c r="Y26" i="28"/>
  <c r="T13" i="28"/>
  <c r="S13" i="28"/>
  <c r="Q13" i="28"/>
  <c r="R13" i="28" s="1"/>
  <c r="P13" i="28"/>
  <c r="T12" i="28"/>
  <c r="S12" i="28"/>
  <c r="Q12" i="28"/>
  <c r="P12" i="28"/>
  <c r="T11" i="28"/>
  <c r="S11" i="28"/>
  <c r="Q11" i="28"/>
  <c r="P11" i="28"/>
  <c r="T10" i="28"/>
  <c r="S10" i="28"/>
  <c r="Q10" i="28"/>
  <c r="R10" i="28" s="1"/>
  <c r="P10" i="28"/>
  <c r="T9" i="28"/>
  <c r="S9" i="28"/>
  <c r="Q9" i="28"/>
  <c r="R9" i="28" s="1"/>
  <c r="P9" i="28"/>
  <c r="T8" i="28"/>
  <c r="S8" i="28"/>
  <c r="Q8" i="28"/>
  <c r="P8" i="28"/>
  <c r="K350" i="27"/>
  <c r="J350" i="27"/>
  <c r="K349" i="27"/>
  <c r="J349" i="27"/>
  <c r="K348" i="27"/>
  <c r="J348" i="27"/>
  <c r="K347" i="27"/>
  <c r="J347" i="27"/>
  <c r="K346" i="27"/>
  <c r="J346" i="27"/>
  <c r="K345" i="27"/>
  <c r="J345" i="27"/>
  <c r="K344" i="27"/>
  <c r="J344" i="27"/>
  <c r="K343" i="27"/>
  <c r="J343" i="27"/>
  <c r="K342" i="27"/>
  <c r="J342" i="27"/>
  <c r="K341" i="27"/>
  <c r="J341" i="27"/>
  <c r="K340" i="27"/>
  <c r="J340" i="27"/>
  <c r="K339" i="27"/>
  <c r="J339" i="27"/>
  <c r="K338" i="27"/>
  <c r="J338" i="27"/>
  <c r="K337" i="27"/>
  <c r="J337" i="27"/>
  <c r="K336" i="27"/>
  <c r="J336" i="27"/>
  <c r="K335" i="27"/>
  <c r="J335" i="27"/>
  <c r="K334" i="27"/>
  <c r="J334" i="27"/>
  <c r="K333" i="27"/>
  <c r="J333" i="27"/>
  <c r="K332" i="27"/>
  <c r="J332" i="27"/>
  <c r="K331" i="27"/>
  <c r="J331" i="27"/>
  <c r="K330" i="27"/>
  <c r="J330" i="27"/>
  <c r="K329" i="27"/>
  <c r="J329" i="27"/>
  <c r="K328" i="27"/>
  <c r="J328" i="27"/>
  <c r="K327" i="27"/>
  <c r="J327" i="27"/>
  <c r="K326" i="27"/>
  <c r="J326" i="27"/>
  <c r="K325" i="27"/>
  <c r="J325" i="27"/>
  <c r="K324" i="27"/>
  <c r="J324" i="27"/>
  <c r="K323" i="27"/>
  <c r="J323" i="27"/>
  <c r="K322" i="27"/>
  <c r="J322" i="27"/>
  <c r="K321" i="27"/>
  <c r="J321" i="27"/>
  <c r="K320" i="27"/>
  <c r="J320" i="27"/>
  <c r="K319" i="27"/>
  <c r="J319" i="27"/>
  <c r="K318" i="27"/>
  <c r="J318" i="27"/>
  <c r="K317" i="27"/>
  <c r="J317" i="27"/>
  <c r="K316" i="27"/>
  <c r="J316" i="27"/>
  <c r="K315" i="27"/>
  <c r="J315" i="27"/>
  <c r="K314" i="27"/>
  <c r="J314" i="27"/>
  <c r="K313" i="27"/>
  <c r="J313" i="27"/>
  <c r="K312" i="27"/>
  <c r="J312" i="27"/>
  <c r="K311" i="27"/>
  <c r="J311" i="27"/>
  <c r="K310" i="27"/>
  <c r="J310" i="27"/>
  <c r="K309" i="27"/>
  <c r="J309" i="27"/>
  <c r="K308" i="27"/>
  <c r="J308" i="27"/>
  <c r="K307" i="27"/>
  <c r="J307" i="27"/>
  <c r="K306" i="27"/>
  <c r="J306" i="27"/>
  <c r="K305" i="27"/>
  <c r="J305" i="27"/>
  <c r="K304" i="27"/>
  <c r="J304" i="27"/>
  <c r="K303" i="27"/>
  <c r="J303" i="27"/>
  <c r="K302" i="27"/>
  <c r="K301" i="27"/>
  <c r="J301" i="27"/>
  <c r="K300" i="27"/>
  <c r="J300" i="27"/>
  <c r="K299" i="27"/>
  <c r="J299" i="27"/>
  <c r="K298" i="27"/>
  <c r="J298" i="27"/>
  <c r="K297" i="27"/>
  <c r="J297" i="27"/>
  <c r="K296" i="27"/>
  <c r="K295" i="27"/>
  <c r="J295" i="27"/>
  <c r="K294" i="27"/>
  <c r="J294" i="27"/>
  <c r="K293" i="27"/>
  <c r="J293" i="27"/>
  <c r="K292" i="27"/>
  <c r="J292" i="27"/>
  <c r="K291" i="27"/>
  <c r="J291" i="27"/>
  <c r="K290" i="27"/>
  <c r="J290" i="27"/>
  <c r="K289" i="27"/>
  <c r="J289" i="27"/>
  <c r="K288" i="27"/>
  <c r="J288" i="27"/>
  <c r="K287" i="27"/>
  <c r="J287" i="27"/>
  <c r="K286" i="27"/>
  <c r="J286" i="27"/>
  <c r="K285" i="27"/>
  <c r="J285" i="27"/>
  <c r="K284" i="27"/>
  <c r="J284" i="27"/>
  <c r="K283" i="27"/>
  <c r="J283" i="27"/>
  <c r="K282" i="27"/>
  <c r="J282" i="27"/>
  <c r="K281" i="27"/>
  <c r="J281" i="27"/>
  <c r="K280" i="27"/>
  <c r="J280" i="27"/>
  <c r="K279" i="27"/>
  <c r="J279" i="27"/>
  <c r="K278" i="27"/>
  <c r="J278" i="27"/>
  <c r="K277" i="27"/>
  <c r="J277" i="27"/>
  <c r="K276" i="27"/>
  <c r="J276" i="27"/>
  <c r="K275" i="27"/>
  <c r="J275" i="27"/>
  <c r="K274" i="27"/>
  <c r="J274" i="27"/>
  <c r="K273" i="27"/>
  <c r="J273" i="27"/>
  <c r="K272" i="27"/>
  <c r="J272" i="27"/>
  <c r="K271" i="27"/>
  <c r="J271" i="27"/>
  <c r="K270" i="27"/>
  <c r="J270" i="27"/>
  <c r="K269" i="27"/>
  <c r="J269" i="27"/>
  <c r="K268" i="27"/>
  <c r="J268" i="27"/>
  <c r="K267" i="27"/>
  <c r="J267" i="27"/>
  <c r="K266" i="27"/>
  <c r="J266" i="27"/>
  <c r="K265" i="27"/>
  <c r="J265" i="27"/>
  <c r="K264" i="27"/>
  <c r="J264" i="27"/>
  <c r="K263" i="27"/>
  <c r="J263" i="27"/>
  <c r="K262" i="27"/>
  <c r="J262" i="27"/>
  <c r="K261" i="27"/>
  <c r="J261" i="27"/>
  <c r="K260" i="27"/>
  <c r="J260" i="27"/>
  <c r="K259" i="27"/>
  <c r="J259" i="27"/>
  <c r="K258" i="27"/>
  <c r="J258" i="27"/>
  <c r="K257" i="27"/>
  <c r="J257" i="27"/>
  <c r="K256" i="27"/>
  <c r="J256" i="27"/>
  <c r="K255" i="27"/>
  <c r="J255" i="27"/>
  <c r="K254" i="27"/>
  <c r="J254" i="27"/>
  <c r="K253" i="27"/>
  <c r="J253" i="27"/>
  <c r="K252" i="27"/>
  <c r="J252" i="27"/>
  <c r="K251" i="27"/>
  <c r="J251" i="27"/>
  <c r="K250" i="27"/>
  <c r="J250" i="27"/>
  <c r="K249" i="27"/>
  <c r="J249" i="27"/>
  <c r="K248" i="27"/>
  <c r="J248" i="27"/>
  <c r="K247" i="27"/>
  <c r="J247" i="27"/>
  <c r="K246" i="27"/>
  <c r="J246" i="27"/>
  <c r="K245" i="27"/>
  <c r="J245" i="27"/>
  <c r="K244" i="27"/>
  <c r="J244" i="27"/>
  <c r="K243" i="27"/>
  <c r="J243" i="27"/>
  <c r="K242" i="27"/>
  <c r="J242" i="27"/>
  <c r="K241" i="27"/>
  <c r="J241" i="27"/>
  <c r="K240" i="27"/>
  <c r="J240" i="27"/>
  <c r="K239" i="27"/>
  <c r="J239" i="27"/>
  <c r="K238" i="27"/>
  <c r="J238" i="27"/>
  <c r="K237" i="27"/>
  <c r="J237" i="27"/>
  <c r="K236" i="27"/>
  <c r="J236" i="27"/>
  <c r="K235" i="27"/>
  <c r="J235" i="27"/>
  <c r="K234" i="27"/>
  <c r="J234" i="27"/>
  <c r="K233" i="27"/>
  <c r="J233" i="27"/>
  <c r="K232" i="27"/>
  <c r="J232" i="27"/>
  <c r="K231" i="27"/>
  <c r="J231" i="27"/>
  <c r="K230" i="27"/>
  <c r="J230" i="27"/>
  <c r="K229" i="27"/>
  <c r="J229" i="27"/>
  <c r="K228" i="27"/>
  <c r="J228" i="27"/>
  <c r="K227" i="27"/>
  <c r="J227" i="27"/>
  <c r="K226" i="27"/>
  <c r="J226" i="27"/>
  <c r="K225" i="27"/>
  <c r="J225" i="27"/>
  <c r="K224" i="27"/>
  <c r="J224" i="27"/>
  <c r="K223" i="27"/>
  <c r="J223" i="27"/>
  <c r="K222" i="27"/>
  <c r="J222" i="27"/>
  <c r="K221" i="27"/>
  <c r="J221" i="27"/>
  <c r="K220" i="27"/>
  <c r="K219" i="27"/>
  <c r="K218" i="27"/>
  <c r="J218" i="27"/>
  <c r="K217" i="27"/>
  <c r="J217" i="27"/>
  <c r="K216" i="27"/>
  <c r="J216" i="27"/>
  <c r="K215" i="27"/>
  <c r="J215" i="27"/>
  <c r="K214" i="27"/>
  <c r="J214" i="27"/>
  <c r="K213" i="27"/>
  <c r="J213" i="27"/>
  <c r="K212" i="27"/>
  <c r="J212" i="27"/>
  <c r="K211" i="27"/>
  <c r="J211" i="27"/>
  <c r="K210" i="27"/>
  <c r="J210" i="27"/>
  <c r="K209" i="27"/>
  <c r="J209" i="27"/>
  <c r="K208" i="27"/>
  <c r="J208" i="27"/>
  <c r="K207" i="27"/>
  <c r="J207" i="27"/>
  <c r="K206" i="27"/>
  <c r="J206" i="27"/>
  <c r="K205" i="27"/>
  <c r="J205" i="27"/>
  <c r="K204" i="27"/>
  <c r="J204" i="27"/>
  <c r="K203" i="27"/>
  <c r="J203" i="27"/>
  <c r="K202" i="27"/>
  <c r="J202" i="27"/>
  <c r="K201" i="27"/>
  <c r="J201" i="27"/>
  <c r="K200" i="27"/>
  <c r="J200" i="27"/>
  <c r="K199" i="27"/>
  <c r="J199" i="27"/>
  <c r="K198" i="27"/>
  <c r="J198" i="27"/>
  <c r="K197" i="27"/>
  <c r="J197" i="27"/>
  <c r="K196" i="27"/>
  <c r="J196" i="27"/>
  <c r="K195" i="27"/>
  <c r="J195" i="27"/>
  <c r="K194" i="27"/>
  <c r="J194" i="27"/>
  <c r="K193" i="27"/>
  <c r="J193" i="27"/>
  <c r="K192" i="27"/>
  <c r="J192" i="27"/>
  <c r="K191" i="27"/>
  <c r="J191" i="27"/>
  <c r="K190" i="27"/>
  <c r="J190" i="27"/>
  <c r="K189" i="27"/>
  <c r="J189" i="27"/>
  <c r="K188" i="27"/>
  <c r="J188" i="27"/>
  <c r="K187" i="27"/>
  <c r="J187" i="27"/>
  <c r="K186" i="27"/>
  <c r="J186" i="27"/>
  <c r="K185" i="27"/>
  <c r="J185" i="27"/>
  <c r="K184" i="27"/>
  <c r="J184" i="27"/>
  <c r="K183" i="27"/>
  <c r="J183" i="27"/>
  <c r="K182" i="27"/>
  <c r="J182" i="27"/>
  <c r="K181" i="27"/>
  <c r="J181" i="27"/>
  <c r="K180" i="27"/>
  <c r="J180" i="27"/>
  <c r="K179" i="27"/>
  <c r="J179" i="27"/>
  <c r="K178" i="27"/>
  <c r="J178" i="27"/>
  <c r="K177" i="27"/>
  <c r="J177" i="27"/>
  <c r="K176" i="27"/>
  <c r="J176" i="27"/>
  <c r="K175" i="27"/>
  <c r="J175" i="27"/>
  <c r="K174" i="27"/>
  <c r="J174" i="27"/>
  <c r="K173" i="27"/>
  <c r="J173" i="27"/>
  <c r="K172" i="27"/>
  <c r="J172" i="27"/>
  <c r="K171" i="27"/>
  <c r="J171" i="27"/>
  <c r="K170" i="27"/>
  <c r="J170" i="27"/>
  <c r="K169" i="27"/>
  <c r="J169" i="27"/>
  <c r="K168" i="27"/>
  <c r="J168" i="27"/>
  <c r="K167" i="27"/>
  <c r="J167" i="27"/>
  <c r="K166" i="27"/>
  <c r="K165" i="27"/>
  <c r="J165" i="27"/>
  <c r="K164" i="27"/>
  <c r="J164" i="27"/>
  <c r="K163" i="27"/>
  <c r="J163" i="27"/>
  <c r="K162" i="27"/>
  <c r="J162" i="27"/>
  <c r="K161" i="27"/>
  <c r="J161" i="27"/>
  <c r="K160" i="27"/>
  <c r="J160" i="27"/>
  <c r="K159" i="27"/>
  <c r="J159" i="27"/>
  <c r="K158" i="27"/>
  <c r="J158" i="27"/>
  <c r="K157" i="27"/>
  <c r="J157" i="27"/>
  <c r="K156" i="27"/>
  <c r="J156" i="27"/>
  <c r="K155" i="27"/>
  <c r="J155" i="27"/>
  <c r="K154" i="27"/>
  <c r="J154" i="27"/>
  <c r="K153" i="27"/>
  <c r="J153" i="27"/>
  <c r="K152" i="27"/>
  <c r="J152" i="27"/>
  <c r="K151" i="27"/>
  <c r="J151" i="27"/>
  <c r="K150" i="27"/>
  <c r="J150" i="27"/>
  <c r="K149" i="27"/>
  <c r="J149" i="27"/>
  <c r="K148" i="27"/>
  <c r="J148" i="27"/>
  <c r="K147" i="27"/>
  <c r="J147" i="27"/>
  <c r="K146" i="27"/>
  <c r="J146" i="27"/>
  <c r="K145" i="27"/>
  <c r="J145" i="27"/>
  <c r="K144" i="27"/>
  <c r="J144" i="27"/>
  <c r="K143" i="27"/>
  <c r="J143" i="27"/>
  <c r="K142" i="27"/>
  <c r="J142" i="27"/>
  <c r="K141" i="27"/>
  <c r="J141" i="27"/>
  <c r="K140" i="27"/>
  <c r="J140" i="27"/>
  <c r="K139" i="27"/>
  <c r="J139" i="27"/>
  <c r="K138" i="27"/>
  <c r="J138" i="27"/>
  <c r="K137" i="27"/>
  <c r="J137" i="27"/>
  <c r="K136" i="27"/>
  <c r="J136" i="27"/>
  <c r="K135" i="27"/>
  <c r="J135" i="27"/>
  <c r="K134" i="27"/>
  <c r="J134" i="27"/>
  <c r="K133" i="27"/>
  <c r="J133" i="27"/>
  <c r="K132" i="27"/>
  <c r="J132" i="27"/>
  <c r="K131" i="27"/>
  <c r="J131" i="27"/>
  <c r="K130" i="27"/>
  <c r="J130" i="27"/>
  <c r="K129" i="27"/>
  <c r="J129" i="27"/>
  <c r="K128" i="27"/>
  <c r="J128" i="27"/>
  <c r="K127" i="27"/>
  <c r="J127" i="27"/>
  <c r="K126" i="27"/>
  <c r="J126" i="27"/>
  <c r="K125" i="27"/>
  <c r="J125" i="27"/>
  <c r="K124" i="27"/>
  <c r="J124" i="27"/>
  <c r="K123" i="27"/>
  <c r="J123" i="27"/>
  <c r="K122" i="27"/>
  <c r="J122" i="27"/>
  <c r="K121" i="27"/>
  <c r="J121" i="27"/>
  <c r="K120" i="27"/>
  <c r="J120" i="27"/>
  <c r="K119" i="27"/>
  <c r="J119" i="27"/>
  <c r="K118" i="27"/>
  <c r="J118" i="27"/>
  <c r="K117" i="27"/>
  <c r="J117" i="27"/>
  <c r="K116" i="27"/>
  <c r="J116" i="27"/>
  <c r="K115" i="27"/>
  <c r="J115" i="27"/>
  <c r="K114" i="27"/>
  <c r="J114" i="27"/>
  <c r="K113" i="27"/>
  <c r="J113" i="27"/>
  <c r="K112" i="27"/>
  <c r="J112" i="27"/>
  <c r="K111" i="27"/>
  <c r="J111" i="27"/>
  <c r="K110" i="27"/>
  <c r="J110" i="27"/>
  <c r="K109" i="27"/>
  <c r="J109" i="27"/>
  <c r="K108" i="27"/>
  <c r="J108" i="27"/>
  <c r="K107" i="27"/>
  <c r="J107" i="27"/>
  <c r="K106" i="27"/>
  <c r="J106" i="27"/>
  <c r="K104" i="27"/>
  <c r="J104" i="27"/>
  <c r="K103" i="27"/>
  <c r="J103" i="27"/>
  <c r="K102" i="27"/>
  <c r="J102" i="27"/>
  <c r="K101" i="27"/>
  <c r="J101" i="27"/>
  <c r="K100" i="27"/>
  <c r="J100" i="27"/>
  <c r="K99" i="27"/>
  <c r="J99" i="27"/>
  <c r="K98" i="27"/>
  <c r="J98" i="27"/>
  <c r="K97" i="27"/>
  <c r="J97" i="27"/>
  <c r="K96" i="27"/>
  <c r="J96" i="27"/>
  <c r="K95" i="27"/>
  <c r="J95" i="27"/>
  <c r="K93" i="27"/>
  <c r="J93" i="27"/>
  <c r="K92" i="27"/>
  <c r="J92" i="27"/>
  <c r="K91" i="27"/>
  <c r="J91" i="27"/>
  <c r="K90" i="27"/>
  <c r="J90" i="27"/>
  <c r="K89" i="27"/>
  <c r="J89" i="27"/>
  <c r="K88" i="27"/>
  <c r="J88" i="27"/>
  <c r="K87" i="27"/>
  <c r="J87" i="27"/>
  <c r="K86" i="27"/>
  <c r="J86" i="27"/>
  <c r="K85" i="27"/>
  <c r="J85" i="27"/>
  <c r="K84" i="27"/>
  <c r="J84" i="27"/>
  <c r="K83" i="27"/>
  <c r="J83" i="27"/>
  <c r="K82" i="27"/>
  <c r="J82" i="27"/>
  <c r="K81" i="27"/>
  <c r="J81" i="27"/>
  <c r="K80" i="27"/>
  <c r="J80" i="27"/>
  <c r="K79" i="27"/>
  <c r="J79" i="27"/>
  <c r="K78" i="27"/>
  <c r="J78" i="27"/>
  <c r="K77" i="27"/>
  <c r="J77" i="27"/>
  <c r="K76" i="27"/>
  <c r="J76" i="27"/>
  <c r="K75" i="27"/>
  <c r="J75" i="27"/>
  <c r="K74" i="27"/>
  <c r="J74" i="27"/>
  <c r="K73" i="27"/>
  <c r="J73" i="27"/>
  <c r="K72" i="27"/>
  <c r="J72" i="27"/>
  <c r="K71" i="27"/>
  <c r="J71" i="27"/>
  <c r="K70" i="27"/>
  <c r="J70" i="27"/>
  <c r="K68" i="27"/>
  <c r="J68" i="27"/>
  <c r="K67" i="27"/>
  <c r="J67" i="27"/>
  <c r="K66" i="27"/>
  <c r="J66" i="27"/>
  <c r="K65" i="27"/>
  <c r="J65" i="27"/>
  <c r="K64" i="27"/>
  <c r="J64" i="27"/>
  <c r="K63" i="27"/>
  <c r="J63" i="27"/>
  <c r="K62" i="27"/>
  <c r="J62" i="27"/>
  <c r="K61" i="27"/>
  <c r="J61" i="27"/>
  <c r="K60" i="27"/>
  <c r="J60" i="27"/>
  <c r="K58" i="27"/>
  <c r="J58" i="27"/>
  <c r="K57" i="27"/>
  <c r="J57" i="27"/>
  <c r="K56" i="27"/>
  <c r="J56" i="27"/>
  <c r="K55" i="27"/>
  <c r="J55" i="27"/>
  <c r="K54" i="27"/>
  <c r="J54" i="27"/>
  <c r="K53" i="27"/>
  <c r="J53" i="27"/>
  <c r="K52" i="27"/>
  <c r="J52" i="27"/>
  <c r="K51" i="27"/>
  <c r="J51" i="27"/>
  <c r="K50" i="27"/>
  <c r="J50" i="27"/>
  <c r="AG49" i="27"/>
  <c r="AF49" i="27"/>
  <c r="AE49" i="27"/>
  <c r="AD49" i="27"/>
  <c r="S41" i="27" s="1"/>
  <c r="S42" i="27" s="1"/>
  <c r="AC49" i="27"/>
  <c r="AB49" i="27"/>
  <c r="AA49" i="27"/>
  <c r="Z49" i="27"/>
  <c r="Y49" i="27"/>
  <c r="X49" i="27"/>
  <c r="W49" i="27"/>
  <c r="V49" i="27"/>
  <c r="U49" i="27"/>
  <c r="T49" i="27"/>
  <c r="S49" i="27"/>
  <c r="R49" i="27"/>
  <c r="Q49" i="27"/>
  <c r="P49" i="27"/>
  <c r="O49" i="27"/>
  <c r="K49" i="27"/>
  <c r="J49" i="27"/>
  <c r="K48" i="27"/>
  <c r="J48" i="27"/>
  <c r="K47" i="27"/>
  <c r="J47" i="27"/>
  <c r="K46" i="27"/>
  <c r="J46" i="27"/>
  <c r="K45" i="27"/>
  <c r="J45" i="27"/>
  <c r="K44" i="27"/>
  <c r="J44" i="27"/>
  <c r="O43" i="27"/>
  <c r="K43" i="27"/>
  <c r="J43" i="27"/>
  <c r="K42" i="27"/>
  <c r="J42" i="27"/>
  <c r="K41" i="27"/>
  <c r="J41" i="27"/>
  <c r="U42" i="27"/>
  <c r="T42" i="27"/>
  <c r="R42" i="27"/>
  <c r="Q42" i="27"/>
  <c r="P42" i="27"/>
  <c r="K40" i="27"/>
  <c r="J40" i="27"/>
  <c r="K39" i="27"/>
  <c r="J39" i="27"/>
  <c r="K38" i="27"/>
  <c r="J38" i="27"/>
  <c r="K37" i="27"/>
  <c r="J37" i="27"/>
  <c r="K36" i="27"/>
  <c r="J36" i="27"/>
  <c r="K35" i="27"/>
  <c r="J35" i="27"/>
  <c r="K34" i="27"/>
  <c r="J34" i="27"/>
  <c r="K33" i="27"/>
  <c r="J33" i="27"/>
  <c r="Y26" i="27"/>
  <c r="T13" i="27"/>
  <c r="U13" i="27" s="1"/>
  <c r="S13" i="27"/>
  <c r="Q13" i="27"/>
  <c r="P13" i="27"/>
  <c r="T12" i="27"/>
  <c r="S12" i="27"/>
  <c r="Q12" i="27"/>
  <c r="P12" i="27"/>
  <c r="T11" i="27"/>
  <c r="S11" i="27"/>
  <c r="Q11" i="27"/>
  <c r="P11" i="27"/>
  <c r="T10" i="27"/>
  <c r="U10" i="27" s="1"/>
  <c r="S10" i="27"/>
  <c r="Q10" i="27"/>
  <c r="P10" i="27"/>
  <c r="T9" i="27"/>
  <c r="U9" i="27" s="1"/>
  <c r="S9" i="27"/>
  <c r="Q9" i="27"/>
  <c r="P9" i="27"/>
  <c r="T8" i="27"/>
  <c r="S8" i="27"/>
  <c r="Q8" i="27"/>
  <c r="P8" i="27"/>
  <c r="Y26" i="7"/>
  <c r="G61" i="13" l="1"/>
  <c r="G63" i="13"/>
  <c r="D65" i="13"/>
  <c r="H8" i="99"/>
  <c r="G64" i="13"/>
  <c r="G66" i="13"/>
  <c r="D67" i="13"/>
  <c r="D62" i="13"/>
  <c r="I12" i="61"/>
  <c r="G81" i="99"/>
  <c r="G62" i="13"/>
  <c r="G65" i="13"/>
  <c r="D63" i="13"/>
  <c r="D64" i="13"/>
  <c r="I13" i="61"/>
  <c r="J9" i="61"/>
  <c r="I11" i="61"/>
  <c r="G67" i="13"/>
  <c r="D66" i="13"/>
  <c r="D61" i="13"/>
  <c r="E79" i="99"/>
  <c r="F80" i="99"/>
  <c r="G78" i="99"/>
  <c r="G76" i="99"/>
  <c r="H11" i="99"/>
  <c r="H10" i="99"/>
  <c r="G80" i="99"/>
  <c r="G9" i="68"/>
  <c r="G9" i="67"/>
  <c r="G9" i="69"/>
  <c r="E10" i="67"/>
  <c r="E10" i="69"/>
  <c r="E10" i="68"/>
  <c r="J13" i="72"/>
  <c r="I13" i="72"/>
  <c r="J12" i="73"/>
  <c r="I12" i="73"/>
  <c r="J10" i="77"/>
  <c r="I10" i="77"/>
  <c r="H10" i="77"/>
  <c r="J7" i="72"/>
  <c r="I7" i="72"/>
  <c r="H7" i="72"/>
  <c r="G12" i="67"/>
  <c r="G12" i="69"/>
  <c r="G12" i="68"/>
  <c r="D8" i="69"/>
  <c r="D8" i="68"/>
  <c r="D8" i="67"/>
  <c r="J13" i="73"/>
  <c r="I13" i="73"/>
  <c r="J12" i="74"/>
  <c r="I12" i="74"/>
  <c r="J10" i="75"/>
  <c r="H10" i="75"/>
  <c r="I10" i="75"/>
  <c r="J7" i="74"/>
  <c r="I7" i="74"/>
  <c r="H7" i="74"/>
  <c r="J13" i="78"/>
  <c r="I13" i="78"/>
  <c r="J12" i="72"/>
  <c r="I12" i="72"/>
  <c r="J10" i="70"/>
  <c r="I10" i="70"/>
  <c r="H10" i="70"/>
  <c r="J7" i="78"/>
  <c r="I7" i="78"/>
  <c r="H7" i="78"/>
  <c r="E8" i="69"/>
  <c r="E8" i="68"/>
  <c r="E8" i="67"/>
  <c r="J9" i="77"/>
  <c r="I9" i="77"/>
  <c r="H9" i="77"/>
  <c r="J12" i="76"/>
  <c r="I12" i="76"/>
  <c r="J10" i="73"/>
  <c r="I10" i="73"/>
  <c r="H10" i="73"/>
  <c r="J7" i="70"/>
  <c r="I7" i="70"/>
  <c r="H7" i="70"/>
  <c r="J9" i="71"/>
  <c r="H9" i="71"/>
  <c r="I9" i="71"/>
  <c r="J12" i="78"/>
  <c r="I12" i="78"/>
  <c r="J10" i="74"/>
  <c r="H10" i="74"/>
  <c r="I10" i="74"/>
  <c r="J7" i="73"/>
  <c r="H7" i="73"/>
  <c r="I7" i="73"/>
  <c r="F9" i="68"/>
  <c r="F9" i="67"/>
  <c r="F9" i="69"/>
  <c r="J9" i="70"/>
  <c r="I9" i="70"/>
  <c r="H9" i="70"/>
  <c r="J11" i="70"/>
  <c r="I11" i="70"/>
  <c r="J10" i="76"/>
  <c r="I10" i="76"/>
  <c r="H10" i="76"/>
  <c r="J7" i="71"/>
  <c r="I7" i="71"/>
  <c r="H7" i="71"/>
  <c r="G11" i="69"/>
  <c r="G11" i="68"/>
  <c r="G11" i="67"/>
  <c r="D10" i="67"/>
  <c r="D10" i="69"/>
  <c r="D10" i="68"/>
  <c r="J9" i="73"/>
  <c r="I9" i="73"/>
  <c r="H9" i="73"/>
  <c r="J11" i="73"/>
  <c r="I11" i="73"/>
  <c r="J10" i="72"/>
  <c r="H10" i="72"/>
  <c r="I10" i="72"/>
  <c r="J7" i="77"/>
  <c r="H7" i="77"/>
  <c r="I7" i="77"/>
  <c r="F11" i="69"/>
  <c r="F11" i="68"/>
  <c r="F11" i="67"/>
  <c r="D12" i="68"/>
  <c r="D12" i="67"/>
  <c r="D12" i="69"/>
  <c r="J9" i="75"/>
  <c r="I9" i="75"/>
  <c r="H9" i="75"/>
  <c r="J11" i="74"/>
  <c r="I11" i="74"/>
  <c r="J8" i="76"/>
  <c r="H8" i="76"/>
  <c r="I8" i="76"/>
  <c r="J7" i="75"/>
  <c r="H7" i="75"/>
  <c r="I7" i="75"/>
  <c r="F12" i="78"/>
  <c r="F12" i="76"/>
  <c r="F12" i="72"/>
  <c r="F12" i="74"/>
  <c r="F12" i="73"/>
  <c r="F12" i="70"/>
  <c r="F12" i="75"/>
  <c r="F12" i="77"/>
  <c r="F12" i="71"/>
  <c r="D11" i="69"/>
  <c r="D11" i="68"/>
  <c r="D11" i="67"/>
  <c r="J9" i="76"/>
  <c r="I9" i="76"/>
  <c r="H9" i="76"/>
  <c r="J11" i="72"/>
  <c r="I11" i="72"/>
  <c r="J8" i="72"/>
  <c r="I8" i="72"/>
  <c r="H8" i="72"/>
  <c r="J7" i="76"/>
  <c r="I7" i="76"/>
  <c r="H7" i="76"/>
  <c r="E7" i="67"/>
  <c r="E7" i="69"/>
  <c r="E7" i="68"/>
  <c r="E9" i="68"/>
  <c r="E9" i="67"/>
  <c r="E9" i="69"/>
  <c r="J9" i="72"/>
  <c r="H9" i="72"/>
  <c r="I9" i="72"/>
  <c r="J11" i="76"/>
  <c r="I11" i="76"/>
  <c r="J8" i="74"/>
  <c r="H8" i="74"/>
  <c r="I8" i="74"/>
  <c r="F10" i="67"/>
  <c r="F10" i="69"/>
  <c r="F10" i="68"/>
  <c r="J13" i="76"/>
  <c r="I13" i="76"/>
  <c r="J9" i="74"/>
  <c r="H9" i="74"/>
  <c r="I9" i="74"/>
  <c r="J11" i="78"/>
  <c r="I11" i="78"/>
  <c r="J8" i="78"/>
  <c r="I8" i="78"/>
  <c r="H8" i="78"/>
  <c r="D7" i="68"/>
  <c r="D7" i="67"/>
  <c r="D7" i="69"/>
  <c r="J13" i="71"/>
  <c r="I13" i="71"/>
  <c r="J9" i="78"/>
  <c r="H9" i="78"/>
  <c r="I9" i="78"/>
  <c r="J11" i="71"/>
  <c r="I11" i="71"/>
  <c r="J8" i="75"/>
  <c r="I8" i="75"/>
  <c r="H8" i="75"/>
  <c r="G7" i="67"/>
  <c r="G7" i="69"/>
  <c r="G7" i="68"/>
  <c r="J13" i="77"/>
  <c r="I13" i="77"/>
  <c r="J12" i="71"/>
  <c r="I12" i="71"/>
  <c r="J11" i="77"/>
  <c r="I11" i="77"/>
  <c r="J8" i="70"/>
  <c r="I8" i="70"/>
  <c r="H8" i="70"/>
  <c r="G10" i="69"/>
  <c r="G10" i="68"/>
  <c r="G10" i="67"/>
  <c r="D13" i="67"/>
  <c r="D13" i="69"/>
  <c r="D13" i="68"/>
  <c r="J13" i="75"/>
  <c r="I13" i="75"/>
  <c r="J12" i="77"/>
  <c r="I12" i="77"/>
  <c r="J11" i="75"/>
  <c r="I11" i="75"/>
  <c r="J8" i="73"/>
  <c r="I8" i="73"/>
  <c r="H8" i="73"/>
  <c r="G8" i="69"/>
  <c r="G8" i="68"/>
  <c r="G8" i="67"/>
  <c r="D9" i="68"/>
  <c r="D9" i="67"/>
  <c r="D9" i="69"/>
  <c r="J13" i="74"/>
  <c r="I13" i="74"/>
  <c r="J12" i="75"/>
  <c r="I12" i="75"/>
  <c r="J10" i="78"/>
  <c r="H10" i="78"/>
  <c r="I10" i="78"/>
  <c r="J8" i="77"/>
  <c r="H8" i="77"/>
  <c r="I8" i="77"/>
  <c r="E11" i="75"/>
  <c r="H11" i="75" s="1"/>
  <c r="E11" i="77"/>
  <c r="E11" i="71"/>
  <c r="E11" i="78"/>
  <c r="H11" i="78" s="1"/>
  <c r="E11" i="76"/>
  <c r="E11" i="72"/>
  <c r="E11" i="74"/>
  <c r="E11" i="73"/>
  <c r="E11" i="70"/>
  <c r="G13" i="69"/>
  <c r="G13" i="68"/>
  <c r="G13" i="67"/>
  <c r="F8" i="69"/>
  <c r="F8" i="68"/>
  <c r="F8" i="67"/>
  <c r="F7" i="67"/>
  <c r="F7" i="69"/>
  <c r="F7" i="68"/>
  <c r="J13" i="70"/>
  <c r="I13" i="70"/>
  <c r="J12" i="70"/>
  <c r="I12" i="70"/>
  <c r="J10" i="71"/>
  <c r="H10" i="71"/>
  <c r="I10" i="71"/>
  <c r="J8" i="71"/>
  <c r="H8" i="71"/>
  <c r="I8" i="71"/>
  <c r="U10" i="28"/>
  <c r="R12" i="29"/>
  <c r="U47" i="29"/>
  <c r="D6" i="43"/>
  <c r="D7" i="43" s="1"/>
  <c r="R11" i="27"/>
  <c r="C6" i="43"/>
  <c r="F6" i="43" s="1"/>
  <c r="U11" i="29"/>
  <c r="R13" i="27"/>
  <c r="U8" i="28"/>
  <c r="U12" i="28"/>
  <c r="R47" i="29"/>
  <c r="R9" i="27"/>
  <c r="C7" i="43"/>
  <c r="G6" i="43"/>
  <c r="E6" i="43"/>
  <c r="R11" i="31"/>
  <c r="G5" i="43"/>
  <c r="F5" i="43"/>
  <c r="U8" i="27"/>
  <c r="U12" i="27"/>
  <c r="R8" i="28"/>
  <c r="R12" i="28"/>
  <c r="R10" i="27"/>
  <c r="U9" i="28"/>
  <c r="U13" i="28"/>
  <c r="T47" i="29"/>
  <c r="R10" i="30"/>
  <c r="R8" i="27"/>
  <c r="U11" i="28"/>
  <c r="U11" i="27"/>
  <c r="K6" i="42"/>
  <c r="L6" i="42" s="1"/>
  <c r="L5" i="42"/>
  <c r="Q4" i="42" s="1"/>
  <c r="R11" i="30"/>
  <c r="R9" i="30"/>
  <c r="Q47" i="29"/>
  <c r="R11" i="28"/>
  <c r="U9" i="29"/>
  <c r="B51" i="42"/>
  <c r="M43" i="42"/>
  <c r="R13" i="30"/>
  <c r="B51" i="44"/>
  <c r="U12" i="30"/>
  <c r="Q14" i="32"/>
  <c r="P38" i="32" s="1"/>
  <c r="P35" i="34"/>
  <c r="P38" i="34" s="1"/>
  <c r="R8" i="32"/>
  <c r="P33" i="32"/>
  <c r="U9" i="30"/>
  <c r="P12" i="35"/>
  <c r="R12" i="35" s="1"/>
  <c r="P35" i="31"/>
  <c r="R10" i="32"/>
  <c r="P13" i="36"/>
  <c r="R13" i="36" s="1"/>
  <c r="R12" i="31"/>
  <c r="R12" i="32"/>
  <c r="P36" i="32"/>
  <c r="P13" i="35"/>
  <c r="Q14" i="36"/>
  <c r="P38" i="36" s="1"/>
  <c r="R13" i="32"/>
  <c r="B52" i="43"/>
  <c r="M44" i="44"/>
  <c r="N44" i="44" s="1"/>
  <c r="B44" i="44" s="1"/>
  <c r="B53" i="44" s="1"/>
  <c r="P36" i="30"/>
  <c r="P32" i="32"/>
  <c r="F11" i="44"/>
  <c r="B11" i="44" s="1"/>
  <c r="F11" i="48"/>
  <c r="B11" i="48" s="1"/>
  <c r="E11" i="48" s="1"/>
  <c r="F11" i="45"/>
  <c r="B11" i="45" s="1"/>
  <c r="E11" i="45" s="1"/>
  <c r="F11" i="22"/>
  <c r="F11" i="46"/>
  <c r="B11" i="46" s="1"/>
  <c r="E11" i="46" s="1"/>
  <c r="F11" i="20"/>
  <c r="F11" i="49"/>
  <c r="B11" i="49" s="1"/>
  <c r="E11" i="49" s="1"/>
  <c r="F11" i="21"/>
  <c r="F11" i="47"/>
  <c r="B11" i="47" s="1"/>
  <c r="E11" i="47" s="1"/>
  <c r="B52" i="44"/>
  <c r="R12" i="27"/>
  <c r="U10" i="29"/>
  <c r="P11" i="36"/>
  <c r="S47" i="29"/>
  <c r="Q14" i="31"/>
  <c r="P38" i="31" s="1"/>
  <c r="R13" i="31"/>
  <c r="R11" i="32"/>
  <c r="R8" i="31"/>
  <c r="P32" i="31"/>
  <c r="P10" i="35"/>
  <c r="C6" i="42"/>
  <c r="F5" i="42"/>
  <c r="P14" i="29"/>
  <c r="V8" i="29" s="1"/>
  <c r="U10" i="30"/>
  <c r="Q14" i="29"/>
  <c r="P8" i="35"/>
  <c r="P14" i="30"/>
  <c r="V14" i="30" s="1"/>
  <c r="R9" i="31"/>
  <c r="R12" i="33"/>
  <c r="Q14" i="30"/>
  <c r="R9" i="29"/>
  <c r="R8" i="30"/>
  <c r="R13" i="33"/>
  <c r="P10" i="36"/>
  <c r="K6" i="44"/>
  <c r="L6" i="44" s="1"/>
  <c r="D5" i="44"/>
  <c r="S14" i="29"/>
  <c r="S25" i="29" s="1" a="1"/>
  <c r="S25" i="29" s="1"/>
  <c r="P35" i="29"/>
  <c r="P34" i="30"/>
  <c r="R10" i="31"/>
  <c r="Q14" i="35"/>
  <c r="P38" i="35" s="1"/>
  <c r="P9" i="35"/>
  <c r="R9" i="35" s="1"/>
  <c r="K6" i="46"/>
  <c r="L6" i="46" s="1"/>
  <c r="D5" i="46"/>
  <c r="P35" i="33"/>
  <c r="R12" i="34"/>
  <c r="E11" i="43"/>
  <c r="P11" i="35"/>
  <c r="P12" i="36"/>
  <c r="R13" i="34"/>
  <c r="U13" i="29"/>
  <c r="P32" i="36"/>
  <c r="Q35" i="48"/>
  <c r="J10" i="61"/>
  <c r="J11" i="61"/>
  <c r="I10" i="61"/>
  <c r="I9" i="61"/>
  <c r="J13" i="61"/>
  <c r="H9" i="61"/>
  <c r="J12" i="61"/>
  <c r="F11" i="57"/>
  <c r="F11" i="56"/>
  <c r="F11" i="55"/>
  <c r="G13" i="56"/>
  <c r="G13" i="55"/>
  <c r="G13" i="57"/>
  <c r="D8" i="56"/>
  <c r="D8" i="55"/>
  <c r="D8" i="57"/>
  <c r="F9" i="57"/>
  <c r="F9" i="55"/>
  <c r="F9" i="56"/>
  <c r="E9" i="56"/>
  <c r="E9" i="55"/>
  <c r="E9" i="57"/>
  <c r="F7" i="57"/>
  <c r="F7" i="56"/>
  <c r="F7" i="55"/>
  <c r="I13" i="62"/>
  <c r="J13" i="62"/>
  <c r="J8" i="66"/>
  <c r="H8" i="66"/>
  <c r="I8" i="66"/>
  <c r="I12" i="63"/>
  <c r="J12" i="63"/>
  <c r="H7" i="62"/>
  <c r="J7" i="62"/>
  <c r="I7" i="62"/>
  <c r="J7" i="63"/>
  <c r="H7" i="63"/>
  <c r="I7" i="63"/>
  <c r="I10" i="63"/>
  <c r="J10" i="63"/>
  <c r="H10" i="63"/>
  <c r="I9" i="66"/>
  <c r="J9" i="66"/>
  <c r="H9" i="66"/>
  <c r="J11" i="62"/>
  <c r="I11" i="62"/>
  <c r="E10" i="56"/>
  <c r="E10" i="57"/>
  <c r="E10" i="55"/>
  <c r="D7" i="57"/>
  <c r="D7" i="56"/>
  <c r="D7" i="55"/>
  <c r="F8" i="57"/>
  <c r="F8" i="55"/>
  <c r="F8" i="56"/>
  <c r="E8" i="57"/>
  <c r="E8" i="56"/>
  <c r="E8" i="55"/>
  <c r="F10" i="56"/>
  <c r="F10" i="55"/>
  <c r="F10" i="57"/>
  <c r="J13" i="65"/>
  <c r="I13" i="65"/>
  <c r="I8" i="65"/>
  <c r="J8" i="65"/>
  <c r="H8" i="65"/>
  <c r="J11" i="65"/>
  <c r="I11" i="65"/>
  <c r="J11" i="64"/>
  <c r="I11" i="64"/>
  <c r="E11" i="61"/>
  <c r="H11" i="61" s="1"/>
  <c r="E11" i="64"/>
  <c r="H11" i="64" s="1"/>
  <c r="E11" i="66"/>
  <c r="E11" i="65"/>
  <c r="E11" i="62"/>
  <c r="E11" i="63"/>
  <c r="F12" i="61"/>
  <c r="F12" i="66"/>
  <c r="F12" i="64"/>
  <c r="F12" i="65"/>
  <c r="F12" i="63"/>
  <c r="F12" i="62"/>
  <c r="G7" i="55"/>
  <c r="G7" i="56"/>
  <c r="G7" i="57"/>
  <c r="G9" i="56"/>
  <c r="G9" i="55"/>
  <c r="G9" i="57"/>
  <c r="D11" i="56"/>
  <c r="D11" i="57"/>
  <c r="D11" i="55"/>
  <c r="J13" i="63"/>
  <c r="I13" i="63"/>
  <c r="I8" i="62"/>
  <c r="J8" i="62"/>
  <c r="H8" i="62"/>
  <c r="J8" i="64"/>
  <c r="I8" i="64"/>
  <c r="H8" i="64"/>
  <c r="J12" i="62"/>
  <c r="I12" i="62"/>
  <c r="J7" i="66"/>
  <c r="H7" i="66"/>
  <c r="I7" i="66"/>
  <c r="H10" i="65"/>
  <c r="J10" i="65"/>
  <c r="I10" i="65"/>
  <c r="I9" i="62"/>
  <c r="J9" i="62"/>
  <c r="H9" i="62"/>
  <c r="I11" i="63"/>
  <c r="J11" i="63"/>
  <c r="G8" i="55"/>
  <c r="G8" i="56"/>
  <c r="G8" i="57"/>
  <c r="G11" i="57"/>
  <c r="G11" i="55"/>
  <c r="G11" i="56"/>
  <c r="D9" i="57"/>
  <c r="D9" i="56"/>
  <c r="D9" i="55"/>
  <c r="D10" i="57"/>
  <c r="D10" i="55"/>
  <c r="D10" i="56"/>
  <c r="J13" i="66"/>
  <c r="I13" i="66"/>
  <c r="J12" i="66"/>
  <c r="I12" i="66"/>
  <c r="H7" i="65"/>
  <c r="I7" i="65"/>
  <c r="J7" i="65"/>
  <c r="J10" i="62"/>
  <c r="H10" i="62"/>
  <c r="I10" i="62"/>
  <c r="J10" i="64"/>
  <c r="I10" i="64"/>
  <c r="H10" i="64"/>
  <c r="J9" i="64"/>
  <c r="I9" i="64"/>
  <c r="H9" i="64"/>
  <c r="H9" i="65"/>
  <c r="I9" i="65"/>
  <c r="J9" i="65"/>
  <c r="E7" i="56"/>
  <c r="E7" i="55"/>
  <c r="E7" i="57"/>
  <c r="G10" i="55"/>
  <c r="G10" i="56"/>
  <c r="G10" i="57"/>
  <c r="G12" i="55"/>
  <c r="G12" i="56"/>
  <c r="G12" i="57"/>
  <c r="J13" i="13"/>
  <c r="D13" i="57"/>
  <c r="D13" i="56"/>
  <c r="D13" i="55"/>
  <c r="D12" i="56"/>
  <c r="D12" i="57"/>
  <c r="D12" i="55"/>
  <c r="I13" i="64"/>
  <c r="J13" i="64"/>
  <c r="I8" i="63"/>
  <c r="J8" i="63"/>
  <c r="H8" i="63"/>
  <c r="J12" i="64"/>
  <c r="I12" i="64"/>
  <c r="J12" i="65"/>
  <c r="I12" i="65"/>
  <c r="H7" i="64"/>
  <c r="J7" i="64"/>
  <c r="I7" i="64"/>
  <c r="I10" i="66"/>
  <c r="H10" i="66"/>
  <c r="J10" i="66"/>
  <c r="I9" i="63"/>
  <c r="H9" i="63"/>
  <c r="J9" i="63"/>
  <c r="I11" i="66"/>
  <c r="J11" i="66"/>
  <c r="J7" i="61"/>
  <c r="I7" i="61"/>
  <c r="H7" i="61"/>
  <c r="H10" i="61"/>
  <c r="F28" i="18"/>
  <c r="F27" i="18" s="1"/>
  <c r="J8" i="61"/>
  <c r="H8" i="61"/>
  <c r="I8" i="61"/>
  <c r="H8" i="60"/>
  <c r="H7" i="59"/>
  <c r="H7" i="58"/>
  <c r="H9" i="59"/>
  <c r="H10" i="59"/>
  <c r="H9" i="58"/>
  <c r="H10" i="60"/>
  <c r="I13" i="13"/>
  <c r="H8" i="58"/>
  <c r="H8" i="59"/>
  <c r="H7" i="60"/>
  <c r="H9" i="60"/>
  <c r="H10" i="58"/>
  <c r="F12" i="59"/>
  <c r="F12" i="58"/>
  <c r="F12" i="60"/>
  <c r="J7" i="60"/>
  <c r="I7" i="60"/>
  <c r="J7" i="59"/>
  <c r="I7" i="59"/>
  <c r="J9" i="58"/>
  <c r="I9" i="58"/>
  <c r="J11" i="58"/>
  <c r="I11" i="58"/>
  <c r="I10" i="58"/>
  <c r="J10" i="58"/>
  <c r="J13" i="60"/>
  <c r="I13" i="60"/>
  <c r="I8" i="60"/>
  <c r="J8" i="60"/>
  <c r="I13" i="58"/>
  <c r="J13" i="58"/>
  <c r="J12" i="58"/>
  <c r="I12" i="58"/>
  <c r="I7" i="58"/>
  <c r="J7" i="58"/>
  <c r="J10" i="59"/>
  <c r="I10" i="59"/>
  <c r="I9" i="59"/>
  <c r="J9" i="59"/>
  <c r="E11" i="13"/>
  <c r="E65" i="13" s="1"/>
  <c r="E11" i="59"/>
  <c r="H11" i="59" s="1"/>
  <c r="E11" i="58"/>
  <c r="H11" i="58" s="1"/>
  <c r="E11" i="60"/>
  <c r="H11" i="60" s="1"/>
  <c r="I13" i="59"/>
  <c r="J13" i="59"/>
  <c r="J8" i="58"/>
  <c r="I8" i="58"/>
  <c r="J8" i="59"/>
  <c r="I8" i="59"/>
  <c r="J12" i="59"/>
  <c r="I12" i="59"/>
  <c r="I12" i="60"/>
  <c r="J12" i="60"/>
  <c r="I9" i="60"/>
  <c r="J9" i="60"/>
  <c r="J11" i="60"/>
  <c r="I11" i="60"/>
  <c r="I11" i="59"/>
  <c r="J11" i="59"/>
  <c r="I10" i="60"/>
  <c r="J10" i="60"/>
  <c r="D28" i="18"/>
  <c r="D27" i="18" s="1"/>
  <c r="J28" i="18"/>
  <c r="J27" i="18" s="1"/>
  <c r="E28" i="18"/>
  <c r="E27" i="18" s="1"/>
  <c r="G28" i="18"/>
  <c r="G27" i="18" s="1"/>
  <c r="J23" i="38"/>
  <c r="F13" i="99" s="1"/>
  <c r="F81" i="99" s="1"/>
  <c r="F12" i="13"/>
  <c r="F66" i="13" s="1"/>
  <c r="N43" i="45"/>
  <c r="B43" i="45" s="1"/>
  <c r="W36" i="45" s="1"/>
  <c r="W37" i="45"/>
  <c r="Q37" i="45"/>
  <c r="B53" i="45"/>
  <c r="E9" i="45"/>
  <c r="B51" i="46"/>
  <c r="W36" i="44"/>
  <c r="Q36" i="44"/>
  <c r="M43" i="48"/>
  <c r="N43" i="48" s="1"/>
  <c r="B43" i="48" s="1"/>
  <c r="Q36" i="48" s="1"/>
  <c r="W35" i="44"/>
  <c r="Q35" i="44"/>
  <c r="M43" i="47"/>
  <c r="N43" i="47" s="1"/>
  <c r="B43" i="47" s="1"/>
  <c r="B51" i="47"/>
  <c r="M45" i="45"/>
  <c r="M43" i="46"/>
  <c r="N43" i="46" s="1"/>
  <c r="B43" i="46" s="1"/>
  <c r="D5" i="49"/>
  <c r="L5" i="49"/>
  <c r="Q4" i="49" s="1"/>
  <c r="K6" i="49"/>
  <c r="L6" i="49" s="1"/>
  <c r="C7" i="49"/>
  <c r="G6" i="49"/>
  <c r="B50" i="49"/>
  <c r="E10" i="49"/>
  <c r="M43" i="49"/>
  <c r="B51" i="49"/>
  <c r="C7" i="48"/>
  <c r="F7" i="48" s="1"/>
  <c r="G6" i="48"/>
  <c r="E8" i="48"/>
  <c r="B51" i="48"/>
  <c r="F6" i="48"/>
  <c r="D5" i="48"/>
  <c r="K6" i="48"/>
  <c r="L6" i="48" s="1"/>
  <c r="L5" i="48"/>
  <c r="Q4" i="48" s="1"/>
  <c r="B50" i="48"/>
  <c r="F6" i="47"/>
  <c r="B7" i="47"/>
  <c r="Q34" i="47" s="1"/>
  <c r="K6" i="47"/>
  <c r="L6" i="47" s="1"/>
  <c r="L5" i="47"/>
  <c r="Q4" i="47" s="1"/>
  <c r="D5" i="47"/>
  <c r="C7" i="47"/>
  <c r="G6" i="47"/>
  <c r="B7" i="46"/>
  <c r="Q34" i="46" s="1"/>
  <c r="F6" i="46"/>
  <c r="G6" i="46"/>
  <c r="B7" i="45"/>
  <c r="K6" i="45"/>
  <c r="L6" i="45" s="1"/>
  <c r="D5" i="45"/>
  <c r="C6" i="45"/>
  <c r="F6" i="45" s="1"/>
  <c r="F6" i="44"/>
  <c r="B7" i="44"/>
  <c r="G6" i="44"/>
  <c r="F7" i="43"/>
  <c r="E7" i="43"/>
  <c r="B50" i="43"/>
  <c r="G7" i="43"/>
  <c r="B53" i="43"/>
  <c r="E12" i="43"/>
  <c r="E13" i="43"/>
  <c r="M45" i="43"/>
  <c r="B50" i="42"/>
  <c r="D6" i="42"/>
  <c r="E12" i="42"/>
  <c r="E13" i="42"/>
  <c r="I22" i="38"/>
  <c r="E12" i="99" s="1"/>
  <c r="H28" i="38"/>
  <c r="H27" i="38" s="1"/>
  <c r="I22" i="37"/>
  <c r="H28" i="37"/>
  <c r="H27" i="37" s="1"/>
  <c r="H28" i="18"/>
  <c r="H27" i="18" s="1"/>
  <c r="I28" i="18"/>
  <c r="I27" i="18" s="1"/>
  <c r="G351" i="36"/>
  <c r="P36" i="36"/>
  <c r="R12" i="36"/>
  <c r="P8" i="36"/>
  <c r="P9" i="36"/>
  <c r="G351" i="35"/>
  <c r="P36" i="35"/>
  <c r="R13" i="35"/>
  <c r="P14" i="34"/>
  <c r="S25" i="34" s="1" a="1"/>
  <c r="S25" i="34" s="1"/>
  <c r="Q14" i="34"/>
  <c r="R8" i="34"/>
  <c r="R9" i="34"/>
  <c r="R10" i="34"/>
  <c r="P38" i="33"/>
  <c r="P14" i="33"/>
  <c r="V25" i="33" s="1" a="1"/>
  <c r="V25" i="33" s="1"/>
  <c r="Q14" i="33"/>
  <c r="R8" i="33"/>
  <c r="R9" i="33"/>
  <c r="R10" i="33"/>
  <c r="P14" i="32"/>
  <c r="R25" i="32" s="1" a="1"/>
  <c r="R25" i="32" s="1"/>
  <c r="P14" i="31"/>
  <c r="P25" i="31" s="1" a="1"/>
  <c r="S14" i="30"/>
  <c r="W14" i="30" s="1"/>
  <c r="P25" i="30" a="1"/>
  <c r="V8" i="30"/>
  <c r="U8" i="30"/>
  <c r="V9" i="30"/>
  <c r="V11" i="30"/>
  <c r="V13" i="30"/>
  <c r="R14" i="30"/>
  <c r="V10" i="30"/>
  <c r="V12" i="30"/>
  <c r="T14" i="30"/>
  <c r="P33" i="30"/>
  <c r="U11" i="30"/>
  <c r="U13" i="30"/>
  <c r="U12" i="29"/>
  <c r="R8" i="29"/>
  <c r="Q25" i="29" a="1"/>
  <c r="Q25" i="29" s="1"/>
  <c r="U8" i="29"/>
  <c r="T14" i="29"/>
  <c r="R11" i="29"/>
  <c r="S14" i="28"/>
  <c r="W14" i="28" s="1"/>
  <c r="P14" i="28"/>
  <c r="V14" i="28" s="1"/>
  <c r="T14" i="28"/>
  <c r="Q14" i="28"/>
  <c r="P27" i="28"/>
  <c r="P28" i="28"/>
  <c r="P29" i="28"/>
  <c r="P30" i="28"/>
  <c r="P31" i="28"/>
  <c r="P32" i="28"/>
  <c r="P14" i="27"/>
  <c r="V14" i="27" s="1"/>
  <c r="T14" i="27"/>
  <c r="S14" i="27"/>
  <c r="W14" i="27" s="1"/>
  <c r="Q14" i="27"/>
  <c r="P27" i="27"/>
  <c r="P28" i="27"/>
  <c r="P29" i="27"/>
  <c r="P30" i="27"/>
  <c r="P31" i="27"/>
  <c r="P32" i="27"/>
  <c r="J9" i="56" l="1"/>
  <c r="I12" i="57"/>
  <c r="I13" i="57"/>
  <c r="J13" i="56"/>
  <c r="J12" i="56"/>
  <c r="I11" i="56"/>
  <c r="I8" i="57"/>
  <c r="J10" i="56"/>
  <c r="J9" i="57"/>
  <c r="J7" i="56"/>
  <c r="J10" i="57"/>
  <c r="J11" i="57"/>
  <c r="J8" i="56"/>
  <c r="E80" i="99"/>
  <c r="H12" i="99"/>
  <c r="F12" i="67"/>
  <c r="F12" i="68"/>
  <c r="F12" i="69"/>
  <c r="H11" i="70"/>
  <c r="J8" i="67"/>
  <c r="I8" i="67"/>
  <c r="H8" i="67"/>
  <c r="E12" i="78"/>
  <c r="E12" i="76"/>
  <c r="E12" i="72"/>
  <c r="E12" i="74"/>
  <c r="H12" i="74" s="1"/>
  <c r="E12" i="73"/>
  <c r="H12" i="73" s="1"/>
  <c r="E12" i="70"/>
  <c r="E12" i="75"/>
  <c r="H12" i="75" s="1"/>
  <c r="E12" i="77"/>
  <c r="E12" i="71"/>
  <c r="F13" i="73"/>
  <c r="F13" i="72"/>
  <c r="F13" i="70"/>
  <c r="F13" i="74"/>
  <c r="F13" i="75"/>
  <c r="F13" i="77"/>
  <c r="F13" i="71"/>
  <c r="F13" i="76"/>
  <c r="F13" i="78"/>
  <c r="J13" i="68"/>
  <c r="I13" i="68"/>
  <c r="J8" i="68"/>
  <c r="I8" i="68"/>
  <c r="H8" i="68"/>
  <c r="J13" i="69"/>
  <c r="I13" i="69"/>
  <c r="J10" i="68"/>
  <c r="H10" i="68"/>
  <c r="I10" i="68"/>
  <c r="J8" i="69"/>
  <c r="H8" i="69"/>
  <c r="I8" i="69"/>
  <c r="J13" i="67"/>
  <c r="I13" i="67"/>
  <c r="J10" i="69"/>
  <c r="H10" i="69"/>
  <c r="I10" i="69"/>
  <c r="J10" i="67"/>
  <c r="I10" i="67"/>
  <c r="H10" i="67"/>
  <c r="H11" i="76"/>
  <c r="H11" i="73"/>
  <c r="J11" i="67"/>
  <c r="I11" i="67"/>
  <c r="J12" i="69"/>
  <c r="I12" i="69"/>
  <c r="J9" i="69"/>
  <c r="H9" i="69"/>
  <c r="I9" i="69"/>
  <c r="H11" i="77"/>
  <c r="J11" i="68"/>
  <c r="I11" i="68"/>
  <c r="J12" i="67"/>
  <c r="I12" i="67"/>
  <c r="J9" i="67"/>
  <c r="H9" i="67"/>
  <c r="I9" i="67"/>
  <c r="J11" i="69"/>
  <c r="I11" i="69"/>
  <c r="J12" i="68"/>
  <c r="I12" i="68"/>
  <c r="J9" i="68"/>
  <c r="I9" i="68"/>
  <c r="H9" i="68"/>
  <c r="J7" i="69"/>
  <c r="I7" i="69"/>
  <c r="H7" i="69"/>
  <c r="J7" i="67"/>
  <c r="I7" i="67"/>
  <c r="H7" i="67"/>
  <c r="E11" i="69"/>
  <c r="E11" i="68"/>
  <c r="E11" i="67"/>
  <c r="H11" i="67" s="1"/>
  <c r="H11" i="71"/>
  <c r="J7" i="68"/>
  <c r="I7" i="68"/>
  <c r="H7" i="68"/>
  <c r="H11" i="72"/>
  <c r="H11" i="74"/>
  <c r="T25" i="34" a="1"/>
  <c r="T25" i="34" s="1"/>
  <c r="P25" i="34" a="1"/>
  <c r="V10" i="29"/>
  <c r="V9" i="29"/>
  <c r="V12" i="29"/>
  <c r="V11" i="29"/>
  <c r="V14" i="29"/>
  <c r="V13" i="29"/>
  <c r="R14" i="29"/>
  <c r="Q25" i="34" a="1"/>
  <c r="Q25" i="34" s="1"/>
  <c r="Q25" i="30" a="1"/>
  <c r="Q25" i="30" s="1"/>
  <c r="D6" i="47"/>
  <c r="D7" i="47" s="1"/>
  <c r="E7" i="47" s="1"/>
  <c r="T25" i="30" a="1"/>
  <c r="T25" i="30" s="1"/>
  <c r="V25" i="34" a="1"/>
  <c r="V25" i="34" s="1"/>
  <c r="V8" i="28"/>
  <c r="V9" i="28"/>
  <c r="R28" i="28" s="1"/>
  <c r="W14" i="29"/>
  <c r="W9" i="29"/>
  <c r="U33" i="29" s="1"/>
  <c r="R25" i="29" a="1"/>
  <c r="R25" i="29" s="1"/>
  <c r="W10" i="29"/>
  <c r="V34" i="29" s="1"/>
  <c r="W13" i="29"/>
  <c r="W12" i="29"/>
  <c r="T25" i="29" a="1"/>
  <c r="T25" i="29" s="1"/>
  <c r="W8" i="29"/>
  <c r="R25" i="34" a="1"/>
  <c r="R25" i="34" s="1"/>
  <c r="R14" i="34"/>
  <c r="Q37" i="44"/>
  <c r="W37" i="44"/>
  <c r="U25" i="30" a="1"/>
  <c r="U25" i="30" s="1"/>
  <c r="W13" i="27"/>
  <c r="N43" i="42"/>
  <c r="B43" i="42" s="1"/>
  <c r="M44" i="42"/>
  <c r="S25" i="30" a="1"/>
  <c r="S25" i="30" s="1"/>
  <c r="W13" i="30"/>
  <c r="T37" i="30" s="1"/>
  <c r="V25" i="30" a="1"/>
  <c r="V25" i="30" s="1"/>
  <c r="W9" i="30"/>
  <c r="W8" i="30"/>
  <c r="M45" i="44"/>
  <c r="W11" i="29"/>
  <c r="D6" i="44"/>
  <c r="D7" i="44" s="1"/>
  <c r="E7" i="44" s="1"/>
  <c r="Q25" i="33" a="1"/>
  <c r="Q25" i="33" s="1"/>
  <c r="S25" i="33" a="1"/>
  <c r="S25" i="33" s="1"/>
  <c r="W10" i="30"/>
  <c r="W34" i="30" s="1"/>
  <c r="R14" i="33"/>
  <c r="T25" i="33" a="1"/>
  <c r="T25" i="33" s="1"/>
  <c r="R25" i="33" a="1"/>
  <c r="R25" i="33" s="1"/>
  <c r="P25" i="33" a="1"/>
  <c r="V25" i="31" a="1"/>
  <c r="V25" i="31" s="1"/>
  <c r="G6" i="42"/>
  <c r="C7" i="42"/>
  <c r="F6" i="42"/>
  <c r="P14" i="35"/>
  <c r="P25" i="35" a="1"/>
  <c r="D6" i="46"/>
  <c r="V13" i="28"/>
  <c r="B52" i="48"/>
  <c r="U25" i="27" a="1"/>
  <c r="U25" i="27" s="1"/>
  <c r="V12" i="28"/>
  <c r="V31" i="28" s="1"/>
  <c r="V25" i="27" a="1"/>
  <c r="V25" i="27" s="1"/>
  <c r="U14" i="27"/>
  <c r="V11" i="28"/>
  <c r="U30" i="28" s="1"/>
  <c r="Q25" i="27" a="1"/>
  <c r="Q25" i="27" s="1"/>
  <c r="Q34" i="44"/>
  <c r="W34" i="44"/>
  <c r="R25" i="27" a="1"/>
  <c r="R25" i="27" s="1"/>
  <c r="W9" i="27"/>
  <c r="W11" i="30"/>
  <c r="R25" i="30" a="1"/>
  <c r="R25" i="30" s="1"/>
  <c r="T25" i="27" a="1"/>
  <c r="T25" i="27" s="1"/>
  <c r="Q25" i="28" a="1"/>
  <c r="Q25" i="28" s="1"/>
  <c r="S25" i="27" a="1"/>
  <c r="S25" i="27" s="1"/>
  <c r="R25" i="28" a="1"/>
  <c r="R25" i="28" s="1"/>
  <c r="E11" i="44"/>
  <c r="U25" i="33" a="1"/>
  <c r="U25" i="33" s="1"/>
  <c r="S25" i="28" a="1"/>
  <c r="S25" i="28" s="1"/>
  <c r="U25" i="29" a="1"/>
  <c r="U25" i="29" s="1"/>
  <c r="T25" i="31" a="1"/>
  <c r="T25" i="31" s="1"/>
  <c r="I7" i="57"/>
  <c r="T25" i="28" a="1"/>
  <c r="T25" i="28" s="1"/>
  <c r="U25" i="28" a="1"/>
  <c r="U25" i="28" s="1"/>
  <c r="V25" i="29" a="1"/>
  <c r="V25" i="29" s="1"/>
  <c r="R25" i="31" a="1"/>
  <c r="R25" i="31" s="1"/>
  <c r="W12" i="30"/>
  <c r="W34" i="45"/>
  <c r="Q34" i="45"/>
  <c r="V25" i="28" a="1"/>
  <c r="V25" i="28" s="1"/>
  <c r="J8" i="57"/>
  <c r="I7" i="56"/>
  <c r="I9" i="57"/>
  <c r="H11" i="66"/>
  <c r="J11" i="56"/>
  <c r="H7" i="57"/>
  <c r="J13" i="57"/>
  <c r="I10" i="57"/>
  <c r="J12" i="57"/>
  <c r="I11" i="57"/>
  <c r="H9" i="57"/>
  <c r="H9" i="56"/>
  <c r="I13" i="56"/>
  <c r="I8" i="56"/>
  <c r="H10" i="57"/>
  <c r="I11" i="55"/>
  <c r="J11" i="55"/>
  <c r="H8" i="55"/>
  <c r="I13" i="55"/>
  <c r="J13" i="55"/>
  <c r="H8" i="57"/>
  <c r="E12" i="61"/>
  <c r="H12" i="61" s="1"/>
  <c r="E12" i="66"/>
  <c r="E12" i="64"/>
  <c r="E12" i="62"/>
  <c r="E12" i="65"/>
  <c r="E12" i="63"/>
  <c r="E11" i="56"/>
  <c r="H11" i="56" s="1"/>
  <c r="E11" i="55"/>
  <c r="H11" i="55" s="1"/>
  <c r="E11" i="57"/>
  <c r="H11" i="57" s="1"/>
  <c r="J7" i="57"/>
  <c r="I10" i="56"/>
  <c r="I9" i="56"/>
  <c r="I12" i="56"/>
  <c r="H10" i="56"/>
  <c r="J12" i="55"/>
  <c r="I12" i="55"/>
  <c r="I10" i="55"/>
  <c r="H10" i="55"/>
  <c r="J10" i="55"/>
  <c r="H11" i="63"/>
  <c r="H7" i="55"/>
  <c r="I7" i="55"/>
  <c r="J7" i="55"/>
  <c r="H11" i="62"/>
  <c r="J8" i="55"/>
  <c r="I8" i="55"/>
  <c r="F12" i="57"/>
  <c r="F12" i="56"/>
  <c r="F12" i="55"/>
  <c r="I9" i="55"/>
  <c r="J9" i="55"/>
  <c r="H9" i="55"/>
  <c r="F13" i="61"/>
  <c r="F13" i="65"/>
  <c r="F13" i="63"/>
  <c r="F13" i="62"/>
  <c r="F13" i="66"/>
  <c r="F13" i="64"/>
  <c r="H11" i="65"/>
  <c r="H7" i="56"/>
  <c r="H8" i="56"/>
  <c r="E12" i="13"/>
  <c r="E66" i="13" s="1"/>
  <c r="E12" i="59"/>
  <c r="H12" i="59" s="1"/>
  <c r="E12" i="58"/>
  <c r="H12" i="58" s="1"/>
  <c r="E12" i="60"/>
  <c r="H12" i="60" s="1"/>
  <c r="F13" i="13"/>
  <c r="F67" i="13" s="1"/>
  <c r="F13" i="60"/>
  <c r="F13" i="58"/>
  <c r="F13" i="59"/>
  <c r="T34" i="29"/>
  <c r="W34" i="29"/>
  <c r="R34" i="29"/>
  <c r="S34" i="29"/>
  <c r="U34" i="29"/>
  <c r="Q36" i="45"/>
  <c r="B52" i="45"/>
  <c r="N45" i="45"/>
  <c r="B45" i="45" s="1"/>
  <c r="B54" i="45" s="1"/>
  <c r="M44" i="47"/>
  <c r="N44" i="47" s="1"/>
  <c r="B44" i="47" s="1"/>
  <c r="B52" i="47"/>
  <c r="Q36" i="47"/>
  <c r="M44" i="48"/>
  <c r="B52" i="46"/>
  <c r="Q36" i="46"/>
  <c r="M44" i="46"/>
  <c r="N44" i="46" s="1"/>
  <c r="B44" i="46" s="1"/>
  <c r="M46" i="45"/>
  <c r="N46" i="45" s="1"/>
  <c r="B46" i="45" s="1"/>
  <c r="G7" i="49"/>
  <c r="F7" i="49"/>
  <c r="N43" i="49"/>
  <c r="B43" i="49" s="1"/>
  <c r="M44" i="49"/>
  <c r="D6" i="49"/>
  <c r="G7" i="48"/>
  <c r="D6" i="48"/>
  <c r="F7" i="47"/>
  <c r="B50" i="47"/>
  <c r="G7" i="47"/>
  <c r="B50" i="46"/>
  <c r="F7" i="46"/>
  <c r="G7" i="46"/>
  <c r="B50" i="45"/>
  <c r="C7" i="45"/>
  <c r="G6" i="45"/>
  <c r="D6" i="45"/>
  <c r="D7" i="45" s="1"/>
  <c r="N45" i="44"/>
  <c r="B45" i="44" s="1"/>
  <c r="B54" i="44" s="1"/>
  <c r="M46" i="44"/>
  <c r="B50" i="44"/>
  <c r="F7" i="44"/>
  <c r="G7" i="44"/>
  <c r="N45" i="43"/>
  <c r="B45" i="43" s="1"/>
  <c r="Q38" i="43" s="1"/>
  <c r="M46" i="43"/>
  <c r="D7" i="42"/>
  <c r="E6" i="42"/>
  <c r="I28" i="38"/>
  <c r="I27" i="38" s="1"/>
  <c r="J22" i="38"/>
  <c r="E13" i="99" s="1"/>
  <c r="I28" i="37"/>
  <c r="I27" i="37" s="1"/>
  <c r="J22" i="37"/>
  <c r="J28" i="37" s="1"/>
  <c r="J27" i="37" s="1"/>
  <c r="P14" i="36"/>
  <c r="P25" i="36" s="1" a="1"/>
  <c r="R9" i="36"/>
  <c r="S11" i="35"/>
  <c r="S10" i="35"/>
  <c r="Q25" i="35" a="1"/>
  <c r="Q25" i="35" s="1"/>
  <c r="T25" i="35" a="1"/>
  <c r="T25" i="35" s="1"/>
  <c r="S8" i="35"/>
  <c r="S13" i="35"/>
  <c r="S25" i="35" a="1"/>
  <c r="S25" i="35" s="1"/>
  <c r="V25" i="35" a="1"/>
  <c r="V25" i="35" s="1"/>
  <c r="S14" i="34"/>
  <c r="S12" i="34"/>
  <c r="S8" i="34"/>
  <c r="S11" i="34"/>
  <c r="S13" i="34"/>
  <c r="S9" i="34"/>
  <c r="S10" i="34"/>
  <c r="U25" i="34" a="1"/>
  <c r="U25" i="34" s="1"/>
  <c r="S14" i="33"/>
  <c r="S11" i="33"/>
  <c r="S8" i="33"/>
  <c r="S13" i="33"/>
  <c r="S10" i="33"/>
  <c r="S12" i="33"/>
  <c r="S9" i="33"/>
  <c r="T25" i="32" a="1"/>
  <c r="T25" i="32" s="1"/>
  <c r="S25" i="32" a="1"/>
  <c r="S25" i="32" s="1"/>
  <c r="S13" i="32"/>
  <c r="S12" i="32"/>
  <c r="S11" i="32"/>
  <c r="S10" i="32"/>
  <c r="S9" i="32"/>
  <c r="S8" i="32"/>
  <c r="S14" i="32"/>
  <c r="U25" i="32" a="1"/>
  <c r="U25" i="32" s="1"/>
  <c r="Q25" i="32" a="1"/>
  <c r="Q25" i="32" s="1"/>
  <c r="V25" i="32" a="1"/>
  <c r="V25" i="32" s="1"/>
  <c r="R14" i="32"/>
  <c r="S14" i="31"/>
  <c r="S12" i="31"/>
  <c r="S10" i="31"/>
  <c r="S8" i="31"/>
  <c r="S13" i="31"/>
  <c r="S11" i="31"/>
  <c r="S9" i="31"/>
  <c r="U25" i="31" a="1"/>
  <c r="U25" i="31" s="1"/>
  <c r="S25" i="31" a="1"/>
  <c r="S25" i="31" s="1"/>
  <c r="R14" i="31"/>
  <c r="Q25" i="31" a="1"/>
  <c r="Q25" i="31" s="1"/>
  <c r="U33" i="30"/>
  <c r="T33" i="30"/>
  <c r="W33" i="30"/>
  <c r="S33" i="30"/>
  <c r="R33" i="30"/>
  <c r="V33" i="30"/>
  <c r="V36" i="30"/>
  <c r="R36" i="30"/>
  <c r="T36" i="30"/>
  <c r="U36" i="30"/>
  <c r="W36" i="30"/>
  <c r="S36" i="30"/>
  <c r="U14" i="30"/>
  <c r="P38" i="30"/>
  <c r="W32" i="30"/>
  <c r="S32" i="30"/>
  <c r="U32" i="30"/>
  <c r="V32" i="30"/>
  <c r="R32" i="30"/>
  <c r="T32" i="30"/>
  <c r="T35" i="30"/>
  <c r="R35" i="30"/>
  <c r="W35" i="30"/>
  <c r="S35" i="30"/>
  <c r="V35" i="30"/>
  <c r="U35" i="30"/>
  <c r="T36" i="29"/>
  <c r="U36" i="29"/>
  <c r="R36" i="29"/>
  <c r="S36" i="29"/>
  <c r="W36" i="29"/>
  <c r="V36" i="29"/>
  <c r="W37" i="29"/>
  <c r="V37" i="29"/>
  <c r="R37" i="29"/>
  <c r="T37" i="29"/>
  <c r="U37" i="29"/>
  <c r="S37" i="29"/>
  <c r="U32" i="29"/>
  <c r="W32" i="29"/>
  <c r="V32" i="29"/>
  <c r="T32" i="29"/>
  <c r="S32" i="29"/>
  <c r="R32" i="29"/>
  <c r="P38" i="29"/>
  <c r="U14" i="29"/>
  <c r="W13" i="28"/>
  <c r="U32" i="28"/>
  <c r="V32" i="28"/>
  <c r="T32" i="28"/>
  <c r="W32" i="28"/>
  <c r="S32" i="28"/>
  <c r="R32" i="28"/>
  <c r="W8" i="28"/>
  <c r="W9" i="28"/>
  <c r="R14" i="28"/>
  <c r="P33" i="28"/>
  <c r="W12" i="28"/>
  <c r="U27" i="28"/>
  <c r="T27" i="28"/>
  <c r="R27" i="28"/>
  <c r="W27" i="28"/>
  <c r="S27" i="28"/>
  <c r="V27" i="28"/>
  <c r="U14" i="28"/>
  <c r="W11" i="28"/>
  <c r="W10" i="28"/>
  <c r="V10" i="28"/>
  <c r="R14" i="27"/>
  <c r="P33" i="27"/>
  <c r="W12" i="27"/>
  <c r="W8" i="27"/>
  <c r="V10" i="27"/>
  <c r="W11" i="27"/>
  <c r="V13" i="27"/>
  <c r="V9" i="27"/>
  <c r="V11" i="27"/>
  <c r="W10" i="27"/>
  <c r="V12" i="27"/>
  <c r="V8" i="27"/>
  <c r="E81" i="99" l="1"/>
  <c r="H13" i="99"/>
  <c r="E13" i="73"/>
  <c r="H13" i="73" s="1"/>
  <c r="E13" i="72"/>
  <c r="E13" i="70"/>
  <c r="E13" i="74"/>
  <c r="H13" i="74" s="1"/>
  <c r="E13" i="75"/>
  <c r="H13" i="75" s="1"/>
  <c r="E13" i="77"/>
  <c r="E13" i="71"/>
  <c r="E13" i="78"/>
  <c r="E13" i="76"/>
  <c r="F13" i="69"/>
  <c r="F13" i="68"/>
  <c r="F13" i="67"/>
  <c r="H12" i="71"/>
  <c r="H12" i="77"/>
  <c r="H12" i="70"/>
  <c r="H11" i="69"/>
  <c r="H12" i="72"/>
  <c r="H12" i="76"/>
  <c r="E12" i="68"/>
  <c r="E12" i="67"/>
  <c r="E12" i="69"/>
  <c r="H12" i="78"/>
  <c r="H11" i="68"/>
  <c r="U28" i="28"/>
  <c r="S28" i="28"/>
  <c r="W28" i="28"/>
  <c r="T28" i="28"/>
  <c r="V28" i="28"/>
  <c r="S9" i="36"/>
  <c r="E6" i="47"/>
  <c r="V30" i="28"/>
  <c r="W30" i="28"/>
  <c r="S30" i="28"/>
  <c r="T30" i="28"/>
  <c r="R30" i="28"/>
  <c r="S33" i="29"/>
  <c r="W33" i="29"/>
  <c r="U37" i="30"/>
  <c r="V37" i="30"/>
  <c r="S37" i="30"/>
  <c r="V33" i="29"/>
  <c r="W37" i="30"/>
  <c r="W38" i="30" s="1"/>
  <c r="R33" i="29"/>
  <c r="R37" i="30"/>
  <c r="T33" i="29"/>
  <c r="S8" i="36"/>
  <c r="W32" i="36" s="1"/>
  <c r="T31" i="28"/>
  <c r="R31" i="28"/>
  <c r="V25" i="36" a="1"/>
  <c r="V25" i="36" s="1"/>
  <c r="T34" i="30"/>
  <c r="T38" i="30" s="1"/>
  <c r="U31" i="28"/>
  <c r="R34" i="30"/>
  <c r="E6" i="44"/>
  <c r="S34" i="30"/>
  <c r="N44" i="42"/>
  <c r="B44" i="42" s="1"/>
  <c r="M45" i="42"/>
  <c r="V34" i="30"/>
  <c r="Q36" i="42"/>
  <c r="B52" i="42"/>
  <c r="U34" i="30"/>
  <c r="S31" i="28"/>
  <c r="W31" i="28"/>
  <c r="Q25" i="36" a="1"/>
  <c r="Q25" i="36" s="1"/>
  <c r="W35" i="29"/>
  <c r="S35" i="29"/>
  <c r="V35" i="29"/>
  <c r="R35" i="29"/>
  <c r="U35" i="29"/>
  <c r="U38" i="29" s="1"/>
  <c r="T35" i="29"/>
  <c r="D7" i="46"/>
  <c r="E7" i="46" s="1"/>
  <c r="E6" i="46"/>
  <c r="E7" i="45"/>
  <c r="S14" i="35"/>
  <c r="S9" i="35"/>
  <c r="S12" i="35"/>
  <c r="U25" i="36" a="1"/>
  <c r="U25" i="36" s="1"/>
  <c r="M45" i="46"/>
  <c r="N45" i="46" s="1"/>
  <c r="B45" i="46" s="1"/>
  <c r="F7" i="42"/>
  <c r="G7" i="42"/>
  <c r="W38" i="44"/>
  <c r="U25" i="35" a="1"/>
  <c r="U25" i="35" s="1"/>
  <c r="S25" i="36" a="1"/>
  <c r="S25" i="36" s="1"/>
  <c r="Q38" i="44"/>
  <c r="B54" i="43"/>
  <c r="R25" i="35" a="1"/>
  <c r="R25" i="35" s="1"/>
  <c r="E12" i="56"/>
  <c r="H12" i="56" s="1"/>
  <c r="E12" i="55"/>
  <c r="H12" i="55" s="1"/>
  <c r="E12" i="57"/>
  <c r="H12" i="57" s="1"/>
  <c r="H12" i="63"/>
  <c r="H12" i="66"/>
  <c r="H12" i="64"/>
  <c r="E13" i="61"/>
  <c r="H13" i="61" s="1"/>
  <c r="E13" i="66"/>
  <c r="E13" i="64"/>
  <c r="E13" i="63"/>
  <c r="E13" i="65"/>
  <c r="E13" i="62"/>
  <c r="H12" i="65"/>
  <c r="F13" i="57"/>
  <c r="F13" i="55"/>
  <c r="F13" i="56"/>
  <c r="H12" i="62"/>
  <c r="E13" i="60"/>
  <c r="H13" i="60" s="1"/>
  <c r="E13" i="58"/>
  <c r="E13" i="59"/>
  <c r="H13" i="59" s="1"/>
  <c r="J28" i="38"/>
  <c r="J27" i="38" s="1"/>
  <c r="E13" i="13"/>
  <c r="E67" i="13" s="1"/>
  <c r="W38" i="45"/>
  <c r="Q38" i="45"/>
  <c r="M45" i="47"/>
  <c r="N45" i="47" s="1"/>
  <c r="B45" i="47" s="1"/>
  <c r="Q38" i="47" s="1"/>
  <c r="B52" i="49"/>
  <c r="Q36" i="49"/>
  <c r="B53" i="47"/>
  <c r="Q37" i="47"/>
  <c r="N44" i="48"/>
  <c r="B44" i="48" s="1"/>
  <c r="M45" i="48"/>
  <c r="B53" i="46"/>
  <c r="Q37" i="46"/>
  <c r="M47" i="45"/>
  <c r="N47" i="45" s="1"/>
  <c r="B47" i="45" s="1"/>
  <c r="D7" i="49"/>
  <c r="E6" i="49"/>
  <c r="N44" i="49"/>
  <c r="B44" i="49" s="1"/>
  <c r="M45" i="49"/>
  <c r="D7" i="48"/>
  <c r="E6" i="48"/>
  <c r="G7" i="45"/>
  <c r="E6" i="45"/>
  <c r="F7" i="45"/>
  <c r="N46" i="44"/>
  <c r="B46" i="44" s="1"/>
  <c r="M47" i="44"/>
  <c r="N47" i="44" s="1"/>
  <c r="B47" i="44" s="1"/>
  <c r="N46" i="43"/>
  <c r="B46" i="43" s="1"/>
  <c r="M47" i="43"/>
  <c r="N47" i="43" s="1"/>
  <c r="B47" i="43" s="1"/>
  <c r="E7" i="42"/>
  <c r="S14" i="36"/>
  <c r="S10" i="36"/>
  <c r="S12" i="36"/>
  <c r="S11" i="36"/>
  <c r="S13" i="36"/>
  <c r="R25" i="36" a="1"/>
  <c r="R25" i="36" s="1"/>
  <c r="V33" i="36"/>
  <c r="R33" i="36"/>
  <c r="U33" i="36"/>
  <c r="T33" i="36"/>
  <c r="W33" i="36"/>
  <c r="S33" i="36"/>
  <c r="T25" i="36" a="1"/>
  <c r="T25" i="36" s="1"/>
  <c r="V32" i="36"/>
  <c r="R32" i="36"/>
  <c r="U32" i="36"/>
  <c r="T32" i="36"/>
  <c r="U37" i="35"/>
  <c r="S37" i="35"/>
  <c r="T37" i="35"/>
  <c r="W37" i="35"/>
  <c r="R37" i="35"/>
  <c r="V37" i="35"/>
  <c r="U34" i="35"/>
  <c r="W34" i="35"/>
  <c r="T34" i="35"/>
  <c r="S34" i="35"/>
  <c r="V34" i="35"/>
  <c r="R34" i="35"/>
  <c r="W32" i="35"/>
  <c r="S32" i="35"/>
  <c r="V32" i="35"/>
  <c r="R32" i="35"/>
  <c r="U32" i="35"/>
  <c r="T32" i="35"/>
  <c r="W35" i="35"/>
  <c r="S35" i="35"/>
  <c r="U35" i="35"/>
  <c r="V35" i="35"/>
  <c r="R35" i="35"/>
  <c r="T35" i="35"/>
  <c r="T34" i="34"/>
  <c r="R34" i="34"/>
  <c r="W34" i="34"/>
  <c r="S34" i="34"/>
  <c r="V34" i="34"/>
  <c r="U34" i="34"/>
  <c r="T32" i="34"/>
  <c r="R32" i="34"/>
  <c r="W32" i="34"/>
  <c r="S32" i="34"/>
  <c r="V32" i="34"/>
  <c r="U32" i="34"/>
  <c r="T33" i="34"/>
  <c r="R33" i="34"/>
  <c r="W33" i="34"/>
  <c r="S33" i="34"/>
  <c r="V33" i="34"/>
  <c r="U33" i="34"/>
  <c r="W36" i="34"/>
  <c r="S36" i="34"/>
  <c r="V36" i="34"/>
  <c r="R36" i="34"/>
  <c r="U36" i="34"/>
  <c r="T36" i="34"/>
  <c r="W35" i="34"/>
  <c r="S35" i="34"/>
  <c r="V35" i="34"/>
  <c r="R35" i="34"/>
  <c r="U35" i="34"/>
  <c r="T35" i="34"/>
  <c r="W37" i="34"/>
  <c r="S37" i="34"/>
  <c r="V37" i="34"/>
  <c r="R37" i="34"/>
  <c r="U37" i="34"/>
  <c r="T37" i="34"/>
  <c r="W37" i="33"/>
  <c r="S37" i="33"/>
  <c r="V37" i="33"/>
  <c r="R37" i="33"/>
  <c r="U37" i="33"/>
  <c r="T37" i="33"/>
  <c r="T33" i="33"/>
  <c r="W33" i="33"/>
  <c r="S33" i="33"/>
  <c r="U33" i="33"/>
  <c r="V33" i="33"/>
  <c r="R33" i="33"/>
  <c r="T32" i="33"/>
  <c r="U32" i="33"/>
  <c r="W32" i="33"/>
  <c r="S32" i="33"/>
  <c r="V32" i="33"/>
  <c r="R32" i="33"/>
  <c r="W36" i="33"/>
  <c r="S36" i="33"/>
  <c r="T36" i="33"/>
  <c r="V36" i="33"/>
  <c r="R36" i="33"/>
  <c r="U36" i="33"/>
  <c r="W35" i="33"/>
  <c r="S35" i="33"/>
  <c r="T35" i="33"/>
  <c r="V35" i="33"/>
  <c r="R35" i="33"/>
  <c r="U35" i="33"/>
  <c r="T34" i="33"/>
  <c r="W34" i="33"/>
  <c r="S34" i="33"/>
  <c r="V34" i="33"/>
  <c r="R34" i="33"/>
  <c r="U34" i="33"/>
  <c r="W36" i="32"/>
  <c r="S36" i="32"/>
  <c r="V36" i="32"/>
  <c r="R36" i="32"/>
  <c r="U36" i="32"/>
  <c r="T36" i="32"/>
  <c r="U33" i="32"/>
  <c r="T33" i="32"/>
  <c r="S33" i="32"/>
  <c r="V33" i="32"/>
  <c r="R33" i="32"/>
  <c r="W33" i="32"/>
  <c r="U37" i="32"/>
  <c r="T37" i="32"/>
  <c r="R37" i="32"/>
  <c r="W37" i="32"/>
  <c r="V37" i="32"/>
  <c r="S37" i="32"/>
  <c r="W32" i="32"/>
  <c r="S32" i="32"/>
  <c r="V32" i="32"/>
  <c r="R32" i="32"/>
  <c r="U32" i="32"/>
  <c r="T32" i="32"/>
  <c r="V34" i="32"/>
  <c r="R34" i="32"/>
  <c r="U34" i="32"/>
  <c r="T34" i="32"/>
  <c r="W34" i="32"/>
  <c r="S34" i="32"/>
  <c r="W35" i="32"/>
  <c r="S35" i="32"/>
  <c r="V35" i="32"/>
  <c r="R35" i="32"/>
  <c r="U35" i="32"/>
  <c r="T35" i="32"/>
  <c r="U33" i="31"/>
  <c r="W33" i="31"/>
  <c r="S33" i="31"/>
  <c r="T33" i="31"/>
  <c r="R33" i="31"/>
  <c r="V33" i="31"/>
  <c r="V34" i="31"/>
  <c r="R34" i="31"/>
  <c r="T34" i="31"/>
  <c r="U34" i="31"/>
  <c r="W34" i="31"/>
  <c r="S34" i="31"/>
  <c r="W32" i="31"/>
  <c r="S32" i="31"/>
  <c r="U32" i="31"/>
  <c r="V32" i="31"/>
  <c r="R32" i="31"/>
  <c r="T32" i="31"/>
  <c r="W35" i="31"/>
  <c r="S35" i="31"/>
  <c r="V35" i="31"/>
  <c r="R35" i="31"/>
  <c r="U35" i="31"/>
  <c r="T35" i="31"/>
  <c r="W36" i="31"/>
  <c r="S36" i="31"/>
  <c r="V36" i="31"/>
  <c r="R36" i="31"/>
  <c r="U36" i="31"/>
  <c r="T36" i="31"/>
  <c r="U37" i="31"/>
  <c r="S37" i="31"/>
  <c r="T37" i="31"/>
  <c r="W37" i="31"/>
  <c r="V37" i="31"/>
  <c r="R37" i="31"/>
  <c r="U29" i="28"/>
  <c r="R29" i="28"/>
  <c r="R33" i="28" s="1"/>
  <c r="T29" i="28"/>
  <c r="W29" i="28"/>
  <c r="S29" i="28"/>
  <c r="V29" i="28"/>
  <c r="U31" i="27"/>
  <c r="R31" i="27"/>
  <c r="T31" i="27"/>
  <c r="W31" i="27"/>
  <c r="S31" i="27"/>
  <c r="V31" i="27"/>
  <c r="U32" i="27"/>
  <c r="V32" i="27"/>
  <c r="T32" i="27"/>
  <c r="R32" i="27"/>
  <c r="W32" i="27"/>
  <c r="S32" i="27"/>
  <c r="U27" i="27"/>
  <c r="R27" i="27"/>
  <c r="T27" i="27"/>
  <c r="V27" i="27"/>
  <c r="W27" i="27"/>
  <c r="S27" i="27"/>
  <c r="U28" i="27"/>
  <c r="R28" i="27"/>
  <c r="T28" i="27"/>
  <c r="W28" i="27"/>
  <c r="S28" i="27"/>
  <c r="V28" i="27"/>
  <c r="U30" i="27"/>
  <c r="T30" i="27"/>
  <c r="V30" i="27"/>
  <c r="W30" i="27"/>
  <c r="S30" i="27"/>
  <c r="R30" i="27"/>
  <c r="U29" i="27"/>
  <c r="V29" i="27"/>
  <c r="T29" i="27"/>
  <c r="R29" i="27"/>
  <c r="W29" i="27"/>
  <c r="S29" i="27"/>
  <c r="T33" i="28" l="1"/>
  <c r="S38" i="30"/>
  <c r="V33" i="28"/>
  <c r="R38" i="30"/>
  <c r="AB43" i="30" s="1"/>
  <c r="AB44" i="30" s="1"/>
  <c r="H13" i="78"/>
  <c r="H13" i="71"/>
  <c r="H13" i="77"/>
  <c r="H12" i="69"/>
  <c r="H12" i="67"/>
  <c r="H13" i="70"/>
  <c r="H12" i="68"/>
  <c r="H13" i="72"/>
  <c r="E13" i="69"/>
  <c r="H13" i="69" s="1"/>
  <c r="E13" i="68"/>
  <c r="H13" i="68" s="1"/>
  <c r="E13" i="67"/>
  <c r="H13" i="67" s="1"/>
  <c r="H13" i="76"/>
  <c r="S32" i="36"/>
  <c r="W38" i="29"/>
  <c r="V38" i="29"/>
  <c r="U33" i="28"/>
  <c r="T38" i="29"/>
  <c r="AV43" i="29" s="1"/>
  <c r="AV44" i="29" s="1"/>
  <c r="V38" i="30"/>
  <c r="S38" i="29"/>
  <c r="R38" i="29"/>
  <c r="U38" i="30"/>
  <c r="AK43" i="30" s="1"/>
  <c r="AK44" i="30" s="1"/>
  <c r="N45" i="42"/>
  <c r="B45" i="42" s="1"/>
  <c r="M46" i="42"/>
  <c r="W33" i="28"/>
  <c r="Q37" i="42"/>
  <c r="B53" i="42"/>
  <c r="S33" i="28"/>
  <c r="Z38" i="28" s="1"/>
  <c r="M46" i="46"/>
  <c r="W33" i="27"/>
  <c r="Q40" i="43"/>
  <c r="B56" i="43"/>
  <c r="X43" i="30"/>
  <c r="Q39" i="43"/>
  <c r="B55" i="43"/>
  <c r="V36" i="35"/>
  <c r="R36" i="35"/>
  <c r="T36" i="35"/>
  <c r="U36" i="35"/>
  <c r="W36" i="35"/>
  <c r="S36" i="35"/>
  <c r="T33" i="35"/>
  <c r="T38" i="35" s="1"/>
  <c r="W33" i="35"/>
  <c r="S33" i="35"/>
  <c r="V33" i="35"/>
  <c r="R33" i="35"/>
  <c r="U33" i="35"/>
  <c r="H13" i="58"/>
  <c r="AG43" i="30"/>
  <c r="AG44" i="30" s="1"/>
  <c r="AC43" i="30"/>
  <c r="AF43" i="30"/>
  <c r="AF44" i="30" s="1"/>
  <c r="AE43" i="30"/>
  <c r="AE44" i="30" s="1"/>
  <c r="AD43" i="30"/>
  <c r="AD44" i="30" s="1"/>
  <c r="E13" i="57"/>
  <c r="H13" i="57" s="1"/>
  <c r="E13" i="55"/>
  <c r="H13" i="55" s="1"/>
  <c r="E13" i="56"/>
  <c r="H13" i="56" s="1"/>
  <c r="H13" i="62"/>
  <c r="H13" i="66"/>
  <c r="H13" i="64"/>
  <c r="H13" i="65"/>
  <c r="H13" i="63"/>
  <c r="B54" i="47"/>
  <c r="M46" i="47"/>
  <c r="B53" i="49"/>
  <c r="Q37" i="49"/>
  <c r="N45" i="48"/>
  <c r="B45" i="48" s="1"/>
  <c r="M46" i="48"/>
  <c r="Q37" i="48"/>
  <c r="B53" i="48"/>
  <c r="B54" i="46"/>
  <c r="Q38" i="46"/>
  <c r="S38" i="31"/>
  <c r="V38" i="32"/>
  <c r="E7" i="49"/>
  <c r="N45" i="49"/>
  <c r="B45" i="49" s="1"/>
  <c r="M46" i="49"/>
  <c r="E7" i="48"/>
  <c r="N46" i="46"/>
  <c r="B46" i="46" s="1"/>
  <c r="M47" i="46"/>
  <c r="N47" i="46" s="1"/>
  <c r="B47" i="46" s="1"/>
  <c r="W35" i="36"/>
  <c r="S35" i="36"/>
  <c r="V35" i="36"/>
  <c r="R35" i="36"/>
  <c r="U35" i="36"/>
  <c r="T35" i="36"/>
  <c r="V36" i="36"/>
  <c r="R36" i="36"/>
  <c r="U36" i="36"/>
  <c r="T36" i="36"/>
  <c r="S36" i="36"/>
  <c r="W36" i="36"/>
  <c r="U34" i="36"/>
  <c r="S34" i="36"/>
  <c r="T34" i="36"/>
  <c r="W34" i="36"/>
  <c r="V34" i="36"/>
  <c r="R34" i="36"/>
  <c r="U37" i="36"/>
  <c r="W37" i="36"/>
  <c r="T37" i="36"/>
  <c r="S37" i="36"/>
  <c r="V37" i="36"/>
  <c r="R37" i="36"/>
  <c r="V38" i="34"/>
  <c r="T38" i="34"/>
  <c r="S38" i="34"/>
  <c r="U38" i="34"/>
  <c r="W38" i="34"/>
  <c r="R38" i="34"/>
  <c r="V38" i="33"/>
  <c r="U38" i="33"/>
  <c r="T38" i="33"/>
  <c r="S38" i="33"/>
  <c r="R38" i="33"/>
  <c r="W38" i="33"/>
  <c r="T38" i="32"/>
  <c r="S38" i="32"/>
  <c r="U38" i="32"/>
  <c r="W38" i="32"/>
  <c r="R38" i="32"/>
  <c r="R38" i="31"/>
  <c r="W38" i="31"/>
  <c r="V38" i="31"/>
  <c r="T38" i="31"/>
  <c r="U38" i="31"/>
  <c r="V33" i="27"/>
  <c r="U33" i="27"/>
  <c r="T33" i="27"/>
  <c r="S33" i="27"/>
  <c r="R33" i="27"/>
  <c r="Y43" i="30" l="1"/>
  <c r="AA43" i="30"/>
  <c r="Z43" i="30"/>
  <c r="AF46" i="30" s="1"/>
  <c r="AF43" i="29"/>
  <c r="AF44" i="29" s="1"/>
  <c r="AI43" i="29"/>
  <c r="AI44" i="29" s="1"/>
  <c r="U38" i="35"/>
  <c r="AH43" i="30"/>
  <c r="AH44" i="30" s="1"/>
  <c r="AL43" i="30"/>
  <c r="AL44" i="30" s="1"/>
  <c r="AU43" i="30"/>
  <c r="AU44" i="30" s="1"/>
  <c r="AP43" i="30"/>
  <c r="AP44" i="30" s="1"/>
  <c r="AJ43" i="30"/>
  <c r="AJ44" i="30" s="1"/>
  <c r="AR43" i="30"/>
  <c r="AR44" i="30" s="1"/>
  <c r="AA43" i="29"/>
  <c r="AG46" i="29" s="1"/>
  <c r="AJ43" i="29"/>
  <c r="AJ44" i="29" s="1"/>
  <c r="AD43" i="29"/>
  <c r="AD44" i="29" s="1"/>
  <c r="AK43" i="29"/>
  <c r="AK44" i="29" s="1"/>
  <c r="AB43" i="29"/>
  <c r="AB44" i="29" s="1"/>
  <c r="Z43" i="29"/>
  <c r="Z44" i="29" s="1"/>
  <c r="AF45" i="29" s="1"/>
  <c r="X43" i="29"/>
  <c r="AD46" i="29" s="1"/>
  <c r="Y43" i="29"/>
  <c r="Y44" i="29" s="1"/>
  <c r="AE45" i="29" s="1"/>
  <c r="AH43" i="29"/>
  <c r="AH44" i="29" s="1"/>
  <c r="AL43" i="29"/>
  <c r="AL44" i="29" s="1"/>
  <c r="AT43" i="29"/>
  <c r="AT44" i="29" s="1"/>
  <c r="AM43" i="29"/>
  <c r="AM44" i="29" s="1"/>
  <c r="AS43" i="29"/>
  <c r="AS44" i="29" s="1"/>
  <c r="AO43" i="29"/>
  <c r="AO44" i="29" s="1"/>
  <c r="AE43" i="29"/>
  <c r="AE44" i="29" s="1"/>
  <c r="AU43" i="29"/>
  <c r="AU44" i="29" s="1"/>
  <c r="AC43" i="29"/>
  <c r="AC44" i="29" s="1"/>
  <c r="AG43" i="29"/>
  <c r="AG44" i="29" s="1"/>
  <c r="AQ43" i="29"/>
  <c r="AQ44" i="29" s="1"/>
  <c r="AR43" i="29"/>
  <c r="AR44" i="29" s="1"/>
  <c r="AN43" i="29"/>
  <c r="AN44" i="29" s="1"/>
  <c r="AP43" i="29"/>
  <c r="AP44" i="29" s="1"/>
  <c r="AO43" i="30"/>
  <c r="AO44" i="30" s="1"/>
  <c r="AS43" i="30"/>
  <c r="AS44" i="30" s="1"/>
  <c r="AC38" i="28"/>
  <c r="AC39" i="28" s="1"/>
  <c r="AT43" i="30"/>
  <c r="AT44" i="30" s="1"/>
  <c r="AI43" i="30"/>
  <c r="AI44" i="30" s="1"/>
  <c r="AM43" i="30"/>
  <c r="AM44" i="30" s="1"/>
  <c r="AQ43" i="30"/>
  <c r="AQ44" i="30" s="1"/>
  <c r="AE38" i="28"/>
  <c r="AE39" i="28" s="1"/>
  <c r="AF38" i="28"/>
  <c r="AF39" i="28" s="1"/>
  <c r="AN43" i="30"/>
  <c r="AN44" i="30" s="1"/>
  <c r="AV43" i="30"/>
  <c r="AV44" i="30" s="1"/>
  <c r="AG38" i="28"/>
  <c r="AG39" i="28" s="1"/>
  <c r="AD38" i="28"/>
  <c r="AD39" i="28" s="1"/>
  <c r="V38" i="35"/>
  <c r="AM44" i="35" s="1"/>
  <c r="AA38" i="28"/>
  <c r="AG41" i="28" s="1"/>
  <c r="X38" i="28"/>
  <c r="AD41" i="28" s="1"/>
  <c r="Y38" i="28"/>
  <c r="AE41" i="28" s="1"/>
  <c r="AB38" i="28"/>
  <c r="AB39" i="28" s="1"/>
  <c r="R38" i="35"/>
  <c r="S38" i="35"/>
  <c r="AD44" i="35" s="1"/>
  <c r="AD45" i="35" s="1"/>
  <c r="W38" i="35"/>
  <c r="N46" i="42"/>
  <c r="B46" i="42" s="1"/>
  <c r="M47" i="42"/>
  <c r="N47" i="42" s="1"/>
  <c r="B47" i="42" s="1"/>
  <c r="Q38" i="42"/>
  <c r="B54" i="42"/>
  <c r="AE46" i="30"/>
  <c r="Y44" i="30"/>
  <c r="AE45" i="30" s="1"/>
  <c r="AG46" i="30"/>
  <c r="AA44" i="30"/>
  <c r="AG45" i="30" s="1"/>
  <c r="AF41" i="28"/>
  <c r="Z39" i="28"/>
  <c r="AF40" i="28" s="1"/>
  <c r="AD46" i="30"/>
  <c r="X44" i="30"/>
  <c r="AD45" i="30" s="1"/>
  <c r="X38" i="27"/>
  <c r="Y38" i="27"/>
  <c r="AB38" i="27"/>
  <c r="AB39" i="27" s="1"/>
  <c r="AA38" i="27"/>
  <c r="Z38" i="27"/>
  <c r="AG38" i="27"/>
  <c r="AG39" i="27" s="1"/>
  <c r="AF38" i="27"/>
  <c r="AF39" i="27" s="1"/>
  <c r="AE38" i="27"/>
  <c r="AE39" i="27" s="1"/>
  <c r="AD38" i="27"/>
  <c r="AD39" i="27" s="1"/>
  <c r="AC38" i="27"/>
  <c r="AC39" i="27" s="1"/>
  <c r="AC44" i="30"/>
  <c r="M47" i="47"/>
  <c r="N47" i="47" s="1"/>
  <c r="B47" i="47" s="1"/>
  <c r="N46" i="47"/>
  <c r="B46" i="47" s="1"/>
  <c r="AB44" i="31"/>
  <c r="AB45" i="31" s="1"/>
  <c r="AN44" i="32"/>
  <c r="B54" i="49"/>
  <c r="Q38" i="49"/>
  <c r="N46" i="48"/>
  <c r="B46" i="48" s="1"/>
  <c r="M47" i="48"/>
  <c r="N47" i="48" s="1"/>
  <c r="B47" i="48" s="1"/>
  <c r="B54" i="48"/>
  <c r="Q38" i="48"/>
  <c r="X44" i="31"/>
  <c r="X45" i="31" s="1"/>
  <c r="AD46" i="31" s="1"/>
  <c r="AO44" i="32"/>
  <c r="AP44" i="32"/>
  <c r="AQ44" i="32"/>
  <c r="R38" i="36"/>
  <c r="S38" i="36"/>
  <c r="T38" i="36"/>
  <c r="U38" i="36"/>
  <c r="V38" i="36"/>
  <c r="W38" i="36"/>
  <c r="N46" i="49"/>
  <c r="B46" i="49" s="1"/>
  <c r="M47" i="49"/>
  <c r="N47" i="49" s="1"/>
  <c r="B47" i="49" s="1"/>
  <c r="AL44" i="35"/>
  <c r="AL45" i="35" s="1"/>
  <c r="AH44" i="35"/>
  <c r="AH45" i="35" s="1"/>
  <c r="AK44" i="35"/>
  <c r="AK45" i="35" s="1"/>
  <c r="AJ44" i="35"/>
  <c r="AJ45" i="35" s="1"/>
  <c r="AI44" i="35"/>
  <c r="AI45" i="35" s="1"/>
  <c r="AA44" i="34"/>
  <c r="AA45" i="34" s="1"/>
  <c r="AG46" i="34" s="1"/>
  <c r="Y44" i="34"/>
  <c r="Y45" i="34" s="1"/>
  <c r="AE46" i="34" s="1"/>
  <c r="AB44" i="34"/>
  <c r="AB45" i="34" s="1"/>
  <c r="Z44" i="34"/>
  <c r="Z45" i="34" s="1"/>
  <c r="AF46" i="34" s="1"/>
  <c r="X44" i="34"/>
  <c r="X45" i="34" s="1"/>
  <c r="AD46" i="34" s="1"/>
  <c r="AE44" i="34"/>
  <c r="AE45" i="34" s="1"/>
  <c r="AC44" i="34"/>
  <c r="AC45" i="34" s="1"/>
  <c r="AD44" i="34"/>
  <c r="AD45" i="34" s="1"/>
  <c r="AG44" i="34"/>
  <c r="AG45" i="34" s="1"/>
  <c r="AF44" i="34"/>
  <c r="AF45" i="34" s="1"/>
  <c r="AI44" i="34"/>
  <c r="AI45" i="34" s="1"/>
  <c r="AK44" i="34"/>
  <c r="AK45" i="34" s="1"/>
  <c r="AJ44" i="34"/>
  <c r="AJ45" i="34" s="1"/>
  <c r="AL44" i="34"/>
  <c r="AL45" i="34" s="1"/>
  <c r="AH44" i="34"/>
  <c r="AH45" i="34" s="1"/>
  <c r="AU44" i="34"/>
  <c r="AS44" i="34"/>
  <c r="AR44" i="34"/>
  <c r="AT44" i="34"/>
  <c r="AV44" i="34"/>
  <c r="AQ44" i="34"/>
  <c r="AM44" i="34"/>
  <c r="AP44" i="34"/>
  <c r="AO44" i="34"/>
  <c r="AN44" i="34"/>
  <c r="AE44" i="33"/>
  <c r="AE45" i="33" s="1"/>
  <c r="AD44" i="33"/>
  <c r="AD45" i="33" s="1"/>
  <c r="AF44" i="33"/>
  <c r="AF45" i="33" s="1"/>
  <c r="AG44" i="33"/>
  <c r="AG45" i="33" s="1"/>
  <c r="AC44" i="33"/>
  <c r="AC45" i="33" s="1"/>
  <c r="AU44" i="33"/>
  <c r="AV44" i="33"/>
  <c r="AT44" i="33"/>
  <c r="AR44" i="33"/>
  <c r="AS44" i="33"/>
  <c r="AI44" i="33"/>
  <c r="AI45" i="33" s="1"/>
  <c r="AJ44" i="33"/>
  <c r="AJ45" i="33" s="1"/>
  <c r="AL44" i="33"/>
  <c r="AL45" i="33" s="1"/>
  <c r="AH44" i="33"/>
  <c r="AH45" i="33" s="1"/>
  <c r="AK44" i="33"/>
  <c r="AK45" i="33" s="1"/>
  <c r="AA44" i="33"/>
  <c r="AA45" i="33" s="1"/>
  <c r="AG46" i="33" s="1"/>
  <c r="Z44" i="33"/>
  <c r="Z45" i="33" s="1"/>
  <c r="AF46" i="33" s="1"/>
  <c r="X44" i="33"/>
  <c r="X45" i="33" s="1"/>
  <c r="AD46" i="33" s="1"/>
  <c r="Y44" i="33"/>
  <c r="Y45" i="33" s="1"/>
  <c r="AE46" i="33" s="1"/>
  <c r="AB44" i="33"/>
  <c r="AB45" i="33" s="1"/>
  <c r="AQ44" i="33"/>
  <c r="AM44" i="33"/>
  <c r="AP44" i="33"/>
  <c r="AO44" i="33"/>
  <c r="AN44" i="33"/>
  <c r="AU44" i="32"/>
  <c r="AT44" i="32"/>
  <c r="AR44" i="32"/>
  <c r="AS44" i="32"/>
  <c r="AV44" i="32"/>
  <c r="AI44" i="32"/>
  <c r="AI45" i="32" s="1"/>
  <c r="AL44" i="32"/>
  <c r="AL45" i="32" s="1"/>
  <c r="AH44" i="32"/>
  <c r="AJ44" i="32"/>
  <c r="AJ45" i="32" s="1"/>
  <c r="AK44" i="32"/>
  <c r="AK45" i="32" s="1"/>
  <c r="AA44" i="32"/>
  <c r="AA45" i="32" s="1"/>
  <c r="AG46" i="32" s="1"/>
  <c r="Z44" i="32"/>
  <c r="Z45" i="32" s="1"/>
  <c r="AF46" i="32" s="1"/>
  <c r="AB44" i="32"/>
  <c r="AB45" i="32" s="1"/>
  <c r="Y44" i="32"/>
  <c r="Y45" i="32" s="1"/>
  <c r="AE46" i="32" s="1"/>
  <c r="X44" i="32"/>
  <c r="AM44" i="32"/>
  <c r="AE44" i="32"/>
  <c r="AE45" i="32" s="1"/>
  <c r="AD44" i="32"/>
  <c r="AD45" i="32" s="1"/>
  <c r="AC44" i="32"/>
  <c r="AG44" i="32"/>
  <c r="AG45" i="32" s="1"/>
  <c r="AF44" i="32"/>
  <c r="AF45" i="32" s="1"/>
  <c r="AE44" i="31"/>
  <c r="AE45" i="31" s="1"/>
  <c r="AG44" i="31"/>
  <c r="AG45" i="31" s="1"/>
  <c r="AD44" i="31"/>
  <c r="AD45" i="31" s="1"/>
  <c r="AC44" i="31"/>
  <c r="AC45" i="31" s="1"/>
  <c r="AF44" i="31"/>
  <c r="AF45" i="31" s="1"/>
  <c r="AU44" i="31"/>
  <c r="AS44" i="31"/>
  <c r="AR44" i="31"/>
  <c r="AT44" i="31"/>
  <c r="AV44" i="31"/>
  <c r="Y44" i="31"/>
  <c r="Y45" i="31" s="1"/>
  <c r="AE46" i="31" s="1"/>
  <c r="AQ44" i="31"/>
  <c r="AM44" i="31"/>
  <c r="AP44" i="31"/>
  <c r="AO44" i="31"/>
  <c r="AN44" i="31"/>
  <c r="AI44" i="31"/>
  <c r="AI45" i="31" s="1"/>
  <c r="AJ44" i="31"/>
  <c r="AJ45" i="31" s="1"/>
  <c r="AL44" i="31"/>
  <c r="AL45" i="31" s="1"/>
  <c r="AH44" i="31"/>
  <c r="AH45" i="31" s="1"/>
  <c r="AK44" i="31"/>
  <c r="AK45" i="31" s="1"/>
  <c r="Z44" i="31"/>
  <c r="Z45" i="31" s="1"/>
  <c r="AF46" i="31" s="1"/>
  <c r="AA44" i="31"/>
  <c r="AA45" i="31" s="1"/>
  <c r="AG46" i="31" s="1"/>
  <c r="Z44" i="30" l="1"/>
  <c r="AF45" i="30" s="1"/>
  <c r="AA44" i="29"/>
  <c r="AG45" i="29" s="1"/>
  <c r="AG47" i="29" s="1"/>
  <c r="AE46" i="29"/>
  <c r="AE47" i="29" s="1"/>
  <c r="AF46" i="29"/>
  <c r="AF47" i="29" s="1"/>
  <c r="X44" i="29"/>
  <c r="AD45" i="29" s="1"/>
  <c r="AD47" i="29" s="1"/>
  <c r="AF47" i="30"/>
  <c r="AP44" i="35"/>
  <c r="AN44" i="35"/>
  <c r="AF42" i="28"/>
  <c r="AA39" i="28"/>
  <c r="AG40" i="28" s="1"/>
  <c r="AG42" i="28" s="1"/>
  <c r="AQ44" i="35"/>
  <c r="AO44" i="35"/>
  <c r="AB44" i="35"/>
  <c r="AB45" i="35" s="1"/>
  <c r="Z44" i="35"/>
  <c r="Z45" i="35" s="1"/>
  <c r="AF46" i="35" s="1"/>
  <c r="AU44" i="35"/>
  <c r="AR44" i="35"/>
  <c r="Y44" i="35"/>
  <c r="Y45" i="35" s="1"/>
  <c r="AE46" i="35" s="1"/>
  <c r="AS44" i="35"/>
  <c r="AE44" i="35"/>
  <c r="AE45" i="35" s="1"/>
  <c r="X44" i="35"/>
  <c r="X45" i="35" s="1"/>
  <c r="AD46" i="35" s="1"/>
  <c r="AC44" i="35"/>
  <c r="AC45" i="35" s="1"/>
  <c r="AA44" i="35"/>
  <c r="AA45" i="35" s="1"/>
  <c r="AG46" i="35" s="1"/>
  <c r="AG44" i="35"/>
  <c r="AG45" i="35" s="1"/>
  <c r="AV44" i="35"/>
  <c r="AF44" i="35"/>
  <c r="AF45" i="35" s="1"/>
  <c r="Y39" i="28"/>
  <c r="AE40" i="28" s="1"/>
  <c r="AE42" i="28" s="1"/>
  <c r="X39" i="28"/>
  <c r="AD40" i="28" s="1"/>
  <c r="AD42" i="28" s="1"/>
  <c r="AD47" i="30"/>
  <c r="AT44" i="35"/>
  <c r="AE47" i="30"/>
  <c r="AG47" i="30"/>
  <c r="Q40" i="42"/>
  <c r="B56" i="42"/>
  <c r="Q39" i="42"/>
  <c r="B55" i="42"/>
  <c r="AF41" i="27"/>
  <c r="Z39" i="27"/>
  <c r="AF40" i="27" s="1"/>
  <c r="AG41" i="27"/>
  <c r="AA39" i="27"/>
  <c r="AG40" i="27" s="1"/>
  <c r="AE41" i="27"/>
  <c r="Y39" i="27"/>
  <c r="AE40" i="27" s="1"/>
  <c r="X39" i="27"/>
  <c r="AD40" i="27" s="1"/>
  <c r="AD41" i="27"/>
  <c r="AI44" i="36"/>
  <c r="AI45" i="36" s="1"/>
  <c r="AN44" i="36"/>
  <c r="Y44" i="36"/>
  <c r="Y45" i="36" s="1"/>
  <c r="AE46" i="36" s="1"/>
  <c r="X44" i="36"/>
  <c r="X45" i="36" s="1"/>
  <c r="AD46" i="36" s="1"/>
  <c r="AP44" i="36"/>
  <c r="AO44" i="36"/>
  <c r="AQ44" i="36"/>
  <c r="AM44" i="36"/>
  <c r="AT44" i="36"/>
  <c r="AH44" i="36"/>
  <c r="AH45" i="36" s="1"/>
  <c r="AJ44" i="36"/>
  <c r="AJ45" i="36" s="1"/>
  <c r="AL44" i="36"/>
  <c r="AL45" i="36" s="1"/>
  <c r="AK44" i="36"/>
  <c r="AK45" i="36" s="1"/>
  <c r="AG44" i="36"/>
  <c r="AG45" i="36" s="1"/>
  <c r="AC44" i="36"/>
  <c r="AC45" i="36" s="1"/>
  <c r="AF44" i="36"/>
  <c r="AF45" i="36" s="1"/>
  <c r="AE44" i="36"/>
  <c r="AE45" i="36" s="1"/>
  <c r="X45" i="32"/>
  <c r="AD46" i="32" s="1"/>
  <c r="AC45" i="32"/>
  <c r="AH45" i="32"/>
  <c r="AA44" i="36"/>
  <c r="AA45" i="36" s="1"/>
  <c r="AG46" i="36" s="1"/>
  <c r="Z44" i="36"/>
  <c r="Z45" i="36" s="1"/>
  <c r="AF46" i="36" s="1"/>
  <c r="AB44" i="36"/>
  <c r="AB45" i="36" s="1"/>
  <c r="AD44" i="36"/>
  <c r="AD45" i="36" s="1"/>
  <c r="AR44" i="36"/>
  <c r="AS44" i="36"/>
  <c r="AV44" i="36"/>
  <c r="AU44" i="36"/>
  <c r="AG42" i="27" l="1"/>
  <c r="AD42" i="27"/>
  <c r="AF42" i="27"/>
  <c r="AE42" i="27"/>
  <c r="B16" i="22"/>
  <c r="C16" i="22"/>
  <c r="D16" i="22"/>
  <c r="B16" i="21"/>
  <c r="C16" i="21"/>
  <c r="D16" i="21"/>
  <c r="B18" i="21" l="1"/>
  <c r="C18" i="21"/>
  <c r="D18" i="21"/>
  <c r="B19" i="21"/>
  <c r="C19" i="21"/>
  <c r="D19" i="21"/>
  <c r="B20" i="21"/>
  <c r="C20" i="21"/>
  <c r="D20" i="21"/>
  <c r="B21" i="21"/>
  <c r="C21" i="21"/>
  <c r="D21" i="21"/>
  <c r="B22" i="21"/>
  <c r="C22" i="21"/>
  <c r="D22" i="21"/>
  <c r="C17" i="21"/>
  <c r="D17" i="21"/>
  <c r="B18" i="22"/>
  <c r="C18" i="22"/>
  <c r="D18" i="22"/>
  <c r="B19" i="22"/>
  <c r="C19" i="22"/>
  <c r="D19" i="22"/>
  <c r="B20" i="22"/>
  <c r="C20" i="22"/>
  <c r="D20" i="22"/>
  <c r="B21" i="22"/>
  <c r="C21" i="22"/>
  <c r="D21" i="22"/>
  <c r="B22" i="22"/>
  <c r="C22" i="22"/>
  <c r="D22" i="22"/>
  <c r="C17" i="22"/>
  <c r="D17" i="22"/>
  <c r="L47" i="22"/>
  <c r="L46" i="22"/>
  <c r="L45" i="22"/>
  <c r="L44" i="22"/>
  <c r="L43" i="22"/>
  <c r="L42" i="22"/>
  <c r="N41" i="22"/>
  <c r="B41" i="22" s="1"/>
  <c r="L41" i="22"/>
  <c r="D38" i="22"/>
  <c r="C38" i="22"/>
  <c r="D37" i="22"/>
  <c r="C37" i="22"/>
  <c r="D36" i="22"/>
  <c r="C36" i="22"/>
  <c r="D35" i="22"/>
  <c r="C35" i="22"/>
  <c r="O30" i="22"/>
  <c r="J30" i="22"/>
  <c r="D30" i="22"/>
  <c r="N29" i="22"/>
  <c r="I29" i="22"/>
  <c r="C29" i="22"/>
  <c r="M28" i="22"/>
  <c r="H28" i="22"/>
  <c r="B28" i="22"/>
  <c r="L27" i="22"/>
  <c r="G27" i="22"/>
  <c r="B27" i="22"/>
  <c r="B17" i="22"/>
  <c r="B11" i="22"/>
  <c r="Q10" i="22"/>
  <c r="Q11" i="22" s="1"/>
  <c r="B10" i="22"/>
  <c r="B9" i="22"/>
  <c r="B8" i="22"/>
  <c r="L7" i="22"/>
  <c r="J5" i="22"/>
  <c r="J6" i="22" s="1"/>
  <c r="B5" i="22"/>
  <c r="G4" i="22"/>
  <c r="F4" i="22"/>
  <c r="E4" i="22"/>
  <c r="B17" i="21"/>
  <c r="L47" i="21"/>
  <c r="L46" i="21"/>
  <c r="L45" i="21"/>
  <c r="L44" i="21"/>
  <c r="L43" i="21"/>
  <c r="L42" i="21"/>
  <c r="N41" i="21"/>
  <c r="B41" i="21" s="1"/>
  <c r="L41" i="21"/>
  <c r="D38" i="21"/>
  <c r="C38" i="21"/>
  <c r="D37" i="21"/>
  <c r="C37" i="21"/>
  <c r="D36" i="21"/>
  <c r="C36" i="21"/>
  <c r="D35" i="21"/>
  <c r="C35" i="21"/>
  <c r="O30" i="21"/>
  <c r="J30" i="21"/>
  <c r="D30" i="21"/>
  <c r="N29" i="21"/>
  <c r="I29" i="21"/>
  <c r="C29" i="21"/>
  <c r="M28" i="21"/>
  <c r="H28" i="21"/>
  <c r="B28" i="21"/>
  <c r="L27" i="21"/>
  <c r="G27" i="21"/>
  <c r="B27" i="21"/>
  <c r="B11" i="21"/>
  <c r="Q10" i="21"/>
  <c r="Q11" i="21" s="1"/>
  <c r="B10" i="21"/>
  <c r="B9" i="21"/>
  <c r="B8" i="21"/>
  <c r="L7" i="21"/>
  <c r="J5" i="21"/>
  <c r="K5" i="21" s="1"/>
  <c r="B5" i="21"/>
  <c r="G4" i="21"/>
  <c r="F4" i="21"/>
  <c r="E4" i="21"/>
  <c r="L47" i="20"/>
  <c r="L46" i="20"/>
  <c r="L45" i="20"/>
  <c r="L44" i="20"/>
  <c r="L43" i="20"/>
  <c r="L42" i="20"/>
  <c r="N41" i="20"/>
  <c r="B41" i="20" s="1"/>
  <c r="L41" i="20"/>
  <c r="D38" i="20"/>
  <c r="C38" i="20"/>
  <c r="D37" i="20"/>
  <c r="C37" i="20"/>
  <c r="D36" i="20"/>
  <c r="C36" i="20"/>
  <c r="D35" i="20"/>
  <c r="C35" i="20"/>
  <c r="O30" i="20"/>
  <c r="J30" i="20"/>
  <c r="D30" i="20"/>
  <c r="N29" i="20"/>
  <c r="I29" i="20"/>
  <c r="C29" i="20"/>
  <c r="M28" i="20"/>
  <c r="H28" i="20"/>
  <c r="B28" i="20"/>
  <c r="L27" i="20"/>
  <c r="G27" i="20"/>
  <c r="B27" i="20"/>
  <c r="B11" i="20"/>
  <c r="Q10" i="20"/>
  <c r="Q11" i="20" s="1"/>
  <c r="B10" i="20"/>
  <c r="B9" i="20"/>
  <c r="B8" i="20"/>
  <c r="L7" i="20"/>
  <c r="J5" i="20"/>
  <c r="J6" i="20" s="1"/>
  <c r="B5" i="20"/>
  <c r="B6" i="20" s="1"/>
  <c r="G4" i="20"/>
  <c r="F4" i="20"/>
  <c r="E4" i="20"/>
  <c r="C38" i="19"/>
  <c r="D38" i="19"/>
  <c r="C36" i="19"/>
  <c r="D36" i="19"/>
  <c r="C37" i="19"/>
  <c r="D37" i="19"/>
  <c r="D35" i="19"/>
  <c r="C35" i="19"/>
  <c r="L47" i="19"/>
  <c r="L46" i="19"/>
  <c r="L45" i="19"/>
  <c r="L44" i="19"/>
  <c r="L43" i="19"/>
  <c r="L42" i="19"/>
  <c r="N41" i="19"/>
  <c r="B41" i="19" s="1"/>
  <c r="L41" i="19"/>
  <c r="O30" i="19"/>
  <c r="J30" i="19"/>
  <c r="D30" i="19"/>
  <c r="N29" i="19"/>
  <c r="C29" i="19"/>
  <c r="M28" i="19"/>
  <c r="H28" i="19"/>
  <c r="B28" i="19"/>
  <c r="L27" i="19"/>
  <c r="G27" i="19"/>
  <c r="B27" i="19"/>
  <c r="Q10" i="19"/>
  <c r="Q11" i="19" s="1"/>
  <c r="E10" i="19"/>
  <c r="B9" i="19"/>
  <c r="B8" i="19"/>
  <c r="L7" i="19"/>
  <c r="J5" i="19"/>
  <c r="B5" i="19"/>
  <c r="G4" i="19"/>
  <c r="F4" i="19"/>
  <c r="E4" i="19"/>
  <c r="O30" i="13"/>
  <c r="N29" i="13"/>
  <c r="AB33" i="12"/>
  <c r="D30" i="13"/>
  <c r="C29" i="13"/>
  <c r="M28" i="13"/>
  <c r="AD35" i="12"/>
  <c r="B28" i="13"/>
  <c r="L27" i="13"/>
  <c r="Z35" i="12"/>
  <c r="B27" i="13"/>
  <c r="V10" i="13"/>
  <c r="V11" i="13" s="1"/>
  <c r="C5" i="22" l="1"/>
  <c r="F5" i="22" s="1"/>
  <c r="E8" i="19"/>
  <c r="J6" i="19"/>
  <c r="C5" i="19"/>
  <c r="E8" i="20"/>
  <c r="K5" i="22"/>
  <c r="K6" i="22" s="1"/>
  <c r="L6" i="22" s="1"/>
  <c r="M42" i="19"/>
  <c r="N42" i="19" s="1"/>
  <c r="B42" i="19" s="1"/>
  <c r="Q35" i="19" s="1"/>
  <c r="F5" i="19"/>
  <c r="C5" i="20"/>
  <c r="G5" i="20" s="1"/>
  <c r="M42" i="20"/>
  <c r="N42" i="20" s="1"/>
  <c r="B42" i="20" s="1"/>
  <c r="Q35" i="20" s="1"/>
  <c r="E9" i="20"/>
  <c r="E8" i="21"/>
  <c r="E8" i="22"/>
  <c r="E10" i="20"/>
  <c r="E9" i="21"/>
  <c r="E9" i="22"/>
  <c r="E10" i="22"/>
  <c r="M42" i="22"/>
  <c r="N42" i="22" s="1"/>
  <c r="B42" i="22" s="1"/>
  <c r="M42" i="21"/>
  <c r="N42" i="21" s="1"/>
  <c r="B42" i="21" s="1"/>
  <c r="B6" i="22"/>
  <c r="E11" i="22"/>
  <c r="C6" i="22"/>
  <c r="D5" i="21"/>
  <c r="K6" i="21"/>
  <c r="E10" i="21"/>
  <c r="L5" i="21"/>
  <c r="Q4" i="21" s="1"/>
  <c r="B6" i="21"/>
  <c r="E11" i="21"/>
  <c r="J6" i="21"/>
  <c r="C5" i="21"/>
  <c r="F5" i="21" s="1"/>
  <c r="E11" i="20"/>
  <c r="B7" i="20"/>
  <c r="W34" i="20" s="1"/>
  <c r="K5" i="20"/>
  <c r="E11" i="19"/>
  <c r="M43" i="19"/>
  <c r="B6" i="19"/>
  <c r="E9" i="19"/>
  <c r="B51" i="19"/>
  <c r="F12" i="19"/>
  <c r="K5" i="19"/>
  <c r="G5" i="13"/>
  <c r="G5" i="22" l="1"/>
  <c r="B51" i="20"/>
  <c r="L5" i="22"/>
  <c r="Q4" i="22" s="1"/>
  <c r="M43" i="20"/>
  <c r="N43" i="20" s="1"/>
  <c r="B43" i="20" s="1"/>
  <c r="Q36" i="20" s="1"/>
  <c r="D5" i="22"/>
  <c r="D6" i="22" s="1"/>
  <c r="D7" i="22" s="1"/>
  <c r="C6" i="20"/>
  <c r="F6" i="20" s="1"/>
  <c r="W35" i="20"/>
  <c r="W36" i="20"/>
  <c r="D6" i="21"/>
  <c r="D7" i="21" s="1"/>
  <c r="M44" i="20"/>
  <c r="N44" i="20" s="1"/>
  <c r="B44" i="20" s="1"/>
  <c r="W37" i="20" s="1"/>
  <c r="F12" i="44"/>
  <c r="B12" i="44" s="1"/>
  <c r="F12" i="48"/>
  <c r="B12" i="48" s="1"/>
  <c r="F12" i="45"/>
  <c r="B12" i="45" s="1"/>
  <c r="F13" i="19"/>
  <c r="B13" i="19" s="1"/>
  <c r="F12" i="46"/>
  <c r="B12" i="46" s="1"/>
  <c r="F12" i="22"/>
  <c r="B12" i="22" s="1"/>
  <c r="E12" i="22" s="1"/>
  <c r="F12" i="20"/>
  <c r="B12" i="20" s="1"/>
  <c r="F12" i="49"/>
  <c r="B12" i="49" s="1"/>
  <c r="F12" i="21"/>
  <c r="B12" i="21" s="1"/>
  <c r="E12" i="21" s="1"/>
  <c r="F12" i="47"/>
  <c r="B12" i="47" s="1"/>
  <c r="C6" i="19"/>
  <c r="C7" i="19" s="1"/>
  <c r="G5" i="19"/>
  <c r="L6" i="21"/>
  <c r="F5" i="20"/>
  <c r="B52" i="20"/>
  <c r="B51" i="22"/>
  <c r="Q35" i="22"/>
  <c r="Q34" i="20"/>
  <c r="B51" i="21"/>
  <c r="Q35" i="21"/>
  <c r="M43" i="22"/>
  <c r="M43" i="21"/>
  <c r="N43" i="21" s="1"/>
  <c r="B43" i="21" s="1"/>
  <c r="G6" i="13"/>
  <c r="G6" i="22"/>
  <c r="C7" i="22"/>
  <c r="F6" i="22"/>
  <c r="E6" i="22"/>
  <c r="B7" i="22"/>
  <c r="Q34" i="22" s="1"/>
  <c r="B7" i="21"/>
  <c r="Q34" i="21" s="1"/>
  <c r="G5" i="21"/>
  <c r="C6" i="21"/>
  <c r="G6" i="20"/>
  <c r="C7" i="20"/>
  <c r="K6" i="20"/>
  <c r="L6" i="20" s="1"/>
  <c r="L5" i="20"/>
  <c r="Q4" i="20" s="1"/>
  <c r="D5" i="20"/>
  <c r="B50" i="20"/>
  <c r="K6" i="19"/>
  <c r="L6" i="19" s="1"/>
  <c r="L5" i="19"/>
  <c r="Q4" i="19" s="1"/>
  <c r="D5" i="19"/>
  <c r="D6" i="19" s="1"/>
  <c r="D7" i="19" s="1"/>
  <c r="M44" i="19"/>
  <c r="N43" i="19"/>
  <c r="B43" i="19" s="1"/>
  <c r="B12" i="19"/>
  <c r="B7" i="19"/>
  <c r="M45" i="20" l="1"/>
  <c r="N45" i="20" s="1"/>
  <c r="B45" i="20" s="1"/>
  <c r="W38" i="20" s="1"/>
  <c r="F6" i="19"/>
  <c r="B53" i="20"/>
  <c r="Q37" i="20"/>
  <c r="E12" i="49"/>
  <c r="B55" i="49"/>
  <c r="Q39" i="49"/>
  <c r="E12" i="46"/>
  <c r="B55" i="46"/>
  <c r="Q39" i="46"/>
  <c r="F13" i="48"/>
  <c r="B13" i="48" s="1"/>
  <c r="F13" i="45"/>
  <c r="B13" i="45" s="1"/>
  <c r="F13" i="46"/>
  <c r="B13" i="46" s="1"/>
  <c r="F13" i="22"/>
  <c r="B13" i="22" s="1"/>
  <c r="E13" i="22" s="1"/>
  <c r="F13" i="49"/>
  <c r="B13" i="49" s="1"/>
  <c r="F13" i="21"/>
  <c r="B13" i="21" s="1"/>
  <c r="E13" i="21" s="1"/>
  <c r="F13" i="20"/>
  <c r="B13" i="20" s="1"/>
  <c r="F13" i="47"/>
  <c r="B13" i="47" s="1"/>
  <c r="F13" i="44"/>
  <c r="B13" i="44" s="1"/>
  <c r="E12" i="45"/>
  <c r="B55" i="45"/>
  <c r="Q39" i="45"/>
  <c r="W39" i="45"/>
  <c r="E12" i="48"/>
  <c r="B55" i="48"/>
  <c r="Q39" i="48"/>
  <c r="E12" i="44"/>
  <c r="W39" i="44"/>
  <c r="Q39" i="44"/>
  <c r="B55" i="44"/>
  <c r="B52" i="19"/>
  <c r="Q36" i="19"/>
  <c r="M46" i="20"/>
  <c r="N46" i="20" s="1"/>
  <c r="B46" i="20" s="1"/>
  <c r="W39" i="20" s="1"/>
  <c r="G6" i="19"/>
  <c r="Q34" i="19"/>
  <c r="B50" i="19"/>
  <c r="E12" i="47"/>
  <c r="B55" i="47"/>
  <c r="Q39" i="47"/>
  <c r="H13" i="13"/>
  <c r="M44" i="21"/>
  <c r="N44" i="21" s="1"/>
  <c r="B44" i="21" s="1"/>
  <c r="B52" i="21"/>
  <c r="Q36" i="21"/>
  <c r="D6" i="20"/>
  <c r="D7" i="20" s="1"/>
  <c r="B54" i="20"/>
  <c r="Q38" i="20"/>
  <c r="N43" i="22"/>
  <c r="B43" i="22" s="1"/>
  <c r="M44" i="22"/>
  <c r="G7" i="22"/>
  <c r="F7" i="22"/>
  <c r="E7" i="22"/>
  <c r="B50" i="22"/>
  <c r="C7" i="21"/>
  <c r="G6" i="21"/>
  <c r="F6" i="21"/>
  <c r="B50" i="21"/>
  <c r="E6" i="21"/>
  <c r="G7" i="20"/>
  <c r="E6" i="20"/>
  <c r="F7" i="20"/>
  <c r="E12" i="20"/>
  <c r="E6" i="19"/>
  <c r="E13" i="19"/>
  <c r="G7" i="19"/>
  <c r="F7" i="19"/>
  <c r="E7" i="19"/>
  <c r="N44" i="19"/>
  <c r="B44" i="19" s="1"/>
  <c r="M45" i="19"/>
  <c r="E12" i="19"/>
  <c r="M47" i="20" l="1"/>
  <c r="N47" i="20" s="1"/>
  <c r="B47" i="20" s="1"/>
  <c r="Q40" i="20"/>
  <c r="E13" i="47"/>
  <c r="Q40" i="47"/>
  <c r="B56" i="47"/>
  <c r="W40" i="20"/>
  <c r="E13" i="44"/>
  <c r="W40" i="44"/>
  <c r="Q40" i="44"/>
  <c r="B56" i="44"/>
  <c r="E13" i="49"/>
  <c r="Q40" i="49"/>
  <c r="B56" i="49"/>
  <c r="E13" i="46"/>
  <c r="B56" i="46"/>
  <c r="Q40" i="46"/>
  <c r="E13" i="45"/>
  <c r="B56" i="45"/>
  <c r="W40" i="45"/>
  <c r="Q40" i="45"/>
  <c r="E13" i="48"/>
  <c r="Q40" i="48"/>
  <c r="B56" i="48"/>
  <c r="M45" i="21"/>
  <c r="M46" i="21" s="1"/>
  <c r="Q37" i="19"/>
  <c r="B53" i="19"/>
  <c r="B56" i="20"/>
  <c r="E13" i="20"/>
  <c r="E7" i="20"/>
  <c r="Q39" i="20"/>
  <c r="B55" i="20"/>
  <c r="B53" i="21"/>
  <c r="Q37" i="21"/>
  <c r="B52" i="22"/>
  <c r="Q36" i="22"/>
  <c r="N44" i="22"/>
  <c r="B44" i="22" s="1"/>
  <c r="M45" i="22"/>
  <c r="G7" i="21"/>
  <c r="F7" i="21"/>
  <c r="E7" i="21"/>
  <c r="N45" i="19"/>
  <c r="B45" i="19" s="1"/>
  <c r="M46" i="19"/>
  <c r="N45" i="21" l="1"/>
  <c r="B45" i="21" s="1"/>
  <c r="Q38" i="19"/>
  <c r="B54" i="19"/>
  <c r="B54" i="21"/>
  <c r="Q38" i="21"/>
  <c r="B53" i="22"/>
  <c r="Q37" i="22"/>
  <c r="N45" i="22"/>
  <c r="B45" i="22" s="1"/>
  <c r="M46" i="22"/>
  <c r="N46" i="21"/>
  <c r="B46" i="21" s="1"/>
  <c r="M47" i="21"/>
  <c r="N47" i="21" s="1"/>
  <c r="B47" i="21" s="1"/>
  <c r="N46" i="19"/>
  <c r="B46" i="19" s="1"/>
  <c r="M47" i="19"/>
  <c r="N47" i="19" s="1"/>
  <c r="B47" i="19" s="1"/>
  <c r="I123" i="18"/>
  <c r="I130" i="18" s="1"/>
  <c r="G123" i="18"/>
  <c r="G130" i="18" s="1"/>
  <c r="D123" i="18"/>
  <c r="D130" i="18" s="1"/>
  <c r="C123" i="18"/>
  <c r="C130" i="18" s="1"/>
  <c r="I109" i="18"/>
  <c r="I116" i="18" s="1"/>
  <c r="G109" i="18"/>
  <c r="G116" i="18" s="1"/>
  <c r="D109" i="18"/>
  <c r="D116" i="18" s="1"/>
  <c r="C109" i="18"/>
  <c r="C116" i="18" s="1"/>
  <c r="I95" i="18"/>
  <c r="I102" i="18" s="1"/>
  <c r="G95" i="18"/>
  <c r="G102" i="18" s="1"/>
  <c r="D95" i="18"/>
  <c r="D102" i="18" s="1"/>
  <c r="C95" i="18"/>
  <c r="C102" i="18" s="1"/>
  <c r="I81" i="18"/>
  <c r="I88" i="18" s="1"/>
  <c r="G81" i="18"/>
  <c r="G88" i="18" s="1"/>
  <c r="D81" i="18"/>
  <c r="D88" i="18" s="1"/>
  <c r="C81" i="18"/>
  <c r="C88" i="18" s="1"/>
  <c r="I67" i="18"/>
  <c r="I74" i="18" s="1"/>
  <c r="G67" i="18"/>
  <c r="G74" i="18" s="1"/>
  <c r="D67" i="18"/>
  <c r="D74" i="18" s="1"/>
  <c r="C67" i="18"/>
  <c r="C74" i="18" s="1"/>
  <c r="I53" i="18"/>
  <c r="I60" i="18" s="1"/>
  <c r="G53" i="18"/>
  <c r="G60" i="18" s="1"/>
  <c r="D53" i="18"/>
  <c r="D60" i="18" s="1"/>
  <c r="C53" i="18"/>
  <c r="C60" i="18" s="1"/>
  <c r="I39" i="18"/>
  <c r="I46" i="18" s="1"/>
  <c r="G39" i="18"/>
  <c r="G46" i="18" s="1"/>
  <c r="D39" i="18"/>
  <c r="D46" i="18" s="1"/>
  <c r="C39" i="18"/>
  <c r="C46" i="18" s="1"/>
  <c r="Q40" i="19" l="1"/>
  <c r="B56" i="19"/>
  <c r="Q39" i="19"/>
  <c r="B55" i="19"/>
  <c r="B56" i="21"/>
  <c r="Q40" i="21"/>
  <c r="B55" i="21"/>
  <c r="Q39" i="21"/>
  <c r="B54" i="22"/>
  <c r="Q38" i="22"/>
  <c r="M47" i="22"/>
  <c r="N47" i="22" s="1"/>
  <c r="B47" i="22" s="1"/>
  <c r="N46" i="22"/>
  <c r="B46" i="22" s="1"/>
  <c r="B55" i="22" l="1"/>
  <c r="Q39" i="22"/>
  <c r="B56" i="22"/>
  <c r="Q40" i="22"/>
  <c r="I123" i="17" l="1"/>
  <c r="I130" i="17" s="1"/>
  <c r="G123" i="17"/>
  <c r="G130" i="17" s="1"/>
  <c r="D123" i="17"/>
  <c r="D130" i="17" s="1"/>
  <c r="C123" i="17"/>
  <c r="C130" i="17" s="1"/>
  <c r="I109" i="17"/>
  <c r="I116" i="17" s="1"/>
  <c r="G109" i="17"/>
  <c r="G116" i="17" s="1"/>
  <c r="D109" i="17"/>
  <c r="D116" i="17" s="1"/>
  <c r="C109" i="17"/>
  <c r="C116" i="17" s="1"/>
  <c r="I95" i="17"/>
  <c r="I102" i="17" s="1"/>
  <c r="G95" i="17"/>
  <c r="G102" i="17" s="1"/>
  <c r="D95" i="17"/>
  <c r="D102" i="17" s="1"/>
  <c r="C95" i="17"/>
  <c r="C102" i="17" s="1"/>
  <c r="I81" i="17"/>
  <c r="I88" i="17" s="1"/>
  <c r="G81" i="17"/>
  <c r="G88" i="17" s="1"/>
  <c r="D81" i="17"/>
  <c r="D88" i="17" s="1"/>
  <c r="C81" i="17"/>
  <c r="C88" i="17" s="1"/>
  <c r="I67" i="17"/>
  <c r="I74" i="17" s="1"/>
  <c r="G67" i="17"/>
  <c r="G74" i="17" s="1"/>
  <c r="D67" i="17"/>
  <c r="D74" i="17" s="1"/>
  <c r="C67" i="17"/>
  <c r="C74" i="17" s="1"/>
  <c r="I53" i="17"/>
  <c r="I60" i="17" s="1"/>
  <c r="G53" i="17"/>
  <c r="G60" i="17" s="1"/>
  <c r="D53" i="17"/>
  <c r="D60" i="17" s="1"/>
  <c r="C53" i="17"/>
  <c r="C60" i="17" s="1"/>
  <c r="I39" i="17"/>
  <c r="I46" i="17" s="1"/>
  <c r="G39" i="17"/>
  <c r="G46" i="17" s="1"/>
  <c r="D39" i="17"/>
  <c r="D46" i="17" s="1"/>
  <c r="C39" i="17"/>
  <c r="C46" i="17" s="1"/>
  <c r="E28" i="17"/>
  <c r="E27" i="17" s="1"/>
  <c r="F28" i="17"/>
  <c r="F27" i="17" s="1"/>
  <c r="G28" i="17"/>
  <c r="G27" i="17" s="1"/>
  <c r="H28" i="17"/>
  <c r="H27" i="17" s="1"/>
  <c r="I28" i="17"/>
  <c r="I27" i="17" s="1"/>
  <c r="J28" i="17"/>
  <c r="J27" i="17" s="1"/>
  <c r="D28" i="17"/>
  <c r="D27" i="17" s="1"/>
  <c r="K351" i="16"/>
  <c r="E351" i="16"/>
  <c r="F351" i="16"/>
  <c r="H351" i="16"/>
  <c r="I351" i="16"/>
  <c r="G5" i="16"/>
  <c r="G6" i="16"/>
  <c r="G7" i="16"/>
  <c r="G8" i="16"/>
  <c r="G9" i="16"/>
  <c r="G10" i="16"/>
  <c r="G11" i="16"/>
  <c r="G12" i="16"/>
  <c r="G13" i="16"/>
  <c r="G14" i="16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29" i="16"/>
  <c r="G30" i="16"/>
  <c r="G31" i="16"/>
  <c r="G32" i="16"/>
  <c r="G33" i="16"/>
  <c r="G34" i="16"/>
  <c r="G35" i="16"/>
  <c r="G36" i="16"/>
  <c r="G37" i="16"/>
  <c r="G38" i="16"/>
  <c r="G39" i="16"/>
  <c r="G40" i="16"/>
  <c r="G41" i="16"/>
  <c r="G42" i="16"/>
  <c r="G43" i="16"/>
  <c r="G44" i="16"/>
  <c r="G45" i="16"/>
  <c r="G46" i="16"/>
  <c r="G47" i="16"/>
  <c r="G48" i="16"/>
  <c r="G49" i="16"/>
  <c r="G50" i="16"/>
  <c r="G51" i="16"/>
  <c r="G52" i="16"/>
  <c r="G53" i="16"/>
  <c r="G54" i="16"/>
  <c r="G55" i="16"/>
  <c r="G56" i="16"/>
  <c r="G57" i="16"/>
  <c r="G58" i="16"/>
  <c r="G59" i="16"/>
  <c r="G60" i="16"/>
  <c r="G61" i="16"/>
  <c r="G62" i="16"/>
  <c r="G63" i="16"/>
  <c r="G64" i="16"/>
  <c r="G65" i="16"/>
  <c r="G66" i="16"/>
  <c r="G67" i="16"/>
  <c r="G68" i="16"/>
  <c r="G69" i="16"/>
  <c r="G70" i="16"/>
  <c r="G71" i="16"/>
  <c r="G72" i="16"/>
  <c r="G73" i="16"/>
  <c r="G74" i="16"/>
  <c r="G75" i="16"/>
  <c r="G76" i="16"/>
  <c r="G77" i="16"/>
  <c r="G78" i="16"/>
  <c r="G79" i="16"/>
  <c r="G80" i="16"/>
  <c r="G81" i="16"/>
  <c r="G82" i="16"/>
  <c r="G83" i="16"/>
  <c r="G84" i="16"/>
  <c r="G85" i="16"/>
  <c r="G86" i="16"/>
  <c r="G87" i="16"/>
  <c r="G88" i="16"/>
  <c r="G89" i="16"/>
  <c r="G90" i="16"/>
  <c r="G91" i="16"/>
  <c r="G92" i="16"/>
  <c r="G93" i="16"/>
  <c r="G94" i="16"/>
  <c r="G95" i="16"/>
  <c r="G96" i="16"/>
  <c r="G97" i="16"/>
  <c r="G98" i="16"/>
  <c r="G99" i="16"/>
  <c r="G100" i="16"/>
  <c r="G101" i="16"/>
  <c r="G102" i="16"/>
  <c r="G103" i="16"/>
  <c r="G104" i="16"/>
  <c r="G105" i="16"/>
  <c r="G106" i="16"/>
  <c r="G107" i="16"/>
  <c r="G108" i="16"/>
  <c r="G109" i="16"/>
  <c r="G110" i="16"/>
  <c r="G111" i="16"/>
  <c r="G112" i="16"/>
  <c r="G113" i="16"/>
  <c r="G114" i="16"/>
  <c r="G115" i="16"/>
  <c r="G116" i="16"/>
  <c r="G117" i="16"/>
  <c r="G118" i="16"/>
  <c r="G119" i="16"/>
  <c r="G120" i="16"/>
  <c r="G121" i="16"/>
  <c r="G122" i="16"/>
  <c r="G123" i="16"/>
  <c r="G124" i="16"/>
  <c r="G125" i="16"/>
  <c r="G126" i="16"/>
  <c r="G127" i="16"/>
  <c r="G128" i="16"/>
  <c r="G129" i="16"/>
  <c r="G130" i="16"/>
  <c r="G131" i="16"/>
  <c r="G132" i="16"/>
  <c r="G133" i="16"/>
  <c r="G134" i="16"/>
  <c r="G135" i="16"/>
  <c r="G136" i="16"/>
  <c r="G137" i="16"/>
  <c r="G138" i="16"/>
  <c r="G139" i="16"/>
  <c r="G140" i="16"/>
  <c r="G141" i="16"/>
  <c r="G142" i="16"/>
  <c r="G143" i="16"/>
  <c r="G144" i="16"/>
  <c r="G145" i="16"/>
  <c r="G146" i="16"/>
  <c r="G147" i="16"/>
  <c r="G148" i="16"/>
  <c r="G149" i="16"/>
  <c r="G150" i="16"/>
  <c r="G151" i="16"/>
  <c r="G152" i="16"/>
  <c r="G153" i="16"/>
  <c r="G154" i="16"/>
  <c r="G155" i="16"/>
  <c r="G156" i="16"/>
  <c r="G157" i="16"/>
  <c r="G158" i="16"/>
  <c r="G159" i="16"/>
  <c r="G160" i="16"/>
  <c r="G161" i="16"/>
  <c r="G162" i="16"/>
  <c r="G163" i="16"/>
  <c r="G164" i="16"/>
  <c r="G165" i="16"/>
  <c r="G166" i="16"/>
  <c r="G167" i="16"/>
  <c r="G168" i="16"/>
  <c r="G169" i="16"/>
  <c r="G170" i="16"/>
  <c r="G171" i="16"/>
  <c r="G172" i="16"/>
  <c r="G173" i="16"/>
  <c r="G174" i="16"/>
  <c r="G175" i="16"/>
  <c r="G176" i="16"/>
  <c r="G177" i="16"/>
  <c r="G178" i="16"/>
  <c r="G179" i="16"/>
  <c r="G180" i="16"/>
  <c r="G181" i="16"/>
  <c r="G182" i="16"/>
  <c r="G183" i="16"/>
  <c r="G184" i="16"/>
  <c r="G185" i="16"/>
  <c r="G186" i="16"/>
  <c r="G187" i="16"/>
  <c r="G188" i="16"/>
  <c r="G189" i="16"/>
  <c r="G190" i="16"/>
  <c r="G191" i="16"/>
  <c r="G192" i="16"/>
  <c r="G193" i="16"/>
  <c r="G194" i="16"/>
  <c r="G195" i="16"/>
  <c r="G196" i="16"/>
  <c r="G197" i="16"/>
  <c r="G198" i="16"/>
  <c r="G199" i="16"/>
  <c r="G200" i="16"/>
  <c r="G201" i="16"/>
  <c r="G202" i="16"/>
  <c r="G203" i="16"/>
  <c r="G204" i="16"/>
  <c r="G205" i="16"/>
  <c r="G206" i="16"/>
  <c r="G207" i="16"/>
  <c r="G208" i="16"/>
  <c r="G209" i="16"/>
  <c r="G210" i="16"/>
  <c r="G211" i="16"/>
  <c r="G212" i="16"/>
  <c r="G213" i="16"/>
  <c r="G214" i="16"/>
  <c r="G215" i="16"/>
  <c r="G216" i="16"/>
  <c r="G217" i="16"/>
  <c r="G218" i="16"/>
  <c r="G219" i="16"/>
  <c r="G220" i="16"/>
  <c r="G221" i="16"/>
  <c r="G222" i="16"/>
  <c r="G223" i="16"/>
  <c r="G224" i="16"/>
  <c r="G225" i="16"/>
  <c r="G226" i="16"/>
  <c r="G227" i="16"/>
  <c r="G228" i="16"/>
  <c r="G229" i="16"/>
  <c r="G230" i="16"/>
  <c r="G231" i="16"/>
  <c r="G232" i="16"/>
  <c r="G233" i="16"/>
  <c r="G234" i="16"/>
  <c r="G235" i="16"/>
  <c r="G236" i="16"/>
  <c r="G237" i="16"/>
  <c r="G238" i="16"/>
  <c r="G239" i="16"/>
  <c r="G240" i="16"/>
  <c r="G241" i="16"/>
  <c r="G242" i="16"/>
  <c r="G243" i="16"/>
  <c r="G244" i="16"/>
  <c r="G245" i="16"/>
  <c r="G246" i="16"/>
  <c r="G247" i="16"/>
  <c r="G248" i="16"/>
  <c r="G249" i="16"/>
  <c r="G250" i="16"/>
  <c r="G251" i="16"/>
  <c r="G252" i="16"/>
  <c r="G253" i="16"/>
  <c r="G254" i="16"/>
  <c r="G255" i="16"/>
  <c r="G256" i="16"/>
  <c r="G257" i="16"/>
  <c r="G258" i="16"/>
  <c r="G259" i="16"/>
  <c r="G260" i="16"/>
  <c r="G261" i="16"/>
  <c r="G262" i="16"/>
  <c r="G263" i="16"/>
  <c r="G264" i="16"/>
  <c r="G265" i="16"/>
  <c r="G266" i="16"/>
  <c r="G267" i="16"/>
  <c r="G268" i="16"/>
  <c r="G269" i="16"/>
  <c r="G270" i="16"/>
  <c r="G271" i="16"/>
  <c r="G272" i="16"/>
  <c r="G273" i="16"/>
  <c r="G275" i="16"/>
  <c r="G276" i="16"/>
  <c r="G277" i="16"/>
  <c r="G278" i="16"/>
  <c r="G279" i="16"/>
  <c r="G280" i="16"/>
  <c r="G281" i="16"/>
  <c r="G282" i="16"/>
  <c r="G283" i="16"/>
  <c r="G284" i="16"/>
  <c r="G285" i="16"/>
  <c r="G286" i="16"/>
  <c r="G287" i="16"/>
  <c r="G288" i="16"/>
  <c r="G289" i="16"/>
  <c r="G290" i="16"/>
  <c r="G291" i="16"/>
  <c r="G292" i="16"/>
  <c r="G293" i="16"/>
  <c r="G294" i="16"/>
  <c r="G295" i="16"/>
  <c r="G296" i="16"/>
  <c r="G297" i="16"/>
  <c r="G298" i="16"/>
  <c r="G299" i="16"/>
  <c r="G300" i="16"/>
  <c r="G301" i="16"/>
  <c r="G302" i="16"/>
  <c r="G303" i="16"/>
  <c r="G304" i="16"/>
  <c r="G305" i="16"/>
  <c r="G306" i="16"/>
  <c r="G307" i="16"/>
  <c r="G308" i="16"/>
  <c r="G309" i="16"/>
  <c r="G310" i="16"/>
  <c r="G311" i="16"/>
  <c r="G312" i="16"/>
  <c r="G313" i="16"/>
  <c r="G314" i="16"/>
  <c r="G315" i="16"/>
  <c r="G316" i="16"/>
  <c r="G317" i="16"/>
  <c r="G318" i="16"/>
  <c r="G319" i="16"/>
  <c r="G320" i="16"/>
  <c r="G321" i="16"/>
  <c r="G322" i="16"/>
  <c r="G323" i="16"/>
  <c r="G324" i="16"/>
  <c r="G325" i="16"/>
  <c r="G326" i="16"/>
  <c r="G327" i="16"/>
  <c r="G328" i="16"/>
  <c r="G329" i="16"/>
  <c r="G330" i="16"/>
  <c r="G331" i="16"/>
  <c r="G332" i="16"/>
  <c r="G333" i="16"/>
  <c r="G334" i="16"/>
  <c r="G335" i="16"/>
  <c r="G336" i="16"/>
  <c r="G337" i="16"/>
  <c r="G338" i="16"/>
  <c r="G339" i="16"/>
  <c r="G340" i="16"/>
  <c r="G341" i="16"/>
  <c r="G342" i="16"/>
  <c r="G343" i="16"/>
  <c r="G344" i="16"/>
  <c r="G345" i="16"/>
  <c r="G346" i="16"/>
  <c r="G347" i="16"/>
  <c r="G348" i="16"/>
  <c r="G349" i="16"/>
  <c r="G350" i="16"/>
  <c r="G4" i="16"/>
  <c r="G351" i="16" l="1"/>
  <c r="D351" i="16"/>
  <c r="AG55" i="16"/>
  <c r="AF55" i="16"/>
  <c r="AE55" i="16"/>
  <c r="AD55" i="16"/>
  <c r="AC55" i="16"/>
  <c r="AB55" i="16"/>
  <c r="AA55" i="16"/>
  <c r="Z55" i="16"/>
  <c r="Y55" i="16"/>
  <c r="X55" i="16"/>
  <c r="W55" i="16"/>
  <c r="V55" i="16"/>
  <c r="U55" i="16"/>
  <c r="T55" i="16"/>
  <c r="S55" i="16"/>
  <c r="R55" i="16"/>
  <c r="Q55" i="16"/>
  <c r="P55" i="16"/>
  <c r="O55" i="16"/>
  <c r="W46" i="16"/>
  <c r="V46" i="16"/>
  <c r="U46" i="16"/>
  <c r="T46" i="16"/>
  <c r="S46" i="16"/>
  <c r="R46" i="16"/>
  <c r="Q46" i="16"/>
  <c r="P46" i="16"/>
  <c r="AD34" i="16"/>
  <c r="Q13" i="16"/>
  <c r="P37" i="16" s="1"/>
  <c r="P13" i="16"/>
  <c r="Q12" i="16"/>
  <c r="P36" i="16" s="1"/>
  <c r="P12" i="16"/>
  <c r="Q11" i="16"/>
  <c r="P35" i="16" s="1"/>
  <c r="P11" i="16"/>
  <c r="Q10" i="16"/>
  <c r="P10" i="16"/>
  <c r="Q9" i="16"/>
  <c r="P9" i="16"/>
  <c r="Q8" i="16"/>
  <c r="P32" i="16" s="1"/>
  <c r="P8" i="16"/>
  <c r="R9" i="16" l="1"/>
  <c r="R13" i="16"/>
  <c r="P33" i="16"/>
  <c r="Q14" i="16"/>
  <c r="R12" i="16"/>
  <c r="P34" i="16"/>
  <c r="T25" i="16" a="1"/>
  <c r="P14" i="16"/>
  <c r="S10" i="16" s="1"/>
  <c r="P25" i="16" l="1" a="1"/>
  <c r="V25" i="16" a="1"/>
  <c r="V25" i="16" s="1"/>
  <c r="T25" i="16"/>
  <c r="S34" i="16"/>
  <c r="T34" i="16"/>
  <c r="R34" i="16"/>
  <c r="V34" i="16"/>
  <c r="U34" i="16"/>
  <c r="U25" i="16" a="1"/>
  <c r="U25" i="16" s="1"/>
  <c r="S13" i="16"/>
  <c r="S14" i="16"/>
  <c r="S11" i="16"/>
  <c r="S9" i="16"/>
  <c r="Q25" i="16" a="1"/>
  <c r="Q25" i="16" s="1"/>
  <c r="P38" i="16"/>
  <c r="R25" i="16" a="1"/>
  <c r="R25" i="16" s="1"/>
  <c r="S25" i="16" a="1"/>
  <c r="S25" i="16" s="1"/>
  <c r="S8" i="16"/>
  <c r="S12" i="16"/>
  <c r="E351" i="15"/>
  <c r="K355" i="15"/>
  <c r="J355" i="15"/>
  <c r="K354" i="15"/>
  <c r="J354" i="15"/>
  <c r="K353" i="15"/>
  <c r="J353" i="15"/>
  <c r="K352" i="15"/>
  <c r="J352" i="15"/>
  <c r="AG55" i="15"/>
  <c r="AF55" i="15"/>
  <c r="AE55" i="15"/>
  <c r="AD55" i="15"/>
  <c r="AC55" i="15"/>
  <c r="AB55" i="15"/>
  <c r="AA55" i="15"/>
  <c r="Z55" i="15"/>
  <c r="Y55" i="15"/>
  <c r="X55" i="15"/>
  <c r="W55" i="15"/>
  <c r="V55" i="15"/>
  <c r="U55" i="15"/>
  <c r="T55" i="15"/>
  <c r="S55" i="15"/>
  <c r="R55" i="15"/>
  <c r="Q55" i="15"/>
  <c r="P55" i="15"/>
  <c r="O55" i="15"/>
  <c r="W46" i="15"/>
  <c r="V46" i="15"/>
  <c r="U46" i="15"/>
  <c r="T46" i="15"/>
  <c r="S46" i="15"/>
  <c r="R46" i="15"/>
  <c r="Q46" i="15"/>
  <c r="P46" i="15"/>
  <c r="AD34" i="15"/>
  <c r="Q13" i="15"/>
  <c r="P37" i="15" s="1"/>
  <c r="P13" i="15"/>
  <c r="Q12" i="15"/>
  <c r="P12" i="15"/>
  <c r="Q11" i="15"/>
  <c r="P35" i="15" s="1"/>
  <c r="P11" i="15"/>
  <c r="Q10" i="15"/>
  <c r="P34" i="15" s="1"/>
  <c r="P10" i="15"/>
  <c r="Q9" i="15"/>
  <c r="P33" i="15" s="1"/>
  <c r="P9" i="15"/>
  <c r="Q8" i="15"/>
  <c r="P8" i="15"/>
  <c r="T33" i="16" l="1"/>
  <c r="S33" i="16"/>
  <c r="V33" i="16"/>
  <c r="R33" i="16"/>
  <c r="U33" i="16"/>
  <c r="R36" i="16"/>
  <c r="V36" i="16"/>
  <c r="T36" i="16"/>
  <c r="S36" i="16"/>
  <c r="U36" i="16"/>
  <c r="R35" i="16"/>
  <c r="T35" i="16"/>
  <c r="U35" i="16"/>
  <c r="V35" i="16"/>
  <c r="S35" i="16"/>
  <c r="T32" i="16"/>
  <c r="S32" i="16"/>
  <c r="U32" i="16"/>
  <c r="R32" i="16"/>
  <c r="V32" i="16"/>
  <c r="T37" i="16"/>
  <c r="S37" i="16"/>
  <c r="R37" i="16"/>
  <c r="V37" i="16"/>
  <c r="U37" i="16"/>
  <c r="R12" i="15"/>
  <c r="R10" i="15"/>
  <c r="Q14" i="15"/>
  <c r="R13" i="15"/>
  <c r="R11" i="15"/>
  <c r="P36" i="15"/>
  <c r="P32" i="15"/>
  <c r="P38" i="15" s="1"/>
  <c r="R9" i="15"/>
  <c r="R8" i="15"/>
  <c r="P14" i="15"/>
  <c r="V25" i="15" a="1"/>
  <c r="V25" i="15" s="1"/>
  <c r="U38" i="16" l="1"/>
  <c r="S38" i="16"/>
  <c r="V38" i="16"/>
  <c r="T38" i="16"/>
  <c r="R38" i="16"/>
  <c r="R14" i="15"/>
  <c r="S25" i="15" a="1"/>
  <c r="S25" i="15" s="1"/>
  <c r="P25" i="15" a="1"/>
  <c r="T25" i="15" a="1"/>
  <c r="T25" i="15" s="1"/>
  <c r="S11" i="15"/>
  <c r="S13" i="15"/>
  <c r="S12" i="15"/>
  <c r="S8" i="15"/>
  <c r="U25" i="15" a="1"/>
  <c r="U25" i="15" s="1"/>
  <c r="S14" i="15"/>
  <c r="S10" i="15"/>
  <c r="S9" i="15"/>
  <c r="Q25" i="15" a="1"/>
  <c r="Q25" i="15" s="1"/>
  <c r="R25" i="15" a="1"/>
  <c r="R25" i="15" s="1"/>
  <c r="AQ44" i="16" l="1"/>
  <c r="AM44" i="16"/>
  <c r="AO44" i="16"/>
  <c r="AP44" i="16"/>
  <c r="AN44" i="16"/>
  <c r="AA44" i="16"/>
  <c r="AA45" i="16" s="1"/>
  <c r="AG46" i="16" s="1"/>
  <c r="AK44" i="16"/>
  <c r="AK45" i="16" s="1"/>
  <c r="AB44" i="16"/>
  <c r="AB45" i="16" s="1"/>
  <c r="AL44" i="16"/>
  <c r="AL45" i="16" s="1"/>
  <c r="AH44" i="16"/>
  <c r="AH45" i="16" s="1"/>
  <c r="Y44" i="16"/>
  <c r="Y45" i="16" s="1"/>
  <c r="AE46" i="16" s="1"/>
  <c r="X44" i="16"/>
  <c r="X45" i="16" s="1"/>
  <c r="AD46" i="16" s="1"/>
  <c r="AC44" i="16"/>
  <c r="AC45" i="16" s="1"/>
  <c r="AG44" i="16"/>
  <c r="AG45" i="16" s="1"/>
  <c r="AD44" i="16"/>
  <c r="AD45" i="16" s="1"/>
  <c r="AF44" i="16"/>
  <c r="AF45" i="16" s="1"/>
  <c r="AE44" i="16"/>
  <c r="AE45" i="16" s="1"/>
  <c r="AI44" i="16"/>
  <c r="AI45" i="16" s="1"/>
  <c r="AJ44" i="16"/>
  <c r="AJ45" i="16" s="1"/>
  <c r="Z44" i="16"/>
  <c r="Z45" i="16" s="1"/>
  <c r="AF46" i="16" s="1"/>
  <c r="W32" i="15"/>
  <c r="V32" i="15"/>
  <c r="U32" i="15"/>
  <c r="S32" i="15"/>
  <c r="R32" i="15"/>
  <c r="T32" i="15"/>
  <c r="U33" i="15"/>
  <c r="T33" i="15"/>
  <c r="R33" i="15"/>
  <c r="W33" i="15"/>
  <c r="V33" i="15"/>
  <c r="S33" i="15"/>
  <c r="V36" i="15"/>
  <c r="S36" i="15"/>
  <c r="U36" i="15"/>
  <c r="T36" i="15"/>
  <c r="R36" i="15"/>
  <c r="W36" i="15"/>
  <c r="T37" i="15"/>
  <c r="S37" i="15"/>
  <c r="W37" i="15"/>
  <c r="V37" i="15"/>
  <c r="R37" i="15"/>
  <c r="U37" i="15"/>
  <c r="S34" i="15"/>
  <c r="R34" i="15"/>
  <c r="W34" i="15"/>
  <c r="V34" i="15"/>
  <c r="U34" i="15"/>
  <c r="T34" i="15"/>
  <c r="W35" i="15"/>
  <c r="T35" i="15"/>
  <c r="R35" i="15"/>
  <c r="V35" i="15"/>
  <c r="U35" i="15"/>
  <c r="S35" i="15"/>
  <c r="R38" i="15" l="1"/>
  <c r="V38" i="15"/>
  <c r="W38" i="15"/>
  <c r="S38" i="15"/>
  <c r="U38" i="15"/>
  <c r="T38" i="15"/>
  <c r="AV44" i="15" l="1"/>
  <c r="AR44" i="15"/>
  <c r="AT44" i="15"/>
  <c r="AU44" i="15"/>
  <c r="AS44" i="15"/>
  <c r="AP44" i="15"/>
  <c r="AO44" i="15"/>
  <c r="AN44" i="15"/>
  <c r="AQ44" i="15"/>
  <c r="AM44" i="15"/>
  <c r="AD44" i="15"/>
  <c r="AD45" i="15" s="1"/>
  <c r="AE44" i="15"/>
  <c r="AE45" i="15" s="1"/>
  <c r="AG44" i="15"/>
  <c r="AG45" i="15" s="1"/>
  <c r="AF44" i="15"/>
  <c r="AF45" i="15" s="1"/>
  <c r="AL44" i="15"/>
  <c r="AL45" i="15" s="1"/>
  <c r="AJ44" i="15"/>
  <c r="AJ45" i="15" s="1"/>
  <c r="AK44" i="15"/>
  <c r="AK45" i="15" s="1"/>
  <c r="AH44" i="15"/>
  <c r="AH45" i="15" s="1"/>
  <c r="AI44" i="15"/>
  <c r="AI45" i="15" s="1"/>
  <c r="Z44" i="15"/>
  <c r="Z45" i="15" s="1"/>
  <c r="AF46" i="15" s="1"/>
  <c r="Y44" i="15"/>
  <c r="Y45" i="15" s="1"/>
  <c r="AE46" i="15" s="1"/>
  <c r="X44" i="15"/>
  <c r="X45" i="15" s="1"/>
  <c r="AD46" i="15" s="1"/>
  <c r="AB44" i="15"/>
  <c r="AB45" i="15" s="1"/>
  <c r="AA44" i="15"/>
  <c r="AA45" i="15" s="1"/>
  <c r="AG46" i="15" s="1"/>
  <c r="AC44" i="15"/>
  <c r="AC45" i="15" s="1"/>
  <c r="E351" i="12" l="1"/>
  <c r="D351" i="12"/>
  <c r="K350" i="12"/>
  <c r="J350" i="12"/>
  <c r="K349" i="12"/>
  <c r="J349" i="12"/>
  <c r="K348" i="12"/>
  <c r="J348" i="12"/>
  <c r="K347" i="12"/>
  <c r="J347" i="12"/>
  <c r="K346" i="12"/>
  <c r="J346" i="12"/>
  <c r="K345" i="12"/>
  <c r="J345" i="12"/>
  <c r="K344" i="12"/>
  <c r="J344" i="12"/>
  <c r="K343" i="12"/>
  <c r="J343" i="12"/>
  <c r="K342" i="12"/>
  <c r="J342" i="12"/>
  <c r="K341" i="12"/>
  <c r="J341" i="12"/>
  <c r="K340" i="12"/>
  <c r="J340" i="12"/>
  <c r="K339" i="12"/>
  <c r="J339" i="12"/>
  <c r="K338" i="12"/>
  <c r="J338" i="12"/>
  <c r="K337" i="12"/>
  <c r="J337" i="12"/>
  <c r="K336" i="12"/>
  <c r="J336" i="12"/>
  <c r="K335" i="12"/>
  <c r="J335" i="12"/>
  <c r="K334" i="12"/>
  <c r="J334" i="12"/>
  <c r="K333" i="12"/>
  <c r="J333" i="12"/>
  <c r="K332" i="12"/>
  <c r="J332" i="12"/>
  <c r="K331" i="12"/>
  <c r="J331" i="12"/>
  <c r="K330" i="12"/>
  <c r="J330" i="12"/>
  <c r="K329" i="12"/>
  <c r="J329" i="12"/>
  <c r="K328" i="12"/>
  <c r="J328" i="12"/>
  <c r="K327" i="12"/>
  <c r="J327" i="12"/>
  <c r="K326" i="12"/>
  <c r="J326" i="12"/>
  <c r="K325" i="12"/>
  <c r="J325" i="12"/>
  <c r="K324" i="12"/>
  <c r="J324" i="12"/>
  <c r="K323" i="12"/>
  <c r="J323" i="12"/>
  <c r="K322" i="12"/>
  <c r="J322" i="12"/>
  <c r="K321" i="12"/>
  <c r="J321" i="12"/>
  <c r="K320" i="12"/>
  <c r="J320" i="12"/>
  <c r="K319" i="12"/>
  <c r="J319" i="12"/>
  <c r="K318" i="12"/>
  <c r="J318" i="12"/>
  <c r="K317" i="12"/>
  <c r="J317" i="12"/>
  <c r="K316" i="12"/>
  <c r="J316" i="12"/>
  <c r="K315" i="12"/>
  <c r="J315" i="12"/>
  <c r="K314" i="12"/>
  <c r="J314" i="12"/>
  <c r="K313" i="12"/>
  <c r="J313" i="12"/>
  <c r="K312" i="12"/>
  <c r="J312" i="12"/>
  <c r="K311" i="12"/>
  <c r="J311" i="12"/>
  <c r="K310" i="12"/>
  <c r="J310" i="12"/>
  <c r="K309" i="12"/>
  <c r="J309" i="12"/>
  <c r="K308" i="12"/>
  <c r="J308" i="12"/>
  <c r="K307" i="12"/>
  <c r="J307" i="12"/>
  <c r="K306" i="12"/>
  <c r="J306" i="12"/>
  <c r="K305" i="12"/>
  <c r="J305" i="12"/>
  <c r="K304" i="12"/>
  <c r="J304" i="12"/>
  <c r="K303" i="12"/>
  <c r="J303" i="12"/>
  <c r="K302" i="12"/>
  <c r="K301" i="12"/>
  <c r="J301" i="12"/>
  <c r="K300" i="12"/>
  <c r="J300" i="12"/>
  <c r="K299" i="12"/>
  <c r="J299" i="12"/>
  <c r="K298" i="12"/>
  <c r="J298" i="12"/>
  <c r="K297" i="12"/>
  <c r="J297" i="12"/>
  <c r="K296" i="12"/>
  <c r="K295" i="12"/>
  <c r="J295" i="12"/>
  <c r="K294" i="12"/>
  <c r="J294" i="12"/>
  <c r="K293" i="12"/>
  <c r="J293" i="12"/>
  <c r="K292" i="12"/>
  <c r="J292" i="12"/>
  <c r="K291" i="12"/>
  <c r="J291" i="12"/>
  <c r="K290" i="12"/>
  <c r="J290" i="12"/>
  <c r="K289" i="12"/>
  <c r="J289" i="12"/>
  <c r="K288" i="12"/>
  <c r="J288" i="12"/>
  <c r="K287" i="12"/>
  <c r="J287" i="12"/>
  <c r="K286" i="12"/>
  <c r="J286" i="12"/>
  <c r="K285" i="12"/>
  <c r="J285" i="12"/>
  <c r="K284" i="12"/>
  <c r="J284" i="12"/>
  <c r="K283" i="12"/>
  <c r="J283" i="12"/>
  <c r="K282" i="12"/>
  <c r="J282" i="12"/>
  <c r="K281" i="12"/>
  <c r="J281" i="12"/>
  <c r="K280" i="12"/>
  <c r="J280" i="12"/>
  <c r="K279" i="12"/>
  <c r="J279" i="12"/>
  <c r="K278" i="12"/>
  <c r="J278" i="12"/>
  <c r="K277" i="12"/>
  <c r="J277" i="12"/>
  <c r="K276" i="12"/>
  <c r="J276" i="12"/>
  <c r="K275" i="12"/>
  <c r="J275" i="12"/>
  <c r="K274" i="12"/>
  <c r="J274" i="12"/>
  <c r="K273" i="12"/>
  <c r="J273" i="12"/>
  <c r="K272" i="12"/>
  <c r="J272" i="12"/>
  <c r="K271" i="12"/>
  <c r="J271" i="12"/>
  <c r="K270" i="12"/>
  <c r="J270" i="12"/>
  <c r="K269" i="12"/>
  <c r="J269" i="12"/>
  <c r="K268" i="12"/>
  <c r="J268" i="12"/>
  <c r="K267" i="12"/>
  <c r="J267" i="12"/>
  <c r="K266" i="12"/>
  <c r="J266" i="12"/>
  <c r="K265" i="12"/>
  <c r="J265" i="12"/>
  <c r="K264" i="12"/>
  <c r="J264" i="12"/>
  <c r="K263" i="12"/>
  <c r="J263" i="12"/>
  <c r="K262" i="12"/>
  <c r="J262" i="12"/>
  <c r="K261" i="12"/>
  <c r="J261" i="12"/>
  <c r="K260" i="12"/>
  <c r="J260" i="12"/>
  <c r="K259" i="12"/>
  <c r="J259" i="12"/>
  <c r="K258" i="12"/>
  <c r="J258" i="12"/>
  <c r="K257" i="12"/>
  <c r="J257" i="12"/>
  <c r="K256" i="12"/>
  <c r="J256" i="12"/>
  <c r="K255" i="12"/>
  <c r="J255" i="12"/>
  <c r="K254" i="12"/>
  <c r="J254" i="12"/>
  <c r="K253" i="12"/>
  <c r="J253" i="12"/>
  <c r="K252" i="12"/>
  <c r="J252" i="12"/>
  <c r="K251" i="12"/>
  <c r="J251" i="12"/>
  <c r="K250" i="12"/>
  <c r="J250" i="12"/>
  <c r="K249" i="12"/>
  <c r="J249" i="12"/>
  <c r="K248" i="12"/>
  <c r="J248" i="12"/>
  <c r="K247" i="12"/>
  <c r="J247" i="12"/>
  <c r="K246" i="12"/>
  <c r="J246" i="12"/>
  <c r="K245" i="12"/>
  <c r="J245" i="12"/>
  <c r="K244" i="12"/>
  <c r="J244" i="12"/>
  <c r="K243" i="12"/>
  <c r="J243" i="12"/>
  <c r="K242" i="12"/>
  <c r="J242" i="12"/>
  <c r="K241" i="12"/>
  <c r="J241" i="12"/>
  <c r="K240" i="12"/>
  <c r="J240" i="12"/>
  <c r="K239" i="12"/>
  <c r="J239" i="12"/>
  <c r="K238" i="12"/>
  <c r="J238" i="12"/>
  <c r="K237" i="12"/>
  <c r="J237" i="12"/>
  <c r="K236" i="12"/>
  <c r="J236" i="12"/>
  <c r="K235" i="12"/>
  <c r="J235" i="12"/>
  <c r="K234" i="12"/>
  <c r="J234" i="12"/>
  <c r="K233" i="12"/>
  <c r="J233" i="12"/>
  <c r="K232" i="12"/>
  <c r="J232" i="12"/>
  <c r="K231" i="12"/>
  <c r="J231" i="12"/>
  <c r="K230" i="12"/>
  <c r="J230" i="12"/>
  <c r="K229" i="12"/>
  <c r="J229" i="12"/>
  <c r="K228" i="12"/>
  <c r="J228" i="12"/>
  <c r="K227" i="12"/>
  <c r="J227" i="12"/>
  <c r="K226" i="12"/>
  <c r="J226" i="12"/>
  <c r="K225" i="12"/>
  <c r="J225" i="12"/>
  <c r="K224" i="12"/>
  <c r="J224" i="12"/>
  <c r="K223" i="12"/>
  <c r="J223" i="12"/>
  <c r="K222" i="12"/>
  <c r="J222" i="12"/>
  <c r="K221" i="12"/>
  <c r="J221" i="12"/>
  <c r="K220" i="12"/>
  <c r="K219" i="12"/>
  <c r="K218" i="12"/>
  <c r="J218" i="12"/>
  <c r="K217" i="12"/>
  <c r="J217" i="12"/>
  <c r="K216" i="12"/>
  <c r="J216" i="12"/>
  <c r="K215" i="12"/>
  <c r="J215" i="12"/>
  <c r="K214" i="12"/>
  <c r="J214" i="12"/>
  <c r="K213" i="12"/>
  <c r="J213" i="12"/>
  <c r="K212" i="12"/>
  <c r="J212" i="12"/>
  <c r="K211" i="12"/>
  <c r="J211" i="12"/>
  <c r="K210" i="12"/>
  <c r="J210" i="12"/>
  <c r="K209" i="12"/>
  <c r="J209" i="12"/>
  <c r="K208" i="12"/>
  <c r="J208" i="12"/>
  <c r="K207" i="12"/>
  <c r="J207" i="12"/>
  <c r="K206" i="12"/>
  <c r="J206" i="12"/>
  <c r="K205" i="12"/>
  <c r="J205" i="12"/>
  <c r="K204" i="12"/>
  <c r="J204" i="12"/>
  <c r="K203" i="12"/>
  <c r="J203" i="12"/>
  <c r="K202" i="12"/>
  <c r="J202" i="12"/>
  <c r="K201" i="12"/>
  <c r="J201" i="12"/>
  <c r="K200" i="12"/>
  <c r="J200" i="12"/>
  <c r="K199" i="12"/>
  <c r="J199" i="12"/>
  <c r="K198" i="12"/>
  <c r="J198" i="12"/>
  <c r="K197" i="12"/>
  <c r="J197" i="12"/>
  <c r="K196" i="12"/>
  <c r="J196" i="12"/>
  <c r="K195" i="12"/>
  <c r="J195" i="12"/>
  <c r="K194" i="12"/>
  <c r="J194" i="12"/>
  <c r="K193" i="12"/>
  <c r="J193" i="12"/>
  <c r="K192" i="12"/>
  <c r="J192" i="12"/>
  <c r="K191" i="12"/>
  <c r="J191" i="12"/>
  <c r="K190" i="12"/>
  <c r="J190" i="12"/>
  <c r="K189" i="12"/>
  <c r="J189" i="12"/>
  <c r="K188" i="12"/>
  <c r="J188" i="12"/>
  <c r="K187" i="12"/>
  <c r="J187" i="12"/>
  <c r="K186" i="12"/>
  <c r="J186" i="12"/>
  <c r="K185" i="12"/>
  <c r="J185" i="12"/>
  <c r="K184" i="12"/>
  <c r="J184" i="12"/>
  <c r="K183" i="12"/>
  <c r="J183" i="12"/>
  <c r="K182" i="12"/>
  <c r="J182" i="12"/>
  <c r="K181" i="12"/>
  <c r="J181" i="12"/>
  <c r="K180" i="12"/>
  <c r="J180" i="12"/>
  <c r="K179" i="12"/>
  <c r="J179" i="12"/>
  <c r="K178" i="12"/>
  <c r="J178" i="12"/>
  <c r="K177" i="12"/>
  <c r="J177" i="12"/>
  <c r="K176" i="12"/>
  <c r="J176" i="12"/>
  <c r="K175" i="12"/>
  <c r="J175" i="12"/>
  <c r="K174" i="12"/>
  <c r="J174" i="12"/>
  <c r="K173" i="12"/>
  <c r="J173" i="12"/>
  <c r="K172" i="12"/>
  <c r="J172" i="12"/>
  <c r="K171" i="12"/>
  <c r="J171" i="12"/>
  <c r="K170" i="12"/>
  <c r="J170" i="12"/>
  <c r="K169" i="12"/>
  <c r="J169" i="12"/>
  <c r="K168" i="12"/>
  <c r="J168" i="12"/>
  <c r="K167" i="12"/>
  <c r="J167" i="12"/>
  <c r="K166" i="12"/>
  <c r="K165" i="12"/>
  <c r="J165" i="12"/>
  <c r="K164" i="12"/>
  <c r="J164" i="12"/>
  <c r="K163" i="12"/>
  <c r="J163" i="12"/>
  <c r="K162" i="12"/>
  <c r="J162" i="12"/>
  <c r="K161" i="12"/>
  <c r="J161" i="12"/>
  <c r="K160" i="12"/>
  <c r="J160" i="12"/>
  <c r="K159" i="12"/>
  <c r="J159" i="12"/>
  <c r="K158" i="12"/>
  <c r="J158" i="12"/>
  <c r="K157" i="12"/>
  <c r="J157" i="12"/>
  <c r="K156" i="12"/>
  <c r="J156" i="12"/>
  <c r="K155" i="12"/>
  <c r="J155" i="12"/>
  <c r="K154" i="12"/>
  <c r="J154" i="12"/>
  <c r="K153" i="12"/>
  <c r="J153" i="12"/>
  <c r="K152" i="12"/>
  <c r="J152" i="12"/>
  <c r="K151" i="12"/>
  <c r="J151" i="12"/>
  <c r="K150" i="12"/>
  <c r="J150" i="12"/>
  <c r="K149" i="12"/>
  <c r="J149" i="12"/>
  <c r="K148" i="12"/>
  <c r="J148" i="12"/>
  <c r="K147" i="12"/>
  <c r="J147" i="12"/>
  <c r="K146" i="12"/>
  <c r="J146" i="12"/>
  <c r="K145" i="12"/>
  <c r="J145" i="12"/>
  <c r="K144" i="12"/>
  <c r="J144" i="12"/>
  <c r="K143" i="12"/>
  <c r="J143" i="12"/>
  <c r="K142" i="12"/>
  <c r="J142" i="12"/>
  <c r="K141" i="12"/>
  <c r="J141" i="12"/>
  <c r="K140" i="12"/>
  <c r="J140" i="12"/>
  <c r="K139" i="12"/>
  <c r="J139" i="12"/>
  <c r="K138" i="12"/>
  <c r="J138" i="12"/>
  <c r="K137" i="12"/>
  <c r="J137" i="12"/>
  <c r="K136" i="12"/>
  <c r="J136" i="12"/>
  <c r="K135" i="12"/>
  <c r="J135" i="12"/>
  <c r="K134" i="12"/>
  <c r="J134" i="12"/>
  <c r="K133" i="12"/>
  <c r="J133" i="12"/>
  <c r="K132" i="12"/>
  <c r="J132" i="12"/>
  <c r="K131" i="12"/>
  <c r="J131" i="12"/>
  <c r="K130" i="12"/>
  <c r="J130" i="12"/>
  <c r="K129" i="12"/>
  <c r="J129" i="12"/>
  <c r="K128" i="12"/>
  <c r="J128" i="12"/>
  <c r="K127" i="12"/>
  <c r="J127" i="12"/>
  <c r="K126" i="12"/>
  <c r="J126" i="12"/>
  <c r="K125" i="12"/>
  <c r="J125" i="12"/>
  <c r="K124" i="12"/>
  <c r="J124" i="12"/>
  <c r="K123" i="12"/>
  <c r="J123" i="12"/>
  <c r="K122" i="12"/>
  <c r="J122" i="12"/>
  <c r="K121" i="12"/>
  <c r="J121" i="12"/>
  <c r="K120" i="12"/>
  <c r="J120" i="12"/>
  <c r="K119" i="12"/>
  <c r="J119" i="12"/>
  <c r="K118" i="12"/>
  <c r="J118" i="12"/>
  <c r="K117" i="12"/>
  <c r="J117" i="12"/>
  <c r="K116" i="12"/>
  <c r="J116" i="12"/>
  <c r="K115" i="12"/>
  <c r="J115" i="12"/>
  <c r="K114" i="12"/>
  <c r="J114" i="12"/>
  <c r="K113" i="12"/>
  <c r="J113" i="12"/>
  <c r="K112" i="12"/>
  <c r="J112" i="12"/>
  <c r="K111" i="12"/>
  <c r="J111" i="12"/>
  <c r="K110" i="12"/>
  <c r="J110" i="12"/>
  <c r="K109" i="12"/>
  <c r="J109" i="12"/>
  <c r="K108" i="12"/>
  <c r="J108" i="12"/>
  <c r="K107" i="12"/>
  <c r="J107" i="12"/>
  <c r="K106" i="12"/>
  <c r="J106" i="12"/>
  <c r="K104" i="12"/>
  <c r="J104" i="12"/>
  <c r="K103" i="12"/>
  <c r="J103" i="12"/>
  <c r="K102" i="12"/>
  <c r="J102" i="12"/>
  <c r="K101" i="12"/>
  <c r="J101" i="12"/>
  <c r="K100" i="12"/>
  <c r="J100" i="12"/>
  <c r="K99" i="12"/>
  <c r="J99" i="12"/>
  <c r="K98" i="12"/>
  <c r="J98" i="12"/>
  <c r="K97" i="12"/>
  <c r="J97" i="12"/>
  <c r="K96" i="12"/>
  <c r="J96" i="12"/>
  <c r="K95" i="12"/>
  <c r="J95" i="12"/>
  <c r="K93" i="12"/>
  <c r="J93" i="12"/>
  <c r="K92" i="12"/>
  <c r="J92" i="12"/>
  <c r="K91" i="12"/>
  <c r="J91" i="12"/>
  <c r="K90" i="12"/>
  <c r="J90" i="12"/>
  <c r="K89" i="12"/>
  <c r="J89" i="12"/>
  <c r="K88" i="12"/>
  <c r="J88" i="12"/>
  <c r="K87" i="12"/>
  <c r="J87" i="12"/>
  <c r="K86" i="12"/>
  <c r="J86" i="12"/>
  <c r="K85" i="12"/>
  <c r="J85" i="12"/>
  <c r="K84" i="12"/>
  <c r="J84" i="12"/>
  <c r="K83" i="12"/>
  <c r="J83" i="12"/>
  <c r="K82" i="12"/>
  <c r="J82" i="12"/>
  <c r="K81" i="12"/>
  <c r="J81" i="12"/>
  <c r="K80" i="12"/>
  <c r="J80" i="12"/>
  <c r="K79" i="12"/>
  <c r="J79" i="12"/>
  <c r="K78" i="12"/>
  <c r="J78" i="12"/>
  <c r="K77" i="12"/>
  <c r="J77" i="12"/>
  <c r="K76" i="12"/>
  <c r="J76" i="12"/>
  <c r="K75" i="12"/>
  <c r="J75" i="12"/>
  <c r="K74" i="12"/>
  <c r="J74" i="12"/>
  <c r="K73" i="12"/>
  <c r="J73" i="12"/>
  <c r="K72" i="12"/>
  <c r="J72" i="12"/>
  <c r="K71" i="12"/>
  <c r="J71" i="12"/>
  <c r="K70" i="12"/>
  <c r="J70" i="12"/>
  <c r="K68" i="12"/>
  <c r="J68" i="12"/>
  <c r="K67" i="12"/>
  <c r="J67" i="12"/>
  <c r="K66" i="12"/>
  <c r="J66" i="12"/>
  <c r="K65" i="12"/>
  <c r="J65" i="12"/>
  <c r="K64" i="12"/>
  <c r="J64" i="12"/>
  <c r="K63" i="12"/>
  <c r="J63" i="12"/>
  <c r="K62" i="12"/>
  <c r="J62" i="12"/>
  <c r="K61" i="12"/>
  <c r="J61" i="12"/>
  <c r="K60" i="12"/>
  <c r="J60" i="12"/>
  <c r="K58" i="12"/>
  <c r="J58" i="12"/>
  <c r="K57" i="12"/>
  <c r="J57" i="12"/>
  <c r="K56" i="12"/>
  <c r="J56" i="12"/>
  <c r="K55" i="12"/>
  <c r="J55" i="12"/>
  <c r="AG55" i="12"/>
  <c r="AF55" i="12"/>
  <c r="AE55" i="12"/>
  <c r="AD55" i="12"/>
  <c r="AC55" i="12"/>
  <c r="AB55" i="12"/>
  <c r="AA55" i="12"/>
  <c r="Z55" i="12"/>
  <c r="Y55" i="12"/>
  <c r="X55" i="12"/>
  <c r="W55" i="12"/>
  <c r="V55" i="12"/>
  <c r="U55" i="12"/>
  <c r="T55" i="12"/>
  <c r="S55" i="12"/>
  <c r="R55" i="12"/>
  <c r="Q55" i="12"/>
  <c r="P55" i="12"/>
  <c r="O55" i="12"/>
  <c r="K54" i="12"/>
  <c r="J54" i="12"/>
  <c r="K53" i="12"/>
  <c r="J53" i="12"/>
  <c r="K52" i="12"/>
  <c r="J52" i="12"/>
  <c r="K51" i="12"/>
  <c r="J51" i="12"/>
  <c r="K50" i="12"/>
  <c r="J50" i="12"/>
  <c r="K49" i="12"/>
  <c r="J49" i="12"/>
  <c r="K48" i="12"/>
  <c r="J48" i="12"/>
  <c r="K47" i="12"/>
  <c r="J47" i="12"/>
  <c r="K46" i="12"/>
  <c r="J46" i="12"/>
  <c r="W46" i="12"/>
  <c r="V46" i="12"/>
  <c r="U46" i="12"/>
  <c r="T46" i="12"/>
  <c r="S46" i="12"/>
  <c r="R46" i="12"/>
  <c r="Q46" i="12"/>
  <c r="P46" i="12"/>
  <c r="K45" i="12"/>
  <c r="J45" i="12"/>
  <c r="K44" i="12"/>
  <c r="J44" i="12"/>
  <c r="K43" i="12"/>
  <c r="J43" i="12"/>
  <c r="K42" i="12"/>
  <c r="J42" i="12"/>
  <c r="K41" i="12"/>
  <c r="J41" i="12"/>
  <c r="K40" i="12"/>
  <c r="J40" i="12"/>
  <c r="K39" i="12"/>
  <c r="J39" i="12"/>
  <c r="K38" i="12"/>
  <c r="J38" i="12"/>
  <c r="K37" i="12"/>
  <c r="J37" i="12"/>
  <c r="K36" i="12"/>
  <c r="J36" i="12"/>
  <c r="K35" i="12"/>
  <c r="J35" i="12"/>
  <c r="AD34" i="12"/>
  <c r="K34" i="12"/>
  <c r="J34" i="12"/>
  <c r="K33" i="12"/>
  <c r="J33" i="12"/>
  <c r="Q13" i="12"/>
  <c r="P37" i="12" s="1"/>
  <c r="P13" i="12"/>
  <c r="Q12" i="12"/>
  <c r="P36" i="12" s="1"/>
  <c r="P12" i="12"/>
  <c r="Q11" i="12"/>
  <c r="P35" i="12" s="1"/>
  <c r="P11" i="12"/>
  <c r="Q10" i="12"/>
  <c r="P34" i="12" s="1"/>
  <c r="P10" i="12"/>
  <c r="Q9" i="12"/>
  <c r="P33" i="12" s="1"/>
  <c r="P9" i="12"/>
  <c r="Q8" i="12"/>
  <c r="P32" i="12" s="1"/>
  <c r="P8" i="12"/>
  <c r="P14" i="12" l="1"/>
  <c r="S14" i="12" s="1"/>
  <c r="Q14" i="12"/>
  <c r="R10" i="12"/>
  <c r="R13" i="12"/>
  <c r="R8" i="12"/>
  <c r="R9" i="12"/>
  <c r="R11" i="12"/>
  <c r="R12" i="12"/>
  <c r="V25" i="12" l="1" a="1"/>
  <c r="V25" i="12" s="1"/>
  <c r="R25" i="12" a="1"/>
  <c r="R25" i="12" s="1"/>
  <c r="S25" i="12" a="1"/>
  <c r="S25" i="12" s="1"/>
  <c r="U25" i="12" a="1"/>
  <c r="U25" i="12" s="1"/>
  <c r="Q25" i="12" a="1"/>
  <c r="Q25" i="12" s="1"/>
  <c r="T25" i="12" a="1"/>
  <c r="T25" i="12" s="1"/>
  <c r="P25" i="12" a="1"/>
  <c r="S12" i="12"/>
  <c r="S10" i="12"/>
  <c r="S8" i="12"/>
  <c r="S13" i="12"/>
  <c r="S11" i="12"/>
  <c r="S9" i="12"/>
  <c r="R14" i="12"/>
  <c r="P38" i="12"/>
  <c r="V35" i="12" l="1"/>
  <c r="W35" i="12"/>
  <c r="R35" i="12"/>
  <c r="S35" i="12"/>
  <c r="T35" i="12"/>
  <c r="U35" i="12"/>
  <c r="R37" i="12"/>
  <c r="U37" i="12"/>
  <c r="V37" i="12"/>
  <c r="T37" i="12"/>
  <c r="W37" i="12"/>
  <c r="S37" i="12"/>
  <c r="R33" i="12"/>
  <c r="S33" i="12"/>
  <c r="U33" i="12"/>
  <c r="V33" i="12"/>
  <c r="W33" i="12"/>
  <c r="T33" i="12"/>
  <c r="S32" i="12"/>
  <c r="T32" i="12"/>
  <c r="U32" i="12"/>
  <c r="V32" i="12"/>
  <c r="R32" i="12"/>
  <c r="W32" i="12"/>
  <c r="S36" i="12"/>
  <c r="T36" i="12"/>
  <c r="V36" i="12"/>
  <c r="R36" i="12"/>
  <c r="U36" i="12"/>
  <c r="W36" i="12"/>
  <c r="T34" i="12"/>
  <c r="U34" i="12"/>
  <c r="V34" i="12"/>
  <c r="W34" i="12"/>
  <c r="R34" i="12"/>
  <c r="S34" i="12"/>
  <c r="AD34" i="9"/>
  <c r="P8" i="9"/>
  <c r="P9" i="9"/>
  <c r="P10" i="9"/>
  <c r="P11" i="9"/>
  <c r="P12" i="9"/>
  <c r="P13" i="9"/>
  <c r="K350" i="9"/>
  <c r="J350" i="9"/>
  <c r="K349" i="9"/>
  <c r="J349" i="9"/>
  <c r="K348" i="9"/>
  <c r="J348" i="9"/>
  <c r="K347" i="9"/>
  <c r="J347" i="9"/>
  <c r="K346" i="9"/>
  <c r="J346" i="9"/>
  <c r="K345" i="9"/>
  <c r="J345" i="9"/>
  <c r="K344" i="9"/>
  <c r="J344" i="9"/>
  <c r="K343" i="9"/>
  <c r="J343" i="9"/>
  <c r="K342" i="9"/>
  <c r="J342" i="9"/>
  <c r="K341" i="9"/>
  <c r="J341" i="9"/>
  <c r="K340" i="9"/>
  <c r="J340" i="9"/>
  <c r="K339" i="9"/>
  <c r="J339" i="9"/>
  <c r="K338" i="9"/>
  <c r="J338" i="9"/>
  <c r="K337" i="9"/>
  <c r="J337" i="9"/>
  <c r="K336" i="9"/>
  <c r="J336" i="9"/>
  <c r="K335" i="9"/>
  <c r="J335" i="9"/>
  <c r="K334" i="9"/>
  <c r="J334" i="9"/>
  <c r="K333" i="9"/>
  <c r="J333" i="9"/>
  <c r="K332" i="9"/>
  <c r="J332" i="9"/>
  <c r="K331" i="9"/>
  <c r="J331" i="9"/>
  <c r="K330" i="9"/>
  <c r="J330" i="9"/>
  <c r="K329" i="9"/>
  <c r="J329" i="9"/>
  <c r="K328" i="9"/>
  <c r="J328" i="9"/>
  <c r="K327" i="9"/>
  <c r="J327" i="9"/>
  <c r="K326" i="9"/>
  <c r="J326" i="9"/>
  <c r="K325" i="9"/>
  <c r="J325" i="9"/>
  <c r="K324" i="9"/>
  <c r="J324" i="9"/>
  <c r="K323" i="9"/>
  <c r="J323" i="9"/>
  <c r="K322" i="9"/>
  <c r="J322" i="9"/>
  <c r="K321" i="9"/>
  <c r="J321" i="9"/>
  <c r="K320" i="9"/>
  <c r="J320" i="9"/>
  <c r="K319" i="9"/>
  <c r="J319" i="9"/>
  <c r="K318" i="9"/>
  <c r="J318" i="9"/>
  <c r="K317" i="9"/>
  <c r="J317" i="9"/>
  <c r="K316" i="9"/>
  <c r="J316" i="9"/>
  <c r="K315" i="9"/>
  <c r="J315" i="9"/>
  <c r="K314" i="9"/>
  <c r="J314" i="9"/>
  <c r="K313" i="9"/>
  <c r="J313" i="9"/>
  <c r="K312" i="9"/>
  <c r="J312" i="9"/>
  <c r="K311" i="9"/>
  <c r="J311" i="9"/>
  <c r="K310" i="9"/>
  <c r="J310" i="9"/>
  <c r="K309" i="9"/>
  <c r="J309" i="9"/>
  <c r="K308" i="9"/>
  <c r="J308" i="9"/>
  <c r="K307" i="9"/>
  <c r="J307" i="9"/>
  <c r="K306" i="9"/>
  <c r="J306" i="9"/>
  <c r="K305" i="9"/>
  <c r="J305" i="9"/>
  <c r="K304" i="9"/>
  <c r="J304" i="9"/>
  <c r="K303" i="9"/>
  <c r="J303" i="9"/>
  <c r="K302" i="9"/>
  <c r="K301" i="9"/>
  <c r="J301" i="9"/>
  <c r="K300" i="9"/>
  <c r="J300" i="9"/>
  <c r="K299" i="9"/>
  <c r="J299" i="9"/>
  <c r="K298" i="9"/>
  <c r="J298" i="9"/>
  <c r="K297" i="9"/>
  <c r="J297" i="9"/>
  <c r="K296" i="9"/>
  <c r="K295" i="9"/>
  <c r="J295" i="9"/>
  <c r="K294" i="9"/>
  <c r="J294" i="9"/>
  <c r="K293" i="9"/>
  <c r="J293" i="9"/>
  <c r="K292" i="9"/>
  <c r="J292" i="9"/>
  <c r="K291" i="9"/>
  <c r="J291" i="9"/>
  <c r="K290" i="9"/>
  <c r="J290" i="9"/>
  <c r="K289" i="9"/>
  <c r="J289" i="9"/>
  <c r="K288" i="9"/>
  <c r="J288" i="9"/>
  <c r="K287" i="9"/>
  <c r="J287" i="9"/>
  <c r="K286" i="9"/>
  <c r="J286" i="9"/>
  <c r="K285" i="9"/>
  <c r="J285" i="9"/>
  <c r="K284" i="9"/>
  <c r="J284" i="9"/>
  <c r="K283" i="9"/>
  <c r="J283" i="9"/>
  <c r="K282" i="9"/>
  <c r="J282" i="9"/>
  <c r="K281" i="9"/>
  <c r="J281" i="9"/>
  <c r="K280" i="9"/>
  <c r="J280" i="9"/>
  <c r="K279" i="9"/>
  <c r="J279" i="9"/>
  <c r="K278" i="9"/>
  <c r="J278" i="9"/>
  <c r="K277" i="9"/>
  <c r="J277" i="9"/>
  <c r="K276" i="9"/>
  <c r="J276" i="9"/>
  <c r="K275" i="9"/>
  <c r="J275" i="9"/>
  <c r="K274" i="9"/>
  <c r="J274" i="9"/>
  <c r="K273" i="9"/>
  <c r="J273" i="9"/>
  <c r="K272" i="9"/>
  <c r="J272" i="9"/>
  <c r="K271" i="9"/>
  <c r="J271" i="9"/>
  <c r="K270" i="9"/>
  <c r="J270" i="9"/>
  <c r="K269" i="9"/>
  <c r="J269" i="9"/>
  <c r="K268" i="9"/>
  <c r="J268" i="9"/>
  <c r="K267" i="9"/>
  <c r="J267" i="9"/>
  <c r="K266" i="9"/>
  <c r="J266" i="9"/>
  <c r="K265" i="9"/>
  <c r="J265" i="9"/>
  <c r="K264" i="9"/>
  <c r="J264" i="9"/>
  <c r="K263" i="9"/>
  <c r="J263" i="9"/>
  <c r="K262" i="9"/>
  <c r="J262" i="9"/>
  <c r="K261" i="9"/>
  <c r="J261" i="9"/>
  <c r="K260" i="9"/>
  <c r="J260" i="9"/>
  <c r="K259" i="9"/>
  <c r="J259" i="9"/>
  <c r="K258" i="9"/>
  <c r="J258" i="9"/>
  <c r="K257" i="9"/>
  <c r="J257" i="9"/>
  <c r="K256" i="9"/>
  <c r="J256" i="9"/>
  <c r="K255" i="9"/>
  <c r="J255" i="9"/>
  <c r="K254" i="9"/>
  <c r="J254" i="9"/>
  <c r="K253" i="9"/>
  <c r="J253" i="9"/>
  <c r="K252" i="9"/>
  <c r="J252" i="9"/>
  <c r="K251" i="9"/>
  <c r="J251" i="9"/>
  <c r="K250" i="9"/>
  <c r="J250" i="9"/>
  <c r="K249" i="9"/>
  <c r="J249" i="9"/>
  <c r="K248" i="9"/>
  <c r="J248" i="9"/>
  <c r="K247" i="9"/>
  <c r="J247" i="9"/>
  <c r="K246" i="9"/>
  <c r="J246" i="9"/>
  <c r="K245" i="9"/>
  <c r="J245" i="9"/>
  <c r="K244" i="9"/>
  <c r="J244" i="9"/>
  <c r="K243" i="9"/>
  <c r="J243" i="9"/>
  <c r="K242" i="9"/>
  <c r="J242" i="9"/>
  <c r="K241" i="9"/>
  <c r="J241" i="9"/>
  <c r="K240" i="9"/>
  <c r="J240" i="9"/>
  <c r="K239" i="9"/>
  <c r="J239" i="9"/>
  <c r="K238" i="9"/>
  <c r="J238" i="9"/>
  <c r="K237" i="9"/>
  <c r="J237" i="9"/>
  <c r="K236" i="9"/>
  <c r="J236" i="9"/>
  <c r="K235" i="9"/>
  <c r="J235" i="9"/>
  <c r="K234" i="9"/>
  <c r="J234" i="9"/>
  <c r="K233" i="9"/>
  <c r="J233" i="9"/>
  <c r="K232" i="9"/>
  <c r="J232" i="9"/>
  <c r="K231" i="9"/>
  <c r="J231" i="9"/>
  <c r="K230" i="9"/>
  <c r="J230" i="9"/>
  <c r="K229" i="9"/>
  <c r="J229" i="9"/>
  <c r="K228" i="9"/>
  <c r="J228" i="9"/>
  <c r="K227" i="9"/>
  <c r="J227" i="9"/>
  <c r="K226" i="9"/>
  <c r="J226" i="9"/>
  <c r="K225" i="9"/>
  <c r="J225" i="9"/>
  <c r="K224" i="9"/>
  <c r="J224" i="9"/>
  <c r="K223" i="9"/>
  <c r="J223" i="9"/>
  <c r="K222" i="9"/>
  <c r="J222" i="9"/>
  <c r="K221" i="9"/>
  <c r="J221" i="9"/>
  <c r="K220" i="9"/>
  <c r="K219" i="9"/>
  <c r="K218" i="9"/>
  <c r="J218" i="9"/>
  <c r="K217" i="9"/>
  <c r="J217" i="9"/>
  <c r="K216" i="9"/>
  <c r="J216" i="9"/>
  <c r="K215" i="9"/>
  <c r="J215" i="9"/>
  <c r="K214" i="9"/>
  <c r="J214" i="9"/>
  <c r="K213" i="9"/>
  <c r="J213" i="9"/>
  <c r="K212" i="9"/>
  <c r="J212" i="9"/>
  <c r="K211" i="9"/>
  <c r="J211" i="9"/>
  <c r="K210" i="9"/>
  <c r="J210" i="9"/>
  <c r="K209" i="9"/>
  <c r="J209" i="9"/>
  <c r="K208" i="9"/>
  <c r="J208" i="9"/>
  <c r="K207" i="9"/>
  <c r="J207" i="9"/>
  <c r="K206" i="9"/>
  <c r="J206" i="9"/>
  <c r="K205" i="9"/>
  <c r="J205" i="9"/>
  <c r="K204" i="9"/>
  <c r="J204" i="9"/>
  <c r="K203" i="9"/>
  <c r="J203" i="9"/>
  <c r="K202" i="9"/>
  <c r="J202" i="9"/>
  <c r="K201" i="9"/>
  <c r="J201" i="9"/>
  <c r="K200" i="9"/>
  <c r="J200" i="9"/>
  <c r="K199" i="9"/>
  <c r="J199" i="9"/>
  <c r="K198" i="9"/>
  <c r="J198" i="9"/>
  <c r="K197" i="9"/>
  <c r="J197" i="9"/>
  <c r="K196" i="9"/>
  <c r="J196" i="9"/>
  <c r="K195" i="9"/>
  <c r="J195" i="9"/>
  <c r="K194" i="9"/>
  <c r="J194" i="9"/>
  <c r="K193" i="9"/>
  <c r="J193" i="9"/>
  <c r="K192" i="9"/>
  <c r="J192" i="9"/>
  <c r="K191" i="9"/>
  <c r="J191" i="9"/>
  <c r="K190" i="9"/>
  <c r="J190" i="9"/>
  <c r="K189" i="9"/>
  <c r="J189" i="9"/>
  <c r="K188" i="9"/>
  <c r="J188" i="9"/>
  <c r="K187" i="9"/>
  <c r="J187" i="9"/>
  <c r="K186" i="9"/>
  <c r="J186" i="9"/>
  <c r="K185" i="9"/>
  <c r="J185" i="9"/>
  <c r="K184" i="9"/>
  <c r="J184" i="9"/>
  <c r="K183" i="9"/>
  <c r="J183" i="9"/>
  <c r="K182" i="9"/>
  <c r="J182" i="9"/>
  <c r="K181" i="9"/>
  <c r="J181" i="9"/>
  <c r="K180" i="9"/>
  <c r="J180" i="9"/>
  <c r="K179" i="9"/>
  <c r="J179" i="9"/>
  <c r="K178" i="9"/>
  <c r="J178" i="9"/>
  <c r="K177" i="9"/>
  <c r="J177" i="9"/>
  <c r="K176" i="9"/>
  <c r="J176" i="9"/>
  <c r="K175" i="9"/>
  <c r="J175" i="9"/>
  <c r="K174" i="9"/>
  <c r="J174" i="9"/>
  <c r="K173" i="9"/>
  <c r="J173" i="9"/>
  <c r="K172" i="9"/>
  <c r="J172" i="9"/>
  <c r="K171" i="9"/>
  <c r="J171" i="9"/>
  <c r="K170" i="9"/>
  <c r="J170" i="9"/>
  <c r="K169" i="9"/>
  <c r="J169" i="9"/>
  <c r="K168" i="9"/>
  <c r="J168" i="9"/>
  <c r="K167" i="9"/>
  <c r="J167" i="9"/>
  <c r="K166" i="9"/>
  <c r="K165" i="9"/>
  <c r="J165" i="9"/>
  <c r="K164" i="9"/>
  <c r="J164" i="9"/>
  <c r="K163" i="9"/>
  <c r="J163" i="9"/>
  <c r="K162" i="9"/>
  <c r="J162" i="9"/>
  <c r="K161" i="9"/>
  <c r="J161" i="9"/>
  <c r="K160" i="9"/>
  <c r="J160" i="9"/>
  <c r="K159" i="9"/>
  <c r="J159" i="9"/>
  <c r="K158" i="9"/>
  <c r="J158" i="9"/>
  <c r="K157" i="9"/>
  <c r="J157" i="9"/>
  <c r="K156" i="9"/>
  <c r="J156" i="9"/>
  <c r="K155" i="9"/>
  <c r="J155" i="9"/>
  <c r="K154" i="9"/>
  <c r="J154" i="9"/>
  <c r="K153" i="9"/>
  <c r="J153" i="9"/>
  <c r="K152" i="9"/>
  <c r="J152" i="9"/>
  <c r="K151" i="9"/>
  <c r="J151" i="9"/>
  <c r="K150" i="9"/>
  <c r="J150" i="9"/>
  <c r="K149" i="9"/>
  <c r="J149" i="9"/>
  <c r="K148" i="9"/>
  <c r="J148" i="9"/>
  <c r="K147" i="9"/>
  <c r="J147" i="9"/>
  <c r="K146" i="9"/>
  <c r="J146" i="9"/>
  <c r="K145" i="9"/>
  <c r="J145" i="9"/>
  <c r="K144" i="9"/>
  <c r="J144" i="9"/>
  <c r="K143" i="9"/>
  <c r="J143" i="9"/>
  <c r="K142" i="9"/>
  <c r="J142" i="9"/>
  <c r="K141" i="9"/>
  <c r="J141" i="9"/>
  <c r="K140" i="9"/>
  <c r="J140" i="9"/>
  <c r="K139" i="9"/>
  <c r="J139" i="9"/>
  <c r="K138" i="9"/>
  <c r="J138" i="9"/>
  <c r="K137" i="9"/>
  <c r="J137" i="9"/>
  <c r="K136" i="9"/>
  <c r="J136" i="9"/>
  <c r="K135" i="9"/>
  <c r="J135" i="9"/>
  <c r="K134" i="9"/>
  <c r="J134" i="9"/>
  <c r="K133" i="9"/>
  <c r="J133" i="9"/>
  <c r="K132" i="9"/>
  <c r="J132" i="9"/>
  <c r="K131" i="9"/>
  <c r="J131" i="9"/>
  <c r="K130" i="9"/>
  <c r="J130" i="9"/>
  <c r="K129" i="9"/>
  <c r="J129" i="9"/>
  <c r="K128" i="9"/>
  <c r="J128" i="9"/>
  <c r="K127" i="9"/>
  <c r="J127" i="9"/>
  <c r="K126" i="9"/>
  <c r="J126" i="9"/>
  <c r="K125" i="9"/>
  <c r="J125" i="9"/>
  <c r="K124" i="9"/>
  <c r="J124" i="9"/>
  <c r="K123" i="9"/>
  <c r="J123" i="9"/>
  <c r="K122" i="9"/>
  <c r="J122" i="9"/>
  <c r="K121" i="9"/>
  <c r="J121" i="9"/>
  <c r="K120" i="9"/>
  <c r="J120" i="9"/>
  <c r="K119" i="9"/>
  <c r="J119" i="9"/>
  <c r="K118" i="9"/>
  <c r="J118" i="9"/>
  <c r="K117" i="9"/>
  <c r="J117" i="9"/>
  <c r="K116" i="9"/>
  <c r="J116" i="9"/>
  <c r="K115" i="9"/>
  <c r="J115" i="9"/>
  <c r="K114" i="9"/>
  <c r="J114" i="9"/>
  <c r="K113" i="9"/>
  <c r="J113" i="9"/>
  <c r="K112" i="9"/>
  <c r="J112" i="9"/>
  <c r="K111" i="9"/>
  <c r="J111" i="9"/>
  <c r="K110" i="9"/>
  <c r="J110" i="9"/>
  <c r="K109" i="9"/>
  <c r="J109" i="9"/>
  <c r="K108" i="9"/>
  <c r="J108" i="9"/>
  <c r="K107" i="9"/>
  <c r="J107" i="9"/>
  <c r="K106" i="9"/>
  <c r="J106" i="9"/>
  <c r="K104" i="9"/>
  <c r="J104" i="9"/>
  <c r="K103" i="9"/>
  <c r="J103" i="9"/>
  <c r="K102" i="9"/>
  <c r="J102" i="9"/>
  <c r="K101" i="9"/>
  <c r="J101" i="9"/>
  <c r="K100" i="9"/>
  <c r="J100" i="9"/>
  <c r="K99" i="9"/>
  <c r="J99" i="9"/>
  <c r="K98" i="9"/>
  <c r="J98" i="9"/>
  <c r="K97" i="9"/>
  <c r="J97" i="9"/>
  <c r="K96" i="9"/>
  <c r="J96" i="9"/>
  <c r="K95" i="9"/>
  <c r="J95" i="9"/>
  <c r="K93" i="9"/>
  <c r="J93" i="9"/>
  <c r="K92" i="9"/>
  <c r="J92" i="9"/>
  <c r="K91" i="9"/>
  <c r="J91" i="9"/>
  <c r="K90" i="9"/>
  <c r="J90" i="9"/>
  <c r="K89" i="9"/>
  <c r="J89" i="9"/>
  <c r="K88" i="9"/>
  <c r="J88" i="9"/>
  <c r="K87" i="9"/>
  <c r="J87" i="9"/>
  <c r="K86" i="9"/>
  <c r="J86" i="9"/>
  <c r="K85" i="9"/>
  <c r="J85" i="9"/>
  <c r="K84" i="9"/>
  <c r="J84" i="9"/>
  <c r="K83" i="9"/>
  <c r="J83" i="9"/>
  <c r="K82" i="9"/>
  <c r="J82" i="9"/>
  <c r="K81" i="9"/>
  <c r="J81" i="9"/>
  <c r="K80" i="9"/>
  <c r="J80" i="9"/>
  <c r="K79" i="9"/>
  <c r="J79" i="9"/>
  <c r="K78" i="9"/>
  <c r="J78" i="9"/>
  <c r="K77" i="9"/>
  <c r="J77" i="9"/>
  <c r="K76" i="9"/>
  <c r="J76" i="9"/>
  <c r="K75" i="9"/>
  <c r="J75" i="9"/>
  <c r="K74" i="9"/>
  <c r="J74" i="9"/>
  <c r="K73" i="9"/>
  <c r="J73" i="9"/>
  <c r="K72" i="9"/>
  <c r="J72" i="9"/>
  <c r="K71" i="9"/>
  <c r="J71" i="9"/>
  <c r="K70" i="9"/>
  <c r="J70" i="9"/>
  <c r="K68" i="9"/>
  <c r="J68" i="9"/>
  <c r="K67" i="9"/>
  <c r="J67" i="9"/>
  <c r="K66" i="9"/>
  <c r="J66" i="9"/>
  <c r="K65" i="9"/>
  <c r="J65" i="9"/>
  <c r="K64" i="9"/>
  <c r="J64" i="9"/>
  <c r="K63" i="9"/>
  <c r="J63" i="9"/>
  <c r="K62" i="9"/>
  <c r="J62" i="9"/>
  <c r="K61" i="9"/>
  <c r="J61" i="9"/>
  <c r="K60" i="9"/>
  <c r="J60" i="9"/>
  <c r="K58" i="9"/>
  <c r="J58" i="9"/>
  <c r="K57" i="9"/>
  <c r="J57" i="9"/>
  <c r="K56" i="9"/>
  <c r="J56" i="9"/>
  <c r="K55" i="9"/>
  <c r="J55" i="9"/>
  <c r="K54" i="9"/>
  <c r="J54" i="9"/>
  <c r="K53" i="9"/>
  <c r="J53" i="9"/>
  <c r="K52" i="9"/>
  <c r="J52" i="9"/>
  <c r="K51" i="9"/>
  <c r="J51" i="9"/>
  <c r="K50" i="9"/>
  <c r="J50" i="9"/>
  <c r="AG54" i="9"/>
  <c r="AF54" i="9"/>
  <c r="AE54" i="9"/>
  <c r="AD54" i="9"/>
  <c r="S46" i="9" s="1"/>
  <c r="S47" i="9" s="1"/>
  <c r="AC54" i="9"/>
  <c r="AB54" i="9"/>
  <c r="AA54" i="9"/>
  <c r="Z54" i="9"/>
  <c r="Y54" i="9"/>
  <c r="X54" i="9"/>
  <c r="K49" i="9"/>
  <c r="J49" i="9"/>
  <c r="K48" i="9"/>
  <c r="J48" i="9"/>
  <c r="K47" i="9"/>
  <c r="J47" i="9"/>
  <c r="K46" i="9"/>
  <c r="J46" i="9"/>
  <c r="K45" i="9"/>
  <c r="J45" i="9"/>
  <c r="K44" i="9"/>
  <c r="J44" i="9"/>
  <c r="K43" i="9"/>
  <c r="J43" i="9"/>
  <c r="K42" i="9"/>
  <c r="J42" i="9"/>
  <c r="K41" i="9"/>
  <c r="J41" i="9"/>
  <c r="K40" i="9"/>
  <c r="J40" i="9"/>
  <c r="K39" i="9"/>
  <c r="J39" i="9"/>
  <c r="K38" i="9"/>
  <c r="J38" i="9"/>
  <c r="K37" i="9"/>
  <c r="J37" i="9"/>
  <c r="K36" i="9"/>
  <c r="J36" i="9"/>
  <c r="K35" i="9"/>
  <c r="J35" i="9"/>
  <c r="K34" i="9"/>
  <c r="J34" i="9"/>
  <c r="K33" i="9"/>
  <c r="J33" i="9"/>
  <c r="T13" i="9"/>
  <c r="U13" i="9" s="1"/>
  <c r="S13" i="9"/>
  <c r="Q13" i="9"/>
  <c r="T12" i="9"/>
  <c r="S12" i="9"/>
  <c r="Q12" i="9"/>
  <c r="T11" i="9"/>
  <c r="S11" i="9"/>
  <c r="Q11" i="9"/>
  <c r="T10" i="9"/>
  <c r="P34" i="9" s="1"/>
  <c r="S10" i="9"/>
  <c r="Q10" i="9"/>
  <c r="T9" i="9"/>
  <c r="P33" i="9" s="1"/>
  <c r="S9" i="9"/>
  <c r="Q9" i="9"/>
  <c r="T8" i="9"/>
  <c r="P32" i="9" s="1"/>
  <c r="S8" i="9"/>
  <c r="Q8" i="9"/>
  <c r="U41" i="7"/>
  <c r="T41" i="7"/>
  <c r="U40" i="7"/>
  <c r="S40" i="7"/>
  <c r="T40" i="7"/>
  <c r="R41" i="7"/>
  <c r="Q41" i="7"/>
  <c r="R40" i="7"/>
  <c r="Q40" i="7"/>
  <c r="P40" i="7"/>
  <c r="P42" i="7" s="1"/>
  <c r="AG49" i="7"/>
  <c r="AF49" i="7"/>
  <c r="AE49" i="7"/>
  <c r="AD49" i="7"/>
  <c r="S41" i="7" s="1"/>
  <c r="AC49" i="7"/>
  <c r="AB49" i="7"/>
  <c r="AA49" i="7"/>
  <c r="Z49" i="7"/>
  <c r="Y49" i="7"/>
  <c r="X49" i="7"/>
  <c r="W49" i="7"/>
  <c r="V49" i="7"/>
  <c r="U49" i="7"/>
  <c r="T49" i="7"/>
  <c r="S49" i="7"/>
  <c r="R49" i="7"/>
  <c r="Q49" i="7"/>
  <c r="P49" i="7"/>
  <c r="O49" i="7"/>
  <c r="O43" i="7"/>
  <c r="U12" i="9" l="1"/>
  <c r="P36" i="9"/>
  <c r="R25" i="9" a="1"/>
  <c r="R25" i="9" s="1"/>
  <c r="T25" i="9" a="1"/>
  <c r="T25" i="9" s="1"/>
  <c r="U25" i="9" a="1"/>
  <c r="U25" i="9" s="1"/>
  <c r="V25" i="9" a="1"/>
  <c r="V25" i="9" s="1"/>
  <c r="T42" i="7"/>
  <c r="R42" i="7"/>
  <c r="U11" i="9"/>
  <c r="P35" i="9"/>
  <c r="S42" i="7"/>
  <c r="P37" i="9"/>
  <c r="U10" i="9"/>
  <c r="S38" i="12"/>
  <c r="T38" i="12"/>
  <c r="W38" i="12"/>
  <c r="R38" i="12"/>
  <c r="U38" i="12"/>
  <c r="V38" i="12"/>
  <c r="S14" i="9"/>
  <c r="W14" i="9" s="1"/>
  <c r="U9" i="9"/>
  <c r="T14" i="9"/>
  <c r="P38" i="9" s="1"/>
  <c r="U8" i="9"/>
  <c r="Q14" i="9"/>
  <c r="U42" i="7"/>
  <c r="Q42" i="7"/>
  <c r="S25" i="9" l="1" a="1"/>
  <c r="S25" i="9" s="1"/>
  <c r="Q25" i="9" a="1"/>
  <c r="Q25" i="9" s="1"/>
  <c r="P25" i="9" a="1"/>
  <c r="W9" i="9"/>
  <c r="R33" i="9" s="1"/>
  <c r="W11" i="9"/>
  <c r="AN44" i="12"/>
  <c r="AO44" i="12"/>
  <c r="AP44" i="12"/>
  <c r="AQ44" i="12"/>
  <c r="AM44" i="12"/>
  <c r="W13" i="9"/>
  <c r="AU44" i="12"/>
  <c r="AS44" i="12"/>
  <c r="AT44" i="12"/>
  <c r="AV44" i="12"/>
  <c r="AR44" i="12"/>
  <c r="R35" i="9"/>
  <c r="S35" i="9"/>
  <c r="T35" i="9"/>
  <c r="U35" i="9"/>
  <c r="V35" i="9"/>
  <c r="W35" i="9"/>
  <c r="T33" i="9"/>
  <c r="U33" i="9"/>
  <c r="V33" i="9"/>
  <c r="W33" i="9"/>
  <c r="S33" i="9"/>
  <c r="W12" i="9"/>
  <c r="X44" i="12"/>
  <c r="Y44" i="12"/>
  <c r="Z44" i="12"/>
  <c r="AF44" i="12"/>
  <c r="AF45" i="12" s="1"/>
  <c r="AA44" i="12"/>
  <c r="AA45" i="12" s="1"/>
  <c r="AG46" i="12" s="1"/>
  <c r="AK44" i="12"/>
  <c r="AK45" i="12" s="1"/>
  <c r="AH44" i="12"/>
  <c r="AB44" i="12"/>
  <c r="AB45" i="12" s="1"/>
  <c r="AE44" i="12"/>
  <c r="AE45" i="12" s="1"/>
  <c r="AJ44" i="12"/>
  <c r="AJ45" i="12" s="1"/>
  <c r="AI44" i="12"/>
  <c r="AI45" i="12" s="1"/>
  <c r="AG44" i="12"/>
  <c r="AG45" i="12" s="1"/>
  <c r="AD44" i="12"/>
  <c r="AD45" i="12" s="1"/>
  <c r="AL44" i="12"/>
  <c r="AL45" i="12" s="1"/>
  <c r="AC44" i="12"/>
  <c r="W10" i="9"/>
  <c r="W8" i="9"/>
  <c r="U14" i="9"/>
  <c r="AC45" i="12" l="1"/>
  <c r="AH45" i="12"/>
  <c r="R32" i="9"/>
  <c r="S32" i="9"/>
  <c r="T32" i="9"/>
  <c r="U32" i="9"/>
  <c r="V32" i="9"/>
  <c r="W32" i="9"/>
  <c r="T37" i="9"/>
  <c r="U37" i="9"/>
  <c r="V37" i="9"/>
  <c r="W37" i="9"/>
  <c r="R37" i="9"/>
  <c r="S37" i="9"/>
  <c r="V34" i="9"/>
  <c r="W34" i="9"/>
  <c r="R34" i="9"/>
  <c r="S34" i="9"/>
  <c r="T34" i="9"/>
  <c r="U34" i="9"/>
  <c r="R36" i="9"/>
  <c r="S36" i="9"/>
  <c r="T36" i="9"/>
  <c r="U36" i="9"/>
  <c r="V36" i="9"/>
  <c r="W36" i="9"/>
  <c r="X45" i="12"/>
  <c r="AD46" i="12" s="1"/>
  <c r="Z45" i="12"/>
  <c r="AF46" i="12" s="1"/>
  <c r="Y45" i="12"/>
  <c r="AE46" i="12" s="1"/>
  <c r="J34" i="7" l="1"/>
  <c r="K34" i="7"/>
  <c r="J35" i="7"/>
  <c r="K35" i="7"/>
  <c r="J36" i="7"/>
  <c r="K36" i="7"/>
  <c r="J37" i="7"/>
  <c r="K37" i="7"/>
  <c r="J38" i="7"/>
  <c r="K38" i="7"/>
  <c r="J39" i="7"/>
  <c r="K39" i="7"/>
  <c r="J40" i="7"/>
  <c r="K40" i="7"/>
  <c r="J41" i="7"/>
  <c r="K41" i="7"/>
  <c r="J42" i="7"/>
  <c r="K42" i="7"/>
  <c r="J43" i="7"/>
  <c r="K43" i="7"/>
  <c r="J44" i="7"/>
  <c r="K44" i="7"/>
  <c r="J45" i="7"/>
  <c r="K45" i="7"/>
  <c r="J46" i="7"/>
  <c r="K46" i="7"/>
  <c r="J47" i="7"/>
  <c r="K47" i="7"/>
  <c r="J48" i="7"/>
  <c r="K48" i="7"/>
  <c r="J49" i="7"/>
  <c r="K49" i="7"/>
  <c r="J50" i="7"/>
  <c r="K50" i="7"/>
  <c r="J51" i="7"/>
  <c r="K51" i="7"/>
  <c r="J52" i="7"/>
  <c r="K52" i="7"/>
  <c r="J53" i="7"/>
  <c r="K53" i="7"/>
  <c r="J54" i="7"/>
  <c r="K54" i="7"/>
  <c r="J55" i="7"/>
  <c r="K55" i="7"/>
  <c r="J56" i="7"/>
  <c r="K56" i="7"/>
  <c r="J57" i="7"/>
  <c r="K57" i="7"/>
  <c r="J58" i="7"/>
  <c r="K58" i="7"/>
  <c r="J60" i="7"/>
  <c r="K60" i="7"/>
  <c r="J61" i="7"/>
  <c r="K61" i="7"/>
  <c r="J62" i="7"/>
  <c r="K62" i="7"/>
  <c r="J63" i="7"/>
  <c r="K63" i="7"/>
  <c r="J64" i="7"/>
  <c r="K64" i="7"/>
  <c r="J65" i="7"/>
  <c r="K65" i="7"/>
  <c r="J66" i="7"/>
  <c r="K66" i="7"/>
  <c r="J67" i="7"/>
  <c r="K67" i="7"/>
  <c r="J68" i="7"/>
  <c r="K68" i="7"/>
  <c r="J70" i="7"/>
  <c r="K70" i="7"/>
  <c r="J71" i="7"/>
  <c r="K71" i="7"/>
  <c r="J72" i="7"/>
  <c r="K72" i="7"/>
  <c r="J73" i="7"/>
  <c r="K73" i="7"/>
  <c r="J74" i="7"/>
  <c r="K74" i="7"/>
  <c r="J75" i="7"/>
  <c r="K75" i="7"/>
  <c r="J76" i="7"/>
  <c r="K76" i="7"/>
  <c r="J77" i="7"/>
  <c r="K77" i="7"/>
  <c r="J78" i="7"/>
  <c r="K78" i="7"/>
  <c r="J79" i="7"/>
  <c r="K79" i="7"/>
  <c r="J80" i="7"/>
  <c r="K80" i="7"/>
  <c r="J81" i="7"/>
  <c r="K81" i="7"/>
  <c r="J82" i="7"/>
  <c r="K82" i="7"/>
  <c r="J83" i="7"/>
  <c r="K83" i="7"/>
  <c r="J84" i="7"/>
  <c r="K84" i="7"/>
  <c r="J85" i="7"/>
  <c r="K85" i="7"/>
  <c r="J86" i="7"/>
  <c r="K86" i="7"/>
  <c r="J87" i="7"/>
  <c r="K87" i="7"/>
  <c r="J88" i="7"/>
  <c r="K88" i="7"/>
  <c r="J89" i="7"/>
  <c r="K89" i="7"/>
  <c r="J90" i="7"/>
  <c r="K90" i="7"/>
  <c r="J91" i="7"/>
  <c r="K91" i="7"/>
  <c r="J92" i="7"/>
  <c r="K92" i="7"/>
  <c r="J93" i="7"/>
  <c r="K93" i="7"/>
  <c r="J95" i="7"/>
  <c r="K95" i="7"/>
  <c r="J96" i="7"/>
  <c r="K96" i="7"/>
  <c r="J97" i="7"/>
  <c r="K97" i="7"/>
  <c r="J98" i="7"/>
  <c r="K98" i="7"/>
  <c r="J99" i="7"/>
  <c r="K99" i="7"/>
  <c r="J100" i="7"/>
  <c r="K100" i="7"/>
  <c r="J101" i="7"/>
  <c r="K101" i="7"/>
  <c r="J102" i="7"/>
  <c r="K102" i="7"/>
  <c r="J103" i="7"/>
  <c r="K103" i="7"/>
  <c r="J104" i="7"/>
  <c r="K104" i="7"/>
  <c r="J106" i="7"/>
  <c r="K106" i="7"/>
  <c r="J107" i="7"/>
  <c r="K107" i="7"/>
  <c r="J108" i="7"/>
  <c r="K108" i="7"/>
  <c r="J109" i="7"/>
  <c r="K109" i="7"/>
  <c r="J110" i="7"/>
  <c r="K110" i="7"/>
  <c r="J111" i="7"/>
  <c r="K111" i="7"/>
  <c r="J112" i="7"/>
  <c r="K112" i="7"/>
  <c r="J113" i="7"/>
  <c r="K113" i="7"/>
  <c r="J114" i="7"/>
  <c r="K114" i="7"/>
  <c r="J115" i="7"/>
  <c r="K115" i="7"/>
  <c r="J116" i="7"/>
  <c r="K116" i="7"/>
  <c r="J117" i="7"/>
  <c r="K117" i="7"/>
  <c r="J118" i="7"/>
  <c r="K118" i="7"/>
  <c r="J119" i="7"/>
  <c r="K119" i="7"/>
  <c r="J120" i="7"/>
  <c r="K120" i="7"/>
  <c r="J121" i="7"/>
  <c r="K121" i="7"/>
  <c r="J122" i="7"/>
  <c r="K122" i="7"/>
  <c r="J123" i="7"/>
  <c r="K123" i="7"/>
  <c r="J124" i="7"/>
  <c r="K124" i="7"/>
  <c r="J125" i="7"/>
  <c r="K125" i="7"/>
  <c r="J126" i="7"/>
  <c r="K126" i="7"/>
  <c r="J127" i="7"/>
  <c r="K127" i="7"/>
  <c r="J128" i="7"/>
  <c r="K128" i="7"/>
  <c r="J129" i="7"/>
  <c r="K129" i="7"/>
  <c r="J130" i="7"/>
  <c r="K130" i="7"/>
  <c r="J131" i="7"/>
  <c r="K131" i="7"/>
  <c r="J132" i="7"/>
  <c r="K132" i="7"/>
  <c r="J133" i="7"/>
  <c r="K133" i="7"/>
  <c r="J134" i="7"/>
  <c r="K134" i="7"/>
  <c r="J135" i="7"/>
  <c r="K135" i="7"/>
  <c r="J136" i="7"/>
  <c r="K136" i="7"/>
  <c r="J137" i="7"/>
  <c r="K137" i="7"/>
  <c r="J138" i="7"/>
  <c r="K138" i="7"/>
  <c r="J139" i="7"/>
  <c r="K139" i="7"/>
  <c r="J140" i="7"/>
  <c r="K140" i="7"/>
  <c r="J141" i="7"/>
  <c r="K141" i="7"/>
  <c r="J142" i="7"/>
  <c r="K142" i="7"/>
  <c r="J143" i="7"/>
  <c r="K143" i="7"/>
  <c r="J144" i="7"/>
  <c r="K144" i="7"/>
  <c r="J145" i="7"/>
  <c r="K145" i="7"/>
  <c r="J146" i="7"/>
  <c r="K146" i="7"/>
  <c r="J147" i="7"/>
  <c r="K147" i="7"/>
  <c r="J148" i="7"/>
  <c r="K148" i="7"/>
  <c r="J149" i="7"/>
  <c r="K149" i="7"/>
  <c r="J150" i="7"/>
  <c r="K150" i="7"/>
  <c r="J151" i="7"/>
  <c r="K151" i="7"/>
  <c r="J152" i="7"/>
  <c r="K152" i="7"/>
  <c r="J153" i="7"/>
  <c r="K153" i="7"/>
  <c r="J154" i="7"/>
  <c r="K154" i="7"/>
  <c r="J155" i="7"/>
  <c r="K155" i="7"/>
  <c r="J156" i="7"/>
  <c r="K156" i="7"/>
  <c r="J157" i="7"/>
  <c r="K157" i="7"/>
  <c r="J158" i="7"/>
  <c r="K158" i="7"/>
  <c r="J159" i="7"/>
  <c r="K159" i="7"/>
  <c r="J160" i="7"/>
  <c r="K160" i="7"/>
  <c r="J161" i="7"/>
  <c r="K161" i="7"/>
  <c r="J162" i="7"/>
  <c r="K162" i="7"/>
  <c r="J163" i="7"/>
  <c r="K163" i="7"/>
  <c r="J164" i="7"/>
  <c r="K164" i="7"/>
  <c r="J165" i="7"/>
  <c r="K165" i="7"/>
  <c r="K166" i="7"/>
  <c r="J167" i="7"/>
  <c r="K167" i="7"/>
  <c r="J168" i="7"/>
  <c r="K168" i="7"/>
  <c r="J169" i="7"/>
  <c r="K169" i="7"/>
  <c r="J170" i="7"/>
  <c r="K170" i="7"/>
  <c r="J171" i="7"/>
  <c r="K171" i="7"/>
  <c r="J172" i="7"/>
  <c r="K172" i="7"/>
  <c r="J173" i="7"/>
  <c r="K173" i="7"/>
  <c r="J174" i="7"/>
  <c r="K174" i="7"/>
  <c r="J175" i="7"/>
  <c r="K175" i="7"/>
  <c r="J176" i="7"/>
  <c r="K176" i="7"/>
  <c r="J177" i="7"/>
  <c r="K177" i="7"/>
  <c r="J178" i="7"/>
  <c r="K178" i="7"/>
  <c r="J179" i="7"/>
  <c r="K179" i="7"/>
  <c r="J180" i="7"/>
  <c r="K180" i="7"/>
  <c r="J181" i="7"/>
  <c r="K181" i="7"/>
  <c r="J182" i="7"/>
  <c r="K182" i="7"/>
  <c r="J183" i="7"/>
  <c r="K183" i="7"/>
  <c r="J184" i="7"/>
  <c r="K184" i="7"/>
  <c r="J185" i="7"/>
  <c r="K185" i="7"/>
  <c r="J186" i="7"/>
  <c r="K186" i="7"/>
  <c r="J187" i="7"/>
  <c r="K187" i="7"/>
  <c r="J188" i="7"/>
  <c r="K188" i="7"/>
  <c r="J189" i="7"/>
  <c r="K189" i="7"/>
  <c r="J190" i="7"/>
  <c r="K190" i="7"/>
  <c r="J191" i="7"/>
  <c r="K191" i="7"/>
  <c r="J192" i="7"/>
  <c r="K192" i="7"/>
  <c r="J193" i="7"/>
  <c r="K193" i="7"/>
  <c r="J194" i="7"/>
  <c r="K194" i="7"/>
  <c r="J195" i="7"/>
  <c r="K195" i="7"/>
  <c r="J196" i="7"/>
  <c r="K196" i="7"/>
  <c r="J197" i="7"/>
  <c r="K197" i="7"/>
  <c r="J198" i="7"/>
  <c r="K198" i="7"/>
  <c r="J199" i="7"/>
  <c r="K199" i="7"/>
  <c r="J200" i="7"/>
  <c r="K200" i="7"/>
  <c r="J201" i="7"/>
  <c r="K201" i="7"/>
  <c r="J202" i="7"/>
  <c r="K202" i="7"/>
  <c r="J203" i="7"/>
  <c r="K203" i="7"/>
  <c r="J204" i="7"/>
  <c r="K204" i="7"/>
  <c r="J205" i="7"/>
  <c r="K205" i="7"/>
  <c r="J206" i="7"/>
  <c r="K206" i="7"/>
  <c r="J207" i="7"/>
  <c r="K207" i="7"/>
  <c r="J208" i="7"/>
  <c r="K208" i="7"/>
  <c r="J209" i="7"/>
  <c r="K209" i="7"/>
  <c r="J210" i="7"/>
  <c r="K210" i="7"/>
  <c r="J211" i="7"/>
  <c r="K211" i="7"/>
  <c r="J212" i="7"/>
  <c r="K212" i="7"/>
  <c r="J213" i="7"/>
  <c r="K213" i="7"/>
  <c r="J214" i="7"/>
  <c r="K214" i="7"/>
  <c r="J215" i="7"/>
  <c r="K215" i="7"/>
  <c r="J216" i="7"/>
  <c r="K216" i="7"/>
  <c r="J217" i="7"/>
  <c r="K217" i="7"/>
  <c r="J218" i="7"/>
  <c r="K218" i="7"/>
  <c r="K219" i="7"/>
  <c r="K220" i="7"/>
  <c r="J221" i="7"/>
  <c r="K221" i="7"/>
  <c r="J222" i="7"/>
  <c r="K222" i="7"/>
  <c r="J223" i="7"/>
  <c r="K223" i="7"/>
  <c r="J224" i="7"/>
  <c r="K224" i="7"/>
  <c r="J225" i="7"/>
  <c r="K225" i="7"/>
  <c r="J226" i="7"/>
  <c r="K226" i="7"/>
  <c r="J227" i="7"/>
  <c r="K227" i="7"/>
  <c r="J228" i="7"/>
  <c r="K228" i="7"/>
  <c r="J229" i="7"/>
  <c r="K229" i="7"/>
  <c r="J230" i="7"/>
  <c r="K230" i="7"/>
  <c r="J231" i="7"/>
  <c r="K231" i="7"/>
  <c r="J232" i="7"/>
  <c r="K232" i="7"/>
  <c r="J233" i="7"/>
  <c r="K233" i="7"/>
  <c r="J234" i="7"/>
  <c r="K234" i="7"/>
  <c r="J235" i="7"/>
  <c r="K235" i="7"/>
  <c r="J236" i="7"/>
  <c r="K236" i="7"/>
  <c r="J237" i="7"/>
  <c r="K237" i="7"/>
  <c r="J238" i="7"/>
  <c r="K238" i="7"/>
  <c r="J239" i="7"/>
  <c r="K239" i="7"/>
  <c r="J240" i="7"/>
  <c r="K240" i="7"/>
  <c r="J241" i="7"/>
  <c r="K241" i="7"/>
  <c r="J242" i="7"/>
  <c r="K242" i="7"/>
  <c r="J243" i="7"/>
  <c r="K243" i="7"/>
  <c r="J244" i="7"/>
  <c r="K244" i="7"/>
  <c r="J245" i="7"/>
  <c r="K245" i="7"/>
  <c r="J246" i="7"/>
  <c r="K246" i="7"/>
  <c r="J247" i="7"/>
  <c r="K247" i="7"/>
  <c r="J248" i="7"/>
  <c r="K248" i="7"/>
  <c r="J249" i="7"/>
  <c r="K249" i="7"/>
  <c r="J250" i="7"/>
  <c r="K250" i="7"/>
  <c r="J251" i="7"/>
  <c r="K251" i="7"/>
  <c r="J252" i="7"/>
  <c r="K252" i="7"/>
  <c r="J253" i="7"/>
  <c r="K253" i="7"/>
  <c r="J254" i="7"/>
  <c r="K254" i="7"/>
  <c r="J255" i="7"/>
  <c r="K255" i="7"/>
  <c r="J256" i="7"/>
  <c r="K256" i="7"/>
  <c r="J257" i="7"/>
  <c r="K257" i="7"/>
  <c r="J258" i="7"/>
  <c r="K258" i="7"/>
  <c r="J259" i="7"/>
  <c r="K259" i="7"/>
  <c r="J260" i="7"/>
  <c r="K260" i="7"/>
  <c r="J261" i="7"/>
  <c r="K261" i="7"/>
  <c r="J262" i="7"/>
  <c r="K262" i="7"/>
  <c r="J263" i="7"/>
  <c r="K263" i="7"/>
  <c r="J264" i="7"/>
  <c r="K264" i="7"/>
  <c r="J265" i="7"/>
  <c r="K265" i="7"/>
  <c r="J266" i="7"/>
  <c r="K266" i="7"/>
  <c r="J267" i="7"/>
  <c r="K267" i="7"/>
  <c r="J268" i="7"/>
  <c r="K268" i="7"/>
  <c r="J269" i="7"/>
  <c r="K269" i="7"/>
  <c r="J270" i="7"/>
  <c r="K270" i="7"/>
  <c r="J271" i="7"/>
  <c r="K271" i="7"/>
  <c r="J272" i="7"/>
  <c r="K272" i="7"/>
  <c r="J273" i="7"/>
  <c r="K273" i="7"/>
  <c r="J274" i="7"/>
  <c r="K274" i="7"/>
  <c r="J275" i="7"/>
  <c r="K275" i="7"/>
  <c r="J276" i="7"/>
  <c r="K276" i="7"/>
  <c r="J277" i="7"/>
  <c r="K277" i="7"/>
  <c r="J278" i="7"/>
  <c r="K278" i="7"/>
  <c r="J279" i="7"/>
  <c r="K279" i="7"/>
  <c r="J280" i="7"/>
  <c r="K280" i="7"/>
  <c r="J281" i="7"/>
  <c r="K281" i="7"/>
  <c r="J282" i="7"/>
  <c r="K282" i="7"/>
  <c r="J283" i="7"/>
  <c r="K283" i="7"/>
  <c r="J284" i="7"/>
  <c r="K284" i="7"/>
  <c r="J285" i="7"/>
  <c r="K285" i="7"/>
  <c r="J286" i="7"/>
  <c r="K286" i="7"/>
  <c r="J287" i="7"/>
  <c r="K287" i="7"/>
  <c r="J288" i="7"/>
  <c r="K288" i="7"/>
  <c r="J289" i="7"/>
  <c r="K289" i="7"/>
  <c r="J290" i="7"/>
  <c r="K290" i="7"/>
  <c r="J291" i="7"/>
  <c r="K291" i="7"/>
  <c r="J292" i="7"/>
  <c r="K292" i="7"/>
  <c r="J293" i="7"/>
  <c r="K293" i="7"/>
  <c r="J294" i="7"/>
  <c r="K294" i="7"/>
  <c r="J295" i="7"/>
  <c r="K295" i="7"/>
  <c r="K296" i="7"/>
  <c r="J297" i="7"/>
  <c r="K297" i="7"/>
  <c r="J298" i="7"/>
  <c r="K298" i="7"/>
  <c r="J299" i="7"/>
  <c r="K299" i="7"/>
  <c r="J300" i="7"/>
  <c r="K300" i="7"/>
  <c r="J301" i="7"/>
  <c r="K301" i="7"/>
  <c r="K302" i="7"/>
  <c r="J303" i="7"/>
  <c r="K303" i="7"/>
  <c r="J304" i="7"/>
  <c r="K304" i="7"/>
  <c r="J305" i="7"/>
  <c r="K305" i="7"/>
  <c r="J306" i="7"/>
  <c r="K306" i="7"/>
  <c r="J307" i="7"/>
  <c r="K307" i="7"/>
  <c r="J308" i="7"/>
  <c r="K308" i="7"/>
  <c r="J309" i="7"/>
  <c r="K309" i="7"/>
  <c r="J310" i="7"/>
  <c r="K310" i="7"/>
  <c r="J311" i="7"/>
  <c r="K311" i="7"/>
  <c r="J312" i="7"/>
  <c r="K312" i="7"/>
  <c r="J313" i="7"/>
  <c r="K313" i="7"/>
  <c r="J314" i="7"/>
  <c r="K314" i="7"/>
  <c r="J315" i="7"/>
  <c r="K315" i="7"/>
  <c r="J316" i="7"/>
  <c r="K316" i="7"/>
  <c r="J317" i="7"/>
  <c r="K317" i="7"/>
  <c r="J318" i="7"/>
  <c r="K318" i="7"/>
  <c r="J319" i="7"/>
  <c r="K319" i="7"/>
  <c r="J320" i="7"/>
  <c r="K320" i="7"/>
  <c r="J321" i="7"/>
  <c r="K321" i="7"/>
  <c r="J322" i="7"/>
  <c r="K322" i="7"/>
  <c r="J323" i="7"/>
  <c r="K323" i="7"/>
  <c r="J324" i="7"/>
  <c r="K324" i="7"/>
  <c r="J325" i="7"/>
  <c r="K325" i="7"/>
  <c r="J326" i="7"/>
  <c r="K326" i="7"/>
  <c r="J327" i="7"/>
  <c r="K327" i="7"/>
  <c r="J328" i="7"/>
  <c r="K328" i="7"/>
  <c r="J329" i="7"/>
  <c r="K329" i="7"/>
  <c r="J330" i="7"/>
  <c r="K330" i="7"/>
  <c r="J331" i="7"/>
  <c r="K331" i="7"/>
  <c r="J332" i="7"/>
  <c r="K332" i="7"/>
  <c r="J333" i="7"/>
  <c r="K333" i="7"/>
  <c r="J334" i="7"/>
  <c r="K334" i="7"/>
  <c r="J335" i="7"/>
  <c r="K335" i="7"/>
  <c r="J336" i="7"/>
  <c r="K336" i="7"/>
  <c r="J337" i="7"/>
  <c r="K337" i="7"/>
  <c r="J338" i="7"/>
  <c r="K338" i="7"/>
  <c r="J339" i="7"/>
  <c r="K339" i="7"/>
  <c r="J340" i="7"/>
  <c r="K340" i="7"/>
  <c r="J341" i="7"/>
  <c r="K341" i="7"/>
  <c r="J342" i="7"/>
  <c r="K342" i="7"/>
  <c r="J343" i="7"/>
  <c r="K343" i="7"/>
  <c r="J344" i="7"/>
  <c r="K344" i="7"/>
  <c r="J345" i="7"/>
  <c r="K345" i="7"/>
  <c r="J346" i="7"/>
  <c r="K346" i="7"/>
  <c r="J347" i="7"/>
  <c r="K347" i="7"/>
  <c r="J348" i="7"/>
  <c r="K348" i="7"/>
  <c r="J349" i="7"/>
  <c r="K349" i="7"/>
  <c r="J350" i="7"/>
  <c r="K350" i="7"/>
  <c r="K33" i="7"/>
  <c r="J33" i="7"/>
  <c r="T12" i="7"/>
  <c r="T13" i="7"/>
  <c r="T11" i="7"/>
  <c r="T10" i="7"/>
  <c r="T9" i="7"/>
  <c r="T8" i="7"/>
  <c r="S13" i="7"/>
  <c r="S12" i="7"/>
  <c r="S10" i="7"/>
  <c r="S9" i="7"/>
  <c r="S8" i="7"/>
  <c r="Q13" i="7"/>
  <c r="P32" i="7" s="1"/>
  <c r="P13" i="7"/>
  <c r="Q12" i="7"/>
  <c r="P31" i="7" s="1"/>
  <c r="P12" i="7"/>
  <c r="Q11" i="7"/>
  <c r="P30" i="7" s="1"/>
  <c r="P11" i="7"/>
  <c r="Q10" i="7"/>
  <c r="P29" i="7" s="1"/>
  <c r="P10" i="7"/>
  <c r="Q9" i="7"/>
  <c r="P28" i="7" s="1"/>
  <c r="P9" i="7"/>
  <c r="Q8" i="7"/>
  <c r="P27" i="7" s="1"/>
  <c r="P8" i="7"/>
  <c r="D346" i="5"/>
  <c r="E346" i="5"/>
  <c r="G346" i="5"/>
  <c r="H346" i="5"/>
  <c r="I346" i="5"/>
  <c r="M345" i="5"/>
  <c r="L345" i="5"/>
  <c r="K345" i="5"/>
  <c r="J345" i="5"/>
  <c r="M344" i="5"/>
  <c r="L344" i="5"/>
  <c r="K344" i="5"/>
  <c r="J344" i="5"/>
  <c r="M343" i="5"/>
  <c r="L343" i="5"/>
  <c r="K343" i="5"/>
  <c r="J343" i="5"/>
  <c r="M342" i="5"/>
  <c r="L342" i="5"/>
  <c r="K342" i="5"/>
  <c r="J342" i="5"/>
  <c r="M341" i="5"/>
  <c r="L341" i="5"/>
  <c r="K341" i="5"/>
  <c r="J341" i="5"/>
  <c r="M340" i="5"/>
  <c r="L340" i="5"/>
  <c r="K340" i="5"/>
  <c r="J340" i="5"/>
  <c r="M339" i="5"/>
  <c r="L339" i="5"/>
  <c r="K339" i="5"/>
  <c r="J339" i="5"/>
  <c r="M338" i="5"/>
  <c r="L338" i="5"/>
  <c r="K338" i="5"/>
  <c r="J338" i="5"/>
  <c r="M337" i="5"/>
  <c r="L337" i="5"/>
  <c r="K337" i="5"/>
  <c r="J337" i="5"/>
  <c r="M336" i="5"/>
  <c r="L336" i="5"/>
  <c r="K336" i="5"/>
  <c r="J336" i="5"/>
  <c r="M335" i="5"/>
  <c r="L335" i="5"/>
  <c r="K335" i="5"/>
  <c r="J335" i="5"/>
  <c r="M334" i="5"/>
  <c r="L334" i="5"/>
  <c r="K334" i="5"/>
  <c r="J334" i="5"/>
  <c r="M333" i="5"/>
  <c r="L333" i="5"/>
  <c r="K333" i="5"/>
  <c r="J333" i="5"/>
  <c r="M332" i="5"/>
  <c r="L332" i="5"/>
  <c r="K332" i="5"/>
  <c r="J332" i="5"/>
  <c r="M331" i="5"/>
  <c r="L331" i="5"/>
  <c r="K331" i="5"/>
  <c r="J331" i="5"/>
  <c r="M330" i="5"/>
  <c r="L330" i="5"/>
  <c r="K330" i="5"/>
  <c r="J330" i="5"/>
  <c r="M329" i="5"/>
  <c r="L329" i="5"/>
  <c r="K329" i="5"/>
  <c r="J329" i="5"/>
  <c r="M328" i="5"/>
  <c r="L328" i="5"/>
  <c r="K328" i="5"/>
  <c r="J328" i="5"/>
  <c r="M327" i="5"/>
  <c r="L327" i="5"/>
  <c r="K327" i="5"/>
  <c r="J327" i="5"/>
  <c r="M326" i="5"/>
  <c r="L326" i="5"/>
  <c r="K326" i="5"/>
  <c r="J326" i="5"/>
  <c r="M325" i="5"/>
  <c r="L325" i="5"/>
  <c r="K325" i="5"/>
  <c r="J325" i="5"/>
  <c r="M324" i="5"/>
  <c r="L324" i="5"/>
  <c r="K324" i="5"/>
  <c r="J324" i="5"/>
  <c r="M323" i="5"/>
  <c r="L323" i="5"/>
  <c r="K323" i="5"/>
  <c r="J323" i="5"/>
  <c r="M322" i="5"/>
  <c r="L322" i="5"/>
  <c r="K322" i="5"/>
  <c r="J322" i="5"/>
  <c r="M321" i="5"/>
  <c r="L321" i="5"/>
  <c r="K321" i="5"/>
  <c r="J321" i="5"/>
  <c r="M320" i="5"/>
  <c r="L320" i="5"/>
  <c r="K320" i="5"/>
  <c r="J320" i="5"/>
  <c r="M319" i="5"/>
  <c r="L319" i="5"/>
  <c r="K319" i="5"/>
  <c r="J319" i="5"/>
  <c r="M318" i="5"/>
  <c r="L318" i="5"/>
  <c r="K318" i="5"/>
  <c r="J318" i="5"/>
  <c r="M317" i="5"/>
  <c r="L317" i="5"/>
  <c r="K317" i="5"/>
  <c r="J317" i="5"/>
  <c r="M316" i="5"/>
  <c r="L316" i="5"/>
  <c r="K316" i="5"/>
  <c r="J316" i="5"/>
  <c r="M315" i="5"/>
  <c r="L315" i="5"/>
  <c r="K315" i="5"/>
  <c r="J315" i="5"/>
  <c r="M314" i="5"/>
  <c r="L314" i="5"/>
  <c r="K314" i="5"/>
  <c r="J314" i="5"/>
  <c r="M313" i="5"/>
  <c r="L313" i="5"/>
  <c r="K313" i="5"/>
  <c r="J313" i="5"/>
  <c r="M312" i="5"/>
  <c r="L312" i="5"/>
  <c r="K312" i="5"/>
  <c r="J312" i="5"/>
  <c r="M311" i="5"/>
  <c r="L311" i="5"/>
  <c r="K311" i="5"/>
  <c r="J311" i="5"/>
  <c r="M310" i="5"/>
  <c r="L310" i="5"/>
  <c r="K310" i="5"/>
  <c r="J310" i="5"/>
  <c r="M309" i="5"/>
  <c r="L309" i="5"/>
  <c r="K309" i="5"/>
  <c r="J309" i="5"/>
  <c r="M308" i="5"/>
  <c r="L308" i="5"/>
  <c r="K308" i="5"/>
  <c r="J308" i="5"/>
  <c r="M307" i="5"/>
  <c r="L307" i="5"/>
  <c r="K307" i="5"/>
  <c r="J307" i="5"/>
  <c r="M306" i="5"/>
  <c r="L306" i="5"/>
  <c r="K306" i="5"/>
  <c r="J306" i="5"/>
  <c r="M305" i="5"/>
  <c r="L305" i="5"/>
  <c r="K305" i="5"/>
  <c r="J305" i="5"/>
  <c r="M304" i="5"/>
  <c r="L304" i="5"/>
  <c r="K304" i="5"/>
  <c r="J304" i="5"/>
  <c r="M303" i="5"/>
  <c r="L303" i="5"/>
  <c r="K303" i="5"/>
  <c r="J303" i="5"/>
  <c r="M302" i="5"/>
  <c r="L302" i="5"/>
  <c r="K302" i="5"/>
  <c r="J302" i="5"/>
  <c r="M301" i="5"/>
  <c r="L301" i="5"/>
  <c r="K301" i="5"/>
  <c r="J301" i="5"/>
  <c r="M300" i="5"/>
  <c r="L300" i="5"/>
  <c r="K300" i="5"/>
  <c r="J300" i="5"/>
  <c r="M299" i="5"/>
  <c r="L299" i="5"/>
  <c r="K299" i="5"/>
  <c r="J299" i="5"/>
  <c r="M298" i="5"/>
  <c r="L298" i="5"/>
  <c r="K298" i="5"/>
  <c r="J298" i="5"/>
  <c r="M297" i="5"/>
  <c r="L297" i="5"/>
  <c r="K297" i="5"/>
  <c r="J297" i="5"/>
  <c r="M296" i="5"/>
  <c r="L296" i="5"/>
  <c r="K296" i="5"/>
  <c r="J296" i="5"/>
  <c r="M295" i="5"/>
  <c r="L295" i="5"/>
  <c r="K295" i="5"/>
  <c r="J295" i="5"/>
  <c r="M294" i="5"/>
  <c r="L294" i="5"/>
  <c r="K294" i="5"/>
  <c r="J294" i="5"/>
  <c r="M293" i="5"/>
  <c r="L293" i="5"/>
  <c r="K293" i="5"/>
  <c r="J293" i="5"/>
  <c r="M292" i="5"/>
  <c r="L292" i="5"/>
  <c r="K292" i="5"/>
  <c r="J292" i="5"/>
  <c r="M291" i="5"/>
  <c r="L291" i="5"/>
  <c r="K291" i="5"/>
  <c r="J291" i="5"/>
  <c r="M290" i="5"/>
  <c r="L290" i="5"/>
  <c r="K290" i="5"/>
  <c r="J290" i="5"/>
  <c r="M289" i="5"/>
  <c r="L289" i="5"/>
  <c r="K289" i="5"/>
  <c r="J289" i="5"/>
  <c r="M288" i="5"/>
  <c r="L288" i="5"/>
  <c r="K288" i="5"/>
  <c r="J288" i="5"/>
  <c r="M287" i="5"/>
  <c r="L287" i="5"/>
  <c r="K287" i="5"/>
  <c r="J287" i="5"/>
  <c r="M286" i="5"/>
  <c r="L286" i="5"/>
  <c r="K286" i="5"/>
  <c r="J286" i="5"/>
  <c r="M285" i="5"/>
  <c r="L285" i="5"/>
  <c r="K285" i="5"/>
  <c r="J285" i="5"/>
  <c r="M284" i="5"/>
  <c r="L284" i="5"/>
  <c r="K284" i="5"/>
  <c r="J284" i="5"/>
  <c r="M283" i="5"/>
  <c r="L283" i="5"/>
  <c r="K283" i="5"/>
  <c r="J283" i="5"/>
  <c r="M282" i="5"/>
  <c r="L282" i="5"/>
  <c r="K282" i="5"/>
  <c r="J282" i="5"/>
  <c r="M281" i="5"/>
  <c r="L281" i="5"/>
  <c r="K281" i="5"/>
  <c r="J281" i="5"/>
  <c r="M280" i="5"/>
  <c r="L280" i="5"/>
  <c r="K280" i="5"/>
  <c r="J280" i="5"/>
  <c r="M279" i="5"/>
  <c r="L279" i="5"/>
  <c r="K279" i="5"/>
  <c r="J279" i="5"/>
  <c r="M278" i="5"/>
  <c r="L278" i="5"/>
  <c r="K278" i="5"/>
  <c r="J278" i="5"/>
  <c r="M277" i="5"/>
  <c r="L277" i="5"/>
  <c r="K277" i="5"/>
  <c r="J277" i="5"/>
  <c r="M276" i="5"/>
  <c r="L276" i="5"/>
  <c r="K276" i="5"/>
  <c r="J276" i="5"/>
  <c r="M275" i="5"/>
  <c r="L275" i="5"/>
  <c r="K275" i="5"/>
  <c r="J275" i="5"/>
  <c r="M274" i="5"/>
  <c r="L274" i="5"/>
  <c r="K274" i="5"/>
  <c r="J274" i="5"/>
  <c r="M273" i="5"/>
  <c r="L273" i="5"/>
  <c r="K273" i="5"/>
  <c r="J273" i="5"/>
  <c r="M272" i="5"/>
  <c r="L272" i="5"/>
  <c r="K272" i="5"/>
  <c r="J272" i="5"/>
  <c r="M271" i="5"/>
  <c r="L271" i="5"/>
  <c r="K271" i="5"/>
  <c r="J271" i="5"/>
  <c r="M270" i="5"/>
  <c r="L270" i="5"/>
  <c r="K270" i="5"/>
  <c r="J270" i="5"/>
  <c r="M269" i="5"/>
  <c r="L269" i="5"/>
  <c r="K269" i="5"/>
  <c r="J269" i="5"/>
  <c r="M268" i="5"/>
  <c r="L268" i="5"/>
  <c r="K268" i="5"/>
  <c r="J268" i="5"/>
  <c r="M267" i="5"/>
  <c r="L267" i="5"/>
  <c r="K267" i="5"/>
  <c r="J267" i="5"/>
  <c r="M266" i="5"/>
  <c r="L266" i="5"/>
  <c r="K266" i="5"/>
  <c r="J266" i="5"/>
  <c r="M265" i="5"/>
  <c r="L265" i="5"/>
  <c r="K265" i="5"/>
  <c r="J265" i="5"/>
  <c r="M264" i="5"/>
  <c r="L264" i="5"/>
  <c r="K264" i="5"/>
  <c r="J264" i="5"/>
  <c r="M263" i="5"/>
  <c r="L263" i="5"/>
  <c r="K263" i="5"/>
  <c r="J263" i="5"/>
  <c r="M262" i="5"/>
  <c r="L262" i="5"/>
  <c r="K262" i="5"/>
  <c r="J262" i="5"/>
  <c r="M261" i="5"/>
  <c r="L261" i="5"/>
  <c r="K261" i="5"/>
  <c r="J261" i="5"/>
  <c r="M260" i="5"/>
  <c r="L260" i="5"/>
  <c r="K260" i="5"/>
  <c r="J260" i="5"/>
  <c r="M259" i="5"/>
  <c r="L259" i="5"/>
  <c r="K259" i="5"/>
  <c r="J259" i="5"/>
  <c r="M258" i="5"/>
  <c r="L258" i="5"/>
  <c r="K258" i="5"/>
  <c r="J258" i="5"/>
  <c r="M257" i="5"/>
  <c r="L257" i="5"/>
  <c r="K257" i="5"/>
  <c r="J257" i="5"/>
  <c r="M256" i="5"/>
  <c r="L256" i="5"/>
  <c r="K256" i="5"/>
  <c r="J256" i="5"/>
  <c r="M255" i="5"/>
  <c r="L255" i="5"/>
  <c r="K255" i="5"/>
  <c r="J255" i="5"/>
  <c r="M254" i="5"/>
  <c r="L254" i="5"/>
  <c r="K254" i="5"/>
  <c r="J254" i="5"/>
  <c r="M253" i="5"/>
  <c r="L253" i="5"/>
  <c r="K253" i="5"/>
  <c r="J253" i="5"/>
  <c r="M252" i="5"/>
  <c r="L252" i="5"/>
  <c r="K252" i="5"/>
  <c r="J252" i="5"/>
  <c r="M251" i="5"/>
  <c r="L251" i="5"/>
  <c r="K251" i="5"/>
  <c r="J251" i="5"/>
  <c r="M250" i="5"/>
  <c r="L250" i="5"/>
  <c r="K250" i="5"/>
  <c r="J250" i="5"/>
  <c r="M249" i="5"/>
  <c r="L249" i="5"/>
  <c r="K249" i="5"/>
  <c r="J249" i="5"/>
  <c r="M248" i="5"/>
  <c r="L248" i="5"/>
  <c r="K248" i="5"/>
  <c r="J248" i="5"/>
  <c r="M247" i="5"/>
  <c r="L247" i="5"/>
  <c r="K247" i="5"/>
  <c r="J247" i="5"/>
  <c r="M246" i="5"/>
  <c r="L246" i="5"/>
  <c r="K246" i="5"/>
  <c r="J246" i="5"/>
  <c r="M245" i="5"/>
  <c r="L245" i="5"/>
  <c r="K245" i="5"/>
  <c r="J245" i="5"/>
  <c r="M244" i="5"/>
  <c r="L244" i="5"/>
  <c r="K244" i="5"/>
  <c r="J244" i="5"/>
  <c r="M243" i="5"/>
  <c r="L243" i="5"/>
  <c r="K243" i="5"/>
  <c r="J243" i="5"/>
  <c r="M242" i="5"/>
  <c r="L242" i="5"/>
  <c r="K242" i="5"/>
  <c r="J242" i="5"/>
  <c r="M241" i="5"/>
  <c r="L241" i="5"/>
  <c r="K241" i="5"/>
  <c r="J241" i="5"/>
  <c r="M240" i="5"/>
  <c r="L240" i="5"/>
  <c r="K240" i="5"/>
  <c r="J240" i="5"/>
  <c r="M239" i="5"/>
  <c r="L239" i="5"/>
  <c r="K239" i="5"/>
  <c r="J239" i="5"/>
  <c r="M238" i="5"/>
  <c r="L238" i="5"/>
  <c r="K238" i="5"/>
  <c r="J238" i="5"/>
  <c r="M237" i="5"/>
  <c r="L237" i="5"/>
  <c r="K237" i="5"/>
  <c r="J237" i="5"/>
  <c r="M236" i="5"/>
  <c r="L236" i="5"/>
  <c r="K236" i="5"/>
  <c r="J236" i="5"/>
  <c r="M235" i="5"/>
  <c r="L235" i="5"/>
  <c r="K235" i="5"/>
  <c r="J235" i="5"/>
  <c r="M234" i="5"/>
  <c r="L234" i="5"/>
  <c r="K234" i="5"/>
  <c r="J234" i="5"/>
  <c r="M233" i="5"/>
  <c r="L233" i="5"/>
  <c r="K233" i="5"/>
  <c r="J233" i="5"/>
  <c r="M232" i="5"/>
  <c r="L232" i="5"/>
  <c r="K232" i="5"/>
  <c r="J232" i="5"/>
  <c r="M231" i="5"/>
  <c r="L231" i="5"/>
  <c r="K231" i="5"/>
  <c r="J231" i="5"/>
  <c r="M230" i="5"/>
  <c r="L230" i="5"/>
  <c r="K230" i="5"/>
  <c r="J230" i="5"/>
  <c r="M229" i="5"/>
  <c r="L229" i="5"/>
  <c r="K229" i="5"/>
  <c r="J229" i="5"/>
  <c r="M228" i="5"/>
  <c r="L228" i="5"/>
  <c r="K228" i="5"/>
  <c r="J228" i="5"/>
  <c r="M227" i="5"/>
  <c r="L227" i="5"/>
  <c r="K227" i="5"/>
  <c r="J227" i="5"/>
  <c r="M226" i="5"/>
  <c r="L226" i="5"/>
  <c r="K226" i="5"/>
  <c r="J226" i="5"/>
  <c r="M225" i="5"/>
  <c r="L225" i="5"/>
  <c r="K225" i="5"/>
  <c r="J225" i="5"/>
  <c r="M224" i="5"/>
  <c r="L224" i="5"/>
  <c r="K224" i="5"/>
  <c r="J224" i="5"/>
  <c r="M223" i="5"/>
  <c r="L223" i="5"/>
  <c r="K223" i="5"/>
  <c r="J223" i="5"/>
  <c r="M222" i="5"/>
  <c r="L222" i="5"/>
  <c r="K222" i="5"/>
  <c r="J222" i="5"/>
  <c r="M221" i="5"/>
  <c r="L221" i="5"/>
  <c r="K221" i="5"/>
  <c r="J221" i="5"/>
  <c r="M220" i="5"/>
  <c r="L220" i="5"/>
  <c r="K220" i="5"/>
  <c r="J220" i="5"/>
  <c r="M219" i="5"/>
  <c r="L219" i="5"/>
  <c r="K219" i="5"/>
  <c r="J219" i="5"/>
  <c r="M218" i="5"/>
  <c r="L218" i="5"/>
  <c r="K218" i="5"/>
  <c r="J218" i="5"/>
  <c r="M217" i="5"/>
  <c r="L217" i="5"/>
  <c r="K217" i="5"/>
  <c r="J217" i="5"/>
  <c r="M216" i="5"/>
  <c r="L216" i="5"/>
  <c r="K216" i="5"/>
  <c r="J216" i="5"/>
  <c r="M215" i="5"/>
  <c r="L215" i="5"/>
  <c r="K215" i="5"/>
  <c r="J215" i="5"/>
  <c r="M214" i="5"/>
  <c r="L214" i="5"/>
  <c r="K214" i="5"/>
  <c r="J214" i="5"/>
  <c r="M213" i="5"/>
  <c r="L213" i="5"/>
  <c r="K213" i="5"/>
  <c r="J213" i="5"/>
  <c r="M212" i="5"/>
  <c r="L212" i="5"/>
  <c r="K212" i="5"/>
  <c r="J212" i="5"/>
  <c r="M211" i="5"/>
  <c r="L211" i="5"/>
  <c r="K211" i="5"/>
  <c r="J211" i="5"/>
  <c r="M210" i="5"/>
  <c r="L210" i="5"/>
  <c r="K210" i="5"/>
  <c r="J210" i="5"/>
  <c r="M209" i="5"/>
  <c r="L209" i="5"/>
  <c r="K209" i="5"/>
  <c r="J209" i="5"/>
  <c r="M208" i="5"/>
  <c r="L208" i="5"/>
  <c r="K208" i="5"/>
  <c r="J208" i="5"/>
  <c r="M207" i="5"/>
  <c r="L207" i="5"/>
  <c r="K207" i="5"/>
  <c r="J207" i="5"/>
  <c r="M206" i="5"/>
  <c r="L206" i="5"/>
  <c r="K206" i="5"/>
  <c r="J206" i="5"/>
  <c r="M205" i="5"/>
  <c r="L205" i="5"/>
  <c r="K205" i="5"/>
  <c r="J205" i="5"/>
  <c r="M204" i="5"/>
  <c r="L204" i="5"/>
  <c r="K204" i="5"/>
  <c r="J204" i="5"/>
  <c r="M203" i="5"/>
  <c r="L203" i="5"/>
  <c r="K203" i="5"/>
  <c r="J203" i="5"/>
  <c r="M202" i="5"/>
  <c r="L202" i="5"/>
  <c r="K202" i="5"/>
  <c r="J202" i="5"/>
  <c r="M201" i="5"/>
  <c r="L201" i="5"/>
  <c r="K201" i="5"/>
  <c r="J201" i="5"/>
  <c r="M200" i="5"/>
  <c r="L200" i="5"/>
  <c r="K200" i="5"/>
  <c r="J200" i="5"/>
  <c r="M199" i="5"/>
  <c r="L199" i="5"/>
  <c r="K199" i="5"/>
  <c r="J199" i="5"/>
  <c r="M198" i="5"/>
  <c r="L198" i="5"/>
  <c r="K198" i="5"/>
  <c r="J198" i="5"/>
  <c r="M197" i="5"/>
  <c r="L197" i="5"/>
  <c r="K197" i="5"/>
  <c r="J197" i="5"/>
  <c r="M196" i="5"/>
  <c r="L196" i="5"/>
  <c r="K196" i="5"/>
  <c r="J196" i="5"/>
  <c r="M195" i="5"/>
  <c r="L195" i="5"/>
  <c r="K195" i="5"/>
  <c r="J195" i="5"/>
  <c r="M194" i="5"/>
  <c r="L194" i="5"/>
  <c r="K194" i="5"/>
  <c r="J194" i="5"/>
  <c r="M193" i="5"/>
  <c r="L193" i="5"/>
  <c r="K193" i="5"/>
  <c r="J193" i="5"/>
  <c r="M192" i="5"/>
  <c r="L192" i="5"/>
  <c r="K192" i="5"/>
  <c r="J192" i="5"/>
  <c r="M191" i="5"/>
  <c r="L191" i="5"/>
  <c r="K191" i="5"/>
  <c r="J191" i="5"/>
  <c r="M190" i="5"/>
  <c r="L190" i="5"/>
  <c r="K190" i="5"/>
  <c r="J190" i="5"/>
  <c r="M189" i="5"/>
  <c r="L189" i="5"/>
  <c r="K189" i="5"/>
  <c r="J189" i="5"/>
  <c r="M188" i="5"/>
  <c r="L188" i="5"/>
  <c r="K188" i="5"/>
  <c r="J188" i="5"/>
  <c r="M187" i="5"/>
  <c r="L187" i="5"/>
  <c r="K187" i="5"/>
  <c r="J187" i="5"/>
  <c r="M186" i="5"/>
  <c r="L186" i="5"/>
  <c r="K186" i="5"/>
  <c r="J186" i="5"/>
  <c r="M185" i="5"/>
  <c r="L185" i="5"/>
  <c r="K185" i="5"/>
  <c r="J185" i="5"/>
  <c r="M184" i="5"/>
  <c r="L184" i="5"/>
  <c r="K184" i="5"/>
  <c r="J184" i="5"/>
  <c r="M183" i="5"/>
  <c r="L183" i="5"/>
  <c r="K183" i="5"/>
  <c r="J183" i="5"/>
  <c r="M182" i="5"/>
  <c r="L182" i="5"/>
  <c r="K182" i="5"/>
  <c r="J182" i="5"/>
  <c r="M181" i="5"/>
  <c r="L181" i="5"/>
  <c r="K181" i="5"/>
  <c r="J181" i="5"/>
  <c r="M180" i="5"/>
  <c r="L180" i="5"/>
  <c r="K180" i="5"/>
  <c r="J180" i="5"/>
  <c r="M179" i="5"/>
  <c r="L179" i="5"/>
  <c r="K179" i="5"/>
  <c r="J179" i="5"/>
  <c r="M178" i="5"/>
  <c r="L178" i="5"/>
  <c r="K178" i="5"/>
  <c r="J178" i="5"/>
  <c r="M177" i="5"/>
  <c r="L177" i="5"/>
  <c r="K177" i="5"/>
  <c r="J177" i="5"/>
  <c r="M176" i="5"/>
  <c r="L176" i="5"/>
  <c r="K176" i="5"/>
  <c r="J176" i="5"/>
  <c r="M175" i="5"/>
  <c r="L175" i="5"/>
  <c r="K175" i="5"/>
  <c r="J175" i="5"/>
  <c r="M174" i="5"/>
  <c r="L174" i="5"/>
  <c r="K174" i="5"/>
  <c r="J174" i="5"/>
  <c r="M173" i="5"/>
  <c r="L173" i="5"/>
  <c r="K173" i="5"/>
  <c r="J173" i="5"/>
  <c r="M172" i="5"/>
  <c r="L172" i="5"/>
  <c r="K172" i="5"/>
  <c r="J172" i="5"/>
  <c r="M171" i="5"/>
  <c r="L171" i="5"/>
  <c r="K171" i="5"/>
  <c r="J171" i="5"/>
  <c r="M170" i="5"/>
  <c r="L170" i="5"/>
  <c r="K170" i="5"/>
  <c r="J170" i="5"/>
  <c r="M169" i="5"/>
  <c r="L169" i="5"/>
  <c r="K169" i="5"/>
  <c r="J169" i="5"/>
  <c r="M168" i="5"/>
  <c r="L168" i="5"/>
  <c r="K168" i="5"/>
  <c r="J168" i="5"/>
  <c r="M167" i="5"/>
  <c r="L167" i="5"/>
  <c r="K167" i="5"/>
  <c r="J167" i="5"/>
  <c r="M166" i="5"/>
  <c r="L166" i="5"/>
  <c r="K166" i="5"/>
  <c r="J166" i="5"/>
  <c r="M165" i="5"/>
  <c r="L165" i="5"/>
  <c r="K165" i="5"/>
  <c r="J165" i="5"/>
  <c r="M164" i="5"/>
  <c r="L164" i="5"/>
  <c r="K164" i="5"/>
  <c r="J164" i="5"/>
  <c r="M163" i="5"/>
  <c r="L163" i="5"/>
  <c r="K163" i="5"/>
  <c r="J163" i="5"/>
  <c r="M162" i="5"/>
  <c r="L162" i="5"/>
  <c r="K162" i="5"/>
  <c r="J162" i="5"/>
  <c r="M161" i="5"/>
  <c r="L161" i="5"/>
  <c r="K161" i="5"/>
  <c r="J161" i="5"/>
  <c r="M160" i="5"/>
  <c r="L160" i="5"/>
  <c r="K160" i="5"/>
  <c r="J160" i="5"/>
  <c r="M159" i="5"/>
  <c r="L159" i="5"/>
  <c r="K159" i="5"/>
  <c r="J159" i="5"/>
  <c r="M158" i="5"/>
  <c r="L158" i="5"/>
  <c r="K158" i="5"/>
  <c r="J158" i="5"/>
  <c r="M157" i="5"/>
  <c r="L157" i="5"/>
  <c r="K157" i="5"/>
  <c r="J157" i="5"/>
  <c r="M156" i="5"/>
  <c r="L156" i="5"/>
  <c r="K156" i="5"/>
  <c r="J156" i="5"/>
  <c r="M155" i="5"/>
  <c r="L155" i="5"/>
  <c r="K155" i="5"/>
  <c r="J155" i="5"/>
  <c r="M154" i="5"/>
  <c r="L154" i="5"/>
  <c r="K154" i="5"/>
  <c r="J154" i="5"/>
  <c r="M153" i="5"/>
  <c r="L153" i="5"/>
  <c r="K153" i="5"/>
  <c r="J153" i="5"/>
  <c r="M152" i="5"/>
  <c r="L152" i="5"/>
  <c r="K152" i="5"/>
  <c r="J152" i="5"/>
  <c r="M151" i="5"/>
  <c r="L151" i="5"/>
  <c r="K151" i="5"/>
  <c r="J151" i="5"/>
  <c r="M150" i="5"/>
  <c r="L150" i="5"/>
  <c r="K150" i="5"/>
  <c r="J150" i="5"/>
  <c r="M149" i="5"/>
  <c r="L149" i="5"/>
  <c r="K149" i="5"/>
  <c r="J149" i="5"/>
  <c r="M148" i="5"/>
  <c r="L148" i="5"/>
  <c r="K148" i="5"/>
  <c r="J148" i="5"/>
  <c r="M147" i="5"/>
  <c r="L147" i="5"/>
  <c r="K147" i="5"/>
  <c r="J147" i="5"/>
  <c r="M146" i="5"/>
  <c r="L146" i="5"/>
  <c r="K146" i="5"/>
  <c r="J146" i="5"/>
  <c r="M145" i="5"/>
  <c r="L145" i="5"/>
  <c r="K145" i="5"/>
  <c r="J145" i="5"/>
  <c r="M144" i="5"/>
  <c r="L144" i="5"/>
  <c r="K144" i="5"/>
  <c r="J144" i="5"/>
  <c r="M143" i="5"/>
  <c r="L143" i="5"/>
  <c r="K143" i="5"/>
  <c r="J143" i="5"/>
  <c r="M142" i="5"/>
  <c r="L142" i="5"/>
  <c r="K142" i="5"/>
  <c r="J142" i="5"/>
  <c r="M141" i="5"/>
  <c r="L141" i="5"/>
  <c r="K141" i="5"/>
  <c r="J141" i="5"/>
  <c r="M140" i="5"/>
  <c r="L140" i="5"/>
  <c r="K140" i="5"/>
  <c r="J140" i="5"/>
  <c r="M139" i="5"/>
  <c r="L139" i="5"/>
  <c r="K139" i="5"/>
  <c r="J139" i="5"/>
  <c r="M138" i="5"/>
  <c r="L138" i="5"/>
  <c r="K138" i="5"/>
  <c r="J138" i="5"/>
  <c r="M137" i="5"/>
  <c r="L137" i="5"/>
  <c r="K137" i="5"/>
  <c r="J137" i="5"/>
  <c r="M136" i="5"/>
  <c r="L136" i="5"/>
  <c r="K136" i="5"/>
  <c r="J136" i="5"/>
  <c r="M135" i="5"/>
  <c r="L135" i="5"/>
  <c r="K135" i="5"/>
  <c r="J135" i="5"/>
  <c r="M134" i="5"/>
  <c r="L134" i="5"/>
  <c r="K134" i="5"/>
  <c r="J134" i="5"/>
  <c r="M133" i="5"/>
  <c r="L133" i="5"/>
  <c r="K133" i="5"/>
  <c r="J133" i="5"/>
  <c r="M132" i="5"/>
  <c r="L132" i="5"/>
  <c r="K132" i="5"/>
  <c r="J132" i="5"/>
  <c r="M131" i="5"/>
  <c r="L131" i="5"/>
  <c r="K131" i="5"/>
  <c r="J131" i="5"/>
  <c r="M130" i="5"/>
  <c r="L130" i="5"/>
  <c r="K130" i="5"/>
  <c r="J130" i="5"/>
  <c r="M129" i="5"/>
  <c r="L129" i="5"/>
  <c r="K129" i="5"/>
  <c r="J129" i="5"/>
  <c r="M128" i="5"/>
  <c r="L128" i="5"/>
  <c r="K128" i="5"/>
  <c r="J128" i="5"/>
  <c r="M127" i="5"/>
  <c r="L127" i="5"/>
  <c r="K127" i="5"/>
  <c r="J127" i="5"/>
  <c r="M126" i="5"/>
  <c r="L126" i="5"/>
  <c r="K126" i="5"/>
  <c r="J126" i="5"/>
  <c r="M125" i="5"/>
  <c r="L125" i="5"/>
  <c r="K125" i="5"/>
  <c r="J125" i="5"/>
  <c r="M124" i="5"/>
  <c r="L124" i="5"/>
  <c r="K124" i="5"/>
  <c r="J124" i="5"/>
  <c r="M123" i="5"/>
  <c r="L123" i="5"/>
  <c r="K123" i="5"/>
  <c r="J123" i="5"/>
  <c r="M122" i="5"/>
  <c r="L122" i="5"/>
  <c r="K122" i="5"/>
  <c r="J122" i="5"/>
  <c r="M121" i="5"/>
  <c r="L121" i="5"/>
  <c r="K121" i="5"/>
  <c r="J121" i="5"/>
  <c r="M120" i="5"/>
  <c r="L120" i="5"/>
  <c r="K120" i="5"/>
  <c r="J120" i="5"/>
  <c r="M119" i="5"/>
  <c r="L119" i="5"/>
  <c r="K119" i="5"/>
  <c r="J119" i="5"/>
  <c r="M118" i="5"/>
  <c r="L118" i="5"/>
  <c r="K118" i="5"/>
  <c r="J118" i="5"/>
  <c r="M117" i="5"/>
  <c r="L117" i="5"/>
  <c r="K117" i="5"/>
  <c r="J117" i="5"/>
  <c r="M116" i="5"/>
  <c r="L116" i="5"/>
  <c r="K116" i="5"/>
  <c r="J116" i="5"/>
  <c r="M115" i="5"/>
  <c r="L115" i="5"/>
  <c r="K115" i="5"/>
  <c r="J115" i="5"/>
  <c r="M114" i="5"/>
  <c r="L114" i="5"/>
  <c r="K114" i="5"/>
  <c r="J114" i="5"/>
  <c r="M113" i="5"/>
  <c r="L113" i="5"/>
  <c r="K113" i="5"/>
  <c r="J113" i="5"/>
  <c r="M112" i="5"/>
  <c r="L112" i="5"/>
  <c r="K112" i="5"/>
  <c r="J112" i="5"/>
  <c r="M111" i="5"/>
  <c r="L111" i="5"/>
  <c r="K111" i="5"/>
  <c r="J111" i="5"/>
  <c r="M110" i="5"/>
  <c r="L110" i="5"/>
  <c r="K110" i="5"/>
  <c r="J110" i="5"/>
  <c r="M109" i="5"/>
  <c r="L109" i="5"/>
  <c r="K109" i="5"/>
  <c r="J109" i="5"/>
  <c r="M108" i="5"/>
  <c r="L108" i="5"/>
  <c r="K108" i="5"/>
  <c r="J108" i="5"/>
  <c r="M107" i="5"/>
  <c r="L107" i="5"/>
  <c r="K107" i="5"/>
  <c r="J107" i="5"/>
  <c r="M106" i="5"/>
  <c r="L106" i="5"/>
  <c r="K106" i="5"/>
  <c r="J106" i="5"/>
  <c r="M105" i="5"/>
  <c r="L105" i="5"/>
  <c r="K105" i="5"/>
  <c r="J105" i="5"/>
  <c r="M104" i="5"/>
  <c r="L104" i="5"/>
  <c r="K104" i="5"/>
  <c r="J104" i="5"/>
  <c r="M103" i="5"/>
  <c r="L103" i="5"/>
  <c r="K103" i="5"/>
  <c r="J103" i="5"/>
  <c r="M102" i="5"/>
  <c r="L102" i="5"/>
  <c r="K102" i="5"/>
  <c r="J102" i="5"/>
  <c r="M101" i="5"/>
  <c r="L101" i="5"/>
  <c r="K101" i="5"/>
  <c r="J101" i="5"/>
  <c r="M100" i="5"/>
  <c r="L100" i="5"/>
  <c r="K100" i="5"/>
  <c r="J100" i="5"/>
  <c r="M99" i="5"/>
  <c r="L99" i="5"/>
  <c r="K99" i="5"/>
  <c r="J99" i="5"/>
  <c r="M98" i="5"/>
  <c r="L98" i="5"/>
  <c r="K98" i="5"/>
  <c r="J98" i="5"/>
  <c r="M97" i="5"/>
  <c r="L97" i="5"/>
  <c r="K97" i="5"/>
  <c r="J97" i="5"/>
  <c r="M96" i="5"/>
  <c r="L96" i="5"/>
  <c r="K96" i="5"/>
  <c r="J96" i="5"/>
  <c r="M95" i="5"/>
  <c r="L95" i="5"/>
  <c r="K95" i="5"/>
  <c r="J95" i="5"/>
  <c r="M94" i="5"/>
  <c r="L94" i="5"/>
  <c r="K94" i="5"/>
  <c r="J94" i="5"/>
  <c r="M93" i="5"/>
  <c r="L93" i="5"/>
  <c r="K93" i="5"/>
  <c r="J93" i="5"/>
  <c r="M92" i="5"/>
  <c r="L92" i="5"/>
  <c r="K92" i="5"/>
  <c r="J92" i="5"/>
  <c r="M91" i="5"/>
  <c r="L91" i="5"/>
  <c r="K91" i="5"/>
  <c r="J91" i="5"/>
  <c r="M90" i="5"/>
  <c r="L90" i="5"/>
  <c r="K90" i="5"/>
  <c r="J90" i="5"/>
  <c r="M89" i="5"/>
  <c r="L89" i="5"/>
  <c r="K89" i="5"/>
  <c r="J89" i="5"/>
  <c r="M88" i="5"/>
  <c r="L88" i="5"/>
  <c r="K88" i="5"/>
  <c r="J88" i="5"/>
  <c r="M87" i="5"/>
  <c r="L87" i="5"/>
  <c r="K87" i="5"/>
  <c r="J87" i="5"/>
  <c r="M86" i="5"/>
  <c r="L86" i="5"/>
  <c r="K86" i="5"/>
  <c r="J86" i="5"/>
  <c r="M85" i="5"/>
  <c r="L85" i="5"/>
  <c r="K85" i="5"/>
  <c r="J85" i="5"/>
  <c r="M84" i="5"/>
  <c r="L84" i="5"/>
  <c r="K84" i="5"/>
  <c r="J84" i="5"/>
  <c r="M83" i="5"/>
  <c r="L83" i="5"/>
  <c r="K83" i="5"/>
  <c r="J83" i="5"/>
  <c r="M82" i="5"/>
  <c r="L82" i="5"/>
  <c r="K82" i="5"/>
  <c r="J82" i="5"/>
  <c r="M81" i="5"/>
  <c r="L81" i="5"/>
  <c r="K81" i="5"/>
  <c r="J81" i="5"/>
  <c r="M80" i="5"/>
  <c r="L80" i="5"/>
  <c r="K80" i="5"/>
  <c r="J80" i="5"/>
  <c r="M79" i="5"/>
  <c r="L79" i="5"/>
  <c r="K79" i="5"/>
  <c r="J79" i="5"/>
  <c r="M78" i="5"/>
  <c r="L78" i="5"/>
  <c r="K78" i="5"/>
  <c r="J78" i="5"/>
  <c r="M77" i="5"/>
  <c r="L77" i="5"/>
  <c r="K77" i="5"/>
  <c r="J77" i="5"/>
  <c r="M76" i="5"/>
  <c r="L76" i="5"/>
  <c r="K76" i="5"/>
  <c r="J76" i="5"/>
  <c r="M75" i="5"/>
  <c r="L75" i="5"/>
  <c r="K75" i="5"/>
  <c r="J75" i="5"/>
  <c r="M74" i="5"/>
  <c r="L74" i="5"/>
  <c r="K74" i="5"/>
  <c r="J74" i="5"/>
  <c r="M73" i="5"/>
  <c r="L73" i="5"/>
  <c r="K73" i="5"/>
  <c r="J73" i="5"/>
  <c r="M72" i="5"/>
  <c r="L72" i="5"/>
  <c r="K72" i="5"/>
  <c r="J72" i="5"/>
  <c r="M71" i="5"/>
  <c r="L71" i="5"/>
  <c r="K71" i="5"/>
  <c r="J71" i="5"/>
  <c r="M70" i="5"/>
  <c r="L70" i="5"/>
  <c r="K70" i="5"/>
  <c r="J70" i="5"/>
  <c r="M69" i="5"/>
  <c r="L69" i="5"/>
  <c r="K69" i="5"/>
  <c r="J69" i="5"/>
  <c r="M68" i="5"/>
  <c r="L68" i="5"/>
  <c r="K68" i="5"/>
  <c r="J68" i="5"/>
  <c r="M67" i="5"/>
  <c r="L67" i="5"/>
  <c r="K67" i="5"/>
  <c r="J67" i="5"/>
  <c r="M66" i="5"/>
  <c r="L66" i="5"/>
  <c r="K66" i="5"/>
  <c r="J66" i="5"/>
  <c r="M65" i="5"/>
  <c r="L65" i="5"/>
  <c r="K65" i="5"/>
  <c r="J65" i="5"/>
  <c r="M64" i="5"/>
  <c r="L64" i="5"/>
  <c r="K64" i="5"/>
  <c r="J64" i="5"/>
  <c r="M63" i="5"/>
  <c r="L63" i="5"/>
  <c r="K63" i="5"/>
  <c r="J63" i="5"/>
  <c r="M62" i="5"/>
  <c r="L62" i="5"/>
  <c r="K62" i="5"/>
  <c r="J62" i="5"/>
  <c r="M61" i="5"/>
  <c r="L61" i="5"/>
  <c r="K61" i="5"/>
  <c r="J61" i="5"/>
  <c r="M60" i="5"/>
  <c r="L60" i="5"/>
  <c r="K60" i="5"/>
  <c r="J60" i="5"/>
  <c r="M59" i="5"/>
  <c r="L59" i="5"/>
  <c r="K59" i="5"/>
  <c r="J59" i="5"/>
  <c r="M58" i="5"/>
  <c r="L58" i="5"/>
  <c r="K58" i="5"/>
  <c r="J58" i="5"/>
  <c r="M57" i="5"/>
  <c r="L57" i="5"/>
  <c r="K57" i="5"/>
  <c r="J57" i="5"/>
  <c r="M56" i="5"/>
  <c r="L56" i="5"/>
  <c r="K56" i="5"/>
  <c r="J56" i="5"/>
  <c r="M55" i="5"/>
  <c r="L55" i="5"/>
  <c r="K55" i="5"/>
  <c r="J55" i="5"/>
  <c r="M54" i="5"/>
  <c r="L54" i="5"/>
  <c r="K54" i="5"/>
  <c r="J54" i="5"/>
  <c r="M53" i="5"/>
  <c r="L53" i="5"/>
  <c r="K53" i="5"/>
  <c r="J53" i="5"/>
  <c r="M52" i="5"/>
  <c r="L52" i="5"/>
  <c r="K52" i="5"/>
  <c r="J52" i="5"/>
  <c r="M51" i="5"/>
  <c r="L51" i="5"/>
  <c r="K51" i="5"/>
  <c r="J51" i="5"/>
  <c r="M50" i="5"/>
  <c r="L50" i="5"/>
  <c r="K50" i="5"/>
  <c r="J50" i="5"/>
  <c r="M49" i="5"/>
  <c r="L49" i="5"/>
  <c r="K49" i="5"/>
  <c r="J49" i="5"/>
  <c r="M48" i="5"/>
  <c r="L48" i="5"/>
  <c r="K48" i="5"/>
  <c r="J48" i="5"/>
  <c r="M47" i="5"/>
  <c r="L47" i="5"/>
  <c r="K47" i="5"/>
  <c r="J47" i="5"/>
  <c r="M46" i="5"/>
  <c r="L46" i="5"/>
  <c r="K46" i="5"/>
  <c r="J46" i="5"/>
  <c r="M45" i="5"/>
  <c r="L45" i="5"/>
  <c r="K45" i="5"/>
  <c r="J45" i="5"/>
  <c r="M44" i="5"/>
  <c r="L44" i="5"/>
  <c r="K44" i="5"/>
  <c r="J44" i="5"/>
  <c r="M43" i="5"/>
  <c r="L43" i="5"/>
  <c r="K43" i="5"/>
  <c r="J43" i="5"/>
  <c r="M42" i="5"/>
  <c r="L42" i="5"/>
  <c r="K42" i="5"/>
  <c r="J42" i="5"/>
  <c r="M41" i="5"/>
  <c r="L41" i="5"/>
  <c r="K41" i="5"/>
  <c r="J41" i="5"/>
  <c r="M40" i="5"/>
  <c r="L40" i="5"/>
  <c r="K40" i="5"/>
  <c r="J40" i="5"/>
  <c r="M39" i="5"/>
  <c r="L39" i="5"/>
  <c r="K39" i="5"/>
  <c r="J39" i="5"/>
  <c r="M38" i="5"/>
  <c r="L38" i="5"/>
  <c r="K38" i="5"/>
  <c r="J38" i="5"/>
  <c r="M37" i="5"/>
  <c r="L37" i="5"/>
  <c r="K37" i="5"/>
  <c r="J37" i="5"/>
  <c r="M36" i="5"/>
  <c r="L36" i="5"/>
  <c r="K36" i="5"/>
  <c r="J36" i="5"/>
  <c r="M35" i="5"/>
  <c r="L35" i="5"/>
  <c r="K35" i="5"/>
  <c r="J35" i="5"/>
  <c r="M34" i="5"/>
  <c r="L34" i="5"/>
  <c r="K34" i="5"/>
  <c r="J34" i="5"/>
  <c r="M33" i="5"/>
  <c r="L33" i="5"/>
  <c r="K33" i="5"/>
  <c r="J33" i="5"/>
  <c r="M32" i="5"/>
  <c r="L32" i="5"/>
  <c r="K32" i="5"/>
  <c r="J32" i="5"/>
  <c r="M31" i="5"/>
  <c r="L31" i="5"/>
  <c r="K31" i="5"/>
  <c r="J31" i="5"/>
  <c r="M30" i="5"/>
  <c r="L30" i="5"/>
  <c r="K30" i="5"/>
  <c r="J30" i="5"/>
  <c r="M29" i="5"/>
  <c r="L29" i="5"/>
  <c r="K29" i="5"/>
  <c r="J29" i="5"/>
  <c r="M28" i="5"/>
  <c r="L28" i="5"/>
  <c r="K28" i="5"/>
  <c r="J28" i="5"/>
  <c r="M27" i="5"/>
  <c r="L27" i="5"/>
  <c r="K27" i="5"/>
  <c r="J27" i="5"/>
  <c r="M26" i="5"/>
  <c r="L26" i="5"/>
  <c r="K26" i="5"/>
  <c r="J26" i="5"/>
  <c r="M25" i="5"/>
  <c r="L25" i="5"/>
  <c r="K25" i="5"/>
  <c r="J25" i="5"/>
  <c r="M24" i="5"/>
  <c r="L24" i="5"/>
  <c r="K24" i="5"/>
  <c r="J24" i="5"/>
  <c r="M23" i="5"/>
  <c r="L23" i="5"/>
  <c r="K23" i="5"/>
  <c r="J23" i="5"/>
  <c r="M22" i="5"/>
  <c r="L22" i="5"/>
  <c r="K22" i="5"/>
  <c r="J22" i="5"/>
  <c r="M21" i="5"/>
  <c r="L21" i="5"/>
  <c r="K21" i="5"/>
  <c r="J21" i="5"/>
  <c r="M20" i="5"/>
  <c r="L20" i="5"/>
  <c r="K20" i="5"/>
  <c r="J20" i="5"/>
  <c r="M19" i="5"/>
  <c r="L19" i="5"/>
  <c r="K19" i="5"/>
  <c r="J19" i="5"/>
  <c r="M18" i="5"/>
  <c r="L18" i="5"/>
  <c r="K18" i="5"/>
  <c r="J18" i="5"/>
  <c r="M17" i="5"/>
  <c r="L17" i="5"/>
  <c r="K17" i="5"/>
  <c r="J17" i="5"/>
  <c r="M16" i="5"/>
  <c r="L16" i="5"/>
  <c r="K16" i="5"/>
  <c r="J16" i="5"/>
  <c r="M15" i="5"/>
  <c r="L15" i="5"/>
  <c r="K15" i="5"/>
  <c r="J15" i="5"/>
  <c r="M14" i="5"/>
  <c r="L14" i="5"/>
  <c r="K14" i="5"/>
  <c r="J14" i="5"/>
  <c r="M13" i="5"/>
  <c r="L13" i="5"/>
  <c r="K13" i="5"/>
  <c r="J13" i="5"/>
  <c r="M12" i="5"/>
  <c r="L12" i="5"/>
  <c r="K12" i="5"/>
  <c r="J12" i="5"/>
  <c r="M11" i="5"/>
  <c r="L11" i="5"/>
  <c r="K11" i="5"/>
  <c r="J11" i="5"/>
  <c r="M10" i="5"/>
  <c r="L10" i="5"/>
  <c r="K10" i="5"/>
  <c r="J10" i="5"/>
  <c r="M9" i="5"/>
  <c r="L9" i="5"/>
  <c r="K9" i="5"/>
  <c r="J9" i="5"/>
  <c r="M8" i="5"/>
  <c r="L8" i="5"/>
  <c r="K8" i="5"/>
  <c r="J8" i="5"/>
  <c r="M7" i="5"/>
  <c r="L7" i="5"/>
  <c r="K7" i="5"/>
  <c r="J7" i="5"/>
  <c r="M6" i="5"/>
  <c r="L6" i="5"/>
  <c r="K6" i="5"/>
  <c r="J6" i="5"/>
  <c r="M5" i="5"/>
  <c r="L5" i="5"/>
  <c r="K5" i="5"/>
  <c r="J5" i="5"/>
  <c r="M4" i="5"/>
  <c r="L4" i="5"/>
  <c r="J4" i="5"/>
  <c r="K4" i="5"/>
  <c r="C346" i="5"/>
  <c r="N5" i="5"/>
  <c r="O5" i="5"/>
  <c r="P5" i="5"/>
  <c r="N6" i="5"/>
  <c r="O6" i="5"/>
  <c r="P6" i="5"/>
  <c r="N7" i="5"/>
  <c r="O7" i="5"/>
  <c r="P7" i="5"/>
  <c r="N8" i="5"/>
  <c r="O8" i="5"/>
  <c r="P8" i="5"/>
  <c r="N9" i="5"/>
  <c r="O9" i="5"/>
  <c r="P9" i="5"/>
  <c r="N10" i="5"/>
  <c r="O10" i="5"/>
  <c r="P10" i="5"/>
  <c r="N11" i="5"/>
  <c r="O11" i="5"/>
  <c r="P11" i="5"/>
  <c r="N12" i="5"/>
  <c r="O12" i="5"/>
  <c r="P12" i="5"/>
  <c r="N13" i="5"/>
  <c r="O13" i="5"/>
  <c r="P13" i="5"/>
  <c r="N14" i="5"/>
  <c r="O14" i="5"/>
  <c r="P14" i="5"/>
  <c r="N15" i="5"/>
  <c r="O15" i="5"/>
  <c r="P15" i="5"/>
  <c r="N16" i="5"/>
  <c r="O16" i="5"/>
  <c r="P16" i="5"/>
  <c r="N17" i="5"/>
  <c r="O17" i="5"/>
  <c r="P17" i="5"/>
  <c r="N18" i="5"/>
  <c r="O18" i="5"/>
  <c r="P18" i="5"/>
  <c r="N19" i="5"/>
  <c r="O19" i="5"/>
  <c r="P19" i="5"/>
  <c r="N20" i="5"/>
  <c r="O20" i="5"/>
  <c r="P20" i="5"/>
  <c r="N21" i="5"/>
  <c r="O21" i="5"/>
  <c r="P21" i="5"/>
  <c r="N22" i="5"/>
  <c r="O22" i="5"/>
  <c r="P22" i="5"/>
  <c r="N23" i="5"/>
  <c r="O23" i="5"/>
  <c r="P23" i="5"/>
  <c r="N24" i="5"/>
  <c r="O24" i="5"/>
  <c r="P24" i="5"/>
  <c r="N25" i="5"/>
  <c r="O25" i="5"/>
  <c r="P25" i="5"/>
  <c r="N26" i="5"/>
  <c r="O26" i="5"/>
  <c r="P26" i="5"/>
  <c r="N27" i="5"/>
  <c r="O27" i="5"/>
  <c r="P27" i="5"/>
  <c r="N28" i="5"/>
  <c r="O28" i="5"/>
  <c r="P28" i="5"/>
  <c r="N29" i="5"/>
  <c r="O29" i="5"/>
  <c r="P29" i="5"/>
  <c r="N30" i="5"/>
  <c r="O30" i="5"/>
  <c r="P30" i="5"/>
  <c r="N31" i="5"/>
  <c r="O31" i="5"/>
  <c r="P31" i="5"/>
  <c r="N32" i="5"/>
  <c r="O32" i="5"/>
  <c r="P32" i="5"/>
  <c r="N33" i="5"/>
  <c r="O33" i="5"/>
  <c r="P33" i="5"/>
  <c r="N34" i="5"/>
  <c r="O34" i="5"/>
  <c r="P34" i="5"/>
  <c r="N35" i="5"/>
  <c r="O35" i="5"/>
  <c r="P35" i="5"/>
  <c r="N36" i="5"/>
  <c r="O36" i="5"/>
  <c r="P36" i="5"/>
  <c r="N37" i="5"/>
  <c r="O37" i="5"/>
  <c r="P37" i="5"/>
  <c r="N38" i="5"/>
  <c r="O38" i="5"/>
  <c r="P38" i="5"/>
  <c r="N39" i="5"/>
  <c r="O39" i="5"/>
  <c r="P39" i="5"/>
  <c r="N40" i="5"/>
  <c r="O40" i="5"/>
  <c r="P40" i="5"/>
  <c r="N41" i="5"/>
  <c r="O41" i="5"/>
  <c r="P41" i="5"/>
  <c r="N42" i="5"/>
  <c r="O42" i="5"/>
  <c r="P42" i="5"/>
  <c r="N43" i="5"/>
  <c r="O43" i="5"/>
  <c r="P43" i="5"/>
  <c r="N44" i="5"/>
  <c r="O44" i="5"/>
  <c r="P44" i="5"/>
  <c r="N45" i="5"/>
  <c r="O45" i="5"/>
  <c r="P45" i="5"/>
  <c r="N46" i="5"/>
  <c r="O46" i="5"/>
  <c r="P46" i="5"/>
  <c r="N47" i="5"/>
  <c r="O47" i="5"/>
  <c r="P47" i="5"/>
  <c r="N48" i="5"/>
  <c r="O48" i="5"/>
  <c r="P48" i="5"/>
  <c r="N49" i="5"/>
  <c r="O49" i="5"/>
  <c r="P49" i="5"/>
  <c r="N50" i="5"/>
  <c r="O50" i="5"/>
  <c r="P50" i="5"/>
  <c r="N51" i="5"/>
  <c r="O51" i="5"/>
  <c r="P51" i="5"/>
  <c r="N52" i="5"/>
  <c r="O52" i="5"/>
  <c r="P52" i="5"/>
  <c r="N53" i="5"/>
  <c r="O53" i="5"/>
  <c r="P53" i="5"/>
  <c r="N54" i="5"/>
  <c r="O54" i="5"/>
  <c r="P54" i="5"/>
  <c r="N55" i="5"/>
  <c r="O55" i="5"/>
  <c r="P55" i="5"/>
  <c r="N56" i="5"/>
  <c r="O56" i="5"/>
  <c r="P56" i="5"/>
  <c r="N57" i="5"/>
  <c r="O57" i="5"/>
  <c r="P57" i="5"/>
  <c r="N58" i="5"/>
  <c r="O58" i="5"/>
  <c r="P58" i="5"/>
  <c r="N59" i="5"/>
  <c r="O59" i="5"/>
  <c r="P59" i="5"/>
  <c r="N60" i="5"/>
  <c r="O60" i="5"/>
  <c r="P60" i="5"/>
  <c r="N61" i="5"/>
  <c r="O61" i="5"/>
  <c r="P61" i="5"/>
  <c r="N62" i="5"/>
  <c r="O62" i="5"/>
  <c r="P62" i="5"/>
  <c r="N63" i="5"/>
  <c r="O63" i="5"/>
  <c r="P63" i="5"/>
  <c r="N64" i="5"/>
  <c r="O64" i="5"/>
  <c r="P64" i="5"/>
  <c r="N65" i="5"/>
  <c r="O65" i="5"/>
  <c r="P65" i="5"/>
  <c r="N66" i="5"/>
  <c r="O66" i="5"/>
  <c r="P66" i="5"/>
  <c r="N67" i="5"/>
  <c r="O67" i="5"/>
  <c r="P67" i="5"/>
  <c r="N68" i="5"/>
  <c r="O68" i="5"/>
  <c r="P68" i="5"/>
  <c r="N69" i="5"/>
  <c r="O69" i="5"/>
  <c r="P69" i="5"/>
  <c r="N70" i="5"/>
  <c r="O70" i="5"/>
  <c r="P70" i="5"/>
  <c r="N71" i="5"/>
  <c r="O71" i="5"/>
  <c r="P71" i="5"/>
  <c r="N72" i="5"/>
  <c r="O72" i="5"/>
  <c r="P72" i="5"/>
  <c r="N73" i="5"/>
  <c r="O73" i="5"/>
  <c r="P73" i="5"/>
  <c r="N74" i="5"/>
  <c r="O74" i="5"/>
  <c r="P74" i="5"/>
  <c r="N75" i="5"/>
  <c r="O75" i="5"/>
  <c r="P75" i="5"/>
  <c r="N76" i="5"/>
  <c r="O76" i="5"/>
  <c r="P76" i="5"/>
  <c r="N77" i="5"/>
  <c r="O77" i="5"/>
  <c r="P77" i="5"/>
  <c r="N78" i="5"/>
  <c r="O78" i="5"/>
  <c r="P78" i="5"/>
  <c r="N79" i="5"/>
  <c r="O79" i="5"/>
  <c r="P79" i="5"/>
  <c r="N80" i="5"/>
  <c r="O80" i="5"/>
  <c r="P80" i="5"/>
  <c r="N81" i="5"/>
  <c r="O81" i="5"/>
  <c r="P81" i="5"/>
  <c r="N82" i="5"/>
  <c r="O82" i="5"/>
  <c r="P82" i="5"/>
  <c r="N83" i="5"/>
  <c r="O83" i="5"/>
  <c r="P83" i="5"/>
  <c r="N84" i="5"/>
  <c r="O84" i="5"/>
  <c r="P84" i="5"/>
  <c r="N85" i="5"/>
  <c r="O85" i="5"/>
  <c r="P85" i="5"/>
  <c r="N86" i="5"/>
  <c r="O86" i="5"/>
  <c r="P86" i="5"/>
  <c r="N87" i="5"/>
  <c r="O87" i="5"/>
  <c r="P87" i="5"/>
  <c r="N88" i="5"/>
  <c r="O88" i="5"/>
  <c r="P88" i="5"/>
  <c r="N89" i="5"/>
  <c r="O89" i="5"/>
  <c r="P89" i="5"/>
  <c r="N90" i="5"/>
  <c r="O90" i="5"/>
  <c r="P90" i="5"/>
  <c r="N91" i="5"/>
  <c r="O91" i="5"/>
  <c r="P91" i="5"/>
  <c r="N92" i="5"/>
  <c r="O92" i="5"/>
  <c r="P92" i="5"/>
  <c r="N93" i="5"/>
  <c r="O93" i="5"/>
  <c r="P93" i="5"/>
  <c r="N94" i="5"/>
  <c r="O94" i="5"/>
  <c r="P94" i="5"/>
  <c r="N95" i="5"/>
  <c r="O95" i="5"/>
  <c r="P95" i="5"/>
  <c r="N96" i="5"/>
  <c r="O96" i="5"/>
  <c r="P96" i="5"/>
  <c r="N97" i="5"/>
  <c r="O97" i="5"/>
  <c r="P97" i="5"/>
  <c r="N98" i="5"/>
  <c r="O98" i="5"/>
  <c r="P98" i="5"/>
  <c r="N99" i="5"/>
  <c r="O99" i="5"/>
  <c r="P99" i="5"/>
  <c r="N100" i="5"/>
  <c r="O100" i="5"/>
  <c r="P100" i="5"/>
  <c r="N101" i="5"/>
  <c r="O101" i="5"/>
  <c r="P101" i="5"/>
  <c r="N102" i="5"/>
  <c r="O102" i="5"/>
  <c r="P102" i="5"/>
  <c r="N103" i="5"/>
  <c r="O103" i="5"/>
  <c r="P103" i="5"/>
  <c r="N104" i="5"/>
  <c r="O104" i="5"/>
  <c r="P104" i="5"/>
  <c r="N105" i="5"/>
  <c r="O105" i="5"/>
  <c r="P105" i="5"/>
  <c r="N106" i="5"/>
  <c r="O106" i="5"/>
  <c r="P106" i="5"/>
  <c r="N107" i="5"/>
  <c r="O107" i="5"/>
  <c r="P107" i="5"/>
  <c r="N108" i="5"/>
  <c r="O108" i="5"/>
  <c r="P108" i="5"/>
  <c r="N109" i="5"/>
  <c r="O109" i="5"/>
  <c r="P109" i="5"/>
  <c r="N110" i="5"/>
  <c r="O110" i="5"/>
  <c r="P110" i="5"/>
  <c r="N111" i="5"/>
  <c r="O111" i="5"/>
  <c r="P111" i="5"/>
  <c r="N112" i="5"/>
  <c r="O112" i="5"/>
  <c r="P112" i="5"/>
  <c r="N113" i="5"/>
  <c r="O113" i="5"/>
  <c r="P113" i="5"/>
  <c r="N114" i="5"/>
  <c r="O114" i="5"/>
  <c r="P114" i="5"/>
  <c r="N115" i="5"/>
  <c r="O115" i="5"/>
  <c r="P115" i="5"/>
  <c r="N116" i="5"/>
  <c r="O116" i="5"/>
  <c r="P116" i="5"/>
  <c r="N117" i="5"/>
  <c r="O117" i="5"/>
  <c r="P117" i="5"/>
  <c r="N118" i="5"/>
  <c r="O118" i="5"/>
  <c r="P118" i="5"/>
  <c r="N119" i="5"/>
  <c r="O119" i="5"/>
  <c r="P119" i="5"/>
  <c r="N120" i="5"/>
  <c r="O120" i="5"/>
  <c r="P120" i="5"/>
  <c r="N121" i="5"/>
  <c r="O121" i="5"/>
  <c r="P121" i="5"/>
  <c r="N122" i="5"/>
  <c r="O122" i="5"/>
  <c r="P122" i="5"/>
  <c r="N123" i="5"/>
  <c r="O123" i="5"/>
  <c r="P123" i="5"/>
  <c r="N124" i="5"/>
  <c r="O124" i="5"/>
  <c r="P124" i="5"/>
  <c r="N125" i="5"/>
  <c r="O125" i="5"/>
  <c r="P125" i="5"/>
  <c r="N126" i="5"/>
  <c r="O126" i="5"/>
  <c r="P126" i="5"/>
  <c r="N127" i="5"/>
  <c r="O127" i="5"/>
  <c r="P127" i="5"/>
  <c r="N128" i="5"/>
  <c r="O128" i="5"/>
  <c r="P128" i="5"/>
  <c r="N129" i="5"/>
  <c r="O129" i="5"/>
  <c r="P129" i="5"/>
  <c r="N130" i="5"/>
  <c r="O130" i="5"/>
  <c r="P130" i="5"/>
  <c r="N131" i="5"/>
  <c r="O131" i="5"/>
  <c r="P131" i="5"/>
  <c r="N132" i="5"/>
  <c r="O132" i="5"/>
  <c r="P132" i="5"/>
  <c r="N133" i="5"/>
  <c r="O133" i="5"/>
  <c r="P133" i="5"/>
  <c r="N134" i="5"/>
  <c r="O134" i="5"/>
  <c r="P134" i="5"/>
  <c r="N135" i="5"/>
  <c r="O135" i="5"/>
  <c r="P135" i="5"/>
  <c r="N136" i="5"/>
  <c r="O136" i="5"/>
  <c r="P136" i="5"/>
  <c r="N137" i="5"/>
  <c r="O137" i="5"/>
  <c r="P137" i="5"/>
  <c r="N138" i="5"/>
  <c r="O138" i="5"/>
  <c r="P138" i="5"/>
  <c r="N139" i="5"/>
  <c r="O139" i="5"/>
  <c r="P139" i="5"/>
  <c r="N140" i="5"/>
  <c r="O140" i="5"/>
  <c r="P140" i="5"/>
  <c r="N141" i="5"/>
  <c r="O141" i="5"/>
  <c r="P141" i="5"/>
  <c r="N142" i="5"/>
  <c r="O142" i="5"/>
  <c r="P142" i="5"/>
  <c r="N143" i="5"/>
  <c r="O143" i="5"/>
  <c r="P143" i="5"/>
  <c r="N144" i="5"/>
  <c r="O144" i="5"/>
  <c r="P144" i="5"/>
  <c r="N145" i="5"/>
  <c r="O145" i="5"/>
  <c r="P145" i="5"/>
  <c r="N146" i="5"/>
  <c r="O146" i="5"/>
  <c r="P146" i="5"/>
  <c r="N147" i="5"/>
  <c r="O147" i="5"/>
  <c r="P147" i="5"/>
  <c r="N148" i="5"/>
  <c r="O148" i="5"/>
  <c r="P148" i="5"/>
  <c r="N149" i="5"/>
  <c r="O149" i="5"/>
  <c r="P149" i="5"/>
  <c r="N150" i="5"/>
  <c r="O150" i="5"/>
  <c r="P150" i="5"/>
  <c r="N151" i="5"/>
  <c r="O151" i="5"/>
  <c r="P151" i="5"/>
  <c r="N152" i="5"/>
  <c r="O152" i="5"/>
  <c r="P152" i="5"/>
  <c r="N153" i="5"/>
  <c r="O153" i="5"/>
  <c r="P153" i="5"/>
  <c r="N154" i="5"/>
  <c r="O154" i="5"/>
  <c r="P154" i="5"/>
  <c r="N155" i="5"/>
  <c r="O155" i="5"/>
  <c r="P155" i="5"/>
  <c r="N156" i="5"/>
  <c r="O156" i="5"/>
  <c r="P156" i="5"/>
  <c r="N157" i="5"/>
  <c r="O157" i="5"/>
  <c r="P157" i="5"/>
  <c r="N158" i="5"/>
  <c r="O158" i="5"/>
  <c r="P158" i="5"/>
  <c r="N159" i="5"/>
  <c r="O159" i="5"/>
  <c r="P159" i="5"/>
  <c r="N160" i="5"/>
  <c r="O160" i="5"/>
  <c r="P160" i="5"/>
  <c r="N161" i="5"/>
  <c r="O161" i="5"/>
  <c r="P161" i="5"/>
  <c r="N162" i="5"/>
  <c r="O162" i="5"/>
  <c r="P162" i="5"/>
  <c r="N163" i="5"/>
  <c r="O163" i="5"/>
  <c r="P163" i="5"/>
  <c r="N164" i="5"/>
  <c r="O164" i="5"/>
  <c r="P164" i="5"/>
  <c r="N165" i="5"/>
  <c r="O165" i="5"/>
  <c r="P165" i="5"/>
  <c r="N166" i="5"/>
  <c r="O166" i="5"/>
  <c r="P166" i="5"/>
  <c r="N167" i="5"/>
  <c r="O167" i="5"/>
  <c r="P167" i="5"/>
  <c r="N168" i="5"/>
  <c r="O168" i="5"/>
  <c r="P168" i="5"/>
  <c r="N169" i="5"/>
  <c r="O169" i="5"/>
  <c r="P169" i="5"/>
  <c r="N170" i="5"/>
  <c r="O170" i="5"/>
  <c r="P170" i="5"/>
  <c r="N171" i="5"/>
  <c r="O171" i="5"/>
  <c r="P171" i="5"/>
  <c r="N172" i="5"/>
  <c r="O172" i="5"/>
  <c r="P172" i="5"/>
  <c r="N173" i="5"/>
  <c r="O173" i="5"/>
  <c r="P173" i="5"/>
  <c r="N174" i="5"/>
  <c r="O174" i="5"/>
  <c r="P174" i="5"/>
  <c r="N175" i="5"/>
  <c r="O175" i="5"/>
  <c r="P175" i="5"/>
  <c r="N176" i="5"/>
  <c r="O176" i="5"/>
  <c r="P176" i="5"/>
  <c r="N177" i="5"/>
  <c r="O177" i="5"/>
  <c r="P177" i="5"/>
  <c r="N178" i="5"/>
  <c r="O178" i="5"/>
  <c r="P178" i="5"/>
  <c r="N179" i="5"/>
  <c r="O179" i="5"/>
  <c r="P179" i="5"/>
  <c r="N180" i="5"/>
  <c r="O180" i="5"/>
  <c r="P180" i="5"/>
  <c r="N181" i="5"/>
  <c r="O181" i="5"/>
  <c r="P181" i="5"/>
  <c r="N182" i="5"/>
  <c r="O182" i="5"/>
  <c r="P182" i="5"/>
  <c r="N183" i="5"/>
  <c r="O183" i="5"/>
  <c r="P183" i="5"/>
  <c r="N184" i="5"/>
  <c r="O184" i="5"/>
  <c r="P184" i="5"/>
  <c r="N185" i="5"/>
  <c r="O185" i="5"/>
  <c r="P185" i="5"/>
  <c r="N186" i="5"/>
  <c r="O186" i="5"/>
  <c r="P186" i="5"/>
  <c r="N187" i="5"/>
  <c r="O187" i="5"/>
  <c r="P187" i="5"/>
  <c r="N188" i="5"/>
  <c r="O188" i="5"/>
  <c r="P188" i="5"/>
  <c r="N189" i="5"/>
  <c r="O189" i="5"/>
  <c r="P189" i="5"/>
  <c r="N190" i="5"/>
  <c r="O190" i="5"/>
  <c r="P190" i="5"/>
  <c r="N191" i="5"/>
  <c r="O191" i="5"/>
  <c r="P191" i="5"/>
  <c r="N192" i="5"/>
  <c r="O192" i="5"/>
  <c r="P192" i="5"/>
  <c r="N193" i="5"/>
  <c r="O193" i="5"/>
  <c r="P193" i="5"/>
  <c r="N194" i="5"/>
  <c r="O194" i="5"/>
  <c r="P194" i="5"/>
  <c r="N195" i="5"/>
  <c r="O195" i="5"/>
  <c r="P195" i="5"/>
  <c r="N196" i="5"/>
  <c r="O196" i="5"/>
  <c r="P196" i="5"/>
  <c r="N197" i="5"/>
  <c r="O197" i="5"/>
  <c r="P197" i="5"/>
  <c r="N198" i="5"/>
  <c r="O198" i="5"/>
  <c r="P198" i="5"/>
  <c r="N199" i="5"/>
  <c r="O199" i="5"/>
  <c r="P199" i="5"/>
  <c r="N200" i="5"/>
  <c r="O200" i="5"/>
  <c r="P200" i="5"/>
  <c r="N201" i="5"/>
  <c r="O201" i="5"/>
  <c r="P201" i="5"/>
  <c r="N202" i="5"/>
  <c r="O202" i="5"/>
  <c r="P202" i="5"/>
  <c r="N203" i="5"/>
  <c r="O203" i="5"/>
  <c r="P203" i="5"/>
  <c r="N204" i="5"/>
  <c r="O204" i="5"/>
  <c r="P204" i="5"/>
  <c r="N205" i="5"/>
  <c r="O205" i="5"/>
  <c r="P205" i="5"/>
  <c r="N206" i="5"/>
  <c r="O206" i="5"/>
  <c r="P206" i="5"/>
  <c r="N207" i="5"/>
  <c r="O207" i="5"/>
  <c r="P207" i="5"/>
  <c r="N208" i="5"/>
  <c r="O208" i="5"/>
  <c r="P208" i="5"/>
  <c r="N209" i="5"/>
  <c r="O209" i="5"/>
  <c r="P209" i="5"/>
  <c r="N210" i="5"/>
  <c r="O210" i="5"/>
  <c r="P210" i="5"/>
  <c r="N211" i="5"/>
  <c r="O211" i="5"/>
  <c r="P211" i="5"/>
  <c r="N212" i="5"/>
  <c r="O212" i="5"/>
  <c r="P212" i="5"/>
  <c r="N213" i="5"/>
  <c r="O213" i="5"/>
  <c r="P213" i="5"/>
  <c r="N214" i="5"/>
  <c r="O214" i="5"/>
  <c r="P214" i="5"/>
  <c r="N215" i="5"/>
  <c r="O215" i="5"/>
  <c r="P215" i="5"/>
  <c r="N216" i="5"/>
  <c r="O216" i="5"/>
  <c r="P216" i="5"/>
  <c r="N217" i="5"/>
  <c r="O217" i="5"/>
  <c r="P217" i="5"/>
  <c r="N218" i="5"/>
  <c r="O218" i="5"/>
  <c r="P218" i="5"/>
  <c r="N219" i="5"/>
  <c r="O219" i="5"/>
  <c r="P219" i="5"/>
  <c r="N220" i="5"/>
  <c r="O220" i="5"/>
  <c r="P220" i="5"/>
  <c r="N221" i="5"/>
  <c r="O221" i="5"/>
  <c r="P221" i="5"/>
  <c r="N222" i="5"/>
  <c r="O222" i="5"/>
  <c r="P222" i="5"/>
  <c r="N223" i="5"/>
  <c r="O223" i="5"/>
  <c r="P223" i="5"/>
  <c r="N224" i="5"/>
  <c r="O224" i="5"/>
  <c r="P224" i="5"/>
  <c r="N225" i="5"/>
  <c r="O225" i="5"/>
  <c r="P225" i="5"/>
  <c r="N226" i="5"/>
  <c r="O226" i="5"/>
  <c r="P226" i="5"/>
  <c r="N227" i="5"/>
  <c r="O227" i="5"/>
  <c r="P227" i="5"/>
  <c r="N228" i="5"/>
  <c r="O228" i="5"/>
  <c r="P228" i="5"/>
  <c r="N229" i="5"/>
  <c r="O229" i="5"/>
  <c r="P229" i="5"/>
  <c r="N230" i="5"/>
  <c r="O230" i="5"/>
  <c r="P230" i="5"/>
  <c r="N231" i="5"/>
  <c r="O231" i="5"/>
  <c r="P231" i="5"/>
  <c r="N232" i="5"/>
  <c r="O232" i="5"/>
  <c r="P232" i="5"/>
  <c r="N233" i="5"/>
  <c r="O233" i="5"/>
  <c r="P233" i="5"/>
  <c r="N234" i="5"/>
  <c r="O234" i="5"/>
  <c r="P234" i="5"/>
  <c r="N235" i="5"/>
  <c r="O235" i="5"/>
  <c r="P235" i="5"/>
  <c r="N236" i="5"/>
  <c r="O236" i="5"/>
  <c r="P236" i="5"/>
  <c r="N237" i="5"/>
  <c r="O237" i="5"/>
  <c r="P237" i="5"/>
  <c r="N238" i="5"/>
  <c r="O238" i="5"/>
  <c r="P238" i="5"/>
  <c r="N239" i="5"/>
  <c r="O239" i="5"/>
  <c r="P239" i="5"/>
  <c r="N240" i="5"/>
  <c r="O240" i="5"/>
  <c r="P240" i="5"/>
  <c r="N241" i="5"/>
  <c r="O241" i="5"/>
  <c r="P241" i="5"/>
  <c r="N242" i="5"/>
  <c r="O242" i="5"/>
  <c r="P242" i="5"/>
  <c r="N243" i="5"/>
  <c r="O243" i="5"/>
  <c r="P243" i="5"/>
  <c r="N244" i="5"/>
  <c r="O244" i="5"/>
  <c r="P244" i="5"/>
  <c r="N245" i="5"/>
  <c r="O245" i="5"/>
  <c r="P245" i="5"/>
  <c r="N246" i="5"/>
  <c r="O246" i="5"/>
  <c r="P246" i="5"/>
  <c r="N247" i="5"/>
  <c r="O247" i="5"/>
  <c r="P247" i="5"/>
  <c r="N248" i="5"/>
  <c r="O248" i="5"/>
  <c r="P248" i="5"/>
  <c r="N249" i="5"/>
  <c r="O249" i="5"/>
  <c r="P249" i="5"/>
  <c r="N250" i="5"/>
  <c r="O250" i="5"/>
  <c r="P250" i="5"/>
  <c r="N251" i="5"/>
  <c r="O251" i="5"/>
  <c r="P251" i="5"/>
  <c r="N252" i="5"/>
  <c r="O252" i="5"/>
  <c r="P252" i="5"/>
  <c r="N253" i="5"/>
  <c r="O253" i="5"/>
  <c r="P253" i="5"/>
  <c r="N254" i="5"/>
  <c r="O254" i="5"/>
  <c r="P254" i="5"/>
  <c r="N255" i="5"/>
  <c r="O255" i="5"/>
  <c r="P255" i="5"/>
  <c r="N256" i="5"/>
  <c r="O256" i="5"/>
  <c r="P256" i="5"/>
  <c r="N257" i="5"/>
  <c r="O257" i="5"/>
  <c r="P257" i="5"/>
  <c r="N258" i="5"/>
  <c r="O258" i="5"/>
  <c r="P258" i="5"/>
  <c r="N259" i="5"/>
  <c r="O259" i="5"/>
  <c r="P259" i="5"/>
  <c r="N260" i="5"/>
  <c r="O260" i="5"/>
  <c r="P260" i="5"/>
  <c r="N261" i="5"/>
  <c r="O261" i="5"/>
  <c r="P261" i="5"/>
  <c r="N262" i="5"/>
  <c r="O262" i="5"/>
  <c r="P262" i="5"/>
  <c r="N263" i="5"/>
  <c r="O263" i="5"/>
  <c r="P263" i="5"/>
  <c r="N264" i="5"/>
  <c r="O264" i="5"/>
  <c r="P264" i="5"/>
  <c r="N265" i="5"/>
  <c r="O265" i="5"/>
  <c r="P265" i="5"/>
  <c r="N266" i="5"/>
  <c r="O266" i="5"/>
  <c r="P266" i="5"/>
  <c r="N267" i="5"/>
  <c r="O267" i="5"/>
  <c r="P267" i="5"/>
  <c r="N268" i="5"/>
  <c r="O268" i="5"/>
  <c r="P268" i="5"/>
  <c r="N269" i="5"/>
  <c r="O269" i="5"/>
  <c r="P269" i="5"/>
  <c r="N270" i="5"/>
  <c r="O270" i="5"/>
  <c r="P270" i="5"/>
  <c r="N271" i="5"/>
  <c r="O271" i="5"/>
  <c r="P271" i="5"/>
  <c r="N272" i="5"/>
  <c r="O272" i="5"/>
  <c r="P272" i="5"/>
  <c r="N273" i="5"/>
  <c r="O273" i="5"/>
  <c r="P273" i="5"/>
  <c r="N274" i="5"/>
  <c r="O274" i="5"/>
  <c r="P274" i="5"/>
  <c r="N275" i="5"/>
  <c r="O275" i="5"/>
  <c r="P275" i="5"/>
  <c r="N276" i="5"/>
  <c r="O276" i="5"/>
  <c r="P276" i="5"/>
  <c r="N277" i="5"/>
  <c r="O277" i="5"/>
  <c r="P277" i="5"/>
  <c r="N278" i="5"/>
  <c r="O278" i="5"/>
  <c r="P278" i="5"/>
  <c r="N279" i="5"/>
  <c r="O279" i="5"/>
  <c r="P279" i="5"/>
  <c r="N280" i="5"/>
  <c r="O280" i="5"/>
  <c r="P280" i="5"/>
  <c r="N281" i="5"/>
  <c r="O281" i="5"/>
  <c r="P281" i="5"/>
  <c r="N282" i="5"/>
  <c r="O282" i="5"/>
  <c r="P282" i="5"/>
  <c r="N283" i="5"/>
  <c r="O283" i="5"/>
  <c r="P283" i="5"/>
  <c r="N284" i="5"/>
  <c r="O284" i="5"/>
  <c r="P284" i="5"/>
  <c r="N285" i="5"/>
  <c r="O285" i="5"/>
  <c r="P285" i="5"/>
  <c r="N286" i="5"/>
  <c r="O286" i="5"/>
  <c r="P286" i="5"/>
  <c r="N287" i="5"/>
  <c r="O287" i="5"/>
  <c r="P287" i="5"/>
  <c r="N288" i="5"/>
  <c r="O288" i="5"/>
  <c r="P288" i="5"/>
  <c r="N289" i="5"/>
  <c r="O289" i="5"/>
  <c r="P289" i="5"/>
  <c r="N290" i="5"/>
  <c r="O290" i="5"/>
  <c r="P290" i="5"/>
  <c r="N291" i="5"/>
  <c r="O291" i="5"/>
  <c r="P291" i="5"/>
  <c r="N292" i="5"/>
  <c r="O292" i="5"/>
  <c r="P292" i="5"/>
  <c r="N293" i="5"/>
  <c r="O293" i="5"/>
  <c r="P293" i="5"/>
  <c r="N294" i="5"/>
  <c r="O294" i="5"/>
  <c r="P294" i="5"/>
  <c r="N295" i="5"/>
  <c r="O295" i="5"/>
  <c r="P295" i="5"/>
  <c r="N296" i="5"/>
  <c r="O296" i="5"/>
  <c r="P296" i="5"/>
  <c r="N297" i="5"/>
  <c r="O297" i="5"/>
  <c r="P297" i="5"/>
  <c r="N298" i="5"/>
  <c r="O298" i="5"/>
  <c r="P298" i="5"/>
  <c r="N299" i="5"/>
  <c r="O299" i="5"/>
  <c r="P299" i="5"/>
  <c r="N300" i="5"/>
  <c r="O300" i="5"/>
  <c r="P300" i="5"/>
  <c r="N301" i="5"/>
  <c r="O301" i="5"/>
  <c r="P301" i="5"/>
  <c r="N302" i="5"/>
  <c r="O302" i="5"/>
  <c r="P302" i="5"/>
  <c r="N303" i="5"/>
  <c r="O303" i="5"/>
  <c r="P303" i="5"/>
  <c r="N304" i="5"/>
  <c r="O304" i="5"/>
  <c r="P304" i="5"/>
  <c r="N305" i="5"/>
  <c r="O305" i="5"/>
  <c r="P305" i="5"/>
  <c r="N306" i="5"/>
  <c r="O306" i="5"/>
  <c r="P306" i="5"/>
  <c r="N307" i="5"/>
  <c r="O307" i="5"/>
  <c r="P307" i="5"/>
  <c r="N308" i="5"/>
  <c r="O308" i="5"/>
  <c r="P308" i="5"/>
  <c r="N309" i="5"/>
  <c r="O309" i="5"/>
  <c r="P309" i="5"/>
  <c r="N310" i="5"/>
  <c r="O310" i="5"/>
  <c r="P310" i="5"/>
  <c r="N311" i="5"/>
  <c r="O311" i="5"/>
  <c r="P311" i="5"/>
  <c r="N312" i="5"/>
  <c r="O312" i="5"/>
  <c r="P312" i="5"/>
  <c r="N313" i="5"/>
  <c r="O313" i="5"/>
  <c r="P313" i="5"/>
  <c r="N314" i="5"/>
  <c r="O314" i="5"/>
  <c r="P314" i="5"/>
  <c r="N315" i="5"/>
  <c r="O315" i="5"/>
  <c r="P315" i="5"/>
  <c r="N316" i="5"/>
  <c r="O316" i="5"/>
  <c r="P316" i="5"/>
  <c r="N317" i="5"/>
  <c r="O317" i="5"/>
  <c r="P317" i="5"/>
  <c r="N318" i="5"/>
  <c r="O318" i="5"/>
  <c r="P318" i="5"/>
  <c r="N319" i="5"/>
  <c r="O319" i="5"/>
  <c r="P319" i="5"/>
  <c r="N320" i="5"/>
  <c r="O320" i="5"/>
  <c r="P320" i="5"/>
  <c r="N321" i="5"/>
  <c r="O321" i="5"/>
  <c r="P321" i="5"/>
  <c r="N322" i="5"/>
  <c r="O322" i="5"/>
  <c r="P322" i="5"/>
  <c r="N323" i="5"/>
  <c r="O323" i="5"/>
  <c r="P323" i="5"/>
  <c r="N324" i="5"/>
  <c r="O324" i="5"/>
  <c r="P324" i="5"/>
  <c r="N325" i="5"/>
  <c r="O325" i="5"/>
  <c r="P325" i="5"/>
  <c r="N326" i="5"/>
  <c r="O326" i="5"/>
  <c r="P326" i="5"/>
  <c r="N327" i="5"/>
  <c r="O327" i="5"/>
  <c r="P327" i="5"/>
  <c r="N328" i="5"/>
  <c r="O328" i="5"/>
  <c r="P328" i="5"/>
  <c r="N329" i="5"/>
  <c r="O329" i="5"/>
  <c r="P329" i="5"/>
  <c r="N330" i="5"/>
  <c r="O330" i="5"/>
  <c r="P330" i="5"/>
  <c r="N331" i="5"/>
  <c r="O331" i="5"/>
  <c r="P331" i="5"/>
  <c r="N332" i="5"/>
  <c r="O332" i="5"/>
  <c r="P332" i="5"/>
  <c r="N333" i="5"/>
  <c r="O333" i="5"/>
  <c r="P333" i="5"/>
  <c r="N334" i="5"/>
  <c r="O334" i="5"/>
  <c r="P334" i="5"/>
  <c r="N335" i="5"/>
  <c r="O335" i="5"/>
  <c r="P335" i="5"/>
  <c r="N336" i="5"/>
  <c r="O336" i="5"/>
  <c r="P336" i="5"/>
  <c r="N337" i="5"/>
  <c r="O337" i="5"/>
  <c r="P337" i="5"/>
  <c r="N338" i="5"/>
  <c r="O338" i="5"/>
  <c r="P338" i="5"/>
  <c r="N339" i="5"/>
  <c r="O339" i="5"/>
  <c r="P339" i="5"/>
  <c r="N340" i="5"/>
  <c r="O340" i="5"/>
  <c r="P340" i="5"/>
  <c r="N341" i="5"/>
  <c r="O341" i="5"/>
  <c r="P341" i="5"/>
  <c r="N342" i="5"/>
  <c r="O342" i="5"/>
  <c r="P342" i="5"/>
  <c r="N343" i="5"/>
  <c r="O343" i="5"/>
  <c r="P343" i="5"/>
  <c r="N344" i="5"/>
  <c r="O344" i="5"/>
  <c r="P344" i="5"/>
  <c r="N345" i="5"/>
  <c r="O345" i="5"/>
  <c r="P345" i="5"/>
  <c r="O4" i="5"/>
  <c r="P4" i="5"/>
  <c r="N4" i="5"/>
  <c r="K346" i="5" l="1"/>
  <c r="P346" i="5"/>
  <c r="L346" i="5"/>
  <c r="N346" i="5"/>
  <c r="O346" i="5"/>
  <c r="M346" i="5"/>
  <c r="U13" i="7"/>
  <c r="U10" i="7"/>
  <c r="P14" i="7"/>
  <c r="V13" i="7" s="1"/>
  <c r="U12" i="7"/>
  <c r="U8" i="7"/>
  <c r="R12" i="7"/>
  <c r="U9" i="7"/>
  <c r="R11" i="7"/>
  <c r="U11" i="7"/>
  <c r="S14" i="7"/>
  <c r="T14" i="7"/>
  <c r="R10" i="7"/>
  <c r="R9" i="7"/>
  <c r="R8" i="7"/>
  <c r="Q14" i="7"/>
  <c r="R13" i="7"/>
  <c r="D342" i="3"/>
  <c r="E342" i="3"/>
  <c r="F342" i="3"/>
  <c r="G342" i="3"/>
  <c r="H342" i="3"/>
  <c r="I342" i="3"/>
  <c r="J342" i="3"/>
  <c r="K342" i="3"/>
  <c r="C342" i="3"/>
  <c r="W11" i="7" l="1"/>
  <c r="Q25" i="7" a="1"/>
  <c r="Q25" i="7" s="1"/>
  <c r="R25" i="7" a="1"/>
  <c r="R25" i="7" s="1"/>
  <c r="T25" i="7" a="1"/>
  <c r="T25" i="7" s="1"/>
  <c r="V25" i="7" a="1"/>
  <c r="V25" i="7" s="1"/>
  <c r="S25" i="7" a="1"/>
  <c r="S25" i="7" s="1"/>
  <c r="U25" i="7" a="1"/>
  <c r="U25" i="7" s="1"/>
  <c r="V14" i="7"/>
  <c r="V10" i="7"/>
  <c r="T29" i="7" s="1"/>
  <c r="V12" i="7"/>
  <c r="U31" i="7" s="1"/>
  <c r="V11" i="7"/>
  <c r="V8" i="7"/>
  <c r="W8" i="7"/>
  <c r="W14" i="7"/>
  <c r="W32" i="7"/>
  <c r="T32" i="7"/>
  <c r="S32" i="7"/>
  <c r="V9" i="7"/>
  <c r="V28" i="7" s="1"/>
  <c r="W10" i="7"/>
  <c r="U14" i="7"/>
  <c r="W13" i="7"/>
  <c r="U32" i="7"/>
  <c r="R32" i="7"/>
  <c r="V32" i="7"/>
  <c r="W12" i="7"/>
  <c r="W9" i="7"/>
  <c r="R29" i="7"/>
  <c r="S29" i="7"/>
  <c r="W29" i="7"/>
  <c r="V29" i="7"/>
  <c r="U29" i="7"/>
  <c r="R14" i="7"/>
  <c r="P33" i="7"/>
  <c r="T27" i="7"/>
  <c r="W31" i="7"/>
  <c r="V31" i="7"/>
  <c r="R27" i="7" l="1"/>
  <c r="S31" i="7"/>
  <c r="S30" i="7"/>
  <c r="T31" i="7"/>
  <c r="R31" i="7"/>
  <c r="U30" i="7"/>
  <c r="W30" i="7"/>
  <c r="V30" i="7"/>
  <c r="R30" i="7"/>
  <c r="U27" i="7"/>
  <c r="T30" i="7"/>
  <c r="S27" i="7"/>
  <c r="W27" i="7"/>
  <c r="V27" i="7"/>
  <c r="W28" i="7"/>
  <c r="U28" i="7"/>
  <c r="S28" i="7"/>
  <c r="R28" i="7"/>
  <c r="T28" i="7"/>
  <c r="U33" i="7" l="1"/>
  <c r="T33" i="7"/>
  <c r="W33" i="7"/>
  <c r="V33" i="7"/>
  <c r="R33" i="7"/>
  <c r="S33" i="7"/>
  <c r="AG38" i="7" l="1"/>
  <c r="AG39" i="7" s="1"/>
  <c r="AA38" i="7"/>
  <c r="AA39" i="7" s="1"/>
  <c r="AG40" i="7" s="1"/>
  <c r="AF38" i="7"/>
  <c r="AF39" i="7" s="1"/>
  <c r="Z38" i="7"/>
  <c r="AF41" i="7" s="1"/>
  <c r="AC38" i="7"/>
  <c r="AC39" i="7" s="1"/>
  <c r="AD38" i="7"/>
  <c r="AD39" i="7" s="1"/>
  <c r="AE38" i="7"/>
  <c r="AE39" i="7" s="1"/>
  <c r="AB38" i="7"/>
  <c r="AB39" i="7" s="1"/>
  <c r="X38" i="7"/>
  <c r="AD41" i="7" s="1"/>
  <c r="Y38" i="7"/>
  <c r="Y39" i="7" s="1"/>
  <c r="AE40" i="7" s="1"/>
  <c r="R10" i="9"/>
  <c r="R12" i="9"/>
  <c r="R9" i="9"/>
  <c r="R11" i="9"/>
  <c r="R13" i="9"/>
  <c r="P14" i="9"/>
  <c r="V8" i="9" s="1"/>
  <c r="R8" i="9"/>
  <c r="Z39" i="7" l="1"/>
  <c r="AF40" i="7" s="1"/>
  <c r="AG41" i="7"/>
  <c r="AG42" i="7" s="1"/>
  <c r="X39" i="7"/>
  <c r="AD40" i="7" s="1"/>
  <c r="AD42" i="7" s="1"/>
  <c r="AE41" i="7"/>
  <c r="AE42" i="7" s="1"/>
  <c r="AF42" i="7"/>
  <c r="V11" i="9"/>
  <c r="V13" i="9"/>
  <c r="V9" i="9"/>
  <c r="V14" i="9"/>
  <c r="V12" i="9"/>
  <c r="V10" i="9"/>
  <c r="R14" i="9"/>
  <c r="S38" i="9" l="1"/>
  <c r="V38" i="9"/>
  <c r="R38" i="9"/>
  <c r="W38" i="9"/>
  <c r="T38" i="9"/>
  <c r="U38" i="9"/>
  <c r="AS43" i="9" l="1"/>
  <c r="AS44" i="9" s="1"/>
  <c r="AO43" i="9"/>
  <c r="AO44" i="9" s="1"/>
  <c r="AK43" i="9"/>
  <c r="AK44" i="9" s="1"/>
  <c r="AV43" i="9"/>
  <c r="AV44" i="9" s="1"/>
  <c r="AR43" i="9"/>
  <c r="AR44" i="9" s="1"/>
  <c r="AN43" i="9"/>
  <c r="AN44" i="9" s="1"/>
  <c r="AJ43" i="9"/>
  <c r="AJ44" i="9" s="1"/>
  <c r="AU43" i="9"/>
  <c r="AU44" i="9" s="1"/>
  <c r="AQ43" i="9"/>
  <c r="AQ44" i="9" s="1"/>
  <c r="AM43" i="9"/>
  <c r="AM44" i="9" s="1"/>
  <c r="AI43" i="9"/>
  <c r="AI44" i="9" s="1"/>
  <c r="AT43" i="9"/>
  <c r="AT44" i="9" s="1"/>
  <c r="AP43" i="9"/>
  <c r="AP44" i="9" s="1"/>
  <c r="AL43" i="9"/>
  <c r="AL44" i="9" s="1"/>
  <c r="AH43" i="9"/>
  <c r="AH44" i="9" s="1"/>
  <c r="AD43" i="9"/>
  <c r="AD44" i="9" s="1"/>
  <c r="AG43" i="9"/>
  <c r="AG44" i="9" s="1"/>
  <c r="AC43" i="9"/>
  <c r="AC44" i="9" s="1"/>
  <c r="AF43" i="9"/>
  <c r="AF44" i="9" s="1"/>
  <c r="AE43" i="9"/>
  <c r="AE44" i="9" s="1"/>
  <c r="AA43" i="9"/>
  <c r="Z43" i="9"/>
  <c r="Y43" i="9"/>
  <c r="AB43" i="9"/>
  <c r="AB44" i="9" s="1"/>
  <c r="X43" i="9"/>
  <c r="AD46" i="9" l="1"/>
  <c r="X44" i="9"/>
  <c r="AD45" i="9" s="1"/>
  <c r="AG46" i="9"/>
  <c r="AA44" i="9"/>
  <c r="AG45" i="9" s="1"/>
  <c r="Z44" i="9"/>
  <c r="AF45" i="9" s="1"/>
  <c r="AF46" i="9"/>
  <c r="AE46" i="9"/>
  <c r="Y44" i="9"/>
  <c r="AE45" i="9" s="1"/>
  <c r="AF47" i="9" l="1"/>
  <c r="AE47" i="9"/>
  <c r="AG47" i="9"/>
  <c r="AD47" i="9"/>
  <c r="W37" i="16" l="1"/>
  <c r="W36" i="16"/>
  <c r="W33" i="16"/>
  <c r="W35" i="16"/>
  <c r="W34" i="16"/>
  <c r="W32" i="16"/>
  <c r="W38" i="16" l="1"/>
  <c r="AT44" i="16" l="1"/>
  <c r="AU44" i="16"/>
  <c r="AV44" i="16"/>
  <c r="AR44" i="16"/>
  <c r="AS44" i="16"/>
  <c r="H7" i="13" l="1"/>
  <c r="I7" i="13"/>
  <c r="J7" i="13"/>
  <c r="B52" i="13"/>
  <c r="T35" i="13"/>
  <c r="H6" i="13"/>
  <c r="I6" i="13"/>
  <c r="J6" i="13"/>
  <c r="J5" i="13" l="1"/>
  <c r="C5" i="13" l="1"/>
  <c r="I5" i="13" s="1"/>
  <c r="C4" i="13"/>
  <c r="C51" i="13" s="1"/>
  <c r="B51" i="13" l="1"/>
  <c r="J4" i="13" l="1"/>
  <c r="I4" i="13"/>
  <c r="H4" i="13"/>
  <c r="V4" i="13" s="1"/>
  <c r="T36" i="13" l="1"/>
  <c r="J8" i="13"/>
  <c r="I8" i="13"/>
  <c r="H8" i="13"/>
  <c r="B53" i="13" l="1"/>
  <c r="B44" i="13" l="1"/>
  <c r="T37" i="13" s="1"/>
  <c r="J9" i="13"/>
  <c r="I9" i="13"/>
  <c r="H9" i="13"/>
  <c r="B54" i="13" l="1"/>
  <c r="B45" i="13" l="1"/>
  <c r="T38" i="13" s="1"/>
  <c r="J10" i="13"/>
  <c r="I10" i="13"/>
  <c r="H10" i="13"/>
  <c r="B55" i="13" l="1"/>
  <c r="B46" i="13" l="1"/>
  <c r="T39" i="13" s="1"/>
  <c r="I11" i="13"/>
  <c r="J11" i="13"/>
  <c r="H11" i="13"/>
  <c r="B56" i="13" l="1"/>
  <c r="B47" i="13" l="1"/>
  <c r="B48" i="13" s="1"/>
  <c r="J12" i="13"/>
  <c r="I12" i="13"/>
  <c r="H12" i="13"/>
  <c r="B58" i="13" l="1"/>
  <c r="B57" i="13"/>
  <c r="G51" i="13" l="1"/>
  <c r="H51" i="13" s="1"/>
  <c r="C56" i="55" l="1"/>
  <c r="C57" i="55"/>
  <c r="C54" i="55"/>
  <c r="C58" i="55"/>
  <c r="C53" i="55"/>
  <c r="C55" i="55"/>
  <c r="C52" i="55"/>
  <c r="C51" i="55"/>
  <c r="H51" i="55" s="1"/>
  <c r="C55" i="56" l="1"/>
  <c r="C52" i="56"/>
  <c r="C53" i="56"/>
  <c r="C54" i="56"/>
  <c r="C58" i="56"/>
  <c r="C56" i="56"/>
  <c r="C57" i="56"/>
  <c r="C51" i="56"/>
  <c r="H51" i="56" s="1"/>
  <c r="C52" i="57" l="1"/>
  <c r="C56" i="57"/>
  <c r="C53" i="57"/>
  <c r="C54" i="57"/>
  <c r="C55" i="57"/>
  <c r="C51" i="57"/>
  <c r="H51" i="57" s="1"/>
  <c r="C58" i="57"/>
  <c r="C57" i="57"/>
  <c r="C54" i="58" l="1"/>
  <c r="C51" i="58"/>
  <c r="H51" i="58" s="1"/>
  <c r="C52" i="58"/>
  <c r="C58" i="58"/>
  <c r="C55" i="58"/>
  <c r="C56" i="58"/>
  <c r="C53" i="58"/>
  <c r="C57" i="58"/>
  <c r="C58" i="61"/>
  <c r="C54" i="61" l="1"/>
  <c r="C55" i="61"/>
  <c r="C57" i="61"/>
  <c r="C52" i="61"/>
  <c r="C51" i="61"/>
  <c r="H51" i="61" s="1"/>
  <c r="C56" i="61"/>
  <c r="C53" i="61"/>
  <c r="C52" i="64" l="1"/>
  <c r="C57" i="64"/>
  <c r="C58" i="64"/>
  <c r="C51" i="64"/>
  <c r="H51" i="64" s="1"/>
  <c r="C56" i="59" l="1"/>
  <c r="C52" i="59"/>
  <c r="C55" i="59"/>
  <c r="C54" i="59"/>
  <c r="C53" i="59"/>
  <c r="C57" i="59"/>
  <c r="C58" i="59"/>
  <c r="C52" i="62"/>
  <c r="C51" i="59"/>
  <c r="H51" i="59" s="1"/>
  <c r="C58" i="62" l="1"/>
  <c r="C54" i="62"/>
  <c r="C51" i="62"/>
  <c r="H51" i="62" s="1"/>
  <c r="C57" i="62"/>
  <c r="C53" i="62"/>
  <c r="C55" i="62"/>
  <c r="C56" i="62"/>
  <c r="C52" i="65" l="1"/>
  <c r="C57" i="65"/>
  <c r="C51" i="65"/>
  <c r="H51" i="65" s="1"/>
  <c r="C58" i="65"/>
  <c r="C51" i="60" l="1"/>
  <c r="H51" i="60" s="1"/>
  <c r="C56" i="60"/>
  <c r="C52" i="60"/>
  <c r="C54" i="60"/>
  <c r="C55" i="60"/>
  <c r="C58" i="60"/>
  <c r="C53" i="60"/>
  <c r="C57" i="60"/>
  <c r="C58" i="63"/>
  <c r="C51" i="63" l="1"/>
  <c r="H51" i="63" s="1"/>
  <c r="C57" i="63"/>
  <c r="C56" i="63"/>
  <c r="C52" i="63"/>
  <c r="C52" i="66"/>
  <c r="C53" i="63"/>
  <c r="C55" i="63"/>
  <c r="C57" i="66"/>
  <c r="C51" i="66"/>
  <c r="H51" i="66" s="1"/>
  <c r="C54" i="63"/>
  <c r="C58" i="66" l="1"/>
  <c r="G43" i="98" l="1"/>
  <c r="H43" i="98" s="1"/>
  <c r="G43" i="96"/>
  <c r="H43" i="96" s="1"/>
  <c r="G42" i="96"/>
  <c r="H42" i="96" s="1"/>
  <c r="G41" i="96"/>
  <c r="H41" i="96" s="1"/>
  <c r="G40" i="96"/>
  <c r="H40" i="96" s="1"/>
  <c r="G39" i="96"/>
  <c r="H39" i="96" s="1"/>
  <c r="G38" i="96"/>
  <c r="H38" i="96" s="1"/>
  <c r="G37" i="96"/>
  <c r="H37" i="96" s="1"/>
  <c r="G36" i="96"/>
  <c r="H36" i="96" s="1"/>
  <c r="G35" i="96"/>
  <c r="H35" i="96" s="1"/>
  <c r="G34" i="96"/>
  <c r="H34" i="96" s="1"/>
  <c r="G33" i="96"/>
  <c r="H33" i="96" s="1"/>
  <c r="G32" i="96"/>
  <c r="H32" i="96" s="1"/>
  <c r="G31" i="96"/>
  <c r="H31" i="96" s="1"/>
  <c r="G30" i="96"/>
  <c r="H30" i="96" s="1"/>
  <c r="G29" i="96"/>
  <c r="H29" i="96" s="1"/>
  <c r="G28" i="96"/>
  <c r="H28" i="96" s="1"/>
  <c r="G27" i="96"/>
  <c r="H27" i="96" s="1"/>
  <c r="G26" i="96"/>
  <c r="H26" i="96" s="1"/>
  <c r="G25" i="96"/>
  <c r="H25" i="96" s="1"/>
  <c r="G24" i="96"/>
  <c r="H24" i="96" s="1"/>
  <c r="I25" i="96" s="1"/>
  <c r="J25" i="96" s="1"/>
  <c r="G42" i="98"/>
  <c r="H42" i="98" s="1"/>
  <c r="G41" i="98"/>
  <c r="H41" i="98" s="1"/>
  <c r="G40" i="98"/>
  <c r="H40" i="98" s="1"/>
  <c r="G39" i="98"/>
  <c r="H39" i="98" s="1"/>
  <c r="G38" i="98"/>
  <c r="H38" i="98" s="1"/>
  <c r="G37" i="98"/>
  <c r="H37" i="98" s="1"/>
  <c r="G36" i="98"/>
  <c r="H36" i="98" s="1"/>
  <c r="G35" i="98"/>
  <c r="H35" i="98" s="1"/>
  <c r="G34" i="98"/>
  <c r="H34" i="98" s="1"/>
  <c r="G33" i="98"/>
  <c r="H33" i="98" s="1"/>
  <c r="G32" i="98"/>
  <c r="H32" i="98" s="1"/>
  <c r="G31" i="98"/>
  <c r="H31" i="98" s="1"/>
  <c r="G30" i="98"/>
  <c r="H30" i="98" s="1"/>
  <c r="G29" i="98"/>
  <c r="H29" i="98" s="1"/>
  <c r="G28" i="98"/>
  <c r="H28" i="98" s="1"/>
  <c r="G27" i="98"/>
  <c r="H27" i="98" s="1"/>
  <c r="G26" i="98"/>
  <c r="H26" i="98" s="1"/>
  <c r="G25" i="98"/>
  <c r="H25" i="98" s="1"/>
  <c r="G24" i="98"/>
  <c r="H24" i="98" s="1"/>
  <c r="I25" i="98" s="1"/>
  <c r="J25" i="98" s="1"/>
  <c r="G43" i="93"/>
  <c r="H43" i="93" s="1"/>
  <c r="G42" i="93"/>
  <c r="H42" i="93" s="1"/>
  <c r="G41" i="93"/>
  <c r="H41" i="93" s="1"/>
  <c r="G40" i="93"/>
  <c r="H40" i="93" s="1"/>
  <c r="G39" i="93"/>
  <c r="H39" i="93" s="1"/>
  <c r="G38" i="93"/>
  <c r="H38" i="93" s="1"/>
  <c r="G37" i="93"/>
  <c r="H37" i="93" s="1"/>
  <c r="G36" i="93"/>
  <c r="H36" i="93" s="1"/>
  <c r="G35" i="93"/>
  <c r="H35" i="93" s="1"/>
  <c r="G34" i="93"/>
  <c r="H34" i="93" s="1"/>
  <c r="G33" i="93"/>
  <c r="H33" i="93" s="1"/>
  <c r="G32" i="93"/>
  <c r="H32" i="93" s="1"/>
  <c r="G31" i="93"/>
  <c r="H31" i="93" s="1"/>
  <c r="G30" i="93"/>
  <c r="H30" i="93" s="1"/>
  <c r="G29" i="93"/>
  <c r="H29" i="93" s="1"/>
  <c r="G28" i="93"/>
  <c r="H28" i="93" s="1"/>
  <c r="G27" i="93"/>
  <c r="H27" i="93" s="1"/>
  <c r="G26" i="93"/>
  <c r="H26" i="93" s="1"/>
  <c r="G25" i="93"/>
  <c r="H25" i="93" s="1"/>
  <c r="G24" i="93"/>
  <c r="H24" i="93" s="1"/>
  <c r="I25" i="93" s="1"/>
  <c r="J25" i="93" s="1"/>
  <c r="G43" i="91"/>
  <c r="H43" i="91" s="1"/>
  <c r="G42" i="91"/>
  <c r="H42" i="91" s="1"/>
  <c r="G41" i="91"/>
  <c r="H41" i="91" s="1"/>
  <c r="G40" i="91"/>
  <c r="H40" i="91" s="1"/>
  <c r="G39" i="91"/>
  <c r="H39" i="91" s="1"/>
  <c r="G38" i="91"/>
  <c r="H38" i="91" s="1"/>
  <c r="G37" i="91"/>
  <c r="H37" i="91" s="1"/>
  <c r="G36" i="91"/>
  <c r="H36" i="91" s="1"/>
  <c r="G35" i="91"/>
  <c r="H35" i="91" s="1"/>
  <c r="G34" i="91"/>
  <c r="H34" i="91" s="1"/>
  <c r="G33" i="91"/>
  <c r="H33" i="91" s="1"/>
  <c r="G32" i="91"/>
  <c r="H32" i="91" s="1"/>
  <c r="G31" i="91"/>
  <c r="H31" i="91" s="1"/>
  <c r="G30" i="91"/>
  <c r="H30" i="91" s="1"/>
  <c r="G29" i="91"/>
  <c r="H29" i="91" s="1"/>
  <c r="G28" i="91"/>
  <c r="H28" i="91" s="1"/>
  <c r="G27" i="91"/>
  <c r="H27" i="91" s="1"/>
  <c r="G26" i="91"/>
  <c r="H26" i="91" s="1"/>
  <c r="G25" i="91"/>
  <c r="H25" i="91" s="1"/>
  <c r="G24" i="91"/>
  <c r="H24" i="91" s="1"/>
  <c r="I25" i="91" s="1"/>
  <c r="J25" i="91" s="1"/>
  <c r="G25" i="97"/>
  <c r="H25" i="97" s="1"/>
  <c r="G26" i="97"/>
  <c r="H26" i="97" s="1"/>
  <c r="G27" i="97"/>
  <c r="H27" i="97" s="1"/>
  <c r="G28" i="97"/>
  <c r="H28" i="97" s="1"/>
  <c r="G29" i="97"/>
  <c r="H29" i="97" s="1"/>
  <c r="G30" i="97"/>
  <c r="H30" i="97" s="1"/>
  <c r="G31" i="97"/>
  <c r="H31" i="97" s="1"/>
  <c r="G32" i="97"/>
  <c r="H32" i="97" s="1"/>
  <c r="G33" i="97"/>
  <c r="H33" i="97" s="1"/>
  <c r="G34" i="97"/>
  <c r="H34" i="97" s="1"/>
  <c r="G35" i="97"/>
  <c r="H35" i="97" s="1"/>
  <c r="G36" i="97"/>
  <c r="H36" i="97" s="1"/>
  <c r="G37" i="97"/>
  <c r="H37" i="97" s="1"/>
  <c r="G38" i="97"/>
  <c r="H38" i="97" s="1"/>
  <c r="G39" i="97"/>
  <c r="H39" i="97" s="1"/>
  <c r="G40" i="97"/>
  <c r="H40" i="97" s="1"/>
  <c r="G41" i="97"/>
  <c r="H41" i="97" s="1"/>
  <c r="G42" i="97"/>
  <c r="H42" i="97" s="1"/>
  <c r="G43" i="97"/>
  <c r="H43" i="97" s="1"/>
  <c r="G24" i="97"/>
  <c r="H24" i="97" s="1"/>
  <c r="I25" i="97" s="1"/>
  <c r="J25" i="97" s="1"/>
  <c r="G25" i="92"/>
  <c r="H25" i="92" s="1"/>
  <c r="G26" i="92"/>
  <c r="H26" i="92" s="1"/>
  <c r="G27" i="92"/>
  <c r="H27" i="92" s="1"/>
  <c r="G28" i="92"/>
  <c r="H28" i="92" s="1"/>
  <c r="G29" i="92"/>
  <c r="H29" i="92" s="1"/>
  <c r="G30" i="92"/>
  <c r="H30" i="92" s="1"/>
  <c r="G31" i="92"/>
  <c r="H31" i="92" s="1"/>
  <c r="G32" i="92"/>
  <c r="H32" i="92" s="1"/>
  <c r="G33" i="92"/>
  <c r="H33" i="92" s="1"/>
  <c r="G34" i="92"/>
  <c r="H34" i="92" s="1"/>
  <c r="G35" i="92"/>
  <c r="H35" i="92" s="1"/>
  <c r="G36" i="92"/>
  <c r="H36" i="92" s="1"/>
  <c r="G37" i="92"/>
  <c r="H37" i="92" s="1"/>
  <c r="G38" i="92"/>
  <c r="H38" i="92" s="1"/>
  <c r="G39" i="92"/>
  <c r="H39" i="92" s="1"/>
  <c r="G40" i="92"/>
  <c r="H40" i="92" s="1"/>
  <c r="G41" i="92"/>
  <c r="H41" i="92" s="1"/>
  <c r="G42" i="92"/>
  <c r="H42" i="92" s="1"/>
  <c r="G43" i="92"/>
  <c r="H43" i="92" s="1"/>
  <c r="G24" i="92"/>
  <c r="H24" i="92" s="1"/>
  <c r="I25" i="92" s="1"/>
  <c r="J25" i="92" s="1"/>
  <c r="P24" i="16"/>
  <c r="Q37" i="16" s="1"/>
  <c r="P23" i="16"/>
  <c r="Q36" i="16" s="1"/>
  <c r="P22" i="16"/>
  <c r="Q35" i="16" s="1"/>
  <c r="P21" i="16"/>
  <c r="Q34" i="16" s="1"/>
  <c r="P20" i="16"/>
  <c r="Q33" i="16" s="1"/>
  <c r="P19" i="16"/>
  <c r="P24" i="35"/>
  <c r="Q37" i="35" s="1"/>
  <c r="P23" i="35"/>
  <c r="Q36" i="35" s="1"/>
  <c r="P22" i="35"/>
  <c r="Q35" i="35" s="1"/>
  <c r="P21" i="35"/>
  <c r="Q34" i="35" s="1"/>
  <c r="P20" i="35"/>
  <c r="Q33" i="35" s="1"/>
  <c r="P19" i="35"/>
  <c r="P24" i="36"/>
  <c r="Q37" i="36" s="1"/>
  <c r="P23" i="36"/>
  <c r="Q36" i="36" s="1"/>
  <c r="P22" i="36"/>
  <c r="Q35" i="36" s="1"/>
  <c r="P21" i="36"/>
  <c r="Q34" i="36" s="1"/>
  <c r="P20" i="36"/>
  <c r="Q33" i="36" s="1"/>
  <c r="P19" i="36"/>
  <c r="I33" i="92" l="1"/>
  <c r="J33" i="92" s="1"/>
  <c r="I35" i="92"/>
  <c r="J35" i="92" s="1"/>
  <c r="I39" i="97"/>
  <c r="J39" i="97" s="1"/>
  <c r="I27" i="91"/>
  <c r="J27" i="91" s="1"/>
  <c r="I39" i="93"/>
  <c r="J39" i="93" s="1"/>
  <c r="I35" i="98"/>
  <c r="J35" i="98" s="1"/>
  <c r="I30" i="97"/>
  <c r="J30" i="97" s="1"/>
  <c r="I28" i="98"/>
  <c r="J28" i="98" s="1"/>
  <c r="I32" i="96"/>
  <c r="J32" i="96" s="1"/>
  <c r="I31" i="92"/>
  <c r="J31" i="92" s="1"/>
  <c r="I27" i="93"/>
  <c r="J27" i="93" s="1"/>
  <c r="I32" i="93"/>
  <c r="J32" i="93" s="1"/>
  <c r="I43" i="91"/>
  <c r="J43" i="91" s="1"/>
  <c r="I34" i="92"/>
  <c r="J34" i="92" s="1"/>
  <c r="I38" i="97"/>
  <c r="J38" i="97" s="1"/>
  <c r="I40" i="93"/>
  <c r="J40" i="93" s="1"/>
  <c r="I36" i="98"/>
  <c r="J36" i="98" s="1"/>
  <c r="I33" i="96"/>
  <c r="J33" i="96" s="1"/>
  <c r="I37" i="97"/>
  <c r="J37" i="97" s="1"/>
  <c r="I35" i="97"/>
  <c r="J35" i="97" s="1"/>
  <c r="I29" i="92"/>
  <c r="J29" i="92" s="1"/>
  <c r="I33" i="97"/>
  <c r="J33" i="97" s="1"/>
  <c r="I51" i="91"/>
  <c r="J51" i="91" s="1"/>
  <c r="I67" i="91"/>
  <c r="J67" i="91" s="1"/>
  <c r="I52" i="91"/>
  <c r="J52" i="91" s="1"/>
  <c r="I68" i="91"/>
  <c r="J68" i="91" s="1"/>
  <c r="I48" i="91"/>
  <c r="J48" i="91" s="1"/>
  <c r="I54" i="91"/>
  <c r="I49" i="91"/>
  <c r="I53" i="91"/>
  <c r="J53" i="91" s="1"/>
  <c r="I55" i="91"/>
  <c r="J55" i="91" s="1"/>
  <c r="I57" i="91"/>
  <c r="J57" i="91" s="1"/>
  <c r="I56" i="91"/>
  <c r="J56" i="91" s="1"/>
  <c r="I58" i="91"/>
  <c r="J58" i="91" s="1"/>
  <c r="I59" i="91"/>
  <c r="I46" i="91"/>
  <c r="J46" i="91" s="1"/>
  <c r="I44" i="91"/>
  <c r="J44" i="91" s="1"/>
  <c r="I47" i="91"/>
  <c r="J47" i="91" s="1"/>
  <c r="I60" i="91"/>
  <c r="J60" i="91" s="1"/>
  <c r="I61" i="91"/>
  <c r="J61" i="91" s="1"/>
  <c r="I45" i="91"/>
  <c r="J45" i="91" s="1"/>
  <c r="I62" i="91"/>
  <c r="J62" i="91" s="1"/>
  <c r="I63" i="91"/>
  <c r="J63" i="91" s="1"/>
  <c r="I65" i="91"/>
  <c r="J65" i="91" s="1"/>
  <c r="I64" i="91"/>
  <c r="I50" i="91"/>
  <c r="J50" i="91" s="1"/>
  <c r="I66" i="91"/>
  <c r="J66" i="91" s="1"/>
  <c r="I29" i="91"/>
  <c r="J29" i="91" s="1"/>
  <c r="I41" i="93"/>
  <c r="J41" i="93" s="1"/>
  <c r="I37" i="98"/>
  <c r="J37" i="98" s="1"/>
  <c r="I34" i="96"/>
  <c r="J34" i="96" s="1"/>
  <c r="I32" i="92"/>
  <c r="J32" i="92" s="1"/>
  <c r="I36" i="97"/>
  <c r="J36" i="97" s="1"/>
  <c r="I30" i="91"/>
  <c r="J30" i="91" s="1"/>
  <c r="I26" i="93"/>
  <c r="J26" i="93" s="1"/>
  <c r="I42" i="93"/>
  <c r="J42" i="93" s="1"/>
  <c r="I38" i="98"/>
  <c r="J38" i="98" s="1"/>
  <c r="I35" i="96"/>
  <c r="J35" i="96" s="1"/>
  <c r="P25" i="16"/>
  <c r="Q32" i="16"/>
  <c r="Q38" i="16" s="1"/>
  <c r="I31" i="91"/>
  <c r="J31" i="91" s="1"/>
  <c r="I43" i="93"/>
  <c r="J43" i="93" s="1"/>
  <c r="I39" i="98"/>
  <c r="J39" i="98" s="1"/>
  <c r="I36" i="96"/>
  <c r="J36" i="96" s="1"/>
  <c r="I30" i="92"/>
  <c r="J30" i="92" s="1"/>
  <c r="I34" i="97"/>
  <c r="J34" i="97" s="1"/>
  <c r="I32" i="91"/>
  <c r="J32" i="91" s="1"/>
  <c r="I28" i="93"/>
  <c r="J28" i="93" s="1"/>
  <c r="I64" i="93"/>
  <c r="I65" i="93"/>
  <c r="J65" i="93" s="1"/>
  <c r="I51" i="93"/>
  <c r="J51" i="93" s="1"/>
  <c r="I66" i="93"/>
  <c r="J66" i="93" s="1"/>
  <c r="I50" i="93"/>
  <c r="J50" i="93" s="1"/>
  <c r="I67" i="93"/>
  <c r="J67" i="93" s="1"/>
  <c r="I52" i="93"/>
  <c r="J52" i="93" s="1"/>
  <c r="I68" i="93"/>
  <c r="J68" i="93" s="1"/>
  <c r="I53" i="93"/>
  <c r="J53" i="93" s="1"/>
  <c r="I54" i="93"/>
  <c r="I55" i="93"/>
  <c r="J55" i="93" s="1"/>
  <c r="I49" i="93"/>
  <c r="I57" i="93"/>
  <c r="J57" i="93" s="1"/>
  <c r="I46" i="93"/>
  <c r="J46" i="93" s="1"/>
  <c r="I56" i="93"/>
  <c r="J56" i="93" s="1"/>
  <c r="I58" i="93"/>
  <c r="J58" i="93" s="1"/>
  <c r="I45" i="93"/>
  <c r="J45" i="93" s="1"/>
  <c r="I44" i="93"/>
  <c r="J44" i="93" s="1"/>
  <c r="I59" i="93"/>
  <c r="I48" i="93"/>
  <c r="J48" i="93" s="1"/>
  <c r="I60" i="93"/>
  <c r="J60" i="93" s="1"/>
  <c r="I61" i="93"/>
  <c r="J61" i="93" s="1"/>
  <c r="I62" i="93"/>
  <c r="J62" i="93" s="1"/>
  <c r="I47" i="93"/>
  <c r="J47" i="93" s="1"/>
  <c r="I63" i="93"/>
  <c r="J63" i="93" s="1"/>
  <c r="I40" i="98"/>
  <c r="J40" i="98" s="1"/>
  <c r="I37" i="96"/>
  <c r="J37" i="96" s="1"/>
  <c r="I33" i="91"/>
  <c r="J33" i="91" s="1"/>
  <c r="I29" i="93"/>
  <c r="J29" i="93" s="1"/>
  <c r="I41" i="98"/>
  <c r="J41" i="98" s="1"/>
  <c r="I38" i="96"/>
  <c r="J38" i="96" s="1"/>
  <c r="P25" i="36"/>
  <c r="Q32" i="36"/>
  <c r="Q38" i="36" s="1"/>
  <c r="I61" i="92"/>
  <c r="J61" i="92" s="1"/>
  <c r="I63" i="92"/>
  <c r="J63" i="92" s="1"/>
  <c r="I62" i="92"/>
  <c r="J62" i="92" s="1"/>
  <c r="I64" i="92"/>
  <c r="I45" i="92"/>
  <c r="J45" i="92" s="1"/>
  <c r="I65" i="92"/>
  <c r="J65" i="92" s="1"/>
  <c r="I51" i="92"/>
  <c r="J51" i="92" s="1"/>
  <c r="I66" i="92"/>
  <c r="J66" i="92" s="1"/>
  <c r="I46" i="92"/>
  <c r="J46" i="92" s="1"/>
  <c r="I57" i="92"/>
  <c r="J57" i="92" s="1"/>
  <c r="I50" i="92"/>
  <c r="J50" i="92" s="1"/>
  <c r="I67" i="92"/>
  <c r="J67" i="92" s="1"/>
  <c r="I44" i="92"/>
  <c r="J44" i="92" s="1"/>
  <c r="I47" i="92"/>
  <c r="J47" i="92" s="1"/>
  <c r="I54" i="92"/>
  <c r="I52" i="92"/>
  <c r="J52" i="92" s="1"/>
  <c r="I68" i="92"/>
  <c r="J68" i="92" s="1"/>
  <c r="I53" i="92"/>
  <c r="J53" i="92" s="1"/>
  <c r="I48" i="92"/>
  <c r="J48" i="92" s="1"/>
  <c r="I49" i="92"/>
  <c r="I60" i="92"/>
  <c r="J60" i="92" s="1"/>
  <c r="I55" i="92"/>
  <c r="J55" i="92" s="1"/>
  <c r="I56" i="92"/>
  <c r="J56" i="92" s="1"/>
  <c r="I58" i="92"/>
  <c r="J58" i="92" s="1"/>
  <c r="I59" i="92"/>
  <c r="I28" i="92"/>
  <c r="J28" i="92" s="1"/>
  <c r="I32" i="97"/>
  <c r="J32" i="97" s="1"/>
  <c r="I34" i="91"/>
  <c r="J34" i="91" s="1"/>
  <c r="I30" i="93"/>
  <c r="J30" i="93" s="1"/>
  <c r="I26" i="98"/>
  <c r="J26" i="98" s="1"/>
  <c r="I42" i="98"/>
  <c r="J42" i="98" s="1"/>
  <c r="I39" i="96"/>
  <c r="J39" i="96" s="1"/>
  <c r="I43" i="92"/>
  <c r="J43" i="92" s="1"/>
  <c r="I27" i="92"/>
  <c r="J27" i="92" s="1"/>
  <c r="I31" i="97"/>
  <c r="J31" i="97" s="1"/>
  <c r="I35" i="91"/>
  <c r="J35" i="91" s="1"/>
  <c r="I31" i="93"/>
  <c r="J31" i="93" s="1"/>
  <c r="I27" i="98"/>
  <c r="J27" i="98" s="1"/>
  <c r="I43" i="98"/>
  <c r="J43" i="98" s="1"/>
  <c r="I40" i="96"/>
  <c r="J40" i="96" s="1"/>
  <c r="I41" i="96"/>
  <c r="J41" i="96" s="1"/>
  <c r="I29" i="97"/>
  <c r="J29" i="97" s="1"/>
  <c r="I37" i="91"/>
  <c r="J37" i="91" s="1"/>
  <c r="I33" i="93"/>
  <c r="J33" i="93" s="1"/>
  <c r="I29" i="98"/>
  <c r="J29" i="98" s="1"/>
  <c r="I26" i="96"/>
  <c r="J26" i="96" s="1"/>
  <c r="I42" i="96"/>
  <c r="J42" i="96" s="1"/>
  <c r="I28" i="91"/>
  <c r="J28" i="91" s="1"/>
  <c r="I42" i="92"/>
  <c r="J42" i="92" s="1"/>
  <c r="P25" i="35"/>
  <c r="Q32" i="35"/>
  <c r="Q38" i="35" s="1"/>
  <c r="I40" i="92"/>
  <c r="J40" i="92" s="1"/>
  <c r="I46" i="97"/>
  <c r="J46" i="97" s="1"/>
  <c r="I48" i="97"/>
  <c r="J48" i="97" s="1"/>
  <c r="I57" i="97"/>
  <c r="J57" i="97" s="1"/>
  <c r="I52" i="97"/>
  <c r="J52" i="97" s="1"/>
  <c r="I62" i="97"/>
  <c r="J62" i="97" s="1"/>
  <c r="I56" i="97"/>
  <c r="J56" i="97" s="1"/>
  <c r="I47" i="97"/>
  <c r="J47" i="97" s="1"/>
  <c r="I45" i="97"/>
  <c r="J45" i="97" s="1"/>
  <c r="I54" i="97"/>
  <c r="I66" i="97"/>
  <c r="J66" i="97" s="1"/>
  <c r="I51" i="97"/>
  <c r="J51" i="97" s="1"/>
  <c r="I50" i="97"/>
  <c r="J50" i="97" s="1"/>
  <c r="I44" i="97"/>
  <c r="J44" i="97" s="1"/>
  <c r="I53" i="97"/>
  <c r="J53" i="97" s="1"/>
  <c r="I61" i="97"/>
  <c r="J61" i="97" s="1"/>
  <c r="I64" i="97"/>
  <c r="I49" i="97"/>
  <c r="I67" i="97"/>
  <c r="J67" i="97" s="1"/>
  <c r="I68" i="97"/>
  <c r="J68" i="97" s="1"/>
  <c r="I55" i="97"/>
  <c r="J55" i="97" s="1"/>
  <c r="I65" i="97"/>
  <c r="J65" i="97" s="1"/>
  <c r="I59" i="97"/>
  <c r="I63" i="97"/>
  <c r="J63" i="97" s="1"/>
  <c r="I60" i="97"/>
  <c r="J60" i="97" s="1"/>
  <c r="I58" i="97"/>
  <c r="J58" i="97" s="1"/>
  <c r="I28" i="97"/>
  <c r="J28" i="97" s="1"/>
  <c r="I38" i="91"/>
  <c r="J38" i="91" s="1"/>
  <c r="I34" i="93"/>
  <c r="J34" i="93" s="1"/>
  <c r="I30" i="98"/>
  <c r="J30" i="98" s="1"/>
  <c r="I27" i="96"/>
  <c r="J27" i="96" s="1"/>
  <c r="I43" i="96"/>
  <c r="J43" i="96" s="1"/>
  <c r="I36" i="91"/>
  <c r="J36" i="91" s="1"/>
  <c r="I39" i="92"/>
  <c r="J39" i="92" s="1"/>
  <c r="I43" i="97"/>
  <c r="J43" i="97" s="1"/>
  <c r="I27" i="97"/>
  <c r="J27" i="97" s="1"/>
  <c r="I39" i="91"/>
  <c r="J39" i="91" s="1"/>
  <c r="I35" i="93"/>
  <c r="J35" i="93" s="1"/>
  <c r="I31" i="98"/>
  <c r="J31" i="98" s="1"/>
  <c r="I28" i="96"/>
  <c r="J28" i="96" s="1"/>
  <c r="I55" i="96"/>
  <c r="J55" i="96" s="1"/>
  <c r="I56" i="96"/>
  <c r="J56" i="96" s="1"/>
  <c r="I64" i="96"/>
  <c r="I59" i="96"/>
  <c r="I54" i="96"/>
  <c r="I63" i="96"/>
  <c r="J63" i="96" s="1"/>
  <c r="I60" i="96"/>
  <c r="J60" i="96" s="1"/>
  <c r="I57" i="96"/>
  <c r="J57" i="96" s="1"/>
  <c r="I68" i="96"/>
  <c r="J68" i="96" s="1"/>
  <c r="I48" i="96"/>
  <c r="J48" i="96" s="1"/>
  <c r="I62" i="96"/>
  <c r="J62" i="96" s="1"/>
  <c r="I51" i="96"/>
  <c r="J51" i="96" s="1"/>
  <c r="I65" i="96"/>
  <c r="J65" i="96" s="1"/>
  <c r="I53" i="96"/>
  <c r="J53" i="96" s="1"/>
  <c r="I47" i="96"/>
  <c r="J47" i="96" s="1"/>
  <c r="I45" i="96"/>
  <c r="J45" i="96" s="1"/>
  <c r="I58" i="96"/>
  <c r="J58" i="96" s="1"/>
  <c r="I66" i="96"/>
  <c r="J66" i="96" s="1"/>
  <c r="I61" i="96"/>
  <c r="J61" i="96" s="1"/>
  <c r="I67" i="96"/>
  <c r="J67" i="96" s="1"/>
  <c r="I49" i="96"/>
  <c r="I50" i="96"/>
  <c r="J50" i="96" s="1"/>
  <c r="I52" i="96"/>
  <c r="J52" i="96" s="1"/>
  <c r="I46" i="96"/>
  <c r="J46" i="96" s="1"/>
  <c r="I44" i="96"/>
  <c r="J44" i="96" s="1"/>
  <c r="I26" i="92"/>
  <c r="J26" i="92" s="1"/>
  <c r="I38" i="92"/>
  <c r="J38" i="92" s="1"/>
  <c r="I42" i="97"/>
  <c r="J42" i="97" s="1"/>
  <c r="I26" i="97"/>
  <c r="J26" i="97" s="1"/>
  <c r="I40" i="91"/>
  <c r="J40" i="91" s="1"/>
  <c r="I36" i="93"/>
  <c r="J36" i="93" s="1"/>
  <c r="I32" i="98"/>
  <c r="J32" i="98" s="1"/>
  <c r="I29" i="96"/>
  <c r="J29" i="96" s="1"/>
  <c r="I37" i="92"/>
  <c r="J37" i="92" s="1"/>
  <c r="I41" i="97"/>
  <c r="J41" i="97" s="1"/>
  <c r="I41" i="91"/>
  <c r="J41" i="91" s="1"/>
  <c r="I37" i="93"/>
  <c r="J37" i="93" s="1"/>
  <c r="I33" i="98"/>
  <c r="J33" i="98" s="1"/>
  <c r="I30" i="96"/>
  <c r="J30" i="96" s="1"/>
  <c r="I41" i="92"/>
  <c r="J41" i="92" s="1"/>
  <c r="I36" i="92"/>
  <c r="J36" i="92" s="1"/>
  <c r="I40" i="97"/>
  <c r="J40" i="97" s="1"/>
  <c r="I26" i="91"/>
  <c r="J26" i="91" s="1"/>
  <c r="I42" i="91"/>
  <c r="J42" i="91" s="1"/>
  <c r="I38" i="93"/>
  <c r="J38" i="93" s="1"/>
  <c r="I34" i="98"/>
  <c r="J34" i="98" s="1"/>
  <c r="I31" i="96"/>
  <c r="J31" i="96" s="1"/>
  <c r="I67" i="98"/>
  <c r="J67" i="98" s="1"/>
  <c r="I56" i="98"/>
  <c r="J56" i="98" s="1"/>
  <c r="I45" i="98"/>
  <c r="J45" i="98" s="1"/>
  <c r="I51" i="98"/>
  <c r="J51" i="98" s="1"/>
  <c r="I58" i="98"/>
  <c r="J58" i="98" s="1"/>
  <c r="I52" i="98"/>
  <c r="J52" i="98" s="1"/>
  <c r="I48" i="98"/>
  <c r="J48" i="98" s="1"/>
  <c r="I57" i="98"/>
  <c r="J57" i="98" s="1"/>
  <c r="I68" i="98"/>
  <c r="J68" i="98" s="1"/>
  <c r="I47" i="98"/>
  <c r="J47" i="98" s="1"/>
  <c r="I65" i="98"/>
  <c r="J65" i="98" s="1"/>
  <c r="I46" i="98"/>
  <c r="J46" i="98" s="1"/>
  <c r="I59" i="98"/>
  <c r="I62" i="98"/>
  <c r="J62" i="98" s="1"/>
  <c r="I54" i="98"/>
  <c r="I44" i="98"/>
  <c r="J44" i="98" s="1"/>
  <c r="I63" i="98"/>
  <c r="J63" i="98" s="1"/>
  <c r="I60" i="98"/>
  <c r="J60" i="98" s="1"/>
  <c r="I53" i="98"/>
  <c r="J53" i="98" s="1"/>
  <c r="I61" i="98"/>
  <c r="J61" i="98" s="1"/>
  <c r="I55" i="98"/>
  <c r="J55" i="98" s="1"/>
  <c r="I64" i="98"/>
  <c r="I50" i="98"/>
  <c r="J50" i="98" s="1"/>
  <c r="I49" i="98"/>
  <c r="I66" i="98"/>
  <c r="J66" i="98" s="1"/>
  <c r="J49" i="98" l="1"/>
  <c r="C43" i="66"/>
  <c r="C43" i="72"/>
  <c r="J64" i="98"/>
  <c r="C46" i="66"/>
  <c r="C46" i="72"/>
  <c r="J49" i="96"/>
  <c r="C43" i="64"/>
  <c r="C43" i="70"/>
  <c r="J54" i="96"/>
  <c r="C44" i="64"/>
  <c r="C44" i="70"/>
  <c r="T44" i="36"/>
  <c r="T45" i="36" s="1"/>
  <c r="Z46" i="36" s="1"/>
  <c r="Q44" i="36"/>
  <c r="Q45" i="36" s="1"/>
  <c r="U44" i="36"/>
  <c r="U45" i="36" s="1"/>
  <c r="AA46" i="36" s="1"/>
  <c r="P44" i="36"/>
  <c r="V44" i="36"/>
  <c r="V45" i="36" s="1"/>
  <c r="AB46" i="36" s="1"/>
  <c r="S44" i="36"/>
  <c r="S45" i="36" s="1"/>
  <c r="Y46" i="36" s="1"/>
  <c r="W44" i="36"/>
  <c r="W45" i="36" s="1"/>
  <c r="AC46" i="36" s="1"/>
  <c r="R44" i="36"/>
  <c r="R45" i="36" s="1"/>
  <c r="X46" i="36" s="1"/>
  <c r="J64" i="93"/>
  <c r="B46" i="66"/>
  <c r="B46" i="72"/>
  <c r="C45" i="70"/>
  <c r="C45" i="64"/>
  <c r="J59" i="96"/>
  <c r="B44" i="65"/>
  <c r="B44" i="71"/>
  <c r="J54" i="92"/>
  <c r="J64" i="96"/>
  <c r="C46" i="70"/>
  <c r="C46" i="64"/>
  <c r="B45" i="70"/>
  <c r="B45" i="64"/>
  <c r="J59" i="91"/>
  <c r="J54" i="97"/>
  <c r="C44" i="71"/>
  <c r="C44" i="65"/>
  <c r="B43" i="66"/>
  <c r="J49" i="93"/>
  <c r="B43" i="72"/>
  <c r="C45" i="71"/>
  <c r="J59" i="97"/>
  <c r="C45" i="65"/>
  <c r="J54" i="98"/>
  <c r="C44" i="66"/>
  <c r="C44" i="72"/>
  <c r="B45" i="71"/>
  <c r="J59" i="92"/>
  <c r="B45" i="65"/>
  <c r="B44" i="72"/>
  <c r="J54" i="93"/>
  <c r="B44" i="66"/>
  <c r="B46" i="64"/>
  <c r="B46" i="70"/>
  <c r="J64" i="91"/>
  <c r="J49" i="91"/>
  <c r="B43" i="64"/>
  <c r="B43" i="70"/>
  <c r="C45" i="72"/>
  <c r="J59" i="98"/>
  <c r="C45" i="66"/>
  <c r="V44" i="16"/>
  <c r="V45" i="16" s="1"/>
  <c r="AB46" i="16" s="1"/>
  <c r="P44" i="16"/>
  <c r="S44" i="16"/>
  <c r="S45" i="16" s="1"/>
  <c r="Y46" i="16" s="1"/>
  <c r="W44" i="16"/>
  <c r="W45" i="16" s="1"/>
  <c r="AC46" i="16" s="1"/>
  <c r="T44" i="16"/>
  <c r="T45" i="16" s="1"/>
  <c r="Z46" i="16" s="1"/>
  <c r="Q44" i="16"/>
  <c r="Q45" i="16" s="1"/>
  <c r="R44" i="16"/>
  <c r="R45" i="16" s="1"/>
  <c r="X46" i="16" s="1"/>
  <c r="U44" i="16"/>
  <c r="U45" i="16" s="1"/>
  <c r="AA46" i="16" s="1"/>
  <c r="J54" i="91"/>
  <c r="B44" i="70"/>
  <c r="B44" i="64"/>
  <c r="C46" i="65"/>
  <c r="J64" i="97"/>
  <c r="C46" i="71"/>
  <c r="B43" i="65"/>
  <c r="J49" i="92"/>
  <c r="B43" i="71"/>
  <c r="J64" i="92"/>
  <c r="B46" i="65"/>
  <c r="B46" i="71"/>
  <c r="C43" i="65"/>
  <c r="J49" i="97"/>
  <c r="C43" i="71"/>
  <c r="W44" i="35"/>
  <c r="W45" i="35" s="1"/>
  <c r="AC46" i="35" s="1"/>
  <c r="R44" i="35"/>
  <c r="R45" i="35" s="1"/>
  <c r="X46" i="35" s="1"/>
  <c r="V44" i="35"/>
  <c r="V45" i="35" s="1"/>
  <c r="AB46" i="35" s="1"/>
  <c r="Q44" i="35"/>
  <c r="Q45" i="35" s="1"/>
  <c r="P44" i="35"/>
  <c r="U44" i="35"/>
  <c r="U45" i="35" s="1"/>
  <c r="AA46" i="35" s="1"/>
  <c r="S44" i="35"/>
  <c r="S45" i="35" s="1"/>
  <c r="Y46" i="35" s="1"/>
  <c r="T44" i="35"/>
  <c r="T45" i="35" s="1"/>
  <c r="Z46" i="35" s="1"/>
  <c r="B45" i="72"/>
  <c r="J59" i="93"/>
  <c r="B45" i="66"/>
  <c r="P49" i="16" l="1"/>
  <c r="P45" i="16"/>
  <c r="B45" i="77"/>
  <c r="B45" i="74"/>
  <c r="T38" i="71"/>
  <c r="B55" i="71"/>
  <c r="U39" i="64"/>
  <c r="C56" i="64"/>
  <c r="P49" i="36"/>
  <c r="P45" i="36"/>
  <c r="C46" i="76"/>
  <c r="C46" i="73"/>
  <c r="C56" i="70"/>
  <c r="U39" i="70"/>
  <c r="U37" i="66"/>
  <c r="C54" i="66"/>
  <c r="C45" i="75"/>
  <c r="C45" i="78"/>
  <c r="U38" i="72"/>
  <c r="C55" i="72"/>
  <c r="U38" i="65"/>
  <c r="C55" i="65"/>
  <c r="B44" i="77"/>
  <c r="B44" i="74"/>
  <c r="B54" i="71"/>
  <c r="T37" i="71"/>
  <c r="C44" i="76"/>
  <c r="C44" i="73"/>
  <c r="U37" i="70"/>
  <c r="C54" i="70"/>
  <c r="B43" i="77"/>
  <c r="B43" i="74"/>
  <c r="B53" i="71"/>
  <c r="T36" i="71"/>
  <c r="T36" i="70"/>
  <c r="B53" i="70"/>
  <c r="B43" i="76"/>
  <c r="B43" i="73"/>
  <c r="T37" i="65"/>
  <c r="B54" i="65"/>
  <c r="U37" i="64"/>
  <c r="C54" i="64"/>
  <c r="B45" i="75"/>
  <c r="B45" i="78"/>
  <c r="T38" i="72"/>
  <c r="B55" i="72"/>
  <c r="P49" i="35"/>
  <c r="P45" i="35"/>
  <c r="U39" i="65"/>
  <c r="C56" i="65"/>
  <c r="T36" i="64"/>
  <c r="B53" i="64"/>
  <c r="C45" i="77"/>
  <c r="C45" i="74"/>
  <c r="C55" i="71"/>
  <c r="U38" i="71"/>
  <c r="T37" i="64"/>
  <c r="B54" i="64"/>
  <c r="B43" i="78"/>
  <c r="T36" i="72"/>
  <c r="B43" i="75"/>
  <c r="B53" i="72"/>
  <c r="U38" i="64"/>
  <c r="C55" i="64"/>
  <c r="C53" i="70"/>
  <c r="U36" i="70"/>
  <c r="C43" i="76"/>
  <c r="C43" i="73"/>
  <c r="B44" i="76"/>
  <c r="B44" i="73"/>
  <c r="T37" i="70"/>
  <c r="B54" i="70"/>
  <c r="C45" i="76"/>
  <c r="C45" i="73"/>
  <c r="U38" i="70"/>
  <c r="C55" i="70"/>
  <c r="U36" i="64"/>
  <c r="C53" i="64"/>
  <c r="B46" i="76"/>
  <c r="B46" i="73"/>
  <c r="B56" i="70"/>
  <c r="T39" i="70"/>
  <c r="T36" i="66"/>
  <c r="B53" i="66"/>
  <c r="T39" i="72"/>
  <c r="B46" i="75"/>
  <c r="B46" i="78"/>
  <c r="B56" i="72"/>
  <c r="T36" i="65"/>
  <c r="B53" i="65"/>
  <c r="T39" i="64"/>
  <c r="B56" i="64"/>
  <c r="U37" i="65"/>
  <c r="C54" i="65"/>
  <c r="T39" i="66"/>
  <c r="B56" i="66"/>
  <c r="C46" i="75"/>
  <c r="C46" i="78"/>
  <c r="C56" i="72"/>
  <c r="U39" i="72"/>
  <c r="T38" i="66"/>
  <c r="B55" i="66"/>
  <c r="U36" i="71"/>
  <c r="C53" i="71"/>
  <c r="C43" i="77"/>
  <c r="C43" i="74"/>
  <c r="T37" i="66"/>
  <c r="B54" i="66"/>
  <c r="C54" i="71"/>
  <c r="C44" i="77"/>
  <c r="C44" i="74"/>
  <c r="U37" i="71"/>
  <c r="U39" i="66"/>
  <c r="C56" i="66"/>
  <c r="C44" i="75"/>
  <c r="C44" i="78"/>
  <c r="C54" i="72"/>
  <c r="U37" i="72"/>
  <c r="U38" i="66"/>
  <c r="C55" i="66"/>
  <c r="U36" i="65"/>
  <c r="C53" i="65"/>
  <c r="B44" i="75"/>
  <c r="B44" i="78"/>
  <c r="B54" i="72"/>
  <c r="T37" i="72"/>
  <c r="C43" i="75"/>
  <c r="C43" i="78"/>
  <c r="C53" i="72"/>
  <c r="U36" i="72"/>
  <c r="B46" i="77"/>
  <c r="B46" i="74"/>
  <c r="T39" i="71"/>
  <c r="B56" i="71"/>
  <c r="B55" i="65"/>
  <c r="T38" i="65"/>
  <c r="T38" i="64"/>
  <c r="B55" i="64"/>
  <c r="U36" i="66"/>
  <c r="C53" i="66"/>
  <c r="C46" i="77"/>
  <c r="C46" i="74"/>
  <c r="C56" i="71"/>
  <c r="U39" i="71"/>
  <c r="B56" i="65"/>
  <c r="T39" i="65"/>
  <c r="B45" i="73"/>
  <c r="B45" i="76"/>
  <c r="B55" i="70"/>
  <c r="T38" i="70"/>
  <c r="P24" i="15"/>
  <c r="Q37" i="15" s="1"/>
  <c r="P23" i="15"/>
  <c r="Q36" i="15" s="1"/>
  <c r="P22" i="15"/>
  <c r="Q35" i="15" s="1"/>
  <c r="P21" i="15"/>
  <c r="Q34" i="15" s="1"/>
  <c r="P20" i="15"/>
  <c r="Q33" i="15" s="1"/>
  <c r="P19" i="15"/>
  <c r="P24" i="12"/>
  <c r="Q37" i="12" s="1"/>
  <c r="P23" i="12"/>
  <c r="Q36" i="12" s="1"/>
  <c r="P22" i="12"/>
  <c r="Q35" i="12" s="1"/>
  <c r="P21" i="12"/>
  <c r="Q34" i="12" s="1"/>
  <c r="P20" i="12"/>
  <c r="Q33" i="12" s="1"/>
  <c r="P19" i="12"/>
  <c r="P24" i="9"/>
  <c r="Q37" i="9" s="1"/>
  <c r="P23" i="9"/>
  <c r="Q36" i="9" s="1"/>
  <c r="P22" i="9"/>
  <c r="Q35" i="9" s="1"/>
  <c r="P21" i="9"/>
  <c r="Q34" i="9" s="1"/>
  <c r="P20" i="9"/>
  <c r="Q33" i="9" s="1"/>
  <c r="P19" i="9"/>
  <c r="P24" i="27"/>
  <c r="Q32" i="27" s="1"/>
  <c r="P23" i="27"/>
  <c r="Q31" i="27" s="1"/>
  <c r="P22" i="27"/>
  <c r="Q30" i="27" s="1"/>
  <c r="P21" i="27"/>
  <c r="Q29" i="27" s="1"/>
  <c r="P20" i="27"/>
  <c r="Q28" i="27" s="1"/>
  <c r="P19" i="27"/>
  <c r="P24" i="33"/>
  <c r="Q37" i="33" s="1"/>
  <c r="P23" i="33"/>
  <c r="Q36" i="33" s="1"/>
  <c r="P22" i="33"/>
  <c r="Q35" i="33" s="1"/>
  <c r="P21" i="33"/>
  <c r="Q34" i="33" s="1"/>
  <c r="P20" i="33"/>
  <c r="Q33" i="33" s="1"/>
  <c r="P19" i="33"/>
  <c r="P24" i="31"/>
  <c r="Q37" i="31" s="1"/>
  <c r="P23" i="31"/>
  <c r="Q36" i="31" s="1"/>
  <c r="P22" i="31"/>
  <c r="Q35" i="31" s="1"/>
  <c r="P21" i="31"/>
  <c r="Q34" i="31" s="1"/>
  <c r="P20" i="31"/>
  <c r="Q33" i="31" s="1"/>
  <c r="P19" i="31"/>
  <c r="P24" i="30"/>
  <c r="Q37" i="30" s="1"/>
  <c r="P23" i="30"/>
  <c r="Q36" i="30" s="1"/>
  <c r="P22" i="30"/>
  <c r="Q35" i="30" s="1"/>
  <c r="P21" i="30"/>
  <c r="Q34" i="30" s="1"/>
  <c r="P20" i="30"/>
  <c r="Q33" i="30" s="1"/>
  <c r="P19" i="30"/>
  <c r="P24" i="28"/>
  <c r="Q32" i="28" s="1"/>
  <c r="P23" i="28"/>
  <c r="Q31" i="28" s="1"/>
  <c r="P22" i="28"/>
  <c r="Q30" i="28" s="1"/>
  <c r="P21" i="28"/>
  <c r="Q29" i="28" s="1"/>
  <c r="P20" i="28"/>
  <c r="Q28" i="28" s="1"/>
  <c r="P19" i="28"/>
  <c r="P24" i="34"/>
  <c r="Q37" i="34" s="1"/>
  <c r="P23" i="34"/>
  <c r="Q36" i="34" s="1"/>
  <c r="P22" i="34"/>
  <c r="Q35" i="34" s="1"/>
  <c r="P21" i="34"/>
  <c r="Q34" i="34" s="1"/>
  <c r="P20" i="34"/>
  <c r="Q33" i="34" s="1"/>
  <c r="P19" i="34"/>
  <c r="P24" i="32"/>
  <c r="Q37" i="32" s="1"/>
  <c r="P23" i="32"/>
  <c r="Q36" i="32" s="1"/>
  <c r="P22" i="32"/>
  <c r="Q35" i="32" s="1"/>
  <c r="P21" i="32"/>
  <c r="Q34" i="32" s="1"/>
  <c r="P20" i="32"/>
  <c r="Q33" i="32" s="1"/>
  <c r="P19" i="32"/>
  <c r="P24" i="29"/>
  <c r="Q37" i="29" s="1"/>
  <c r="P23" i="29"/>
  <c r="Q36" i="29" s="1"/>
  <c r="P22" i="29"/>
  <c r="Q35" i="29" s="1"/>
  <c r="P21" i="29"/>
  <c r="Q34" i="29" s="1"/>
  <c r="P20" i="29"/>
  <c r="Q33" i="29" s="1"/>
  <c r="P19" i="29"/>
  <c r="P24" i="7"/>
  <c r="Q32" i="7" s="1"/>
  <c r="P23" i="7"/>
  <c r="Q31" i="7" s="1"/>
  <c r="P22" i="7"/>
  <c r="Q30" i="7" s="1"/>
  <c r="P21" i="7"/>
  <c r="Q29" i="7" s="1"/>
  <c r="P20" i="7"/>
  <c r="Q28" i="7" s="1"/>
  <c r="P19" i="7"/>
  <c r="Q32" i="33" l="1"/>
  <c r="Q38" i="33" s="1"/>
  <c r="P25" i="33"/>
  <c r="U36" i="78"/>
  <c r="C53" i="78"/>
  <c r="B56" i="73"/>
  <c r="T39" i="73"/>
  <c r="B53" i="74"/>
  <c r="T36" i="74"/>
  <c r="U36" i="75"/>
  <c r="C53" i="75"/>
  <c r="C54" i="74"/>
  <c r="U37" i="74"/>
  <c r="T39" i="76"/>
  <c r="B56" i="76"/>
  <c r="Q49" i="35"/>
  <c r="D8" i="37"/>
  <c r="T36" i="77"/>
  <c r="B53" i="77"/>
  <c r="U39" i="74"/>
  <c r="C56" i="74"/>
  <c r="U37" i="77"/>
  <c r="C54" i="77"/>
  <c r="U39" i="77"/>
  <c r="C56" i="77"/>
  <c r="T36" i="75"/>
  <c r="B53" i="75"/>
  <c r="Q32" i="30"/>
  <c r="Q38" i="30" s="1"/>
  <c r="P25" i="30"/>
  <c r="B54" i="78"/>
  <c r="T37" i="78"/>
  <c r="T38" i="78"/>
  <c r="B55" i="78"/>
  <c r="U37" i="73"/>
  <c r="C54" i="73"/>
  <c r="C56" i="73"/>
  <c r="U39" i="73"/>
  <c r="P25" i="32"/>
  <c r="Q32" i="32"/>
  <c r="Q38" i="32" s="1"/>
  <c r="T37" i="75"/>
  <c r="B54" i="75"/>
  <c r="T36" i="78"/>
  <c r="B53" i="78"/>
  <c r="T38" i="75"/>
  <c r="B55" i="75"/>
  <c r="U37" i="76"/>
  <c r="C54" i="76"/>
  <c r="U39" i="76"/>
  <c r="C56" i="76"/>
  <c r="C53" i="74"/>
  <c r="U36" i="74"/>
  <c r="C55" i="73"/>
  <c r="U38" i="73"/>
  <c r="P25" i="7" a="1"/>
  <c r="P25" i="7" s="1"/>
  <c r="Q27" i="7"/>
  <c r="Q33" i="7" s="1"/>
  <c r="U36" i="77"/>
  <c r="C53" i="77"/>
  <c r="U38" i="76"/>
  <c r="C55" i="76"/>
  <c r="D8" i="38"/>
  <c r="Q49" i="36"/>
  <c r="P25" i="12"/>
  <c r="Q32" i="12"/>
  <c r="Q38" i="12" s="1"/>
  <c r="T37" i="74"/>
  <c r="B54" i="74"/>
  <c r="T39" i="78"/>
  <c r="B56" i="78"/>
  <c r="T37" i="77"/>
  <c r="B54" i="77"/>
  <c r="P25" i="9"/>
  <c r="Q32" i="9"/>
  <c r="Q38" i="9" s="1"/>
  <c r="Q32" i="31"/>
  <c r="Q38" i="31" s="1"/>
  <c r="P25" i="31"/>
  <c r="T39" i="75"/>
  <c r="B56" i="75"/>
  <c r="B54" i="73"/>
  <c r="T37" i="73"/>
  <c r="C55" i="74"/>
  <c r="U38" i="74"/>
  <c r="B53" i="73"/>
  <c r="T36" i="73"/>
  <c r="B54" i="76"/>
  <c r="T37" i="76"/>
  <c r="U38" i="77"/>
  <c r="C55" i="77"/>
  <c r="T36" i="76"/>
  <c r="B53" i="76"/>
  <c r="Q32" i="29"/>
  <c r="Q38" i="29" s="1"/>
  <c r="P25" i="29" a="1"/>
  <c r="P25" i="29" s="1"/>
  <c r="Q27" i="27"/>
  <c r="Q33" i="27" s="1"/>
  <c r="P25" i="27" a="1"/>
  <c r="P25" i="27" s="1"/>
  <c r="T38" i="76"/>
  <c r="B55" i="76"/>
  <c r="B56" i="74"/>
  <c r="T39" i="74"/>
  <c r="C54" i="78"/>
  <c r="U37" i="78"/>
  <c r="C53" i="73"/>
  <c r="U36" i="73"/>
  <c r="B55" i="74"/>
  <c r="T38" i="74"/>
  <c r="B55" i="73"/>
  <c r="T38" i="73"/>
  <c r="B56" i="77"/>
  <c r="T39" i="77"/>
  <c r="U37" i="75"/>
  <c r="C54" i="75"/>
  <c r="U36" i="76"/>
  <c r="C53" i="76"/>
  <c r="T38" i="77"/>
  <c r="B55" i="77"/>
  <c r="P25" i="34"/>
  <c r="Q32" i="34"/>
  <c r="Q38" i="34" s="1"/>
  <c r="P25" i="28" a="1"/>
  <c r="P25" i="28" s="1"/>
  <c r="Q27" i="28"/>
  <c r="Q33" i="28" s="1"/>
  <c r="P25" i="15"/>
  <c r="Q32" i="15"/>
  <c r="Q38" i="15" s="1"/>
  <c r="U39" i="78"/>
  <c r="C56" i="78"/>
  <c r="C55" i="78"/>
  <c r="U38" i="78"/>
  <c r="U39" i="75"/>
  <c r="C56" i="75"/>
  <c r="U38" i="75"/>
  <c r="C55" i="75"/>
  <c r="D8" i="17"/>
  <c r="Q49" i="16"/>
  <c r="D8" i="18"/>
  <c r="S38" i="7" l="1"/>
  <c r="P38" i="7"/>
  <c r="V38" i="7"/>
  <c r="T38" i="7"/>
  <c r="R38" i="7"/>
  <c r="Q38" i="7"/>
  <c r="U38" i="7"/>
  <c r="W38" i="7"/>
  <c r="E8" i="37"/>
  <c r="R49" i="35"/>
  <c r="W43" i="29"/>
  <c r="U43" i="29"/>
  <c r="R43" i="29"/>
  <c r="S43" i="29"/>
  <c r="T43" i="29"/>
  <c r="V43" i="29"/>
  <c r="P43" i="29"/>
  <c r="Q43" i="29"/>
  <c r="W43" i="30"/>
  <c r="P43" i="30"/>
  <c r="R43" i="30"/>
  <c r="V43" i="30"/>
  <c r="U43" i="30"/>
  <c r="Q43" i="30"/>
  <c r="T43" i="30"/>
  <c r="S43" i="30"/>
  <c r="U38" i="28"/>
  <c r="W38" i="28"/>
  <c r="P38" i="28"/>
  <c r="S38" i="28"/>
  <c r="Q38" i="28"/>
  <c r="V38" i="28"/>
  <c r="T38" i="28"/>
  <c r="R38" i="28"/>
  <c r="W44" i="15"/>
  <c r="W45" i="15" s="1"/>
  <c r="AC46" i="15" s="1"/>
  <c r="U44" i="15"/>
  <c r="U45" i="15" s="1"/>
  <c r="AA46" i="15" s="1"/>
  <c r="R44" i="15"/>
  <c r="R45" i="15" s="1"/>
  <c r="X46" i="15" s="1"/>
  <c r="V44" i="15"/>
  <c r="V45" i="15" s="1"/>
  <c r="AB46" i="15" s="1"/>
  <c r="S44" i="15"/>
  <c r="S45" i="15" s="1"/>
  <c r="Y46" i="15" s="1"/>
  <c r="P44" i="15"/>
  <c r="T44" i="15"/>
  <c r="T45" i="15" s="1"/>
  <c r="Z46" i="15" s="1"/>
  <c r="Q44" i="15"/>
  <c r="Q45" i="15" s="1"/>
  <c r="Q44" i="12"/>
  <c r="Q45" i="12" s="1"/>
  <c r="S44" i="12"/>
  <c r="S45" i="12" s="1"/>
  <c r="Y46" i="12" s="1"/>
  <c r="W44" i="12"/>
  <c r="W45" i="12" s="1"/>
  <c r="AC46" i="12" s="1"/>
  <c r="U44" i="12"/>
  <c r="U45" i="12" s="1"/>
  <c r="AA46" i="12" s="1"/>
  <c r="V44" i="12"/>
  <c r="V45" i="12" s="1"/>
  <c r="AB46" i="12" s="1"/>
  <c r="T44" i="12"/>
  <c r="T45" i="12" s="1"/>
  <c r="Z46" i="12" s="1"/>
  <c r="R44" i="12"/>
  <c r="R45" i="12" s="1"/>
  <c r="X46" i="12" s="1"/>
  <c r="P44" i="12"/>
  <c r="Q44" i="32"/>
  <c r="Q45" i="32" s="1"/>
  <c r="T44" i="32"/>
  <c r="T45" i="32" s="1"/>
  <c r="Z46" i="32" s="1"/>
  <c r="S44" i="32"/>
  <c r="S45" i="32" s="1"/>
  <c r="Y46" i="32" s="1"/>
  <c r="P44" i="32"/>
  <c r="W44" i="32"/>
  <c r="W45" i="32" s="1"/>
  <c r="AC46" i="32" s="1"/>
  <c r="R44" i="32"/>
  <c r="R45" i="32" s="1"/>
  <c r="X46" i="32" s="1"/>
  <c r="U44" i="32"/>
  <c r="U45" i="32" s="1"/>
  <c r="AA46" i="32" s="1"/>
  <c r="V44" i="32"/>
  <c r="V45" i="32" s="1"/>
  <c r="AB46" i="32" s="1"/>
  <c r="W44" i="31"/>
  <c r="W45" i="31" s="1"/>
  <c r="AC46" i="31" s="1"/>
  <c r="U44" i="31"/>
  <c r="U45" i="31" s="1"/>
  <c r="AA46" i="31" s="1"/>
  <c r="S44" i="31"/>
  <c r="S45" i="31" s="1"/>
  <c r="Y46" i="31" s="1"/>
  <c r="V44" i="31"/>
  <c r="V45" i="31" s="1"/>
  <c r="AB46" i="31" s="1"/>
  <c r="T44" i="31"/>
  <c r="T45" i="31" s="1"/>
  <c r="Z46" i="31" s="1"/>
  <c r="Q44" i="31"/>
  <c r="Q45" i="31" s="1"/>
  <c r="R44" i="31"/>
  <c r="R45" i="31" s="1"/>
  <c r="X46" i="31" s="1"/>
  <c r="P44" i="31"/>
  <c r="P38" i="27"/>
  <c r="V38" i="27"/>
  <c r="Q38" i="27"/>
  <c r="U38" i="27"/>
  <c r="T38" i="27"/>
  <c r="W38" i="27"/>
  <c r="S38" i="27"/>
  <c r="R38" i="27"/>
  <c r="U43" i="9"/>
  <c r="T43" i="9"/>
  <c r="S43" i="9"/>
  <c r="R43" i="9"/>
  <c r="W43" i="9"/>
  <c r="V43" i="9"/>
  <c r="P43" i="9"/>
  <c r="Q43" i="9"/>
  <c r="R49" i="36"/>
  <c r="E8" i="38"/>
  <c r="V44" i="34"/>
  <c r="V45" i="34" s="1"/>
  <c r="AB46" i="34" s="1"/>
  <c r="S44" i="34"/>
  <c r="S45" i="34" s="1"/>
  <c r="Y46" i="34" s="1"/>
  <c r="R44" i="34"/>
  <c r="R45" i="34" s="1"/>
  <c r="X46" i="34" s="1"/>
  <c r="P44" i="34"/>
  <c r="U44" i="34"/>
  <c r="U45" i="34" s="1"/>
  <c r="AA46" i="34" s="1"/>
  <c r="Q44" i="34"/>
  <c r="Q45" i="34" s="1"/>
  <c r="W44" i="34"/>
  <c r="W45" i="34" s="1"/>
  <c r="AC46" i="34" s="1"/>
  <c r="T44" i="34"/>
  <c r="T45" i="34" s="1"/>
  <c r="Z46" i="34" s="1"/>
  <c r="E8" i="18"/>
  <c r="E8" i="17"/>
  <c r="R49" i="16"/>
  <c r="R44" i="33"/>
  <c r="R45" i="33" s="1"/>
  <c r="X46" i="33" s="1"/>
  <c r="Q44" i="33"/>
  <c r="Q45" i="33" s="1"/>
  <c r="V44" i="33"/>
  <c r="V45" i="33" s="1"/>
  <c r="AB46" i="33" s="1"/>
  <c r="P44" i="33"/>
  <c r="S44" i="33"/>
  <c r="S45" i="33" s="1"/>
  <c r="Y46" i="33" s="1"/>
  <c r="U44" i="33"/>
  <c r="U45" i="33" s="1"/>
  <c r="AA46" i="33" s="1"/>
  <c r="T44" i="33"/>
  <c r="T45" i="33" s="1"/>
  <c r="Z46" i="33" s="1"/>
  <c r="W44" i="33"/>
  <c r="W45" i="33" s="1"/>
  <c r="AC46" i="33" s="1"/>
  <c r="S44" i="30" l="1"/>
  <c r="Y45" i="30" s="1"/>
  <c r="Y46" i="30"/>
  <c r="Z46" i="30"/>
  <c r="T44" i="30"/>
  <c r="Z45" i="30" s="1"/>
  <c r="Q44" i="30"/>
  <c r="W46" i="30"/>
  <c r="W47" i="30" s="1"/>
  <c r="S49" i="35"/>
  <c r="F8" i="37"/>
  <c r="D16" i="37" s="1"/>
  <c r="D32" i="37" s="1"/>
  <c r="AA46" i="30"/>
  <c r="U44" i="30"/>
  <c r="AA45" i="30" s="1"/>
  <c r="AA47" i="30" s="1"/>
  <c r="AB46" i="30"/>
  <c r="V44" i="30"/>
  <c r="AB45" i="30" s="1"/>
  <c r="AB47" i="30" s="1"/>
  <c r="S39" i="27"/>
  <c r="Y40" i="27" s="1"/>
  <c r="Y41" i="27"/>
  <c r="R44" i="30"/>
  <c r="X45" i="30" s="1"/>
  <c r="X46" i="30"/>
  <c r="AA46" i="9"/>
  <c r="U44" i="9"/>
  <c r="AA45" i="9" s="1"/>
  <c r="AA47" i="9" s="1"/>
  <c r="W39" i="27"/>
  <c r="AC40" i="27" s="1"/>
  <c r="AC41" i="27"/>
  <c r="V46" i="30"/>
  <c r="V47" i="30" s="1"/>
  <c r="P48" i="30"/>
  <c r="P44" i="30"/>
  <c r="W39" i="7"/>
  <c r="AC40" i="7" s="1"/>
  <c r="AC41" i="7"/>
  <c r="T39" i="27"/>
  <c r="Z40" i="27" s="1"/>
  <c r="Z41" i="27"/>
  <c r="AC46" i="30"/>
  <c r="W44" i="30"/>
  <c r="AC45" i="30" s="1"/>
  <c r="AA41" i="7"/>
  <c r="U39" i="7"/>
  <c r="AA40" i="7" s="1"/>
  <c r="AA41" i="27"/>
  <c r="U39" i="27"/>
  <c r="AA40" i="27" s="1"/>
  <c r="P49" i="32"/>
  <c r="P45" i="32"/>
  <c r="P45" i="15"/>
  <c r="P49" i="15"/>
  <c r="X41" i="28"/>
  <c r="R39" i="28"/>
  <c r="X40" i="28" s="1"/>
  <c r="W46" i="29"/>
  <c r="W47" i="29" s="1"/>
  <c r="Q44" i="29"/>
  <c r="W41" i="7"/>
  <c r="Q39" i="7"/>
  <c r="W40" i="7" s="1"/>
  <c r="T44" i="9"/>
  <c r="Z45" i="9" s="1"/>
  <c r="Z46" i="9"/>
  <c r="S49" i="36"/>
  <c r="F8" i="38"/>
  <c r="D16" i="38" s="1"/>
  <c r="W41" i="27"/>
  <c r="Q39" i="27"/>
  <c r="W40" i="27" s="1"/>
  <c r="Z41" i="28"/>
  <c r="T39" i="28"/>
  <c r="Z40" i="28" s="1"/>
  <c r="Z42" i="28" s="1"/>
  <c r="V46" i="29"/>
  <c r="V47" i="29" s="1"/>
  <c r="P48" i="29"/>
  <c r="P44" i="29"/>
  <c r="X41" i="7"/>
  <c r="R39" i="7"/>
  <c r="X40" i="7" s="1"/>
  <c r="R39" i="27"/>
  <c r="X40" i="27" s="1"/>
  <c r="X41" i="27"/>
  <c r="W46" i="9"/>
  <c r="W47" i="9" s="1"/>
  <c r="Q44" i="9"/>
  <c r="AB41" i="27"/>
  <c r="V39" i="27"/>
  <c r="AB40" i="27" s="1"/>
  <c r="V39" i="28"/>
  <c r="AB40" i="28" s="1"/>
  <c r="AB41" i="28"/>
  <c r="V44" i="29"/>
  <c r="AB45" i="29" s="1"/>
  <c r="AB46" i="29"/>
  <c r="T39" i="7"/>
  <c r="Z40" i="7" s="1"/>
  <c r="Z41" i="7"/>
  <c r="P44" i="9"/>
  <c r="P48" i="9"/>
  <c r="V46" i="9"/>
  <c r="V47" i="9" s="1"/>
  <c r="V41" i="27"/>
  <c r="P43" i="27"/>
  <c r="P39" i="27"/>
  <c r="V40" i="27" s="1"/>
  <c r="W41" i="28"/>
  <c r="Q39" i="28"/>
  <c r="W40" i="28" s="1"/>
  <c r="Z46" i="29"/>
  <c r="T44" i="29"/>
  <c r="Z45" i="29" s="1"/>
  <c r="Z47" i="29" s="1"/>
  <c r="AB41" i="7"/>
  <c r="V39" i="7"/>
  <c r="AB40" i="7" s="1"/>
  <c r="AB46" i="9"/>
  <c r="V44" i="9"/>
  <c r="AB45" i="9" s="1"/>
  <c r="P49" i="31"/>
  <c r="P45" i="31"/>
  <c r="P45" i="12"/>
  <c r="P49" i="12"/>
  <c r="Y41" i="28"/>
  <c r="S39" i="28"/>
  <c r="Y40" i="28" s="1"/>
  <c r="Y46" i="29"/>
  <c r="S44" i="29"/>
  <c r="Y45" i="29" s="1"/>
  <c r="Y47" i="29" s="1"/>
  <c r="V41" i="7"/>
  <c r="P39" i="7"/>
  <c r="V40" i="7" s="1"/>
  <c r="P43" i="7"/>
  <c r="Q43" i="7" s="1"/>
  <c r="R43" i="7" s="1"/>
  <c r="P45" i="33"/>
  <c r="P49" i="33"/>
  <c r="W44" i="9"/>
  <c r="AC45" i="9" s="1"/>
  <c r="AC46" i="9"/>
  <c r="P39" i="28"/>
  <c r="V40" i="28" s="1"/>
  <c r="V41" i="28"/>
  <c r="P43" i="28"/>
  <c r="R44" i="29"/>
  <c r="X45" i="29" s="1"/>
  <c r="X46" i="29"/>
  <c r="Y41" i="7"/>
  <c r="S39" i="7"/>
  <c r="Y40" i="7" s="1"/>
  <c r="P49" i="34"/>
  <c r="P45" i="34"/>
  <c r="R44" i="9"/>
  <c r="X45" i="9" s="1"/>
  <c r="X46" i="9"/>
  <c r="AC41" i="28"/>
  <c r="W39" i="28"/>
  <c r="AC40" i="28" s="1"/>
  <c r="AA46" i="29"/>
  <c r="U44" i="29"/>
  <c r="AA45" i="29" s="1"/>
  <c r="S49" i="16"/>
  <c r="F8" i="17"/>
  <c r="D16" i="17" s="1"/>
  <c r="D32" i="17" s="1"/>
  <c r="F8" i="18"/>
  <c r="D16" i="18" s="1"/>
  <c r="D32" i="18" s="1"/>
  <c r="Y46" i="9"/>
  <c r="S44" i="9"/>
  <c r="Y45" i="9" s="1"/>
  <c r="AA41" i="28"/>
  <c r="U39" i="28"/>
  <c r="AA40" i="28" s="1"/>
  <c r="AA42" i="28" s="1"/>
  <c r="AC46" i="29"/>
  <c r="W44" i="29"/>
  <c r="AC45" i="29" s="1"/>
  <c r="W42" i="28" l="1"/>
  <c r="X42" i="7"/>
  <c r="Z47" i="30"/>
  <c r="AB42" i="27"/>
  <c r="X42" i="28"/>
  <c r="AA42" i="7"/>
  <c r="AC47" i="29"/>
  <c r="Y47" i="9"/>
  <c r="Y42" i="27"/>
  <c r="Y42" i="7"/>
  <c r="V42" i="28"/>
  <c r="AB47" i="9"/>
  <c r="W42" i="27"/>
  <c r="AA42" i="27"/>
  <c r="Z42" i="27"/>
  <c r="X42" i="27"/>
  <c r="AC42" i="7"/>
  <c r="AA47" i="29"/>
  <c r="AC47" i="9"/>
  <c r="AC42" i="28"/>
  <c r="AB42" i="7"/>
  <c r="Y47" i="30"/>
  <c r="X47" i="9"/>
  <c r="Z47" i="9"/>
  <c r="AC47" i="30"/>
  <c r="Q49" i="12"/>
  <c r="D6" i="17"/>
  <c r="D6" i="18"/>
  <c r="Q48" i="30"/>
  <c r="P49" i="30"/>
  <c r="D5" i="37" s="1"/>
  <c r="D6" i="37"/>
  <c r="Q49" i="31"/>
  <c r="Z42" i="7"/>
  <c r="Q48" i="29"/>
  <c r="P49" i="29"/>
  <c r="D5" i="38" s="1"/>
  <c r="D7" i="18"/>
  <c r="Q49" i="15"/>
  <c r="D7" i="17"/>
  <c r="AC42" i="27"/>
  <c r="G8" i="37"/>
  <c r="T49" i="35"/>
  <c r="AB47" i="29"/>
  <c r="Q49" i="32"/>
  <c r="D6" i="38"/>
  <c r="AB42" i="28"/>
  <c r="D32" i="38"/>
  <c r="V42" i="7"/>
  <c r="T49" i="36"/>
  <c r="G8" i="38"/>
  <c r="Q48" i="9"/>
  <c r="P49" i="9"/>
  <c r="S43" i="7"/>
  <c r="F4" i="38"/>
  <c r="D12" i="38" s="1"/>
  <c r="E54" i="99" s="1"/>
  <c r="E66" i="99" s="1"/>
  <c r="X47" i="30"/>
  <c r="G8" i="17"/>
  <c r="G8" i="18"/>
  <c r="T49" i="16"/>
  <c r="D4" i="37"/>
  <c r="Q43" i="28"/>
  <c r="X47" i="29"/>
  <c r="D7" i="37"/>
  <c r="Q49" i="33"/>
  <c r="D7" i="38"/>
  <c r="Q49" i="34"/>
  <c r="V42" i="27"/>
  <c r="W42" i="7"/>
  <c r="Y42" i="28"/>
  <c r="D4" i="18"/>
  <c r="D4" i="17"/>
  <c r="Q43" i="27"/>
  <c r="E55" i="99" l="1"/>
  <c r="E67" i="99" s="1"/>
  <c r="W44" i="99"/>
  <c r="E42" i="56"/>
  <c r="E52" i="56" s="1"/>
  <c r="E42" i="69"/>
  <c r="E52" i="69" s="1"/>
  <c r="E42" i="59"/>
  <c r="E52" i="59" s="1"/>
  <c r="E42" i="60"/>
  <c r="E52" i="60" s="1"/>
  <c r="E42" i="57"/>
  <c r="E52" i="57" s="1"/>
  <c r="E42" i="77"/>
  <c r="E52" i="77" s="1"/>
  <c r="E42" i="62"/>
  <c r="E52" i="62" s="1"/>
  <c r="E42" i="78"/>
  <c r="E52" i="78" s="1"/>
  <c r="E42" i="70"/>
  <c r="E42" i="68"/>
  <c r="E52" i="68" s="1"/>
  <c r="E42" i="66"/>
  <c r="E52" i="66" s="1"/>
  <c r="E42" i="76"/>
  <c r="E52" i="76" s="1"/>
  <c r="E42" i="74"/>
  <c r="E52" i="74" s="1"/>
  <c r="E42" i="64"/>
  <c r="E52" i="64" s="1"/>
  <c r="E42" i="72"/>
  <c r="E42" i="65"/>
  <c r="E52" i="65" s="1"/>
  <c r="E42" i="71"/>
  <c r="E42" i="63"/>
  <c r="E52" i="63" s="1"/>
  <c r="E42" i="55"/>
  <c r="E52" i="55" s="1"/>
  <c r="E42" i="75"/>
  <c r="E52" i="75" s="1"/>
  <c r="E42" i="58"/>
  <c r="E52" i="58" s="1"/>
  <c r="E42" i="13"/>
  <c r="E52" i="13" s="1"/>
  <c r="E42" i="61"/>
  <c r="E52" i="61" s="1"/>
  <c r="E42" i="67"/>
  <c r="E52" i="67" s="1"/>
  <c r="E42" i="73"/>
  <c r="E52" i="73" s="1"/>
  <c r="R49" i="31"/>
  <c r="E6" i="37"/>
  <c r="E7" i="18"/>
  <c r="R49" i="15"/>
  <c r="E7" i="17"/>
  <c r="E7" i="37"/>
  <c r="R49" i="33"/>
  <c r="H8" i="37"/>
  <c r="U49" i="35"/>
  <c r="R43" i="27"/>
  <c r="E4" i="18"/>
  <c r="E4" i="17"/>
  <c r="T43" i="7"/>
  <c r="G4" i="38"/>
  <c r="Q49" i="30"/>
  <c r="E5" i="37" s="1"/>
  <c r="R48" i="30"/>
  <c r="U49" i="36"/>
  <c r="H8" i="38"/>
  <c r="E4" i="37"/>
  <c r="R43" i="28"/>
  <c r="R48" i="9"/>
  <c r="Q49" i="9"/>
  <c r="E7" i="38"/>
  <c r="R49" i="34"/>
  <c r="E6" i="38"/>
  <c r="R49" i="32"/>
  <c r="D5" i="18"/>
  <c r="D5" i="17"/>
  <c r="R48" i="29"/>
  <c r="Q49" i="29"/>
  <c r="E5" i="38" s="1"/>
  <c r="H8" i="18"/>
  <c r="U49" i="16"/>
  <c r="H8" i="17"/>
  <c r="E6" i="17"/>
  <c r="R49" i="12"/>
  <c r="E6" i="18"/>
  <c r="E52" i="71" l="1"/>
  <c r="E52" i="70"/>
  <c r="E52" i="72"/>
  <c r="E56" i="99"/>
  <c r="E68" i="99" s="1"/>
  <c r="W45" i="99"/>
  <c r="F7" i="18"/>
  <c r="D15" i="18" s="1"/>
  <c r="S49" i="15"/>
  <c r="F7" i="17"/>
  <c r="D15" i="17" s="1"/>
  <c r="V49" i="36"/>
  <c r="I8" i="38"/>
  <c r="F6" i="17"/>
  <c r="D14" i="17" s="1"/>
  <c r="F6" i="18"/>
  <c r="D14" i="18" s="1"/>
  <c r="S49" i="12"/>
  <c r="W35" i="74"/>
  <c r="E51" i="74"/>
  <c r="S48" i="29"/>
  <c r="R49" i="29"/>
  <c r="F5" i="38" s="1"/>
  <c r="D13" i="38" s="1"/>
  <c r="F54" i="99" s="1"/>
  <c r="F66" i="99" s="1"/>
  <c r="W35" i="78"/>
  <c r="E51" i="78"/>
  <c r="S43" i="28"/>
  <c r="F4" i="37"/>
  <c r="D12" i="37" s="1"/>
  <c r="W35" i="66"/>
  <c r="E51" i="66"/>
  <c r="W35" i="62"/>
  <c r="E51" i="62"/>
  <c r="E51" i="73"/>
  <c r="W35" i="73"/>
  <c r="W35" i="13"/>
  <c r="E51" i="13"/>
  <c r="E43" i="13"/>
  <c r="E53" i="13" s="1"/>
  <c r="W35" i="77"/>
  <c r="E51" i="77"/>
  <c r="S48" i="30"/>
  <c r="R49" i="30"/>
  <c r="F5" i="37" s="1"/>
  <c r="D13" i="37" s="1"/>
  <c r="E51" i="68"/>
  <c r="E43" i="68"/>
  <c r="E53" i="68" s="1"/>
  <c r="W35" i="68"/>
  <c r="W35" i="58"/>
  <c r="E51" i="58"/>
  <c r="E51" i="57"/>
  <c r="W35" i="57"/>
  <c r="E43" i="57"/>
  <c r="E53" i="57" s="1"/>
  <c r="W35" i="65"/>
  <c r="E51" i="65"/>
  <c r="S49" i="31"/>
  <c r="F6" i="37"/>
  <c r="D14" i="37" s="1"/>
  <c r="F6" i="38"/>
  <c r="D14" i="38" s="1"/>
  <c r="D54" i="99" s="1"/>
  <c r="D66" i="99" s="1"/>
  <c r="S49" i="32"/>
  <c r="S49" i="34"/>
  <c r="F7" i="38"/>
  <c r="D15" i="38" s="1"/>
  <c r="G54" i="99" s="1"/>
  <c r="G66" i="99" s="1"/>
  <c r="E51" i="75"/>
  <c r="W35" i="75"/>
  <c r="W35" i="60"/>
  <c r="E51" i="60"/>
  <c r="E51" i="72"/>
  <c r="W35" i="72"/>
  <c r="H4" i="38"/>
  <c r="U43" i="7"/>
  <c r="F7" i="37"/>
  <c r="D15" i="37" s="1"/>
  <c r="S49" i="33"/>
  <c r="E43" i="55"/>
  <c r="E53" i="55" s="1"/>
  <c r="E51" i="55"/>
  <c r="W35" i="55"/>
  <c r="W35" i="59"/>
  <c r="E51" i="59"/>
  <c r="V49" i="16"/>
  <c r="I8" i="18"/>
  <c r="I8" i="17"/>
  <c r="W35" i="76"/>
  <c r="E51" i="76"/>
  <c r="E43" i="67"/>
  <c r="E53" i="67" s="1"/>
  <c r="W35" i="67"/>
  <c r="E51" i="67"/>
  <c r="F4" i="18"/>
  <c r="D12" i="18" s="1"/>
  <c r="S43" i="27"/>
  <c r="F4" i="17"/>
  <c r="D12" i="17" s="1"/>
  <c r="E5" i="18"/>
  <c r="E5" i="17"/>
  <c r="W35" i="63"/>
  <c r="E51" i="63"/>
  <c r="W35" i="69"/>
  <c r="E51" i="69"/>
  <c r="E43" i="69"/>
  <c r="E53" i="69" s="1"/>
  <c r="W35" i="64"/>
  <c r="E51" i="64"/>
  <c r="E51" i="70"/>
  <c r="W35" i="70"/>
  <c r="E51" i="61"/>
  <c r="W35" i="61"/>
  <c r="V49" i="35"/>
  <c r="I8" i="37"/>
  <c r="R49" i="9"/>
  <c r="S48" i="9"/>
  <c r="E51" i="71"/>
  <c r="W35" i="71"/>
  <c r="W35" i="56"/>
  <c r="E51" i="56"/>
  <c r="E43" i="56"/>
  <c r="E53" i="56" s="1"/>
  <c r="D55" i="99" l="1"/>
  <c r="D67" i="99" s="1"/>
  <c r="V44" i="99"/>
  <c r="Y44" i="99"/>
  <c r="G55" i="99"/>
  <c r="G67" i="99" s="1"/>
  <c r="E57" i="99"/>
  <c r="E69" i="99" s="1"/>
  <c r="W46" i="99"/>
  <c r="F55" i="99"/>
  <c r="F67" i="99" s="1"/>
  <c r="H66" i="99"/>
  <c r="X44" i="99"/>
  <c r="W36" i="57"/>
  <c r="E44" i="57"/>
  <c r="E54" i="57" s="1"/>
  <c r="E43" i="60"/>
  <c r="E53" i="60" s="1"/>
  <c r="W36" i="13"/>
  <c r="E44" i="13"/>
  <c r="E54" i="13" s="1"/>
  <c r="F42" i="69"/>
  <c r="F52" i="69" s="1"/>
  <c r="F42" i="78"/>
  <c r="F52" i="78" s="1"/>
  <c r="F42" i="13"/>
  <c r="F52" i="13" s="1"/>
  <c r="F42" i="77"/>
  <c r="F52" i="77" s="1"/>
  <c r="F42" i="67"/>
  <c r="F52" i="67" s="1"/>
  <c r="F42" i="73"/>
  <c r="F52" i="73" s="1"/>
  <c r="F42" i="65"/>
  <c r="F52" i="65" s="1"/>
  <c r="F42" i="72"/>
  <c r="F42" i="76"/>
  <c r="F52" i="76" s="1"/>
  <c r="F42" i="68"/>
  <c r="F52" i="68" s="1"/>
  <c r="F42" i="61"/>
  <c r="F52" i="61" s="1"/>
  <c r="F42" i="56"/>
  <c r="F52" i="56" s="1"/>
  <c r="F42" i="55"/>
  <c r="F52" i="55" s="1"/>
  <c r="F42" i="59"/>
  <c r="F52" i="59" s="1"/>
  <c r="F42" i="63"/>
  <c r="F52" i="63" s="1"/>
  <c r="F42" i="66"/>
  <c r="F52" i="66" s="1"/>
  <c r="F42" i="74"/>
  <c r="F52" i="74" s="1"/>
  <c r="F42" i="70"/>
  <c r="F42" i="58"/>
  <c r="F52" i="58" s="1"/>
  <c r="F42" i="62"/>
  <c r="F52" i="62" s="1"/>
  <c r="F42" i="75"/>
  <c r="F52" i="75" s="1"/>
  <c r="F42" i="64"/>
  <c r="F52" i="64" s="1"/>
  <c r="F42" i="60"/>
  <c r="F52" i="60" s="1"/>
  <c r="F42" i="71"/>
  <c r="F42" i="57"/>
  <c r="F52" i="57" s="1"/>
  <c r="D17" i="38"/>
  <c r="E37" i="38"/>
  <c r="F37" i="38"/>
  <c r="F39" i="38" s="1"/>
  <c r="F46" i="38" s="1"/>
  <c r="E136" i="38" s="1"/>
  <c r="E146" i="38" s="1"/>
  <c r="T48" i="29"/>
  <c r="S49" i="29"/>
  <c r="G5" i="38" s="1"/>
  <c r="F5" i="17"/>
  <c r="D13" i="17" s="1"/>
  <c r="F37" i="17" s="1"/>
  <c r="F39" i="17" s="1"/>
  <c r="F46" i="17" s="1"/>
  <c r="E136" i="17" s="1"/>
  <c r="E146" i="17" s="1"/>
  <c r="F5" i="18"/>
  <c r="D13" i="18" s="1"/>
  <c r="F37" i="18" s="1"/>
  <c r="F39" i="18" s="1"/>
  <c r="F46" i="18" s="1"/>
  <c r="E136" i="18" s="1"/>
  <c r="E146" i="18" s="1"/>
  <c r="J8" i="17"/>
  <c r="J8" i="18"/>
  <c r="W49" i="16"/>
  <c r="G42" i="62"/>
  <c r="G52" i="62" s="1"/>
  <c r="D31" i="38"/>
  <c r="G42" i="73"/>
  <c r="G52" i="73" s="1"/>
  <c r="G42" i="78"/>
  <c r="G52" i="78" s="1"/>
  <c r="G42" i="74"/>
  <c r="G52" i="74" s="1"/>
  <c r="G42" i="76"/>
  <c r="G52" i="76" s="1"/>
  <c r="G42" i="63"/>
  <c r="G52" i="63" s="1"/>
  <c r="G42" i="72"/>
  <c r="G42" i="65"/>
  <c r="G52" i="65" s="1"/>
  <c r="G42" i="71"/>
  <c r="G42" i="57"/>
  <c r="G52" i="57" s="1"/>
  <c r="G42" i="60"/>
  <c r="G52" i="60" s="1"/>
  <c r="G42" i="69"/>
  <c r="G52" i="69" s="1"/>
  <c r="J37" i="38"/>
  <c r="J39" i="38" s="1"/>
  <c r="J46" i="38" s="1"/>
  <c r="G136" i="38" s="1"/>
  <c r="G146" i="38" s="1"/>
  <c r="G42" i="66"/>
  <c r="G52" i="66" s="1"/>
  <c r="G42" i="77"/>
  <c r="G52" i="77" s="1"/>
  <c r="G42" i="55"/>
  <c r="G52" i="55" s="1"/>
  <c r="G42" i="64"/>
  <c r="G52" i="64" s="1"/>
  <c r="G42" i="13"/>
  <c r="G52" i="13" s="1"/>
  <c r="G42" i="75"/>
  <c r="G52" i="75" s="1"/>
  <c r="G42" i="70"/>
  <c r="G42" i="56"/>
  <c r="G52" i="56" s="1"/>
  <c r="G42" i="61"/>
  <c r="G52" i="61" s="1"/>
  <c r="G42" i="67"/>
  <c r="G52" i="67" s="1"/>
  <c r="G42" i="59"/>
  <c r="G52" i="59" s="1"/>
  <c r="G42" i="68"/>
  <c r="G52" i="68" s="1"/>
  <c r="G42" i="58"/>
  <c r="G52" i="58" s="1"/>
  <c r="G6" i="17"/>
  <c r="G6" i="18"/>
  <c r="T49" i="12"/>
  <c r="E37" i="17"/>
  <c r="E43" i="58"/>
  <c r="E53" i="58" s="1"/>
  <c r="E44" i="55"/>
  <c r="E54" i="55" s="1"/>
  <c r="W36" i="55"/>
  <c r="T49" i="34"/>
  <c r="G7" i="38"/>
  <c r="W36" i="68"/>
  <c r="E44" i="68"/>
  <c r="E54" i="68" s="1"/>
  <c r="H37" i="18"/>
  <c r="H39" i="18" s="1"/>
  <c r="H46" i="18" s="1"/>
  <c r="F136" i="18" s="1"/>
  <c r="F146" i="18" s="1"/>
  <c r="D30" i="18"/>
  <c r="G6" i="38"/>
  <c r="T49" i="32"/>
  <c r="D30" i="17"/>
  <c r="G41" i="21"/>
  <c r="C41" i="21" s="1"/>
  <c r="G41" i="20"/>
  <c r="C41" i="20" s="1"/>
  <c r="G41" i="19"/>
  <c r="C41" i="19" s="1"/>
  <c r="H37" i="17"/>
  <c r="H39" i="17" s="1"/>
  <c r="H46" i="17" s="1"/>
  <c r="F136" i="17" s="1"/>
  <c r="F146" i="17" s="1"/>
  <c r="G41" i="22"/>
  <c r="C41" i="22" s="1"/>
  <c r="G7" i="37"/>
  <c r="T49" i="33"/>
  <c r="D42" i="13"/>
  <c r="D52" i="13" s="1"/>
  <c r="D42" i="55"/>
  <c r="D52" i="55" s="1"/>
  <c r="D42" i="71"/>
  <c r="G41" i="45"/>
  <c r="C41" i="45" s="1"/>
  <c r="G41" i="43"/>
  <c r="C41" i="43" s="1"/>
  <c r="D42" i="63"/>
  <c r="D52" i="63" s="1"/>
  <c r="D42" i="77"/>
  <c r="D52" i="77" s="1"/>
  <c r="D42" i="73"/>
  <c r="D52" i="73" s="1"/>
  <c r="D42" i="66"/>
  <c r="D52" i="66" s="1"/>
  <c r="D42" i="57"/>
  <c r="D52" i="57" s="1"/>
  <c r="D42" i="56"/>
  <c r="D52" i="56" s="1"/>
  <c r="D42" i="59"/>
  <c r="D52" i="59" s="1"/>
  <c r="D30" i="38"/>
  <c r="D42" i="60"/>
  <c r="D52" i="60" s="1"/>
  <c r="D42" i="61"/>
  <c r="D52" i="61" s="1"/>
  <c r="G41" i="49"/>
  <c r="C41" i="49" s="1"/>
  <c r="D42" i="78"/>
  <c r="D52" i="78" s="1"/>
  <c r="D42" i="72"/>
  <c r="D42" i="62"/>
  <c r="D52" i="62" s="1"/>
  <c r="D42" i="64"/>
  <c r="D52" i="64" s="1"/>
  <c r="D42" i="74"/>
  <c r="D52" i="74" s="1"/>
  <c r="D42" i="75"/>
  <c r="D52" i="75" s="1"/>
  <c r="G41" i="47"/>
  <c r="C41" i="47" s="1"/>
  <c r="D42" i="65"/>
  <c r="D52" i="65" s="1"/>
  <c r="D42" i="76"/>
  <c r="D52" i="76" s="1"/>
  <c r="D42" i="68"/>
  <c r="D52" i="68" s="1"/>
  <c r="D42" i="58"/>
  <c r="D52" i="58" s="1"/>
  <c r="D42" i="70"/>
  <c r="D42" i="69"/>
  <c r="D52" i="69" s="1"/>
  <c r="D42" i="67"/>
  <c r="D52" i="67" s="1"/>
  <c r="H37" i="38"/>
  <c r="H39" i="38" s="1"/>
  <c r="H46" i="38" s="1"/>
  <c r="F136" i="38" s="1"/>
  <c r="F146" i="38" s="1"/>
  <c r="J37" i="37"/>
  <c r="J39" i="37" s="1"/>
  <c r="J46" i="37" s="1"/>
  <c r="G136" i="37" s="1"/>
  <c r="G146" i="37" s="1"/>
  <c r="D31" i="37"/>
  <c r="G41" i="42"/>
  <c r="C41" i="42" s="1"/>
  <c r="G41" i="44"/>
  <c r="C41" i="44" s="1"/>
  <c r="G41" i="48"/>
  <c r="C41" i="48" s="1"/>
  <c r="G41" i="46"/>
  <c r="C41" i="46" s="1"/>
  <c r="D30" i="37"/>
  <c r="H37" i="37"/>
  <c r="H39" i="37" s="1"/>
  <c r="H46" i="37" s="1"/>
  <c r="F136" i="37" s="1"/>
  <c r="F146" i="37" s="1"/>
  <c r="W49" i="36"/>
  <c r="J8" i="38"/>
  <c r="S49" i="9"/>
  <c r="T48" i="9"/>
  <c r="T43" i="27"/>
  <c r="G4" i="18"/>
  <c r="G4" i="17"/>
  <c r="E43" i="59"/>
  <c r="E53" i="59" s="1"/>
  <c r="W36" i="56"/>
  <c r="E44" i="56"/>
  <c r="E54" i="56" s="1"/>
  <c r="E44" i="67"/>
  <c r="E54" i="67" s="1"/>
  <c r="W36" i="67"/>
  <c r="I4" i="38"/>
  <c r="V43" i="7"/>
  <c r="G6" i="37"/>
  <c r="T49" i="31"/>
  <c r="T48" i="30"/>
  <c r="S49" i="30"/>
  <c r="G5" i="37" s="1"/>
  <c r="D31" i="17"/>
  <c r="J37" i="17"/>
  <c r="J39" i="17" s="1"/>
  <c r="J46" i="17" s="1"/>
  <c r="G136" i="17" s="1"/>
  <c r="G146" i="17" s="1"/>
  <c r="W49" i="35"/>
  <c r="J8" i="37"/>
  <c r="E44" i="69"/>
  <c r="E54" i="69" s="1"/>
  <c r="W36" i="69"/>
  <c r="D17" i="37"/>
  <c r="F37" i="37"/>
  <c r="F39" i="37" s="1"/>
  <c r="F46" i="37" s="1"/>
  <c r="E136" i="37" s="1"/>
  <c r="E146" i="37" s="1"/>
  <c r="E37" i="37"/>
  <c r="G7" i="18"/>
  <c r="G7" i="17"/>
  <c r="T49" i="15"/>
  <c r="T43" i="28"/>
  <c r="G4" i="37"/>
  <c r="D31" i="18"/>
  <c r="J37" i="18"/>
  <c r="J39" i="18" s="1"/>
  <c r="J46" i="18" s="1"/>
  <c r="G136" i="18" s="1"/>
  <c r="G146" i="18" s="1"/>
  <c r="D52" i="70" l="1"/>
  <c r="G52" i="71"/>
  <c r="F52" i="70"/>
  <c r="D52" i="71"/>
  <c r="G52" i="70"/>
  <c r="F52" i="71"/>
  <c r="F52" i="72"/>
  <c r="D52" i="72"/>
  <c r="G52" i="72"/>
  <c r="H52" i="59"/>
  <c r="H52" i="65"/>
  <c r="G56" i="99"/>
  <c r="G68" i="99" s="1"/>
  <c r="Y45" i="99"/>
  <c r="D56" i="99"/>
  <c r="D68" i="99" s="1"/>
  <c r="V45" i="99"/>
  <c r="E37" i="18"/>
  <c r="E39" i="18" s="1"/>
  <c r="E46" i="18" s="1"/>
  <c r="D136" i="18" s="1"/>
  <c r="D146" i="18" s="1"/>
  <c r="F56" i="99"/>
  <c r="F68" i="99" s="1"/>
  <c r="X45" i="99"/>
  <c r="E58" i="99"/>
  <c r="E70" i="99" s="1"/>
  <c r="W47" i="99"/>
  <c r="D17" i="18"/>
  <c r="D33" i="18" s="1"/>
  <c r="D17" i="17"/>
  <c r="W36" i="59"/>
  <c r="E43" i="62"/>
  <c r="E53" i="62" s="1"/>
  <c r="D51" i="61"/>
  <c r="V35" i="61"/>
  <c r="G43" i="56"/>
  <c r="G53" i="56" s="1"/>
  <c r="Y35" i="56"/>
  <c r="Y35" i="76"/>
  <c r="F51" i="57"/>
  <c r="X35" i="57"/>
  <c r="F43" i="57"/>
  <c r="F53" i="57" s="1"/>
  <c r="F51" i="76"/>
  <c r="X35" i="76"/>
  <c r="D51" i="60"/>
  <c r="V35" i="60"/>
  <c r="C50" i="22"/>
  <c r="R34" i="22"/>
  <c r="Y35" i="70"/>
  <c r="Y35" i="74"/>
  <c r="F51" i="71"/>
  <c r="X35" i="71"/>
  <c r="X35" i="72"/>
  <c r="F51" i="72"/>
  <c r="D51" i="69"/>
  <c r="V35" i="69"/>
  <c r="D43" i="69"/>
  <c r="D53" i="69" s="1"/>
  <c r="W37" i="55"/>
  <c r="E45" i="55"/>
  <c r="E55" i="55" s="1"/>
  <c r="E44" i="58"/>
  <c r="E54" i="58" s="1"/>
  <c r="Y35" i="75"/>
  <c r="Y35" i="78"/>
  <c r="X35" i="60"/>
  <c r="F51" i="60"/>
  <c r="F51" i="65"/>
  <c r="X35" i="65"/>
  <c r="U43" i="27"/>
  <c r="H4" i="17"/>
  <c r="H4" i="18"/>
  <c r="D51" i="70"/>
  <c r="V35" i="70"/>
  <c r="V35" i="59"/>
  <c r="D51" i="59"/>
  <c r="R34" i="19"/>
  <c r="C50" i="19"/>
  <c r="C42" i="19"/>
  <c r="E43" i="61"/>
  <c r="E53" i="61" s="1"/>
  <c r="W36" i="58"/>
  <c r="Y35" i="13"/>
  <c r="G43" i="13"/>
  <c r="G53" i="13" s="1"/>
  <c r="Y35" i="73"/>
  <c r="X35" i="64"/>
  <c r="F51" i="64"/>
  <c r="F51" i="73"/>
  <c r="X35" i="73"/>
  <c r="H146" i="18"/>
  <c r="Y35" i="64"/>
  <c r="X35" i="75"/>
  <c r="F51" i="75"/>
  <c r="X35" i="67"/>
  <c r="F51" i="67"/>
  <c r="F43" i="67"/>
  <c r="F53" i="67" s="1"/>
  <c r="D51" i="58"/>
  <c r="V35" i="58"/>
  <c r="T49" i="30"/>
  <c r="H5" i="37" s="1"/>
  <c r="U48" i="30"/>
  <c r="D51" i="68"/>
  <c r="D43" i="68"/>
  <c r="D53" i="68" s="1"/>
  <c r="V35" i="68"/>
  <c r="D51" i="57"/>
  <c r="D43" i="57"/>
  <c r="D53" i="57" s="1"/>
  <c r="V35" i="57"/>
  <c r="C50" i="21"/>
  <c r="R34" i="21"/>
  <c r="Y35" i="55"/>
  <c r="G43" i="55"/>
  <c r="G53" i="55" s="1"/>
  <c r="Y35" i="62"/>
  <c r="F51" i="62"/>
  <c r="X35" i="62"/>
  <c r="F51" i="77"/>
  <c r="X35" i="77"/>
  <c r="C50" i="20"/>
  <c r="R34" i="20"/>
  <c r="H4" i="37"/>
  <c r="U43" i="28"/>
  <c r="U49" i="31"/>
  <c r="H6" i="37"/>
  <c r="D51" i="76"/>
  <c r="V35" i="76"/>
  <c r="H52" i="76"/>
  <c r="D51" i="66"/>
  <c r="V35" i="66"/>
  <c r="D33" i="17"/>
  <c r="D18" i="17"/>
  <c r="Y35" i="77"/>
  <c r="X49" i="16"/>
  <c r="K8" i="18"/>
  <c r="E16" i="18" s="1"/>
  <c r="E32" i="18" s="1"/>
  <c r="K8" i="17"/>
  <c r="E16" i="17" s="1"/>
  <c r="E32" i="17" s="1"/>
  <c r="X35" i="58"/>
  <c r="F51" i="58"/>
  <c r="F51" i="13"/>
  <c r="F43" i="13"/>
  <c r="F53" i="13" s="1"/>
  <c r="X35" i="13"/>
  <c r="D51" i="56"/>
  <c r="V35" i="56"/>
  <c r="D43" i="56"/>
  <c r="D53" i="56" s="1"/>
  <c r="G5" i="17"/>
  <c r="G5" i="18"/>
  <c r="H7" i="18"/>
  <c r="H7" i="17"/>
  <c r="U49" i="15"/>
  <c r="X49" i="36"/>
  <c r="K8" i="38"/>
  <c r="E16" i="38" s="1"/>
  <c r="E32" i="38" s="1"/>
  <c r="D51" i="65"/>
  <c r="V35" i="65"/>
  <c r="H52" i="73"/>
  <c r="D51" i="73"/>
  <c r="V35" i="73"/>
  <c r="H6" i="38"/>
  <c r="U49" i="32"/>
  <c r="E39" i="17"/>
  <c r="E46" i="17" s="1"/>
  <c r="D136" i="17" s="1"/>
  <c r="D146" i="17" s="1"/>
  <c r="H146" i="17" s="1"/>
  <c r="K45" i="17"/>
  <c r="Y35" i="66"/>
  <c r="F51" i="70"/>
  <c r="X35" i="70"/>
  <c r="X35" i="78"/>
  <c r="F51" i="78"/>
  <c r="K8" i="37"/>
  <c r="E16" i="37" s="1"/>
  <c r="E32" i="37" s="1"/>
  <c r="X49" i="35"/>
  <c r="R34" i="47"/>
  <c r="C50" i="47"/>
  <c r="V35" i="77"/>
  <c r="D51" i="77"/>
  <c r="U49" i="12"/>
  <c r="H6" i="18"/>
  <c r="H6" i="17"/>
  <c r="F51" i="74"/>
  <c r="X35" i="74"/>
  <c r="X35" i="69"/>
  <c r="F43" i="69"/>
  <c r="F53" i="69" s="1"/>
  <c r="F51" i="69"/>
  <c r="D51" i="67"/>
  <c r="V35" i="67"/>
  <c r="D43" i="67"/>
  <c r="D53" i="67" s="1"/>
  <c r="V35" i="75"/>
  <c r="D51" i="75"/>
  <c r="D51" i="63"/>
  <c r="V35" i="63"/>
  <c r="Y35" i="69"/>
  <c r="G43" i="69"/>
  <c r="G53" i="69" s="1"/>
  <c r="F51" i="66"/>
  <c r="X35" i="66"/>
  <c r="E45" i="13"/>
  <c r="E55" i="13" s="1"/>
  <c r="W37" i="13"/>
  <c r="Y35" i="60"/>
  <c r="X35" i="63"/>
  <c r="F51" i="63"/>
  <c r="R34" i="48"/>
  <c r="C50" i="48"/>
  <c r="V35" i="64"/>
  <c r="D51" i="64"/>
  <c r="C50" i="45"/>
  <c r="R34" i="45"/>
  <c r="Y35" i="58"/>
  <c r="G43" i="57"/>
  <c r="G53" i="57" s="1"/>
  <c r="Y35" i="57"/>
  <c r="F51" i="59"/>
  <c r="X35" i="59"/>
  <c r="W43" i="7"/>
  <c r="J4" i="38"/>
  <c r="R34" i="46"/>
  <c r="C50" i="46"/>
  <c r="D51" i="74"/>
  <c r="V35" i="74"/>
  <c r="D18" i="37"/>
  <c r="D33" i="37"/>
  <c r="E45" i="67"/>
  <c r="E55" i="67" s="1"/>
  <c r="W37" i="67"/>
  <c r="R34" i="44"/>
  <c r="C50" i="44"/>
  <c r="D51" i="62"/>
  <c r="V35" i="62"/>
  <c r="D51" i="71"/>
  <c r="V35" i="71"/>
  <c r="E45" i="68"/>
  <c r="E55" i="68" s="1"/>
  <c r="W37" i="68"/>
  <c r="G43" i="68"/>
  <c r="G53" i="68" s="1"/>
  <c r="Y35" i="68"/>
  <c r="Y35" i="71"/>
  <c r="U48" i="29"/>
  <c r="T49" i="29"/>
  <c r="H5" i="38" s="1"/>
  <c r="F43" i="55"/>
  <c r="F53" i="55" s="1"/>
  <c r="X35" i="55"/>
  <c r="F51" i="55"/>
  <c r="E43" i="63"/>
  <c r="E53" i="63" s="1"/>
  <c r="W36" i="60"/>
  <c r="U48" i="9"/>
  <c r="T49" i="9"/>
  <c r="C42" i="42"/>
  <c r="R34" i="42"/>
  <c r="C50" i="42"/>
  <c r="D51" i="72"/>
  <c r="V35" i="72"/>
  <c r="D43" i="55"/>
  <c r="D53" i="55" s="1"/>
  <c r="D51" i="55"/>
  <c r="V35" i="55"/>
  <c r="Y35" i="59"/>
  <c r="Y35" i="65"/>
  <c r="F43" i="56"/>
  <c r="F53" i="56" s="1"/>
  <c r="F51" i="56"/>
  <c r="X35" i="56"/>
  <c r="W37" i="57"/>
  <c r="E44" i="60"/>
  <c r="E54" i="60" s="1"/>
  <c r="E45" i="57"/>
  <c r="E55" i="57" s="1"/>
  <c r="E39" i="37"/>
  <c r="E46" i="37" s="1"/>
  <c r="D136" i="37" s="1"/>
  <c r="D146" i="37" s="1"/>
  <c r="H146" i="37" s="1"/>
  <c r="K45" i="37"/>
  <c r="C42" i="43"/>
  <c r="R34" i="43"/>
  <c r="C50" i="43"/>
  <c r="E44" i="59"/>
  <c r="E54" i="59" s="1"/>
  <c r="E45" i="56"/>
  <c r="E55" i="56" s="1"/>
  <c r="W37" i="56"/>
  <c r="E45" i="69"/>
  <c r="E55" i="69" s="1"/>
  <c r="W37" i="69"/>
  <c r="V35" i="78"/>
  <c r="D51" i="78"/>
  <c r="V35" i="13"/>
  <c r="D51" i="13"/>
  <c r="D43" i="13"/>
  <c r="D53" i="13" s="1"/>
  <c r="Y35" i="67"/>
  <c r="G43" i="67"/>
  <c r="G53" i="67" s="1"/>
  <c r="Y35" i="72"/>
  <c r="E39" i="38"/>
  <c r="E46" i="38" s="1"/>
  <c r="D136" i="38" s="1"/>
  <c r="D146" i="38" s="1"/>
  <c r="H146" i="38" s="1"/>
  <c r="K45" i="38"/>
  <c r="F51" i="61"/>
  <c r="X35" i="61"/>
  <c r="C50" i="49"/>
  <c r="R34" i="49"/>
  <c r="U49" i="33"/>
  <c r="H7" i="37"/>
  <c r="H7" i="38"/>
  <c r="U49" i="34"/>
  <c r="Y35" i="61"/>
  <c r="Y35" i="63"/>
  <c r="D33" i="38"/>
  <c r="D18" i="38"/>
  <c r="F51" i="68"/>
  <c r="F43" i="68"/>
  <c r="F53" i="68" s="1"/>
  <c r="X35" i="68"/>
  <c r="G6" i="79" l="1"/>
  <c r="F6" i="79"/>
  <c r="G16" i="79"/>
  <c r="H52" i="77"/>
  <c r="D57" i="99"/>
  <c r="D69" i="99" s="1"/>
  <c r="V46" i="99"/>
  <c r="H67" i="99"/>
  <c r="G57" i="99"/>
  <c r="G69" i="99" s="1"/>
  <c r="Y46" i="99"/>
  <c r="H52" i="64"/>
  <c r="E59" i="99"/>
  <c r="E71" i="99" s="1"/>
  <c r="W48" i="99"/>
  <c r="F57" i="99"/>
  <c r="F69" i="99" s="1"/>
  <c r="X46" i="99"/>
  <c r="H52" i="74"/>
  <c r="H52" i="72"/>
  <c r="H52" i="63"/>
  <c r="H52" i="75"/>
  <c r="H52" i="67"/>
  <c r="H52" i="56"/>
  <c r="H52" i="66"/>
  <c r="H52" i="70"/>
  <c r="H52" i="78"/>
  <c r="E6" i="40"/>
  <c r="H52" i="71"/>
  <c r="H52" i="58"/>
  <c r="H52" i="55"/>
  <c r="H52" i="69"/>
  <c r="H52" i="13"/>
  <c r="H52" i="57"/>
  <c r="H52" i="60"/>
  <c r="H52" i="61"/>
  <c r="H52" i="62"/>
  <c r="G6" i="40"/>
  <c r="H52" i="68"/>
  <c r="C43" i="43"/>
  <c r="R35" i="43"/>
  <c r="C51" i="43"/>
  <c r="F43" i="58"/>
  <c r="F53" i="58" s="1"/>
  <c r="X36" i="55"/>
  <c r="F44" i="55"/>
  <c r="F54" i="55" s="1"/>
  <c r="I6" i="18"/>
  <c r="I6" i="17"/>
  <c r="V49" i="12"/>
  <c r="W36" i="61"/>
  <c r="V36" i="56"/>
  <c r="D44" i="56"/>
  <c r="D54" i="56" s="1"/>
  <c r="D43" i="59"/>
  <c r="D53" i="59" s="1"/>
  <c r="H41" i="20"/>
  <c r="D41" i="20" s="1"/>
  <c r="H41" i="22"/>
  <c r="D41" i="22" s="1"/>
  <c r="H41" i="19"/>
  <c r="D41" i="19" s="1"/>
  <c r="H41" i="21"/>
  <c r="D41" i="21" s="1"/>
  <c r="C51" i="19"/>
  <c r="C43" i="19"/>
  <c r="R35" i="19"/>
  <c r="F44" i="57"/>
  <c r="F54" i="57" s="1"/>
  <c r="X36" i="57"/>
  <c r="F43" i="60"/>
  <c r="F53" i="60" s="1"/>
  <c r="D43" i="58"/>
  <c r="D53" i="58" s="1"/>
  <c r="D44" i="55"/>
  <c r="D54" i="55" s="1"/>
  <c r="V36" i="55"/>
  <c r="V49" i="32"/>
  <c r="I6" i="38"/>
  <c r="V36" i="68"/>
  <c r="D44" i="68"/>
  <c r="D54" i="68" s="1"/>
  <c r="E45" i="60"/>
  <c r="E55" i="60" s="1"/>
  <c r="W38" i="57"/>
  <c r="E46" i="57"/>
  <c r="E56" i="57" s="1"/>
  <c r="U49" i="29"/>
  <c r="I5" i="38" s="1"/>
  <c r="V48" i="29"/>
  <c r="D44" i="67"/>
  <c r="D54" i="67" s="1"/>
  <c r="V36" i="67"/>
  <c r="V48" i="30"/>
  <c r="U49" i="30"/>
  <c r="I5" i="37" s="1"/>
  <c r="W37" i="60"/>
  <c r="E44" i="63"/>
  <c r="E54" i="63" s="1"/>
  <c r="E6" i="80"/>
  <c r="G43" i="60"/>
  <c r="G53" i="60" s="1"/>
  <c r="G44" i="57"/>
  <c r="G54" i="57" s="1"/>
  <c r="Y36" i="57"/>
  <c r="W38" i="13"/>
  <c r="E46" i="13"/>
  <c r="E56" i="13" s="1"/>
  <c r="I7" i="38"/>
  <c r="V49" i="34"/>
  <c r="E46" i="67"/>
  <c r="E56" i="67" s="1"/>
  <c r="W38" i="67"/>
  <c r="Y49" i="35"/>
  <c r="L8" i="37"/>
  <c r="X36" i="68"/>
  <c r="F44" i="68"/>
  <c r="F54" i="68" s="1"/>
  <c r="G44" i="68"/>
  <c r="G54" i="68" s="1"/>
  <c r="Y36" i="68"/>
  <c r="F44" i="13"/>
  <c r="F54" i="13" s="1"/>
  <c r="X36" i="13"/>
  <c r="G43" i="58"/>
  <c r="G53" i="58" s="1"/>
  <c r="Y36" i="55"/>
  <c r="G44" i="55"/>
  <c r="G54" i="55" s="1"/>
  <c r="E44" i="61"/>
  <c r="E54" i="61" s="1"/>
  <c r="W37" i="58"/>
  <c r="C51" i="42"/>
  <c r="R35" i="42"/>
  <c r="C43" i="42"/>
  <c r="H41" i="46"/>
  <c r="D41" i="46" s="1"/>
  <c r="H41" i="44"/>
  <c r="D41" i="44" s="1"/>
  <c r="H41" i="48"/>
  <c r="D41" i="48" s="1"/>
  <c r="H41" i="42"/>
  <c r="D41" i="42" s="1"/>
  <c r="F43" i="59"/>
  <c r="F53" i="59" s="1"/>
  <c r="X36" i="56"/>
  <c r="F44" i="56"/>
  <c r="F54" i="56" s="1"/>
  <c r="H5" i="17"/>
  <c r="H5" i="18"/>
  <c r="X36" i="69"/>
  <c r="F44" i="69"/>
  <c r="F54" i="69" s="1"/>
  <c r="E46" i="55"/>
  <c r="E56" i="55" s="1"/>
  <c r="W38" i="55"/>
  <c r="E45" i="58"/>
  <c r="E55" i="58" s="1"/>
  <c r="G43" i="59"/>
  <c r="G53" i="59" s="1"/>
  <c r="G44" i="56"/>
  <c r="G54" i="56" s="1"/>
  <c r="Y36" i="56"/>
  <c r="V36" i="13"/>
  <c r="D44" i="13"/>
  <c r="D54" i="13" s="1"/>
  <c r="V49" i="33"/>
  <c r="I7" i="37"/>
  <c r="V48" i="9"/>
  <c r="U49" i="9"/>
  <c r="E46" i="68"/>
  <c r="E56" i="68" s="1"/>
  <c r="W38" i="68"/>
  <c r="V49" i="31"/>
  <c r="I6" i="37"/>
  <c r="F44" i="67"/>
  <c r="F54" i="67" s="1"/>
  <c r="X36" i="67"/>
  <c r="G44" i="69"/>
  <c r="G54" i="69" s="1"/>
  <c r="Y36" i="69"/>
  <c r="L8" i="38"/>
  <c r="Y49" i="36"/>
  <c r="V43" i="28"/>
  <c r="I4" i="37"/>
  <c r="D44" i="69"/>
  <c r="D54" i="69" s="1"/>
  <c r="V36" i="69"/>
  <c r="I7" i="17"/>
  <c r="I7" i="18"/>
  <c r="V49" i="15"/>
  <c r="G44" i="13"/>
  <c r="G54" i="13" s="1"/>
  <c r="Y36" i="13"/>
  <c r="I4" i="18"/>
  <c r="V43" i="27"/>
  <c r="I4" i="17"/>
  <c r="G44" i="67"/>
  <c r="G54" i="67" s="1"/>
  <c r="Y36" i="67"/>
  <c r="W37" i="59"/>
  <c r="E44" i="62"/>
  <c r="E54" i="62" s="1"/>
  <c r="W36" i="63"/>
  <c r="E46" i="69"/>
  <c r="E56" i="69" s="1"/>
  <c r="W38" i="69"/>
  <c r="H41" i="43"/>
  <c r="D41" i="43" s="1"/>
  <c r="H41" i="45"/>
  <c r="D41" i="45" s="1"/>
  <c r="H41" i="47"/>
  <c r="D41" i="47" s="1"/>
  <c r="H41" i="49"/>
  <c r="D41" i="49" s="1"/>
  <c r="L8" i="17"/>
  <c r="L8" i="18"/>
  <c r="Y49" i="16"/>
  <c r="V36" i="57"/>
  <c r="D44" i="57"/>
  <c r="D54" i="57" s="1"/>
  <c r="D43" i="60"/>
  <c r="D53" i="60" s="1"/>
  <c r="W36" i="62"/>
  <c r="E45" i="59"/>
  <c r="E55" i="59" s="1"/>
  <c r="W38" i="56"/>
  <c r="E46" i="56"/>
  <c r="E56" i="56" s="1"/>
  <c r="X43" i="7"/>
  <c r="K4" i="38"/>
  <c r="E12" i="38" s="1"/>
  <c r="F6" i="41" l="1"/>
  <c r="D6" i="81"/>
  <c r="D6" i="40"/>
  <c r="E6" i="81"/>
  <c r="F16" i="81" s="1"/>
  <c r="G6" i="80"/>
  <c r="D6" i="80"/>
  <c r="E6" i="23"/>
  <c r="G6" i="81"/>
  <c r="G16" i="81" s="1"/>
  <c r="D6" i="79"/>
  <c r="F6" i="80"/>
  <c r="D6" i="41"/>
  <c r="D6" i="23"/>
  <c r="E16" i="23" s="1"/>
  <c r="E6" i="41"/>
  <c r="E6" i="79"/>
  <c r="F6" i="81"/>
  <c r="G6" i="41"/>
  <c r="G16" i="41" s="1"/>
  <c r="F6" i="40"/>
  <c r="C6" i="41"/>
  <c r="G6" i="23"/>
  <c r="F6" i="23"/>
  <c r="F16" i="23" s="1"/>
  <c r="H53" i="59"/>
  <c r="E16" i="40"/>
  <c r="G16" i="80"/>
  <c r="E16" i="81"/>
  <c r="C6" i="81"/>
  <c r="C27" i="81" s="1"/>
  <c r="H68" i="99"/>
  <c r="Y47" i="99"/>
  <c r="G58" i="99"/>
  <c r="G70" i="99" s="1"/>
  <c r="D58" i="99"/>
  <c r="D70" i="99" s="1"/>
  <c r="V47" i="99"/>
  <c r="E16" i="79"/>
  <c r="E60" i="99"/>
  <c r="E72" i="99" s="1"/>
  <c r="F58" i="99"/>
  <c r="F70" i="99" s="1"/>
  <c r="X47" i="99"/>
  <c r="G16" i="40"/>
  <c r="C6" i="23"/>
  <c r="C27" i="23" s="1"/>
  <c r="C6" i="80"/>
  <c r="C27" i="80" s="1"/>
  <c r="H53" i="13"/>
  <c r="E16" i="41"/>
  <c r="H53" i="57"/>
  <c r="F16" i="79"/>
  <c r="C6" i="40"/>
  <c r="C27" i="40" s="1"/>
  <c r="C6" i="79"/>
  <c r="C27" i="79" s="1"/>
  <c r="H53" i="56"/>
  <c r="H53" i="67"/>
  <c r="H53" i="55"/>
  <c r="H53" i="69"/>
  <c r="F16" i="41"/>
  <c r="H53" i="68"/>
  <c r="F16" i="40"/>
  <c r="D50" i="47"/>
  <c r="E50" i="47" s="1"/>
  <c r="S34" i="47"/>
  <c r="W39" i="67"/>
  <c r="E47" i="67"/>
  <c r="E57" i="67" s="1"/>
  <c r="W48" i="30"/>
  <c r="V49" i="30"/>
  <c r="J5" i="37" s="1"/>
  <c r="W49" i="32"/>
  <c r="J6" i="38"/>
  <c r="V36" i="59"/>
  <c r="D43" i="62"/>
  <c r="D53" i="62" s="1"/>
  <c r="F44" i="59"/>
  <c r="F54" i="59" s="1"/>
  <c r="F45" i="56"/>
  <c r="F55" i="56" s="1"/>
  <c r="X37" i="56"/>
  <c r="W49" i="34"/>
  <c r="J7" i="38"/>
  <c r="D45" i="56"/>
  <c r="D55" i="56" s="1"/>
  <c r="D44" i="59"/>
  <c r="D54" i="59" s="1"/>
  <c r="V37" i="56"/>
  <c r="D42" i="43"/>
  <c r="D50" i="43"/>
  <c r="E50" i="43" s="1"/>
  <c r="S34" i="43"/>
  <c r="Y36" i="58"/>
  <c r="G43" i="61"/>
  <c r="G53" i="61" s="1"/>
  <c r="D44" i="58"/>
  <c r="D54" i="58" s="1"/>
  <c r="V37" i="55"/>
  <c r="D45" i="55"/>
  <c r="D55" i="55" s="1"/>
  <c r="W39" i="13"/>
  <c r="E47" i="13"/>
  <c r="E57" i="13" s="1"/>
  <c r="G44" i="59"/>
  <c r="G54" i="59" s="1"/>
  <c r="Y37" i="56"/>
  <c r="G45" i="56"/>
  <c r="G55" i="56" s="1"/>
  <c r="X36" i="59"/>
  <c r="F43" i="62"/>
  <c r="F53" i="62" s="1"/>
  <c r="D43" i="61"/>
  <c r="D53" i="61" s="1"/>
  <c r="V36" i="58"/>
  <c r="C27" i="41"/>
  <c r="D16" i="41"/>
  <c r="J6" i="37"/>
  <c r="W49" i="31"/>
  <c r="G43" i="62"/>
  <c r="G53" i="62" s="1"/>
  <c r="Y36" i="59"/>
  <c r="D42" i="42"/>
  <c r="S34" i="42"/>
  <c r="D50" i="42"/>
  <c r="E50" i="42" s="1"/>
  <c r="X37" i="13"/>
  <c r="F45" i="13"/>
  <c r="F55" i="13" s="1"/>
  <c r="D45" i="67"/>
  <c r="D55" i="67" s="1"/>
  <c r="V37" i="67"/>
  <c r="F43" i="63"/>
  <c r="F53" i="63" s="1"/>
  <c r="X36" i="60"/>
  <c r="D50" i="45"/>
  <c r="E50" i="45" s="1"/>
  <c r="S34" i="45"/>
  <c r="W38" i="58"/>
  <c r="E45" i="61"/>
  <c r="E55" i="61" s="1"/>
  <c r="D50" i="48"/>
  <c r="E50" i="48" s="1"/>
  <c r="S34" i="48"/>
  <c r="V49" i="29"/>
  <c r="J5" i="38" s="1"/>
  <c r="W48" i="29"/>
  <c r="J6" i="18"/>
  <c r="W49" i="12"/>
  <c r="J6" i="17"/>
  <c r="S34" i="44"/>
  <c r="D50" i="44"/>
  <c r="E50" i="44" s="1"/>
  <c r="F44" i="60"/>
  <c r="F54" i="60" s="1"/>
  <c r="F45" i="57"/>
  <c r="F55" i="57" s="1"/>
  <c r="X37" i="57"/>
  <c r="L4" i="38"/>
  <c r="Y43" i="7"/>
  <c r="X37" i="67"/>
  <c r="F45" i="67"/>
  <c r="F55" i="67" s="1"/>
  <c r="W37" i="62"/>
  <c r="S34" i="46"/>
  <c r="D50" i="46"/>
  <c r="E50" i="46" s="1"/>
  <c r="G45" i="68"/>
  <c r="G55" i="68" s="1"/>
  <c r="Y37" i="68"/>
  <c r="Y37" i="57"/>
  <c r="G44" i="60"/>
  <c r="G54" i="60" s="1"/>
  <c r="G45" i="57"/>
  <c r="G55" i="57" s="1"/>
  <c r="E46" i="60"/>
  <c r="E56" i="60" s="1"/>
  <c r="E47" i="57"/>
  <c r="E57" i="57" s="1"/>
  <c r="W39" i="57"/>
  <c r="E47" i="56"/>
  <c r="E57" i="56" s="1"/>
  <c r="W39" i="56"/>
  <c r="E46" i="59"/>
  <c r="E56" i="59" s="1"/>
  <c r="E46" i="58"/>
  <c r="E56" i="58" s="1"/>
  <c r="E47" i="55"/>
  <c r="E57" i="55" s="1"/>
  <c r="W39" i="55"/>
  <c r="C52" i="42"/>
  <c r="R36" i="42"/>
  <c r="C44" i="42"/>
  <c r="Y36" i="60"/>
  <c r="G43" i="63"/>
  <c r="G53" i="63" s="1"/>
  <c r="F44" i="58"/>
  <c r="F54" i="58" s="1"/>
  <c r="F45" i="55"/>
  <c r="F55" i="55" s="1"/>
  <c r="X37" i="55"/>
  <c r="E47" i="68"/>
  <c r="E57" i="68" s="1"/>
  <c r="W39" i="68"/>
  <c r="X37" i="68"/>
  <c r="F45" i="68"/>
  <c r="F55" i="68" s="1"/>
  <c r="F16" i="80"/>
  <c r="E16" i="80"/>
  <c r="C52" i="19"/>
  <c r="R36" i="19"/>
  <c r="C44" i="19"/>
  <c r="W39" i="69"/>
  <c r="E47" i="69"/>
  <c r="E57" i="69" s="1"/>
  <c r="W43" i="28"/>
  <c r="J4" i="37"/>
  <c r="I5" i="18"/>
  <c r="I5" i="17"/>
  <c r="E45" i="63"/>
  <c r="E55" i="63" s="1"/>
  <c r="W38" i="60"/>
  <c r="X36" i="58"/>
  <c r="F43" i="61"/>
  <c r="F53" i="61" s="1"/>
  <c r="E43" i="64"/>
  <c r="E53" i="64" s="1"/>
  <c r="E43" i="70"/>
  <c r="D45" i="57"/>
  <c r="D55" i="57" s="1"/>
  <c r="D44" i="60"/>
  <c r="D54" i="60" s="1"/>
  <c r="V37" i="57"/>
  <c r="M8" i="18"/>
  <c r="Z49" i="16"/>
  <c r="M8" i="17"/>
  <c r="G45" i="67"/>
  <c r="G55" i="67" s="1"/>
  <c r="Y37" i="67"/>
  <c r="M8" i="38"/>
  <c r="Z49" i="36"/>
  <c r="V49" i="9"/>
  <c r="W48" i="9"/>
  <c r="X37" i="69"/>
  <c r="F45" i="69"/>
  <c r="F55" i="69" s="1"/>
  <c r="D45" i="68"/>
  <c r="D55" i="68" s="1"/>
  <c r="V37" i="68"/>
  <c r="D50" i="21"/>
  <c r="E50" i="21" s="1"/>
  <c r="S34" i="21"/>
  <c r="J4" i="17"/>
  <c r="W43" i="27"/>
  <c r="J4" i="18"/>
  <c r="J7" i="18"/>
  <c r="J7" i="17"/>
  <c r="W49" i="15"/>
  <c r="V36" i="60"/>
  <c r="D43" i="63"/>
  <c r="D53" i="63" s="1"/>
  <c r="D45" i="69"/>
  <c r="D55" i="69" s="1"/>
  <c r="V37" i="69"/>
  <c r="Z49" i="35"/>
  <c r="M8" i="37"/>
  <c r="W37" i="63"/>
  <c r="S34" i="19"/>
  <c r="D42" i="19"/>
  <c r="D50" i="19"/>
  <c r="E50" i="19" s="1"/>
  <c r="E45" i="62"/>
  <c r="E55" i="62" s="1"/>
  <c r="W38" i="59"/>
  <c r="G16" i="23"/>
  <c r="J7" i="37"/>
  <c r="W49" i="33"/>
  <c r="W37" i="61"/>
  <c r="S34" i="22"/>
  <c r="D50" i="22"/>
  <c r="E50" i="22" s="1"/>
  <c r="Y37" i="13"/>
  <c r="G45" i="13"/>
  <c r="G55" i="13" s="1"/>
  <c r="S34" i="49"/>
  <c r="D50" i="49"/>
  <c r="E50" i="49" s="1"/>
  <c r="D16" i="80"/>
  <c r="Y37" i="69"/>
  <c r="G45" i="69"/>
  <c r="G55" i="69" s="1"/>
  <c r="V37" i="13"/>
  <c r="D45" i="13"/>
  <c r="D55" i="13" s="1"/>
  <c r="G44" i="58"/>
  <c r="G54" i="58" s="1"/>
  <c r="Y37" i="55"/>
  <c r="G45" i="55"/>
  <c r="G55" i="55" s="1"/>
  <c r="S34" i="20"/>
  <c r="D50" i="20"/>
  <c r="E50" i="20" s="1"/>
  <c r="C44" i="43"/>
  <c r="R36" i="43"/>
  <c r="C52" i="43"/>
  <c r="E53" i="70" l="1"/>
  <c r="D7" i="80"/>
  <c r="D7" i="79"/>
  <c r="D7" i="81"/>
  <c r="D7" i="40"/>
  <c r="C7" i="23"/>
  <c r="D7" i="23"/>
  <c r="D7" i="41"/>
  <c r="D16" i="81"/>
  <c r="D16" i="23"/>
  <c r="H54" i="59"/>
  <c r="H69" i="99"/>
  <c r="D59" i="99"/>
  <c r="D71" i="99" s="1"/>
  <c r="V48" i="99"/>
  <c r="G59" i="99"/>
  <c r="G71" i="99" s="1"/>
  <c r="Y48" i="99"/>
  <c r="D16" i="40"/>
  <c r="C7" i="80"/>
  <c r="D17" i="80" s="1"/>
  <c r="C7" i="81"/>
  <c r="F59" i="99"/>
  <c r="F71" i="99" s="1"/>
  <c r="X48" i="99"/>
  <c r="C7" i="79"/>
  <c r="C7" i="40"/>
  <c r="D17" i="40" s="1"/>
  <c r="C7" i="41"/>
  <c r="D17" i="41" s="1"/>
  <c r="H54" i="69"/>
  <c r="D16" i="79"/>
  <c r="D17" i="23"/>
  <c r="H53" i="58"/>
  <c r="E7" i="40"/>
  <c r="E17" i="40" s="1"/>
  <c r="H54" i="55"/>
  <c r="H54" i="67"/>
  <c r="H54" i="57"/>
  <c r="H54" i="13"/>
  <c r="H54" i="68"/>
  <c r="H54" i="56"/>
  <c r="H53" i="60"/>
  <c r="E43" i="76"/>
  <c r="E53" i="76" s="1"/>
  <c r="W36" i="70"/>
  <c r="E43" i="73"/>
  <c r="E53" i="73" s="1"/>
  <c r="X38" i="55"/>
  <c r="F46" i="55"/>
  <c r="F56" i="55" s="1"/>
  <c r="F45" i="58"/>
  <c r="F55" i="58" s="1"/>
  <c r="E48" i="56"/>
  <c r="E58" i="56" s="1"/>
  <c r="E47" i="59"/>
  <c r="E57" i="59" s="1"/>
  <c r="X36" i="63"/>
  <c r="F44" i="62"/>
  <c r="F54" i="62" s="1"/>
  <c r="X37" i="59"/>
  <c r="X43" i="27"/>
  <c r="K4" i="18"/>
  <c r="E12" i="18" s="1"/>
  <c r="K4" i="17"/>
  <c r="E12" i="17" s="1"/>
  <c r="R37" i="19"/>
  <c r="C45" i="19"/>
  <c r="C53" i="19"/>
  <c r="F44" i="61"/>
  <c r="F54" i="61" s="1"/>
  <c r="X37" i="58"/>
  <c r="D44" i="61"/>
  <c r="D54" i="61" s="1"/>
  <c r="V37" i="58"/>
  <c r="X36" i="61"/>
  <c r="V36" i="62"/>
  <c r="Y36" i="63"/>
  <c r="F46" i="67"/>
  <c r="F56" i="67" s="1"/>
  <c r="X38" i="67"/>
  <c r="K6" i="17"/>
  <c r="E14" i="17" s="1"/>
  <c r="K6" i="18"/>
  <c r="E14" i="18" s="1"/>
  <c r="X49" i="12"/>
  <c r="D46" i="67"/>
  <c r="D56" i="67" s="1"/>
  <c r="V38" i="67"/>
  <c r="V36" i="61"/>
  <c r="Y36" i="61"/>
  <c r="E47" i="60"/>
  <c r="E57" i="60" s="1"/>
  <c r="E48" i="57"/>
  <c r="E58" i="57" s="1"/>
  <c r="G44" i="61"/>
  <c r="G54" i="61" s="1"/>
  <c r="Y37" i="58"/>
  <c r="Y38" i="69"/>
  <c r="G46" i="69"/>
  <c r="G56" i="69" s="1"/>
  <c r="X49" i="33"/>
  <c r="K7" i="37"/>
  <c r="E15" i="37" s="1"/>
  <c r="R37" i="42"/>
  <c r="C53" i="42"/>
  <c r="C45" i="42"/>
  <c r="W39" i="60"/>
  <c r="E46" i="63"/>
  <c r="E56" i="63" s="1"/>
  <c r="W49" i="29"/>
  <c r="K5" i="38" s="1"/>
  <c r="E13" i="38" s="1"/>
  <c r="X48" i="29"/>
  <c r="X38" i="13"/>
  <c r="F46" i="13"/>
  <c r="F56" i="13" s="1"/>
  <c r="X36" i="62"/>
  <c r="AA49" i="35"/>
  <c r="N8" i="37"/>
  <c r="V38" i="68"/>
  <c r="D46" i="68"/>
  <c r="D56" i="68" s="1"/>
  <c r="W38" i="63"/>
  <c r="X38" i="68"/>
  <c r="F46" i="68"/>
  <c r="F56" i="68" s="1"/>
  <c r="G45" i="60"/>
  <c r="G55" i="60" s="1"/>
  <c r="Y38" i="57"/>
  <c r="G46" i="57"/>
  <c r="G56" i="57" s="1"/>
  <c r="Z43" i="7"/>
  <c r="M4" i="38"/>
  <c r="X49" i="32"/>
  <c r="K6" i="38"/>
  <c r="E14" i="38" s="1"/>
  <c r="V37" i="60"/>
  <c r="D44" i="63"/>
  <c r="D54" i="63" s="1"/>
  <c r="Y37" i="60"/>
  <c r="G44" i="63"/>
  <c r="G54" i="63" s="1"/>
  <c r="G46" i="56"/>
  <c r="G56" i="56" s="1"/>
  <c r="G45" i="59"/>
  <c r="G55" i="59" s="1"/>
  <c r="Y38" i="56"/>
  <c r="D43" i="43"/>
  <c r="D51" i="43"/>
  <c r="E51" i="43" s="1"/>
  <c r="S35" i="43"/>
  <c r="X38" i="69"/>
  <c r="F46" i="69"/>
  <c r="F56" i="69" s="1"/>
  <c r="D45" i="60"/>
  <c r="D55" i="60" s="1"/>
  <c r="D46" i="57"/>
  <c r="D56" i="57" s="1"/>
  <c r="V38" i="57"/>
  <c r="W49" i="30"/>
  <c r="K5" i="37" s="1"/>
  <c r="E13" i="37" s="1"/>
  <c r="X48" i="30"/>
  <c r="D46" i="69"/>
  <c r="D56" i="69" s="1"/>
  <c r="V38" i="69"/>
  <c r="E47" i="58"/>
  <c r="E57" i="58" s="1"/>
  <c r="E48" i="55"/>
  <c r="E58" i="55" s="1"/>
  <c r="W38" i="61"/>
  <c r="D43" i="42"/>
  <c r="D51" i="42"/>
  <c r="E51" i="42" s="1"/>
  <c r="S35" i="42"/>
  <c r="W36" i="64"/>
  <c r="V36" i="63"/>
  <c r="E48" i="68"/>
  <c r="E58" i="68" s="1"/>
  <c r="X38" i="57"/>
  <c r="F45" i="60"/>
  <c r="F55" i="60" s="1"/>
  <c r="F46" i="57"/>
  <c r="F56" i="57" s="1"/>
  <c r="G44" i="62"/>
  <c r="G54" i="62" s="1"/>
  <c r="Y37" i="59"/>
  <c r="D44" i="62"/>
  <c r="D54" i="62" s="1"/>
  <c r="V37" i="59"/>
  <c r="E48" i="67"/>
  <c r="E58" i="67" s="1"/>
  <c r="AA49" i="16"/>
  <c r="N8" i="17"/>
  <c r="N8" i="18"/>
  <c r="W49" i="9"/>
  <c r="X48" i="9"/>
  <c r="W39" i="58"/>
  <c r="E46" i="61"/>
  <c r="E56" i="61" s="1"/>
  <c r="F44" i="63"/>
  <c r="F54" i="63" s="1"/>
  <c r="X37" i="60"/>
  <c r="Y36" i="62"/>
  <c r="E48" i="13"/>
  <c r="E58" i="13" s="1"/>
  <c r="V38" i="56"/>
  <c r="D46" i="56"/>
  <c r="D56" i="56" s="1"/>
  <c r="D45" i="59"/>
  <c r="D55" i="59" s="1"/>
  <c r="G46" i="67"/>
  <c r="G56" i="67" s="1"/>
  <c r="Y38" i="67"/>
  <c r="J5" i="18"/>
  <c r="J5" i="17"/>
  <c r="Y38" i="68"/>
  <c r="G46" i="68"/>
  <c r="G56" i="68" s="1"/>
  <c r="S35" i="19"/>
  <c r="D43" i="19"/>
  <c r="D51" i="19"/>
  <c r="E51" i="19" s="1"/>
  <c r="V38" i="13"/>
  <c r="D46" i="13"/>
  <c r="D56" i="13" s="1"/>
  <c r="W38" i="62"/>
  <c r="K7" i="17"/>
  <c r="E15" i="17" s="1"/>
  <c r="K7" i="18"/>
  <c r="E15" i="18" s="1"/>
  <c r="X49" i="15"/>
  <c r="AA49" i="36"/>
  <c r="N8" i="38"/>
  <c r="K4" i="37"/>
  <c r="E12" i="37" s="1"/>
  <c r="X43" i="28"/>
  <c r="K6" i="37"/>
  <c r="E14" i="37" s="1"/>
  <c r="X49" i="31"/>
  <c r="X49" i="34"/>
  <c r="K7" i="38"/>
  <c r="E15" i="38" s="1"/>
  <c r="C45" i="43"/>
  <c r="R37" i="43"/>
  <c r="C53" i="43"/>
  <c r="Y38" i="55"/>
  <c r="G45" i="58"/>
  <c r="G55" i="58" s="1"/>
  <c r="G46" i="55"/>
  <c r="G56" i="55" s="1"/>
  <c r="E48" i="69"/>
  <c r="E58" i="69" s="1"/>
  <c r="E46" i="62"/>
  <c r="E56" i="62" s="1"/>
  <c r="W39" i="59"/>
  <c r="Y38" i="13"/>
  <c r="G46" i="13"/>
  <c r="G56" i="13" s="1"/>
  <c r="V38" i="55"/>
  <c r="D45" i="58"/>
  <c r="D55" i="58" s="1"/>
  <c r="D46" i="55"/>
  <c r="D56" i="55" s="1"/>
  <c r="X38" i="56"/>
  <c r="F46" i="56"/>
  <c r="F56" i="56" s="1"/>
  <c r="F45" i="59"/>
  <c r="F55" i="59" s="1"/>
  <c r="D17" i="81" l="1"/>
  <c r="D17" i="79"/>
  <c r="D8" i="23"/>
  <c r="D8" i="40"/>
  <c r="D8" i="79"/>
  <c r="D8" i="80"/>
  <c r="D8" i="41"/>
  <c r="D8" i="81"/>
  <c r="E7" i="23"/>
  <c r="E7" i="41"/>
  <c r="E17" i="41" s="1"/>
  <c r="H70" i="99"/>
  <c r="G60" i="99"/>
  <c r="G72" i="99" s="1"/>
  <c r="D60" i="99"/>
  <c r="D72" i="99" s="1"/>
  <c r="F60" i="99"/>
  <c r="F72" i="99" s="1"/>
  <c r="H71" i="99"/>
  <c r="E8" i="40"/>
  <c r="E18" i="40" s="1"/>
  <c r="H53" i="63"/>
  <c r="H53" i="61"/>
  <c r="H55" i="56"/>
  <c r="H55" i="57"/>
  <c r="H55" i="69"/>
  <c r="H55" i="67"/>
  <c r="H53" i="62"/>
  <c r="H55" i="13"/>
  <c r="E17" i="23"/>
  <c r="H54" i="58"/>
  <c r="H55" i="68"/>
  <c r="H54" i="60"/>
  <c r="C8" i="41"/>
  <c r="D18" i="41" s="1"/>
  <c r="C8" i="81"/>
  <c r="C8" i="80"/>
  <c r="D18" i="80" s="1"/>
  <c r="C8" i="79"/>
  <c r="C8" i="40"/>
  <c r="C8" i="23"/>
  <c r="D18" i="23" s="1"/>
  <c r="H55" i="55"/>
  <c r="F43" i="71"/>
  <c r="F43" i="65"/>
  <c r="F53" i="65" s="1"/>
  <c r="G46" i="59"/>
  <c r="G56" i="59" s="1"/>
  <c r="Y39" i="56"/>
  <c r="G47" i="56"/>
  <c r="G57" i="56" s="1"/>
  <c r="E47" i="63"/>
  <c r="E57" i="63" s="1"/>
  <c r="V39" i="56"/>
  <c r="D46" i="59"/>
  <c r="D56" i="59" s="1"/>
  <c r="D47" i="56"/>
  <c r="D57" i="56" s="1"/>
  <c r="O8" i="18"/>
  <c r="O8" i="17"/>
  <c r="AB49" i="16"/>
  <c r="Y37" i="63"/>
  <c r="W39" i="63"/>
  <c r="X37" i="62"/>
  <c r="R38" i="42"/>
  <c r="C46" i="42"/>
  <c r="C54" i="42"/>
  <c r="D47" i="57"/>
  <c r="D57" i="57" s="1"/>
  <c r="V39" i="57"/>
  <c r="D46" i="60"/>
  <c r="D56" i="60" s="1"/>
  <c r="V37" i="63"/>
  <c r="D47" i="68"/>
  <c r="D57" i="68" s="1"/>
  <c r="V39" i="68"/>
  <c r="Y39" i="13"/>
  <c r="G47" i="13"/>
  <c r="G57" i="13" s="1"/>
  <c r="V37" i="62"/>
  <c r="D44" i="42"/>
  <c r="S36" i="42"/>
  <c r="D52" i="42"/>
  <c r="E52" i="42" s="1"/>
  <c r="D45" i="63"/>
  <c r="D55" i="63" s="1"/>
  <c r="V38" i="60"/>
  <c r="E31" i="37"/>
  <c r="J51" i="37"/>
  <c r="J53" i="37" s="1"/>
  <c r="J60" i="37" s="1"/>
  <c r="G137" i="37" s="1"/>
  <c r="G147" i="37" s="1"/>
  <c r="G43" i="65"/>
  <c r="G53" i="65" s="1"/>
  <c r="G43" i="71"/>
  <c r="V37" i="61"/>
  <c r="E47" i="62"/>
  <c r="E57" i="62" s="1"/>
  <c r="D45" i="61"/>
  <c r="D55" i="61" s="1"/>
  <c r="V38" i="58"/>
  <c r="D43" i="71"/>
  <c r="G42" i="44"/>
  <c r="C42" i="44" s="1"/>
  <c r="E30" i="37"/>
  <c r="G42" i="48"/>
  <c r="C42" i="48" s="1"/>
  <c r="G42" i="46"/>
  <c r="C42" i="46" s="1"/>
  <c r="G42" i="42"/>
  <c r="H51" i="37"/>
  <c r="H53" i="37" s="1"/>
  <c r="H60" i="37" s="1"/>
  <c r="F137" i="37" s="1"/>
  <c r="F147" i="37" s="1"/>
  <c r="D43" i="65"/>
  <c r="D53" i="65" s="1"/>
  <c r="F47" i="69"/>
  <c r="F57" i="69" s="1"/>
  <c r="X39" i="69"/>
  <c r="D43" i="70"/>
  <c r="G42" i="43"/>
  <c r="E30" i="38"/>
  <c r="G42" i="49"/>
  <c r="C42" i="49" s="1"/>
  <c r="G42" i="45"/>
  <c r="C42" i="45" s="1"/>
  <c r="H51" i="38"/>
  <c r="H53" i="38" s="1"/>
  <c r="H60" i="38" s="1"/>
  <c r="F137" i="38" s="1"/>
  <c r="F147" i="38" s="1"/>
  <c r="G42" i="47"/>
  <c r="C42" i="47" s="1"/>
  <c r="D43" i="64"/>
  <c r="D53" i="64" s="1"/>
  <c r="L7" i="37"/>
  <c r="Y49" i="33"/>
  <c r="D47" i="67"/>
  <c r="D57" i="67" s="1"/>
  <c r="V39" i="67"/>
  <c r="E48" i="59"/>
  <c r="E58" i="59" s="1"/>
  <c r="Y43" i="28"/>
  <c r="L4" i="37"/>
  <c r="Y39" i="68"/>
  <c r="G47" i="68"/>
  <c r="G57" i="68" s="1"/>
  <c r="X37" i="63"/>
  <c r="Y37" i="62"/>
  <c r="L6" i="38"/>
  <c r="Y49" i="32"/>
  <c r="O8" i="37"/>
  <c r="AB49" i="35"/>
  <c r="L6" i="18"/>
  <c r="Y49" i="12"/>
  <c r="L6" i="17"/>
  <c r="X37" i="61"/>
  <c r="F45" i="61"/>
  <c r="F55" i="61" s="1"/>
  <c r="X38" i="58"/>
  <c r="G47" i="69"/>
  <c r="G57" i="69" s="1"/>
  <c r="Y39" i="69"/>
  <c r="E30" i="18"/>
  <c r="H51" i="18"/>
  <c r="H53" i="18" s="1"/>
  <c r="H60" i="18" s="1"/>
  <c r="F137" i="18" s="1"/>
  <c r="F147" i="18" s="1"/>
  <c r="F46" i="58"/>
  <c r="F56" i="58" s="1"/>
  <c r="F47" i="55"/>
  <c r="F57" i="55" s="1"/>
  <c r="X39" i="55"/>
  <c r="W39" i="62"/>
  <c r="W39" i="61"/>
  <c r="E48" i="58"/>
  <c r="E58" i="58" s="1"/>
  <c r="AA43" i="7"/>
  <c r="N4" i="38"/>
  <c r="D43" i="66"/>
  <c r="D53" i="66" s="1"/>
  <c r="D43" i="72"/>
  <c r="G42" i="20"/>
  <c r="C42" i="20" s="1"/>
  <c r="G42" i="21"/>
  <c r="C42" i="21" s="1"/>
  <c r="G42" i="22"/>
  <c r="C42" i="22" s="1"/>
  <c r="H51" i="17"/>
  <c r="H53" i="17" s="1"/>
  <c r="H60" i="17" s="1"/>
  <c r="F137" i="17" s="1"/>
  <c r="F147" i="17" s="1"/>
  <c r="E30" i="17"/>
  <c r="G42" i="19"/>
  <c r="D45" i="62"/>
  <c r="D55" i="62" s="1"/>
  <c r="V38" i="59"/>
  <c r="C54" i="43"/>
  <c r="R38" i="43"/>
  <c r="C46" i="43"/>
  <c r="Y49" i="34"/>
  <c r="L7" i="38"/>
  <c r="AB49" i="36"/>
  <c r="O8" i="38"/>
  <c r="F46" i="60"/>
  <c r="F56" i="60" s="1"/>
  <c r="X39" i="57"/>
  <c r="F47" i="57"/>
  <c r="F57" i="57" s="1"/>
  <c r="E47" i="61"/>
  <c r="E57" i="61" s="1"/>
  <c r="X39" i="13"/>
  <c r="F47" i="13"/>
  <c r="F57" i="13" s="1"/>
  <c r="C54" i="19"/>
  <c r="C46" i="19"/>
  <c r="R38" i="19"/>
  <c r="D46" i="58"/>
  <c r="D56" i="58" s="1"/>
  <c r="V39" i="55"/>
  <c r="D47" i="55"/>
  <c r="D57" i="55" s="1"/>
  <c r="D47" i="13"/>
  <c r="D57" i="13" s="1"/>
  <c r="V39" i="13"/>
  <c r="G43" i="64"/>
  <c r="G53" i="64" s="1"/>
  <c r="E31" i="38"/>
  <c r="J51" i="38"/>
  <c r="J53" i="38" s="1"/>
  <c r="J60" i="38" s="1"/>
  <c r="G137" i="38" s="1"/>
  <c r="G147" i="38" s="1"/>
  <c r="G43" i="70"/>
  <c r="S36" i="19"/>
  <c r="D52" i="19"/>
  <c r="E52" i="19" s="1"/>
  <c r="D44" i="19"/>
  <c r="L7" i="18"/>
  <c r="L7" i="17"/>
  <c r="Y49" i="15"/>
  <c r="F45" i="63"/>
  <c r="F55" i="63" s="1"/>
  <c r="X38" i="60"/>
  <c r="D52" i="43"/>
  <c r="E52" i="43" s="1"/>
  <c r="D44" i="43"/>
  <c r="S36" i="43"/>
  <c r="G47" i="57"/>
  <c r="G57" i="57" s="1"/>
  <c r="Y39" i="57"/>
  <c r="G46" i="60"/>
  <c r="G56" i="60" s="1"/>
  <c r="W36" i="73"/>
  <c r="L6" i="37"/>
  <c r="Y49" i="31"/>
  <c r="F45" i="62"/>
  <c r="F55" i="62" s="1"/>
  <c r="X38" i="59"/>
  <c r="G47" i="55"/>
  <c r="G57" i="55" s="1"/>
  <c r="G46" i="58"/>
  <c r="G56" i="58" s="1"/>
  <c r="Y39" i="55"/>
  <c r="E31" i="18"/>
  <c r="J51" i="18"/>
  <c r="J53" i="18" s="1"/>
  <c r="J60" i="18" s="1"/>
  <c r="G137" i="18" s="1"/>
  <c r="G147" i="18" s="1"/>
  <c r="G47" i="67"/>
  <c r="G57" i="67" s="1"/>
  <c r="Y39" i="67"/>
  <c r="Y48" i="9"/>
  <c r="X49" i="9"/>
  <c r="Y37" i="61"/>
  <c r="F47" i="67"/>
  <c r="F57" i="67" s="1"/>
  <c r="X39" i="67"/>
  <c r="E43" i="72"/>
  <c r="E43" i="66"/>
  <c r="E53" i="66" s="1"/>
  <c r="E31" i="17"/>
  <c r="G43" i="72"/>
  <c r="J51" i="17"/>
  <c r="J53" i="17" s="1"/>
  <c r="J60" i="17" s="1"/>
  <c r="G137" i="17" s="1"/>
  <c r="G147" i="17" s="1"/>
  <c r="G43" i="66"/>
  <c r="G53" i="66" s="1"/>
  <c r="K5" i="17"/>
  <c r="E13" i="17" s="1"/>
  <c r="E51" i="17" s="1"/>
  <c r="E53" i="17" s="1"/>
  <c r="E60" i="17" s="1"/>
  <c r="D137" i="17" s="1"/>
  <c r="D147" i="17" s="1"/>
  <c r="K5" i="18"/>
  <c r="E13" i="18" s="1"/>
  <c r="E51" i="18" s="1"/>
  <c r="E53" i="18" s="1"/>
  <c r="E60" i="18" s="1"/>
  <c r="D137" i="18" s="1"/>
  <c r="D147" i="18" s="1"/>
  <c r="V39" i="69"/>
  <c r="D47" i="69"/>
  <c r="D57" i="69" s="1"/>
  <c r="H56" i="69"/>
  <c r="Y38" i="60"/>
  <c r="G45" i="63"/>
  <c r="G55" i="63" s="1"/>
  <c r="X49" i="29"/>
  <c r="L5" i="38" s="1"/>
  <c r="Y48" i="29"/>
  <c r="E43" i="65"/>
  <c r="E53" i="65" s="1"/>
  <c r="E51" i="37"/>
  <c r="E53" i="37" s="1"/>
  <c r="E60" i="37" s="1"/>
  <c r="D137" i="37" s="1"/>
  <c r="D147" i="37" s="1"/>
  <c r="E43" i="71"/>
  <c r="E17" i="37"/>
  <c r="F51" i="37"/>
  <c r="F53" i="37" s="1"/>
  <c r="F60" i="37" s="1"/>
  <c r="E137" i="37" s="1"/>
  <c r="E147" i="37" s="1"/>
  <c r="F46" i="59"/>
  <c r="F56" i="59" s="1"/>
  <c r="F47" i="56"/>
  <c r="F57" i="56" s="1"/>
  <c r="X39" i="56"/>
  <c r="Y38" i="58"/>
  <c r="G45" i="61"/>
  <c r="G55" i="61" s="1"/>
  <c r="X49" i="30"/>
  <c r="L5" i="37" s="1"/>
  <c r="Y48" i="30"/>
  <c r="G45" i="62"/>
  <c r="G55" i="62" s="1"/>
  <c r="Y38" i="59"/>
  <c r="F47" i="68"/>
  <c r="F57" i="68" s="1"/>
  <c r="X39" i="68"/>
  <c r="F43" i="70"/>
  <c r="F43" i="64"/>
  <c r="F53" i="64" s="1"/>
  <c r="E17" i="38"/>
  <c r="E51" i="38"/>
  <c r="E53" i="38" s="1"/>
  <c r="E60" i="38" s="1"/>
  <c r="D137" i="38" s="1"/>
  <c r="D147" i="38" s="1"/>
  <c r="F51" i="38"/>
  <c r="F53" i="38" s="1"/>
  <c r="F60" i="38" s="1"/>
  <c r="E137" i="38" s="1"/>
  <c r="E147" i="38" s="1"/>
  <c r="E48" i="60"/>
  <c r="E58" i="60" s="1"/>
  <c r="Y43" i="27"/>
  <c r="L4" i="17"/>
  <c r="L4" i="18"/>
  <c r="W36" i="76"/>
  <c r="D18" i="40" l="1"/>
  <c r="D18" i="81"/>
  <c r="F53" i="70"/>
  <c r="G53" i="72"/>
  <c r="D53" i="72"/>
  <c r="D53" i="71"/>
  <c r="F53" i="71"/>
  <c r="D18" i="79"/>
  <c r="E53" i="72"/>
  <c r="G53" i="70"/>
  <c r="G53" i="71"/>
  <c r="E53" i="71"/>
  <c r="D53" i="70"/>
  <c r="D10" i="81"/>
  <c r="D9" i="79"/>
  <c r="D9" i="81"/>
  <c r="D9" i="23"/>
  <c r="D9" i="41"/>
  <c r="D9" i="80"/>
  <c r="D9" i="40"/>
  <c r="E8" i="41"/>
  <c r="E18" i="41" s="1"/>
  <c r="E8" i="23"/>
  <c r="E18" i="23" s="1"/>
  <c r="F7" i="41"/>
  <c r="F17" i="41" s="1"/>
  <c r="F7" i="23"/>
  <c r="F17" i="23" s="1"/>
  <c r="F7" i="40"/>
  <c r="F17" i="40" s="1"/>
  <c r="H53" i="65"/>
  <c r="H72" i="99"/>
  <c r="E17" i="18"/>
  <c r="E33" i="18" s="1"/>
  <c r="H56" i="13"/>
  <c r="H147" i="37"/>
  <c r="E17" i="17"/>
  <c r="E33" i="17" s="1"/>
  <c r="H55" i="60"/>
  <c r="H56" i="57"/>
  <c r="H55" i="59"/>
  <c r="H56" i="56"/>
  <c r="H56" i="55"/>
  <c r="H55" i="58"/>
  <c r="H54" i="62"/>
  <c r="H54" i="61"/>
  <c r="H56" i="68"/>
  <c r="H54" i="63"/>
  <c r="C9" i="40"/>
  <c r="C9" i="80"/>
  <c r="C9" i="41"/>
  <c r="C9" i="81"/>
  <c r="C9" i="23"/>
  <c r="C9" i="79"/>
  <c r="C28" i="79" s="1"/>
  <c r="H56" i="67"/>
  <c r="R35" i="22"/>
  <c r="C51" i="22"/>
  <c r="F46" i="61"/>
  <c r="F56" i="61" s="1"/>
  <c r="X39" i="58"/>
  <c r="M6" i="38"/>
  <c r="Z49" i="32"/>
  <c r="Z49" i="33"/>
  <c r="M7" i="37"/>
  <c r="C51" i="46"/>
  <c r="R35" i="46"/>
  <c r="D45" i="43"/>
  <c r="S37" i="43"/>
  <c r="D53" i="43"/>
  <c r="E53" i="43" s="1"/>
  <c r="F46" i="63"/>
  <c r="F56" i="63" s="1"/>
  <c r="X39" i="60"/>
  <c r="R35" i="21"/>
  <c r="C51" i="21"/>
  <c r="C51" i="48"/>
  <c r="R35" i="48"/>
  <c r="D46" i="63"/>
  <c r="D56" i="63" s="1"/>
  <c r="V39" i="60"/>
  <c r="P8" i="17"/>
  <c r="F16" i="17" s="1"/>
  <c r="F32" i="17" s="1"/>
  <c r="AC49" i="16"/>
  <c r="P8" i="18"/>
  <c r="F16" i="18" s="1"/>
  <c r="F32" i="18" s="1"/>
  <c r="D48" i="13"/>
  <c r="D58" i="13" s="1"/>
  <c r="R35" i="20"/>
  <c r="C51" i="20"/>
  <c r="V36" i="64"/>
  <c r="V38" i="63"/>
  <c r="Y38" i="63"/>
  <c r="W36" i="66"/>
  <c r="G46" i="61"/>
  <c r="G56" i="61" s="1"/>
  <c r="Y39" i="58"/>
  <c r="D48" i="55"/>
  <c r="D58" i="55" s="1"/>
  <c r="D47" i="58"/>
  <c r="D57" i="58" s="1"/>
  <c r="D43" i="78"/>
  <c r="D53" i="78" s="1"/>
  <c r="V36" i="72"/>
  <c r="D43" i="75"/>
  <c r="D53" i="75" s="1"/>
  <c r="C51" i="47"/>
  <c r="R35" i="47"/>
  <c r="R35" i="44"/>
  <c r="C51" i="44"/>
  <c r="D47" i="60"/>
  <c r="D57" i="60" s="1"/>
  <c r="D48" i="57"/>
  <c r="D58" i="57" s="1"/>
  <c r="G47" i="58"/>
  <c r="G57" i="58" s="1"/>
  <c r="G48" i="55"/>
  <c r="G58" i="55" s="1"/>
  <c r="P8" i="38"/>
  <c r="F16" i="38" s="1"/>
  <c r="F32" i="38" s="1"/>
  <c r="AC49" i="36"/>
  <c r="V36" i="66"/>
  <c r="V36" i="71"/>
  <c r="D43" i="74"/>
  <c r="D53" i="74" s="1"/>
  <c r="D43" i="77"/>
  <c r="D53" i="77" s="1"/>
  <c r="D47" i="59"/>
  <c r="D57" i="59" s="1"/>
  <c r="D48" i="56"/>
  <c r="D58" i="56" s="1"/>
  <c r="X38" i="63"/>
  <c r="V39" i="58"/>
  <c r="D46" i="61"/>
  <c r="D56" i="61" s="1"/>
  <c r="G48" i="69"/>
  <c r="G58" i="69" s="1"/>
  <c r="R35" i="45"/>
  <c r="C51" i="45"/>
  <c r="S37" i="42"/>
  <c r="D45" i="42"/>
  <c r="D53" i="42"/>
  <c r="E53" i="42" s="1"/>
  <c r="C55" i="42"/>
  <c r="R39" i="42"/>
  <c r="C47" i="42"/>
  <c r="V39" i="59"/>
  <c r="D46" i="62"/>
  <c r="D56" i="62" s="1"/>
  <c r="F48" i="67"/>
  <c r="F58" i="67" s="1"/>
  <c r="Z49" i="15"/>
  <c r="M7" i="18"/>
  <c r="M7" i="17"/>
  <c r="Z49" i="34"/>
  <c r="M7" i="38"/>
  <c r="AB43" i="7"/>
  <c r="O4" i="38"/>
  <c r="G48" i="68"/>
  <c r="G58" i="68" s="1"/>
  <c r="C51" i="49"/>
  <c r="R35" i="49"/>
  <c r="H147" i="38"/>
  <c r="F47" i="59"/>
  <c r="F57" i="59" s="1"/>
  <c r="F48" i="56"/>
  <c r="F58" i="56" s="1"/>
  <c r="D48" i="69"/>
  <c r="D58" i="69" s="1"/>
  <c r="X38" i="62"/>
  <c r="C55" i="43"/>
  <c r="C47" i="43"/>
  <c r="R39" i="43"/>
  <c r="V38" i="61"/>
  <c r="Y38" i="61"/>
  <c r="E33" i="38"/>
  <c r="E18" i="38"/>
  <c r="Z49" i="31"/>
  <c r="M6" i="37"/>
  <c r="C47" i="19"/>
  <c r="R39" i="19"/>
  <c r="C55" i="19"/>
  <c r="E48" i="61"/>
  <c r="E58" i="61" s="1"/>
  <c r="X38" i="61"/>
  <c r="Z48" i="30"/>
  <c r="Y49" i="30"/>
  <c r="M5" i="37" s="1"/>
  <c r="S37" i="19"/>
  <c r="D53" i="19"/>
  <c r="E53" i="19" s="1"/>
  <c r="D45" i="19"/>
  <c r="D43" i="73"/>
  <c r="D53" i="73" s="1"/>
  <c r="V36" i="70"/>
  <c r="D43" i="76"/>
  <c r="D53" i="76" s="1"/>
  <c r="G48" i="13"/>
  <c r="G58" i="13" s="1"/>
  <c r="M4" i="18"/>
  <c r="Z43" i="27"/>
  <c r="M4" i="17"/>
  <c r="F43" i="76"/>
  <c r="F53" i="76" s="1"/>
  <c r="F43" i="73"/>
  <c r="F53" i="73" s="1"/>
  <c r="X36" i="70"/>
  <c r="F51" i="17"/>
  <c r="F53" i="17" s="1"/>
  <c r="F60" i="17" s="1"/>
  <c r="E137" i="17" s="1"/>
  <c r="E147" i="17" s="1"/>
  <c r="H147" i="17" s="1"/>
  <c r="F43" i="72"/>
  <c r="F43" i="66"/>
  <c r="F53" i="66" s="1"/>
  <c r="L5" i="17"/>
  <c r="L5" i="18"/>
  <c r="M4" i="37"/>
  <c r="Z43" i="28"/>
  <c r="G48" i="56"/>
  <c r="G58" i="56" s="1"/>
  <c r="G47" i="59"/>
  <c r="G57" i="59" s="1"/>
  <c r="X36" i="64"/>
  <c r="E18" i="37"/>
  <c r="E33" i="37"/>
  <c r="Y49" i="9"/>
  <c r="Z48" i="9"/>
  <c r="F48" i="13"/>
  <c r="F58" i="13" s="1"/>
  <c r="V38" i="62"/>
  <c r="Z48" i="29"/>
  <c r="Y49" i="29"/>
  <c r="M5" i="38" s="1"/>
  <c r="W36" i="72"/>
  <c r="E43" i="75"/>
  <c r="E53" i="75" s="1"/>
  <c r="E43" i="78"/>
  <c r="E53" i="78" s="1"/>
  <c r="X39" i="59"/>
  <c r="F46" i="62"/>
  <c r="F56" i="62" s="1"/>
  <c r="E43" i="77"/>
  <c r="E53" i="77" s="1"/>
  <c r="E43" i="74"/>
  <c r="E53" i="74" s="1"/>
  <c r="W36" i="71"/>
  <c r="G46" i="63"/>
  <c r="G56" i="63" s="1"/>
  <c r="Y39" i="60"/>
  <c r="G43" i="73"/>
  <c r="G53" i="73" s="1"/>
  <c r="G43" i="76"/>
  <c r="G53" i="76" s="1"/>
  <c r="Y36" i="70"/>
  <c r="M6" i="17"/>
  <c r="M6" i="18"/>
  <c r="Z49" i="12"/>
  <c r="E48" i="62"/>
  <c r="E58" i="62" s="1"/>
  <c r="F48" i="69"/>
  <c r="F58" i="69" s="1"/>
  <c r="G43" i="74"/>
  <c r="G53" i="74" s="1"/>
  <c r="Y36" i="71"/>
  <c r="G43" i="77"/>
  <c r="G53" i="77" s="1"/>
  <c r="F48" i="68"/>
  <c r="F58" i="68" s="1"/>
  <c r="Y36" i="66"/>
  <c r="G48" i="67"/>
  <c r="G58" i="67" s="1"/>
  <c r="V36" i="65"/>
  <c r="Y36" i="65"/>
  <c r="D48" i="68"/>
  <c r="D58" i="68" s="1"/>
  <c r="Y39" i="59"/>
  <c r="G46" i="62"/>
  <c r="G56" i="62" s="1"/>
  <c r="W36" i="65"/>
  <c r="G48" i="57"/>
  <c r="G58" i="57" s="1"/>
  <c r="G47" i="60"/>
  <c r="G57" i="60" s="1"/>
  <c r="F47" i="58"/>
  <c r="F57" i="58" s="1"/>
  <c r="F48" i="55"/>
  <c r="F58" i="55" s="1"/>
  <c r="AC49" i="35"/>
  <c r="P8" i="37"/>
  <c r="F16" i="37" s="1"/>
  <c r="F32" i="37" s="1"/>
  <c r="X36" i="65"/>
  <c r="E48" i="63"/>
  <c r="E58" i="63" s="1"/>
  <c r="Y38" i="62"/>
  <c r="F51" i="18"/>
  <c r="F53" i="18" s="1"/>
  <c r="F60" i="18" s="1"/>
  <c r="E137" i="18" s="1"/>
  <c r="E147" i="18" s="1"/>
  <c r="H147" i="18" s="1"/>
  <c r="Y36" i="72"/>
  <c r="G43" i="75"/>
  <c r="G53" i="75" s="1"/>
  <c r="G43" i="78"/>
  <c r="G53" i="78" s="1"/>
  <c r="Y36" i="64"/>
  <c r="F47" i="60"/>
  <c r="F57" i="60" s="1"/>
  <c r="F48" i="57"/>
  <c r="F58" i="57" s="1"/>
  <c r="H57" i="67"/>
  <c r="D48" i="67"/>
  <c r="D58" i="67" s="1"/>
  <c r="F43" i="74"/>
  <c r="F53" i="74" s="1"/>
  <c r="F43" i="77"/>
  <c r="F53" i="77" s="1"/>
  <c r="X36" i="71"/>
  <c r="F53" i="72" l="1"/>
  <c r="D11" i="79"/>
  <c r="D10" i="40"/>
  <c r="D10" i="23"/>
  <c r="C10" i="79"/>
  <c r="D10" i="79"/>
  <c r="D10" i="80"/>
  <c r="D10" i="41"/>
  <c r="E9" i="41"/>
  <c r="E19" i="41" s="1"/>
  <c r="E9" i="23"/>
  <c r="E19" i="23" s="1"/>
  <c r="E9" i="40"/>
  <c r="F8" i="40"/>
  <c r="F18" i="40" s="1"/>
  <c r="F8" i="23"/>
  <c r="F18" i="23" s="1"/>
  <c r="F8" i="41"/>
  <c r="F18" i="41" s="1"/>
  <c r="C10" i="81"/>
  <c r="D20" i="81" s="1"/>
  <c r="C10" i="41"/>
  <c r="C10" i="80"/>
  <c r="C10" i="23"/>
  <c r="C10" i="40"/>
  <c r="D20" i="40" s="1"/>
  <c r="D19" i="79"/>
  <c r="H57" i="56"/>
  <c r="E18" i="17"/>
  <c r="H42" i="19" s="1"/>
  <c r="H58" i="67"/>
  <c r="H57" i="68"/>
  <c r="H55" i="62"/>
  <c r="H57" i="57"/>
  <c r="H55" i="63"/>
  <c r="H56" i="58"/>
  <c r="H58" i="68"/>
  <c r="H55" i="61"/>
  <c r="H53" i="71"/>
  <c r="H53" i="64"/>
  <c r="G7" i="40"/>
  <c r="G17" i="40" s="1"/>
  <c r="H57" i="69"/>
  <c r="C28" i="23"/>
  <c r="D19" i="23"/>
  <c r="H57" i="13"/>
  <c r="D19" i="81"/>
  <c r="C28" i="81"/>
  <c r="H58" i="69"/>
  <c r="H58" i="13"/>
  <c r="C28" i="41"/>
  <c r="D19" i="41"/>
  <c r="D20" i="41"/>
  <c r="H57" i="55"/>
  <c r="D19" i="80"/>
  <c r="C28" i="80"/>
  <c r="H53" i="70"/>
  <c r="D19" i="40"/>
  <c r="C28" i="40"/>
  <c r="D20" i="79"/>
  <c r="H56" i="59"/>
  <c r="H56" i="60"/>
  <c r="W36" i="78"/>
  <c r="W36" i="75"/>
  <c r="AA43" i="27"/>
  <c r="N4" i="17"/>
  <c r="N4" i="18"/>
  <c r="V36" i="78"/>
  <c r="X39" i="63"/>
  <c r="G47" i="62"/>
  <c r="G57" i="62" s="1"/>
  <c r="AA49" i="15"/>
  <c r="N7" i="18"/>
  <c r="N7" i="17"/>
  <c r="AD49" i="36"/>
  <c r="Q8" i="38"/>
  <c r="D47" i="61"/>
  <c r="D57" i="61" s="1"/>
  <c r="Y36" i="76"/>
  <c r="G48" i="59"/>
  <c r="G58" i="59" s="1"/>
  <c r="C56" i="19"/>
  <c r="R40" i="19"/>
  <c r="V39" i="61"/>
  <c r="D48" i="58"/>
  <c r="D58" i="58" s="1"/>
  <c r="S38" i="43"/>
  <c r="D46" i="43"/>
  <c r="D54" i="43"/>
  <c r="E54" i="43" s="1"/>
  <c r="AA43" i="28"/>
  <c r="N4" i="37"/>
  <c r="E19" i="40"/>
  <c r="Y39" i="62"/>
  <c r="V36" i="76"/>
  <c r="AA49" i="31"/>
  <c r="N6" i="37"/>
  <c r="F48" i="59"/>
  <c r="F58" i="59" s="1"/>
  <c r="V39" i="62"/>
  <c r="G48" i="58"/>
  <c r="G58" i="58" s="1"/>
  <c r="AD49" i="16"/>
  <c r="Q8" i="17"/>
  <c r="Q8" i="18"/>
  <c r="Y36" i="77"/>
  <c r="H42" i="45"/>
  <c r="D42" i="45" s="1"/>
  <c r="H42" i="49"/>
  <c r="D42" i="49" s="1"/>
  <c r="H42" i="47"/>
  <c r="D42" i="47" s="1"/>
  <c r="H42" i="43"/>
  <c r="F47" i="62"/>
  <c r="F57" i="62" s="1"/>
  <c r="G47" i="61"/>
  <c r="G57" i="61" s="1"/>
  <c r="G48" i="60"/>
  <c r="G58" i="60" s="1"/>
  <c r="Y39" i="63"/>
  <c r="V36" i="73"/>
  <c r="D48" i="60"/>
  <c r="D58" i="60" s="1"/>
  <c r="Y39" i="61"/>
  <c r="AA49" i="33"/>
  <c r="N7" i="37"/>
  <c r="Y36" i="73"/>
  <c r="X36" i="66"/>
  <c r="H53" i="66"/>
  <c r="D54" i="19"/>
  <c r="E54" i="19" s="1"/>
  <c r="D46" i="19"/>
  <c r="S38" i="19"/>
  <c r="R40" i="42"/>
  <c r="C56" i="42"/>
  <c r="D47" i="63"/>
  <c r="D57" i="63" s="1"/>
  <c r="N6" i="38"/>
  <c r="AA49" i="32"/>
  <c r="Y36" i="74"/>
  <c r="AA48" i="9"/>
  <c r="Z49" i="9"/>
  <c r="H53" i="72"/>
  <c r="F43" i="78"/>
  <c r="F53" i="78" s="1"/>
  <c r="F43" i="75"/>
  <c r="F53" i="75" s="1"/>
  <c r="X36" i="72"/>
  <c r="V39" i="63"/>
  <c r="X36" i="74"/>
  <c r="W36" i="74"/>
  <c r="M5" i="17"/>
  <c r="M5" i="18"/>
  <c r="D48" i="59"/>
  <c r="D58" i="59" s="1"/>
  <c r="F47" i="63"/>
  <c r="F57" i="63" s="1"/>
  <c r="W36" i="77"/>
  <c r="D47" i="62"/>
  <c r="D57" i="62" s="1"/>
  <c r="Y36" i="75"/>
  <c r="N7" i="38"/>
  <c r="AA49" i="34"/>
  <c r="X39" i="62"/>
  <c r="Z49" i="30"/>
  <c r="N5" i="37" s="1"/>
  <c r="AA48" i="30"/>
  <c r="D54" i="42"/>
  <c r="E54" i="42" s="1"/>
  <c r="S38" i="42"/>
  <c r="D46" i="42"/>
  <c r="V36" i="77"/>
  <c r="X39" i="61"/>
  <c r="X36" i="77"/>
  <c r="X36" i="73"/>
  <c r="P4" i="38"/>
  <c r="F12" i="38" s="1"/>
  <c r="AC43" i="7"/>
  <c r="V36" i="74"/>
  <c r="AA48" i="29"/>
  <c r="Z49" i="29"/>
  <c r="N5" i="38" s="1"/>
  <c r="F48" i="60"/>
  <c r="F58" i="60" s="1"/>
  <c r="Q8" i="37"/>
  <c r="AD49" i="35"/>
  <c r="F48" i="58"/>
  <c r="F58" i="58" s="1"/>
  <c r="F47" i="61"/>
  <c r="F57" i="61" s="1"/>
  <c r="Y36" i="78"/>
  <c r="G47" i="63"/>
  <c r="G57" i="63" s="1"/>
  <c r="AA49" i="12"/>
  <c r="N6" i="17"/>
  <c r="N6" i="18"/>
  <c r="H42" i="44"/>
  <c r="D42" i="44" s="1"/>
  <c r="H42" i="42"/>
  <c r="H42" i="48"/>
  <c r="D42" i="48" s="1"/>
  <c r="H42" i="46"/>
  <c r="D42" i="46" s="1"/>
  <c r="X36" i="76"/>
  <c r="C56" i="43"/>
  <c r="R40" i="43"/>
  <c r="V36" i="75"/>
  <c r="D20" i="23" l="1"/>
  <c r="D20" i="80"/>
  <c r="D12" i="81"/>
  <c r="C30" i="81" s="1"/>
  <c r="D12" i="79"/>
  <c r="C30" i="79" s="1"/>
  <c r="D12" i="80"/>
  <c r="C30" i="80" s="1"/>
  <c r="D11" i="80"/>
  <c r="D11" i="81"/>
  <c r="D11" i="23"/>
  <c r="D11" i="41"/>
  <c r="D11" i="40"/>
  <c r="E10" i="23"/>
  <c r="E20" i="23" s="1"/>
  <c r="E10" i="40"/>
  <c r="E20" i="40" s="1"/>
  <c r="E10" i="41"/>
  <c r="E20" i="41" s="1"/>
  <c r="F9" i="23"/>
  <c r="F19" i="23" s="1"/>
  <c r="F9" i="41"/>
  <c r="F19" i="41" s="1"/>
  <c r="F9" i="40"/>
  <c r="F19" i="40" s="1"/>
  <c r="E7" i="79"/>
  <c r="E17" i="79" s="1"/>
  <c r="G7" i="41"/>
  <c r="G17" i="41" s="1"/>
  <c r="E7" i="80"/>
  <c r="H42" i="21"/>
  <c r="D42" i="21" s="1"/>
  <c r="S35" i="21" s="1"/>
  <c r="H42" i="20"/>
  <c r="D42" i="20" s="1"/>
  <c r="S35" i="20" s="1"/>
  <c r="H42" i="22"/>
  <c r="D42" i="22" s="1"/>
  <c r="D51" i="22" s="1"/>
  <c r="E51" i="22" s="1"/>
  <c r="H56" i="63"/>
  <c r="H56" i="61"/>
  <c r="H58" i="56"/>
  <c r="H58" i="55"/>
  <c r="C11" i="79"/>
  <c r="D21" i="79" s="1"/>
  <c r="C11" i="81"/>
  <c r="C11" i="40"/>
  <c r="D21" i="40" s="1"/>
  <c r="C11" i="41"/>
  <c r="C11" i="80"/>
  <c r="D21" i="80" s="1"/>
  <c r="C11" i="23"/>
  <c r="D21" i="23" s="1"/>
  <c r="H53" i="74"/>
  <c r="H57" i="60"/>
  <c r="H58" i="57"/>
  <c r="H57" i="63"/>
  <c r="H53" i="76"/>
  <c r="H57" i="61"/>
  <c r="H53" i="73"/>
  <c r="H57" i="58"/>
  <c r="E17" i="80"/>
  <c r="H57" i="59"/>
  <c r="H57" i="62"/>
  <c r="C12" i="81"/>
  <c r="C12" i="23"/>
  <c r="C29" i="23" s="1"/>
  <c r="C12" i="40"/>
  <c r="C29" i="40" s="1"/>
  <c r="C12" i="79"/>
  <c r="C12" i="80"/>
  <c r="C12" i="41"/>
  <c r="C29" i="41" s="1"/>
  <c r="H56" i="62"/>
  <c r="H53" i="77"/>
  <c r="D48" i="62"/>
  <c r="D58" i="62" s="1"/>
  <c r="D48" i="61"/>
  <c r="D58" i="61" s="1"/>
  <c r="O7" i="18"/>
  <c r="O7" i="17"/>
  <c r="AB49" i="15"/>
  <c r="O6" i="38"/>
  <c r="AB49" i="32"/>
  <c r="F48" i="62"/>
  <c r="F58" i="62" s="1"/>
  <c r="D21" i="81"/>
  <c r="D51" i="20"/>
  <c r="E51" i="20" s="1"/>
  <c r="AB49" i="31"/>
  <c r="O6" i="37"/>
  <c r="E44" i="64"/>
  <c r="E54" i="64" s="1"/>
  <c r="E44" i="70"/>
  <c r="S35" i="22"/>
  <c r="D51" i="47"/>
  <c r="E51" i="47" s="1"/>
  <c r="S35" i="47"/>
  <c r="S35" i="49"/>
  <c r="D51" i="49"/>
  <c r="E51" i="49" s="1"/>
  <c r="G48" i="62"/>
  <c r="G58" i="62" s="1"/>
  <c r="D51" i="21"/>
  <c r="E51" i="21" s="1"/>
  <c r="D51" i="45"/>
  <c r="E51" i="45" s="1"/>
  <c r="S35" i="45"/>
  <c r="D51" i="44"/>
  <c r="E51" i="44" s="1"/>
  <c r="S35" i="44"/>
  <c r="S39" i="19"/>
  <c r="D47" i="19"/>
  <c r="D55" i="19"/>
  <c r="E55" i="19" s="1"/>
  <c r="AB49" i="34"/>
  <c r="O7" i="38"/>
  <c r="AD43" i="7"/>
  <c r="Q4" i="38"/>
  <c r="X36" i="75"/>
  <c r="H53" i="75"/>
  <c r="G7" i="23"/>
  <c r="G17" i="23" s="1"/>
  <c r="D48" i="63"/>
  <c r="D58" i="63" s="1"/>
  <c r="H53" i="78"/>
  <c r="X36" i="78"/>
  <c r="O4" i="18"/>
  <c r="AB43" i="27"/>
  <c r="O4" i="17"/>
  <c r="AE49" i="35"/>
  <c r="R8" i="37"/>
  <c r="E7" i="81"/>
  <c r="R8" i="17"/>
  <c r="AE49" i="16"/>
  <c r="R8" i="18"/>
  <c r="AB43" i="28"/>
  <c r="O4" i="37"/>
  <c r="S35" i="46"/>
  <c r="D51" i="46"/>
  <c r="E51" i="46" s="1"/>
  <c r="N5" i="17"/>
  <c r="N5" i="18"/>
  <c r="G48" i="61"/>
  <c r="G58" i="61" s="1"/>
  <c r="R8" i="38"/>
  <c r="AE49" i="36"/>
  <c r="AB48" i="30"/>
  <c r="AA49" i="30"/>
  <c r="O5" i="37" s="1"/>
  <c r="S35" i="48"/>
  <c r="D51" i="48"/>
  <c r="E51" i="48" s="1"/>
  <c r="F48" i="63"/>
  <c r="F58" i="63" s="1"/>
  <c r="S39" i="42"/>
  <c r="D55" i="42"/>
  <c r="E55" i="42" s="1"/>
  <c r="D47" i="42"/>
  <c r="AB48" i="9"/>
  <c r="AA49" i="9"/>
  <c r="G48" i="63"/>
  <c r="G58" i="63" s="1"/>
  <c r="D55" i="43"/>
  <c r="E55" i="43" s="1"/>
  <c r="D47" i="43"/>
  <c r="S39" i="43"/>
  <c r="AA49" i="29"/>
  <c r="O5" i="38" s="1"/>
  <c r="AB48" i="29"/>
  <c r="O6" i="18"/>
  <c r="AB49" i="12"/>
  <c r="O6" i="17"/>
  <c r="F48" i="61"/>
  <c r="F58" i="61" s="1"/>
  <c r="AB49" i="33"/>
  <c r="O7" i="37"/>
  <c r="E54" i="70" l="1"/>
  <c r="D21" i="41"/>
  <c r="D12" i="23"/>
  <c r="C30" i="23" s="1"/>
  <c r="D12" i="41"/>
  <c r="C30" i="41" s="1"/>
  <c r="D12" i="40"/>
  <c r="C30" i="40" s="1"/>
  <c r="F11" i="40"/>
  <c r="E11" i="40"/>
  <c r="F21" i="40" s="1"/>
  <c r="F11" i="41"/>
  <c r="F21" i="41" s="1"/>
  <c r="E11" i="23"/>
  <c r="E11" i="41"/>
  <c r="E21" i="41" s="1"/>
  <c r="F11" i="23"/>
  <c r="F21" i="23" s="1"/>
  <c r="F10" i="40"/>
  <c r="F20" i="40" s="1"/>
  <c r="F10" i="41"/>
  <c r="F10" i="23"/>
  <c r="F20" i="23" s="1"/>
  <c r="F7" i="79"/>
  <c r="F17" i="79" s="1"/>
  <c r="G7" i="79"/>
  <c r="F7" i="80"/>
  <c r="F17" i="80" s="1"/>
  <c r="G7" i="80"/>
  <c r="D22" i="40"/>
  <c r="D30" i="41"/>
  <c r="H58" i="63"/>
  <c r="H58" i="60"/>
  <c r="C29" i="80"/>
  <c r="D30" i="80" s="1"/>
  <c r="D22" i="80"/>
  <c r="D22" i="79"/>
  <c r="C29" i="79"/>
  <c r="D30" i="79" s="1"/>
  <c r="H58" i="58"/>
  <c r="C29" i="81"/>
  <c r="D30" i="81" s="1"/>
  <c r="D22" i="81"/>
  <c r="E21" i="23"/>
  <c r="H58" i="61"/>
  <c r="H58" i="59"/>
  <c r="H58" i="62"/>
  <c r="D30" i="40"/>
  <c r="R4" i="38"/>
  <c r="AE43" i="7"/>
  <c r="AC49" i="34"/>
  <c r="P7" i="38"/>
  <c r="F15" i="38" s="1"/>
  <c r="P6" i="38"/>
  <c r="F14" i="38" s="1"/>
  <c r="AC49" i="32"/>
  <c r="S40" i="43"/>
  <c r="D56" i="43"/>
  <c r="E56" i="43" s="1"/>
  <c r="S40" i="19"/>
  <c r="D56" i="19"/>
  <c r="E56" i="19" s="1"/>
  <c r="AF49" i="36"/>
  <c r="S8" i="38"/>
  <c r="AC43" i="27"/>
  <c r="P4" i="18"/>
  <c r="F12" i="18" s="1"/>
  <c r="P4" i="17"/>
  <c r="F12" i="17" s="1"/>
  <c r="AC49" i="15"/>
  <c r="P7" i="17"/>
  <c r="F15" i="17" s="1"/>
  <c r="P7" i="18"/>
  <c r="F15" i="18" s="1"/>
  <c r="AC49" i="12"/>
  <c r="P6" i="17"/>
  <c r="F14" i="17" s="1"/>
  <c r="P6" i="18"/>
  <c r="F14" i="18" s="1"/>
  <c r="AC48" i="30"/>
  <c r="AB49" i="30"/>
  <c r="P5" i="37" s="1"/>
  <c r="F13" i="37" s="1"/>
  <c r="E44" i="73"/>
  <c r="E54" i="73" s="1"/>
  <c r="E44" i="76"/>
  <c r="E54" i="76" s="1"/>
  <c r="W37" i="70"/>
  <c r="S8" i="17"/>
  <c r="AF49" i="16"/>
  <c r="S8" i="18"/>
  <c r="O5" i="18"/>
  <c r="O5" i="17"/>
  <c r="G7" i="81"/>
  <c r="W37" i="64"/>
  <c r="E17" i="81"/>
  <c r="S8" i="37"/>
  <c r="AF49" i="35"/>
  <c r="AB49" i="9"/>
  <c r="AC48" i="9"/>
  <c r="S40" i="42"/>
  <c r="D56" i="42"/>
  <c r="E56" i="42" s="1"/>
  <c r="F20" i="41"/>
  <c r="P7" i="37"/>
  <c r="F15" i="37" s="1"/>
  <c r="AC49" i="33"/>
  <c r="AC48" i="29"/>
  <c r="AB49" i="29"/>
  <c r="P5" i="38" s="1"/>
  <c r="F13" i="38" s="1"/>
  <c r="P4" i="37"/>
  <c r="F12" i="37" s="1"/>
  <c r="AC43" i="28"/>
  <c r="AC49" i="31"/>
  <c r="P6" i="37"/>
  <c r="F14" i="37" s="1"/>
  <c r="F7" i="81"/>
  <c r="D22" i="41" l="1"/>
  <c r="D22" i="23"/>
  <c r="E21" i="40"/>
  <c r="G17" i="79"/>
  <c r="F12" i="41"/>
  <c r="C32" i="41" s="1"/>
  <c r="E12" i="23"/>
  <c r="E22" i="23" s="1"/>
  <c r="E12" i="41"/>
  <c r="E22" i="41" s="1"/>
  <c r="F12" i="23"/>
  <c r="C32" i="23" s="1"/>
  <c r="F12" i="40"/>
  <c r="C32" i="40" s="1"/>
  <c r="E12" i="40"/>
  <c r="C31" i="40" s="1"/>
  <c r="G17" i="80"/>
  <c r="G17" i="81"/>
  <c r="D30" i="23"/>
  <c r="Q4" i="18"/>
  <c r="AD43" i="27"/>
  <c r="Q4" i="17"/>
  <c r="AD49" i="15"/>
  <c r="Q7" i="18"/>
  <c r="Q7" i="17"/>
  <c r="W37" i="76"/>
  <c r="T8" i="17"/>
  <c r="AG49" i="16"/>
  <c r="T8" i="18"/>
  <c r="E44" i="66"/>
  <c r="E54" i="66" s="1"/>
  <c r="E44" i="72"/>
  <c r="F44" i="71"/>
  <c r="F44" i="65"/>
  <c r="F54" i="65" s="1"/>
  <c r="D44" i="66"/>
  <c r="D54" i="66" s="1"/>
  <c r="D44" i="72"/>
  <c r="G43" i="20"/>
  <c r="C43" i="20" s="1"/>
  <c r="G43" i="21"/>
  <c r="C43" i="21" s="1"/>
  <c r="F30" i="17"/>
  <c r="H65" i="17"/>
  <c r="H67" i="17" s="1"/>
  <c r="H74" i="17" s="1"/>
  <c r="F138" i="17" s="1"/>
  <c r="F148" i="17" s="1"/>
  <c r="G43" i="22"/>
  <c r="C43" i="22" s="1"/>
  <c r="G43" i="19"/>
  <c r="Q6" i="38"/>
  <c r="AD49" i="32"/>
  <c r="W37" i="73"/>
  <c r="Q4" i="37"/>
  <c r="AD43" i="28"/>
  <c r="G43" i="49"/>
  <c r="C43" i="49" s="1"/>
  <c r="H65" i="38"/>
  <c r="H67" i="38" s="1"/>
  <c r="H74" i="38" s="1"/>
  <c r="F138" i="38" s="1"/>
  <c r="F148" i="38" s="1"/>
  <c r="G43" i="47"/>
  <c r="C43" i="47" s="1"/>
  <c r="F30" i="38"/>
  <c r="D44" i="70"/>
  <c r="G43" i="45"/>
  <c r="C43" i="45" s="1"/>
  <c r="D44" i="64"/>
  <c r="D54" i="64" s="1"/>
  <c r="G43" i="43"/>
  <c r="T8" i="38"/>
  <c r="AG49" i="36"/>
  <c r="Q6" i="37"/>
  <c r="AD49" i="31"/>
  <c r="F17" i="81"/>
  <c r="G44" i="64"/>
  <c r="G54" i="64" s="1"/>
  <c r="F31" i="38"/>
  <c r="G44" i="70"/>
  <c r="J65" i="38"/>
  <c r="J67" i="38" s="1"/>
  <c r="J74" i="38" s="1"/>
  <c r="G138" i="38" s="1"/>
  <c r="G148" i="38" s="1"/>
  <c r="F30" i="18"/>
  <c r="H65" i="18"/>
  <c r="H67" i="18" s="1"/>
  <c r="H74" i="18" s="1"/>
  <c r="F138" i="18" s="1"/>
  <c r="F148" i="18" s="1"/>
  <c r="Q6" i="18"/>
  <c r="Q6" i="17"/>
  <c r="AD49" i="12"/>
  <c r="AD49" i="34"/>
  <c r="Q7" i="38"/>
  <c r="AC49" i="9"/>
  <c r="AD48" i="9"/>
  <c r="D44" i="71"/>
  <c r="G43" i="44"/>
  <c r="C43" i="44" s="1"/>
  <c r="H65" i="37"/>
  <c r="H67" i="37" s="1"/>
  <c r="H74" i="37" s="1"/>
  <c r="F138" i="37" s="1"/>
  <c r="F148" i="37" s="1"/>
  <c r="G43" i="42"/>
  <c r="D44" i="65"/>
  <c r="D54" i="65" s="1"/>
  <c r="G43" i="46"/>
  <c r="C43" i="46" s="1"/>
  <c r="G43" i="48"/>
  <c r="C43" i="48" s="1"/>
  <c r="F30" i="37"/>
  <c r="Q7" i="37"/>
  <c r="AD49" i="33"/>
  <c r="F31" i="18"/>
  <c r="J65" i="18"/>
  <c r="J67" i="18" s="1"/>
  <c r="J74" i="18" s="1"/>
  <c r="G138" i="18" s="1"/>
  <c r="G148" i="18" s="1"/>
  <c r="S4" i="38"/>
  <c r="AF43" i="7"/>
  <c r="P5" i="18"/>
  <c r="F13" i="18" s="1"/>
  <c r="E65" i="18" s="1"/>
  <c r="E67" i="18" s="1"/>
  <c r="E74" i="18" s="1"/>
  <c r="D138" i="18" s="1"/>
  <c r="D148" i="18" s="1"/>
  <c r="P5" i="17"/>
  <c r="F13" i="17" s="1"/>
  <c r="F65" i="17" s="1"/>
  <c r="F67" i="17" s="1"/>
  <c r="F74" i="17" s="1"/>
  <c r="E138" i="17" s="1"/>
  <c r="E148" i="17" s="1"/>
  <c r="T8" i="37"/>
  <c r="AG49" i="35"/>
  <c r="AC49" i="30"/>
  <c r="Q5" i="37" s="1"/>
  <c r="AD48" i="30"/>
  <c r="F17" i="37"/>
  <c r="E44" i="71"/>
  <c r="E65" i="37"/>
  <c r="E67" i="37" s="1"/>
  <c r="E74" i="37" s="1"/>
  <c r="D138" i="37" s="1"/>
  <c r="D148" i="37" s="1"/>
  <c r="E44" i="65"/>
  <c r="E54" i="65" s="1"/>
  <c r="F65" i="37"/>
  <c r="F67" i="37" s="1"/>
  <c r="F74" i="37" s="1"/>
  <c r="E138" i="37" s="1"/>
  <c r="E148" i="37" s="1"/>
  <c r="F44" i="70"/>
  <c r="F44" i="64"/>
  <c r="F54" i="64" s="1"/>
  <c r="F17" i="38"/>
  <c r="F65" i="38"/>
  <c r="F67" i="38" s="1"/>
  <c r="F74" i="38" s="1"/>
  <c r="E138" i="38" s="1"/>
  <c r="E148" i="38" s="1"/>
  <c r="E65" i="38"/>
  <c r="E67" i="38" s="1"/>
  <c r="E74" i="38" s="1"/>
  <c r="D138" i="38" s="1"/>
  <c r="D148" i="38" s="1"/>
  <c r="AD48" i="29"/>
  <c r="AC49" i="29"/>
  <c r="Q5" i="38" s="1"/>
  <c r="F31" i="37"/>
  <c r="J65" i="37"/>
  <c r="J67" i="37" s="1"/>
  <c r="J74" i="37" s="1"/>
  <c r="G138" i="37" s="1"/>
  <c r="G148" i="37" s="1"/>
  <c r="G44" i="71"/>
  <c r="G44" i="65"/>
  <c r="G54" i="65" s="1"/>
  <c r="G44" i="66"/>
  <c r="G54" i="66" s="1"/>
  <c r="J65" i="17"/>
  <c r="J67" i="17" s="1"/>
  <c r="J74" i="17" s="1"/>
  <c r="G138" i="17" s="1"/>
  <c r="G148" i="17" s="1"/>
  <c r="F31" i="17"/>
  <c r="G44" i="72"/>
  <c r="C31" i="41" l="1"/>
  <c r="E22" i="40"/>
  <c r="F22" i="40"/>
  <c r="F22" i="23"/>
  <c r="F54" i="70"/>
  <c r="E54" i="71"/>
  <c r="G54" i="70"/>
  <c r="F22" i="41"/>
  <c r="E54" i="72"/>
  <c r="D54" i="71"/>
  <c r="C31" i="23"/>
  <c r="G54" i="71"/>
  <c r="D54" i="70"/>
  <c r="D54" i="72"/>
  <c r="G54" i="72"/>
  <c r="F54" i="71"/>
  <c r="H54" i="65"/>
  <c r="H148" i="38"/>
  <c r="F17" i="17"/>
  <c r="F18" i="17" s="1"/>
  <c r="D32" i="40"/>
  <c r="D31" i="40"/>
  <c r="D32" i="41"/>
  <c r="D31" i="41"/>
  <c r="F65" i="18"/>
  <c r="F67" i="18" s="1"/>
  <c r="F74" i="18" s="1"/>
  <c r="E138" i="18" s="1"/>
  <c r="E148" i="18" s="1"/>
  <c r="H148" i="18" s="1"/>
  <c r="E65" i="17"/>
  <c r="E67" i="17" s="1"/>
  <c r="E74" i="17" s="1"/>
  <c r="D138" i="17" s="1"/>
  <c r="D148" i="17" s="1"/>
  <c r="H148" i="17" s="1"/>
  <c r="F17" i="18"/>
  <c r="F33" i="18" s="1"/>
  <c r="E44" i="75"/>
  <c r="E54" i="75" s="1"/>
  <c r="W37" i="72"/>
  <c r="E44" i="78"/>
  <c r="E54" i="78" s="1"/>
  <c r="U8" i="38"/>
  <c r="G16" i="38" s="1"/>
  <c r="G32" i="38" s="1"/>
  <c r="AH49" i="36"/>
  <c r="R6" i="38"/>
  <c r="AE49" i="32"/>
  <c r="W37" i="66"/>
  <c r="R36" i="44"/>
  <c r="C52" i="44"/>
  <c r="V37" i="71"/>
  <c r="D44" i="77"/>
  <c r="D54" i="77" s="1"/>
  <c r="D44" i="74"/>
  <c r="D54" i="74" s="1"/>
  <c r="R7" i="38"/>
  <c r="AE49" i="34"/>
  <c r="U8" i="18"/>
  <c r="G16" i="18" s="1"/>
  <c r="G32" i="18" s="1"/>
  <c r="U8" i="17"/>
  <c r="G16" i="17" s="1"/>
  <c r="G32" i="17" s="1"/>
  <c r="AH49" i="16"/>
  <c r="G44" i="77"/>
  <c r="G54" i="77" s="1"/>
  <c r="G44" i="74"/>
  <c r="G54" i="74" s="1"/>
  <c r="Y37" i="71"/>
  <c r="AE49" i="12"/>
  <c r="R6" i="18"/>
  <c r="R6" i="17"/>
  <c r="V37" i="64"/>
  <c r="C52" i="22"/>
  <c r="R36" i="22"/>
  <c r="AD49" i="9"/>
  <c r="AE48" i="9"/>
  <c r="AE49" i="31"/>
  <c r="R6" i="37"/>
  <c r="AE48" i="29"/>
  <c r="AD49" i="29"/>
  <c r="R5" i="38" s="1"/>
  <c r="X37" i="64"/>
  <c r="F44" i="73"/>
  <c r="F54" i="73" s="1"/>
  <c r="F44" i="76"/>
  <c r="F54" i="76" s="1"/>
  <c r="X37" i="70"/>
  <c r="AE49" i="33"/>
  <c r="R7" i="37"/>
  <c r="D44" i="76"/>
  <c r="D54" i="76" s="1"/>
  <c r="V37" i="70"/>
  <c r="D44" i="73"/>
  <c r="D54" i="73" s="1"/>
  <c r="F44" i="66"/>
  <c r="F54" i="66" s="1"/>
  <c r="F44" i="72"/>
  <c r="T4" i="38"/>
  <c r="AG43" i="7"/>
  <c r="U4" i="38" s="1"/>
  <c r="F33" i="38"/>
  <c r="F18" i="38"/>
  <c r="R36" i="21"/>
  <c r="C52" i="21"/>
  <c r="R36" i="45"/>
  <c r="C52" i="45"/>
  <c r="W37" i="65"/>
  <c r="C52" i="47"/>
  <c r="R36" i="47"/>
  <c r="R36" i="20"/>
  <c r="C52" i="20"/>
  <c r="H148" i="37"/>
  <c r="D44" i="78"/>
  <c r="D54" i="78" s="1"/>
  <c r="D44" i="75"/>
  <c r="D54" i="75" s="1"/>
  <c r="V37" i="72"/>
  <c r="R7" i="17"/>
  <c r="AE49" i="15"/>
  <c r="R7" i="18"/>
  <c r="G44" i="75"/>
  <c r="G54" i="75" s="1"/>
  <c r="G44" i="78"/>
  <c r="G54" i="78" s="1"/>
  <c r="Y37" i="72"/>
  <c r="R36" i="48"/>
  <c r="C52" i="48"/>
  <c r="E44" i="74"/>
  <c r="E54" i="74" s="1"/>
  <c r="E44" i="77"/>
  <c r="E54" i="77" s="1"/>
  <c r="W37" i="71"/>
  <c r="R36" i="46"/>
  <c r="C52" i="46"/>
  <c r="Y37" i="70"/>
  <c r="G44" i="76"/>
  <c r="G54" i="76" s="1"/>
  <c r="G44" i="73"/>
  <c r="G54" i="73" s="1"/>
  <c r="C52" i="49"/>
  <c r="R36" i="49"/>
  <c r="V37" i="66"/>
  <c r="Y37" i="66"/>
  <c r="F33" i="37"/>
  <c r="F18" i="37"/>
  <c r="V37" i="65"/>
  <c r="R4" i="37"/>
  <c r="AE43" i="28"/>
  <c r="X37" i="65"/>
  <c r="R4" i="18"/>
  <c r="AE43" i="27"/>
  <c r="R4" i="17"/>
  <c r="U8" i="37"/>
  <c r="G16" i="37" s="1"/>
  <c r="G32" i="37" s="1"/>
  <c r="AH49" i="35"/>
  <c r="Q5" i="18"/>
  <c r="Q5" i="17"/>
  <c r="Y37" i="65"/>
  <c r="AE48" i="30"/>
  <c r="AD49" i="30"/>
  <c r="R5" i="37" s="1"/>
  <c r="Y37" i="64"/>
  <c r="F44" i="74"/>
  <c r="F54" i="74" s="1"/>
  <c r="F44" i="77"/>
  <c r="F54" i="77" s="1"/>
  <c r="X37" i="71"/>
  <c r="F54" i="72" l="1"/>
  <c r="D32" i="23"/>
  <c r="D31" i="23"/>
  <c r="F33" i="17"/>
  <c r="G8" i="40"/>
  <c r="G18" i="40" s="1"/>
  <c r="H54" i="70"/>
  <c r="H54" i="71"/>
  <c r="H54" i="64"/>
  <c r="Y37" i="73"/>
  <c r="S6" i="17"/>
  <c r="AF49" i="12"/>
  <c r="S6" i="18"/>
  <c r="X37" i="73"/>
  <c r="Y37" i="74"/>
  <c r="AF49" i="32"/>
  <c r="S6" i="38"/>
  <c r="V37" i="75"/>
  <c r="G12" i="38"/>
  <c r="V4" i="38"/>
  <c r="W4" i="38" s="1"/>
  <c r="X4" i="38" s="1"/>
  <c r="Y4" i="38" s="1"/>
  <c r="Z4" i="38" s="1"/>
  <c r="Y37" i="77"/>
  <c r="AI49" i="36"/>
  <c r="V8" i="38"/>
  <c r="Y37" i="75"/>
  <c r="AE49" i="29"/>
  <c r="S5" i="38" s="1"/>
  <c r="AF48" i="29"/>
  <c r="AI49" i="16"/>
  <c r="V8" i="18"/>
  <c r="V8" i="17"/>
  <c r="Y37" i="76"/>
  <c r="X37" i="77"/>
  <c r="V37" i="78"/>
  <c r="F44" i="78"/>
  <c r="F54" i="78" s="1"/>
  <c r="H54" i="72"/>
  <c r="F44" i="75"/>
  <c r="F54" i="75" s="1"/>
  <c r="X37" i="72"/>
  <c r="W37" i="78"/>
  <c r="S4" i="18"/>
  <c r="S4" i="17"/>
  <c r="AF43" i="27"/>
  <c r="X37" i="66"/>
  <c r="H54" i="66"/>
  <c r="S6" i="37"/>
  <c r="AF49" i="31"/>
  <c r="H43" i="48"/>
  <c r="D43" i="48" s="1"/>
  <c r="H43" i="46"/>
  <c r="D43" i="46" s="1"/>
  <c r="H43" i="44"/>
  <c r="D43" i="44" s="1"/>
  <c r="H43" i="42"/>
  <c r="W37" i="74"/>
  <c r="V37" i="73"/>
  <c r="AF48" i="9"/>
  <c r="AE49" i="9"/>
  <c r="AF49" i="34"/>
  <c r="S7" i="38"/>
  <c r="X37" i="74"/>
  <c r="R5" i="18"/>
  <c r="R5" i="17"/>
  <c r="W37" i="75"/>
  <c r="X37" i="76"/>
  <c r="S4" i="37"/>
  <c r="AF43" i="28"/>
  <c r="V37" i="76"/>
  <c r="V37" i="74"/>
  <c r="H43" i="45"/>
  <c r="D43" i="45" s="1"/>
  <c r="H43" i="43"/>
  <c r="H43" i="49"/>
  <c r="D43" i="49" s="1"/>
  <c r="H43" i="47"/>
  <c r="D43" i="47" s="1"/>
  <c r="W37" i="77"/>
  <c r="AF48" i="30"/>
  <c r="AE49" i="30"/>
  <c r="S5" i="37" s="1"/>
  <c r="S7" i="18"/>
  <c r="S7" i="17"/>
  <c r="AF49" i="15"/>
  <c r="V37" i="77"/>
  <c r="H43" i="19"/>
  <c r="H43" i="20"/>
  <c r="D43" i="20" s="1"/>
  <c r="H43" i="22"/>
  <c r="D43" i="22" s="1"/>
  <c r="H43" i="21"/>
  <c r="D43" i="21" s="1"/>
  <c r="AI49" i="35"/>
  <c r="V8" i="37"/>
  <c r="Y37" i="78"/>
  <c r="S7" i="37"/>
  <c r="AF49" i="33"/>
  <c r="E8" i="80" l="1"/>
  <c r="E18" i="80" s="1"/>
  <c r="E8" i="79"/>
  <c r="E18" i="79" s="1"/>
  <c r="G8" i="41"/>
  <c r="G18" i="41" s="1"/>
  <c r="H54" i="73"/>
  <c r="H54" i="77"/>
  <c r="H54" i="74"/>
  <c r="H54" i="76"/>
  <c r="AA4" i="38"/>
  <c r="AB4" i="38" s="1"/>
  <c r="AC4" i="38" s="1"/>
  <c r="AD4" i="38" s="1"/>
  <c r="AE4" i="38" s="1"/>
  <c r="H12" i="38"/>
  <c r="E45" i="64"/>
  <c r="E55" i="64" s="1"/>
  <c r="E45" i="70"/>
  <c r="AG49" i="31"/>
  <c r="T6" i="37"/>
  <c r="D52" i="47"/>
  <c r="E52" i="47" s="1"/>
  <c r="S36" i="47"/>
  <c r="D52" i="46"/>
  <c r="E52" i="46" s="1"/>
  <c r="S36" i="46"/>
  <c r="T6" i="38"/>
  <c r="AG49" i="32"/>
  <c r="T4" i="17"/>
  <c r="T4" i="18"/>
  <c r="AG43" i="27"/>
  <c r="S36" i="44"/>
  <c r="D52" i="44"/>
  <c r="E52" i="44" s="1"/>
  <c r="T7" i="37"/>
  <c r="AG49" i="33"/>
  <c r="W8" i="17"/>
  <c r="W8" i="18"/>
  <c r="AJ49" i="16"/>
  <c r="S5" i="17"/>
  <c r="S5" i="18"/>
  <c r="AG48" i="29"/>
  <c r="AF49" i="29"/>
  <c r="T5" i="38" s="1"/>
  <c r="AG48" i="9"/>
  <c r="AF49" i="9"/>
  <c r="S36" i="22"/>
  <c r="D52" i="22"/>
  <c r="E52" i="22" s="1"/>
  <c r="D52" i="48"/>
  <c r="E52" i="48" s="1"/>
  <c r="S36" i="48"/>
  <c r="W8" i="37"/>
  <c r="AJ49" i="35"/>
  <c r="AG49" i="12"/>
  <c r="T6" i="17"/>
  <c r="T6" i="18"/>
  <c r="G8" i="23"/>
  <c r="G18" i="23" s="1"/>
  <c r="S36" i="45"/>
  <c r="D52" i="45"/>
  <c r="E52" i="45" s="1"/>
  <c r="T4" i="37"/>
  <c r="AG43" i="28"/>
  <c r="U4" i="37" s="1"/>
  <c r="H54" i="75"/>
  <c r="X37" i="75"/>
  <c r="S36" i="49"/>
  <c r="D52" i="49"/>
  <c r="E52" i="49" s="1"/>
  <c r="AG49" i="34"/>
  <c r="T7" i="38"/>
  <c r="T7" i="18"/>
  <c r="AG49" i="15"/>
  <c r="T7" i="17"/>
  <c r="E8" i="81"/>
  <c r="AJ49" i="36"/>
  <c r="W8" i="38"/>
  <c r="AF49" i="30"/>
  <c r="T5" i="37" s="1"/>
  <c r="AG48" i="30"/>
  <c r="S36" i="21"/>
  <c r="D52" i="21"/>
  <c r="E52" i="21" s="1"/>
  <c r="S36" i="20"/>
  <c r="D52" i="20"/>
  <c r="E52" i="20" s="1"/>
  <c r="H54" i="78"/>
  <c r="X37" i="78"/>
  <c r="E55" i="70" l="1"/>
  <c r="G8" i="79"/>
  <c r="F8" i="80"/>
  <c r="F18" i="80" s="1"/>
  <c r="G8" i="80"/>
  <c r="F8" i="81"/>
  <c r="F18" i="81" s="1"/>
  <c r="F8" i="79"/>
  <c r="F18" i="79" s="1"/>
  <c r="V4" i="37"/>
  <c r="W4" i="37" s="1"/>
  <c r="X4" i="37" s="1"/>
  <c r="Y4" i="37" s="1"/>
  <c r="Z4" i="37" s="1"/>
  <c r="G12" i="37"/>
  <c r="T5" i="17"/>
  <c r="T5" i="18"/>
  <c r="U6" i="38"/>
  <c r="G14" i="38" s="1"/>
  <c r="AH49" i="32"/>
  <c r="E18" i="81"/>
  <c r="X8" i="18"/>
  <c r="X8" i="17"/>
  <c r="AK49" i="16"/>
  <c r="U6" i="37"/>
  <c r="G14" i="37" s="1"/>
  <c r="AH49" i="31"/>
  <c r="AH49" i="15"/>
  <c r="U7" i="17"/>
  <c r="G15" i="17" s="1"/>
  <c r="U7" i="18"/>
  <c r="G15" i="18" s="1"/>
  <c r="U6" i="17"/>
  <c r="G14" i="17" s="1"/>
  <c r="U6" i="18"/>
  <c r="G14" i="18" s="1"/>
  <c r="AH49" i="12"/>
  <c r="AH49" i="33"/>
  <c r="U7" i="37"/>
  <c r="G15" i="37" s="1"/>
  <c r="AK49" i="36"/>
  <c r="X8" i="38"/>
  <c r="X8" i="37"/>
  <c r="AK49" i="35"/>
  <c r="E45" i="73"/>
  <c r="E55" i="73" s="1"/>
  <c r="W38" i="70"/>
  <c r="E45" i="76"/>
  <c r="E55" i="76" s="1"/>
  <c r="AH48" i="9"/>
  <c r="AG49" i="9"/>
  <c r="AH49" i="34"/>
  <c r="U7" i="38"/>
  <c r="G15" i="38" s="1"/>
  <c r="W38" i="64"/>
  <c r="AG49" i="29"/>
  <c r="U5" i="38" s="1"/>
  <c r="G13" i="38" s="1"/>
  <c r="AH48" i="29"/>
  <c r="G8" i="81"/>
  <c r="G18" i="81" s="1"/>
  <c r="U4" i="17"/>
  <c r="U4" i="18"/>
  <c r="E46" i="64"/>
  <c r="E56" i="64" s="1"/>
  <c r="E46" i="70"/>
  <c r="AH48" i="30"/>
  <c r="AG49" i="30"/>
  <c r="U5" i="37" s="1"/>
  <c r="G13" i="37" s="1"/>
  <c r="I12" i="38"/>
  <c r="AF4" i="38"/>
  <c r="AG4" i="38" s="1"/>
  <c r="AH4" i="38" s="1"/>
  <c r="AI4" i="38" s="1"/>
  <c r="AJ4" i="38" s="1"/>
  <c r="J12" i="38" s="1"/>
  <c r="G18" i="80" l="1"/>
  <c r="E56" i="70"/>
  <c r="G18" i="79"/>
  <c r="G31" i="18"/>
  <c r="J79" i="18"/>
  <c r="J81" i="18" s="1"/>
  <c r="J88" i="18" s="1"/>
  <c r="G139" i="18" s="1"/>
  <c r="G149" i="18" s="1"/>
  <c r="V7" i="17"/>
  <c r="AI49" i="15"/>
  <c r="V7" i="18"/>
  <c r="J79" i="17"/>
  <c r="J81" i="17" s="1"/>
  <c r="J88" i="17" s="1"/>
  <c r="G139" i="17" s="1"/>
  <c r="G149" i="17" s="1"/>
  <c r="G45" i="72"/>
  <c r="G45" i="66"/>
  <c r="G55" i="66" s="1"/>
  <c r="G31" i="17"/>
  <c r="W38" i="73"/>
  <c r="G12" i="17"/>
  <c r="V4" i="17"/>
  <c r="W4" i="17" s="1"/>
  <c r="X4" i="17" s="1"/>
  <c r="Y4" i="17" s="1"/>
  <c r="Z4" i="17" s="1"/>
  <c r="F45" i="64"/>
  <c r="F55" i="64" s="1"/>
  <c r="F45" i="70"/>
  <c r="E79" i="38"/>
  <c r="E81" i="38" s="1"/>
  <c r="E88" i="38" s="1"/>
  <c r="D139" i="38" s="1"/>
  <c r="D149" i="38" s="1"/>
  <c r="F79" i="38"/>
  <c r="F81" i="38" s="1"/>
  <c r="F88" i="38" s="1"/>
  <c r="E139" i="38" s="1"/>
  <c r="E149" i="38" s="1"/>
  <c r="G17" i="38"/>
  <c r="AI49" i="32"/>
  <c r="V6" i="38"/>
  <c r="W38" i="76"/>
  <c r="E46" i="73"/>
  <c r="E56" i="73" s="1"/>
  <c r="W39" i="70"/>
  <c r="E46" i="76"/>
  <c r="E56" i="76" s="1"/>
  <c r="V4" i="18"/>
  <c r="W4" i="18" s="1"/>
  <c r="X4" i="18" s="1"/>
  <c r="Y4" i="18" s="1"/>
  <c r="Z4" i="18" s="1"/>
  <c r="G12" i="18"/>
  <c r="AL49" i="35"/>
  <c r="Y8" i="37"/>
  <c r="H79" i="38"/>
  <c r="H81" i="38" s="1"/>
  <c r="H88" i="38" s="1"/>
  <c r="F139" i="38" s="1"/>
  <c r="F149" i="38" s="1"/>
  <c r="G44" i="45"/>
  <c r="C44" i="45" s="1"/>
  <c r="G44" i="47"/>
  <c r="C44" i="47" s="1"/>
  <c r="G30" i="38"/>
  <c r="G44" i="49"/>
  <c r="C44" i="49" s="1"/>
  <c r="G44" i="43"/>
  <c r="D45" i="70"/>
  <c r="D45" i="64"/>
  <c r="D55" i="64" s="1"/>
  <c r="AI48" i="9"/>
  <c r="AH49" i="9"/>
  <c r="W39" i="64"/>
  <c r="E48" i="64"/>
  <c r="E58" i="64" s="1"/>
  <c r="E48" i="70"/>
  <c r="V7" i="37"/>
  <c r="AI49" i="33"/>
  <c r="D45" i="65"/>
  <c r="D55" i="65" s="1"/>
  <c r="G44" i="46"/>
  <c r="C44" i="46" s="1"/>
  <c r="G30" i="37"/>
  <c r="G44" i="42"/>
  <c r="G44" i="44"/>
  <c r="C44" i="44" s="1"/>
  <c r="G44" i="48"/>
  <c r="C44" i="48" s="1"/>
  <c r="D45" i="71"/>
  <c r="H79" i="37"/>
  <c r="H81" i="37" s="1"/>
  <c r="H88" i="37" s="1"/>
  <c r="F139" i="37" s="1"/>
  <c r="F149" i="37" s="1"/>
  <c r="E47" i="70"/>
  <c r="E47" i="64"/>
  <c r="E57" i="64" s="1"/>
  <c r="AI49" i="12"/>
  <c r="V6" i="17"/>
  <c r="V6" i="18"/>
  <c r="Y8" i="18"/>
  <c r="AL49" i="16"/>
  <c r="Y8" i="17"/>
  <c r="AI48" i="29"/>
  <c r="AH49" i="29"/>
  <c r="V5" i="38" s="1"/>
  <c r="F45" i="71"/>
  <c r="F45" i="65"/>
  <c r="F55" i="65" s="1"/>
  <c r="AI49" i="34"/>
  <c r="V7" i="38"/>
  <c r="H79" i="18"/>
  <c r="H81" i="18" s="1"/>
  <c r="H88" i="18" s="1"/>
  <c r="F139" i="18" s="1"/>
  <c r="F149" i="18" s="1"/>
  <c r="G30" i="18"/>
  <c r="E45" i="65"/>
  <c r="E55" i="65" s="1"/>
  <c r="G17" i="37"/>
  <c r="F79" i="37"/>
  <c r="F81" i="37" s="1"/>
  <c r="F88" i="37" s="1"/>
  <c r="E139" i="37" s="1"/>
  <c r="E149" i="37" s="1"/>
  <c r="E79" i="37"/>
  <c r="E81" i="37" s="1"/>
  <c r="E88" i="37" s="1"/>
  <c r="D139" i="37" s="1"/>
  <c r="D149" i="37" s="1"/>
  <c r="E45" i="71"/>
  <c r="V6" i="37"/>
  <c r="AI49" i="31"/>
  <c r="AL49" i="36"/>
  <c r="Y8" i="38"/>
  <c r="G31" i="37"/>
  <c r="J79" i="37"/>
  <c r="J81" i="37" s="1"/>
  <c r="J88" i="37" s="1"/>
  <c r="G139" i="37" s="1"/>
  <c r="G149" i="37" s="1"/>
  <c r="G45" i="65"/>
  <c r="G55" i="65" s="1"/>
  <c r="G45" i="71"/>
  <c r="G45" i="70"/>
  <c r="J79" i="38"/>
  <c r="J81" i="38" s="1"/>
  <c r="J88" i="38" s="1"/>
  <c r="G139" i="38" s="1"/>
  <c r="G149" i="38" s="1"/>
  <c r="G45" i="64"/>
  <c r="G55" i="64" s="1"/>
  <c r="G31" i="38"/>
  <c r="AI48" i="30"/>
  <c r="AH49" i="30"/>
  <c r="V5" i="37" s="1"/>
  <c r="U5" i="17"/>
  <c r="G13" i="17" s="1"/>
  <c r="U5" i="18"/>
  <c r="G13" i="18" s="1"/>
  <c r="G44" i="20"/>
  <c r="C44" i="20" s="1"/>
  <c r="G44" i="22"/>
  <c r="C44" i="22" s="1"/>
  <c r="H79" i="17"/>
  <c r="H81" i="17" s="1"/>
  <c r="H88" i="17" s="1"/>
  <c r="F139" i="17" s="1"/>
  <c r="F149" i="17" s="1"/>
  <c r="G44" i="19"/>
  <c r="D45" i="72"/>
  <c r="G30" i="17"/>
  <c r="D45" i="66"/>
  <c r="D55" i="66" s="1"/>
  <c r="G44" i="21"/>
  <c r="C44" i="21" s="1"/>
  <c r="AA4" i="37"/>
  <c r="AB4" i="37" s="1"/>
  <c r="AC4" i="37" s="1"/>
  <c r="AD4" i="37" s="1"/>
  <c r="AE4" i="37" s="1"/>
  <c r="H12" i="37"/>
  <c r="E58" i="70" l="1"/>
  <c r="F55" i="71"/>
  <c r="D55" i="72"/>
  <c r="G55" i="70"/>
  <c r="G55" i="71"/>
  <c r="E55" i="71"/>
  <c r="E57" i="70"/>
  <c r="G55" i="72"/>
  <c r="D55" i="71"/>
  <c r="D55" i="70"/>
  <c r="F55" i="70"/>
  <c r="H149" i="37"/>
  <c r="H149" i="38"/>
  <c r="X38" i="70"/>
  <c r="F45" i="76"/>
  <c r="F55" i="76" s="1"/>
  <c r="F45" i="73"/>
  <c r="F55" i="73" s="1"/>
  <c r="X38" i="64"/>
  <c r="AM49" i="35"/>
  <c r="Z8" i="37"/>
  <c r="H16" i="37" s="1"/>
  <c r="H32" i="37" s="1"/>
  <c r="H12" i="17"/>
  <c r="AA4" i="17"/>
  <c r="AB4" i="17" s="1"/>
  <c r="AC4" i="17" s="1"/>
  <c r="AD4" i="17" s="1"/>
  <c r="AE4" i="17" s="1"/>
  <c r="E48" i="76"/>
  <c r="E58" i="76" s="1"/>
  <c r="E48" i="73"/>
  <c r="E58" i="73" s="1"/>
  <c r="E79" i="18"/>
  <c r="E81" i="18" s="1"/>
  <c r="E88" i="18" s="1"/>
  <c r="D139" i="18" s="1"/>
  <c r="D149" i="18" s="1"/>
  <c r="G17" i="18"/>
  <c r="G33" i="18" s="1"/>
  <c r="F79" i="18"/>
  <c r="F81" i="18" s="1"/>
  <c r="F88" i="18" s="1"/>
  <c r="E139" i="18" s="1"/>
  <c r="E149" i="18" s="1"/>
  <c r="F79" i="17"/>
  <c r="F81" i="17" s="1"/>
  <c r="F88" i="17" s="1"/>
  <c r="E139" i="17" s="1"/>
  <c r="E149" i="17" s="1"/>
  <c r="E45" i="72"/>
  <c r="E45" i="66"/>
  <c r="E55" i="66" s="1"/>
  <c r="E79" i="17"/>
  <c r="E81" i="17" s="1"/>
  <c r="E88" i="17" s="1"/>
  <c r="D139" i="17" s="1"/>
  <c r="D149" i="17" s="1"/>
  <c r="G17" i="17"/>
  <c r="H12" i="18"/>
  <c r="AA4" i="18"/>
  <c r="AB4" i="18" s="1"/>
  <c r="AC4" i="18" s="1"/>
  <c r="AD4" i="18" s="1"/>
  <c r="AE4" i="18" s="1"/>
  <c r="W6" i="17"/>
  <c r="AJ49" i="12"/>
  <c r="W6" i="18"/>
  <c r="C53" i="45"/>
  <c r="R37" i="45"/>
  <c r="W39" i="76"/>
  <c r="V38" i="66"/>
  <c r="X38" i="65"/>
  <c r="D45" i="77"/>
  <c r="D55" i="77" s="1"/>
  <c r="D45" i="74"/>
  <c r="D55" i="74" s="1"/>
  <c r="V38" i="71"/>
  <c r="V5" i="17"/>
  <c r="V5" i="18"/>
  <c r="Y38" i="66"/>
  <c r="F45" i="66"/>
  <c r="F55" i="66" s="1"/>
  <c r="F45" i="72"/>
  <c r="G18" i="37"/>
  <c r="G33" i="37"/>
  <c r="F45" i="77"/>
  <c r="F55" i="77" s="1"/>
  <c r="F45" i="74"/>
  <c r="F55" i="74" s="1"/>
  <c r="X38" i="71"/>
  <c r="C53" i="48"/>
  <c r="R37" i="48"/>
  <c r="AI49" i="9"/>
  <c r="AJ48" i="9"/>
  <c r="W39" i="73"/>
  <c r="G45" i="75"/>
  <c r="G55" i="75" s="1"/>
  <c r="Y38" i="72"/>
  <c r="G45" i="78"/>
  <c r="G55" i="78" s="1"/>
  <c r="D45" i="78"/>
  <c r="D55" i="78" s="1"/>
  <c r="D45" i="75"/>
  <c r="D55" i="75" s="1"/>
  <c r="V38" i="72"/>
  <c r="V38" i="64"/>
  <c r="AJ48" i="29"/>
  <c r="AI49" i="29"/>
  <c r="W5" i="38" s="1"/>
  <c r="D45" i="76"/>
  <c r="D55" i="76" s="1"/>
  <c r="D45" i="73"/>
  <c r="D55" i="73" s="1"/>
  <c r="V38" i="70"/>
  <c r="G45" i="74"/>
  <c r="G55" i="74" s="1"/>
  <c r="G45" i="77"/>
  <c r="G55" i="77" s="1"/>
  <c r="Y38" i="71"/>
  <c r="Z8" i="38"/>
  <c r="H16" i="38" s="1"/>
  <c r="H32" i="38" s="1"/>
  <c r="AM49" i="36"/>
  <c r="W7" i="17"/>
  <c r="W7" i="18"/>
  <c r="AJ49" i="15"/>
  <c r="G45" i="73"/>
  <c r="G55" i="73" s="1"/>
  <c r="Y38" i="70"/>
  <c r="G45" i="76"/>
  <c r="G55" i="76" s="1"/>
  <c r="C53" i="21"/>
  <c r="R37" i="21"/>
  <c r="R37" i="22"/>
  <c r="C53" i="22"/>
  <c r="W6" i="37"/>
  <c r="AJ49" i="31"/>
  <c r="Z8" i="18"/>
  <c r="H16" i="18" s="1"/>
  <c r="H32" i="18" s="1"/>
  <c r="AM49" i="16"/>
  <c r="Z8" i="17"/>
  <c r="H16" i="17" s="1"/>
  <c r="H32" i="17" s="1"/>
  <c r="R37" i="46"/>
  <c r="C53" i="46"/>
  <c r="C53" i="49"/>
  <c r="R37" i="49"/>
  <c r="W6" i="38"/>
  <c r="AJ49" i="32"/>
  <c r="AI49" i="30"/>
  <c r="W5" i="37" s="1"/>
  <c r="AJ48" i="30"/>
  <c r="W38" i="65"/>
  <c r="Y38" i="64"/>
  <c r="I12" i="37"/>
  <c r="AF4" i="37"/>
  <c r="AG4" i="37" s="1"/>
  <c r="AH4" i="37" s="1"/>
  <c r="AI4" i="37" s="1"/>
  <c r="AJ4" i="37" s="1"/>
  <c r="J12" i="37" s="1"/>
  <c r="E47" i="76"/>
  <c r="E57" i="76" s="1"/>
  <c r="E47" i="73"/>
  <c r="E57" i="73" s="1"/>
  <c r="Y38" i="65"/>
  <c r="V38" i="65"/>
  <c r="G18" i="38"/>
  <c r="G33" i="38"/>
  <c r="E46" i="65"/>
  <c r="E56" i="65" s="1"/>
  <c r="E46" i="71"/>
  <c r="AJ49" i="34"/>
  <c r="W7" i="38"/>
  <c r="C53" i="44"/>
  <c r="R37" i="44"/>
  <c r="R37" i="20"/>
  <c r="C53" i="20"/>
  <c r="E45" i="77"/>
  <c r="E55" i="77" s="1"/>
  <c r="E45" i="74"/>
  <c r="E55" i="74" s="1"/>
  <c r="W38" i="71"/>
  <c r="AJ49" i="33"/>
  <c r="W7" i="37"/>
  <c r="R37" i="47"/>
  <c r="C53" i="47"/>
  <c r="F55" i="72" l="1"/>
  <c r="E55" i="72"/>
  <c r="E56" i="71"/>
  <c r="H149" i="17"/>
  <c r="H55" i="70"/>
  <c r="H55" i="71"/>
  <c r="H55" i="65"/>
  <c r="H55" i="64"/>
  <c r="X38" i="77"/>
  <c r="V38" i="78"/>
  <c r="H44" i="46"/>
  <c r="D44" i="46" s="1"/>
  <c r="H44" i="44"/>
  <c r="D44" i="44" s="1"/>
  <c r="H44" i="48"/>
  <c r="D44" i="48" s="1"/>
  <c r="H44" i="42"/>
  <c r="Y38" i="78"/>
  <c r="X38" i="66"/>
  <c r="AF4" i="17"/>
  <c r="AG4" i="17" s="1"/>
  <c r="AH4" i="17" s="1"/>
  <c r="AI4" i="17" s="1"/>
  <c r="AJ4" i="17" s="1"/>
  <c r="J12" i="17" s="1"/>
  <c r="I12" i="17"/>
  <c r="E47" i="71"/>
  <c r="E47" i="65"/>
  <c r="E57" i="65" s="1"/>
  <c r="Y38" i="74"/>
  <c r="Y38" i="75"/>
  <c r="X6" i="18"/>
  <c r="AK49" i="12"/>
  <c r="X6" i="17"/>
  <c r="E46" i="66"/>
  <c r="E56" i="66" s="1"/>
  <c r="E46" i="72"/>
  <c r="AA8" i="17"/>
  <c r="AA8" i="18"/>
  <c r="AN49" i="16"/>
  <c r="I12" i="18"/>
  <c r="AF4" i="18"/>
  <c r="AG4" i="18" s="1"/>
  <c r="AH4" i="18" s="1"/>
  <c r="AI4" i="18" s="1"/>
  <c r="AJ4" i="18" s="1"/>
  <c r="J12" i="18" s="1"/>
  <c r="AN49" i="35"/>
  <c r="AA8" i="37"/>
  <c r="AA8" i="38"/>
  <c r="AN49" i="36"/>
  <c r="W39" i="65"/>
  <c r="AJ49" i="30"/>
  <c r="X5" i="37" s="1"/>
  <c r="AK48" i="30"/>
  <c r="V38" i="73"/>
  <c r="AJ49" i="9"/>
  <c r="AK48" i="9"/>
  <c r="F45" i="75"/>
  <c r="F55" i="75" s="1"/>
  <c r="F45" i="78"/>
  <c r="F55" i="78" s="1"/>
  <c r="X38" i="72"/>
  <c r="Y38" i="76"/>
  <c r="V38" i="76"/>
  <c r="W5" i="17"/>
  <c r="W5" i="18"/>
  <c r="G18" i="17"/>
  <c r="G33" i="17"/>
  <c r="Y38" i="77"/>
  <c r="V38" i="74"/>
  <c r="X38" i="73"/>
  <c r="E48" i="65"/>
  <c r="E58" i="65" s="1"/>
  <c r="E48" i="71"/>
  <c r="X7" i="38"/>
  <c r="AK49" i="34"/>
  <c r="H44" i="43"/>
  <c r="H44" i="47"/>
  <c r="D44" i="47" s="1"/>
  <c r="H44" i="49"/>
  <c r="D44" i="49" s="1"/>
  <c r="H44" i="45"/>
  <c r="D44" i="45" s="1"/>
  <c r="X6" i="38"/>
  <c r="AK49" i="32"/>
  <c r="W38" i="74"/>
  <c r="AJ49" i="29"/>
  <c r="X5" i="38" s="1"/>
  <c r="AK48" i="29"/>
  <c r="V38" i="77"/>
  <c r="W38" i="66"/>
  <c r="X38" i="76"/>
  <c r="V38" i="75"/>
  <c r="E46" i="74"/>
  <c r="E56" i="74" s="1"/>
  <c r="E46" i="77"/>
  <c r="E56" i="77" s="1"/>
  <c r="W39" i="71"/>
  <c r="Y38" i="73"/>
  <c r="E45" i="78"/>
  <c r="E55" i="78" s="1"/>
  <c r="E45" i="75"/>
  <c r="E55" i="75" s="1"/>
  <c r="W38" i="72"/>
  <c r="AK49" i="31"/>
  <c r="X6" i="37"/>
  <c r="W38" i="77"/>
  <c r="X7" i="17"/>
  <c r="AK49" i="15"/>
  <c r="X7" i="18"/>
  <c r="AK49" i="33"/>
  <c r="X7" i="37"/>
  <c r="X38" i="74"/>
  <c r="H149" i="18"/>
  <c r="E56" i="72" l="1"/>
  <c r="E57" i="71"/>
  <c r="E58" i="71"/>
  <c r="G9" i="40"/>
  <c r="G19" i="40" s="1"/>
  <c r="E9" i="80"/>
  <c r="E19" i="80" s="1"/>
  <c r="E9" i="79"/>
  <c r="G9" i="41"/>
  <c r="G19" i="41" s="1"/>
  <c r="H55" i="77"/>
  <c r="H55" i="66"/>
  <c r="H55" i="74"/>
  <c r="H55" i="72"/>
  <c r="H55" i="73"/>
  <c r="H55" i="76"/>
  <c r="D53" i="47"/>
  <c r="E53" i="47" s="1"/>
  <c r="S37" i="47"/>
  <c r="AL48" i="9"/>
  <c r="AK49" i="9"/>
  <c r="X5" i="17"/>
  <c r="X5" i="18"/>
  <c r="E47" i="74"/>
  <c r="E57" i="74" s="1"/>
  <c r="E47" i="77"/>
  <c r="E57" i="77" s="1"/>
  <c r="AL49" i="34"/>
  <c r="Y7" i="38"/>
  <c r="H44" i="21"/>
  <c r="D44" i="21" s="1"/>
  <c r="H44" i="22"/>
  <c r="D44" i="22" s="1"/>
  <c r="H44" i="19"/>
  <c r="H44" i="20"/>
  <c r="D44" i="20" s="1"/>
  <c r="E47" i="72"/>
  <c r="E47" i="66"/>
  <c r="E57" i="66" s="1"/>
  <c r="E48" i="66"/>
  <c r="E58" i="66" s="1"/>
  <c r="E48" i="72"/>
  <c r="AL48" i="30"/>
  <c r="AK49" i="30"/>
  <c r="Y5" i="37" s="1"/>
  <c r="W39" i="72"/>
  <c r="E46" i="78"/>
  <c r="E56" i="78" s="1"/>
  <c r="E46" i="75"/>
  <c r="E56" i="75" s="1"/>
  <c r="W39" i="66"/>
  <c r="E48" i="74"/>
  <c r="E58" i="74" s="1"/>
  <c r="E48" i="77"/>
  <c r="E58" i="77" s="1"/>
  <c r="Y6" i="17"/>
  <c r="AL49" i="12"/>
  <c r="Y6" i="18"/>
  <c r="W38" i="75"/>
  <c r="AK49" i="29"/>
  <c r="Y5" i="38" s="1"/>
  <c r="AL48" i="29"/>
  <c r="AB8" i="38"/>
  <c r="AO49" i="36"/>
  <c r="W38" i="78"/>
  <c r="D53" i="48"/>
  <c r="E53" i="48" s="1"/>
  <c r="S37" i="48"/>
  <c r="D53" i="44"/>
  <c r="E53" i="44" s="1"/>
  <c r="S37" i="44"/>
  <c r="AL49" i="31"/>
  <c r="Y6" i="37"/>
  <c r="X38" i="78"/>
  <c r="AB8" i="37"/>
  <c r="AO49" i="35"/>
  <c r="S37" i="46"/>
  <c r="D53" i="46"/>
  <c r="E53" i="46" s="1"/>
  <c r="AL49" i="32"/>
  <c r="Y6" i="38"/>
  <c r="X38" i="75"/>
  <c r="Y7" i="17"/>
  <c r="Y7" i="18"/>
  <c r="AL49" i="15"/>
  <c r="E19" i="79"/>
  <c r="Y7" i="37"/>
  <c r="AL49" i="33"/>
  <c r="W39" i="77"/>
  <c r="D53" i="45"/>
  <c r="E53" i="45" s="1"/>
  <c r="S37" i="45"/>
  <c r="AB8" i="17"/>
  <c r="AO49" i="16"/>
  <c r="AB8" i="18"/>
  <c r="W39" i="74"/>
  <c r="S37" i="49"/>
  <c r="D53" i="49"/>
  <c r="E53" i="49" s="1"/>
  <c r="E57" i="72" l="1"/>
  <c r="E58" i="72"/>
  <c r="E9" i="81"/>
  <c r="E19" i="81" s="1"/>
  <c r="F9" i="80"/>
  <c r="F19" i="80" s="1"/>
  <c r="G9" i="79"/>
  <c r="G9" i="23"/>
  <c r="G19" i="23" s="1"/>
  <c r="F9" i="79"/>
  <c r="F19" i="79" s="1"/>
  <c r="G9" i="80"/>
  <c r="H55" i="78"/>
  <c r="H55" i="75"/>
  <c r="E47" i="75"/>
  <c r="E57" i="75" s="1"/>
  <c r="E47" i="78"/>
  <c r="E57" i="78" s="1"/>
  <c r="S37" i="20"/>
  <c r="D53" i="20"/>
  <c r="E53" i="20" s="1"/>
  <c r="W39" i="75"/>
  <c r="AM48" i="29"/>
  <c r="AL49" i="29"/>
  <c r="Z5" i="38" s="1"/>
  <c r="W39" i="78"/>
  <c r="D53" i="22"/>
  <c r="E53" i="22" s="1"/>
  <c r="S37" i="22"/>
  <c r="S37" i="21"/>
  <c r="D53" i="21"/>
  <c r="E53" i="21" s="1"/>
  <c r="AP49" i="35"/>
  <c r="AC8" i="37"/>
  <c r="AP49" i="36"/>
  <c r="AC8" i="38"/>
  <c r="AM48" i="30"/>
  <c r="AL49" i="30"/>
  <c r="Z5" i="37" s="1"/>
  <c r="AM49" i="34"/>
  <c r="Z7" i="38"/>
  <c r="H15" i="38" s="1"/>
  <c r="AM49" i="33"/>
  <c r="Z7" i="37"/>
  <c r="H15" i="37" s="1"/>
  <c r="Z6" i="18"/>
  <c r="H14" i="18" s="1"/>
  <c r="Z6" i="17"/>
  <c r="H14" i="17" s="1"/>
  <c r="AM49" i="12"/>
  <c r="Z7" i="18"/>
  <c r="H15" i="18" s="1"/>
  <c r="AM49" i="15"/>
  <c r="Z7" i="17"/>
  <c r="H15" i="17" s="1"/>
  <c r="AP49" i="16"/>
  <c r="AC8" i="18"/>
  <c r="AC8" i="17"/>
  <c r="Z6" i="37"/>
  <c r="H14" i="37" s="1"/>
  <c r="AM49" i="31"/>
  <c r="E48" i="78"/>
  <c r="E58" i="78" s="1"/>
  <c r="E48" i="75"/>
  <c r="E58" i="75" s="1"/>
  <c r="Y5" i="17"/>
  <c r="Y5" i="18"/>
  <c r="AM48" i="9"/>
  <c r="AL49" i="9"/>
  <c r="AM49" i="32"/>
  <c r="Z6" i="38"/>
  <c r="H14" i="38" s="1"/>
  <c r="G19" i="80" l="1"/>
  <c r="G19" i="79"/>
  <c r="F9" i="81"/>
  <c r="F19" i="81" s="1"/>
  <c r="G9" i="81"/>
  <c r="AA6" i="38"/>
  <c r="AN49" i="32"/>
  <c r="AQ49" i="35"/>
  <c r="AD8" i="37"/>
  <c r="Z5" i="17"/>
  <c r="Z5" i="18"/>
  <c r="AM49" i="9"/>
  <c r="AN48" i="9"/>
  <c r="AM49" i="30"/>
  <c r="AN48" i="30"/>
  <c r="D46" i="70"/>
  <c r="H93" i="38"/>
  <c r="H95" i="38" s="1"/>
  <c r="H102" i="38" s="1"/>
  <c r="F140" i="38" s="1"/>
  <c r="F150" i="38" s="1"/>
  <c r="G45" i="47"/>
  <c r="C45" i="47" s="1"/>
  <c r="H30" i="38"/>
  <c r="G45" i="49"/>
  <c r="C45" i="49" s="1"/>
  <c r="D46" i="64"/>
  <c r="D56" i="64" s="1"/>
  <c r="G45" i="45"/>
  <c r="C45" i="45" s="1"/>
  <c r="G45" i="43"/>
  <c r="H30" i="18"/>
  <c r="H93" i="18"/>
  <c r="H95" i="18" s="1"/>
  <c r="H102" i="18" s="1"/>
  <c r="F140" i="18" s="1"/>
  <c r="F150" i="18" s="1"/>
  <c r="AA5" i="38"/>
  <c r="AB5" i="38" s="1"/>
  <c r="AC5" i="38" s="1"/>
  <c r="AD5" i="38" s="1"/>
  <c r="AE5" i="38" s="1"/>
  <c r="H13" i="38"/>
  <c r="AA6" i="18"/>
  <c r="AN49" i="12"/>
  <c r="AA6" i="17"/>
  <c r="J93" i="18"/>
  <c r="J95" i="18" s="1"/>
  <c r="J102" i="18" s="1"/>
  <c r="G140" i="18" s="1"/>
  <c r="G150" i="18" s="1"/>
  <c r="H31" i="18"/>
  <c r="AN49" i="34"/>
  <c r="AA7" i="38"/>
  <c r="AA6" i="37"/>
  <c r="AN49" i="31"/>
  <c r="AA7" i="37"/>
  <c r="AN49" i="33"/>
  <c r="AN48" i="29"/>
  <c r="AM49" i="29"/>
  <c r="G45" i="46"/>
  <c r="C45" i="46" s="1"/>
  <c r="D46" i="71"/>
  <c r="D46" i="65"/>
  <c r="D56" i="65" s="1"/>
  <c r="H93" i="37"/>
  <c r="H95" i="37" s="1"/>
  <c r="H102" i="37" s="1"/>
  <c r="F140" i="37" s="1"/>
  <c r="F150" i="37" s="1"/>
  <c r="G45" i="44"/>
  <c r="C45" i="44" s="1"/>
  <c r="G45" i="48"/>
  <c r="C45" i="48" s="1"/>
  <c r="H30" i="37"/>
  <c r="G45" i="42"/>
  <c r="AD8" i="17"/>
  <c r="AD8" i="18"/>
  <c r="AQ49" i="16"/>
  <c r="AQ49" i="36"/>
  <c r="AD8" i="38"/>
  <c r="AN49" i="15"/>
  <c r="AA7" i="18"/>
  <c r="AA7" i="17"/>
  <c r="G45" i="20"/>
  <c r="C45" i="20" s="1"/>
  <c r="G45" i="21"/>
  <c r="C45" i="21" s="1"/>
  <c r="D46" i="66"/>
  <c r="D56" i="66" s="1"/>
  <c r="D46" i="72"/>
  <c r="G45" i="19"/>
  <c r="H30" i="17"/>
  <c r="G45" i="22"/>
  <c r="C45" i="22" s="1"/>
  <c r="H93" i="17"/>
  <c r="H95" i="17" s="1"/>
  <c r="H102" i="17" s="1"/>
  <c r="F140" i="17" s="1"/>
  <c r="F150" i="17" s="1"/>
  <c r="H31" i="37"/>
  <c r="G46" i="65"/>
  <c r="G56" i="65" s="1"/>
  <c r="G46" i="71"/>
  <c r="J93" i="37"/>
  <c r="J95" i="37" s="1"/>
  <c r="J102" i="37" s="1"/>
  <c r="G140" i="37" s="1"/>
  <c r="G150" i="37" s="1"/>
  <c r="J93" i="38"/>
  <c r="J95" i="38" s="1"/>
  <c r="J102" i="38" s="1"/>
  <c r="G140" i="38" s="1"/>
  <c r="G150" i="38" s="1"/>
  <c r="H31" i="38"/>
  <c r="G46" i="64"/>
  <c r="G56" i="64" s="1"/>
  <c r="G46" i="70"/>
  <c r="AA5" i="37"/>
  <c r="AB5" i="37" s="1"/>
  <c r="AC5" i="37" s="1"/>
  <c r="AD5" i="37" s="1"/>
  <c r="AE5" i="37" s="1"/>
  <c r="H13" i="37"/>
  <c r="J93" i="17"/>
  <c r="J95" i="17" s="1"/>
  <c r="J102" i="17" s="1"/>
  <c r="G140" i="17" s="1"/>
  <c r="G150" i="17" s="1"/>
  <c r="G46" i="72"/>
  <c r="H31" i="17"/>
  <c r="G46" i="66"/>
  <c r="G56" i="66" s="1"/>
  <c r="G19" i="81" l="1"/>
  <c r="G56" i="71"/>
  <c r="G56" i="72"/>
  <c r="D56" i="71"/>
  <c r="G56" i="70"/>
  <c r="D56" i="72"/>
  <c r="D56" i="70"/>
  <c r="V39" i="64"/>
  <c r="R38" i="47"/>
  <c r="C54" i="47"/>
  <c r="G46" i="75"/>
  <c r="G56" i="75" s="1"/>
  <c r="Y39" i="72"/>
  <c r="G46" i="78"/>
  <c r="G56" i="78" s="1"/>
  <c r="D46" i="73"/>
  <c r="D56" i="73" s="1"/>
  <c r="V39" i="70"/>
  <c r="D46" i="76"/>
  <c r="D56" i="76" s="1"/>
  <c r="AE8" i="18"/>
  <c r="I16" i="18" s="1"/>
  <c r="I32" i="18" s="1"/>
  <c r="AE8" i="17"/>
  <c r="I16" i="17" s="1"/>
  <c r="I32" i="17" s="1"/>
  <c r="AR49" i="16"/>
  <c r="AO48" i="30"/>
  <c r="AN49" i="30"/>
  <c r="C54" i="49"/>
  <c r="R38" i="49"/>
  <c r="V39" i="66"/>
  <c r="AO49" i="12"/>
  <c r="AB6" i="17"/>
  <c r="AB6" i="18"/>
  <c r="AN49" i="9"/>
  <c r="AO48" i="9"/>
  <c r="Y39" i="71"/>
  <c r="G46" i="77"/>
  <c r="G56" i="77" s="1"/>
  <c r="G46" i="74"/>
  <c r="G56" i="74" s="1"/>
  <c r="C54" i="21"/>
  <c r="R38" i="21"/>
  <c r="D46" i="77"/>
  <c r="D56" i="77" s="1"/>
  <c r="D46" i="74"/>
  <c r="D56" i="74" s="1"/>
  <c r="V39" i="71"/>
  <c r="D46" i="75"/>
  <c r="D56" i="75" s="1"/>
  <c r="V39" i="72"/>
  <c r="D46" i="78"/>
  <c r="D56" i="78" s="1"/>
  <c r="R38" i="20"/>
  <c r="C54" i="20"/>
  <c r="R38" i="46"/>
  <c r="C54" i="46"/>
  <c r="F46" i="70"/>
  <c r="F46" i="64"/>
  <c r="F56" i="64" s="1"/>
  <c r="F93" i="38"/>
  <c r="F95" i="38" s="1"/>
  <c r="F102" i="38" s="1"/>
  <c r="E140" i="38" s="1"/>
  <c r="E150" i="38" s="1"/>
  <c r="E93" i="38"/>
  <c r="E95" i="38" s="1"/>
  <c r="E102" i="38" s="1"/>
  <c r="D140" i="38" s="1"/>
  <c r="D150" i="38" s="1"/>
  <c r="H17" i="38"/>
  <c r="H13" i="18"/>
  <c r="AA5" i="18"/>
  <c r="AB5" i="18" s="1"/>
  <c r="AC5" i="18" s="1"/>
  <c r="AD5" i="18" s="1"/>
  <c r="AE5" i="18" s="1"/>
  <c r="C54" i="22"/>
  <c r="R38" i="22"/>
  <c r="F46" i="65"/>
  <c r="F56" i="65" s="1"/>
  <c r="F46" i="71"/>
  <c r="E93" i="37"/>
  <c r="E95" i="37" s="1"/>
  <c r="E102" i="37" s="1"/>
  <c r="D140" i="37" s="1"/>
  <c r="D150" i="37" s="1"/>
  <c r="F93" i="37"/>
  <c r="F95" i="37" s="1"/>
  <c r="F102" i="37" s="1"/>
  <c r="E140" i="37" s="1"/>
  <c r="E150" i="37" s="1"/>
  <c r="H17" i="37"/>
  <c r="G46" i="76"/>
  <c r="G56" i="76" s="1"/>
  <c r="G46" i="73"/>
  <c r="G56" i="73" s="1"/>
  <c r="Y39" i="70"/>
  <c r="AF5" i="38"/>
  <c r="AG5" i="38" s="1"/>
  <c r="AH5" i="38" s="1"/>
  <c r="AI5" i="38" s="1"/>
  <c r="AJ5" i="38" s="1"/>
  <c r="J13" i="38" s="1"/>
  <c r="I13" i="38"/>
  <c r="AA5" i="17"/>
  <c r="AB5" i="17" s="1"/>
  <c r="AC5" i="17" s="1"/>
  <c r="AD5" i="17" s="1"/>
  <c r="AE5" i="17" s="1"/>
  <c r="H13" i="17"/>
  <c r="AO49" i="34"/>
  <c r="AB7" i="38"/>
  <c r="C54" i="44"/>
  <c r="R38" i="44"/>
  <c r="Y39" i="64"/>
  <c r="AO48" i="29"/>
  <c r="AN49" i="29"/>
  <c r="Y39" i="65"/>
  <c r="I13" i="37"/>
  <c r="AF5" i="37"/>
  <c r="AG5" i="37" s="1"/>
  <c r="AH5" i="37" s="1"/>
  <c r="AI5" i="37" s="1"/>
  <c r="AJ5" i="37" s="1"/>
  <c r="J13" i="37" s="1"/>
  <c r="AB7" i="17"/>
  <c r="AO49" i="15"/>
  <c r="AB7" i="18"/>
  <c r="AO49" i="33"/>
  <c r="AB7" i="37"/>
  <c r="AE8" i="37"/>
  <c r="I16" i="37" s="1"/>
  <c r="I32" i="37" s="1"/>
  <c r="AR49" i="35"/>
  <c r="Y39" i="66"/>
  <c r="V39" i="65"/>
  <c r="AO49" i="32"/>
  <c r="AB6" i="38"/>
  <c r="R38" i="48"/>
  <c r="C54" i="48"/>
  <c r="AR49" i="36"/>
  <c r="AE8" i="38"/>
  <c r="I16" i="38" s="1"/>
  <c r="I32" i="38" s="1"/>
  <c r="AO49" i="31"/>
  <c r="AB6" i="37"/>
  <c r="R38" i="45"/>
  <c r="C54" i="45"/>
  <c r="F56" i="71" l="1"/>
  <c r="F56" i="70"/>
  <c r="H150" i="38"/>
  <c r="H150" i="37"/>
  <c r="AC6" i="37"/>
  <c r="AP49" i="31"/>
  <c r="AO49" i="30"/>
  <c r="AP48" i="30"/>
  <c r="F48" i="64"/>
  <c r="F58" i="64" s="1"/>
  <c r="F48" i="70"/>
  <c r="F121" i="38"/>
  <c r="F123" i="38" s="1"/>
  <c r="F130" i="38" s="1"/>
  <c r="E142" i="38" s="1"/>
  <c r="E152" i="38" s="1"/>
  <c r="E121" i="38"/>
  <c r="E123" i="38" s="1"/>
  <c r="E130" i="38" s="1"/>
  <c r="D142" i="38" s="1"/>
  <c r="D152" i="38" s="1"/>
  <c r="AF8" i="17"/>
  <c r="AF8" i="18"/>
  <c r="AS49" i="16"/>
  <c r="V39" i="76"/>
  <c r="AS49" i="36"/>
  <c r="AF8" i="38"/>
  <c r="Y39" i="73"/>
  <c r="AO49" i="9"/>
  <c r="AP48" i="9"/>
  <c r="H56" i="64"/>
  <c r="X39" i="64"/>
  <c r="V39" i="73"/>
  <c r="V39" i="78"/>
  <c r="F47" i="70"/>
  <c r="F47" i="64"/>
  <c r="F57" i="64" s="1"/>
  <c r="F107" i="38"/>
  <c r="F109" i="38" s="1"/>
  <c r="F116" i="38" s="1"/>
  <c r="E141" i="38" s="1"/>
  <c r="E151" i="38" s="1"/>
  <c r="E107" i="38"/>
  <c r="E109" i="38" s="1"/>
  <c r="E116" i="38" s="1"/>
  <c r="D141" i="38" s="1"/>
  <c r="D151" i="38" s="1"/>
  <c r="F47" i="65"/>
  <c r="F57" i="65" s="1"/>
  <c r="F47" i="71"/>
  <c r="E107" i="37"/>
  <c r="E109" i="37" s="1"/>
  <c r="E116" i="37" s="1"/>
  <c r="D141" i="37" s="1"/>
  <c r="D151" i="37" s="1"/>
  <c r="F107" i="37"/>
  <c r="F109" i="37" s="1"/>
  <c r="F116" i="37" s="1"/>
  <c r="E141" i="37" s="1"/>
  <c r="E151" i="37" s="1"/>
  <c r="H33" i="37"/>
  <c r="H18" i="37"/>
  <c r="F46" i="77"/>
  <c r="F56" i="77" s="1"/>
  <c r="F46" i="74"/>
  <c r="F56" i="74" s="1"/>
  <c r="H56" i="71"/>
  <c r="X39" i="71"/>
  <c r="Y39" i="78"/>
  <c r="AP49" i="32"/>
  <c r="AC6" i="38"/>
  <c r="X39" i="65"/>
  <c r="H56" i="65"/>
  <c r="AC6" i="17"/>
  <c r="AP49" i="12"/>
  <c r="AC6" i="18"/>
  <c r="AP49" i="15"/>
  <c r="AC7" i="18"/>
  <c r="AC7" i="17"/>
  <c r="Y39" i="77"/>
  <c r="AF8" i="37"/>
  <c r="AS49" i="35"/>
  <c r="V39" i="75"/>
  <c r="Y39" i="75"/>
  <c r="Y39" i="74"/>
  <c r="AP48" i="29"/>
  <c r="AO49" i="29"/>
  <c r="AC7" i="38"/>
  <c r="AP49" i="34"/>
  <c r="I13" i="18"/>
  <c r="AF5" i="18"/>
  <c r="AG5" i="18" s="1"/>
  <c r="AH5" i="18" s="1"/>
  <c r="AI5" i="18" s="1"/>
  <c r="AJ5" i="18" s="1"/>
  <c r="J13" i="18" s="1"/>
  <c r="F48" i="65"/>
  <c r="F58" i="65" s="1"/>
  <c r="F48" i="71"/>
  <c r="F121" i="37"/>
  <c r="F123" i="37" s="1"/>
  <c r="F130" i="37" s="1"/>
  <c r="E142" i="37" s="1"/>
  <c r="E152" i="37" s="1"/>
  <c r="E121" i="37"/>
  <c r="E123" i="37" s="1"/>
  <c r="E130" i="37" s="1"/>
  <c r="D142" i="37" s="1"/>
  <c r="D152" i="37" s="1"/>
  <c r="H56" i="70"/>
  <c r="F46" i="73"/>
  <c r="F56" i="73" s="1"/>
  <c r="F46" i="76"/>
  <c r="F56" i="76" s="1"/>
  <c r="X39" i="70"/>
  <c r="Y39" i="76"/>
  <c r="AP49" i="33"/>
  <c r="AC7" i="37"/>
  <c r="F46" i="66"/>
  <c r="F56" i="66" s="1"/>
  <c r="F46" i="72"/>
  <c r="E93" i="17"/>
  <c r="E95" i="17" s="1"/>
  <c r="E102" i="17" s="1"/>
  <c r="D140" i="17" s="1"/>
  <c r="D150" i="17" s="1"/>
  <c r="F93" i="17"/>
  <c r="F95" i="17" s="1"/>
  <c r="F102" i="17" s="1"/>
  <c r="E140" i="17" s="1"/>
  <c r="E150" i="17" s="1"/>
  <c r="H17" i="17"/>
  <c r="H17" i="18"/>
  <c r="H33" i="18" s="1"/>
  <c r="E93" i="18"/>
  <c r="E95" i="18" s="1"/>
  <c r="E102" i="18" s="1"/>
  <c r="D140" i="18" s="1"/>
  <c r="D150" i="18" s="1"/>
  <c r="F93" i="18"/>
  <c r="F95" i="18" s="1"/>
  <c r="F102" i="18" s="1"/>
  <c r="E140" i="18" s="1"/>
  <c r="E150" i="18" s="1"/>
  <c r="V39" i="74"/>
  <c r="I13" i="17"/>
  <c r="AF5" i="17"/>
  <c r="AG5" i="17" s="1"/>
  <c r="AH5" i="17" s="1"/>
  <c r="AI5" i="17" s="1"/>
  <c r="AJ5" i="17" s="1"/>
  <c r="J13" i="17" s="1"/>
  <c r="H18" i="38"/>
  <c r="H33" i="38"/>
  <c r="V39" i="77"/>
  <c r="F58" i="70" l="1"/>
  <c r="F58" i="71"/>
  <c r="F57" i="70"/>
  <c r="F56" i="72"/>
  <c r="H56" i="72" s="1"/>
  <c r="F57" i="71"/>
  <c r="E10" i="80"/>
  <c r="E20" i="80" s="1"/>
  <c r="G10" i="41"/>
  <c r="G20" i="41" s="1"/>
  <c r="H150" i="18"/>
  <c r="G10" i="40"/>
  <c r="G20" i="40" s="1"/>
  <c r="AT49" i="36"/>
  <c r="AG8" i="38"/>
  <c r="AG8" i="18"/>
  <c r="AT49" i="16"/>
  <c r="AG8" i="17"/>
  <c r="F47" i="73"/>
  <c r="F57" i="73" s="1"/>
  <c r="F47" i="76"/>
  <c r="F57" i="76" s="1"/>
  <c r="AT49" i="35"/>
  <c r="AG8" i="37"/>
  <c r="H45" i="45"/>
  <c r="D45" i="45" s="1"/>
  <c r="H45" i="49"/>
  <c r="D45" i="49" s="1"/>
  <c r="H45" i="43"/>
  <c r="H45" i="47"/>
  <c r="D45" i="47" s="1"/>
  <c r="F48" i="66"/>
  <c r="F58" i="66" s="1"/>
  <c r="F48" i="72"/>
  <c r="F121" i="17"/>
  <c r="F123" i="17" s="1"/>
  <c r="F130" i="17" s="1"/>
  <c r="E142" i="17" s="1"/>
  <c r="E152" i="17" s="1"/>
  <c r="E121" i="17"/>
  <c r="E123" i="17" s="1"/>
  <c r="E130" i="17" s="1"/>
  <c r="D142" i="17" s="1"/>
  <c r="D152" i="17" s="1"/>
  <c r="F48" i="77"/>
  <c r="F58" i="77" s="1"/>
  <c r="F48" i="74"/>
  <c r="F58" i="74" s="1"/>
  <c r="H18" i="17"/>
  <c r="H33" i="17"/>
  <c r="H56" i="77"/>
  <c r="X39" i="77"/>
  <c r="H150" i="17"/>
  <c r="E121" i="18"/>
  <c r="E123" i="18" s="1"/>
  <c r="E130" i="18" s="1"/>
  <c r="D142" i="18" s="1"/>
  <c r="D152" i="18" s="1"/>
  <c r="F121" i="18"/>
  <c r="F123" i="18" s="1"/>
  <c r="F130" i="18" s="1"/>
  <c r="E142" i="18" s="1"/>
  <c r="E152" i="18" s="1"/>
  <c r="H45" i="48"/>
  <c r="D45" i="48" s="1"/>
  <c r="H45" i="44"/>
  <c r="D45" i="44" s="1"/>
  <c r="H45" i="42"/>
  <c r="H45" i="46"/>
  <c r="D45" i="46" s="1"/>
  <c r="F48" i="76"/>
  <c r="F58" i="76" s="1"/>
  <c r="F48" i="73"/>
  <c r="F58" i="73" s="1"/>
  <c r="F47" i="72"/>
  <c r="F47" i="66"/>
  <c r="F57" i="66" s="1"/>
  <c r="F107" i="17"/>
  <c r="F109" i="17" s="1"/>
  <c r="F116" i="17" s="1"/>
  <c r="E141" i="17" s="1"/>
  <c r="E151" i="17" s="1"/>
  <c r="E107" i="17"/>
  <c r="E109" i="17" s="1"/>
  <c r="E116" i="17" s="1"/>
  <c r="D141" i="17" s="1"/>
  <c r="D151" i="17" s="1"/>
  <c r="H56" i="73"/>
  <c r="X39" i="73"/>
  <c r="AQ49" i="32"/>
  <c r="AD6" i="38"/>
  <c r="E107" i="18"/>
  <c r="E109" i="18" s="1"/>
  <c r="E116" i="18" s="1"/>
  <c r="D141" i="18" s="1"/>
  <c r="D151" i="18" s="1"/>
  <c r="F107" i="18"/>
  <c r="F109" i="18" s="1"/>
  <c r="F116" i="18" s="1"/>
  <c r="E141" i="18" s="1"/>
  <c r="E151" i="18" s="1"/>
  <c r="X39" i="66"/>
  <c r="H56" i="66"/>
  <c r="AD7" i="38"/>
  <c r="AQ49" i="34"/>
  <c r="AD7" i="18"/>
  <c r="AD7" i="17"/>
  <c r="AQ49" i="15"/>
  <c r="AQ48" i="9"/>
  <c r="AP49" i="9"/>
  <c r="AQ48" i="30"/>
  <c r="AP49" i="30"/>
  <c r="X39" i="76"/>
  <c r="H56" i="76"/>
  <c r="E10" i="79"/>
  <c r="E20" i="79" s="1"/>
  <c r="X39" i="74"/>
  <c r="H56" i="74"/>
  <c r="F46" i="78"/>
  <c r="F56" i="78" s="1"/>
  <c r="F46" i="75"/>
  <c r="F56" i="75" s="1"/>
  <c r="X39" i="72"/>
  <c r="AD7" i="37"/>
  <c r="AQ49" i="33"/>
  <c r="AD6" i="18"/>
  <c r="AD6" i="17"/>
  <c r="AQ49" i="12"/>
  <c r="AQ49" i="31"/>
  <c r="AD6" i="37"/>
  <c r="AP49" i="29"/>
  <c r="AQ48" i="29"/>
  <c r="F47" i="77"/>
  <c r="F57" i="77" s="1"/>
  <c r="F47" i="74"/>
  <c r="F57" i="74" s="1"/>
  <c r="F57" i="72" l="1"/>
  <c r="F58" i="72"/>
  <c r="S38" i="47"/>
  <c r="D54" i="47"/>
  <c r="E54" i="47" s="1"/>
  <c r="D54" i="49"/>
  <c r="E54" i="49" s="1"/>
  <c r="S38" i="49"/>
  <c r="D54" i="45"/>
  <c r="E54" i="45" s="1"/>
  <c r="S38" i="45"/>
  <c r="G10" i="80"/>
  <c r="AH8" i="37"/>
  <c r="AU49" i="35"/>
  <c r="H45" i="21"/>
  <c r="D45" i="21" s="1"/>
  <c r="H45" i="22"/>
  <c r="D45" i="22" s="1"/>
  <c r="H45" i="19"/>
  <c r="H45" i="20"/>
  <c r="D45" i="20" s="1"/>
  <c r="F10" i="79"/>
  <c r="F47" i="75"/>
  <c r="F57" i="75" s="1"/>
  <c r="F47" i="78"/>
  <c r="F57" i="78" s="1"/>
  <c r="AE7" i="37"/>
  <c r="I15" i="37" s="1"/>
  <c r="AR49" i="33"/>
  <c r="AR49" i="32"/>
  <c r="AE6" i="38"/>
  <c r="I14" i="38" s="1"/>
  <c r="AR48" i="9"/>
  <c r="AQ49" i="9"/>
  <c r="E10" i="81"/>
  <c r="G10" i="23"/>
  <c r="G20" i="23" s="1"/>
  <c r="AH8" i="17"/>
  <c r="AH8" i="18"/>
  <c r="AU49" i="16"/>
  <c r="D54" i="46"/>
  <c r="E54" i="46" s="1"/>
  <c r="S38" i="46"/>
  <c r="AE6" i="18"/>
  <c r="I14" i="18" s="1"/>
  <c r="AE6" i="17"/>
  <c r="I14" i="17" s="1"/>
  <c r="AR49" i="12"/>
  <c r="X39" i="75"/>
  <c r="H56" i="75"/>
  <c r="AE6" i="37"/>
  <c r="I14" i="37" s="1"/>
  <c r="AR49" i="31"/>
  <c r="X39" i="78"/>
  <c r="H56" i="78"/>
  <c r="D54" i="44"/>
  <c r="E54" i="44" s="1"/>
  <c r="S38" i="44"/>
  <c r="F48" i="78"/>
  <c r="F58" i="78" s="1"/>
  <c r="F48" i="75"/>
  <c r="F58" i="75" s="1"/>
  <c r="AH8" i="38"/>
  <c r="AU49" i="36"/>
  <c r="AE7" i="18"/>
  <c r="I15" i="18" s="1"/>
  <c r="AE7" i="17"/>
  <c r="I15" i="17" s="1"/>
  <c r="AR49" i="15"/>
  <c r="AR49" i="34"/>
  <c r="AE7" i="38"/>
  <c r="I15" i="38" s="1"/>
  <c r="S38" i="48"/>
  <c r="D54" i="48"/>
  <c r="E54" i="48" s="1"/>
  <c r="AQ49" i="30"/>
  <c r="AR48" i="30"/>
  <c r="F10" i="80"/>
  <c r="AQ49" i="29"/>
  <c r="AR48" i="29"/>
  <c r="G10" i="79"/>
  <c r="G20" i="80" l="1"/>
  <c r="F20" i="80"/>
  <c r="D54" i="22"/>
  <c r="E54" i="22" s="1"/>
  <c r="S38" i="22"/>
  <c r="D54" i="21"/>
  <c r="E54" i="21" s="1"/>
  <c r="S38" i="21"/>
  <c r="AI8" i="37"/>
  <c r="AV49" i="35"/>
  <c r="AS48" i="9"/>
  <c r="AR49" i="9"/>
  <c r="F20" i="79"/>
  <c r="G20" i="79"/>
  <c r="AF6" i="18"/>
  <c r="AF6" i="17"/>
  <c r="AS49" i="12"/>
  <c r="I30" i="38"/>
  <c r="D47" i="70"/>
  <c r="G46" i="47"/>
  <c r="C46" i="47" s="1"/>
  <c r="H107" i="38"/>
  <c r="H109" i="38" s="1"/>
  <c r="H116" i="38" s="1"/>
  <c r="F141" i="38" s="1"/>
  <c r="F151" i="38" s="1"/>
  <c r="D47" i="64"/>
  <c r="D57" i="64" s="1"/>
  <c r="G46" i="45"/>
  <c r="C46" i="45" s="1"/>
  <c r="G46" i="43"/>
  <c r="G46" i="49"/>
  <c r="C46" i="49" s="1"/>
  <c r="I17" i="38"/>
  <c r="G10" i="81"/>
  <c r="F10" i="81"/>
  <c r="J107" i="17"/>
  <c r="J109" i="17" s="1"/>
  <c r="J116" i="17" s="1"/>
  <c r="G141" i="17" s="1"/>
  <c r="G151" i="17" s="1"/>
  <c r="G47" i="66"/>
  <c r="G57" i="66" s="1"/>
  <c r="G47" i="72"/>
  <c r="I31" i="17"/>
  <c r="G46" i="20"/>
  <c r="C46" i="20" s="1"/>
  <c r="D47" i="72"/>
  <c r="G46" i="22"/>
  <c r="C46" i="22" s="1"/>
  <c r="G46" i="19"/>
  <c r="H107" i="17"/>
  <c r="H109" i="17" s="1"/>
  <c r="H116" i="17" s="1"/>
  <c r="F141" i="17" s="1"/>
  <c r="F151" i="17" s="1"/>
  <c r="I30" i="17"/>
  <c r="D47" i="66"/>
  <c r="D57" i="66" s="1"/>
  <c r="G46" i="21"/>
  <c r="C46" i="21" s="1"/>
  <c r="I17" i="17"/>
  <c r="AS49" i="32"/>
  <c r="AF6" i="38"/>
  <c r="AR49" i="30"/>
  <c r="AS48" i="30"/>
  <c r="E20" i="81"/>
  <c r="I31" i="18"/>
  <c r="J107" i="18"/>
  <c r="J109" i="18" s="1"/>
  <c r="J116" i="18" s="1"/>
  <c r="G141" i="18" s="1"/>
  <c r="G151" i="18" s="1"/>
  <c r="AS49" i="33"/>
  <c r="AF7" i="37"/>
  <c r="AV49" i="16"/>
  <c r="AI8" i="18"/>
  <c r="AI8" i="17"/>
  <c r="AI8" i="38"/>
  <c r="AV49" i="36"/>
  <c r="J107" i="37"/>
  <c r="J109" i="37" s="1"/>
  <c r="J116" i="37" s="1"/>
  <c r="G141" i="37" s="1"/>
  <c r="G151" i="37" s="1"/>
  <c r="I31" i="37"/>
  <c r="G47" i="65"/>
  <c r="G57" i="65" s="1"/>
  <c r="G47" i="71"/>
  <c r="AS49" i="31"/>
  <c r="AF6" i="37"/>
  <c r="G47" i="70"/>
  <c r="I31" i="38"/>
  <c r="G47" i="64"/>
  <c r="G57" i="64" s="1"/>
  <c r="J107" i="38"/>
  <c r="J109" i="38" s="1"/>
  <c r="J116" i="38" s="1"/>
  <c r="G141" i="38" s="1"/>
  <c r="G151" i="38" s="1"/>
  <c r="H151" i="38" s="1"/>
  <c r="H107" i="18"/>
  <c r="H109" i="18" s="1"/>
  <c r="H116" i="18" s="1"/>
  <c r="F141" i="18" s="1"/>
  <c r="F151" i="18" s="1"/>
  <c r="H151" i="18" s="1"/>
  <c r="I30" i="18"/>
  <c r="I17" i="18"/>
  <c r="I33" i="18" s="1"/>
  <c r="S38" i="20"/>
  <c r="D54" i="20"/>
  <c r="E54" i="20" s="1"/>
  <c r="G46" i="42"/>
  <c r="I30" i="37"/>
  <c r="D47" i="71"/>
  <c r="G46" i="48"/>
  <c r="C46" i="48" s="1"/>
  <c r="G46" i="46"/>
  <c r="C46" i="46" s="1"/>
  <c r="H107" i="37"/>
  <c r="H109" i="37" s="1"/>
  <c r="H116" i="37" s="1"/>
  <c r="F141" i="37" s="1"/>
  <c r="F151" i="37" s="1"/>
  <c r="D47" i="65"/>
  <c r="D57" i="65" s="1"/>
  <c r="G46" i="44"/>
  <c r="C46" i="44" s="1"/>
  <c r="I17" i="37"/>
  <c r="AF7" i="38"/>
  <c r="AS49" i="34"/>
  <c r="AF7" i="17"/>
  <c r="AS49" i="15"/>
  <c r="AF7" i="18"/>
  <c r="AR49" i="29"/>
  <c r="AS48" i="29"/>
  <c r="D57" i="72" l="1"/>
  <c r="D57" i="71"/>
  <c r="G57" i="70"/>
  <c r="G57" i="71"/>
  <c r="G57" i="72"/>
  <c r="D57" i="70"/>
  <c r="G20" i="81"/>
  <c r="H57" i="65"/>
  <c r="H57" i="66"/>
  <c r="H57" i="64"/>
  <c r="AG6" i="17"/>
  <c r="AT49" i="12"/>
  <c r="AG6" i="18"/>
  <c r="AS49" i="30"/>
  <c r="AT48" i="30"/>
  <c r="G47" i="78"/>
  <c r="G57" i="78" s="1"/>
  <c r="G47" i="75"/>
  <c r="G57" i="75" s="1"/>
  <c r="AG6" i="38"/>
  <c r="AT49" i="32"/>
  <c r="H151" i="37"/>
  <c r="I18" i="17"/>
  <c r="I33" i="17"/>
  <c r="AS49" i="9"/>
  <c r="AT48" i="9"/>
  <c r="R39" i="48"/>
  <c r="C55" i="48"/>
  <c r="C55" i="21"/>
  <c r="R39" i="21"/>
  <c r="I18" i="38"/>
  <c r="I33" i="38"/>
  <c r="AJ8" i="37"/>
  <c r="J16" i="37" s="1"/>
  <c r="J32" i="37" s="1"/>
  <c r="AW49" i="35"/>
  <c r="R39" i="46"/>
  <c r="C55" i="46"/>
  <c r="C55" i="49"/>
  <c r="R39" i="49"/>
  <c r="AG6" i="37"/>
  <c r="AT49" i="31"/>
  <c r="AT48" i="29"/>
  <c r="AS49" i="29"/>
  <c r="AJ8" i="17"/>
  <c r="J16" i="17" s="1"/>
  <c r="J32" i="17" s="1"/>
  <c r="AJ8" i="18"/>
  <c r="J16" i="18" s="1"/>
  <c r="J32" i="18" s="1"/>
  <c r="AW49" i="16"/>
  <c r="H151" i="17"/>
  <c r="C55" i="45"/>
  <c r="R39" i="45"/>
  <c r="G47" i="77"/>
  <c r="G57" i="77" s="1"/>
  <c r="G47" i="74"/>
  <c r="G57" i="74" s="1"/>
  <c r="D47" i="77"/>
  <c r="D57" i="77" s="1"/>
  <c r="D47" i="74"/>
  <c r="D57" i="74" s="1"/>
  <c r="AT49" i="15"/>
  <c r="AG7" i="17"/>
  <c r="AG7" i="18"/>
  <c r="AG7" i="38"/>
  <c r="AT49" i="34"/>
  <c r="AG7" i="37"/>
  <c r="AT49" i="33"/>
  <c r="AW49" i="36"/>
  <c r="AJ8" i="38"/>
  <c r="J16" i="38" s="1"/>
  <c r="J32" i="38" s="1"/>
  <c r="C55" i="22"/>
  <c r="R39" i="22"/>
  <c r="R39" i="44"/>
  <c r="C55" i="44"/>
  <c r="G47" i="76"/>
  <c r="G57" i="76" s="1"/>
  <c r="G47" i="73"/>
  <c r="G57" i="73" s="1"/>
  <c r="D47" i="75"/>
  <c r="D57" i="75" s="1"/>
  <c r="D47" i="78"/>
  <c r="D57" i="78" s="1"/>
  <c r="R39" i="47"/>
  <c r="C55" i="47"/>
  <c r="I18" i="37"/>
  <c r="I33" i="37"/>
  <c r="F20" i="81"/>
  <c r="C55" i="20"/>
  <c r="R39" i="20"/>
  <c r="D47" i="73"/>
  <c r="D57" i="73" s="1"/>
  <c r="D47" i="76"/>
  <c r="D57" i="76" s="1"/>
  <c r="G11" i="41" l="1"/>
  <c r="G21" i="41" s="1"/>
  <c r="G11" i="23"/>
  <c r="G21" i="23" s="1"/>
  <c r="G11" i="40"/>
  <c r="G21" i="40" s="1"/>
  <c r="H57" i="74"/>
  <c r="H57" i="73"/>
  <c r="H57" i="71"/>
  <c r="H57" i="76"/>
  <c r="H57" i="70"/>
  <c r="H57" i="77"/>
  <c r="H57" i="72"/>
  <c r="H57" i="75"/>
  <c r="H57" i="78"/>
  <c r="AU48" i="29"/>
  <c r="AT49" i="29"/>
  <c r="AU49" i="15"/>
  <c r="AH7" i="17"/>
  <c r="AH7" i="18"/>
  <c r="H46" i="19"/>
  <c r="H46" i="20"/>
  <c r="D46" i="20" s="1"/>
  <c r="H46" i="21"/>
  <c r="D46" i="21" s="1"/>
  <c r="H46" i="22"/>
  <c r="D46" i="22" s="1"/>
  <c r="AH6" i="38"/>
  <c r="AU49" i="32"/>
  <c r="AU49" i="31"/>
  <c r="AH6" i="37"/>
  <c r="H46" i="43"/>
  <c r="H46" i="49"/>
  <c r="D46" i="49" s="1"/>
  <c r="H46" i="45"/>
  <c r="D46" i="45" s="1"/>
  <c r="H46" i="47"/>
  <c r="D46" i="47" s="1"/>
  <c r="AU48" i="30"/>
  <c r="AT49" i="30"/>
  <c r="AU49" i="34"/>
  <c r="AH7" i="38"/>
  <c r="AU49" i="12"/>
  <c r="AH6" i="18"/>
  <c r="AH6" i="17"/>
  <c r="AH7" i="37"/>
  <c r="AU49" i="33"/>
  <c r="H46" i="48"/>
  <c r="D46" i="48" s="1"/>
  <c r="H46" i="46"/>
  <c r="D46" i="46" s="1"/>
  <c r="H46" i="42"/>
  <c r="H46" i="44"/>
  <c r="D46" i="44" s="1"/>
  <c r="AT49" i="9"/>
  <c r="AU48" i="9"/>
  <c r="G11" i="80" l="1"/>
  <c r="F11" i="79"/>
  <c r="G11" i="81"/>
  <c r="E11" i="79"/>
  <c r="F21" i="79" s="1"/>
  <c r="F11" i="80"/>
  <c r="G21" i="80" s="1"/>
  <c r="F11" i="81"/>
  <c r="G11" i="79"/>
  <c r="G21" i="79" s="1"/>
  <c r="E11" i="81"/>
  <c r="E11" i="80"/>
  <c r="E21" i="80" s="1"/>
  <c r="D55" i="45"/>
  <c r="E55" i="45" s="1"/>
  <c r="S39" i="45"/>
  <c r="AV48" i="30"/>
  <c r="AV49" i="30" s="1"/>
  <c r="AU49" i="30"/>
  <c r="D55" i="22"/>
  <c r="E55" i="22" s="1"/>
  <c r="S39" i="22"/>
  <c r="AI6" i="38"/>
  <c r="AV49" i="32"/>
  <c r="S39" i="46"/>
  <c r="D55" i="46"/>
  <c r="E55" i="46" s="1"/>
  <c r="D55" i="49"/>
  <c r="E55" i="49" s="1"/>
  <c r="S39" i="49"/>
  <c r="AV49" i="31"/>
  <c r="AI6" i="37"/>
  <c r="AU49" i="9"/>
  <c r="AV48" i="9"/>
  <c r="AV49" i="9" s="1"/>
  <c r="D55" i="20"/>
  <c r="E55" i="20" s="1"/>
  <c r="S39" i="20"/>
  <c r="AV49" i="33"/>
  <c r="AI7" i="37"/>
  <c r="AI7" i="18"/>
  <c r="AV49" i="15"/>
  <c r="AI7" i="17"/>
  <c r="AV49" i="34"/>
  <c r="AI7" i="38"/>
  <c r="D55" i="44"/>
  <c r="E55" i="44" s="1"/>
  <c r="S39" i="44"/>
  <c r="D55" i="21"/>
  <c r="E55" i="21" s="1"/>
  <c r="S39" i="21"/>
  <c r="AI6" i="18"/>
  <c r="AI6" i="17"/>
  <c r="AV49" i="12"/>
  <c r="D55" i="47"/>
  <c r="E55" i="47" s="1"/>
  <c r="S39" i="47"/>
  <c r="D55" i="48"/>
  <c r="E55" i="48" s="1"/>
  <c r="S39" i="48"/>
  <c r="AV48" i="29"/>
  <c r="AV49" i="29" s="1"/>
  <c r="AU49" i="29"/>
  <c r="G21" i="81" l="1"/>
  <c r="F21" i="81"/>
  <c r="F21" i="80"/>
  <c r="E21" i="79"/>
  <c r="E21" i="81"/>
  <c r="AJ7" i="38"/>
  <c r="J15" i="38" s="1"/>
  <c r="AW49" i="34"/>
  <c r="AJ7" i="18"/>
  <c r="J15" i="18" s="1"/>
  <c r="AJ7" i="17"/>
  <c r="J15" i="17" s="1"/>
  <c r="AW49" i="15"/>
  <c r="AJ6" i="18"/>
  <c r="J14" i="18" s="1"/>
  <c r="AJ6" i="17"/>
  <c r="J14" i="17" s="1"/>
  <c r="AW49" i="12"/>
  <c r="AW49" i="33"/>
  <c r="AJ7" i="37"/>
  <c r="J15" i="37" s="1"/>
  <c r="AJ6" i="38"/>
  <c r="J14" i="38" s="1"/>
  <c r="AW49" i="32"/>
  <c r="AJ6" i="37"/>
  <c r="J14" i="37" s="1"/>
  <c r="AW49" i="31"/>
  <c r="G48" i="65" l="1"/>
  <c r="G58" i="65" s="1"/>
  <c r="J121" i="37"/>
  <c r="J123" i="37" s="1"/>
  <c r="J130" i="37" s="1"/>
  <c r="G142" i="37" s="1"/>
  <c r="G152" i="37" s="1"/>
  <c r="G48" i="71"/>
  <c r="J31" i="37"/>
  <c r="J30" i="37"/>
  <c r="G47" i="48"/>
  <c r="C47" i="48" s="1"/>
  <c r="G47" i="46"/>
  <c r="C47" i="46" s="1"/>
  <c r="G47" i="42"/>
  <c r="H121" i="37"/>
  <c r="H123" i="37" s="1"/>
  <c r="H130" i="37" s="1"/>
  <c r="F142" i="37" s="1"/>
  <c r="F152" i="37" s="1"/>
  <c r="D48" i="71"/>
  <c r="D48" i="65"/>
  <c r="D58" i="65" s="1"/>
  <c r="G47" i="44"/>
  <c r="C47" i="44" s="1"/>
  <c r="J17" i="37"/>
  <c r="G48" i="72"/>
  <c r="J121" i="17"/>
  <c r="J123" i="17" s="1"/>
  <c r="J130" i="17" s="1"/>
  <c r="G142" i="17" s="1"/>
  <c r="G152" i="17" s="1"/>
  <c r="J31" i="17"/>
  <c r="G48" i="66"/>
  <c r="G58" i="66" s="1"/>
  <c r="H121" i="38"/>
  <c r="H123" i="38" s="1"/>
  <c r="H130" i="38" s="1"/>
  <c r="F142" i="38" s="1"/>
  <c r="F152" i="38" s="1"/>
  <c r="G47" i="45"/>
  <c r="C47" i="45" s="1"/>
  <c r="G47" i="49"/>
  <c r="C47" i="49" s="1"/>
  <c r="D48" i="64"/>
  <c r="D58" i="64" s="1"/>
  <c r="D48" i="70"/>
  <c r="J30" i="38"/>
  <c r="G47" i="47"/>
  <c r="C47" i="47" s="1"/>
  <c r="G47" i="43"/>
  <c r="J17" i="38"/>
  <c r="G47" i="21"/>
  <c r="C47" i="21" s="1"/>
  <c r="D48" i="66"/>
  <c r="D58" i="66" s="1"/>
  <c r="G47" i="22"/>
  <c r="C47" i="22" s="1"/>
  <c r="H121" i="17"/>
  <c r="H123" i="17" s="1"/>
  <c r="H130" i="17" s="1"/>
  <c r="F142" i="17" s="1"/>
  <c r="F152" i="17" s="1"/>
  <c r="G47" i="19"/>
  <c r="G47" i="20"/>
  <c r="C47" i="20" s="1"/>
  <c r="J30" i="17"/>
  <c r="D48" i="72"/>
  <c r="J17" i="17"/>
  <c r="H121" i="18"/>
  <c r="H123" i="18" s="1"/>
  <c r="H130" i="18" s="1"/>
  <c r="F142" i="18" s="1"/>
  <c r="F152" i="18" s="1"/>
  <c r="J30" i="18"/>
  <c r="J17" i="18"/>
  <c r="J31" i="18"/>
  <c r="J121" i="18"/>
  <c r="J123" i="18" s="1"/>
  <c r="J130" i="18" s="1"/>
  <c r="G142" i="18" s="1"/>
  <c r="G152" i="18" s="1"/>
  <c r="H152" i="18" s="1"/>
  <c r="I152" i="18" s="1"/>
  <c r="J121" i="38"/>
  <c r="J123" i="38" s="1"/>
  <c r="J130" i="38" s="1"/>
  <c r="G142" i="38" s="1"/>
  <c r="G152" i="38" s="1"/>
  <c r="J31" i="38"/>
  <c r="G48" i="64"/>
  <c r="G58" i="64" s="1"/>
  <c r="G48" i="70"/>
  <c r="G58" i="71" l="1"/>
  <c r="G58" i="70"/>
  <c r="D58" i="72"/>
  <c r="D58" i="70"/>
  <c r="G58" i="72"/>
  <c r="D58" i="71"/>
  <c r="H58" i="64"/>
  <c r="H152" i="17"/>
  <c r="I152" i="17" s="1"/>
  <c r="H58" i="66"/>
  <c r="H58" i="65"/>
  <c r="J33" i="37"/>
  <c r="J18" i="37"/>
  <c r="R40" i="21"/>
  <c r="C56" i="21"/>
  <c r="C56" i="46"/>
  <c r="R40" i="46"/>
  <c r="D48" i="76"/>
  <c r="D58" i="76" s="1"/>
  <c r="D48" i="73"/>
  <c r="D58" i="73" s="1"/>
  <c r="C56" i="48"/>
  <c r="R40" i="48"/>
  <c r="C56" i="20"/>
  <c r="R40" i="20"/>
  <c r="C56" i="22"/>
  <c r="R40" i="22"/>
  <c r="G48" i="76"/>
  <c r="G58" i="76" s="1"/>
  <c r="G48" i="73"/>
  <c r="G58" i="73" s="1"/>
  <c r="J18" i="38"/>
  <c r="J33" i="38"/>
  <c r="R40" i="49"/>
  <c r="C56" i="49"/>
  <c r="J18" i="17"/>
  <c r="J33" i="17"/>
  <c r="R40" i="45"/>
  <c r="C56" i="45"/>
  <c r="G48" i="74"/>
  <c r="G58" i="74" s="1"/>
  <c r="G48" i="77"/>
  <c r="G58" i="77" s="1"/>
  <c r="H152" i="38"/>
  <c r="I152" i="38" s="1"/>
  <c r="H152" i="37"/>
  <c r="I152" i="37" s="1"/>
  <c r="G48" i="78"/>
  <c r="G58" i="78" s="1"/>
  <c r="G48" i="75"/>
  <c r="G58" i="75" s="1"/>
  <c r="C56" i="44"/>
  <c r="R40" i="44"/>
  <c r="D48" i="74"/>
  <c r="D58" i="74" s="1"/>
  <c r="D48" i="77"/>
  <c r="D58" i="77" s="1"/>
  <c r="R40" i="47"/>
  <c r="C56" i="47"/>
  <c r="J18" i="18"/>
  <c r="J33" i="18"/>
  <c r="D48" i="78"/>
  <c r="D58" i="78" s="1"/>
  <c r="D48" i="75"/>
  <c r="D58" i="75" s="1"/>
  <c r="G12" i="41" l="1"/>
  <c r="C33" i="41" s="1"/>
  <c r="G12" i="40"/>
  <c r="G22" i="40" s="1"/>
  <c r="G12" i="23"/>
  <c r="G22" i="23" s="1"/>
  <c r="H58" i="73"/>
  <c r="H58" i="70"/>
  <c r="H58" i="72"/>
  <c r="H58" i="71"/>
  <c r="H58" i="74"/>
  <c r="H58" i="78"/>
  <c r="H58" i="76"/>
  <c r="H58" i="77"/>
  <c r="H58" i="75"/>
  <c r="G22" i="41"/>
  <c r="H47" i="21"/>
  <c r="D47" i="21" s="1"/>
  <c r="H47" i="19"/>
  <c r="H47" i="20"/>
  <c r="D47" i="20" s="1"/>
  <c r="H47" i="22"/>
  <c r="D47" i="22" s="1"/>
  <c r="H47" i="43"/>
  <c r="H47" i="45"/>
  <c r="D47" i="45" s="1"/>
  <c r="H47" i="47"/>
  <c r="D47" i="47" s="1"/>
  <c r="H47" i="49"/>
  <c r="D47" i="49" s="1"/>
  <c r="C33" i="23"/>
  <c r="H47" i="46"/>
  <c r="D47" i="46" s="1"/>
  <c r="H47" i="42"/>
  <c r="H47" i="44"/>
  <c r="D47" i="44" s="1"/>
  <c r="H47" i="48"/>
  <c r="D47" i="48" s="1"/>
  <c r="C33" i="40"/>
  <c r="G12" i="81" l="1"/>
  <c r="C33" i="81" s="1"/>
  <c r="D34" i="81" s="1"/>
  <c r="E12" i="79"/>
  <c r="C31" i="79" s="1"/>
  <c r="F12" i="81"/>
  <c r="F12" i="80"/>
  <c r="F12" i="79"/>
  <c r="C32" i="79" s="1"/>
  <c r="G12" i="80"/>
  <c r="C33" i="80" s="1"/>
  <c r="D34" i="80" s="1"/>
  <c r="E12" i="80"/>
  <c r="E22" i="80" s="1"/>
  <c r="G12" i="79"/>
  <c r="C33" i="79" s="1"/>
  <c r="E12" i="81"/>
  <c r="E22" i="79"/>
  <c r="C31" i="81"/>
  <c r="E22" i="81"/>
  <c r="D56" i="45"/>
  <c r="E56" i="45" s="1"/>
  <c r="S40" i="45"/>
  <c r="D33" i="40"/>
  <c r="D34" i="40"/>
  <c r="D56" i="20"/>
  <c r="E56" i="20" s="1"/>
  <c r="S40" i="20"/>
  <c r="D34" i="23"/>
  <c r="D33" i="23"/>
  <c r="D56" i="44"/>
  <c r="E56" i="44" s="1"/>
  <c r="S40" i="44"/>
  <c r="S40" i="22"/>
  <c r="D56" i="22"/>
  <c r="E56" i="22" s="1"/>
  <c r="D56" i="21"/>
  <c r="E56" i="21" s="1"/>
  <c r="S40" i="21"/>
  <c r="S40" i="49"/>
  <c r="D56" i="49"/>
  <c r="E56" i="49" s="1"/>
  <c r="S40" i="48"/>
  <c r="D56" i="48"/>
  <c r="E56" i="48" s="1"/>
  <c r="S40" i="46"/>
  <c r="D56" i="46"/>
  <c r="E56" i="46" s="1"/>
  <c r="D56" i="47"/>
  <c r="E56" i="47" s="1"/>
  <c r="S40" i="47"/>
  <c r="D34" i="41"/>
  <c r="D33" i="41"/>
  <c r="D32" i="79" l="1"/>
  <c r="F22" i="79"/>
  <c r="G22" i="80"/>
  <c r="F22" i="81"/>
  <c r="G22" i="79"/>
  <c r="C32" i="81"/>
  <c r="D33" i="81" s="1"/>
  <c r="F22" i="80"/>
  <c r="G22" i="81"/>
  <c r="C31" i="80"/>
  <c r="C32" i="80"/>
  <c r="D33" i="80" s="1"/>
  <c r="D31" i="79"/>
  <c r="D34" i="79"/>
  <c r="D33" i="79"/>
  <c r="D31" i="81"/>
  <c r="D32" i="81" l="1"/>
  <c r="D32" i="80"/>
  <c r="D31" i="8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tc={94DCD5A4-121B-4214-9D0A-B042186435E5}</author>
  </authors>
  <commentList>
    <comment ref="M11" authorId="0" shapeId="0" xr:uid="{94DCD5A4-121B-4214-9D0A-B042186435E5}">
      <text>
        <t>[线程批注]
你的Excel版本可读取此线程批注; 但如果在更新版本的Excel中打开文件，则对批注所作的任何改动都将被删除。了解详细信息: https://go.microsoft.com/fwlink/?linkid=870924
注释:
    为调整数据需要，将此数设定为重型货车的平均年行驶距离。 65000，原数据见右侧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tc={08B98E55-06E5-4C02-9F3D-2B067FBB6B6D}</author>
    <author>tc={7B369D92-8BA6-4DC7-83A7-FD273FAA6E8F}</author>
  </authors>
  <commentList>
    <comment ref="D8" authorId="0" shapeId="0" xr:uid="{08B98E55-06E5-4C02-9F3D-2B067FBB6B6D}">
      <text>
        <t>[线程批注]
你的Excel版本可读取此线程批注; 但如果在更新版本的Excel中打开文件，则对批注所作的任何改动都将被删除。了解详细信息: https://go.microsoft.com/fwlink/?linkid=870924
注释:
    均参考电动车的预测，根据2020实际保有量做了相应的调整，均增大</t>
      </text>
    </comment>
    <comment ref="G65" authorId="1" shapeId="0" xr:uid="{7B369D92-8BA6-4DC7-83A7-FD273FAA6E8F}">
      <text>
        <t>[线程批注]
你的Excel版本可读取此线程批注; 但如果在更新版本的Excel中打开文件，则对批注所作的任何改动都将被删除。了解详细信息: https://go.microsoft.com/fwlink/?linkid=870924
注释:
    一年之内差别较大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tc={86E00D1C-E66D-4689-9087-A45B0DC19A31}</author>
  </authors>
  <commentList>
    <comment ref="D8" authorId="0" shapeId="0" xr:uid="{86E00D1C-E66D-4689-9087-A45B0DC19A31}">
      <text>
        <t>[线程批注]
你的Excel版本可读取此线程批注; 但如果在更新版本的Excel中打开文件，则对批注所作的任何改动都将被删除。了解详细信息: https://go.microsoft.com/fwlink/?linkid=870924
注释:
    均参考电动车的预测，根据2020实际保有量做了相应的调整，均增大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tc={58CD7B51-B14B-4EE1-A509-A7A48B49D8EA}</author>
  </authors>
  <commentList>
    <comment ref="D8" authorId="0" shapeId="0" xr:uid="{58CD7B51-B14B-4EE1-A509-A7A48B49D8EA}">
      <text>
        <t>[线程批注]
你的Excel版本可读取此线程批注; 但如果在更新版本的Excel中打开文件，则对批注所作的任何改动都将被删除。了解详细信息: https://go.microsoft.com/fwlink/?linkid=870924
注释:
    均参考电动车的预测，根据2020实际保有量做了相应的调整，均增大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tc={3A0F533E-B485-4423-A768-BEE55628297B}</author>
  </authors>
  <commentList>
    <comment ref="D8" authorId="0" shapeId="0" xr:uid="{3A0F533E-B485-4423-A768-BEE55628297B}">
      <text>
        <t>[线程批注]
你的Excel版本可读取此线程批注; 但如果在更新版本的Excel中打开文件，则对批注所作的任何改动都将被删除。了解详细信息: https://go.microsoft.com/fwlink/?linkid=870924
注释:
    均参考电动车的预测，根据2020实际保有量做了相应的调整，均增大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tc={B9F7CC95-2B7C-4394-B25F-4B0E7AC44324}</author>
  </authors>
  <commentList>
    <comment ref="D8" authorId="0" shapeId="0" xr:uid="{B9F7CC95-2B7C-4394-B25F-4B0E7AC44324}">
      <text>
        <t>[线程批注]
你的Excel版本可读取此线程批注; 但如果在更新版本的Excel中打开文件，则对批注所作的任何改动都将被删除。了解详细信息: https://go.microsoft.com/fwlink/?linkid=870924
注释:
    均参考电动车的预测，根据2020实际保有量做了相应的调整，均增大</t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tc={FF79867A-4147-45ED-83A4-ABF51A23D7EE}</author>
  </authors>
  <commentList>
    <comment ref="D8" authorId="0" shapeId="0" xr:uid="{FF79867A-4147-45ED-83A4-ABF51A23D7EE}">
      <text>
        <t>[线程批注]
你的Excel版本可读取此线程批注; 但如果在更新版本的Excel中打开文件，则对批注所作的任何改动都将被删除。了解详细信息: https://go.microsoft.com/fwlink/?linkid=870924
注释:
    均参考电动车的预测，根据2020实际保有量做了相应的调整，均增大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tc={92BB123E-B34E-45FF-B6EA-1CCA078B7745}</author>
  </authors>
  <commentList>
    <comment ref="D8" authorId="0" shapeId="0" xr:uid="{92BB123E-B34E-45FF-B6EA-1CCA078B7745}">
      <text>
        <t>[线程批注]
你的Excel版本可读取此线程批注; 但如果在更新版本的Excel中打开文件，则对批注所作的任何改动都将被删除。了解详细信息: https://go.microsoft.com/fwlink/?linkid=870924
注释:
    均参考电动车的预测，根据2020实际保有量做了相应的调整，均增大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tc={9A33FF2E-CE01-49BD-9529-FAC2A11BCE46}</author>
  </authors>
  <commentList>
    <comment ref="D8" authorId="0" shapeId="0" xr:uid="{9A33FF2E-CE01-49BD-9529-FAC2A11BCE46}">
      <text>
        <t>[线程批注]
你的Excel版本可读取此线程批注; 但如果在更新版本的Excel中打开文件，则对批注所作的任何改动都将被删除。了解详细信息: https://go.microsoft.com/fwlink/?linkid=870924
注释:
    均参考电动车的预测，根据2020实际保有量做了相应的调整，均增大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tc={762A8C2A-9EA1-4C27-9A55-5ACAB4A79355}</author>
  </authors>
  <commentList>
    <comment ref="D8" authorId="0" shapeId="0" xr:uid="{762A8C2A-9EA1-4C27-9A55-5ACAB4A79355}">
      <text>
        <t>[线程批注]
你的Excel版本可读取此线程批注; 但如果在更新版本的Excel中打开文件，则对批注所作的任何改动都将被删除。了解详细信息: https://go.microsoft.com/fwlink/?linkid=870924
注释:
    均参考电动车的预测，根据2020实际保有量做了相应的调整，均增大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tc={22FE001C-03A5-4206-95D7-AF94270D78F8}</author>
  </authors>
  <commentList>
    <comment ref="D8" authorId="0" shapeId="0" xr:uid="{22FE001C-03A5-4206-95D7-AF94270D78F8}">
      <text>
        <t>[线程批注]
你的Excel版本可读取此线程批注; 但如果在更新版本的Excel中打开文件，则对批注所作的任何改动都将被删除。了解详细信息: https://go.microsoft.com/fwlink/?linkid=870924
注释:
    均参考电动车的预测，根据2020实际保有量做了相应的调整，均增大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tc={485D981F-C5DE-41E4-BA2A-9A980D911DA3}</author>
  </authors>
  <commentList>
    <comment ref="D8" authorId="0" shapeId="0" xr:uid="{485D981F-C5DE-41E4-BA2A-9A980D911DA3}">
      <text>
        <t>[线程批注]
你的Excel版本可读取此线程批注; 但如果在更新版本的Excel中打开文件，则对批注所作的任何改动都将被删除。了解详细信息: https://go.microsoft.com/fwlink/?linkid=870924
注释:
    均参考电动车的预测，根据2020实际保有量做了相应的调整，均增大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tc={3AF4C022-653C-4F82-B832-6F7464609D1E}</author>
  </authors>
  <commentList>
    <comment ref="D8" authorId="0" shapeId="0" xr:uid="{3AF4C022-653C-4F82-B832-6F7464609D1E}">
      <text>
        <t>[线程批注]
你的Excel版本可读取此线程批注; 但如果在更新版本的Excel中打开文件，则对批注所作的任何改动都将被删除。了解详细信息: https://go.microsoft.com/fwlink/?linkid=870924
注释:
    均参考电动车的预测，根据2020实际保有量做了相应的调整，均增大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tc={F1E14EFE-5F88-4FD5-B1D7-F8AB8606783E}</author>
  </authors>
  <commentList>
    <comment ref="D8" authorId="0" shapeId="0" xr:uid="{F1E14EFE-5F88-4FD5-B1D7-F8AB8606783E}">
      <text>
        <t>[线程批注]
你的Excel版本可读取此线程批注; 但如果在更新版本的Excel中打开文件，则对批注所作的任何改动都将被删除。了解详细信息: https://go.microsoft.com/fwlink/?linkid=870924
注释:
    均参考电动车的预测，根据2020实际保有量做了相应的调整，均增大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tc={C7CFAC9D-2227-4226-AD12-BFCA31B30B48}</author>
  </authors>
  <commentList>
    <comment ref="D8" authorId="0" shapeId="0" xr:uid="{C7CFAC9D-2227-4226-AD12-BFCA31B30B48}">
      <text>
        <t>[线程批注]
你的Excel版本可读取此线程批注; 但如果在更新版本的Excel中打开文件，则对批注所作的任何改动都将被删除。了解详细信息: https://go.microsoft.com/fwlink/?linkid=870924
注释:
    均参考电动车的预测，根据2020实际保有量做了相应的调整，均增大</t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tc={FC1C8F70-04EC-447E-AEEE-B1849C53909B}</author>
  </authors>
  <commentList>
    <comment ref="D8" authorId="0" shapeId="0" xr:uid="{FC1C8F70-04EC-447E-AEEE-B1849C53909B}">
      <text>
        <t>[线程批注]
你的Excel版本可读取此线程批注; 但如果在更新版本的Excel中打开文件，则对批注所作的任何改动都将被删除。了解详细信息: https://go.microsoft.com/fwlink/?linkid=870924
注释:
    均参考电动车的预测，根据2020实际保有量做了相应的调整，均增大</t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tc={715D3F28-BEC9-46DD-82F8-32E583DD33DC}</author>
  </authors>
  <commentList>
    <comment ref="D8" authorId="0" shapeId="0" xr:uid="{715D3F28-BEC9-46DD-82F8-32E583DD33DC}">
      <text>
        <t>[线程批注]
你的Excel版本可读取此线程批注; 但如果在更新版本的Excel中打开文件，则对批注所作的任何改动都将被删除。了解详细信息: https://go.microsoft.com/fwlink/?linkid=870924
注释:
    均参考电动车的预测，根据2020实际保有量做了相应的调整，均增大</t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tc={42520C7F-0E14-4612-8E6F-FAA775C9A453}</author>
  </authors>
  <commentList>
    <comment ref="D8" authorId="0" shapeId="0" xr:uid="{42520C7F-0E14-4612-8E6F-FAA775C9A453}">
      <text>
        <t>[线程批注]
你的Excel版本可读取此线程批注; 但如果在更新版本的Excel中打开文件，则对批注所作的任何改动都将被删除。了解详细信息: https://go.microsoft.com/fwlink/?linkid=870924
注释:
    均参考电动车的预测，根据2020实际保有量做了相应的调整，均增大</t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tc={6BBE64D7-899A-4C1E-A7CD-C27B8C7A3D8C}</author>
  </authors>
  <commentList>
    <comment ref="C8" authorId="0" shapeId="0" xr:uid="{6BBE64D7-899A-4C1E-A7CD-C27B8C7A3D8C}">
      <text>
        <t>[线程批注]
你的Excel版本可读取此线程批注; 但如果在更新版本的Excel中打开文件，则对批注所作的任何改动都将被删除。了解详细信息: https://go.microsoft.com/fwlink/?linkid=870924
注释:
    均参考电动车的预测，根据2020实际保有量做了相应的调整，均增大</t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tc={7599A838-3A3E-4228-AC58-41C303855AE2}</author>
  </authors>
  <commentList>
    <comment ref="C8" authorId="0" shapeId="0" xr:uid="{7599A838-3A3E-4228-AC58-41C303855AE2}">
      <text>
        <t>[线程批注]
你的Excel版本可读取此线程批注; 但如果在更新版本的Excel中打开文件，则对批注所作的任何改动都将被删除。了解详细信息: https://go.microsoft.com/fwlink/?linkid=870924
注释:
    均参考电动车的预测，根据2020实际保有量做了相应的调整，均增大</t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tc={2E7C6D1F-0E97-4A3F-8475-3EB1ED2868FD}</author>
  </authors>
  <commentList>
    <comment ref="C8" authorId="0" shapeId="0" xr:uid="{2E7C6D1F-0E97-4A3F-8475-3EB1ED2868FD}">
      <text>
        <t>[线程批注]
你的Excel版本可读取此线程批注; 但如果在更新版本的Excel中打开文件，则对批注所作的任何改动都将被删除。了解详细信息: https://go.microsoft.com/fwlink/?linkid=870924
注释:
    均参考电动车的预测，根据2020实际保有量做了相应的调整，均增大</t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tc={A82E3990-1937-4823-B249-09150E5911DA}</author>
  </authors>
  <commentList>
    <comment ref="D8" authorId="0" shapeId="0" xr:uid="{A82E3990-1937-4823-B249-09150E5911DA}">
      <text>
        <t>[线程批注]
你的Excel版本可读取此线程批注; 但如果在更新版本的Excel中打开文件，则对批注所作的任何改动都将被删除。了解详细信息: https://go.microsoft.com/fwlink/?linkid=870924
注释:
    均参考电动车的预测，根据2020实际保有量做了相应的调整，均增大</t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tc={34D390C6-061B-46B9-9264-367D5B2FE52C}</author>
  </authors>
  <commentList>
    <comment ref="D8" authorId="0" shapeId="0" xr:uid="{34D390C6-061B-46B9-9264-367D5B2FE52C}">
      <text>
        <t>[线程批注]
你的Excel版本可读取此线程批注; 但如果在更新版本的Excel中打开文件，则对批注所作的任何改动都将被删除。了解详细信息: https://go.microsoft.com/fwlink/?linkid=870924
注释:
    均参考电动车的预测，根据2020实际保有量做了相应的调整，均增大</t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tc={885A5788-FEBA-49F2-BF74-186607B23127}</author>
  </authors>
  <commentList>
    <comment ref="D8" authorId="0" shapeId="0" xr:uid="{885A5788-FEBA-49F2-BF74-186607B23127}">
      <text>
        <t>[线程批注]
你的Excel版本可读取此线程批注; 但如果在更新版本的Excel中打开文件，则对批注所作的任何改动都将被删除。了解详细信息: https://go.microsoft.com/fwlink/?linkid=870924
注释:
    均参考电动车的预测，根据2020实际保有量做了相应的调整，均增大</t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tc={75E36221-E7FB-4930-9611-AD1E5E475CA8}</author>
  </authors>
  <commentList>
    <comment ref="C8" authorId="0" shapeId="0" xr:uid="{75E36221-E7FB-4930-9611-AD1E5E475CA8}">
      <text>
        <t>[线程批注]
你的Excel版本可读取此线程批注; 但如果在更新版本的Excel中打开文件，则对批注所作的任何改动都将被删除。了解详细信息: https://go.microsoft.com/fwlink/?linkid=870924
注释:
    均参考电动车的预测，根据2020实际保有量做了相应的调整，均增大</t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tc={4942CF9E-0A24-4853-818C-FBF0A380FDA0}</author>
  </authors>
  <commentList>
    <comment ref="C8" authorId="0" shapeId="0" xr:uid="{4942CF9E-0A24-4853-818C-FBF0A380FDA0}">
      <text>
        <t>[线程批注]
你的Excel版本可读取此线程批注; 但如果在更新版本的Excel中打开文件，则对批注所作的任何改动都将被删除。了解详细信息: https://go.microsoft.com/fwlink/?linkid=870924
注释:
    均参考电动车的预测，根据2020实际保有量做了相应的调整，均增大</t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tc={8035305D-119D-458F-9DE5-530FC5087924}</author>
  </authors>
  <commentList>
    <comment ref="C8" authorId="0" shapeId="0" xr:uid="{8035305D-119D-458F-9DE5-530FC5087924}">
      <text>
        <t>[线程批注]
你的Excel版本可读取此线程批注; 但如果在更新版本的Excel中打开文件，则对批注所作的任何改动都将被删除。了解详细信息: https://go.microsoft.com/fwlink/?linkid=870924
注释:
    均参考电动车的预测，根据2020实际保有量做了相应的调整，均增大</t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tc={67C47015-00BD-4A2A-A74E-C268EEB19E19}</author>
  </authors>
  <commentList>
    <comment ref="D8" authorId="0" shapeId="0" xr:uid="{67C47015-00BD-4A2A-A74E-C268EEB19E19}">
      <text>
        <t>[线程批注]
你的Excel版本可读取此线程批注; 但如果在更新版本的Excel中打开文件，则对批注所作的任何改动都将被删除。了解详细信息: https://go.microsoft.com/fwlink/?linkid=870924
注释:
    均参考电动车的预测，根据2020实际保有量做了相应的调整，均增大</t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tc={09107ADF-CB94-4147-90EC-E30BD099DFD7}</author>
  </authors>
  <commentList>
    <comment ref="D8" authorId="0" shapeId="0" xr:uid="{09107ADF-CB94-4147-90EC-E30BD099DFD7}">
      <text>
        <t>[线程批注]
你的Excel版本可读取此线程批注; 但如果在更新版本的Excel中打开文件，则对批注所作的任何改动都将被删除。了解详细信息: https://go.microsoft.com/fwlink/?linkid=870924
注释:
    均参考电动车的预测，根据2020实际保有量做了相应的调整，均增大</t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tc={C6873DFD-DF41-42C0-975D-48F12491E402}</author>
  </authors>
  <commentList>
    <comment ref="D8" authorId="0" shapeId="0" xr:uid="{C6873DFD-DF41-42C0-975D-48F12491E402}">
      <text>
        <t>[线程批注]
你的Excel版本可读取此线程批注; 但如果在更新版本的Excel中打开文件，则对批注所作的任何改动都将被删除。了解详细信息: https://go.microsoft.com/fwlink/?linkid=870924
注释:
    均参考电动车的预测，根据2020实际保有量做了相应的调整，均增大</t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tc={5B630B11-5DB4-44CB-86AE-3577A673ADBE}</author>
  </authors>
  <commentList>
    <comment ref="D8" authorId="0" shapeId="0" xr:uid="{5B630B11-5DB4-44CB-86AE-3577A673ADBE}">
      <text>
        <t>[线程批注]
你的Excel版本可读取此线程批注; 但如果在更新版本的Excel中打开文件，则对批注所作的任何改动都将被删除。了解详细信息: https://go.microsoft.com/fwlink/?linkid=870924
注释:
    均参考电动车的预测，根据2020实际保有量做了相应的调整，均增大</t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tc={9E8998C2-DD21-4EAE-8878-93B0572DDB5C}</author>
  </authors>
  <commentList>
    <comment ref="D8" authorId="0" shapeId="0" xr:uid="{9E8998C2-DD21-4EAE-8878-93B0572DDB5C}">
      <text>
        <t>[线程批注]
你的Excel版本可读取此线程批注; 但如果在更新版本的Excel中打开文件，则对批注所作的任何改动都将被删除。了解详细信息: https://go.microsoft.com/fwlink/?linkid=870924
注释:
    均参考电动车的预测，根据2020实际保有量做了相应的调整，均增大</t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tc={69DBBB2A-202C-4590-B9AB-755E518D8615}</author>
  </authors>
  <commentList>
    <comment ref="D8" authorId="0" shapeId="0" xr:uid="{69DBBB2A-202C-4590-B9AB-755E518D8615}">
      <text>
        <t>[线程批注]
你的Excel版本可读取此线程批注; 但如果在更新版本的Excel中打开文件，则对批注所作的任何改动都将被删除。了解详细信息: https://go.microsoft.com/fwlink/?linkid=870924
注释:
    均参考电动车的预测，根据2020实际保有量做了相应的调整，均增大</t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tc={F656D699-BE0D-49F7-A973-84316069A146}</author>
  </authors>
  <commentList>
    <comment ref="C8" authorId="0" shapeId="0" xr:uid="{F656D699-BE0D-49F7-A973-84316069A146}">
      <text>
        <t>[线程批注]
你的Excel版本可读取此线程批注; 但如果在更新版本的Excel中打开文件，则对批注所作的任何改动都将被删除。了解详细信息: https://go.microsoft.com/fwlink/?linkid=870924
注释:
    均参考电动车的预测，根据2020实际保有量做了相应的调整，均增大</t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tc={EFBF7F70-4082-405F-9303-BBCBC7A91045}</author>
  </authors>
  <commentList>
    <comment ref="C8" authorId="0" shapeId="0" xr:uid="{EFBF7F70-4082-405F-9303-BBCBC7A91045}">
      <text>
        <t>[线程批注]
你的Excel版本可读取此线程批注; 但如果在更新版本的Excel中打开文件，则对批注所作的任何改动都将被删除。了解详细信息: https://go.microsoft.com/fwlink/?linkid=870924
注释:
    均参考电动车的预测，根据2020实际保有量做了相应的调整，均增大</t>
      </text>
    </comment>
  </commentList>
</comments>
</file>

<file path=xl/comments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tc={48E6527B-D9A6-4922-BC62-BD5EB58C9287}</author>
  </authors>
  <commentList>
    <comment ref="C8" authorId="0" shapeId="0" xr:uid="{48E6527B-D9A6-4922-BC62-BD5EB58C9287}">
      <text>
        <t>[线程批注]
你的Excel版本可读取此线程批注; 但如果在更新版本的Excel中打开文件，则对批注所作的任何改动都将被删除。了解详细信息: https://go.microsoft.com/fwlink/?linkid=870924
注释:
    均参考电动车的预测，根据2020实际保有量做了相应的调整，均增大</t>
      </text>
    </comment>
  </commentList>
</comments>
</file>

<file path=xl/comments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tc={17684AAE-C8B6-4705-B2E7-BBC4BA2D60EA}</author>
  </authors>
  <commentList>
    <comment ref="C8" authorId="0" shapeId="0" xr:uid="{17684AAE-C8B6-4705-B2E7-BBC4BA2D60EA}">
      <text>
        <t>[线程批注]
你的Excel版本可读取此线程批注; 但如果在更新版本的Excel中打开文件，则对批注所作的任何改动都将被删除。了解详细信息: https://go.microsoft.com/fwlink/?linkid=870924
注释:
    均参考电动车的预测，根据2020实际保有量做了相应的调整，均增大</t>
      </text>
    </comment>
  </commentList>
</comments>
</file>

<file path=xl/comments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tc={D2DFAB13-0212-4931-A063-2F6B42452913}</author>
  </authors>
  <commentList>
    <comment ref="C8" authorId="0" shapeId="0" xr:uid="{D2DFAB13-0212-4931-A063-2F6B42452913}">
      <text>
        <t>[线程批注]
你的Excel版本可读取此线程批注; 但如果在更新版本的Excel中打开文件，则对批注所作的任何改动都将被删除。了解详细信息: https://go.microsoft.com/fwlink/?linkid=870924
注释:
    均参考电动车的预测，根据2020实际保有量做了相应的调整，均增大</t>
      </text>
    </comment>
  </commentList>
</comments>
</file>

<file path=xl/comments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tc={A71FBBA9-6C9D-4058-BC3A-E3E972CB1A88}</author>
  </authors>
  <commentList>
    <comment ref="C8" authorId="0" shapeId="0" xr:uid="{A71FBBA9-6C9D-4058-BC3A-E3E972CB1A88}">
      <text>
        <t>[线程批注]
你的Excel版本可读取此线程批注; 但如果在更新版本的Excel中打开文件，则对批注所作的任何改动都将被删除。了解详细信息: https://go.microsoft.com/fwlink/?linkid=870924
注释:
    均参考电动车的预测，根据2020实际保有量做了相应的调整，均增大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<sst xmlns="http://schemas.openxmlformats.org/spreadsheetml/2006/main" count="13902" uniqueCount="1147">
  <si>
    <t>SUV</t>
    <phoneticPr fontId="4" type="noConversion"/>
  </si>
  <si>
    <t>合肥</t>
    <phoneticPr fontId="4" type="noConversion"/>
  </si>
  <si>
    <t>芜湖</t>
    <phoneticPr fontId="4" type="noConversion"/>
  </si>
  <si>
    <t>蚌埠</t>
    <phoneticPr fontId="4" type="noConversion"/>
  </si>
  <si>
    <t>淮南</t>
    <phoneticPr fontId="4" type="noConversion"/>
  </si>
  <si>
    <t>马鞍山</t>
    <phoneticPr fontId="4" type="noConversion"/>
  </si>
  <si>
    <t>淮北</t>
    <phoneticPr fontId="4" type="noConversion"/>
  </si>
  <si>
    <t>铜陵</t>
    <phoneticPr fontId="4" type="noConversion"/>
  </si>
  <si>
    <t>安庆</t>
    <phoneticPr fontId="4" type="noConversion"/>
  </si>
  <si>
    <t>黄山</t>
    <phoneticPr fontId="4" type="noConversion"/>
  </si>
  <si>
    <t>滁州</t>
    <phoneticPr fontId="4" type="noConversion"/>
  </si>
  <si>
    <t>阜阳</t>
    <phoneticPr fontId="4" type="noConversion"/>
  </si>
  <si>
    <t>宿州</t>
    <phoneticPr fontId="4" type="noConversion"/>
  </si>
  <si>
    <t>六安</t>
    <phoneticPr fontId="4" type="noConversion"/>
  </si>
  <si>
    <t>亳州</t>
    <phoneticPr fontId="4" type="noConversion"/>
  </si>
  <si>
    <t>池州</t>
    <phoneticPr fontId="4" type="noConversion"/>
  </si>
  <si>
    <t>宣城</t>
    <phoneticPr fontId="4" type="noConversion"/>
  </si>
  <si>
    <t>安徽</t>
    <phoneticPr fontId="3" type="noConversion"/>
  </si>
  <si>
    <t>MPV</t>
    <phoneticPr fontId="3" type="noConversion"/>
  </si>
  <si>
    <t>CAR</t>
    <phoneticPr fontId="3" type="noConversion"/>
  </si>
  <si>
    <t>轻型货车</t>
    <phoneticPr fontId="3" type="noConversion"/>
  </si>
  <si>
    <t>中型货车</t>
    <phoneticPr fontId="3" type="noConversion"/>
  </si>
  <si>
    <t>重型货车</t>
    <phoneticPr fontId="3" type="noConversion"/>
  </si>
  <si>
    <t>小型客车</t>
    <phoneticPr fontId="3" type="noConversion"/>
  </si>
  <si>
    <t>中型客车</t>
    <phoneticPr fontId="3" type="noConversion"/>
  </si>
  <si>
    <t>大型客车</t>
    <phoneticPr fontId="3" type="noConversion"/>
  </si>
  <si>
    <t>省份</t>
    <phoneticPr fontId="3" type="noConversion"/>
  </si>
  <si>
    <t>城市</t>
    <phoneticPr fontId="3" type="noConversion"/>
  </si>
  <si>
    <t>福州</t>
    <phoneticPr fontId="4" type="noConversion"/>
  </si>
  <si>
    <t>厦门</t>
    <phoneticPr fontId="4" type="noConversion"/>
  </si>
  <si>
    <t>莆田</t>
    <phoneticPr fontId="4" type="noConversion"/>
  </si>
  <si>
    <t>三明</t>
    <phoneticPr fontId="4" type="noConversion"/>
  </si>
  <si>
    <t>泉州</t>
    <phoneticPr fontId="4" type="noConversion"/>
  </si>
  <si>
    <t>漳州</t>
    <phoneticPr fontId="4" type="noConversion"/>
  </si>
  <si>
    <t>南平</t>
    <phoneticPr fontId="4" type="noConversion"/>
  </si>
  <si>
    <t>龙岩</t>
    <phoneticPr fontId="4" type="noConversion"/>
  </si>
  <si>
    <t>宁德</t>
    <phoneticPr fontId="4" type="noConversion"/>
  </si>
  <si>
    <t>福建</t>
    <phoneticPr fontId="3" type="noConversion"/>
  </si>
  <si>
    <t>兰州</t>
    <phoneticPr fontId="4" type="noConversion"/>
  </si>
  <si>
    <t>嘉峪关</t>
    <phoneticPr fontId="4" type="noConversion"/>
  </si>
  <si>
    <t>金昌</t>
    <phoneticPr fontId="4" type="noConversion"/>
  </si>
  <si>
    <t>白银</t>
    <phoneticPr fontId="4" type="noConversion"/>
  </si>
  <si>
    <t>天水</t>
    <phoneticPr fontId="4" type="noConversion"/>
  </si>
  <si>
    <t>武威</t>
    <phoneticPr fontId="4" type="noConversion"/>
  </si>
  <si>
    <t>张掖</t>
    <phoneticPr fontId="4" type="noConversion"/>
  </si>
  <si>
    <t>平凉</t>
    <phoneticPr fontId="4" type="noConversion"/>
  </si>
  <si>
    <t>酒泉</t>
    <phoneticPr fontId="4" type="noConversion"/>
  </si>
  <si>
    <t>庆阳</t>
    <phoneticPr fontId="4" type="noConversion"/>
  </si>
  <si>
    <t>定西</t>
    <phoneticPr fontId="4" type="noConversion"/>
  </si>
  <si>
    <t>陇南</t>
    <phoneticPr fontId="4" type="noConversion"/>
  </si>
  <si>
    <t>甘南藏族自治州</t>
    <phoneticPr fontId="4" type="noConversion"/>
  </si>
  <si>
    <t>临夏回族自治州</t>
    <phoneticPr fontId="4" type="noConversion"/>
  </si>
  <si>
    <t>甘肃</t>
    <phoneticPr fontId="3" type="noConversion"/>
  </si>
  <si>
    <t>广州</t>
    <phoneticPr fontId="4" type="noConversion"/>
  </si>
  <si>
    <t>韶关</t>
    <phoneticPr fontId="4" type="noConversion"/>
  </si>
  <si>
    <t>珠海</t>
    <phoneticPr fontId="4" type="noConversion"/>
  </si>
  <si>
    <t>深圳</t>
    <phoneticPr fontId="4" type="noConversion"/>
  </si>
  <si>
    <t>汕头</t>
    <phoneticPr fontId="4" type="noConversion"/>
  </si>
  <si>
    <t>佛山</t>
    <phoneticPr fontId="4" type="noConversion"/>
  </si>
  <si>
    <t>江门</t>
    <phoneticPr fontId="4" type="noConversion"/>
  </si>
  <si>
    <t>湛江</t>
    <phoneticPr fontId="4" type="noConversion"/>
  </si>
  <si>
    <t>茂名</t>
    <phoneticPr fontId="4" type="noConversion"/>
  </si>
  <si>
    <t>肇庆</t>
    <phoneticPr fontId="4" type="noConversion"/>
  </si>
  <si>
    <t>惠州</t>
    <phoneticPr fontId="4" type="noConversion"/>
  </si>
  <si>
    <t>梅州</t>
    <phoneticPr fontId="4" type="noConversion"/>
  </si>
  <si>
    <t>汕尾</t>
    <phoneticPr fontId="4" type="noConversion"/>
  </si>
  <si>
    <t>河源</t>
    <phoneticPr fontId="4" type="noConversion"/>
  </si>
  <si>
    <t>阳江</t>
    <phoneticPr fontId="4" type="noConversion"/>
  </si>
  <si>
    <t>清远</t>
    <phoneticPr fontId="4" type="noConversion"/>
  </si>
  <si>
    <t>东莞</t>
    <phoneticPr fontId="4" type="noConversion"/>
  </si>
  <si>
    <t>中山</t>
    <phoneticPr fontId="4" type="noConversion"/>
  </si>
  <si>
    <t>潮州</t>
    <phoneticPr fontId="4" type="noConversion"/>
  </si>
  <si>
    <t>揭阳</t>
    <phoneticPr fontId="4" type="noConversion"/>
  </si>
  <si>
    <t>云浮</t>
    <phoneticPr fontId="4" type="noConversion"/>
  </si>
  <si>
    <t>广东</t>
    <phoneticPr fontId="3" type="noConversion"/>
  </si>
  <si>
    <t>南宁</t>
    <phoneticPr fontId="4" type="noConversion"/>
  </si>
  <si>
    <t>柳州</t>
    <phoneticPr fontId="4" type="noConversion"/>
  </si>
  <si>
    <t>桂林</t>
    <phoneticPr fontId="4" type="noConversion"/>
  </si>
  <si>
    <t>梧州</t>
    <phoneticPr fontId="4" type="noConversion"/>
  </si>
  <si>
    <t>北海</t>
    <phoneticPr fontId="4" type="noConversion"/>
  </si>
  <si>
    <t>防城港</t>
    <phoneticPr fontId="4" type="noConversion"/>
  </si>
  <si>
    <t>钦州</t>
    <phoneticPr fontId="4" type="noConversion"/>
  </si>
  <si>
    <t>贵港</t>
    <phoneticPr fontId="4" type="noConversion"/>
  </si>
  <si>
    <t>玉林</t>
    <phoneticPr fontId="4" type="noConversion"/>
  </si>
  <si>
    <t>百色</t>
    <phoneticPr fontId="4" type="noConversion"/>
  </si>
  <si>
    <t>贺州</t>
    <phoneticPr fontId="4" type="noConversion"/>
  </si>
  <si>
    <t>河池</t>
    <phoneticPr fontId="4" type="noConversion"/>
  </si>
  <si>
    <t>来宾</t>
    <phoneticPr fontId="4" type="noConversion"/>
  </si>
  <si>
    <t>崇左</t>
    <phoneticPr fontId="4" type="noConversion"/>
  </si>
  <si>
    <t>广西</t>
    <phoneticPr fontId="3" type="noConversion"/>
  </si>
  <si>
    <t>贵阳</t>
    <phoneticPr fontId="4" type="noConversion"/>
  </si>
  <si>
    <t>遵义</t>
    <phoneticPr fontId="4" type="noConversion"/>
  </si>
  <si>
    <t>安顺</t>
    <phoneticPr fontId="4" type="noConversion"/>
  </si>
  <si>
    <t>毕节</t>
    <phoneticPr fontId="4" type="noConversion"/>
  </si>
  <si>
    <t>铜仁</t>
    <phoneticPr fontId="4" type="noConversion"/>
  </si>
  <si>
    <t>黔西南布衣族苗族自治州</t>
    <phoneticPr fontId="4" type="noConversion"/>
  </si>
  <si>
    <t>黔东南苗族侗族自治州</t>
    <phoneticPr fontId="4" type="noConversion"/>
  </si>
  <si>
    <t>黔南布依族苗族自治州</t>
    <phoneticPr fontId="4" type="noConversion"/>
  </si>
  <si>
    <t>贵州</t>
    <phoneticPr fontId="3" type="noConversion"/>
  </si>
  <si>
    <t>海口</t>
    <phoneticPr fontId="4" type="noConversion"/>
  </si>
  <si>
    <t>三亚</t>
    <phoneticPr fontId="4" type="noConversion"/>
  </si>
  <si>
    <t>三沙</t>
    <phoneticPr fontId="4" type="noConversion"/>
  </si>
  <si>
    <t>海南</t>
    <phoneticPr fontId="3" type="noConversion"/>
  </si>
  <si>
    <t>石家庄</t>
    <phoneticPr fontId="4" type="noConversion"/>
  </si>
  <si>
    <t>唐山</t>
    <phoneticPr fontId="4" type="noConversion"/>
  </si>
  <si>
    <t>秦皇岛</t>
    <phoneticPr fontId="4" type="noConversion"/>
  </si>
  <si>
    <t>邯郸</t>
    <phoneticPr fontId="4" type="noConversion"/>
  </si>
  <si>
    <t>邢台</t>
    <phoneticPr fontId="4" type="noConversion"/>
  </si>
  <si>
    <t>保定</t>
    <phoneticPr fontId="4" type="noConversion"/>
  </si>
  <si>
    <t>张家口</t>
    <phoneticPr fontId="4" type="noConversion"/>
  </si>
  <si>
    <t>承德</t>
    <phoneticPr fontId="4" type="noConversion"/>
  </si>
  <si>
    <t>沧州</t>
    <phoneticPr fontId="4" type="noConversion"/>
  </si>
  <si>
    <t>廊坊</t>
    <phoneticPr fontId="4" type="noConversion"/>
  </si>
  <si>
    <t>衡水</t>
    <phoneticPr fontId="4" type="noConversion"/>
  </si>
  <si>
    <t>河北</t>
    <phoneticPr fontId="3" type="noConversion"/>
  </si>
  <si>
    <t>郑州</t>
    <phoneticPr fontId="4" type="noConversion"/>
  </si>
  <si>
    <t>开封</t>
    <phoneticPr fontId="4" type="noConversion"/>
  </si>
  <si>
    <t>洛阳</t>
    <phoneticPr fontId="4" type="noConversion"/>
  </si>
  <si>
    <t>平顶山</t>
    <phoneticPr fontId="4" type="noConversion"/>
  </si>
  <si>
    <t>安阳</t>
    <phoneticPr fontId="4" type="noConversion"/>
  </si>
  <si>
    <t>鹤壁</t>
    <phoneticPr fontId="4" type="noConversion"/>
  </si>
  <si>
    <t>新乡</t>
    <phoneticPr fontId="4" type="noConversion"/>
  </si>
  <si>
    <t>焦作</t>
    <phoneticPr fontId="4" type="noConversion"/>
  </si>
  <si>
    <t>濮阳</t>
    <phoneticPr fontId="4" type="noConversion"/>
  </si>
  <si>
    <t>许昌</t>
    <phoneticPr fontId="4" type="noConversion"/>
  </si>
  <si>
    <t>漯河</t>
    <phoneticPr fontId="4" type="noConversion"/>
  </si>
  <si>
    <t>三门峡</t>
    <phoneticPr fontId="4" type="noConversion"/>
  </si>
  <si>
    <t>南阳</t>
    <phoneticPr fontId="4" type="noConversion"/>
  </si>
  <si>
    <t>商丘</t>
    <phoneticPr fontId="4" type="noConversion"/>
  </si>
  <si>
    <t>信阳</t>
    <phoneticPr fontId="4" type="noConversion"/>
  </si>
  <si>
    <t>周口</t>
    <phoneticPr fontId="4" type="noConversion"/>
  </si>
  <si>
    <t>驻马店</t>
    <phoneticPr fontId="4" type="noConversion"/>
  </si>
  <si>
    <t>省直辖</t>
    <phoneticPr fontId="4" type="noConversion"/>
  </si>
  <si>
    <t>河南</t>
    <phoneticPr fontId="3" type="noConversion"/>
  </si>
  <si>
    <t>哈尔滨</t>
    <phoneticPr fontId="4" type="noConversion"/>
  </si>
  <si>
    <t>齐齐哈尔</t>
    <phoneticPr fontId="4" type="noConversion"/>
  </si>
  <si>
    <t>鸡西</t>
    <phoneticPr fontId="4" type="noConversion"/>
  </si>
  <si>
    <t>鹤岗</t>
    <phoneticPr fontId="4" type="noConversion"/>
  </si>
  <si>
    <t>双鸭山</t>
    <phoneticPr fontId="4" type="noConversion"/>
  </si>
  <si>
    <t>大庆</t>
    <phoneticPr fontId="4" type="noConversion"/>
  </si>
  <si>
    <t>伊春</t>
    <phoneticPr fontId="4" type="noConversion"/>
  </si>
  <si>
    <t>佳木斯</t>
    <phoneticPr fontId="4" type="noConversion"/>
  </si>
  <si>
    <t>七台河</t>
    <phoneticPr fontId="4" type="noConversion"/>
  </si>
  <si>
    <t>牡丹江</t>
    <phoneticPr fontId="4" type="noConversion"/>
  </si>
  <si>
    <t>黑河</t>
    <phoneticPr fontId="4" type="noConversion"/>
  </si>
  <si>
    <t>绥化</t>
    <phoneticPr fontId="4" type="noConversion"/>
  </si>
  <si>
    <t>大兴安岭</t>
    <phoneticPr fontId="4" type="noConversion"/>
  </si>
  <si>
    <t>黑龙江</t>
    <phoneticPr fontId="3" type="noConversion"/>
  </si>
  <si>
    <t>武汉</t>
    <phoneticPr fontId="4" type="noConversion"/>
  </si>
  <si>
    <t>黄石</t>
    <phoneticPr fontId="4" type="noConversion"/>
  </si>
  <si>
    <t>十堰</t>
    <phoneticPr fontId="4" type="noConversion"/>
  </si>
  <si>
    <t>宜昌</t>
    <phoneticPr fontId="4" type="noConversion"/>
  </si>
  <si>
    <t>襄阳</t>
    <phoneticPr fontId="4" type="noConversion"/>
  </si>
  <si>
    <t>鄂州</t>
    <phoneticPr fontId="4" type="noConversion"/>
  </si>
  <si>
    <t>荆门</t>
    <phoneticPr fontId="4" type="noConversion"/>
  </si>
  <si>
    <t>孝感</t>
    <phoneticPr fontId="4" type="noConversion"/>
  </si>
  <si>
    <t>荆州</t>
    <phoneticPr fontId="4" type="noConversion"/>
  </si>
  <si>
    <t>黄冈</t>
    <phoneticPr fontId="4" type="noConversion"/>
  </si>
  <si>
    <t>咸宁</t>
    <phoneticPr fontId="4" type="noConversion"/>
  </si>
  <si>
    <t>随州</t>
    <phoneticPr fontId="4" type="noConversion"/>
  </si>
  <si>
    <t>恩施土苗族自治州</t>
    <phoneticPr fontId="4" type="noConversion"/>
  </si>
  <si>
    <t>湖北</t>
    <phoneticPr fontId="3" type="noConversion"/>
  </si>
  <si>
    <t>长沙</t>
    <phoneticPr fontId="4" type="noConversion"/>
  </si>
  <si>
    <t>株洲</t>
    <phoneticPr fontId="4" type="noConversion"/>
  </si>
  <si>
    <t>湘潭</t>
    <phoneticPr fontId="4" type="noConversion"/>
  </si>
  <si>
    <t>衡阳</t>
    <phoneticPr fontId="4" type="noConversion"/>
  </si>
  <si>
    <t>邵阳</t>
    <phoneticPr fontId="4" type="noConversion"/>
  </si>
  <si>
    <t>岳阳</t>
    <phoneticPr fontId="4" type="noConversion"/>
  </si>
  <si>
    <t>常德</t>
    <phoneticPr fontId="4" type="noConversion"/>
  </si>
  <si>
    <t>张家界</t>
    <phoneticPr fontId="4" type="noConversion"/>
  </si>
  <si>
    <t>益阳</t>
    <phoneticPr fontId="4" type="noConversion"/>
  </si>
  <si>
    <t>郴州</t>
    <phoneticPr fontId="4" type="noConversion"/>
  </si>
  <si>
    <t>永州</t>
    <phoneticPr fontId="4" type="noConversion"/>
  </si>
  <si>
    <t>怀化</t>
    <phoneticPr fontId="4" type="noConversion"/>
  </si>
  <si>
    <t>娄底</t>
    <phoneticPr fontId="4" type="noConversion"/>
  </si>
  <si>
    <t>湘西土苗族自治州</t>
    <phoneticPr fontId="4" type="noConversion"/>
  </si>
  <si>
    <t>湖南</t>
    <phoneticPr fontId="3" type="noConversion"/>
  </si>
  <si>
    <t>长春</t>
    <phoneticPr fontId="4" type="noConversion"/>
  </si>
  <si>
    <t>吉林</t>
    <phoneticPr fontId="4" type="noConversion"/>
  </si>
  <si>
    <t>四平</t>
    <phoneticPr fontId="4" type="noConversion"/>
  </si>
  <si>
    <t>辽源</t>
    <phoneticPr fontId="4" type="noConversion"/>
  </si>
  <si>
    <t>通化</t>
    <phoneticPr fontId="4" type="noConversion"/>
  </si>
  <si>
    <t>白山</t>
    <phoneticPr fontId="4" type="noConversion"/>
  </si>
  <si>
    <t>松原</t>
    <phoneticPr fontId="4" type="noConversion"/>
  </si>
  <si>
    <t>白城</t>
    <phoneticPr fontId="4" type="noConversion"/>
  </si>
  <si>
    <t>延边朝鲜族自治州</t>
    <phoneticPr fontId="4" type="noConversion"/>
  </si>
  <si>
    <t>吉林</t>
    <phoneticPr fontId="3" type="noConversion"/>
  </si>
  <si>
    <t>南京</t>
    <phoneticPr fontId="4" type="noConversion"/>
  </si>
  <si>
    <t>无锡</t>
    <phoneticPr fontId="4" type="noConversion"/>
  </si>
  <si>
    <t>徐州</t>
    <phoneticPr fontId="4" type="noConversion"/>
  </si>
  <si>
    <t>常州</t>
    <phoneticPr fontId="4" type="noConversion"/>
  </si>
  <si>
    <t>苏州</t>
    <phoneticPr fontId="4" type="noConversion"/>
  </si>
  <si>
    <t>南通</t>
    <phoneticPr fontId="4" type="noConversion"/>
  </si>
  <si>
    <t>连云港</t>
    <phoneticPr fontId="4" type="noConversion"/>
  </si>
  <si>
    <t>淮安</t>
    <phoneticPr fontId="4" type="noConversion"/>
  </si>
  <si>
    <t>盐城</t>
    <phoneticPr fontId="4" type="noConversion"/>
  </si>
  <si>
    <t>扬州</t>
    <phoneticPr fontId="4" type="noConversion"/>
  </si>
  <si>
    <t>镇江</t>
    <phoneticPr fontId="4" type="noConversion"/>
  </si>
  <si>
    <t>泰州</t>
    <phoneticPr fontId="4" type="noConversion"/>
  </si>
  <si>
    <t>宿迁</t>
    <phoneticPr fontId="4" type="noConversion"/>
  </si>
  <si>
    <t>江苏</t>
    <phoneticPr fontId="3" type="noConversion"/>
  </si>
  <si>
    <t>南昌</t>
    <phoneticPr fontId="4" type="noConversion"/>
  </si>
  <si>
    <t>景德镇</t>
    <phoneticPr fontId="4" type="noConversion"/>
  </si>
  <si>
    <t>萍乡</t>
    <phoneticPr fontId="4" type="noConversion"/>
  </si>
  <si>
    <t>九江</t>
    <phoneticPr fontId="4" type="noConversion"/>
  </si>
  <si>
    <t>新余</t>
    <phoneticPr fontId="4" type="noConversion"/>
  </si>
  <si>
    <t>鹰潭</t>
    <phoneticPr fontId="4" type="noConversion"/>
  </si>
  <si>
    <t>赣州</t>
    <phoneticPr fontId="4" type="noConversion"/>
  </si>
  <si>
    <t>吉安</t>
    <phoneticPr fontId="4" type="noConversion"/>
  </si>
  <si>
    <t>宜春</t>
    <phoneticPr fontId="4" type="noConversion"/>
  </si>
  <si>
    <t>抚州</t>
    <phoneticPr fontId="4" type="noConversion"/>
  </si>
  <si>
    <t>上饶</t>
    <phoneticPr fontId="4" type="noConversion"/>
  </si>
  <si>
    <t>江西</t>
    <phoneticPr fontId="3" type="noConversion"/>
  </si>
  <si>
    <t>沈阳</t>
    <phoneticPr fontId="4" type="noConversion"/>
  </si>
  <si>
    <t>大连</t>
    <phoneticPr fontId="4" type="noConversion"/>
  </si>
  <si>
    <t>鞍山</t>
    <phoneticPr fontId="4" type="noConversion"/>
  </si>
  <si>
    <t>抚顺</t>
    <phoneticPr fontId="4" type="noConversion"/>
  </si>
  <si>
    <t>本溪</t>
    <phoneticPr fontId="4" type="noConversion"/>
  </si>
  <si>
    <t>丹东</t>
    <phoneticPr fontId="4" type="noConversion"/>
  </si>
  <si>
    <t>锦州</t>
    <phoneticPr fontId="4" type="noConversion"/>
  </si>
  <si>
    <t>营口</t>
    <phoneticPr fontId="4" type="noConversion"/>
  </si>
  <si>
    <t>阜新</t>
    <phoneticPr fontId="4" type="noConversion"/>
  </si>
  <si>
    <t>辽阳</t>
    <phoneticPr fontId="4" type="noConversion"/>
  </si>
  <si>
    <t>盘锦</t>
    <phoneticPr fontId="4" type="noConversion"/>
  </si>
  <si>
    <t>铁岭</t>
    <phoneticPr fontId="4" type="noConversion"/>
  </si>
  <si>
    <t>朝阳</t>
    <phoneticPr fontId="4" type="noConversion"/>
  </si>
  <si>
    <t>葫芦岛</t>
    <phoneticPr fontId="4" type="noConversion"/>
  </si>
  <si>
    <t>辽宁</t>
    <phoneticPr fontId="3" type="noConversion"/>
  </si>
  <si>
    <t>呼和浩特</t>
    <phoneticPr fontId="4" type="noConversion"/>
  </si>
  <si>
    <t>包头</t>
    <phoneticPr fontId="4" type="noConversion"/>
  </si>
  <si>
    <t>乌海</t>
    <phoneticPr fontId="4" type="noConversion"/>
  </si>
  <si>
    <t>赤峰</t>
    <phoneticPr fontId="4" type="noConversion"/>
  </si>
  <si>
    <t>通辽</t>
    <phoneticPr fontId="4" type="noConversion"/>
  </si>
  <si>
    <t>鄂尔多斯</t>
    <phoneticPr fontId="4" type="noConversion"/>
  </si>
  <si>
    <t>呼伦贝尔</t>
    <phoneticPr fontId="4" type="noConversion"/>
  </si>
  <si>
    <t>巴彦淖尔</t>
    <phoneticPr fontId="4" type="noConversion"/>
  </si>
  <si>
    <t>乌兰察布</t>
    <phoneticPr fontId="4" type="noConversion"/>
  </si>
  <si>
    <t>兴安盟</t>
    <phoneticPr fontId="4" type="noConversion"/>
  </si>
  <si>
    <t>锡林郭勒盟</t>
    <phoneticPr fontId="4" type="noConversion"/>
  </si>
  <si>
    <t>阿拉善盟</t>
    <phoneticPr fontId="4" type="noConversion"/>
  </si>
  <si>
    <t>内蒙古</t>
    <phoneticPr fontId="3" type="noConversion"/>
  </si>
  <si>
    <t>银川</t>
    <phoneticPr fontId="4" type="noConversion"/>
  </si>
  <si>
    <t>石嘴山</t>
    <phoneticPr fontId="4" type="noConversion"/>
  </si>
  <si>
    <t>吴忠</t>
    <phoneticPr fontId="4" type="noConversion"/>
  </si>
  <si>
    <t>固原</t>
    <phoneticPr fontId="4" type="noConversion"/>
  </si>
  <si>
    <t>中卫</t>
    <phoneticPr fontId="4" type="noConversion"/>
  </si>
  <si>
    <t>宁夏</t>
    <phoneticPr fontId="3" type="noConversion"/>
  </si>
  <si>
    <t>西宁</t>
    <phoneticPr fontId="4" type="noConversion"/>
  </si>
  <si>
    <t>海东</t>
    <phoneticPr fontId="4" type="noConversion"/>
  </si>
  <si>
    <t>海北藏族自治州</t>
    <phoneticPr fontId="4" type="noConversion"/>
  </si>
  <si>
    <t>黄南藏族自治州</t>
    <phoneticPr fontId="4" type="noConversion"/>
  </si>
  <si>
    <t>海南藏族自治州</t>
    <phoneticPr fontId="4" type="noConversion"/>
  </si>
  <si>
    <t>果洛藏族自治州</t>
    <phoneticPr fontId="4" type="noConversion"/>
  </si>
  <si>
    <t>玉树藏族自治州</t>
    <phoneticPr fontId="4" type="noConversion"/>
  </si>
  <si>
    <t>海西蒙古族藏族自治州</t>
    <phoneticPr fontId="4" type="noConversion"/>
  </si>
  <si>
    <t>青海</t>
    <phoneticPr fontId="3" type="noConversion"/>
  </si>
  <si>
    <t>山东</t>
    <phoneticPr fontId="3" type="noConversion"/>
  </si>
  <si>
    <t>济南</t>
    <phoneticPr fontId="4" type="noConversion"/>
  </si>
  <si>
    <t>青岛</t>
    <phoneticPr fontId="4" type="noConversion"/>
  </si>
  <si>
    <t>淄博</t>
    <phoneticPr fontId="4" type="noConversion"/>
  </si>
  <si>
    <t>枣庄</t>
    <phoneticPr fontId="4" type="noConversion"/>
  </si>
  <si>
    <t>东营</t>
    <phoneticPr fontId="4" type="noConversion"/>
  </si>
  <si>
    <t>烟台</t>
    <phoneticPr fontId="4" type="noConversion"/>
  </si>
  <si>
    <t>潍坊</t>
    <phoneticPr fontId="4" type="noConversion"/>
  </si>
  <si>
    <t>济宁</t>
    <phoneticPr fontId="4" type="noConversion"/>
  </si>
  <si>
    <t>泰安</t>
    <phoneticPr fontId="4" type="noConversion"/>
  </si>
  <si>
    <t>威海</t>
    <phoneticPr fontId="4" type="noConversion"/>
  </si>
  <si>
    <t>日照</t>
    <phoneticPr fontId="4" type="noConversion"/>
  </si>
  <si>
    <t>莱芜</t>
    <phoneticPr fontId="4" type="noConversion"/>
  </si>
  <si>
    <t>临沂</t>
    <phoneticPr fontId="4" type="noConversion"/>
  </si>
  <si>
    <t>德州</t>
    <phoneticPr fontId="4" type="noConversion"/>
  </si>
  <si>
    <t>聊城</t>
    <phoneticPr fontId="4" type="noConversion"/>
  </si>
  <si>
    <t>滨州</t>
    <phoneticPr fontId="4" type="noConversion"/>
  </si>
  <si>
    <t>菏泽</t>
    <phoneticPr fontId="4" type="noConversion"/>
  </si>
  <si>
    <t>山西</t>
    <phoneticPr fontId="3" type="noConversion"/>
  </si>
  <si>
    <t>太原</t>
    <phoneticPr fontId="4" type="noConversion"/>
  </si>
  <si>
    <t>大同</t>
    <phoneticPr fontId="4" type="noConversion"/>
  </si>
  <si>
    <t>阳泉</t>
    <phoneticPr fontId="4" type="noConversion"/>
  </si>
  <si>
    <t>长治</t>
    <phoneticPr fontId="4" type="noConversion"/>
  </si>
  <si>
    <t>晋城</t>
    <phoneticPr fontId="4" type="noConversion"/>
  </si>
  <si>
    <t>朔州</t>
    <phoneticPr fontId="4" type="noConversion"/>
  </si>
  <si>
    <t>晋中</t>
    <phoneticPr fontId="4" type="noConversion"/>
  </si>
  <si>
    <t>运城</t>
    <phoneticPr fontId="4" type="noConversion"/>
  </si>
  <si>
    <t>忻州</t>
    <phoneticPr fontId="4" type="noConversion"/>
  </si>
  <si>
    <t>临汾</t>
    <phoneticPr fontId="4" type="noConversion"/>
  </si>
  <si>
    <t>吕梁</t>
    <phoneticPr fontId="4" type="noConversion"/>
  </si>
  <si>
    <t>陕西</t>
    <phoneticPr fontId="3" type="noConversion"/>
  </si>
  <si>
    <t>西安</t>
    <phoneticPr fontId="4" type="noConversion"/>
  </si>
  <si>
    <t>铜川</t>
    <phoneticPr fontId="4" type="noConversion"/>
  </si>
  <si>
    <t>宝鸡</t>
    <phoneticPr fontId="4" type="noConversion"/>
  </si>
  <si>
    <t>咸阳</t>
    <phoneticPr fontId="4" type="noConversion"/>
  </si>
  <si>
    <t>渭南</t>
    <phoneticPr fontId="4" type="noConversion"/>
  </si>
  <si>
    <t>延安</t>
    <phoneticPr fontId="4" type="noConversion"/>
  </si>
  <si>
    <t>汉中</t>
    <phoneticPr fontId="4" type="noConversion"/>
  </si>
  <si>
    <t>榆林</t>
    <phoneticPr fontId="4" type="noConversion"/>
  </si>
  <si>
    <t>安康</t>
    <phoneticPr fontId="4" type="noConversion"/>
  </si>
  <si>
    <t>商洛</t>
    <phoneticPr fontId="4" type="noConversion"/>
  </si>
  <si>
    <t>四川</t>
    <phoneticPr fontId="3" type="noConversion"/>
  </si>
  <si>
    <t>成都</t>
    <phoneticPr fontId="4" type="noConversion"/>
  </si>
  <si>
    <t>自贡</t>
    <phoneticPr fontId="4" type="noConversion"/>
  </si>
  <si>
    <t>攀枝花</t>
    <phoneticPr fontId="4" type="noConversion"/>
  </si>
  <si>
    <t>泸州</t>
    <phoneticPr fontId="4" type="noConversion"/>
  </si>
  <si>
    <t>德阳</t>
    <phoneticPr fontId="4" type="noConversion"/>
  </si>
  <si>
    <t>绵阳</t>
    <phoneticPr fontId="4" type="noConversion"/>
  </si>
  <si>
    <t>广元</t>
    <phoneticPr fontId="4" type="noConversion"/>
  </si>
  <si>
    <t>遂宁</t>
    <phoneticPr fontId="4" type="noConversion"/>
  </si>
  <si>
    <t>内江</t>
    <phoneticPr fontId="4" type="noConversion"/>
  </si>
  <si>
    <t>乐山</t>
    <phoneticPr fontId="4" type="noConversion"/>
  </si>
  <si>
    <t>南充</t>
    <phoneticPr fontId="4" type="noConversion"/>
  </si>
  <si>
    <t>眉山</t>
    <phoneticPr fontId="4" type="noConversion"/>
  </si>
  <si>
    <t>宜宾</t>
    <phoneticPr fontId="4" type="noConversion"/>
  </si>
  <si>
    <t>广安</t>
    <phoneticPr fontId="4" type="noConversion"/>
  </si>
  <si>
    <t>达州</t>
    <phoneticPr fontId="4" type="noConversion"/>
  </si>
  <si>
    <t>雅安</t>
    <phoneticPr fontId="4" type="noConversion"/>
  </si>
  <si>
    <t>巴中</t>
    <phoneticPr fontId="4" type="noConversion"/>
  </si>
  <si>
    <t>资阳</t>
    <phoneticPr fontId="4" type="noConversion"/>
  </si>
  <si>
    <t>阿坝藏族羌族自治州</t>
    <phoneticPr fontId="4" type="noConversion"/>
  </si>
  <si>
    <t>甘孜藏族自治州</t>
    <phoneticPr fontId="4" type="noConversion"/>
  </si>
  <si>
    <t>凉山彝族自治州</t>
    <phoneticPr fontId="4" type="noConversion"/>
  </si>
  <si>
    <t>西藏</t>
    <phoneticPr fontId="3" type="noConversion"/>
  </si>
  <si>
    <t>拉萨</t>
    <phoneticPr fontId="4" type="noConversion"/>
  </si>
  <si>
    <t>昌都</t>
    <phoneticPr fontId="4" type="noConversion"/>
  </si>
  <si>
    <t>山南</t>
    <phoneticPr fontId="4" type="noConversion"/>
  </si>
  <si>
    <t>日喀则</t>
    <phoneticPr fontId="4" type="noConversion"/>
  </si>
  <si>
    <t>那曲</t>
    <phoneticPr fontId="4" type="noConversion"/>
  </si>
  <si>
    <t>阿里</t>
    <phoneticPr fontId="4" type="noConversion"/>
  </si>
  <si>
    <t>林芝</t>
    <phoneticPr fontId="4" type="noConversion"/>
  </si>
  <si>
    <t>新疆</t>
    <phoneticPr fontId="3" type="noConversion"/>
  </si>
  <si>
    <t>乌鲁木齐</t>
    <phoneticPr fontId="4" type="noConversion"/>
  </si>
  <si>
    <t>克拉玛依</t>
    <phoneticPr fontId="4" type="noConversion"/>
  </si>
  <si>
    <t>吐鲁番</t>
    <phoneticPr fontId="4" type="noConversion"/>
  </si>
  <si>
    <t>哈密</t>
    <phoneticPr fontId="4" type="noConversion"/>
  </si>
  <si>
    <t>吉昌回族自治区</t>
    <phoneticPr fontId="4" type="noConversion"/>
  </si>
  <si>
    <t>博尔塔拉地区</t>
    <phoneticPr fontId="4" type="noConversion"/>
  </si>
  <si>
    <t>巴音郭楞地区</t>
    <phoneticPr fontId="4" type="noConversion"/>
  </si>
  <si>
    <t>阿克苏地区</t>
    <phoneticPr fontId="4" type="noConversion"/>
  </si>
  <si>
    <t>克孜勒苏克孜地区</t>
    <phoneticPr fontId="4" type="noConversion"/>
  </si>
  <si>
    <t>喀什地区</t>
    <phoneticPr fontId="4" type="noConversion"/>
  </si>
  <si>
    <t>和田地区</t>
    <phoneticPr fontId="4" type="noConversion"/>
  </si>
  <si>
    <t>伊犁哈萨克地区</t>
    <phoneticPr fontId="4" type="noConversion"/>
  </si>
  <si>
    <t>塔城地区</t>
    <phoneticPr fontId="4" type="noConversion"/>
  </si>
  <si>
    <t>阿勒泰地区</t>
    <phoneticPr fontId="4" type="noConversion"/>
  </si>
  <si>
    <t>自治区直辖自治州</t>
    <phoneticPr fontId="4" type="noConversion"/>
  </si>
  <si>
    <t>云南</t>
    <phoneticPr fontId="3" type="noConversion"/>
  </si>
  <si>
    <t>昆明</t>
    <phoneticPr fontId="4" type="noConversion"/>
  </si>
  <si>
    <t>曲靖</t>
    <phoneticPr fontId="4" type="noConversion"/>
  </si>
  <si>
    <t xml:space="preserve">玉溪 </t>
    <phoneticPr fontId="4" type="noConversion"/>
  </si>
  <si>
    <t>保山</t>
    <phoneticPr fontId="4" type="noConversion"/>
  </si>
  <si>
    <t>昭通</t>
    <phoneticPr fontId="4" type="noConversion"/>
  </si>
  <si>
    <t>丽江</t>
    <phoneticPr fontId="4" type="noConversion"/>
  </si>
  <si>
    <t>普洱</t>
    <phoneticPr fontId="4" type="noConversion"/>
  </si>
  <si>
    <t>临沧</t>
    <phoneticPr fontId="4" type="noConversion"/>
  </si>
  <si>
    <t>楚雄彝族自治州</t>
    <phoneticPr fontId="4" type="noConversion"/>
  </si>
  <si>
    <t>红河哈尼自治州</t>
    <phoneticPr fontId="4" type="noConversion"/>
  </si>
  <si>
    <t>文山壮族自治州</t>
    <phoneticPr fontId="4" type="noConversion"/>
  </si>
  <si>
    <t>西双版纳傣族自治州</t>
    <phoneticPr fontId="4" type="noConversion"/>
  </si>
  <si>
    <t>大理白族自治州</t>
    <phoneticPr fontId="4" type="noConversion"/>
  </si>
  <si>
    <t>德宏傣族自治州</t>
    <phoneticPr fontId="4" type="noConversion"/>
  </si>
  <si>
    <t>怒江傈傈族自治州</t>
    <phoneticPr fontId="4" type="noConversion"/>
  </si>
  <si>
    <t>迪庆藏族自治州</t>
    <phoneticPr fontId="4" type="noConversion"/>
  </si>
  <si>
    <t>浙江</t>
    <phoneticPr fontId="3" type="noConversion"/>
  </si>
  <si>
    <t>杭州</t>
    <phoneticPr fontId="4" type="noConversion"/>
  </si>
  <si>
    <t>宁波</t>
    <phoneticPr fontId="4" type="noConversion"/>
  </si>
  <si>
    <t>温州</t>
    <phoneticPr fontId="4" type="noConversion"/>
  </si>
  <si>
    <t>嘉兴</t>
    <phoneticPr fontId="4" type="noConversion"/>
  </si>
  <si>
    <t>湖州</t>
    <phoneticPr fontId="4" type="noConversion"/>
  </si>
  <si>
    <t>绍兴</t>
    <phoneticPr fontId="4" type="noConversion"/>
  </si>
  <si>
    <t>金华</t>
    <phoneticPr fontId="4" type="noConversion"/>
  </si>
  <si>
    <t>衢州</t>
    <phoneticPr fontId="4" type="noConversion"/>
  </si>
  <si>
    <t>舟山</t>
    <phoneticPr fontId="4" type="noConversion"/>
  </si>
  <si>
    <t>台州</t>
    <phoneticPr fontId="4" type="noConversion"/>
  </si>
  <si>
    <t>丽水</t>
    <phoneticPr fontId="4" type="noConversion"/>
  </si>
  <si>
    <t>直辖市</t>
    <phoneticPr fontId="3" type="noConversion"/>
  </si>
  <si>
    <t>北京</t>
    <phoneticPr fontId="4" type="noConversion"/>
  </si>
  <si>
    <t>上海</t>
    <phoneticPr fontId="4" type="noConversion"/>
  </si>
  <si>
    <t>天津</t>
    <phoneticPr fontId="4" type="noConversion"/>
  </si>
  <si>
    <t>重庆</t>
    <phoneticPr fontId="4" type="noConversion"/>
  </si>
  <si>
    <t>总量</t>
    <phoneticPr fontId="3" type="noConversion"/>
  </si>
  <si>
    <t>六盘水</t>
    <phoneticPr fontId="4" type="noConversion"/>
  </si>
  <si>
    <t>人口总数（万人）</t>
    <phoneticPr fontId="3" type="noConversion"/>
  </si>
  <si>
    <t>2154.2 ↓</t>
  </si>
  <si>
    <t>2423.78↑</t>
  </si>
  <si>
    <t>1559.60↑</t>
  </si>
  <si>
    <t>3101.79 ↑</t>
  </si>
  <si>
    <t>1449.84↑（2017年）</t>
  </si>
  <si>
    <t>1302.66↑</t>
  </si>
  <si>
    <t>1095.16↑</t>
  </si>
  <si>
    <t>1633 ↑</t>
  </si>
  <si>
    <t>1198.07↑（含邓州）</t>
  </si>
  <si>
    <t>1124↑（2015年）</t>
  </si>
  <si>
    <t>1085.8↑</t>
  </si>
  <si>
    <t>1068.4↑（2017年）</t>
  </si>
  <si>
    <t>1046.92↓（2017年，不含定州）</t>
  </si>
  <si>
    <t>821 </t>
  </si>
  <si>
    <t>750万↑</t>
  </si>
  <si>
    <t>732.69↑（2017年）</t>
  </si>
  <si>
    <t>713.67↑</t>
  </si>
  <si>
    <t>675.2↑（2016年）</t>
  </si>
  <si>
    <t>672.80↑（2016年）</t>
  </si>
  <si>
    <t>664.18↑（2016年）</t>
  </si>
  <si>
    <t>657.45↑</t>
  </si>
  <si>
    <t>652.97↑（2016年）</t>
  </si>
  <si>
    <t>645.36↑（2017年）</t>
  </si>
  <si>
    <t>639.6921↑（2017年）</t>
  </si>
  <si>
    <t>624.83↑</t>
  </si>
  <si>
    <t>620.41↑（2017年）</t>
  </si>
  <si>
    <t>611.8↑（2017年）</t>
  </si>
  <si>
    <t>608.6↑（2017年）</t>
  </si>
  <si>
    <t>582.7↑</t>
  </si>
  <si>
    <t>总量</t>
  </si>
  <si>
    <t>纯电动</t>
  </si>
  <si>
    <t>PHEV</t>
  </si>
  <si>
    <t>阿坝藏族羌族自治州</t>
  </si>
  <si>
    <t>阿克苏地区</t>
  </si>
  <si>
    <t>阿勒泰地区</t>
  </si>
  <si>
    <t>安康市</t>
  </si>
  <si>
    <t>安庆市</t>
  </si>
  <si>
    <t>安顺市</t>
  </si>
  <si>
    <t>安阳市</t>
  </si>
  <si>
    <t>鞍山市</t>
  </si>
  <si>
    <t>巴彦淖尔市</t>
  </si>
  <si>
    <t>巴音郭楞蒙古自治州</t>
  </si>
  <si>
    <t>巴中市</t>
  </si>
  <si>
    <t>白城市</t>
  </si>
  <si>
    <t>白山市</t>
  </si>
  <si>
    <t>白银市</t>
  </si>
  <si>
    <t>百色市</t>
  </si>
  <si>
    <t>蚌埠市</t>
  </si>
  <si>
    <t>包头市</t>
  </si>
  <si>
    <t>宝鸡市</t>
  </si>
  <si>
    <t>保定市</t>
  </si>
  <si>
    <t>保山市</t>
  </si>
  <si>
    <t>北海市</t>
  </si>
  <si>
    <t>北京市</t>
  </si>
  <si>
    <t>本溪市</t>
  </si>
  <si>
    <t>毕节市</t>
  </si>
  <si>
    <t>滨州市</t>
  </si>
  <si>
    <t>亳州市</t>
  </si>
  <si>
    <t>博尔塔拉蒙古自治州</t>
  </si>
  <si>
    <t>沧州市</t>
  </si>
  <si>
    <t>昌都地区</t>
  </si>
  <si>
    <t>昌吉回族自治州</t>
  </si>
  <si>
    <t>常德市</t>
  </si>
  <si>
    <t>常州市</t>
  </si>
  <si>
    <t>朝阳市</t>
  </si>
  <si>
    <t>潮州市</t>
  </si>
  <si>
    <t>郴州市</t>
  </si>
  <si>
    <t>成都市</t>
  </si>
  <si>
    <t>承德市</t>
  </si>
  <si>
    <t>池州市</t>
  </si>
  <si>
    <t>赤峰市</t>
  </si>
  <si>
    <t>崇左市</t>
  </si>
  <si>
    <t>滁州市</t>
  </si>
  <si>
    <t>楚雄彝族自治州</t>
  </si>
  <si>
    <t>达州市</t>
  </si>
  <si>
    <t>大理白族自治州</t>
  </si>
  <si>
    <t>大连市</t>
  </si>
  <si>
    <t>大庆市</t>
  </si>
  <si>
    <t>大同市</t>
  </si>
  <si>
    <t>大兴安岭地区</t>
  </si>
  <si>
    <t>丹东市</t>
  </si>
  <si>
    <t>德宏傣族景颇族自治州</t>
  </si>
  <si>
    <t>德阳市</t>
  </si>
  <si>
    <t>德州市</t>
  </si>
  <si>
    <t>迪庆藏族自治州</t>
  </si>
  <si>
    <t>定西市</t>
  </si>
  <si>
    <t>东莞市</t>
  </si>
  <si>
    <t>东营市</t>
  </si>
  <si>
    <t>鄂尔多斯市</t>
  </si>
  <si>
    <t>鄂州市</t>
  </si>
  <si>
    <t>恩施土家族苗族自治州</t>
  </si>
  <si>
    <t>防城港市</t>
  </si>
  <si>
    <t>佛山市</t>
  </si>
  <si>
    <t>福州市</t>
  </si>
  <si>
    <t>抚顺市</t>
  </si>
  <si>
    <t>抚州市</t>
  </si>
  <si>
    <t>阜新市</t>
  </si>
  <si>
    <t>阜阳市</t>
  </si>
  <si>
    <t>甘南藏族自治州</t>
  </si>
  <si>
    <t>甘孜藏族自治州</t>
  </si>
  <si>
    <t>赣州市</t>
  </si>
  <si>
    <t>固原市</t>
  </si>
  <si>
    <t>广安市</t>
  </si>
  <si>
    <t>广元市</t>
  </si>
  <si>
    <t>广州市</t>
  </si>
  <si>
    <t>贵港市</t>
  </si>
  <si>
    <t>贵阳市</t>
  </si>
  <si>
    <t>桂林市</t>
  </si>
  <si>
    <t>哈尔滨市</t>
  </si>
  <si>
    <t>哈密地区</t>
  </si>
  <si>
    <t>海东地区</t>
  </si>
  <si>
    <t>海口市</t>
  </si>
  <si>
    <t>海南藏族自治州</t>
  </si>
  <si>
    <t>海南省省直辖</t>
  </si>
  <si>
    <t>海西蒙古族藏族自治州</t>
  </si>
  <si>
    <t>邯郸市</t>
  </si>
  <si>
    <t>汉中市</t>
  </si>
  <si>
    <t>杭州市</t>
  </si>
  <si>
    <t>合肥市</t>
  </si>
  <si>
    <t>和田地区</t>
  </si>
  <si>
    <t>河池市</t>
  </si>
  <si>
    <t>河南省省直辖</t>
  </si>
  <si>
    <t>河源市</t>
  </si>
  <si>
    <t>菏泽市</t>
  </si>
  <si>
    <t>贺州市</t>
  </si>
  <si>
    <t>鹤壁市</t>
  </si>
  <si>
    <t>鹤岗市</t>
  </si>
  <si>
    <t>黑河市</t>
  </si>
  <si>
    <t>衡水市</t>
  </si>
  <si>
    <t>衡阳市</t>
  </si>
  <si>
    <t>红河哈尼族彝族自治州</t>
  </si>
  <si>
    <t>呼和浩特市</t>
  </si>
  <si>
    <t>呼伦贝尔市</t>
  </si>
  <si>
    <t>葫芦岛市</t>
  </si>
  <si>
    <t>湖北省省直辖</t>
  </si>
  <si>
    <t>湖州市</t>
  </si>
  <si>
    <t>怀化市</t>
  </si>
  <si>
    <t>淮安市</t>
  </si>
  <si>
    <t>淮北市</t>
  </si>
  <si>
    <t>淮南市</t>
  </si>
  <si>
    <t>黄冈市</t>
  </si>
  <si>
    <t>黄山市</t>
  </si>
  <si>
    <t>黄石市</t>
  </si>
  <si>
    <t>惠州市</t>
  </si>
  <si>
    <t>鸡西市</t>
  </si>
  <si>
    <t>吉安市</t>
  </si>
  <si>
    <t>吉林市</t>
  </si>
  <si>
    <t>济南市</t>
  </si>
  <si>
    <t>济宁市</t>
  </si>
  <si>
    <t>佳木斯市</t>
  </si>
  <si>
    <t>嘉兴市</t>
  </si>
  <si>
    <t>江门市</t>
  </si>
  <si>
    <t>焦作市</t>
  </si>
  <si>
    <t>揭阳市</t>
  </si>
  <si>
    <t>金昌市</t>
  </si>
  <si>
    <t>金华市</t>
  </si>
  <si>
    <t>锦州市</t>
  </si>
  <si>
    <t>晋城市</t>
  </si>
  <si>
    <t>晋中市</t>
  </si>
  <si>
    <t>荆门市</t>
  </si>
  <si>
    <t>荆州市</t>
  </si>
  <si>
    <t>景德镇市</t>
  </si>
  <si>
    <t>九江市</t>
  </si>
  <si>
    <t>酒泉市</t>
  </si>
  <si>
    <t>喀什地区</t>
  </si>
  <si>
    <t>开封市</t>
  </si>
  <si>
    <t>克拉玛依市</t>
  </si>
  <si>
    <t>昆明市</t>
  </si>
  <si>
    <t>拉萨市</t>
  </si>
  <si>
    <t>来宾市</t>
  </si>
  <si>
    <t>莱芜市</t>
  </si>
  <si>
    <t>兰州市</t>
  </si>
  <si>
    <t>廊坊市</t>
  </si>
  <si>
    <t>乐山市</t>
  </si>
  <si>
    <t>丽江市</t>
  </si>
  <si>
    <t>丽水市</t>
  </si>
  <si>
    <t>连云港市</t>
  </si>
  <si>
    <t>凉山彝族自治州</t>
  </si>
  <si>
    <t>辽阳市</t>
  </si>
  <si>
    <t>辽源市</t>
  </si>
  <si>
    <t>聊城市</t>
  </si>
  <si>
    <t>林芝地区</t>
  </si>
  <si>
    <t>临沧市</t>
  </si>
  <si>
    <t>临汾市</t>
  </si>
  <si>
    <t>临夏回族自治州</t>
  </si>
  <si>
    <t>临沂市</t>
  </si>
  <si>
    <t>柳州市</t>
  </si>
  <si>
    <t>六安市</t>
  </si>
  <si>
    <t>六盘水市</t>
  </si>
  <si>
    <t>龙岩市</t>
  </si>
  <si>
    <t>陇南市</t>
  </si>
  <si>
    <t>娄底市</t>
  </si>
  <si>
    <t>泸州市</t>
  </si>
  <si>
    <t>洛阳市</t>
  </si>
  <si>
    <t>漯河市</t>
  </si>
  <si>
    <t>吕梁市</t>
  </si>
  <si>
    <t>马鞍山市</t>
  </si>
  <si>
    <t>茂名市</t>
  </si>
  <si>
    <t>眉山市</t>
  </si>
  <si>
    <t>梅州市</t>
  </si>
  <si>
    <t>绵阳市</t>
  </si>
  <si>
    <t>牡丹江市</t>
  </si>
  <si>
    <t>那曲地区</t>
  </si>
  <si>
    <t>南昌市</t>
  </si>
  <si>
    <t>南充市</t>
  </si>
  <si>
    <t>南京市</t>
  </si>
  <si>
    <t>南宁市</t>
  </si>
  <si>
    <t>南平市</t>
  </si>
  <si>
    <t>南通市</t>
  </si>
  <si>
    <t>南阳市</t>
  </si>
  <si>
    <t>内江市</t>
  </si>
  <si>
    <t>宁波市</t>
  </si>
  <si>
    <t>宁德市</t>
  </si>
  <si>
    <t>怒江傈僳族自治州</t>
  </si>
  <si>
    <t>攀枝花市</t>
  </si>
  <si>
    <t>平顶山市</t>
  </si>
  <si>
    <t>平凉市</t>
  </si>
  <si>
    <t>萍乡市</t>
  </si>
  <si>
    <t>莆田市</t>
  </si>
  <si>
    <t>濮阳市</t>
  </si>
  <si>
    <t>普洱市</t>
  </si>
  <si>
    <t>七台河市</t>
  </si>
  <si>
    <t>齐齐哈尔市</t>
  </si>
  <si>
    <t>其它</t>
  </si>
  <si>
    <t>黔东南苗族侗族自治州</t>
  </si>
  <si>
    <t>黔南布依族苗族自治州</t>
  </si>
  <si>
    <t>黔西南布依族苗族自治州</t>
  </si>
  <si>
    <t>钦州市</t>
  </si>
  <si>
    <t>秦皇岛市</t>
  </si>
  <si>
    <t>青岛市</t>
  </si>
  <si>
    <t>清远市</t>
  </si>
  <si>
    <t>庆阳市</t>
  </si>
  <si>
    <t>衢州市</t>
  </si>
  <si>
    <t>曲靖市</t>
  </si>
  <si>
    <t>泉州市</t>
  </si>
  <si>
    <t>日喀则地区</t>
  </si>
  <si>
    <t>日照市</t>
  </si>
  <si>
    <t>三门峡市</t>
  </si>
  <si>
    <t>三明市</t>
  </si>
  <si>
    <t>三亚市</t>
  </si>
  <si>
    <t>厦门市</t>
  </si>
  <si>
    <t>汕头市</t>
  </si>
  <si>
    <t>汕尾市</t>
  </si>
  <si>
    <t>商洛市</t>
  </si>
  <si>
    <t>商丘市</t>
  </si>
  <si>
    <t>上海市</t>
  </si>
  <si>
    <t>上饶市</t>
  </si>
  <si>
    <t>韶关市</t>
  </si>
  <si>
    <t>邵阳市</t>
  </si>
  <si>
    <t>绍兴市</t>
  </si>
  <si>
    <t>深圳市</t>
  </si>
  <si>
    <t>沈阳市</t>
  </si>
  <si>
    <t>十堰市</t>
  </si>
  <si>
    <t>石家庄市</t>
  </si>
  <si>
    <t>石嘴山市</t>
  </si>
  <si>
    <t>双鸭山市</t>
  </si>
  <si>
    <t>朔州市</t>
  </si>
  <si>
    <t>四平市</t>
  </si>
  <si>
    <t>松原市</t>
  </si>
  <si>
    <t>苏州市</t>
  </si>
  <si>
    <t>绥化市</t>
  </si>
  <si>
    <t>随州市</t>
  </si>
  <si>
    <t>遂宁市</t>
  </si>
  <si>
    <t>塔城地区</t>
  </si>
  <si>
    <t>台州市</t>
  </si>
  <si>
    <t>太原市</t>
  </si>
  <si>
    <t>泰安市</t>
  </si>
  <si>
    <t>泰州市</t>
  </si>
  <si>
    <t>唐山市</t>
  </si>
  <si>
    <t>天津市</t>
  </si>
  <si>
    <t>天水市</t>
  </si>
  <si>
    <t>铁岭市</t>
  </si>
  <si>
    <t>通化市</t>
  </si>
  <si>
    <t>通辽市</t>
  </si>
  <si>
    <t>铜川市</t>
  </si>
  <si>
    <t>铜陵市</t>
  </si>
  <si>
    <t>铜仁市</t>
  </si>
  <si>
    <t>吐鲁番地区</t>
  </si>
  <si>
    <t>威海市</t>
  </si>
  <si>
    <t>潍坊市</t>
  </si>
  <si>
    <t>渭南市</t>
  </si>
  <si>
    <t>温州市</t>
  </si>
  <si>
    <t>文山壮族苗族自治州</t>
  </si>
  <si>
    <t>乌兰察布市</t>
  </si>
  <si>
    <t>乌鲁木齐市</t>
  </si>
  <si>
    <t>无锡市</t>
  </si>
  <si>
    <t>芜湖市</t>
  </si>
  <si>
    <t>吴忠市</t>
  </si>
  <si>
    <t>梧州市</t>
  </si>
  <si>
    <t>武汉市</t>
  </si>
  <si>
    <t>武威市</t>
  </si>
  <si>
    <t>西安市</t>
  </si>
  <si>
    <t>西宁市</t>
  </si>
  <si>
    <t>西双版纳傣族自治州</t>
  </si>
  <si>
    <t>锡林郭勒盟</t>
  </si>
  <si>
    <t>咸宁市</t>
  </si>
  <si>
    <t>咸阳市</t>
  </si>
  <si>
    <t>湘潭市</t>
  </si>
  <si>
    <t>湘西土家族苗族自治州</t>
  </si>
  <si>
    <t>襄阳市</t>
  </si>
  <si>
    <t>孝感市</t>
  </si>
  <si>
    <t>忻州市</t>
  </si>
  <si>
    <t>新疆自治区直辖</t>
  </si>
  <si>
    <t>新乡市</t>
  </si>
  <si>
    <t>新余市</t>
  </si>
  <si>
    <t>信阳市</t>
  </si>
  <si>
    <t>邢台市</t>
  </si>
  <si>
    <t>兴安盟</t>
  </si>
  <si>
    <t>宿迁市</t>
  </si>
  <si>
    <t>宿州市</t>
  </si>
  <si>
    <t>徐州市</t>
  </si>
  <si>
    <t>许昌市</t>
  </si>
  <si>
    <t>宣城市</t>
  </si>
  <si>
    <t>雅安市</t>
  </si>
  <si>
    <t>烟台市</t>
  </si>
  <si>
    <t>延安市</t>
  </si>
  <si>
    <t>延边朝鲜族自治州</t>
  </si>
  <si>
    <t>盐城市</t>
  </si>
  <si>
    <t>扬州市</t>
  </si>
  <si>
    <t>阳江市</t>
  </si>
  <si>
    <t>阳泉市</t>
  </si>
  <si>
    <t>伊春市</t>
  </si>
  <si>
    <t>伊犁哈萨克自治州</t>
  </si>
  <si>
    <t>宜宾市</t>
  </si>
  <si>
    <t>宜昌市</t>
  </si>
  <si>
    <t>宜春市</t>
  </si>
  <si>
    <t>益阳市</t>
  </si>
  <si>
    <t>银川市</t>
  </si>
  <si>
    <t>鹰潭市</t>
  </si>
  <si>
    <t>营口市</t>
  </si>
  <si>
    <t>永州市</t>
  </si>
  <si>
    <t>榆林市</t>
  </si>
  <si>
    <t>玉林市</t>
  </si>
  <si>
    <t>玉树藏族自治州</t>
  </si>
  <si>
    <t>玉溪市</t>
  </si>
  <si>
    <t>岳阳市</t>
  </si>
  <si>
    <t>云浮市</t>
  </si>
  <si>
    <t>运城市</t>
  </si>
  <si>
    <t>枣庄市</t>
  </si>
  <si>
    <t>湛江市</t>
  </si>
  <si>
    <t>张家界市</t>
  </si>
  <si>
    <t>张家口市</t>
  </si>
  <si>
    <t>张掖市</t>
  </si>
  <si>
    <t>漳州市</t>
  </si>
  <si>
    <t>长春市</t>
  </si>
  <si>
    <t>长沙市</t>
  </si>
  <si>
    <t>长治市</t>
  </si>
  <si>
    <t>昭通市</t>
  </si>
  <si>
    <t>肇庆市</t>
  </si>
  <si>
    <t>镇江市</t>
  </si>
  <si>
    <t>郑州市</t>
  </si>
  <si>
    <t>中山市</t>
  </si>
  <si>
    <t>中卫市</t>
  </si>
  <si>
    <t>重庆市</t>
  </si>
  <si>
    <t>舟山市</t>
  </si>
  <si>
    <t>周口市</t>
  </si>
  <si>
    <t>珠海市</t>
  </si>
  <si>
    <t>株洲市</t>
  </si>
  <si>
    <t>驻马店市</t>
  </si>
  <si>
    <t>资阳市</t>
  </si>
  <si>
    <t>淄博市</t>
  </si>
  <si>
    <t>自贡市</t>
  </si>
  <si>
    <t>遵义市</t>
  </si>
  <si>
    <t>城市客车</t>
  </si>
  <si>
    <t>阿拉善盟</t>
  </si>
  <si>
    <t>阿里地区</t>
  </si>
  <si>
    <t>果洛藏族自治州</t>
  </si>
  <si>
    <t>海北藏族自治州</t>
  </si>
  <si>
    <t>黄南藏族自治州</t>
  </si>
  <si>
    <t>嘉峪关市</t>
  </si>
  <si>
    <t>克孜勒苏柯尔克孜自治州</t>
  </si>
  <si>
    <t>盘锦市</t>
  </si>
  <si>
    <t>山南地区</t>
  </si>
  <si>
    <t>省直辖县级行政区划</t>
  </si>
  <si>
    <t>乌海市</t>
  </si>
  <si>
    <t>普通客车</t>
  </si>
  <si>
    <t>客车</t>
  </si>
  <si>
    <t>2+26</t>
  </si>
  <si>
    <t>长三角</t>
  </si>
  <si>
    <t>珠三角</t>
  </si>
  <si>
    <t>重点城市</t>
  </si>
  <si>
    <t>汾渭平原</t>
  </si>
  <si>
    <t>其他</t>
  </si>
  <si>
    <t>总结表</t>
  </si>
  <si>
    <t>电动化比例</t>
  </si>
  <si>
    <t>NEV</t>
  </si>
  <si>
    <t>比例</t>
  </si>
  <si>
    <t>城市客车发展场景（电动车比例）</t>
  </si>
  <si>
    <t>销售占比</t>
  </si>
  <si>
    <t>total</t>
  </si>
  <si>
    <t>城市客车保有量（维持80万水平，城市公交72万，校车，城市班车等8万，6.5年淘汰率）</t>
  </si>
  <si>
    <t>保有量</t>
  </si>
  <si>
    <t>电动车保有量</t>
  </si>
  <si>
    <t>城市客车电动化比例（2017， 龚慧明数据），天然气车以10%修正</t>
  </si>
  <si>
    <t>传统车辆寿命比例</t>
  </si>
  <si>
    <t>电动车辆寿命比例</t>
  </si>
  <si>
    <t>城市电动客车销售量（维持12万水平，公交车为城市客车90%）</t>
  </si>
  <si>
    <t>电动车增量保有量</t>
  </si>
  <si>
    <t>传统可替代量</t>
  </si>
  <si>
    <t>电动车替代量</t>
  </si>
  <si>
    <t>总替代量</t>
  </si>
  <si>
    <t>传统车增量</t>
  </si>
  <si>
    <t>普通客车发展场景（电动车比例）</t>
  </si>
  <si>
    <t>加权平均</t>
  </si>
  <si>
    <t>普通电动客车销售量（维持21万水平，公交车为城市客车90%）</t>
  </si>
  <si>
    <t>电动车增量</t>
  </si>
  <si>
    <t>普通客车保有量（维持162万水平，城市公交72万，校车，城市班车等8万，6.5年淘汰率）</t>
  </si>
  <si>
    <t>轻型货车</t>
  </si>
  <si>
    <t>区域销售占比</t>
  </si>
  <si>
    <t>轻型货车发展场景（电动车比例）</t>
  </si>
  <si>
    <t>预测总销售量，轻型货车</t>
  </si>
  <si>
    <t>销售量</t>
  </si>
  <si>
    <t>重型专用车</t>
  </si>
  <si>
    <t>重型卡车总量</t>
  </si>
  <si>
    <t>重型卡车道路</t>
  </si>
  <si>
    <t>重型道路卡车</t>
  </si>
  <si>
    <t>City M&amp;LPV</t>
  </si>
  <si>
    <t>Road M&amp;LPV</t>
  </si>
  <si>
    <t>LDT</t>
  </si>
  <si>
    <t>HDT-City Use</t>
  </si>
  <si>
    <t>HDT - Road Use</t>
  </si>
  <si>
    <t>MDB</t>
  </si>
  <si>
    <t>LDB</t>
  </si>
  <si>
    <t>City HDT</t>
  </si>
  <si>
    <t>Road HDT</t>
  </si>
  <si>
    <t xml:space="preserve">Passenger Vehicles </t>
  </si>
  <si>
    <t>Truck</t>
  </si>
  <si>
    <t>Mini</t>
  </si>
  <si>
    <t>Small size</t>
  </si>
  <si>
    <t>Medium size</t>
  </si>
  <si>
    <t>Large size</t>
  </si>
  <si>
    <t>Light Duty</t>
  </si>
  <si>
    <t>Medium Duty</t>
  </si>
  <si>
    <t>Heavy Duty</t>
  </si>
  <si>
    <t>Population</t>
  </si>
  <si>
    <t>Mileage</t>
  </si>
  <si>
    <t>Total mileage (Million)</t>
  </si>
  <si>
    <t>Mileage Based fuel split</t>
  </si>
  <si>
    <t>Gasoline</t>
  </si>
  <si>
    <t>Diesel</t>
  </si>
  <si>
    <t>Others</t>
  </si>
  <si>
    <t>Fuel Efficiency (l/100km)</t>
  </si>
  <si>
    <t>Others(here assume gasoline for small, diesel for big)</t>
  </si>
  <si>
    <t>Total Energy Consumption (toe)</t>
  </si>
  <si>
    <t>Total Energy Consumption (Million toe)</t>
  </si>
  <si>
    <t>电动车总量（年度）</t>
  </si>
  <si>
    <t>电动车总量（总结）</t>
  </si>
  <si>
    <t>HDT</t>
  </si>
  <si>
    <t>Oil Saving</t>
  </si>
  <si>
    <t>Carbon Saving</t>
  </si>
  <si>
    <t>重型道路货车发展场景（电动车比例）</t>
  </si>
  <si>
    <t>重型专用车发展场景（电动车比例）</t>
  </si>
  <si>
    <t>Passenger V</t>
  </si>
  <si>
    <t>HDV</t>
  </si>
  <si>
    <t>Vehicle Population</t>
  </si>
  <si>
    <t>PV</t>
  </si>
  <si>
    <t>Total</t>
  </si>
  <si>
    <t>sales</t>
  </si>
  <si>
    <t>retire ratio</t>
  </si>
  <si>
    <t>Average</t>
  </si>
  <si>
    <t>2018 商用车销量：</t>
  </si>
  <si>
    <t>微卡</t>
  </si>
  <si>
    <t>轻卡</t>
  </si>
  <si>
    <t>中卡</t>
  </si>
  <si>
    <t>重卡</t>
  </si>
  <si>
    <t>中重客车</t>
  </si>
  <si>
    <t>总销售量</t>
  </si>
  <si>
    <t>Vehicle Population (原始数据标黄,预测标蓝，计算无色）</t>
  </si>
  <si>
    <t>LDT/LDV</t>
  </si>
  <si>
    <t>LDV</t>
  </si>
  <si>
    <t>HDV total</t>
  </si>
  <si>
    <t>mileage</t>
  </si>
  <si>
    <t>% of population for stage</t>
  </si>
  <si>
    <t>Stage 1</t>
  </si>
  <si>
    <t>Stage 2</t>
  </si>
  <si>
    <t>Stage 3</t>
  </si>
  <si>
    <t>FE numbers</t>
  </si>
  <si>
    <t>stage 1 (2020-2025)</t>
  </si>
  <si>
    <t>stage 2 (2025-2030)</t>
  </si>
  <si>
    <t>stage 3(2030-2035)</t>
  </si>
  <si>
    <t>stage 4 (2035-2050)</t>
  </si>
  <si>
    <t>stage 4</t>
  </si>
  <si>
    <t>EV numbers</t>
  </si>
  <si>
    <t>stage 0 (&lt;2020)</t>
  </si>
  <si>
    <t>stage 0</t>
  </si>
  <si>
    <t>PV EV sales every 5-year</t>
  </si>
  <si>
    <t>total sales</t>
  </si>
  <si>
    <t>EV%</t>
  </si>
  <si>
    <t>EV Population</t>
  </si>
  <si>
    <t>EV sales</t>
  </si>
  <si>
    <t>EV population after retire</t>
  </si>
  <si>
    <t>CO2 emissoins</t>
  </si>
  <si>
    <t>里程折减率</t>
  </si>
  <si>
    <t>BAU</t>
  </si>
  <si>
    <t>CO2 emissions</t>
  </si>
  <si>
    <t xml:space="preserve">Reduction Potential </t>
  </si>
  <si>
    <t>FE Standardization</t>
  </si>
  <si>
    <t>Electrification</t>
  </si>
  <si>
    <t>Passnegr VKT Reduction</t>
  </si>
  <si>
    <t>Commercial VKT Reduction</t>
  </si>
  <si>
    <t xml:space="preserve">Passenger Vehicle </t>
  </si>
  <si>
    <t>No. tranditional Vehicle equal</t>
  </si>
  <si>
    <t xml:space="preserve"> </t>
  </si>
  <si>
    <t>重型车燃油耗折减率</t>
  </si>
  <si>
    <t>商用货车燃油耗变化率</t>
  </si>
  <si>
    <t>2020 Current</t>
  </si>
  <si>
    <t>2035 BAU</t>
  </si>
  <si>
    <t>2050 BAU</t>
  </si>
  <si>
    <t>2050 Best Case</t>
  </si>
  <si>
    <t>乐观预测</t>
    <phoneticPr fontId="3" type="noConversion"/>
  </si>
  <si>
    <t>悲观预测</t>
    <phoneticPr fontId="3" type="noConversion"/>
  </si>
  <si>
    <t>悲观预测</t>
    <phoneticPr fontId="3" type="noConversion"/>
  </si>
  <si>
    <t>L</t>
    <phoneticPr fontId="3" type="noConversion"/>
  </si>
  <si>
    <t>悲观趋势预测L</t>
    <phoneticPr fontId="3" type="noConversion"/>
  </si>
  <si>
    <t>中性预测</t>
    <phoneticPr fontId="3" type="noConversion"/>
  </si>
  <si>
    <t>M</t>
    <phoneticPr fontId="3" type="noConversion"/>
  </si>
  <si>
    <t>H</t>
    <phoneticPr fontId="3" type="noConversion"/>
  </si>
  <si>
    <t xml:space="preserve">乐观预测 </t>
    <phoneticPr fontId="3" type="noConversion"/>
  </si>
  <si>
    <t>L</t>
    <phoneticPr fontId="3" type="noConversion"/>
  </si>
  <si>
    <t>中性预测</t>
    <phoneticPr fontId="3" type="noConversion"/>
  </si>
  <si>
    <t>M</t>
    <phoneticPr fontId="3" type="noConversion"/>
  </si>
  <si>
    <t>悲观预测</t>
    <phoneticPr fontId="3" type="noConversion"/>
  </si>
  <si>
    <t>H</t>
    <phoneticPr fontId="3" type="noConversion"/>
  </si>
  <si>
    <t xml:space="preserve">悲观预测 </t>
    <phoneticPr fontId="3" type="noConversion"/>
  </si>
  <si>
    <t>乐观预测</t>
    <phoneticPr fontId="3" type="noConversion"/>
  </si>
  <si>
    <t>EHDV</t>
    <phoneticPr fontId="3" type="noConversion"/>
  </si>
  <si>
    <t xml:space="preserve">中性预测 </t>
    <phoneticPr fontId="3" type="noConversion"/>
  </si>
  <si>
    <t>Average FE</t>
    <phoneticPr fontId="3" type="noConversion"/>
  </si>
  <si>
    <t>PV</t>
    <phoneticPr fontId="3" type="noConversion"/>
  </si>
  <si>
    <t>LDT</t>
    <phoneticPr fontId="3" type="noConversion"/>
  </si>
  <si>
    <t>HDV</t>
    <phoneticPr fontId="3" type="noConversion"/>
  </si>
  <si>
    <t>原输入FE（油电）</t>
    <phoneticPr fontId="3" type="noConversion"/>
  </si>
  <si>
    <t>回推FE（油电）</t>
    <phoneticPr fontId="3" type="noConversion"/>
  </si>
  <si>
    <t>修改后FE（油）</t>
    <phoneticPr fontId="3" type="noConversion"/>
  </si>
  <si>
    <t>FE（油）</t>
    <phoneticPr fontId="3" type="noConversion"/>
  </si>
  <si>
    <t>PVKT</t>
    <phoneticPr fontId="3" type="noConversion"/>
  </si>
  <si>
    <t>CVKT</t>
    <phoneticPr fontId="3" type="noConversion"/>
  </si>
  <si>
    <t>FE</t>
    <phoneticPr fontId="3" type="noConversion"/>
  </si>
  <si>
    <t>EV</t>
    <phoneticPr fontId="3" type="noConversion"/>
  </si>
  <si>
    <t>Taxi</t>
    <phoneticPr fontId="7" type="noConversion"/>
  </si>
  <si>
    <t>Light Duty Commercial Vehicle</t>
    <phoneticPr fontId="7" type="noConversion"/>
  </si>
  <si>
    <t>Heavy Duty Commercial Vehicle</t>
    <phoneticPr fontId="7" type="noConversion"/>
  </si>
  <si>
    <t>HDV(Truck)</t>
    <phoneticPr fontId="7" type="noConversion"/>
  </si>
  <si>
    <t>EV numbers(million)</t>
    <phoneticPr fontId="7" type="noConversion"/>
  </si>
  <si>
    <t>Taxi</t>
    <phoneticPr fontId="7" type="noConversion"/>
  </si>
  <si>
    <t>Taxi</t>
    <phoneticPr fontId="3" type="noConversion"/>
  </si>
  <si>
    <t>商用客车燃油耗变化率</t>
    <phoneticPr fontId="3" type="noConversion"/>
  </si>
  <si>
    <t>城市客车发展场景（电动车比例）</t>
    <phoneticPr fontId="3" type="noConversion"/>
  </si>
  <si>
    <t>普通客车发展场景（电动车比例）</t>
    <phoneticPr fontId="3" type="noConversion"/>
  </si>
  <si>
    <t>重型道路货车发展场景（电动车比例）</t>
    <phoneticPr fontId="3" type="noConversion"/>
  </si>
  <si>
    <t>重型专用车发展场景（电动车比例）</t>
    <phoneticPr fontId="3" type="noConversion"/>
  </si>
  <si>
    <t>重型专用车发展场景</t>
  </si>
  <si>
    <t>轻型货车发展场景（电动车比例）</t>
    <phoneticPr fontId="3" type="noConversion"/>
  </si>
  <si>
    <t>轻型货车发展场景L</t>
    <phoneticPr fontId="3" type="noConversion"/>
  </si>
  <si>
    <t>轻型货车发展场景M</t>
    <phoneticPr fontId="3" type="noConversion"/>
  </si>
  <si>
    <t>轻型货车发展场景H</t>
    <phoneticPr fontId="3" type="noConversion"/>
  </si>
  <si>
    <t>城市客车发展场景L</t>
    <phoneticPr fontId="3" type="noConversion"/>
  </si>
  <si>
    <t>城市客车发展场景M</t>
    <phoneticPr fontId="3" type="noConversion"/>
  </si>
  <si>
    <t>城市客车发展场景H</t>
    <phoneticPr fontId="3" type="noConversion"/>
  </si>
  <si>
    <t>普通客车发展场景L</t>
    <phoneticPr fontId="3" type="noConversion"/>
  </si>
  <si>
    <t>普通客车发展场景M</t>
    <phoneticPr fontId="3" type="noConversion"/>
  </si>
  <si>
    <t>普通客车发展场景H</t>
    <phoneticPr fontId="3" type="noConversion"/>
  </si>
  <si>
    <t>重型专用车发展场景L</t>
    <phoneticPr fontId="3" type="noConversion"/>
  </si>
  <si>
    <t>重型专用车发展场M</t>
    <phoneticPr fontId="3" type="noConversion"/>
  </si>
  <si>
    <t>重型专用车发展场景H</t>
    <phoneticPr fontId="3" type="noConversion"/>
  </si>
  <si>
    <t>重型道路货车发展场景L</t>
    <phoneticPr fontId="3" type="noConversion"/>
  </si>
  <si>
    <t>重型道路货车发展场景M</t>
    <phoneticPr fontId="3" type="noConversion"/>
  </si>
  <si>
    <t>重型道路货车发展场景H</t>
    <phoneticPr fontId="3" type="noConversion"/>
  </si>
  <si>
    <t>Urban Bus</t>
  </si>
  <si>
    <t>Road Bus</t>
  </si>
  <si>
    <t>PVKT</t>
  </si>
  <si>
    <t>VKT</t>
  </si>
  <si>
    <t>VKT+FE</t>
  </si>
  <si>
    <t>VKT+FE+EV</t>
  </si>
  <si>
    <t>FE</t>
  </si>
  <si>
    <t xml:space="preserve">FE+EV </t>
  </si>
  <si>
    <t xml:space="preserve">FE+EV+PVKT </t>
  </si>
  <si>
    <t xml:space="preserve">FE+EV+PVKT+CVKP </t>
    <phoneticPr fontId="3" type="noConversion"/>
  </si>
  <si>
    <t xml:space="preserve">FE+EV+PVKT+CVKP </t>
  </si>
  <si>
    <t>从本工作表开始到路径a图表总结，展现的是路径a的碳排放量的计算过程</t>
    <phoneticPr fontId="3" type="noConversion"/>
  </si>
  <si>
    <t>从本工作表开始到路径b图表总结，展现的是路径b的碳排放量的计算过程</t>
    <phoneticPr fontId="3" type="noConversion"/>
  </si>
  <si>
    <t>stage 0 (&lt;2020)</t>
    <phoneticPr fontId="3" type="noConversion"/>
  </si>
  <si>
    <t>载客汽车</t>
  </si>
  <si>
    <t>微型</t>
  </si>
  <si>
    <t>出租车</t>
  </si>
  <si>
    <t>汽油</t>
  </si>
  <si>
    <t>小型</t>
  </si>
  <si>
    <t>柴油</t>
  </si>
  <si>
    <t>中型</t>
  </si>
  <si>
    <t>公交车</t>
  </si>
  <si>
    <t>大型</t>
  </si>
  <si>
    <t>M&amp;HDT</t>
    <phoneticPr fontId="4" type="noConversion"/>
  </si>
  <si>
    <t>M&amp;HDT sum</t>
    <phoneticPr fontId="4" type="noConversion"/>
  </si>
  <si>
    <t>道路用车SUM</t>
    <phoneticPr fontId="4" type="noConversion"/>
  </si>
  <si>
    <t>Growth Rate</t>
  </si>
  <si>
    <t>Trackor</t>
  </si>
  <si>
    <t>Straight Truck</t>
    <phoneticPr fontId="4" type="noConversion"/>
  </si>
  <si>
    <t>Specific use</t>
  </si>
  <si>
    <t>Dump Truck</t>
    <phoneticPr fontId="4" type="noConversion"/>
  </si>
  <si>
    <t>Specific Use</t>
  </si>
  <si>
    <t>经济增长率</t>
  </si>
  <si>
    <t>载货汽车</t>
  </si>
  <si>
    <t>轻型</t>
  </si>
  <si>
    <t>重型</t>
  </si>
  <si>
    <t>Straight Truck</t>
  </si>
  <si>
    <t>Dump Truck</t>
  </si>
  <si>
    <t>M&amp;HDT</t>
  </si>
  <si>
    <t>MPV</t>
  </si>
  <si>
    <t>LPV</t>
  </si>
  <si>
    <t>e-LDT</t>
  </si>
  <si>
    <t>e-MPV</t>
  </si>
  <si>
    <t>e-LPV</t>
  </si>
  <si>
    <t>e-HDT</t>
  </si>
  <si>
    <t>sales for casting</t>
  </si>
  <si>
    <t>淘汰年限</t>
  </si>
  <si>
    <t>轻型货车销售量</t>
  </si>
  <si>
    <t>轻型货车保有量</t>
  </si>
  <si>
    <t>重型货车保有量</t>
  </si>
  <si>
    <t>重型货车销售量</t>
  </si>
  <si>
    <t>重型专用车销售量</t>
  </si>
  <si>
    <t>重型专用车保有量</t>
  </si>
  <si>
    <t>重型道路货车保有量</t>
  </si>
  <si>
    <t>重型道路货车销售量</t>
  </si>
  <si>
    <t>alibaba'Commercial vehicle forcasting'!Q19</t>
  </si>
  <si>
    <t>alibaba'Commercial vehicle forcasting'!Q20</t>
  </si>
  <si>
    <t>alibaba'Commercial vehicle forcasting'!Q21</t>
  </si>
  <si>
    <t>alibaba'Commercial vehicle forcasting'!Q22</t>
  </si>
  <si>
    <t>alibaba'Commercial vehicle forcasting'!Q23</t>
  </si>
  <si>
    <t>alibaba'Commercial vehicle forcasting'!Q24</t>
  </si>
  <si>
    <t>alibaba'Commercial vehicle forcasting'!Q25</t>
  </si>
  <si>
    <t>alibaba'Commercial vehicle forcasting'!Q26</t>
  </si>
  <si>
    <t>alibaba'Commercial vehicle forcasting'!Q27</t>
  </si>
  <si>
    <t>alibaba'Commercial vehicle forcasting'!Q28</t>
  </si>
  <si>
    <t>alibaba'Commercial vehicle forcasting'!Q29</t>
  </si>
  <si>
    <t>alibaba'Commercial vehicle forcasting'!Q30</t>
  </si>
  <si>
    <t>alibaba'Commercial vehicle forcasting'!Q31</t>
  </si>
  <si>
    <t>alibaba'Commercial vehicle forcasting'!Q32</t>
  </si>
  <si>
    <t>alibaba'Commercial vehicle forcasting'!Q33</t>
  </si>
  <si>
    <t>alibaba'Commercial vehicle forcasting'!Q34</t>
  </si>
  <si>
    <t>alibaba'Commercial vehicle forcasting'!Q35</t>
  </si>
  <si>
    <t>alibaba'Commercial vehicle forcasting'!Q36</t>
  </si>
  <si>
    <t>alibaba'Commercial vehicle forcasting'!Q37</t>
  </si>
  <si>
    <t>alibaba'Commercial vehicle forcasting'!Q38</t>
  </si>
  <si>
    <t>alibaba'Commercial vehicle forcasting'!Q39</t>
  </si>
  <si>
    <t>alibaba'Commercial vehicle forcasting'!Q40</t>
  </si>
  <si>
    <t>alibaba'Commercial vehicle forcasting'!Q41</t>
  </si>
  <si>
    <t>alibaba'Commercial vehicle forcasting'!Q42</t>
  </si>
  <si>
    <t>alibaba'Commercial vehicle forcasting'!Q43</t>
  </si>
  <si>
    <t>alibaba'Commercial vehicle forcasting'!Q44</t>
  </si>
  <si>
    <t>alibaba'Commercial vehicle forcasting'!Q45</t>
  </si>
  <si>
    <t>alibaba'Commercial vehicle forcasting'!Q46</t>
  </si>
  <si>
    <t>alibaba'Commercial vehicle forcasting'!Q47</t>
  </si>
  <si>
    <t>alibaba'Commercial vehicle forcasting'!Q48</t>
  </si>
  <si>
    <t>alibaba'Commercial vehicle forcasting'!Q49</t>
  </si>
  <si>
    <t>alibaba'Commercial vehicle forcasting'!Q50</t>
  </si>
  <si>
    <t>alibaba'Commercial vehicle forcasting'!Q51</t>
  </si>
  <si>
    <t>alibaba'Commercial vehicle forcasting'!Q52</t>
  </si>
  <si>
    <t>机动车类型</t>
  </si>
  <si>
    <t>km</t>
    <phoneticPr fontId="4" type="noConversion"/>
  </si>
  <si>
    <t>加权里程km</t>
    <phoneticPr fontId="4" type="noConversion"/>
  </si>
  <si>
    <t>中型公交车</t>
  </si>
  <si>
    <t>轻型汽油车</t>
    <phoneticPr fontId="4" type="noConversion"/>
  </si>
  <si>
    <t>微型、小型出租车</t>
    <phoneticPr fontId="4" type="noConversion"/>
  </si>
  <si>
    <t>大型公交车</t>
  </si>
  <si>
    <t>重型汽油车</t>
    <phoneticPr fontId="4" type="noConversion"/>
  </si>
  <si>
    <t>微型、小型客车</t>
    <phoneticPr fontId="4" type="noConversion"/>
  </si>
  <si>
    <t>小型出租车</t>
  </si>
  <si>
    <t>轻型柴油车</t>
    <phoneticPr fontId="4" type="noConversion"/>
  </si>
  <si>
    <t>中型、大型公交车</t>
    <phoneticPr fontId="4" type="noConversion"/>
  </si>
  <si>
    <t>微型出租车</t>
  </si>
  <si>
    <t>重型柴油车</t>
    <phoneticPr fontId="4" type="noConversion"/>
  </si>
  <si>
    <t>中型客车</t>
    <phoneticPr fontId="4" type="noConversion"/>
  </si>
  <si>
    <t>微型客车</t>
  </si>
  <si>
    <t>大型客车</t>
    <phoneticPr fontId="4" type="noConversion"/>
  </si>
  <si>
    <t>小型客车</t>
  </si>
  <si>
    <t>微型、轻型货车</t>
    <phoneticPr fontId="4" type="noConversion"/>
  </si>
  <si>
    <t>中型客车</t>
  </si>
  <si>
    <t>中型货车</t>
    <phoneticPr fontId="4" type="noConversion"/>
  </si>
  <si>
    <t>大型客车</t>
  </si>
  <si>
    <t>重型货车</t>
    <phoneticPr fontId="4" type="noConversion"/>
  </si>
  <si>
    <t>微型货车</t>
  </si>
  <si>
    <t>轻便、普通摩托车</t>
    <phoneticPr fontId="4" type="noConversion"/>
  </si>
  <si>
    <t>中型货车</t>
  </si>
  <si>
    <t>重型货车（12-16t）</t>
  </si>
  <si>
    <t>重型货车（16-22t）</t>
  </si>
  <si>
    <t>重型货车（22-28t）</t>
  </si>
  <si>
    <t>重型货车（28-40t）</t>
  </si>
  <si>
    <t>重型货车（40t以上）</t>
  </si>
  <si>
    <t>低速载货汽车-三轮汽车</t>
  </si>
  <si>
    <t>低速载货汽车-低速货车</t>
  </si>
  <si>
    <t>摩托车-普通</t>
  </si>
  <si>
    <t>摩托车-轻便</t>
  </si>
  <si>
    <t>Potential (based on 2017 data)</t>
  </si>
  <si>
    <t>2017 油耗</t>
  </si>
  <si>
    <t>2035 油耗</t>
  </si>
  <si>
    <t>年份</t>
  </si>
  <si>
    <t>总人口(万人)</t>
  </si>
  <si>
    <t>GDP(亿元)</t>
  </si>
  <si>
    <t>私人小型载客汽车拥有量(万辆)</t>
  </si>
  <si>
    <t>私人微型载客汽车拥有量(万辆)</t>
  </si>
  <si>
    <t>出租汽车(万辆)</t>
  </si>
  <si>
    <t>私人总(万辆)</t>
  </si>
  <si>
    <t>私人保有率(辆/千人)</t>
  </si>
  <si>
    <t>人均GDP(万/人)</t>
  </si>
  <si>
    <t>k</t>
  </si>
  <si>
    <t>a</t>
  </si>
  <si>
    <t>b</t>
  </si>
  <si>
    <t>R</t>
  </si>
  <si>
    <t>基准情景</t>
  </si>
  <si>
    <t>高饱和情景</t>
  </si>
  <si>
    <t>低饱和情景</t>
  </si>
  <si>
    <t>GDP人均GDP增速</t>
  </si>
  <si>
    <t>GDP预测(亿元)</t>
  </si>
  <si>
    <t>人口增量</t>
  </si>
  <si>
    <t>总人口预测(万人)</t>
  </si>
  <si>
    <t>人均GDP预测(万/人)</t>
  </si>
  <si>
    <t>私人保有率(辆/千人)</t>
    <phoneticPr fontId="4" type="noConversion"/>
  </si>
  <si>
    <t>低饱和情景(辆/千人)</t>
    <phoneticPr fontId="4" type="noConversion"/>
  </si>
  <si>
    <t>高饱和情景(辆/千人)</t>
    <phoneticPr fontId="4" type="noConversion"/>
  </si>
  <si>
    <t>下界</t>
  </si>
  <si>
    <t>上界</t>
  </si>
  <si>
    <t>车辆总量(万辆)</t>
  </si>
  <si>
    <t>改革进程中的中国潜在 ＧＤＰ增长率：估计及预测</t>
  </si>
  <si>
    <t>从sheet2复制过来</t>
  </si>
  <si>
    <t>销量</t>
  </si>
  <si>
    <t>油车销量</t>
  </si>
  <si>
    <t>混动销量</t>
  </si>
  <si>
    <t>插混销量</t>
  </si>
  <si>
    <t>电车销量</t>
  </si>
  <si>
    <t>燃料销量</t>
  </si>
  <si>
    <t>油车保有</t>
  </si>
  <si>
    <t>混动保有</t>
  </si>
  <si>
    <t>插混保有</t>
  </si>
  <si>
    <t>电车保有</t>
  </si>
  <si>
    <t>燃料保有</t>
  </si>
  <si>
    <t>油车单车油耗</t>
  </si>
  <si>
    <t>混动单车油耗</t>
  </si>
  <si>
    <t>油车平均油耗</t>
  </si>
  <si>
    <t>混动平均油耗</t>
  </si>
  <si>
    <t>油车+混动</t>
  </si>
  <si>
    <t>残存率</t>
  </si>
  <si>
    <t>注意:销量都是当前针对下一年的</t>
  </si>
  <si>
    <t>2035年以前销售比例，依照《纯电动和插电式混合动力汽车技术路线图【2020.6】》</t>
    <phoneticPr fontId="4" type="noConversion"/>
  </si>
  <si>
    <t>保有量（万辆）</t>
    <phoneticPr fontId="4" type="noConversion"/>
  </si>
  <si>
    <t>销量（万辆）</t>
    <phoneticPr fontId="4" type="noConversion"/>
  </si>
  <si>
    <t>电动车销量比例</t>
    <phoneticPr fontId="4" type="noConversion"/>
  </si>
  <si>
    <t>电动车销量（万辆）</t>
    <phoneticPr fontId="4" type="noConversion"/>
  </si>
  <si>
    <t>电动车保有量（万辆）</t>
    <phoneticPr fontId="4" type="noConversion"/>
  </si>
  <si>
    <t>电动车保有量占比</t>
    <phoneticPr fontId="4" type="noConversion"/>
  </si>
  <si>
    <t>《机动车强制报废标准规定》：http://www.mofcom.gov.cn/article/swfg/swfgbh/201303/20130300062947.shtml</t>
    <phoneticPr fontId="4" type="noConversion"/>
  </si>
  <si>
    <t>Heavy Duty</t>
    <phoneticPr fontId="3" type="noConversion"/>
  </si>
  <si>
    <t>Medium Duty Bus(Urban Bus)</t>
    <phoneticPr fontId="7" type="noConversion"/>
  </si>
  <si>
    <t xml:space="preserve">Large Duty Bus(Road Bus) </t>
    <phoneticPr fontId="7" type="noConversion"/>
  </si>
  <si>
    <t>VehicMe PopuMation (原始数据标黄,预测标蓝，计算无色）</t>
  </si>
  <si>
    <t xml:space="preserve">Passenger VehicMe </t>
  </si>
  <si>
    <t>Might Duty CommerciaM VehicMe</t>
  </si>
  <si>
    <t xml:space="preserve">Marge Duty Bus(Road Bus) </t>
  </si>
  <si>
    <t>Heavy Duty CommerciaM VehicMe</t>
  </si>
  <si>
    <t>TotaM</t>
  </si>
  <si>
    <t>MDV</t>
  </si>
  <si>
    <t>MDT/MDV</t>
  </si>
  <si>
    <t>MDT</t>
  </si>
  <si>
    <t>miMeage</t>
  </si>
  <si>
    <t>路径a:fe-ev-TMR(Transit Mileage Reduction)(pvkt)-FMR(Freight Mileage Reduction)(cvkt)</t>
    <phoneticPr fontId="3" type="noConversion"/>
  </si>
  <si>
    <t>路径b:TMR(Transit Mileage Reduction)(pvkt)-FMR(Freight Mileage Reduction)(cvkt)-fe-ev</t>
    <phoneticPr fontId="3" type="noConversion"/>
  </si>
  <si>
    <t>Population Distance Travelled(milliom km)</t>
  </si>
  <si>
    <t>Taxi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</si>
</sst>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76" formatCode="_ * #,##0_ ;_ * \-#,##0_ ;_ * &quot;-&quot;_ ;_ @_ "/>
    <numFmt numFmtId="177" formatCode="_ * #,##0.00_ ;_ * \-#,##0.00_ ;_ * &quot;-&quot;??_ ;_ @_ "/>
    <numFmt numFmtId="178" formatCode="0.0%"/>
    <numFmt numFmtId="179" formatCode="0.0"/>
    <numFmt numFmtId="180" formatCode="_ * #,##0_ ;_ * \-#,##0_ ;_ * &quot;-&quot;??_ ;_ @_ "/>
    <numFmt numFmtId="181" formatCode="_ * #,##0.000_ ;_ * \-#,##0.000_ ;_ * &quot;-&quot;??_ ;_ @_ "/>
    <numFmt numFmtId="182" formatCode="0.00_ "/>
    <numFmt numFmtId="183" formatCode="0.000000"/>
    <numFmt numFmtId="184" formatCode="0.000"/>
    <numFmt numFmtId="185" formatCode="0.0_ "/>
    <numFmt numFmtId="186" formatCode="_(* #,##0_);_(* \(#,##0\);_(* &quot;-&quot;??_);_(@_)"/>
    <numFmt numFmtId="187" formatCode="_(* #,##0_);_(* \(#,##0\);_(* &quot;-&quot;?_);_(@_)"/>
  </numFmts>
  <fonts count="15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9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8"/>
      <name val="宋体"/>
      <family val="2"/>
      <charset val="134"/>
      <scheme val="minor"/>
    </font>
    <font>
      <sz val="11"/>
      <color theme="1"/>
      <name val="宋体"/>
      <family val="2"/>
    </font>
    <font>
      <sz val="12"/>
      <name val="宋体"/>
      <family val="3"/>
      <charset val="134"/>
    </font>
    <font>
      <sz val="10.5"/>
      <name val="宋体"/>
      <family val="3"/>
      <charset val="134"/>
    </font>
    <font>
      <sz val="10.5"/>
      <name val="黑体"/>
      <family val="3"/>
      <charset val="134"/>
    </font>
    <font>
      <sz val="11"/>
      <color theme="1"/>
      <name val="宋体"/>
      <family val="3"/>
      <charset val="134"/>
      <scheme val="minor"/>
    </font>
    <font>
      <sz val="8.25"/>
      <color rgb="FF000000"/>
      <name val="宋体"/>
      <family val="3"/>
      <charset val="134"/>
    </font>
    <font>
      <sz val="11"/>
      <color rgb="FFFF0000"/>
      <name val="宋体"/>
      <family val="2"/>
      <charset val="134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EEECE1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theme="4" tint="0.39997558519241921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8">
    <xf numFmtId="0" fontId="0" fillId="0" borderId="0">
      <alignment vertical="center"/>
    </xf>
    <xf numFmtId="17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9" fillId="0" borderId="0">
      <alignment vertical="center"/>
    </xf>
    <xf numFmtId="0" fontId="2" fillId="0" borderId="0"/>
    <xf numFmtId="177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2" fillId="0" borderId="0">
      <alignment vertical="center"/>
    </xf>
  </cellStyleXfs>
  <cellXfs count="177">
    <xf numFmtId="0" fontId="0" fillId="0" borderId="0" xfId="0">
      <alignment vertical="center"/>
    </xf>
    <xf numFmtId="0" fontId="0" fillId="0" borderId="1" xfId="0" applyBorder="1" applyAlignment="1">
      <alignment horizontal="center" wrapText="1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177" fontId="0" fillId="0" borderId="0" xfId="1" applyFont="1" applyAlignment="1">
      <alignment vertical="center"/>
    </xf>
    <xf numFmtId="0" fontId="0" fillId="2" borderId="1" xfId="0" applyFill="1" applyBorder="1">
      <alignment vertical="center"/>
    </xf>
    <xf numFmtId="0" fontId="0" fillId="2" borderId="0" xfId="0" applyFill="1">
      <alignment vertical="center"/>
    </xf>
    <xf numFmtId="0" fontId="0" fillId="3" borderId="1" xfId="0" applyFill="1" applyBorder="1" applyAlignment="1">
      <alignment horizontal="center" vertical="center"/>
    </xf>
    <xf numFmtId="0" fontId="0" fillId="3" borderId="1" xfId="0" applyFill="1" applyBorder="1">
      <alignment vertical="center"/>
    </xf>
    <xf numFmtId="0" fontId="0" fillId="3" borderId="0" xfId="0" applyFill="1">
      <alignment vertical="center"/>
    </xf>
    <xf numFmtId="9" fontId="0" fillId="0" borderId="0" xfId="2" applyFont="1" applyAlignment="1">
      <alignment vertical="center"/>
    </xf>
    <xf numFmtId="178" fontId="0" fillId="0" borderId="0" xfId="2" applyNumberFormat="1" applyFont="1" applyAlignment="1">
      <alignment vertical="center"/>
    </xf>
    <xf numFmtId="178" fontId="0" fillId="0" borderId="1" xfId="2" applyNumberFormat="1" applyFont="1" applyBorder="1" applyAlignment="1">
      <alignment vertical="center"/>
    </xf>
    <xf numFmtId="0" fontId="0" fillId="2" borderId="0" xfId="0" applyFill="1" applyBorder="1">
      <alignment vertical="center"/>
    </xf>
    <xf numFmtId="0" fontId="0" fillId="2" borderId="2" xfId="0" applyFill="1" applyBorder="1">
      <alignment vertical="center"/>
    </xf>
    <xf numFmtId="0" fontId="0" fillId="0" borderId="2" xfId="0" applyFill="1" applyBorder="1">
      <alignment vertical="center"/>
    </xf>
    <xf numFmtId="179" fontId="0" fillId="0" borderId="0" xfId="0" applyNumberFormat="1">
      <alignment vertical="center"/>
    </xf>
    <xf numFmtId="1" fontId="0" fillId="0" borderId="0" xfId="0" applyNumberFormat="1">
      <alignment vertical="center"/>
    </xf>
    <xf numFmtId="0" fontId="0" fillId="0" borderId="0" xfId="0" applyAlignment="1">
      <alignment vertical="center" wrapText="1"/>
    </xf>
    <xf numFmtId="180" fontId="0" fillId="0" borderId="0" xfId="1" applyNumberFormat="1" applyFont="1" applyAlignment="1">
      <alignment vertical="center"/>
    </xf>
    <xf numFmtId="0" fontId="0" fillId="0" borderId="1" xfId="0" applyFill="1" applyBorder="1">
      <alignment vertical="center"/>
    </xf>
    <xf numFmtId="179" fontId="0" fillId="0" borderId="1" xfId="0" applyNumberFormat="1" applyBorder="1">
      <alignment vertical="center"/>
    </xf>
    <xf numFmtId="0" fontId="0" fillId="0" borderId="1" xfId="0" applyFill="1" applyBorder="1" applyAlignment="1">
      <alignment vertical="center" wrapText="1"/>
    </xf>
    <xf numFmtId="180" fontId="0" fillId="0" borderId="1" xfId="1" applyNumberFormat="1" applyFont="1" applyBorder="1" applyAlignment="1">
      <alignment vertical="center"/>
    </xf>
    <xf numFmtId="180" fontId="0" fillId="0" borderId="0" xfId="1" applyNumberFormat="1" applyFont="1"/>
    <xf numFmtId="0" fontId="0" fillId="0" borderId="1" xfId="0" applyBorder="1" applyAlignment="1">
      <alignment vertical="center" wrapText="1"/>
    </xf>
    <xf numFmtId="1" fontId="0" fillId="0" borderId="1" xfId="0" applyNumberFormat="1" applyBorder="1">
      <alignment vertical="center"/>
    </xf>
    <xf numFmtId="177" fontId="0" fillId="0" borderId="1" xfId="1" applyFont="1" applyBorder="1" applyAlignment="1">
      <alignment vertical="center"/>
    </xf>
    <xf numFmtId="180" fontId="0" fillId="3" borderId="0" xfId="1" applyNumberFormat="1" applyFont="1" applyFill="1" applyAlignment="1">
      <alignment vertical="center"/>
    </xf>
    <xf numFmtId="180" fontId="0" fillId="2" borderId="1" xfId="1" applyNumberFormat="1" applyFont="1" applyFill="1" applyBorder="1" applyAlignment="1">
      <alignment vertical="center"/>
    </xf>
    <xf numFmtId="180" fontId="0" fillId="3" borderId="1" xfId="1" applyNumberFormat="1" applyFont="1" applyFill="1" applyBorder="1" applyAlignment="1">
      <alignment vertical="center"/>
    </xf>
    <xf numFmtId="0" fontId="0" fillId="0" borderId="0" xfId="0" applyAlignment="1">
      <alignment horizontal="left" vertical="center"/>
    </xf>
    <xf numFmtId="0" fontId="6" fillId="4" borderId="4" xfId="0" applyFont="1" applyFill="1" applyBorder="1" applyAlignment="1">
      <alignment horizontal="left" vertical="center"/>
    </xf>
    <xf numFmtId="0" fontId="6" fillId="4" borderId="4" xfId="0" applyFont="1" applyFill="1" applyBorder="1">
      <alignment vertical="center"/>
    </xf>
    <xf numFmtId="180" fontId="0" fillId="2" borderId="1" xfId="0" applyNumberFormat="1" applyFill="1" applyBorder="1">
      <alignment vertical="center"/>
    </xf>
    <xf numFmtId="177" fontId="0" fillId="0" borderId="2" xfId="1" applyNumberFormat="1" applyFont="1" applyFill="1" applyBorder="1" applyAlignment="1">
      <alignment vertical="center"/>
    </xf>
    <xf numFmtId="177" fontId="0" fillId="0" borderId="2" xfId="1" applyFont="1" applyFill="1" applyBorder="1" applyAlignment="1">
      <alignment vertical="center"/>
    </xf>
    <xf numFmtId="177" fontId="0" fillId="0" borderId="0" xfId="1" applyNumberFormat="1" applyFont="1" applyAlignment="1">
      <alignment vertical="center"/>
    </xf>
    <xf numFmtId="180" fontId="0" fillId="0" borderId="0" xfId="0" applyNumberFormat="1">
      <alignment vertical="center"/>
    </xf>
    <xf numFmtId="177" fontId="0" fillId="0" borderId="0" xfId="0" applyNumberFormat="1">
      <alignment vertical="center"/>
    </xf>
    <xf numFmtId="0" fontId="0" fillId="0" borderId="1" xfId="0" applyBorder="1" applyAlignment="1"/>
    <xf numFmtId="180" fontId="0" fillId="0" borderId="1" xfId="0" applyNumberFormat="1" applyBorder="1" applyAlignment="1"/>
    <xf numFmtId="180" fontId="0" fillId="5" borderId="0" xfId="1" applyNumberFormat="1" applyFont="1" applyFill="1"/>
    <xf numFmtId="1" fontId="0" fillId="0" borderId="1" xfId="0" applyNumberFormat="1" applyBorder="1" applyAlignment="1"/>
    <xf numFmtId="177" fontId="0" fillId="0" borderId="1" xfId="1" applyFont="1" applyBorder="1"/>
    <xf numFmtId="178" fontId="0" fillId="0" borderId="1" xfId="2" applyNumberFormat="1" applyFont="1" applyBorder="1"/>
    <xf numFmtId="177" fontId="0" fillId="0" borderId="1" xfId="0" applyNumberFormat="1" applyBorder="1" applyAlignment="1"/>
    <xf numFmtId="179" fontId="0" fillId="0" borderId="0" xfId="0" applyNumberFormat="1" applyAlignment="1">
      <alignment horizontal="left" vertical="center"/>
    </xf>
    <xf numFmtId="179" fontId="0" fillId="0" borderId="0" xfId="0" applyNumberFormat="1" applyAlignment="1">
      <alignment horizontal="right" vertical="center"/>
    </xf>
    <xf numFmtId="10" fontId="0" fillId="0" borderId="0" xfId="2" applyNumberFormat="1" applyFont="1" applyAlignment="1">
      <alignment vertical="center"/>
    </xf>
    <xf numFmtId="10" fontId="0" fillId="0" borderId="0" xfId="0" applyNumberFormat="1">
      <alignment vertical="center"/>
    </xf>
    <xf numFmtId="2" fontId="0" fillId="0" borderId="0" xfId="0" applyNumberFormat="1">
      <alignment vertical="center"/>
    </xf>
    <xf numFmtId="179" fontId="0" fillId="2" borderId="0" xfId="0" applyNumberFormat="1" applyFill="1" applyAlignment="1">
      <alignment horizontal="right" vertical="center"/>
    </xf>
    <xf numFmtId="0" fontId="0" fillId="6" borderId="0" xfId="0" applyFill="1" applyAlignment="1">
      <alignment horizontal="right" vertical="center"/>
    </xf>
    <xf numFmtId="179" fontId="0" fillId="6" borderId="0" xfId="0" applyNumberFormat="1" applyFill="1">
      <alignment vertical="center"/>
    </xf>
    <xf numFmtId="179" fontId="0" fillId="2" borderId="0" xfId="0" applyNumberFormat="1" applyFill="1">
      <alignment vertical="center"/>
    </xf>
    <xf numFmtId="179" fontId="0" fillId="6" borderId="0" xfId="0" applyNumberFormat="1" applyFill="1" applyAlignment="1">
      <alignment horizontal="right" vertical="center"/>
    </xf>
    <xf numFmtId="0" fontId="0" fillId="2" borderId="1" xfId="0" applyFill="1" applyBorder="1" applyAlignment="1">
      <alignment horizontal="right" vertical="center"/>
    </xf>
    <xf numFmtId="9" fontId="0" fillId="0" borderId="0" xfId="0" applyNumberFormat="1">
      <alignment vertical="center"/>
    </xf>
    <xf numFmtId="181" fontId="0" fillId="0" borderId="0" xfId="0" applyNumberFormat="1">
      <alignment vertical="center"/>
    </xf>
    <xf numFmtId="178" fontId="0" fillId="0" borderId="1" xfId="0" applyNumberFormat="1" applyBorder="1" applyAlignment="1">
      <alignment horizontal="left" vertical="center"/>
    </xf>
    <xf numFmtId="178" fontId="0" fillId="0" borderId="1" xfId="0" applyNumberFormat="1" applyFill="1" applyBorder="1" applyAlignment="1">
      <alignment horizontal="left" vertical="center"/>
    </xf>
    <xf numFmtId="0" fontId="0" fillId="2" borderId="3" xfId="0" applyFill="1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178" fontId="0" fillId="0" borderId="8" xfId="0" applyNumberFormat="1" applyBorder="1" applyAlignment="1">
      <alignment horizontal="left" vertical="center"/>
    </xf>
    <xf numFmtId="178" fontId="0" fillId="0" borderId="9" xfId="0" applyNumberFormat="1" applyBorder="1" applyAlignment="1">
      <alignment horizontal="left" vertical="center"/>
    </xf>
    <xf numFmtId="178" fontId="0" fillId="0" borderId="9" xfId="0" applyNumberFormat="1" applyFill="1" applyBorder="1" applyAlignment="1">
      <alignment horizontal="left" vertical="center"/>
    </xf>
    <xf numFmtId="178" fontId="0" fillId="0" borderId="10" xfId="0" applyNumberFormat="1" applyBorder="1" applyAlignment="1">
      <alignment horizontal="left" vertical="center"/>
    </xf>
    <xf numFmtId="178" fontId="0" fillId="0" borderId="11" xfId="0" applyNumberFormat="1" applyBorder="1" applyAlignment="1">
      <alignment horizontal="left" vertical="center"/>
    </xf>
    <xf numFmtId="178" fontId="0" fillId="0" borderId="12" xfId="0" applyNumberFormat="1" applyBorder="1" applyAlignment="1">
      <alignment horizontal="left" vertical="center"/>
    </xf>
    <xf numFmtId="178" fontId="0" fillId="0" borderId="6" xfId="2" applyNumberFormat="1" applyFont="1" applyBorder="1" applyAlignment="1">
      <alignment vertical="center"/>
    </xf>
    <xf numFmtId="178" fontId="0" fillId="0" borderId="8" xfId="0" applyNumberFormat="1" applyFill="1" applyBorder="1" applyAlignment="1">
      <alignment horizontal="left" vertical="center"/>
    </xf>
    <xf numFmtId="178" fontId="0" fillId="0" borderId="10" xfId="0" applyNumberFormat="1" applyFill="1" applyBorder="1" applyAlignment="1">
      <alignment horizontal="left" vertical="center"/>
    </xf>
    <xf numFmtId="178" fontId="0" fillId="0" borderId="11" xfId="0" applyNumberFormat="1" applyFill="1" applyBorder="1" applyAlignment="1">
      <alignment horizontal="left" vertical="center"/>
    </xf>
    <xf numFmtId="0" fontId="0" fillId="6" borderId="0" xfId="0" applyFill="1">
      <alignment vertical="center"/>
    </xf>
    <xf numFmtId="9" fontId="0" fillId="6" borderId="0" xfId="0" applyNumberFormat="1" applyFill="1">
      <alignment vertical="center"/>
    </xf>
    <xf numFmtId="0" fontId="0" fillId="0" borderId="1" xfId="0" applyBorder="1" applyAlignment="1">
      <alignment horizontal="center" vertical="center"/>
    </xf>
    <xf numFmtId="182" fontId="0" fillId="0" borderId="0" xfId="0" applyNumberFormat="1">
      <alignment vertical="center"/>
    </xf>
    <xf numFmtId="1" fontId="0" fillId="0" borderId="0" xfId="0" applyNumberFormat="1" applyFill="1" applyAlignment="1">
      <alignment horizontal="right" vertical="center"/>
    </xf>
    <xf numFmtId="0" fontId="0" fillId="0" borderId="0" xfId="0" applyFill="1">
      <alignment vertical="center"/>
    </xf>
    <xf numFmtId="178" fontId="0" fillId="0" borderId="0" xfId="2" applyNumberFormat="1" applyFont="1" applyFill="1" applyAlignment="1">
      <alignment vertical="center"/>
    </xf>
    <xf numFmtId="9" fontId="0" fillId="0" borderId="0" xfId="0" applyNumberFormat="1" applyFill="1">
      <alignment vertical="center"/>
    </xf>
    <xf numFmtId="179" fontId="0" fillId="0" borderId="0" xfId="0" applyNumberFormat="1" applyFill="1">
      <alignment vertical="center"/>
    </xf>
    <xf numFmtId="180" fontId="0" fillId="0" borderId="0" xfId="1" applyNumberFormat="1" applyFont="1" applyFill="1" applyAlignment="1">
      <alignment horizontal="right" vertical="center"/>
    </xf>
    <xf numFmtId="9" fontId="0" fillId="6" borderId="0" xfId="2" applyNumberFormat="1" applyFont="1" applyFill="1" applyAlignment="1">
      <alignment vertical="center"/>
    </xf>
    <xf numFmtId="179" fontId="0" fillId="0" borderId="2" xfId="0" applyNumberFormat="1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179" fontId="0" fillId="0" borderId="0" xfId="0" applyNumberFormat="1" applyBorder="1" applyAlignment="1">
      <alignment horizontal="left" vertical="center"/>
    </xf>
    <xf numFmtId="183" fontId="0" fillId="0" borderId="0" xfId="0" applyNumberFormat="1" applyAlignment="1">
      <alignment horizontal="right" vertical="center"/>
    </xf>
    <xf numFmtId="0" fontId="0" fillId="0" borderId="13" xfId="0" applyBorder="1">
      <alignment vertical="center"/>
    </xf>
    <xf numFmtId="180" fontId="8" fillId="0" borderId="0" xfId="1" applyNumberFormat="1" applyFont="1" applyFill="1" applyBorder="1"/>
    <xf numFmtId="180" fontId="8" fillId="7" borderId="0" xfId="1" applyNumberFormat="1" applyFont="1" applyFill="1" applyBorder="1"/>
    <xf numFmtId="176" fontId="0" fillId="0" borderId="0" xfId="0" applyNumberFormat="1">
      <alignment vertical="center"/>
    </xf>
    <xf numFmtId="176" fontId="0" fillId="3" borderId="0" xfId="0" applyNumberFormat="1" applyFill="1">
      <alignment vertical="center"/>
    </xf>
    <xf numFmtId="176" fontId="0" fillId="0" borderId="1" xfId="0" applyNumberFormat="1" applyBorder="1">
      <alignment vertical="center"/>
    </xf>
    <xf numFmtId="184" fontId="0" fillId="0" borderId="0" xfId="0" applyNumberFormat="1">
      <alignment vertical="center"/>
    </xf>
    <xf numFmtId="178" fontId="0" fillId="0" borderId="0" xfId="0" applyNumberFormat="1" applyBorder="1" applyAlignment="1">
      <alignment horizontal="left" vertical="center"/>
    </xf>
    <xf numFmtId="178" fontId="0" fillId="0" borderId="0" xfId="0" applyNumberFormat="1" applyFill="1" applyBorder="1" applyAlignment="1">
      <alignment horizontal="left" vertical="center"/>
    </xf>
    <xf numFmtId="184" fontId="0" fillId="6" borderId="0" xfId="0" applyNumberFormat="1" applyFill="1">
      <alignment vertical="center"/>
    </xf>
    <xf numFmtId="2" fontId="0" fillId="6" borderId="0" xfId="0" applyNumberFormat="1" applyFill="1">
      <alignment vertical="center"/>
    </xf>
    <xf numFmtId="2" fontId="0" fillId="6" borderId="0" xfId="0" applyNumberFormat="1" applyFill="1" applyAlignment="1">
      <alignment horizontal="right" vertical="center"/>
    </xf>
    <xf numFmtId="0" fontId="0" fillId="0" borderId="0" xfId="0" applyFill="1" applyAlignment="1">
      <alignment horizontal="right" vertical="center"/>
    </xf>
    <xf numFmtId="1" fontId="0" fillId="0" borderId="0" xfId="0" applyNumberFormat="1" applyFill="1">
      <alignment vertical="center"/>
    </xf>
    <xf numFmtId="184" fontId="0" fillId="0" borderId="0" xfId="0" applyNumberFormat="1" applyFill="1">
      <alignment vertical="center"/>
    </xf>
    <xf numFmtId="2" fontId="0" fillId="0" borderId="0" xfId="0" applyNumberFormat="1" applyFill="1">
      <alignment vertical="center"/>
    </xf>
    <xf numFmtId="2" fontId="0" fillId="0" borderId="0" xfId="0" applyNumberFormat="1" applyFill="1" applyAlignment="1">
      <alignment horizontal="right" vertical="center"/>
    </xf>
    <xf numFmtId="9" fontId="0" fillId="0" borderId="0" xfId="2" applyFont="1" applyFill="1" applyAlignment="1">
      <alignment vertical="center"/>
    </xf>
    <xf numFmtId="185" fontId="0" fillId="0" borderId="0" xfId="0" applyNumberFormat="1">
      <alignment vertical="center"/>
    </xf>
    <xf numFmtId="0" fontId="0" fillId="0" borderId="0" xfId="0" applyAlignment="1">
      <alignment horizontal="right" vertical="center"/>
    </xf>
    <xf numFmtId="1" fontId="0" fillId="0" borderId="0" xfId="0" applyNumberFormat="1" applyAlignment="1">
      <alignment horizontal="right" vertical="center"/>
    </xf>
    <xf numFmtId="178" fontId="0" fillId="0" borderId="0" xfId="0" applyNumberFormat="1" applyAlignment="1">
      <alignment horizontal="left" vertical="center"/>
    </xf>
    <xf numFmtId="2" fontId="0" fillId="0" borderId="0" xfId="0" applyNumberFormat="1" applyAlignment="1">
      <alignment horizontal="right" vertical="center"/>
    </xf>
    <xf numFmtId="9" fontId="0" fillId="6" borderId="0" xfId="2" applyFont="1" applyFill="1" applyAlignment="1">
      <alignment vertical="center"/>
    </xf>
    <xf numFmtId="0" fontId="10" fillId="0" borderId="1" xfId="3" applyFont="1" applyBorder="1" applyAlignment="1">
      <alignment horizontal="center" vertical="center" wrapText="1"/>
    </xf>
    <xf numFmtId="0" fontId="2" fillId="0" borderId="0" xfId="4"/>
    <xf numFmtId="0" fontId="2" fillId="2" borderId="0" xfId="4" applyFill="1"/>
    <xf numFmtId="180" fontId="0" fillId="0" borderId="0" xfId="5" applyNumberFormat="1" applyFont="1"/>
    <xf numFmtId="178" fontId="2" fillId="0" borderId="0" xfId="4" applyNumberFormat="1"/>
    <xf numFmtId="10" fontId="2" fillId="6" borderId="0" xfId="4" applyNumberFormat="1" applyFill="1"/>
    <xf numFmtId="0" fontId="2" fillId="0" borderId="0" xfId="4" applyAlignment="1">
      <alignment horizontal="center"/>
    </xf>
    <xf numFmtId="0" fontId="2" fillId="5" borderId="0" xfId="4" applyFill="1" applyAlignment="1">
      <alignment horizontal="center"/>
    </xf>
    <xf numFmtId="0" fontId="2" fillId="5" borderId="0" xfId="4" applyFill="1"/>
    <xf numFmtId="180" fontId="0" fillId="5" borderId="0" xfId="5" applyNumberFormat="1" applyFont="1" applyFill="1"/>
    <xf numFmtId="10" fontId="2" fillId="0" borderId="0" xfId="4" applyNumberFormat="1"/>
    <xf numFmtId="179" fontId="2" fillId="0" borderId="0" xfId="4" applyNumberFormat="1"/>
    <xf numFmtId="2" fontId="2" fillId="0" borderId="0" xfId="4" applyNumberFormat="1"/>
    <xf numFmtId="180" fontId="2" fillId="0" borderId="0" xfId="4" applyNumberFormat="1"/>
    <xf numFmtId="180" fontId="10" fillId="0" borderId="1" xfId="5" applyNumberFormat="1" applyFont="1" applyBorder="1" applyAlignment="1">
      <alignment horizontal="center" vertical="center" wrapText="1"/>
    </xf>
    <xf numFmtId="1" fontId="2" fillId="0" borderId="0" xfId="4" applyNumberFormat="1"/>
    <xf numFmtId="0" fontId="2" fillId="0" borderId="1" xfId="4" applyBorder="1"/>
    <xf numFmtId="180" fontId="2" fillId="0" borderId="1" xfId="4" applyNumberFormat="1" applyBorder="1"/>
    <xf numFmtId="1" fontId="2" fillId="0" borderId="1" xfId="4" applyNumberFormat="1" applyBorder="1"/>
    <xf numFmtId="180" fontId="0" fillId="0" borderId="1" xfId="5" applyNumberFormat="1" applyFont="1" applyBorder="1"/>
    <xf numFmtId="178" fontId="0" fillId="0" borderId="1" xfId="6" applyNumberFormat="1" applyFont="1" applyBorder="1"/>
    <xf numFmtId="177" fontId="2" fillId="0" borderId="1" xfId="4" applyNumberFormat="1" applyBorder="1"/>
    <xf numFmtId="177" fontId="0" fillId="0" borderId="1" xfId="5" applyFont="1" applyBorder="1"/>
    <xf numFmtId="0" fontId="12" fillId="0" borderId="0" xfId="7">
      <alignment vertical="center"/>
    </xf>
    <xf numFmtId="2" fontId="12" fillId="0" borderId="0" xfId="7" applyNumberFormat="1">
      <alignment vertical="center"/>
    </xf>
    <xf numFmtId="0" fontId="12" fillId="2" borderId="0" xfId="7" applyFill="1">
      <alignment vertical="center"/>
    </xf>
    <xf numFmtId="0" fontId="12" fillId="6" borderId="0" xfId="7" applyFill="1">
      <alignment vertical="center"/>
    </xf>
    <xf numFmtId="0" fontId="13" fillId="6" borderId="0" xfId="7" applyFont="1" applyFill="1">
      <alignment vertical="center"/>
    </xf>
    <xf numFmtId="0" fontId="13" fillId="0" borderId="0" xfId="7" applyFont="1">
      <alignment vertical="center"/>
    </xf>
    <xf numFmtId="2" fontId="12" fillId="2" borderId="0" xfId="7" applyNumberFormat="1" applyFill="1">
      <alignment vertical="center"/>
    </xf>
    <xf numFmtId="0" fontId="12" fillId="3" borderId="0" xfId="7" applyFill="1">
      <alignment vertical="center"/>
    </xf>
    <xf numFmtId="178" fontId="12" fillId="8" borderId="0" xfId="7" applyNumberFormat="1" applyFill="1">
      <alignment vertical="center"/>
    </xf>
    <xf numFmtId="178" fontId="12" fillId="0" borderId="0" xfId="7" applyNumberFormat="1">
      <alignment vertical="center"/>
    </xf>
    <xf numFmtId="0" fontId="12" fillId="9" borderId="0" xfId="7" applyFill="1">
      <alignment vertical="center"/>
    </xf>
    <xf numFmtId="178" fontId="12" fillId="2" borderId="0" xfId="7" applyNumberFormat="1" applyFill="1">
      <alignment vertical="center"/>
    </xf>
    <xf numFmtId="0" fontId="12" fillId="10" borderId="0" xfId="7" applyFill="1">
      <alignment vertical="center"/>
    </xf>
    <xf numFmtId="0" fontId="1" fillId="0" borderId="0" xfId="4" applyFont="1"/>
    <xf numFmtId="184" fontId="12" fillId="0" borderId="0" xfId="7" applyNumberFormat="1">
      <alignment vertical="center"/>
    </xf>
    <xf numFmtId="184" fontId="12" fillId="2" borderId="0" xfId="7" applyNumberFormat="1" applyFill="1">
      <alignment vertical="center"/>
    </xf>
    <xf numFmtId="0" fontId="0" fillId="11" borderId="0" xfId="0" applyFill="1">
      <alignment vertical="center"/>
    </xf>
    <xf numFmtId="1" fontId="0" fillId="11" borderId="0" xfId="0" applyNumberFormat="1" applyFill="1" applyAlignment="1">
      <alignment horizontal="right" vertical="center"/>
    </xf>
    <xf numFmtId="1" fontId="0" fillId="11" borderId="0" xfId="0" applyNumberFormat="1" applyFill="1">
      <alignment vertical="center"/>
    </xf>
    <xf numFmtId="186" fontId="2" fillId="0" borderId="0" xfId="4" applyNumberFormat="1"/>
    <xf numFmtId="187" fontId="2" fillId="0" borderId="0" xfId="4" applyNumberFormat="1"/>
    <xf numFmtId="180" fontId="0" fillId="2" borderId="0" xfId="5" applyNumberFormat="1" applyFont="1" applyFill="1"/>
    <xf numFmtId="178" fontId="2" fillId="2" borderId="0" xfId="4" applyNumberFormat="1" applyFill="1"/>
    <xf numFmtId="10" fontId="2" fillId="2" borderId="0" xfId="4" applyNumberFormat="1" applyFill="1"/>
    <xf numFmtId="1" fontId="0" fillId="6" borderId="0" xfId="0" applyNumberFormat="1" applyFill="1" applyAlignment="1">
      <alignment horizontal="right" vertical="center"/>
    </xf>
    <xf numFmtId="179" fontId="0" fillId="11" borderId="0" xfId="0" applyNumberFormat="1" applyFill="1">
      <alignment vertical="center"/>
    </xf>
    <xf numFmtId="1" fontId="14" fillId="6" borderId="0" xfId="0" applyNumberFormat="1" applyFont="1" applyFill="1">
      <alignment vertical="center"/>
    </xf>
    <xf numFmtId="0" fontId="14" fillId="6" borderId="0" xfId="0" applyFont="1" applyFill="1">
      <alignment vertical="center"/>
    </xf>
    <xf numFmtId="179" fontId="14" fillId="6" borderId="0" xfId="0" applyNumberFormat="1" applyFont="1" applyFill="1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11" fillId="0" borderId="1" xfId="3" applyFont="1" applyBorder="1" applyAlignment="1">
      <alignment horizontal="center" vertical="center" wrapText="1"/>
    </xf>
    <xf numFmtId="0" fontId="10" fillId="0" borderId="1" xfId="3" applyFont="1" applyBorder="1" applyAlignment="1">
      <alignment horizontal="center" vertical="center" wrapText="1"/>
    </xf>
  </cellXfs>
  <cellStyles count="8">
    <cellStyle name="千位分隔" xfId="1" builtinId="3"/>
    <cellStyle name="千位分隔 2" xfId="5" xr:uid="{41690093-44D3-422F-AAF8-EC5BB170251B}"/>
    <cellStyle name="常规" xfId="0" builtinId="0"/>
    <cellStyle name="常规 2" xfId="3" xr:uid="{08FE2F39-C204-4953-8C78-853A63BB5827}"/>
    <cellStyle name="常规 3" xfId="4" xr:uid="{6D483ED3-1720-40C1-A8D1-5068E5AF1A45}"/>
    <cellStyle name="常规 4" xfId="7" xr:uid="{2C22518E-F3B0-4D07-B080-7DF87F9AE0DC}"/>
    <cellStyle name="百分比" xfId="2" builtinId="5"/>
    <cellStyle name="百分比 2" xfId="6" xr:uid="{998519BA-A948-44BE-A38F-D2DAA3FBFFB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84" Type="http://schemas.openxmlformats.org/officeDocument/2006/relationships/worksheet" Target="worksheets/sheet84.xml"/><Relationship Id="rId89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theme" Target="theme/theme1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sheetMetadata" Target="metadata.xml"/><Relationship Id="rId95" Type="http://schemas.openxmlformats.org/officeDocument/2006/relationships/customXml" Target="../customXml/item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styles" Target="styles.xml"/><Relationship Id="rId91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externalLink" Target="externalLinks/externalLink1.xml"/><Relationship Id="rId94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私家车销量预计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PV销量预计!$D$24:$D$74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PV销量预计!$F$23:$F$73</c:f>
              <c:numCache>
                <c:formatCode>General</c:formatCode>
                <c:ptCount val="51"/>
                <c:pt idx="0">
                  <c:v>148</c:v>
                </c:pt>
                <c:pt idx="1">
                  <c:v>214.00385251129049</c:v>
                </c:pt>
                <c:pt idx="2">
                  <c:v>216.06334626025728</c:v>
                </c:pt>
                <c:pt idx="3">
                  <c:v>218.33926675777298</c:v>
                </c:pt>
                <c:pt idx="4">
                  <c:v>220.66291596785061</c:v>
                </c:pt>
                <c:pt idx="5">
                  <c:v>312.7320958962448</c:v>
                </c:pt>
                <c:pt idx="6">
                  <c:v>436.7366208151559</c:v>
                </c:pt>
                <c:pt idx="7">
                  <c:v>508.34123957337374</c:v>
                </c:pt>
                <c:pt idx="8">
                  <c:v>580.02483137101808</c:v>
                </c:pt>
                <c:pt idx="9">
                  <c:v>956.74342102169294</c:v>
                </c:pt>
                <c:pt idx="10">
                  <c:v>1226.7152489175451</c:v>
                </c:pt>
                <c:pt idx="11">
                  <c:v>1314.5488159389024</c:v>
                </c:pt>
                <c:pt idx="12">
                  <c:v>1504.9965840749792</c:v>
                </c:pt>
                <c:pt idx="13">
                  <c:v>1700.320978784498</c:v>
                </c:pt>
                <c:pt idx="14">
                  <c:v>1923.3822854569789</c:v>
                </c:pt>
                <c:pt idx="15">
                  <c:v>2027.435485469261</c:v>
                </c:pt>
                <c:pt idx="16">
                  <c:v>2450.349575684555</c:v>
                </c:pt>
                <c:pt idx="17">
                  <c:v>2465.3155080422493</c:v>
                </c:pt>
                <c:pt idx="18">
                  <c:v>2374.5983272636295</c:v>
                </c:pt>
                <c:pt idx="19">
                  <c:v>4132.1137808077146</c:v>
                </c:pt>
                <c:pt idx="20">
                  <c:v>2523.5361626548511</c:v>
                </c:pt>
                <c:pt idx="21">
                  <c:v>2587.9603466245608</c:v>
                </c:pt>
                <c:pt idx="22">
                  <c:v>2680.5880282402541</c:v>
                </c:pt>
                <c:pt idx="23">
                  <c:v>2773.2440773492017</c:v>
                </c:pt>
                <c:pt idx="24">
                  <c:v>2864.4319535120885</c:v>
                </c:pt>
                <c:pt idx="25">
                  <c:v>2958.6803141411983</c:v>
                </c:pt>
                <c:pt idx="26">
                  <c:v>2944.745011096089</c:v>
                </c:pt>
                <c:pt idx="27">
                  <c:v>3027.8565186186061</c:v>
                </c:pt>
                <c:pt idx="28">
                  <c:v>3108.8908376293184</c:v>
                </c:pt>
                <c:pt idx="29">
                  <c:v>3179.5632376532594</c:v>
                </c:pt>
                <c:pt idx="30">
                  <c:v>3236.9424306987858</c:v>
                </c:pt>
                <c:pt idx="31">
                  <c:v>3203.8378358744012</c:v>
                </c:pt>
                <c:pt idx="32">
                  <c:v>3237.5719775151447</c:v>
                </c:pt>
                <c:pt idx="33">
                  <c:v>3252.4980808405453</c:v>
                </c:pt>
                <c:pt idx="34">
                  <c:v>3250.7071650471553</c:v>
                </c:pt>
                <c:pt idx="35">
                  <c:v>3236.8852451954881</c:v>
                </c:pt>
                <c:pt idx="36">
                  <c:v>3214.7793782172812</c:v>
                </c:pt>
                <c:pt idx="37">
                  <c:v>3196.0352395343652</c:v>
                </c:pt>
                <c:pt idx="38">
                  <c:v>3181.5869539987616</c:v>
                </c:pt>
                <c:pt idx="39">
                  <c:v>3173.677325317949</c:v>
                </c:pt>
                <c:pt idx="40">
                  <c:v>3169.6002651201416</c:v>
                </c:pt>
                <c:pt idx="41">
                  <c:v>3137.3390181813229</c:v>
                </c:pt>
                <c:pt idx="42">
                  <c:v>3142.3863085252669</c:v>
                </c:pt>
                <c:pt idx="43">
                  <c:v>3143.5442582348405</c:v>
                </c:pt>
                <c:pt idx="44">
                  <c:v>3140.1419534750676</c:v>
                </c:pt>
                <c:pt idx="45">
                  <c:v>3129.9199376414617</c:v>
                </c:pt>
                <c:pt idx="46">
                  <c:v>3115.1124665324242</c:v>
                </c:pt>
                <c:pt idx="47">
                  <c:v>3096.0171115761405</c:v>
                </c:pt>
                <c:pt idx="48">
                  <c:v>3073.0531113339384</c:v>
                </c:pt>
                <c:pt idx="49">
                  <c:v>3047.366858500769</c:v>
                </c:pt>
                <c:pt idx="50">
                  <c:v>3018.4330653369252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69-4E14-AA5C-237761E5AF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4788352"/>
        <c:axId val="534792616"/>
      </c:lineChart>
      <c:catAx>
        <c:axId val="534788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4792616"/>
        <c:crosses val="autoZero"/>
        <c:auto val="1"/>
        <c:lblAlgn val="ctr"/>
        <c:lblOffset val="100"/>
        <c:noMultiLvlLbl val="0"/>
      </c:catAx>
      <c:valAx>
        <c:axId val="534792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4788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私家车保有量预计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PV销量预计!$D$24:$D$74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PV销量预计!$E$24:$E$74</c:f>
              <c:numCache>
                <c:formatCode>General</c:formatCode>
                <c:ptCount val="51"/>
                <c:pt idx="0">
                  <c:v>148</c:v>
                </c:pt>
                <c:pt idx="1">
                  <c:v>362</c:v>
                </c:pt>
                <c:pt idx="2">
                  <c:v>578</c:v>
                </c:pt>
                <c:pt idx="3">
                  <c:v>796</c:v>
                </c:pt>
                <c:pt idx="4">
                  <c:v>1015.54</c:v>
                </c:pt>
                <c:pt idx="5">
                  <c:v>1325.44</c:v>
                </c:pt>
                <c:pt idx="6">
                  <c:v>1756.18</c:v>
                </c:pt>
                <c:pt idx="7">
                  <c:v>2253.27</c:v>
                </c:pt>
                <c:pt idx="8">
                  <c:v>2813.96</c:v>
                </c:pt>
                <c:pt idx="9">
                  <c:v>3739.65</c:v>
                </c:pt>
                <c:pt idx="10">
                  <c:v>4919.16</c:v>
                </c:pt>
                <c:pt idx="11">
                  <c:v>6165.14</c:v>
                </c:pt>
                <c:pt idx="12">
                  <c:v>7574.19</c:v>
                </c:pt>
                <c:pt idx="13">
                  <c:v>9144.34</c:v>
                </c:pt>
                <c:pt idx="14">
                  <c:v>10895.58</c:v>
                </c:pt>
                <c:pt idx="15">
                  <c:v>12700.07</c:v>
                </c:pt>
                <c:pt idx="16">
                  <c:v>14866.44</c:v>
                </c:pt>
                <c:pt idx="17">
                  <c:v>16974.77</c:v>
                </c:pt>
                <c:pt idx="18">
                  <c:v>18905.419999999998</c:v>
                </c:pt>
                <c:pt idx="19">
                  <c:v>22490.771980652</c:v>
                </c:pt>
                <c:pt idx="20">
                  <c:v>24347.643229281413</c:v>
                </c:pt>
                <c:pt idx="21">
                  <c:v>26131.499272219928</c:v>
                </c:pt>
                <c:pt idx="22">
                  <c:v>27853.673802585552</c:v>
                </c:pt>
                <c:pt idx="23">
                  <c:v>29499.541735336948</c:v>
                </c:pt>
                <c:pt idx="24">
                  <c:v>31056.486882212412</c:v>
                </c:pt>
                <c:pt idx="25">
                  <c:v>32520.73733481668</c:v>
                </c:pt>
                <c:pt idx="26">
                  <c:v>33781.929046187252</c:v>
                </c:pt>
                <c:pt idx="27">
                  <c:v>34939.595628627052</c:v>
                </c:pt>
                <c:pt idx="28">
                  <c:v>35998.711913410691</c:v>
                </c:pt>
                <c:pt idx="29">
                  <c:v>36960.43653470587</c:v>
                </c:pt>
                <c:pt idx="30">
                  <c:v>37827.273616582417</c:v>
                </c:pt>
                <c:pt idx="31">
                  <c:v>38528.272827619076</c:v>
                </c:pt>
                <c:pt idx="32">
                  <c:v>39152.360980438316</c:v>
                </c:pt>
                <c:pt idx="33">
                  <c:v>39703.430373281357</c:v>
                </c:pt>
                <c:pt idx="34">
                  <c:v>40185.581521139335</c:v>
                </c:pt>
                <c:pt idx="35">
                  <c:v>40603.235084255808</c:v>
                </c:pt>
                <c:pt idx="36">
                  <c:v>40958.518792509392</c:v>
                </c:pt>
                <c:pt idx="37">
                  <c:v>41258.940307481098</c:v>
                </c:pt>
                <c:pt idx="38">
                  <c:v>41508.079599294259</c:v>
                </c:pt>
                <c:pt idx="39">
                  <c:v>41709.429087313802</c:v>
                </c:pt>
                <c:pt idx="40">
                  <c:v>41864.118345462179</c:v>
                </c:pt>
                <c:pt idx="41">
                  <c:v>41943.492461353271</c:v>
                </c:pt>
                <c:pt idx="42">
                  <c:v>41987.285769779912</c:v>
                </c:pt>
                <c:pt idx="43">
                  <c:v>41996.588627150217</c:v>
                </c:pt>
                <c:pt idx="44">
                  <c:v>41973.498334956268</c:v>
                </c:pt>
                <c:pt idx="45">
                  <c:v>41918.599656193765</c:v>
                </c:pt>
                <c:pt idx="46">
                  <c:v>41834.746385756771</c:v>
                </c:pt>
                <c:pt idx="47">
                  <c:v>41724.434080636151</c:v>
                </c:pt>
                <c:pt idx="48">
                  <c:v>41589.621585438341</c:v>
                </c:pt>
                <c:pt idx="49">
                  <c:v>41432.196061159833</c:v>
                </c:pt>
                <c:pt idx="50">
                  <c:v>41252.25958925837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CC-44E9-8101-04E49C17D4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1199760"/>
        <c:axId val="561205008"/>
      </c:lineChart>
      <c:catAx>
        <c:axId val="561199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61205008"/>
        <c:crosses val="autoZero"/>
        <c:auto val="1"/>
        <c:lblAlgn val="ctr"/>
        <c:lblOffset val="100"/>
        <c:noMultiLvlLbl val="0"/>
      </c:catAx>
      <c:valAx>
        <c:axId val="561205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61199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私家车销量预计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PV保有量BAU!$D$24:$D$74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PV保有量BAU!$F$23:$F$73</c:f>
              <c:numCache>
                <c:formatCode>General</c:formatCode>
                <c:ptCount val="51"/>
                <c:pt idx="0">
                  <c:v>148</c:v>
                </c:pt>
                <c:pt idx="1">
                  <c:v>214.00385251129049</c:v>
                </c:pt>
                <c:pt idx="2">
                  <c:v>216.06334626025728</c:v>
                </c:pt>
                <c:pt idx="3">
                  <c:v>218.33926675777298</c:v>
                </c:pt>
                <c:pt idx="4">
                  <c:v>220.66291596785061</c:v>
                </c:pt>
                <c:pt idx="5">
                  <c:v>312.7320958962448</c:v>
                </c:pt>
                <c:pt idx="6">
                  <c:v>436.7366208151559</c:v>
                </c:pt>
                <c:pt idx="7">
                  <c:v>508.34123957337374</c:v>
                </c:pt>
                <c:pt idx="8">
                  <c:v>580.02483137101808</c:v>
                </c:pt>
                <c:pt idx="9">
                  <c:v>956.74342102169294</c:v>
                </c:pt>
                <c:pt idx="10">
                  <c:v>1226.7152489175451</c:v>
                </c:pt>
                <c:pt idx="11">
                  <c:v>1314.5488159389024</c:v>
                </c:pt>
                <c:pt idx="12">
                  <c:v>1504.9965840749792</c:v>
                </c:pt>
                <c:pt idx="13">
                  <c:v>1700.320978784498</c:v>
                </c:pt>
                <c:pt idx="14">
                  <c:v>1923.3822854569789</c:v>
                </c:pt>
                <c:pt idx="15">
                  <c:v>2027.435485469261</c:v>
                </c:pt>
                <c:pt idx="16">
                  <c:v>2450.349575684555</c:v>
                </c:pt>
                <c:pt idx="17">
                  <c:v>2465.3155080422493</c:v>
                </c:pt>
                <c:pt idx="18">
                  <c:v>2374.5983272636295</c:v>
                </c:pt>
                <c:pt idx="19">
                  <c:v>2513.7246580850165</c:v>
                </c:pt>
                <c:pt idx="20">
                  <c:v>2523.5361626548511</c:v>
                </c:pt>
                <c:pt idx="21">
                  <c:v>2587.9603466245608</c:v>
                </c:pt>
                <c:pt idx="22">
                  <c:v>2680.5880282402541</c:v>
                </c:pt>
                <c:pt idx="23">
                  <c:v>2773.2440773492017</c:v>
                </c:pt>
                <c:pt idx="24">
                  <c:v>2864.4319535120885</c:v>
                </c:pt>
                <c:pt idx="25">
                  <c:v>2958.6803141411983</c:v>
                </c:pt>
                <c:pt idx="26">
                  <c:v>2944.745011096089</c:v>
                </c:pt>
                <c:pt idx="27">
                  <c:v>3027.8565186186061</c:v>
                </c:pt>
                <c:pt idx="28">
                  <c:v>3108.8908376293184</c:v>
                </c:pt>
                <c:pt idx="29">
                  <c:v>3179.5632376532594</c:v>
                </c:pt>
                <c:pt idx="30">
                  <c:v>3236.9424306987858</c:v>
                </c:pt>
                <c:pt idx="31">
                  <c:v>3203.8378358744012</c:v>
                </c:pt>
                <c:pt idx="32">
                  <c:v>3237.5719775151447</c:v>
                </c:pt>
                <c:pt idx="33">
                  <c:v>3252.4980808405453</c:v>
                </c:pt>
                <c:pt idx="34">
                  <c:v>3250.7071650471553</c:v>
                </c:pt>
                <c:pt idx="35">
                  <c:v>3236.8852451954881</c:v>
                </c:pt>
                <c:pt idx="36">
                  <c:v>3214.7793782172812</c:v>
                </c:pt>
                <c:pt idx="37">
                  <c:v>3196.0352395343652</c:v>
                </c:pt>
                <c:pt idx="38">
                  <c:v>3181.5869539987616</c:v>
                </c:pt>
                <c:pt idx="39">
                  <c:v>3173.677325317949</c:v>
                </c:pt>
                <c:pt idx="40">
                  <c:v>3169.6002651201416</c:v>
                </c:pt>
                <c:pt idx="41">
                  <c:v>3137.3390181813229</c:v>
                </c:pt>
                <c:pt idx="42">
                  <c:v>3142.3863085252669</c:v>
                </c:pt>
                <c:pt idx="43">
                  <c:v>3143.5442582348405</c:v>
                </c:pt>
                <c:pt idx="44">
                  <c:v>3140.1419534750676</c:v>
                </c:pt>
                <c:pt idx="45">
                  <c:v>3129.9199376414617</c:v>
                </c:pt>
                <c:pt idx="46">
                  <c:v>3115.1124665324242</c:v>
                </c:pt>
                <c:pt idx="47">
                  <c:v>3096.0171115761405</c:v>
                </c:pt>
                <c:pt idx="48">
                  <c:v>3073.0531113339384</c:v>
                </c:pt>
                <c:pt idx="49">
                  <c:v>3047.366858500769</c:v>
                </c:pt>
                <c:pt idx="50">
                  <c:v>3024.784989156884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17-42EF-8CE5-D644ED6CC0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4788352"/>
        <c:axId val="534792616"/>
      </c:lineChart>
      <c:catAx>
        <c:axId val="534788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4792616"/>
        <c:crosses val="autoZero"/>
        <c:auto val="1"/>
        <c:lblAlgn val="ctr"/>
        <c:lblOffset val="100"/>
        <c:noMultiLvlLbl val="0"/>
      </c:catAx>
      <c:valAx>
        <c:axId val="534792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4788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私家车保有量预计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PV保有量BAU!$D$24:$D$74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PV保有量BAU!$E$24:$E$74</c:f>
              <c:numCache>
                <c:formatCode>General</c:formatCode>
                <c:ptCount val="51"/>
                <c:pt idx="0">
                  <c:v>148</c:v>
                </c:pt>
                <c:pt idx="1">
                  <c:v>362</c:v>
                </c:pt>
                <c:pt idx="2">
                  <c:v>578</c:v>
                </c:pt>
                <c:pt idx="3">
                  <c:v>796</c:v>
                </c:pt>
                <c:pt idx="4">
                  <c:v>1015.54</c:v>
                </c:pt>
                <c:pt idx="5">
                  <c:v>1325.44</c:v>
                </c:pt>
                <c:pt idx="6">
                  <c:v>1756.18</c:v>
                </c:pt>
                <c:pt idx="7">
                  <c:v>2253.27</c:v>
                </c:pt>
                <c:pt idx="8">
                  <c:v>2813.96</c:v>
                </c:pt>
                <c:pt idx="9">
                  <c:v>3739.65</c:v>
                </c:pt>
                <c:pt idx="10">
                  <c:v>4919.16</c:v>
                </c:pt>
                <c:pt idx="11">
                  <c:v>6165.14</c:v>
                </c:pt>
                <c:pt idx="12">
                  <c:v>7574.19</c:v>
                </c:pt>
                <c:pt idx="13">
                  <c:v>9144.34</c:v>
                </c:pt>
                <c:pt idx="14">
                  <c:v>10895.58</c:v>
                </c:pt>
                <c:pt idx="15">
                  <c:v>12700.07</c:v>
                </c:pt>
                <c:pt idx="16">
                  <c:v>14866.44</c:v>
                </c:pt>
                <c:pt idx="17">
                  <c:v>16974.77</c:v>
                </c:pt>
                <c:pt idx="18">
                  <c:v>18905.419999999998</c:v>
                </c:pt>
                <c:pt idx="19">
                  <c:v>22490.771980652</c:v>
                </c:pt>
                <c:pt idx="20">
                  <c:v>24347.643229281413</c:v>
                </c:pt>
                <c:pt idx="21">
                  <c:v>26131.499272219928</c:v>
                </c:pt>
                <c:pt idx="22">
                  <c:v>27853.673802585552</c:v>
                </c:pt>
                <c:pt idx="23">
                  <c:v>29499.541735336948</c:v>
                </c:pt>
                <c:pt idx="24">
                  <c:v>31056.486882212412</c:v>
                </c:pt>
                <c:pt idx="25">
                  <c:v>32520.73733481668</c:v>
                </c:pt>
                <c:pt idx="26">
                  <c:v>33781.929046187252</c:v>
                </c:pt>
                <c:pt idx="27">
                  <c:v>34939.595628627052</c:v>
                </c:pt>
                <c:pt idx="28">
                  <c:v>35998.711913410691</c:v>
                </c:pt>
                <c:pt idx="29">
                  <c:v>36960.43653470587</c:v>
                </c:pt>
                <c:pt idx="30">
                  <c:v>37827.273616582417</c:v>
                </c:pt>
                <c:pt idx="31">
                  <c:v>38528.272827619076</c:v>
                </c:pt>
                <c:pt idx="32">
                  <c:v>39152.360980438316</c:v>
                </c:pt>
                <c:pt idx="33">
                  <c:v>39703.430373281357</c:v>
                </c:pt>
                <c:pt idx="34">
                  <c:v>40185.581521139335</c:v>
                </c:pt>
                <c:pt idx="35">
                  <c:v>40603.235084255808</c:v>
                </c:pt>
                <c:pt idx="36">
                  <c:v>40958.518792509392</c:v>
                </c:pt>
                <c:pt idx="37">
                  <c:v>41258.940307481098</c:v>
                </c:pt>
                <c:pt idx="38">
                  <c:v>41508.079599294259</c:v>
                </c:pt>
                <c:pt idx="39">
                  <c:v>41709.429087313802</c:v>
                </c:pt>
                <c:pt idx="40">
                  <c:v>41864.118345462179</c:v>
                </c:pt>
                <c:pt idx="41">
                  <c:v>41943.492461353271</c:v>
                </c:pt>
                <c:pt idx="42">
                  <c:v>41987.285769779912</c:v>
                </c:pt>
                <c:pt idx="43">
                  <c:v>41996.588627150217</c:v>
                </c:pt>
                <c:pt idx="44">
                  <c:v>41973.498334956268</c:v>
                </c:pt>
                <c:pt idx="45">
                  <c:v>41918.599656193765</c:v>
                </c:pt>
                <c:pt idx="46">
                  <c:v>41834.746385756771</c:v>
                </c:pt>
                <c:pt idx="47">
                  <c:v>41724.434080636151</c:v>
                </c:pt>
                <c:pt idx="48">
                  <c:v>41589.621585438341</c:v>
                </c:pt>
                <c:pt idx="49">
                  <c:v>41432.196061159833</c:v>
                </c:pt>
                <c:pt idx="50">
                  <c:v>41252.25958925837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11-44AE-963D-1AAFCF056F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1199760"/>
        <c:axId val="561205008"/>
      </c:lineChart>
      <c:catAx>
        <c:axId val="561199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61205008"/>
        <c:crosses val="autoZero"/>
        <c:auto val="1"/>
        <c:lblAlgn val="ctr"/>
        <c:lblOffset val="100"/>
        <c:noMultiLvlLbl val="0"/>
      </c:catAx>
      <c:valAx>
        <c:axId val="561205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61199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电动车保有量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2"/>
          <c:order val="0"/>
          <c:marker>
            <c:symbol val="none"/>
          </c:marker>
          <c:cat>
            <c:numRef>
              <c:f>PV保有量BAU!$D$34:$D$74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PV保有量BAU!$I$34:$I$74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9.6169114272848955</c:v>
                </c:pt>
                <c:pt idx="4">
                  <c:v>29.891015949140659</c:v>
                </c:pt>
                <c:pt idx="5">
                  <c:v>78.893725500915323</c:v>
                </c:pt>
                <c:pt idx="6">
                  <c:v>145.43180260447372</c:v>
                </c:pt>
                <c:pt idx="7">
                  <c:v>228.44400210898556</c:v>
                </c:pt>
                <c:pt idx="8">
                  <c:v>333.72619941258068</c:v>
                </c:pt>
                <c:pt idx="9">
                  <c:v>457.66258720884912</c:v>
                </c:pt>
                <c:pt idx="10">
                  <c:v>585.49941590135199</c:v>
                </c:pt>
                <c:pt idx="11">
                  <c:v>716.5087424565188</c:v>
                </c:pt>
                <c:pt idx="12">
                  <c:v>849.80148471721634</c:v>
                </c:pt>
                <c:pt idx="13">
                  <c:v>984.12597610115995</c:v>
                </c:pt>
                <c:pt idx="14">
                  <c:v>1118.1841652726382</c:v>
                </c:pt>
                <c:pt idx="15">
                  <c:v>1244.9043985426622</c:v>
                </c:pt>
                <c:pt idx="16">
                  <c:v>1367.3777034200943</c:v>
                </c:pt>
                <c:pt idx="17">
                  <c:v>1483.7991664677816</c:v>
                </c:pt>
                <c:pt idx="18">
                  <c:v>1592.1960841937509</c:v>
                </c:pt>
                <c:pt idx="19">
                  <c:v>1690.8752831808933</c:v>
                </c:pt>
                <c:pt idx="20">
                  <c:v>1774.8445970728951</c:v>
                </c:pt>
                <c:pt idx="21">
                  <c:v>1847.5944164360283</c:v>
                </c:pt>
                <c:pt idx="22">
                  <c:v>1908.9111896359764</c:v>
                </c:pt>
                <c:pt idx="23">
                  <c:v>1959.1402120509003</c:v>
                </c:pt>
                <c:pt idx="24">
                  <c:v>1999.1348181691853</c:v>
                </c:pt>
                <c:pt idx="25">
                  <c:v>2030.0155469614181</c:v>
                </c:pt>
                <c:pt idx="26">
                  <c:v>2053.3995690440875</c:v>
                </c:pt>
                <c:pt idx="27">
                  <c:v>2070.7563691043615</c:v>
                </c:pt>
                <c:pt idx="28">
                  <c:v>2083.4304154095962</c:v>
                </c:pt>
                <c:pt idx="29">
                  <c:v>2092.407792101144</c:v>
                </c:pt>
                <c:pt idx="30">
                  <c:v>2096.9006374545884</c:v>
                </c:pt>
                <c:pt idx="31">
                  <c:v>2099.2830705865281</c:v>
                </c:pt>
                <c:pt idx="32">
                  <c:v>2099.8090907215533</c:v>
                </c:pt>
                <c:pt idx="33">
                  <c:v>2098.6707716732017</c:v>
                </c:pt>
                <c:pt idx="34">
                  <c:v>2095.9299247160116</c:v>
                </c:pt>
                <c:pt idx="35">
                  <c:v>2091.7373192878385</c:v>
                </c:pt>
                <c:pt idx="36">
                  <c:v>2086.2217040318078</c:v>
                </c:pt>
                <c:pt idx="37">
                  <c:v>2079.4810792719172</c:v>
                </c:pt>
                <c:pt idx="38">
                  <c:v>2071.6098030579915</c:v>
                </c:pt>
                <c:pt idx="39">
                  <c:v>2062.9305756539175</c:v>
                </c:pt>
                <c:pt idx="40">
                  <c:v>2053.494888550832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ED-4689-86A3-7EC5227617A1}"/>
            </c:ext>
          </c:extLst>
        </c:ser>
        <c:ser>
          <c:idx val="3"/>
          <c:order val="1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PV保有量BAU!$D$34:$D$74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PV保有量BAU!$I$34:$I$74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9.6169114272848955</c:v>
                </c:pt>
                <c:pt idx="4">
                  <c:v>29.891015949140659</c:v>
                </c:pt>
                <c:pt idx="5">
                  <c:v>78.893725500915323</c:v>
                </c:pt>
                <c:pt idx="6">
                  <c:v>145.43180260447372</c:v>
                </c:pt>
                <c:pt idx="7">
                  <c:v>228.44400210898556</c:v>
                </c:pt>
                <c:pt idx="8">
                  <c:v>333.72619941258068</c:v>
                </c:pt>
                <c:pt idx="9">
                  <c:v>457.66258720884912</c:v>
                </c:pt>
                <c:pt idx="10">
                  <c:v>585.49941590135199</c:v>
                </c:pt>
                <c:pt idx="11">
                  <c:v>716.5087424565188</c:v>
                </c:pt>
                <c:pt idx="12">
                  <c:v>849.80148471721634</c:v>
                </c:pt>
                <c:pt idx="13">
                  <c:v>984.12597610115995</c:v>
                </c:pt>
                <c:pt idx="14">
                  <c:v>1118.1841652726382</c:v>
                </c:pt>
                <c:pt idx="15">
                  <c:v>1244.9043985426622</c:v>
                </c:pt>
                <c:pt idx="16">
                  <c:v>1367.3777034200943</c:v>
                </c:pt>
                <c:pt idx="17">
                  <c:v>1483.7991664677816</c:v>
                </c:pt>
                <c:pt idx="18">
                  <c:v>1592.1960841937509</c:v>
                </c:pt>
                <c:pt idx="19">
                  <c:v>1690.8752831808933</c:v>
                </c:pt>
                <c:pt idx="20">
                  <c:v>1774.8445970728951</c:v>
                </c:pt>
                <c:pt idx="21">
                  <c:v>1847.5944164360283</c:v>
                </c:pt>
                <c:pt idx="22">
                  <c:v>1908.9111896359764</c:v>
                </c:pt>
                <c:pt idx="23">
                  <c:v>1959.1402120509003</c:v>
                </c:pt>
                <c:pt idx="24">
                  <c:v>1999.1348181691853</c:v>
                </c:pt>
                <c:pt idx="25">
                  <c:v>2030.0155469614181</c:v>
                </c:pt>
                <c:pt idx="26">
                  <c:v>2053.3995690440875</c:v>
                </c:pt>
                <c:pt idx="27">
                  <c:v>2070.7563691043615</c:v>
                </c:pt>
                <c:pt idx="28">
                  <c:v>2083.4304154095962</c:v>
                </c:pt>
                <c:pt idx="29">
                  <c:v>2092.407792101144</c:v>
                </c:pt>
                <c:pt idx="30">
                  <c:v>2096.9006374545884</c:v>
                </c:pt>
                <c:pt idx="31">
                  <c:v>2099.2830705865281</c:v>
                </c:pt>
                <c:pt idx="32">
                  <c:v>2099.8090907215533</c:v>
                </c:pt>
                <c:pt idx="33">
                  <c:v>2098.6707716732017</c:v>
                </c:pt>
                <c:pt idx="34">
                  <c:v>2095.9299247160116</c:v>
                </c:pt>
                <c:pt idx="35">
                  <c:v>2091.7373192878385</c:v>
                </c:pt>
                <c:pt idx="36">
                  <c:v>2086.2217040318078</c:v>
                </c:pt>
                <c:pt idx="37">
                  <c:v>2079.4810792719172</c:v>
                </c:pt>
                <c:pt idx="38">
                  <c:v>2071.6098030579915</c:v>
                </c:pt>
                <c:pt idx="39">
                  <c:v>2062.9305756539175</c:v>
                </c:pt>
                <c:pt idx="40">
                  <c:v>2053.494888550832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ED-4689-86A3-7EC5227617A1}"/>
            </c:ext>
          </c:extLst>
        </c:ser>
        <c:ser>
          <c:idx val="1"/>
          <c:order val="2"/>
          <c:marker>
            <c:symbol val="none"/>
          </c:marker>
          <c:cat>
            <c:numRef>
              <c:f>PV保有量BAU!$D$34:$D$74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PV保有量BAU!$I$34:$I$74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9.6169114272848955</c:v>
                </c:pt>
                <c:pt idx="4">
                  <c:v>29.891015949140659</c:v>
                </c:pt>
                <c:pt idx="5">
                  <c:v>78.893725500915323</c:v>
                </c:pt>
                <c:pt idx="6">
                  <c:v>145.43180260447372</c:v>
                </c:pt>
                <c:pt idx="7">
                  <c:v>228.44400210898556</c:v>
                </c:pt>
                <c:pt idx="8">
                  <c:v>333.72619941258068</c:v>
                </c:pt>
                <c:pt idx="9">
                  <c:v>457.66258720884912</c:v>
                </c:pt>
                <c:pt idx="10">
                  <c:v>585.49941590135199</c:v>
                </c:pt>
                <c:pt idx="11">
                  <c:v>716.5087424565188</c:v>
                </c:pt>
                <c:pt idx="12">
                  <c:v>849.80148471721634</c:v>
                </c:pt>
                <c:pt idx="13">
                  <c:v>984.12597610115995</c:v>
                </c:pt>
                <c:pt idx="14">
                  <c:v>1118.1841652726382</c:v>
                </c:pt>
                <c:pt idx="15">
                  <c:v>1244.9043985426622</c:v>
                </c:pt>
                <c:pt idx="16">
                  <c:v>1367.3777034200943</c:v>
                </c:pt>
                <c:pt idx="17">
                  <c:v>1483.7991664677816</c:v>
                </c:pt>
                <c:pt idx="18">
                  <c:v>1592.1960841937509</c:v>
                </c:pt>
                <c:pt idx="19">
                  <c:v>1690.8752831808933</c:v>
                </c:pt>
                <c:pt idx="20">
                  <c:v>1774.8445970728951</c:v>
                </c:pt>
                <c:pt idx="21">
                  <c:v>1847.5944164360283</c:v>
                </c:pt>
                <c:pt idx="22">
                  <c:v>1908.9111896359764</c:v>
                </c:pt>
                <c:pt idx="23">
                  <c:v>1959.1402120509003</c:v>
                </c:pt>
                <c:pt idx="24">
                  <c:v>1999.1348181691853</c:v>
                </c:pt>
                <c:pt idx="25">
                  <c:v>2030.0155469614181</c:v>
                </c:pt>
                <c:pt idx="26">
                  <c:v>2053.3995690440875</c:v>
                </c:pt>
                <c:pt idx="27">
                  <c:v>2070.7563691043615</c:v>
                </c:pt>
                <c:pt idx="28">
                  <c:v>2083.4304154095962</c:v>
                </c:pt>
                <c:pt idx="29">
                  <c:v>2092.407792101144</c:v>
                </c:pt>
                <c:pt idx="30">
                  <c:v>2096.9006374545884</c:v>
                </c:pt>
                <c:pt idx="31">
                  <c:v>2099.2830705865281</c:v>
                </c:pt>
                <c:pt idx="32">
                  <c:v>2099.8090907215533</c:v>
                </c:pt>
                <c:pt idx="33">
                  <c:v>2098.6707716732017</c:v>
                </c:pt>
                <c:pt idx="34">
                  <c:v>2095.9299247160116</c:v>
                </c:pt>
                <c:pt idx="35">
                  <c:v>2091.7373192878385</c:v>
                </c:pt>
                <c:pt idx="36">
                  <c:v>2086.2217040318078</c:v>
                </c:pt>
                <c:pt idx="37">
                  <c:v>2079.4810792719172</c:v>
                </c:pt>
                <c:pt idx="38">
                  <c:v>2071.6098030579915</c:v>
                </c:pt>
                <c:pt idx="39">
                  <c:v>2062.9305756539175</c:v>
                </c:pt>
                <c:pt idx="40">
                  <c:v>2053.494888550832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ED-4689-86A3-7EC5227617A1}"/>
            </c:ext>
          </c:extLst>
        </c:ser>
        <c:ser>
          <c:idx val="0"/>
          <c:order val="3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PV保有量BAU!$D$34:$D$74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PV保有量BAU!$I$34:$I$74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9.6169114272848955</c:v>
                </c:pt>
                <c:pt idx="4">
                  <c:v>29.891015949140659</c:v>
                </c:pt>
                <c:pt idx="5">
                  <c:v>78.893725500915323</c:v>
                </c:pt>
                <c:pt idx="6">
                  <c:v>145.43180260447372</c:v>
                </c:pt>
                <c:pt idx="7">
                  <c:v>228.44400210898556</c:v>
                </c:pt>
                <c:pt idx="8">
                  <c:v>333.72619941258068</c:v>
                </c:pt>
                <c:pt idx="9">
                  <c:v>457.66258720884912</c:v>
                </c:pt>
                <c:pt idx="10">
                  <c:v>585.49941590135199</c:v>
                </c:pt>
                <c:pt idx="11">
                  <c:v>716.5087424565188</c:v>
                </c:pt>
                <c:pt idx="12">
                  <c:v>849.80148471721634</c:v>
                </c:pt>
                <c:pt idx="13">
                  <c:v>984.12597610115995</c:v>
                </c:pt>
                <c:pt idx="14">
                  <c:v>1118.1841652726382</c:v>
                </c:pt>
                <c:pt idx="15">
                  <c:v>1244.9043985426622</c:v>
                </c:pt>
                <c:pt idx="16">
                  <c:v>1367.3777034200943</c:v>
                </c:pt>
                <c:pt idx="17">
                  <c:v>1483.7991664677816</c:v>
                </c:pt>
                <c:pt idx="18">
                  <c:v>1592.1960841937509</c:v>
                </c:pt>
                <c:pt idx="19">
                  <c:v>1690.8752831808933</c:v>
                </c:pt>
                <c:pt idx="20">
                  <c:v>1774.8445970728951</c:v>
                </c:pt>
                <c:pt idx="21">
                  <c:v>1847.5944164360283</c:v>
                </c:pt>
                <c:pt idx="22">
                  <c:v>1908.9111896359764</c:v>
                </c:pt>
                <c:pt idx="23">
                  <c:v>1959.1402120509003</c:v>
                </c:pt>
                <c:pt idx="24">
                  <c:v>1999.1348181691853</c:v>
                </c:pt>
                <c:pt idx="25">
                  <c:v>2030.0155469614181</c:v>
                </c:pt>
                <c:pt idx="26">
                  <c:v>2053.3995690440875</c:v>
                </c:pt>
                <c:pt idx="27">
                  <c:v>2070.7563691043615</c:v>
                </c:pt>
                <c:pt idx="28">
                  <c:v>2083.4304154095962</c:v>
                </c:pt>
                <c:pt idx="29">
                  <c:v>2092.407792101144</c:v>
                </c:pt>
                <c:pt idx="30">
                  <c:v>2096.9006374545884</c:v>
                </c:pt>
                <c:pt idx="31">
                  <c:v>2099.2830705865281</c:v>
                </c:pt>
                <c:pt idx="32">
                  <c:v>2099.8090907215533</c:v>
                </c:pt>
                <c:pt idx="33">
                  <c:v>2098.6707716732017</c:v>
                </c:pt>
                <c:pt idx="34">
                  <c:v>2095.9299247160116</c:v>
                </c:pt>
                <c:pt idx="35">
                  <c:v>2091.7373192878385</c:v>
                </c:pt>
                <c:pt idx="36">
                  <c:v>2086.2217040318078</c:v>
                </c:pt>
                <c:pt idx="37">
                  <c:v>2079.4810792719172</c:v>
                </c:pt>
                <c:pt idx="38">
                  <c:v>2071.6098030579915</c:v>
                </c:pt>
                <c:pt idx="39">
                  <c:v>2062.9305756539175</c:v>
                </c:pt>
                <c:pt idx="40">
                  <c:v>2053.494888550832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BED-4689-86A3-7EC5227617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4791304"/>
        <c:axId val="534788680"/>
      </c:lineChart>
      <c:catAx>
        <c:axId val="534791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4788680"/>
        <c:crosses val="autoZero"/>
        <c:auto val="1"/>
        <c:lblAlgn val="ctr"/>
        <c:lblOffset val="100"/>
        <c:noMultiLvlLbl val="0"/>
      </c:catAx>
      <c:valAx>
        <c:axId val="53478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4791304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电动车占比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PV保有量BAU!$D$34:$D$74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PV保有量BAU!$J$34:$J$74</c:f>
              <c:numCache>
                <c:formatCode>0.0%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1.05167911815231E-3</c:v>
                </c:pt>
                <c:pt idx="4">
                  <c:v>2.7434075055334968E-3</c:v>
                </c:pt>
                <c:pt idx="5">
                  <c:v>6.2120701303941886E-3</c:v>
                </c:pt>
                <c:pt idx="6">
                  <c:v>9.7825573980370364E-3</c:v>
                </c:pt>
                <c:pt idx="7">
                  <c:v>1.3457855517864782E-2</c:v>
                </c:pt>
                <c:pt idx="8">
                  <c:v>1.7652408643266362E-2</c:v>
                </c:pt>
                <c:pt idx="9">
                  <c:v>2.0348905213327481E-2</c:v>
                </c:pt>
                <c:pt idx="10">
                  <c:v>2.4047478040798948E-2</c:v>
                </c:pt>
                <c:pt idx="11">
                  <c:v>2.7419350684490973E-2</c:v>
                </c:pt>
                <c:pt idx="12">
                  <c:v>3.0509493675420742E-2</c:v>
                </c:pt>
                <c:pt idx="13">
                  <c:v>3.3360720818326944E-2</c:v>
                </c:pt>
                <c:pt idx="14">
                  <c:v>3.6004850436353687E-2</c:v>
                </c:pt>
                <c:pt idx="15">
                  <c:v>3.8280325126880455E-2</c:v>
                </c:pt>
                <c:pt idx="16">
                  <c:v>4.0476602196120634E-2</c:v>
                </c:pt>
                <c:pt idx="17">
                  <c:v>4.2467554067857058E-2</c:v>
                </c:pt>
                <c:pt idx="18">
                  <c:v>4.4229251536097497E-2</c:v>
                </c:pt>
                <c:pt idx="19">
                  <c:v>4.5748249796594274E-2</c:v>
                </c:pt>
                <c:pt idx="20">
                  <c:v>4.6919707062759421E-2</c:v>
                </c:pt>
                <c:pt idx="21">
                  <c:v>4.7954249719483304E-2</c:v>
                </c:pt>
                <c:pt idx="22">
                  <c:v>4.8755966226142151E-2</c:v>
                </c:pt>
                <c:pt idx="23">
                  <c:v>4.9344356233997216E-2</c:v>
                </c:pt>
                <c:pt idx="24">
                  <c:v>4.974756473581339E-2</c:v>
                </c:pt>
                <c:pt idx="25">
                  <c:v>4.999639912309773E-2</c:v>
                </c:pt>
                <c:pt idx="26">
                  <c:v>5.0133638363397529E-2</c:v>
                </c:pt>
                <c:pt idx="27">
                  <c:v>5.0189276643367656E-2</c:v>
                </c:pt>
                <c:pt idx="28">
                  <c:v>5.0193370435885447E-2</c:v>
                </c:pt>
                <c:pt idx="29">
                  <c:v>5.016630143080917E-2</c:v>
                </c:pt>
                <c:pt idx="30">
                  <c:v>5.0088255057732033E-2</c:v>
                </c:pt>
                <c:pt idx="31">
                  <c:v>5.005026876388053E-2</c:v>
                </c:pt>
                <c:pt idx="32">
                  <c:v>5.0010593736279994E-2</c:v>
                </c:pt>
                <c:pt idx="33">
                  <c:v>4.9972410623762897E-2</c:v>
                </c:pt>
                <c:pt idx="34">
                  <c:v>4.9934601781107299E-2</c:v>
                </c:pt>
                <c:pt idx="35">
                  <c:v>4.989998083055644E-2</c:v>
                </c:pt>
                <c:pt idx="36">
                  <c:v>4.9868157076771266E-2</c:v>
                </c:pt>
                <c:pt idx="37">
                  <c:v>4.9838448982990079E-2</c:v>
                </c:pt>
                <c:pt idx="38">
                  <c:v>4.9810739412529746E-2</c:v>
                </c:pt>
                <c:pt idx="39">
                  <c:v>4.9790519735153249E-2</c:v>
                </c:pt>
                <c:pt idx="40">
                  <c:v>4.9778967479530242E-2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D1-4FA2-8A67-4044AD5682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4791304"/>
        <c:axId val="534788680"/>
      </c:lineChart>
      <c:catAx>
        <c:axId val="534791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4788680"/>
        <c:crosses val="autoZero"/>
        <c:auto val="1"/>
        <c:lblAlgn val="ctr"/>
        <c:lblOffset val="100"/>
        <c:noMultiLvlLbl val="0"/>
      </c:catAx>
      <c:valAx>
        <c:axId val="53478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4791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电动车销量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BAU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PV保有量BAU!$D$34:$D$74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PV保有量BAU!$H$34:$H$74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9.6169114272848955</c:v>
                </c:pt>
                <c:pt idx="4">
                  <c:v>20.274354854692611</c:v>
                </c:pt>
                <c:pt idx="5">
                  <c:v>49.006991513691105</c:v>
                </c:pt>
                <c:pt idx="6">
                  <c:v>66.563518717140738</c:v>
                </c:pt>
                <c:pt idx="7">
                  <c:v>83.110941454227046</c:v>
                </c:pt>
                <c:pt idx="8">
                  <c:v>105.5764356395707</c:v>
                </c:pt>
                <c:pt idx="9">
                  <c:v>124.66268643514964</c:v>
                </c:pt>
                <c:pt idx="10">
                  <c:v>129.39801733122803</c:v>
                </c:pt>
                <c:pt idx="11">
                  <c:v>134.0294014120127</c:v>
                </c:pt>
                <c:pt idx="12">
                  <c:v>138.66220386746008</c:v>
                </c:pt>
                <c:pt idx="13">
                  <c:v>143.22159767560444</c:v>
                </c:pt>
                <c:pt idx="14">
                  <c:v>147.93401570705993</c:v>
                </c:pt>
                <c:pt idx="15">
                  <c:v>147.23725055480446</c:v>
                </c:pt>
                <c:pt idx="16">
                  <c:v>151.39282593093031</c:v>
                </c:pt>
                <c:pt idx="17">
                  <c:v>155.44454188146594</c:v>
                </c:pt>
                <c:pt idx="18">
                  <c:v>158.97816188266299</c:v>
                </c:pt>
                <c:pt idx="19">
                  <c:v>161.8471215349393</c:v>
                </c:pt>
                <c:pt idx="20">
                  <c:v>160.19189179372006</c:v>
                </c:pt>
                <c:pt idx="21">
                  <c:v>161.87859887575723</c:v>
                </c:pt>
                <c:pt idx="22">
                  <c:v>162.62490404202728</c:v>
                </c:pt>
                <c:pt idx="23">
                  <c:v>162.53535825235778</c:v>
                </c:pt>
                <c:pt idx="24">
                  <c:v>161.84426225977441</c:v>
                </c:pt>
                <c:pt idx="25">
                  <c:v>160.73896891086406</c:v>
                </c:pt>
                <c:pt idx="26">
                  <c:v>159.80176197671827</c:v>
                </c:pt>
                <c:pt idx="27">
                  <c:v>159.0793476999381</c:v>
                </c:pt>
                <c:pt idx="28">
                  <c:v>158.68386626589745</c:v>
                </c:pt>
                <c:pt idx="29">
                  <c:v>158.48001325600708</c:v>
                </c:pt>
                <c:pt idx="30">
                  <c:v>156.86695090906616</c:v>
                </c:pt>
                <c:pt idx="31">
                  <c:v>157.11931542626337</c:v>
                </c:pt>
                <c:pt idx="32">
                  <c:v>157.17721291174203</c:v>
                </c:pt>
                <c:pt idx="33">
                  <c:v>157.00709767375338</c:v>
                </c:pt>
                <c:pt idx="34">
                  <c:v>156.49599688207309</c:v>
                </c:pt>
                <c:pt idx="35">
                  <c:v>155.75562332662122</c:v>
                </c:pt>
                <c:pt idx="36">
                  <c:v>154.80085557880705</c:v>
                </c:pt>
                <c:pt idx="37">
                  <c:v>153.65265556669692</c:v>
                </c:pt>
                <c:pt idx="38">
                  <c:v>152.36834292503846</c:v>
                </c:pt>
                <c:pt idx="39">
                  <c:v>151.23924945784421</c:v>
                </c:pt>
                <c:pt idx="40">
                  <c:v>150.05204741752326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05-4FB5-843C-27A9DC94B506}"/>
            </c:ext>
          </c:extLst>
        </c:ser>
        <c:ser>
          <c:idx val="1"/>
          <c:order val="1"/>
          <c:tx>
            <c:v>L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PV保有量_L!$H$34:$H$74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9.6169114272848955</c:v>
                </c:pt>
                <c:pt idx="4">
                  <c:v>20.274354854692611</c:v>
                </c:pt>
                <c:pt idx="5">
                  <c:v>49.006991513691105</c:v>
                </c:pt>
                <c:pt idx="6">
                  <c:v>66.563518717140738</c:v>
                </c:pt>
                <c:pt idx="7">
                  <c:v>83.110941454227046</c:v>
                </c:pt>
                <c:pt idx="8">
                  <c:v>105.5764356395707</c:v>
                </c:pt>
                <c:pt idx="9">
                  <c:v>124.66268643514964</c:v>
                </c:pt>
                <c:pt idx="10">
                  <c:v>129.39801733122803</c:v>
                </c:pt>
                <c:pt idx="11">
                  <c:v>160.83528169441524</c:v>
                </c:pt>
                <c:pt idx="12">
                  <c:v>194.12708541444414</c:v>
                </c:pt>
                <c:pt idx="13">
                  <c:v>257.79887581608796</c:v>
                </c:pt>
                <c:pt idx="14">
                  <c:v>355.04163769694378</c:v>
                </c:pt>
                <c:pt idx="15">
                  <c:v>441.71175166441333</c:v>
                </c:pt>
                <c:pt idx="16">
                  <c:v>545.01417335134909</c:v>
                </c:pt>
                <c:pt idx="17">
                  <c:v>652.8670759021569</c:v>
                </c:pt>
                <c:pt idx="18">
                  <c:v>763.09517703678227</c:v>
                </c:pt>
                <c:pt idx="19">
                  <c:v>873.97445628867217</c:v>
                </c:pt>
                <c:pt idx="20">
                  <c:v>961.15135076232036</c:v>
                </c:pt>
                <c:pt idx="21">
                  <c:v>1100.7744723551493</c:v>
                </c:pt>
                <c:pt idx="22">
                  <c:v>1235.9492707194072</c:v>
                </c:pt>
                <c:pt idx="23">
                  <c:v>1365.2970093198051</c:v>
                </c:pt>
                <c:pt idx="24">
                  <c:v>1488.9672127899246</c:v>
                </c:pt>
                <c:pt idx="25">
                  <c:v>1607.3896891086406</c:v>
                </c:pt>
                <c:pt idx="26">
                  <c:v>1661.9383245578699</c:v>
                </c:pt>
                <c:pt idx="27">
                  <c:v>1718.0569551593314</c:v>
                </c:pt>
                <c:pt idx="28">
                  <c:v>1777.2593021780517</c:v>
                </c:pt>
                <c:pt idx="29">
                  <c:v>1838.3681537696821</c:v>
                </c:pt>
                <c:pt idx="30">
                  <c:v>1882.4034109087936</c:v>
                </c:pt>
                <c:pt idx="31">
                  <c:v>1948.2795112856654</c:v>
                </c:pt>
                <c:pt idx="32">
                  <c:v>2011.8683252702979</c:v>
                </c:pt>
                <c:pt idx="33">
                  <c:v>2072.4936892935448</c:v>
                </c:pt>
                <c:pt idx="34">
                  <c:v>2128.3455575961943</c:v>
                </c:pt>
                <c:pt idx="35">
                  <c:v>2180.5787265726967</c:v>
                </c:pt>
                <c:pt idx="36">
                  <c:v>2229.1323203348211</c:v>
                </c:pt>
                <c:pt idx="37">
                  <c:v>2274.0593023871143</c:v>
                </c:pt>
                <c:pt idx="38">
                  <c:v>2315.9988124605843</c:v>
                </c:pt>
                <c:pt idx="39">
                  <c:v>2359.3322915423696</c:v>
                </c:pt>
                <c:pt idx="40">
                  <c:v>2400.8327586803721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05-4FB5-843C-27A9DC94B506}"/>
            </c:ext>
          </c:extLst>
        </c:ser>
        <c:ser>
          <c:idx val="2"/>
          <c:order val="2"/>
          <c:tx>
            <c:v>M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PV保有量_M!$H$34:$H$74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9.6169114272848955</c:v>
                </c:pt>
                <c:pt idx="4">
                  <c:v>20.274354854692611</c:v>
                </c:pt>
                <c:pt idx="5">
                  <c:v>49.006991513691105</c:v>
                </c:pt>
                <c:pt idx="6">
                  <c:v>66.563518717140738</c:v>
                </c:pt>
                <c:pt idx="7">
                  <c:v>83.110941454227046</c:v>
                </c:pt>
                <c:pt idx="8">
                  <c:v>105.5764356395707</c:v>
                </c:pt>
                <c:pt idx="9">
                  <c:v>124.66268643514964</c:v>
                </c:pt>
                <c:pt idx="10">
                  <c:v>129.39801733122803</c:v>
                </c:pt>
                <c:pt idx="11">
                  <c:v>241.25292254162287</c:v>
                </c:pt>
                <c:pt idx="12">
                  <c:v>360.52173005539623</c:v>
                </c:pt>
                <c:pt idx="13">
                  <c:v>486.9534320970551</c:v>
                </c:pt>
                <c:pt idx="14">
                  <c:v>621.32286596965162</c:v>
                </c:pt>
                <c:pt idx="15">
                  <c:v>736.18625277402225</c:v>
                </c:pt>
                <c:pt idx="16">
                  <c:v>908.35695558558177</c:v>
                </c:pt>
                <c:pt idx="17">
                  <c:v>1088.1117931702613</c:v>
                </c:pt>
                <c:pt idx="18">
                  <c:v>1271.8252950613039</c:v>
                </c:pt>
                <c:pt idx="19">
                  <c:v>1456.6240938144535</c:v>
                </c:pt>
                <c:pt idx="20">
                  <c:v>1601.9189179372006</c:v>
                </c:pt>
                <c:pt idx="21">
                  <c:v>1683.5374283078752</c:v>
                </c:pt>
                <c:pt idx="22">
                  <c:v>1756.3489636538945</c:v>
                </c:pt>
                <c:pt idx="23">
                  <c:v>1820.3960124264072</c:v>
                </c:pt>
                <c:pt idx="24">
                  <c:v>1877.393442213383</c:v>
                </c:pt>
                <c:pt idx="25">
                  <c:v>1928.8676269303687</c:v>
                </c:pt>
                <c:pt idx="26">
                  <c:v>1981.5418485113064</c:v>
                </c:pt>
                <c:pt idx="27">
                  <c:v>2068.0315200991949</c:v>
                </c:pt>
                <c:pt idx="28">
                  <c:v>2126.3638079630259</c:v>
                </c:pt>
                <c:pt idx="29">
                  <c:v>2187.0241829328975</c:v>
                </c:pt>
                <c:pt idx="30">
                  <c:v>2258.8840930905526</c:v>
                </c:pt>
                <c:pt idx="31">
                  <c:v>2325.3658683086974</c:v>
                </c:pt>
                <c:pt idx="32">
                  <c:v>2389.0936362584789</c:v>
                </c:pt>
                <c:pt idx="33">
                  <c:v>2480.7121432453037</c:v>
                </c:pt>
                <c:pt idx="34">
                  <c:v>2535.2351494895843</c:v>
                </c:pt>
                <c:pt idx="35">
                  <c:v>2616.694471887236</c:v>
                </c:pt>
                <c:pt idx="36">
                  <c:v>2662.5747159554808</c:v>
                </c:pt>
                <c:pt idx="37">
                  <c:v>2735.017269087205</c:v>
                </c:pt>
                <c:pt idx="38">
                  <c:v>2773.1038412356997</c:v>
                </c:pt>
                <c:pt idx="39">
                  <c:v>2873.5457396990396</c:v>
                </c:pt>
                <c:pt idx="40">
                  <c:v>2941.0201293834557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05-4FB5-843C-27A9DC94B506}"/>
            </c:ext>
          </c:extLst>
        </c:ser>
        <c:ser>
          <c:idx val="3"/>
          <c:order val="3"/>
          <c:tx>
            <c:v>H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PV保有量_H!$H$34:$H$74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9.6169114272848955</c:v>
                </c:pt>
                <c:pt idx="4">
                  <c:v>20.274354854692611</c:v>
                </c:pt>
                <c:pt idx="5">
                  <c:v>49.006991513691105</c:v>
                </c:pt>
                <c:pt idx="6">
                  <c:v>66.563518717140738</c:v>
                </c:pt>
                <c:pt idx="7">
                  <c:v>83.110941454227046</c:v>
                </c:pt>
                <c:pt idx="8">
                  <c:v>105.5764356395707</c:v>
                </c:pt>
                <c:pt idx="9">
                  <c:v>124.66268643514964</c:v>
                </c:pt>
                <c:pt idx="10">
                  <c:v>142.33781906435084</c:v>
                </c:pt>
                <c:pt idx="11">
                  <c:v>268.05880282402541</c:v>
                </c:pt>
                <c:pt idx="12">
                  <c:v>415.98661160238026</c:v>
                </c:pt>
                <c:pt idx="13">
                  <c:v>572.88639070241777</c:v>
                </c:pt>
                <c:pt idx="14">
                  <c:v>739.67007853529958</c:v>
                </c:pt>
                <c:pt idx="15">
                  <c:v>883.42350332882665</c:v>
                </c:pt>
                <c:pt idx="16">
                  <c:v>1090.0283467026982</c:v>
                </c:pt>
                <c:pt idx="17">
                  <c:v>1305.7341518043138</c:v>
                </c:pt>
                <c:pt idx="18">
                  <c:v>1526.1903540735645</c:v>
                </c:pt>
                <c:pt idx="19">
                  <c:v>1747.9489125773443</c:v>
                </c:pt>
                <c:pt idx="20">
                  <c:v>1922.3027015246407</c:v>
                </c:pt>
                <c:pt idx="21">
                  <c:v>2039.6703458345412</c:v>
                </c:pt>
                <c:pt idx="22">
                  <c:v>2146.6487333547602</c:v>
                </c:pt>
                <c:pt idx="23">
                  <c:v>2242.9879438825369</c:v>
                </c:pt>
                <c:pt idx="24">
                  <c:v>2330.5573765407512</c:v>
                </c:pt>
                <c:pt idx="25">
                  <c:v>2411.0845336629609</c:v>
                </c:pt>
                <c:pt idx="26">
                  <c:v>2492.9074868368048</c:v>
                </c:pt>
                <c:pt idx="27">
                  <c:v>2577.085432738997</c:v>
                </c:pt>
                <c:pt idx="28">
                  <c:v>2665.8889532670769</c:v>
                </c:pt>
                <c:pt idx="29">
                  <c:v>2757.5522306545231</c:v>
                </c:pt>
                <c:pt idx="30">
                  <c:v>2823.6051163631905</c:v>
                </c:pt>
                <c:pt idx="31">
                  <c:v>2890.9954038432456</c:v>
                </c:pt>
                <c:pt idx="32">
                  <c:v>2954.9316027407499</c:v>
                </c:pt>
                <c:pt idx="33">
                  <c:v>3014.5362753360646</c:v>
                </c:pt>
                <c:pt idx="34">
                  <c:v>3067.3215388886324</c:v>
                </c:pt>
                <c:pt idx="35">
                  <c:v>3115.1124665324242</c:v>
                </c:pt>
                <c:pt idx="36">
                  <c:v>3096.0171115761405</c:v>
                </c:pt>
                <c:pt idx="37">
                  <c:v>3073.0531113339384</c:v>
                </c:pt>
                <c:pt idx="38">
                  <c:v>3047.366858500769</c:v>
                </c:pt>
                <c:pt idx="39">
                  <c:v>3024.784989156884</c:v>
                </c:pt>
                <c:pt idx="40">
                  <c:v>3001.040948350465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F05-4FB5-843C-27A9DC94B5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4791304"/>
        <c:axId val="534788680"/>
      </c:lineChart>
      <c:catAx>
        <c:axId val="534791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4788680"/>
        <c:crosses val="autoZero"/>
        <c:auto val="1"/>
        <c:lblAlgn val="ctr"/>
        <c:lblOffset val="100"/>
        <c:noMultiLvlLbl val="0"/>
      </c:catAx>
      <c:valAx>
        <c:axId val="53478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4791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私家车销量预计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PV保有量_L!$D$24:$D$74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PV保有量_L!$F$23:$F$73</c:f>
              <c:numCache>
                <c:formatCode>General</c:formatCode>
                <c:ptCount val="51"/>
                <c:pt idx="0">
                  <c:v>148</c:v>
                </c:pt>
                <c:pt idx="1">
                  <c:v>214.00385251129049</c:v>
                </c:pt>
                <c:pt idx="2">
                  <c:v>216.06334626025728</c:v>
                </c:pt>
                <c:pt idx="3">
                  <c:v>218.33926675777298</c:v>
                </c:pt>
                <c:pt idx="4">
                  <c:v>220.66291596785061</c:v>
                </c:pt>
                <c:pt idx="5">
                  <c:v>312.7320958962448</c:v>
                </c:pt>
                <c:pt idx="6">
                  <c:v>436.7366208151559</c:v>
                </c:pt>
                <c:pt idx="7">
                  <c:v>508.34123957337374</c:v>
                </c:pt>
                <c:pt idx="8">
                  <c:v>580.02483137101808</c:v>
                </c:pt>
                <c:pt idx="9">
                  <c:v>956.74342102169294</c:v>
                </c:pt>
                <c:pt idx="10">
                  <c:v>1226.7152489175451</c:v>
                </c:pt>
                <c:pt idx="11">
                  <c:v>1314.5488159389024</c:v>
                </c:pt>
                <c:pt idx="12">
                  <c:v>1504.9965840749792</c:v>
                </c:pt>
                <c:pt idx="13">
                  <c:v>1700.320978784498</c:v>
                </c:pt>
                <c:pt idx="14">
                  <c:v>1923.3822854569789</c:v>
                </c:pt>
                <c:pt idx="15">
                  <c:v>2027.435485469261</c:v>
                </c:pt>
                <c:pt idx="16">
                  <c:v>2450.349575684555</c:v>
                </c:pt>
                <c:pt idx="17">
                  <c:v>2465.3155080422493</c:v>
                </c:pt>
                <c:pt idx="18">
                  <c:v>2374.5983272636295</c:v>
                </c:pt>
                <c:pt idx="19">
                  <c:v>2513.7246580850165</c:v>
                </c:pt>
                <c:pt idx="20">
                  <c:v>2523.5361626548511</c:v>
                </c:pt>
                <c:pt idx="21">
                  <c:v>2587.9603466245608</c:v>
                </c:pt>
                <c:pt idx="22">
                  <c:v>2680.5880282402541</c:v>
                </c:pt>
                <c:pt idx="23">
                  <c:v>2773.2440773492017</c:v>
                </c:pt>
                <c:pt idx="24">
                  <c:v>2864.4319535120885</c:v>
                </c:pt>
                <c:pt idx="25">
                  <c:v>2958.6803141411983</c:v>
                </c:pt>
                <c:pt idx="26">
                  <c:v>2944.745011096089</c:v>
                </c:pt>
                <c:pt idx="27">
                  <c:v>3027.8565186186061</c:v>
                </c:pt>
                <c:pt idx="28">
                  <c:v>3108.8908376293184</c:v>
                </c:pt>
                <c:pt idx="29">
                  <c:v>3179.5632376532594</c:v>
                </c:pt>
                <c:pt idx="30">
                  <c:v>3236.9424306987858</c:v>
                </c:pt>
                <c:pt idx="31">
                  <c:v>3203.8378358744012</c:v>
                </c:pt>
                <c:pt idx="32">
                  <c:v>3237.5719775151447</c:v>
                </c:pt>
                <c:pt idx="33">
                  <c:v>3252.4980808405453</c:v>
                </c:pt>
                <c:pt idx="34">
                  <c:v>3250.7071650471553</c:v>
                </c:pt>
                <c:pt idx="35">
                  <c:v>3236.8852451954881</c:v>
                </c:pt>
                <c:pt idx="36">
                  <c:v>3214.7793782172812</c:v>
                </c:pt>
                <c:pt idx="37">
                  <c:v>3196.0352395343652</c:v>
                </c:pt>
                <c:pt idx="38">
                  <c:v>3181.5869539987616</c:v>
                </c:pt>
                <c:pt idx="39">
                  <c:v>3173.677325317949</c:v>
                </c:pt>
                <c:pt idx="40">
                  <c:v>3169.6002651201416</c:v>
                </c:pt>
                <c:pt idx="41">
                  <c:v>3137.3390181813229</c:v>
                </c:pt>
                <c:pt idx="42">
                  <c:v>3142.3863085252669</c:v>
                </c:pt>
                <c:pt idx="43">
                  <c:v>3143.5442582348405</c:v>
                </c:pt>
                <c:pt idx="44">
                  <c:v>3140.1419534750676</c:v>
                </c:pt>
                <c:pt idx="45">
                  <c:v>3129.9199376414617</c:v>
                </c:pt>
                <c:pt idx="46">
                  <c:v>3115.1124665324242</c:v>
                </c:pt>
                <c:pt idx="47">
                  <c:v>3096.0171115761405</c:v>
                </c:pt>
                <c:pt idx="48">
                  <c:v>3073.0531113339384</c:v>
                </c:pt>
                <c:pt idx="49">
                  <c:v>3047.366858500769</c:v>
                </c:pt>
                <c:pt idx="50">
                  <c:v>3024.784989156884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D4-404C-98BB-2538756AF0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4788352"/>
        <c:axId val="534792616"/>
      </c:lineChart>
      <c:catAx>
        <c:axId val="534788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4792616"/>
        <c:crosses val="autoZero"/>
        <c:auto val="1"/>
        <c:lblAlgn val="ctr"/>
        <c:lblOffset val="100"/>
        <c:noMultiLvlLbl val="0"/>
      </c:catAx>
      <c:valAx>
        <c:axId val="534792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4788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私家车保有量预计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PV保有量_L!$D$24:$D$74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PV保有量_L!$E$24:$E$74</c:f>
              <c:numCache>
                <c:formatCode>General</c:formatCode>
                <c:ptCount val="51"/>
                <c:pt idx="0">
                  <c:v>148</c:v>
                </c:pt>
                <c:pt idx="1">
                  <c:v>362</c:v>
                </c:pt>
                <c:pt idx="2">
                  <c:v>578</c:v>
                </c:pt>
                <c:pt idx="3">
                  <c:v>796</c:v>
                </c:pt>
                <c:pt idx="4">
                  <c:v>1015.54</c:v>
                </c:pt>
                <c:pt idx="5">
                  <c:v>1325.44</c:v>
                </c:pt>
                <c:pt idx="6">
                  <c:v>1756.18</c:v>
                </c:pt>
                <c:pt idx="7">
                  <c:v>2253.27</c:v>
                </c:pt>
                <c:pt idx="8">
                  <c:v>2813.96</c:v>
                </c:pt>
                <c:pt idx="9">
                  <c:v>3739.65</c:v>
                </c:pt>
                <c:pt idx="10">
                  <c:v>4919.16</c:v>
                </c:pt>
                <c:pt idx="11">
                  <c:v>6165.14</c:v>
                </c:pt>
                <c:pt idx="12">
                  <c:v>7574.19</c:v>
                </c:pt>
                <c:pt idx="13">
                  <c:v>9144.34</c:v>
                </c:pt>
                <c:pt idx="14">
                  <c:v>10895.58</c:v>
                </c:pt>
                <c:pt idx="15">
                  <c:v>12700.07</c:v>
                </c:pt>
                <c:pt idx="16">
                  <c:v>14866.44</c:v>
                </c:pt>
                <c:pt idx="17">
                  <c:v>16974.77</c:v>
                </c:pt>
                <c:pt idx="18">
                  <c:v>18905.419999999998</c:v>
                </c:pt>
                <c:pt idx="19">
                  <c:v>22490.771980652</c:v>
                </c:pt>
                <c:pt idx="20">
                  <c:v>24347.643229281413</c:v>
                </c:pt>
                <c:pt idx="21">
                  <c:v>26131.499272219928</c:v>
                </c:pt>
                <c:pt idx="22">
                  <c:v>27853.673802585552</c:v>
                </c:pt>
                <c:pt idx="23">
                  <c:v>29499.541735336948</c:v>
                </c:pt>
                <c:pt idx="24">
                  <c:v>31056.486882212412</c:v>
                </c:pt>
                <c:pt idx="25">
                  <c:v>32520.73733481668</c:v>
                </c:pt>
                <c:pt idx="26">
                  <c:v>33781.929046187252</c:v>
                </c:pt>
                <c:pt idx="27">
                  <c:v>34939.595628627052</c:v>
                </c:pt>
                <c:pt idx="28">
                  <c:v>35998.711913410691</c:v>
                </c:pt>
                <c:pt idx="29">
                  <c:v>36960.43653470587</c:v>
                </c:pt>
                <c:pt idx="30">
                  <c:v>37827.273616582417</c:v>
                </c:pt>
                <c:pt idx="31">
                  <c:v>38528.272827619076</c:v>
                </c:pt>
                <c:pt idx="32">
                  <c:v>39152.360980438316</c:v>
                </c:pt>
                <c:pt idx="33">
                  <c:v>39703.430373281357</c:v>
                </c:pt>
                <c:pt idx="34">
                  <c:v>40185.581521139335</c:v>
                </c:pt>
                <c:pt idx="35">
                  <c:v>40603.235084255808</c:v>
                </c:pt>
                <c:pt idx="36">
                  <c:v>40958.518792509392</c:v>
                </c:pt>
                <c:pt idx="37">
                  <c:v>41258.940307481098</c:v>
                </c:pt>
                <c:pt idx="38">
                  <c:v>41508.079599294259</c:v>
                </c:pt>
                <c:pt idx="39">
                  <c:v>41709.429087313802</c:v>
                </c:pt>
                <c:pt idx="40">
                  <c:v>41864.118345462179</c:v>
                </c:pt>
                <c:pt idx="41">
                  <c:v>41943.492461353271</c:v>
                </c:pt>
                <c:pt idx="42">
                  <c:v>41987.285769779912</c:v>
                </c:pt>
                <c:pt idx="43">
                  <c:v>41996.588627150217</c:v>
                </c:pt>
                <c:pt idx="44">
                  <c:v>41973.498334956268</c:v>
                </c:pt>
                <c:pt idx="45">
                  <c:v>41918.599656193765</c:v>
                </c:pt>
                <c:pt idx="46">
                  <c:v>41834.746385756771</c:v>
                </c:pt>
                <c:pt idx="47">
                  <c:v>41724.434080636151</c:v>
                </c:pt>
                <c:pt idx="48">
                  <c:v>41589.621585438341</c:v>
                </c:pt>
                <c:pt idx="49">
                  <c:v>41432.196061159833</c:v>
                </c:pt>
                <c:pt idx="50">
                  <c:v>41252.25958925837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5A-4A20-86D3-92A744BBB2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1199760"/>
        <c:axId val="561205008"/>
      </c:lineChart>
      <c:catAx>
        <c:axId val="561199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61205008"/>
        <c:crosses val="autoZero"/>
        <c:auto val="1"/>
        <c:lblAlgn val="ctr"/>
        <c:lblOffset val="100"/>
        <c:noMultiLvlLbl val="0"/>
      </c:catAx>
      <c:valAx>
        <c:axId val="561205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61199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电动车保有量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2"/>
          <c:order val="0"/>
          <c:marker>
            <c:symbol val="none"/>
          </c:marker>
          <c:cat>
            <c:numRef>
              <c:f>PV保有量_L!$D$34:$D$74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PV保有量_L!$I$34:$I$74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9.6169114272848955</c:v>
                </c:pt>
                <c:pt idx="4">
                  <c:v>29.891015949140659</c:v>
                </c:pt>
                <c:pt idx="5">
                  <c:v>78.893725500915323</c:v>
                </c:pt>
                <c:pt idx="6">
                  <c:v>145.43180260447372</c:v>
                </c:pt>
                <c:pt idx="7">
                  <c:v>228.44400210898556</c:v>
                </c:pt>
                <c:pt idx="8">
                  <c:v>333.72619941258068</c:v>
                </c:pt>
                <c:pt idx="9">
                  <c:v>457.66258720884912</c:v>
                </c:pt>
                <c:pt idx="10">
                  <c:v>585.49941590135199</c:v>
                </c:pt>
                <c:pt idx="11">
                  <c:v>743.31462273892134</c:v>
                </c:pt>
                <c:pt idx="12">
                  <c:v>932.07154877662697</c:v>
                </c:pt>
                <c:pt idx="13">
                  <c:v>1180.9614101531611</c:v>
                </c:pt>
                <c:pt idx="14">
                  <c:v>1522.0572882393158</c:v>
                </c:pt>
                <c:pt idx="15">
                  <c:v>1942.9865979183537</c:v>
                </c:pt>
                <c:pt idx="16">
                  <c:v>2458.2930098441725</c:v>
                </c:pt>
                <c:pt idx="17">
                  <c:v>3070.1588165383787</c:v>
                </c:pt>
                <c:pt idx="18">
                  <c:v>3778.3014492247962</c:v>
                </c:pt>
                <c:pt idx="19">
                  <c:v>4580.3713445092253</c:v>
                </c:pt>
                <c:pt idx="20">
                  <c:v>5449.2079281006681</c:v>
                </c:pt>
                <c:pt idx="21">
                  <c:v>6433.1665009661474</c:v>
                </c:pt>
                <c:pt idx="22">
                  <c:v>7522.8717385794625</c:v>
                </c:pt>
                <c:pt idx="23">
                  <c:v>8706.5505604859463</c:v>
                </c:pt>
                <c:pt idx="24">
                  <c:v>9971.4585711921372</c:v>
                </c:pt>
                <c:pt idx="25">
                  <c:v>11304.208163750269</c:v>
                </c:pt>
                <c:pt idx="26">
                  <c:v>12631.946129936381</c:v>
                </c:pt>
                <c:pt idx="27">
                  <c:v>13946.827570232979</c:v>
                </c:pt>
                <c:pt idx="28">
                  <c:v>15242.607146431748</c:v>
                </c:pt>
                <c:pt idx="29">
                  <c:v>16512.50002915888</c:v>
                </c:pt>
                <c:pt idx="30">
                  <c:v>17731.860204979086</c:v>
                </c:pt>
                <c:pt idx="31">
                  <c:v>18916.419189830169</c:v>
                </c:pt>
                <c:pt idx="32">
                  <c:v>20059.445769954389</c:v>
                </c:pt>
                <c:pt idx="33">
                  <c:v>21155.2920284022</c:v>
                </c:pt>
                <c:pt idx="34">
                  <c:v>22198.293918072668</c:v>
                </c:pt>
                <c:pt idx="35">
                  <c:v>23185.741623181322</c:v>
                </c:pt>
                <c:pt idx="36">
                  <c:v>24116.629232374791</c:v>
                </c:pt>
                <c:pt idx="37">
                  <c:v>24991.643604238201</c:v>
                </c:pt>
                <c:pt idx="38">
                  <c:v>25813.477630495723</c:v>
                </c:pt>
                <c:pt idx="39">
                  <c:v>26590.122940231275</c:v>
                </c:pt>
                <c:pt idx="40">
                  <c:v>27326.675985482048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E3-4DF3-802D-EEA06A898228}"/>
            </c:ext>
          </c:extLst>
        </c:ser>
        <c:ser>
          <c:idx val="3"/>
          <c:order val="1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PV保有量_L!$D$34:$D$74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PV保有量_L!$I$34:$I$74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9.6169114272848955</c:v>
                </c:pt>
                <c:pt idx="4">
                  <c:v>29.891015949140659</c:v>
                </c:pt>
                <c:pt idx="5">
                  <c:v>78.893725500915323</c:v>
                </c:pt>
                <c:pt idx="6">
                  <c:v>145.43180260447372</c:v>
                </c:pt>
                <c:pt idx="7">
                  <c:v>228.44400210898556</c:v>
                </c:pt>
                <c:pt idx="8">
                  <c:v>333.72619941258068</c:v>
                </c:pt>
                <c:pt idx="9">
                  <c:v>457.66258720884912</c:v>
                </c:pt>
                <c:pt idx="10">
                  <c:v>585.49941590135199</c:v>
                </c:pt>
                <c:pt idx="11">
                  <c:v>743.31462273892134</c:v>
                </c:pt>
                <c:pt idx="12">
                  <c:v>932.07154877662697</c:v>
                </c:pt>
                <c:pt idx="13">
                  <c:v>1180.9614101531611</c:v>
                </c:pt>
                <c:pt idx="14">
                  <c:v>1522.0572882393158</c:v>
                </c:pt>
                <c:pt idx="15">
                  <c:v>1942.9865979183537</c:v>
                </c:pt>
                <c:pt idx="16">
                  <c:v>2458.2930098441725</c:v>
                </c:pt>
                <c:pt idx="17">
                  <c:v>3070.1588165383787</c:v>
                </c:pt>
                <c:pt idx="18">
                  <c:v>3778.3014492247962</c:v>
                </c:pt>
                <c:pt idx="19">
                  <c:v>4580.3713445092253</c:v>
                </c:pt>
                <c:pt idx="20">
                  <c:v>5449.2079281006681</c:v>
                </c:pt>
                <c:pt idx="21">
                  <c:v>6433.1665009661474</c:v>
                </c:pt>
                <c:pt idx="22">
                  <c:v>7522.8717385794625</c:v>
                </c:pt>
                <c:pt idx="23">
                  <c:v>8706.5505604859463</c:v>
                </c:pt>
                <c:pt idx="24">
                  <c:v>9971.4585711921372</c:v>
                </c:pt>
                <c:pt idx="25">
                  <c:v>11304.208163750269</c:v>
                </c:pt>
                <c:pt idx="26">
                  <c:v>12631.946129936381</c:v>
                </c:pt>
                <c:pt idx="27">
                  <c:v>13946.827570232979</c:v>
                </c:pt>
                <c:pt idx="28">
                  <c:v>15242.607146431748</c:v>
                </c:pt>
                <c:pt idx="29">
                  <c:v>16512.50002915888</c:v>
                </c:pt>
                <c:pt idx="30">
                  <c:v>17731.860204979086</c:v>
                </c:pt>
                <c:pt idx="31">
                  <c:v>18916.419189830169</c:v>
                </c:pt>
                <c:pt idx="32">
                  <c:v>20059.445769954389</c:v>
                </c:pt>
                <c:pt idx="33">
                  <c:v>21155.2920284022</c:v>
                </c:pt>
                <c:pt idx="34">
                  <c:v>22198.293918072668</c:v>
                </c:pt>
                <c:pt idx="35">
                  <c:v>23185.741623181322</c:v>
                </c:pt>
                <c:pt idx="36">
                  <c:v>24116.629232374791</c:v>
                </c:pt>
                <c:pt idx="37">
                  <c:v>24991.643604238201</c:v>
                </c:pt>
                <c:pt idx="38">
                  <c:v>25813.477630495723</c:v>
                </c:pt>
                <c:pt idx="39">
                  <c:v>26590.122940231275</c:v>
                </c:pt>
                <c:pt idx="40">
                  <c:v>27326.675985482048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E3-4DF3-802D-EEA06A898228}"/>
            </c:ext>
          </c:extLst>
        </c:ser>
        <c:ser>
          <c:idx val="1"/>
          <c:order val="2"/>
          <c:marker>
            <c:symbol val="none"/>
          </c:marker>
          <c:cat>
            <c:numRef>
              <c:f>PV保有量_L!$D$34:$D$74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PV保有量_L!$I$34:$I$74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9.6169114272848955</c:v>
                </c:pt>
                <c:pt idx="4">
                  <c:v>29.891015949140659</c:v>
                </c:pt>
                <c:pt idx="5">
                  <c:v>78.893725500915323</c:v>
                </c:pt>
                <c:pt idx="6">
                  <c:v>145.43180260447372</c:v>
                </c:pt>
                <c:pt idx="7">
                  <c:v>228.44400210898556</c:v>
                </c:pt>
                <c:pt idx="8">
                  <c:v>333.72619941258068</c:v>
                </c:pt>
                <c:pt idx="9">
                  <c:v>457.66258720884912</c:v>
                </c:pt>
                <c:pt idx="10">
                  <c:v>585.49941590135199</c:v>
                </c:pt>
                <c:pt idx="11">
                  <c:v>743.31462273892134</c:v>
                </c:pt>
                <c:pt idx="12">
                  <c:v>932.07154877662697</c:v>
                </c:pt>
                <c:pt idx="13">
                  <c:v>1180.9614101531611</c:v>
                </c:pt>
                <c:pt idx="14">
                  <c:v>1522.0572882393158</c:v>
                </c:pt>
                <c:pt idx="15">
                  <c:v>1942.9865979183537</c:v>
                </c:pt>
                <c:pt idx="16">
                  <c:v>2458.2930098441725</c:v>
                </c:pt>
                <c:pt idx="17">
                  <c:v>3070.1588165383787</c:v>
                </c:pt>
                <c:pt idx="18">
                  <c:v>3778.3014492247962</c:v>
                </c:pt>
                <c:pt idx="19">
                  <c:v>4580.3713445092253</c:v>
                </c:pt>
                <c:pt idx="20">
                  <c:v>5449.2079281006681</c:v>
                </c:pt>
                <c:pt idx="21">
                  <c:v>6433.1665009661474</c:v>
                </c:pt>
                <c:pt idx="22">
                  <c:v>7522.8717385794625</c:v>
                </c:pt>
                <c:pt idx="23">
                  <c:v>8706.5505604859463</c:v>
                </c:pt>
                <c:pt idx="24">
                  <c:v>9971.4585711921372</c:v>
                </c:pt>
                <c:pt idx="25">
                  <c:v>11304.208163750269</c:v>
                </c:pt>
                <c:pt idx="26">
                  <c:v>12631.946129936381</c:v>
                </c:pt>
                <c:pt idx="27">
                  <c:v>13946.827570232979</c:v>
                </c:pt>
                <c:pt idx="28">
                  <c:v>15242.607146431748</c:v>
                </c:pt>
                <c:pt idx="29">
                  <c:v>16512.50002915888</c:v>
                </c:pt>
                <c:pt idx="30">
                  <c:v>17731.860204979086</c:v>
                </c:pt>
                <c:pt idx="31">
                  <c:v>18916.419189830169</c:v>
                </c:pt>
                <c:pt idx="32">
                  <c:v>20059.445769954389</c:v>
                </c:pt>
                <c:pt idx="33">
                  <c:v>21155.2920284022</c:v>
                </c:pt>
                <c:pt idx="34">
                  <c:v>22198.293918072668</c:v>
                </c:pt>
                <c:pt idx="35">
                  <c:v>23185.741623181322</c:v>
                </c:pt>
                <c:pt idx="36">
                  <c:v>24116.629232374791</c:v>
                </c:pt>
                <c:pt idx="37">
                  <c:v>24991.643604238201</c:v>
                </c:pt>
                <c:pt idx="38">
                  <c:v>25813.477630495723</c:v>
                </c:pt>
                <c:pt idx="39">
                  <c:v>26590.122940231275</c:v>
                </c:pt>
                <c:pt idx="40">
                  <c:v>27326.675985482048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AE3-4DF3-802D-EEA06A898228}"/>
            </c:ext>
          </c:extLst>
        </c:ser>
        <c:ser>
          <c:idx val="0"/>
          <c:order val="3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PV保有量_L!$D$34:$D$74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PV保有量_L!$I$34:$I$74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9.6169114272848955</c:v>
                </c:pt>
                <c:pt idx="4">
                  <c:v>29.891015949140659</c:v>
                </c:pt>
                <c:pt idx="5">
                  <c:v>78.893725500915323</c:v>
                </c:pt>
                <c:pt idx="6">
                  <c:v>145.43180260447372</c:v>
                </c:pt>
                <c:pt idx="7">
                  <c:v>228.44400210898556</c:v>
                </c:pt>
                <c:pt idx="8">
                  <c:v>333.72619941258068</c:v>
                </c:pt>
                <c:pt idx="9">
                  <c:v>457.66258720884912</c:v>
                </c:pt>
                <c:pt idx="10">
                  <c:v>585.49941590135199</c:v>
                </c:pt>
                <c:pt idx="11">
                  <c:v>743.31462273892134</c:v>
                </c:pt>
                <c:pt idx="12">
                  <c:v>932.07154877662697</c:v>
                </c:pt>
                <c:pt idx="13">
                  <c:v>1180.9614101531611</c:v>
                </c:pt>
                <c:pt idx="14">
                  <c:v>1522.0572882393158</c:v>
                </c:pt>
                <c:pt idx="15">
                  <c:v>1942.9865979183537</c:v>
                </c:pt>
                <c:pt idx="16">
                  <c:v>2458.2930098441725</c:v>
                </c:pt>
                <c:pt idx="17">
                  <c:v>3070.1588165383787</c:v>
                </c:pt>
                <c:pt idx="18">
                  <c:v>3778.3014492247962</c:v>
                </c:pt>
                <c:pt idx="19">
                  <c:v>4580.3713445092253</c:v>
                </c:pt>
                <c:pt idx="20">
                  <c:v>5449.2079281006681</c:v>
                </c:pt>
                <c:pt idx="21">
                  <c:v>6433.1665009661474</c:v>
                </c:pt>
                <c:pt idx="22">
                  <c:v>7522.8717385794625</c:v>
                </c:pt>
                <c:pt idx="23">
                  <c:v>8706.5505604859463</c:v>
                </c:pt>
                <c:pt idx="24">
                  <c:v>9971.4585711921372</c:v>
                </c:pt>
                <c:pt idx="25">
                  <c:v>11304.208163750269</c:v>
                </c:pt>
                <c:pt idx="26">
                  <c:v>12631.946129936381</c:v>
                </c:pt>
                <c:pt idx="27">
                  <c:v>13946.827570232979</c:v>
                </c:pt>
                <c:pt idx="28">
                  <c:v>15242.607146431748</c:v>
                </c:pt>
                <c:pt idx="29">
                  <c:v>16512.50002915888</c:v>
                </c:pt>
                <c:pt idx="30">
                  <c:v>17731.860204979086</c:v>
                </c:pt>
                <c:pt idx="31">
                  <c:v>18916.419189830169</c:v>
                </c:pt>
                <c:pt idx="32">
                  <c:v>20059.445769954389</c:v>
                </c:pt>
                <c:pt idx="33">
                  <c:v>21155.2920284022</c:v>
                </c:pt>
                <c:pt idx="34">
                  <c:v>22198.293918072668</c:v>
                </c:pt>
                <c:pt idx="35">
                  <c:v>23185.741623181322</c:v>
                </c:pt>
                <c:pt idx="36">
                  <c:v>24116.629232374791</c:v>
                </c:pt>
                <c:pt idx="37">
                  <c:v>24991.643604238201</c:v>
                </c:pt>
                <c:pt idx="38">
                  <c:v>25813.477630495723</c:v>
                </c:pt>
                <c:pt idx="39">
                  <c:v>26590.122940231275</c:v>
                </c:pt>
                <c:pt idx="40">
                  <c:v>27326.675985482048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AE3-4DF3-802D-EEA06A8982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4791304"/>
        <c:axId val="534788680"/>
      </c:lineChart>
      <c:catAx>
        <c:axId val="534791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4788680"/>
        <c:crosses val="autoZero"/>
        <c:auto val="1"/>
        <c:lblAlgn val="ctr"/>
        <c:lblOffset val="100"/>
        <c:noMultiLvlLbl val="0"/>
      </c:catAx>
      <c:valAx>
        <c:axId val="53478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4791304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电动车占比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PV保有量_L!$D$34:$D$74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PV保有量_L!$J$34:$J$74</c:f>
              <c:numCache>
                <c:formatCode>0.0%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1.05167911815231E-3</c:v>
                </c:pt>
                <c:pt idx="4">
                  <c:v>2.7434075055334968E-3</c:v>
                </c:pt>
                <c:pt idx="5">
                  <c:v>6.2120701303941886E-3</c:v>
                </c:pt>
                <c:pt idx="6">
                  <c:v>9.7825573980370364E-3</c:v>
                </c:pt>
                <c:pt idx="7">
                  <c:v>1.3457855517864782E-2</c:v>
                </c:pt>
                <c:pt idx="8">
                  <c:v>1.7652408643266362E-2</c:v>
                </c:pt>
                <c:pt idx="9">
                  <c:v>2.0348905213327481E-2</c:v>
                </c:pt>
                <c:pt idx="10">
                  <c:v>2.4047478040798948E-2</c:v>
                </c:pt>
                <c:pt idx="11">
                  <c:v>2.8445157891462045E-2</c:v>
                </c:pt>
                <c:pt idx="12">
                  <c:v>3.3463145845059272E-2</c:v>
                </c:pt>
                <c:pt idx="13">
                  <c:v>4.0033212066427105E-2</c:v>
                </c:pt>
                <c:pt idx="14">
                  <c:v>4.9009319502621315E-2</c:v>
                </c:pt>
                <c:pt idx="15">
                  <c:v>5.9746080721183203E-2</c:v>
                </c:pt>
                <c:pt idx="16">
                  <c:v>7.2769468152133962E-2</c:v>
                </c:pt>
                <c:pt idx="17">
                  <c:v>8.7870473636017299E-2</c:v>
                </c:pt>
                <c:pt idx="18">
                  <c:v>0.10495657339942922</c:v>
                </c:pt>
                <c:pt idx="19">
                  <c:v>0.12392633242327249</c:v>
                </c:pt>
                <c:pt idx="20">
                  <c:v>0.14405500072074684</c:v>
                </c:pt>
                <c:pt idx="21">
                  <c:v>0.16697261592153484</c:v>
                </c:pt>
                <c:pt idx="22">
                  <c:v>0.19214350169937677</c:v>
                </c:pt>
                <c:pt idx="23">
                  <c:v>0.2192896301057419</c:v>
                </c:pt>
                <c:pt idx="24">
                  <c:v>0.24813523143734337</c:v>
                </c:pt>
                <c:pt idx="25">
                  <c:v>0.27840658854627953</c:v>
                </c:pt>
                <c:pt idx="26">
                  <c:v>0.30840827506307544</c:v>
                </c:pt>
                <c:pt idx="27">
                  <c:v>0.33803164759673021</c:v>
                </c:pt>
                <c:pt idx="28">
                  <c:v>0.3672202446747479</c:v>
                </c:pt>
                <c:pt idx="29">
                  <c:v>0.39589369575382816</c:v>
                </c:pt>
                <c:pt idx="30">
                  <c:v>0.42355747369754687</c:v>
                </c:pt>
                <c:pt idx="31">
                  <c:v>0.45099771334634936</c:v>
                </c:pt>
                <c:pt idx="32">
                  <c:v>0.47775047617848282</c:v>
                </c:pt>
                <c:pt idx="33">
                  <c:v>0.50373834446937904</c:v>
                </c:pt>
                <c:pt idx="34">
                  <c:v>0.52886451686552749</c:v>
                </c:pt>
                <c:pt idx="35">
                  <c:v>0.55311345830598302</c:v>
                </c:pt>
                <c:pt idx="36">
                  <c:v>0.5764736568496478</c:v>
                </c:pt>
                <c:pt idx="37">
                  <c:v>0.59896902510264471</c:v>
                </c:pt>
                <c:pt idx="38">
                  <c:v>0.62067113492404857</c:v>
                </c:pt>
                <c:pt idx="39">
                  <c:v>0.64177440416096843</c:v>
                </c:pt>
                <c:pt idx="40">
                  <c:v>0.66242858591430009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C7-423E-A064-66F54D616D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4791304"/>
        <c:axId val="534788680"/>
      </c:lineChart>
      <c:catAx>
        <c:axId val="534791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4788680"/>
        <c:crosses val="autoZero"/>
        <c:auto val="1"/>
        <c:lblAlgn val="ctr"/>
        <c:lblOffset val="100"/>
        <c:noMultiLvlLbl val="0"/>
      </c:catAx>
      <c:valAx>
        <c:axId val="53478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4791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电动车销量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PV保有量_L!$D$34:$D$74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PV保有量_L!$H$34:$H$74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9.6169114272848955</c:v>
                </c:pt>
                <c:pt idx="4">
                  <c:v>20.274354854692611</c:v>
                </c:pt>
                <c:pt idx="5">
                  <c:v>49.006991513691105</c:v>
                </c:pt>
                <c:pt idx="6">
                  <c:v>66.563518717140738</c:v>
                </c:pt>
                <c:pt idx="7">
                  <c:v>83.110941454227046</c:v>
                </c:pt>
                <c:pt idx="8">
                  <c:v>105.5764356395707</c:v>
                </c:pt>
                <c:pt idx="9">
                  <c:v>124.66268643514964</c:v>
                </c:pt>
                <c:pt idx="10">
                  <c:v>129.39801733122803</c:v>
                </c:pt>
                <c:pt idx="11">
                  <c:v>160.83528169441524</c:v>
                </c:pt>
                <c:pt idx="12">
                  <c:v>194.12708541444414</c:v>
                </c:pt>
                <c:pt idx="13">
                  <c:v>257.79887581608796</c:v>
                </c:pt>
                <c:pt idx="14">
                  <c:v>355.04163769694378</c:v>
                </c:pt>
                <c:pt idx="15">
                  <c:v>441.71175166441333</c:v>
                </c:pt>
                <c:pt idx="16">
                  <c:v>545.01417335134909</c:v>
                </c:pt>
                <c:pt idx="17">
                  <c:v>652.8670759021569</c:v>
                </c:pt>
                <c:pt idx="18">
                  <c:v>763.09517703678227</c:v>
                </c:pt>
                <c:pt idx="19">
                  <c:v>873.97445628867217</c:v>
                </c:pt>
                <c:pt idx="20">
                  <c:v>961.15135076232036</c:v>
                </c:pt>
                <c:pt idx="21">
                  <c:v>1100.7744723551493</c:v>
                </c:pt>
                <c:pt idx="22">
                  <c:v>1235.9492707194072</c:v>
                </c:pt>
                <c:pt idx="23">
                  <c:v>1365.2970093198051</c:v>
                </c:pt>
                <c:pt idx="24">
                  <c:v>1488.9672127899246</c:v>
                </c:pt>
                <c:pt idx="25">
                  <c:v>1607.3896891086406</c:v>
                </c:pt>
                <c:pt idx="26">
                  <c:v>1661.9383245578699</c:v>
                </c:pt>
                <c:pt idx="27">
                  <c:v>1718.0569551593314</c:v>
                </c:pt>
                <c:pt idx="28">
                  <c:v>1777.2593021780517</c:v>
                </c:pt>
                <c:pt idx="29">
                  <c:v>1838.3681537696821</c:v>
                </c:pt>
                <c:pt idx="30">
                  <c:v>1882.4034109087936</c:v>
                </c:pt>
                <c:pt idx="31">
                  <c:v>1948.2795112856654</c:v>
                </c:pt>
                <c:pt idx="32">
                  <c:v>2011.8683252702979</c:v>
                </c:pt>
                <c:pt idx="33">
                  <c:v>2072.4936892935448</c:v>
                </c:pt>
                <c:pt idx="34">
                  <c:v>2128.3455575961943</c:v>
                </c:pt>
                <c:pt idx="35">
                  <c:v>2180.5787265726967</c:v>
                </c:pt>
                <c:pt idx="36">
                  <c:v>2229.1323203348211</c:v>
                </c:pt>
                <c:pt idx="37">
                  <c:v>2274.0593023871143</c:v>
                </c:pt>
                <c:pt idx="38">
                  <c:v>2315.9988124605843</c:v>
                </c:pt>
                <c:pt idx="39">
                  <c:v>2359.3322915423696</c:v>
                </c:pt>
                <c:pt idx="40">
                  <c:v>2400.8327586803721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75-41B7-A573-45B82AACC6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4791304"/>
        <c:axId val="534788680"/>
      </c:lineChart>
      <c:catAx>
        <c:axId val="534791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4788680"/>
        <c:crosses val="autoZero"/>
        <c:auto val="1"/>
        <c:lblAlgn val="ctr"/>
        <c:lblOffset val="100"/>
        <c:noMultiLvlLbl val="0"/>
      </c:catAx>
      <c:valAx>
        <c:axId val="53478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4791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PV保有量_L!$C$3:$C$28</c:f>
              <c:numCache>
                <c:formatCode>General</c:formatCode>
                <c:ptCount val="26"/>
                <c:pt idx="0">
                  <c:v>1</c:v>
                </c:pt>
                <c:pt idx="1">
                  <c:v>0.99997396951830742</c:v>
                </c:pt>
                <c:pt idx="2">
                  <c:v>0.99958359359335935</c:v>
                </c:pt>
                <c:pt idx="3">
                  <c:v>0.99789372485736472</c:v>
                </c:pt>
                <c:pt idx="4">
                  <c:v>0.99335826443047615</c:v>
                </c:pt>
                <c:pt idx="5">
                  <c:v>0.98386236684310424</c:v>
                </c:pt>
                <c:pt idx="6">
                  <c:v>0.96682676796480937</c:v>
                </c:pt>
                <c:pt idx="7">
                  <c:v>0.93941306281347581</c:v>
                </c:pt>
                <c:pt idx="8">
                  <c:v>0.8988651635086975</c:v>
                </c:pt>
                <c:pt idx="9">
                  <c:v>0.84300009082128435</c:v>
                </c:pt>
                <c:pt idx="10">
                  <c:v>0.7708139805328339</c:v>
                </c:pt>
                <c:pt idx="11">
                  <c:v>0.6830977966158942</c:v>
                </c:pt>
                <c:pt idx="12">
                  <c:v>0.5828793308605148</c:v>
                </c:pt>
                <c:pt idx="13">
                  <c:v>0.47546297565450046</c:v>
                </c:pt>
                <c:pt idx="14">
                  <c:v>0.36787944117144233</c:v>
                </c:pt>
                <c:pt idx="15">
                  <c:v>0.26772089241115321</c:v>
                </c:pt>
                <c:pt idx="16">
                  <c:v>0.18159872173780683</c:v>
                </c:pt>
                <c:pt idx="17">
                  <c:v>0.11370815485168334</c:v>
                </c:pt>
                <c:pt idx="18">
                  <c:v>6.5049197425331357E-2</c:v>
                </c:pt>
                <c:pt idx="19">
                  <c:v>3.3629132221403346E-2</c:v>
                </c:pt>
                <c:pt idx="20">
                  <c:v>1.5530782159999897E-2</c:v>
                </c:pt>
                <c:pt idx="21">
                  <c:v>6.329715427485747E-3</c:v>
                </c:pt>
                <c:pt idx="22">
                  <c:v>2.2476368916861901E-3</c:v>
                </c:pt>
                <c:pt idx="23">
                  <c:v>6.8609748278347291E-4</c:v>
                </c:pt>
                <c:pt idx="24">
                  <c:v>1.7752457651832045E-4</c:v>
                </c:pt>
                <c:pt idx="25">
                  <c:v>3.8367905025576718E-5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2F-4877-9C68-51A42E8456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177096"/>
        <c:axId val="814175128"/>
      </c:lineChart>
      <c:catAx>
        <c:axId val="81417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4175128"/>
        <c:crosses val="autoZero"/>
        <c:auto val="1"/>
        <c:lblAlgn val="ctr"/>
        <c:lblOffset val="100"/>
        <c:noMultiLvlLbl val="0"/>
      </c:catAx>
      <c:valAx>
        <c:axId val="814175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4177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私家车销量预计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PV保有量_M!$D$24:$D$74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PV保有量_M!$F$23:$F$73</c:f>
              <c:numCache>
                <c:formatCode>General</c:formatCode>
                <c:ptCount val="51"/>
                <c:pt idx="0">
                  <c:v>148</c:v>
                </c:pt>
                <c:pt idx="1">
                  <c:v>214.00385251129049</c:v>
                </c:pt>
                <c:pt idx="2">
                  <c:v>216.06334626025728</c:v>
                </c:pt>
                <c:pt idx="3">
                  <c:v>218.33926675777298</c:v>
                </c:pt>
                <c:pt idx="4">
                  <c:v>220.66291596785061</c:v>
                </c:pt>
                <c:pt idx="5">
                  <c:v>312.7320958962448</c:v>
                </c:pt>
                <c:pt idx="6">
                  <c:v>436.7366208151559</c:v>
                </c:pt>
                <c:pt idx="7">
                  <c:v>508.34123957337374</c:v>
                </c:pt>
                <c:pt idx="8">
                  <c:v>580.02483137101808</c:v>
                </c:pt>
                <c:pt idx="9">
                  <c:v>956.74342102169294</c:v>
                </c:pt>
                <c:pt idx="10">
                  <c:v>1226.7152489175451</c:v>
                </c:pt>
                <c:pt idx="11">
                  <c:v>1314.5488159389024</c:v>
                </c:pt>
                <c:pt idx="12">
                  <c:v>1504.9965840749792</c:v>
                </c:pt>
                <c:pt idx="13">
                  <c:v>1700.320978784498</c:v>
                </c:pt>
                <c:pt idx="14">
                  <c:v>1923.3822854569789</c:v>
                </c:pt>
                <c:pt idx="15">
                  <c:v>2027.435485469261</c:v>
                </c:pt>
                <c:pt idx="16">
                  <c:v>2450.349575684555</c:v>
                </c:pt>
                <c:pt idx="17">
                  <c:v>2465.3155080422493</c:v>
                </c:pt>
                <c:pt idx="18">
                  <c:v>2374.5983272636295</c:v>
                </c:pt>
                <c:pt idx="19">
                  <c:v>2513.7246580850165</c:v>
                </c:pt>
                <c:pt idx="20">
                  <c:v>2523.5361626548511</c:v>
                </c:pt>
                <c:pt idx="21">
                  <c:v>2587.9603466245608</c:v>
                </c:pt>
                <c:pt idx="22">
                  <c:v>2680.5880282402541</c:v>
                </c:pt>
                <c:pt idx="23">
                  <c:v>2773.2440773492017</c:v>
                </c:pt>
                <c:pt idx="24">
                  <c:v>2864.4319535120885</c:v>
                </c:pt>
                <c:pt idx="25">
                  <c:v>2958.6803141411983</c:v>
                </c:pt>
                <c:pt idx="26">
                  <c:v>2944.745011096089</c:v>
                </c:pt>
                <c:pt idx="27">
                  <c:v>3027.8565186186061</c:v>
                </c:pt>
                <c:pt idx="28">
                  <c:v>3108.8908376293184</c:v>
                </c:pt>
                <c:pt idx="29">
                  <c:v>3179.5632376532594</c:v>
                </c:pt>
                <c:pt idx="30">
                  <c:v>3236.9424306987858</c:v>
                </c:pt>
                <c:pt idx="31">
                  <c:v>3203.8378358744012</c:v>
                </c:pt>
                <c:pt idx="32">
                  <c:v>3237.5719775151447</c:v>
                </c:pt>
                <c:pt idx="33">
                  <c:v>3252.4980808405453</c:v>
                </c:pt>
                <c:pt idx="34">
                  <c:v>3250.7071650471553</c:v>
                </c:pt>
                <c:pt idx="35">
                  <c:v>3236.8852451954881</c:v>
                </c:pt>
                <c:pt idx="36">
                  <c:v>3214.7793782172812</c:v>
                </c:pt>
                <c:pt idx="37">
                  <c:v>3196.0352395343652</c:v>
                </c:pt>
                <c:pt idx="38">
                  <c:v>3181.5869539987616</c:v>
                </c:pt>
                <c:pt idx="39">
                  <c:v>3173.677325317949</c:v>
                </c:pt>
                <c:pt idx="40">
                  <c:v>3169.6002651201416</c:v>
                </c:pt>
                <c:pt idx="41">
                  <c:v>3137.3390181813229</c:v>
                </c:pt>
                <c:pt idx="42">
                  <c:v>3142.3863085252669</c:v>
                </c:pt>
                <c:pt idx="43">
                  <c:v>3143.5442582348405</c:v>
                </c:pt>
                <c:pt idx="44">
                  <c:v>3140.1419534750676</c:v>
                </c:pt>
                <c:pt idx="45">
                  <c:v>3129.9199376414617</c:v>
                </c:pt>
                <c:pt idx="46">
                  <c:v>3115.1124665324242</c:v>
                </c:pt>
                <c:pt idx="47">
                  <c:v>3096.0171115761405</c:v>
                </c:pt>
                <c:pt idx="48">
                  <c:v>3073.0531113339384</c:v>
                </c:pt>
                <c:pt idx="49">
                  <c:v>3047.366858500769</c:v>
                </c:pt>
                <c:pt idx="50">
                  <c:v>3024.784989156884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27-41A8-9AB6-78E4D102F1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4788352"/>
        <c:axId val="534792616"/>
      </c:lineChart>
      <c:catAx>
        <c:axId val="534788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4792616"/>
        <c:crosses val="autoZero"/>
        <c:auto val="1"/>
        <c:lblAlgn val="ctr"/>
        <c:lblOffset val="100"/>
        <c:noMultiLvlLbl val="0"/>
      </c:catAx>
      <c:valAx>
        <c:axId val="534792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4788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私家车保有量预计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PV保有量_M!$D$24:$D$74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PV保有量_M!$E$24:$E$74</c:f>
              <c:numCache>
                <c:formatCode>General</c:formatCode>
                <c:ptCount val="51"/>
                <c:pt idx="0">
                  <c:v>148</c:v>
                </c:pt>
                <c:pt idx="1">
                  <c:v>362</c:v>
                </c:pt>
                <c:pt idx="2">
                  <c:v>578</c:v>
                </c:pt>
                <c:pt idx="3">
                  <c:v>796</c:v>
                </c:pt>
                <c:pt idx="4">
                  <c:v>1015.54</c:v>
                </c:pt>
                <c:pt idx="5">
                  <c:v>1325.44</c:v>
                </c:pt>
                <c:pt idx="6">
                  <c:v>1756.18</c:v>
                </c:pt>
                <c:pt idx="7">
                  <c:v>2253.27</c:v>
                </c:pt>
                <c:pt idx="8">
                  <c:v>2813.96</c:v>
                </c:pt>
                <c:pt idx="9">
                  <c:v>3739.65</c:v>
                </c:pt>
                <c:pt idx="10">
                  <c:v>4919.16</c:v>
                </c:pt>
                <c:pt idx="11">
                  <c:v>6165.14</c:v>
                </c:pt>
                <c:pt idx="12">
                  <c:v>7574.19</c:v>
                </c:pt>
                <c:pt idx="13">
                  <c:v>9144.34</c:v>
                </c:pt>
                <c:pt idx="14">
                  <c:v>10895.58</c:v>
                </c:pt>
                <c:pt idx="15">
                  <c:v>12700.07</c:v>
                </c:pt>
                <c:pt idx="16">
                  <c:v>14866.44</c:v>
                </c:pt>
                <c:pt idx="17">
                  <c:v>16974.77</c:v>
                </c:pt>
                <c:pt idx="18">
                  <c:v>18905.419999999998</c:v>
                </c:pt>
                <c:pt idx="19">
                  <c:v>22490.771980652</c:v>
                </c:pt>
                <c:pt idx="20">
                  <c:v>24347.643229281413</c:v>
                </c:pt>
                <c:pt idx="21">
                  <c:v>26131.499272219928</c:v>
                </c:pt>
                <c:pt idx="22">
                  <c:v>27853.673802585552</c:v>
                </c:pt>
                <c:pt idx="23">
                  <c:v>29499.541735336948</c:v>
                </c:pt>
                <c:pt idx="24">
                  <c:v>31056.486882212412</c:v>
                </c:pt>
                <c:pt idx="25">
                  <c:v>32520.73733481668</c:v>
                </c:pt>
                <c:pt idx="26">
                  <c:v>33781.929046187252</c:v>
                </c:pt>
                <c:pt idx="27">
                  <c:v>34939.595628627052</c:v>
                </c:pt>
                <c:pt idx="28">
                  <c:v>35998.711913410691</c:v>
                </c:pt>
                <c:pt idx="29">
                  <c:v>36960.43653470587</c:v>
                </c:pt>
                <c:pt idx="30">
                  <c:v>37827.273616582417</c:v>
                </c:pt>
                <c:pt idx="31">
                  <c:v>38528.272827619076</c:v>
                </c:pt>
                <c:pt idx="32">
                  <c:v>39152.360980438316</c:v>
                </c:pt>
                <c:pt idx="33">
                  <c:v>39703.430373281357</c:v>
                </c:pt>
                <c:pt idx="34">
                  <c:v>40185.581521139335</c:v>
                </c:pt>
                <c:pt idx="35">
                  <c:v>40603.235084255808</c:v>
                </c:pt>
                <c:pt idx="36">
                  <c:v>40958.518792509392</c:v>
                </c:pt>
                <c:pt idx="37">
                  <c:v>41258.940307481098</c:v>
                </c:pt>
                <c:pt idx="38">
                  <c:v>41508.079599294259</c:v>
                </c:pt>
                <c:pt idx="39">
                  <c:v>41709.429087313802</c:v>
                </c:pt>
                <c:pt idx="40">
                  <c:v>41864.118345462179</c:v>
                </c:pt>
                <c:pt idx="41">
                  <c:v>41943.492461353271</c:v>
                </c:pt>
                <c:pt idx="42">
                  <c:v>41987.285769779912</c:v>
                </c:pt>
                <c:pt idx="43">
                  <c:v>41996.588627150217</c:v>
                </c:pt>
                <c:pt idx="44">
                  <c:v>41973.498334956268</c:v>
                </c:pt>
                <c:pt idx="45">
                  <c:v>41918.599656193765</c:v>
                </c:pt>
                <c:pt idx="46">
                  <c:v>41834.746385756771</c:v>
                </c:pt>
                <c:pt idx="47">
                  <c:v>41724.434080636151</c:v>
                </c:pt>
                <c:pt idx="48">
                  <c:v>41589.621585438341</c:v>
                </c:pt>
                <c:pt idx="49">
                  <c:v>41432.196061159833</c:v>
                </c:pt>
                <c:pt idx="50">
                  <c:v>41252.25958925837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30-426D-B5C5-C2ACEB6E57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1199760"/>
        <c:axId val="561205008"/>
      </c:lineChart>
      <c:catAx>
        <c:axId val="561199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61205008"/>
        <c:crosses val="autoZero"/>
        <c:auto val="1"/>
        <c:lblAlgn val="ctr"/>
        <c:lblOffset val="100"/>
        <c:noMultiLvlLbl val="0"/>
      </c:catAx>
      <c:valAx>
        <c:axId val="561205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61199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电动车保有量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2"/>
          <c:order val="0"/>
          <c:marker>
            <c:symbol val="none"/>
          </c:marker>
          <c:cat>
            <c:numRef>
              <c:f>PV保有量_M!$D$34:$D$74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PV保有量_M!$I$34:$I$74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9.6169114272848955</c:v>
                </c:pt>
                <c:pt idx="4">
                  <c:v>29.891015949140659</c:v>
                </c:pt>
                <c:pt idx="5">
                  <c:v>78.893725500915323</c:v>
                </c:pt>
                <c:pt idx="6">
                  <c:v>145.43180260447372</c:v>
                </c:pt>
                <c:pt idx="7">
                  <c:v>228.44400210898556</c:v>
                </c:pt>
                <c:pt idx="8">
                  <c:v>333.72619941258068</c:v>
                </c:pt>
                <c:pt idx="9">
                  <c:v>457.66258720884912</c:v>
                </c:pt>
                <c:pt idx="10">
                  <c:v>585.49941590135199</c:v>
                </c:pt>
                <c:pt idx="11">
                  <c:v>823.73226358612897</c:v>
                </c:pt>
                <c:pt idx="12">
                  <c:v>1178.8817409548587</c:v>
                </c:pt>
                <c:pt idx="13">
                  <c:v>1656.8904341686809</c:v>
                </c:pt>
                <c:pt idx="14">
                  <c:v>2264.0607238036632</c:v>
                </c:pt>
                <c:pt idx="15">
                  <c:v>2978.7222306063063</c:v>
                </c:pt>
                <c:pt idx="16">
                  <c:v>3855.3542545443752</c:v>
                </c:pt>
                <c:pt idx="17">
                  <c:v>4897.9010338421976</c:v>
                </c:pt>
                <c:pt idx="18">
                  <c:v>6105.7000773077043</c:v>
                </c:pt>
                <c:pt idx="19">
                  <c:v>7474.0322550087485</c:v>
                </c:pt>
                <c:pt idx="20">
                  <c:v>8956.1851838982311</c:v>
                </c:pt>
                <c:pt idx="21">
                  <c:v>10479.669866632643</c:v>
                </c:pt>
                <c:pt idx="22">
                  <c:v>12025.157931203199</c:v>
                </c:pt>
                <c:pt idx="23">
                  <c:v>13571.750485960563</c:v>
                </c:pt>
                <c:pt idx="24">
                  <c:v>15099.027804283736</c:v>
                </c:pt>
                <c:pt idx="25">
                  <c:v>16587.537222130053</c:v>
                </c:pt>
                <c:pt idx="26">
                  <c:v>18024.908621461102</c:v>
                </c:pt>
                <c:pt idx="27">
                  <c:v>19432.78042979064</c:v>
                </c:pt>
                <c:pt idx="28">
                  <c:v>20773.196141418877</c:v>
                </c:pt>
                <c:pt idx="29">
                  <c:v>22041.839949068744</c:v>
                </c:pt>
                <c:pt idx="30">
                  <c:v>23246.895353953292</c:v>
                </c:pt>
                <c:pt idx="31">
                  <c:v>24383.731322287305</c:v>
                </c:pt>
                <c:pt idx="32">
                  <c:v>25453.896024910511</c:v>
                </c:pt>
                <c:pt idx="33">
                  <c:v>26492.590108219127</c:v>
                </c:pt>
                <c:pt idx="34">
                  <c:v>27472.177608647111</c:v>
                </c:pt>
                <c:pt idx="35">
                  <c:v>28430.105260255521</c:v>
                </c:pt>
                <c:pt idx="36">
                  <c:v>29341.171380560798</c:v>
                </c:pt>
                <c:pt idx="37">
                  <c:v>30241.126355576987</c:v>
                </c:pt>
                <c:pt idx="38">
                  <c:v>31102.890547093208</c:v>
                </c:pt>
                <c:pt idx="39">
                  <c:v>31993.901440430549</c:v>
                </c:pt>
                <c:pt idx="40">
                  <c:v>32884.226117767175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25-4488-894C-4D837E1153B9}"/>
            </c:ext>
          </c:extLst>
        </c:ser>
        <c:ser>
          <c:idx val="3"/>
          <c:order val="1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PV保有量_M!$D$34:$D$74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PV保有量_M!$I$34:$I$74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9.6169114272848955</c:v>
                </c:pt>
                <c:pt idx="4">
                  <c:v>29.891015949140659</c:v>
                </c:pt>
                <c:pt idx="5">
                  <c:v>78.893725500915323</c:v>
                </c:pt>
                <c:pt idx="6">
                  <c:v>145.43180260447372</c:v>
                </c:pt>
                <c:pt idx="7">
                  <c:v>228.44400210898556</c:v>
                </c:pt>
                <c:pt idx="8">
                  <c:v>333.72619941258068</c:v>
                </c:pt>
                <c:pt idx="9">
                  <c:v>457.66258720884912</c:v>
                </c:pt>
                <c:pt idx="10">
                  <c:v>585.49941590135199</c:v>
                </c:pt>
                <c:pt idx="11">
                  <c:v>823.73226358612897</c:v>
                </c:pt>
                <c:pt idx="12">
                  <c:v>1178.8817409548587</c:v>
                </c:pt>
                <c:pt idx="13">
                  <c:v>1656.8904341686809</c:v>
                </c:pt>
                <c:pt idx="14">
                  <c:v>2264.0607238036632</c:v>
                </c:pt>
                <c:pt idx="15">
                  <c:v>2978.7222306063063</c:v>
                </c:pt>
                <c:pt idx="16">
                  <c:v>3855.3542545443752</c:v>
                </c:pt>
                <c:pt idx="17">
                  <c:v>4897.9010338421976</c:v>
                </c:pt>
                <c:pt idx="18">
                  <c:v>6105.7000773077043</c:v>
                </c:pt>
                <c:pt idx="19">
                  <c:v>7474.0322550087485</c:v>
                </c:pt>
                <c:pt idx="20">
                  <c:v>8956.1851838982311</c:v>
                </c:pt>
                <c:pt idx="21">
                  <c:v>10479.669866632643</c:v>
                </c:pt>
                <c:pt idx="22">
                  <c:v>12025.157931203199</c:v>
                </c:pt>
                <c:pt idx="23">
                  <c:v>13571.750485960563</c:v>
                </c:pt>
                <c:pt idx="24">
                  <c:v>15099.027804283736</c:v>
                </c:pt>
                <c:pt idx="25">
                  <c:v>16587.537222130053</c:v>
                </c:pt>
                <c:pt idx="26">
                  <c:v>18024.908621461102</c:v>
                </c:pt>
                <c:pt idx="27">
                  <c:v>19432.78042979064</c:v>
                </c:pt>
                <c:pt idx="28">
                  <c:v>20773.196141418877</c:v>
                </c:pt>
                <c:pt idx="29">
                  <c:v>22041.839949068744</c:v>
                </c:pt>
                <c:pt idx="30">
                  <c:v>23246.895353953292</c:v>
                </c:pt>
                <c:pt idx="31">
                  <c:v>24383.731322287305</c:v>
                </c:pt>
                <c:pt idx="32">
                  <c:v>25453.896024910511</c:v>
                </c:pt>
                <c:pt idx="33">
                  <c:v>26492.590108219127</c:v>
                </c:pt>
                <c:pt idx="34">
                  <c:v>27472.177608647111</c:v>
                </c:pt>
                <c:pt idx="35">
                  <c:v>28430.105260255521</c:v>
                </c:pt>
                <c:pt idx="36">
                  <c:v>29341.171380560798</c:v>
                </c:pt>
                <c:pt idx="37">
                  <c:v>30241.126355576987</c:v>
                </c:pt>
                <c:pt idx="38">
                  <c:v>31102.890547093208</c:v>
                </c:pt>
                <c:pt idx="39">
                  <c:v>31993.901440430549</c:v>
                </c:pt>
                <c:pt idx="40">
                  <c:v>32884.226117767175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25-4488-894C-4D837E1153B9}"/>
            </c:ext>
          </c:extLst>
        </c:ser>
        <c:ser>
          <c:idx val="1"/>
          <c:order val="2"/>
          <c:marker>
            <c:symbol val="none"/>
          </c:marker>
          <c:cat>
            <c:numRef>
              <c:f>PV保有量_M!$D$34:$D$74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PV保有量_M!$I$34:$I$74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9.6169114272848955</c:v>
                </c:pt>
                <c:pt idx="4">
                  <c:v>29.891015949140659</c:v>
                </c:pt>
                <c:pt idx="5">
                  <c:v>78.893725500915323</c:v>
                </c:pt>
                <c:pt idx="6">
                  <c:v>145.43180260447372</c:v>
                </c:pt>
                <c:pt idx="7">
                  <c:v>228.44400210898556</c:v>
                </c:pt>
                <c:pt idx="8">
                  <c:v>333.72619941258068</c:v>
                </c:pt>
                <c:pt idx="9">
                  <c:v>457.66258720884912</c:v>
                </c:pt>
                <c:pt idx="10">
                  <c:v>585.49941590135199</c:v>
                </c:pt>
                <c:pt idx="11">
                  <c:v>823.73226358612897</c:v>
                </c:pt>
                <c:pt idx="12">
                  <c:v>1178.8817409548587</c:v>
                </c:pt>
                <c:pt idx="13">
                  <c:v>1656.8904341686809</c:v>
                </c:pt>
                <c:pt idx="14">
                  <c:v>2264.0607238036632</c:v>
                </c:pt>
                <c:pt idx="15">
                  <c:v>2978.7222306063063</c:v>
                </c:pt>
                <c:pt idx="16">
                  <c:v>3855.3542545443752</c:v>
                </c:pt>
                <c:pt idx="17">
                  <c:v>4897.9010338421976</c:v>
                </c:pt>
                <c:pt idx="18">
                  <c:v>6105.7000773077043</c:v>
                </c:pt>
                <c:pt idx="19">
                  <c:v>7474.0322550087485</c:v>
                </c:pt>
                <c:pt idx="20">
                  <c:v>8956.1851838982311</c:v>
                </c:pt>
                <c:pt idx="21">
                  <c:v>10479.669866632643</c:v>
                </c:pt>
                <c:pt idx="22">
                  <c:v>12025.157931203199</c:v>
                </c:pt>
                <c:pt idx="23">
                  <c:v>13571.750485960563</c:v>
                </c:pt>
                <c:pt idx="24">
                  <c:v>15099.027804283736</c:v>
                </c:pt>
                <c:pt idx="25">
                  <c:v>16587.537222130053</c:v>
                </c:pt>
                <c:pt idx="26">
                  <c:v>18024.908621461102</c:v>
                </c:pt>
                <c:pt idx="27">
                  <c:v>19432.78042979064</c:v>
                </c:pt>
                <c:pt idx="28">
                  <c:v>20773.196141418877</c:v>
                </c:pt>
                <c:pt idx="29">
                  <c:v>22041.839949068744</c:v>
                </c:pt>
                <c:pt idx="30">
                  <c:v>23246.895353953292</c:v>
                </c:pt>
                <c:pt idx="31">
                  <c:v>24383.731322287305</c:v>
                </c:pt>
                <c:pt idx="32">
                  <c:v>25453.896024910511</c:v>
                </c:pt>
                <c:pt idx="33">
                  <c:v>26492.590108219127</c:v>
                </c:pt>
                <c:pt idx="34">
                  <c:v>27472.177608647111</c:v>
                </c:pt>
                <c:pt idx="35">
                  <c:v>28430.105260255521</c:v>
                </c:pt>
                <c:pt idx="36">
                  <c:v>29341.171380560798</c:v>
                </c:pt>
                <c:pt idx="37">
                  <c:v>30241.126355576987</c:v>
                </c:pt>
                <c:pt idx="38">
                  <c:v>31102.890547093208</c:v>
                </c:pt>
                <c:pt idx="39">
                  <c:v>31993.901440430549</c:v>
                </c:pt>
                <c:pt idx="40">
                  <c:v>32884.226117767175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25-4488-894C-4D837E1153B9}"/>
            </c:ext>
          </c:extLst>
        </c:ser>
        <c:ser>
          <c:idx val="0"/>
          <c:order val="3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PV保有量_M!$D$34:$D$74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PV保有量_M!$I$34:$I$74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9.6169114272848955</c:v>
                </c:pt>
                <c:pt idx="4">
                  <c:v>29.891015949140659</c:v>
                </c:pt>
                <c:pt idx="5">
                  <c:v>78.893725500915323</c:v>
                </c:pt>
                <c:pt idx="6">
                  <c:v>145.43180260447372</c:v>
                </c:pt>
                <c:pt idx="7">
                  <c:v>228.44400210898556</c:v>
                </c:pt>
                <c:pt idx="8">
                  <c:v>333.72619941258068</c:v>
                </c:pt>
                <c:pt idx="9">
                  <c:v>457.66258720884912</c:v>
                </c:pt>
                <c:pt idx="10">
                  <c:v>585.49941590135199</c:v>
                </c:pt>
                <c:pt idx="11">
                  <c:v>823.73226358612897</c:v>
                </c:pt>
                <c:pt idx="12">
                  <c:v>1178.8817409548587</c:v>
                </c:pt>
                <c:pt idx="13">
                  <c:v>1656.8904341686809</c:v>
                </c:pt>
                <c:pt idx="14">
                  <c:v>2264.0607238036632</c:v>
                </c:pt>
                <c:pt idx="15">
                  <c:v>2978.7222306063063</c:v>
                </c:pt>
                <c:pt idx="16">
                  <c:v>3855.3542545443752</c:v>
                </c:pt>
                <c:pt idx="17">
                  <c:v>4897.9010338421976</c:v>
                </c:pt>
                <c:pt idx="18">
                  <c:v>6105.7000773077043</c:v>
                </c:pt>
                <c:pt idx="19">
                  <c:v>7474.0322550087485</c:v>
                </c:pt>
                <c:pt idx="20">
                  <c:v>8956.1851838982311</c:v>
                </c:pt>
                <c:pt idx="21">
                  <c:v>10479.669866632643</c:v>
                </c:pt>
                <c:pt idx="22">
                  <c:v>12025.157931203199</c:v>
                </c:pt>
                <c:pt idx="23">
                  <c:v>13571.750485960563</c:v>
                </c:pt>
                <c:pt idx="24">
                  <c:v>15099.027804283736</c:v>
                </c:pt>
                <c:pt idx="25">
                  <c:v>16587.537222130053</c:v>
                </c:pt>
                <c:pt idx="26">
                  <c:v>18024.908621461102</c:v>
                </c:pt>
                <c:pt idx="27">
                  <c:v>19432.78042979064</c:v>
                </c:pt>
                <c:pt idx="28">
                  <c:v>20773.196141418877</c:v>
                </c:pt>
                <c:pt idx="29">
                  <c:v>22041.839949068744</c:v>
                </c:pt>
                <c:pt idx="30">
                  <c:v>23246.895353953292</c:v>
                </c:pt>
                <c:pt idx="31">
                  <c:v>24383.731322287305</c:v>
                </c:pt>
                <c:pt idx="32">
                  <c:v>25453.896024910511</c:v>
                </c:pt>
                <c:pt idx="33">
                  <c:v>26492.590108219127</c:v>
                </c:pt>
                <c:pt idx="34">
                  <c:v>27472.177608647111</c:v>
                </c:pt>
                <c:pt idx="35">
                  <c:v>28430.105260255521</c:v>
                </c:pt>
                <c:pt idx="36">
                  <c:v>29341.171380560798</c:v>
                </c:pt>
                <c:pt idx="37">
                  <c:v>30241.126355576987</c:v>
                </c:pt>
                <c:pt idx="38">
                  <c:v>31102.890547093208</c:v>
                </c:pt>
                <c:pt idx="39">
                  <c:v>31993.901440430549</c:v>
                </c:pt>
                <c:pt idx="40">
                  <c:v>32884.226117767175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225-4488-894C-4D837E1153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4791304"/>
        <c:axId val="534788680"/>
      </c:lineChart>
      <c:catAx>
        <c:axId val="534791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4788680"/>
        <c:crosses val="autoZero"/>
        <c:auto val="1"/>
        <c:lblAlgn val="ctr"/>
        <c:lblOffset val="100"/>
        <c:noMultiLvlLbl val="0"/>
      </c:catAx>
      <c:valAx>
        <c:axId val="53478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4791304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电动车占比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PV保有量_M!$D$34:$D$74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PV保有量_M!$J$34:$J$74</c:f>
              <c:numCache>
                <c:formatCode>0.0%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1.05167911815231E-3</c:v>
                </c:pt>
                <c:pt idx="4">
                  <c:v>2.7434075055334968E-3</c:v>
                </c:pt>
                <c:pt idx="5">
                  <c:v>6.2120701303941886E-3</c:v>
                </c:pt>
                <c:pt idx="6">
                  <c:v>9.7825573980370364E-3</c:v>
                </c:pt>
                <c:pt idx="7">
                  <c:v>1.3457855517864782E-2</c:v>
                </c:pt>
                <c:pt idx="8">
                  <c:v>1.7652408643266362E-2</c:v>
                </c:pt>
                <c:pt idx="9">
                  <c:v>2.0348905213327481E-2</c:v>
                </c:pt>
                <c:pt idx="10">
                  <c:v>2.4047478040798948E-2</c:v>
                </c:pt>
                <c:pt idx="11">
                  <c:v>3.1522579512375262E-2</c:v>
                </c:pt>
                <c:pt idx="12">
                  <c:v>4.2324102353974852E-2</c:v>
                </c:pt>
                <c:pt idx="13">
                  <c:v>5.6166649944392966E-2</c:v>
                </c:pt>
                <c:pt idx="14">
                  <c:v>7.2901379102876016E-2</c:v>
                </c:pt>
                <c:pt idx="15">
                  <c:v>9.1594547809261642E-2</c:v>
                </c:pt>
                <c:pt idx="16">
                  <c:v>0.1141247514099407</c:v>
                </c:pt>
                <c:pt idx="17">
                  <c:v>0.14018196105936617</c:v>
                </c:pt>
                <c:pt idx="18">
                  <c:v>0.16960884856086011</c:v>
                </c:pt>
                <c:pt idx="19">
                  <c:v>0.2022170990321131</c:v>
                </c:pt>
                <c:pt idx="20">
                  <c:v>0.2367652840825433</c:v>
                </c:pt>
                <c:pt idx="21">
                  <c:v>0.27199947201163582</c:v>
                </c:pt>
                <c:pt idx="22">
                  <c:v>0.30713749133063328</c:v>
                </c:pt>
                <c:pt idx="23">
                  <c:v>0.34182815838234842</c:v>
                </c:pt>
                <c:pt idx="24">
                  <c:v>0.3757324700238816</c:v>
                </c:pt>
                <c:pt idx="25">
                  <c:v>0.40852747786498395</c:v>
                </c:pt>
                <c:pt idx="26">
                  <c:v>0.44007715984000739</c:v>
                </c:pt>
                <c:pt idx="27">
                  <c:v>0.47099562628047131</c:v>
                </c:pt>
                <c:pt idx="28">
                  <c:v>0.5004615087461689</c:v>
                </c:pt>
                <c:pt idx="29">
                  <c:v>0.52846179943932425</c:v>
                </c:pt>
                <c:pt idx="30">
                  <c:v>0.55529403873073846</c:v>
                </c:pt>
                <c:pt idx="31">
                  <c:v>0.58134718621141224</c:v>
                </c:pt>
                <c:pt idx="32">
                  <c:v>0.60622866084929916</c:v>
                </c:pt>
                <c:pt idx="33">
                  <c:v>0.63082719273755561</c:v>
                </c:pt>
                <c:pt idx="34">
                  <c:v>0.65451245901435373</c:v>
                </c:pt>
                <c:pt idx="35">
                  <c:v>0.67822173196224067</c:v>
                </c:pt>
                <c:pt idx="36">
                  <c:v>0.70135889219948544</c:v>
                </c:pt>
                <c:pt idx="37">
                  <c:v>0.72478218151822849</c:v>
                </c:pt>
                <c:pt idx="38">
                  <c:v>0.74785221315846684</c:v>
                </c:pt>
                <c:pt idx="39">
                  <c:v>0.77219902592667267</c:v>
                </c:pt>
                <c:pt idx="40">
                  <c:v>0.797149694227413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7F-47B8-AA97-07B9EBB4EC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4791304"/>
        <c:axId val="534788680"/>
      </c:lineChart>
      <c:catAx>
        <c:axId val="534791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4788680"/>
        <c:crosses val="autoZero"/>
        <c:auto val="1"/>
        <c:lblAlgn val="ctr"/>
        <c:lblOffset val="100"/>
        <c:noMultiLvlLbl val="0"/>
      </c:catAx>
      <c:valAx>
        <c:axId val="53478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4791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电动车销量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PV保有量_M!$D$34:$D$74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PV保有量_M!$H$34:$H$74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9.6169114272848955</c:v>
                </c:pt>
                <c:pt idx="4">
                  <c:v>20.274354854692611</c:v>
                </c:pt>
                <c:pt idx="5">
                  <c:v>49.006991513691105</c:v>
                </c:pt>
                <c:pt idx="6">
                  <c:v>66.563518717140738</c:v>
                </c:pt>
                <c:pt idx="7">
                  <c:v>83.110941454227046</c:v>
                </c:pt>
                <c:pt idx="8">
                  <c:v>105.5764356395707</c:v>
                </c:pt>
                <c:pt idx="9">
                  <c:v>124.66268643514964</c:v>
                </c:pt>
                <c:pt idx="10">
                  <c:v>129.39801733122803</c:v>
                </c:pt>
                <c:pt idx="11">
                  <c:v>241.25292254162287</c:v>
                </c:pt>
                <c:pt idx="12">
                  <c:v>360.52173005539623</c:v>
                </c:pt>
                <c:pt idx="13">
                  <c:v>486.9534320970551</c:v>
                </c:pt>
                <c:pt idx="14">
                  <c:v>621.32286596965162</c:v>
                </c:pt>
                <c:pt idx="15">
                  <c:v>736.18625277402225</c:v>
                </c:pt>
                <c:pt idx="16">
                  <c:v>908.35695558558177</c:v>
                </c:pt>
                <c:pt idx="17">
                  <c:v>1088.1117931702613</c:v>
                </c:pt>
                <c:pt idx="18">
                  <c:v>1271.8252950613039</c:v>
                </c:pt>
                <c:pt idx="19">
                  <c:v>1456.6240938144535</c:v>
                </c:pt>
                <c:pt idx="20">
                  <c:v>1601.9189179372006</c:v>
                </c:pt>
                <c:pt idx="21">
                  <c:v>1683.5374283078752</c:v>
                </c:pt>
                <c:pt idx="22">
                  <c:v>1756.3489636538945</c:v>
                </c:pt>
                <c:pt idx="23">
                  <c:v>1820.3960124264072</c:v>
                </c:pt>
                <c:pt idx="24">
                  <c:v>1877.393442213383</c:v>
                </c:pt>
                <c:pt idx="25">
                  <c:v>1928.8676269303687</c:v>
                </c:pt>
                <c:pt idx="26">
                  <c:v>1981.5418485113064</c:v>
                </c:pt>
                <c:pt idx="27">
                  <c:v>2068.0315200991949</c:v>
                </c:pt>
                <c:pt idx="28">
                  <c:v>2126.3638079630259</c:v>
                </c:pt>
                <c:pt idx="29">
                  <c:v>2187.0241829328975</c:v>
                </c:pt>
                <c:pt idx="30">
                  <c:v>2258.8840930905526</c:v>
                </c:pt>
                <c:pt idx="31">
                  <c:v>2325.3658683086974</c:v>
                </c:pt>
                <c:pt idx="32">
                  <c:v>2389.0936362584789</c:v>
                </c:pt>
                <c:pt idx="33">
                  <c:v>2480.7121432453037</c:v>
                </c:pt>
                <c:pt idx="34">
                  <c:v>2535.2351494895843</c:v>
                </c:pt>
                <c:pt idx="35">
                  <c:v>2616.694471887236</c:v>
                </c:pt>
                <c:pt idx="36">
                  <c:v>2662.5747159554808</c:v>
                </c:pt>
                <c:pt idx="37">
                  <c:v>2735.017269087205</c:v>
                </c:pt>
                <c:pt idx="38">
                  <c:v>2773.1038412356997</c:v>
                </c:pt>
                <c:pt idx="39">
                  <c:v>2873.5457396990396</c:v>
                </c:pt>
                <c:pt idx="40">
                  <c:v>2941.0201293834557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A0-4677-A04E-15CC51DFC3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4791304"/>
        <c:axId val="534788680"/>
      </c:lineChart>
      <c:catAx>
        <c:axId val="534791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4788680"/>
        <c:crosses val="autoZero"/>
        <c:auto val="1"/>
        <c:lblAlgn val="ctr"/>
        <c:lblOffset val="100"/>
        <c:noMultiLvlLbl val="0"/>
      </c:catAx>
      <c:valAx>
        <c:axId val="53478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4791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私家车销量预计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PV保有量_H!$D$24:$D$74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PV保有量_H!$F$23:$F$73</c:f>
              <c:numCache>
                <c:formatCode>General</c:formatCode>
                <c:ptCount val="51"/>
                <c:pt idx="0">
                  <c:v>148</c:v>
                </c:pt>
                <c:pt idx="1">
                  <c:v>214.00385251129049</c:v>
                </c:pt>
                <c:pt idx="2">
                  <c:v>216.06334626025728</c:v>
                </c:pt>
                <c:pt idx="3">
                  <c:v>218.33926675777298</c:v>
                </c:pt>
                <c:pt idx="4">
                  <c:v>220.66291596785061</c:v>
                </c:pt>
                <c:pt idx="5">
                  <c:v>312.7320958962448</c:v>
                </c:pt>
                <c:pt idx="6">
                  <c:v>436.7366208151559</c:v>
                </c:pt>
                <c:pt idx="7">
                  <c:v>508.34123957337374</c:v>
                </c:pt>
                <c:pt idx="8">
                  <c:v>580.02483137101808</c:v>
                </c:pt>
                <c:pt idx="9">
                  <c:v>956.74342102169294</c:v>
                </c:pt>
                <c:pt idx="10">
                  <c:v>1226.7152489175451</c:v>
                </c:pt>
                <c:pt idx="11">
                  <c:v>1314.5488159389024</c:v>
                </c:pt>
                <c:pt idx="12">
                  <c:v>1504.9965840749792</c:v>
                </c:pt>
                <c:pt idx="13">
                  <c:v>1700.320978784498</c:v>
                </c:pt>
                <c:pt idx="14">
                  <c:v>1923.3822854569789</c:v>
                </c:pt>
                <c:pt idx="15">
                  <c:v>2027.435485469261</c:v>
                </c:pt>
                <c:pt idx="16">
                  <c:v>2450.349575684555</c:v>
                </c:pt>
                <c:pt idx="17">
                  <c:v>2465.3155080422493</c:v>
                </c:pt>
                <c:pt idx="18">
                  <c:v>2374.5983272636295</c:v>
                </c:pt>
                <c:pt idx="19">
                  <c:v>2513.7246580850165</c:v>
                </c:pt>
                <c:pt idx="20">
                  <c:v>2523.5361626548511</c:v>
                </c:pt>
                <c:pt idx="21">
                  <c:v>2587.9603466245608</c:v>
                </c:pt>
                <c:pt idx="22">
                  <c:v>2680.5880282402541</c:v>
                </c:pt>
                <c:pt idx="23">
                  <c:v>2773.2440773492017</c:v>
                </c:pt>
                <c:pt idx="24">
                  <c:v>2864.4319535120885</c:v>
                </c:pt>
                <c:pt idx="25">
                  <c:v>2958.6803141411983</c:v>
                </c:pt>
                <c:pt idx="26">
                  <c:v>2944.745011096089</c:v>
                </c:pt>
                <c:pt idx="27">
                  <c:v>3027.8565186186061</c:v>
                </c:pt>
                <c:pt idx="28">
                  <c:v>3108.8908376293184</c:v>
                </c:pt>
                <c:pt idx="29">
                  <c:v>3179.5632376532594</c:v>
                </c:pt>
                <c:pt idx="30">
                  <c:v>3236.9424306987858</c:v>
                </c:pt>
                <c:pt idx="31">
                  <c:v>3203.8378358744012</c:v>
                </c:pt>
                <c:pt idx="32">
                  <c:v>3237.5719775151447</c:v>
                </c:pt>
                <c:pt idx="33">
                  <c:v>3252.4980808405453</c:v>
                </c:pt>
                <c:pt idx="34">
                  <c:v>3250.7071650471553</c:v>
                </c:pt>
                <c:pt idx="35">
                  <c:v>3236.8852451954881</c:v>
                </c:pt>
                <c:pt idx="36">
                  <c:v>3214.7793782172812</c:v>
                </c:pt>
                <c:pt idx="37">
                  <c:v>3196.0352395343652</c:v>
                </c:pt>
                <c:pt idx="38">
                  <c:v>3181.5869539987616</c:v>
                </c:pt>
                <c:pt idx="39">
                  <c:v>3173.677325317949</c:v>
                </c:pt>
                <c:pt idx="40">
                  <c:v>3169.6002651201416</c:v>
                </c:pt>
                <c:pt idx="41">
                  <c:v>3137.3390181813229</c:v>
                </c:pt>
                <c:pt idx="42">
                  <c:v>3142.3863085252669</c:v>
                </c:pt>
                <c:pt idx="43">
                  <c:v>3143.5442582348405</c:v>
                </c:pt>
                <c:pt idx="44">
                  <c:v>3140.1419534750676</c:v>
                </c:pt>
                <c:pt idx="45">
                  <c:v>3129.9199376414617</c:v>
                </c:pt>
                <c:pt idx="46">
                  <c:v>3115.1124665324242</c:v>
                </c:pt>
                <c:pt idx="47">
                  <c:v>3096.0171115761405</c:v>
                </c:pt>
                <c:pt idx="48">
                  <c:v>3073.0531113339384</c:v>
                </c:pt>
                <c:pt idx="49">
                  <c:v>3047.366858500769</c:v>
                </c:pt>
                <c:pt idx="50">
                  <c:v>3024.784989156884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F9-496E-9A3B-2D3F2939B0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4788352"/>
        <c:axId val="534792616"/>
      </c:lineChart>
      <c:catAx>
        <c:axId val="534788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4792616"/>
        <c:crosses val="autoZero"/>
        <c:auto val="1"/>
        <c:lblAlgn val="ctr"/>
        <c:lblOffset val="100"/>
        <c:noMultiLvlLbl val="0"/>
      </c:catAx>
      <c:valAx>
        <c:axId val="534792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4788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私家车保有量预计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PV保有量_H!$D$24:$D$74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PV保有量_H!$E$24:$E$74</c:f>
              <c:numCache>
                <c:formatCode>General</c:formatCode>
                <c:ptCount val="51"/>
                <c:pt idx="0">
                  <c:v>148</c:v>
                </c:pt>
                <c:pt idx="1">
                  <c:v>362</c:v>
                </c:pt>
                <c:pt idx="2">
                  <c:v>578</c:v>
                </c:pt>
                <c:pt idx="3">
                  <c:v>796</c:v>
                </c:pt>
                <c:pt idx="4">
                  <c:v>1015.54</c:v>
                </c:pt>
                <c:pt idx="5">
                  <c:v>1325.44</c:v>
                </c:pt>
                <c:pt idx="6">
                  <c:v>1756.18</c:v>
                </c:pt>
                <c:pt idx="7">
                  <c:v>2253.27</c:v>
                </c:pt>
                <c:pt idx="8">
                  <c:v>2813.96</c:v>
                </c:pt>
                <c:pt idx="9">
                  <c:v>3739.65</c:v>
                </c:pt>
                <c:pt idx="10">
                  <c:v>4919.16</c:v>
                </c:pt>
                <c:pt idx="11">
                  <c:v>6165.14</c:v>
                </c:pt>
                <c:pt idx="12">
                  <c:v>7574.19</c:v>
                </c:pt>
                <c:pt idx="13">
                  <c:v>9144.34</c:v>
                </c:pt>
                <c:pt idx="14">
                  <c:v>10895.58</c:v>
                </c:pt>
                <c:pt idx="15">
                  <c:v>12700.07</c:v>
                </c:pt>
                <c:pt idx="16">
                  <c:v>14866.44</c:v>
                </c:pt>
                <c:pt idx="17">
                  <c:v>16974.77</c:v>
                </c:pt>
                <c:pt idx="18">
                  <c:v>18905.419999999998</c:v>
                </c:pt>
                <c:pt idx="19">
                  <c:v>22490.771980652</c:v>
                </c:pt>
                <c:pt idx="20">
                  <c:v>24347.643229281413</c:v>
                </c:pt>
                <c:pt idx="21">
                  <c:v>26131.499272219928</c:v>
                </c:pt>
                <c:pt idx="22">
                  <c:v>27853.673802585552</c:v>
                </c:pt>
                <c:pt idx="23">
                  <c:v>29499.541735336948</c:v>
                </c:pt>
                <c:pt idx="24">
                  <c:v>31056.486882212412</c:v>
                </c:pt>
                <c:pt idx="25">
                  <c:v>32520.73733481668</c:v>
                </c:pt>
                <c:pt idx="26">
                  <c:v>33781.929046187252</c:v>
                </c:pt>
                <c:pt idx="27">
                  <c:v>34939.595628627052</c:v>
                </c:pt>
                <c:pt idx="28">
                  <c:v>35998.711913410691</c:v>
                </c:pt>
                <c:pt idx="29">
                  <c:v>36960.43653470587</c:v>
                </c:pt>
                <c:pt idx="30">
                  <c:v>37827.273616582417</c:v>
                </c:pt>
                <c:pt idx="31">
                  <c:v>38528.272827619076</c:v>
                </c:pt>
                <c:pt idx="32">
                  <c:v>39152.360980438316</c:v>
                </c:pt>
                <c:pt idx="33">
                  <c:v>39703.430373281357</c:v>
                </c:pt>
                <c:pt idx="34">
                  <c:v>40185.581521139335</c:v>
                </c:pt>
                <c:pt idx="35">
                  <c:v>40603.235084255808</c:v>
                </c:pt>
                <c:pt idx="36">
                  <c:v>40958.518792509392</c:v>
                </c:pt>
                <c:pt idx="37">
                  <c:v>41258.940307481098</c:v>
                </c:pt>
                <c:pt idx="38">
                  <c:v>41508.079599294259</c:v>
                </c:pt>
                <c:pt idx="39">
                  <c:v>41709.429087313802</c:v>
                </c:pt>
                <c:pt idx="40">
                  <c:v>41864.118345462179</c:v>
                </c:pt>
                <c:pt idx="41">
                  <c:v>41943.492461353271</c:v>
                </c:pt>
                <c:pt idx="42">
                  <c:v>41987.285769779912</c:v>
                </c:pt>
                <c:pt idx="43">
                  <c:v>41996.588627150217</c:v>
                </c:pt>
                <c:pt idx="44">
                  <c:v>41973.498334956268</c:v>
                </c:pt>
                <c:pt idx="45">
                  <c:v>41918.599656193765</c:v>
                </c:pt>
                <c:pt idx="46">
                  <c:v>41834.746385756771</c:v>
                </c:pt>
                <c:pt idx="47">
                  <c:v>41724.434080636151</c:v>
                </c:pt>
                <c:pt idx="48">
                  <c:v>41589.621585438341</c:v>
                </c:pt>
                <c:pt idx="49">
                  <c:v>41432.196061159833</c:v>
                </c:pt>
                <c:pt idx="50">
                  <c:v>41252.25958925837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EA-416B-908B-F0B202E180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1199760"/>
        <c:axId val="561205008"/>
      </c:lineChart>
      <c:catAx>
        <c:axId val="561199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61205008"/>
        <c:crosses val="autoZero"/>
        <c:auto val="1"/>
        <c:lblAlgn val="ctr"/>
        <c:lblOffset val="100"/>
        <c:noMultiLvlLbl val="0"/>
      </c:catAx>
      <c:valAx>
        <c:axId val="561205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61199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电动车保有量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2"/>
          <c:order val="0"/>
          <c:marker>
            <c:symbol val="none"/>
          </c:marker>
          <c:cat>
            <c:numRef>
              <c:f>PV保有量_H!$D$34:$D$74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PV保有量_H!$I$34:$I$74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9.6169114272848955</c:v>
                </c:pt>
                <c:pt idx="4">
                  <c:v>29.891015949140659</c:v>
                </c:pt>
                <c:pt idx="5">
                  <c:v>78.893725500915323</c:v>
                </c:pt>
                <c:pt idx="6">
                  <c:v>145.43180260447372</c:v>
                </c:pt>
                <c:pt idx="7">
                  <c:v>228.44400210898556</c:v>
                </c:pt>
                <c:pt idx="8">
                  <c:v>333.72619941258068</c:v>
                </c:pt>
                <c:pt idx="9">
                  <c:v>457.66258720884912</c:v>
                </c:pt>
                <c:pt idx="10">
                  <c:v>598.43921763447486</c:v>
                </c:pt>
                <c:pt idx="11">
                  <c:v>863.47760877238215</c:v>
                </c:pt>
                <c:pt idx="12">
                  <c:v>1274.08621853105</c:v>
                </c:pt>
                <c:pt idx="13">
                  <c:v>1837.9940956359428</c:v>
                </c:pt>
                <c:pt idx="14">
                  <c:v>2563.3837224281092</c:v>
                </c:pt>
                <c:pt idx="15">
                  <c:v>3424.9076725818477</c:v>
                </c:pt>
                <c:pt idx="16">
                  <c:v>4482.2892977166402</c:v>
                </c:pt>
                <c:pt idx="17">
                  <c:v>5740.4684210208297</c:v>
                </c:pt>
                <c:pt idx="18">
                  <c:v>7198.7499494964741</c:v>
                </c:pt>
                <c:pt idx="19">
                  <c:v>8851.4225452271967</c:v>
                </c:pt>
                <c:pt idx="20">
                  <c:v>10642.210082637052</c:v>
                </c:pt>
                <c:pt idx="21">
                  <c:v>12503.158019695407</c:v>
                </c:pt>
                <c:pt idx="22">
                  <c:v>14410.71653853104</c:v>
                </c:pt>
                <c:pt idx="23">
                  <c:v>16339.059741746694</c:v>
                </c:pt>
                <c:pt idx="24">
                  <c:v>18262.71458369129</c:v>
                </c:pt>
                <c:pt idx="25">
                  <c:v>20157.278574243614</c:v>
                </c:pt>
                <c:pt idx="26">
                  <c:v>22007.157587537269</c:v>
                </c:pt>
                <c:pt idx="27">
                  <c:v>23799.520017475083</c:v>
                </c:pt>
                <c:pt idx="28">
                  <c:v>25526.648698454625</c:v>
                </c:pt>
                <c:pt idx="29">
                  <c:v>27182.779223010857</c:v>
                </c:pt>
                <c:pt idx="30">
                  <c:v>28737.902622695605</c:v>
                </c:pt>
                <c:pt idx="31">
                  <c:v>30193.295529756509</c:v>
                </c:pt>
                <c:pt idx="32">
                  <c:v>31549.523830134396</c:v>
                </c:pt>
                <c:pt idx="33">
                  <c:v>32809.76293888106</c:v>
                </c:pt>
                <c:pt idx="34">
                  <c:v>33977.295920719087</c:v>
                </c:pt>
                <c:pt idx="35">
                  <c:v>35058.716094382537</c:v>
                </c:pt>
                <c:pt idx="36">
                  <c:v>35999.031134549208</c:v>
                </c:pt>
                <c:pt idx="37">
                  <c:v>36805.531523727412</c:v>
                </c:pt>
                <c:pt idx="38">
                  <c:v>37485.229667422369</c:v>
                </c:pt>
                <c:pt idx="39">
                  <c:v>38049.316936312331</c:v>
                </c:pt>
                <c:pt idx="40">
                  <c:v>38503.293828613816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9C-461B-A0A3-3AD7A8BC72D3}"/>
            </c:ext>
          </c:extLst>
        </c:ser>
        <c:ser>
          <c:idx val="3"/>
          <c:order val="1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PV保有量_H!$D$34:$D$74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PV保有量_H!$I$34:$I$74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9.6169114272848955</c:v>
                </c:pt>
                <c:pt idx="4">
                  <c:v>29.891015949140659</c:v>
                </c:pt>
                <c:pt idx="5">
                  <c:v>78.893725500915323</c:v>
                </c:pt>
                <c:pt idx="6">
                  <c:v>145.43180260447372</c:v>
                </c:pt>
                <c:pt idx="7">
                  <c:v>228.44400210898556</c:v>
                </c:pt>
                <c:pt idx="8">
                  <c:v>333.72619941258068</c:v>
                </c:pt>
                <c:pt idx="9">
                  <c:v>457.66258720884912</c:v>
                </c:pt>
                <c:pt idx="10">
                  <c:v>598.43921763447486</c:v>
                </c:pt>
                <c:pt idx="11">
                  <c:v>863.47760877238215</c:v>
                </c:pt>
                <c:pt idx="12">
                  <c:v>1274.08621853105</c:v>
                </c:pt>
                <c:pt idx="13">
                  <c:v>1837.9940956359428</c:v>
                </c:pt>
                <c:pt idx="14">
                  <c:v>2563.3837224281092</c:v>
                </c:pt>
                <c:pt idx="15">
                  <c:v>3424.9076725818477</c:v>
                </c:pt>
                <c:pt idx="16">
                  <c:v>4482.2892977166402</c:v>
                </c:pt>
                <c:pt idx="17">
                  <c:v>5740.4684210208297</c:v>
                </c:pt>
                <c:pt idx="18">
                  <c:v>7198.7499494964741</c:v>
                </c:pt>
                <c:pt idx="19">
                  <c:v>8851.4225452271967</c:v>
                </c:pt>
                <c:pt idx="20">
                  <c:v>10642.210082637052</c:v>
                </c:pt>
                <c:pt idx="21">
                  <c:v>12503.158019695407</c:v>
                </c:pt>
                <c:pt idx="22">
                  <c:v>14410.71653853104</c:v>
                </c:pt>
                <c:pt idx="23">
                  <c:v>16339.059741746694</c:v>
                </c:pt>
                <c:pt idx="24">
                  <c:v>18262.71458369129</c:v>
                </c:pt>
                <c:pt idx="25">
                  <c:v>20157.278574243614</c:v>
                </c:pt>
                <c:pt idx="26">
                  <c:v>22007.157587537269</c:v>
                </c:pt>
                <c:pt idx="27">
                  <c:v>23799.520017475083</c:v>
                </c:pt>
                <c:pt idx="28">
                  <c:v>25526.648698454625</c:v>
                </c:pt>
                <c:pt idx="29">
                  <c:v>27182.779223010857</c:v>
                </c:pt>
                <c:pt idx="30">
                  <c:v>28737.902622695605</c:v>
                </c:pt>
                <c:pt idx="31">
                  <c:v>30193.295529756509</c:v>
                </c:pt>
                <c:pt idx="32">
                  <c:v>31549.523830134396</c:v>
                </c:pt>
                <c:pt idx="33">
                  <c:v>32809.76293888106</c:v>
                </c:pt>
                <c:pt idx="34">
                  <c:v>33977.295920719087</c:v>
                </c:pt>
                <c:pt idx="35">
                  <c:v>35058.716094382537</c:v>
                </c:pt>
                <c:pt idx="36">
                  <c:v>35999.031134549208</c:v>
                </c:pt>
                <c:pt idx="37">
                  <c:v>36805.531523727412</c:v>
                </c:pt>
                <c:pt idx="38">
                  <c:v>37485.229667422369</c:v>
                </c:pt>
                <c:pt idx="39">
                  <c:v>38049.316936312331</c:v>
                </c:pt>
                <c:pt idx="40">
                  <c:v>38503.293828613816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9C-461B-A0A3-3AD7A8BC72D3}"/>
            </c:ext>
          </c:extLst>
        </c:ser>
        <c:ser>
          <c:idx val="1"/>
          <c:order val="2"/>
          <c:marker>
            <c:symbol val="none"/>
          </c:marker>
          <c:cat>
            <c:numRef>
              <c:f>PV保有量_H!$D$34:$D$74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PV保有量_H!$I$34:$I$74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9.6169114272848955</c:v>
                </c:pt>
                <c:pt idx="4">
                  <c:v>29.891015949140659</c:v>
                </c:pt>
                <c:pt idx="5">
                  <c:v>78.893725500915323</c:v>
                </c:pt>
                <c:pt idx="6">
                  <c:v>145.43180260447372</c:v>
                </c:pt>
                <c:pt idx="7">
                  <c:v>228.44400210898556</c:v>
                </c:pt>
                <c:pt idx="8">
                  <c:v>333.72619941258068</c:v>
                </c:pt>
                <c:pt idx="9">
                  <c:v>457.66258720884912</c:v>
                </c:pt>
                <c:pt idx="10">
                  <c:v>598.43921763447486</c:v>
                </c:pt>
                <c:pt idx="11">
                  <c:v>863.47760877238215</c:v>
                </c:pt>
                <c:pt idx="12">
                  <c:v>1274.08621853105</c:v>
                </c:pt>
                <c:pt idx="13">
                  <c:v>1837.9940956359428</c:v>
                </c:pt>
                <c:pt idx="14">
                  <c:v>2563.3837224281092</c:v>
                </c:pt>
                <c:pt idx="15">
                  <c:v>3424.9076725818477</c:v>
                </c:pt>
                <c:pt idx="16">
                  <c:v>4482.2892977166402</c:v>
                </c:pt>
                <c:pt idx="17">
                  <c:v>5740.4684210208297</c:v>
                </c:pt>
                <c:pt idx="18">
                  <c:v>7198.7499494964741</c:v>
                </c:pt>
                <c:pt idx="19">
                  <c:v>8851.4225452271967</c:v>
                </c:pt>
                <c:pt idx="20">
                  <c:v>10642.210082637052</c:v>
                </c:pt>
                <c:pt idx="21">
                  <c:v>12503.158019695407</c:v>
                </c:pt>
                <c:pt idx="22">
                  <c:v>14410.71653853104</c:v>
                </c:pt>
                <c:pt idx="23">
                  <c:v>16339.059741746694</c:v>
                </c:pt>
                <c:pt idx="24">
                  <c:v>18262.71458369129</c:v>
                </c:pt>
                <c:pt idx="25">
                  <c:v>20157.278574243614</c:v>
                </c:pt>
                <c:pt idx="26">
                  <c:v>22007.157587537269</c:v>
                </c:pt>
                <c:pt idx="27">
                  <c:v>23799.520017475083</c:v>
                </c:pt>
                <c:pt idx="28">
                  <c:v>25526.648698454625</c:v>
                </c:pt>
                <c:pt idx="29">
                  <c:v>27182.779223010857</c:v>
                </c:pt>
                <c:pt idx="30">
                  <c:v>28737.902622695605</c:v>
                </c:pt>
                <c:pt idx="31">
                  <c:v>30193.295529756509</c:v>
                </c:pt>
                <c:pt idx="32">
                  <c:v>31549.523830134396</c:v>
                </c:pt>
                <c:pt idx="33">
                  <c:v>32809.76293888106</c:v>
                </c:pt>
                <c:pt idx="34">
                  <c:v>33977.295920719087</c:v>
                </c:pt>
                <c:pt idx="35">
                  <c:v>35058.716094382537</c:v>
                </c:pt>
                <c:pt idx="36">
                  <c:v>35999.031134549208</c:v>
                </c:pt>
                <c:pt idx="37">
                  <c:v>36805.531523727412</c:v>
                </c:pt>
                <c:pt idx="38">
                  <c:v>37485.229667422369</c:v>
                </c:pt>
                <c:pt idx="39">
                  <c:v>38049.316936312331</c:v>
                </c:pt>
                <c:pt idx="40">
                  <c:v>38503.293828613816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9C-461B-A0A3-3AD7A8BC72D3}"/>
            </c:ext>
          </c:extLst>
        </c:ser>
        <c:ser>
          <c:idx val="0"/>
          <c:order val="3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PV保有量_H!$D$34:$D$74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PV保有量_H!$I$34:$I$74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9.6169114272848955</c:v>
                </c:pt>
                <c:pt idx="4">
                  <c:v>29.891015949140659</c:v>
                </c:pt>
                <c:pt idx="5">
                  <c:v>78.893725500915323</c:v>
                </c:pt>
                <c:pt idx="6">
                  <c:v>145.43180260447372</c:v>
                </c:pt>
                <c:pt idx="7">
                  <c:v>228.44400210898556</c:v>
                </c:pt>
                <c:pt idx="8">
                  <c:v>333.72619941258068</c:v>
                </c:pt>
                <c:pt idx="9">
                  <c:v>457.66258720884912</c:v>
                </c:pt>
                <c:pt idx="10">
                  <c:v>598.43921763447486</c:v>
                </c:pt>
                <c:pt idx="11">
                  <c:v>863.47760877238215</c:v>
                </c:pt>
                <c:pt idx="12">
                  <c:v>1274.08621853105</c:v>
                </c:pt>
                <c:pt idx="13">
                  <c:v>1837.9940956359428</c:v>
                </c:pt>
                <c:pt idx="14">
                  <c:v>2563.3837224281092</c:v>
                </c:pt>
                <c:pt idx="15">
                  <c:v>3424.9076725818477</c:v>
                </c:pt>
                <c:pt idx="16">
                  <c:v>4482.2892977166402</c:v>
                </c:pt>
                <c:pt idx="17">
                  <c:v>5740.4684210208297</c:v>
                </c:pt>
                <c:pt idx="18">
                  <c:v>7198.7499494964741</c:v>
                </c:pt>
                <c:pt idx="19">
                  <c:v>8851.4225452271967</c:v>
                </c:pt>
                <c:pt idx="20">
                  <c:v>10642.210082637052</c:v>
                </c:pt>
                <c:pt idx="21">
                  <c:v>12503.158019695407</c:v>
                </c:pt>
                <c:pt idx="22">
                  <c:v>14410.71653853104</c:v>
                </c:pt>
                <c:pt idx="23">
                  <c:v>16339.059741746694</c:v>
                </c:pt>
                <c:pt idx="24">
                  <c:v>18262.71458369129</c:v>
                </c:pt>
                <c:pt idx="25">
                  <c:v>20157.278574243614</c:v>
                </c:pt>
                <c:pt idx="26">
                  <c:v>22007.157587537269</c:v>
                </c:pt>
                <c:pt idx="27">
                  <c:v>23799.520017475083</c:v>
                </c:pt>
                <c:pt idx="28">
                  <c:v>25526.648698454625</c:v>
                </c:pt>
                <c:pt idx="29">
                  <c:v>27182.779223010857</c:v>
                </c:pt>
                <c:pt idx="30">
                  <c:v>28737.902622695605</c:v>
                </c:pt>
                <c:pt idx="31">
                  <c:v>30193.295529756509</c:v>
                </c:pt>
                <c:pt idx="32">
                  <c:v>31549.523830134396</c:v>
                </c:pt>
                <c:pt idx="33">
                  <c:v>32809.76293888106</c:v>
                </c:pt>
                <c:pt idx="34">
                  <c:v>33977.295920719087</c:v>
                </c:pt>
                <c:pt idx="35">
                  <c:v>35058.716094382537</c:v>
                </c:pt>
                <c:pt idx="36">
                  <c:v>35999.031134549208</c:v>
                </c:pt>
                <c:pt idx="37">
                  <c:v>36805.531523727412</c:v>
                </c:pt>
                <c:pt idx="38">
                  <c:v>37485.229667422369</c:v>
                </c:pt>
                <c:pt idx="39">
                  <c:v>38049.316936312331</c:v>
                </c:pt>
                <c:pt idx="40">
                  <c:v>38503.293828613816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39C-461B-A0A3-3AD7A8BC72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4791304"/>
        <c:axId val="534788680"/>
      </c:lineChart>
      <c:catAx>
        <c:axId val="534791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4788680"/>
        <c:crosses val="autoZero"/>
        <c:auto val="1"/>
        <c:lblAlgn val="ctr"/>
        <c:lblOffset val="100"/>
        <c:noMultiLvlLbl val="0"/>
      </c:catAx>
      <c:valAx>
        <c:axId val="53478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4791304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电动车占比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PV保有量_H!$D$34:$D$74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PV保有量_H!$J$34:$J$74</c:f>
              <c:numCache>
                <c:formatCode>0.0%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1.05167911815231E-3</c:v>
                </c:pt>
                <c:pt idx="4">
                  <c:v>2.7434075055334968E-3</c:v>
                </c:pt>
                <c:pt idx="5">
                  <c:v>6.2120701303941886E-3</c:v>
                </c:pt>
                <c:pt idx="6">
                  <c:v>9.7825573980370364E-3</c:v>
                </c:pt>
                <c:pt idx="7">
                  <c:v>1.3457855517864782E-2</c:v>
                </c:pt>
                <c:pt idx="8">
                  <c:v>1.7652408643266362E-2</c:v>
                </c:pt>
                <c:pt idx="9">
                  <c:v>2.0348905213327481E-2</c:v>
                </c:pt>
                <c:pt idx="10">
                  <c:v>2.4578938174795038E-2</c:v>
                </c:pt>
                <c:pt idx="11">
                  <c:v>3.3043554056247149E-2</c:v>
                </c:pt>
                <c:pt idx="12">
                  <c:v>4.5742124631788478E-2</c:v>
                </c:pt>
                <c:pt idx="13">
                  <c:v>6.2305852481574116E-2</c:v>
                </c:pt>
                <c:pt idx="14">
                  <c:v>8.2539397715853238E-2</c:v>
                </c:pt>
                <c:pt idx="15">
                  <c:v>0.10531457627546298</c:v>
                </c:pt>
                <c:pt idx="16">
                  <c:v>0.13268304754261886</c:v>
                </c:pt>
                <c:pt idx="17">
                  <c:v>0.16429693354314304</c:v>
                </c:pt>
                <c:pt idx="18">
                  <c:v>0.19997243142510068</c:v>
                </c:pt>
                <c:pt idx="19">
                  <c:v>0.23948371218277431</c:v>
                </c:pt>
                <c:pt idx="20">
                  <c:v>0.28133695783911333</c:v>
                </c:pt>
                <c:pt idx="21">
                  <c:v>0.32451903763338419</c:v>
                </c:pt>
                <c:pt idx="22">
                  <c:v>0.36806762549341693</c:v>
                </c:pt>
                <c:pt idx="23">
                  <c:v>0.41152765864639634</c:v>
                </c:pt>
                <c:pt idx="24">
                  <c:v>0.45445938300244132</c:v>
                </c:pt>
                <c:pt idx="25">
                  <c:v>0.49644513626599523</c:v>
                </c:pt>
                <c:pt idx="26">
                  <c:v>0.53730355091752002</c:v>
                </c:pt>
                <c:pt idx="27">
                  <c:v>0.57683304127807999</c:v>
                </c:pt>
                <c:pt idx="28">
                  <c:v>0.6149802386639116</c:v>
                </c:pt>
                <c:pt idx="29">
                  <c:v>0.65171784456955506</c:v>
                </c:pt>
                <c:pt idx="30">
                  <c:v>0.68645665449229798</c:v>
                </c:pt>
                <c:pt idx="31">
                  <c:v>0.71985649639396643</c:v>
                </c:pt>
                <c:pt idx="32">
                  <c:v>0.75140660444505247</c:v>
                </c:pt>
                <c:pt idx="33">
                  <c:v>0.78124828733517659</c:v>
                </c:pt>
                <c:pt idx="34">
                  <c:v>0.80949402047868368</c:v>
                </c:pt>
                <c:pt idx="35">
                  <c:v>0.83635227278405444</c:v>
                </c:pt>
                <c:pt idx="36">
                  <c:v>0.86050554251251743</c:v>
                </c:pt>
                <c:pt idx="37">
                  <c:v>0.88210978374439963</c:v>
                </c:pt>
                <c:pt idx="38">
                  <c:v>0.90131211197523775</c:v>
                </c:pt>
                <c:pt idx="39">
                  <c:v>0.91835144051129003</c:v>
                </c:pt>
                <c:pt idx="40">
                  <c:v>0.93336205609061096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B8-41EC-8FDD-D3EF658494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4791304"/>
        <c:axId val="534788680"/>
      </c:lineChart>
      <c:catAx>
        <c:axId val="534791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4788680"/>
        <c:crosses val="autoZero"/>
        <c:auto val="1"/>
        <c:lblAlgn val="ctr"/>
        <c:lblOffset val="100"/>
        <c:noMultiLvlLbl val="0"/>
      </c:catAx>
      <c:valAx>
        <c:axId val="53478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4791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电动车销量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PV保有量_H!$D$34:$D$74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PV保有量_H!$H$34:$H$74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9.6169114272848955</c:v>
                </c:pt>
                <c:pt idx="4">
                  <c:v>20.274354854692611</c:v>
                </c:pt>
                <c:pt idx="5">
                  <c:v>49.006991513691105</c:v>
                </c:pt>
                <c:pt idx="6">
                  <c:v>66.563518717140738</c:v>
                </c:pt>
                <c:pt idx="7">
                  <c:v>83.110941454227046</c:v>
                </c:pt>
                <c:pt idx="8">
                  <c:v>105.5764356395707</c:v>
                </c:pt>
                <c:pt idx="9">
                  <c:v>124.66268643514964</c:v>
                </c:pt>
                <c:pt idx="10">
                  <c:v>142.33781906435084</c:v>
                </c:pt>
                <c:pt idx="11">
                  <c:v>268.05880282402541</c:v>
                </c:pt>
                <c:pt idx="12">
                  <c:v>415.98661160238026</c:v>
                </c:pt>
                <c:pt idx="13">
                  <c:v>572.88639070241777</c:v>
                </c:pt>
                <c:pt idx="14">
                  <c:v>739.67007853529958</c:v>
                </c:pt>
                <c:pt idx="15">
                  <c:v>883.42350332882665</c:v>
                </c:pt>
                <c:pt idx="16">
                  <c:v>1090.0283467026982</c:v>
                </c:pt>
                <c:pt idx="17">
                  <c:v>1305.7341518043138</c:v>
                </c:pt>
                <c:pt idx="18">
                  <c:v>1526.1903540735645</c:v>
                </c:pt>
                <c:pt idx="19">
                  <c:v>1747.9489125773443</c:v>
                </c:pt>
                <c:pt idx="20">
                  <c:v>1922.3027015246407</c:v>
                </c:pt>
                <c:pt idx="21">
                  <c:v>2039.6703458345412</c:v>
                </c:pt>
                <c:pt idx="22">
                  <c:v>2146.6487333547602</c:v>
                </c:pt>
                <c:pt idx="23">
                  <c:v>2242.9879438825369</c:v>
                </c:pt>
                <c:pt idx="24">
                  <c:v>2330.5573765407512</c:v>
                </c:pt>
                <c:pt idx="25">
                  <c:v>2411.0845336629609</c:v>
                </c:pt>
                <c:pt idx="26">
                  <c:v>2492.9074868368048</c:v>
                </c:pt>
                <c:pt idx="27">
                  <c:v>2577.085432738997</c:v>
                </c:pt>
                <c:pt idx="28">
                  <c:v>2665.8889532670769</c:v>
                </c:pt>
                <c:pt idx="29">
                  <c:v>2757.5522306545231</c:v>
                </c:pt>
                <c:pt idx="30">
                  <c:v>2823.6051163631905</c:v>
                </c:pt>
                <c:pt idx="31">
                  <c:v>2890.9954038432456</c:v>
                </c:pt>
                <c:pt idx="32">
                  <c:v>2954.9316027407499</c:v>
                </c:pt>
                <c:pt idx="33">
                  <c:v>3014.5362753360646</c:v>
                </c:pt>
                <c:pt idx="34">
                  <c:v>3067.3215388886324</c:v>
                </c:pt>
                <c:pt idx="35">
                  <c:v>3115.1124665324242</c:v>
                </c:pt>
                <c:pt idx="36">
                  <c:v>3096.0171115761405</c:v>
                </c:pt>
                <c:pt idx="37">
                  <c:v>3073.0531113339384</c:v>
                </c:pt>
                <c:pt idx="38">
                  <c:v>3047.366858500769</c:v>
                </c:pt>
                <c:pt idx="39">
                  <c:v>3024.784989156884</c:v>
                </c:pt>
                <c:pt idx="40">
                  <c:v>3001.040948350465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2E-4F54-8CC1-41B475A7A6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4791304"/>
        <c:axId val="534788680"/>
      </c:lineChart>
      <c:catAx>
        <c:axId val="534791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4788680"/>
        <c:crosses val="autoZero"/>
        <c:auto val="1"/>
        <c:lblAlgn val="ctr"/>
        <c:lblOffset val="100"/>
        <c:noMultiLvlLbl val="0"/>
      </c:catAx>
      <c:valAx>
        <c:axId val="53478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4791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出租车销量预计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Taxi销量预计!$D$24:$D$74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Taxi销量预计!$F$23:$F$73</c:f>
              <c:numCache>
                <c:formatCode>General</c:formatCode>
                <c:ptCount val="51"/>
                <c:pt idx="0">
                  <c:v>11.892842760070927</c:v>
                </c:pt>
                <c:pt idx="1">
                  <c:v>12.865743892623655</c:v>
                </c:pt>
                <c:pt idx="2">
                  <c:v>13.942043185836589</c:v>
                </c:pt>
                <c:pt idx="3">
                  <c:v>13.884907918018982</c:v>
                </c:pt>
                <c:pt idx="4">
                  <c:v>14.891646821330411</c:v>
                </c:pt>
                <c:pt idx="5">
                  <c:v>14.991610033623274</c:v>
                </c:pt>
                <c:pt idx="6">
                  <c:v>16.068538782189336</c:v>
                </c:pt>
                <c:pt idx="7">
                  <c:v>17.378035260797702</c:v>
                </c:pt>
                <c:pt idx="8">
                  <c:v>18.664483047662742</c:v>
                </c:pt>
                <c:pt idx="9">
                  <c:v>18.548752698548768</c:v>
                </c:pt>
                <c:pt idx="10">
                  <c:v>19.635553295562389</c:v>
                </c:pt>
                <c:pt idx="11">
                  <c:v>18.377944619513556</c:v>
                </c:pt>
                <c:pt idx="12">
                  <c:v>18.746949729584983</c:v>
                </c:pt>
                <c:pt idx="13">
                  <c:v>19.95180163181719</c:v>
                </c:pt>
                <c:pt idx="14">
                  <c:v>20.107333414244835</c:v>
                </c:pt>
                <c:pt idx="15">
                  <c:v>20.418704147424535</c:v>
                </c:pt>
                <c:pt idx="16">
                  <c:v>19.87702268110381</c:v>
                </c:pt>
                <c:pt idx="17">
                  <c:v>18.217998525643864</c:v>
                </c:pt>
                <c:pt idx="18">
                  <c:v>18.228086110793086</c:v>
                </c:pt>
                <c:pt idx="19">
                  <c:v>18.833898932053273</c:v>
                </c:pt>
                <c:pt idx="20">
                  <c:v>19.536141500013102</c:v>
                </c:pt>
                <c:pt idx="21">
                  <c:v>20.06994423956381</c:v>
                </c:pt>
                <c:pt idx="22">
                  <c:v>20.170945934494213</c:v>
                </c:pt>
                <c:pt idx="23">
                  <c:v>19.795744548380824</c:v>
                </c:pt>
                <c:pt idx="24">
                  <c:v>18.853354976547266</c:v>
                </c:pt>
                <c:pt idx="25">
                  <c:v>18.36573324305634</c:v>
                </c:pt>
                <c:pt idx="26">
                  <c:v>18.74181895889383</c:v>
                </c:pt>
                <c:pt idx="27">
                  <c:v>19.361001557845881</c:v>
                </c:pt>
                <c:pt idx="28">
                  <c:v>19.870191825458335</c:v>
                </c:pt>
                <c:pt idx="29">
                  <c:v>20.039979319843113</c:v>
                </c:pt>
                <c:pt idx="30">
                  <c:v>19.76344818787436</c:v>
                </c:pt>
                <c:pt idx="31">
                  <c:v>19.133702436028798</c:v>
                </c:pt>
                <c:pt idx="32">
                  <c:v>18.63659318625615</c:v>
                </c:pt>
                <c:pt idx="33">
                  <c:v>18.72634309050656</c:v>
                </c:pt>
                <c:pt idx="34">
                  <c:v>19.21718905486351</c:v>
                </c:pt>
                <c:pt idx="35">
                  <c:v>19.695170760142545</c:v>
                </c:pt>
                <c:pt idx="36">
                  <c:v>19.908147464594464</c:v>
                </c:pt>
                <c:pt idx="37">
                  <c:v>19.74551901016801</c:v>
                </c:pt>
                <c:pt idx="38">
                  <c:v>19.288904471630303</c:v>
                </c:pt>
                <c:pt idx="39">
                  <c:v>18.855693706757705</c:v>
                </c:pt>
                <c:pt idx="40">
                  <c:v>18.794154971132599</c:v>
                </c:pt>
                <c:pt idx="41">
                  <c:v>19.12038496732761</c:v>
                </c:pt>
                <c:pt idx="42">
                  <c:v>19.543687257863127</c:v>
                </c:pt>
                <c:pt idx="43">
                  <c:v>19.784270502583837</c:v>
                </c:pt>
                <c:pt idx="44">
                  <c:v>19.715371957207566</c:v>
                </c:pt>
                <c:pt idx="45">
                  <c:v>19.385603904087162</c:v>
                </c:pt>
                <c:pt idx="46">
                  <c:v>19.019550642540111</c:v>
                </c:pt>
                <c:pt idx="47">
                  <c:v>18.887931986412369</c:v>
                </c:pt>
                <c:pt idx="48">
                  <c:v>19.077821167557659</c:v>
                </c:pt>
                <c:pt idx="49">
                  <c:v>19.421644839678379</c:v>
                </c:pt>
                <c:pt idx="50">
                  <c:v>19.669889357896665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AC-4054-A960-55A2C29CB5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1185656"/>
        <c:axId val="561187296"/>
      </c:lineChart>
      <c:catAx>
        <c:axId val="561185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61187296"/>
        <c:crosses val="autoZero"/>
        <c:auto val="1"/>
        <c:lblAlgn val="ctr"/>
        <c:lblOffset val="100"/>
        <c:noMultiLvlLbl val="0"/>
      </c:catAx>
      <c:valAx>
        <c:axId val="561187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611856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出租车保有量预计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Taxi销量预计!$D$24:$D$74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Taxi销量预计!$E$24:$E$74</c:f>
              <c:numCache>
                <c:formatCode>General</c:formatCode>
                <c:ptCount val="51"/>
                <c:pt idx="0">
                  <c:v>58</c:v>
                </c:pt>
                <c:pt idx="1">
                  <c:v>66</c:v>
                </c:pt>
                <c:pt idx="2">
                  <c:v>74</c:v>
                </c:pt>
                <c:pt idx="3">
                  <c:v>81</c:v>
                </c:pt>
                <c:pt idx="4">
                  <c:v>88</c:v>
                </c:pt>
                <c:pt idx="5">
                  <c:v>94</c:v>
                </c:pt>
                <c:pt idx="6">
                  <c:v>100</c:v>
                </c:pt>
                <c:pt idx="7">
                  <c:v>106</c:v>
                </c:pt>
                <c:pt idx="8">
                  <c:v>112</c:v>
                </c:pt>
                <c:pt idx="9">
                  <c:v>117</c:v>
                </c:pt>
                <c:pt idx="10">
                  <c:v>122.57</c:v>
                </c:pt>
                <c:pt idx="11">
                  <c:v>126.38</c:v>
                </c:pt>
                <c:pt idx="12">
                  <c:v>129.97</c:v>
                </c:pt>
                <c:pt idx="13">
                  <c:v>134</c:v>
                </c:pt>
                <c:pt idx="14">
                  <c:v>137.01</c:v>
                </c:pt>
                <c:pt idx="15">
                  <c:v>139.25</c:v>
                </c:pt>
                <c:pt idx="16">
                  <c:v>140.4</c:v>
                </c:pt>
                <c:pt idx="17">
                  <c:v>139.58000000000001</c:v>
                </c:pt>
                <c:pt idx="18">
                  <c:v>138.88999999999999</c:v>
                </c:pt>
                <c:pt idx="19">
                  <c:v>138.88999999999999</c:v>
                </c:pt>
                <c:pt idx="20">
                  <c:v>138.88999999999999</c:v>
                </c:pt>
                <c:pt idx="21">
                  <c:v>138.88999999999999</c:v>
                </c:pt>
                <c:pt idx="22">
                  <c:v>138.88999999999999</c:v>
                </c:pt>
                <c:pt idx="23">
                  <c:v>138.88999999999999</c:v>
                </c:pt>
                <c:pt idx="24">
                  <c:v>138.88999999999999</c:v>
                </c:pt>
                <c:pt idx="25">
                  <c:v>138.88999999999999</c:v>
                </c:pt>
                <c:pt idx="26">
                  <c:v>138.88999999999999</c:v>
                </c:pt>
                <c:pt idx="27">
                  <c:v>138.88999999999999</c:v>
                </c:pt>
                <c:pt idx="28">
                  <c:v>138.88999999999999</c:v>
                </c:pt>
                <c:pt idx="29">
                  <c:v>138.88999999999999</c:v>
                </c:pt>
                <c:pt idx="30">
                  <c:v>138.88999999999999</c:v>
                </c:pt>
                <c:pt idx="31">
                  <c:v>138.88999999999999</c:v>
                </c:pt>
                <c:pt idx="32">
                  <c:v>138.88999999999999</c:v>
                </c:pt>
                <c:pt idx="33">
                  <c:v>138.88999999999999</c:v>
                </c:pt>
                <c:pt idx="34">
                  <c:v>138.88999999999999</c:v>
                </c:pt>
                <c:pt idx="35">
                  <c:v>138.88999999999999</c:v>
                </c:pt>
                <c:pt idx="36">
                  <c:v>138.88999999999999</c:v>
                </c:pt>
                <c:pt idx="37">
                  <c:v>138.88999999999999</c:v>
                </c:pt>
                <c:pt idx="38">
                  <c:v>138.88999999999999</c:v>
                </c:pt>
                <c:pt idx="39">
                  <c:v>138.88999999999999</c:v>
                </c:pt>
                <c:pt idx="40">
                  <c:v>138.88999999999999</c:v>
                </c:pt>
                <c:pt idx="41">
                  <c:v>138.88999999999999</c:v>
                </c:pt>
                <c:pt idx="42">
                  <c:v>138.88999999999999</c:v>
                </c:pt>
                <c:pt idx="43">
                  <c:v>138.88999999999999</c:v>
                </c:pt>
                <c:pt idx="44">
                  <c:v>138.88999999999999</c:v>
                </c:pt>
                <c:pt idx="45">
                  <c:v>138.88999999999999</c:v>
                </c:pt>
                <c:pt idx="46">
                  <c:v>138.88999999999999</c:v>
                </c:pt>
                <c:pt idx="47">
                  <c:v>138.88999999999999</c:v>
                </c:pt>
                <c:pt idx="48">
                  <c:v>138.88999999999999</c:v>
                </c:pt>
                <c:pt idx="49">
                  <c:v>138.88999999999999</c:v>
                </c:pt>
                <c:pt idx="50">
                  <c:v>138.88999999999999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49-4E22-B61F-822BCFD1E1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7297856"/>
        <c:axId val="537299168"/>
      </c:lineChart>
      <c:catAx>
        <c:axId val="537297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7299168"/>
        <c:crosses val="autoZero"/>
        <c:auto val="1"/>
        <c:lblAlgn val="ctr"/>
        <c:lblOffset val="100"/>
        <c:noMultiLvlLbl val="0"/>
      </c:catAx>
      <c:valAx>
        <c:axId val="537299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7297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出租车销量预计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Taxi保有量_BAU!$D$24:$D$74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Taxi保有量_BAU!$F$23:$F$73</c:f>
              <c:numCache>
                <c:formatCode>General</c:formatCode>
                <c:ptCount val="51"/>
                <c:pt idx="0">
                  <c:v>11.892842760070927</c:v>
                </c:pt>
                <c:pt idx="1">
                  <c:v>12.865743892623655</c:v>
                </c:pt>
                <c:pt idx="2">
                  <c:v>13.942043185836589</c:v>
                </c:pt>
                <c:pt idx="3">
                  <c:v>13.884907918018982</c:v>
                </c:pt>
                <c:pt idx="4">
                  <c:v>14.891646821330411</c:v>
                </c:pt>
                <c:pt idx="5">
                  <c:v>14.991610033623274</c:v>
                </c:pt>
                <c:pt idx="6">
                  <c:v>16.068538782189336</c:v>
                </c:pt>
                <c:pt idx="7">
                  <c:v>17.378035260797702</c:v>
                </c:pt>
                <c:pt idx="8">
                  <c:v>18.664483047662742</c:v>
                </c:pt>
                <c:pt idx="9">
                  <c:v>18.548752698548768</c:v>
                </c:pt>
                <c:pt idx="10">
                  <c:v>19.635553295562389</c:v>
                </c:pt>
                <c:pt idx="11">
                  <c:v>18.377944619513556</c:v>
                </c:pt>
                <c:pt idx="12">
                  <c:v>18.746949729584983</c:v>
                </c:pt>
                <c:pt idx="13">
                  <c:v>19.95180163181719</c:v>
                </c:pt>
                <c:pt idx="14">
                  <c:v>20.107333414244835</c:v>
                </c:pt>
                <c:pt idx="15">
                  <c:v>20.418704147424535</c:v>
                </c:pt>
                <c:pt idx="16">
                  <c:v>19.87702268110381</c:v>
                </c:pt>
                <c:pt idx="17">
                  <c:v>18.217998525643864</c:v>
                </c:pt>
                <c:pt idx="18">
                  <c:v>18.228086110793086</c:v>
                </c:pt>
                <c:pt idx="19">
                  <c:v>18.833898932053273</c:v>
                </c:pt>
                <c:pt idx="20">
                  <c:v>19.536141500013102</c:v>
                </c:pt>
                <c:pt idx="21">
                  <c:v>20.06994423956381</c:v>
                </c:pt>
                <c:pt idx="22">
                  <c:v>20.170945934494213</c:v>
                </c:pt>
                <c:pt idx="23">
                  <c:v>19.795744548380824</c:v>
                </c:pt>
                <c:pt idx="24">
                  <c:v>18.853354976547266</c:v>
                </c:pt>
                <c:pt idx="25">
                  <c:v>18.36573324305634</c:v>
                </c:pt>
                <c:pt idx="26">
                  <c:v>18.74181895889383</c:v>
                </c:pt>
                <c:pt idx="27">
                  <c:v>19.361001557845881</c:v>
                </c:pt>
                <c:pt idx="28">
                  <c:v>19.870191825458335</c:v>
                </c:pt>
                <c:pt idx="29">
                  <c:v>20.039979319843113</c:v>
                </c:pt>
                <c:pt idx="30">
                  <c:v>19.76344818787436</c:v>
                </c:pt>
                <c:pt idx="31">
                  <c:v>19.133702436028798</c:v>
                </c:pt>
                <c:pt idx="32">
                  <c:v>18.63659318625615</c:v>
                </c:pt>
                <c:pt idx="33">
                  <c:v>18.72634309050656</c:v>
                </c:pt>
                <c:pt idx="34">
                  <c:v>19.21718905486351</c:v>
                </c:pt>
                <c:pt idx="35">
                  <c:v>19.695170760142545</c:v>
                </c:pt>
                <c:pt idx="36">
                  <c:v>19.908147464594464</c:v>
                </c:pt>
                <c:pt idx="37">
                  <c:v>19.74551901016801</c:v>
                </c:pt>
                <c:pt idx="38">
                  <c:v>19.288904471630303</c:v>
                </c:pt>
                <c:pt idx="39">
                  <c:v>18.855693706757705</c:v>
                </c:pt>
                <c:pt idx="40">
                  <c:v>18.794154971132599</c:v>
                </c:pt>
                <c:pt idx="41">
                  <c:v>19.12038496732761</c:v>
                </c:pt>
                <c:pt idx="42">
                  <c:v>19.543687257863127</c:v>
                </c:pt>
                <c:pt idx="43">
                  <c:v>19.784270502583837</c:v>
                </c:pt>
                <c:pt idx="44">
                  <c:v>19.715371957207566</c:v>
                </c:pt>
                <c:pt idx="45">
                  <c:v>19.385603904087162</c:v>
                </c:pt>
                <c:pt idx="46">
                  <c:v>19.019550642540111</c:v>
                </c:pt>
                <c:pt idx="47">
                  <c:v>18.887931986412369</c:v>
                </c:pt>
                <c:pt idx="48">
                  <c:v>19.077821167557659</c:v>
                </c:pt>
                <c:pt idx="49">
                  <c:v>19.421644839678379</c:v>
                </c:pt>
                <c:pt idx="50">
                  <c:v>19.669889357896665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60-4C65-B5E7-7D146FA616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4788352"/>
        <c:axId val="534792616"/>
      </c:lineChart>
      <c:catAx>
        <c:axId val="534788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4792616"/>
        <c:crosses val="autoZero"/>
        <c:auto val="1"/>
        <c:lblAlgn val="ctr"/>
        <c:lblOffset val="100"/>
        <c:noMultiLvlLbl val="0"/>
      </c:catAx>
      <c:valAx>
        <c:axId val="534792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4788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出租车保有量预计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Taxi保有量_BAU!$D$24:$D$74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Taxi保有量_BAU!$E$24:$E$74</c:f>
              <c:numCache>
                <c:formatCode>General</c:formatCode>
                <c:ptCount val="51"/>
                <c:pt idx="0">
                  <c:v>58</c:v>
                </c:pt>
                <c:pt idx="1">
                  <c:v>66</c:v>
                </c:pt>
                <c:pt idx="2">
                  <c:v>74</c:v>
                </c:pt>
                <c:pt idx="3">
                  <c:v>81</c:v>
                </c:pt>
                <c:pt idx="4">
                  <c:v>88</c:v>
                </c:pt>
                <c:pt idx="5">
                  <c:v>94</c:v>
                </c:pt>
                <c:pt idx="6">
                  <c:v>100</c:v>
                </c:pt>
                <c:pt idx="7">
                  <c:v>106</c:v>
                </c:pt>
                <c:pt idx="8">
                  <c:v>112</c:v>
                </c:pt>
                <c:pt idx="9">
                  <c:v>117</c:v>
                </c:pt>
                <c:pt idx="10">
                  <c:v>122.57</c:v>
                </c:pt>
                <c:pt idx="11">
                  <c:v>126.38</c:v>
                </c:pt>
                <c:pt idx="12">
                  <c:v>129.97</c:v>
                </c:pt>
                <c:pt idx="13">
                  <c:v>134</c:v>
                </c:pt>
                <c:pt idx="14">
                  <c:v>137.01</c:v>
                </c:pt>
                <c:pt idx="15">
                  <c:v>139.25</c:v>
                </c:pt>
                <c:pt idx="16">
                  <c:v>140.4</c:v>
                </c:pt>
                <c:pt idx="17">
                  <c:v>139.58000000000001</c:v>
                </c:pt>
                <c:pt idx="18">
                  <c:v>138.88999999999999</c:v>
                </c:pt>
                <c:pt idx="19">
                  <c:v>138.88999999999999</c:v>
                </c:pt>
                <c:pt idx="20">
                  <c:v>138.88999999999999</c:v>
                </c:pt>
                <c:pt idx="21">
                  <c:v>138.88999999999999</c:v>
                </c:pt>
                <c:pt idx="22">
                  <c:v>138.88999999999999</c:v>
                </c:pt>
                <c:pt idx="23">
                  <c:v>138.88999999999999</c:v>
                </c:pt>
                <c:pt idx="24">
                  <c:v>138.88999999999999</c:v>
                </c:pt>
                <c:pt idx="25">
                  <c:v>138.88999999999999</c:v>
                </c:pt>
                <c:pt idx="26">
                  <c:v>138.88999999999999</c:v>
                </c:pt>
                <c:pt idx="27">
                  <c:v>138.88999999999999</c:v>
                </c:pt>
                <c:pt idx="28">
                  <c:v>138.88999999999999</c:v>
                </c:pt>
                <c:pt idx="29">
                  <c:v>138.88999999999999</c:v>
                </c:pt>
                <c:pt idx="30">
                  <c:v>138.88999999999999</c:v>
                </c:pt>
                <c:pt idx="31">
                  <c:v>138.88999999999999</c:v>
                </c:pt>
                <c:pt idx="32">
                  <c:v>138.88999999999999</c:v>
                </c:pt>
                <c:pt idx="33">
                  <c:v>138.88999999999999</c:v>
                </c:pt>
                <c:pt idx="34">
                  <c:v>138.88999999999999</c:v>
                </c:pt>
                <c:pt idx="35">
                  <c:v>138.88999999999999</c:v>
                </c:pt>
                <c:pt idx="36">
                  <c:v>138.88999999999999</c:v>
                </c:pt>
                <c:pt idx="37">
                  <c:v>138.88999999999999</c:v>
                </c:pt>
                <c:pt idx="38">
                  <c:v>138.88999999999999</c:v>
                </c:pt>
                <c:pt idx="39">
                  <c:v>138.88999999999999</c:v>
                </c:pt>
                <c:pt idx="40">
                  <c:v>138.88999999999999</c:v>
                </c:pt>
                <c:pt idx="41">
                  <c:v>138.88999999999999</c:v>
                </c:pt>
                <c:pt idx="42">
                  <c:v>138.88999999999999</c:v>
                </c:pt>
                <c:pt idx="43">
                  <c:v>138.88999999999999</c:v>
                </c:pt>
                <c:pt idx="44">
                  <c:v>138.88999999999999</c:v>
                </c:pt>
                <c:pt idx="45">
                  <c:v>138.88999999999999</c:v>
                </c:pt>
                <c:pt idx="46">
                  <c:v>138.88999999999999</c:v>
                </c:pt>
                <c:pt idx="47">
                  <c:v>138.88999999999999</c:v>
                </c:pt>
                <c:pt idx="48">
                  <c:v>138.88999999999999</c:v>
                </c:pt>
                <c:pt idx="49">
                  <c:v>138.88999999999999</c:v>
                </c:pt>
                <c:pt idx="50">
                  <c:v>138.88999999999999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22-4F75-BADA-90E3117AE0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1199760"/>
        <c:axId val="561205008"/>
      </c:lineChart>
      <c:catAx>
        <c:axId val="561199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61205008"/>
        <c:crosses val="autoZero"/>
        <c:auto val="1"/>
        <c:lblAlgn val="ctr"/>
        <c:lblOffset val="100"/>
        <c:noMultiLvlLbl val="0"/>
      </c:catAx>
      <c:valAx>
        <c:axId val="561205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61199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电动车保有量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2"/>
          <c:order val="0"/>
          <c:marker>
            <c:symbol val="none"/>
          </c:marker>
          <c:cat>
            <c:numRef>
              <c:f>Taxi保有量_BAU!$D$34:$D$74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Taxi保有量_BAU!$I$34:$I$74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0.20107333414244835</c:v>
                </c:pt>
                <c:pt idx="4">
                  <c:v>0.60944741698924954</c:v>
                </c:pt>
                <c:pt idx="5">
                  <c:v>1.6032983426796479</c:v>
                </c:pt>
                <c:pt idx="6">
                  <c:v>3.4250799670580623</c:v>
                </c:pt>
                <c:pt idx="7">
                  <c:v>6.1588476412304161</c:v>
                </c:pt>
                <c:pt idx="8">
                  <c:v>9.9202303578000883</c:v>
                </c:pt>
                <c:pt idx="9">
                  <c:v>14.764187641466091</c:v>
                </c:pt>
                <c:pt idx="10">
                  <c:v>19.603703314022489</c:v>
                </c:pt>
                <c:pt idx="11">
                  <c:v>24.196571971027307</c:v>
                </c:pt>
                <c:pt idx="12">
                  <c:v>28.206400403909594</c:v>
                </c:pt>
                <c:pt idx="13">
                  <c:v>31.229611701098435</c:v>
                </c:pt>
                <c:pt idx="14">
                  <c:v>33.232612276956175</c:v>
                </c:pt>
                <c:pt idx="15">
                  <c:v>34.352406319088928</c:v>
                </c:pt>
                <c:pt idx="16">
                  <c:v>34.710274982983421</c:v>
                </c:pt>
                <c:pt idx="17">
                  <c:v>34.722499879367973</c:v>
                </c:pt>
                <c:pt idx="18">
                  <c:v>34.722499999999997</c:v>
                </c:pt>
                <c:pt idx="19">
                  <c:v>34.722499999999997</c:v>
                </c:pt>
                <c:pt idx="20">
                  <c:v>34.722499999999997</c:v>
                </c:pt>
                <c:pt idx="21">
                  <c:v>34.722499999999997</c:v>
                </c:pt>
                <c:pt idx="22">
                  <c:v>34.722499999999997</c:v>
                </c:pt>
                <c:pt idx="23">
                  <c:v>34.722499999999997</c:v>
                </c:pt>
                <c:pt idx="24">
                  <c:v>34.722499999999997</c:v>
                </c:pt>
                <c:pt idx="25">
                  <c:v>34.722499999999997</c:v>
                </c:pt>
                <c:pt idx="26">
                  <c:v>34.722499999999997</c:v>
                </c:pt>
                <c:pt idx="27">
                  <c:v>34.722499999999997</c:v>
                </c:pt>
                <c:pt idx="28">
                  <c:v>34.722499999999997</c:v>
                </c:pt>
                <c:pt idx="29">
                  <c:v>34.722499999999997</c:v>
                </c:pt>
                <c:pt idx="30">
                  <c:v>34.722499999999997</c:v>
                </c:pt>
                <c:pt idx="31">
                  <c:v>34.722499999999997</c:v>
                </c:pt>
                <c:pt idx="32">
                  <c:v>34.722499999999997</c:v>
                </c:pt>
                <c:pt idx="33">
                  <c:v>34.722499999999997</c:v>
                </c:pt>
                <c:pt idx="34">
                  <c:v>34.722499999999997</c:v>
                </c:pt>
                <c:pt idx="35">
                  <c:v>34.722499999999997</c:v>
                </c:pt>
                <c:pt idx="36">
                  <c:v>34.722499999999997</c:v>
                </c:pt>
                <c:pt idx="37">
                  <c:v>34.722499999999997</c:v>
                </c:pt>
                <c:pt idx="38">
                  <c:v>34.722499999999997</c:v>
                </c:pt>
                <c:pt idx="39">
                  <c:v>34.722499999999997</c:v>
                </c:pt>
                <c:pt idx="40">
                  <c:v>34.721690883547055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FF-489C-B061-08D230617A6B}"/>
            </c:ext>
          </c:extLst>
        </c:ser>
        <c:ser>
          <c:idx val="3"/>
          <c:order val="1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Taxi保有量_BAU!$D$34:$D$74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Taxi保有量_BAU!$I$34:$I$74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0.20107333414244835</c:v>
                </c:pt>
                <c:pt idx="4">
                  <c:v>0.60944741698924954</c:v>
                </c:pt>
                <c:pt idx="5">
                  <c:v>1.6032983426796479</c:v>
                </c:pt>
                <c:pt idx="6">
                  <c:v>3.4250799670580623</c:v>
                </c:pt>
                <c:pt idx="7">
                  <c:v>6.1588476412304161</c:v>
                </c:pt>
                <c:pt idx="8">
                  <c:v>9.9202303578000883</c:v>
                </c:pt>
                <c:pt idx="9">
                  <c:v>14.764187641466091</c:v>
                </c:pt>
                <c:pt idx="10">
                  <c:v>19.603703314022489</c:v>
                </c:pt>
                <c:pt idx="11">
                  <c:v>24.196571971027307</c:v>
                </c:pt>
                <c:pt idx="12">
                  <c:v>28.206400403909594</c:v>
                </c:pt>
                <c:pt idx="13">
                  <c:v>31.229611701098435</c:v>
                </c:pt>
                <c:pt idx="14">
                  <c:v>33.232612276956175</c:v>
                </c:pt>
                <c:pt idx="15">
                  <c:v>34.352406319088928</c:v>
                </c:pt>
                <c:pt idx="16">
                  <c:v>34.710274982983421</c:v>
                </c:pt>
                <c:pt idx="17">
                  <c:v>34.722499879367973</c:v>
                </c:pt>
                <c:pt idx="18">
                  <c:v>34.722499999999997</c:v>
                </c:pt>
                <c:pt idx="19">
                  <c:v>34.722499999999997</c:v>
                </c:pt>
                <c:pt idx="20">
                  <c:v>34.722499999999997</c:v>
                </c:pt>
                <c:pt idx="21">
                  <c:v>34.722499999999997</c:v>
                </c:pt>
                <c:pt idx="22">
                  <c:v>34.722499999999997</c:v>
                </c:pt>
                <c:pt idx="23">
                  <c:v>34.722499999999997</c:v>
                </c:pt>
                <c:pt idx="24">
                  <c:v>34.722499999999997</c:v>
                </c:pt>
                <c:pt idx="25">
                  <c:v>34.722499999999997</c:v>
                </c:pt>
                <c:pt idx="26">
                  <c:v>34.722499999999997</c:v>
                </c:pt>
                <c:pt idx="27">
                  <c:v>34.722499999999997</c:v>
                </c:pt>
                <c:pt idx="28">
                  <c:v>34.722499999999997</c:v>
                </c:pt>
                <c:pt idx="29">
                  <c:v>34.722499999999997</c:v>
                </c:pt>
                <c:pt idx="30">
                  <c:v>34.722499999999997</c:v>
                </c:pt>
                <c:pt idx="31">
                  <c:v>34.722499999999997</c:v>
                </c:pt>
                <c:pt idx="32">
                  <c:v>34.722499999999997</c:v>
                </c:pt>
                <c:pt idx="33">
                  <c:v>34.722499999999997</c:v>
                </c:pt>
                <c:pt idx="34">
                  <c:v>34.722499999999997</c:v>
                </c:pt>
                <c:pt idx="35">
                  <c:v>34.722499999999997</c:v>
                </c:pt>
                <c:pt idx="36">
                  <c:v>34.722499999999997</c:v>
                </c:pt>
                <c:pt idx="37">
                  <c:v>34.722499999999997</c:v>
                </c:pt>
                <c:pt idx="38">
                  <c:v>34.722499999999997</c:v>
                </c:pt>
                <c:pt idx="39">
                  <c:v>34.722499999999997</c:v>
                </c:pt>
                <c:pt idx="40">
                  <c:v>34.721690883547055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FF-489C-B061-08D230617A6B}"/>
            </c:ext>
          </c:extLst>
        </c:ser>
        <c:ser>
          <c:idx val="1"/>
          <c:order val="2"/>
          <c:marker>
            <c:symbol val="none"/>
          </c:marker>
          <c:cat>
            <c:numRef>
              <c:f>Taxi保有量_BAU!$D$34:$D$74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Taxi保有量_BAU!$I$34:$I$74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0.20107333414244835</c:v>
                </c:pt>
                <c:pt idx="4">
                  <c:v>0.60944741698924954</c:v>
                </c:pt>
                <c:pt idx="5">
                  <c:v>1.6032983426796479</c:v>
                </c:pt>
                <c:pt idx="6">
                  <c:v>3.4250799670580623</c:v>
                </c:pt>
                <c:pt idx="7">
                  <c:v>6.1588476412304161</c:v>
                </c:pt>
                <c:pt idx="8">
                  <c:v>9.9202303578000883</c:v>
                </c:pt>
                <c:pt idx="9">
                  <c:v>14.764187641466091</c:v>
                </c:pt>
                <c:pt idx="10">
                  <c:v>19.603703314022489</c:v>
                </c:pt>
                <c:pt idx="11">
                  <c:v>24.196571971027307</c:v>
                </c:pt>
                <c:pt idx="12">
                  <c:v>28.206400403909594</c:v>
                </c:pt>
                <c:pt idx="13">
                  <c:v>31.229611701098435</c:v>
                </c:pt>
                <c:pt idx="14">
                  <c:v>33.232612276956175</c:v>
                </c:pt>
                <c:pt idx="15">
                  <c:v>34.352406319088928</c:v>
                </c:pt>
                <c:pt idx="16">
                  <c:v>34.710274982983421</c:v>
                </c:pt>
                <c:pt idx="17">
                  <c:v>34.722499879367973</c:v>
                </c:pt>
                <c:pt idx="18">
                  <c:v>34.722499999999997</c:v>
                </c:pt>
                <c:pt idx="19">
                  <c:v>34.722499999999997</c:v>
                </c:pt>
                <c:pt idx="20">
                  <c:v>34.722499999999997</c:v>
                </c:pt>
                <c:pt idx="21">
                  <c:v>34.722499999999997</c:v>
                </c:pt>
                <c:pt idx="22">
                  <c:v>34.722499999999997</c:v>
                </c:pt>
                <c:pt idx="23">
                  <c:v>34.722499999999997</c:v>
                </c:pt>
                <c:pt idx="24">
                  <c:v>34.722499999999997</c:v>
                </c:pt>
                <c:pt idx="25">
                  <c:v>34.722499999999997</c:v>
                </c:pt>
                <c:pt idx="26">
                  <c:v>34.722499999999997</c:v>
                </c:pt>
                <c:pt idx="27">
                  <c:v>34.722499999999997</c:v>
                </c:pt>
                <c:pt idx="28">
                  <c:v>34.722499999999997</c:v>
                </c:pt>
                <c:pt idx="29">
                  <c:v>34.722499999999997</c:v>
                </c:pt>
                <c:pt idx="30">
                  <c:v>34.722499999999997</c:v>
                </c:pt>
                <c:pt idx="31">
                  <c:v>34.722499999999997</c:v>
                </c:pt>
                <c:pt idx="32">
                  <c:v>34.722499999999997</c:v>
                </c:pt>
                <c:pt idx="33">
                  <c:v>34.722499999999997</c:v>
                </c:pt>
                <c:pt idx="34">
                  <c:v>34.722499999999997</c:v>
                </c:pt>
                <c:pt idx="35">
                  <c:v>34.722499999999997</c:v>
                </c:pt>
                <c:pt idx="36">
                  <c:v>34.722499999999997</c:v>
                </c:pt>
                <c:pt idx="37">
                  <c:v>34.722499999999997</c:v>
                </c:pt>
                <c:pt idx="38">
                  <c:v>34.722499999999997</c:v>
                </c:pt>
                <c:pt idx="39">
                  <c:v>34.722499999999997</c:v>
                </c:pt>
                <c:pt idx="40">
                  <c:v>34.721690883547055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FF-489C-B061-08D230617A6B}"/>
            </c:ext>
          </c:extLst>
        </c:ser>
        <c:ser>
          <c:idx val="0"/>
          <c:order val="3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Taxi保有量_BAU!$D$34:$D$74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Taxi保有量_BAU!$I$34:$I$74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0.20107333414244835</c:v>
                </c:pt>
                <c:pt idx="4">
                  <c:v>0.60944741698924954</c:v>
                </c:pt>
                <c:pt idx="5">
                  <c:v>1.6032983426796479</c:v>
                </c:pt>
                <c:pt idx="6">
                  <c:v>3.4250799670580623</c:v>
                </c:pt>
                <c:pt idx="7">
                  <c:v>6.1588476412304161</c:v>
                </c:pt>
                <c:pt idx="8">
                  <c:v>9.9202303578000883</c:v>
                </c:pt>
                <c:pt idx="9">
                  <c:v>14.764187641466091</c:v>
                </c:pt>
                <c:pt idx="10">
                  <c:v>19.603703314022489</c:v>
                </c:pt>
                <c:pt idx="11">
                  <c:v>24.196571971027307</c:v>
                </c:pt>
                <c:pt idx="12">
                  <c:v>28.206400403909594</c:v>
                </c:pt>
                <c:pt idx="13">
                  <c:v>31.229611701098435</c:v>
                </c:pt>
                <c:pt idx="14">
                  <c:v>33.232612276956175</c:v>
                </c:pt>
                <c:pt idx="15">
                  <c:v>34.352406319088928</c:v>
                </c:pt>
                <c:pt idx="16">
                  <c:v>34.710274982983421</c:v>
                </c:pt>
                <c:pt idx="17">
                  <c:v>34.722499879367973</c:v>
                </c:pt>
                <c:pt idx="18">
                  <c:v>34.722499999999997</c:v>
                </c:pt>
                <c:pt idx="19">
                  <c:v>34.722499999999997</c:v>
                </c:pt>
                <c:pt idx="20">
                  <c:v>34.722499999999997</c:v>
                </c:pt>
                <c:pt idx="21">
                  <c:v>34.722499999999997</c:v>
                </c:pt>
                <c:pt idx="22">
                  <c:v>34.722499999999997</c:v>
                </c:pt>
                <c:pt idx="23">
                  <c:v>34.722499999999997</c:v>
                </c:pt>
                <c:pt idx="24">
                  <c:v>34.722499999999997</c:v>
                </c:pt>
                <c:pt idx="25">
                  <c:v>34.722499999999997</c:v>
                </c:pt>
                <c:pt idx="26">
                  <c:v>34.722499999999997</c:v>
                </c:pt>
                <c:pt idx="27">
                  <c:v>34.722499999999997</c:v>
                </c:pt>
                <c:pt idx="28">
                  <c:v>34.722499999999997</c:v>
                </c:pt>
                <c:pt idx="29">
                  <c:v>34.722499999999997</c:v>
                </c:pt>
                <c:pt idx="30">
                  <c:v>34.722499999999997</c:v>
                </c:pt>
                <c:pt idx="31">
                  <c:v>34.722499999999997</c:v>
                </c:pt>
                <c:pt idx="32">
                  <c:v>34.722499999999997</c:v>
                </c:pt>
                <c:pt idx="33">
                  <c:v>34.722499999999997</c:v>
                </c:pt>
                <c:pt idx="34">
                  <c:v>34.722499999999997</c:v>
                </c:pt>
                <c:pt idx="35">
                  <c:v>34.722499999999997</c:v>
                </c:pt>
                <c:pt idx="36">
                  <c:v>34.722499999999997</c:v>
                </c:pt>
                <c:pt idx="37">
                  <c:v>34.722499999999997</c:v>
                </c:pt>
                <c:pt idx="38">
                  <c:v>34.722499999999997</c:v>
                </c:pt>
                <c:pt idx="39">
                  <c:v>34.722499999999997</c:v>
                </c:pt>
                <c:pt idx="40">
                  <c:v>34.721690883547055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FFF-489C-B061-08D230617A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4791304"/>
        <c:axId val="534788680"/>
      </c:lineChart>
      <c:catAx>
        <c:axId val="534791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4788680"/>
        <c:crosses val="autoZero"/>
        <c:auto val="1"/>
        <c:lblAlgn val="ctr"/>
        <c:lblOffset val="100"/>
        <c:noMultiLvlLbl val="0"/>
      </c:catAx>
      <c:valAx>
        <c:axId val="53478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4791304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电动车占比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Taxi保有量_BAU!$D$34:$D$74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Taxi保有量_BAU!$J$34:$J$74</c:f>
              <c:numCache>
                <c:formatCode>0.0%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1.5005472697197637E-3</c:v>
                </c:pt>
                <c:pt idx="4">
                  <c:v>4.4481966060086822E-3</c:v>
                </c:pt>
                <c:pt idx="5">
                  <c:v>1.1513812155688674E-2</c:v>
                </c:pt>
                <c:pt idx="6">
                  <c:v>2.439515646052751E-2</c:v>
                </c:pt>
                <c:pt idx="7">
                  <c:v>4.4124141289800939E-2</c:v>
                </c:pt>
                <c:pt idx="8">
                  <c:v>7.1425087175463239E-2</c:v>
                </c:pt>
                <c:pt idx="9">
                  <c:v>0.106301300608151</c:v>
                </c:pt>
                <c:pt idx="10">
                  <c:v>0.14114553469668437</c:v>
                </c:pt>
                <c:pt idx="11">
                  <c:v>0.17421392448000078</c:v>
                </c:pt>
                <c:pt idx="12">
                  <c:v>0.20308445823248325</c:v>
                </c:pt>
                <c:pt idx="13">
                  <c:v>0.22485140543666526</c:v>
                </c:pt>
                <c:pt idx="14">
                  <c:v>0.23927289421093079</c:v>
                </c:pt>
                <c:pt idx="15">
                  <c:v>0.24733534681466579</c:v>
                </c:pt>
                <c:pt idx="16">
                  <c:v>0.249911980581636</c:v>
                </c:pt>
                <c:pt idx="17">
                  <c:v>0.24999999913145637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0.25</c:v>
                </c:pt>
                <c:pt idx="26">
                  <c:v>0.25</c:v>
                </c:pt>
                <c:pt idx="27">
                  <c:v>0.25</c:v>
                </c:pt>
                <c:pt idx="28">
                  <c:v>0.25</c:v>
                </c:pt>
                <c:pt idx="29">
                  <c:v>0.25</c:v>
                </c:pt>
                <c:pt idx="30">
                  <c:v>0.25</c:v>
                </c:pt>
                <c:pt idx="31">
                  <c:v>0.25</c:v>
                </c:pt>
                <c:pt idx="32">
                  <c:v>0.25</c:v>
                </c:pt>
                <c:pt idx="33">
                  <c:v>0.25</c:v>
                </c:pt>
                <c:pt idx="34">
                  <c:v>0.25</c:v>
                </c:pt>
                <c:pt idx="35">
                  <c:v>0.25</c:v>
                </c:pt>
                <c:pt idx="36">
                  <c:v>0.25</c:v>
                </c:pt>
                <c:pt idx="37">
                  <c:v>0.25</c:v>
                </c:pt>
                <c:pt idx="38">
                  <c:v>0.25</c:v>
                </c:pt>
                <c:pt idx="39">
                  <c:v>0.25</c:v>
                </c:pt>
                <c:pt idx="40">
                  <c:v>0.24999417440814356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A0-4667-88E5-8CFB9AB1EC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4791304"/>
        <c:axId val="534788680"/>
      </c:lineChart>
      <c:catAx>
        <c:axId val="534791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4788680"/>
        <c:crosses val="autoZero"/>
        <c:auto val="1"/>
        <c:lblAlgn val="ctr"/>
        <c:lblOffset val="100"/>
        <c:noMultiLvlLbl val="0"/>
      </c:catAx>
      <c:valAx>
        <c:axId val="53478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4791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电动车销量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BAU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Taxi保有量_BAU!$D$34:$D$74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Taxi保有量_BAU!$H$34:$H$74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0.20107333414244835</c:v>
                </c:pt>
                <c:pt idx="4">
                  <c:v>0.4083740829484907</c:v>
                </c:pt>
                <c:pt idx="5">
                  <c:v>0.99385113405519054</c:v>
                </c:pt>
                <c:pt idx="6">
                  <c:v>1.8217998525643866</c:v>
                </c:pt>
                <c:pt idx="7">
                  <c:v>2.7342129166189628</c:v>
                </c:pt>
                <c:pt idx="8">
                  <c:v>3.7667797864106549</c:v>
                </c:pt>
                <c:pt idx="9">
                  <c:v>4.8840353750032754</c:v>
                </c:pt>
                <c:pt idx="10">
                  <c:v>5.0174860598909525</c:v>
                </c:pt>
                <c:pt idx="11">
                  <c:v>5.0427364836235533</c:v>
                </c:pt>
                <c:pt idx="12">
                  <c:v>4.9489361370952061</c:v>
                </c:pt>
                <c:pt idx="13">
                  <c:v>4.7133387441368164</c:v>
                </c:pt>
                <c:pt idx="14">
                  <c:v>4.591433310764085</c:v>
                </c:pt>
                <c:pt idx="15">
                  <c:v>4.6854547397234576</c:v>
                </c:pt>
                <c:pt idx="16">
                  <c:v>4.8402503894614703</c:v>
                </c:pt>
                <c:pt idx="17">
                  <c:v>4.9675479563645837</c:v>
                </c:pt>
                <c:pt idx="18">
                  <c:v>5.0099948299607782</c:v>
                </c:pt>
                <c:pt idx="19">
                  <c:v>4.94086204696859</c:v>
                </c:pt>
                <c:pt idx="20">
                  <c:v>4.7834256090071996</c:v>
                </c:pt>
                <c:pt idx="21">
                  <c:v>4.6591482965640374</c:v>
                </c:pt>
                <c:pt idx="22">
                  <c:v>4.6815857726266401</c:v>
                </c:pt>
                <c:pt idx="23">
                  <c:v>4.8042972637158776</c:v>
                </c:pt>
                <c:pt idx="24">
                  <c:v>4.9237926900356364</c:v>
                </c:pt>
                <c:pt idx="25">
                  <c:v>4.977036866148616</c:v>
                </c:pt>
                <c:pt idx="26">
                  <c:v>4.9363797525420026</c:v>
                </c:pt>
                <c:pt idx="27">
                  <c:v>4.8222261179075758</c:v>
                </c:pt>
                <c:pt idx="28">
                  <c:v>4.7139234266894263</c:v>
                </c:pt>
                <c:pt idx="29">
                  <c:v>4.6985387427831498</c:v>
                </c:pt>
                <c:pt idx="30">
                  <c:v>4.7800962418319024</c:v>
                </c:pt>
                <c:pt idx="31">
                  <c:v>4.8859218144657817</c:v>
                </c:pt>
                <c:pt idx="32">
                  <c:v>4.9460676256459593</c:v>
                </c:pt>
                <c:pt idx="33">
                  <c:v>4.9288429893018915</c:v>
                </c:pt>
                <c:pt idx="34">
                  <c:v>4.8464009760217905</c:v>
                </c:pt>
                <c:pt idx="35">
                  <c:v>4.7548876606350277</c:v>
                </c:pt>
                <c:pt idx="36">
                  <c:v>4.7219829966030922</c:v>
                </c:pt>
                <c:pt idx="37">
                  <c:v>4.7694552918894146</c:v>
                </c:pt>
                <c:pt idx="38">
                  <c:v>4.8554112099195947</c:v>
                </c:pt>
                <c:pt idx="39">
                  <c:v>4.9174723394741662</c:v>
                </c:pt>
                <c:pt idx="40">
                  <c:v>4.9174723394741662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6E-43A5-8D37-D1E62821C6D3}"/>
            </c:ext>
          </c:extLst>
        </c:ser>
        <c:ser>
          <c:idx val="1"/>
          <c:order val="1"/>
          <c:tx>
            <c:v>L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Taxi保有量_L!$H$34:$H$74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0.20107333414244835</c:v>
                </c:pt>
                <c:pt idx="4">
                  <c:v>0.4083740829484907</c:v>
                </c:pt>
                <c:pt idx="5">
                  <c:v>0.99385113405519054</c:v>
                </c:pt>
                <c:pt idx="6">
                  <c:v>1.8217998525643866</c:v>
                </c:pt>
                <c:pt idx="7">
                  <c:v>2.7342129166189628</c:v>
                </c:pt>
                <c:pt idx="8">
                  <c:v>3.7667797864106549</c:v>
                </c:pt>
                <c:pt idx="9">
                  <c:v>4.8840353750032754</c:v>
                </c:pt>
                <c:pt idx="10">
                  <c:v>6.0209832718691425</c:v>
                </c:pt>
                <c:pt idx="11">
                  <c:v>7.0598310770729737</c:v>
                </c:pt>
                <c:pt idx="12">
                  <c:v>8.1162552648361377</c:v>
                </c:pt>
                <c:pt idx="13">
                  <c:v>8.8610768389772137</c:v>
                </c:pt>
                <c:pt idx="14">
                  <c:v>9.9174959512504248</c:v>
                </c:pt>
                <c:pt idx="15">
                  <c:v>11.619927754514174</c:v>
                </c:pt>
                <c:pt idx="16">
                  <c:v>13.552701090492116</c:v>
                </c:pt>
                <c:pt idx="17">
                  <c:v>15.300047705602918</c:v>
                </c:pt>
                <c:pt idx="18">
                  <c:v>16.633182835469782</c:v>
                </c:pt>
                <c:pt idx="19">
                  <c:v>17.391834405329437</c:v>
                </c:pt>
                <c:pt idx="20">
                  <c:v>17.603006241146495</c:v>
                </c:pt>
                <c:pt idx="21">
                  <c:v>17.704763526943342</c:v>
                </c:pt>
                <c:pt idx="22">
                  <c:v>18.164552797791362</c:v>
                </c:pt>
                <c:pt idx="23">
                  <c:v>18.832845273766239</c:v>
                </c:pt>
                <c:pt idx="24">
                  <c:v>19.498219052541121</c:v>
                </c:pt>
                <c:pt idx="25">
                  <c:v>19.908147464594464</c:v>
                </c:pt>
                <c:pt idx="26">
                  <c:v>19.74551901016801</c:v>
                </c:pt>
                <c:pt idx="27">
                  <c:v>19.288904471630303</c:v>
                </c:pt>
                <c:pt idx="28">
                  <c:v>18.855693706757705</c:v>
                </c:pt>
                <c:pt idx="29">
                  <c:v>18.794154971132599</c:v>
                </c:pt>
                <c:pt idx="30">
                  <c:v>19.12038496732761</c:v>
                </c:pt>
                <c:pt idx="31">
                  <c:v>19.543687257863127</c:v>
                </c:pt>
                <c:pt idx="32">
                  <c:v>19.784270502583837</c:v>
                </c:pt>
                <c:pt idx="33">
                  <c:v>19.715371957207566</c:v>
                </c:pt>
                <c:pt idx="34">
                  <c:v>19.385603904087162</c:v>
                </c:pt>
                <c:pt idx="35">
                  <c:v>19.019550642540111</c:v>
                </c:pt>
                <c:pt idx="36">
                  <c:v>18.887931986412369</c:v>
                </c:pt>
                <c:pt idx="37">
                  <c:v>19.077821167557659</c:v>
                </c:pt>
                <c:pt idx="38">
                  <c:v>19.421644839678379</c:v>
                </c:pt>
                <c:pt idx="39">
                  <c:v>19.669889357896665</c:v>
                </c:pt>
                <c:pt idx="40">
                  <c:v>19.669889357896665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6E-43A5-8D37-D1E62821C6D3}"/>
            </c:ext>
          </c:extLst>
        </c:ser>
        <c:ser>
          <c:idx val="2"/>
          <c:order val="2"/>
          <c:tx>
            <c:v>M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Taxi保有量_M!$H$34:$H$74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0.20107333414244835</c:v>
                </c:pt>
                <c:pt idx="4">
                  <c:v>0.4083740829484907</c:v>
                </c:pt>
                <c:pt idx="5">
                  <c:v>0.99385113405519054</c:v>
                </c:pt>
                <c:pt idx="6">
                  <c:v>1.8217998525643866</c:v>
                </c:pt>
                <c:pt idx="7">
                  <c:v>2.7342129166189628</c:v>
                </c:pt>
                <c:pt idx="8">
                  <c:v>3.7667797864106549</c:v>
                </c:pt>
                <c:pt idx="9">
                  <c:v>4.8840353750032754</c:v>
                </c:pt>
                <c:pt idx="10">
                  <c:v>6.221682714264781</c:v>
                </c:pt>
                <c:pt idx="11">
                  <c:v>7.6649594551078009</c:v>
                </c:pt>
                <c:pt idx="12">
                  <c:v>9.1060424922551793</c:v>
                </c:pt>
                <c:pt idx="13">
                  <c:v>10.369345237100998</c:v>
                </c:pt>
                <c:pt idx="14">
                  <c:v>11.570411943125494</c:v>
                </c:pt>
                <c:pt idx="15">
                  <c:v>13.306691460814619</c:v>
                </c:pt>
                <c:pt idx="16">
                  <c:v>15.101581215119788</c:v>
                </c:pt>
                <c:pt idx="17">
                  <c:v>16.889663051639584</c:v>
                </c:pt>
                <c:pt idx="18">
                  <c:v>18.236381181057233</c:v>
                </c:pt>
                <c:pt idx="19">
                  <c:v>18.972910260359384</c:v>
                </c:pt>
                <c:pt idx="20">
                  <c:v>19.133702436028798</c:v>
                </c:pt>
                <c:pt idx="21">
                  <c:v>18.63659318625615</c:v>
                </c:pt>
                <c:pt idx="22">
                  <c:v>18.72634309050656</c:v>
                </c:pt>
                <c:pt idx="23">
                  <c:v>19.21718905486351</c:v>
                </c:pt>
                <c:pt idx="24">
                  <c:v>19.695170760142545</c:v>
                </c:pt>
                <c:pt idx="25">
                  <c:v>19.908147464594464</c:v>
                </c:pt>
                <c:pt idx="26">
                  <c:v>19.74551901016801</c:v>
                </c:pt>
                <c:pt idx="27">
                  <c:v>19.288904471630303</c:v>
                </c:pt>
                <c:pt idx="28">
                  <c:v>18.855693706757705</c:v>
                </c:pt>
                <c:pt idx="29">
                  <c:v>18.794154971132599</c:v>
                </c:pt>
                <c:pt idx="30">
                  <c:v>19.12038496732761</c:v>
                </c:pt>
                <c:pt idx="31">
                  <c:v>19.543687257863127</c:v>
                </c:pt>
                <c:pt idx="32">
                  <c:v>19.784270502583837</c:v>
                </c:pt>
                <c:pt idx="33">
                  <c:v>19.715371957207566</c:v>
                </c:pt>
                <c:pt idx="34">
                  <c:v>19.385603904087162</c:v>
                </c:pt>
                <c:pt idx="35">
                  <c:v>19.019550642540111</c:v>
                </c:pt>
                <c:pt idx="36">
                  <c:v>18.887931986412369</c:v>
                </c:pt>
                <c:pt idx="37">
                  <c:v>19.077821167557659</c:v>
                </c:pt>
                <c:pt idx="38">
                  <c:v>19.421644839678379</c:v>
                </c:pt>
                <c:pt idx="39">
                  <c:v>19.669889357896665</c:v>
                </c:pt>
                <c:pt idx="40">
                  <c:v>19.669889357896665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6E-43A5-8D37-D1E62821C6D3}"/>
            </c:ext>
          </c:extLst>
        </c:ser>
        <c:ser>
          <c:idx val="3"/>
          <c:order val="3"/>
          <c:tx>
            <c:v>H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Taxi保有量_H!$H$34:$H$74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0.20107333414244835</c:v>
                </c:pt>
                <c:pt idx="4">
                  <c:v>0.4083740829484907</c:v>
                </c:pt>
                <c:pt idx="5">
                  <c:v>0.99385113405519054</c:v>
                </c:pt>
                <c:pt idx="6">
                  <c:v>1.8217998525643866</c:v>
                </c:pt>
                <c:pt idx="7">
                  <c:v>2.7342129166189628</c:v>
                </c:pt>
                <c:pt idx="8">
                  <c:v>3.7667797864106549</c:v>
                </c:pt>
                <c:pt idx="9">
                  <c:v>4.8840353750032754</c:v>
                </c:pt>
                <c:pt idx="10">
                  <c:v>6.4223821566604196</c:v>
                </c:pt>
                <c:pt idx="11">
                  <c:v>8.0683783737976853</c:v>
                </c:pt>
                <c:pt idx="12">
                  <c:v>9.8978722741904122</c:v>
                </c:pt>
                <c:pt idx="13">
                  <c:v>13.197348483583085</c:v>
                </c:pt>
                <c:pt idx="14">
                  <c:v>16.529159918750707</c:v>
                </c:pt>
                <c:pt idx="15">
                  <c:v>18.74181895889383</c:v>
                </c:pt>
                <c:pt idx="16">
                  <c:v>19.361001557845881</c:v>
                </c:pt>
                <c:pt idx="17">
                  <c:v>19.870191825458335</c:v>
                </c:pt>
                <c:pt idx="18">
                  <c:v>20.039979319843113</c:v>
                </c:pt>
                <c:pt idx="19">
                  <c:v>19.76344818787436</c:v>
                </c:pt>
                <c:pt idx="20">
                  <c:v>19.133702436028798</c:v>
                </c:pt>
                <c:pt idx="21">
                  <c:v>18.63659318625615</c:v>
                </c:pt>
                <c:pt idx="22">
                  <c:v>18.72634309050656</c:v>
                </c:pt>
                <c:pt idx="23">
                  <c:v>19.21718905486351</c:v>
                </c:pt>
                <c:pt idx="24">
                  <c:v>19.695170760142545</c:v>
                </c:pt>
                <c:pt idx="25">
                  <c:v>19.908147464594464</c:v>
                </c:pt>
                <c:pt idx="26">
                  <c:v>19.74551901016801</c:v>
                </c:pt>
                <c:pt idx="27">
                  <c:v>19.288904471630303</c:v>
                </c:pt>
                <c:pt idx="28">
                  <c:v>18.855693706757705</c:v>
                </c:pt>
                <c:pt idx="29">
                  <c:v>18.794154971132599</c:v>
                </c:pt>
                <c:pt idx="30">
                  <c:v>19.12038496732761</c:v>
                </c:pt>
                <c:pt idx="31">
                  <c:v>19.543687257863127</c:v>
                </c:pt>
                <c:pt idx="32">
                  <c:v>19.784270502583837</c:v>
                </c:pt>
                <c:pt idx="33">
                  <c:v>19.715371957207566</c:v>
                </c:pt>
                <c:pt idx="34">
                  <c:v>19.385603904087162</c:v>
                </c:pt>
                <c:pt idx="35">
                  <c:v>19.019550642540111</c:v>
                </c:pt>
                <c:pt idx="36">
                  <c:v>18.887931986412369</c:v>
                </c:pt>
                <c:pt idx="37">
                  <c:v>19.077821167557659</c:v>
                </c:pt>
                <c:pt idx="38">
                  <c:v>19.421644839678379</c:v>
                </c:pt>
                <c:pt idx="39">
                  <c:v>19.669889357896665</c:v>
                </c:pt>
                <c:pt idx="40">
                  <c:v>19.669889357896665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D6E-43A5-8D37-D1E62821C6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4791304"/>
        <c:axId val="534788680"/>
      </c:lineChart>
      <c:catAx>
        <c:axId val="534791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4788680"/>
        <c:crosses val="autoZero"/>
        <c:auto val="1"/>
        <c:lblAlgn val="ctr"/>
        <c:lblOffset val="100"/>
        <c:noMultiLvlLbl val="0"/>
      </c:catAx>
      <c:valAx>
        <c:axId val="53478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4791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出租车销量预计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Taxi保有量_L!$D$24:$D$74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Taxi保有量_L!$F$23:$F$73</c:f>
              <c:numCache>
                <c:formatCode>General</c:formatCode>
                <c:ptCount val="51"/>
                <c:pt idx="0">
                  <c:v>11.892842760070927</c:v>
                </c:pt>
                <c:pt idx="1">
                  <c:v>12.865743892623655</c:v>
                </c:pt>
                <c:pt idx="2">
                  <c:v>13.942043185836589</c:v>
                </c:pt>
                <c:pt idx="3">
                  <c:v>13.884907918018982</c:v>
                </c:pt>
                <c:pt idx="4">
                  <c:v>14.891646821330411</c:v>
                </c:pt>
                <c:pt idx="5">
                  <c:v>14.991610033623274</c:v>
                </c:pt>
                <c:pt idx="6">
                  <c:v>16.068538782189336</c:v>
                </c:pt>
                <c:pt idx="7">
                  <c:v>17.378035260797702</c:v>
                </c:pt>
                <c:pt idx="8">
                  <c:v>18.664483047662742</c:v>
                </c:pt>
                <c:pt idx="9">
                  <c:v>18.548752698548768</c:v>
                </c:pt>
                <c:pt idx="10">
                  <c:v>19.635553295562389</c:v>
                </c:pt>
                <c:pt idx="11">
                  <c:v>18.377944619513556</c:v>
                </c:pt>
                <c:pt idx="12">
                  <c:v>18.746949729584983</c:v>
                </c:pt>
                <c:pt idx="13">
                  <c:v>19.95180163181719</c:v>
                </c:pt>
                <c:pt idx="14">
                  <c:v>20.107333414244835</c:v>
                </c:pt>
                <c:pt idx="15">
                  <c:v>20.418704147424535</c:v>
                </c:pt>
                <c:pt idx="16">
                  <c:v>19.87702268110381</c:v>
                </c:pt>
                <c:pt idx="17">
                  <c:v>18.217998525643864</c:v>
                </c:pt>
                <c:pt idx="18">
                  <c:v>18.228086110793086</c:v>
                </c:pt>
                <c:pt idx="19">
                  <c:v>18.833898932053273</c:v>
                </c:pt>
                <c:pt idx="20">
                  <c:v>19.536141500013102</c:v>
                </c:pt>
                <c:pt idx="21">
                  <c:v>20.06994423956381</c:v>
                </c:pt>
                <c:pt idx="22">
                  <c:v>20.170945934494213</c:v>
                </c:pt>
                <c:pt idx="23">
                  <c:v>19.795744548380824</c:v>
                </c:pt>
                <c:pt idx="24">
                  <c:v>18.853354976547266</c:v>
                </c:pt>
                <c:pt idx="25">
                  <c:v>18.36573324305634</c:v>
                </c:pt>
                <c:pt idx="26">
                  <c:v>18.74181895889383</c:v>
                </c:pt>
                <c:pt idx="27">
                  <c:v>19.361001557845881</c:v>
                </c:pt>
                <c:pt idx="28">
                  <c:v>19.870191825458335</c:v>
                </c:pt>
                <c:pt idx="29">
                  <c:v>20.039979319843113</c:v>
                </c:pt>
                <c:pt idx="30">
                  <c:v>19.76344818787436</c:v>
                </c:pt>
                <c:pt idx="31">
                  <c:v>19.133702436028798</c:v>
                </c:pt>
                <c:pt idx="32">
                  <c:v>18.63659318625615</c:v>
                </c:pt>
                <c:pt idx="33">
                  <c:v>18.72634309050656</c:v>
                </c:pt>
                <c:pt idx="34">
                  <c:v>19.21718905486351</c:v>
                </c:pt>
                <c:pt idx="35">
                  <c:v>19.695170760142545</c:v>
                </c:pt>
                <c:pt idx="36">
                  <c:v>19.908147464594464</c:v>
                </c:pt>
                <c:pt idx="37">
                  <c:v>19.74551901016801</c:v>
                </c:pt>
                <c:pt idx="38">
                  <c:v>19.288904471630303</c:v>
                </c:pt>
                <c:pt idx="39">
                  <c:v>18.855693706757705</c:v>
                </c:pt>
                <c:pt idx="40">
                  <c:v>18.794154971132599</c:v>
                </c:pt>
                <c:pt idx="41">
                  <c:v>19.12038496732761</c:v>
                </c:pt>
                <c:pt idx="42">
                  <c:v>19.543687257863127</c:v>
                </c:pt>
                <c:pt idx="43">
                  <c:v>19.784270502583837</c:v>
                </c:pt>
                <c:pt idx="44">
                  <c:v>19.715371957207566</c:v>
                </c:pt>
                <c:pt idx="45">
                  <c:v>19.385603904087162</c:v>
                </c:pt>
                <c:pt idx="46">
                  <c:v>19.019550642540111</c:v>
                </c:pt>
                <c:pt idx="47">
                  <c:v>18.887931986412369</c:v>
                </c:pt>
                <c:pt idx="48">
                  <c:v>19.077821167557659</c:v>
                </c:pt>
                <c:pt idx="49">
                  <c:v>19.421644839678379</c:v>
                </c:pt>
                <c:pt idx="50">
                  <c:v>19.669889357896665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22-4EF9-BDA2-B55863992B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4788352"/>
        <c:axId val="534792616"/>
      </c:lineChart>
      <c:catAx>
        <c:axId val="534788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4792616"/>
        <c:crosses val="autoZero"/>
        <c:auto val="1"/>
        <c:lblAlgn val="ctr"/>
        <c:lblOffset val="100"/>
        <c:noMultiLvlLbl val="0"/>
      </c:catAx>
      <c:valAx>
        <c:axId val="534792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4788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出租车保有量预计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Taxi保有量_L!$D$24:$D$74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Taxi保有量_L!$E$24:$E$74</c:f>
              <c:numCache>
                <c:formatCode>General</c:formatCode>
                <c:ptCount val="51"/>
                <c:pt idx="0">
                  <c:v>58</c:v>
                </c:pt>
                <c:pt idx="1">
                  <c:v>66</c:v>
                </c:pt>
                <c:pt idx="2">
                  <c:v>74</c:v>
                </c:pt>
                <c:pt idx="3">
                  <c:v>81</c:v>
                </c:pt>
                <c:pt idx="4">
                  <c:v>88</c:v>
                </c:pt>
                <c:pt idx="5">
                  <c:v>94</c:v>
                </c:pt>
                <c:pt idx="6">
                  <c:v>100</c:v>
                </c:pt>
                <c:pt idx="7">
                  <c:v>106</c:v>
                </c:pt>
                <c:pt idx="8">
                  <c:v>112</c:v>
                </c:pt>
                <c:pt idx="9">
                  <c:v>117</c:v>
                </c:pt>
                <c:pt idx="10">
                  <c:v>122.57</c:v>
                </c:pt>
                <c:pt idx="11">
                  <c:v>126.38</c:v>
                </c:pt>
                <c:pt idx="12">
                  <c:v>129.97</c:v>
                </c:pt>
                <c:pt idx="13">
                  <c:v>134</c:v>
                </c:pt>
                <c:pt idx="14">
                  <c:v>137.01</c:v>
                </c:pt>
                <c:pt idx="15">
                  <c:v>139.25</c:v>
                </c:pt>
                <c:pt idx="16">
                  <c:v>140.4</c:v>
                </c:pt>
                <c:pt idx="17">
                  <c:v>139.58000000000001</c:v>
                </c:pt>
                <c:pt idx="18">
                  <c:v>138.88999999999999</c:v>
                </c:pt>
                <c:pt idx="19">
                  <c:v>138.88999999999999</c:v>
                </c:pt>
                <c:pt idx="20">
                  <c:v>138.88999999999999</c:v>
                </c:pt>
                <c:pt idx="21">
                  <c:v>138.88999999999999</c:v>
                </c:pt>
                <c:pt idx="22">
                  <c:v>138.88999999999999</c:v>
                </c:pt>
                <c:pt idx="23">
                  <c:v>138.88999999999999</c:v>
                </c:pt>
                <c:pt idx="24">
                  <c:v>138.88999999999999</c:v>
                </c:pt>
                <c:pt idx="25">
                  <c:v>138.88999999999999</c:v>
                </c:pt>
                <c:pt idx="26">
                  <c:v>138.88999999999999</c:v>
                </c:pt>
                <c:pt idx="27">
                  <c:v>138.88999999999999</c:v>
                </c:pt>
                <c:pt idx="28">
                  <c:v>138.88999999999999</c:v>
                </c:pt>
                <c:pt idx="29">
                  <c:v>138.88999999999999</c:v>
                </c:pt>
                <c:pt idx="30">
                  <c:v>138.88999999999999</c:v>
                </c:pt>
                <c:pt idx="31">
                  <c:v>138.88999999999999</c:v>
                </c:pt>
                <c:pt idx="32">
                  <c:v>138.88999999999999</c:v>
                </c:pt>
                <c:pt idx="33">
                  <c:v>138.88999999999999</c:v>
                </c:pt>
                <c:pt idx="34">
                  <c:v>138.88999999999999</c:v>
                </c:pt>
                <c:pt idx="35">
                  <c:v>138.88999999999999</c:v>
                </c:pt>
                <c:pt idx="36">
                  <c:v>138.88999999999999</c:v>
                </c:pt>
                <c:pt idx="37">
                  <c:v>138.88999999999999</c:v>
                </c:pt>
                <c:pt idx="38">
                  <c:v>138.88999999999999</c:v>
                </c:pt>
                <c:pt idx="39">
                  <c:v>138.88999999999999</c:v>
                </c:pt>
                <c:pt idx="40">
                  <c:v>138.88999999999999</c:v>
                </c:pt>
                <c:pt idx="41">
                  <c:v>138.88999999999999</c:v>
                </c:pt>
                <c:pt idx="42">
                  <c:v>138.88999999999999</c:v>
                </c:pt>
                <c:pt idx="43">
                  <c:v>138.88999999999999</c:v>
                </c:pt>
                <c:pt idx="44">
                  <c:v>138.88999999999999</c:v>
                </c:pt>
                <c:pt idx="45">
                  <c:v>138.88999999999999</c:v>
                </c:pt>
                <c:pt idx="46">
                  <c:v>138.88999999999999</c:v>
                </c:pt>
                <c:pt idx="47">
                  <c:v>138.88999999999999</c:v>
                </c:pt>
                <c:pt idx="48">
                  <c:v>138.88999999999999</c:v>
                </c:pt>
                <c:pt idx="49">
                  <c:v>138.88999999999999</c:v>
                </c:pt>
                <c:pt idx="50">
                  <c:v>138.88999999999999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E8-4327-AAE3-96A86371D8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1199760"/>
        <c:axId val="561205008"/>
      </c:lineChart>
      <c:catAx>
        <c:axId val="561199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61205008"/>
        <c:crosses val="autoZero"/>
        <c:auto val="1"/>
        <c:lblAlgn val="ctr"/>
        <c:lblOffset val="100"/>
        <c:noMultiLvlLbl val="0"/>
      </c:catAx>
      <c:valAx>
        <c:axId val="561205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61199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电动车保有量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2"/>
          <c:order val="0"/>
          <c:marker>
            <c:symbol val="none"/>
          </c:marker>
          <c:cat>
            <c:numRef>
              <c:f>Taxi保有量_L!$D$34:$D$74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Taxi保有量_L!$I$34:$I$74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0.20107333414244835</c:v>
                </c:pt>
                <c:pt idx="4">
                  <c:v>0.60944741698924954</c:v>
                </c:pt>
                <c:pt idx="5">
                  <c:v>1.6032983426796479</c:v>
                </c:pt>
                <c:pt idx="6">
                  <c:v>3.4250799670580623</c:v>
                </c:pt>
                <c:pt idx="7">
                  <c:v>6.1588476412304161</c:v>
                </c:pt>
                <c:pt idx="8">
                  <c:v>9.9202303578000883</c:v>
                </c:pt>
                <c:pt idx="9">
                  <c:v>14.764187641466091</c:v>
                </c:pt>
                <c:pt idx="10">
                  <c:v>20.607200526000678</c:v>
                </c:pt>
                <c:pt idx="11">
                  <c:v>27.217163775947416</c:v>
                </c:pt>
                <c:pt idx="12">
                  <c:v>34.394310296694535</c:v>
                </c:pt>
                <c:pt idx="13">
                  <c:v>41.565168739893444</c:v>
                </c:pt>
                <c:pt idx="14">
                  <c:v>48.892013599641977</c:v>
                </c:pt>
                <c:pt idx="15">
                  <c:v>56.919551925045454</c:v>
                </c:pt>
                <c:pt idx="16">
                  <c:v>65.794405185776782</c:v>
                </c:pt>
                <c:pt idx="17">
                  <c:v>75.304648493591188</c:v>
                </c:pt>
                <c:pt idx="18">
                  <c:v>85.077281552236769</c:v>
                </c:pt>
                <c:pt idx="19">
                  <c:v>94.600578836331479</c:v>
                </c:pt>
                <c:pt idx="20">
                  <c:v>103.40736083501164</c:v>
                </c:pt>
                <c:pt idx="21">
                  <c:v>111.25658713924982</c:v>
                </c:pt>
                <c:pt idx="22">
                  <c:v>118.07171108602707</c:v>
                </c:pt>
                <c:pt idx="23">
                  <c:v>123.75793133540742</c:v>
                </c:pt>
                <c:pt idx="24">
                  <c:v>128.3815708491222</c:v>
                </c:pt>
                <c:pt idx="25">
                  <c:v>132.03707093562954</c:v>
                </c:pt>
                <c:pt idx="26">
                  <c:v>134.64823876895881</c:v>
                </c:pt>
                <c:pt idx="27">
                  <c:v>136.39192280794435</c:v>
                </c:pt>
                <c:pt idx="28">
                  <c:v>137.48820708530513</c:v>
                </c:pt>
                <c:pt idx="29">
                  <c:v>138.1591681231792</c:v>
                </c:pt>
                <c:pt idx="30">
                  <c:v>138.57737808415146</c:v>
                </c:pt>
                <c:pt idx="31">
                  <c:v>138.81255601549566</c:v>
                </c:pt>
                <c:pt idx="32">
                  <c:v>138.88744318650026</c:v>
                </c:pt>
                <c:pt idx="33">
                  <c:v>138.88999997477029</c:v>
                </c:pt>
                <c:pt idx="34">
                  <c:v>138.88999999999999</c:v>
                </c:pt>
                <c:pt idx="35">
                  <c:v>138.88999999999999</c:v>
                </c:pt>
                <c:pt idx="36">
                  <c:v>138.88999999999999</c:v>
                </c:pt>
                <c:pt idx="37">
                  <c:v>138.88999999999999</c:v>
                </c:pt>
                <c:pt idx="38">
                  <c:v>138.88999999999999</c:v>
                </c:pt>
                <c:pt idx="39">
                  <c:v>138.88999999999999</c:v>
                </c:pt>
                <c:pt idx="40">
                  <c:v>138.88676353418822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57-4F0B-826C-C2A69FCF90BE}"/>
            </c:ext>
          </c:extLst>
        </c:ser>
        <c:ser>
          <c:idx val="3"/>
          <c:order val="1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Taxi保有量_L!$D$34:$D$74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Taxi保有量_L!$I$34:$I$74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0.20107333414244835</c:v>
                </c:pt>
                <c:pt idx="4">
                  <c:v>0.60944741698924954</c:v>
                </c:pt>
                <c:pt idx="5">
                  <c:v>1.6032983426796479</c:v>
                </c:pt>
                <c:pt idx="6">
                  <c:v>3.4250799670580623</c:v>
                </c:pt>
                <c:pt idx="7">
                  <c:v>6.1588476412304161</c:v>
                </c:pt>
                <c:pt idx="8">
                  <c:v>9.9202303578000883</c:v>
                </c:pt>
                <c:pt idx="9">
                  <c:v>14.764187641466091</c:v>
                </c:pt>
                <c:pt idx="10">
                  <c:v>20.607200526000678</c:v>
                </c:pt>
                <c:pt idx="11">
                  <c:v>27.217163775947416</c:v>
                </c:pt>
                <c:pt idx="12">
                  <c:v>34.394310296694535</c:v>
                </c:pt>
                <c:pt idx="13">
                  <c:v>41.565168739893444</c:v>
                </c:pt>
                <c:pt idx="14">
                  <c:v>48.892013599641977</c:v>
                </c:pt>
                <c:pt idx="15">
                  <c:v>56.919551925045454</c:v>
                </c:pt>
                <c:pt idx="16">
                  <c:v>65.794405185776782</c:v>
                </c:pt>
                <c:pt idx="17">
                  <c:v>75.304648493591188</c:v>
                </c:pt>
                <c:pt idx="18">
                  <c:v>85.077281552236769</c:v>
                </c:pt>
                <c:pt idx="19">
                  <c:v>94.600578836331479</c:v>
                </c:pt>
                <c:pt idx="20">
                  <c:v>103.40736083501164</c:v>
                </c:pt>
                <c:pt idx="21">
                  <c:v>111.25658713924982</c:v>
                </c:pt>
                <c:pt idx="22">
                  <c:v>118.07171108602707</c:v>
                </c:pt>
                <c:pt idx="23">
                  <c:v>123.75793133540742</c:v>
                </c:pt>
                <c:pt idx="24">
                  <c:v>128.3815708491222</c:v>
                </c:pt>
                <c:pt idx="25">
                  <c:v>132.03707093562954</c:v>
                </c:pt>
                <c:pt idx="26">
                  <c:v>134.64823876895881</c:v>
                </c:pt>
                <c:pt idx="27">
                  <c:v>136.39192280794435</c:v>
                </c:pt>
                <c:pt idx="28">
                  <c:v>137.48820708530513</c:v>
                </c:pt>
                <c:pt idx="29">
                  <c:v>138.1591681231792</c:v>
                </c:pt>
                <c:pt idx="30">
                  <c:v>138.57737808415146</c:v>
                </c:pt>
                <c:pt idx="31">
                  <c:v>138.81255601549566</c:v>
                </c:pt>
                <c:pt idx="32">
                  <c:v>138.88744318650026</c:v>
                </c:pt>
                <c:pt idx="33">
                  <c:v>138.88999997477029</c:v>
                </c:pt>
                <c:pt idx="34">
                  <c:v>138.88999999999999</c:v>
                </c:pt>
                <c:pt idx="35">
                  <c:v>138.88999999999999</c:v>
                </c:pt>
                <c:pt idx="36">
                  <c:v>138.88999999999999</c:v>
                </c:pt>
                <c:pt idx="37">
                  <c:v>138.88999999999999</c:v>
                </c:pt>
                <c:pt idx="38">
                  <c:v>138.88999999999999</c:v>
                </c:pt>
                <c:pt idx="39">
                  <c:v>138.88999999999999</c:v>
                </c:pt>
                <c:pt idx="40">
                  <c:v>138.88676353418822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57-4F0B-826C-C2A69FCF90BE}"/>
            </c:ext>
          </c:extLst>
        </c:ser>
        <c:ser>
          <c:idx val="1"/>
          <c:order val="2"/>
          <c:marker>
            <c:symbol val="none"/>
          </c:marker>
          <c:cat>
            <c:numRef>
              <c:f>Taxi保有量_L!$D$34:$D$74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Taxi保有量_L!$I$34:$I$74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0.20107333414244835</c:v>
                </c:pt>
                <c:pt idx="4">
                  <c:v>0.60944741698924954</c:v>
                </c:pt>
                <c:pt idx="5">
                  <c:v>1.6032983426796479</c:v>
                </c:pt>
                <c:pt idx="6">
                  <c:v>3.4250799670580623</c:v>
                </c:pt>
                <c:pt idx="7">
                  <c:v>6.1588476412304161</c:v>
                </c:pt>
                <c:pt idx="8">
                  <c:v>9.9202303578000883</c:v>
                </c:pt>
                <c:pt idx="9">
                  <c:v>14.764187641466091</c:v>
                </c:pt>
                <c:pt idx="10">
                  <c:v>20.607200526000678</c:v>
                </c:pt>
                <c:pt idx="11">
                  <c:v>27.217163775947416</c:v>
                </c:pt>
                <c:pt idx="12">
                  <c:v>34.394310296694535</c:v>
                </c:pt>
                <c:pt idx="13">
                  <c:v>41.565168739893444</c:v>
                </c:pt>
                <c:pt idx="14">
                  <c:v>48.892013599641977</c:v>
                </c:pt>
                <c:pt idx="15">
                  <c:v>56.919551925045454</c:v>
                </c:pt>
                <c:pt idx="16">
                  <c:v>65.794405185776782</c:v>
                </c:pt>
                <c:pt idx="17">
                  <c:v>75.304648493591188</c:v>
                </c:pt>
                <c:pt idx="18">
                  <c:v>85.077281552236769</c:v>
                </c:pt>
                <c:pt idx="19">
                  <c:v>94.600578836331479</c:v>
                </c:pt>
                <c:pt idx="20">
                  <c:v>103.40736083501164</c:v>
                </c:pt>
                <c:pt idx="21">
                  <c:v>111.25658713924982</c:v>
                </c:pt>
                <c:pt idx="22">
                  <c:v>118.07171108602707</c:v>
                </c:pt>
                <c:pt idx="23">
                  <c:v>123.75793133540742</c:v>
                </c:pt>
                <c:pt idx="24">
                  <c:v>128.3815708491222</c:v>
                </c:pt>
                <c:pt idx="25">
                  <c:v>132.03707093562954</c:v>
                </c:pt>
                <c:pt idx="26">
                  <c:v>134.64823876895881</c:v>
                </c:pt>
                <c:pt idx="27">
                  <c:v>136.39192280794435</c:v>
                </c:pt>
                <c:pt idx="28">
                  <c:v>137.48820708530513</c:v>
                </c:pt>
                <c:pt idx="29">
                  <c:v>138.1591681231792</c:v>
                </c:pt>
                <c:pt idx="30">
                  <c:v>138.57737808415146</c:v>
                </c:pt>
                <c:pt idx="31">
                  <c:v>138.81255601549566</c:v>
                </c:pt>
                <c:pt idx="32">
                  <c:v>138.88744318650026</c:v>
                </c:pt>
                <c:pt idx="33">
                  <c:v>138.88999997477029</c:v>
                </c:pt>
                <c:pt idx="34">
                  <c:v>138.88999999999999</c:v>
                </c:pt>
                <c:pt idx="35">
                  <c:v>138.88999999999999</c:v>
                </c:pt>
                <c:pt idx="36">
                  <c:v>138.88999999999999</c:v>
                </c:pt>
                <c:pt idx="37">
                  <c:v>138.88999999999999</c:v>
                </c:pt>
                <c:pt idx="38">
                  <c:v>138.88999999999999</c:v>
                </c:pt>
                <c:pt idx="39">
                  <c:v>138.88999999999999</c:v>
                </c:pt>
                <c:pt idx="40">
                  <c:v>138.88676353418822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57-4F0B-826C-C2A69FCF90BE}"/>
            </c:ext>
          </c:extLst>
        </c:ser>
        <c:ser>
          <c:idx val="0"/>
          <c:order val="3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Taxi保有量_L!$D$34:$D$74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Taxi保有量_L!$I$34:$I$74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0.20107333414244835</c:v>
                </c:pt>
                <c:pt idx="4">
                  <c:v>0.60944741698924954</c:v>
                </c:pt>
                <c:pt idx="5">
                  <c:v>1.6032983426796479</c:v>
                </c:pt>
                <c:pt idx="6">
                  <c:v>3.4250799670580623</c:v>
                </c:pt>
                <c:pt idx="7">
                  <c:v>6.1588476412304161</c:v>
                </c:pt>
                <c:pt idx="8">
                  <c:v>9.9202303578000883</c:v>
                </c:pt>
                <c:pt idx="9">
                  <c:v>14.764187641466091</c:v>
                </c:pt>
                <c:pt idx="10">
                  <c:v>20.607200526000678</c:v>
                </c:pt>
                <c:pt idx="11">
                  <c:v>27.217163775947416</c:v>
                </c:pt>
                <c:pt idx="12">
                  <c:v>34.394310296694535</c:v>
                </c:pt>
                <c:pt idx="13">
                  <c:v>41.565168739893444</c:v>
                </c:pt>
                <c:pt idx="14">
                  <c:v>48.892013599641977</c:v>
                </c:pt>
                <c:pt idx="15">
                  <c:v>56.919551925045454</c:v>
                </c:pt>
                <c:pt idx="16">
                  <c:v>65.794405185776782</c:v>
                </c:pt>
                <c:pt idx="17">
                  <c:v>75.304648493591188</c:v>
                </c:pt>
                <c:pt idx="18">
                  <c:v>85.077281552236769</c:v>
                </c:pt>
                <c:pt idx="19">
                  <c:v>94.600578836331479</c:v>
                </c:pt>
                <c:pt idx="20">
                  <c:v>103.40736083501164</c:v>
                </c:pt>
                <c:pt idx="21">
                  <c:v>111.25658713924982</c:v>
                </c:pt>
                <c:pt idx="22">
                  <c:v>118.07171108602707</c:v>
                </c:pt>
                <c:pt idx="23">
                  <c:v>123.75793133540742</c:v>
                </c:pt>
                <c:pt idx="24">
                  <c:v>128.3815708491222</c:v>
                </c:pt>
                <c:pt idx="25">
                  <c:v>132.03707093562954</c:v>
                </c:pt>
                <c:pt idx="26">
                  <c:v>134.64823876895881</c:v>
                </c:pt>
                <c:pt idx="27">
                  <c:v>136.39192280794435</c:v>
                </c:pt>
                <c:pt idx="28">
                  <c:v>137.48820708530513</c:v>
                </c:pt>
                <c:pt idx="29">
                  <c:v>138.1591681231792</c:v>
                </c:pt>
                <c:pt idx="30">
                  <c:v>138.57737808415146</c:v>
                </c:pt>
                <c:pt idx="31">
                  <c:v>138.81255601549566</c:v>
                </c:pt>
                <c:pt idx="32">
                  <c:v>138.88744318650026</c:v>
                </c:pt>
                <c:pt idx="33">
                  <c:v>138.88999997477029</c:v>
                </c:pt>
                <c:pt idx="34">
                  <c:v>138.88999999999999</c:v>
                </c:pt>
                <c:pt idx="35">
                  <c:v>138.88999999999999</c:v>
                </c:pt>
                <c:pt idx="36">
                  <c:v>138.88999999999999</c:v>
                </c:pt>
                <c:pt idx="37">
                  <c:v>138.88999999999999</c:v>
                </c:pt>
                <c:pt idx="38">
                  <c:v>138.88999999999999</c:v>
                </c:pt>
                <c:pt idx="39">
                  <c:v>138.88999999999999</c:v>
                </c:pt>
                <c:pt idx="40">
                  <c:v>138.88676353418822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57-4F0B-826C-C2A69FCF90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4791304"/>
        <c:axId val="534788680"/>
      </c:lineChart>
      <c:catAx>
        <c:axId val="534791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4788680"/>
        <c:crosses val="autoZero"/>
        <c:auto val="1"/>
        <c:lblAlgn val="ctr"/>
        <c:lblOffset val="100"/>
        <c:noMultiLvlLbl val="0"/>
      </c:catAx>
      <c:valAx>
        <c:axId val="53478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4791304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电动车占比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Taxi保有量_L!$D$34:$D$74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Taxi保有量_L!$J$34:$J$74</c:f>
              <c:numCache>
                <c:formatCode>0.0%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1.5005472697197637E-3</c:v>
                </c:pt>
                <c:pt idx="4">
                  <c:v>4.4481966060086822E-3</c:v>
                </c:pt>
                <c:pt idx="5">
                  <c:v>1.1513812155688674E-2</c:v>
                </c:pt>
                <c:pt idx="6">
                  <c:v>2.439515646052751E-2</c:v>
                </c:pt>
                <c:pt idx="7">
                  <c:v>4.4124141289800939E-2</c:v>
                </c:pt>
                <c:pt idx="8">
                  <c:v>7.1425087175463239E-2</c:v>
                </c:pt>
                <c:pt idx="9">
                  <c:v>0.106301300608151</c:v>
                </c:pt>
                <c:pt idx="10">
                  <c:v>0.14837065682195033</c:v>
                </c:pt>
                <c:pt idx="11">
                  <c:v>0.19596201149072948</c:v>
                </c:pt>
                <c:pt idx="12">
                  <c:v>0.24763705303977634</c:v>
                </c:pt>
                <c:pt idx="13">
                  <c:v>0.29926682079266648</c:v>
                </c:pt>
                <c:pt idx="14">
                  <c:v>0.35201968175996817</c:v>
                </c:pt>
                <c:pt idx="15">
                  <c:v>0.40981749532036477</c:v>
                </c:pt>
                <c:pt idx="16">
                  <c:v>0.47371592761017201</c:v>
                </c:pt>
                <c:pt idx="17">
                  <c:v>0.54218913164080351</c:v>
                </c:pt>
                <c:pt idx="18">
                  <c:v>0.61255152676389069</c:v>
                </c:pt>
                <c:pt idx="19">
                  <c:v>0.68111871867183738</c:v>
                </c:pt>
                <c:pt idx="20">
                  <c:v>0.74452704179574958</c:v>
                </c:pt>
                <c:pt idx="21">
                  <c:v>0.80104101907444614</c:v>
                </c:pt>
                <c:pt idx="22">
                  <c:v>0.85010951894324338</c:v>
                </c:pt>
                <c:pt idx="23">
                  <c:v>0.89104997721511581</c:v>
                </c:pt>
                <c:pt idx="24">
                  <c:v>0.92433991539435678</c:v>
                </c:pt>
                <c:pt idx="25">
                  <c:v>0.9506593054620891</c:v>
                </c:pt>
                <c:pt idx="26">
                  <c:v>0.96945956345999584</c:v>
                </c:pt>
                <c:pt idx="27">
                  <c:v>0.98201398810529461</c:v>
                </c:pt>
                <c:pt idx="28">
                  <c:v>0.98990717175682297</c:v>
                </c:pt>
                <c:pt idx="29">
                  <c:v>0.99473805258246972</c:v>
                </c:pt>
                <c:pt idx="30">
                  <c:v>0.99774914021276895</c:v>
                </c:pt>
                <c:pt idx="31">
                  <c:v>0.99944240777230664</c:v>
                </c:pt>
                <c:pt idx="32">
                  <c:v>0.99998159109007323</c:v>
                </c:pt>
                <c:pt idx="33">
                  <c:v>0.99999999981834764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0.99997669763257424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97-4A70-BDE7-6D1570AC30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4791304"/>
        <c:axId val="534788680"/>
      </c:lineChart>
      <c:catAx>
        <c:axId val="534791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4788680"/>
        <c:crosses val="autoZero"/>
        <c:auto val="1"/>
        <c:lblAlgn val="ctr"/>
        <c:lblOffset val="100"/>
        <c:noMultiLvlLbl val="0"/>
      </c:catAx>
      <c:valAx>
        <c:axId val="53478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4791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电动车销量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Taxi保有量_L!$D$34:$D$74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Taxi保有量_L!$H$34:$H$74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0.20107333414244835</c:v>
                </c:pt>
                <c:pt idx="4">
                  <c:v>0.4083740829484907</c:v>
                </c:pt>
                <c:pt idx="5">
                  <c:v>0.99385113405519054</c:v>
                </c:pt>
                <c:pt idx="6">
                  <c:v>1.8217998525643866</c:v>
                </c:pt>
                <c:pt idx="7">
                  <c:v>2.7342129166189628</c:v>
                </c:pt>
                <c:pt idx="8">
                  <c:v>3.7667797864106549</c:v>
                </c:pt>
                <c:pt idx="9">
                  <c:v>4.8840353750032754</c:v>
                </c:pt>
                <c:pt idx="10">
                  <c:v>6.0209832718691425</c:v>
                </c:pt>
                <c:pt idx="11">
                  <c:v>7.0598310770729737</c:v>
                </c:pt>
                <c:pt idx="12">
                  <c:v>8.1162552648361377</c:v>
                </c:pt>
                <c:pt idx="13">
                  <c:v>8.8610768389772137</c:v>
                </c:pt>
                <c:pt idx="14">
                  <c:v>9.9174959512504248</c:v>
                </c:pt>
                <c:pt idx="15">
                  <c:v>11.619927754514174</c:v>
                </c:pt>
                <c:pt idx="16">
                  <c:v>13.552701090492116</c:v>
                </c:pt>
                <c:pt idx="17">
                  <c:v>15.300047705602918</c:v>
                </c:pt>
                <c:pt idx="18">
                  <c:v>16.633182835469782</c:v>
                </c:pt>
                <c:pt idx="19">
                  <c:v>17.391834405329437</c:v>
                </c:pt>
                <c:pt idx="20">
                  <c:v>17.603006241146495</c:v>
                </c:pt>
                <c:pt idx="21">
                  <c:v>17.704763526943342</c:v>
                </c:pt>
                <c:pt idx="22">
                  <c:v>18.164552797791362</c:v>
                </c:pt>
                <c:pt idx="23">
                  <c:v>18.832845273766239</c:v>
                </c:pt>
                <c:pt idx="24">
                  <c:v>19.498219052541121</c:v>
                </c:pt>
                <c:pt idx="25">
                  <c:v>19.908147464594464</c:v>
                </c:pt>
                <c:pt idx="26">
                  <c:v>19.74551901016801</c:v>
                </c:pt>
                <c:pt idx="27">
                  <c:v>19.288904471630303</c:v>
                </c:pt>
                <c:pt idx="28">
                  <c:v>18.855693706757705</c:v>
                </c:pt>
                <c:pt idx="29">
                  <c:v>18.794154971132599</c:v>
                </c:pt>
                <c:pt idx="30">
                  <c:v>19.12038496732761</c:v>
                </c:pt>
                <c:pt idx="31">
                  <c:v>19.543687257863127</c:v>
                </c:pt>
                <c:pt idx="32">
                  <c:v>19.784270502583837</c:v>
                </c:pt>
                <c:pt idx="33">
                  <c:v>19.715371957207566</c:v>
                </c:pt>
                <c:pt idx="34">
                  <c:v>19.385603904087162</c:v>
                </c:pt>
                <c:pt idx="35">
                  <c:v>19.019550642540111</c:v>
                </c:pt>
                <c:pt idx="36">
                  <c:v>18.887931986412369</c:v>
                </c:pt>
                <c:pt idx="37">
                  <c:v>19.077821167557659</c:v>
                </c:pt>
                <c:pt idx="38">
                  <c:v>19.421644839678379</c:v>
                </c:pt>
                <c:pt idx="39">
                  <c:v>19.669889357896665</c:v>
                </c:pt>
                <c:pt idx="40">
                  <c:v>19.669889357896665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A0-473D-ACED-BD2AD99EB9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4791304"/>
        <c:axId val="534788680"/>
      </c:lineChart>
      <c:catAx>
        <c:axId val="534791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4788680"/>
        <c:crosses val="autoZero"/>
        <c:auto val="1"/>
        <c:lblAlgn val="ctr"/>
        <c:lblOffset val="100"/>
        <c:noMultiLvlLbl val="0"/>
      </c:catAx>
      <c:valAx>
        <c:axId val="53478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4791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出租车销量预计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Taxi保有量_M!$D$24:$D$74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Taxi保有量_M!$F$23:$F$73</c:f>
              <c:numCache>
                <c:formatCode>General</c:formatCode>
                <c:ptCount val="51"/>
                <c:pt idx="0">
                  <c:v>11.892842760070927</c:v>
                </c:pt>
                <c:pt idx="1">
                  <c:v>12.865743892623655</c:v>
                </c:pt>
                <c:pt idx="2">
                  <c:v>13.942043185836589</c:v>
                </c:pt>
                <c:pt idx="3">
                  <c:v>13.884907918018982</c:v>
                </c:pt>
                <c:pt idx="4">
                  <c:v>14.891646821330411</c:v>
                </c:pt>
                <c:pt idx="5">
                  <c:v>14.991610033623274</c:v>
                </c:pt>
                <c:pt idx="6">
                  <c:v>16.068538782189336</c:v>
                </c:pt>
                <c:pt idx="7">
                  <c:v>17.378035260797702</c:v>
                </c:pt>
                <c:pt idx="8">
                  <c:v>18.664483047662742</c:v>
                </c:pt>
                <c:pt idx="9">
                  <c:v>18.548752698548768</c:v>
                </c:pt>
                <c:pt idx="10">
                  <c:v>19.635553295562389</c:v>
                </c:pt>
                <c:pt idx="11">
                  <c:v>18.377944619513556</c:v>
                </c:pt>
                <c:pt idx="12">
                  <c:v>18.746949729584983</c:v>
                </c:pt>
                <c:pt idx="13">
                  <c:v>19.95180163181719</c:v>
                </c:pt>
                <c:pt idx="14">
                  <c:v>20.107333414244835</c:v>
                </c:pt>
                <c:pt idx="15">
                  <c:v>20.418704147424535</c:v>
                </c:pt>
                <c:pt idx="16">
                  <c:v>19.87702268110381</c:v>
                </c:pt>
                <c:pt idx="17">
                  <c:v>18.217998525643864</c:v>
                </c:pt>
                <c:pt idx="18">
                  <c:v>18.228086110793086</c:v>
                </c:pt>
                <c:pt idx="19">
                  <c:v>18.833898932053273</c:v>
                </c:pt>
                <c:pt idx="20">
                  <c:v>19.536141500013102</c:v>
                </c:pt>
                <c:pt idx="21">
                  <c:v>20.06994423956381</c:v>
                </c:pt>
                <c:pt idx="22">
                  <c:v>20.170945934494213</c:v>
                </c:pt>
                <c:pt idx="23">
                  <c:v>19.795744548380824</c:v>
                </c:pt>
                <c:pt idx="24">
                  <c:v>18.853354976547266</c:v>
                </c:pt>
                <c:pt idx="25">
                  <c:v>18.36573324305634</c:v>
                </c:pt>
                <c:pt idx="26">
                  <c:v>18.74181895889383</c:v>
                </c:pt>
                <c:pt idx="27">
                  <c:v>19.361001557845881</c:v>
                </c:pt>
                <c:pt idx="28">
                  <c:v>19.870191825458335</c:v>
                </c:pt>
                <c:pt idx="29">
                  <c:v>20.039979319843113</c:v>
                </c:pt>
                <c:pt idx="30">
                  <c:v>19.76344818787436</c:v>
                </c:pt>
                <c:pt idx="31">
                  <c:v>19.133702436028798</c:v>
                </c:pt>
                <c:pt idx="32">
                  <c:v>18.63659318625615</c:v>
                </c:pt>
                <c:pt idx="33">
                  <c:v>18.72634309050656</c:v>
                </c:pt>
                <c:pt idx="34">
                  <c:v>19.21718905486351</c:v>
                </c:pt>
                <c:pt idx="35">
                  <c:v>19.695170760142545</c:v>
                </c:pt>
                <c:pt idx="36">
                  <c:v>19.908147464594464</c:v>
                </c:pt>
                <c:pt idx="37">
                  <c:v>19.74551901016801</c:v>
                </c:pt>
                <c:pt idx="38">
                  <c:v>19.288904471630303</c:v>
                </c:pt>
                <c:pt idx="39">
                  <c:v>18.855693706757705</c:v>
                </c:pt>
                <c:pt idx="40">
                  <c:v>18.794154971132599</c:v>
                </c:pt>
                <c:pt idx="41">
                  <c:v>19.12038496732761</c:v>
                </c:pt>
                <c:pt idx="42">
                  <c:v>19.543687257863127</c:v>
                </c:pt>
                <c:pt idx="43">
                  <c:v>19.784270502583837</c:v>
                </c:pt>
                <c:pt idx="44">
                  <c:v>19.715371957207566</c:v>
                </c:pt>
                <c:pt idx="45">
                  <c:v>19.385603904087162</c:v>
                </c:pt>
                <c:pt idx="46">
                  <c:v>19.019550642540111</c:v>
                </c:pt>
                <c:pt idx="47">
                  <c:v>18.887931986412369</c:v>
                </c:pt>
                <c:pt idx="48">
                  <c:v>19.077821167557659</c:v>
                </c:pt>
                <c:pt idx="49">
                  <c:v>19.421644839678379</c:v>
                </c:pt>
                <c:pt idx="50">
                  <c:v>19.669889357896665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57-4B07-8993-CC9231BC04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4788352"/>
        <c:axId val="534792616"/>
      </c:lineChart>
      <c:catAx>
        <c:axId val="534788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4792616"/>
        <c:crosses val="autoZero"/>
        <c:auto val="1"/>
        <c:lblAlgn val="ctr"/>
        <c:lblOffset val="100"/>
        <c:noMultiLvlLbl val="0"/>
      </c:catAx>
      <c:valAx>
        <c:axId val="534792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4788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出租车保有量预计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Taxi保有量_M!$D$24:$D$74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Taxi保有量_M!$E$24:$E$74</c:f>
              <c:numCache>
                <c:formatCode>General</c:formatCode>
                <c:ptCount val="51"/>
                <c:pt idx="0">
                  <c:v>58</c:v>
                </c:pt>
                <c:pt idx="1">
                  <c:v>66</c:v>
                </c:pt>
                <c:pt idx="2">
                  <c:v>74</c:v>
                </c:pt>
                <c:pt idx="3">
                  <c:v>81</c:v>
                </c:pt>
                <c:pt idx="4">
                  <c:v>88</c:v>
                </c:pt>
                <c:pt idx="5">
                  <c:v>94</c:v>
                </c:pt>
                <c:pt idx="6">
                  <c:v>100</c:v>
                </c:pt>
                <c:pt idx="7">
                  <c:v>106</c:v>
                </c:pt>
                <c:pt idx="8">
                  <c:v>112</c:v>
                </c:pt>
                <c:pt idx="9">
                  <c:v>117</c:v>
                </c:pt>
                <c:pt idx="10">
                  <c:v>122.57</c:v>
                </c:pt>
                <c:pt idx="11">
                  <c:v>126.38</c:v>
                </c:pt>
                <c:pt idx="12">
                  <c:v>129.97</c:v>
                </c:pt>
                <c:pt idx="13">
                  <c:v>134</c:v>
                </c:pt>
                <c:pt idx="14">
                  <c:v>137.01</c:v>
                </c:pt>
                <c:pt idx="15">
                  <c:v>139.25</c:v>
                </c:pt>
                <c:pt idx="16">
                  <c:v>140.4</c:v>
                </c:pt>
                <c:pt idx="17">
                  <c:v>139.58000000000001</c:v>
                </c:pt>
                <c:pt idx="18">
                  <c:v>138.88999999999999</c:v>
                </c:pt>
                <c:pt idx="19">
                  <c:v>138.88999999999999</c:v>
                </c:pt>
                <c:pt idx="20">
                  <c:v>138.88999999999999</c:v>
                </c:pt>
                <c:pt idx="21">
                  <c:v>138.88999999999999</c:v>
                </c:pt>
                <c:pt idx="22">
                  <c:v>138.88999999999999</c:v>
                </c:pt>
                <c:pt idx="23">
                  <c:v>138.88999999999999</c:v>
                </c:pt>
                <c:pt idx="24">
                  <c:v>138.88999999999999</c:v>
                </c:pt>
                <c:pt idx="25">
                  <c:v>138.88999999999999</c:v>
                </c:pt>
                <c:pt idx="26">
                  <c:v>138.88999999999999</c:v>
                </c:pt>
                <c:pt idx="27">
                  <c:v>138.88999999999999</c:v>
                </c:pt>
                <c:pt idx="28">
                  <c:v>138.88999999999999</c:v>
                </c:pt>
                <c:pt idx="29">
                  <c:v>138.88999999999999</c:v>
                </c:pt>
                <c:pt idx="30">
                  <c:v>138.88999999999999</c:v>
                </c:pt>
                <c:pt idx="31">
                  <c:v>138.88999999999999</c:v>
                </c:pt>
                <c:pt idx="32">
                  <c:v>138.88999999999999</c:v>
                </c:pt>
                <c:pt idx="33">
                  <c:v>138.88999999999999</c:v>
                </c:pt>
                <c:pt idx="34">
                  <c:v>138.88999999999999</c:v>
                </c:pt>
                <c:pt idx="35">
                  <c:v>138.88999999999999</c:v>
                </c:pt>
                <c:pt idx="36">
                  <c:v>138.88999999999999</c:v>
                </c:pt>
                <c:pt idx="37">
                  <c:v>138.88999999999999</c:v>
                </c:pt>
                <c:pt idx="38">
                  <c:v>138.88999999999999</c:v>
                </c:pt>
                <c:pt idx="39">
                  <c:v>138.88999999999999</c:v>
                </c:pt>
                <c:pt idx="40">
                  <c:v>138.88999999999999</c:v>
                </c:pt>
                <c:pt idx="41">
                  <c:v>138.88999999999999</c:v>
                </c:pt>
                <c:pt idx="42">
                  <c:v>138.88999999999999</c:v>
                </c:pt>
                <c:pt idx="43">
                  <c:v>138.88999999999999</c:v>
                </c:pt>
                <c:pt idx="44">
                  <c:v>138.88999999999999</c:v>
                </c:pt>
                <c:pt idx="45">
                  <c:v>138.88999999999999</c:v>
                </c:pt>
                <c:pt idx="46">
                  <c:v>138.88999999999999</c:v>
                </c:pt>
                <c:pt idx="47">
                  <c:v>138.88999999999999</c:v>
                </c:pt>
                <c:pt idx="48">
                  <c:v>138.88999999999999</c:v>
                </c:pt>
                <c:pt idx="49">
                  <c:v>138.88999999999999</c:v>
                </c:pt>
                <c:pt idx="50">
                  <c:v>138.88999999999999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44-4FC1-9B6B-C01AA05E4F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1199760"/>
        <c:axId val="561205008"/>
      </c:lineChart>
      <c:catAx>
        <c:axId val="561199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61205008"/>
        <c:crosses val="autoZero"/>
        <c:auto val="1"/>
        <c:lblAlgn val="ctr"/>
        <c:lblOffset val="100"/>
        <c:noMultiLvlLbl val="0"/>
      </c:catAx>
      <c:valAx>
        <c:axId val="561205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61199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电动车保有量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2"/>
          <c:order val="0"/>
          <c:marker>
            <c:symbol val="none"/>
          </c:marker>
          <c:cat>
            <c:numRef>
              <c:f>Taxi保有量_M!$D$34:$D$74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Taxi保有量_M!$I$34:$I$74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0.20107333414244835</c:v>
                </c:pt>
                <c:pt idx="4">
                  <c:v>0.60944741698924954</c:v>
                </c:pt>
                <c:pt idx="5">
                  <c:v>1.6032983426796479</c:v>
                </c:pt>
                <c:pt idx="6">
                  <c:v>3.4250799670580623</c:v>
                </c:pt>
                <c:pt idx="7">
                  <c:v>6.1588476412304161</c:v>
                </c:pt>
                <c:pt idx="8">
                  <c:v>9.9202303578000883</c:v>
                </c:pt>
                <c:pt idx="9">
                  <c:v>14.764187641466091</c:v>
                </c:pt>
                <c:pt idx="10">
                  <c:v>20.807899968396317</c:v>
                </c:pt>
                <c:pt idx="11">
                  <c:v>28.02299159627638</c:v>
                </c:pt>
                <c:pt idx="12">
                  <c:v>36.189925136365311</c:v>
                </c:pt>
                <c:pt idx="13">
                  <c:v>44.869033578924927</c:v>
                </c:pt>
                <c:pt idx="14">
                  <c:v>53.848332528759038</c:v>
                </c:pt>
                <c:pt idx="15">
                  <c:v>63.556847216695566</c:v>
                </c:pt>
                <c:pt idx="16">
                  <c:v>73.936210956468742</c:v>
                </c:pt>
                <c:pt idx="17">
                  <c:v>84.830914755995565</c:v>
                </c:pt>
                <c:pt idx="18">
                  <c:v>95.675567841011713</c:v>
                </c:pt>
                <c:pt idx="19">
                  <c:v>105.84641128834528</c:v>
                </c:pt>
                <c:pt idx="20">
                  <c:v>114.84656880659566</c:v>
                </c:pt>
                <c:pt idx="21">
                  <c:v>122.03225425127849</c:v>
                </c:pt>
                <c:pt idx="22">
                  <c:v>127.75882761597389</c:v>
                </c:pt>
                <c:pt idx="23">
                  <c:v>132.22311864825758</c:v>
                </c:pt>
                <c:pt idx="24">
                  <c:v>135.46571368372767</c:v>
                </c:pt>
                <c:pt idx="25">
                  <c:v>137.52978066776262</c:v>
                </c:pt>
                <c:pt idx="26">
                  <c:v>138.57576323127847</c:v>
                </c:pt>
                <c:pt idx="27">
                  <c:v>138.87973725766574</c:v>
                </c:pt>
                <c:pt idx="28">
                  <c:v>138.88999989873133</c:v>
                </c:pt>
                <c:pt idx="29">
                  <c:v>138.88999999999999</c:v>
                </c:pt>
                <c:pt idx="30">
                  <c:v>138.88999999999999</c:v>
                </c:pt>
                <c:pt idx="31">
                  <c:v>138.88999999999999</c:v>
                </c:pt>
                <c:pt idx="32">
                  <c:v>138.88999999999999</c:v>
                </c:pt>
                <c:pt idx="33">
                  <c:v>138.88999999999999</c:v>
                </c:pt>
                <c:pt idx="34">
                  <c:v>138.88999999999999</c:v>
                </c:pt>
                <c:pt idx="35">
                  <c:v>138.88999999999999</c:v>
                </c:pt>
                <c:pt idx="36">
                  <c:v>138.88999999999999</c:v>
                </c:pt>
                <c:pt idx="37">
                  <c:v>138.88999999999999</c:v>
                </c:pt>
                <c:pt idx="38">
                  <c:v>138.88999999999999</c:v>
                </c:pt>
                <c:pt idx="39">
                  <c:v>138.88999999999999</c:v>
                </c:pt>
                <c:pt idx="40">
                  <c:v>138.88676353418822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DC-4EA9-9136-E217DFF24F66}"/>
            </c:ext>
          </c:extLst>
        </c:ser>
        <c:ser>
          <c:idx val="3"/>
          <c:order val="1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Taxi保有量_M!$D$34:$D$74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Taxi保有量_M!$I$34:$I$74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0.20107333414244835</c:v>
                </c:pt>
                <c:pt idx="4">
                  <c:v>0.60944741698924954</c:v>
                </c:pt>
                <c:pt idx="5">
                  <c:v>1.6032983426796479</c:v>
                </c:pt>
                <c:pt idx="6">
                  <c:v>3.4250799670580623</c:v>
                </c:pt>
                <c:pt idx="7">
                  <c:v>6.1588476412304161</c:v>
                </c:pt>
                <c:pt idx="8">
                  <c:v>9.9202303578000883</c:v>
                </c:pt>
                <c:pt idx="9">
                  <c:v>14.764187641466091</c:v>
                </c:pt>
                <c:pt idx="10">
                  <c:v>20.807899968396317</c:v>
                </c:pt>
                <c:pt idx="11">
                  <c:v>28.02299159627638</c:v>
                </c:pt>
                <c:pt idx="12">
                  <c:v>36.189925136365311</c:v>
                </c:pt>
                <c:pt idx="13">
                  <c:v>44.869033578924927</c:v>
                </c:pt>
                <c:pt idx="14">
                  <c:v>53.848332528759038</c:v>
                </c:pt>
                <c:pt idx="15">
                  <c:v>63.556847216695566</c:v>
                </c:pt>
                <c:pt idx="16">
                  <c:v>73.936210956468742</c:v>
                </c:pt>
                <c:pt idx="17">
                  <c:v>84.830914755995565</c:v>
                </c:pt>
                <c:pt idx="18">
                  <c:v>95.675567841011713</c:v>
                </c:pt>
                <c:pt idx="19">
                  <c:v>105.84641128834528</c:v>
                </c:pt>
                <c:pt idx="20">
                  <c:v>114.84656880659566</c:v>
                </c:pt>
                <c:pt idx="21">
                  <c:v>122.03225425127849</c:v>
                </c:pt>
                <c:pt idx="22">
                  <c:v>127.75882761597389</c:v>
                </c:pt>
                <c:pt idx="23">
                  <c:v>132.22311864825758</c:v>
                </c:pt>
                <c:pt idx="24">
                  <c:v>135.46571368372767</c:v>
                </c:pt>
                <c:pt idx="25">
                  <c:v>137.52978066776262</c:v>
                </c:pt>
                <c:pt idx="26">
                  <c:v>138.57576323127847</c:v>
                </c:pt>
                <c:pt idx="27">
                  <c:v>138.87973725766574</c:v>
                </c:pt>
                <c:pt idx="28">
                  <c:v>138.88999989873133</c:v>
                </c:pt>
                <c:pt idx="29">
                  <c:v>138.88999999999999</c:v>
                </c:pt>
                <c:pt idx="30">
                  <c:v>138.88999999999999</c:v>
                </c:pt>
                <c:pt idx="31">
                  <c:v>138.88999999999999</c:v>
                </c:pt>
                <c:pt idx="32">
                  <c:v>138.88999999999999</c:v>
                </c:pt>
                <c:pt idx="33">
                  <c:v>138.88999999999999</c:v>
                </c:pt>
                <c:pt idx="34">
                  <c:v>138.88999999999999</c:v>
                </c:pt>
                <c:pt idx="35">
                  <c:v>138.88999999999999</c:v>
                </c:pt>
                <c:pt idx="36">
                  <c:v>138.88999999999999</c:v>
                </c:pt>
                <c:pt idx="37">
                  <c:v>138.88999999999999</c:v>
                </c:pt>
                <c:pt idx="38">
                  <c:v>138.88999999999999</c:v>
                </c:pt>
                <c:pt idx="39">
                  <c:v>138.88999999999999</c:v>
                </c:pt>
                <c:pt idx="40">
                  <c:v>138.88676353418822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DC-4EA9-9136-E217DFF24F66}"/>
            </c:ext>
          </c:extLst>
        </c:ser>
        <c:ser>
          <c:idx val="1"/>
          <c:order val="2"/>
          <c:marker>
            <c:symbol val="none"/>
          </c:marker>
          <c:cat>
            <c:numRef>
              <c:f>Taxi保有量_M!$D$34:$D$74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Taxi保有量_M!$I$34:$I$74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0.20107333414244835</c:v>
                </c:pt>
                <c:pt idx="4">
                  <c:v>0.60944741698924954</c:v>
                </c:pt>
                <c:pt idx="5">
                  <c:v>1.6032983426796479</c:v>
                </c:pt>
                <c:pt idx="6">
                  <c:v>3.4250799670580623</c:v>
                </c:pt>
                <c:pt idx="7">
                  <c:v>6.1588476412304161</c:v>
                </c:pt>
                <c:pt idx="8">
                  <c:v>9.9202303578000883</c:v>
                </c:pt>
                <c:pt idx="9">
                  <c:v>14.764187641466091</c:v>
                </c:pt>
                <c:pt idx="10">
                  <c:v>20.807899968396317</c:v>
                </c:pt>
                <c:pt idx="11">
                  <c:v>28.02299159627638</c:v>
                </c:pt>
                <c:pt idx="12">
                  <c:v>36.189925136365311</c:v>
                </c:pt>
                <c:pt idx="13">
                  <c:v>44.869033578924927</c:v>
                </c:pt>
                <c:pt idx="14">
                  <c:v>53.848332528759038</c:v>
                </c:pt>
                <c:pt idx="15">
                  <c:v>63.556847216695566</c:v>
                </c:pt>
                <c:pt idx="16">
                  <c:v>73.936210956468742</c:v>
                </c:pt>
                <c:pt idx="17">
                  <c:v>84.830914755995565</c:v>
                </c:pt>
                <c:pt idx="18">
                  <c:v>95.675567841011713</c:v>
                </c:pt>
                <c:pt idx="19">
                  <c:v>105.84641128834528</c:v>
                </c:pt>
                <c:pt idx="20">
                  <c:v>114.84656880659566</c:v>
                </c:pt>
                <c:pt idx="21">
                  <c:v>122.03225425127849</c:v>
                </c:pt>
                <c:pt idx="22">
                  <c:v>127.75882761597389</c:v>
                </c:pt>
                <c:pt idx="23">
                  <c:v>132.22311864825758</c:v>
                </c:pt>
                <c:pt idx="24">
                  <c:v>135.46571368372767</c:v>
                </c:pt>
                <c:pt idx="25">
                  <c:v>137.52978066776262</c:v>
                </c:pt>
                <c:pt idx="26">
                  <c:v>138.57576323127847</c:v>
                </c:pt>
                <c:pt idx="27">
                  <c:v>138.87973725766574</c:v>
                </c:pt>
                <c:pt idx="28">
                  <c:v>138.88999989873133</c:v>
                </c:pt>
                <c:pt idx="29">
                  <c:v>138.88999999999999</c:v>
                </c:pt>
                <c:pt idx="30">
                  <c:v>138.88999999999999</c:v>
                </c:pt>
                <c:pt idx="31">
                  <c:v>138.88999999999999</c:v>
                </c:pt>
                <c:pt idx="32">
                  <c:v>138.88999999999999</c:v>
                </c:pt>
                <c:pt idx="33">
                  <c:v>138.88999999999999</c:v>
                </c:pt>
                <c:pt idx="34">
                  <c:v>138.88999999999999</c:v>
                </c:pt>
                <c:pt idx="35">
                  <c:v>138.88999999999999</c:v>
                </c:pt>
                <c:pt idx="36">
                  <c:v>138.88999999999999</c:v>
                </c:pt>
                <c:pt idx="37">
                  <c:v>138.88999999999999</c:v>
                </c:pt>
                <c:pt idx="38">
                  <c:v>138.88999999999999</c:v>
                </c:pt>
                <c:pt idx="39">
                  <c:v>138.88999999999999</c:v>
                </c:pt>
                <c:pt idx="40">
                  <c:v>138.88676353418822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DC-4EA9-9136-E217DFF24F66}"/>
            </c:ext>
          </c:extLst>
        </c:ser>
        <c:ser>
          <c:idx val="0"/>
          <c:order val="3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Taxi保有量_M!$D$34:$D$74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Taxi保有量_M!$I$34:$I$74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0.20107333414244835</c:v>
                </c:pt>
                <c:pt idx="4">
                  <c:v>0.60944741698924954</c:v>
                </c:pt>
                <c:pt idx="5">
                  <c:v>1.6032983426796479</c:v>
                </c:pt>
                <c:pt idx="6">
                  <c:v>3.4250799670580623</c:v>
                </c:pt>
                <c:pt idx="7">
                  <c:v>6.1588476412304161</c:v>
                </c:pt>
                <c:pt idx="8">
                  <c:v>9.9202303578000883</c:v>
                </c:pt>
                <c:pt idx="9">
                  <c:v>14.764187641466091</c:v>
                </c:pt>
                <c:pt idx="10">
                  <c:v>20.807899968396317</c:v>
                </c:pt>
                <c:pt idx="11">
                  <c:v>28.02299159627638</c:v>
                </c:pt>
                <c:pt idx="12">
                  <c:v>36.189925136365311</c:v>
                </c:pt>
                <c:pt idx="13">
                  <c:v>44.869033578924927</c:v>
                </c:pt>
                <c:pt idx="14">
                  <c:v>53.848332528759038</c:v>
                </c:pt>
                <c:pt idx="15">
                  <c:v>63.556847216695566</c:v>
                </c:pt>
                <c:pt idx="16">
                  <c:v>73.936210956468742</c:v>
                </c:pt>
                <c:pt idx="17">
                  <c:v>84.830914755995565</c:v>
                </c:pt>
                <c:pt idx="18">
                  <c:v>95.675567841011713</c:v>
                </c:pt>
                <c:pt idx="19">
                  <c:v>105.84641128834528</c:v>
                </c:pt>
                <c:pt idx="20">
                  <c:v>114.84656880659566</c:v>
                </c:pt>
                <c:pt idx="21">
                  <c:v>122.03225425127849</c:v>
                </c:pt>
                <c:pt idx="22">
                  <c:v>127.75882761597389</c:v>
                </c:pt>
                <c:pt idx="23">
                  <c:v>132.22311864825758</c:v>
                </c:pt>
                <c:pt idx="24">
                  <c:v>135.46571368372767</c:v>
                </c:pt>
                <c:pt idx="25">
                  <c:v>137.52978066776262</c:v>
                </c:pt>
                <c:pt idx="26">
                  <c:v>138.57576323127847</c:v>
                </c:pt>
                <c:pt idx="27">
                  <c:v>138.87973725766574</c:v>
                </c:pt>
                <c:pt idx="28">
                  <c:v>138.88999989873133</c:v>
                </c:pt>
                <c:pt idx="29">
                  <c:v>138.88999999999999</c:v>
                </c:pt>
                <c:pt idx="30">
                  <c:v>138.88999999999999</c:v>
                </c:pt>
                <c:pt idx="31">
                  <c:v>138.88999999999999</c:v>
                </c:pt>
                <c:pt idx="32">
                  <c:v>138.88999999999999</c:v>
                </c:pt>
                <c:pt idx="33">
                  <c:v>138.88999999999999</c:v>
                </c:pt>
                <c:pt idx="34">
                  <c:v>138.88999999999999</c:v>
                </c:pt>
                <c:pt idx="35">
                  <c:v>138.88999999999999</c:v>
                </c:pt>
                <c:pt idx="36">
                  <c:v>138.88999999999999</c:v>
                </c:pt>
                <c:pt idx="37">
                  <c:v>138.88999999999999</c:v>
                </c:pt>
                <c:pt idx="38">
                  <c:v>138.88999999999999</c:v>
                </c:pt>
                <c:pt idx="39">
                  <c:v>138.88999999999999</c:v>
                </c:pt>
                <c:pt idx="40">
                  <c:v>138.88676353418822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DC-4EA9-9136-E217DFF24F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4791304"/>
        <c:axId val="534788680"/>
      </c:lineChart>
      <c:catAx>
        <c:axId val="534791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4788680"/>
        <c:crosses val="autoZero"/>
        <c:auto val="1"/>
        <c:lblAlgn val="ctr"/>
        <c:lblOffset val="100"/>
        <c:noMultiLvlLbl val="0"/>
      </c:catAx>
      <c:valAx>
        <c:axId val="53478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4791304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电动车占比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Taxi保有量_M!$D$34:$D$74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Taxi保有量_M!$J$34:$J$74</c:f>
              <c:numCache>
                <c:formatCode>0.0%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1.5005472697197637E-3</c:v>
                </c:pt>
                <c:pt idx="4">
                  <c:v>4.4481966060086822E-3</c:v>
                </c:pt>
                <c:pt idx="5">
                  <c:v>1.1513812155688674E-2</c:v>
                </c:pt>
                <c:pt idx="6">
                  <c:v>2.439515646052751E-2</c:v>
                </c:pt>
                <c:pt idx="7">
                  <c:v>4.4124141289800939E-2</c:v>
                </c:pt>
                <c:pt idx="8">
                  <c:v>7.1425087175463239E-2</c:v>
                </c:pt>
                <c:pt idx="9">
                  <c:v>0.106301300608151</c:v>
                </c:pt>
                <c:pt idx="10">
                  <c:v>0.14981568124700351</c:v>
                </c:pt>
                <c:pt idx="11">
                  <c:v>0.20176392538178692</c:v>
                </c:pt>
                <c:pt idx="12">
                  <c:v>0.26056537645881861</c:v>
                </c:pt>
                <c:pt idx="13">
                  <c:v>0.32305445733260085</c:v>
                </c:pt>
                <c:pt idx="14">
                  <c:v>0.38770489256792456</c:v>
                </c:pt>
                <c:pt idx="15">
                  <c:v>0.45760563911509522</c:v>
                </c:pt>
                <c:pt idx="16">
                  <c:v>0.53233646019489345</c:v>
                </c:pt>
                <c:pt idx="17">
                  <c:v>0.61077770002156795</c:v>
                </c:pt>
                <c:pt idx="18">
                  <c:v>0.68885857758666369</c:v>
                </c:pt>
                <c:pt idx="19">
                  <c:v>0.76208806457156952</c:v>
                </c:pt>
                <c:pt idx="20">
                  <c:v>0.82688868029804641</c:v>
                </c:pt>
                <c:pt idx="21">
                  <c:v>0.87862520160759239</c:v>
                </c:pt>
                <c:pt idx="22">
                  <c:v>0.91985619998541213</c:v>
                </c:pt>
                <c:pt idx="23">
                  <c:v>0.95199883827674847</c:v>
                </c:pt>
                <c:pt idx="24">
                  <c:v>0.97534533576015325</c:v>
                </c:pt>
                <c:pt idx="25">
                  <c:v>0.99020649915589776</c:v>
                </c:pt>
                <c:pt idx="26">
                  <c:v>0.99773751336509819</c:v>
                </c:pt>
                <c:pt idx="27">
                  <c:v>0.9999261088463226</c:v>
                </c:pt>
                <c:pt idx="28">
                  <c:v>0.99999999927087158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0.99997669763257424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71-45AA-93AF-A13EC4C865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4791304"/>
        <c:axId val="534788680"/>
      </c:lineChart>
      <c:catAx>
        <c:axId val="534791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4788680"/>
        <c:crosses val="autoZero"/>
        <c:auto val="1"/>
        <c:lblAlgn val="ctr"/>
        <c:lblOffset val="100"/>
        <c:noMultiLvlLbl val="0"/>
      </c:catAx>
      <c:valAx>
        <c:axId val="53478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4791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电动车销量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Taxi保有量_M!$D$34:$D$74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Taxi保有量_M!$H$34:$H$74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0.20107333414244835</c:v>
                </c:pt>
                <c:pt idx="4">
                  <c:v>0.4083740829484907</c:v>
                </c:pt>
                <c:pt idx="5">
                  <c:v>0.99385113405519054</c:v>
                </c:pt>
                <c:pt idx="6">
                  <c:v>1.8217998525643866</c:v>
                </c:pt>
                <c:pt idx="7">
                  <c:v>2.7342129166189628</c:v>
                </c:pt>
                <c:pt idx="8">
                  <c:v>3.7667797864106549</c:v>
                </c:pt>
                <c:pt idx="9">
                  <c:v>4.8840353750032754</c:v>
                </c:pt>
                <c:pt idx="10">
                  <c:v>6.221682714264781</c:v>
                </c:pt>
                <c:pt idx="11">
                  <c:v>7.6649594551078009</c:v>
                </c:pt>
                <c:pt idx="12">
                  <c:v>9.1060424922551793</c:v>
                </c:pt>
                <c:pt idx="13">
                  <c:v>10.369345237100998</c:v>
                </c:pt>
                <c:pt idx="14">
                  <c:v>11.570411943125494</c:v>
                </c:pt>
                <c:pt idx="15">
                  <c:v>13.306691460814619</c:v>
                </c:pt>
                <c:pt idx="16">
                  <c:v>15.101581215119788</c:v>
                </c:pt>
                <c:pt idx="17">
                  <c:v>16.889663051639584</c:v>
                </c:pt>
                <c:pt idx="18">
                  <c:v>18.236381181057233</c:v>
                </c:pt>
                <c:pt idx="19">
                  <c:v>18.972910260359384</c:v>
                </c:pt>
                <c:pt idx="20">
                  <c:v>19.133702436028798</c:v>
                </c:pt>
                <c:pt idx="21">
                  <c:v>18.63659318625615</c:v>
                </c:pt>
                <c:pt idx="22">
                  <c:v>18.72634309050656</c:v>
                </c:pt>
                <c:pt idx="23">
                  <c:v>19.21718905486351</c:v>
                </c:pt>
                <c:pt idx="24">
                  <c:v>19.695170760142545</c:v>
                </c:pt>
                <c:pt idx="25">
                  <c:v>19.908147464594464</c:v>
                </c:pt>
                <c:pt idx="26">
                  <c:v>19.74551901016801</c:v>
                </c:pt>
                <c:pt idx="27">
                  <c:v>19.288904471630303</c:v>
                </c:pt>
                <c:pt idx="28">
                  <c:v>18.855693706757705</c:v>
                </c:pt>
                <c:pt idx="29">
                  <c:v>18.794154971132599</c:v>
                </c:pt>
                <c:pt idx="30">
                  <c:v>19.12038496732761</c:v>
                </c:pt>
                <c:pt idx="31">
                  <c:v>19.543687257863127</c:v>
                </c:pt>
                <c:pt idx="32">
                  <c:v>19.784270502583837</c:v>
                </c:pt>
                <c:pt idx="33">
                  <c:v>19.715371957207566</c:v>
                </c:pt>
                <c:pt idx="34">
                  <c:v>19.385603904087162</c:v>
                </c:pt>
                <c:pt idx="35">
                  <c:v>19.019550642540111</c:v>
                </c:pt>
                <c:pt idx="36">
                  <c:v>18.887931986412369</c:v>
                </c:pt>
                <c:pt idx="37">
                  <c:v>19.077821167557659</c:v>
                </c:pt>
                <c:pt idx="38">
                  <c:v>19.421644839678379</c:v>
                </c:pt>
                <c:pt idx="39">
                  <c:v>19.669889357896665</c:v>
                </c:pt>
                <c:pt idx="40">
                  <c:v>19.669889357896665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61-4CF3-A43C-38AC95AE1B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4791304"/>
        <c:axId val="534788680"/>
      </c:lineChart>
      <c:catAx>
        <c:axId val="534791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4788680"/>
        <c:crosses val="autoZero"/>
        <c:auto val="1"/>
        <c:lblAlgn val="ctr"/>
        <c:lblOffset val="100"/>
        <c:noMultiLvlLbl val="0"/>
      </c:catAx>
      <c:valAx>
        <c:axId val="53478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4791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出租车销量预计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Taxi保有量_H!$D$24:$D$74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Taxi保有量_H!$F$23:$F$73</c:f>
              <c:numCache>
                <c:formatCode>General</c:formatCode>
                <c:ptCount val="51"/>
                <c:pt idx="0">
                  <c:v>11.892842760070927</c:v>
                </c:pt>
                <c:pt idx="1">
                  <c:v>12.865743892623655</c:v>
                </c:pt>
                <c:pt idx="2">
                  <c:v>13.942043185836589</c:v>
                </c:pt>
                <c:pt idx="3">
                  <c:v>13.884907918018982</c:v>
                </c:pt>
                <c:pt idx="4">
                  <c:v>14.891646821330411</c:v>
                </c:pt>
                <c:pt idx="5">
                  <c:v>14.991610033623274</c:v>
                </c:pt>
                <c:pt idx="6">
                  <c:v>16.068538782189336</c:v>
                </c:pt>
                <c:pt idx="7">
                  <c:v>17.378035260797702</c:v>
                </c:pt>
                <c:pt idx="8">
                  <c:v>18.664483047662742</c:v>
                </c:pt>
                <c:pt idx="9">
                  <c:v>18.548752698548768</c:v>
                </c:pt>
                <c:pt idx="10">
                  <c:v>19.635553295562389</c:v>
                </c:pt>
                <c:pt idx="11">
                  <c:v>18.377944619513556</c:v>
                </c:pt>
                <c:pt idx="12">
                  <c:v>18.746949729584983</c:v>
                </c:pt>
                <c:pt idx="13">
                  <c:v>19.95180163181719</c:v>
                </c:pt>
                <c:pt idx="14">
                  <c:v>20.107333414244835</c:v>
                </c:pt>
                <c:pt idx="15">
                  <c:v>20.418704147424535</c:v>
                </c:pt>
                <c:pt idx="16">
                  <c:v>19.87702268110381</c:v>
                </c:pt>
                <c:pt idx="17">
                  <c:v>18.217998525643864</c:v>
                </c:pt>
                <c:pt idx="18">
                  <c:v>18.228086110793086</c:v>
                </c:pt>
                <c:pt idx="19">
                  <c:v>18.833898932053273</c:v>
                </c:pt>
                <c:pt idx="20">
                  <c:v>19.536141500013102</c:v>
                </c:pt>
                <c:pt idx="21">
                  <c:v>20.06994423956381</c:v>
                </c:pt>
                <c:pt idx="22">
                  <c:v>20.170945934494213</c:v>
                </c:pt>
                <c:pt idx="23">
                  <c:v>19.795744548380824</c:v>
                </c:pt>
                <c:pt idx="24">
                  <c:v>18.853354976547266</c:v>
                </c:pt>
                <c:pt idx="25">
                  <c:v>18.36573324305634</c:v>
                </c:pt>
                <c:pt idx="26">
                  <c:v>18.74181895889383</c:v>
                </c:pt>
                <c:pt idx="27">
                  <c:v>19.361001557845881</c:v>
                </c:pt>
                <c:pt idx="28">
                  <c:v>19.870191825458335</c:v>
                </c:pt>
                <c:pt idx="29">
                  <c:v>20.039979319843113</c:v>
                </c:pt>
                <c:pt idx="30">
                  <c:v>19.76344818787436</c:v>
                </c:pt>
                <c:pt idx="31">
                  <c:v>19.133702436028798</c:v>
                </c:pt>
                <c:pt idx="32">
                  <c:v>18.63659318625615</c:v>
                </c:pt>
                <c:pt idx="33">
                  <c:v>18.72634309050656</c:v>
                </c:pt>
                <c:pt idx="34">
                  <c:v>19.21718905486351</c:v>
                </c:pt>
                <c:pt idx="35">
                  <c:v>19.695170760142545</c:v>
                </c:pt>
                <c:pt idx="36">
                  <c:v>19.908147464594464</c:v>
                </c:pt>
                <c:pt idx="37">
                  <c:v>19.74551901016801</c:v>
                </c:pt>
                <c:pt idx="38">
                  <c:v>19.288904471630303</c:v>
                </c:pt>
                <c:pt idx="39">
                  <c:v>18.855693706757705</c:v>
                </c:pt>
                <c:pt idx="40">
                  <c:v>18.794154971132599</c:v>
                </c:pt>
                <c:pt idx="41">
                  <c:v>19.12038496732761</c:v>
                </c:pt>
                <c:pt idx="42">
                  <c:v>19.543687257863127</c:v>
                </c:pt>
                <c:pt idx="43">
                  <c:v>19.784270502583837</c:v>
                </c:pt>
                <c:pt idx="44">
                  <c:v>19.715371957207566</c:v>
                </c:pt>
                <c:pt idx="45">
                  <c:v>19.385603904087162</c:v>
                </c:pt>
                <c:pt idx="46">
                  <c:v>19.019550642540111</c:v>
                </c:pt>
                <c:pt idx="47">
                  <c:v>18.887931986412369</c:v>
                </c:pt>
                <c:pt idx="48">
                  <c:v>19.077821167557659</c:v>
                </c:pt>
                <c:pt idx="49">
                  <c:v>19.421644839678379</c:v>
                </c:pt>
                <c:pt idx="50">
                  <c:v>19.669889357896665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92-4420-AC24-70B9BB4202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4788352"/>
        <c:axId val="534792616"/>
      </c:lineChart>
      <c:catAx>
        <c:axId val="534788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4792616"/>
        <c:crosses val="autoZero"/>
        <c:auto val="1"/>
        <c:lblAlgn val="ctr"/>
        <c:lblOffset val="100"/>
        <c:noMultiLvlLbl val="0"/>
      </c:catAx>
      <c:valAx>
        <c:axId val="534792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4788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出租车保有量预计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Taxi保有量_H!$D$24:$D$74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Taxi保有量_H!$E$24:$E$74</c:f>
              <c:numCache>
                <c:formatCode>General</c:formatCode>
                <c:ptCount val="51"/>
                <c:pt idx="0">
                  <c:v>58</c:v>
                </c:pt>
                <c:pt idx="1">
                  <c:v>66</c:v>
                </c:pt>
                <c:pt idx="2">
                  <c:v>74</c:v>
                </c:pt>
                <c:pt idx="3">
                  <c:v>81</c:v>
                </c:pt>
                <c:pt idx="4">
                  <c:v>88</c:v>
                </c:pt>
                <c:pt idx="5">
                  <c:v>94</c:v>
                </c:pt>
                <c:pt idx="6">
                  <c:v>100</c:v>
                </c:pt>
                <c:pt idx="7">
                  <c:v>106</c:v>
                </c:pt>
                <c:pt idx="8">
                  <c:v>112</c:v>
                </c:pt>
                <c:pt idx="9">
                  <c:v>117</c:v>
                </c:pt>
                <c:pt idx="10">
                  <c:v>122.57</c:v>
                </c:pt>
                <c:pt idx="11">
                  <c:v>126.38</c:v>
                </c:pt>
                <c:pt idx="12">
                  <c:v>129.97</c:v>
                </c:pt>
                <c:pt idx="13">
                  <c:v>134</c:v>
                </c:pt>
                <c:pt idx="14">
                  <c:v>137.01</c:v>
                </c:pt>
                <c:pt idx="15">
                  <c:v>139.25</c:v>
                </c:pt>
                <c:pt idx="16">
                  <c:v>140.4</c:v>
                </c:pt>
                <c:pt idx="17">
                  <c:v>139.58000000000001</c:v>
                </c:pt>
                <c:pt idx="18">
                  <c:v>138.88999999999999</c:v>
                </c:pt>
                <c:pt idx="19">
                  <c:v>138.88999999999999</c:v>
                </c:pt>
                <c:pt idx="20">
                  <c:v>138.88999999999999</c:v>
                </c:pt>
                <c:pt idx="21">
                  <c:v>138.88999999999999</c:v>
                </c:pt>
                <c:pt idx="22">
                  <c:v>138.88999999999999</c:v>
                </c:pt>
                <c:pt idx="23">
                  <c:v>138.88999999999999</c:v>
                </c:pt>
                <c:pt idx="24">
                  <c:v>138.88999999999999</c:v>
                </c:pt>
                <c:pt idx="25">
                  <c:v>138.88999999999999</c:v>
                </c:pt>
                <c:pt idx="26">
                  <c:v>138.88999999999999</c:v>
                </c:pt>
                <c:pt idx="27">
                  <c:v>138.88999999999999</c:v>
                </c:pt>
                <c:pt idx="28">
                  <c:v>138.88999999999999</c:v>
                </c:pt>
                <c:pt idx="29">
                  <c:v>138.88999999999999</c:v>
                </c:pt>
                <c:pt idx="30">
                  <c:v>138.88999999999999</c:v>
                </c:pt>
                <c:pt idx="31">
                  <c:v>138.88999999999999</c:v>
                </c:pt>
                <c:pt idx="32">
                  <c:v>138.88999999999999</c:v>
                </c:pt>
                <c:pt idx="33">
                  <c:v>138.88999999999999</c:v>
                </c:pt>
                <c:pt idx="34">
                  <c:v>138.88999999999999</c:v>
                </c:pt>
                <c:pt idx="35">
                  <c:v>138.88999999999999</c:v>
                </c:pt>
                <c:pt idx="36">
                  <c:v>138.88999999999999</c:v>
                </c:pt>
                <c:pt idx="37">
                  <c:v>138.88999999999999</c:v>
                </c:pt>
                <c:pt idx="38">
                  <c:v>138.88999999999999</c:v>
                </c:pt>
                <c:pt idx="39">
                  <c:v>138.88999999999999</c:v>
                </c:pt>
                <c:pt idx="40">
                  <c:v>138.88999999999999</c:v>
                </c:pt>
                <c:pt idx="41">
                  <c:v>138.88999999999999</c:v>
                </c:pt>
                <c:pt idx="42">
                  <c:v>138.88999999999999</c:v>
                </c:pt>
                <c:pt idx="43">
                  <c:v>138.88999999999999</c:v>
                </c:pt>
                <c:pt idx="44">
                  <c:v>138.88999999999999</c:v>
                </c:pt>
                <c:pt idx="45">
                  <c:v>138.88999999999999</c:v>
                </c:pt>
                <c:pt idx="46">
                  <c:v>138.88999999999999</c:v>
                </c:pt>
                <c:pt idx="47">
                  <c:v>138.88999999999999</c:v>
                </c:pt>
                <c:pt idx="48">
                  <c:v>138.88999999999999</c:v>
                </c:pt>
                <c:pt idx="49">
                  <c:v>138.88999999999999</c:v>
                </c:pt>
                <c:pt idx="50">
                  <c:v>138.88999999999999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0C-494A-854A-96E4DE805B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1199760"/>
        <c:axId val="561205008"/>
      </c:lineChart>
      <c:catAx>
        <c:axId val="561199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61205008"/>
        <c:crosses val="autoZero"/>
        <c:auto val="1"/>
        <c:lblAlgn val="ctr"/>
        <c:lblOffset val="100"/>
        <c:noMultiLvlLbl val="0"/>
      </c:catAx>
      <c:valAx>
        <c:axId val="561205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61199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电动车保有量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2"/>
          <c:order val="0"/>
          <c:marker>
            <c:symbol val="none"/>
          </c:marker>
          <c:cat>
            <c:numRef>
              <c:f>Taxi保有量_H!$D$34:$D$74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Taxi保有量_H!$I$34:$I$74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0.20107333414244835</c:v>
                </c:pt>
                <c:pt idx="4">
                  <c:v>0.60944741698924954</c:v>
                </c:pt>
                <c:pt idx="5">
                  <c:v>1.6032983426796479</c:v>
                </c:pt>
                <c:pt idx="6">
                  <c:v>3.4250799670580623</c:v>
                </c:pt>
                <c:pt idx="7">
                  <c:v>6.1588476412304161</c:v>
                </c:pt>
                <c:pt idx="8">
                  <c:v>9.9202303578000883</c:v>
                </c:pt>
                <c:pt idx="9">
                  <c:v>14.764187641466091</c:v>
                </c:pt>
                <c:pt idx="10">
                  <c:v>21.008599410791955</c:v>
                </c:pt>
                <c:pt idx="11">
                  <c:v>28.627109957260405</c:v>
                </c:pt>
                <c:pt idx="12">
                  <c:v>37.585873071309351</c:v>
                </c:pt>
                <c:pt idx="13">
                  <c:v>49.092966570504899</c:v>
                </c:pt>
                <c:pt idx="14">
                  <c:v>63.030569659688361</c:v>
                </c:pt>
                <c:pt idx="15">
                  <c:v>78.16885000535072</c:v>
                </c:pt>
                <c:pt idx="16">
                  <c:v>92.768038489739283</c:v>
                </c:pt>
                <c:pt idx="17">
                  <c:v>106.46844300498437</c:v>
                </c:pt>
                <c:pt idx="18">
                  <c:v>118.67112568993035</c:v>
                </c:pt>
                <c:pt idx="19">
                  <c:v>128.59199794008808</c:v>
                </c:pt>
                <c:pt idx="20">
                  <c:v>135.15207088775588</c:v>
                </c:pt>
                <c:pt idx="21">
                  <c:v>138.14093669112913</c:v>
                </c:pt>
                <c:pt idx="22">
                  <c:v>138.86615746620282</c:v>
                </c:pt>
                <c:pt idx="23">
                  <c:v>138.8899997647332</c:v>
                </c:pt>
                <c:pt idx="24">
                  <c:v>138.88999999999999</c:v>
                </c:pt>
                <c:pt idx="25">
                  <c:v>138.88999999999999</c:v>
                </c:pt>
                <c:pt idx="26">
                  <c:v>138.88999999999999</c:v>
                </c:pt>
                <c:pt idx="27">
                  <c:v>138.88999999999999</c:v>
                </c:pt>
                <c:pt idx="28">
                  <c:v>138.88999999999999</c:v>
                </c:pt>
                <c:pt idx="29">
                  <c:v>138.88999999999999</c:v>
                </c:pt>
                <c:pt idx="30">
                  <c:v>138.88999999999999</c:v>
                </c:pt>
                <c:pt idx="31">
                  <c:v>138.88999999999999</c:v>
                </c:pt>
                <c:pt idx="32">
                  <c:v>138.88999999999999</c:v>
                </c:pt>
                <c:pt idx="33">
                  <c:v>138.88999999999999</c:v>
                </c:pt>
                <c:pt idx="34">
                  <c:v>138.88999999999999</c:v>
                </c:pt>
                <c:pt idx="35">
                  <c:v>138.88999999999999</c:v>
                </c:pt>
                <c:pt idx="36">
                  <c:v>138.88999999999999</c:v>
                </c:pt>
                <c:pt idx="37">
                  <c:v>138.88999999999999</c:v>
                </c:pt>
                <c:pt idx="38">
                  <c:v>138.88999999999999</c:v>
                </c:pt>
                <c:pt idx="39">
                  <c:v>138.88999999999999</c:v>
                </c:pt>
                <c:pt idx="40">
                  <c:v>138.88676353418822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AB-4B5B-AEB5-E07B804FD8B0}"/>
            </c:ext>
          </c:extLst>
        </c:ser>
        <c:ser>
          <c:idx val="3"/>
          <c:order val="1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Taxi保有量_H!$D$34:$D$74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Taxi保有量_H!$I$34:$I$74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0.20107333414244835</c:v>
                </c:pt>
                <c:pt idx="4">
                  <c:v>0.60944741698924954</c:v>
                </c:pt>
                <c:pt idx="5">
                  <c:v>1.6032983426796479</c:v>
                </c:pt>
                <c:pt idx="6">
                  <c:v>3.4250799670580623</c:v>
                </c:pt>
                <c:pt idx="7">
                  <c:v>6.1588476412304161</c:v>
                </c:pt>
                <c:pt idx="8">
                  <c:v>9.9202303578000883</c:v>
                </c:pt>
                <c:pt idx="9">
                  <c:v>14.764187641466091</c:v>
                </c:pt>
                <c:pt idx="10">
                  <c:v>21.008599410791955</c:v>
                </c:pt>
                <c:pt idx="11">
                  <c:v>28.627109957260405</c:v>
                </c:pt>
                <c:pt idx="12">
                  <c:v>37.585873071309351</c:v>
                </c:pt>
                <c:pt idx="13">
                  <c:v>49.092966570504899</c:v>
                </c:pt>
                <c:pt idx="14">
                  <c:v>63.030569659688361</c:v>
                </c:pt>
                <c:pt idx="15">
                  <c:v>78.16885000535072</c:v>
                </c:pt>
                <c:pt idx="16">
                  <c:v>92.768038489739283</c:v>
                </c:pt>
                <c:pt idx="17">
                  <c:v>106.46844300498437</c:v>
                </c:pt>
                <c:pt idx="18">
                  <c:v>118.67112568993035</c:v>
                </c:pt>
                <c:pt idx="19">
                  <c:v>128.59199794008808</c:v>
                </c:pt>
                <c:pt idx="20">
                  <c:v>135.15207088775588</c:v>
                </c:pt>
                <c:pt idx="21">
                  <c:v>138.14093669112913</c:v>
                </c:pt>
                <c:pt idx="22">
                  <c:v>138.86615746620282</c:v>
                </c:pt>
                <c:pt idx="23">
                  <c:v>138.8899997647332</c:v>
                </c:pt>
                <c:pt idx="24">
                  <c:v>138.88999999999999</c:v>
                </c:pt>
                <c:pt idx="25">
                  <c:v>138.88999999999999</c:v>
                </c:pt>
                <c:pt idx="26">
                  <c:v>138.88999999999999</c:v>
                </c:pt>
                <c:pt idx="27">
                  <c:v>138.88999999999999</c:v>
                </c:pt>
                <c:pt idx="28">
                  <c:v>138.88999999999999</c:v>
                </c:pt>
                <c:pt idx="29">
                  <c:v>138.88999999999999</c:v>
                </c:pt>
                <c:pt idx="30">
                  <c:v>138.88999999999999</c:v>
                </c:pt>
                <c:pt idx="31">
                  <c:v>138.88999999999999</c:v>
                </c:pt>
                <c:pt idx="32">
                  <c:v>138.88999999999999</c:v>
                </c:pt>
                <c:pt idx="33">
                  <c:v>138.88999999999999</c:v>
                </c:pt>
                <c:pt idx="34">
                  <c:v>138.88999999999999</c:v>
                </c:pt>
                <c:pt idx="35">
                  <c:v>138.88999999999999</c:v>
                </c:pt>
                <c:pt idx="36">
                  <c:v>138.88999999999999</c:v>
                </c:pt>
                <c:pt idx="37">
                  <c:v>138.88999999999999</c:v>
                </c:pt>
                <c:pt idx="38">
                  <c:v>138.88999999999999</c:v>
                </c:pt>
                <c:pt idx="39">
                  <c:v>138.88999999999999</c:v>
                </c:pt>
                <c:pt idx="40">
                  <c:v>138.88676353418822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AB-4B5B-AEB5-E07B804FD8B0}"/>
            </c:ext>
          </c:extLst>
        </c:ser>
        <c:ser>
          <c:idx val="1"/>
          <c:order val="2"/>
          <c:marker>
            <c:symbol val="none"/>
          </c:marker>
          <c:cat>
            <c:numRef>
              <c:f>Taxi保有量_H!$D$34:$D$74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Taxi保有量_H!$I$34:$I$74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0.20107333414244835</c:v>
                </c:pt>
                <c:pt idx="4">
                  <c:v>0.60944741698924954</c:v>
                </c:pt>
                <c:pt idx="5">
                  <c:v>1.6032983426796479</c:v>
                </c:pt>
                <c:pt idx="6">
                  <c:v>3.4250799670580623</c:v>
                </c:pt>
                <c:pt idx="7">
                  <c:v>6.1588476412304161</c:v>
                </c:pt>
                <c:pt idx="8">
                  <c:v>9.9202303578000883</c:v>
                </c:pt>
                <c:pt idx="9">
                  <c:v>14.764187641466091</c:v>
                </c:pt>
                <c:pt idx="10">
                  <c:v>21.008599410791955</c:v>
                </c:pt>
                <c:pt idx="11">
                  <c:v>28.627109957260405</c:v>
                </c:pt>
                <c:pt idx="12">
                  <c:v>37.585873071309351</c:v>
                </c:pt>
                <c:pt idx="13">
                  <c:v>49.092966570504899</c:v>
                </c:pt>
                <c:pt idx="14">
                  <c:v>63.030569659688361</c:v>
                </c:pt>
                <c:pt idx="15">
                  <c:v>78.16885000535072</c:v>
                </c:pt>
                <c:pt idx="16">
                  <c:v>92.768038489739283</c:v>
                </c:pt>
                <c:pt idx="17">
                  <c:v>106.46844300498437</c:v>
                </c:pt>
                <c:pt idx="18">
                  <c:v>118.67112568993035</c:v>
                </c:pt>
                <c:pt idx="19">
                  <c:v>128.59199794008808</c:v>
                </c:pt>
                <c:pt idx="20">
                  <c:v>135.15207088775588</c:v>
                </c:pt>
                <c:pt idx="21">
                  <c:v>138.14093669112913</c:v>
                </c:pt>
                <c:pt idx="22">
                  <c:v>138.86615746620282</c:v>
                </c:pt>
                <c:pt idx="23">
                  <c:v>138.8899997647332</c:v>
                </c:pt>
                <c:pt idx="24">
                  <c:v>138.88999999999999</c:v>
                </c:pt>
                <c:pt idx="25">
                  <c:v>138.88999999999999</c:v>
                </c:pt>
                <c:pt idx="26">
                  <c:v>138.88999999999999</c:v>
                </c:pt>
                <c:pt idx="27">
                  <c:v>138.88999999999999</c:v>
                </c:pt>
                <c:pt idx="28">
                  <c:v>138.88999999999999</c:v>
                </c:pt>
                <c:pt idx="29">
                  <c:v>138.88999999999999</c:v>
                </c:pt>
                <c:pt idx="30">
                  <c:v>138.88999999999999</c:v>
                </c:pt>
                <c:pt idx="31">
                  <c:v>138.88999999999999</c:v>
                </c:pt>
                <c:pt idx="32">
                  <c:v>138.88999999999999</c:v>
                </c:pt>
                <c:pt idx="33">
                  <c:v>138.88999999999999</c:v>
                </c:pt>
                <c:pt idx="34">
                  <c:v>138.88999999999999</c:v>
                </c:pt>
                <c:pt idx="35">
                  <c:v>138.88999999999999</c:v>
                </c:pt>
                <c:pt idx="36">
                  <c:v>138.88999999999999</c:v>
                </c:pt>
                <c:pt idx="37">
                  <c:v>138.88999999999999</c:v>
                </c:pt>
                <c:pt idx="38">
                  <c:v>138.88999999999999</c:v>
                </c:pt>
                <c:pt idx="39">
                  <c:v>138.88999999999999</c:v>
                </c:pt>
                <c:pt idx="40">
                  <c:v>138.88676353418822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AB-4B5B-AEB5-E07B804FD8B0}"/>
            </c:ext>
          </c:extLst>
        </c:ser>
        <c:ser>
          <c:idx val="0"/>
          <c:order val="3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Taxi保有量_H!$D$34:$D$74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Taxi保有量_H!$I$34:$I$74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0.20107333414244835</c:v>
                </c:pt>
                <c:pt idx="4">
                  <c:v>0.60944741698924954</c:v>
                </c:pt>
                <c:pt idx="5">
                  <c:v>1.6032983426796479</c:v>
                </c:pt>
                <c:pt idx="6">
                  <c:v>3.4250799670580623</c:v>
                </c:pt>
                <c:pt idx="7">
                  <c:v>6.1588476412304161</c:v>
                </c:pt>
                <c:pt idx="8">
                  <c:v>9.9202303578000883</c:v>
                </c:pt>
                <c:pt idx="9">
                  <c:v>14.764187641466091</c:v>
                </c:pt>
                <c:pt idx="10">
                  <c:v>21.008599410791955</c:v>
                </c:pt>
                <c:pt idx="11">
                  <c:v>28.627109957260405</c:v>
                </c:pt>
                <c:pt idx="12">
                  <c:v>37.585873071309351</c:v>
                </c:pt>
                <c:pt idx="13">
                  <c:v>49.092966570504899</c:v>
                </c:pt>
                <c:pt idx="14">
                  <c:v>63.030569659688361</c:v>
                </c:pt>
                <c:pt idx="15">
                  <c:v>78.16885000535072</c:v>
                </c:pt>
                <c:pt idx="16">
                  <c:v>92.768038489739283</c:v>
                </c:pt>
                <c:pt idx="17">
                  <c:v>106.46844300498437</c:v>
                </c:pt>
                <c:pt idx="18">
                  <c:v>118.67112568993035</c:v>
                </c:pt>
                <c:pt idx="19">
                  <c:v>128.59199794008808</c:v>
                </c:pt>
                <c:pt idx="20">
                  <c:v>135.15207088775588</c:v>
                </c:pt>
                <c:pt idx="21">
                  <c:v>138.14093669112913</c:v>
                </c:pt>
                <c:pt idx="22">
                  <c:v>138.86615746620282</c:v>
                </c:pt>
                <c:pt idx="23">
                  <c:v>138.8899997647332</c:v>
                </c:pt>
                <c:pt idx="24">
                  <c:v>138.88999999999999</c:v>
                </c:pt>
                <c:pt idx="25">
                  <c:v>138.88999999999999</c:v>
                </c:pt>
                <c:pt idx="26">
                  <c:v>138.88999999999999</c:v>
                </c:pt>
                <c:pt idx="27">
                  <c:v>138.88999999999999</c:v>
                </c:pt>
                <c:pt idx="28">
                  <c:v>138.88999999999999</c:v>
                </c:pt>
                <c:pt idx="29">
                  <c:v>138.88999999999999</c:v>
                </c:pt>
                <c:pt idx="30">
                  <c:v>138.88999999999999</c:v>
                </c:pt>
                <c:pt idx="31">
                  <c:v>138.88999999999999</c:v>
                </c:pt>
                <c:pt idx="32">
                  <c:v>138.88999999999999</c:v>
                </c:pt>
                <c:pt idx="33">
                  <c:v>138.88999999999999</c:v>
                </c:pt>
                <c:pt idx="34">
                  <c:v>138.88999999999999</c:v>
                </c:pt>
                <c:pt idx="35">
                  <c:v>138.88999999999999</c:v>
                </c:pt>
                <c:pt idx="36">
                  <c:v>138.88999999999999</c:v>
                </c:pt>
                <c:pt idx="37">
                  <c:v>138.88999999999999</c:v>
                </c:pt>
                <c:pt idx="38">
                  <c:v>138.88999999999999</c:v>
                </c:pt>
                <c:pt idx="39">
                  <c:v>138.88999999999999</c:v>
                </c:pt>
                <c:pt idx="40">
                  <c:v>138.88676353418822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AB-4B5B-AEB5-E07B804FD8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4791304"/>
        <c:axId val="534788680"/>
      </c:lineChart>
      <c:catAx>
        <c:axId val="534791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4788680"/>
        <c:crosses val="autoZero"/>
        <c:auto val="1"/>
        <c:lblAlgn val="ctr"/>
        <c:lblOffset val="100"/>
        <c:noMultiLvlLbl val="0"/>
      </c:catAx>
      <c:valAx>
        <c:axId val="53478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4791304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电动车占比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Taxi保有量_H!$D$34:$D$74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Taxi保有量_H!$J$34:$J$74</c:f>
              <c:numCache>
                <c:formatCode>0.0%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1.5005472697197637E-3</c:v>
                </c:pt>
                <c:pt idx="4">
                  <c:v>4.4481966060086822E-3</c:v>
                </c:pt>
                <c:pt idx="5">
                  <c:v>1.1513812155688674E-2</c:v>
                </c:pt>
                <c:pt idx="6">
                  <c:v>2.439515646052751E-2</c:v>
                </c:pt>
                <c:pt idx="7">
                  <c:v>4.4124141289800939E-2</c:v>
                </c:pt>
                <c:pt idx="8">
                  <c:v>7.1425087175463239E-2</c:v>
                </c:pt>
                <c:pt idx="9">
                  <c:v>0.106301300608151</c:v>
                </c:pt>
                <c:pt idx="10">
                  <c:v>0.15126070567205671</c:v>
                </c:pt>
                <c:pt idx="11">
                  <c:v>0.20611354278393265</c:v>
                </c:pt>
                <c:pt idx="12">
                  <c:v>0.27061612118445788</c:v>
                </c:pt>
                <c:pt idx="13">
                  <c:v>0.35346653157538271</c:v>
                </c:pt>
                <c:pt idx="14">
                  <c:v>0.45381647101798811</c:v>
                </c:pt>
                <c:pt idx="15">
                  <c:v>0.56281121754878483</c:v>
                </c:pt>
                <c:pt idx="16">
                  <c:v>0.66792453372985305</c:v>
                </c:pt>
                <c:pt idx="17">
                  <c:v>0.76656665710263072</c:v>
                </c:pt>
                <c:pt idx="18">
                  <c:v>0.85442526956534204</c:v>
                </c:pt>
                <c:pt idx="19">
                  <c:v>0.92585497832880759</c:v>
                </c:pt>
                <c:pt idx="20">
                  <c:v>0.97308712569483691</c:v>
                </c:pt>
                <c:pt idx="21">
                  <c:v>0.99460678732183128</c:v>
                </c:pt>
                <c:pt idx="22">
                  <c:v>0.99982833512997937</c:v>
                </c:pt>
                <c:pt idx="23">
                  <c:v>0.99999999830609276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0.99997669763257424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97-4E0D-AC38-2A20D56FB5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4791304"/>
        <c:axId val="534788680"/>
      </c:lineChart>
      <c:catAx>
        <c:axId val="534791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4788680"/>
        <c:crosses val="autoZero"/>
        <c:auto val="1"/>
        <c:lblAlgn val="ctr"/>
        <c:lblOffset val="100"/>
        <c:noMultiLvlLbl val="0"/>
      </c:catAx>
      <c:valAx>
        <c:axId val="53478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4791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电动车销量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Taxi保有量_H!$D$34:$D$74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Taxi保有量_H!$H$34:$H$74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0.20107333414244835</c:v>
                </c:pt>
                <c:pt idx="4">
                  <c:v>0.4083740829484907</c:v>
                </c:pt>
                <c:pt idx="5">
                  <c:v>0.99385113405519054</c:v>
                </c:pt>
                <c:pt idx="6">
                  <c:v>1.8217998525643866</c:v>
                </c:pt>
                <c:pt idx="7">
                  <c:v>2.7342129166189628</c:v>
                </c:pt>
                <c:pt idx="8">
                  <c:v>3.7667797864106549</c:v>
                </c:pt>
                <c:pt idx="9">
                  <c:v>4.8840353750032754</c:v>
                </c:pt>
                <c:pt idx="10">
                  <c:v>6.4223821566604196</c:v>
                </c:pt>
                <c:pt idx="11">
                  <c:v>8.0683783737976853</c:v>
                </c:pt>
                <c:pt idx="12">
                  <c:v>9.8978722741904122</c:v>
                </c:pt>
                <c:pt idx="13">
                  <c:v>13.197348483583085</c:v>
                </c:pt>
                <c:pt idx="14">
                  <c:v>16.529159918750707</c:v>
                </c:pt>
                <c:pt idx="15">
                  <c:v>18.74181895889383</c:v>
                </c:pt>
                <c:pt idx="16">
                  <c:v>19.361001557845881</c:v>
                </c:pt>
                <c:pt idx="17">
                  <c:v>19.870191825458335</c:v>
                </c:pt>
                <c:pt idx="18">
                  <c:v>20.039979319843113</c:v>
                </c:pt>
                <c:pt idx="19">
                  <c:v>19.76344818787436</c:v>
                </c:pt>
                <c:pt idx="20">
                  <c:v>19.133702436028798</c:v>
                </c:pt>
                <c:pt idx="21">
                  <c:v>18.63659318625615</c:v>
                </c:pt>
                <c:pt idx="22">
                  <c:v>18.72634309050656</c:v>
                </c:pt>
                <c:pt idx="23">
                  <c:v>19.21718905486351</c:v>
                </c:pt>
                <c:pt idx="24">
                  <c:v>19.695170760142545</c:v>
                </c:pt>
                <c:pt idx="25">
                  <c:v>19.908147464594464</c:v>
                </c:pt>
                <c:pt idx="26">
                  <c:v>19.74551901016801</c:v>
                </c:pt>
                <c:pt idx="27">
                  <c:v>19.288904471630303</c:v>
                </c:pt>
                <c:pt idx="28">
                  <c:v>18.855693706757705</c:v>
                </c:pt>
                <c:pt idx="29">
                  <c:v>18.794154971132599</c:v>
                </c:pt>
                <c:pt idx="30">
                  <c:v>19.12038496732761</c:v>
                </c:pt>
                <c:pt idx="31">
                  <c:v>19.543687257863127</c:v>
                </c:pt>
                <c:pt idx="32">
                  <c:v>19.784270502583837</c:v>
                </c:pt>
                <c:pt idx="33">
                  <c:v>19.715371957207566</c:v>
                </c:pt>
                <c:pt idx="34">
                  <c:v>19.385603904087162</c:v>
                </c:pt>
                <c:pt idx="35">
                  <c:v>19.019550642540111</c:v>
                </c:pt>
                <c:pt idx="36">
                  <c:v>18.887931986412369</c:v>
                </c:pt>
                <c:pt idx="37">
                  <c:v>19.077821167557659</c:v>
                </c:pt>
                <c:pt idx="38">
                  <c:v>19.421644839678379</c:v>
                </c:pt>
                <c:pt idx="39">
                  <c:v>19.669889357896665</c:v>
                </c:pt>
                <c:pt idx="40">
                  <c:v>19.669889357896665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69-4A10-B73E-8FEAB97EA0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4791304"/>
        <c:axId val="534788680"/>
      </c:lineChart>
      <c:catAx>
        <c:axId val="534791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4788680"/>
        <c:crosses val="autoZero"/>
        <c:auto val="1"/>
        <c:lblAlgn val="ctr"/>
        <c:lblOffset val="100"/>
        <c:noMultiLvlLbl val="0"/>
      </c:catAx>
      <c:valAx>
        <c:axId val="53478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4791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Commercial</a:t>
            </a:r>
            <a:r>
              <a:rPr lang="en-US" sz="1100" baseline="0"/>
              <a:t> Vehicle Fuel Consumption Split:2017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'miles &amp; Fuel'!$B$70</c:f>
              <c:strCache>
                <c:ptCount val="1"/>
                <c:pt idx="0">
                  <c:v>2017</c:v>
                </c:pt>
              </c:strCache>
            </c:strRef>
          </c:tx>
          <c:dPt>
            <c:idx val="0"/>
            <c:bubble3D val="0"/>
            <c:spPr>
              <a:solidFill>
                <a:schemeClr val="accent3">
                  <a:lumMod val="20000"/>
                  <a:lumOff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8CFF-4FD9-B992-37979E461C96}"/>
              </c:ext>
            </c:extLst>
          </c:dPt>
          <c:dPt>
            <c:idx val="1"/>
            <c:bubble3D val="0"/>
            <c:spPr>
              <a:solidFill>
                <a:schemeClr val="accent3">
                  <a:lumMod val="40000"/>
                  <a:lumOff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8CFF-4FD9-B992-37979E461C9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8CFF-4FD9-B992-37979E461C96}"/>
              </c:ext>
            </c:extLst>
          </c:dPt>
          <c:dPt>
            <c:idx val="3"/>
            <c:bubble3D val="0"/>
            <c:spPr>
              <a:solidFill>
                <a:srgbClr val="00B050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8CFF-4FD9-B992-37979E461C9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'miles &amp; Fuel'!$C$69:$F$69</c:f>
              <c:strCache>
                <c:ptCount val="4"/>
                <c:pt idx="0">
                  <c:v>MPV</c:v>
                </c:pt>
                <c:pt idx="1">
                  <c:v>LPV</c:v>
                </c:pt>
                <c:pt idx="2">
                  <c:v>LDT</c:v>
                </c:pt>
                <c:pt idx="3">
                  <c:v>M&amp;HDT</c:v>
                </c:pt>
              </c:strCache>
            </c:strRef>
          </c:cat>
          <c:val>
            <c:numRef>
              <c:f>'miles &amp; Fuel'!$C$70:$F$70</c:f>
              <c:numCache>
                <c:formatCode>0.0</c:formatCode>
                <c:ptCount val="4"/>
                <c:pt idx="0">
                  <c:v>2.8037513189911549</c:v>
                </c:pt>
                <c:pt idx="1">
                  <c:v>31.962416701656693</c:v>
                </c:pt>
                <c:pt idx="2">
                  <c:v>65.784621950295346</c:v>
                </c:pt>
                <c:pt idx="3">
                  <c:v>175.65952527514699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CFF-4FD9-B992-37979E461C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Commercial</a:t>
            </a:r>
            <a:r>
              <a:rPr lang="en-US" sz="1200" baseline="0"/>
              <a:t> Vehicle Fuel Consumption Split:20</a:t>
            </a:r>
            <a:r>
              <a:rPr lang="en-US" altLang="zh-CN" sz="1200" baseline="0"/>
              <a:t>35</a:t>
            </a:r>
            <a:endParaRPr lang="en-US" sz="1200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7.3611111111111113E-2"/>
          <c:y val="0.1830074365704287"/>
          <c:w val="0.81388888888888888"/>
          <c:h val="0.57479476523767858"/>
        </c:manualLayout>
      </c:layout>
      <c:pie3DChart>
        <c:varyColors val="1"/>
        <c:ser>
          <c:idx val="0"/>
          <c:order val="0"/>
          <c:tx>
            <c:strRef>
              <c:f>'miles &amp; Fuel'!$B$71</c:f>
              <c:strCache>
                <c:ptCount val="1"/>
                <c:pt idx="0">
                  <c:v>2035</c:v>
                </c:pt>
              </c:strCache>
            </c:strRef>
          </c:tx>
          <c:dPt>
            <c:idx val="0"/>
            <c:bubble3D val="0"/>
            <c:spPr>
              <a:solidFill>
                <a:schemeClr val="accent3">
                  <a:lumMod val="20000"/>
                  <a:lumOff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9114-42D5-AF05-8E7BB8E75ACB}"/>
              </c:ext>
            </c:extLst>
          </c:dPt>
          <c:dPt>
            <c:idx val="1"/>
            <c:bubble3D val="0"/>
            <c:spPr>
              <a:solidFill>
                <a:schemeClr val="accent3">
                  <a:lumMod val="40000"/>
                  <a:lumOff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9114-42D5-AF05-8E7BB8E75AC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9114-42D5-AF05-8E7BB8E75ACB}"/>
              </c:ext>
            </c:extLst>
          </c:dPt>
          <c:dPt>
            <c:idx val="3"/>
            <c:bubble3D val="0"/>
            <c:spPr>
              <a:solidFill>
                <a:srgbClr val="00B050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9114-42D5-AF05-8E7BB8E75ACB}"/>
              </c:ext>
            </c:extLst>
          </c:dPt>
          <c:dLbls>
            <c:dLbl>
              <c:idx val="1"/>
              <c:layout>
                <c:manualLayout>
                  <c:x val="-4.1947725284339462E-3"/>
                  <c:y val="1.6156678331875181E-2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114-42D5-AF05-8E7BB8E75AC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'miles &amp; Fuel'!$C$69:$F$69</c:f>
              <c:strCache>
                <c:ptCount val="4"/>
                <c:pt idx="0">
                  <c:v>MPV</c:v>
                </c:pt>
                <c:pt idx="1">
                  <c:v>LPV</c:v>
                </c:pt>
                <c:pt idx="2">
                  <c:v>LDT</c:v>
                </c:pt>
                <c:pt idx="3">
                  <c:v>M&amp;HDT</c:v>
                </c:pt>
              </c:strCache>
            </c:strRef>
          </c:cat>
          <c:val>
            <c:numRef>
              <c:f>'miles &amp; Fuel'!$C$71:$F$71</c:f>
              <c:numCache>
                <c:formatCode>0.0</c:formatCode>
                <c:ptCount val="4"/>
                <c:pt idx="0">
                  <c:v>3.2</c:v>
                </c:pt>
                <c:pt idx="1">
                  <c:v>33</c:v>
                </c:pt>
                <c:pt idx="2">
                  <c:v>127.22020607198883</c:v>
                </c:pt>
                <c:pt idx="3">
                  <c:v>233.33554565900201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114-42D5-AF05-8E7BB8E75A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'Commercial vehicle forcasting'!$I$18</c:f>
              <c:strCache>
                <c:ptCount val="1"/>
                <c:pt idx="0">
                  <c:v>LDT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'Commercial vehicle forcasting'!$H$27:$H$60</c:f>
              <c:numCache>
                <c:formatCode>General</c:formatCode>
                <c:ptCount val="3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</c:numCache>
            </c:numRef>
          </c:cat>
          <c:val>
            <c:numRef>
              <c:f>'Commercial vehicle forcasting'!$I$27:$I$60</c:f>
              <c:numCache>
                <c:formatCode>_ * #,##0_ ;_ * \-#,##0_ ;_ * "-"??_ ;_ @_ </c:formatCode>
                <c:ptCount val="34"/>
                <c:pt idx="0">
                  <c:v>15344633</c:v>
                </c:pt>
                <c:pt idx="1">
                  <c:v>16069666.90925</c:v>
                </c:pt>
                <c:pt idx="2">
                  <c:v>16812085.52045735</c:v>
                </c:pt>
                <c:pt idx="3">
                  <c:v>17518193.11231656</c:v>
                </c:pt>
                <c:pt idx="4">
                  <c:v>18204009.493199378</c:v>
                </c:pt>
                <c:pt idx="5">
                  <c:v>18894524.085205812</c:v>
                </c:pt>
                <c:pt idx="6">
                  <c:v>19590251.554277737</c:v>
                </c:pt>
                <c:pt idx="7">
                  <c:v>20291505.014622029</c:v>
                </c:pt>
                <c:pt idx="8">
                  <c:v>21001820.66208246</c:v>
                </c:pt>
                <c:pt idx="9">
                  <c:v>21664747.357121784</c:v>
                </c:pt>
                <c:pt idx="10">
                  <c:v>22329845.511761844</c:v>
                </c:pt>
                <c:pt idx="11">
                  <c:v>22997181.909251038</c:v>
                </c:pt>
                <c:pt idx="12">
                  <c:v>23667076.085053593</c:v>
                </c:pt>
                <c:pt idx="13">
                  <c:v>24340012.726726741</c:v>
                </c:pt>
                <c:pt idx="14">
                  <c:v>24950689.613639008</c:v>
                </c:pt>
                <c:pt idx="15">
                  <c:v>25561359.798373934</c:v>
                </c:pt>
                <c:pt idx="16">
                  <c:v>26172120.59242278</c:v>
                </c:pt>
                <c:pt idx="17">
                  <c:v>26783085.20396449</c:v>
                </c:pt>
                <c:pt idx="18">
                  <c:v>27394680.164443295</c:v>
                </c:pt>
                <c:pt idx="19">
                  <c:v>28004053.887944754</c:v>
                </c:pt>
                <c:pt idx="20">
                  <c:v>28616014.098692883</c:v>
                </c:pt>
                <c:pt idx="21">
                  <c:v>29230731.505958021</c:v>
                </c:pt>
                <c:pt idx="22">
                  <c:v>29848393.309757814</c:v>
                </c:pt>
                <c:pt idx="23">
                  <c:v>30463798.874707501</c:v>
                </c:pt>
                <c:pt idx="24">
                  <c:v>31000541.118138324</c:v>
                </c:pt>
                <c:pt idx="25">
                  <c:v>31539792.97345487</c:v>
                </c:pt>
                <c:pt idx="26">
                  <c:v>32078958.985119678</c:v>
                </c:pt>
                <c:pt idx="27">
                  <c:v>32618208.441153862</c:v>
                </c:pt>
                <c:pt idx="28">
                  <c:v>33151839.058533501</c:v>
                </c:pt>
                <c:pt idx="29">
                  <c:v>33682712.330247402</c:v>
                </c:pt>
                <c:pt idx="30">
                  <c:v>34214300.974573128</c:v>
                </c:pt>
                <c:pt idx="31">
                  <c:v>34749463.581311807</c:v>
                </c:pt>
                <c:pt idx="32">
                  <c:v>35292676.090493046</c:v>
                </c:pt>
                <c:pt idx="33">
                  <c:v>35837196.525921077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26-44FF-83E7-F92DE45DF932}"/>
            </c:ext>
          </c:extLst>
        </c:ser>
        <c:ser>
          <c:idx val="1"/>
          <c:order val="1"/>
          <c:tx>
            <c:strRef>
              <c:f>'Commercial vehicle forcasting'!$J$18</c:f>
              <c:strCache>
                <c:ptCount val="1"/>
                <c:pt idx="0">
                  <c:v>MDB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'Commercial vehicle forcasting'!$H$27:$H$60</c:f>
              <c:numCache>
                <c:formatCode>General</c:formatCode>
                <c:ptCount val="3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</c:numCache>
            </c:numRef>
          </c:cat>
          <c:val>
            <c:numRef>
              <c:f>'Commercial vehicle forcasting'!$J$27:$J$60</c:f>
              <c:numCache>
                <c:formatCode>_ * #,##0_ ;_ * \-#,##0_ ;_ * "-"??_ ;_ @_ </c:formatCode>
                <c:ptCount val="34"/>
                <c:pt idx="0">
                  <c:v>786649</c:v>
                </c:pt>
                <c:pt idx="1">
                  <c:v>786649</c:v>
                </c:pt>
                <c:pt idx="2">
                  <c:v>786649</c:v>
                </c:pt>
                <c:pt idx="3">
                  <c:v>786649</c:v>
                </c:pt>
                <c:pt idx="4">
                  <c:v>786649</c:v>
                </c:pt>
                <c:pt idx="5">
                  <c:v>786649</c:v>
                </c:pt>
                <c:pt idx="6">
                  <c:v>786649</c:v>
                </c:pt>
                <c:pt idx="7">
                  <c:v>786649</c:v>
                </c:pt>
                <c:pt idx="8">
                  <c:v>786649</c:v>
                </c:pt>
                <c:pt idx="9">
                  <c:v>786649</c:v>
                </c:pt>
                <c:pt idx="10">
                  <c:v>786649</c:v>
                </c:pt>
                <c:pt idx="11">
                  <c:v>786649</c:v>
                </c:pt>
                <c:pt idx="12">
                  <c:v>786649</c:v>
                </c:pt>
                <c:pt idx="13">
                  <c:v>786649</c:v>
                </c:pt>
                <c:pt idx="14">
                  <c:v>786649</c:v>
                </c:pt>
                <c:pt idx="15">
                  <c:v>786649</c:v>
                </c:pt>
                <c:pt idx="16">
                  <c:v>786649</c:v>
                </c:pt>
                <c:pt idx="17">
                  <c:v>786649</c:v>
                </c:pt>
                <c:pt idx="18">
                  <c:v>786649</c:v>
                </c:pt>
                <c:pt idx="19">
                  <c:v>786649</c:v>
                </c:pt>
                <c:pt idx="20">
                  <c:v>786649</c:v>
                </c:pt>
                <c:pt idx="21">
                  <c:v>786649</c:v>
                </c:pt>
                <c:pt idx="22">
                  <c:v>786649</c:v>
                </c:pt>
                <c:pt idx="23">
                  <c:v>786649</c:v>
                </c:pt>
                <c:pt idx="24">
                  <c:v>786649</c:v>
                </c:pt>
                <c:pt idx="25">
                  <c:v>786649</c:v>
                </c:pt>
                <c:pt idx="26">
                  <c:v>786649</c:v>
                </c:pt>
                <c:pt idx="27">
                  <c:v>786649</c:v>
                </c:pt>
                <c:pt idx="28">
                  <c:v>786649</c:v>
                </c:pt>
                <c:pt idx="29">
                  <c:v>786649</c:v>
                </c:pt>
                <c:pt idx="30">
                  <c:v>786649</c:v>
                </c:pt>
                <c:pt idx="31">
                  <c:v>786649</c:v>
                </c:pt>
                <c:pt idx="32">
                  <c:v>786649</c:v>
                </c:pt>
                <c:pt idx="33">
                  <c:v>786649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26-44FF-83E7-F92DE45DF932}"/>
            </c:ext>
          </c:extLst>
        </c:ser>
        <c:ser>
          <c:idx val="2"/>
          <c:order val="2"/>
          <c:tx>
            <c:strRef>
              <c:f>'Commercial vehicle forcasting'!$K$18</c:f>
              <c:strCache>
                <c:ptCount val="1"/>
                <c:pt idx="0">
                  <c:v>LDB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'Commercial vehicle forcasting'!$H$27:$H$60</c:f>
              <c:numCache>
                <c:formatCode>General</c:formatCode>
                <c:ptCount val="3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</c:numCache>
            </c:numRef>
          </c:cat>
          <c:val>
            <c:numRef>
              <c:f>'Commercial vehicle forcasting'!$K$27:$K$60</c:f>
              <c:numCache>
                <c:formatCode>_ * #,##0_ ;_ * \-#,##0_ ;_ * "-"??_ ;_ @_ </c:formatCode>
                <c:ptCount val="34"/>
                <c:pt idx="0">
                  <c:v>1565674</c:v>
                </c:pt>
                <c:pt idx="1">
                  <c:v>1565674</c:v>
                </c:pt>
                <c:pt idx="2">
                  <c:v>1565674</c:v>
                </c:pt>
                <c:pt idx="3">
                  <c:v>1565674</c:v>
                </c:pt>
                <c:pt idx="4">
                  <c:v>1565674</c:v>
                </c:pt>
                <c:pt idx="5">
                  <c:v>1565674</c:v>
                </c:pt>
                <c:pt idx="6">
                  <c:v>1565674</c:v>
                </c:pt>
                <c:pt idx="7">
                  <c:v>1565674</c:v>
                </c:pt>
                <c:pt idx="8">
                  <c:v>1565674</c:v>
                </c:pt>
                <c:pt idx="9">
                  <c:v>1565674</c:v>
                </c:pt>
                <c:pt idx="10">
                  <c:v>1565674</c:v>
                </c:pt>
                <c:pt idx="11">
                  <c:v>1565674</c:v>
                </c:pt>
                <c:pt idx="12">
                  <c:v>1565674</c:v>
                </c:pt>
                <c:pt idx="13">
                  <c:v>1565674</c:v>
                </c:pt>
                <c:pt idx="14">
                  <c:v>1565674</c:v>
                </c:pt>
                <c:pt idx="15">
                  <c:v>1565674</c:v>
                </c:pt>
                <c:pt idx="16">
                  <c:v>1565674</c:v>
                </c:pt>
                <c:pt idx="17">
                  <c:v>1565674</c:v>
                </c:pt>
                <c:pt idx="18">
                  <c:v>1565674</c:v>
                </c:pt>
                <c:pt idx="19">
                  <c:v>1565674</c:v>
                </c:pt>
                <c:pt idx="20">
                  <c:v>1565674</c:v>
                </c:pt>
                <c:pt idx="21">
                  <c:v>1565674</c:v>
                </c:pt>
                <c:pt idx="22">
                  <c:v>1565674</c:v>
                </c:pt>
                <c:pt idx="23">
                  <c:v>1565674</c:v>
                </c:pt>
                <c:pt idx="24">
                  <c:v>1565674</c:v>
                </c:pt>
                <c:pt idx="25">
                  <c:v>1565674</c:v>
                </c:pt>
                <c:pt idx="26">
                  <c:v>1565674</c:v>
                </c:pt>
                <c:pt idx="27">
                  <c:v>1565674</c:v>
                </c:pt>
                <c:pt idx="28">
                  <c:v>1565674</c:v>
                </c:pt>
                <c:pt idx="29">
                  <c:v>1565674</c:v>
                </c:pt>
                <c:pt idx="30">
                  <c:v>1565674</c:v>
                </c:pt>
                <c:pt idx="31">
                  <c:v>1565674</c:v>
                </c:pt>
                <c:pt idx="32">
                  <c:v>1565674</c:v>
                </c:pt>
                <c:pt idx="33">
                  <c:v>1565674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26-44FF-83E7-F92DE45DF932}"/>
            </c:ext>
          </c:extLst>
        </c:ser>
        <c:ser>
          <c:idx val="3"/>
          <c:order val="3"/>
          <c:tx>
            <c:strRef>
              <c:f>'Commercial vehicle forcasting'!$L$18</c:f>
              <c:strCache>
                <c:ptCount val="1"/>
                <c:pt idx="0">
                  <c:v>Trackor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'Commercial vehicle forcasting'!$H$27:$H$60</c:f>
              <c:numCache>
                <c:formatCode>General</c:formatCode>
                <c:ptCount val="3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</c:numCache>
            </c:numRef>
          </c:cat>
          <c:val>
            <c:numRef>
              <c:f>'Commercial vehicle forcasting'!$L$27:$L$60</c:f>
              <c:numCache>
                <c:formatCode>_ * #,##0_ ;_ * \-#,##0_ ;_ * "-"??_ ;_ @_ </c:formatCode>
                <c:ptCount val="34"/>
                <c:pt idx="0">
                  <c:v>2597080</c:v>
                </c:pt>
                <c:pt idx="1">
                  <c:v>2614610.29</c:v>
                </c:pt>
                <c:pt idx="2">
                  <c:v>2631866.7179139997</c:v>
                </c:pt>
                <c:pt idx="3">
                  <c:v>2647657.9182214835</c:v>
                </c:pt>
                <c:pt idx="4">
                  <c:v>2662465.4399109026</c:v>
                </c:pt>
                <c:pt idx="5">
                  <c:v>2676892.9619486644</c:v>
                </c:pt>
                <c:pt idx="6">
                  <c:v>2690974.0482161874</c:v>
                </c:pt>
                <c:pt idx="7">
                  <c:v>2704734.936655886</c:v>
                </c:pt>
                <c:pt idx="8">
                  <c:v>2718260.7625502702</c:v>
                </c:pt>
                <c:pt idx="9">
                  <c:v>2730518.2551101954</c:v>
                </c:pt>
                <c:pt idx="10">
                  <c:v>2742493.35537495</c:v>
                </c:pt>
                <c:pt idx="11">
                  <c:v>2754202.0003615119</c:v>
                </c:pt>
                <c:pt idx="12">
                  <c:v>2765663.1802965556</c:v>
                </c:pt>
                <c:pt idx="13">
                  <c:v>2776897.0871193227</c:v>
                </c:pt>
                <c:pt idx="14">
                  <c:v>2786850.0509751579</c:v>
                </c:pt>
                <c:pt idx="15">
                  <c:v>2796594.1059309277</c:v>
                </c:pt>
                <c:pt idx="16">
                  <c:v>2806140.0436288756</c:v>
                </c:pt>
                <c:pt idx="17">
                  <c:v>2815498.160056802</c:v>
                </c:pt>
                <c:pt idx="18">
                  <c:v>2824682.7654726813</c:v>
                </c:pt>
                <c:pt idx="19">
                  <c:v>2833658.8953749319</c:v>
                </c:pt>
                <c:pt idx="20">
                  <c:v>2842504.9946970451</c:v>
                </c:pt>
                <c:pt idx="21">
                  <c:v>2851228.0688992436</c:v>
                </c:pt>
                <c:pt idx="22">
                  <c:v>2859834.9336676854</c:v>
                </c:pt>
                <c:pt idx="23">
                  <c:v>2868258.2553652115</c:v>
                </c:pt>
                <c:pt idx="24">
                  <c:v>2875477.6690749326</c:v>
                </c:pt>
                <c:pt idx="25">
                  <c:v>2882623.1971944985</c:v>
                </c:pt>
                <c:pt idx="26">
                  <c:v>2889662.88672336</c:v>
                </c:pt>
                <c:pt idx="27">
                  <c:v>2896602.2334793736</c:v>
                </c:pt>
                <c:pt idx="28">
                  <c:v>2903371.9651810634</c:v>
                </c:pt>
                <c:pt idx="29">
                  <c:v>2910013.7969894484</c:v>
                </c:pt>
                <c:pt idx="30">
                  <c:v>2916574.7306566476</c:v>
                </c:pt>
                <c:pt idx="31">
                  <c:v>2923091.8122409424</c:v>
                </c:pt>
                <c:pt idx="32">
                  <c:v>2929619.6007272266</c:v>
                </c:pt>
                <c:pt idx="33">
                  <c:v>2936076.7791293245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326-44FF-83E7-F92DE45DF932}"/>
            </c:ext>
          </c:extLst>
        </c:ser>
        <c:ser>
          <c:idx val="4"/>
          <c:order val="4"/>
          <c:tx>
            <c:strRef>
              <c:f>'Commercial vehicle forcasting'!$M$18</c:f>
              <c:strCache>
                <c:ptCount val="1"/>
                <c:pt idx="0">
                  <c:v>Straight Truck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'Commercial vehicle forcasting'!$H$27:$H$60</c:f>
              <c:numCache>
                <c:formatCode>General</c:formatCode>
                <c:ptCount val="3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</c:numCache>
            </c:numRef>
          </c:cat>
          <c:val>
            <c:numRef>
              <c:f>'Commercial vehicle forcasting'!$M$27:$M$60</c:f>
              <c:numCache>
                <c:formatCode>_ * #,##0_ ;_ * \-#,##0_ ;_ * "-"??_ ;_ @_ </c:formatCode>
                <c:ptCount val="34"/>
                <c:pt idx="0">
                  <c:v>3917520</c:v>
                </c:pt>
                <c:pt idx="1">
                  <c:v>3944746.764</c:v>
                </c:pt>
                <c:pt idx="2">
                  <c:v>3971373.8046570001</c:v>
                </c:pt>
                <c:pt idx="3">
                  <c:v>3997584.871767736</c:v>
                </c:pt>
                <c:pt idx="4">
                  <c:v>4021570.3809983423</c:v>
                </c:pt>
                <c:pt idx="5">
                  <c:v>4044061.7648860915</c:v>
                </c:pt>
                <c:pt idx="6">
                  <c:v>4065975.9611646044</c:v>
                </c:pt>
                <c:pt idx="7">
                  <c:v>4087363.950555542</c:v>
                </c:pt>
                <c:pt idx="8">
                  <c:v>4108265.5862934729</c:v>
                </c:pt>
                <c:pt idx="9">
                  <c:v>4128810.1817342369</c:v>
                </c:pt>
                <c:pt idx="10">
                  <c:v>4147428.2851852351</c:v>
                </c:pt>
                <c:pt idx="11">
                  <c:v>4165617.4584174678</c:v>
                </c:pt>
                <c:pt idx="12">
                  <c:v>4183401.908423461</c:v>
                </c:pt>
                <c:pt idx="13">
                  <c:v>4200810.4797652699</c:v>
                </c:pt>
                <c:pt idx="14">
                  <c:v>4217873.8423055802</c:v>
                </c:pt>
                <c:pt idx="15">
                  <c:v>4232991.5598816713</c:v>
                </c:pt>
                <c:pt idx="16">
                  <c:v>4247791.9623548379</c:v>
                </c:pt>
                <c:pt idx="17">
                  <c:v>4262291.4413248058</c:v>
                </c:pt>
                <c:pt idx="18">
                  <c:v>4276505.6355337631</c:v>
                </c:pt>
                <c:pt idx="19">
                  <c:v>4290456.2810637075</c:v>
                </c:pt>
                <c:pt idx="20">
                  <c:v>4304090.2697683861</c:v>
                </c:pt>
                <c:pt idx="21">
                  <c:v>4317526.7529244414</c:v>
                </c:pt>
                <c:pt idx="22">
                  <c:v>4330776.3712385688</c:v>
                </c:pt>
                <c:pt idx="23">
                  <c:v>4343849.4771665717</c:v>
                </c:pt>
                <c:pt idx="24">
                  <c:v>4356643.7965592928</c:v>
                </c:pt>
                <c:pt idx="25">
                  <c:v>4367609.4806619771</c:v>
                </c:pt>
                <c:pt idx="26">
                  <c:v>4378462.9387482619</c:v>
                </c:pt>
                <c:pt idx="27">
                  <c:v>4389155.6368894596</c:v>
                </c:pt>
                <c:pt idx="28">
                  <c:v>4399695.922772089</c:v>
                </c:pt>
                <c:pt idx="29">
                  <c:v>4409978.5776088247</c:v>
                </c:pt>
                <c:pt idx="30">
                  <c:v>4420066.963231585</c:v>
                </c:pt>
                <c:pt idx="31">
                  <c:v>4430032.4713609079</c:v>
                </c:pt>
                <c:pt idx="32">
                  <c:v>4439931.3718531411</c:v>
                </c:pt>
                <c:pt idx="33">
                  <c:v>4449846.5352317607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326-44FF-83E7-F92DE45DF932}"/>
            </c:ext>
          </c:extLst>
        </c:ser>
        <c:ser>
          <c:idx val="5"/>
          <c:order val="5"/>
          <c:tx>
            <c:strRef>
              <c:f>'Commercial vehicle forcasting'!$N$18</c:f>
              <c:strCache>
                <c:ptCount val="1"/>
                <c:pt idx="0">
                  <c:v>Specific use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'Commercial vehicle forcasting'!$H$27:$H$60</c:f>
              <c:numCache>
                <c:formatCode>General</c:formatCode>
                <c:ptCount val="3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</c:numCache>
            </c:numRef>
          </c:cat>
          <c:val>
            <c:numRef>
              <c:f>'Commercial vehicle forcasting'!$N$27:$N$60</c:f>
              <c:numCache>
                <c:formatCode>_ * #,##0_ ;_ * \-#,##0_ ;_ * "-"??_ ;_ @_ </c:formatCode>
                <c:ptCount val="34"/>
                <c:pt idx="0">
                  <c:v>482500</c:v>
                </c:pt>
                <c:pt idx="1">
                  <c:v>505298.125</c:v>
                </c:pt>
                <c:pt idx="2">
                  <c:v>528642.89837499999</c:v>
                </c:pt>
                <c:pt idx="3">
                  <c:v>550845.90010674996</c:v>
                </c:pt>
                <c:pt idx="4">
                  <c:v>572410.86055747955</c:v>
                </c:pt>
                <c:pt idx="5">
                  <c:v>594123.55258752708</c:v>
                </c:pt>
                <c:pt idx="6">
                  <c:v>616000.15946546302</c:v>
                </c:pt>
                <c:pt idx="7">
                  <c:v>638050.52682296978</c:v>
                </c:pt>
                <c:pt idx="8">
                  <c:v>660385.84757646441</c:v>
                </c:pt>
                <c:pt idx="9">
                  <c:v>681231.05973347556</c:v>
                </c:pt>
                <c:pt idx="10">
                  <c:v>702144.5517416473</c:v>
                </c:pt>
                <c:pt idx="11">
                  <c:v>723128.42354806559</c:v>
                </c:pt>
                <c:pt idx="12">
                  <c:v>744192.72269583493</c:v>
                </c:pt>
                <c:pt idx="13">
                  <c:v>765352.68980663479</c:v>
                </c:pt>
                <c:pt idx="14">
                  <c:v>784554.9475559839</c:v>
                </c:pt>
                <c:pt idx="15">
                  <c:v>803756.99456060119</c:v>
                </c:pt>
                <c:pt idx="16">
                  <c:v>822961.89070432575</c:v>
                </c:pt>
                <c:pt idx="17">
                  <c:v>842173.19572992495</c:v>
                </c:pt>
                <c:pt idx="18">
                  <c:v>861404.32158552692</c:v>
                </c:pt>
                <c:pt idx="19">
                  <c:v>880565.60237923858</c:v>
                </c:pt>
                <c:pt idx="20">
                  <c:v>899808.21324428648</c:v>
                </c:pt>
                <c:pt idx="21">
                  <c:v>919137.52200034657</c:v>
                </c:pt>
                <c:pt idx="22">
                  <c:v>938559.41500576423</c:v>
                </c:pt>
                <c:pt idx="23">
                  <c:v>957910.36234274029</c:v>
                </c:pt>
                <c:pt idx="24">
                  <c:v>974787.80297330942</c:v>
                </c:pt>
                <c:pt idx="25">
                  <c:v>991744.15638953215</c:v>
                </c:pt>
                <c:pt idx="26">
                  <c:v>1008697.8105191728</c:v>
                </c:pt>
                <c:pt idx="27">
                  <c:v>1025654.0884918355</c:v>
                </c:pt>
                <c:pt idx="28">
                  <c:v>1042433.686471512</c:v>
                </c:pt>
                <c:pt idx="29">
                  <c:v>1059126.5818703107</c:v>
                </c:pt>
                <c:pt idx="30">
                  <c:v>1075841.9716021577</c:v>
                </c:pt>
                <c:pt idx="31">
                  <c:v>1092669.741790693</c:v>
                </c:pt>
                <c:pt idx="32">
                  <c:v>1109750.6348742845</c:v>
                </c:pt>
                <c:pt idx="33">
                  <c:v>1126872.654677171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326-44FF-83E7-F92DE45DF932}"/>
            </c:ext>
          </c:extLst>
        </c:ser>
        <c:ser>
          <c:idx val="6"/>
          <c:order val="6"/>
          <c:tx>
            <c:strRef>
              <c:f>'Commercial vehicle forcasting'!$O$18</c:f>
              <c:strCache>
                <c:ptCount val="1"/>
                <c:pt idx="0">
                  <c:v>Dump Truck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'Commercial vehicle forcasting'!$H$27:$H$60</c:f>
              <c:numCache>
                <c:formatCode>General</c:formatCode>
                <c:ptCount val="3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</c:numCache>
            </c:numRef>
          </c:cat>
          <c:val>
            <c:numRef>
              <c:f>'Commercial vehicle forcasting'!$O$27:$O$60</c:f>
              <c:numCache>
                <c:formatCode>_ * #,##0_ ;_ * \-#,##0_ ;_ * "-"??_ ;_ @_ </c:formatCode>
                <c:ptCount val="34"/>
                <c:pt idx="0">
                  <c:v>475398</c:v>
                </c:pt>
                <c:pt idx="1">
                  <c:v>497860.55550000002</c:v>
                </c:pt>
                <c:pt idx="2">
                  <c:v>520861.71316410002</c:v>
                </c:pt>
                <c:pt idx="3">
                  <c:v>542737.90511699219</c:v>
                </c:pt>
                <c:pt idx="4">
                  <c:v>563985.44722757442</c:v>
                </c:pt>
                <c:pt idx="5">
                  <c:v>585378.54643109895</c:v>
                </c:pt>
                <c:pt idx="6">
                  <c:v>606933.14779183886</c:v>
                </c:pt>
                <c:pt idx="7">
                  <c:v>628658.95202194038</c:v>
                </c:pt>
                <c:pt idx="8">
                  <c:v>650665.51537027163</c:v>
                </c:pt>
                <c:pt idx="9">
                  <c:v>671203.90328533645</c:v>
                </c:pt>
                <c:pt idx="10">
                  <c:v>691809.56602875784</c:v>
                </c:pt>
                <c:pt idx="11">
                  <c:v>712484.57263814157</c:v>
                </c:pt>
                <c:pt idx="12">
                  <c:v>733238.82276508713</c:v>
                </c:pt>
                <c:pt idx="13">
                  <c:v>754087.33270195767</c:v>
                </c:pt>
                <c:pt idx="14">
                  <c:v>773006.94913620653</c:v>
                </c:pt>
                <c:pt idx="15">
                  <c:v>791926.35792771133</c:v>
                </c:pt>
                <c:pt idx="16">
                  <c:v>810848.57392135763</c:v>
                </c:pt>
                <c:pt idx="17">
                  <c:v>829777.10446345049</c:v>
                </c:pt>
                <c:pt idx="18">
                  <c:v>848725.16408936027</c:v>
                </c:pt>
                <c:pt idx="19">
                  <c:v>867604.40671478806</c:v>
                </c:pt>
                <c:pt idx="20">
                  <c:v>886563.78230032593</c:v>
                </c:pt>
                <c:pt idx="21">
                  <c:v>905608.57965579419</c:v>
                </c:pt>
                <c:pt idx="22">
                  <c:v>924744.59849722334</c:v>
                </c:pt>
                <c:pt idx="23">
                  <c:v>943810.71593163523</c:v>
                </c:pt>
                <c:pt idx="24">
                  <c:v>960439.73462778307</c:v>
                </c:pt>
                <c:pt idx="25">
                  <c:v>977146.50457879947</c:v>
                </c:pt>
                <c:pt idx="26">
                  <c:v>993850.61497449467</c:v>
                </c:pt>
                <c:pt idx="27">
                  <c:v>1010557.3105924178</c:v>
                </c:pt>
                <c:pt idx="28">
                  <c:v>1027089.9268003809</c:v>
                </c:pt>
                <c:pt idx="29">
                  <c:v>1043537.1166175792</c:v>
                </c:pt>
                <c:pt idx="30">
                  <c:v>1060006.4696698915</c:v>
                </c:pt>
                <c:pt idx="31">
                  <c:v>1076586.5490317347</c:v>
                </c:pt>
                <c:pt idx="32">
                  <c:v>1093416.0255294614</c:v>
                </c:pt>
                <c:pt idx="33">
                  <c:v>1110286.0233952699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326-44FF-83E7-F92DE45DF9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85075071"/>
        <c:axId val="1528255951"/>
      </c:barChart>
      <c:catAx>
        <c:axId val="158507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28255951"/>
        <c:crosses val="autoZero"/>
        <c:auto val="1"/>
        <c:lblAlgn val="ctr"/>
        <c:lblOffset val="100"/>
        <c:noMultiLvlLbl val="0"/>
      </c:catAx>
      <c:valAx>
        <c:axId val="1528255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85075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Projection</a:t>
            </a:r>
            <a:r>
              <a:rPr lang="en-US" sz="1000" baseline="0"/>
              <a:t> of Commercial Vehicle Population in China </a:t>
            </a:r>
            <a:endParaRPr lang="en-US" sz="1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'Commercial vehicle forcasting'!$I$63</c:f>
              <c:strCache>
                <c:ptCount val="1"/>
                <c:pt idx="0">
                  <c:v>LDT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'Commercial vehicle forcasting'!$H$64:$H$71</c:f>
              <c:numCache>
                <c:formatCode>General</c:formatCode>
                <c:ptCount val="8"/>
                <c:pt idx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'Commercial vehicle forcasting'!$I$64:$I$71</c:f>
              <c:numCache>
                <c:formatCode>0.0</c:formatCode>
                <c:ptCount val="8"/>
                <c:pt idx="0">
                  <c:v>15.344632999999998</c:v>
                </c:pt>
                <c:pt idx="1">
                  <c:v>17.712626723226816</c:v>
                </c:pt>
                <c:pt idx="2">
                  <c:v>21.037044196211369</c:v>
                </c:pt>
                <c:pt idx="3">
                  <c:v>24.9854093031283</c:v>
                </c:pt>
                <c:pt idx="4">
                  <c:v>29.674828470307499</c:v>
                </c:pt>
                <c:pt idx="5">
                  <c:v>32.924328616255039</c:v>
                </c:pt>
                <c:pt idx="6">
                  <c:v>36.529660682480696</c:v>
                </c:pt>
                <c:pt idx="7">
                  <c:v>40.529789540442202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8B-4FB4-B500-C9F1A4184449}"/>
            </c:ext>
          </c:extLst>
        </c:ser>
        <c:ser>
          <c:idx val="1"/>
          <c:order val="1"/>
          <c:tx>
            <c:strRef>
              <c:f>'Commercial vehicle forcasting'!$J$63</c:f>
              <c:strCache>
                <c:ptCount val="1"/>
                <c:pt idx="0">
                  <c:v>MDB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'Commercial vehicle forcasting'!$H$64:$H$71</c:f>
              <c:numCache>
                <c:formatCode>General</c:formatCode>
                <c:ptCount val="8"/>
                <c:pt idx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'Commercial vehicle forcasting'!$J$64:$J$71</c:f>
              <c:numCache>
                <c:formatCode>0.0</c:formatCode>
                <c:ptCount val="8"/>
                <c:pt idx="0">
                  <c:v>0.78664899999999993</c:v>
                </c:pt>
                <c:pt idx="1">
                  <c:v>0.78664899999999993</c:v>
                </c:pt>
                <c:pt idx="2">
                  <c:v>0.78664899999999993</c:v>
                </c:pt>
                <c:pt idx="3">
                  <c:v>0.78664899999999993</c:v>
                </c:pt>
                <c:pt idx="4">
                  <c:v>0.78664899999999993</c:v>
                </c:pt>
                <c:pt idx="5">
                  <c:v>0.78664899999999993</c:v>
                </c:pt>
                <c:pt idx="6">
                  <c:v>0.78664899999999993</c:v>
                </c:pt>
                <c:pt idx="7">
                  <c:v>0.78664899999999993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8B-4FB4-B500-C9F1A4184449}"/>
            </c:ext>
          </c:extLst>
        </c:ser>
        <c:ser>
          <c:idx val="2"/>
          <c:order val="2"/>
          <c:tx>
            <c:strRef>
              <c:f>'Commercial vehicle forcasting'!$K$63</c:f>
              <c:strCache>
                <c:ptCount val="1"/>
                <c:pt idx="0">
                  <c:v>LDB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'Commercial vehicle forcasting'!$H$64:$H$71</c:f>
              <c:numCache>
                <c:formatCode>General</c:formatCode>
                <c:ptCount val="8"/>
                <c:pt idx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'Commercial vehicle forcasting'!$K$64:$K$71</c:f>
              <c:numCache>
                <c:formatCode>0.0</c:formatCode>
                <c:ptCount val="8"/>
                <c:pt idx="0">
                  <c:v>1.565674</c:v>
                </c:pt>
                <c:pt idx="1">
                  <c:v>1.565674</c:v>
                </c:pt>
                <c:pt idx="2">
                  <c:v>1.565674</c:v>
                </c:pt>
                <c:pt idx="3">
                  <c:v>1.565674</c:v>
                </c:pt>
                <c:pt idx="4">
                  <c:v>1.565674</c:v>
                </c:pt>
                <c:pt idx="5">
                  <c:v>1.565674</c:v>
                </c:pt>
                <c:pt idx="6">
                  <c:v>1.565674</c:v>
                </c:pt>
                <c:pt idx="7">
                  <c:v>1.565674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D8B-4FB4-B500-C9F1A4184449}"/>
            </c:ext>
          </c:extLst>
        </c:ser>
        <c:ser>
          <c:idx val="3"/>
          <c:order val="3"/>
          <c:tx>
            <c:strRef>
              <c:f>'Commercial vehicle forcasting'!$L$63</c:f>
              <c:strCache>
                <c:ptCount val="1"/>
                <c:pt idx="0">
                  <c:v>Trackor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'Commercial vehicle forcasting'!$H$64:$H$71</c:f>
              <c:numCache>
                <c:formatCode>General</c:formatCode>
                <c:ptCount val="8"/>
                <c:pt idx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'Commercial vehicle forcasting'!$L$64:$L$71</c:f>
              <c:numCache>
                <c:formatCode>0.0</c:formatCode>
                <c:ptCount val="8"/>
                <c:pt idx="0">
                  <c:v>2.5970800000000001</c:v>
                </c:pt>
                <c:pt idx="1">
                  <c:v>2.6520013415584391</c:v>
                </c:pt>
                <c:pt idx="2">
                  <c:v>2.7189676987302565</c:v>
                </c:pt>
                <c:pt idx="3">
                  <c:v>2.7876250403380878</c:v>
                </c:pt>
                <c:pt idx="4">
                  <c:v>2.8580160658579628</c:v>
                </c:pt>
                <c:pt idx="5">
                  <c:v>2.9011443011142863</c:v>
                </c:pt>
                <c:pt idx="6">
                  <c:v>2.9449233531027281</c:v>
                </c:pt>
                <c:pt idx="7">
                  <c:v>2.9893630428237619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D8B-4FB4-B500-C9F1A4184449}"/>
            </c:ext>
          </c:extLst>
        </c:ser>
        <c:ser>
          <c:idx val="4"/>
          <c:order val="4"/>
          <c:tx>
            <c:strRef>
              <c:f>'Commercial vehicle forcasting'!$M$63</c:f>
              <c:strCache>
                <c:ptCount val="1"/>
                <c:pt idx="0">
                  <c:v>Straight Truck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'Commercial vehicle forcasting'!$H$64:$H$71</c:f>
              <c:numCache>
                <c:formatCode>General</c:formatCode>
                <c:ptCount val="8"/>
                <c:pt idx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'Commercial vehicle forcasting'!$M$64:$M$71</c:f>
              <c:numCache>
                <c:formatCode>0.0</c:formatCode>
                <c:ptCount val="8"/>
                <c:pt idx="0">
                  <c:v>3.9175199999999997</c:v>
                </c:pt>
                <c:pt idx="1">
                  <c:v>4.0003651391493591</c:v>
                </c:pt>
                <c:pt idx="2">
                  <c:v>4.109541320881716</c:v>
                </c:pt>
                <c:pt idx="3">
                  <c:v>4.2133123890157878</c:v>
                </c:pt>
                <c:pt idx="4">
                  <c:v>4.3197038066586879</c:v>
                </c:pt>
                <c:pt idx="5">
                  <c:v>4.3936328531381665</c:v>
                </c:pt>
                <c:pt idx="6">
                  <c:v>4.4599339609533795</c:v>
                </c:pt>
                <c:pt idx="7">
                  <c:v>4.5272355704136888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D8B-4FB4-B500-C9F1A4184449}"/>
            </c:ext>
          </c:extLst>
        </c:ser>
        <c:ser>
          <c:idx val="5"/>
          <c:order val="5"/>
          <c:tx>
            <c:strRef>
              <c:f>'Commercial vehicle forcasting'!$N$63</c:f>
              <c:strCache>
                <c:ptCount val="1"/>
                <c:pt idx="0">
                  <c:v>Specific use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'Commercial vehicle forcasting'!$H$64:$H$71</c:f>
              <c:numCache>
                <c:formatCode>General</c:formatCode>
                <c:ptCount val="8"/>
                <c:pt idx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'Commercial vehicle forcasting'!$N$64:$N$71</c:f>
              <c:numCache>
                <c:formatCode>0.0</c:formatCode>
                <c:ptCount val="8"/>
                <c:pt idx="0">
                  <c:v>0.48250000000000004</c:v>
                </c:pt>
                <c:pt idx="1">
                  <c:v>0.55695971314249992</c:v>
                </c:pt>
                <c:pt idx="2">
                  <c:v>0.6614934240963587</c:v>
                </c:pt>
                <c:pt idx="3">
                  <c:v>0.78564668107470559</c:v>
                </c:pt>
                <c:pt idx="4">
                  <c:v>0.9331018041893453</c:v>
                </c:pt>
                <c:pt idx="5">
                  <c:v>1.0352797983075288</c:v>
                </c:pt>
                <c:pt idx="6">
                  <c:v>1.1486466492419161</c:v>
                </c:pt>
                <c:pt idx="7">
                  <c:v>1.2744275769425939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D8B-4FB4-B500-C9F1A4184449}"/>
            </c:ext>
          </c:extLst>
        </c:ser>
        <c:ser>
          <c:idx val="6"/>
          <c:order val="6"/>
          <c:tx>
            <c:strRef>
              <c:f>'Commercial vehicle forcasting'!$O$63</c:f>
              <c:strCache>
                <c:ptCount val="1"/>
                <c:pt idx="0">
                  <c:v>Dump Truck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f>'Commercial vehicle forcasting'!$H$64:$H$71</c:f>
              <c:numCache>
                <c:formatCode>General</c:formatCode>
                <c:ptCount val="8"/>
                <c:pt idx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'Commercial vehicle forcasting'!$O$64:$O$71</c:f>
              <c:numCache>
                <c:formatCode>0.0</c:formatCode>
                <c:ptCount val="8"/>
                <c:pt idx="0">
                  <c:v>0.47539800000000004</c:v>
                </c:pt>
                <c:pt idx="1">
                  <c:v>0.54876172789330202</c:v>
                </c:pt>
                <c:pt idx="2">
                  <c:v>0.65175678928199121</c:v>
                </c:pt>
                <c:pt idx="3">
                  <c:v>0.77408261324259664</c:v>
                </c:pt>
                <c:pt idx="4">
                  <c:v>0.91936731918757797</c:v>
                </c:pt>
                <c:pt idx="5">
                  <c:v>1.0200413379394875</c:v>
                </c:pt>
                <c:pt idx="6">
                  <c:v>1.1317395228110017</c:v>
                </c:pt>
                <c:pt idx="7">
                  <c:v>1.2556690595302693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D8B-4FB4-B500-C9F1A4184449}"/>
            </c:ext>
          </c:extLst>
        </c:ser>
        <c:ser>
          <c:idx val="7"/>
          <c:order val="7"/>
          <c:tx>
            <c:strRef>
              <c:f>'Commercial vehicle forcasting'!$Q$63</c:f>
              <c:strCache>
                <c:ptCount val="1"/>
                <c:pt idx="0">
                  <c:v>M&amp;HDT</c:v>
                </c:pt>
              </c:strCache>
            </c:strRef>
          </c:tx>
          <c:spPr>
            <a:ln w="1270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f>'Commercial vehicle forcasting'!$H$64:$H$71</c:f>
              <c:numCache>
                <c:formatCode>General</c:formatCode>
                <c:ptCount val="8"/>
                <c:pt idx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'Commercial vehicle forcasting'!$Q$64:$Q$71</c:f>
              <c:numCache>
                <c:formatCode>0.0</c:formatCode>
                <c:ptCount val="8"/>
                <c:pt idx="0">
                  <c:v>7.4724979999999999</c:v>
                </c:pt>
                <c:pt idx="1">
                  <c:v>7.7580879217435994</c:v>
                </c:pt>
                <c:pt idx="2">
                  <c:v>8.1417592329903226</c:v>
                </c:pt>
                <c:pt idx="3">
                  <c:v>8.5606667236711775</c:v>
                </c:pt>
                <c:pt idx="4">
                  <c:v>9.0301889958935746</c:v>
                </c:pt>
                <c:pt idx="5">
                  <c:v>9.3500982904994689</c:v>
                </c:pt>
                <c:pt idx="6">
                  <c:v>9.6852434861090249</c:v>
                </c:pt>
                <c:pt idx="7">
                  <c:v>10.046695249710314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D8B-4FB4-B500-C9F1A41844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0842271"/>
        <c:axId val="1519203711"/>
      </c:lineChart>
      <c:catAx>
        <c:axId val="1520842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19203711"/>
        <c:crosses val="autoZero"/>
        <c:auto val="1"/>
        <c:lblAlgn val="ctr"/>
        <c:lblOffset val="100"/>
        <c:noMultiLvlLbl val="0"/>
      </c:catAx>
      <c:valAx>
        <c:axId val="151920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20842271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M&amp;HDT Population</a:t>
            </a:r>
            <a:r>
              <a:rPr lang="en-US" sz="1200" baseline="0"/>
              <a:t> Forcasting </a:t>
            </a:r>
            <a:endParaRPr lang="en-US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'Commercial vehicle forcasting'!$L$63</c:f>
              <c:strCache>
                <c:ptCount val="1"/>
                <c:pt idx="0">
                  <c:v>Trackor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numRef>
              <c:f>'Commercial vehicle forcasting'!$H$64:$H$71</c:f>
              <c:numCache>
                <c:formatCode>General</c:formatCode>
                <c:ptCount val="8"/>
                <c:pt idx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'Commercial vehicle forcasting'!$L$64:$L$71</c:f>
              <c:numCache>
                <c:formatCode>0.0</c:formatCode>
                <c:ptCount val="8"/>
                <c:pt idx="0">
                  <c:v>2.5970800000000001</c:v>
                </c:pt>
                <c:pt idx="1">
                  <c:v>2.6520013415584391</c:v>
                </c:pt>
                <c:pt idx="2">
                  <c:v>2.7189676987302565</c:v>
                </c:pt>
                <c:pt idx="3">
                  <c:v>2.7876250403380878</c:v>
                </c:pt>
                <c:pt idx="4">
                  <c:v>2.8580160658579628</c:v>
                </c:pt>
                <c:pt idx="5">
                  <c:v>2.9011443011142863</c:v>
                </c:pt>
                <c:pt idx="6">
                  <c:v>2.9449233531027281</c:v>
                </c:pt>
                <c:pt idx="7">
                  <c:v>2.9893630428237619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C6-4E97-BF93-90A3F30266AA}"/>
            </c:ext>
          </c:extLst>
        </c:ser>
        <c:ser>
          <c:idx val="1"/>
          <c:order val="1"/>
          <c:tx>
            <c:strRef>
              <c:f>'Commercial vehicle forcasting'!$M$63</c:f>
              <c:strCache>
                <c:ptCount val="1"/>
                <c:pt idx="0">
                  <c:v>Straight Truck</c:v>
                </c:pt>
              </c:strCache>
            </c:strRef>
          </c:tx>
          <c:spPr>
            <a:solidFill>
              <a:srgbClr val="F2750E"/>
            </a:solidFill>
            <a:ln>
              <a:noFill/>
            </a:ln>
            <a:effectLst/>
          </c:spPr>
          <c:invertIfNegative val="0"/>
          <c:cat>
            <c:numRef>
              <c:f>'Commercial vehicle forcasting'!$H$64:$H$71</c:f>
              <c:numCache>
                <c:formatCode>General</c:formatCode>
                <c:ptCount val="8"/>
                <c:pt idx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'Commercial vehicle forcasting'!$M$64:$M$71</c:f>
              <c:numCache>
                <c:formatCode>0.0</c:formatCode>
                <c:ptCount val="8"/>
                <c:pt idx="0">
                  <c:v>3.9175199999999997</c:v>
                </c:pt>
                <c:pt idx="1">
                  <c:v>4.0003651391493591</c:v>
                </c:pt>
                <c:pt idx="2">
                  <c:v>4.109541320881716</c:v>
                </c:pt>
                <c:pt idx="3">
                  <c:v>4.2133123890157878</c:v>
                </c:pt>
                <c:pt idx="4">
                  <c:v>4.3197038066586879</c:v>
                </c:pt>
                <c:pt idx="5">
                  <c:v>4.3936328531381665</c:v>
                </c:pt>
                <c:pt idx="6">
                  <c:v>4.4599339609533795</c:v>
                </c:pt>
                <c:pt idx="7">
                  <c:v>4.5272355704136888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C6-4E97-BF93-90A3F30266AA}"/>
            </c:ext>
          </c:extLst>
        </c:ser>
        <c:ser>
          <c:idx val="2"/>
          <c:order val="2"/>
          <c:tx>
            <c:strRef>
              <c:f>'Commercial vehicle forcasting'!$N$63</c:f>
              <c:strCache>
                <c:ptCount val="1"/>
                <c:pt idx="0">
                  <c:v>Specific use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'Commercial vehicle forcasting'!$H$64:$H$71</c:f>
              <c:numCache>
                <c:formatCode>General</c:formatCode>
                <c:ptCount val="8"/>
                <c:pt idx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'Commercial vehicle forcasting'!$N$64:$N$71</c:f>
              <c:numCache>
                <c:formatCode>0.0</c:formatCode>
                <c:ptCount val="8"/>
                <c:pt idx="0">
                  <c:v>0.48250000000000004</c:v>
                </c:pt>
                <c:pt idx="1">
                  <c:v>0.55695971314249992</c:v>
                </c:pt>
                <c:pt idx="2">
                  <c:v>0.6614934240963587</c:v>
                </c:pt>
                <c:pt idx="3">
                  <c:v>0.78564668107470559</c:v>
                </c:pt>
                <c:pt idx="4">
                  <c:v>0.9331018041893453</c:v>
                </c:pt>
                <c:pt idx="5">
                  <c:v>1.0352797983075288</c:v>
                </c:pt>
                <c:pt idx="6">
                  <c:v>1.1486466492419161</c:v>
                </c:pt>
                <c:pt idx="7">
                  <c:v>1.2744275769425939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C6-4E97-BF93-90A3F30266AA}"/>
            </c:ext>
          </c:extLst>
        </c:ser>
        <c:ser>
          <c:idx val="3"/>
          <c:order val="3"/>
          <c:tx>
            <c:strRef>
              <c:f>'Commercial vehicle forcasting'!$O$63</c:f>
              <c:strCache>
                <c:ptCount val="1"/>
                <c:pt idx="0">
                  <c:v>Dump Truck</c:v>
                </c:pt>
              </c:strCache>
            </c:strRef>
          </c:tx>
          <c:spPr>
            <a:solidFill>
              <a:srgbClr val="FFFF99"/>
            </a:solidFill>
            <a:ln>
              <a:noFill/>
            </a:ln>
            <a:effectLst/>
          </c:spPr>
          <c:invertIfNegative val="0"/>
          <c:cat>
            <c:numRef>
              <c:f>'Commercial vehicle forcasting'!$H$64:$H$71</c:f>
              <c:numCache>
                <c:formatCode>General</c:formatCode>
                <c:ptCount val="8"/>
                <c:pt idx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'Commercial vehicle forcasting'!$O$64:$O$71</c:f>
              <c:numCache>
                <c:formatCode>0.0</c:formatCode>
                <c:ptCount val="8"/>
                <c:pt idx="0">
                  <c:v>0.47539800000000004</c:v>
                </c:pt>
                <c:pt idx="1">
                  <c:v>0.54876172789330202</c:v>
                </c:pt>
                <c:pt idx="2">
                  <c:v>0.65175678928199121</c:v>
                </c:pt>
                <c:pt idx="3">
                  <c:v>0.77408261324259664</c:v>
                </c:pt>
                <c:pt idx="4">
                  <c:v>0.91936731918757797</c:v>
                </c:pt>
                <c:pt idx="5">
                  <c:v>1.0200413379394875</c:v>
                </c:pt>
                <c:pt idx="6">
                  <c:v>1.1317395228110017</c:v>
                </c:pt>
                <c:pt idx="7">
                  <c:v>1.2556690595302693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BC6-4E97-BF93-90A3F30266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8426991"/>
        <c:axId val="1586784527"/>
      </c:barChart>
      <c:catAx>
        <c:axId val="1578426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86784527"/>
        <c:crosses val="autoZero"/>
        <c:auto val="1"/>
        <c:lblAlgn val="ctr"/>
        <c:lblOffset val="100"/>
        <c:noMultiLvlLbl val="0"/>
      </c:catAx>
      <c:valAx>
        <c:axId val="1586784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8426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'Commercial vehicle forcasting'!$M$85</c:f>
              <c:strCache>
                <c:ptCount val="1"/>
                <c:pt idx="0">
                  <c:v>e-LDT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numRef>
              <c:f>'Commercial vehicle forcasting'!$H$86:$H$88</c:f>
              <c:numCache>
                <c:formatCode>General</c:formatCode>
                <c:ptCount val="3"/>
                <c:pt idx="0">
                  <c:v>2025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'Commercial vehicle forcasting'!$M$86:$M$88</c:f>
              <c:numCache>
                <c:formatCode>0.0</c:formatCode>
                <c:ptCount val="3"/>
                <c:pt idx="0">
                  <c:v>3</c:v>
                </c:pt>
                <c:pt idx="1">
                  <c:v>15</c:v>
                </c:pt>
                <c:pt idx="2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C3-4057-B80C-A8FA49910B72}"/>
            </c:ext>
          </c:extLst>
        </c:ser>
        <c:ser>
          <c:idx val="1"/>
          <c:order val="1"/>
          <c:tx>
            <c:strRef>
              <c:f>'Commercial vehicle forcasting'!$N$85</c:f>
              <c:strCache>
                <c:ptCount val="1"/>
                <c:pt idx="0">
                  <c:v>e-MPV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'Commercial vehicle forcasting'!$H$86:$H$88</c:f>
              <c:numCache>
                <c:formatCode>General</c:formatCode>
                <c:ptCount val="3"/>
                <c:pt idx="0">
                  <c:v>2025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'Commercial vehicle forcasting'!$N$86:$N$88</c:f>
              <c:numCache>
                <c:formatCode>0.0</c:formatCode>
                <c:ptCount val="3"/>
                <c:pt idx="0">
                  <c:v>0.3</c:v>
                </c:pt>
                <c:pt idx="1">
                  <c:v>0.8</c:v>
                </c:pt>
                <c:pt idx="2">
                  <c:v>0.8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C3-4057-B80C-A8FA49910B72}"/>
            </c:ext>
          </c:extLst>
        </c:ser>
        <c:ser>
          <c:idx val="2"/>
          <c:order val="2"/>
          <c:tx>
            <c:strRef>
              <c:f>'Commercial vehicle forcasting'!$O$85</c:f>
              <c:strCache>
                <c:ptCount val="1"/>
                <c:pt idx="0">
                  <c:v>e-LPV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'Commercial vehicle forcasting'!$H$86:$H$88</c:f>
              <c:numCache>
                <c:formatCode>General</c:formatCode>
                <c:ptCount val="3"/>
                <c:pt idx="0">
                  <c:v>2025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'Commercial vehicle forcasting'!$O$86:$O$88</c:f>
              <c:numCache>
                <c:formatCode>0.0</c:formatCode>
                <c:ptCount val="3"/>
                <c:pt idx="0">
                  <c:v>0.4</c:v>
                </c:pt>
                <c:pt idx="1">
                  <c:v>0.7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C3-4057-B80C-A8FA49910B72}"/>
            </c:ext>
          </c:extLst>
        </c:ser>
        <c:ser>
          <c:idx val="3"/>
          <c:order val="3"/>
          <c:tx>
            <c:strRef>
              <c:f>'Commercial vehicle forcasting'!$P$85</c:f>
              <c:strCache>
                <c:ptCount val="1"/>
                <c:pt idx="0">
                  <c:v>e-HDT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numRef>
              <c:f>'Commercial vehicle forcasting'!$H$86:$H$88</c:f>
              <c:numCache>
                <c:formatCode>General</c:formatCode>
                <c:ptCount val="3"/>
                <c:pt idx="0">
                  <c:v>2025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'Commercial vehicle forcasting'!$P$86:$P$88</c:f>
              <c:numCache>
                <c:formatCode>0.0</c:formatCode>
                <c:ptCount val="3"/>
                <c:pt idx="0">
                  <c:v>0.35</c:v>
                </c:pt>
                <c:pt idx="1">
                  <c:v>1.5</c:v>
                </c:pt>
                <c:pt idx="2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BC3-4057-B80C-A8FA49910B72}"/>
            </c:ext>
          </c:extLst>
        </c:ser>
        <c:ser>
          <c:idx val="4"/>
          <c:order val="4"/>
          <c:tx>
            <c:strRef>
              <c:f>'Commercial vehicle forcasting'!$I$85</c:f>
              <c:strCache>
                <c:ptCount val="1"/>
                <c:pt idx="0">
                  <c:v>LDT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'Commercial vehicle forcasting'!$H$86:$H$88</c:f>
              <c:numCache>
                <c:formatCode>General</c:formatCode>
                <c:ptCount val="3"/>
                <c:pt idx="0">
                  <c:v>2025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'Commercial vehicle forcasting'!$I$86:$I$88</c:f>
              <c:numCache>
                <c:formatCode>0.0</c:formatCode>
                <c:ptCount val="3"/>
                <c:pt idx="0">
                  <c:v>18.037044196211369</c:v>
                </c:pt>
                <c:pt idx="1">
                  <c:v>14.674828470307499</c:v>
                </c:pt>
                <c:pt idx="2">
                  <c:v>0.52978954044220217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BC3-4057-B80C-A8FA49910B72}"/>
            </c:ext>
          </c:extLst>
        </c:ser>
        <c:ser>
          <c:idx val="5"/>
          <c:order val="5"/>
          <c:tx>
            <c:strRef>
              <c:f>'Commercial vehicle forcasting'!$J$85</c:f>
              <c:strCache>
                <c:ptCount val="1"/>
                <c:pt idx="0">
                  <c:v>MPV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'Commercial vehicle forcasting'!$H$86:$H$88</c:f>
              <c:numCache>
                <c:formatCode>General</c:formatCode>
                <c:ptCount val="3"/>
                <c:pt idx="0">
                  <c:v>2025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'Commercial vehicle forcasting'!$J$86:$J$88</c:f>
              <c:numCache>
                <c:formatCode>0.0</c:formatCode>
                <c:ptCount val="3"/>
                <c:pt idx="0">
                  <c:v>0.48664899999999994</c:v>
                </c:pt>
                <c:pt idx="1">
                  <c:v>-1.3351000000000113E-2</c:v>
                </c:pt>
                <c:pt idx="2">
                  <c:v>-1.3351000000000113E-2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BC3-4057-B80C-A8FA49910B72}"/>
            </c:ext>
          </c:extLst>
        </c:ser>
        <c:ser>
          <c:idx val="6"/>
          <c:order val="6"/>
          <c:tx>
            <c:strRef>
              <c:f>'Commercial vehicle forcasting'!$K$85</c:f>
              <c:strCache>
                <c:ptCount val="1"/>
                <c:pt idx="0">
                  <c:v>LPV</c:v>
                </c:pt>
              </c:strCache>
            </c:strRef>
          </c:tx>
          <c:spPr>
            <a:solidFill>
              <a:schemeClr val="accent3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'Commercial vehicle forcasting'!$H$86:$H$88</c:f>
              <c:numCache>
                <c:formatCode>General</c:formatCode>
                <c:ptCount val="3"/>
                <c:pt idx="0">
                  <c:v>2025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'Commercial vehicle forcasting'!$K$86:$K$88</c:f>
              <c:numCache>
                <c:formatCode>0.0</c:formatCode>
                <c:ptCount val="3"/>
                <c:pt idx="0">
                  <c:v>1.1656740000000001</c:v>
                </c:pt>
                <c:pt idx="1">
                  <c:v>0.86567400000000005</c:v>
                </c:pt>
                <c:pt idx="2">
                  <c:v>0.56567400000000001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BC3-4057-B80C-A8FA49910B72}"/>
            </c:ext>
          </c:extLst>
        </c:ser>
        <c:ser>
          <c:idx val="7"/>
          <c:order val="7"/>
          <c:tx>
            <c:strRef>
              <c:f>'Commercial vehicle forcasting'!$L$85</c:f>
              <c:strCache>
                <c:ptCount val="1"/>
                <c:pt idx="0">
                  <c:v>HDT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'Commercial vehicle forcasting'!$H$86:$H$88</c:f>
              <c:numCache>
                <c:formatCode>General</c:formatCode>
                <c:ptCount val="3"/>
                <c:pt idx="0">
                  <c:v>2025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'Commercial vehicle forcasting'!$L$86:$L$88</c:f>
              <c:numCache>
                <c:formatCode>0.0</c:formatCode>
                <c:ptCount val="3"/>
                <c:pt idx="0">
                  <c:v>7.7917592329903229</c:v>
                </c:pt>
                <c:pt idx="1">
                  <c:v>7.5301889958935746</c:v>
                </c:pt>
                <c:pt idx="2">
                  <c:v>4.0466952497103144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BC3-4057-B80C-A8FA49910B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9664912"/>
        <c:axId val="127842048"/>
      </c:barChart>
      <c:catAx>
        <c:axId val="219664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7842048"/>
        <c:crosses val="autoZero"/>
        <c:auto val="1"/>
        <c:lblAlgn val="ctr"/>
        <c:lblOffset val="100"/>
        <c:noMultiLvlLbl val="0"/>
      </c:catAx>
      <c:valAx>
        <c:axId val="127842048"/>
        <c:scaling>
          <c:orientation val="minMax"/>
          <c:max val="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9664912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Vision of e-Commercial</a:t>
            </a:r>
            <a:r>
              <a:rPr lang="en-US" sz="1100" baseline="0"/>
              <a:t> Vehicle Development in China </a:t>
            </a:r>
            <a:endParaRPr lang="en-US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'Commercial vehicle forcasting'!$I$85</c:f>
              <c:strCache>
                <c:ptCount val="1"/>
                <c:pt idx="0">
                  <c:v>LDT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'Commercial vehicle forcasting'!$H$86:$H$88</c:f>
              <c:numCache>
                <c:formatCode>General</c:formatCode>
                <c:ptCount val="3"/>
                <c:pt idx="0">
                  <c:v>2025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'Commercial vehicle forcasting'!$I$86:$I$88</c:f>
              <c:numCache>
                <c:formatCode>0.0</c:formatCode>
                <c:ptCount val="3"/>
                <c:pt idx="0">
                  <c:v>18.037044196211369</c:v>
                </c:pt>
                <c:pt idx="1">
                  <c:v>14.674828470307499</c:v>
                </c:pt>
                <c:pt idx="2">
                  <c:v>0.52978954044220217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A0-444F-8601-8CB17E4B8030}"/>
            </c:ext>
          </c:extLst>
        </c:ser>
        <c:ser>
          <c:idx val="1"/>
          <c:order val="1"/>
          <c:tx>
            <c:strRef>
              <c:f>'Commercial vehicle forcasting'!$J$85</c:f>
              <c:strCache>
                <c:ptCount val="1"/>
                <c:pt idx="0">
                  <c:v>MPV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cat>
            <c:numRef>
              <c:f>'Commercial vehicle forcasting'!$H$86:$H$88</c:f>
              <c:numCache>
                <c:formatCode>General</c:formatCode>
                <c:ptCount val="3"/>
                <c:pt idx="0">
                  <c:v>2025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'Commercial vehicle forcasting'!$J$86:$J$88</c:f>
              <c:numCache>
                <c:formatCode>0.0</c:formatCode>
                <c:ptCount val="3"/>
                <c:pt idx="0">
                  <c:v>0.48664899999999994</c:v>
                </c:pt>
                <c:pt idx="1">
                  <c:v>-1.3351000000000113E-2</c:v>
                </c:pt>
                <c:pt idx="2">
                  <c:v>-1.3351000000000113E-2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A0-444F-8601-8CB17E4B8030}"/>
            </c:ext>
          </c:extLst>
        </c:ser>
        <c:ser>
          <c:idx val="2"/>
          <c:order val="2"/>
          <c:tx>
            <c:strRef>
              <c:f>'Commercial vehicle forcasting'!$K$85</c:f>
              <c:strCache>
                <c:ptCount val="1"/>
                <c:pt idx="0">
                  <c:v>LPV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cat>
            <c:numRef>
              <c:f>'Commercial vehicle forcasting'!$H$86:$H$88</c:f>
              <c:numCache>
                <c:formatCode>General</c:formatCode>
                <c:ptCount val="3"/>
                <c:pt idx="0">
                  <c:v>2025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'Commercial vehicle forcasting'!$K$86:$K$88</c:f>
              <c:numCache>
                <c:formatCode>0.0</c:formatCode>
                <c:ptCount val="3"/>
                <c:pt idx="0">
                  <c:v>1.1656740000000001</c:v>
                </c:pt>
                <c:pt idx="1">
                  <c:v>0.86567400000000005</c:v>
                </c:pt>
                <c:pt idx="2">
                  <c:v>0.56567400000000001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A0-444F-8601-8CB17E4B8030}"/>
            </c:ext>
          </c:extLst>
        </c:ser>
        <c:ser>
          <c:idx val="3"/>
          <c:order val="3"/>
          <c:tx>
            <c:strRef>
              <c:f>'Commercial vehicle forcasting'!$L$85</c:f>
              <c:strCache>
                <c:ptCount val="1"/>
                <c:pt idx="0">
                  <c:v>HDT</c:v>
                </c:pt>
              </c:strCache>
            </c:strRef>
          </c:tx>
          <c:spPr>
            <a:solidFill>
              <a:srgbClr val="92D050"/>
            </a:solidFill>
            <a:ln w="25400">
              <a:noFill/>
            </a:ln>
            <a:effectLst/>
          </c:spPr>
          <c:cat>
            <c:numRef>
              <c:f>'Commercial vehicle forcasting'!$H$86:$H$88</c:f>
              <c:numCache>
                <c:formatCode>General</c:formatCode>
                <c:ptCount val="3"/>
                <c:pt idx="0">
                  <c:v>2025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'Commercial vehicle forcasting'!$L$86:$L$88</c:f>
              <c:numCache>
                <c:formatCode>0.0</c:formatCode>
                <c:ptCount val="3"/>
                <c:pt idx="0">
                  <c:v>7.7917592329903229</c:v>
                </c:pt>
                <c:pt idx="1">
                  <c:v>7.5301889958935746</c:v>
                </c:pt>
                <c:pt idx="2">
                  <c:v>4.0466952497103144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4A0-444F-8601-8CB17E4B8030}"/>
            </c:ext>
          </c:extLst>
        </c:ser>
        <c:ser>
          <c:idx val="4"/>
          <c:order val="4"/>
          <c:tx>
            <c:strRef>
              <c:f>'Commercial vehicle forcasting'!$M$85</c:f>
              <c:strCache>
                <c:ptCount val="1"/>
                <c:pt idx="0">
                  <c:v>e-LDT</c:v>
                </c:pt>
              </c:strCache>
            </c:strRef>
          </c:tx>
          <c:spPr>
            <a:solidFill>
              <a:srgbClr val="FF0000"/>
            </a:solidFill>
            <a:ln w="25400">
              <a:noFill/>
            </a:ln>
            <a:effectLst/>
          </c:spPr>
          <c:cat>
            <c:numRef>
              <c:f>'Commercial vehicle forcasting'!$H$86:$H$88</c:f>
              <c:numCache>
                <c:formatCode>General</c:formatCode>
                <c:ptCount val="3"/>
                <c:pt idx="0">
                  <c:v>2025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'Commercial vehicle forcasting'!$M$86:$M$88</c:f>
              <c:numCache>
                <c:formatCode>0.0</c:formatCode>
                <c:ptCount val="3"/>
                <c:pt idx="0">
                  <c:v>3</c:v>
                </c:pt>
                <c:pt idx="1">
                  <c:v>15</c:v>
                </c:pt>
                <c:pt idx="2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4A0-444F-8601-8CB17E4B8030}"/>
            </c:ext>
          </c:extLst>
        </c:ser>
        <c:ser>
          <c:idx val="5"/>
          <c:order val="5"/>
          <c:tx>
            <c:strRef>
              <c:f>'Commercial vehicle forcasting'!$N$85</c:f>
              <c:strCache>
                <c:ptCount val="1"/>
                <c:pt idx="0">
                  <c:v>e-MPV</c:v>
                </c:pt>
              </c:strCache>
            </c:strRef>
          </c:tx>
          <c:spPr>
            <a:solidFill>
              <a:srgbClr val="FFC000"/>
            </a:solidFill>
            <a:ln w="25400">
              <a:noFill/>
            </a:ln>
            <a:effectLst/>
          </c:spPr>
          <c:cat>
            <c:numRef>
              <c:f>'Commercial vehicle forcasting'!$H$86:$H$88</c:f>
              <c:numCache>
                <c:formatCode>General</c:formatCode>
                <c:ptCount val="3"/>
                <c:pt idx="0">
                  <c:v>2025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'Commercial vehicle forcasting'!$N$86:$N$88</c:f>
              <c:numCache>
                <c:formatCode>0.0</c:formatCode>
                <c:ptCount val="3"/>
                <c:pt idx="0">
                  <c:v>0.3</c:v>
                </c:pt>
                <c:pt idx="1">
                  <c:v>0.8</c:v>
                </c:pt>
                <c:pt idx="2">
                  <c:v>0.8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4A0-444F-8601-8CB17E4B8030}"/>
            </c:ext>
          </c:extLst>
        </c:ser>
        <c:ser>
          <c:idx val="6"/>
          <c:order val="6"/>
          <c:tx>
            <c:strRef>
              <c:f>'Commercial vehicle forcasting'!$O$85</c:f>
              <c:strCache>
                <c:ptCount val="1"/>
                <c:pt idx="0">
                  <c:v>e-LPV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 w="25400">
              <a:noFill/>
            </a:ln>
            <a:effectLst/>
          </c:spPr>
          <c:cat>
            <c:numRef>
              <c:f>'Commercial vehicle forcasting'!$H$86:$H$88</c:f>
              <c:numCache>
                <c:formatCode>General</c:formatCode>
                <c:ptCount val="3"/>
                <c:pt idx="0">
                  <c:v>2025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'Commercial vehicle forcasting'!$O$86:$O$88</c:f>
              <c:numCache>
                <c:formatCode>0.0</c:formatCode>
                <c:ptCount val="3"/>
                <c:pt idx="0">
                  <c:v>0.4</c:v>
                </c:pt>
                <c:pt idx="1">
                  <c:v>0.7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4A0-444F-8601-8CB17E4B8030}"/>
            </c:ext>
          </c:extLst>
        </c:ser>
        <c:ser>
          <c:idx val="7"/>
          <c:order val="7"/>
          <c:tx>
            <c:strRef>
              <c:f>'Commercial vehicle forcasting'!$P$85</c:f>
              <c:strCache>
                <c:ptCount val="1"/>
                <c:pt idx="0">
                  <c:v>e-HDT</c:v>
                </c:pt>
              </c:strCache>
            </c:strRef>
          </c:tx>
          <c:spPr>
            <a:solidFill>
              <a:srgbClr val="FFC000"/>
            </a:solidFill>
            <a:ln w="25400">
              <a:noFill/>
            </a:ln>
            <a:effectLst/>
          </c:spPr>
          <c:cat>
            <c:numRef>
              <c:f>'Commercial vehicle forcasting'!$H$86:$H$88</c:f>
              <c:numCache>
                <c:formatCode>General</c:formatCode>
                <c:ptCount val="3"/>
                <c:pt idx="0">
                  <c:v>2025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'Commercial vehicle forcasting'!$P$86:$P$88</c:f>
              <c:numCache>
                <c:formatCode>0.0</c:formatCode>
                <c:ptCount val="3"/>
                <c:pt idx="0">
                  <c:v>0.35</c:v>
                </c:pt>
                <c:pt idx="1">
                  <c:v>1.5</c:v>
                </c:pt>
                <c:pt idx="2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4A0-444F-8601-8CB17E4B80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528192"/>
        <c:axId val="219306576"/>
      </c:areaChart>
      <c:catAx>
        <c:axId val="150528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9306576"/>
        <c:crosses val="autoZero"/>
        <c:auto val="1"/>
        <c:lblAlgn val="ctr"/>
        <c:lblOffset val="100"/>
        <c:noMultiLvlLbl val="0"/>
      </c:catAx>
      <c:valAx>
        <c:axId val="219306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0528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1400" b="0" i="0" baseline="0">
                <a:effectLst/>
              </a:rPr>
              <a:t>运营</a:t>
            </a:r>
            <a:r>
              <a:rPr lang="zh-CN" altLang="zh-CN" sz="1400" b="0" i="0" baseline="0">
                <a:effectLst/>
              </a:rPr>
              <a:t>轻型乘用车总销量及电动汽车销量预计（万辆）</a:t>
            </a:r>
            <a:endParaRPr lang="zh-CN" altLang="zh-CN" sz="1100">
              <a:effectLst/>
            </a:endParaRPr>
          </a:p>
        </c:rich>
      </c:tx>
      <c:layout>
        <c:manualLayout>
          <c:xMode val="edge"/>
          <c:yMode val="edge"/>
          <c:x val="0.10846560846560846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v>出租车总销量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PV保有量BAU!$D$24:$D$74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Taxi保有量_BAU!$F$24:$F$74</c:f>
              <c:numCache>
                <c:formatCode>General</c:formatCode>
                <c:ptCount val="51"/>
                <c:pt idx="0">
                  <c:v>12.865743892623655</c:v>
                </c:pt>
                <c:pt idx="1">
                  <c:v>13.942043185836589</c:v>
                </c:pt>
                <c:pt idx="2">
                  <c:v>13.884907918018982</c:v>
                </c:pt>
                <c:pt idx="3">
                  <c:v>14.891646821330411</c:v>
                </c:pt>
                <c:pt idx="4">
                  <c:v>14.991610033623274</c:v>
                </c:pt>
                <c:pt idx="5">
                  <c:v>16.068538782189336</c:v>
                </c:pt>
                <c:pt idx="6">
                  <c:v>17.378035260797702</c:v>
                </c:pt>
                <c:pt idx="7">
                  <c:v>18.664483047662742</c:v>
                </c:pt>
                <c:pt idx="8">
                  <c:v>18.548752698548768</c:v>
                </c:pt>
                <c:pt idx="9">
                  <c:v>19.635553295562389</c:v>
                </c:pt>
                <c:pt idx="10">
                  <c:v>18.377944619513556</c:v>
                </c:pt>
                <c:pt idx="11">
                  <c:v>18.746949729584983</c:v>
                </c:pt>
                <c:pt idx="12">
                  <c:v>19.95180163181719</c:v>
                </c:pt>
                <c:pt idx="13">
                  <c:v>20.107333414244835</c:v>
                </c:pt>
                <c:pt idx="14">
                  <c:v>20.418704147424535</c:v>
                </c:pt>
                <c:pt idx="15">
                  <c:v>19.87702268110381</c:v>
                </c:pt>
                <c:pt idx="16">
                  <c:v>18.217998525643864</c:v>
                </c:pt>
                <c:pt idx="17">
                  <c:v>18.228086110793086</c:v>
                </c:pt>
                <c:pt idx="18">
                  <c:v>18.833898932053273</c:v>
                </c:pt>
                <c:pt idx="19">
                  <c:v>19.536141500013102</c:v>
                </c:pt>
                <c:pt idx="20">
                  <c:v>20.06994423956381</c:v>
                </c:pt>
                <c:pt idx="21">
                  <c:v>20.170945934494213</c:v>
                </c:pt>
                <c:pt idx="22">
                  <c:v>19.795744548380824</c:v>
                </c:pt>
                <c:pt idx="23">
                  <c:v>18.853354976547266</c:v>
                </c:pt>
                <c:pt idx="24">
                  <c:v>18.36573324305634</c:v>
                </c:pt>
                <c:pt idx="25">
                  <c:v>18.74181895889383</c:v>
                </c:pt>
                <c:pt idx="26">
                  <c:v>19.361001557845881</c:v>
                </c:pt>
                <c:pt idx="27">
                  <c:v>19.870191825458335</c:v>
                </c:pt>
                <c:pt idx="28">
                  <c:v>20.039979319843113</c:v>
                </c:pt>
                <c:pt idx="29">
                  <c:v>19.76344818787436</c:v>
                </c:pt>
                <c:pt idx="30">
                  <c:v>19.133702436028798</c:v>
                </c:pt>
                <c:pt idx="31">
                  <c:v>18.63659318625615</c:v>
                </c:pt>
                <c:pt idx="32">
                  <c:v>18.72634309050656</c:v>
                </c:pt>
                <c:pt idx="33">
                  <c:v>19.21718905486351</c:v>
                </c:pt>
                <c:pt idx="34">
                  <c:v>19.695170760142545</c:v>
                </c:pt>
                <c:pt idx="35">
                  <c:v>19.908147464594464</c:v>
                </c:pt>
                <c:pt idx="36">
                  <c:v>19.74551901016801</c:v>
                </c:pt>
                <c:pt idx="37">
                  <c:v>19.288904471630303</c:v>
                </c:pt>
                <c:pt idx="38">
                  <c:v>18.855693706757705</c:v>
                </c:pt>
                <c:pt idx="39">
                  <c:v>18.794154971132599</c:v>
                </c:pt>
                <c:pt idx="40">
                  <c:v>19.12038496732761</c:v>
                </c:pt>
                <c:pt idx="41">
                  <c:v>19.543687257863127</c:v>
                </c:pt>
                <c:pt idx="42">
                  <c:v>19.784270502583837</c:v>
                </c:pt>
                <c:pt idx="43">
                  <c:v>19.715371957207566</c:v>
                </c:pt>
                <c:pt idx="44">
                  <c:v>19.385603904087162</c:v>
                </c:pt>
                <c:pt idx="45">
                  <c:v>19.019550642540111</c:v>
                </c:pt>
                <c:pt idx="46">
                  <c:v>18.887931986412369</c:v>
                </c:pt>
                <c:pt idx="47">
                  <c:v>19.077821167557659</c:v>
                </c:pt>
                <c:pt idx="48">
                  <c:v>19.421644839678379</c:v>
                </c:pt>
                <c:pt idx="49">
                  <c:v>19.669889357896665</c:v>
                </c:pt>
                <c:pt idx="50">
                  <c:v>19.669889357896665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AE-410F-A134-BA0DAE5D6D3D}"/>
            </c:ext>
          </c:extLst>
        </c:ser>
        <c:ser>
          <c:idx val="3"/>
          <c:order val="1"/>
          <c:tx>
            <c:v>H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PV保有量BAU!$D$24:$D$74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Taxi保有量_H!$H$24:$H$74</c:f>
              <c:numCache>
                <c:formatCode>General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0.20107333414244835</c:v>
                </c:pt>
                <c:pt idx="14">
                  <c:v>0.4083740829484907</c:v>
                </c:pt>
                <c:pt idx="15">
                  <c:v>0.99385113405519054</c:v>
                </c:pt>
                <c:pt idx="16">
                  <c:v>1.8217998525643866</c:v>
                </c:pt>
                <c:pt idx="17">
                  <c:v>2.7342129166189628</c:v>
                </c:pt>
                <c:pt idx="18">
                  <c:v>3.7667797864106549</c:v>
                </c:pt>
                <c:pt idx="19">
                  <c:v>4.8840353750032754</c:v>
                </c:pt>
                <c:pt idx="20">
                  <c:v>6.4223821566604196</c:v>
                </c:pt>
                <c:pt idx="21">
                  <c:v>8.0683783737976853</c:v>
                </c:pt>
                <c:pt idx="22">
                  <c:v>9.8978722741904122</c:v>
                </c:pt>
                <c:pt idx="23">
                  <c:v>13.197348483583085</c:v>
                </c:pt>
                <c:pt idx="24">
                  <c:v>16.529159918750707</c:v>
                </c:pt>
                <c:pt idx="25">
                  <c:v>18.74181895889383</c:v>
                </c:pt>
                <c:pt idx="26">
                  <c:v>19.361001557845881</c:v>
                </c:pt>
                <c:pt idx="27">
                  <c:v>19.870191825458335</c:v>
                </c:pt>
                <c:pt idx="28">
                  <c:v>20.039979319843113</c:v>
                </c:pt>
                <c:pt idx="29">
                  <c:v>19.76344818787436</c:v>
                </c:pt>
                <c:pt idx="30">
                  <c:v>19.133702436028798</c:v>
                </c:pt>
                <c:pt idx="31">
                  <c:v>18.63659318625615</c:v>
                </c:pt>
                <c:pt idx="32">
                  <c:v>18.72634309050656</c:v>
                </c:pt>
                <c:pt idx="33">
                  <c:v>19.21718905486351</c:v>
                </c:pt>
                <c:pt idx="34">
                  <c:v>19.695170760142545</c:v>
                </c:pt>
                <c:pt idx="35">
                  <c:v>19.908147464594464</c:v>
                </c:pt>
                <c:pt idx="36">
                  <c:v>19.74551901016801</c:v>
                </c:pt>
                <c:pt idx="37">
                  <c:v>19.288904471630303</c:v>
                </c:pt>
                <c:pt idx="38">
                  <c:v>18.855693706757705</c:v>
                </c:pt>
                <c:pt idx="39">
                  <c:v>18.794154971132599</c:v>
                </c:pt>
                <c:pt idx="40">
                  <c:v>19.12038496732761</c:v>
                </c:pt>
                <c:pt idx="41">
                  <c:v>19.543687257863127</c:v>
                </c:pt>
                <c:pt idx="42">
                  <c:v>19.784270502583837</c:v>
                </c:pt>
                <c:pt idx="43">
                  <c:v>19.715371957207566</c:v>
                </c:pt>
                <c:pt idx="44">
                  <c:v>19.385603904087162</c:v>
                </c:pt>
                <c:pt idx="45">
                  <c:v>19.019550642540111</c:v>
                </c:pt>
                <c:pt idx="46">
                  <c:v>18.887931986412369</c:v>
                </c:pt>
                <c:pt idx="47">
                  <c:v>19.077821167557659</c:v>
                </c:pt>
                <c:pt idx="48">
                  <c:v>19.421644839678379</c:v>
                </c:pt>
                <c:pt idx="49">
                  <c:v>19.669889357896665</c:v>
                </c:pt>
                <c:pt idx="50">
                  <c:v>19.669889357896665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AE-410F-A134-BA0DAE5D6D3D}"/>
            </c:ext>
          </c:extLst>
        </c:ser>
        <c:ser>
          <c:idx val="2"/>
          <c:order val="2"/>
          <c:tx>
            <c:v>M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PV保有量BAU!$D$24:$D$74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Taxi保有量_M!$H$24:$H$74</c:f>
              <c:numCache>
                <c:formatCode>General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0.20107333414244835</c:v>
                </c:pt>
                <c:pt idx="14">
                  <c:v>0.4083740829484907</c:v>
                </c:pt>
                <c:pt idx="15">
                  <c:v>0.99385113405519054</c:v>
                </c:pt>
                <c:pt idx="16">
                  <c:v>1.8217998525643866</c:v>
                </c:pt>
                <c:pt idx="17">
                  <c:v>2.7342129166189628</c:v>
                </c:pt>
                <c:pt idx="18">
                  <c:v>3.7667797864106549</c:v>
                </c:pt>
                <c:pt idx="19">
                  <c:v>4.8840353750032754</c:v>
                </c:pt>
                <c:pt idx="20">
                  <c:v>6.221682714264781</c:v>
                </c:pt>
                <c:pt idx="21">
                  <c:v>7.6649594551078009</c:v>
                </c:pt>
                <c:pt idx="22">
                  <c:v>9.1060424922551793</c:v>
                </c:pt>
                <c:pt idx="23">
                  <c:v>10.369345237100998</c:v>
                </c:pt>
                <c:pt idx="24">
                  <c:v>11.570411943125494</c:v>
                </c:pt>
                <c:pt idx="25">
                  <c:v>13.306691460814619</c:v>
                </c:pt>
                <c:pt idx="26">
                  <c:v>15.101581215119788</c:v>
                </c:pt>
                <c:pt idx="27">
                  <c:v>16.889663051639584</c:v>
                </c:pt>
                <c:pt idx="28">
                  <c:v>18.236381181057233</c:v>
                </c:pt>
                <c:pt idx="29">
                  <c:v>18.972910260359384</c:v>
                </c:pt>
                <c:pt idx="30">
                  <c:v>19.133702436028798</c:v>
                </c:pt>
                <c:pt idx="31">
                  <c:v>18.63659318625615</c:v>
                </c:pt>
                <c:pt idx="32">
                  <c:v>18.72634309050656</c:v>
                </c:pt>
                <c:pt idx="33">
                  <c:v>19.21718905486351</c:v>
                </c:pt>
                <c:pt idx="34">
                  <c:v>19.695170760142545</c:v>
                </c:pt>
                <c:pt idx="35">
                  <c:v>19.908147464594464</c:v>
                </c:pt>
                <c:pt idx="36">
                  <c:v>19.74551901016801</c:v>
                </c:pt>
                <c:pt idx="37">
                  <c:v>19.288904471630303</c:v>
                </c:pt>
                <c:pt idx="38">
                  <c:v>18.855693706757705</c:v>
                </c:pt>
                <c:pt idx="39">
                  <c:v>18.794154971132599</c:v>
                </c:pt>
                <c:pt idx="40">
                  <c:v>19.12038496732761</c:v>
                </c:pt>
                <c:pt idx="41">
                  <c:v>19.543687257863127</c:v>
                </c:pt>
                <c:pt idx="42">
                  <c:v>19.784270502583837</c:v>
                </c:pt>
                <c:pt idx="43">
                  <c:v>19.715371957207566</c:v>
                </c:pt>
                <c:pt idx="44">
                  <c:v>19.385603904087162</c:v>
                </c:pt>
                <c:pt idx="45">
                  <c:v>19.019550642540111</c:v>
                </c:pt>
                <c:pt idx="46">
                  <c:v>18.887931986412369</c:v>
                </c:pt>
                <c:pt idx="47">
                  <c:v>19.077821167557659</c:v>
                </c:pt>
                <c:pt idx="48">
                  <c:v>19.421644839678379</c:v>
                </c:pt>
                <c:pt idx="49">
                  <c:v>19.669889357896665</c:v>
                </c:pt>
                <c:pt idx="50">
                  <c:v>19.669889357896665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AE-410F-A134-BA0DAE5D6D3D}"/>
            </c:ext>
          </c:extLst>
        </c:ser>
        <c:ser>
          <c:idx val="1"/>
          <c:order val="3"/>
          <c:tx>
            <c:v>L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PV保有量BAU!$D$24:$D$74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Taxi保有量_L!$H$24:$H$74</c:f>
              <c:numCache>
                <c:formatCode>General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0.20107333414244835</c:v>
                </c:pt>
                <c:pt idx="14">
                  <c:v>0.4083740829484907</c:v>
                </c:pt>
                <c:pt idx="15">
                  <c:v>0.99385113405519054</c:v>
                </c:pt>
                <c:pt idx="16">
                  <c:v>1.8217998525643866</c:v>
                </c:pt>
                <c:pt idx="17">
                  <c:v>2.7342129166189628</c:v>
                </c:pt>
                <c:pt idx="18">
                  <c:v>3.7667797864106549</c:v>
                </c:pt>
                <c:pt idx="19">
                  <c:v>4.8840353750032754</c:v>
                </c:pt>
                <c:pt idx="20">
                  <c:v>6.0209832718691425</c:v>
                </c:pt>
                <c:pt idx="21">
                  <c:v>7.0598310770729737</c:v>
                </c:pt>
                <c:pt idx="22">
                  <c:v>8.1162552648361377</c:v>
                </c:pt>
                <c:pt idx="23">
                  <c:v>8.8610768389772137</c:v>
                </c:pt>
                <c:pt idx="24">
                  <c:v>9.9174959512504248</c:v>
                </c:pt>
                <c:pt idx="25">
                  <c:v>11.619927754514174</c:v>
                </c:pt>
                <c:pt idx="26">
                  <c:v>13.552701090492116</c:v>
                </c:pt>
                <c:pt idx="27">
                  <c:v>15.300047705602918</c:v>
                </c:pt>
                <c:pt idx="28">
                  <c:v>16.633182835469782</c:v>
                </c:pt>
                <c:pt idx="29">
                  <c:v>17.391834405329437</c:v>
                </c:pt>
                <c:pt idx="30">
                  <c:v>17.603006241146495</c:v>
                </c:pt>
                <c:pt idx="31">
                  <c:v>17.704763526943342</c:v>
                </c:pt>
                <c:pt idx="32">
                  <c:v>18.164552797791362</c:v>
                </c:pt>
                <c:pt idx="33">
                  <c:v>18.832845273766239</c:v>
                </c:pt>
                <c:pt idx="34">
                  <c:v>19.498219052541121</c:v>
                </c:pt>
                <c:pt idx="35">
                  <c:v>19.908147464594464</c:v>
                </c:pt>
                <c:pt idx="36">
                  <c:v>19.74551901016801</c:v>
                </c:pt>
                <c:pt idx="37">
                  <c:v>19.288904471630303</c:v>
                </c:pt>
                <c:pt idx="38">
                  <c:v>18.855693706757705</c:v>
                </c:pt>
                <c:pt idx="39">
                  <c:v>18.794154971132599</c:v>
                </c:pt>
                <c:pt idx="40">
                  <c:v>19.12038496732761</c:v>
                </c:pt>
                <c:pt idx="41">
                  <c:v>19.543687257863127</c:v>
                </c:pt>
                <c:pt idx="42">
                  <c:v>19.784270502583837</c:v>
                </c:pt>
                <c:pt idx="43">
                  <c:v>19.715371957207566</c:v>
                </c:pt>
                <c:pt idx="44">
                  <c:v>19.385603904087162</c:v>
                </c:pt>
                <c:pt idx="45">
                  <c:v>19.019550642540111</c:v>
                </c:pt>
                <c:pt idx="46">
                  <c:v>18.887931986412369</c:v>
                </c:pt>
                <c:pt idx="47">
                  <c:v>19.077821167557659</c:v>
                </c:pt>
                <c:pt idx="48">
                  <c:v>19.421644839678379</c:v>
                </c:pt>
                <c:pt idx="49">
                  <c:v>19.669889357896665</c:v>
                </c:pt>
                <c:pt idx="50">
                  <c:v>19.669889357896665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DAE-410F-A134-BA0DAE5D6D3D}"/>
            </c:ext>
          </c:extLst>
        </c:ser>
        <c:ser>
          <c:idx val="0"/>
          <c:order val="4"/>
          <c:tx>
            <c:v>BAU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PV保有量BAU!$D$24:$D$74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Taxi保有量_BAU!$H$24:$H$74</c:f>
              <c:numCache>
                <c:formatCode>General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0.20107333414244835</c:v>
                </c:pt>
                <c:pt idx="14">
                  <c:v>0.4083740829484907</c:v>
                </c:pt>
                <c:pt idx="15">
                  <c:v>0.99385113405519054</c:v>
                </c:pt>
                <c:pt idx="16">
                  <c:v>1.8217998525643866</c:v>
                </c:pt>
                <c:pt idx="17">
                  <c:v>2.7342129166189628</c:v>
                </c:pt>
                <c:pt idx="18">
                  <c:v>3.7667797864106549</c:v>
                </c:pt>
                <c:pt idx="19">
                  <c:v>4.8840353750032754</c:v>
                </c:pt>
                <c:pt idx="20">
                  <c:v>5.0174860598909525</c:v>
                </c:pt>
                <c:pt idx="21">
                  <c:v>5.0427364836235533</c:v>
                </c:pt>
                <c:pt idx="22">
                  <c:v>4.9489361370952061</c:v>
                </c:pt>
                <c:pt idx="23">
                  <c:v>4.7133387441368164</c:v>
                </c:pt>
                <c:pt idx="24">
                  <c:v>4.591433310764085</c:v>
                </c:pt>
                <c:pt idx="25">
                  <c:v>4.6854547397234576</c:v>
                </c:pt>
                <c:pt idx="26">
                  <c:v>4.8402503894614703</c:v>
                </c:pt>
                <c:pt idx="27">
                  <c:v>4.9675479563645837</c:v>
                </c:pt>
                <c:pt idx="28">
                  <c:v>5.0099948299607782</c:v>
                </c:pt>
                <c:pt idx="29">
                  <c:v>4.94086204696859</c:v>
                </c:pt>
                <c:pt idx="30">
                  <c:v>4.7834256090071996</c:v>
                </c:pt>
                <c:pt idx="31">
                  <c:v>4.6591482965640374</c:v>
                </c:pt>
                <c:pt idx="32">
                  <c:v>4.6815857726266401</c:v>
                </c:pt>
                <c:pt idx="33">
                  <c:v>4.8042972637158776</c:v>
                </c:pt>
                <c:pt idx="34">
                  <c:v>4.9237926900356364</c:v>
                </c:pt>
                <c:pt idx="35">
                  <c:v>4.977036866148616</c:v>
                </c:pt>
                <c:pt idx="36">
                  <c:v>4.9363797525420026</c:v>
                </c:pt>
                <c:pt idx="37">
                  <c:v>4.8222261179075758</c:v>
                </c:pt>
                <c:pt idx="38">
                  <c:v>4.7139234266894263</c:v>
                </c:pt>
                <c:pt idx="39">
                  <c:v>4.6985387427831498</c:v>
                </c:pt>
                <c:pt idx="40">
                  <c:v>4.7800962418319024</c:v>
                </c:pt>
                <c:pt idx="41">
                  <c:v>4.8859218144657817</c:v>
                </c:pt>
                <c:pt idx="42">
                  <c:v>4.9460676256459593</c:v>
                </c:pt>
                <c:pt idx="43">
                  <c:v>4.9288429893018915</c:v>
                </c:pt>
                <c:pt idx="44">
                  <c:v>4.8464009760217905</c:v>
                </c:pt>
                <c:pt idx="45">
                  <c:v>4.7548876606350277</c:v>
                </c:pt>
                <c:pt idx="46">
                  <c:v>4.7219829966030922</c:v>
                </c:pt>
                <c:pt idx="47">
                  <c:v>4.7694552918894146</c:v>
                </c:pt>
                <c:pt idx="48">
                  <c:v>4.8554112099195947</c:v>
                </c:pt>
                <c:pt idx="49">
                  <c:v>4.9174723394741662</c:v>
                </c:pt>
                <c:pt idx="50">
                  <c:v>4.9174723394741662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DAE-410F-A134-BA0DAE5D6D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4791304"/>
        <c:axId val="534788680"/>
      </c:lineChart>
      <c:catAx>
        <c:axId val="534791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4788680"/>
        <c:crosses val="autoZero"/>
        <c:auto val="1"/>
        <c:lblAlgn val="ctr"/>
        <c:lblOffset val="100"/>
        <c:noMultiLvlLbl val="0"/>
      </c:catAx>
      <c:valAx>
        <c:axId val="53478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4791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zh-CN" altLang="zh-CN" sz="1800" b="0" i="0" baseline="0">
                <a:effectLst/>
              </a:rPr>
              <a:t>轻型乘用车总销量及电动汽车销量预计（万辆）</a:t>
            </a:r>
            <a:endParaRPr lang="zh-CN" altLang="zh-CN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v>轻型乘用车总销量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PV保有量BAU!$D$24:$D$74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PV保有量BAU!$F$24:$F$74</c:f>
              <c:numCache>
                <c:formatCode>General</c:formatCode>
                <c:ptCount val="51"/>
                <c:pt idx="0">
                  <c:v>214.00385251129049</c:v>
                </c:pt>
                <c:pt idx="1">
                  <c:v>216.06334626025728</c:v>
                </c:pt>
                <c:pt idx="2">
                  <c:v>218.33926675777298</c:v>
                </c:pt>
                <c:pt idx="3">
                  <c:v>220.66291596785061</c:v>
                </c:pt>
                <c:pt idx="4">
                  <c:v>312.7320958962448</c:v>
                </c:pt>
                <c:pt idx="5">
                  <c:v>436.7366208151559</c:v>
                </c:pt>
                <c:pt idx="6">
                  <c:v>508.34123957337374</c:v>
                </c:pt>
                <c:pt idx="7">
                  <c:v>580.02483137101808</c:v>
                </c:pt>
                <c:pt idx="8">
                  <c:v>956.74342102169294</c:v>
                </c:pt>
                <c:pt idx="9">
                  <c:v>1226.7152489175451</c:v>
                </c:pt>
                <c:pt idx="10">
                  <c:v>1314.5488159389024</c:v>
                </c:pt>
                <c:pt idx="11">
                  <c:v>1504.9965840749792</c:v>
                </c:pt>
                <c:pt idx="12">
                  <c:v>1700.320978784498</c:v>
                </c:pt>
                <c:pt idx="13">
                  <c:v>1923.3822854569789</c:v>
                </c:pt>
                <c:pt idx="14">
                  <c:v>2027.435485469261</c:v>
                </c:pt>
                <c:pt idx="15">
                  <c:v>2450.349575684555</c:v>
                </c:pt>
                <c:pt idx="16">
                  <c:v>2465.3155080422493</c:v>
                </c:pt>
                <c:pt idx="17">
                  <c:v>2374.5983272636295</c:v>
                </c:pt>
                <c:pt idx="18">
                  <c:v>2513.7246580850165</c:v>
                </c:pt>
                <c:pt idx="19">
                  <c:v>2523.5361626548511</c:v>
                </c:pt>
                <c:pt idx="20">
                  <c:v>2587.9603466245608</c:v>
                </c:pt>
                <c:pt idx="21">
                  <c:v>2680.5880282402541</c:v>
                </c:pt>
                <c:pt idx="22">
                  <c:v>2773.2440773492017</c:v>
                </c:pt>
                <c:pt idx="23">
                  <c:v>2864.4319535120885</c:v>
                </c:pt>
                <c:pt idx="24">
                  <c:v>2958.6803141411983</c:v>
                </c:pt>
                <c:pt idx="25">
                  <c:v>2944.745011096089</c:v>
                </c:pt>
                <c:pt idx="26">
                  <c:v>3027.8565186186061</c:v>
                </c:pt>
                <c:pt idx="27">
                  <c:v>3108.8908376293184</c:v>
                </c:pt>
                <c:pt idx="28">
                  <c:v>3179.5632376532594</c:v>
                </c:pt>
                <c:pt idx="29">
                  <c:v>3236.9424306987858</c:v>
                </c:pt>
                <c:pt idx="30">
                  <c:v>3203.8378358744012</c:v>
                </c:pt>
                <c:pt idx="31">
                  <c:v>3237.5719775151447</c:v>
                </c:pt>
                <c:pt idx="32">
                  <c:v>3252.4980808405453</c:v>
                </c:pt>
                <c:pt idx="33">
                  <c:v>3250.7071650471553</c:v>
                </c:pt>
                <c:pt idx="34">
                  <c:v>3236.8852451954881</c:v>
                </c:pt>
                <c:pt idx="35">
                  <c:v>3214.7793782172812</c:v>
                </c:pt>
                <c:pt idx="36">
                  <c:v>3196.0352395343652</c:v>
                </c:pt>
                <c:pt idx="37">
                  <c:v>3181.5869539987616</c:v>
                </c:pt>
                <c:pt idx="38">
                  <c:v>3173.677325317949</c:v>
                </c:pt>
                <c:pt idx="39">
                  <c:v>3169.6002651201416</c:v>
                </c:pt>
                <c:pt idx="40">
                  <c:v>3137.3390181813229</c:v>
                </c:pt>
                <c:pt idx="41">
                  <c:v>3142.3863085252669</c:v>
                </c:pt>
                <c:pt idx="42">
                  <c:v>3143.5442582348405</c:v>
                </c:pt>
                <c:pt idx="43">
                  <c:v>3140.1419534750676</c:v>
                </c:pt>
                <c:pt idx="44">
                  <c:v>3129.9199376414617</c:v>
                </c:pt>
                <c:pt idx="45">
                  <c:v>3115.1124665324242</c:v>
                </c:pt>
                <c:pt idx="46">
                  <c:v>3096.0171115761405</c:v>
                </c:pt>
                <c:pt idx="47">
                  <c:v>3073.0531113339384</c:v>
                </c:pt>
                <c:pt idx="48">
                  <c:v>3047.366858500769</c:v>
                </c:pt>
                <c:pt idx="49">
                  <c:v>3024.784989156884</c:v>
                </c:pt>
                <c:pt idx="50">
                  <c:v>3001.040948350465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D-47F9-BE82-3D4C38F7E0C1}"/>
            </c:ext>
          </c:extLst>
        </c:ser>
        <c:ser>
          <c:idx val="3"/>
          <c:order val="1"/>
          <c:tx>
            <c:v>H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PV保有量BAU!$D$24:$D$74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PV保有量_H!$H$24:$H$74</c:f>
              <c:numCache>
                <c:formatCode>General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9.6169114272848955</c:v>
                </c:pt>
                <c:pt idx="14">
                  <c:v>20.274354854692611</c:v>
                </c:pt>
                <c:pt idx="15">
                  <c:v>49.006991513691105</c:v>
                </c:pt>
                <c:pt idx="16">
                  <c:v>66.563518717140738</c:v>
                </c:pt>
                <c:pt idx="17">
                  <c:v>83.110941454227046</c:v>
                </c:pt>
                <c:pt idx="18">
                  <c:v>105.5764356395707</c:v>
                </c:pt>
                <c:pt idx="19">
                  <c:v>124.66268643514964</c:v>
                </c:pt>
                <c:pt idx="20">
                  <c:v>142.33781906435084</c:v>
                </c:pt>
                <c:pt idx="21">
                  <c:v>268.05880282402541</c:v>
                </c:pt>
                <c:pt idx="22">
                  <c:v>415.98661160238026</c:v>
                </c:pt>
                <c:pt idx="23">
                  <c:v>572.88639070241777</c:v>
                </c:pt>
                <c:pt idx="24">
                  <c:v>739.67007853529958</c:v>
                </c:pt>
                <c:pt idx="25">
                  <c:v>883.42350332882665</c:v>
                </c:pt>
                <c:pt idx="26">
                  <c:v>1090.0283467026982</c:v>
                </c:pt>
                <c:pt idx="27">
                  <c:v>1305.7341518043138</c:v>
                </c:pt>
                <c:pt idx="28">
                  <c:v>1526.1903540735645</c:v>
                </c:pt>
                <c:pt idx="29">
                  <c:v>1747.9489125773443</c:v>
                </c:pt>
                <c:pt idx="30">
                  <c:v>1922.3027015246407</c:v>
                </c:pt>
                <c:pt idx="31">
                  <c:v>2039.6703458345412</c:v>
                </c:pt>
                <c:pt idx="32">
                  <c:v>2146.6487333547602</c:v>
                </c:pt>
                <c:pt idx="33">
                  <c:v>2242.9879438825369</c:v>
                </c:pt>
                <c:pt idx="34">
                  <c:v>2330.5573765407512</c:v>
                </c:pt>
                <c:pt idx="35">
                  <c:v>2411.0845336629609</c:v>
                </c:pt>
                <c:pt idx="36">
                  <c:v>2492.9074868368048</c:v>
                </c:pt>
                <c:pt idx="37">
                  <c:v>2577.085432738997</c:v>
                </c:pt>
                <c:pt idx="38">
                  <c:v>2665.8889532670769</c:v>
                </c:pt>
                <c:pt idx="39">
                  <c:v>2757.5522306545231</c:v>
                </c:pt>
                <c:pt idx="40">
                  <c:v>2823.6051163631905</c:v>
                </c:pt>
                <c:pt idx="41">
                  <c:v>2890.9954038432456</c:v>
                </c:pt>
                <c:pt idx="42">
                  <c:v>2954.9316027407499</c:v>
                </c:pt>
                <c:pt idx="43">
                  <c:v>3014.5362753360646</c:v>
                </c:pt>
                <c:pt idx="44">
                  <c:v>3067.3215388886324</c:v>
                </c:pt>
                <c:pt idx="45">
                  <c:v>3115.1124665324242</c:v>
                </c:pt>
                <c:pt idx="46">
                  <c:v>3096.0171115761405</c:v>
                </c:pt>
                <c:pt idx="47">
                  <c:v>3073.0531113339384</c:v>
                </c:pt>
                <c:pt idx="48">
                  <c:v>3047.366858500769</c:v>
                </c:pt>
                <c:pt idx="49">
                  <c:v>3024.784989156884</c:v>
                </c:pt>
                <c:pt idx="50">
                  <c:v>3001.040948350465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D-47F9-BE82-3D4C38F7E0C1}"/>
            </c:ext>
          </c:extLst>
        </c:ser>
        <c:ser>
          <c:idx val="2"/>
          <c:order val="2"/>
          <c:tx>
            <c:v>M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PV保有量BAU!$D$24:$D$74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PV保有量_M!$H$24:$H$74</c:f>
              <c:numCache>
                <c:formatCode>General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9.6169114272848955</c:v>
                </c:pt>
                <c:pt idx="14">
                  <c:v>20.274354854692611</c:v>
                </c:pt>
                <c:pt idx="15">
                  <c:v>49.006991513691105</c:v>
                </c:pt>
                <c:pt idx="16">
                  <c:v>66.563518717140738</c:v>
                </c:pt>
                <c:pt idx="17">
                  <c:v>83.110941454227046</c:v>
                </c:pt>
                <c:pt idx="18">
                  <c:v>105.5764356395707</c:v>
                </c:pt>
                <c:pt idx="19">
                  <c:v>124.66268643514964</c:v>
                </c:pt>
                <c:pt idx="20">
                  <c:v>129.39801733122803</c:v>
                </c:pt>
                <c:pt idx="21">
                  <c:v>241.25292254162287</c:v>
                </c:pt>
                <c:pt idx="22">
                  <c:v>360.52173005539623</c:v>
                </c:pt>
                <c:pt idx="23">
                  <c:v>486.9534320970551</c:v>
                </c:pt>
                <c:pt idx="24">
                  <c:v>621.32286596965162</c:v>
                </c:pt>
                <c:pt idx="25">
                  <c:v>736.18625277402225</c:v>
                </c:pt>
                <c:pt idx="26">
                  <c:v>908.35695558558177</c:v>
                </c:pt>
                <c:pt idx="27">
                  <c:v>1088.1117931702613</c:v>
                </c:pt>
                <c:pt idx="28">
                  <c:v>1271.8252950613039</c:v>
                </c:pt>
                <c:pt idx="29">
                  <c:v>1456.6240938144535</c:v>
                </c:pt>
                <c:pt idx="30">
                  <c:v>1601.9189179372006</c:v>
                </c:pt>
                <c:pt idx="31">
                  <c:v>1683.5374283078752</c:v>
                </c:pt>
                <c:pt idx="32">
                  <c:v>1756.3489636538945</c:v>
                </c:pt>
                <c:pt idx="33">
                  <c:v>1820.3960124264072</c:v>
                </c:pt>
                <c:pt idx="34">
                  <c:v>1877.393442213383</c:v>
                </c:pt>
                <c:pt idx="35">
                  <c:v>1928.8676269303687</c:v>
                </c:pt>
                <c:pt idx="36">
                  <c:v>1981.5418485113064</c:v>
                </c:pt>
                <c:pt idx="37">
                  <c:v>2068.0315200991949</c:v>
                </c:pt>
                <c:pt idx="38">
                  <c:v>2126.3638079630259</c:v>
                </c:pt>
                <c:pt idx="39">
                  <c:v>2187.0241829328975</c:v>
                </c:pt>
                <c:pt idx="40">
                  <c:v>2258.8840930905526</c:v>
                </c:pt>
                <c:pt idx="41">
                  <c:v>2325.3658683086974</c:v>
                </c:pt>
                <c:pt idx="42">
                  <c:v>2389.0936362584789</c:v>
                </c:pt>
                <c:pt idx="43">
                  <c:v>2480.7121432453037</c:v>
                </c:pt>
                <c:pt idx="44">
                  <c:v>2535.2351494895843</c:v>
                </c:pt>
                <c:pt idx="45">
                  <c:v>2616.694471887236</c:v>
                </c:pt>
                <c:pt idx="46">
                  <c:v>2662.5747159554808</c:v>
                </c:pt>
                <c:pt idx="47">
                  <c:v>2735.017269087205</c:v>
                </c:pt>
                <c:pt idx="48">
                  <c:v>2773.1038412356997</c:v>
                </c:pt>
                <c:pt idx="49">
                  <c:v>2873.5457396990396</c:v>
                </c:pt>
                <c:pt idx="50">
                  <c:v>2941.0201293834557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D-47F9-BE82-3D4C38F7E0C1}"/>
            </c:ext>
          </c:extLst>
        </c:ser>
        <c:ser>
          <c:idx val="1"/>
          <c:order val="3"/>
          <c:tx>
            <c:v>L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PV保有量BAU!$D$24:$D$74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PV保有量_L!$H$24:$H$74</c:f>
              <c:numCache>
                <c:formatCode>General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9.6169114272848955</c:v>
                </c:pt>
                <c:pt idx="14">
                  <c:v>20.274354854692611</c:v>
                </c:pt>
                <c:pt idx="15">
                  <c:v>49.006991513691105</c:v>
                </c:pt>
                <c:pt idx="16">
                  <c:v>66.563518717140738</c:v>
                </c:pt>
                <c:pt idx="17">
                  <c:v>83.110941454227046</c:v>
                </c:pt>
                <c:pt idx="18">
                  <c:v>105.5764356395707</c:v>
                </c:pt>
                <c:pt idx="19">
                  <c:v>124.66268643514964</c:v>
                </c:pt>
                <c:pt idx="20">
                  <c:v>129.39801733122803</c:v>
                </c:pt>
                <c:pt idx="21">
                  <c:v>160.83528169441524</c:v>
                </c:pt>
                <c:pt idx="22">
                  <c:v>194.12708541444414</c:v>
                </c:pt>
                <c:pt idx="23">
                  <c:v>257.79887581608796</c:v>
                </c:pt>
                <c:pt idx="24">
                  <c:v>355.04163769694378</c:v>
                </c:pt>
                <c:pt idx="25">
                  <c:v>441.71175166441333</c:v>
                </c:pt>
                <c:pt idx="26">
                  <c:v>545.01417335134909</c:v>
                </c:pt>
                <c:pt idx="27">
                  <c:v>652.8670759021569</c:v>
                </c:pt>
                <c:pt idx="28">
                  <c:v>763.09517703678227</c:v>
                </c:pt>
                <c:pt idx="29">
                  <c:v>873.97445628867217</c:v>
                </c:pt>
                <c:pt idx="30">
                  <c:v>961.15135076232036</c:v>
                </c:pt>
                <c:pt idx="31">
                  <c:v>1100.7744723551493</c:v>
                </c:pt>
                <c:pt idx="32">
                  <c:v>1235.9492707194072</c:v>
                </c:pt>
                <c:pt idx="33">
                  <c:v>1365.2970093198051</c:v>
                </c:pt>
                <c:pt idx="34">
                  <c:v>1488.9672127899246</c:v>
                </c:pt>
                <c:pt idx="35">
                  <c:v>1607.3896891086406</c:v>
                </c:pt>
                <c:pt idx="36">
                  <c:v>1661.9383245578699</c:v>
                </c:pt>
                <c:pt idx="37">
                  <c:v>1718.0569551593314</c:v>
                </c:pt>
                <c:pt idx="38">
                  <c:v>1777.2593021780517</c:v>
                </c:pt>
                <c:pt idx="39">
                  <c:v>1838.3681537696821</c:v>
                </c:pt>
                <c:pt idx="40">
                  <c:v>1882.4034109087936</c:v>
                </c:pt>
                <c:pt idx="41">
                  <c:v>1948.2795112856654</c:v>
                </c:pt>
                <c:pt idx="42">
                  <c:v>2011.8683252702979</c:v>
                </c:pt>
                <c:pt idx="43">
                  <c:v>2072.4936892935448</c:v>
                </c:pt>
                <c:pt idx="44">
                  <c:v>2128.3455575961943</c:v>
                </c:pt>
                <c:pt idx="45">
                  <c:v>2180.5787265726967</c:v>
                </c:pt>
                <c:pt idx="46">
                  <c:v>2229.1323203348211</c:v>
                </c:pt>
                <c:pt idx="47">
                  <c:v>2274.0593023871143</c:v>
                </c:pt>
                <c:pt idx="48">
                  <c:v>2315.9988124605843</c:v>
                </c:pt>
                <c:pt idx="49">
                  <c:v>2359.3322915423696</c:v>
                </c:pt>
                <c:pt idx="50">
                  <c:v>2400.8327586803721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D-47F9-BE82-3D4C38F7E0C1}"/>
            </c:ext>
          </c:extLst>
        </c:ser>
        <c:ser>
          <c:idx val="0"/>
          <c:order val="4"/>
          <c:tx>
            <c:v>BAU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PV保有量BAU!$D$24:$D$74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PV保有量BAU!$H$24:$H$74</c:f>
              <c:numCache>
                <c:formatCode>General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9.6169114272848955</c:v>
                </c:pt>
                <c:pt idx="14">
                  <c:v>20.274354854692611</c:v>
                </c:pt>
                <c:pt idx="15">
                  <c:v>49.006991513691105</c:v>
                </c:pt>
                <c:pt idx="16">
                  <c:v>66.563518717140738</c:v>
                </c:pt>
                <c:pt idx="17">
                  <c:v>83.110941454227046</c:v>
                </c:pt>
                <c:pt idx="18">
                  <c:v>105.5764356395707</c:v>
                </c:pt>
                <c:pt idx="19">
                  <c:v>124.66268643514964</c:v>
                </c:pt>
                <c:pt idx="20">
                  <c:v>129.39801733122803</c:v>
                </c:pt>
                <c:pt idx="21">
                  <c:v>134.0294014120127</c:v>
                </c:pt>
                <c:pt idx="22">
                  <c:v>138.66220386746008</c:v>
                </c:pt>
                <c:pt idx="23">
                  <c:v>143.22159767560444</c:v>
                </c:pt>
                <c:pt idx="24">
                  <c:v>147.93401570705993</c:v>
                </c:pt>
                <c:pt idx="25">
                  <c:v>147.23725055480446</c:v>
                </c:pt>
                <c:pt idx="26">
                  <c:v>151.39282593093031</c:v>
                </c:pt>
                <c:pt idx="27">
                  <c:v>155.44454188146594</c:v>
                </c:pt>
                <c:pt idx="28">
                  <c:v>158.97816188266299</c:v>
                </c:pt>
                <c:pt idx="29">
                  <c:v>161.8471215349393</c:v>
                </c:pt>
                <c:pt idx="30">
                  <c:v>160.19189179372006</c:v>
                </c:pt>
                <c:pt idx="31">
                  <c:v>161.87859887575723</c:v>
                </c:pt>
                <c:pt idx="32">
                  <c:v>162.62490404202728</c:v>
                </c:pt>
                <c:pt idx="33">
                  <c:v>162.53535825235778</c:v>
                </c:pt>
                <c:pt idx="34">
                  <c:v>161.84426225977441</c:v>
                </c:pt>
                <c:pt idx="35">
                  <c:v>160.73896891086406</c:v>
                </c:pt>
                <c:pt idx="36">
                  <c:v>159.80176197671827</c:v>
                </c:pt>
                <c:pt idx="37">
                  <c:v>159.0793476999381</c:v>
                </c:pt>
                <c:pt idx="38">
                  <c:v>158.68386626589745</c:v>
                </c:pt>
                <c:pt idx="39">
                  <c:v>158.48001325600708</c:v>
                </c:pt>
                <c:pt idx="40">
                  <c:v>156.86695090906616</c:v>
                </c:pt>
                <c:pt idx="41">
                  <c:v>157.11931542626337</c:v>
                </c:pt>
                <c:pt idx="42">
                  <c:v>157.17721291174203</c:v>
                </c:pt>
                <c:pt idx="43">
                  <c:v>157.00709767375338</c:v>
                </c:pt>
                <c:pt idx="44">
                  <c:v>156.49599688207309</c:v>
                </c:pt>
                <c:pt idx="45">
                  <c:v>155.75562332662122</c:v>
                </c:pt>
                <c:pt idx="46">
                  <c:v>154.80085557880705</c:v>
                </c:pt>
                <c:pt idx="47">
                  <c:v>153.65265556669692</c:v>
                </c:pt>
                <c:pt idx="48">
                  <c:v>152.36834292503846</c:v>
                </c:pt>
                <c:pt idx="49">
                  <c:v>151.23924945784421</c:v>
                </c:pt>
                <c:pt idx="50">
                  <c:v>150.05204741752326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D-47F9-BE82-3D4C38F7E0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4791304"/>
        <c:axId val="534788680"/>
      </c:lineChart>
      <c:catAx>
        <c:axId val="534791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4788680"/>
        <c:crosses val="autoZero"/>
        <c:auto val="1"/>
        <c:lblAlgn val="ctr"/>
        <c:lblOffset val="100"/>
        <c:noMultiLvlLbl val="0"/>
      </c:catAx>
      <c:valAx>
        <c:axId val="53478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4791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zh-CN" sz="1800" b="0" i="0" baseline="0">
                <a:effectLst/>
              </a:rPr>
              <a:t>轻型乘用车总保有量及电动汽车保有量预计（万辆）</a:t>
            </a:r>
            <a:endParaRPr lang="zh-CN" altLang="zh-CN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私家车总保有量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PV保有量BAU!$D$24:$D$74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PV保有量BAU!$E$24:$E$74</c:f>
              <c:numCache>
                <c:formatCode>General</c:formatCode>
                <c:ptCount val="51"/>
                <c:pt idx="0">
                  <c:v>148</c:v>
                </c:pt>
                <c:pt idx="1">
                  <c:v>362</c:v>
                </c:pt>
                <c:pt idx="2">
                  <c:v>578</c:v>
                </c:pt>
                <c:pt idx="3">
                  <c:v>796</c:v>
                </c:pt>
                <c:pt idx="4">
                  <c:v>1015.54</c:v>
                </c:pt>
                <c:pt idx="5">
                  <c:v>1325.44</c:v>
                </c:pt>
                <c:pt idx="6">
                  <c:v>1756.18</c:v>
                </c:pt>
                <c:pt idx="7">
                  <c:v>2253.27</c:v>
                </c:pt>
                <c:pt idx="8">
                  <c:v>2813.96</c:v>
                </c:pt>
                <c:pt idx="9">
                  <c:v>3739.65</c:v>
                </c:pt>
                <c:pt idx="10">
                  <c:v>4919.16</c:v>
                </c:pt>
                <c:pt idx="11">
                  <c:v>6165.14</c:v>
                </c:pt>
                <c:pt idx="12">
                  <c:v>7574.19</c:v>
                </c:pt>
                <c:pt idx="13">
                  <c:v>9144.34</c:v>
                </c:pt>
                <c:pt idx="14">
                  <c:v>10895.58</c:v>
                </c:pt>
                <c:pt idx="15">
                  <c:v>12700.07</c:v>
                </c:pt>
                <c:pt idx="16">
                  <c:v>14866.44</c:v>
                </c:pt>
                <c:pt idx="17">
                  <c:v>16974.77</c:v>
                </c:pt>
                <c:pt idx="18">
                  <c:v>18905.419999999998</c:v>
                </c:pt>
                <c:pt idx="19">
                  <c:v>22490.771980652</c:v>
                </c:pt>
                <c:pt idx="20">
                  <c:v>24347.643229281413</c:v>
                </c:pt>
                <c:pt idx="21">
                  <c:v>26131.499272219928</c:v>
                </c:pt>
                <c:pt idx="22">
                  <c:v>27853.673802585552</c:v>
                </c:pt>
                <c:pt idx="23">
                  <c:v>29499.541735336948</c:v>
                </c:pt>
                <c:pt idx="24">
                  <c:v>31056.486882212412</c:v>
                </c:pt>
                <c:pt idx="25">
                  <c:v>32520.73733481668</c:v>
                </c:pt>
                <c:pt idx="26">
                  <c:v>33781.929046187252</c:v>
                </c:pt>
                <c:pt idx="27">
                  <c:v>34939.595628627052</c:v>
                </c:pt>
                <c:pt idx="28">
                  <c:v>35998.711913410691</c:v>
                </c:pt>
                <c:pt idx="29">
                  <c:v>36960.43653470587</c:v>
                </c:pt>
                <c:pt idx="30">
                  <c:v>37827.273616582417</c:v>
                </c:pt>
                <c:pt idx="31">
                  <c:v>38528.272827619076</c:v>
                </c:pt>
                <c:pt idx="32">
                  <c:v>39152.360980438316</c:v>
                </c:pt>
                <c:pt idx="33">
                  <c:v>39703.430373281357</c:v>
                </c:pt>
                <c:pt idx="34">
                  <c:v>40185.581521139335</c:v>
                </c:pt>
                <c:pt idx="35">
                  <c:v>40603.235084255808</c:v>
                </c:pt>
                <c:pt idx="36">
                  <c:v>40958.518792509392</c:v>
                </c:pt>
                <c:pt idx="37">
                  <c:v>41258.940307481098</c:v>
                </c:pt>
                <c:pt idx="38">
                  <c:v>41508.079599294259</c:v>
                </c:pt>
                <c:pt idx="39">
                  <c:v>41709.429087313802</c:v>
                </c:pt>
                <c:pt idx="40">
                  <c:v>41864.118345462179</c:v>
                </c:pt>
                <c:pt idx="41">
                  <c:v>41943.492461353271</c:v>
                </c:pt>
                <c:pt idx="42">
                  <c:v>41987.285769779912</c:v>
                </c:pt>
                <c:pt idx="43">
                  <c:v>41996.588627150217</c:v>
                </c:pt>
                <c:pt idx="44">
                  <c:v>41973.498334956268</c:v>
                </c:pt>
                <c:pt idx="45">
                  <c:v>41918.599656193765</c:v>
                </c:pt>
                <c:pt idx="46">
                  <c:v>41834.746385756771</c:v>
                </c:pt>
                <c:pt idx="47">
                  <c:v>41724.434080636151</c:v>
                </c:pt>
                <c:pt idx="48">
                  <c:v>41589.621585438341</c:v>
                </c:pt>
                <c:pt idx="49">
                  <c:v>41432.196061159833</c:v>
                </c:pt>
                <c:pt idx="50">
                  <c:v>41252.25958925837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5A-4A80-8468-66FA5F78963F}"/>
            </c:ext>
          </c:extLst>
        </c:ser>
        <c:ser>
          <c:idx val="3"/>
          <c:order val="1"/>
          <c:tx>
            <c:v>H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PV保有量_H!$I$24:$I$74</c:f>
              <c:numCache>
                <c:formatCode>General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9.6169114272848955</c:v>
                </c:pt>
                <c:pt idx="14">
                  <c:v>29.891015949140659</c:v>
                </c:pt>
                <c:pt idx="15">
                  <c:v>78.893725500915323</c:v>
                </c:pt>
                <c:pt idx="16">
                  <c:v>145.43180260447372</c:v>
                </c:pt>
                <c:pt idx="17">
                  <c:v>228.44400210898556</c:v>
                </c:pt>
                <c:pt idx="18">
                  <c:v>333.72619941258068</c:v>
                </c:pt>
                <c:pt idx="19">
                  <c:v>457.66258720884912</c:v>
                </c:pt>
                <c:pt idx="20">
                  <c:v>598.43921763447486</c:v>
                </c:pt>
                <c:pt idx="21">
                  <c:v>863.47760877238215</c:v>
                </c:pt>
                <c:pt idx="22">
                  <c:v>1274.08621853105</c:v>
                </c:pt>
                <c:pt idx="23">
                  <c:v>1837.9940956359428</c:v>
                </c:pt>
                <c:pt idx="24">
                  <c:v>2563.3837224281092</c:v>
                </c:pt>
                <c:pt idx="25">
                  <c:v>3424.9076725818477</c:v>
                </c:pt>
                <c:pt idx="26">
                  <c:v>4482.2892977166402</c:v>
                </c:pt>
                <c:pt idx="27">
                  <c:v>5740.4684210208297</c:v>
                </c:pt>
                <c:pt idx="28">
                  <c:v>7198.7499494964741</c:v>
                </c:pt>
                <c:pt idx="29">
                  <c:v>8851.4225452271967</c:v>
                </c:pt>
                <c:pt idx="30">
                  <c:v>10642.210082637052</c:v>
                </c:pt>
                <c:pt idx="31">
                  <c:v>12503.158019695407</c:v>
                </c:pt>
                <c:pt idx="32">
                  <c:v>14410.71653853104</c:v>
                </c:pt>
                <c:pt idx="33">
                  <c:v>16339.059741746694</c:v>
                </c:pt>
                <c:pt idx="34">
                  <c:v>18262.71458369129</c:v>
                </c:pt>
                <c:pt idx="35">
                  <c:v>20157.278574243614</c:v>
                </c:pt>
                <c:pt idx="36">
                  <c:v>22007.157587537269</c:v>
                </c:pt>
                <c:pt idx="37">
                  <c:v>23799.520017475083</c:v>
                </c:pt>
                <c:pt idx="38">
                  <c:v>25526.648698454625</c:v>
                </c:pt>
                <c:pt idx="39">
                  <c:v>27182.779223010857</c:v>
                </c:pt>
                <c:pt idx="40">
                  <c:v>28737.902622695605</c:v>
                </c:pt>
                <c:pt idx="41">
                  <c:v>30193.295529756509</c:v>
                </c:pt>
                <c:pt idx="42">
                  <c:v>31549.523830134396</c:v>
                </c:pt>
                <c:pt idx="43">
                  <c:v>32809.76293888106</c:v>
                </c:pt>
                <c:pt idx="44">
                  <c:v>33977.295920719087</c:v>
                </c:pt>
                <c:pt idx="45">
                  <c:v>35058.716094382537</c:v>
                </c:pt>
                <c:pt idx="46">
                  <c:v>35999.031134549208</c:v>
                </c:pt>
                <c:pt idx="47">
                  <c:v>36805.531523727412</c:v>
                </c:pt>
                <c:pt idx="48">
                  <c:v>37485.229667422369</c:v>
                </c:pt>
                <c:pt idx="49">
                  <c:v>38049.316936312331</c:v>
                </c:pt>
                <c:pt idx="50">
                  <c:v>38503.293828613816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5A-4A80-8468-66FA5F78963F}"/>
            </c:ext>
          </c:extLst>
        </c:ser>
        <c:ser>
          <c:idx val="2"/>
          <c:order val="2"/>
          <c:tx>
            <c:v>M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PV保有量_M!$I$24:$I$74</c:f>
              <c:numCache>
                <c:formatCode>General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9.6169114272848955</c:v>
                </c:pt>
                <c:pt idx="14">
                  <c:v>29.891015949140659</c:v>
                </c:pt>
                <c:pt idx="15">
                  <c:v>78.893725500915323</c:v>
                </c:pt>
                <c:pt idx="16">
                  <c:v>145.43180260447372</c:v>
                </c:pt>
                <c:pt idx="17">
                  <c:v>228.44400210898556</c:v>
                </c:pt>
                <c:pt idx="18">
                  <c:v>333.72619941258068</c:v>
                </c:pt>
                <c:pt idx="19">
                  <c:v>457.66258720884912</c:v>
                </c:pt>
                <c:pt idx="20">
                  <c:v>585.49941590135199</c:v>
                </c:pt>
                <c:pt idx="21">
                  <c:v>823.73226358612897</c:v>
                </c:pt>
                <c:pt idx="22">
                  <c:v>1178.8817409548587</c:v>
                </c:pt>
                <c:pt idx="23">
                  <c:v>1656.8904341686809</c:v>
                </c:pt>
                <c:pt idx="24">
                  <c:v>2264.0607238036632</c:v>
                </c:pt>
                <c:pt idx="25">
                  <c:v>2978.7222306063063</c:v>
                </c:pt>
                <c:pt idx="26">
                  <c:v>3855.3542545443752</c:v>
                </c:pt>
                <c:pt idx="27">
                  <c:v>4897.9010338421976</c:v>
                </c:pt>
                <c:pt idx="28">
                  <c:v>6105.7000773077043</c:v>
                </c:pt>
                <c:pt idx="29">
                  <c:v>7474.0322550087485</c:v>
                </c:pt>
                <c:pt idx="30">
                  <c:v>8956.1851838982311</c:v>
                </c:pt>
                <c:pt idx="31">
                  <c:v>10479.669866632643</c:v>
                </c:pt>
                <c:pt idx="32">
                  <c:v>12025.157931203199</c:v>
                </c:pt>
                <c:pt idx="33">
                  <c:v>13571.750485960563</c:v>
                </c:pt>
                <c:pt idx="34">
                  <c:v>15099.027804283736</c:v>
                </c:pt>
                <c:pt idx="35">
                  <c:v>16587.537222130053</c:v>
                </c:pt>
                <c:pt idx="36">
                  <c:v>18024.908621461102</c:v>
                </c:pt>
                <c:pt idx="37">
                  <c:v>19432.78042979064</c:v>
                </c:pt>
                <c:pt idx="38">
                  <c:v>20773.196141418877</c:v>
                </c:pt>
                <c:pt idx="39">
                  <c:v>22041.839949068744</c:v>
                </c:pt>
                <c:pt idx="40">
                  <c:v>23246.895353953292</c:v>
                </c:pt>
                <c:pt idx="41">
                  <c:v>24383.731322287305</c:v>
                </c:pt>
                <c:pt idx="42">
                  <c:v>25453.896024910511</c:v>
                </c:pt>
                <c:pt idx="43">
                  <c:v>26492.590108219127</c:v>
                </c:pt>
                <c:pt idx="44">
                  <c:v>27472.177608647111</c:v>
                </c:pt>
                <c:pt idx="45">
                  <c:v>28430.105260255521</c:v>
                </c:pt>
                <c:pt idx="46">
                  <c:v>29341.171380560798</c:v>
                </c:pt>
                <c:pt idx="47">
                  <c:v>30241.126355576987</c:v>
                </c:pt>
                <c:pt idx="48">
                  <c:v>31102.890547093208</c:v>
                </c:pt>
                <c:pt idx="49">
                  <c:v>31993.901440430549</c:v>
                </c:pt>
                <c:pt idx="50">
                  <c:v>32884.226117767175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5A-4A80-8468-66FA5F78963F}"/>
            </c:ext>
          </c:extLst>
        </c:ser>
        <c:ser>
          <c:idx val="1"/>
          <c:order val="3"/>
          <c:tx>
            <c:v>L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PV保有量_L!$I$24:$I$74</c:f>
              <c:numCache>
                <c:formatCode>General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9.6169114272848955</c:v>
                </c:pt>
                <c:pt idx="14">
                  <c:v>29.891015949140659</c:v>
                </c:pt>
                <c:pt idx="15">
                  <c:v>78.893725500915323</c:v>
                </c:pt>
                <c:pt idx="16">
                  <c:v>145.43180260447372</c:v>
                </c:pt>
                <c:pt idx="17">
                  <c:v>228.44400210898556</c:v>
                </c:pt>
                <c:pt idx="18">
                  <c:v>333.72619941258068</c:v>
                </c:pt>
                <c:pt idx="19">
                  <c:v>457.66258720884912</c:v>
                </c:pt>
                <c:pt idx="20">
                  <c:v>585.49941590135199</c:v>
                </c:pt>
                <c:pt idx="21">
                  <c:v>743.31462273892134</c:v>
                </c:pt>
                <c:pt idx="22">
                  <c:v>932.07154877662697</c:v>
                </c:pt>
                <c:pt idx="23">
                  <c:v>1180.9614101531611</c:v>
                </c:pt>
                <c:pt idx="24">
                  <c:v>1522.0572882393158</c:v>
                </c:pt>
                <c:pt idx="25">
                  <c:v>1942.9865979183537</c:v>
                </c:pt>
                <c:pt idx="26">
                  <c:v>2458.2930098441725</c:v>
                </c:pt>
                <c:pt idx="27">
                  <c:v>3070.1588165383787</c:v>
                </c:pt>
                <c:pt idx="28">
                  <c:v>3778.3014492247962</c:v>
                </c:pt>
                <c:pt idx="29">
                  <c:v>4580.3713445092253</c:v>
                </c:pt>
                <c:pt idx="30">
                  <c:v>5449.2079281006681</c:v>
                </c:pt>
                <c:pt idx="31">
                  <c:v>6433.1665009661474</c:v>
                </c:pt>
                <c:pt idx="32">
                  <c:v>7522.8717385794625</c:v>
                </c:pt>
                <c:pt idx="33">
                  <c:v>8706.5505604859463</c:v>
                </c:pt>
                <c:pt idx="34">
                  <c:v>9971.4585711921372</c:v>
                </c:pt>
                <c:pt idx="35">
                  <c:v>11304.208163750269</c:v>
                </c:pt>
                <c:pt idx="36">
                  <c:v>12631.946129936381</c:v>
                </c:pt>
                <c:pt idx="37">
                  <c:v>13946.827570232979</c:v>
                </c:pt>
                <c:pt idx="38">
                  <c:v>15242.607146431748</c:v>
                </c:pt>
                <c:pt idx="39">
                  <c:v>16512.50002915888</c:v>
                </c:pt>
                <c:pt idx="40">
                  <c:v>17731.860204979086</c:v>
                </c:pt>
                <c:pt idx="41">
                  <c:v>18916.419189830169</c:v>
                </c:pt>
                <c:pt idx="42">
                  <c:v>20059.445769954389</c:v>
                </c:pt>
                <c:pt idx="43">
                  <c:v>21155.2920284022</c:v>
                </c:pt>
                <c:pt idx="44">
                  <c:v>22198.293918072668</c:v>
                </c:pt>
                <c:pt idx="45">
                  <c:v>23185.741623181322</c:v>
                </c:pt>
                <c:pt idx="46">
                  <c:v>24116.629232374791</c:v>
                </c:pt>
                <c:pt idx="47">
                  <c:v>24991.643604238201</c:v>
                </c:pt>
                <c:pt idx="48">
                  <c:v>25813.477630495723</c:v>
                </c:pt>
                <c:pt idx="49">
                  <c:v>26590.122940231275</c:v>
                </c:pt>
                <c:pt idx="50">
                  <c:v>27326.675985482048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75A-4A80-8468-66FA5F78963F}"/>
            </c:ext>
          </c:extLst>
        </c:ser>
        <c:ser>
          <c:idx val="4"/>
          <c:order val="4"/>
          <c:tx>
            <c:v>BAU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PV保有量BAU!$I$24:$I$74</c:f>
              <c:numCache>
                <c:formatCode>General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9.6169114272848955</c:v>
                </c:pt>
                <c:pt idx="14">
                  <c:v>29.891015949140659</c:v>
                </c:pt>
                <c:pt idx="15">
                  <c:v>78.893725500915323</c:v>
                </c:pt>
                <c:pt idx="16">
                  <c:v>145.43180260447372</c:v>
                </c:pt>
                <c:pt idx="17">
                  <c:v>228.44400210898556</c:v>
                </c:pt>
                <c:pt idx="18">
                  <c:v>333.72619941258068</c:v>
                </c:pt>
                <c:pt idx="19">
                  <c:v>457.66258720884912</c:v>
                </c:pt>
                <c:pt idx="20">
                  <c:v>585.49941590135199</c:v>
                </c:pt>
                <c:pt idx="21">
                  <c:v>716.5087424565188</c:v>
                </c:pt>
                <c:pt idx="22">
                  <c:v>849.80148471721634</c:v>
                </c:pt>
                <c:pt idx="23">
                  <c:v>984.12597610115995</c:v>
                </c:pt>
                <c:pt idx="24">
                  <c:v>1118.1841652726382</c:v>
                </c:pt>
                <c:pt idx="25">
                  <c:v>1244.9043985426622</c:v>
                </c:pt>
                <c:pt idx="26">
                  <c:v>1367.3777034200943</c:v>
                </c:pt>
                <c:pt idx="27">
                  <c:v>1483.7991664677816</c:v>
                </c:pt>
                <c:pt idx="28">
                  <c:v>1592.1960841937509</c:v>
                </c:pt>
                <c:pt idx="29">
                  <c:v>1690.8752831808933</c:v>
                </c:pt>
                <c:pt idx="30">
                  <c:v>1774.8445970728951</c:v>
                </c:pt>
                <c:pt idx="31">
                  <c:v>1847.5944164360283</c:v>
                </c:pt>
                <c:pt idx="32">
                  <c:v>1908.9111896359764</c:v>
                </c:pt>
                <c:pt idx="33">
                  <c:v>1959.1402120509003</c:v>
                </c:pt>
                <c:pt idx="34">
                  <c:v>1999.1348181691853</c:v>
                </c:pt>
                <c:pt idx="35">
                  <c:v>2030.0155469614181</c:v>
                </c:pt>
                <c:pt idx="36">
                  <c:v>2053.3995690440875</c:v>
                </c:pt>
                <c:pt idx="37">
                  <c:v>2070.7563691043615</c:v>
                </c:pt>
                <c:pt idx="38">
                  <c:v>2083.4304154095962</c:v>
                </c:pt>
                <c:pt idx="39">
                  <c:v>2092.407792101144</c:v>
                </c:pt>
                <c:pt idx="40">
                  <c:v>2096.9006374545884</c:v>
                </c:pt>
                <c:pt idx="41">
                  <c:v>2099.2830705865281</c:v>
                </c:pt>
                <c:pt idx="42">
                  <c:v>2099.8090907215533</c:v>
                </c:pt>
                <c:pt idx="43">
                  <c:v>2098.6707716732017</c:v>
                </c:pt>
                <c:pt idx="44">
                  <c:v>2095.9299247160116</c:v>
                </c:pt>
                <c:pt idx="45">
                  <c:v>2091.7373192878385</c:v>
                </c:pt>
                <c:pt idx="46">
                  <c:v>2086.2217040318078</c:v>
                </c:pt>
                <c:pt idx="47">
                  <c:v>2079.4810792719172</c:v>
                </c:pt>
                <c:pt idx="48">
                  <c:v>2071.6098030579915</c:v>
                </c:pt>
                <c:pt idx="49">
                  <c:v>2062.9305756539175</c:v>
                </c:pt>
                <c:pt idx="50">
                  <c:v>2053.494888550832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75A-4A80-8468-66FA5F7896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1199760"/>
        <c:axId val="561205008"/>
      </c:lineChart>
      <c:catAx>
        <c:axId val="561199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61205008"/>
        <c:crosses val="autoZero"/>
        <c:auto val="1"/>
        <c:lblAlgn val="ctr"/>
        <c:lblOffset val="100"/>
        <c:noMultiLvlLbl val="0"/>
      </c:catAx>
      <c:valAx>
        <c:axId val="561205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61199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1400" b="0" i="0" baseline="0">
                <a:effectLst/>
              </a:rPr>
              <a:t>运营</a:t>
            </a:r>
            <a:r>
              <a:rPr lang="zh-CN" altLang="zh-CN" sz="1400" b="0" i="0" baseline="0">
                <a:effectLst/>
              </a:rPr>
              <a:t>轻型乘用车</a:t>
            </a:r>
            <a:r>
              <a:rPr lang="zh-CN" altLang="en-US" sz="1400" b="0" i="0" baseline="0">
                <a:effectLst/>
              </a:rPr>
              <a:t>保有量</a:t>
            </a:r>
            <a:r>
              <a:rPr lang="zh-CN" altLang="zh-CN" sz="1400" b="0" i="0" baseline="0">
                <a:effectLst/>
              </a:rPr>
              <a:t>及电动汽车</a:t>
            </a:r>
            <a:r>
              <a:rPr lang="zh-CN" altLang="en-US" sz="1400" b="0" i="0" baseline="0">
                <a:effectLst/>
              </a:rPr>
              <a:t>保有量</a:t>
            </a:r>
            <a:r>
              <a:rPr lang="zh-CN" altLang="zh-CN" sz="1400" b="0" i="0" baseline="0">
                <a:effectLst/>
              </a:rPr>
              <a:t>预计（万辆）</a:t>
            </a:r>
            <a:endParaRPr lang="zh-CN" altLang="zh-CN" sz="1100">
              <a:effectLst/>
            </a:endParaRPr>
          </a:p>
        </c:rich>
      </c:tx>
      <c:layout>
        <c:manualLayout>
          <c:xMode val="edge"/>
          <c:yMode val="edge"/>
          <c:x val="0.10846560846560846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v>出租车保有量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Taxi保有量_BAU!$D$24:$D$74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Taxi保有量_BAU!$E$24:$E$74</c:f>
              <c:numCache>
                <c:formatCode>General</c:formatCode>
                <c:ptCount val="51"/>
                <c:pt idx="0">
                  <c:v>58</c:v>
                </c:pt>
                <c:pt idx="1">
                  <c:v>66</c:v>
                </c:pt>
                <c:pt idx="2">
                  <c:v>74</c:v>
                </c:pt>
                <c:pt idx="3">
                  <c:v>81</c:v>
                </c:pt>
                <c:pt idx="4">
                  <c:v>88</c:v>
                </c:pt>
                <c:pt idx="5">
                  <c:v>94</c:v>
                </c:pt>
                <c:pt idx="6">
                  <c:v>100</c:v>
                </c:pt>
                <c:pt idx="7">
                  <c:v>106</c:v>
                </c:pt>
                <c:pt idx="8">
                  <c:v>112</c:v>
                </c:pt>
                <c:pt idx="9">
                  <c:v>117</c:v>
                </c:pt>
                <c:pt idx="10">
                  <c:v>122.57</c:v>
                </c:pt>
                <c:pt idx="11">
                  <c:v>126.38</c:v>
                </c:pt>
                <c:pt idx="12">
                  <c:v>129.97</c:v>
                </c:pt>
                <c:pt idx="13">
                  <c:v>134</c:v>
                </c:pt>
                <c:pt idx="14">
                  <c:v>137.01</c:v>
                </c:pt>
                <c:pt idx="15">
                  <c:v>139.25</c:v>
                </c:pt>
                <c:pt idx="16">
                  <c:v>140.4</c:v>
                </c:pt>
                <c:pt idx="17">
                  <c:v>139.58000000000001</c:v>
                </c:pt>
                <c:pt idx="18">
                  <c:v>138.88999999999999</c:v>
                </c:pt>
                <c:pt idx="19">
                  <c:v>138.88999999999999</c:v>
                </c:pt>
                <c:pt idx="20">
                  <c:v>138.88999999999999</c:v>
                </c:pt>
                <c:pt idx="21">
                  <c:v>138.88999999999999</c:v>
                </c:pt>
                <c:pt idx="22">
                  <c:v>138.88999999999999</c:v>
                </c:pt>
                <c:pt idx="23">
                  <c:v>138.88999999999999</c:v>
                </c:pt>
                <c:pt idx="24">
                  <c:v>138.88999999999999</c:v>
                </c:pt>
                <c:pt idx="25">
                  <c:v>138.88999999999999</c:v>
                </c:pt>
                <c:pt idx="26">
                  <c:v>138.88999999999999</c:v>
                </c:pt>
                <c:pt idx="27">
                  <c:v>138.88999999999999</c:v>
                </c:pt>
                <c:pt idx="28">
                  <c:v>138.88999999999999</c:v>
                </c:pt>
                <c:pt idx="29">
                  <c:v>138.88999999999999</c:v>
                </c:pt>
                <c:pt idx="30">
                  <c:v>138.88999999999999</c:v>
                </c:pt>
                <c:pt idx="31">
                  <c:v>138.88999999999999</c:v>
                </c:pt>
                <c:pt idx="32">
                  <c:v>138.88999999999999</c:v>
                </c:pt>
                <c:pt idx="33">
                  <c:v>138.88999999999999</c:v>
                </c:pt>
                <c:pt idx="34">
                  <c:v>138.88999999999999</c:v>
                </c:pt>
                <c:pt idx="35">
                  <c:v>138.88999999999999</c:v>
                </c:pt>
                <c:pt idx="36">
                  <c:v>138.88999999999999</c:v>
                </c:pt>
                <c:pt idx="37">
                  <c:v>138.88999999999999</c:v>
                </c:pt>
                <c:pt idx="38">
                  <c:v>138.88999999999999</c:v>
                </c:pt>
                <c:pt idx="39">
                  <c:v>138.88999999999999</c:v>
                </c:pt>
                <c:pt idx="40">
                  <c:v>138.88999999999999</c:v>
                </c:pt>
                <c:pt idx="41">
                  <c:v>138.88999999999999</c:v>
                </c:pt>
                <c:pt idx="42">
                  <c:v>138.88999999999999</c:v>
                </c:pt>
                <c:pt idx="43">
                  <c:v>138.88999999999999</c:v>
                </c:pt>
                <c:pt idx="44">
                  <c:v>138.88999999999999</c:v>
                </c:pt>
                <c:pt idx="45">
                  <c:v>138.88999999999999</c:v>
                </c:pt>
                <c:pt idx="46">
                  <c:v>138.88999999999999</c:v>
                </c:pt>
                <c:pt idx="47">
                  <c:v>138.88999999999999</c:v>
                </c:pt>
                <c:pt idx="48">
                  <c:v>138.88999999999999</c:v>
                </c:pt>
                <c:pt idx="49">
                  <c:v>138.88999999999999</c:v>
                </c:pt>
                <c:pt idx="50">
                  <c:v>138.88999999999999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ED-4164-BB6A-4B1D64121DDC}"/>
            </c:ext>
          </c:extLst>
        </c:ser>
        <c:ser>
          <c:idx val="3"/>
          <c:order val="1"/>
          <c:tx>
            <c:v>H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Taxi保有量_BAU!$D$24:$D$74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Taxi保有量_H!$I$24:$I$74</c:f>
              <c:numCache>
                <c:formatCode>General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0.20107333414244835</c:v>
                </c:pt>
                <c:pt idx="14">
                  <c:v>0.60944741698924954</c:v>
                </c:pt>
                <c:pt idx="15">
                  <c:v>1.6032983426796479</c:v>
                </c:pt>
                <c:pt idx="16">
                  <c:v>3.4250799670580623</c:v>
                </c:pt>
                <c:pt idx="17">
                  <c:v>6.1588476412304161</c:v>
                </c:pt>
                <c:pt idx="18">
                  <c:v>9.9202303578000883</c:v>
                </c:pt>
                <c:pt idx="19">
                  <c:v>14.764187641466091</c:v>
                </c:pt>
                <c:pt idx="20">
                  <c:v>21.008599410791955</c:v>
                </c:pt>
                <c:pt idx="21">
                  <c:v>28.627109957260405</c:v>
                </c:pt>
                <c:pt idx="22">
                  <c:v>37.585873071309351</c:v>
                </c:pt>
                <c:pt idx="23">
                  <c:v>49.092966570504899</c:v>
                </c:pt>
                <c:pt idx="24">
                  <c:v>63.030569659688361</c:v>
                </c:pt>
                <c:pt idx="25">
                  <c:v>78.16885000535072</c:v>
                </c:pt>
                <c:pt idx="26">
                  <c:v>92.768038489739283</c:v>
                </c:pt>
                <c:pt idx="27">
                  <c:v>106.46844300498437</c:v>
                </c:pt>
                <c:pt idx="28">
                  <c:v>118.67112568993035</c:v>
                </c:pt>
                <c:pt idx="29">
                  <c:v>128.59199794008808</c:v>
                </c:pt>
                <c:pt idx="30">
                  <c:v>135.15207088775588</c:v>
                </c:pt>
                <c:pt idx="31">
                  <c:v>138.14093669112913</c:v>
                </c:pt>
                <c:pt idx="32">
                  <c:v>138.86615746620282</c:v>
                </c:pt>
                <c:pt idx="33">
                  <c:v>138.8899997647332</c:v>
                </c:pt>
                <c:pt idx="34">
                  <c:v>138.88999999999999</c:v>
                </c:pt>
                <c:pt idx="35">
                  <c:v>138.88999999999999</c:v>
                </c:pt>
                <c:pt idx="36">
                  <c:v>138.88999999999999</c:v>
                </c:pt>
                <c:pt idx="37">
                  <c:v>138.88999999999999</c:v>
                </c:pt>
                <c:pt idx="38">
                  <c:v>138.88999999999999</c:v>
                </c:pt>
                <c:pt idx="39">
                  <c:v>138.88999999999999</c:v>
                </c:pt>
                <c:pt idx="40">
                  <c:v>138.88999999999999</c:v>
                </c:pt>
                <c:pt idx="41">
                  <c:v>138.88999999999999</c:v>
                </c:pt>
                <c:pt idx="42">
                  <c:v>138.88999999999999</c:v>
                </c:pt>
                <c:pt idx="43">
                  <c:v>138.88999999999999</c:v>
                </c:pt>
                <c:pt idx="44">
                  <c:v>138.88999999999999</c:v>
                </c:pt>
                <c:pt idx="45">
                  <c:v>138.88999999999999</c:v>
                </c:pt>
                <c:pt idx="46">
                  <c:v>138.88999999999999</c:v>
                </c:pt>
                <c:pt idx="47">
                  <c:v>138.88999999999999</c:v>
                </c:pt>
                <c:pt idx="48">
                  <c:v>138.88999999999999</c:v>
                </c:pt>
                <c:pt idx="49">
                  <c:v>138.88999999999999</c:v>
                </c:pt>
                <c:pt idx="50">
                  <c:v>138.88676353418822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ED-4164-BB6A-4B1D64121DDC}"/>
            </c:ext>
          </c:extLst>
        </c:ser>
        <c:ser>
          <c:idx val="2"/>
          <c:order val="2"/>
          <c:tx>
            <c:v>M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Taxi保有量_BAU!$D$24:$D$74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Taxi保有量_M!$I$24:$I$74</c:f>
              <c:numCache>
                <c:formatCode>General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0.20107333414244835</c:v>
                </c:pt>
                <c:pt idx="14">
                  <c:v>0.60944741698924954</c:v>
                </c:pt>
                <c:pt idx="15">
                  <c:v>1.6032983426796479</c:v>
                </c:pt>
                <c:pt idx="16">
                  <c:v>3.4250799670580623</c:v>
                </c:pt>
                <c:pt idx="17">
                  <c:v>6.1588476412304161</c:v>
                </c:pt>
                <c:pt idx="18">
                  <c:v>9.9202303578000883</c:v>
                </c:pt>
                <c:pt idx="19">
                  <c:v>14.764187641466091</c:v>
                </c:pt>
                <c:pt idx="20">
                  <c:v>20.807899968396317</c:v>
                </c:pt>
                <c:pt idx="21">
                  <c:v>28.02299159627638</c:v>
                </c:pt>
                <c:pt idx="22">
                  <c:v>36.189925136365311</c:v>
                </c:pt>
                <c:pt idx="23">
                  <c:v>44.869033578924927</c:v>
                </c:pt>
                <c:pt idx="24">
                  <c:v>53.848332528759038</c:v>
                </c:pt>
                <c:pt idx="25">
                  <c:v>63.556847216695566</c:v>
                </c:pt>
                <c:pt idx="26">
                  <c:v>73.936210956468742</c:v>
                </c:pt>
                <c:pt idx="27">
                  <c:v>84.830914755995565</c:v>
                </c:pt>
                <c:pt idx="28">
                  <c:v>95.675567841011713</c:v>
                </c:pt>
                <c:pt idx="29">
                  <c:v>105.84641128834528</c:v>
                </c:pt>
                <c:pt idx="30">
                  <c:v>114.84656880659566</c:v>
                </c:pt>
                <c:pt idx="31">
                  <c:v>122.03225425127849</c:v>
                </c:pt>
                <c:pt idx="32">
                  <c:v>127.75882761597389</c:v>
                </c:pt>
                <c:pt idx="33">
                  <c:v>132.22311864825758</c:v>
                </c:pt>
                <c:pt idx="34">
                  <c:v>135.46571368372767</c:v>
                </c:pt>
                <c:pt idx="35">
                  <c:v>137.52978066776262</c:v>
                </c:pt>
                <c:pt idx="36">
                  <c:v>138.57576323127847</c:v>
                </c:pt>
                <c:pt idx="37">
                  <c:v>138.87973725766574</c:v>
                </c:pt>
                <c:pt idx="38">
                  <c:v>138.88999989873133</c:v>
                </c:pt>
                <c:pt idx="39">
                  <c:v>138.88999999999999</c:v>
                </c:pt>
                <c:pt idx="40">
                  <c:v>138.88999999999999</c:v>
                </c:pt>
                <c:pt idx="41">
                  <c:v>138.88999999999999</c:v>
                </c:pt>
                <c:pt idx="42">
                  <c:v>138.88999999999999</c:v>
                </c:pt>
                <c:pt idx="43">
                  <c:v>138.88999999999999</c:v>
                </c:pt>
                <c:pt idx="44">
                  <c:v>138.88999999999999</c:v>
                </c:pt>
                <c:pt idx="45">
                  <c:v>138.88999999999999</c:v>
                </c:pt>
                <c:pt idx="46">
                  <c:v>138.88999999999999</c:v>
                </c:pt>
                <c:pt idx="47">
                  <c:v>138.88999999999999</c:v>
                </c:pt>
                <c:pt idx="48">
                  <c:v>138.88999999999999</c:v>
                </c:pt>
                <c:pt idx="49">
                  <c:v>138.88999999999999</c:v>
                </c:pt>
                <c:pt idx="50">
                  <c:v>138.88676353418822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ED-4164-BB6A-4B1D64121DDC}"/>
            </c:ext>
          </c:extLst>
        </c:ser>
        <c:ser>
          <c:idx val="1"/>
          <c:order val="3"/>
          <c:tx>
            <c:v>L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Taxi保有量_BAU!$D$24:$D$74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Taxi保有量_L!$I$24:$I$74</c:f>
              <c:numCache>
                <c:formatCode>General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0.20107333414244835</c:v>
                </c:pt>
                <c:pt idx="14">
                  <c:v>0.60944741698924954</c:v>
                </c:pt>
                <c:pt idx="15">
                  <c:v>1.6032983426796479</c:v>
                </c:pt>
                <c:pt idx="16">
                  <c:v>3.4250799670580623</c:v>
                </c:pt>
                <c:pt idx="17">
                  <c:v>6.1588476412304161</c:v>
                </c:pt>
                <c:pt idx="18">
                  <c:v>9.9202303578000883</c:v>
                </c:pt>
                <c:pt idx="19">
                  <c:v>14.764187641466091</c:v>
                </c:pt>
                <c:pt idx="20">
                  <c:v>20.607200526000678</c:v>
                </c:pt>
                <c:pt idx="21">
                  <c:v>27.217163775947416</c:v>
                </c:pt>
                <c:pt idx="22">
                  <c:v>34.394310296694535</c:v>
                </c:pt>
                <c:pt idx="23">
                  <c:v>41.565168739893444</c:v>
                </c:pt>
                <c:pt idx="24">
                  <c:v>48.892013599641977</c:v>
                </c:pt>
                <c:pt idx="25">
                  <c:v>56.919551925045454</c:v>
                </c:pt>
                <c:pt idx="26">
                  <c:v>65.794405185776782</c:v>
                </c:pt>
                <c:pt idx="27">
                  <c:v>75.304648493591188</c:v>
                </c:pt>
                <c:pt idx="28">
                  <c:v>85.077281552236769</c:v>
                </c:pt>
                <c:pt idx="29">
                  <c:v>94.600578836331479</c:v>
                </c:pt>
                <c:pt idx="30">
                  <c:v>103.40736083501164</c:v>
                </c:pt>
                <c:pt idx="31">
                  <c:v>111.25658713924982</c:v>
                </c:pt>
                <c:pt idx="32">
                  <c:v>118.07171108602707</c:v>
                </c:pt>
                <c:pt idx="33">
                  <c:v>123.75793133540742</c:v>
                </c:pt>
                <c:pt idx="34">
                  <c:v>128.3815708491222</c:v>
                </c:pt>
                <c:pt idx="35">
                  <c:v>132.03707093562954</c:v>
                </c:pt>
                <c:pt idx="36">
                  <c:v>134.64823876895881</c:v>
                </c:pt>
                <c:pt idx="37">
                  <c:v>136.39192280794435</c:v>
                </c:pt>
                <c:pt idx="38">
                  <c:v>137.48820708530513</c:v>
                </c:pt>
                <c:pt idx="39">
                  <c:v>138.1591681231792</c:v>
                </c:pt>
                <c:pt idx="40">
                  <c:v>138.57737808415146</c:v>
                </c:pt>
                <c:pt idx="41">
                  <c:v>138.81255601549566</c:v>
                </c:pt>
                <c:pt idx="42">
                  <c:v>138.88744318650026</c:v>
                </c:pt>
                <c:pt idx="43">
                  <c:v>138.88999997477029</c:v>
                </c:pt>
                <c:pt idx="44">
                  <c:v>138.88999999999999</c:v>
                </c:pt>
                <c:pt idx="45">
                  <c:v>138.88999999999999</c:v>
                </c:pt>
                <c:pt idx="46">
                  <c:v>138.88999999999999</c:v>
                </c:pt>
                <c:pt idx="47">
                  <c:v>138.88999999999999</c:v>
                </c:pt>
                <c:pt idx="48">
                  <c:v>138.88999999999999</c:v>
                </c:pt>
                <c:pt idx="49">
                  <c:v>138.88999999999999</c:v>
                </c:pt>
                <c:pt idx="50">
                  <c:v>138.88676353418822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EED-4164-BB6A-4B1D64121DDC}"/>
            </c:ext>
          </c:extLst>
        </c:ser>
        <c:ser>
          <c:idx val="0"/>
          <c:order val="4"/>
          <c:tx>
            <c:v>BAU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Taxi保有量_BAU!$D$24:$D$74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Taxi保有量_BAU!$I$24:$I$74</c:f>
              <c:numCache>
                <c:formatCode>General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0.20107333414244835</c:v>
                </c:pt>
                <c:pt idx="14">
                  <c:v>0.60944741698924954</c:v>
                </c:pt>
                <c:pt idx="15">
                  <c:v>1.6032983426796479</c:v>
                </c:pt>
                <c:pt idx="16">
                  <c:v>3.4250799670580623</c:v>
                </c:pt>
                <c:pt idx="17">
                  <c:v>6.1588476412304161</c:v>
                </c:pt>
                <c:pt idx="18">
                  <c:v>9.9202303578000883</c:v>
                </c:pt>
                <c:pt idx="19">
                  <c:v>14.764187641466091</c:v>
                </c:pt>
                <c:pt idx="20">
                  <c:v>19.603703314022489</c:v>
                </c:pt>
                <c:pt idx="21">
                  <c:v>24.196571971027307</c:v>
                </c:pt>
                <c:pt idx="22">
                  <c:v>28.206400403909594</c:v>
                </c:pt>
                <c:pt idx="23">
                  <c:v>31.229611701098435</c:v>
                </c:pt>
                <c:pt idx="24">
                  <c:v>33.232612276956175</c:v>
                </c:pt>
                <c:pt idx="25">
                  <c:v>34.352406319088928</c:v>
                </c:pt>
                <c:pt idx="26">
                  <c:v>34.710274982983421</c:v>
                </c:pt>
                <c:pt idx="27">
                  <c:v>34.722499879367973</c:v>
                </c:pt>
                <c:pt idx="28">
                  <c:v>34.722499999999997</c:v>
                </c:pt>
                <c:pt idx="29">
                  <c:v>34.722499999999997</c:v>
                </c:pt>
                <c:pt idx="30">
                  <c:v>34.722499999999997</c:v>
                </c:pt>
                <c:pt idx="31">
                  <c:v>34.722499999999997</c:v>
                </c:pt>
                <c:pt idx="32">
                  <c:v>34.722499999999997</c:v>
                </c:pt>
                <c:pt idx="33">
                  <c:v>34.722499999999997</c:v>
                </c:pt>
                <c:pt idx="34">
                  <c:v>34.722499999999997</c:v>
                </c:pt>
                <c:pt idx="35">
                  <c:v>34.722499999999997</c:v>
                </c:pt>
                <c:pt idx="36">
                  <c:v>34.722499999999997</c:v>
                </c:pt>
                <c:pt idx="37">
                  <c:v>34.722499999999997</c:v>
                </c:pt>
                <c:pt idx="38">
                  <c:v>34.722499999999997</c:v>
                </c:pt>
                <c:pt idx="39">
                  <c:v>34.722499999999997</c:v>
                </c:pt>
                <c:pt idx="40">
                  <c:v>34.722499999999997</c:v>
                </c:pt>
                <c:pt idx="41">
                  <c:v>34.722499999999997</c:v>
                </c:pt>
                <c:pt idx="42">
                  <c:v>34.722499999999997</c:v>
                </c:pt>
                <c:pt idx="43">
                  <c:v>34.722499999999997</c:v>
                </c:pt>
                <c:pt idx="44">
                  <c:v>34.722499999999997</c:v>
                </c:pt>
                <c:pt idx="45">
                  <c:v>34.722499999999997</c:v>
                </c:pt>
                <c:pt idx="46">
                  <c:v>34.722499999999997</c:v>
                </c:pt>
                <c:pt idx="47">
                  <c:v>34.722499999999997</c:v>
                </c:pt>
                <c:pt idx="48">
                  <c:v>34.722499999999997</c:v>
                </c:pt>
                <c:pt idx="49">
                  <c:v>34.722499999999997</c:v>
                </c:pt>
                <c:pt idx="50">
                  <c:v>34.721690883547055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EED-4164-BB6A-4B1D64121D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4791304"/>
        <c:axId val="534788680"/>
      </c:lineChart>
      <c:catAx>
        <c:axId val="534791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4788680"/>
        <c:crosses val="autoZero"/>
        <c:auto val="1"/>
        <c:lblAlgn val="ctr"/>
        <c:lblOffset val="100"/>
        <c:noMultiLvlLbl val="0"/>
      </c:catAx>
      <c:valAx>
        <c:axId val="53478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4791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Project of e-Commercial</a:t>
            </a:r>
            <a:r>
              <a:rPr lang="en-US" sz="1200" baseline="0"/>
              <a:t> Vehicle Population in China (Million)</a:t>
            </a:r>
            <a:endParaRPr lang="en-US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stacked"/>
        <c:varyColors val="0"/>
        <c:ser>
          <c:idx val="2"/>
          <c:order val="2"/>
          <c:tx>
            <c:strRef>
              <c:f>预测总结L!$B$6</c:f>
              <c:strCache>
                <c:ptCount val="1"/>
                <c:pt idx="0">
                  <c:v>LDT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预测总结L!$C$3:$AJ$3</c:f>
              <c:numCache>
                <c:formatCode>General</c:formatCod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numCache>
            </c:numRef>
          </c:cat>
          <c:val>
            <c:numRef>
              <c:f>预测总结L!$C$6:$AJ$6</c:f>
              <c:numCache>
                <c:formatCode>_ * #,##0.00_ ;_ * \-#,##0.00_ ;_ * "-"??_ ;_ @_ </c:formatCode>
                <c:ptCount val="33"/>
                <c:pt idx="0">
                  <c:v>0.18718443061289969</c:v>
                </c:pt>
                <c:pt idx="1">
                  <c:v>0.22715229183869909</c:v>
                </c:pt>
                <c:pt idx="2">
                  <c:v>0.24690358367739815</c:v>
                </c:pt>
                <c:pt idx="3">
                  <c:v>0.28964623092995956</c:v>
                </c:pt>
                <c:pt idx="4">
                  <c:v>0.35538023359638332</c:v>
                </c:pt>
                <c:pt idx="5">
                  <c:v>0.44410559167666935</c:v>
                </c:pt>
                <c:pt idx="6">
                  <c:v>0.55582230517081777</c:v>
                </c:pt>
                <c:pt idx="7">
                  <c:v>0.56353037407882844</c:v>
                </c:pt>
                <c:pt idx="8">
                  <c:v>0.72614801411503993</c:v>
                </c:pt>
                <c:pt idx="9">
                  <c:v>0.85649079466655231</c:v>
                </c:pt>
                <c:pt idx="10">
                  <c:v>1.0349597157333659</c:v>
                </c:pt>
                <c:pt idx="11">
                  <c:v>1.2615547773154805</c:v>
                </c:pt>
                <c:pt idx="12">
                  <c:v>1.4930680546119335</c:v>
                </c:pt>
                <c:pt idx="13">
                  <c:v>1.7463694597166077</c:v>
                </c:pt>
                <c:pt idx="14">
                  <c:v>2.0214589926295039</c:v>
                </c:pt>
                <c:pt idx="15">
                  <c:v>2.3183366533506211</c:v>
                </c:pt>
                <c:pt idx="16">
                  <c:v>2.63700244187996</c:v>
                </c:pt>
                <c:pt idx="17">
                  <c:v>2.9725381425031827</c:v>
                </c:pt>
                <c:pt idx="18">
                  <c:v>3.3264348781719209</c:v>
                </c:pt>
                <c:pt idx="19">
                  <c:v>3.6986926488861744</c:v>
                </c:pt>
                <c:pt idx="20">
                  <c:v>4.0893114546459435</c:v>
                </c:pt>
                <c:pt idx="21">
                  <c:v>4.4982912954512289</c:v>
                </c:pt>
                <c:pt idx="22">
                  <c:v>4.9087622592081459</c:v>
                </c:pt>
                <c:pt idx="23">
                  <c:v>5.3482180980334952</c:v>
                </c:pt>
                <c:pt idx="24">
                  <c:v>5.816658811927276</c:v>
                </c:pt>
                <c:pt idx="25">
                  <c:v>6.3140844008894881</c:v>
                </c:pt>
                <c:pt idx="26">
                  <c:v>6.8404948649201316</c:v>
                </c:pt>
                <c:pt idx="27">
                  <c:v>7.3943990810675748</c:v>
                </c:pt>
                <c:pt idx="28">
                  <c:v>8.0120091986397863</c:v>
                </c:pt>
                <c:pt idx="29">
                  <c:v>8.6933252176367652</c:v>
                </c:pt>
                <c:pt idx="30">
                  <c:v>9.4383471380585142</c:v>
                </c:pt>
                <c:pt idx="31">
                  <c:v>10.24707495990503</c:v>
                </c:pt>
                <c:pt idx="32">
                  <c:v>11.092014931059516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70-4082-B394-09A0E5BC17C0}"/>
            </c:ext>
          </c:extLst>
        </c:ser>
        <c:ser>
          <c:idx val="4"/>
          <c:order val="4"/>
          <c:tx>
            <c:strRef>
              <c:f>预测总结L!$B$8</c:f>
              <c:strCache>
                <c:ptCount val="1"/>
                <c:pt idx="0">
                  <c:v>HDT - Road Use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numRef>
              <c:f>预测总结L!$C$3:$AJ$3</c:f>
              <c:numCache>
                <c:formatCode>General</c:formatCod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numCache>
            </c:numRef>
          </c:cat>
          <c:val>
            <c:numRef>
              <c:f>预测总结L!$C$8:$AJ$8</c:f>
              <c:numCache>
                <c:formatCode>_ * #,##0.00_ ;_ * \-#,##0.00_ ;_ * "-"??_ ;_ @_ </c:formatCode>
                <c:ptCount val="33"/>
                <c:pt idx="0">
                  <c:v>4.1784063580547429E-3</c:v>
                </c:pt>
                <c:pt idx="1">
                  <c:v>6.5012190741642268E-3</c:v>
                </c:pt>
                <c:pt idx="2">
                  <c:v>7.9684381483284532E-3</c:v>
                </c:pt>
                <c:pt idx="3">
                  <c:v>1.094181269770199E-2</c:v>
                </c:pt>
                <c:pt idx="4">
                  <c:v>1.5421342722284841E-2</c:v>
                </c:pt>
                <c:pt idx="5">
                  <c:v>2.1407028222077001E-2</c:v>
                </c:pt>
                <c:pt idx="6">
                  <c:v>2.8898869197078476E-2</c:v>
                </c:pt>
                <c:pt idx="7">
                  <c:v>3.6896865647289265E-2</c:v>
                </c:pt>
                <c:pt idx="8">
                  <c:v>4.6087966206069406E-2</c:v>
                </c:pt>
                <c:pt idx="9">
                  <c:v>5.9506170873418904E-2</c:v>
                </c:pt>
                <c:pt idx="10">
                  <c:v>7.7151479649337745E-2</c:v>
                </c:pt>
                <c:pt idx="11">
                  <c:v>9.6662143416671384E-2</c:v>
                </c:pt>
                <c:pt idx="12">
                  <c:v>0.11803816217541979</c:v>
                </c:pt>
                <c:pt idx="13">
                  <c:v>0.14382655813093295</c:v>
                </c:pt>
                <c:pt idx="14">
                  <c:v>0.1740273312832108</c:v>
                </c:pt>
                <c:pt idx="15">
                  <c:v>0.20864048163225341</c:v>
                </c:pt>
                <c:pt idx="16">
                  <c:v>0.24580065418664596</c:v>
                </c:pt>
                <c:pt idx="17">
                  <c:v>0.28550784894638848</c:v>
                </c:pt>
                <c:pt idx="18">
                  <c:v>0.32921127136816714</c:v>
                </c:pt>
                <c:pt idx="19">
                  <c:v>0.37691092145198196</c:v>
                </c:pt>
                <c:pt idx="20">
                  <c:v>0.42860679919783295</c:v>
                </c:pt>
                <c:pt idx="21">
                  <c:v>0.4817518824003702</c:v>
                </c:pt>
                <c:pt idx="22">
                  <c:v>0.5363461710595937</c:v>
                </c:pt>
                <c:pt idx="23">
                  <c:v>0.59861596319874233</c:v>
                </c:pt>
                <c:pt idx="24">
                  <c:v>0.66856125881781625</c:v>
                </c:pt>
                <c:pt idx="25">
                  <c:v>0.74618205791681524</c:v>
                </c:pt>
                <c:pt idx="26">
                  <c:v>0.83002915503905328</c:v>
                </c:pt>
                <c:pt idx="27">
                  <c:v>0.92010255018453035</c:v>
                </c:pt>
                <c:pt idx="28">
                  <c:v>1.0230495140784508</c:v>
                </c:pt>
                <c:pt idx="29">
                  <c:v>1.1388700467208148</c:v>
                </c:pt>
                <c:pt idx="30">
                  <c:v>1.2675641481116227</c:v>
                </c:pt>
                <c:pt idx="31">
                  <c:v>1.4029055202276348</c:v>
                </c:pt>
                <c:pt idx="32">
                  <c:v>1.5448941630688515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70-4082-B394-09A0E5BC17C0}"/>
            </c:ext>
          </c:extLst>
        </c:ser>
        <c:ser>
          <c:idx val="0"/>
          <c:order val="0"/>
          <c:tx>
            <c:strRef>
              <c:f>预测总结L!$B$4</c:f>
              <c:strCache>
                <c:ptCount val="1"/>
                <c:pt idx="0">
                  <c:v>City M&amp;LPV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numRef>
              <c:f>预测总结L!$C$3:$AJ$3</c:f>
              <c:numCache>
                <c:formatCode>General</c:formatCod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numCache>
            </c:numRef>
          </c:cat>
          <c:val>
            <c:numRef>
              <c:f>预测总结L!$C$4:$AJ$4</c:f>
              <c:numCache>
                <c:formatCode>_ * #,##0.00_ ;_ * \-#,##0.00_ ;_ * "-"??_ ;_ @_ 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0.59934473037821612</c:v>
                </c:pt>
                <c:pt idx="3">
                  <c:v>0.60172025418610653</c:v>
                </c:pt>
                <c:pt idx="4">
                  <c:v>0.60681359899399678</c:v>
                </c:pt>
                <c:pt idx="5">
                  <c:v>0.6080162438018869</c:v>
                </c:pt>
                <c:pt idx="6">
                  <c:v>0.6170568736738139</c:v>
                </c:pt>
                <c:pt idx="7">
                  <c:v>0.62805718860977733</c:v>
                </c:pt>
                <c:pt idx="8">
                  <c:v>0.6403266994522705</c:v>
                </c:pt>
                <c:pt idx="9">
                  <c:v>0.65190572113725709</c:v>
                </c:pt>
                <c:pt idx="10">
                  <c:v>0.66279425366473688</c:v>
                </c:pt>
                <c:pt idx="11">
                  <c:v>0.67299229703470997</c:v>
                </c:pt>
                <c:pt idx="12">
                  <c:v>0.68249985124717627</c:v>
                </c:pt>
                <c:pt idx="13">
                  <c:v>0.69050310565557149</c:v>
                </c:pt>
                <c:pt idx="14">
                  <c:v>0.69769254941740189</c:v>
                </c:pt>
                <c:pt idx="15">
                  <c:v>0.70406818253266767</c:v>
                </c:pt>
                <c:pt idx="16">
                  <c:v>0.70963000500136886</c:v>
                </c:pt>
                <c:pt idx="17">
                  <c:v>0.71437801682350544</c:v>
                </c:pt>
                <c:pt idx="18">
                  <c:v>0.71437801682350544</c:v>
                </c:pt>
                <c:pt idx="19">
                  <c:v>0.71437801682350544</c:v>
                </c:pt>
                <c:pt idx="20">
                  <c:v>0.71437801682350544</c:v>
                </c:pt>
                <c:pt idx="21">
                  <c:v>0.71437801682350544</c:v>
                </c:pt>
                <c:pt idx="22">
                  <c:v>0.71437801682350544</c:v>
                </c:pt>
                <c:pt idx="23">
                  <c:v>0.71437801682350544</c:v>
                </c:pt>
                <c:pt idx="24">
                  <c:v>0.71437801682350544</c:v>
                </c:pt>
                <c:pt idx="25">
                  <c:v>0.71437801682350544</c:v>
                </c:pt>
                <c:pt idx="26">
                  <c:v>0.71437801682350544</c:v>
                </c:pt>
                <c:pt idx="27">
                  <c:v>0.71437801682350544</c:v>
                </c:pt>
                <c:pt idx="28">
                  <c:v>0.71437801682350544</c:v>
                </c:pt>
                <c:pt idx="29">
                  <c:v>0.71437801682350544</c:v>
                </c:pt>
                <c:pt idx="30">
                  <c:v>0.71437801682350544</c:v>
                </c:pt>
                <c:pt idx="31">
                  <c:v>0.71437801682350544</c:v>
                </c:pt>
                <c:pt idx="32">
                  <c:v>0.71437801682350544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70-4082-B394-09A0E5BC17C0}"/>
            </c:ext>
          </c:extLst>
        </c:ser>
        <c:ser>
          <c:idx val="1"/>
          <c:order val="1"/>
          <c:tx>
            <c:strRef>
              <c:f>预测总结L!$B$5</c:f>
              <c:strCache>
                <c:ptCount val="1"/>
                <c:pt idx="0">
                  <c:v>Road M&amp;LPV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numRef>
              <c:f>预测总结L!$C$3:$AJ$3</c:f>
              <c:numCache>
                <c:formatCode>General</c:formatCod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numCache>
            </c:numRef>
          </c:cat>
          <c:val>
            <c:numRef>
              <c:f>预测总结L!$C$5:$AJ$5</c:f>
              <c:numCache>
                <c:formatCode>_ * #,##0.00_ ;_ * \-#,##0.00_ ;_ * "-"??_ ;_ @_ </c:formatCode>
                <c:ptCount val="33"/>
                <c:pt idx="0">
                  <c:v>0.13124923623673795</c:v>
                </c:pt>
                <c:pt idx="1">
                  <c:v>0.15070676809511557</c:v>
                </c:pt>
                <c:pt idx="2">
                  <c:v>0.17194249588268201</c:v>
                </c:pt>
                <c:pt idx="3">
                  <c:v>0.1941464110735143</c:v>
                </c:pt>
                <c:pt idx="4">
                  <c:v>0.21731851366761243</c:v>
                </c:pt>
                <c:pt idx="5">
                  <c:v>0.24145880366497641</c:v>
                </c:pt>
                <c:pt idx="6">
                  <c:v>0.26656728106560634</c:v>
                </c:pt>
                <c:pt idx="7">
                  <c:v>0.29264394586950204</c:v>
                </c:pt>
                <c:pt idx="8">
                  <c:v>0.30063783833832103</c:v>
                </c:pt>
                <c:pt idx="9">
                  <c:v>0.30822829440125193</c:v>
                </c:pt>
                <c:pt idx="10">
                  <c:v>0.31622532258421793</c:v>
                </c:pt>
                <c:pt idx="11">
                  <c:v>0.32462892288721878</c:v>
                </c:pt>
                <c:pt idx="12">
                  <c:v>0.33343909531025462</c:v>
                </c:pt>
                <c:pt idx="13">
                  <c:v>0.34299348903713767</c:v>
                </c:pt>
                <c:pt idx="14">
                  <c:v>0.35329210406786782</c:v>
                </c:pt>
                <c:pt idx="15">
                  <c:v>0.36392836828241015</c:v>
                </c:pt>
                <c:pt idx="16">
                  <c:v>0.37490228168076473</c:v>
                </c:pt>
                <c:pt idx="17">
                  <c:v>0.38621384426293148</c:v>
                </c:pt>
                <c:pt idx="18">
                  <c:v>0.39793448349710514</c:v>
                </c:pt>
                <c:pt idx="19">
                  <c:v>0.41006419938328559</c:v>
                </c:pt>
                <c:pt idx="20">
                  <c:v>0.4222653427376607</c:v>
                </c:pt>
                <c:pt idx="21">
                  <c:v>0.43453791356023042</c:v>
                </c:pt>
                <c:pt idx="22">
                  <c:v>0.44688191185099468</c:v>
                </c:pt>
                <c:pt idx="23">
                  <c:v>0.44688191185099468</c:v>
                </c:pt>
                <c:pt idx="24">
                  <c:v>0.44688191185099468</c:v>
                </c:pt>
                <c:pt idx="25">
                  <c:v>0.44688191185099468</c:v>
                </c:pt>
                <c:pt idx="26">
                  <c:v>0.44688191185099468</c:v>
                </c:pt>
                <c:pt idx="27">
                  <c:v>0.44688191185099468</c:v>
                </c:pt>
                <c:pt idx="28">
                  <c:v>0.44688191185099468</c:v>
                </c:pt>
                <c:pt idx="29">
                  <c:v>0.44688191185099468</c:v>
                </c:pt>
                <c:pt idx="30">
                  <c:v>0.44688191185099468</c:v>
                </c:pt>
                <c:pt idx="31">
                  <c:v>0.44688191185099468</c:v>
                </c:pt>
                <c:pt idx="32">
                  <c:v>0.44688191185099468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170-4082-B394-09A0E5BC17C0}"/>
            </c:ext>
          </c:extLst>
        </c:ser>
        <c:ser>
          <c:idx val="3"/>
          <c:order val="3"/>
          <c:tx>
            <c:strRef>
              <c:f>预测总结L!$B$7</c:f>
              <c:strCache>
                <c:ptCount val="1"/>
                <c:pt idx="0">
                  <c:v>HDT-City Use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numRef>
              <c:f>预测总结L!$C$3:$AJ$3</c:f>
              <c:numCache>
                <c:formatCode>General</c:formatCod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numCache>
            </c:numRef>
          </c:cat>
          <c:val>
            <c:numRef>
              <c:f>预测总结L!$C$7:$AJ$7</c:f>
              <c:numCache>
                <c:formatCode>_ * #,##0.00_ ;_ * \-#,##0.00_ ;_ * "-"??_ ;_ @_ </c:formatCode>
                <c:ptCount val="33"/>
                <c:pt idx="0">
                  <c:v>1.0605992342379193E-2</c:v>
                </c:pt>
                <c:pt idx="1">
                  <c:v>1.5766977027137578E-2</c:v>
                </c:pt>
                <c:pt idx="2">
                  <c:v>2.0482954054275162E-2</c:v>
                </c:pt>
                <c:pt idx="3">
                  <c:v>2.5386230406729972E-2</c:v>
                </c:pt>
                <c:pt idx="4">
                  <c:v>3.0476806084502008E-2</c:v>
                </c:pt>
                <c:pt idx="5">
                  <c:v>3.075468108759127E-2</c:v>
                </c:pt>
                <c:pt idx="6">
                  <c:v>3.0613863073618575E-2</c:v>
                </c:pt>
                <c:pt idx="7">
                  <c:v>3.1105352042583904E-2</c:v>
                </c:pt>
                <c:pt idx="8">
                  <c:v>3.257623181934028E-2</c:v>
                </c:pt>
                <c:pt idx="9">
                  <c:v>3.4394195420949673E-2</c:v>
                </c:pt>
                <c:pt idx="10">
                  <c:v>3.6559242847412077E-2</c:v>
                </c:pt>
                <c:pt idx="11">
                  <c:v>3.9071374098727484E-2</c:v>
                </c:pt>
                <c:pt idx="12">
                  <c:v>4.1930589174895901E-2</c:v>
                </c:pt>
                <c:pt idx="13">
                  <c:v>4.534640428455506E-2</c:v>
                </c:pt>
                <c:pt idx="14">
                  <c:v>4.8971735602851944E-2</c:v>
                </c:pt>
                <c:pt idx="15">
                  <c:v>5.2806583129786554E-2</c:v>
                </c:pt>
                <c:pt idx="16">
                  <c:v>5.6850946865358874E-2</c:v>
                </c:pt>
                <c:pt idx="17">
                  <c:v>6.1104826809568934E-2</c:v>
                </c:pt>
                <c:pt idx="18">
                  <c:v>6.5994940063455382E-2</c:v>
                </c:pt>
                <c:pt idx="19">
                  <c:v>7.1311770418380507E-2</c:v>
                </c:pt>
                <c:pt idx="20">
                  <c:v>7.7055317874344317E-2</c:v>
                </c:pt>
                <c:pt idx="21">
                  <c:v>8.3225582431346784E-2</c:v>
                </c:pt>
                <c:pt idx="22">
                  <c:v>8.9822564089387949E-2</c:v>
                </c:pt>
                <c:pt idx="23">
                  <c:v>9.7742523062547784E-2</c:v>
                </c:pt>
                <c:pt idx="24">
                  <c:v>0.10655874224978761</c:v>
                </c:pt>
                <c:pt idx="25">
                  <c:v>0.11627122165110744</c:v>
                </c:pt>
                <c:pt idx="26">
                  <c:v>0.12687996126650725</c:v>
                </c:pt>
                <c:pt idx="27">
                  <c:v>0.13838496109598705</c:v>
                </c:pt>
                <c:pt idx="28">
                  <c:v>0.15165165850449283</c:v>
                </c:pt>
                <c:pt idx="29">
                  <c:v>0.16578379327794462</c:v>
                </c:pt>
                <c:pt idx="30">
                  <c:v>0.18078136541634238</c:v>
                </c:pt>
                <c:pt idx="31">
                  <c:v>0.19664437491968606</c:v>
                </c:pt>
                <c:pt idx="32">
                  <c:v>0.21337282178797573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170-4082-B394-09A0E5BC17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32937183"/>
        <c:axId val="991805631"/>
      </c:barChart>
      <c:catAx>
        <c:axId val="932937183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91805631"/>
        <c:crosses val="autoZero"/>
        <c:auto val="1"/>
        <c:lblAlgn val="ctr"/>
        <c:lblOffset val="100"/>
        <c:noMultiLvlLbl val="0"/>
      </c:catAx>
      <c:valAx>
        <c:axId val="991805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.00_ ;_ * \-#,##0.0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32937183"/>
        <c:crossesAt val="1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 orientation="landscape"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e-Commercial Vehicle Populatoin Projection (Million)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预测总结L!$B$12</c:f>
              <c:strCache>
                <c:ptCount val="1"/>
                <c:pt idx="0">
                  <c:v>City M&amp;LPV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预测总结L!$C$11:$J$11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预测总结L!$C$12:$J$12</c:f>
              <c:numCache>
                <c:formatCode>_ * #,##0.00_ ;_ * \-#,##0.00_ ;_ * "-"??_ ;_ @_ </c:formatCode>
                <c:ptCount val="7"/>
                <c:pt idx="0">
                  <c:v>0.59934473037821612</c:v>
                </c:pt>
                <c:pt idx="1">
                  <c:v>0.62805718860977733</c:v>
                </c:pt>
                <c:pt idx="2">
                  <c:v>0.68249985124717627</c:v>
                </c:pt>
                <c:pt idx="3">
                  <c:v>0.71437801682350544</c:v>
                </c:pt>
                <c:pt idx="4">
                  <c:v>0.71437801682350544</c:v>
                </c:pt>
                <c:pt idx="5">
                  <c:v>0.71437801682350544</c:v>
                </c:pt>
                <c:pt idx="6">
                  <c:v>0.71437801682350544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02-4CA7-9691-59F903B77985}"/>
            </c:ext>
          </c:extLst>
        </c:ser>
        <c:ser>
          <c:idx val="1"/>
          <c:order val="1"/>
          <c:tx>
            <c:strRef>
              <c:f>预测总结L!$B$13</c:f>
              <c:strCache>
                <c:ptCount val="1"/>
                <c:pt idx="0">
                  <c:v>Road M&amp;LPV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预测总结L!$C$11:$J$11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预测总结L!$C$13:$J$13</c:f>
              <c:numCache>
                <c:formatCode>_ * #,##0.00_ ;_ * \-#,##0.00_ ;_ * "-"??_ ;_ @_ </c:formatCode>
                <c:ptCount val="7"/>
                <c:pt idx="0">
                  <c:v>0.17194249588268201</c:v>
                </c:pt>
                <c:pt idx="1">
                  <c:v>0.29264394586950204</c:v>
                </c:pt>
                <c:pt idx="2">
                  <c:v>0.33343909531025462</c:v>
                </c:pt>
                <c:pt idx="3">
                  <c:v>0.38621384426293148</c:v>
                </c:pt>
                <c:pt idx="4">
                  <c:v>0.44688191185099468</c:v>
                </c:pt>
                <c:pt idx="5">
                  <c:v>0.44688191185099468</c:v>
                </c:pt>
                <c:pt idx="6">
                  <c:v>0.44688191185099468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02-4CA7-9691-59F903B77985}"/>
            </c:ext>
          </c:extLst>
        </c:ser>
        <c:ser>
          <c:idx val="2"/>
          <c:order val="2"/>
          <c:tx>
            <c:strRef>
              <c:f>预测总结L!$B$14</c:f>
              <c:strCache>
                <c:ptCount val="1"/>
                <c:pt idx="0">
                  <c:v>LDT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预测总结L!$C$11:$J$11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预测总结L!$C$14:$J$14</c:f>
              <c:numCache>
                <c:formatCode>_ * #,##0.00_ ;_ * \-#,##0.00_ ;_ * "-"??_ ;_ @_ </c:formatCode>
                <c:ptCount val="7"/>
                <c:pt idx="0">
                  <c:v>0.24690358367739815</c:v>
                </c:pt>
                <c:pt idx="1">
                  <c:v>0.56353037407882844</c:v>
                </c:pt>
                <c:pt idx="2">
                  <c:v>1.4930680546119335</c:v>
                </c:pt>
                <c:pt idx="3">
                  <c:v>2.9725381425031827</c:v>
                </c:pt>
                <c:pt idx="4">
                  <c:v>4.9087622592081459</c:v>
                </c:pt>
                <c:pt idx="5">
                  <c:v>7.3943990810675748</c:v>
                </c:pt>
                <c:pt idx="6">
                  <c:v>11.092014931059516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02-4CA7-9691-59F903B77985}"/>
            </c:ext>
          </c:extLst>
        </c:ser>
        <c:ser>
          <c:idx val="3"/>
          <c:order val="3"/>
          <c:tx>
            <c:strRef>
              <c:f>预测总结L!$B$15</c:f>
              <c:strCache>
                <c:ptCount val="1"/>
                <c:pt idx="0">
                  <c:v>HDT-City Use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预测总结L!$C$11:$J$11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预测总结L!$C$15:$J$15</c:f>
              <c:numCache>
                <c:formatCode>_ * #,##0.00_ ;_ * \-#,##0.00_ ;_ * "-"??_ ;_ @_ </c:formatCode>
                <c:ptCount val="7"/>
                <c:pt idx="0">
                  <c:v>2.0482954054275162E-2</c:v>
                </c:pt>
                <c:pt idx="1">
                  <c:v>3.1105352042583904E-2</c:v>
                </c:pt>
                <c:pt idx="2">
                  <c:v>4.1930589174895901E-2</c:v>
                </c:pt>
                <c:pt idx="3">
                  <c:v>6.1104826809568934E-2</c:v>
                </c:pt>
                <c:pt idx="4">
                  <c:v>8.9822564089387949E-2</c:v>
                </c:pt>
                <c:pt idx="5">
                  <c:v>0.13838496109598705</c:v>
                </c:pt>
                <c:pt idx="6">
                  <c:v>0.21337282178797573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C02-4CA7-9691-59F903B77985}"/>
            </c:ext>
          </c:extLst>
        </c:ser>
        <c:ser>
          <c:idx val="4"/>
          <c:order val="4"/>
          <c:tx>
            <c:strRef>
              <c:f>预测总结L!$B$16</c:f>
              <c:strCache>
                <c:ptCount val="1"/>
                <c:pt idx="0">
                  <c:v>HDT - Road Use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预测总结L!$C$11:$J$11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预测总结L!$C$16:$J$16</c:f>
              <c:numCache>
                <c:formatCode>_ * #,##0.00_ ;_ * \-#,##0.00_ ;_ * "-"??_ ;_ @_ </c:formatCode>
                <c:ptCount val="7"/>
                <c:pt idx="0">
                  <c:v>7.9684381483284532E-3</c:v>
                </c:pt>
                <c:pt idx="1">
                  <c:v>3.6896865647289265E-2</c:v>
                </c:pt>
                <c:pt idx="2">
                  <c:v>0.11803816217541979</c:v>
                </c:pt>
                <c:pt idx="3">
                  <c:v>0.28550784894638848</c:v>
                </c:pt>
                <c:pt idx="4">
                  <c:v>0.5363461710595937</c:v>
                </c:pt>
                <c:pt idx="5">
                  <c:v>0.92010255018453035</c:v>
                </c:pt>
                <c:pt idx="6">
                  <c:v>1.5448941630688515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C02-4CA7-9691-59F903B779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13647135"/>
        <c:axId val="1721466447"/>
      </c:barChart>
      <c:catAx>
        <c:axId val="1213647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21466447"/>
        <c:crosses val="autoZero"/>
        <c:auto val="1"/>
        <c:lblAlgn val="ctr"/>
        <c:lblOffset val="100"/>
        <c:noMultiLvlLbl val="0"/>
      </c:catAx>
      <c:valAx>
        <c:axId val="1721466447"/>
        <c:scaling>
          <c:orientation val="minMax"/>
          <c:max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.00_ ;_ * \-#,##0.0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13647135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Carbon</a:t>
            </a:r>
            <a:r>
              <a:rPr lang="en-US" sz="1100" baseline="0"/>
              <a:t> Saving for China M&amp;LDV Electrification (million tons)</a:t>
            </a:r>
            <a:endParaRPr lang="en-US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预测总结L!$D$145</c:f>
              <c:strCache>
                <c:ptCount val="1"/>
                <c:pt idx="0">
                  <c:v>Urban Bus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预测总结L!$B$146:$C$152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预测总结L!$D$146:$D$152</c:f>
              <c:numCache>
                <c:formatCode>_ * #,##0.00_ ;_ * \-#,##0.00_ ;_ * "-"??_ ;_ @_ </c:formatCode>
                <c:ptCount val="7"/>
                <c:pt idx="0">
                  <c:v>4.8657288231111204</c:v>
                </c:pt>
                <c:pt idx="1">
                  <c:v>3.484991241894281</c:v>
                </c:pt>
                <c:pt idx="2">
                  <c:v>3.8454805782925092</c:v>
                </c:pt>
                <c:pt idx="3">
                  <c:v>4.1659044972890493</c:v>
                </c:pt>
                <c:pt idx="4">
                  <c:v>4.3955421900096399</c:v>
                </c:pt>
                <c:pt idx="5">
                  <c:v>4.3955421900096399</c:v>
                </c:pt>
                <c:pt idx="6">
                  <c:v>4.3955421900096399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D5-4EFC-B11D-C0D16C61FAEE}"/>
            </c:ext>
          </c:extLst>
        </c:ser>
        <c:ser>
          <c:idx val="1"/>
          <c:order val="1"/>
          <c:tx>
            <c:strRef>
              <c:f>预测总结L!$E$145</c:f>
              <c:strCache>
                <c:ptCount val="1"/>
                <c:pt idx="0">
                  <c:v>Road Bus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预测总结L!$B$146:$C$152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预测总结L!$E$146:$E$152</c:f>
              <c:numCache>
                <c:formatCode>_ * #,##0.00_ ;_ * \-#,##0.00_ ;_ * "-"??_ ;_ @_ </c:formatCode>
                <c:ptCount val="7"/>
                <c:pt idx="0">
                  <c:v>40.131941162523852</c:v>
                </c:pt>
                <c:pt idx="1">
                  <c:v>39.921923700113176</c:v>
                </c:pt>
                <c:pt idx="2">
                  <c:v>44.051468592332753</c:v>
                </c:pt>
                <c:pt idx="3">
                  <c:v>47.722048619075665</c:v>
                </c:pt>
                <c:pt idx="4">
                  <c:v>50.352637280893461</c:v>
                </c:pt>
                <c:pt idx="5">
                  <c:v>50.352637280893461</c:v>
                </c:pt>
                <c:pt idx="6">
                  <c:v>50.352637280893461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D5-4EFC-B11D-C0D16C61FAEE}"/>
            </c:ext>
          </c:extLst>
        </c:ser>
        <c:ser>
          <c:idx val="2"/>
          <c:order val="2"/>
          <c:tx>
            <c:strRef>
              <c:f>预测总结L!$F$145</c:f>
              <c:strCache>
                <c:ptCount val="1"/>
                <c:pt idx="0">
                  <c:v>LDT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预测总结L!$B$146:$C$152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预测总结L!$F$146:$F$152</c:f>
              <c:numCache>
                <c:formatCode>_ * #,##0.00_ ;_ * \-#,##0.00_ ;_ * "-"??_ ;_ @_ </c:formatCode>
                <c:ptCount val="7"/>
                <c:pt idx="0">
                  <c:v>3.3724152339456359</c:v>
                </c:pt>
                <c:pt idx="1">
                  <c:v>7.6971682226275222</c:v>
                </c:pt>
                <c:pt idx="2">
                  <c:v>20.39356973963514</c:v>
                </c:pt>
                <c:pt idx="3">
                  <c:v>40.601407099705312</c:v>
                </c:pt>
                <c:pt idx="4">
                  <c:v>67.047972233569311</c:v>
                </c:pt>
                <c:pt idx="5">
                  <c:v>100.99887468400753</c:v>
                </c:pt>
                <c:pt idx="6">
                  <c:v>151.50399832808034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D5-4EFC-B11D-C0D16C61FAEE}"/>
            </c:ext>
          </c:extLst>
        </c:ser>
        <c:ser>
          <c:idx val="3"/>
          <c:order val="3"/>
          <c:tx>
            <c:strRef>
              <c:f>预测总结L!$G$145</c:f>
              <c:strCache>
                <c:ptCount val="1"/>
                <c:pt idx="0">
                  <c:v>HDT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预测总结L!$B$146:$C$152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预测总结L!$G$146:$G$152</c:f>
              <c:numCache>
                <c:formatCode>_ * #,##0.00_ ;_ * \-#,##0.00_ ;_ * "-"??_ ;_ @_ </c:formatCode>
                <c:ptCount val="7"/>
                <c:pt idx="0">
                  <c:v>3.1230007864813247</c:v>
                </c:pt>
                <c:pt idx="1">
                  <c:v>5.5982580171027783</c:v>
                </c:pt>
                <c:pt idx="2">
                  <c:v>13.169369693456188</c:v>
                </c:pt>
                <c:pt idx="3">
                  <c:v>28.534763376830302</c:v>
                </c:pt>
                <c:pt idx="4">
                  <c:v>51.549115024360781</c:v>
                </c:pt>
                <c:pt idx="5">
                  <c:v>87.139602167883012</c:v>
                </c:pt>
                <c:pt idx="6">
                  <c:v>144.74869465393493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2D5-4EFC-B11D-C0D16C61FA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31942703"/>
        <c:axId val="1220056143"/>
      </c:barChart>
      <c:catAx>
        <c:axId val="1731942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20056143"/>
        <c:crosses val="autoZero"/>
        <c:auto val="1"/>
        <c:lblAlgn val="ctr"/>
        <c:lblOffset val="100"/>
        <c:noMultiLvlLbl val="0"/>
      </c:catAx>
      <c:valAx>
        <c:axId val="1220056143"/>
        <c:scaling>
          <c:orientation val="minMax"/>
          <c:max val="1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.00_ ;_ * \-#,##0.0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31942703"/>
        <c:crosses val="autoZero"/>
        <c:crossBetween val="between"/>
        <c:majorUnit val="3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Project of e-Commercial</a:t>
            </a:r>
            <a:r>
              <a:rPr lang="en-US" sz="1200" baseline="0"/>
              <a:t> Vehicle Population in China (Million)</a:t>
            </a:r>
            <a:endParaRPr lang="en-US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stacked"/>
        <c:varyColors val="0"/>
        <c:ser>
          <c:idx val="2"/>
          <c:order val="2"/>
          <c:tx>
            <c:strRef>
              <c:f>预测总结M!$B$6</c:f>
              <c:strCache>
                <c:ptCount val="1"/>
                <c:pt idx="0">
                  <c:v>LDT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预测总结M!$C$3:$AJ$3</c:f>
              <c:numCache>
                <c:formatCode>General</c:formatCod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numCache>
            </c:numRef>
          </c:cat>
          <c:val>
            <c:numRef>
              <c:f>预测总结M!$C$6:$AJ$6</c:f>
              <c:numCache>
                <c:formatCode>_ * #,##0.00_ ;_ * \-#,##0.00_ ;_ * "-"??_ ;_ @_ </c:formatCode>
                <c:ptCount val="33"/>
                <c:pt idx="0">
                  <c:v>0.18718443061289969</c:v>
                </c:pt>
                <c:pt idx="1">
                  <c:v>0.22715229183869909</c:v>
                </c:pt>
                <c:pt idx="2">
                  <c:v>0.24690358367739815</c:v>
                </c:pt>
                <c:pt idx="3">
                  <c:v>0.30158265540721274</c:v>
                </c:pt>
                <c:pt idx="4">
                  <c:v>0.39118950702814281</c:v>
                </c:pt>
                <c:pt idx="5">
                  <c:v>0.51572413854018828</c:v>
                </c:pt>
                <c:pt idx="6">
                  <c:v>0.67518654994334937</c:v>
                </c:pt>
                <c:pt idx="7">
                  <c:v>0.74257674123762585</c:v>
                </c:pt>
                <c:pt idx="8">
                  <c:v>0.98712584944090975</c:v>
                </c:pt>
                <c:pt idx="9">
                  <c:v>1.2216494439403016</c:v>
                </c:pt>
                <c:pt idx="10">
                  <c:v>1.526548524735801</c:v>
                </c:pt>
                <c:pt idx="11">
                  <c:v>1.9018230918274084</c:v>
                </c:pt>
                <c:pt idx="12">
                  <c:v>2.2923287959369079</c:v>
                </c:pt>
                <c:pt idx="13">
                  <c:v>2.7450580073042019</c:v>
                </c:pt>
                <c:pt idx="14">
                  <c:v>3.2600107259292912</c:v>
                </c:pt>
                <c:pt idx="15">
                  <c:v>3.8371869518121748</c:v>
                </c:pt>
                <c:pt idx="16">
                  <c:v>4.4765866849528546</c:v>
                </c:pt>
                <c:pt idx="17">
                  <c:v>5.1629787883334366</c:v>
                </c:pt>
                <c:pt idx="18">
                  <c:v>5.8684364716025561</c:v>
                </c:pt>
                <c:pt idx="19">
                  <c:v>6.5929597347602158</c:v>
                </c:pt>
                <c:pt idx="20">
                  <c:v>7.3365485778064139</c:v>
                </c:pt>
                <c:pt idx="21">
                  <c:v>8.0992030007411522</c:v>
                </c:pt>
                <c:pt idx="22">
                  <c:v>8.8339306333245258</c:v>
                </c:pt>
                <c:pt idx="23">
                  <c:v>9.5884721837385776</c:v>
                </c:pt>
                <c:pt idx="24">
                  <c:v>10.362827651983309</c:v>
                </c:pt>
                <c:pt idx="25">
                  <c:v>11.156997038058721</c:v>
                </c:pt>
                <c:pt idx="26">
                  <c:v>11.970980341964809</c:v>
                </c:pt>
                <c:pt idx="27">
                  <c:v>12.83270435405294</c:v>
                </c:pt>
                <c:pt idx="28">
                  <c:v>13.748813264424172</c:v>
                </c:pt>
                <c:pt idx="29">
                  <c:v>14.7193070730785</c:v>
                </c:pt>
                <c:pt idx="30">
                  <c:v>15.744185780015927</c:v>
                </c:pt>
                <c:pt idx="31">
                  <c:v>16.823449385236454</c:v>
                </c:pt>
                <c:pt idx="32">
                  <c:v>17.909357180558036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D1-4271-8A20-637AD249F5FE}"/>
            </c:ext>
          </c:extLst>
        </c:ser>
        <c:ser>
          <c:idx val="4"/>
          <c:order val="4"/>
          <c:tx>
            <c:strRef>
              <c:f>预测总结M!$B$8</c:f>
              <c:strCache>
                <c:ptCount val="1"/>
                <c:pt idx="0">
                  <c:v>HDT - Road Use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numRef>
              <c:f>预测总结M!$C$3:$AJ$3</c:f>
              <c:numCache>
                <c:formatCode>General</c:formatCod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numCache>
            </c:numRef>
          </c:cat>
          <c:val>
            <c:numRef>
              <c:f>预测总结M!$C$8:$AJ$8</c:f>
              <c:numCache>
                <c:formatCode>_ * #,##0.00_ ;_ * \-#,##0.00_ ;_ * "-"??_ ;_ @_ </c:formatCode>
                <c:ptCount val="33"/>
                <c:pt idx="0">
                  <c:v>4.1784063580547429E-3</c:v>
                </c:pt>
                <c:pt idx="1">
                  <c:v>6.5012190741642268E-3</c:v>
                </c:pt>
                <c:pt idx="2">
                  <c:v>7.9684381483284532E-3</c:v>
                </c:pt>
                <c:pt idx="3">
                  <c:v>1.268191062080162E-2</c:v>
                </c:pt>
                <c:pt idx="4">
                  <c:v>2.0641636491583727E-2</c:v>
                </c:pt>
                <c:pt idx="5">
                  <c:v>3.1847615760674769E-2</c:v>
                </c:pt>
                <c:pt idx="6">
                  <c:v>4.6299848428074754E-2</c:v>
                </c:pt>
                <c:pt idx="7">
                  <c:v>6.299833449378367E-2</c:v>
                </c:pt>
                <c:pt idx="8">
                  <c:v>8.384577765829658E-2</c:v>
                </c:pt>
                <c:pt idx="9">
                  <c:v>0.11187617792161343</c:v>
                </c:pt>
                <c:pt idx="10">
                  <c:v>0.14708953528373425</c:v>
                </c:pt>
                <c:pt idx="11">
                  <c:v>0.18538400270440489</c:v>
                </c:pt>
                <c:pt idx="12">
                  <c:v>0.22675958018362524</c:v>
                </c:pt>
                <c:pt idx="13">
                  <c:v>0.27428134707356633</c:v>
                </c:pt>
                <c:pt idx="14">
                  <c:v>0.32794930337422812</c:v>
                </c:pt>
                <c:pt idx="15">
                  <c:v>0.38776344908561056</c:v>
                </c:pt>
                <c:pt idx="16">
                  <c:v>0.45064267414916392</c:v>
                </c:pt>
                <c:pt idx="17">
                  <c:v>0.51658697856488822</c:v>
                </c:pt>
                <c:pt idx="18">
                  <c:v>0.58926026495717132</c:v>
                </c:pt>
                <c:pt idx="19">
                  <c:v>0.668662533326013</c:v>
                </c:pt>
                <c:pt idx="20">
                  <c:v>0.75479378367141359</c:v>
                </c:pt>
                <c:pt idx="21">
                  <c:v>0.84458893664120183</c:v>
                </c:pt>
                <c:pt idx="22">
                  <c:v>0.93804799223537794</c:v>
                </c:pt>
                <c:pt idx="23">
                  <c:v>1.0391325335778696</c:v>
                </c:pt>
                <c:pt idx="24">
                  <c:v>1.1478425606686773</c:v>
                </c:pt>
                <c:pt idx="25">
                  <c:v>1.264178073507801</c:v>
                </c:pt>
                <c:pt idx="26">
                  <c:v>1.3844751694708526</c:v>
                </c:pt>
                <c:pt idx="27">
                  <c:v>1.5087338485578319</c:v>
                </c:pt>
                <c:pt idx="28">
                  <c:v>1.6431199283703821</c:v>
                </c:pt>
                <c:pt idx="29">
                  <c:v>1.7876334089085035</c:v>
                </c:pt>
                <c:pt idx="30">
                  <c:v>1.9422742901721957</c:v>
                </c:pt>
                <c:pt idx="31">
                  <c:v>2.1030809890375308</c:v>
                </c:pt>
                <c:pt idx="32">
                  <c:v>2.2700535055045084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D1-4271-8A20-637AD249F5FE}"/>
            </c:ext>
          </c:extLst>
        </c:ser>
        <c:ser>
          <c:idx val="0"/>
          <c:order val="0"/>
          <c:tx>
            <c:strRef>
              <c:f>预测总结M!$B$4</c:f>
              <c:strCache>
                <c:ptCount val="1"/>
                <c:pt idx="0">
                  <c:v>City M&amp;LPV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numRef>
              <c:f>预测总结M!$C$3:$AJ$3</c:f>
              <c:numCache>
                <c:formatCode>General</c:formatCod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numCache>
            </c:numRef>
          </c:cat>
          <c:val>
            <c:numRef>
              <c:f>预测总结M!$C$4:$AJ$4</c:f>
              <c:numCache>
                <c:formatCode>_ * #,##0.00_ ;_ * \-#,##0.00_ ;_ * "-"??_ ;_ @_ </c:formatCode>
                <c:ptCount val="33"/>
                <c:pt idx="0">
                  <c:v>0.54937631469839909</c:v>
                </c:pt>
                <c:pt idx="1">
                  <c:v>0.58984292457032583</c:v>
                </c:pt>
                <c:pt idx="2">
                  <c:v>0.59934473037821612</c:v>
                </c:pt>
                <c:pt idx="3">
                  <c:v>0.60172025418610653</c:v>
                </c:pt>
                <c:pt idx="4">
                  <c:v>0.60681359899399678</c:v>
                </c:pt>
                <c:pt idx="5">
                  <c:v>0.6080162438018869</c:v>
                </c:pt>
                <c:pt idx="6">
                  <c:v>0.6170568736738139</c:v>
                </c:pt>
                <c:pt idx="7">
                  <c:v>0.62805718860977733</c:v>
                </c:pt>
                <c:pt idx="8">
                  <c:v>0.6403266994522705</c:v>
                </c:pt>
                <c:pt idx="9">
                  <c:v>0.65190572113725709</c:v>
                </c:pt>
                <c:pt idx="10">
                  <c:v>0.66279425366473688</c:v>
                </c:pt>
                <c:pt idx="11">
                  <c:v>0.67299229703470997</c:v>
                </c:pt>
                <c:pt idx="12">
                  <c:v>0.68249985124717627</c:v>
                </c:pt>
                <c:pt idx="13">
                  <c:v>0.69050310565557149</c:v>
                </c:pt>
                <c:pt idx="14">
                  <c:v>0.69769254941740189</c:v>
                </c:pt>
                <c:pt idx="15">
                  <c:v>0.70406818253266767</c:v>
                </c:pt>
                <c:pt idx="16">
                  <c:v>0.70963000500136886</c:v>
                </c:pt>
                <c:pt idx="17">
                  <c:v>0.71437801682350544</c:v>
                </c:pt>
                <c:pt idx="18">
                  <c:v>0.71437801682350544</c:v>
                </c:pt>
                <c:pt idx="19">
                  <c:v>0.71437801682350544</c:v>
                </c:pt>
                <c:pt idx="20">
                  <c:v>0.71437801682350544</c:v>
                </c:pt>
                <c:pt idx="21">
                  <c:v>0.71437801682350544</c:v>
                </c:pt>
                <c:pt idx="22">
                  <c:v>0.71437801682350544</c:v>
                </c:pt>
                <c:pt idx="23">
                  <c:v>0.71437801682350544</c:v>
                </c:pt>
                <c:pt idx="24">
                  <c:v>0.71437801682350544</c:v>
                </c:pt>
                <c:pt idx="25">
                  <c:v>0.71437801682350544</c:v>
                </c:pt>
                <c:pt idx="26">
                  <c:v>0.71437801682350544</c:v>
                </c:pt>
                <c:pt idx="27">
                  <c:v>0.71437801682350544</c:v>
                </c:pt>
                <c:pt idx="28">
                  <c:v>0.71437801682350544</c:v>
                </c:pt>
                <c:pt idx="29">
                  <c:v>0.71437801682350544</c:v>
                </c:pt>
                <c:pt idx="30">
                  <c:v>0.71437801682350544</c:v>
                </c:pt>
                <c:pt idx="31">
                  <c:v>0.71437801682350544</c:v>
                </c:pt>
                <c:pt idx="32">
                  <c:v>0.71437801682350544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D1-4271-8A20-637AD249F5FE}"/>
            </c:ext>
          </c:extLst>
        </c:ser>
        <c:ser>
          <c:idx val="1"/>
          <c:order val="1"/>
          <c:tx>
            <c:strRef>
              <c:f>预测总结M!$B$5</c:f>
              <c:strCache>
                <c:ptCount val="1"/>
                <c:pt idx="0">
                  <c:v>Road M&amp;LPV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numRef>
              <c:f>预测总结M!$C$3:$AJ$3</c:f>
              <c:numCache>
                <c:formatCode>General</c:formatCod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numCache>
            </c:numRef>
          </c:cat>
          <c:val>
            <c:numRef>
              <c:f>预测总结M!$C$5:$AJ$5</c:f>
              <c:numCache>
                <c:formatCode>_ * #,##0.00_ ;_ * \-#,##0.00_ ;_ * "-"??_ ;_ @_ </c:formatCode>
                <c:ptCount val="33"/>
                <c:pt idx="0">
                  <c:v>0.13124923623673795</c:v>
                </c:pt>
                <c:pt idx="1">
                  <c:v>0.15070676809511557</c:v>
                </c:pt>
                <c:pt idx="2">
                  <c:v>0.17194249588268201</c:v>
                </c:pt>
                <c:pt idx="3">
                  <c:v>0.19530565264789795</c:v>
                </c:pt>
                <c:pt idx="4">
                  <c:v>0.22079623839076343</c:v>
                </c:pt>
                <c:pt idx="5">
                  <c:v>0.24841425311127843</c:v>
                </c:pt>
                <c:pt idx="6">
                  <c:v>0.27815969680944297</c:v>
                </c:pt>
                <c:pt idx="7">
                  <c:v>0.31003256948525698</c:v>
                </c:pt>
                <c:pt idx="8">
                  <c:v>0.3246524446785865</c:v>
                </c:pt>
                <c:pt idx="9">
                  <c:v>0.33969865831862034</c:v>
                </c:pt>
                <c:pt idx="10">
                  <c:v>0.3548219773568978</c:v>
                </c:pt>
                <c:pt idx="11">
                  <c:v>0.37002240179341878</c:v>
                </c:pt>
                <c:pt idx="12">
                  <c:v>0.38529993162818343</c:v>
                </c:pt>
                <c:pt idx="13">
                  <c:v>0.40117435200138513</c:v>
                </c:pt>
                <c:pt idx="14">
                  <c:v>0.41764566291302374</c:v>
                </c:pt>
                <c:pt idx="15">
                  <c:v>0.43463675896485576</c:v>
                </c:pt>
                <c:pt idx="16">
                  <c:v>0.45214764015688125</c:v>
                </c:pt>
                <c:pt idx="17">
                  <c:v>0.47017830648910003</c:v>
                </c:pt>
                <c:pt idx="18">
                  <c:v>0.48875435137984491</c:v>
                </c:pt>
                <c:pt idx="19">
                  <c:v>0.50787577482911583</c:v>
                </c:pt>
                <c:pt idx="20">
                  <c:v>0.52702279169671939</c:v>
                </c:pt>
                <c:pt idx="21">
                  <c:v>0.5461954019826557</c:v>
                </c:pt>
                <c:pt idx="22">
                  <c:v>0.56539360568692465</c:v>
                </c:pt>
                <c:pt idx="23">
                  <c:v>0.56539360568692465</c:v>
                </c:pt>
                <c:pt idx="24">
                  <c:v>0.56539360568692465</c:v>
                </c:pt>
                <c:pt idx="25">
                  <c:v>0.56539360568692465</c:v>
                </c:pt>
                <c:pt idx="26">
                  <c:v>0.56539360568692465</c:v>
                </c:pt>
                <c:pt idx="27">
                  <c:v>0.56539360568692465</c:v>
                </c:pt>
                <c:pt idx="28">
                  <c:v>0.56539360568692465</c:v>
                </c:pt>
                <c:pt idx="29">
                  <c:v>0.56539360568692465</c:v>
                </c:pt>
                <c:pt idx="30">
                  <c:v>0.56539360568692465</c:v>
                </c:pt>
                <c:pt idx="31">
                  <c:v>0.56539360568692465</c:v>
                </c:pt>
                <c:pt idx="32">
                  <c:v>0.56539360568692465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3D1-4271-8A20-637AD249F5FE}"/>
            </c:ext>
          </c:extLst>
        </c:ser>
        <c:ser>
          <c:idx val="3"/>
          <c:order val="3"/>
          <c:tx>
            <c:strRef>
              <c:f>预测总结M!$B$7</c:f>
              <c:strCache>
                <c:ptCount val="1"/>
                <c:pt idx="0">
                  <c:v>HDT-City Use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numRef>
              <c:f>预测总结M!$C$3:$AJ$3</c:f>
              <c:numCache>
                <c:formatCode>General</c:formatCod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numCache>
            </c:numRef>
          </c:cat>
          <c:val>
            <c:numRef>
              <c:f>预测总结M!$C$7:$AJ$7</c:f>
              <c:numCache>
                <c:formatCode>_ * #,##0.00_ ;_ * \-#,##0.00_ ;_ * "-"??_ ;_ @_ </c:formatCode>
                <c:ptCount val="33"/>
                <c:pt idx="0">
                  <c:v>1.0605992342379193E-2</c:v>
                </c:pt>
                <c:pt idx="1">
                  <c:v>1.5766977027137578E-2</c:v>
                </c:pt>
                <c:pt idx="2">
                  <c:v>2.0482954054275162E-2</c:v>
                </c:pt>
                <c:pt idx="3">
                  <c:v>2.5636110152062581E-2</c:v>
                </c:pt>
                <c:pt idx="4">
                  <c:v>3.1226445320499844E-2</c:v>
                </c:pt>
                <c:pt idx="5">
                  <c:v>3.2253959559586938E-2</c:v>
                </c:pt>
                <c:pt idx="6">
                  <c:v>3.3112660526944691E-2</c:v>
                </c:pt>
                <c:pt idx="7">
                  <c:v>3.4853548222573083E-2</c:v>
                </c:pt>
                <c:pt idx="8">
                  <c:v>3.7878642976076939E-2</c:v>
                </c:pt>
                <c:pt idx="9">
                  <c:v>4.1305758059185627E-2</c:v>
                </c:pt>
                <c:pt idx="10">
                  <c:v>4.5134893471899119E-2</c:v>
                </c:pt>
                <c:pt idx="11">
                  <c:v>4.9366049214217451E-2</c:v>
                </c:pt>
                <c:pt idx="12">
                  <c:v>5.3999225286140595E-2</c:v>
                </c:pt>
                <c:pt idx="13">
                  <c:v>5.9762688863568884E-2</c:v>
                </c:pt>
                <c:pt idx="14">
                  <c:v>6.6254419616897473E-2</c:v>
                </c:pt>
                <c:pt idx="15">
                  <c:v>7.347441754612638E-2</c:v>
                </c:pt>
                <c:pt idx="16">
                  <c:v>8.1422682651255601E-2</c:v>
                </c:pt>
                <c:pt idx="17">
                  <c:v>9.0099214932285135E-2</c:v>
                </c:pt>
                <c:pt idx="18">
                  <c:v>9.9726540395884411E-2</c:v>
                </c:pt>
                <c:pt idx="19">
                  <c:v>0.10957639186615313</c:v>
                </c:pt>
                <c:pt idx="20">
                  <c:v>0.11964876934309129</c:v>
                </c:pt>
                <c:pt idx="21">
                  <c:v>0.12994367282669891</c:v>
                </c:pt>
                <c:pt idx="22">
                  <c:v>0.14046110231697598</c:v>
                </c:pt>
                <c:pt idx="23">
                  <c:v>0.15233655130769019</c:v>
                </c:pt>
                <c:pt idx="24">
                  <c:v>0.16534749379217215</c:v>
                </c:pt>
                <c:pt idx="25">
                  <c:v>0.17949392977042181</c:v>
                </c:pt>
                <c:pt idx="26">
                  <c:v>0.19477585924243923</c:v>
                </c:pt>
                <c:pt idx="27">
                  <c:v>0.21119328220822439</c:v>
                </c:pt>
                <c:pt idx="28">
                  <c:v>0.22983848595848419</c:v>
                </c:pt>
                <c:pt idx="29">
                  <c:v>0.24957597699945092</c:v>
                </c:pt>
                <c:pt idx="30">
                  <c:v>0.2704057553311246</c:v>
                </c:pt>
                <c:pt idx="31">
                  <c:v>0.29232782095350529</c:v>
                </c:pt>
                <c:pt idx="32">
                  <c:v>0.31534217386659286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3D1-4271-8A20-637AD249F5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32937183"/>
        <c:axId val="991805631"/>
      </c:barChart>
      <c:catAx>
        <c:axId val="932937183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91805631"/>
        <c:crosses val="autoZero"/>
        <c:auto val="1"/>
        <c:lblAlgn val="ctr"/>
        <c:lblOffset val="100"/>
        <c:noMultiLvlLbl val="0"/>
      </c:catAx>
      <c:valAx>
        <c:axId val="991805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.00_ ;_ * \-#,##0.0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32937183"/>
        <c:crossesAt val="1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 orientation="landscape"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e-Commercial Vehicle Populatoin Projection (Million)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预测总结M!$B$12</c:f>
              <c:strCache>
                <c:ptCount val="1"/>
                <c:pt idx="0">
                  <c:v>City M&amp;LPV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预测总结M!$C$11:$J$11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预测总结M!$C$12:$J$12</c:f>
              <c:numCache>
                <c:formatCode>_ * #,##0.00_ ;_ * \-#,##0.00_ ;_ * "-"??_ ;_ @_ </c:formatCode>
                <c:ptCount val="7"/>
                <c:pt idx="0">
                  <c:v>0.59934473037821612</c:v>
                </c:pt>
                <c:pt idx="1">
                  <c:v>0.62805718860977733</c:v>
                </c:pt>
                <c:pt idx="2">
                  <c:v>0.68249985124717627</c:v>
                </c:pt>
                <c:pt idx="3">
                  <c:v>0.71437801682350544</c:v>
                </c:pt>
                <c:pt idx="4">
                  <c:v>0.71437801682350544</c:v>
                </c:pt>
                <c:pt idx="5">
                  <c:v>0.71437801682350544</c:v>
                </c:pt>
                <c:pt idx="6">
                  <c:v>0.71437801682350544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8A-4B8D-8570-17CA5BB4ACC8}"/>
            </c:ext>
          </c:extLst>
        </c:ser>
        <c:ser>
          <c:idx val="1"/>
          <c:order val="1"/>
          <c:tx>
            <c:strRef>
              <c:f>预测总结M!$B$13</c:f>
              <c:strCache>
                <c:ptCount val="1"/>
                <c:pt idx="0">
                  <c:v>Road M&amp;LPV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预测总结M!$C$11:$J$11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预测总结M!$C$13:$J$13</c:f>
              <c:numCache>
                <c:formatCode>_ * #,##0.00_ ;_ * \-#,##0.00_ ;_ * "-"??_ ;_ @_ </c:formatCode>
                <c:ptCount val="7"/>
                <c:pt idx="0">
                  <c:v>0.17194249588268201</c:v>
                </c:pt>
                <c:pt idx="1">
                  <c:v>0.31003256948525698</c:v>
                </c:pt>
                <c:pt idx="2">
                  <c:v>0.38529993162818343</c:v>
                </c:pt>
                <c:pt idx="3">
                  <c:v>0.47017830648910003</c:v>
                </c:pt>
                <c:pt idx="4">
                  <c:v>0.56539360568692465</c:v>
                </c:pt>
                <c:pt idx="5">
                  <c:v>0.56539360568692465</c:v>
                </c:pt>
                <c:pt idx="6">
                  <c:v>0.56539360568692465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8A-4B8D-8570-17CA5BB4ACC8}"/>
            </c:ext>
          </c:extLst>
        </c:ser>
        <c:ser>
          <c:idx val="2"/>
          <c:order val="2"/>
          <c:tx>
            <c:strRef>
              <c:f>预测总结M!$B$14</c:f>
              <c:strCache>
                <c:ptCount val="1"/>
                <c:pt idx="0">
                  <c:v>LDT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预测总结M!$C$11:$J$11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预测总结M!$C$14:$J$14</c:f>
              <c:numCache>
                <c:formatCode>_ * #,##0.00_ ;_ * \-#,##0.00_ ;_ * "-"??_ ;_ @_ </c:formatCode>
                <c:ptCount val="7"/>
                <c:pt idx="0">
                  <c:v>0.24690358367739815</c:v>
                </c:pt>
                <c:pt idx="1">
                  <c:v>0.74257674123762585</c:v>
                </c:pt>
                <c:pt idx="2">
                  <c:v>2.2923287959369079</c:v>
                </c:pt>
                <c:pt idx="3">
                  <c:v>5.1629787883334366</c:v>
                </c:pt>
                <c:pt idx="4">
                  <c:v>8.8339306333245258</c:v>
                </c:pt>
                <c:pt idx="5">
                  <c:v>12.83270435405294</c:v>
                </c:pt>
                <c:pt idx="6">
                  <c:v>17.909357180558036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8A-4B8D-8570-17CA5BB4ACC8}"/>
            </c:ext>
          </c:extLst>
        </c:ser>
        <c:ser>
          <c:idx val="3"/>
          <c:order val="3"/>
          <c:tx>
            <c:strRef>
              <c:f>预测总结M!$B$15</c:f>
              <c:strCache>
                <c:ptCount val="1"/>
                <c:pt idx="0">
                  <c:v>HDT-City Use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预测总结M!$C$11:$J$11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预测总结M!$C$15:$J$15</c:f>
              <c:numCache>
                <c:formatCode>_ * #,##0.00_ ;_ * \-#,##0.00_ ;_ * "-"??_ ;_ @_ </c:formatCode>
                <c:ptCount val="7"/>
                <c:pt idx="0">
                  <c:v>2.0482954054275162E-2</c:v>
                </c:pt>
                <c:pt idx="1">
                  <c:v>3.4853548222573083E-2</c:v>
                </c:pt>
                <c:pt idx="2">
                  <c:v>5.3999225286140595E-2</c:v>
                </c:pt>
                <c:pt idx="3">
                  <c:v>9.0099214932285135E-2</c:v>
                </c:pt>
                <c:pt idx="4">
                  <c:v>0.14046110231697598</c:v>
                </c:pt>
                <c:pt idx="5">
                  <c:v>0.21119328220822439</c:v>
                </c:pt>
                <c:pt idx="6">
                  <c:v>0.31534217386659286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C8A-4B8D-8570-17CA5BB4ACC8}"/>
            </c:ext>
          </c:extLst>
        </c:ser>
        <c:ser>
          <c:idx val="4"/>
          <c:order val="4"/>
          <c:tx>
            <c:strRef>
              <c:f>预测总结M!$B$16</c:f>
              <c:strCache>
                <c:ptCount val="1"/>
                <c:pt idx="0">
                  <c:v>HDT - Road Use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预测总结M!$C$11:$J$11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预测总结M!$C$16:$J$16</c:f>
              <c:numCache>
                <c:formatCode>_ * #,##0.00_ ;_ * \-#,##0.00_ ;_ * "-"??_ ;_ @_ </c:formatCode>
                <c:ptCount val="7"/>
                <c:pt idx="0">
                  <c:v>7.9684381483284532E-3</c:v>
                </c:pt>
                <c:pt idx="1">
                  <c:v>6.299833449378367E-2</c:v>
                </c:pt>
                <c:pt idx="2">
                  <c:v>0.22675958018362524</c:v>
                </c:pt>
                <c:pt idx="3">
                  <c:v>0.51658697856488822</c:v>
                </c:pt>
                <c:pt idx="4">
                  <c:v>0.93804799223537794</c:v>
                </c:pt>
                <c:pt idx="5">
                  <c:v>1.5087338485578319</c:v>
                </c:pt>
                <c:pt idx="6">
                  <c:v>2.2700535055045084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C8A-4B8D-8570-17CA5BB4AC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13647135"/>
        <c:axId val="1721466447"/>
      </c:barChart>
      <c:catAx>
        <c:axId val="1213647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21466447"/>
        <c:crosses val="autoZero"/>
        <c:auto val="1"/>
        <c:lblAlgn val="ctr"/>
        <c:lblOffset val="100"/>
        <c:noMultiLvlLbl val="0"/>
      </c:catAx>
      <c:valAx>
        <c:axId val="1721466447"/>
        <c:scaling>
          <c:orientation val="minMax"/>
          <c:max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.00_ ;_ * \-#,##0.0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13647135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Carbon</a:t>
            </a:r>
            <a:r>
              <a:rPr lang="en-US" sz="1100" baseline="0"/>
              <a:t> Saving for China M&amp;LDV Electrification (million tons)</a:t>
            </a:r>
            <a:endParaRPr lang="en-US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预测总结M!$D$145</c:f>
              <c:strCache>
                <c:ptCount val="1"/>
                <c:pt idx="0">
                  <c:v>Urban Bus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预测总结M!$B$146:$C$152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预测总结M!$D$146:$D$152</c:f>
              <c:numCache>
                <c:formatCode>_ * #,##0.00_ ;_ * \-#,##0.00_ ;_ * "-"??_ ;_ @_ </c:formatCode>
                <c:ptCount val="7"/>
                <c:pt idx="0">
                  <c:v>4.8657288231111204</c:v>
                </c:pt>
                <c:pt idx="1">
                  <c:v>3.5508097781598793</c:v>
                </c:pt>
                <c:pt idx="2">
                  <c:v>4.0417815858583497</c:v>
                </c:pt>
                <c:pt idx="3">
                  <c:v>4.4837225215429841</c:v>
                </c:pt>
                <c:pt idx="4">
                  <c:v>4.8441266433283152</c:v>
                </c:pt>
                <c:pt idx="5">
                  <c:v>4.8441266433283152</c:v>
                </c:pt>
                <c:pt idx="6">
                  <c:v>4.8441266433283152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28-4DEA-BFCD-C7EC4ABF0F9A}"/>
            </c:ext>
          </c:extLst>
        </c:ser>
        <c:ser>
          <c:idx val="1"/>
          <c:order val="1"/>
          <c:tx>
            <c:strRef>
              <c:f>预测总结M!$E$145</c:f>
              <c:strCache>
                <c:ptCount val="1"/>
                <c:pt idx="0">
                  <c:v>Road Bus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预测总结M!$B$146:$C$152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预测总结M!$E$146:$E$152</c:f>
              <c:numCache>
                <c:formatCode>_ * #,##0.00_ ;_ * \-#,##0.00_ ;_ * "-"??_ ;_ @_ </c:formatCode>
                <c:ptCount val="7"/>
                <c:pt idx="0">
                  <c:v>40.131941162523852</c:v>
                </c:pt>
                <c:pt idx="1">
                  <c:v>40.675900511090781</c:v>
                </c:pt>
                <c:pt idx="2">
                  <c:v>46.300172621224114</c:v>
                </c:pt>
                <c:pt idx="3">
                  <c:v>51.362777112812054</c:v>
                </c:pt>
                <c:pt idx="4">
                  <c:v>55.491345838654709</c:v>
                </c:pt>
                <c:pt idx="5">
                  <c:v>55.491345838654709</c:v>
                </c:pt>
                <c:pt idx="6">
                  <c:v>55.491345838654709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28-4DEA-BFCD-C7EC4ABF0F9A}"/>
            </c:ext>
          </c:extLst>
        </c:ser>
        <c:ser>
          <c:idx val="2"/>
          <c:order val="2"/>
          <c:tx>
            <c:strRef>
              <c:f>预测总结M!$F$145</c:f>
              <c:strCache>
                <c:ptCount val="1"/>
                <c:pt idx="0">
                  <c:v>LDT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预测总结M!$B$146:$C$152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预测总结M!$F$146:$F$152</c:f>
              <c:numCache>
                <c:formatCode>_ * #,##0.00_ ;_ * \-#,##0.00_ ;_ * "-"??_ ;_ @_ </c:formatCode>
                <c:ptCount val="7"/>
                <c:pt idx="0">
                  <c:v>3.3724152339456359</c:v>
                </c:pt>
                <c:pt idx="1">
                  <c:v>10.142732953587018</c:v>
                </c:pt>
                <c:pt idx="2">
                  <c:v>31.310540080012455</c:v>
                </c:pt>
                <c:pt idx="3">
                  <c:v>70.52027378048848</c:v>
                </c:pt>
                <c:pt idx="4">
                  <c:v>120.66119818806753</c:v>
                </c:pt>
                <c:pt idx="5">
                  <c:v>175.27978740427767</c:v>
                </c:pt>
                <c:pt idx="6">
                  <c:v>244.62094914265302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B28-4DEA-BFCD-C7EC4ABF0F9A}"/>
            </c:ext>
          </c:extLst>
        </c:ser>
        <c:ser>
          <c:idx val="3"/>
          <c:order val="3"/>
          <c:tx>
            <c:strRef>
              <c:f>预测总结M!$G$145</c:f>
              <c:strCache>
                <c:ptCount val="1"/>
                <c:pt idx="0">
                  <c:v>HDT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预测总结M!$B$146:$C$152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预测总结M!$G$146:$G$152</c:f>
              <c:numCache>
                <c:formatCode>_ * #,##0.00_ ;_ * \-#,##0.00_ ;_ * "-"??_ ;_ @_ </c:formatCode>
                <c:ptCount val="7"/>
                <c:pt idx="0">
                  <c:v>3.1230007864813247</c:v>
                </c:pt>
                <c:pt idx="1">
                  <c:v>8.0556209123018494</c:v>
                </c:pt>
                <c:pt idx="2">
                  <c:v>23.113367284011112</c:v>
                </c:pt>
                <c:pt idx="3">
                  <c:v>49.945221817624713</c:v>
                </c:pt>
                <c:pt idx="4">
                  <c:v>88.787871781350958</c:v>
                </c:pt>
                <c:pt idx="5">
                  <c:v>141.59238000965277</c:v>
                </c:pt>
                <c:pt idx="6">
                  <c:v>212.84176577049436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B28-4DEA-BFCD-C7EC4ABF0F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31942703"/>
        <c:axId val="1220056143"/>
      </c:barChart>
      <c:catAx>
        <c:axId val="1731942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20056143"/>
        <c:crosses val="autoZero"/>
        <c:auto val="1"/>
        <c:lblAlgn val="ctr"/>
        <c:lblOffset val="100"/>
        <c:noMultiLvlLbl val="0"/>
      </c:catAx>
      <c:valAx>
        <c:axId val="1220056143"/>
        <c:scaling>
          <c:orientation val="minMax"/>
          <c:max val="1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.00_ ;_ * \-#,##0.0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31942703"/>
        <c:crosses val="autoZero"/>
        <c:crossBetween val="between"/>
        <c:majorUnit val="3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Project of e-Commercial</a:t>
            </a:r>
            <a:r>
              <a:rPr lang="en-US" sz="1200" baseline="0"/>
              <a:t> Vehicle Population in China (Million)</a:t>
            </a:r>
            <a:endParaRPr lang="en-US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stacked"/>
        <c:varyColors val="0"/>
        <c:ser>
          <c:idx val="2"/>
          <c:order val="2"/>
          <c:tx>
            <c:strRef>
              <c:f>'FE+EV+VKT-H'!$B$6</c:f>
              <c:strCache>
                <c:ptCount val="1"/>
                <c:pt idx="0">
                  <c:v>LDT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'FE+EV+VKT-H'!$C$3:$AJ$3</c:f>
              <c:numCache>
                <c:formatCode>General</c:formatCod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numCache>
            </c:numRef>
          </c:cat>
          <c:val>
            <c:numRef>
              <c:f>'FE+EV+VKT-H'!$C$6:$AJ$6</c:f>
              <c:numCache>
                <c:formatCode>_ * #,##0.00_ ;_ * \-#,##0.00_ ;_ * "-"??_ ;_ @_ </c:formatCode>
                <c:ptCount val="33"/>
                <c:pt idx="0">
                  <c:v>0.18718443061289969</c:v>
                </c:pt>
                <c:pt idx="1">
                  <c:v>0.22715229183869909</c:v>
                </c:pt>
                <c:pt idx="2">
                  <c:v>0.24690358367739815</c:v>
                </c:pt>
                <c:pt idx="3">
                  <c:v>0.33199973036483921</c:v>
                </c:pt>
                <c:pt idx="4">
                  <c:v>0.48244073190102227</c:v>
                </c:pt>
                <c:pt idx="5">
                  <c:v>0.6982265882859473</c:v>
                </c:pt>
                <c:pt idx="6">
                  <c:v>0.97935729951961448</c:v>
                </c:pt>
                <c:pt idx="7">
                  <c:v>1.1988328656020235</c:v>
                </c:pt>
                <c:pt idx="8">
                  <c:v>1.6428970355657995</c:v>
                </c:pt>
                <c:pt idx="9">
                  <c:v>2.1243653787980428</c:v>
                </c:pt>
                <c:pt idx="10">
                  <c:v>2.7236388952987536</c:v>
                </c:pt>
                <c:pt idx="11">
                  <c:v>3.4407175850679312</c:v>
                </c:pt>
                <c:pt idx="12">
                  <c:v>4.1900400238697335</c:v>
                </c:pt>
                <c:pt idx="13">
                  <c:v>5.0009078754329801</c:v>
                </c:pt>
                <c:pt idx="14">
                  <c:v>5.8733211397576701</c:v>
                </c:pt>
                <c:pt idx="15">
                  <c:v>6.8072798168438062</c:v>
                </c:pt>
                <c:pt idx="16">
                  <c:v>7.8027839066913858</c:v>
                </c:pt>
                <c:pt idx="17">
                  <c:v>8.827589660267785</c:v>
                </c:pt>
                <c:pt idx="18">
                  <c:v>9.8380132962384259</c:v>
                </c:pt>
                <c:pt idx="19">
                  <c:v>10.834054814603309</c:v>
                </c:pt>
                <c:pt idx="20">
                  <c:v>11.815714215362439</c:v>
                </c:pt>
                <c:pt idx="21">
                  <c:v>12.782991498515811</c:v>
                </c:pt>
                <c:pt idx="22">
                  <c:v>13.706585000334607</c:v>
                </c:pt>
                <c:pt idx="23">
                  <c:v>14.63393943781838</c:v>
                </c:pt>
                <c:pt idx="24">
                  <c:v>15.565054810967128</c:v>
                </c:pt>
                <c:pt idx="25">
                  <c:v>16.499931119780854</c:v>
                </c:pt>
                <c:pt idx="26">
                  <c:v>17.438568364259556</c:v>
                </c:pt>
                <c:pt idx="27">
                  <c:v>18.424650325737808</c:v>
                </c:pt>
                <c:pt idx="28">
                  <c:v>19.480866965567948</c:v>
                </c:pt>
                <c:pt idx="29">
                  <c:v>20.607218283749969</c:v>
                </c:pt>
                <c:pt idx="30">
                  <c:v>21.803704280283871</c:v>
                </c:pt>
                <c:pt idx="31">
                  <c:v>23.07032495516966</c:v>
                </c:pt>
                <c:pt idx="32">
                  <c:v>24.35963559140778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F8-4C8F-9DF2-8D4C6A96D00A}"/>
            </c:ext>
          </c:extLst>
        </c:ser>
        <c:ser>
          <c:idx val="4"/>
          <c:order val="4"/>
          <c:tx>
            <c:strRef>
              <c:f>'FE+EV+VKT-H'!$B$8</c:f>
              <c:strCache>
                <c:ptCount val="1"/>
                <c:pt idx="0">
                  <c:v>HDT - Road Use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numRef>
              <c:f>'FE+EV+VKT-H'!$C$3:$AJ$3</c:f>
              <c:numCache>
                <c:formatCode>General</c:formatCod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numCache>
            </c:numRef>
          </c:cat>
          <c:val>
            <c:numRef>
              <c:f>'FE+EV+VKT-H'!$C$8:$AJ$8</c:f>
              <c:numCache>
                <c:formatCode>_ * #,##0.00_ ;_ * \-#,##0.00_ ;_ * "-"??_ ;_ @_ </c:formatCode>
                <c:ptCount val="33"/>
                <c:pt idx="0">
                  <c:v>4.1784063580547429E-3</c:v>
                </c:pt>
                <c:pt idx="1">
                  <c:v>6.5012190741642268E-3</c:v>
                </c:pt>
                <c:pt idx="2">
                  <c:v>7.9684381483284532E-3</c:v>
                </c:pt>
                <c:pt idx="3">
                  <c:v>1.5042443936047079E-2</c:v>
                </c:pt>
                <c:pt idx="4">
                  <c:v>2.7723236437320106E-2</c:v>
                </c:pt>
                <c:pt idx="5">
                  <c:v>4.6010815652147534E-2</c:v>
                </c:pt>
                <c:pt idx="6">
                  <c:v>6.9905181580529357E-2</c:v>
                </c:pt>
                <c:pt idx="7">
                  <c:v>9.8406334222465586E-2</c:v>
                </c:pt>
                <c:pt idx="8">
                  <c:v>0.13265181815371566</c:v>
                </c:pt>
                <c:pt idx="9">
                  <c:v>0.17567563337427966</c:v>
                </c:pt>
                <c:pt idx="10">
                  <c:v>0.22747777988415752</c:v>
                </c:pt>
                <c:pt idx="11">
                  <c:v>0.28159587732784963</c:v>
                </c:pt>
                <c:pt idx="12">
                  <c:v>0.33802992570535589</c:v>
                </c:pt>
                <c:pt idx="13">
                  <c:v>0.40038732288866774</c:v>
                </c:pt>
                <c:pt idx="14">
                  <c:v>0.46866806887778523</c:v>
                </c:pt>
                <c:pt idx="15">
                  <c:v>0.5428721636727083</c:v>
                </c:pt>
                <c:pt idx="16">
                  <c:v>0.62068365633962264</c:v>
                </c:pt>
                <c:pt idx="17">
                  <c:v>0.70210254687852858</c:v>
                </c:pt>
                <c:pt idx="18">
                  <c:v>0.79379447754667976</c:v>
                </c:pt>
                <c:pt idx="19">
                  <c:v>0.89575944834407628</c:v>
                </c:pt>
                <c:pt idx="20">
                  <c:v>1.0079974592707184</c:v>
                </c:pt>
                <c:pt idx="21">
                  <c:v>1.1269011124546144</c:v>
                </c:pt>
                <c:pt idx="22">
                  <c:v>1.2524704078957642</c:v>
                </c:pt>
                <c:pt idx="23">
                  <c:v>1.3917720546574068</c:v>
                </c:pt>
                <c:pt idx="24">
                  <c:v>1.5448060527395424</c:v>
                </c:pt>
                <c:pt idx="25">
                  <c:v>1.7115724021421708</c:v>
                </c:pt>
                <c:pt idx="26">
                  <c:v>1.8854054606080379</c:v>
                </c:pt>
                <c:pt idx="27">
                  <c:v>2.0663052281371437</c:v>
                </c:pt>
                <c:pt idx="28">
                  <c:v>2.2607881010645343</c:v>
                </c:pt>
                <c:pt idx="29">
                  <c:v>2.468854079390209</c:v>
                </c:pt>
                <c:pt idx="30">
                  <c:v>2.690503163114168</c:v>
                </c:pt>
                <c:pt idx="31">
                  <c:v>2.9186686431731728</c:v>
                </c:pt>
                <c:pt idx="32">
                  <c:v>3.1533505195672222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F8-4C8F-9DF2-8D4C6A96D00A}"/>
            </c:ext>
          </c:extLst>
        </c:ser>
        <c:ser>
          <c:idx val="0"/>
          <c:order val="0"/>
          <c:tx>
            <c:strRef>
              <c:f>'FE+EV+VKT-H'!$B$4</c:f>
              <c:strCache>
                <c:ptCount val="1"/>
                <c:pt idx="0">
                  <c:v>City M&amp;LPV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numRef>
              <c:f>'FE+EV+VKT-H'!$C$3:$AJ$3</c:f>
              <c:numCache>
                <c:formatCode>General</c:formatCod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numCache>
            </c:numRef>
          </c:cat>
          <c:val>
            <c:numRef>
              <c:f>'FE+EV+VKT-H'!$C$4:$AJ$4</c:f>
              <c:numCache>
                <c:formatCode>_ * #,##0.00_ ;_ * \-#,##0.00_ ;_ * "-"??_ ;_ @_ </c:formatCode>
                <c:ptCount val="33"/>
                <c:pt idx="0">
                  <c:v>0.54937631469839909</c:v>
                </c:pt>
                <c:pt idx="1">
                  <c:v>0.58984292457032583</c:v>
                </c:pt>
                <c:pt idx="2">
                  <c:v>0.59934473037821612</c:v>
                </c:pt>
                <c:pt idx="3">
                  <c:v>0.60172025418610653</c:v>
                </c:pt>
                <c:pt idx="4">
                  <c:v>0.60681359899399678</c:v>
                </c:pt>
                <c:pt idx="5">
                  <c:v>0.6080162438018869</c:v>
                </c:pt>
                <c:pt idx="6">
                  <c:v>0.6170568736738139</c:v>
                </c:pt>
                <c:pt idx="7">
                  <c:v>0.62805718860977733</c:v>
                </c:pt>
                <c:pt idx="8">
                  <c:v>0.6403266994522705</c:v>
                </c:pt>
                <c:pt idx="9">
                  <c:v>0.65190572113725709</c:v>
                </c:pt>
                <c:pt idx="10">
                  <c:v>0.66279425366473688</c:v>
                </c:pt>
                <c:pt idx="11">
                  <c:v>0.67299229703470997</c:v>
                </c:pt>
                <c:pt idx="12">
                  <c:v>0.68249985124717627</c:v>
                </c:pt>
                <c:pt idx="13">
                  <c:v>0.69050310565557149</c:v>
                </c:pt>
                <c:pt idx="14">
                  <c:v>0.69769254941740189</c:v>
                </c:pt>
                <c:pt idx="15">
                  <c:v>0.70406818253266767</c:v>
                </c:pt>
                <c:pt idx="16">
                  <c:v>0.70963000500136886</c:v>
                </c:pt>
                <c:pt idx="17">
                  <c:v>0.71437801682350544</c:v>
                </c:pt>
                <c:pt idx="18">
                  <c:v>0.71437801682350544</c:v>
                </c:pt>
                <c:pt idx="19">
                  <c:v>0.71437801682350544</c:v>
                </c:pt>
                <c:pt idx="20">
                  <c:v>0.71437801682350544</c:v>
                </c:pt>
                <c:pt idx="21">
                  <c:v>0.71437801682350544</c:v>
                </c:pt>
                <c:pt idx="22">
                  <c:v>0.71437801682350544</c:v>
                </c:pt>
                <c:pt idx="23">
                  <c:v>0.71437801682350544</c:v>
                </c:pt>
                <c:pt idx="24">
                  <c:v>0.71437801682350544</c:v>
                </c:pt>
                <c:pt idx="25">
                  <c:v>0.71437801682350544</c:v>
                </c:pt>
                <c:pt idx="26">
                  <c:v>0.71437801682350544</c:v>
                </c:pt>
                <c:pt idx="27">
                  <c:v>0.71437801682350544</c:v>
                </c:pt>
                <c:pt idx="28">
                  <c:v>0.71437801682350544</c:v>
                </c:pt>
                <c:pt idx="29">
                  <c:v>0.71437801682350544</c:v>
                </c:pt>
                <c:pt idx="30">
                  <c:v>0.71437801682350544</c:v>
                </c:pt>
                <c:pt idx="31">
                  <c:v>0.71437801682350544</c:v>
                </c:pt>
                <c:pt idx="32">
                  <c:v>0.71437801682350544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F8-4C8F-9DF2-8D4C6A96D00A}"/>
            </c:ext>
          </c:extLst>
        </c:ser>
        <c:ser>
          <c:idx val="1"/>
          <c:order val="1"/>
          <c:tx>
            <c:strRef>
              <c:f>'FE+EV+VKT-H'!$B$5</c:f>
              <c:strCache>
                <c:ptCount val="1"/>
                <c:pt idx="0">
                  <c:v>Road M&amp;LPV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numRef>
              <c:f>'FE+EV+VKT-H'!$C$3:$AJ$3</c:f>
              <c:numCache>
                <c:formatCode>General</c:formatCod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numCache>
            </c:numRef>
          </c:cat>
          <c:val>
            <c:numRef>
              <c:f>'FE+EV+VKT-H'!$C$5:$AJ$5</c:f>
              <c:numCache>
                <c:formatCode>_ * #,##0.00_ ;_ * \-#,##0.00_ ;_ * "-"??_ ;_ @_ </c:formatCode>
                <c:ptCount val="33"/>
                <c:pt idx="0">
                  <c:v>0.13124923623673795</c:v>
                </c:pt>
                <c:pt idx="1">
                  <c:v>0.15070676809511557</c:v>
                </c:pt>
                <c:pt idx="2">
                  <c:v>0.17194249588268201</c:v>
                </c:pt>
                <c:pt idx="3">
                  <c:v>0.19734482660092173</c:v>
                </c:pt>
                <c:pt idx="4">
                  <c:v>0.2269137602498347</c:v>
                </c:pt>
                <c:pt idx="5">
                  <c:v>0.26064929682942101</c:v>
                </c:pt>
                <c:pt idx="6">
                  <c:v>0.29855143633968056</c:v>
                </c:pt>
                <c:pt idx="7">
                  <c:v>0.34062017878061346</c:v>
                </c:pt>
                <c:pt idx="8">
                  <c:v>0.36834279725284536</c:v>
                </c:pt>
                <c:pt idx="9">
                  <c:v>0.399398627685565</c:v>
                </c:pt>
                <c:pt idx="10">
                  <c:v>0.43139926307728799</c:v>
                </c:pt>
                <c:pt idx="11">
                  <c:v>0.46434470342801432</c:v>
                </c:pt>
                <c:pt idx="12">
                  <c:v>0.49823494873774393</c:v>
                </c:pt>
                <c:pt idx="13">
                  <c:v>0.53308057823870825</c:v>
                </c:pt>
                <c:pt idx="14">
                  <c:v>0.56888159193090704</c:v>
                </c:pt>
                <c:pt idx="15">
                  <c:v>0.60469318485533718</c:v>
                </c:pt>
                <c:pt idx="16">
                  <c:v>0.64051535701199869</c:v>
                </c:pt>
                <c:pt idx="17">
                  <c:v>0.67634810840089143</c:v>
                </c:pt>
                <c:pt idx="18">
                  <c:v>0.71213671648479937</c:v>
                </c:pt>
                <c:pt idx="19">
                  <c:v>0.74788118126372249</c:v>
                </c:pt>
                <c:pt idx="20">
                  <c:v>0.78357092350542956</c:v>
                </c:pt>
                <c:pt idx="21">
                  <c:v>0.81920594320992046</c:v>
                </c:pt>
                <c:pt idx="22">
                  <c:v>0.85478624037719519</c:v>
                </c:pt>
                <c:pt idx="23">
                  <c:v>0.85478624037719519</c:v>
                </c:pt>
                <c:pt idx="24">
                  <c:v>0.85478624037719519</c:v>
                </c:pt>
                <c:pt idx="25">
                  <c:v>0.85478624037719519</c:v>
                </c:pt>
                <c:pt idx="26">
                  <c:v>0.85478624037719519</c:v>
                </c:pt>
                <c:pt idx="27">
                  <c:v>0.85478624037719519</c:v>
                </c:pt>
                <c:pt idx="28">
                  <c:v>0.85478624037719519</c:v>
                </c:pt>
                <c:pt idx="29">
                  <c:v>0.85478624037719519</c:v>
                </c:pt>
                <c:pt idx="30">
                  <c:v>0.85478624037719519</c:v>
                </c:pt>
                <c:pt idx="31">
                  <c:v>0.85478624037719519</c:v>
                </c:pt>
                <c:pt idx="32">
                  <c:v>0.85478624037719519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F8-4C8F-9DF2-8D4C6A96D00A}"/>
            </c:ext>
          </c:extLst>
        </c:ser>
        <c:ser>
          <c:idx val="3"/>
          <c:order val="3"/>
          <c:tx>
            <c:strRef>
              <c:f>'FE+EV+VKT-H'!$B$7</c:f>
              <c:strCache>
                <c:ptCount val="1"/>
                <c:pt idx="0">
                  <c:v>HDT-City Use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numRef>
              <c:f>'FE+EV+VKT-H'!$C$3:$AJ$3</c:f>
              <c:numCache>
                <c:formatCode>General</c:formatCod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numCache>
            </c:numRef>
          </c:cat>
          <c:val>
            <c:numRef>
              <c:f>'FE+EV+VKT-H'!$C$7:$AJ$7</c:f>
              <c:numCache>
                <c:formatCode>_ * #,##0.00_ ;_ * \-#,##0.00_ ;_ * "-"??_ ;_ @_ </c:formatCode>
                <c:ptCount val="33"/>
                <c:pt idx="0">
                  <c:v>1.0605992342379193E-2</c:v>
                </c:pt>
                <c:pt idx="1">
                  <c:v>1.5766977027137578E-2</c:v>
                </c:pt>
                <c:pt idx="2">
                  <c:v>2.0482954054275162E-2</c:v>
                </c:pt>
                <c:pt idx="3">
                  <c:v>2.5814036748755948E-2</c:v>
                </c:pt>
                <c:pt idx="4">
                  <c:v>3.1760225110579944E-2</c:v>
                </c:pt>
                <c:pt idx="5">
                  <c:v>3.3321519139747152E-2</c:v>
                </c:pt>
                <c:pt idx="6">
                  <c:v>3.4891926493878372E-2</c:v>
                </c:pt>
                <c:pt idx="7">
                  <c:v>3.7522447172973608E-2</c:v>
                </c:pt>
                <c:pt idx="8">
                  <c:v>4.1768622022708889E-2</c:v>
                </c:pt>
                <c:pt idx="9">
                  <c:v>4.6570337718120192E-2</c:v>
                </c:pt>
                <c:pt idx="10">
                  <c:v>5.1927594259207531E-2</c:v>
                </c:pt>
                <c:pt idx="11">
                  <c:v>5.7840391645970893E-2</c:v>
                </c:pt>
                <c:pt idx="12">
                  <c:v>6.430872987841027E-2</c:v>
                </c:pt>
                <c:pt idx="13">
                  <c:v>7.2266883288398073E-2</c:v>
                </c:pt>
                <c:pt idx="14">
                  <c:v>8.115931103025828E-2</c:v>
                </c:pt>
                <c:pt idx="15">
                  <c:v>9.0986013103990876E-2</c:v>
                </c:pt>
                <c:pt idx="16">
                  <c:v>0.10174698950959586</c:v>
                </c:pt>
                <c:pt idx="17">
                  <c:v>0.11344224024707324</c:v>
                </c:pt>
                <c:pt idx="18">
                  <c:v>0.12644390142563341</c:v>
                </c:pt>
                <c:pt idx="19">
                  <c:v>0.13981769871340402</c:v>
                </c:pt>
                <c:pt idx="20">
                  <c:v>0.15356363211038501</c:v>
                </c:pt>
                <c:pt idx="21">
                  <c:v>0.16768170161657645</c:v>
                </c:pt>
                <c:pt idx="22">
                  <c:v>0.18217190723197829</c:v>
                </c:pt>
                <c:pt idx="23">
                  <c:v>0.19873474301372085</c:v>
                </c:pt>
                <c:pt idx="24">
                  <c:v>0.21699807285259362</c:v>
                </c:pt>
                <c:pt idx="25">
                  <c:v>0.23696189674859666</c:v>
                </c:pt>
                <c:pt idx="26">
                  <c:v>0.25862621470173003</c:v>
                </c:pt>
                <c:pt idx="27">
                  <c:v>0.28199102671199355</c:v>
                </c:pt>
                <c:pt idx="28">
                  <c:v>0.30819654096286686</c:v>
                </c:pt>
                <c:pt idx="29">
                  <c:v>0.33554226339721954</c:v>
                </c:pt>
                <c:pt idx="30">
                  <c:v>0.3640281940150516</c:v>
                </c:pt>
                <c:pt idx="31">
                  <c:v>0.39365433281636308</c:v>
                </c:pt>
                <c:pt idx="32">
                  <c:v>0.42442067980115394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9F8-4C8F-9DF2-8D4C6A96D0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32937183"/>
        <c:axId val="991805631"/>
      </c:barChart>
      <c:catAx>
        <c:axId val="932937183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91805631"/>
        <c:crosses val="autoZero"/>
        <c:auto val="1"/>
        <c:lblAlgn val="ctr"/>
        <c:lblOffset val="100"/>
        <c:noMultiLvlLbl val="0"/>
      </c:catAx>
      <c:valAx>
        <c:axId val="991805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.00_ ;_ * \-#,##0.0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32937183"/>
        <c:crossesAt val="1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 orientation="landscape"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e-Commercial Vehicle Populatoin Projection (Million)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'FE+EV+VKT-H'!$B$12</c:f>
              <c:strCache>
                <c:ptCount val="1"/>
                <c:pt idx="0">
                  <c:v>City M&amp;LPV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'FE+EV+VKT-H'!$C$11:$J$11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'FE+EV+VKT-H'!$C$12:$J$12</c:f>
              <c:numCache>
                <c:formatCode>_ * #,##0.00_ ;_ * \-#,##0.00_ ;_ * "-"??_ ;_ @_ </c:formatCode>
                <c:ptCount val="7"/>
                <c:pt idx="0">
                  <c:v>0.59934473037821612</c:v>
                </c:pt>
                <c:pt idx="1">
                  <c:v>0.62805718860977733</c:v>
                </c:pt>
                <c:pt idx="2">
                  <c:v>0.68249985124717627</c:v>
                </c:pt>
                <c:pt idx="3">
                  <c:v>0.71437801682350544</c:v>
                </c:pt>
                <c:pt idx="4">
                  <c:v>0.71437801682350544</c:v>
                </c:pt>
                <c:pt idx="5">
                  <c:v>0.71437801682350544</c:v>
                </c:pt>
                <c:pt idx="6">
                  <c:v>0.71437801682350544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C3-4B66-9CC1-546C29726526}"/>
            </c:ext>
          </c:extLst>
        </c:ser>
        <c:ser>
          <c:idx val="1"/>
          <c:order val="1"/>
          <c:tx>
            <c:strRef>
              <c:f>'FE+EV+VKT-H'!$B$13</c:f>
              <c:strCache>
                <c:ptCount val="1"/>
                <c:pt idx="0">
                  <c:v>Road M&amp;LPV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'FE+EV+VKT-H'!$C$11:$J$11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'FE+EV+VKT-H'!$C$13:$J$13</c:f>
              <c:numCache>
                <c:formatCode>_ * #,##0.00_ ;_ * \-#,##0.00_ ;_ * "-"??_ ;_ @_ </c:formatCode>
                <c:ptCount val="7"/>
                <c:pt idx="0">
                  <c:v>0.17194249588268201</c:v>
                </c:pt>
                <c:pt idx="1">
                  <c:v>0.34062017878061346</c:v>
                </c:pt>
                <c:pt idx="2">
                  <c:v>0.49823494873774393</c:v>
                </c:pt>
                <c:pt idx="3">
                  <c:v>0.67634810840089143</c:v>
                </c:pt>
                <c:pt idx="4">
                  <c:v>0.85478624037719519</c:v>
                </c:pt>
                <c:pt idx="5">
                  <c:v>0.85478624037719519</c:v>
                </c:pt>
                <c:pt idx="6">
                  <c:v>0.85478624037719519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C3-4B66-9CC1-546C29726526}"/>
            </c:ext>
          </c:extLst>
        </c:ser>
        <c:ser>
          <c:idx val="2"/>
          <c:order val="2"/>
          <c:tx>
            <c:strRef>
              <c:f>'FE+EV+VKT-H'!$B$14</c:f>
              <c:strCache>
                <c:ptCount val="1"/>
                <c:pt idx="0">
                  <c:v>LDT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'FE+EV+VKT-H'!$C$11:$J$11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'FE+EV+VKT-H'!$C$14:$J$14</c:f>
              <c:numCache>
                <c:formatCode>_ * #,##0.00_ ;_ * \-#,##0.00_ ;_ * "-"??_ ;_ @_ </c:formatCode>
                <c:ptCount val="7"/>
                <c:pt idx="0">
                  <c:v>0.24690358367739815</c:v>
                </c:pt>
                <c:pt idx="1">
                  <c:v>1.1988328656020235</c:v>
                </c:pt>
                <c:pt idx="2">
                  <c:v>4.1900400238697335</c:v>
                </c:pt>
                <c:pt idx="3">
                  <c:v>8.827589660267785</c:v>
                </c:pt>
                <c:pt idx="4">
                  <c:v>13.706585000334607</c:v>
                </c:pt>
                <c:pt idx="5">
                  <c:v>18.424650325737808</c:v>
                </c:pt>
                <c:pt idx="6">
                  <c:v>24.35963559140778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C3-4B66-9CC1-546C29726526}"/>
            </c:ext>
          </c:extLst>
        </c:ser>
        <c:ser>
          <c:idx val="3"/>
          <c:order val="3"/>
          <c:tx>
            <c:strRef>
              <c:f>'FE+EV+VKT-H'!$B$15</c:f>
              <c:strCache>
                <c:ptCount val="1"/>
                <c:pt idx="0">
                  <c:v>HDT-City Use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'FE+EV+VKT-H'!$C$11:$J$11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'FE+EV+VKT-H'!$C$15:$J$15</c:f>
              <c:numCache>
                <c:formatCode>_ * #,##0.00_ ;_ * \-#,##0.00_ ;_ * "-"??_ ;_ @_ </c:formatCode>
                <c:ptCount val="7"/>
                <c:pt idx="0">
                  <c:v>2.0482954054275162E-2</c:v>
                </c:pt>
                <c:pt idx="1">
                  <c:v>3.7522447172973608E-2</c:v>
                </c:pt>
                <c:pt idx="2">
                  <c:v>6.430872987841027E-2</c:v>
                </c:pt>
                <c:pt idx="3">
                  <c:v>0.11344224024707324</c:v>
                </c:pt>
                <c:pt idx="4">
                  <c:v>0.18217190723197829</c:v>
                </c:pt>
                <c:pt idx="5">
                  <c:v>0.28199102671199355</c:v>
                </c:pt>
                <c:pt idx="6">
                  <c:v>0.42442067980115394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EC3-4B66-9CC1-546C29726526}"/>
            </c:ext>
          </c:extLst>
        </c:ser>
        <c:ser>
          <c:idx val="4"/>
          <c:order val="4"/>
          <c:tx>
            <c:strRef>
              <c:f>'FE+EV+VKT-H'!$B$16</c:f>
              <c:strCache>
                <c:ptCount val="1"/>
                <c:pt idx="0">
                  <c:v>HDT - Road Use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'FE+EV+VKT-H'!$C$11:$J$11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'FE+EV+VKT-H'!$C$16:$J$16</c:f>
              <c:numCache>
                <c:formatCode>_ * #,##0.00_ ;_ * \-#,##0.00_ ;_ * "-"??_ ;_ @_ </c:formatCode>
                <c:ptCount val="7"/>
                <c:pt idx="0">
                  <c:v>7.9684381483284532E-3</c:v>
                </c:pt>
                <c:pt idx="1">
                  <c:v>9.8406334222465586E-2</c:v>
                </c:pt>
                <c:pt idx="2">
                  <c:v>0.33802992570535589</c:v>
                </c:pt>
                <c:pt idx="3">
                  <c:v>0.70210254687852858</c:v>
                </c:pt>
                <c:pt idx="4">
                  <c:v>1.2524704078957642</c:v>
                </c:pt>
                <c:pt idx="5">
                  <c:v>2.0663052281371437</c:v>
                </c:pt>
                <c:pt idx="6">
                  <c:v>3.1533505195672222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EC3-4B66-9CC1-546C297265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13647135"/>
        <c:axId val="1721466447"/>
      </c:barChart>
      <c:catAx>
        <c:axId val="1213647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21466447"/>
        <c:crosses val="autoZero"/>
        <c:auto val="1"/>
        <c:lblAlgn val="ctr"/>
        <c:lblOffset val="100"/>
        <c:noMultiLvlLbl val="0"/>
      </c:catAx>
      <c:valAx>
        <c:axId val="1721466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.00_ ;_ * \-#,##0.0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13647135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Carbon</a:t>
            </a:r>
            <a:r>
              <a:rPr lang="en-US" sz="1100" baseline="0"/>
              <a:t> Saving for China M&amp;LDV Electrification (million tons)</a:t>
            </a:r>
            <a:endParaRPr lang="en-US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'FE+EV+VKT-H'!$D$145</c:f>
              <c:strCache>
                <c:ptCount val="1"/>
                <c:pt idx="0">
                  <c:v>MDB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'FE+EV+VKT-H'!$B$146:$C$152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'FE+EV+VKT-H'!$D$146:$D$152</c:f>
              <c:numCache>
                <c:formatCode>_ * #,##0.00_ ;_ * \-#,##0.00_ ;_ * "-"??_ ;_ @_ </c:formatCode>
                <c:ptCount val="7"/>
                <c:pt idx="0">
                  <c:v>2.9194372938666722</c:v>
                </c:pt>
                <c:pt idx="1">
                  <c:v>3.6665884456479887</c:v>
                </c:pt>
                <c:pt idx="2">
                  <c:v>4.469257485247347</c:v>
                </c:pt>
                <c:pt idx="3">
                  <c:v>5.2641060000667004</c:v>
                </c:pt>
                <c:pt idx="4">
                  <c:v>5.9395209679314842</c:v>
                </c:pt>
                <c:pt idx="5">
                  <c:v>5.9395209679314842</c:v>
                </c:pt>
                <c:pt idx="6">
                  <c:v>5.9395209679314842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7B-4BAF-BBC2-54ED1E632B51}"/>
            </c:ext>
          </c:extLst>
        </c:ser>
        <c:ser>
          <c:idx val="1"/>
          <c:order val="1"/>
          <c:tx>
            <c:strRef>
              <c:f>'FE+EV+VKT-H'!$E$145</c:f>
              <c:strCache>
                <c:ptCount val="1"/>
                <c:pt idx="0">
                  <c:v>LDB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'FE+EV+VKT-H'!$B$146:$C$152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'FE+EV+VKT-H'!$E$146:$E$152</c:f>
              <c:numCache>
                <c:formatCode>_ * #,##0.00_ ;_ * \-#,##0.00_ ;_ * "-"??_ ;_ @_ </c:formatCode>
                <c:ptCount val="7"/>
                <c:pt idx="0">
                  <c:v>33.443284302103201</c:v>
                </c:pt>
                <c:pt idx="1">
                  <c:v>42.002189964561175</c:v>
                </c:pt>
                <c:pt idx="2">
                  <c:v>51.197074522695949</c:v>
                </c:pt>
                <c:pt idx="3">
                  <c:v>60.302371942186326</c:v>
                </c:pt>
                <c:pt idx="4">
                  <c:v>68.039511849130832</c:v>
                </c:pt>
                <c:pt idx="5">
                  <c:v>68.039511849130832</c:v>
                </c:pt>
                <c:pt idx="6">
                  <c:v>68.039511849130832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7B-4BAF-BBC2-54ED1E632B51}"/>
            </c:ext>
          </c:extLst>
        </c:ser>
        <c:ser>
          <c:idx val="2"/>
          <c:order val="2"/>
          <c:tx>
            <c:strRef>
              <c:f>'FE+EV+VKT-H'!$F$145</c:f>
              <c:strCache>
                <c:ptCount val="1"/>
                <c:pt idx="0">
                  <c:v>LDT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'FE+EV+VKT-H'!$B$146:$C$152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'FE+EV+VKT-H'!$F$146:$F$152</c:f>
              <c:numCache>
                <c:formatCode>_ * #,##0.00_ ;_ * \-#,##0.00_ ;_ * "-"??_ ;_ @_ </c:formatCode>
                <c:ptCount val="7"/>
                <c:pt idx="0">
                  <c:v>3.3724152339456359</c:v>
                </c:pt>
                <c:pt idx="1">
                  <c:v>16.374659932815963</c:v>
                </c:pt>
                <c:pt idx="2">
                  <c:v>57.231064032683605</c:v>
                </c:pt>
                <c:pt idx="3">
                  <c:v>120.57458788530849</c:v>
                </c:pt>
                <c:pt idx="4">
                  <c:v>187.21597869108049</c:v>
                </c:pt>
                <c:pt idx="5">
                  <c:v>251.65925302981975</c:v>
                </c:pt>
                <c:pt idx="6">
                  <c:v>332.72423566425573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7B-4BAF-BBC2-54ED1E632B51}"/>
            </c:ext>
          </c:extLst>
        </c:ser>
        <c:ser>
          <c:idx val="3"/>
          <c:order val="3"/>
          <c:tx>
            <c:strRef>
              <c:f>'FE+EV+VKT-H'!$G$145</c:f>
              <c:strCache>
                <c:ptCount val="1"/>
                <c:pt idx="0">
                  <c:v>HDT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'FE+EV+VKT-H'!$B$146:$C$152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'FE+EV+VKT-H'!$G$146:$G$152</c:f>
              <c:numCache>
                <c:formatCode>_ * #,##0.00_ ;_ * \-#,##0.00_ ;_ * "-"??_ ;_ @_ </c:formatCode>
                <c:ptCount val="7"/>
                <c:pt idx="0">
                  <c:v>2.3422505898609938</c:v>
                </c:pt>
                <c:pt idx="1">
                  <c:v>11.190287847264583</c:v>
                </c:pt>
                <c:pt idx="2">
                  <c:v>33.12238454463813</c:v>
                </c:pt>
                <c:pt idx="3">
                  <c:v>67.139430123500077</c:v>
                </c:pt>
                <c:pt idx="4">
                  <c:v>118.10641057276607</c:v>
                </c:pt>
                <c:pt idx="5">
                  <c:v>193.3226412584977</c:v>
                </c:pt>
                <c:pt idx="6">
                  <c:v>294.53872212767823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27B-4BAF-BBC2-54ED1E632B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31942703"/>
        <c:axId val="1220056143"/>
      </c:barChart>
      <c:catAx>
        <c:axId val="1731942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20056143"/>
        <c:crosses val="autoZero"/>
        <c:auto val="1"/>
        <c:lblAlgn val="ctr"/>
        <c:lblOffset val="100"/>
        <c:noMultiLvlLbl val="0"/>
      </c:catAx>
      <c:valAx>
        <c:axId val="1220056143"/>
        <c:scaling>
          <c:orientation val="minMax"/>
          <c:max val="1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.00_ ;_ * \-#,##0.0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31942703"/>
        <c:crosses val="autoZero"/>
        <c:crossBetween val="between"/>
        <c:majorUnit val="3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Project of e-Commercial</a:t>
            </a:r>
            <a:r>
              <a:rPr lang="en-US" sz="1200" baseline="0"/>
              <a:t> Vehicle Population in China (Million)</a:t>
            </a:r>
            <a:endParaRPr lang="en-US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stacked"/>
        <c:varyColors val="0"/>
        <c:ser>
          <c:idx val="2"/>
          <c:order val="2"/>
          <c:tx>
            <c:strRef>
              <c:f>预测总结H!$B$6</c:f>
              <c:strCache>
                <c:ptCount val="1"/>
                <c:pt idx="0">
                  <c:v>LDT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预测总结H!$C$3:$AJ$3</c:f>
              <c:numCache>
                <c:formatCode>General</c:formatCod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numCache>
            </c:numRef>
          </c:cat>
          <c:val>
            <c:numRef>
              <c:f>预测总结H!$C$6:$AJ$6</c:f>
              <c:numCache>
                <c:formatCode>_ * #,##0.00_ ;_ * \-#,##0.00_ ;_ * "-"??_ ;_ @_ </c:formatCode>
                <c:ptCount val="33"/>
                <c:pt idx="0">
                  <c:v>0.18718443061289969</c:v>
                </c:pt>
                <c:pt idx="1">
                  <c:v>0.22715229183869909</c:v>
                </c:pt>
                <c:pt idx="2">
                  <c:v>0.24690358367739815</c:v>
                </c:pt>
                <c:pt idx="3">
                  <c:v>0.33199973036483921</c:v>
                </c:pt>
                <c:pt idx="4">
                  <c:v>0.48244073190102227</c:v>
                </c:pt>
                <c:pt idx="5">
                  <c:v>0.6982265882859473</c:v>
                </c:pt>
                <c:pt idx="6">
                  <c:v>0.97935729951961448</c:v>
                </c:pt>
                <c:pt idx="7">
                  <c:v>1.1988328656020235</c:v>
                </c:pt>
                <c:pt idx="8">
                  <c:v>1.6428970355657995</c:v>
                </c:pt>
                <c:pt idx="9">
                  <c:v>2.1243653787980428</c:v>
                </c:pt>
                <c:pt idx="10">
                  <c:v>2.7236388952987536</c:v>
                </c:pt>
                <c:pt idx="11">
                  <c:v>3.4407175850679312</c:v>
                </c:pt>
                <c:pt idx="12">
                  <c:v>4.1900400238697335</c:v>
                </c:pt>
                <c:pt idx="13">
                  <c:v>5.0009078754329801</c:v>
                </c:pt>
                <c:pt idx="14">
                  <c:v>5.8733211397576701</c:v>
                </c:pt>
                <c:pt idx="15">
                  <c:v>6.8072798168438062</c:v>
                </c:pt>
                <c:pt idx="16">
                  <c:v>7.8027839066913858</c:v>
                </c:pt>
                <c:pt idx="17">
                  <c:v>8.827589660267785</c:v>
                </c:pt>
                <c:pt idx="18">
                  <c:v>9.8380132962384259</c:v>
                </c:pt>
                <c:pt idx="19">
                  <c:v>10.834054814603309</c:v>
                </c:pt>
                <c:pt idx="20">
                  <c:v>11.815714215362439</c:v>
                </c:pt>
                <c:pt idx="21">
                  <c:v>12.782991498515811</c:v>
                </c:pt>
                <c:pt idx="22">
                  <c:v>13.706585000334607</c:v>
                </c:pt>
                <c:pt idx="23">
                  <c:v>14.63393943781838</c:v>
                </c:pt>
                <c:pt idx="24">
                  <c:v>15.565054810967128</c:v>
                </c:pt>
                <c:pt idx="25">
                  <c:v>16.499931119780854</c:v>
                </c:pt>
                <c:pt idx="26">
                  <c:v>17.438568364259556</c:v>
                </c:pt>
                <c:pt idx="27">
                  <c:v>18.424650325737808</c:v>
                </c:pt>
                <c:pt idx="28">
                  <c:v>19.480866965567948</c:v>
                </c:pt>
                <c:pt idx="29">
                  <c:v>20.607218283749969</c:v>
                </c:pt>
                <c:pt idx="30">
                  <c:v>21.803704280283871</c:v>
                </c:pt>
                <c:pt idx="31">
                  <c:v>23.07032495516966</c:v>
                </c:pt>
                <c:pt idx="32">
                  <c:v>24.35963559140778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D5-4CED-ABD4-405B086C9131}"/>
            </c:ext>
          </c:extLst>
        </c:ser>
        <c:ser>
          <c:idx val="4"/>
          <c:order val="4"/>
          <c:tx>
            <c:strRef>
              <c:f>预测总结H!$B$8</c:f>
              <c:strCache>
                <c:ptCount val="1"/>
                <c:pt idx="0">
                  <c:v>HDT - Road Use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numRef>
              <c:f>预测总结H!$C$3:$AJ$3</c:f>
              <c:numCache>
                <c:formatCode>General</c:formatCod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numCache>
            </c:numRef>
          </c:cat>
          <c:val>
            <c:numRef>
              <c:f>预测总结H!$C$8:$AJ$8</c:f>
              <c:numCache>
                <c:formatCode>_ * #,##0.00_ ;_ * \-#,##0.00_ ;_ * "-"??_ ;_ @_ </c:formatCode>
                <c:ptCount val="33"/>
                <c:pt idx="0">
                  <c:v>4.1784063580547429E-3</c:v>
                </c:pt>
                <c:pt idx="1">
                  <c:v>6.5012190741642268E-3</c:v>
                </c:pt>
                <c:pt idx="2">
                  <c:v>7.9684381483284532E-3</c:v>
                </c:pt>
                <c:pt idx="3">
                  <c:v>1.5042443936047079E-2</c:v>
                </c:pt>
                <c:pt idx="4">
                  <c:v>2.7723236437320106E-2</c:v>
                </c:pt>
                <c:pt idx="5">
                  <c:v>4.6010815652147534E-2</c:v>
                </c:pt>
                <c:pt idx="6">
                  <c:v>6.9905181580529357E-2</c:v>
                </c:pt>
                <c:pt idx="7">
                  <c:v>9.8406334222465586E-2</c:v>
                </c:pt>
                <c:pt idx="8">
                  <c:v>0.13265181815371566</c:v>
                </c:pt>
                <c:pt idx="9">
                  <c:v>0.17567563337427966</c:v>
                </c:pt>
                <c:pt idx="10">
                  <c:v>0.22747777988415752</c:v>
                </c:pt>
                <c:pt idx="11">
                  <c:v>0.28159587732784963</c:v>
                </c:pt>
                <c:pt idx="12">
                  <c:v>0.33802992570535589</c:v>
                </c:pt>
                <c:pt idx="13">
                  <c:v>0.40038732288866774</c:v>
                </c:pt>
                <c:pt idx="14">
                  <c:v>0.46866806887778523</c:v>
                </c:pt>
                <c:pt idx="15">
                  <c:v>0.5428721636727083</c:v>
                </c:pt>
                <c:pt idx="16">
                  <c:v>0.62068365633962264</c:v>
                </c:pt>
                <c:pt idx="17">
                  <c:v>0.70210254687852858</c:v>
                </c:pt>
                <c:pt idx="18">
                  <c:v>0.79379447754667976</c:v>
                </c:pt>
                <c:pt idx="19">
                  <c:v>0.89575944834407628</c:v>
                </c:pt>
                <c:pt idx="20">
                  <c:v>1.0079974592707184</c:v>
                </c:pt>
                <c:pt idx="21">
                  <c:v>1.1269011124546144</c:v>
                </c:pt>
                <c:pt idx="22">
                  <c:v>1.2524704078957642</c:v>
                </c:pt>
                <c:pt idx="23">
                  <c:v>1.3917720546574068</c:v>
                </c:pt>
                <c:pt idx="24">
                  <c:v>1.5448060527395424</c:v>
                </c:pt>
                <c:pt idx="25">
                  <c:v>1.7115724021421708</c:v>
                </c:pt>
                <c:pt idx="26">
                  <c:v>1.8854054606080379</c:v>
                </c:pt>
                <c:pt idx="27">
                  <c:v>2.0663052281371437</c:v>
                </c:pt>
                <c:pt idx="28">
                  <c:v>2.2607881010645343</c:v>
                </c:pt>
                <c:pt idx="29">
                  <c:v>2.468854079390209</c:v>
                </c:pt>
                <c:pt idx="30">
                  <c:v>2.690503163114168</c:v>
                </c:pt>
                <c:pt idx="31">
                  <c:v>2.9186686431731728</c:v>
                </c:pt>
                <c:pt idx="32">
                  <c:v>3.1533505195672222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9D5-4CED-ABD4-405B086C9131}"/>
            </c:ext>
          </c:extLst>
        </c:ser>
        <c:ser>
          <c:idx val="0"/>
          <c:order val="0"/>
          <c:tx>
            <c:strRef>
              <c:f>预测总结H!$B$4</c:f>
              <c:strCache>
                <c:ptCount val="1"/>
                <c:pt idx="0">
                  <c:v>City M&amp;LPV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numRef>
              <c:f>预测总结H!$C$3:$AJ$3</c:f>
              <c:numCache>
                <c:formatCode>General</c:formatCod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numCache>
            </c:numRef>
          </c:cat>
          <c:val>
            <c:numRef>
              <c:f>预测总结H!$C$4:$AJ$4</c:f>
              <c:numCache>
                <c:formatCode>_ * #,##0.00_ ;_ * \-#,##0.00_ ;_ * "-"??_ ;_ @_ </c:formatCode>
                <c:ptCount val="33"/>
                <c:pt idx="0">
                  <c:v>0.54937631469839909</c:v>
                </c:pt>
                <c:pt idx="1">
                  <c:v>0.58984292457032583</c:v>
                </c:pt>
                <c:pt idx="2">
                  <c:v>0.59934473037821612</c:v>
                </c:pt>
                <c:pt idx="3">
                  <c:v>0.60172025418610653</c:v>
                </c:pt>
                <c:pt idx="4">
                  <c:v>0.60681359899399678</c:v>
                </c:pt>
                <c:pt idx="5">
                  <c:v>0.6080162438018869</c:v>
                </c:pt>
                <c:pt idx="6">
                  <c:v>0.6170568736738139</c:v>
                </c:pt>
                <c:pt idx="7">
                  <c:v>0.62805718860977733</c:v>
                </c:pt>
                <c:pt idx="8">
                  <c:v>0.6403266994522705</c:v>
                </c:pt>
                <c:pt idx="9">
                  <c:v>0.65190572113725709</c:v>
                </c:pt>
                <c:pt idx="10">
                  <c:v>0.66279425366473688</c:v>
                </c:pt>
                <c:pt idx="11">
                  <c:v>0.67299229703470997</c:v>
                </c:pt>
                <c:pt idx="12">
                  <c:v>0.68249985124717627</c:v>
                </c:pt>
                <c:pt idx="13">
                  <c:v>0.69050310565557149</c:v>
                </c:pt>
                <c:pt idx="14">
                  <c:v>0.69769254941740189</c:v>
                </c:pt>
                <c:pt idx="15">
                  <c:v>0.70406818253266767</c:v>
                </c:pt>
                <c:pt idx="16">
                  <c:v>0.70963000500136886</c:v>
                </c:pt>
                <c:pt idx="17">
                  <c:v>0.71437801682350544</c:v>
                </c:pt>
                <c:pt idx="18">
                  <c:v>0.71437801682350544</c:v>
                </c:pt>
                <c:pt idx="19">
                  <c:v>0.71437801682350544</c:v>
                </c:pt>
                <c:pt idx="20">
                  <c:v>0.71437801682350544</c:v>
                </c:pt>
                <c:pt idx="21">
                  <c:v>0.71437801682350544</c:v>
                </c:pt>
                <c:pt idx="22">
                  <c:v>0.71437801682350544</c:v>
                </c:pt>
                <c:pt idx="23">
                  <c:v>0.71437801682350544</c:v>
                </c:pt>
                <c:pt idx="24">
                  <c:v>0.71437801682350544</c:v>
                </c:pt>
                <c:pt idx="25">
                  <c:v>0.71437801682350544</c:v>
                </c:pt>
                <c:pt idx="26">
                  <c:v>0.71437801682350544</c:v>
                </c:pt>
                <c:pt idx="27">
                  <c:v>0.71437801682350544</c:v>
                </c:pt>
                <c:pt idx="28">
                  <c:v>0.71437801682350544</c:v>
                </c:pt>
                <c:pt idx="29">
                  <c:v>0.71437801682350544</c:v>
                </c:pt>
                <c:pt idx="30">
                  <c:v>0.71437801682350544</c:v>
                </c:pt>
                <c:pt idx="31">
                  <c:v>0.71437801682350544</c:v>
                </c:pt>
                <c:pt idx="32">
                  <c:v>0.71437801682350544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D5-4CED-ABD4-405B086C9131}"/>
            </c:ext>
          </c:extLst>
        </c:ser>
        <c:ser>
          <c:idx val="1"/>
          <c:order val="1"/>
          <c:tx>
            <c:strRef>
              <c:f>预测总结H!$B$5</c:f>
              <c:strCache>
                <c:ptCount val="1"/>
                <c:pt idx="0">
                  <c:v>Road M&amp;LPV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numRef>
              <c:f>预测总结H!$C$3:$AJ$3</c:f>
              <c:numCache>
                <c:formatCode>General</c:formatCod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numCache>
            </c:numRef>
          </c:cat>
          <c:val>
            <c:numRef>
              <c:f>预测总结H!$C$5:$AJ$5</c:f>
              <c:numCache>
                <c:formatCode>_ * #,##0.00_ ;_ * \-#,##0.00_ ;_ * "-"??_ ;_ @_ </c:formatCode>
                <c:ptCount val="33"/>
                <c:pt idx="0">
                  <c:v>0.13124923623673795</c:v>
                </c:pt>
                <c:pt idx="1">
                  <c:v>0.15070676809511557</c:v>
                </c:pt>
                <c:pt idx="2">
                  <c:v>0.17194249588268201</c:v>
                </c:pt>
                <c:pt idx="3">
                  <c:v>0.19734482660092173</c:v>
                </c:pt>
                <c:pt idx="4">
                  <c:v>0.2269137602498347</c:v>
                </c:pt>
                <c:pt idx="5">
                  <c:v>0.26064929682942101</c:v>
                </c:pt>
                <c:pt idx="6">
                  <c:v>0.29855143633968056</c:v>
                </c:pt>
                <c:pt idx="7">
                  <c:v>0.34062017878061346</c:v>
                </c:pt>
                <c:pt idx="8">
                  <c:v>0.36834279725284536</c:v>
                </c:pt>
                <c:pt idx="9">
                  <c:v>0.399398627685565</c:v>
                </c:pt>
                <c:pt idx="10">
                  <c:v>0.43139926307728799</c:v>
                </c:pt>
                <c:pt idx="11">
                  <c:v>0.46434470342801432</c:v>
                </c:pt>
                <c:pt idx="12">
                  <c:v>0.49823494873774393</c:v>
                </c:pt>
                <c:pt idx="13">
                  <c:v>0.53308057823870825</c:v>
                </c:pt>
                <c:pt idx="14">
                  <c:v>0.56888159193090704</c:v>
                </c:pt>
                <c:pt idx="15">
                  <c:v>0.60469318485533718</c:v>
                </c:pt>
                <c:pt idx="16">
                  <c:v>0.64051535701199869</c:v>
                </c:pt>
                <c:pt idx="17">
                  <c:v>0.67634810840089143</c:v>
                </c:pt>
                <c:pt idx="18">
                  <c:v>0.71213671648479937</c:v>
                </c:pt>
                <c:pt idx="19">
                  <c:v>0.74788118126372249</c:v>
                </c:pt>
                <c:pt idx="20">
                  <c:v>0.78357092350542956</c:v>
                </c:pt>
                <c:pt idx="21">
                  <c:v>0.81920594320992046</c:v>
                </c:pt>
                <c:pt idx="22">
                  <c:v>0.85478624037719519</c:v>
                </c:pt>
                <c:pt idx="23">
                  <c:v>0.85478624037719519</c:v>
                </c:pt>
                <c:pt idx="24">
                  <c:v>0.85478624037719519</c:v>
                </c:pt>
                <c:pt idx="25">
                  <c:v>0.85478624037719519</c:v>
                </c:pt>
                <c:pt idx="26">
                  <c:v>0.85478624037719519</c:v>
                </c:pt>
                <c:pt idx="27">
                  <c:v>0.85478624037719519</c:v>
                </c:pt>
                <c:pt idx="28">
                  <c:v>0.85478624037719519</c:v>
                </c:pt>
                <c:pt idx="29">
                  <c:v>0.85478624037719519</c:v>
                </c:pt>
                <c:pt idx="30">
                  <c:v>0.85478624037719519</c:v>
                </c:pt>
                <c:pt idx="31">
                  <c:v>0.85478624037719519</c:v>
                </c:pt>
                <c:pt idx="32">
                  <c:v>0.85478624037719519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D5-4CED-ABD4-405B086C9131}"/>
            </c:ext>
          </c:extLst>
        </c:ser>
        <c:ser>
          <c:idx val="3"/>
          <c:order val="3"/>
          <c:tx>
            <c:strRef>
              <c:f>预测总结H!$B$7</c:f>
              <c:strCache>
                <c:ptCount val="1"/>
                <c:pt idx="0">
                  <c:v>HDT-City Use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numRef>
              <c:f>预测总结H!$C$3:$AJ$3</c:f>
              <c:numCache>
                <c:formatCode>General</c:formatCod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numCache>
            </c:numRef>
          </c:cat>
          <c:val>
            <c:numRef>
              <c:f>预测总结H!$C$7:$AJ$7</c:f>
              <c:numCache>
                <c:formatCode>_ * #,##0.00_ ;_ * \-#,##0.00_ ;_ * "-"??_ ;_ @_ </c:formatCode>
                <c:ptCount val="33"/>
                <c:pt idx="0">
                  <c:v>1.0605992342379193E-2</c:v>
                </c:pt>
                <c:pt idx="1">
                  <c:v>1.5766977027137578E-2</c:v>
                </c:pt>
                <c:pt idx="2">
                  <c:v>2.0482954054275162E-2</c:v>
                </c:pt>
                <c:pt idx="3">
                  <c:v>2.5814036748755948E-2</c:v>
                </c:pt>
                <c:pt idx="4">
                  <c:v>3.1760225110579944E-2</c:v>
                </c:pt>
                <c:pt idx="5">
                  <c:v>3.3321519139747152E-2</c:v>
                </c:pt>
                <c:pt idx="6">
                  <c:v>3.4891926493878372E-2</c:v>
                </c:pt>
                <c:pt idx="7">
                  <c:v>3.7522447172973608E-2</c:v>
                </c:pt>
                <c:pt idx="8">
                  <c:v>4.1768622022708889E-2</c:v>
                </c:pt>
                <c:pt idx="9">
                  <c:v>4.6570337718120192E-2</c:v>
                </c:pt>
                <c:pt idx="10">
                  <c:v>5.1927594259207531E-2</c:v>
                </c:pt>
                <c:pt idx="11">
                  <c:v>5.7840391645970893E-2</c:v>
                </c:pt>
                <c:pt idx="12">
                  <c:v>6.430872987841027E-2</c:v>
                </c:pt>
                <c:pt idx="13">
                  <c:v>7.2266883288398073E-2</c:v>
                </c:pt>
                <c:pt idx="14">
                  <c:v>8.115931103025828E-2</c:v>
                </c:pt>
                <c:pt idx="15">
                  <c:v>9.0986013103990876E-2</c:v>
                </c:pt>
                <c:pt idx="16">
                  <c:v>0.10174698950959586</c:v>
                </c:pt>
                <c:pt idx="17">
                  <c:v>0.11344224024707324</c:v>
                </c:pt>
                <c:pt idx="18">
                  <c:v>0.12644390142563341</c:v>
                </c:pt>
                <c:pt idx="19">
                  <c:v>0.13981769871340402</c:v>
                </c:pt>
                <c:pt idx="20">
                  <c:v>0.15356363211038501</c:v>
                </c:pt>
                <c:pt idx="21">
                  <c:v>0.16768170161657645</c:v>
                </c:pt>
                <c:pt idx="22">
                  <c:v>0.18217190723197829</c:v>
                </c:pt>
                <c:pt idx="23">
                  <c:v>0.19873474301372085</c:v>
                </c:pt>
                <c:pt idx="24">
                  <c:v>0.21699807285259362</c:v>
                </c:pt>
                <c:pt idx="25">
                  <c:v>0.23696189674859666</c:v>
                </c:pt>
                <c:pt idx="26">
                  <c:v>0.25862621470173003</c:v>
                </c:pt>
                <c:pt idx="27">
                  <c:v>0.28199102671199355</c:v>
                </c:pt>
                <c:pt idx="28">
                  <c:v>0.30819654096286686</c:v>
                </c:pt>
                <c:pt idx="29">
                  <c:v>0.33554226339721954</c:v>
                </c:pt>
                <c:pt idx="30">
                  <c:v>0.3640281940150516</c:v>
                </c:pt>
                <c:pt idx="31">
                  <c:v>0.39365433281636308</c:v>
                </c:pt>
                <c:pt idx="32">
                  <c:v>0.42442067980115394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9D5-4CED-ABD4-405B086C91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32937183"/>
        <c:axId val="991805631"/>
      </c:barChart>
      <c:catAx>
        <c:axId val="932937183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91805631"/>
        <c:crosses val="autoZero"/>
        <c:auto val="1"/>
        <c:lblAlgn val="ctr"/>
        <c:lblOffset val="100"/>
        <c:noMultiLvlLbl val="0"/>
      </c:catAx>
      <c:valAx>
        <c:axId val="991805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.00_ ;_ * \-#,##0.0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32937183"/>
        <c:crossesAt val="1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 orientation="landscape"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e-Commercial Vehicle Populatoin Projection (Million)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预测总结H!$B$12</c:f>
              <c:strCache>
                <c:ptCount val="1"/>
                <c:pt idx="0">
                  <c:v>City M&amp;LPV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预测总结H!$C$11:$J$11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预测总结H!$C$12:$J$12</c:f>
              <c:numCache>
                <c:formatCode>_ * #,##0.00_ ;_ * \-#,##0.00_ ;_ * "-"??_ ;_ @_ </c:formatCode>
                <c:ptCount val="7"/>
                <c:pt idx="0">
                  <c:v>0.59934473037821612</c:v>
                </c:pt>
                <c:pt idx="1">
                  <c:v>0.62805718860977733</c:v>
                </c:pt>
                <c:pt idx="2">
                  <c:v>0.68249985124717627</c:v>
                </c:pt>
                <c:pt idx="3">
                  <c:v>0.71437801682350544</c:v>
                </c:pt>
                <c:pt idx="4">
                  <c:v>0.71437801682350544</c:v>
                </c:pt>
                <c:pt idx="5">
                  <c:v>0.71437801682350544</c:v>
                </c:pt>
                <c:pt idx="6">
                  <c:v>0.71437801682350544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00-4BB6-99CD-3EB777F5CF0F}"/>
            </c:ext>
          </c:extLst>
        </c:ser>
        <c:ser>
          <c:idx val="1"/>
          <c:order val="1"/>
          <c:tx>
            <c:strRef>
              <c:f>预测总结H!$B$13</c:f>
              <c:strCache>
                <c:ptCount val="1"/>
                <c:pt idx="0">
                  <c:v>Road M&amp;LPV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预测总结H!$C$11:$J$11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预测总结H!$C$13:$J$13</c:f>
              <c:numCache>
                <c:formatCode>_ * #,##0.00_ ;_ * \-#,##0.00_ ;_ * "-"??_ ;_ @_ </c:formatCode>
                <c:ptCount val="7"/>
                <c:pt idx="0">
                  <c:v>0.17194249588268201</c:v>
                </c:pt>
                <c:pt idx="1">
                  <c:v>0.34062017878061346</c:v>
                </c:pt>
                <c:pt idx="2">
                  <c:v>0.49823494873774393</c:v>
                </c:pt>
                <c:pt idx="3">
                  <c:v>0.67634810840089143</c:v>
                </c:pt>
                <c:pt idx="4">
                  <c:v>0.85478624037719519</c:v>
                </c:pt>
                <c:pt idx="5">
                  <c:v>0.85478624037719519</c:v>
                </c:pt>
                <c:pt idx="6">
                  <c:v>0.85478624037719519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00-4BB6-99CD-3EB777F5CF0F}"/>
            </c:ext>
          </c:extLst>
        </c:ser>
        <c:ser>
          <c:idx val="2"/>
          <c:order val="2"/>
          <c:tx>
            <c:strRef>
              <c:f>预测总结H!$B$14</c:f>
              <c:strCache>
                <c:ptCount val="1"/>
                <c:pt idx="0">
                  <c:v>LDT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预测总结H!$C$11:$J$11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预测总结H!$C$14:$J$14</c:f>
              <c:numCache>
                <c:formatCode>_ * #,##0.00_ ;_ * \-#,##0.00_ ;_ * "-"??_ ;_ @_ </c:formatCode>
                <c:ptCount val="7"/>
                <c:pt idx="0">
                  <c:v>0.24690358367739815</c:v>
                </c:pt>
                <c:pt idx="1">
                  <c:v>1.1988328656020235</c:v>
                </c:pt>
                <c:pt idx="2">
                  <c:v>4.1900400238697335</c:v>
                </c:pt>
                <c:pt idx="3">
                  <c:v>8.827589660267785</c:v>
                </c:pt>
                <c:pt idx="4">
                  <c:v>13.706585000334607</c:v>
                </c:pt>
                <c:pt idx="5">
                  <c:v>18.424650325737808</c:v>
                </c:pt>
                <c:pt idx="6">
                  <c:v>24.35963559140778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00-4BB6-99CD-3EB777F5CF0F}"/>
            </c:ext>
          </c:extLst>
        </c:ser>
        <c:ser>
          <c:idx val="3"/>
          <c:order val="3"/>
          <c:tx>
            <c:strRef>
              <c:f>预测总结H!$B$15</c:f>
              <c:strCache>
                <c:ptCount val="1"/>
                <c:pt idx="0">
                  <c:v>HDT-City Use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预测总结H!$C$11:$J$11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预测总结H!$C$15:$J$15</c:f>
              <c:numCache>
                <c:formatCode>_ * #,##0.00_ ;_ * \-#,##0.00_ ;_ * "-"??_ ;_ @_ </c:formatCode>
                <c:ptCount val="7"/>
                <c:pt idx="0">
                  <c:v>2.0482954054275162E-2</c:v>
                </c:pt>
                <c:pt idx="1">
                  <c:v>3.7522447172973608E-2</c:v>
                </c:pt>
                <c:pt idx="2">
                  <c:v>6.430872987841027E-2</c:v>
                </c:pt>
                <c:pt idx="3">
                  <c:v>0.11344224024707324</c:v>
                </c:pt>
                <c:pt idx="4">
                  <c:v>0.18217190723197829</c:v>
                </c:pt>
                <c:pt idx="5">
                  <c:v>0.28199102671199355</c:v>
                </c:pt>
                <c:pt idx="6">
                  <c:v>0.42442067980115394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00-4BB6-99CD-3EB777F5CF0F}"/>
            </c:ext>
          </c:extLst>
        </c:ser>
        <c:ser>
          <c:idx val="4"/>
          <c:order val="4"/>
          <c:tx>
            <c:strRef>
              <c:f>预测总结H!$B$16</c:f>
              <c:strCache>
                <c:ptCount val="1"/>
                <c:pt idx="0">
                  <c:v>HDT - Road Use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预测总结H!$C$11:$J$11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预测总结H!$C$16:$J$16</c:f>
              <c:numCache>
                <c:formatCode>_ * #,##0.00_ ;_ * \-#,##0.00_ ;_ * "-"??_ ;_ @_ </c:formatCode>
                <c:ptCount val="7"/>
                <c:pt idx="0">
                  <c:v>7.9684381483284532E-3</c:v>
                </c:pt>
                <c:pt idx="1">
                  <c:v>9.8406334222465586E-2</c:v>
                </c:pt>
                <c:pt idx="2">
                  <c:v>0.33802992570535589</c:v>
                </c:pt>
                <c:pt idx="3">
                  <c:v>0.70210254687852858</c:v>
                </c:pt>
                <c:pt idx="4">
                  <c:v>1.2524704078957642</c:v>
                </c:pt>
                <c:pt idx="5">
                  <c:v>2.0663052281371437</c:v>
                </c:pt>
                <c:pt idx="6">
                  <c:v>3.1533505195672222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00-4BB6-99CD-3EB777F5CF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13647135"/>
        <c:axId val="1721466447"/>
      </c:barChart>
      <c:catAx>
        <c:axId val="1213647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21466447"/>
        <c:crosses val="autoZero"/>
        <c:auto val="1"/>
        <c:lblAlgn val="ctr"/>
        <c:lblOffset val="100"/>
        <c:noMultiLvlLbl val="0"/>
      </c:catAx>
      <c:valAx>
        <c:axId val="1721466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.00_ ;_ * \-#,##0.0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13647135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Carbon</a:t>
            </a:r>
            <a:r>
              <a:rPr lang="en-US" sz="1100" baseline="0"/>
              <a:t> Saving for China M&amp;LDV Electrification (million tons)</a:t>
            </a:r>
            <a:endParaRPr lang="en-US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预测总结H!$D$145</c:f>
              <c:strCache>
                <c:ptCount val="1"/>
                <c:pt idx="0">
                  <c:v>Urban Bus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预测总结H!$B$146:$C$152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预测总结H!$D$146:$D$152</c:f>
              <c:numCache>
                <c:formatCode>_ * #,##0.00_ ;_ * \-#,##0.00_ ;_ * "-"??_ ;_ @_ </c:formatCode>
                <c:ptCount val="7"/>
                <c:pt idx="0">
                  <c:v>4.8657288231111204</c:v>
                </c:pt>
                <c:pt idx="1">
                  <c:v>3.6665884456479887</c:v>
                </c:pt>
                <c:pt idx="2">
                  <c:v>4.469257485247347</c:v>
                </c:pt>
                <c:pt idx="3">
                  <c:v>5.2641060000667004</c:v>
                </c:pt>
                <c:pt idx="4">
                  <c:v>5.9395209679314842</c:v>
                </c:pt>
                <c:pt idx="5">
                  <c:v>5.9395209679314842</c:v>
                </c:pt>
                <c:pt idx="6">
                  <c:v>5.9395209679314842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62-49E3-8781-7790667DBEF2}"/>
            </c:ext>
          </c:extLst>
        </c:ser>
        <c:ser>
          <c:idx val="1"/>
          <c:order val="1"/>
          <c:tx>
            <c:strRef>
              <c:f>预测总结H!$E$145</c:f>
              <c:strCache>
                <c:ptCount val="1"/>
                <c:pt idx="0">
                  <c:v>Road Bus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预测总结H!$B$146:$C$152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预测总结H!$E$146:$E$152</c:f>
              <c:numCache>
                <c:formatCode>_ * #,##0.00_ ;_ * \-#,##0.00_ ;_ * "-"??_ ;_ @_ </c:formatCode>
                <c:ptCount val="7"/>
                <c:pt idx="0">
                  <c:v>40.131941162523852</c:v>
                </c:pt>
                <c:pt idx="1">
                  <c:v>42.002189964561175</c:v>
                </c:pt>
                <c:pt idx="2">
                  <c:v>51.197074522695949</c:v>
                </c:pt>
                <c:pt idx="3">
                  <c:v>60.302371942186326</c:v>
                </c:pt>
                <c:pt idx="4">
                  <c:v>68.039511849130832</c:v>
                </c:pt>
                <c:pt idx="5">
                  <c:v>68.039511849130832</c:v>
                </c:pt>
                <c:pt idx="6">
                  <c:v>68.039511849130832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62-49E3-8781-7790667DBEF2}"/>
            </c:ext>
          </c:extLst>
        </c:ser>
        <c:ser>
          <c:idx val="2"/>
          <c:order val="2"/>
          <c:tx>
            <c:strRef>
              <c:f>预测总结H!$F$145</c:f>
              <c:strCache>
                <c:ptCount val="1"/>
                <c:pt idx="0">
                  <c:v>LDT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预测总结H!$B$146:$C$152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预测总结H!$F$146:$F$152</c:f>
              <c:numCache>
                <c:formatCode>_ * #,##0.00_ ;_ * \-#,##0.00_ ;_ * "-"??_ ;_ @_ </c:formatCode>
                <c:ptCount val="7"/>
                <c:pt idx="0">
                  <c:v>3.3724152339456359</c:v>
                </c:pt>
                <c:pt idx="1">
                  <c:v>16.374659932815963</c:v>
                </c:pt>
                <c:pt idx="2">
                  <c:v>57.231064032683605</c:v>
                </c:pt>
                <c:pt idx="3">
                  <c:v>120.57458788530849</c:v>
                </c:pt>
                <c:pt idx="4">
                  <c:v>187.21597869108049</c:v>
                </c:pt>
                <c:pt idx="5">
                  <c:v>251.65925302981975</c:v>
                </c:pt>
                <c:pt idx="6">
                  <c:v>332.72423566425573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162-49E3-8781-7790667DBEF2}"/>
            </c:ext>
          </c:extLst>
        </c:ser>
        <c:ser>
          <c:idx val="3"/>
          <c:order val="3"/>
          <c:tx>
            <c:strRef>
              <c:f>预测总结H!$G$145</c:f>
              <c:strCache>
                <c:ptCount val="1"/>
                <c:pt idx="0">
                  <c:v>HDT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预测总结H!$B$146:$C$152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预测总结H!$G$146:$G$152</c:f>
              <c:numCache>
                <c:formatCode>_ * #,##0.00_ ;_ * \-#,##0.00_ ;_ * "-"??_ ;_ @_ </c:formatCode>
                <c:ptCount val="7"/>
                <c:pt idx="0">
                  <c:v>3.1230007864813247</c:v>
                </c:pt>
                <c:pt idx="1">
                  <c:v>11.190287847264583</c:v>
                </c:pt>
                <c:pt idx="2">
                  <c:v>33.12238454463813</c:v>
                </c:pt>
                <c:pt idx="3">
                  <c:v>67.139430123500077</c:v>
                </c:pt>
                <c:pt idx="4">
                  <c:v>118.10641057276607</c:v>
                </c:pt>
                <c:pt idx="5">
                  <c:v>193.3226412584977</c:v>
                </c:pt>
                <c:pt idx="6">
                  <c:v>294.53872212767823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162-49E3-8781-7790667DBE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31942703"/>
        <c:axId val="1220056143"/>
      </c:barChart>
      <c:catAx>
        <c:axId val="1731942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20056143"/>
        <c:crosses val="autoZero"/>
        <c:auto val="1"/>
        <c:lblAlgn val="ctr"/>
        <c:lblOffset val="100"/>
        <c:noMultiLvlLbl val="0"/>
      </c:catAx>
      <c:valAx>
        <c:axId val="1220056143"/>
        <c:scaling>
          <c:orientation val="minMax"/>
          <c:max val="1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.00_ ;_ * \-#,##0.0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31942703"/>
        <c:crosses val="autoZero"/>
        <c:crossBetween val="between"/>
        <c:majorUnit val="3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China</a:t>
            </a:r>
            <a:r>
              <a:rPr lang="en-US" baseline="0"/>
              <a:t> Vehicle Populaiton Projection (Million)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BAU早年计算!$B$3</c:f>
              <c:strCache>
                <c:ptCount val="1"/>
                <c:pt idx="0">
                  <c:v>Passenger Vehicle 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BAU早年计算!$A$4:$A$13</c:f>
              <c:numCache>
                <c:formatCode>General</c:formatCode>
                <c:ptCount val="10"/>
                <c:pt idx="0">
                  <c:v>2010</c:v>
                </c:pt>
                <c:pt idx="1">
                  <c:v>2015</c:v>
                </c:pt>
                <c:pt idx="2">
                  <c:v>2019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BAU早年计算!$B$4:$B$13</c:f>
              <c:numCache>
                <c:formatCode>0.0</c:formatCode>
                <c:ptCount val="10"/>
                <c:pt idx="0">
                  <c:v>49.191600000000001</c:v>
                </c:pt>
                <c:pt idx="1">
                  <c:v>127.00069999999999</c:v>
                </c:pt>
                <c:pt idx="2">
                  <c:v>224.90771980651999</c:v>
                </c:pt>
                <c:pt idx="3">
                  <c:v>243.47643229281414</c:v>
                </c:pt>
                <c:pt idx="4">
                  <c:v>325.20737334816681</c:v>
                </c:pt>
                <c:pt idx="5">
                  <c:v>378.2727361658242</c:v>
                </c:pt>
                <c:pt idx="6">
                  <c:v>406.03235084255806</c:v>
                </c:pt>
                <c:pt idx="7">
                  <c:v>418.6411834546218</c:v>
                </c:pt>
                <c:pt idx="8">
                  <c:v>419.18599656193766</c:v>
                </c:pt>
                <c:pt idx="9">
                  <c:v>412.52259589258369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5F-46A1-A73E-6770E7E81075}"/>
            </c:ext>
          </c:extLst>
        </c:ser>
        <c:ser>
          <c:idx val="1"/>
          <c:order val="1"/>
          <c:tx>
            <c:strRef>
              <c:f>BAU早年计算!$D$3</c:f>
              <c:strCache>
                <c:ptCount val="1"/>
                <c:pt idx="0">
                  <c:v>Light Duty Commercial Vehicle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BAU早年计算!$A$4:$A$13</c:f>
              <c:numCache>
                <c:formatCode>General</c:formatCode>
                <c:ptCount val="10"/>
                <c:pt idx="0">
                  <c:v>2010</c:v>
                </c:pt>
                <c:pt idx="1">
                  <c:v>2015</c:v>
                </c:pt>
                <c:pt idx="2">
                  <c:v>2019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BAU早年计算!$D$4:$D$13</c:f>
              <c:numCache>
                <c:formatCode>0.0</c:formatCode>
                <c:ptCount val="10"/>
                <c:pt idx="0">
                  <c:v>9.31</c:v>
                </c:pt>
                <c:pt idx="1">
                  <c:v>13.8</c:v>
                </c:pt>
                <c:pt idx="2">
                  <c:v>17.28</c:v>
                </c:pt>
                <c:pt idx="3">
                  <c:v>17.51819311231656</c:v>
                </c:pt>
                <c:pt idx="4">
                  <c:v>21.001820662082459</c:v>
                </c:pt>
                <c:pt idx="5">
                  <c:v>24.340012726726741</c:v>
                </c:pt>
                <c:pt idx="6">
                  <c:v>27.394680164443294</c:v>
                </c:pt>
                <c:pt idx="7">
                  <c:v>30.4637988747075</c:v>
                </c:pt>
                <c:pt idx="8">
                  <c:v>33.151839058533504</c:v>
                </c:pt>
                <c:pt idx="9">
                  <c:v>35.83719652592108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5F-46A1-A73E-6770E7E81075}"/>
            </c:ext>
          </c:extLst>
        </c:ser>
        <c:ser>
          <c:idx val="2"/>
          <c:order val="2"/>
          <c:tx>
            <c:strRef>
              <c:f>BAU早年计算!$G$3</c:f>
              <c:strCache>
                <c:ptCount val="1"/>
                <c:pt idx="0">
                  <c:v>Heavy Duty Commercial Vehicle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numRef>
              <c:f>BAU早年计算!$A$4:$A$13</c:f>
              <c:numCache>
                <c:formatCode>General</c:formatCode>
                <c:ptCount val="10"/>
                <c:pt idx="0">
                  <c:v>2010</c:v>
                </c:pt>
                <c:pt idx="1">
                  <c:v>2015</c:v>
                </c:pt>
                <c:pt idx="2">
                  <c:v>2019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BAU早年计算!$G$4:$G$13</c:f>
              <c:numCache>
                <c:formatCode>0.0</c:formatCode>
                <c:ptCount val="10"/>
                <c:pt idx="0">
                  <c:v>5.7</c:v>
                </c:pt>
                <c:pt idx="1">
                  <c:v>6.5</c:v>
                </c:pt>
                <c:pt idx="2">
                  <c:v>7.6</c:v>
                </c:pt>
                <c:pt idx="3">
                  <c:v>7.7388265952129629</c:v>
                </c:pt>
                <c:pt idx="4">
                  <c:v>8.1375777117904793</c:v>
                </c:pt>
                <c:pt idx="5">
                  <c:v>8.4971475893931849</c:v>
                </c:pt>
                <c:pt idx="6">
                  <c:v>8.8113178866813318</c:v>
                </c:pt>
                <c:pt idx="7">
                  <c:v>9.1138288108061598</c:v>
                </c:pt>
                <c:pt idx="8">
                  <c:v>9.3725915012250471</c:v>
                </c:pt>
                <c:pt idx="9">
                  <c:v>9.6230819924335265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D5F-46A1-A73E-6770E7E810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733424"/>
        <c:axId val="1622218992"/>
      </c:barChart>
      <c:catAx>
        <c:axId val="184733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22218992"/>
        <c:crosses val="autoZero"/>
        <c:auto val="1"/>
        <c:lblAlgn val="ctr"/>
        <c:lblOffset val="100"/>
        <c:noMultiLvlLbl val="0"/>
      </c:catAx>
      <c:valAx>
        <c:axId val="1622218992"/>
        <c:scaling>
          <c:orientation val="minMax"/>
        </c:scaling>
        <c:delete val="0"/>
        <c:axPos val="l"/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4733424"/>
        <c:crosses val="autoZero"/>
        <c:crossBetween val="between"/>
        <c:majorUnit val="1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China</a:t>
            </a:r>
            <a:r>
              <a:rPr lang="en-US" baseline="0"/>
              <a:t> Vehicle Populaiton Projection (Million)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BAU!$B$3</c:f>
              <c:strCache>
                <c:ptCount val="1"/>
                <c:pt idx="0">
                  <c:v>Passenger Vehicle 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BAU!$A$4:$A$13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BAU!$B$4:$B$13</c:f>
              <c:numCache>
                <c:formatCode>0.0</c:formatCode>
                <c:ptCount val="7"/>
                <c:pt idx="0">
                  <c:v>243.47643229281414</c:v>
                </c:pt>
                <c:pt idx="1">
                  <c:v>325.20737334816681</c:v>
                </c:pt>
                <c:pt idx="2">
                  <c:v>378.2727361658242</c:v>
                </c:pt>
                <c:pt idx="3">
                  <c:v>406.03235084255806</c:v>
                </c:pt>
                <c:pt idx="4">
                  <c:v>418.6411834546218</c:v>
                </c:pt>
                <c:pt idx="5">
                  <c:v>419.18599656193766</c:v>
                </c:pt>
                <c:pt idx="6">
                  <c:v>412.52259589258369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60-4EBA-8603-A8DC78E52318}"/>
            </c:ext>
          </c:extLst>
        </c:ser>
        <c:ser>
          <c:idx val="1"/>
          <c:order val="1"/>
          <c:tx>
            <c:strRef>
              <c:f>BAU!$D$3</c:f>
              <c:strCache>
                <c:ptCount val="1"/>
                <c:pt idx="0">
                  <c:v>Light Duty Commercial Vehicle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BAU!$A$4:$A$13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BAU!$D$4:$D$13</c:f>
              <c:numCache>
                <c:formatCode>0.0</c:formatCode>
                <c:ptCount val="7"/>
                <c:pt idx="0">
                  <c:v>17.51819311231656</c:v>
                </c:pt>
                <c:pt idx="1">
                  <c:v>21.001820662082459</c:v>
                </c:pt>
                <c:pt idx="2">
                  <c:v>24.340012726726741</c:v>
                </c:pt>
                <c:pt idx="3">
                  <c:v>27.394680164443294</c:v>
                </c:pt>
                <c:pt idx="4">
                  <c:v>30.4637988747075</c:v>
                </c:pt>
                <c:pt idx="5">
                  <c:v>33.151839058533504</c:v>
                </c:pt>
                <c:pt idx="6">
                  <c:v>35.83719652592108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60-4EBA-8603-A8DC78E52318}"/>
            </c:ext>
          </c:extLst>
        </c:ser>
        <c:ser>
          <c:idx val="2"/>
          <c:order val="2"/>
          <c:tx>
            <c:strRef>
              <c:f>BAU!$G$3</c:f>
              <c:strCache>
                <c:ptCount val="1"/>
                <c:pt idx="0">
                  <c:v>Heavy Duty Commercial Vehicle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numRef>
              <c:f>BAU!$A$4:$A$13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BAU!$G$4:$G$13</c:f>
              <c:numCache>
                <c:formatCode>0.0</c:formatCode>
                <c:ptCount val="7"/>
                <c:pt idx="0">
                  <c:v>7.7388265952129629</c:v>
                </c:pt>
                <c:pt idx="1">
                  <c:v>8.1375777117904793</c:v>
                </c:pt>
                <c:pt idx="2">
                  <c:v>8.4971475893931849</c:v>
                </c:pt>
                <c:pt idx="3">
                  <c:v>8.8113178866813318</c:v>
                </c:pt>
                <c:pt idx="4">
                  <c:v>9.1138288108061598</c:v>
                </c:pt>
                <c:pt idx="5">
                  <c:v>9.3725915012250471</c:v>
                </c:pt>
                <c:pt idx="6">
                  <c:v>9.6230819924335265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60-4EBA-8603-A8DC78E523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733424"/>
        <c:axId val="1622218992"/>
      </c:barChart>
      <c:catAx>
        <c:axId val="184733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22218992"/>
        <c:crosses val="autoZero"/>
        <c:auto val="1"/>
        <c:lblAlgn val="ctr"/>
        <c:lblOffset val="100"/>
        <c:noMultiLvlLbl val="0"/>
      </c:catAx>
      <c:valAx>
        <c:axId val="1622218992"/>
        <c:scaling>
          <c:orientation val="minMax"/>
        </c:scaling>
        <c:delete val="0"/>
        <c:axPos val="l"/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4733424"/>
        <c:crosses val="autoZero"/>
        <c:crossBetween val="between"/>
        <c:majorUnit val="1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China</a:t>
            </a:r>
            <a:r>
              <a:rPr lang="en-US" baseline="0"/>
              <a:t> Vehicle Populaiton Projection (Million)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FE_L!$B$3</c:f>
              <c:strCache>
                <c:ptCount val="1"/>
                <c:pt idx="0">
                  <c:v>Passenger Vehicle 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FE_L!$A$4:$A$13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FE_L!$B$4:$B$13</c:f>
              <c:numCache>
                <c:formatCode>0.0</c:formatCode>
                <c:ptCount val="7"/>
                <c:pt idx="0">
                  <c:v>243.47643229281414</c:v>
                </c:pt>
                <c:pt idx="1">
                  <c:v>325.20737334816681</c:v>
                </c:pt>
                <c:pt idx="2">
                  <c:v>378.2727361658242</c:v>
                </c:pt>
                <c:pt idx="3">
                  <c:v>406.03235084255806</c:v>
                </c:pt>
                <c:pt idx="4">
                  <c:v>418.6411834546218</c:v>
                </c:pt>
                <c:pt idx="5">
                  <c:v>419.18599656193766</c:v>
                </c:pt>
                <c:pt idx="6">
                  <c:v>412.52259589258369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68-48E9-B49B-399A108744EF}"/>
            </c:ext>
          </c:extLst>
        </c:ser>
        <c:ser>
          <c:idx val="1"/>
          <c:order val="1"/>
          <c:tx>
            <c:strRef>
              <c:f>FE_L!$D$3</c:f>
              <c:strCache>
                <c:ptCount val="1"/>
                <c:pt idx="0">
                  <c:v>Light Duty Commercial Vehicle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FE_L!$A$4:$A$13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FE_L!$D$4:$D$13</c:f>
              <c:numCache>
                <c:formatCode>0.0</c:formatCode>
                <c:ptCount val="7"/>
                <c:pt idx="0">
                  <c:v>17.51819311231656</c:v>
                </c:pt>
                <c:pt idx="1">
                  <c:v>21.001820662082459</c:v>
                </c:pt>
                <c:pt idx="2">
                  <c:v>24.340012726726741</c:v>
                </c:pt>
                <c:pt idx="3">
                  <c:v>27.394680164443294</c:v>
                </c:pt>
                <c:pt idx="4">
                  <c:v>30.4637988747075</c:v>
                </c:pt>
                <c:pt idx="5">
                  <c:v>33.151839058533504</c:v>
                </c:pt>
                <c:pt idx="6">
                  <c:v>35.83719652592108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68-48E9-B49B-399A108744EF}"/>
            </c:ext>
          </c:extLst>
        </c:ser>
        <c:ser>
          <c:idx val="2"/>
          <c:order val="2"/>
          <c:tx>
            <c:strRef>
              <c:f>FE_L!$G$3</c:f>
              <c:strCache>
                <c:ptCount val="1"/>
                <c:pt idx="0">
                  <c:v>Heavy Duty Commercial Vehicle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numRef>
              <c:f>FE_L!$A$4:$A$13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FE_L!$G$4:$G$13</c:f>
              <c:numCache>
                <c:formatCode>0.0</c:formatCode>
                <c:ptCount val="7"/>
                <c:pt idx="0">
                  <c:v>7.7388265952129629</c:v>
                </c:pt>
                <c:pt idx="1">
                  <c:v>8.1375777117904793</c:v>
                </c:pt>
                <c:pt idx="2">
                  <c:v>8.4971475893931849</c:v>
                </c:pt>
                <c:pt idx="3">
                  <c:v>8.8113178866813318</c:v>
                </c:pt>
                <c:pt idx="4">
                  <c:v>9.1138288108061598</c:v>
                </c:pt>
                <c:pt idx="5">
                  <c:v>9.3725915012250471</c:v>
                </c:pt>
                <c:pt idx="6">
                  <c:v>9.6230819924335265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568-48E9-B49B-399A108744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733424"/>
        <c:axId val="1622218992"/>
      </c:barChart>
      <c:catAx>
        <c:axId val="184733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22218992"/>
        <c:crosses val="autoZero"/>
        <c:auto val="1"/>
        <c:lblAlgn val="ctr"/>
        <c:lblOffset val="100"/>
        <c:noMultiLvlLbl val="0"/>
      </c:catAx>
      <c:valAx>
        <c:axId val="1622218992"/>
        <c:scaling>
          <c:orientation val="minMax"/>
        </c:scaling>
        <c:delete val="0"/>
        <c:axPos val="l"/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4733424"/>
        <c:crosses val="autoZero"/>
        <c:crossBetween val="between"/>
        <c:majorUnit val="1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China</a:t>
            </a:r>
            <a:r>
              <a:rPr lang="en-US" baseline="0"/>
              <a:t> Vehicle Populaiton Projection (Million)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FE_M!$B$3</c:f>
              <c:strCache>
                <c:ptCount val="1"/>
                <c:pt idx="0">
                  <c:v>Passenger VehicMe 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FE_M!$A$4:$A$13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FE_M!$B$4:$B$13</c:f>
              <c:numCache>
                <c:formatCode>0.0</c:formatCode>
                <c:ptCount val="7"/>
                <c:pt idx="0">
                  <c:v>243.47643229281414</c:v>
                </c:pt>
                <c:pt idx="1">
                  <c:v>325.20737334816681</c:v>
                </c:pt>
                <c:pt idx="2">
                  <c:v>378.2727361658242</c:v>
                </c:pt>
                <c:pt idx="3">
                  <c:v>406.03235084255806</c:v>
                </c:pt>
                <c:pt idx="4">
                  <c:v>418.6411834546218</c:v>
                </c:pt>
                <c:pt idx="5">
                  <c:v>419.18599656193766</c:v>
                </c:pt>
                <c:pt idx="6">
                  <c:v>412.52259589258369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CF-4EF1-975F-CCBAEC4592CC}"/>
            </c:ext>
          </c:extLst>
        </c:ser>
        <c:ser>
          <c:idx val="1"/>
          <c:order val="1"/>
          <c:tx>
            <c:strRef>
              <c:f>FE_M!$D$3</c:f>
              <c:strCache>
                <c:ptCount val="1"/>
                <c:pt idx="0">
                  <c:v>Might Duty CommerciaM VehicMe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FE_M!$A$4:$A$13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FE_M!$D$4:$D$13</c:f>
              <c:numCache>
                <c:formatCode>0.0</c:formatCode>
                <c:ptCount val="7"/>
                <c:pt idx="0">
                  <c:v>17.51819311231656</c:v>
                </c:pt>
                <c:pt idx="1">
                  <c:v>21.001820662082459</c:v>
                </c:pt>
                <c:pt idx="2">
                  <c:v>24.340012726726741</c:v>
                </c:pt>
                <c:pt idx="3">
                  <c:v>27.394680164443294</c:v>
                </c:pt>
                <c:pt idx="4">
                  <c:v>30.4637988747075</c:v>
                </c:pt>
                <c:pt idx="5">
                  <c:v>33.151839058533504</c:v>
                </c:pt>
                <c:pt idx="6">
                  <c:v>35.83719652592108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CF-4EF1-975F-CCBAEC4592CC}"/>
            </c:ext>
          </c:extLst>
        </c:ser>
        <c:ser>
          <c:idx val="2"/>
          <c:order val="2"/>
          <c:tx>
            <c:strRef>
              <c:f>FE_M!$G$3</c:f>
              <c:strCache>
                <c:ptCount val="1"/>
                <c:pt idx="0">
                  <c:v>Heavy Duty CommerciaM VehicMe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numRef>
              <c:f>FE_M!$A$4:$A$13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FE_M!$G$4:$G$13</c:f>
              <c:numCache>
                <c:formatCode>0.0</c:formatCode>
                <c:ptCount val="7"/>
                <c:pt idx="0">
                  <c:v>7.7388265952129629</c:v>
                </c:pt>
                <c:pt idx="1">
                  <c:v>8.1375777117904793</c:v>
                </c:pt>
                <c:pt idx="2">
                  <c:v>8.4971475893931849</c:v>
                </c:pt>
                <c:pt idx="3">
                  <c:v>8.8113178866813318</c:v>
                </c:pt>
                <c:pt idx="4">
                  <c:v>9.1138288108061598</c:v>
                </c:pt>
                <c:pt idx="5">
                  <c:v>9.3725915012250471</c:v>
                </c:pt>
                <c:pt idx="6">
                  <c:v>9.6230819924335265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CF-4EF1-975F-CCBAEC4592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733424"/>
        <c:axId val="1622218992"/>
      </c:barChart>
      <c:catAx>
        <c:axId val="184733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22218992"/>
        <c:crosses val="autoZero"/>
        <c:auto val="1"/>
        <c:lblAlgn val="ctr"/>
        <c:lblOffset val="100"/>
        <c:noMultiLvlLbl val="0"/>
      </c:catAx>
      <c:valAx>
        <c:axId val="1622218992"/>
        <c:scaling>
          <c:orientation val="minMax"/>
        </c:scaling>
        <c:delete val="0"/>
        <c:axPos val="l"/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4733424"/>
        <c:crosses val="autoZero"/>
        <c:crossBetween val="between"/>
        <c:majorUnit val="1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China</a:t>
            </a:r>
            <a:r>
              <a:rPr lang="en-US" baseline="0"/>
              <a:t> Vehicle Populaiton Projection (Million)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FE_H!$B$3</c:f>
              <c:strCache>
                <c:ptCount val="1"/>
                <c:pt idx="0">
                  <c:v>Passenger Vehicle 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FE_H!$A$4:$A$13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FE_H!$B$4:$B$13</c:f>
              <c:numCache>
                <c:formatCode>0.0</c:formatCode>
                <c:ptCount val="7"/>
                <c:pt idx="0">
                  <c:v>243.47643229281414</c:v>
                </c:pt>
                <c:pt idx="1">
                  <c:v>325.20737334816681</c:v>
                </c:pt>
                <c:pt idx="2">
                  <c:v>378.2727361658242</c:v>
                </c:pt>
                <c:pt idx="3">
                  <c:v>406.03235084255806</c:v>
                </c:pt>
                <c:pt idx="4">
                  <c:v>418.6411834546218</c:v>
                </c:pt>
                <c:pt idx="5">
                  <c:v>419.18599656193766</c:v>
                </c:pt>
                <c:pt idx="6">
                  <c:v>412.52259589258369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AA-4E86-AB86-924EC67DC981}"/>
            </c:ext>
          </c:extLst>
        </c:ser>
        <c:ser>
          <c:idx val="1"/>
          <c:order val="1"/>
          <c:tx>
            <c:strRef>
              <c:f>FE_H!$D$3</c:f>
              <c:strCache>
                <c:ptCount val="1"/>
                <c:pt idx="0">
                  <c:v>Light Duty Commercial Vehicle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FE_H!$A$4:$A$13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FE_H!$D$4:$D$13</c:f>
              <c:numCache>
                <c:formatCode>0.0</c:formatCode>
                <c:ptCount val="7"/>
                <c:pt idx="0">
                  <c:v>17.51819311231656</c:v>
                </c:pt>
                <c:pt idx="1">
                  <c:v>21.001820662082459</c:v>
                </c:pt>
                <c:pt idx="2">
                  <c:v>24.340012726726741</c:v>
                </c:pt>
                <c:pt idx="3">
                  <c:v>27.394680164443294</c:v>
                </c:pt>
                <c:pt idx="4">
                  <c:v>30.4637988747075</c:v>
                </c:pt>
                <c:pt idx="5">
                  <c:v>33.151839058533504</c:v>
                </c:pt>
                <c:pt idx="6">
                  <c:v>35.83719652592108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AA-4E86-AB86-924EC67DC981}"/>
            </c:ext>
          </c:extLst>
        </c:ser>
        <c:ser>
          <c:idx val="2"/>
          <c:order val="2"/>
          <c:tx>
            <c:strRef>
              <c:f>FE_H!$G$3</c:f>
              <c:strCache>
                <c:ptCount val="1"/>
                <c:pt idx="0">
                  <c:v>Heavy Duty Commercial Vehicle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numRef>
              <c:f>FE_H!$A$4:$A$13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FE_H!$G$4:$G$13</c:f>
              <c:numCache>
                <c:formatCode>0.0</c:formatCode>
                <c:ptCount val="7"/>
                <c:pt idx="0">
                  <c:v>7.7388265952129629</c:v>
                </c:pt>
                <c:pt idx="1">
                  <c:v>8.1375777117904793</c:v>
                </c:pt>
                <c:pt idx="2">
                  <c:v>8.4971475893931849</c:v>
                </c:pt>
                <c:pt idx="3">
                  <c:v>8.8113178866813318</c:v>
                </c:pt>
                <c:pt idx="4">
                  <c:v>9.1138288108061598</c:v>
                </c:pt>
                <c:pt idx="5">
                  <c:v>9.3725915012250471</c:v>
                </c:pt>
                <c:pt idx="6">
                  <c:v>9.6230819924335265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AA-4E86-AB86-924EC67DC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733424"/>
        <c:axId val="1622218992"/>
      </c:barChart>
      <c:catAx>
        <c:axId val="184733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22218992"/>
        <c:crosses val="autoZero"/>
        <c:auto val="1"/>
        <c:lblAlgn val="ctr"/>
        <c:lblOffset val="100"/>
        <c:noMultiLvlLbl val="0"/>
      </c:catAx>
      <c:valAx>
        <c:axId val="1622218992"/>
        <c:scaling>
          <c:orientation val="minMax"/>
        </c:scaling>
        <c:delete val="0"/>
        <c:axPos val="l"/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4733424"/>
        <c:crosses val="autoZero"/>
        <c:crossBetween val="between"/>
        <c:majorUnit val="1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China</a:t>
            </a:r>
            <a:r>
              <a:rPr lang="en-US" baseline="0"/>
              <a:t> Vehicle Populaiton Projection (Million)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'FE+EV_L'!$B$3</c:f>
              <c:strCache>
                <c:ptCount val="1"/>
                <c:pt idx="0">
                  <c:v>Passenger Vehicle 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'FE+EV_L'!$A$4:$A$13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'FE+EV_L'!$B$4:$B$13</c:f>
              <c:numCache>
                <c:formatCode>0.0</c:formatCode>
                <c:ptCount val="7"/>
                <c:pt idx="0">
                  <c:v>243.47643229281414</c:v>
                </c:pt>
                <c:pt idx="1">
                  <c:v>325.20737334816681</c:v>
                </c:pt>
                <c:pt idx="2">
                  <c:v>378.2727361658242</c:v>
                </c:pt>
                <c:pt idx="3">
                  <c:v>406.03235084255806</c:v>
                </c:pt>
                <c:pt idx="4">
                  <c:v>418.6411834546218</c:v>
                </c:pt>
                <c:pt idx="5">
                  <c:v>419.18599656193766</c:v>
                </c:pt>
                <c:pt idx="6">
                  <c:v>412.52259589258369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9F-4DCB-AA5E-8EE9788E39CC}"/>
            </c:ext>
          </c:extLst>
        </c:ser>
        <c:ser>
          <c:idx val="1"/>
          <c:order val="1"/>
          <c:tx>
            <c:strRef>
              <c:f>'FE+EV_L'!$D$3</c:f>
              <c:strCache>
                <c:ptCount val="1"/>
                <c:pt idx="0">
                  <c:v>Light Duty Commercial Vehicle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'FE+EV_L'!$A$4:$A$13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'FE+EV_L'!$D$4:$D$13</c:f>
              <c:numCache>
                <c:formatCode>0.0</c:formatCode>
                <c:ptCount val="7"/>
                <c:pt idx="0">
                  <c:v>17.51819311231656</c:v>
                </c:pt>
                <c:pt idx="1">
                  <c:v>21.001820662082459</c:v>
                </c:pt>
                <c:pt idx="2">
                  <c:v>24.340012726726741</c:v>
                </c:pt>
                <c:pt idx="3">
                  <c:v>27.394680164443294</c:v>
                </c:pt>
                <c:pt idx="4">
                  <c:v>30.4637988747075</c:v>
                </c:pt>
                <c:pt idx="5">
                  <c:v>33.151839058533504</c:v>
                </c:pt>
                <c:pt idx="6">
                  <c:v>35.83719652592108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9F-4DCB-AA5E-8EE9788E39CC}"/>
            </c:ext>
          </c:extLst>
        </c:ser>
        <c:ser>
          <c:idx val="2"/>
          <c:order val="2"/>
          <c:tx>
            <c:strRef>
              <c:f>'FE+EV_L'!$G$3</c:f>
              <c:strCache>
                <c:ptCount val="1"/>
                <c:pt idx="0">
                  <c:v>Heavy Duty Commercial Vehicle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numRef>
              <c:f>'FE+EV_L'!$A$4:$A$13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'FE+EV_L'!$G$4:$G$13</c:f>
              <c:numCache>
                <c:formatCode>0.0</c:formatCode>
                <c:ptCount val="7"/>
                <c:pt idx="0">
                  <c:v>7.7388265952129629</c:v>
                </c:pt>
                <c:pt idx="1">
                  <c:v>8.1375777117904793</c:v>
                </c:pt>
                <c:pt idx="2">
                  <c:v>8.4971475893931849</c:v>
                </c:pt>
                <c:pt idx="3">
                  <c:v>8.8113178866813318</c:v>
                </c:pt>
                <c:pt idx="4">
                  <c:v>9.1138288108061598</c:v>
                </c:pt>
                <c:pt idx="5">
                  <c:v>9.3725915012250471</c:v>
                </c:pt>
                <c:pt idx="6">
                  <c:v>9.6230819924335265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9F-4DCB-AA5E-8EE9788E39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733424"/>
        <c:axId val="1622218992"/>
      </c:barChart>
      <c:catAx>
        <c:axId val="184733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22218992"/>
        <c:crosses val="autoZero"/>
        <c:auto val="1"/>
        <c:lblAlgn val="ctr"/>
        <c:lblOffset val="100"/>
        <c:noMultiLvlLbl val="0"/>
      </c:catAx>
      <c:valAx>
        <c:axId val="1622218992"/>
        <c:scaling>
          <c:orientation val="minMax"/>
        </c:scaling>
        <c:delete val="0"/>
        <c:axPos val="l"/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4733424"/>
        <c:crosses val="autoZero"/>
        <c:crossBetween val="between"/>
        <c:majorUnit val="1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China</a:t>
            </a:r>
            <a:r>
              <a:rPr lang="en-US" baseline="0"/>
              <a:t> Vehicle Populaiton Projection (Million)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'FE+EV_M'!$B$3</c:f>
              <c:strCache>
                <c:ptCount val="1"/>
                <c:pt idx="0">
                  <c:v>Passenger Vehicle 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'FE+EV_M'!$A$4:$A$13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'FE+EV_M'!$B$4:$B$13</c:f>
              <c:numCache>
                <c:formatCode>0.0</c:formatCode>
                <c:ptCount val="7"/>
                <c:pt idx="0">
                  <c:v>243.47643229281414</c:v>
                </c:pt>
                <c:pt idx="1">
                  <c:v>325.20737334816681</c:v>
                </c:pt>
                <c:pt idx="2">
                  <c:v>378.2727361658242</c:v>
                </c:pt>
                <c:pt idx="3">
                  <c:v>406.03235084255806</c:v>
                </c:pt>
                <c:pt idx="4">
                  <c:v>418.6411834546218</c:v>
                </c:pt>
                <c:pt idx="5">
                  <c:v>419.18599656193766</c:v>
                </c:pt>
                <c:pt idx="6">
                  <c:v>412.52259589258369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0D-4DAF-A6A6-904C3EF13A08}"/>
            </c:ext>
          </c:extLst>
        </c:ser>
        <c:ser>
          <c:idx val="1"/>
          <c:order val="1"/>
          <c:tx>
            <c:strRef>
              <c:f>'FE+EV_M'!$D$3</c:f>
              <c:strCache>
                <c:ptCount val="1"/>
                <c:pt idx="0">
                  <c:v>Light Duty Commercial Vehicle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'FE+EV_M'!$A$4:$A$13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'FE+EV_M'!$D$4:$D$13</c:f>
              <c:numCache>
                <c:formatCode>0.0</c:formatCode>
                <c:ptCount val="7"/>
                <c:pt idx="0">
                  <c:v>17.51819311231656</c:v>
                </c:pt>
                <c:pt idx="1">
                  <c:v>21.001820662082459</c:v>
                </c:pt>
                <c:pt idx="2">
                  <c:v>24.340012726726741</c:v>
                </c:pt>
                <c:pt idx="3">
                  <c:v>27.394680164443294</c:v>
                </c:pt>
                <c:pt idx="4">
                  <c:v>30.4637988747075</c:v>
                </c:pt>
                <c:pt idx="5">
                  <c:v>33.151839058533504</c:v>
                </c:pt>
                <c:pt idx="6">
                  <c:v>35.83719652592108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0D-4DAF-A6A6-904C3EF13A08}"/>
            </c:ext>
          </c:extLst>
        </c:ser>
        <c:ser>
          <c:idx val="2"/>
          <c:order val="2"/>
          <c:tx>
            <c:strRef>
              <c:f>'FE+EV_M'!$G$3</c:f>
              <c:strCache>
                <c:ptCount val="1"/>
                <c:pt idx="0">
                  <c:v>Heavy Duty Commercial Vehicle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numRef>
              <c:f>'FE+EV_M'!$A$4:$A$13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'FE+EV_M'!$G$4:$G$13</c:f>
              <c:numCache>
                <c:formatCode>0.0</c:formatCode>
                <c:ptCount val="7"/>
                <c:pt idx="0">
                  <c:v>7.7388265952129629</c:v>
                </c:pt>
                <c:pt idx="1">
                  <c:v>8.1375777117904793</c:v>
                </c:pt>
                <c:pt idx="2">
                  <c:v>8.4971475893931849</c:v>
                </c:pt>
                <c:pt idx="3">
                  <c:v>8.8113178866813318</c:v>
                </c:pt>
                <c:pt idx="4">
                  <c:v>9.1138288108061598</c:v>
                </c:pt>
                <c:pt idx="5">
                  <c:v>9.3725915012250471</c:v>
                </c:pt>
                <c:pt idx="6">
                  <c:v>9.6230819924335265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0D-4DAF-A6A6-904C3EF13A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733424"/>
        <c:axId val="1622218992"/>
      </c:barChart>
      <c:catAx>
        <c:axId val="184733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22218992"/>
        <c:crosses val="autoZero"/>
        <c:auto val="1"/>
        <c:lblAlgn val="ctr"/>
        <c:lblOffset val="100"/>
        <c:noMultiLvlLbl val="0"/>
      </c:catAx>
      <c:valAx>
        <c:axId val="1622218992"/>
        <c:scaling>
          <c:orientation val="minMax"/>
        </c:scaling>
        <c:delete val="0"/>
        <c:axPos val="l"/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4733424"/>
        <c:crosses val="autoZero"/>
        <c:crossBetween val="between"/>
        <c:majorUnit val="1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China</a:t>
            </a:r>
            <a:r>
              <a:rPr lang="en-US" baseline="0"/>
              <a:t> Vehicle Populaiton Projection (Million)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'FE+EV_H'!$B$3</c:f>
              <c:strCache>
                <c:ptCount val="1"/>
                <c:pt idx="0">
                  <c:v>Passenger Vehicle 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'FE+EV_H'!$A$4:$A$13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'FE+EV_H'!$B$4:$B$13</c:f>
              <c:numCache>
                <c:formatCode>0.0</c:formatCode>
                <c:ptCount val="7"/>
                <c:pt idx="0">
                  <c:v>243.47643229281414</c:v>
                </c:pt>
                <c:pt idx="1">
                  <c:v>325.20737334816681</c:v>
                </c:pt>
                <c:pt idx="2">
                  <c:v>378.2727361658242</c:v>
                </c:pt>
                <c:pt idx="3">
                  <c:v>406.03235084255806</c:v>
                </c:pt>
                <c:pt idx="4">
                  <c:v>418.6411834546218</c:v>
                </c:pt>
                <c:pt idx="5">
                  <c:v>419.18599656193766</c:v>
                </c:pt>
                <c:pt idx="6">
                  <c:v>412.52259589258369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DC-4D6E-98CC-AC1CD50AEDD6}"/>
            </c:ext>
          </c:extLst>
        </c:ser>
        <c:ser>
          <c:idx val="1"/>
          <c:order val="1"/>
          <c:tx>
            <c:strRef>
              <c:f>'FE+EV_H'!$D$3</c:f>
              <c:strCache>
                <c:ptCount val="1"/>
                <c:pt idx="0">
                  <c:v>Light Duty Commercial Vehicle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'FE+EV_H'!$A$4:$A$13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'FE+EV_H'!$D$4:$D$13</c:f>
              <c:numCache>
                <c:formatCode>0.0</c:formatCode>
                <c:ptCount val="7"/>
                <c:pt idx="0">
                  <c:v>17.51819311231656</c:v>
                </c:pt>
                <c:pt idx="1">
                  <c:v>21.001820662082459</c:v>
                </c:pt>
                <c:pt idx="2">
                  <c:v>24.340012726726741</c:v>
                </c:pt>
                <c:pt idx="3">
                  <c:v>27.394680164443294</c:v>
                </c:pt>
                <c:pt idx="4">
                  <c:v>30.4637988747075</c:v>
                </c:pt>
                <c:pt idx="5">
                  <c:v>33.151839058533504</c:v>
                </c:pt>
                <c:pt idx="6">
                  <c:v>35.83719652592108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DC-4D6E-98CC-AC1CD50AEDD6}"/>
            </c:ext>
          </c:extLst>
        </c:ser>
        <c:ser>
          <c:idx val="2"/>
          <c:order val="2"/>
          <c:tx>
            <c:strRef>
              <c:f>'FE+EV_H'!$G$3</c:f>
              <c:strCache>
                <c:ptCount val="1"/>
                <c:pt idx="0">
                  <c:v>Heavy Duty Commercial Vehicle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numRef>
              <c:f>'FE+EV_H'!$A$4:$A$13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'FE+EV_H'!$G$4:$G$13</c:f>
              <c:numCache>
                <c:formatCode>0.0</c:formatCode>
                <c:ptCount val="7"/>
                <c:pt idx="0">
                  <c:v>7.7388265952129629</c:v>
                </c:pt>
                <c:pt idx="1">
                  <c:v>8.1375777117904793</c:v>
                </c:pt>
                <c:pt idx="2">
                  <c:v>8.4971475893931849</c:v>
                </c:pt>
                <c:pt idx="3">
                  <c:v>8.8113178866813318</c:v>
                </c:pt>
                <c:pt idx="4">
                  <c:v>9.1138288108061598</c:v>
                </c:pt>
                <c:pt idx="5">
                  <c:v>9.3725915012250471</c:v>
                </c:pt>
                <c:pt idx="6">
                  <c:v>9.6230819924335265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DDC-4D6E-98CC-AC1CD50AED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733424"/>
        <c:axId val="1622218992"/>
      </c:barChart>
      <c:catAx>
        <c:axId val="184733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22218992"/>
        <c:crosses val="autoZero"/>
        <c:auto val="1"/>
        <c:lblAlgn val="ctr"/>
        <c:lblOffset val="100"/>
        <c:noMultiLvlLbl val="0"/>
      </c:catAx>
      <c:valAx>
        <c:axId val="1622218992"/>
        <c:scaling>
          <c:orientation val="minMax"/>
        </c:scaling>
        <c:delete val="0"/>
        <c:axPos val="l"/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4733424"/>
        <c:crosses val="autoZero"/>
        <c:crossBetween val="between"/>
        <c:majorUnit val="1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CO2</a:t>
            </a:r>
            <a:r>
              <a:rPr lang="en-US" sz="1200" baseline="0"/>
              <a:t> emission reduction potnetials from varioius policy tools</a:t>
            </a:r>
            <a:endParaRPr lang="en-US" sz="1200"/>
          </a:p>
        </c:rich>
      </c:tx>
      <c:layout>
        <c:manualLayout>
          <c:xMode val="edge"/>
          <c:yMode val="edge"/>
          <c:x val="0.12006236221836444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路径a政策总结L!$D$15</c:f>
              <c:strCache>
                <c:ptCount val="1"/>
                <c:pt idx="0">
                  <c:v>FE Standardization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路径a政策总结L!$B$16:$C$22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路径a政策总结L!$D$16:$D$22</c:f>
              <c:numCache>
                <c:formatCode>0.0</c:formatCode>
                <c:ptCount val="7"/>
                <c:pt idx="0">
                  <c:v>0</c:v>
                </c:pt>
                <c:pt idx="1">
                  <c:v>63.137180901031115</c:v>
                </c:pt>
                <c:pt idx="2">
                  <c:v>209.63071467888972</c:v>
                </c:pt>
                <c:pt idx="3">
                  <c:v>346.56632969963448</c:v>
                </c:pt>
                <c:pt idx="4">
                  <c:v>469.17789169474304</c:v>
                </c:pt>
                <c:pt idx="5">
                  <c:v>521.77592256302137</c:v>
                </c:pt>
                <c:pt idx="6">
                  <c:v>525.79991912070932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0B-4A0C-BAFC-55323FE87D1A}"/>
            </c:ext>
          </c:extLst>
        </c:ser>
        <c:ser>
          <c:idx val="1"/>
          <c:order val="1"/>
          <c:tx>
            <c:strRef>
              <c:f>路径a政策总结L!$E$15</c:f>
              <c:strCache>
                <c:ptCount val="1"/>
                <c:pt idx="0">
                  <c:v>Electrification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路径a政策总结L!$B$16:$C$22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路径a政策总结L!$E$16:$E$22</c:f>
              <c:numCache>
                <c:formatCode>0.0</c:formatCode>
                <c:ptCount val="7"/>
                <c:pt idx="0">
                  <c:v>0</c:v>
                </c:pt>
                <c:pt idx="1">
                  <c:v>50.716124526030399</c:v>
                </c:pt>
                <c:pt idx="2">
                  <c:v>142.04180281554522</c:v>
                </c:pt>
                <c:pt idx="3">
                  <c:v>270.03684172636144</c:v>
                </c:pt>
                <c:pt idx="4">
                  <c:v>399.42261263080377</c:v>
                </c:pt>
                <c:pt idx="5">
                  <c:v>518.83671880056136</c:v>
                </c:pt>
                <c:pt idx="6">
                  <c:v>648.90489725503517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0B-4A0C-BAFC-55323FE87D1A}"/>
            </c:ext>
          </c:extLst>
        </c:ser>
        <c:ser>
          <c:idx val="2"/>
          <c:order val="2"/>
          <c:tx>
            <c:strRef>
              <c:f>路径a政策总结L!$F$15</c:f>
              <c:strCache>
                <c:ptCount val="1"/>
                <c:pt idx="0">
                  <c:v>Passnegr VKT Reduction</c:v>
                </c:pt>
              </c:strCache>
            </c:strRef>
          </c:tx>
          <c:spPr>
            <a:solidFill>
              <a:srgbClr val="D31D96"/>
            </a:solidFill>
            <a:ln>
              <a:noFill/>
            </a:ln>
            <a:effectLst/>
          </c:spPr>
          <c:invertIfNegative val="0"/>
          <c:cat>
            <c:strRef>
              <c:f>路径a政策总结L!$B$16:$C$22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路径a政策总结L!$F$16:$F$22</c:f>
              <c:numCache>
                <c:formatCode>0.0</c:formatCode>
                <c:ptCount val="7"/>
                <c:pt idx="0" formatCode="General">
                  <c:v>0</c:v>
                </c:pt>
                <c:pt idx="1">
                  <c:v>30.902636685931611</c:v>
                </c:pt>
                <c:pt idx="2">
                  <c:v>57.564902219662827</c:v>
                </c:pt>
                <c:pt idx="3">
                  <c:v>69.803100477498901</c:v>
                </c:pt>
                <c:pt idx="4">
                  <c:v>62.430263809073949</c:v>
                </c:pt>
                <c:pt idx="5">
                  <c:v>53.378992691031272</c:v>
                </c:pt>
                <c:pt idx="6">
                  <c:v>49.601015669669778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0B-4A0C-BAFC-55323FE87D1A}"/>
            </c:ext>
          </c:extLst>
        </c:ser>
        <c:ser>
          <c:idx val="3"/>
          <c:order val="3"/>
          <c:tx>
            <c:strRef>
              <c:f>路径a政策总结L!$G$15</c:f>
              <c:strCache>
                <c:ptCount val="1"/>
                <c:pt idx="0">
                  <c:v>Commercial VKT Reduction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路径a政策总结L!$B$16:$C$22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路径a政策总结L!$G$16:$G$22</c:f>
              <c:numCache>
                <c:formatCode>0.0</c:formatCode>
                <c:ptCount val="7"/>
                <c:pt idx="0">
                  <c:v>0</c:v>
                </c:pt>
                <c:pt idx="1">
                  <c:v>43.678450085628583</c:v>
                </c:pt>
                <c:pt idx="2">
                  <c:v>61.833459943488151</c:v>
                </c:pt>
                <c:pt idx="3">
                  <c:v>69.493661703856787</c:v>
                </c:pt>
                <c:pt idx="4">
                  <c:v>78.211394920358316</c:v>
                </c:pt>
                <c:pt idx="5">
                  <c:v>88.909453141257927</c:v>
                </c:pt>
                <c:pt idx="6">
                  <c:v>102.321219316471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50B-4A0C-BAFC-55323FE87D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7975776"/>
        <c:axId val="611510976"/>
      </c:barChart>
      <c:catAx>
        <c:axId val="437975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1510976"/>
        <c:crosses val="autoZero"/>
        <c:auto val="1"/>
        <c:lblAlgn val="ctr"/>
        <c:lblOffset val="100"/>
        <c:noMultiLvlLbl val="0"/>
      </c:catAx>
      <c:valAx>
        <c:axId val="611510976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37975776"/>
        <c:crosses val="autoZero"/>
        <c:crossBetween val="between"/>
        <c:majorUnit val="5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emissions from China Transportaiton Sector via Different Control Scenarios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路径a政策总结L!$C$3</c:f>
              <c:strCache>
                <c:ptCount val="1"/>
                <c:pt idx="0">
                  <c:v>BAU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路径a政策总结L!$B$4:$B$12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路径a政策总结L!$C$4:$C$12</c:f>
              <c:numCache>
                <c:formatCode>0.0</c:formatCode>
                <c:ptCount val="9"/>
                <c:pt idx="2">
                  <c:v>1179.2216937271726</c:v>
                </c:pt>
                <c:pt idx="3">
                  <c:v>1468.7688524714681</c:v>
                </c:pt>
                <c:pt idx="4">
                  <c:v>1676.9819896440454</c:v>
                </c:pt>
                <c:pt idx="5">
                  <c:v>1817.4528362499116</c:v>
                </c:pt>
                <c:pt idx="6">
                  <c:v>1918.0613282551253</c:v>
                </c:pt>
                <c:pt idx="7">
                  <c:v>1976.0052743086442</c:v>
                </c:pt>
                <c:pt idx="8">
                  <c:v>2005.9251267936033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C1-4663-A740-47371F6AC891}"/>
            </c:ext>
          </c:extLst>
        </c:ser>
        <c:ser>
          <c:idx val="1"/>
          <c:order val="1"/>
          <c:tx>
            <c:strRef>
              <c:f>路径a政策总结L!$D$3</c:f>
              <c:strCache>
                <c:ptCount val="1"/>
                <c:pt idx="0">
                  <c:v>FE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路径a政策总结L!$B$4:$B$12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路径a政策总结L!$D$4:$D$12</c:f>
              <c:numCache>
                <c:formatCode>0.0</c:formatCode>
                <c:ptCount val="9"/>
                <c:pt idx="2">
                  <c:v>1179.2216937271726</c:v>
                </c:pt>
                <c:pt idx="3">
                  <c:v>1405.631671570437</c:v>
                </c:pt>
                <c:pt idx="4">
                  <c:v>1467.3512749651557</c:v>
                </c:pt>
                <c:pt idx="5">
                  <c:v>1470.8865065502771</c:v>
                </c:pt>
                <c:pt idx="6">
                  <c:v>1448.8834365603823</c:v>
                </c:pt>
                <c:pt idx="7">
                  <c:v>1454.2293517456228</c:v>
                </c:pt>
                <c:pt idx="8">
                  <c:v>1480.125207672894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C1-4663-A740-47371F6AC891}"/>
            </c:ext>
          </c:extLst>
        </c:ser>
        <c:ser>
          <c:idx val="2"/>
          <c:order val="2"/>
          <c:tx>
            <c:strRef>
              <c:f>路径a政策总结L!$E$3</c:f>
              <c:strCache>
                <c:ptCount val="1"/>
                <c:pt idx="0">
                  <c:v>FE+EV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路径a政策总结L!$B$4:$B$12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路径a政策总结L!$E$4:$E$12</c:f>
              <c:numCache>
                <c:formatCode>0.0</c:formatCode>
                <c:ptCount val="9"/>
                <c:pt idx="2">
                  <c:v>1179.2216937271726</c:v>
                </c:pt>
                <c:pt idx="3">
                  <c:v>1354.9155470444066</c:v>
                </c:pt>
                <c:pt idx="4">
                  <c:v>1325.3094721496104</c:v>
                </c:pt>
                <c:pt idx="5">
                  <c:v>1200.8496648239156</c:v>
                </c:pt>
                <c:pt idx="6">
                  <c:v>1049.4608239295785</c:v>
                </c:pt>
                <c:pt idx="7">
                  <c:v>935.39263294506145</c:v>
                </c:pt>
                <c:pt idx="8">
                  <c:v>831.22031041785885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DC1-4663-A740-47371F6AC891}"/>
            </c:ext>
          </c:extLst>
        </c:ser>
        <c:ser>
          <c:idx val="3"/>
          <c:order val="3"/>
          <c:tx>
            <c:strRef>
              <c:f>路径a政策总结L!$F$3</c:f>
              <c:strCache>
                <c:ptCount val="1"/>
                <c:pt idx="0">
                  <c:v>FE+EV+PVKT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路径a政策总结L!$B$4:$B$12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路径a政策总结L!$F$4:$F$12</c:f>
              <c:numCache>
                <c:formatCode>0.0</c:formatCode>
                <c:ptCount val="9"/>
                <c:pt idx="2">
                  <c:v>1179.2216937271726</c:v>
                </c:pt>
                <c:pt idx="3">
                  <c:v>1324.012910358475</c:v>
                </c:pt>
                <c:pt idx="4">
                  <c:v>1267.7445699299476</c:v>
                </c:pt>
                <c:pt idx="5">
                  <c:v>1131.0465643464167</c:v>
                </c:pt>
                <c:pt idx="6">
                  <c:v>987.03056012050456</c:v>
                </c:pt>
                <c:pt idx="7">
                  <c:v>882.01364025403018</c:v>
                </c:pt>
                <c:pt idx="8">
                  <c:v>781.61929474818908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DC1-4663-A740-47371F6AC891}"/>
            </c:ext>
          </c:extLst>
        </c:ser>
        <c:ser>
          <c:idx val="4"/>
          <c:order val="4"/>
          <c:tx>
            <c:strRef>
              <c:f>路径a政策总结L!$G$3</c:f>
              <c:strCache>
                <c:ptCount val="1"/>
                <c:pt idx="0">
                  <c:v>FE+EV+PVKT+CVKP 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路径a政策总结L!$B$4:$B$12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路径a政策总结L!$G$4:$G$12</c:f>
              <c:numCache>
                <c:formatCode>0.0</c:formatCode>
                <c:ptCount val="9"/>
                <c:pt idx="0">
                  <c:v>560.48529486539246</c:v>
                </c:pt>
                <c:pt idx="1">
                  <c:v>834.08638520483805</c:v>
                </c:pt>
                <c:pt idx="2">
                  <c:v>1179.2216937271726</c:v>
                </c:pt>
                <c:pt idx="3">
                  <c:v>1280.3344602728464</c:v>
                </c:pt>
                <c:pt idx="4">
                  <c:v>1205.9111099864595</c:v>
                </c:pt>
                <c:pt idx="5">
                  <c:v>1061.55290264256</c:v>
                </c:pt>
                <c:pt idx="6">
                  <c:v>908.81916520014624</c:v>
                </c:pt>
                <c:pt idx="7">
                  <c:v>793.10418711277225</c:v>
                </c:pt>
                <c:pt idx="8">
                  <c:v>679.29807543171808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DC1-4663-A740-47371F6AC8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9669520"/>
        <c:axId val="1823432800"/>
      </c:lineChart>
      <c:catAx>
        <c:axId val="619669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23432800"/>
        <c:crosses val="autoZero"/>
        <c:auto val="1"/>
        <c:lblAlgn val="ctr"/>
        <c:lblOffset val="100"/>
        <c:noMultiLvlLbl val="0"/>
      </c:catAx>
      <c:valAx>
        <c:axId val="182343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9669520"/>
        <c:crosses val="autoZero"/>
        <c:crossBetween val="between"/>
        <c:majorUnit val="4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plotArea>
      <c:layout>
        <c:manualLayout>
          <c:layoutTarget val="inner"/>
          <c:xMode val="edge"/>
          <c:yMode val="edge"/>
          <c:x val="9.4258276380603273E-2"/>
          <c:y val="5.3921568627450983E-2"/>
          <c:w val="0.88484717364193655"/>
          <c:h val="0.77851320055581286"/>
        </c:manualLayout>
      </c:layout>
      <c:barChart>
        <c:barDir val="col"/>
        <c:grouping val="stacked"/>
        <c:varyColors val="0"/>
        <c:ser>
          <c:idx val="0"/>
          <c:order val="0"/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dPt>
            <c:idx val="3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107-4FDB-A8E9-716BABE6AB25}"/>
              </c:ext>
            </c:extLst>
          </c:dPt>
          <c:dPt>
            <c:idx val="4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107-4FDB-A8E9-716BABE6AB25}"/>
              </c:ext>
            </c:extLst>
          </c:dPt>
          <c:dPt>
            <c:idx val="5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107-4FDB-A8E9-716BABE6AB25}"/>
              </c:ext>
            </c:extLst>
          </c:dPt>
          <c:dPt>
            <c:idx val="6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1107-4FDB-A8E9-716BABE6AB2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路径a政策总结L!$B$27:$B$34</c:f>
              <c:strCache>
                <c:ptCount val="8"/>
                <c:pt idx="0">
                  <c:v>2020 Current</c:v>
                </c:pt>
                <c:pt idx="1">
                  <c:v>2035 BAU</c:v>
                </c:pt>
                <c:pt idx="2">
                  <c:v>2050 BAU</c:v>
                </c:pt>
                <c:pt idx="3">
                  <c:v>FE</c:v>
                </c:pt>
                <c:pt idx="4">
                  <c:v>EV</c:v>
                </c:pt>
                <c:pt idx="5">
                  <c:v>PVKT</c:v>
                </c:pt>
                <c:pt idx="6">
                  <c:v>CVKT</c:v>
                </c:pt>
                <c:pt idx="7">
                  <c:v>2050 Best Case</c:v>
                </c:pt>
              </c:strCache>
            </c:strRef>
          </c:cat>
          <c:val>
            <c:numRef>
              <c:f>路径a政策总结L!$C$27:$C$34</c:f>
              <c:numCache>
                <c:formatCode>0.0</c:formatCode>
                <c:ptCount val="8"/>
                <c:pt idx="0">
                  <c:v>1179.2216937271726</c:v>
                </c:pt>
                <c:pt idx="1">
                  <c:v>1817.4528362499116</c:v>
                </c:pt>
                <c:pt idx="2">
                  <c:v>2005.9251267936033</c:v>
                </c:pt>
                <c:pt idx="3">
                  <c:v>1480.125207672894</c:v>
                </c:pt>
                <c:pt idx="4">
                  <c:v>831.22031041785885</c:v>
                </c:pt>
                <c:pt idx="5">
                  <c:v>781.61929474818908</c:v>
                </c:pt>
                <c:pt idx="6">
                  <c:v>679.29807543171808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107-4FDB-A8E9-716BABE6AB25}"/>
            </c:ext>
          </c:extLst>
        </c:ser>
        <c:ser>
          <c:idx val="1"/>
          <c:order val="1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1107-4FDB-A8E9-716BABE6AB2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路径a政策总结L!$B$27:$B$34</c:f>
              <c:strCache>
                <c:ptCount val="8"/>
                <c:pt idx="0">
                  <c:v>2020 Current</c:v>
                </c:pt>
                <c:pt idx="1">
                  <c:v>2035 BAU</c:v>
                </c:pt>
                <c:pt idx="2">
                  <c:v>2050 BAU</c:v>
                </c:pt>
                <c:pt idx="3">
                  <c:v>FE</c:v>
                </c:pt>
                <c:pt idx="4">
                  <c:v>EV</c:v>
                </c:pt>
                <c:pt idx="5">
                  <c:v>PVKT</c:v>
                </c:pt>
                <c:pt idx="6">
                  <c:v>CVKT</c:v>
                </c:pt>
                <c:pt idx="7">
                  <c:v>2050 Best Case</c:v>
                </c:pt>
              </c:strCache>
            </c:strRef>
          </c:cat>
          <c:val>
            <c:numRef>
              <c:f>路径a政策总结L!$D$27:$D$34</c:f>
              <c:numCache>
                <c:formatCode>General</c:formatCode>
                <c:ptCount val="8"/>
                <c:pt idx="3" formatCode="0.0">
                  <c:v>525.79991912070932</c:v>
                </c:pt>
                <c:pt idx="4" formatCode="0.0">
                  <c:v>648.90489725503517</c:v>
                </c:pt>
                <c:pt idx="5" formatCode="0.0">
                  <c:v>49.601015669669778</c:v>
                </c:pt>
                <c:pt idx="6" formatCode="0.0">
                  <c:v>102.321219316471</c:v>
                </c:pt>
                <c:pt idx="7" formatCode="0.0">
                  <c:v>679.29807543171808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107-4FDB-A8E9-716BABE6AB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overlap val="100"/>
        <c:axId val="1274420863"/>
        <c:axId val="1237384991"/>
      </c:barChart>
      <c:catAx>
        <c:axId val="1274420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37384991"/>
        <c:crosses val="autoZero"/>
        <c:auto val="1"/>
        <c:lblAlgn val="ctr"/>
        <c:lblOffset val="100"/>
        <c:noMultiLvlLbl val="0"/>
      </c:catAx>
      <c:valAx>
        <c:axId val="1237384991"/>
        <c:scaling>
          <c:orientation val="minMax"/>
        </c:scaling>
        <c:delete val="0"/>
        <c:axPos val="l"/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74420863"/>
        <c:crosses val="autoZero"/>
        <c:crossBetween val="between"/>
        <c:majorUnit val="4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CO2</a:t>
            </a:r>
            <a:r>
              <a:rPr lang="en-US" sz="1200" baseline="0"/>
              <a:t> emission reduction potnetials from varioius policy tools</a:t>
            </a:r>
            <a:endParaRPr lang="en-US" sz="1200"/>
          </a:p>
        </c:rich>
      </c:tx>
      <c:layout>
        <c:manualLayout>
          <c:xMode val="edge"/>
          <c:yMode val="edge"/>
          <c:x val="0.12006236221836444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路径a政策总结M!$D$15</c:f>
              <c:strCache>
                <c:ptCount val="1"/>
                <c:pt idx="0">
                  <c:v>FE Standardization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路径a政策总结M!$B$16:$C$22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路径a政策总结M!$D$16:$D$22</c:f>
              <c:numCache>
                <c:formatCode>0.0</c:formatCode>
                <c:ptCount val="7"/>
                <c:pt idx="0">
                  <c:v>0</c:v>
                </c:pt>
                <c:pt idx="1">
                  <c:v>90.630466745781177</c:v>
                </c:pt>
                <c:pt idx="2">
                  <c:v>310.8479162961039</c:v>
                </c:pt>
                <c:pt idx="3">
                  <c:v>532.36551812914581</c:v>
                </c:pt>
                <c:pt idx="4">
                  <c:v>688.88263393848388</c:v>
                </c:pt>
                <c:pt idx="5">
                  <c:v>747.55475647797698</c:v>
                </c:pt>
                <c:pt idx="6">
                  <c:v>749.63178518124596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E0-4C12-85CD-EB2ECC8ADC49}"/>
            </c:ext>
          </c:extLst>
        </c:ser>
        <c:ser>
          <c:idx val="1"/>
          <c:order val="1"/>
          <c:tx>
            <c:strRef>
              <c:f>路径a政策总结M!$E$15</c:f>
              <c:strCache>
                <c:ptCount val="1"/>
                <c:pt idx="0">
                  <c:v>Electrification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路径a政策总结M!$B$16:$C$22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路径a政策总结M!$E$16:$E$22</c:f>
              <c:numCache>
                <c:formatCode>0.0</c:formatCode>
                <c:ptCount val="7"/>
                <c:pt idx="0">
                  <c:v>0</c:v>
                </c:pt>
                <c:pt idx="1">
                  <c:v>79.298345505165344</c:v>
                </c:pt>
                <c:pt idx="2">
                  <c:v>214.97409102789265</c:v>
                </c:pt>
                <c:pt idx="3">
                  <c:v>340.65032868531603</c:v>
                </c:pt>
                <c:pt idx="4">
                  <c:v>439.30443938377834</c:v>
                </c:pt>
                <c:pt idx="5">
                  <c:v>537.9266384669852</c:v>
                </c:pt>
                <c:pt idx="6">
                  <c:v>666.51386798716112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E0-4C12-85CD-EB2ECC8ADC49}"/>
            </c:ext>
          </c:extLst>
        </c:ser>
        <c:ser>
          <c:idx val="2"/>
          <c:order val="2"/>
          <c:tx>
            <c:strRef>
              <c:f>路径a政策总结M!$F$15</c:f>
              <c:strCache>
                <c:ptCount val="1"/>
                <c:pt idx="0">
                  <c:v>Passnegr VKT Reduction</c:v>
                </c:pt>
              </c:strCache>
            </c:strRef>
          </c:tx>
          <c:spPr>
            <a:solidFill>
              <a:srgbClr val="D31D96"/>
            </a:solidFill>
            <a:ln>
              <a:noFill/>
            </a:ln>
            <a:effectLst/>
          </c:spPr>
          <c:invertIfNegative val="0"/>
          <c:cat>
            <c:strRef>
              <c:f>路径a政策总结M!$B$16:$C$22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路径a政策总结M!$F$16:$F$22</c:f>
              <c:numCache>
                <c:formatCode>0.0</c:formatCode>
                <c:ptCount val="7"/>
                <c:pt idx="0">
                  <c:v>0</c:v>
                </c:pt>
                <c:pt idx="1">
                  <c:v>43.560045833934055</c:v>
                </c:pt>
                <c:pt idx="2">
                  <c:v>69.545199452277984</c:v>
                </c:pt>
                <c:pt idx="3">
                  <c:v>69.752133790410085</c:v>
                </c:pt>
                <c:pt idx="4">
                  <c:v>54.291341492575611</c:v>
                </c:pt>
                <c:pt idx="5">
                  <c:v>42.130956598358125</c:v>
                </c:pt>
                <c:pt idx="6">
                  <c:v>32.671767469665383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2E0-4C12-85CD-EB2ECC8ADC49}"/>
            </c:ext>
          </c:extLst>
        </c:ser>
        <c:ser>
          <c:idx val="3"/>
          <c:order val="3"/>
          <c:tx>
            <c:strRef>
              <c:f>路径a政策总结M!$G$15</c:f>
              <c:strCache>
                <c:ptCount val="1"/>
                <c:pt idx="0">
                  <c:v>Commercial VKT Reduction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路径a政策总结M!$B$16:$C$22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路径a政策总结M!$G$16:$G$22</c:f>
              <c:numCache>
                <c:formatCode>0.0</c:formatCode>
                <c:ptCount val="7"/>
                <c:pt idx="0">
                  <c:v>0</c:v>
                </c:pt>
                <c:pt idx="1">
                  <c:v>42.93698090035582</c:v>
                </c:pt>
                <c:pt idx="2">
                  <c:v>75.466361442833204</c:v>
                </c:pt>
                <c:pt idx="3">
                  <c:v>103.49617026932685</c:v>
                </c:pt>
                <c:pt idx="4">
                  <c:v>115.35959786314072</c:v>
                </c:pt>
                <c:pt idx="5">
                  <c:v>141.36346814421802</c:v>
                </c:pt>
                <c:pt idx="6">
                  <c:v>172.11098372799063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2E0-4C12-85CD-EB2ECC8ADC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7975776"/>
        <c:axId val="611510976"/>
      </c:barChart>
      <c:catAx>
        <c:axId val="437975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1510976"/>
        <c:crosses val="autoZero"/>
        <c:auto val="1"/>
        <c:lblAlgn val="ctr"/>
        <c:lblOffset val="100"/>
        <c:noMultiLvlLbl val="0"/>
      </c:catAx>
      <c:valAx>
        <c:axId val="61151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37975776"/>
        <c:crosses val="autoZero"/>
        <c:crossBetween val="between"/>
        <c:majorUnit val="5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emissions from China Transportaiton Sector via Different Control Scenarios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路径a政策总结M!$C$3</c:f>
              <c:strCache>
                <c:ptCount val="1"/>
                <c:pt idx="0">
                  <c:v>BAU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路径a政策总结M!$B$4:$B$12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路径a政策总结M!$C$4:$C$12</c:f>
              <c:numCache>
                <c:formatCode>0.0</c:formatCode>
                <c:ptCount val="9"/>
                <c:pt idx="2">
                  <c:v>1179.2216937271726</c:v>
                </c:pt>
                <c:pt idx="3">
                  <c:v>1468.7688524714681</c:v>
                </c:pt>
                <c:pt idx="4">
                  <c:v>1676.9819896440454</c:v>
                </c:pt>
                <c:pt idx="5">
                  <c:v>1817.4528362499116</c:v>
                </c:pt>
                <c:pt idx="6">
                  <c:v>1918.0613282551253</c:v>
                </c:pt>
                <c:pt idx="7">
                  <c:v>1976.0052743086442</c:v>
                </c:pt>
                <c:pt idx="8">
                  <c:v>2005.9251267936033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96-4CA1-97DA-0E9BB739382E}"/>
            </c:ext>
          </c:extLst>
        </c:ser>
        <c:ser>
          <c:idx val="1"/>
          <c:order val="1"/>
          <c:tx>
            <c:strRef>
              <c:f>路径a政策总结M!$D$3</c:f>
              <c:strCache>
                <c:ptCount val="1"/>
                <c:pt idx="0">
                  <c:v>FE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路径a政策总结M!$B$4:$B$12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路径a政策总结M!$D$4:$D$12</c:f>
              <c:numCache>
                <c:formatCode>0.0</c:formatCode>
                <c:ptCount val="9"/>
                <c:pt idx="2">
                  <c:v>1179.2216937271726</c:v>
                </c:pt>
                <c:pt idx="3">
                  <c:v>1378.1383857256869</c:v>
                </c:pt>
                <c:pt idx="4">
                  <c:v>1366.1340733479415</c:v>
                </c:pt>
                <c:pt idx="5">
                  <c:v>1285.0873181207658</c:v>
                </c:pt>
                <c:pt idx="6">
                  <c:v>1229.1786943166414</c:v>
                </c:pt>
                <c:pt idx="7">
                  <c:v>1228.4505178306672</c:v>
                </c:pt>
                <c:pt idx="8">
                  <c:v>1256.2933416123574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96-4CA1-97DA-0E9BB739382E}"/>
            </c:ext>
          </c:extLst>
        </c:ser>
        <c:ser>
          <c:idx val="2"/>
          <c:order val="2"/>
          <c:tx>
            <c:strRef>
              <c:f>路径a政策总结M!$E$3</c:f>
              <c:strCache>
                <c:ptCount val="1"/>
                <c:pt idx="0">
                  <c:v>FE+EV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路径a政策总结M!$B$4:$B$12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路径a政策总结M!$E$4:$E$12</c:f>
              <c:numCache>
                <c:formatCode>0.0</c:formatCode>
                <c:ptCount val="9"/>
                <c:pt idx="2">
                  <c:v>1179.2216937271726</c:v>
                </c:pt>
                <c:pt idx="3">
                  <c:v>1298.8400402205216</c:v>
                </c:pt>
                <c:pt idx="4">
                  <c:v>1151.1599823200488</c:v>
                </c:pt>
                <c:pt idx="5">
                  <c:v>944.43698943544973</c:v>
                </c:pt>
                <c:pt idx="6">
                  <c:v>789.8742549328631</c:v>
                </c:pt>
                <c:pt idx="7">
                  <c:v>690.523879363682</c:v>
                </c:pt>
                <c:pt idx="8">
                  <c:v>589.77947362519626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96-4CA1-97DA-0E9BB739382E}"/>
            </c:ext>
          </c:extLst>
        </c:ser>
        <c:ser>
          <c:idx val="3"/>
          <c:order val="3"/>
          <c:tx>
            <c:strRef>
              <c:f>路径a政策总结M!$F$3</c:f>
              <c:strCache>
                <c:ptCount val="1"/>
                <c:pt idx="0">
                  <c:v>FE+EV+PVKT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路径a政策总结M!$B$4:$B$12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路径a政策总结M!$F$4:$F$12</c:f>
              <c:numCache>
                <c:formatCode>0.0</c:formatCode>
                <c:ptCount val="9"/>
                <c:pt idx="2">
                  <c:v>1179.2216937271726</c:v>
                </c:pt>
                <c:pt idx="3">
                  <c:v>1255.2799943865875</c:v>
                </c:pt>
                <c:pt idx="4">
                  <c:v>1081.6147828677708</c:v>
                </c:pt>
                <c:pt idx="5">
                  <c:v>874.68485564503965</c:v>
                </c:pt>
                <c:pt idx="6">
                  <c:v>735.58291344028748</c:v>
                </c:pt>
                <c:pt idx="7">
                  <c:v>648.39292276532387</c:v>
                </c:pt>
                <c:pt idx="8">
                  <c:v>557.10770615553088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596-4CA1-97DA-0E9BB739382E}"/>
            </c:ext>
          </c:extLst>
        </c:ser>
        <c:ser>
          <c:idx val="4"/>
          <c:order val="4"/>
          <c:tx>
            <c:strRef>
              <c:f>路径a政策总结M!$G$3</c:f>
              <c:strCache>
                <c:ptCount val="1"/>
                <c:pt idx="0">
                  <c:v>FE+EV+PVKT+CVKP 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路径a政策总结M!$B$4:$B$12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路径a政策总结M!$G$4:$G$12</c:f>
              <c:numCache>
                <c:formatCode>0.0</c:formatCode>
                <c:ptCount val="9"/>
                <c:pt idx="0">
                  <c:v>560.48529486539246</c:v>
                </c:pt>
                <c:pt idx="1">
                  <c:v>834.08638520483805</c:v>
                </c:pt>
                <c:pt idx="2">
                  <c:v>1179.2216937271726</c:v>
                </c:pt>
                <c:pt idx="3">
                  <c:v>1212.3430134862317</c:v>
                </c:pt>
                <c:pt idx="4">
                  <c:v>1006.1484214249376</c:v>
                </c:pt>
                <c:pt idx="5">
                  <c:v>771.18868537571279</c:v>
                </c:pt>
                <c:pt idx="6">
                  <c:v>620.22331557714676</c:v>
                </c:pt>
                <c:pt idx="7">
                  <c:v>507.02945462110586</c:v>
                </c:pt>
                <c:pt idx="8">
                  <c:v>384.99672242754025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596-4CA1-97DA-0E9BB73938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9669520"/>
        <c:axId val="1823432800"/>
      </c:lineChart>
      <c:catAx>
        <c:axId val="619669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23432800"/>
        <c:crosses val="autoZero"/>
        <c:auto val="1"/>
        <c:lblAlgn val="ctr"/>
        <c:lblOffset val="100"/>
        <c:noMultiLvlLbl val="0"/>
      </c:catAx>
      <c:valAx>
        <c:axId val="182343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9669520"/>
        <c:crosses val="autoZero"/>
        <c:crossBetween val="between"/>
        <c:majorUnit val="4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plotArea>
      <c:layout>
        <c:manualLayout>
          <c:layoutTarget val="inner"/>
          <c:xMode val="edge"/>
          <c:yMode val="edge"/>
          <c:x val="9.4258276380603273E-2"/>
          <c:y val="5.3921568627450983E-2"/>
          <c:w val="0.88484717364193655"/>
          <c:h val="0.77851320055581286"/>
        </c:manualLayout>
      </c:layout>
      <c:barChart>
        <c:barDir val="col"/>
        <c:grouping val="stacked"/>
        <c:varyColors val="0"/>
        <c:ser>
          <c:idx val="0"/>
          <c:order val="0"/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dPt>
            <c:idx val="3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71C-465C-ADE2-F8CA208AC281}"/>
              </c:ext>
            </c:extLst>
          </c:dPt>
          <c:dPt>
            <c:idx val="4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71C-465C-ADE2-F8CA208AC281}"/>
              </c:ext>
            </c:extLst>
          </c:dPt>
          <c:dPt>
            <c:idx val="5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E71C-465C-ADE2-F8CA208AC281}"/>
              </c:ext>
            </c:extLst>
          </c:dPt>
          <c:dPt>
            <c:idx val="6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E71C-465C-ADE2-F8CA208AC28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路径a政策总结M!$B$27:$B$34</c:f>
              <c:strCache>
                <c:ptCount val="8"/>
                <c:pt idx="0">
                  <c:v>2020 Current</c:v>
                </c:pt>
                <c:pt idx="1">
                  <c:v>2035 BAU</c:v>
                </c:pt>
                <c:pt idx="2">
                  <c:v>2050 BAU</c:v>
                </c:pt>
                <c:pt idx="3">
                  <c:v>FE</c:v>
                </c:pt>
                <c:pt idx="4">
                  <c:v>EV</c:v>
                </c:pt>
                <c:pt idx="5">
                  <c:v>PVKT</c:v>
                </c:pt>
                <c:pt idx="6">
                  <c:v>CVKT</c:v>
                </c:pt>
                <c:pt idx="7">
                  <c:v>2050 Best Case</c:v>
                </c:pt>
              </c:strCache>
            </c:strRef>
          </c:cat>
          <c:val>
            <c:numRef>
              <c:f>路径a政策总结M!$C$27:$C$34</c:f>
              <c:numCache>
                <c:formatCode>0.0</c:formatCode>
                <c:ptCount val="8"/>
                <c:pt idx="0">
                  <c:v>1179.2216937271726</c:v>
                </c:pt>
                <c:pt idx="1">
                  <c:v>1817.4528362499116</c:v>
                </c:pt>
                <c:pt idx="2">
                  <c:v>2005.9251267936033</c:v>
                </c:pt>
                <c:pt idx="3">
                  <c:v>1256.2933416123574</c:v>
                </c:pt>
                <c:pt idx="4">
                  <c:v>589.77947362519626</c:v>
                </c:pt>
                <c:pt idx="5">
                  <c:v>557.10770615553088</c:v>
                </c:pt>
                <c:pt idx="6">
                  <c:v>384.99672242754025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71C-465C-ADE2-F8CA208AC281}"/>
            </c:ext>
          </c:extLst>
        </c:ser>
        <c:ser>
          <c:idx val="1"/>
          <c:order val="1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E71C-465C-ADE2-F8CA208AC28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路径a政策总结M!$B$27:$B$34</c:f>
              <c:strCache>
                <c:ptCount val="8"/>
                <c:pt idx="0">
                  <c:v>2020 Current</c:v>
                </c:pt>
                <c:pt idx="1">
                  <c:v>2035 BAU</c:v>
                </c:pt>
                <c:pt idx="2">
                  <c:v>2050 BAU</c:v>
                </c:pt>
                <c:pt idx="3">
                  <c:v>FE</c:v>
                </c:pt>
                <c:pt idx="4">
                  <c:v>EV</c:v>
                </c:pt>
                <c:pt idx="5">
                  <c:v>PVKT</c:v>
                </c:pt>
                <c:pt idx="6">
                  <c:v>CVKT</c:v>
                </c:pt>
                <c:pt idx="7">
                  <c:v>2050 Best Case</c:v>
                </c:pt>
              </c:strCache>
            </c:strRef>
          </c:cat>
          <c:val>
            <c:numRef>
              <c:f>路径a政策总结M!$D$27:$D$34</c:f>
              <c:numCache>
                <c:formatCode>General</c:formatCode>
                <c:ptCount val="8"/>
                <c:pt idx="3" formatCode="0.0">
                  <c:v>749.63178518124596</c:v>
                </c:pt>
                <c:pt idx="4" formatCode="0.0">
                  <c:v>666.51386798716112</c:v>
                </c:pt>
                <c:pt idx="5" formatCode="0.0">
                  <c:v>32.671767469665383</c:v>
                </c:pt>
                <c:pt idx="6" formatCode="0.0">
                  <c:v>172.11098372799063</c:v>
                </c:pt>
                <c:pt idx="7" formatCode="0.0">
                  <c:v>384.99672242754025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71C-465C-ADE2-F8CA208AC2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overlap val="100"/>
        <c:axId val="1274420863"/>
        <c:axId val="1237384991"/>
      </c:barChart>
      <c:catAx>
        <c:axId val="1274420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37384991"/>
        <c:crosses val="autoZero"/>
        <c:auto val="1"/>
        <c:lblAlgn val="ctr"/>
        <c:lblOffset val="100"/>
        <c:noMultiLvlLbl val="0"/>
      </c:catAx>
      <c:valAx>
        <c:axId val="1237384991"/>
        <c:scaling>
          <c:orientation val="minMax"/>
        </c:scaling>
        <c:delete val="0"/>
        <c:axPos val="l"/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74420863"/>
        <c:crosses val="autoZero"/>
        <c:crossBetween val="between"/>
        <c:majorUnit val="4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CO2</a:t>
            </a:r>
            <a:r>
              <a:rPr lang="en-US" sz="1200" baseline="0"/>
              <a:t> emission reduction potnetials from varioius policy tools</a:t>
            </a:r>
            <a:endParaRPr lang="en-US" sz="1200"/>
          </a:p>
        </c:rich>
      </c:tx>
      <c:layout>
        <c:manualLayout>
          <c:xMode val="edge"/>
          <c:yMode val="edge"/>
          <c:x val="0.12006236221836444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路径a政策总结H!$D$15</c:f>
              <c:strCache>
                <c:ptCount val="1"/>
                <c:pt idx="0">
                  <c:v>FE Standardization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路径a政策总结H!$B$16:$C$22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路径a政策总结H!$D$16:$D$22</c:f>
              <c:numCache>
                <c:formatCode>0.0</c:formatCode>
                <c:ptCount val="7"/>
                <c:pt idx="0">
                  <c:v>0</c:v>
                </c:pt>
                <c:pt idx="1">
                  <c:v>152.97475348603416</c:v>
                </c:pt>
                <c:pt idx="2">
                  <c:v>417.65141135546855</c:v>
                </c:pt>
                <c:pt idx="3">
                  <c:v>644.45987138359328</c:v>
                </c:pt>
                <c:pt idx="4">
                  <c:v>837.39577291343153</c:v>
                </c:pt>
                <c:pt idx="5">
                  <c:v>926.49896077781932</c:v>
                </c:pt>
                <c:pt idx="6">
                  <c:v>930.30771250150565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7F-4C82-86C2-A4ACA8BB1244}"/>
            </c:ext>
          </c:extLst>
        </c:ser>
        <c:ser>
          <c:idx val="1"/>
          <c:order val="1"/>
          <c:tx>
            <c:strRef>
              <c:f>路径a政策总结H!$E$15</c:f>
              <c:strCache>
                <c:ptCount val="1"/>
                <c:pt idx="0">
                  <c:v>Electrification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路径a政策总结H!$B$16:$C$22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路径a政策总结H!$E$16:$E$22</c:f>
              <c:numCache>
                <c:formatCode>0.0</c:formatCode>
                <c:ptCount val="7"/>
                <c:pt idx="0">
                  <c:v>0</c:v>
                </c:pt>
                <c:pt idx="1">
                  <c:v>94.324284542438591</c:v>
                </c:pt>
                <c:pt idx="2">
                  <c:v>248.50293940288111</c:v>
                </c:pt>
                <c:pt idx="3">
                  <c:v>390.26852244100701</c:v>
                </c:pt>
                <c:pt idx="4">
                  <c:v>493.42583599523095</c:v>
                </c:pt>
                <c:pt idx="5">
                  <c:v>579.34087209714812</c:v>
                </c:pt>
                <c:pt idx="6">
                  <c:v>698.92291688278692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7F-4C82-86C2-A4ACA8BB1244}"/>
            </c:ext>
          </c:extLst>
        </c:ser>
        <c:ser>
          <c:idx val="2"/>
          <c:order val="2"/>
          <c:tx>
            <c:strRef>
              <c:f>路径a政策总结H!$F$15</c:f>
              <c:strCache>
                <c:ptCount val="1"/>
                <c:pt idx="0">
                  <c:v>Passnegr VKT Reduction</c:v>
                </c:pt>
              </c:strCache>
            </c:strRef>
          </c:tx>
          <c:spPr>
            <a:solidFill>
              <a:srgbClr val="D31D96"/>
            </a:solidFill>
            <a:ln>
              <a:noFill/>
            </a:ln>
            <a:effectLst/>
          </c:spPr>
          <c:invertIfNegative val="0"/>
          <c:cat>
            <c:strRef>
              <c:f>路径a政策总结H!$B$16:$C$22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路径a政策总结H!$F$16:$F$22</c:f>
              <c:numCache>
                <c:formatCode>0.0</c:formatCode>
                <c:ptCount val="7"/>
                <c:pt idx="0">
                  <c:v>0</c:v>
                </c:pt>
                <c:pt idx="1">
                  <c:v>66.908031249616215</c:v>
                </c:pt>
                <c:pt idx="2">
                  <c:v>95.789796808496249</c:v>
                </c:pt>
                <c:pt idx="3">
                  <c:v>84.894014397744968</c:v>
                </c:pt>
                <c:pt idx="4">
                  <c:v>53.11261327262855</c:v>
                </c:pt>
                <c:pt idx="5">
                  <c:v>28.192980832484523</c:v>
                </c:pt>
                <c:pt idx="6">
                  <c:v>14.122375225802273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17F-4C82-86C2-A4ACA8BB1244}"/>
            </c:ext>
          </c:extLst>
        </c:ser>
        <c:ser>
          <c:idx val="3"/>
          <c:order val="3"/>
          <c:tx>
            <c:strRef>
              <c:f>路径a政策总结H!$G$15</c:f>
              <c:strCache>
                <c:ptCount val="1"/>
                <c:pt idx="0">
                  <c:v>Commercial VKT Reduction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路径a政策总结H!$B$16:$C$22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路径a政策总结H!$G$16:$G$22</c:f>
              <c:numCache>
                <c:formatCode>0.0</c:formatCode>
                <c:ptCount val="7"/>
                <c:pt idx="0">
                  <c:v>0</c:v>
                </c:pt>
                <c:pt idx="1">
                  <c:v>41.440423089453589</c:v>
                </c:pt>
                <c:pt idx="2">
                  <c:v>87.042371765283178</c:v>
                </c:pt>
                <c:pt idx="3">
                  <c:v>108.34077277530514</c:v>
                </c:pt>
                <c:pt idx="4">
                  <c:v>134.23835391893783</c:v>
                </c:pt>
                <c:pt idx="5">
                  <c:v>161.02120365291916</c:v>
                </c:pt>
                <c:pt idx="6">
                  <c:v>191.23003410668454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17F-4C82-86C2-A4ACA8BB12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7975776"/>
        <c:axId val="611510976"/>
      </c:barChart>
      <c:catAx>
        <c:axId val="437975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1510976"/>
        <c:crosses val="autoZero"/>
        <c:auto val="1"/>
        <c:lblAlgn val="ctr"/>
        <c:lblOffset val="100"/>
        <c:noMultiLvlLbl val="0"/>
      </c:catAx>
      <c:valAx>
        <c:axId val="61151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37975776"/>
        <c:crosses val="autoZero"/>
        <c:crossBetween val="between"/>
        <c:majorUnit val="5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emissions from China Transportaiton Sector via Different Control Scenarios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路径a政策总结H!$C$3</c:f>
              <c:strCache>
                <c:ptCount val="1"/>
                <c:pt idx="0">
                  <c:v>BAU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路径a政策总结H!$B$4:$B$12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路径a政策总结H!$C$4:$C$12</c:f>
              <c:numCache>
                <c:formatCode>0.0</c:formatCode>
                <c:ptCount val="9"/>
                <c:pt idx="2">
                  <c:v>1179.2216937271726</c:v>
                </c:pt>
                <c:pt idx="3">
                  <c:v>1468.7688524714681</c:v>
                </c:pt>
                <c:pt idx="4">
                  <c:v>1676.9819896440454</c:v>
                </c:pt>
                <c:pt idx="5">
                  <c:v>1817.4528362499116</c:v>
                </c:pt>
                <c:pt idx="6">
                  <c:v>1918.0613282551253</c:v>
                </c:pt>
                <c:pt idx="7">
                  <c:v>1976.0052743086442</c:v>
                </c:pt>
                <c:pt idx="8">
                  <c:v>2005.9251267936033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18-4806-9479-2BA3A3BBB2E3}"/>
            </c:ext>
          </c:extLst>
        </c:ser>
        <c:ser>
          <c:idx val="1"/>
          <c:order val="1"/>
          <c:tx>
            <c:strRef>
              <c:f>路径a政策总结H!$D$3</c:f>
              <c:strCache>
                <c:ptCount val="1"/>
                <c:pt idx="0">
                  <c:v>FE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路径a政策总结H!$B$4:$B$12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路径a政策总结H!$D$4:$D$12</c:f>
              <c:numCache>
                <c:formatCode>0.0</c:formatCode>
                <c:ptCount val="9"/>
                <c:pt idx="2">
                  <c:v>1179.2216937271726</c:v>
                </c:pt>
                <c:pt idx="3">
                  <c:v>1315.7940989854339</c:v>
                </c:pt>
                <c:pt idx="4">
                  <c:v>1259.3305782885768</c:v>
                </c:pt>
                <c:pt idx="5">
                  <c:v>1172.9929648663183</c:v>
                </c:pt>
                <c:pt idx="6">
                  <c:v>1080.6655553416938</c:v>
                </c:pt>
                <c:pt idx="7">
                  <c:v>1049.5063135308249</c:v>
                </c:pt>
                <c:pt idx="8">
                  <c:v>1075.6174142920977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18-4806-9479-2BA3A3BBB2E3}"/>
            </c:ext>
          </c:extLst>
        </c:ser>
        <c:ser>
          <c:idx val="2"/>
          <c:order val="2"/>
          <c:tx>
            <c:strRef>
              <c:f>路径a政策总结H!$E$3</c:f>
              <c:strCache>
                <c:ptCount val="1"/>
                <c:pt idx="0">
                  <c:v>FE+EV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路径a政策总结H!$B$4:$B$12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路径a政策总结H!$E$4:$E$12</c:f>
              <c:numCache>
                <c:formatCode>0.0</c:formatCode>
                <c:ptCount val="9"/>
                <c:pt idx="2">
                  <c:v>1179.2216937271726</c:v>
                </c:pt>
                <c:pt idx="3">
                  <c:v>1221.4698144429954</c:v>
                </c:pt>
                <c:pt idx="4">
                  <c:v>1010.8276388856957</c:v>
                </c:pt>
                <c:pt idx="5">
                  <c:v>782.72444242531128</c:v>
                </c:pt>
                <c:pt idx="6">
                  <c:v>587.23971934646283</c:v>
                </c:pt>
                <c:pt idx="7">
                  <c:v>470.16544143367679</c:v>
                </c:pt>
                <c:pt idx="8">
                  <c:v>376.69449740931071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818-4806-9479-2BA3A3BBB2E3}"/>
            </c:ext>
          </c:extLst>
        </c:ser>
        <c:ser>
          <c:idx val="3"/>
          <c:order val="3"/>
          <c:tx>
            <c:strRef>
              <c:f>路径a政策总结H!$F$3</c:f>
              <c:strCache>
                <c:ptCount val="1"/>
                <c:pt idx="0">
                  <c:v>FE+EV+PVKT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路径a政策总结H!$B$4:$B$12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路径a政策总结H!$F$4:$F$12</c:f>
              <c:numCache>
                <c:formatCode>0.0</c:formatCode>
                <c:ptCount val="9"/>
                <c:pt idx="2">
                  <c:v>1179.2216937271726</c:v>
                </c:pt>
                <c:pt idx="3">
                  <c:v>1154.5617831933791</c:v>
                </c:pt>
                <c:pt idx="4">
                  <c:v>915.03784207719946</c:v>
                </c:pt>
                <c:pt idx="5">
                  <c:v>697.83042802756631</c:v>
                </c:pt>
                <c:pt idx="6">
                  <c:v>534.12710607383428</c:v>
                </c:pt>
                <c:pt idx="7">
                  <c:v>441.97246060119227</c:v>
                </c:pt>
                <c:pt idx="8">
                  <c:v>362.57212218350844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818-4806-9479-2BA3A3BBB2E3}"/>
            </c:ext>
          </c:extLst>
        </c:ser>
        <c:ser>
          <c:idx val="4"/>
          <c:order val="4"/>
          <c:tx>
            <c:strRef>
              <c:f>路径a政策总结H!$G$3</c:f>
              <c:strCache>
                <c:ptCount val="1"/>
                <c:pt idx="0">
                  <c:v>FE+EV+PVKT+CVKP 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路径a政策总结H!$B$4:$B$12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路径a政策总结H!$G$4:$G$12</c:f>
              <c:numCache>
                <c:formatCode>0.0</c:formatCode>
                <c:ptCount val="9"/>
                <c:pt idx="0">
                  <c:v>560.48529486539246</c:v>
                </c:pt>
                <c:pt idx="1">
                  <c:v>834.08638520483805</c:v>
                </c:pt>
                <c:pt idx="2">
                  <c:v>1179.2216937271726</c:v>
                </c:pt>
                <c:pt idx="3">
                  <c:v>1113.1213601039256</c:v>
                </c:pt>
                <c:pt idx="4">
                  <c:v>827.99547031191628</c:v>
                </c:pt>
                <c:pt idx="5">
                  <c:v>589.48965525226117</c:v>
                </c:pt>
                <c:pt idx="6">
                  <c:v>399.88875215489645</c:v>
                </c:pt>
                <c:pt idx="7">
                  <c:v>280.95125694827311</c:v>
                </c:pt>
                <c:pt idx="8">
                  <c:v>171.3420880768239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818-4806-9479-2BA3A3BBB2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9669520"/>
        <c:axId val="1823432800"/>
      </c:lineChart>
      <c:catAx>
        <c:axId val="619669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23432800"/>
        <c:crosses val="autoZero"/>
        <c:auto val="1"/>
        <c:lblAlgn val="ctr"/>
        <c:lblOffset val="100"/>
        <c:noMultiLvlLbl val="0"/>
      </c:catAx>
      <c:valAx>
        <c:axId val="182343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9669520"/>
        <c:crosses val="autoZero"/>
        <c:crossBetween val="between"/>
        <c:majorUnit val="4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plotArea>
      <c:layout>
        <c:manualLayout>
          <c:layoutTarget val="inner"/>
          <c:xMode val="edge"/>
          <c:yMode val="edge"/>
          <c:x val="9.4258276380603273E-2"/>
          <c:y val="5.3921568627450983E-2"/>
          <c:w val="0.88484717364193655"/>
          <c:h val="0.77851320055581286"/>
        </c:manualLayout>
      </c:layout>
      <c:barChart>
        <c:barDir val="col"/>
        <c:grouping val="stacked"/>
        <c:varyColors val="0"/>
        <c:ser>
          <c:idx val="0"/>
          <c:order val="0"/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dPt>
            <c:idx val="3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27F-47CB-BA8B-B05C0E37172B}"/>
              </c:ext>
            </c:extLst>
          </c:dPt>
          <c:dPt>
            <c:idx val="4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27F-47CB-BA8B-B05C0E37172B}"/>
              </c:ext>
            </c:extLst>
          </c:dPt>
          <c:dPt>
            <c:idx val="5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527F-47CB-BA8B-B05C0E37172B}"/>
              </c:ext>
            </c:extLst>
          </c:dPt>
          <c:dPt>
            <c:idx val="6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527F-47CB-BA8B-B05C0E37172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路径a政策总结H!$B$27:$B$34</c:f>
              <c:strCache>
                <c:ptCount val="8"/>
                <c:pt idx="0">
                  <c:v>2020 Current</c:v>
                </c:pt>
                <c:pt idx="1">
                  <c:v>2035 BAU</c:v>
                </c:pt>
                <c:pt idx="2">
                  <c:v>2050 BAU</c:v>
                </c:pt>
                <c:pt idx="3">
                  <c:v>FE</c:v>
                </c:pt>
                <c:pt idx="4">
                  <c:v>EV</c:v>
                </c:pt>
                <c:pt idx="5">
                  <c:v>PVKT</c:v>
                </c:pt>
                <c:pt idx="6">
                  <c:v>CVKT</c:v>
                </c:pt>
                <c:pt idx="7">
                  <c:v>2050 Best Case</c:v>
                </c:pt>
              </c:strCache>
            </c:strRef>
          </c:cat>
          <c:val>
            <c:numRef>
              <c:f>路径a政策总结H!$C$27:$C$34</c:f>
              <c:numCache>
                <c:formatCode>0.0</c:formatCode>
                <c:ptCount val="8"/>
                <c:pt idx="0">
                  <c:v>1179.2216937271726</c:v>
                </c:pt>
                <c:pt idx="1">
                  <c:v>1817.4528362499116</c:v>
                </c:pt>
                <c:pt idx="2">
                  <c:v>2005.9251267936033</c:v>
                </c:pt>
                <c:pt idx="3">
                  <c:v>1075.6174142920977</c:v>
                </c:pt>
                <c:pt idx="4">
                  <c:v>376.69449740931071</c:v>
                </c:pt>
                <c:pt idx="5">
                  <c:v>362.57212218350844</c:v>
                </c:pt>
                <c:pt idx="6">
                  <c:v>171.3420880768239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27F-47CB-BA8B-B05C0E37172B}"/>
            </c:ext>
          </c:extLst>
        </c:ser>
        <c:ser>
          <c:idx val="1"/>
          <c:order val="1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527F-47CB-BA8B-B05C0E37172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路径a政策总结H!$B$27:$B$34</c:f>
              <c:strCache>
                <c:ptCount val="8"/>
                <c:pt idx="0">
                  <c:v>2020 Current</c:v>
                </c:pt>
                <c:pt idx="1">
                  <c:v>2035 BAU</c:v>
                </c:pt>
                <c:pt idx="2">
                  <c:v>2050 BAU</c:v>
                </c:pt>
                <c:pt idx="3">
                  <c:v>FE</c:v>
                </c:pt>
                <c:pt idx="4">
                  <c:v>EV</c:v>
                </c:pt>
                <c:pt idx="5">
                  <c:v>PVKT</c:v>
                </c:pt>
                <c:pt idx="6">
                  <c:v>CVKT</c:v>
                </c:pt>
                <c:pt idx="7">
                  <c:v>2050 Best Case</c:v>
                </c:pt>
              </c:strCache>
            </c:strRef>
          </c:cat>
          <c:val>
            <c:numRef>
              <c:f>路径a政策总结H!$D$27:$D$34</c:f>
              <c:numCache>
                <c:formatCode>General</c:formatCode>
                <c:ptCount val="8"/>
                <c:pt idx="3" formatCode="0.0">
                  <c:v>930.30771250150565</c:v>
                </c:pt>
                <c:pt idx="4" formatCode="0.0">
                  <c:v>698.92291688278692</c:v>
                </c:pt>
                <c:pt idx="5" formatCode="0.0">
                  <c:v>14.122375225802273</c:v>
                </c:pt>
                <c:pt idx="6" formatCode="0.0">
                  <c:v>191.23003410668454</c:v>
                </c:pt>
                <c:pt idx="7" formatCode="0.0">
                  <c:v>171.3420880768239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27F-47CB-BA8B-B05C0E3717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overlap val="100"/>
        <c:axId val="1274420863"/>
        <c:axId val="1237384991"/>
      </c:barChart>
      <c:catAx>
        <c:axId val="1274420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37384991"/>
        <c:crosses val="autoZero"/>
        <c:auto val="1"/>
        <c:lblAlgn val="ctr"/>
        <c:lblOffset val="100"/>
        <c:noMultiLvlLbl val="0"/>
      </c:catAx>
      <c:valAx>
        <c:axId val="1237384991"/>
        <c:scaling>
          <c:orientation val="minMax"/>
        </c:scaling>
        <c:delete val="0"/>
        <c:axPos val="l"/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74420863"/>
        <c:crosses val="autoZero"/>
        <c:crossBetween val="between"/>
        <c:majorUnit val="4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emissions from China Transportaiton Sector via Different Control Scenarios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路径a政策总结L!$C$3</c:f>
              <c:strCache>
                <c:ptCount val="1"/>
                <c:pt idx="0">
                  <c:v>BAU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路径a政策总结L!$B$4:$B$12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路径a政策总结L!$C$4:$C$12</c:f>
              <c:numCache>
                <c:formatCode>0.0</c:formatCode>
                <c:ptCount val="9"/>
                <c:pt idx="2">
                  <c:v>1179.2216937271726</c:v>
                </c:pt>
                <c:pt idx="3">
                  <c:v>1468.7688524714681</c:v>
                </c:pt>
                <c:pt idx="4">
                  <c:v>1676.9819896440454</c:v>
                </c:pt>
                <c:pt idx="5">
                  <c:v>1817.4528362499116</c:v>
                </c:pt>
                <c:pt idx="6">
                  <c:v>1918.0613282551253</c:v>
                </c:pt>
                <c:pt idx="7">
                  <c:v>1976.0052743086442</c:v>
                </c:pt>
                <c:pt idx="8">
                  <c:v>2005.9251267936033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14-4E78-B177-FE0560EEFE16}"/>
            </c:ext>
          </c:extLst>
        </c:ser>
        <c:ser>
          <c:idx val="1"/>
          <c:order val="1"/>
          <c:tx>
            <c:strRef>
              <c:f>路径a政策总结L!$D$3</c:f>
              <c:strCache>
                <c:ptCount val="1"/>
                <c:pt idx="0">
                  <c:v>FE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路径a政策总结L!$B$4:$B$12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路径a政策总结L!$D$4:$D$12</c:f>
              <c:numCache>
                <c:formatCode>0.0</c:formatCode>
                <c:ptCount val="9"/>
                <c:pt idx="2">
                  <c:v>1179.2216937271726</c:v>
                </c:pt>
                <c:pt idx="3">
                  <c:v>1405.631671570437</c:v>
                </c:pt>
                <c:pt idx="4">
                  <c:v>1467.3512749651557</c:v>
                </c:pt>
                <c:pt idx="5">
                  <c:v>1470.8865065502771</c:v>
                </c:pt>
                <c:pt idx="6">
                  <c:v>1448.8834365603823</c:v>
                </c:pt>
                <c:pt idx="7">
                  <c:v>1454.2293517456228</c:v>
                </c:pt>
                <c:pt idx="8">
                  <c:v>1480.125207672894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14-4E78-B177-FE0560EEFE16}"/>
            </c:ext>
          </c:extLst>
        </c:ser>
        <c:ser>
          <c:idx val="2"/>
          <c:order val="2"/>
          <c:tx>
            <c:strRef>
              <c:f>路径a政策总结L!$E$3</c:f>
              <c:strCache>
                <c:ptCount val="1"/>
                <c:pt idx="0">
                  <c:v>FE+EV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路径a政策总结L!$B$4:$B$12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路径a政策总结L!$E$4:$E$12</c:f>
              <c:numCache>
                <c:formatCode>0.0</c:formatCode>
                <c:ptCount val="9"/>
                <c:pt idx="2">
                  <c:v>1179.2216937271726</c:v>
                </c:pt>
                <c:pt idx="3">
                  <c:v>1354.9155470444066</c:v>
                </c:pt>
                <c:pt idx="4">
                  <c:v>1325.3094721496104</c:v>
                </c:pt>
                <c:pt idx="5">
                  <c:v>1200.8496648239156</c:v>
                </c:pt>
                <c:pt idx="6">
                  <c:v>1049.4608239295785</c:v>
                </c:pt>
                <c:pt idx="7">
                  <c:v>935.39263294506145</c:v>
                </c:pt>
                <c:pt idx="8">
                  <c:v>831.22031041785885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14-4E78-B177-FE0560EEFE16}"/>
            </c:ext>
          </c:extLst>
        </c:ser>
        <c:ser>
          <c:idx val="3"/>
          <c:order val="3"/>
          <c:tx>
            <c:strRef>
              <c:f>路径a政策总结L!$F$3</c:f>
              <c:strCache>
                <c:ptCount val="1"/>
                <c:pt idx="0">
                  <c:v>FE+EV+PVKT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路径a政策总结L!$B$4:$B$12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路径a政策总结L!$F$4:$F$12</c:f>
              <c:numCache>
                <c:formatCode>0.0</c:formatCode>
                <c:ptCount val="9"/>
                <c:pt idx="2">
                  <c:v>1179.2216937271726</c:v>
                </c:pt>
                <c:pt idx="3">
                  <c:v>1324.012910358475</c:v>
                </c:pt>
                <c:pt idx="4">
                  <c:v>1267.7445699299476</c:v>
                </c:pt>
                <c:pt idx="5">
                  <c:v>1131.0465643464167</c:v>
                </c:pt>
                <c:pt idx="6">
                  <c:v>987.03056012050456</c:v>
                </c:pt>
                <c:pt idx="7">
                  <c:v>882.01364025403018</c:v>
                </c:pt>
                <c:pt idx="8">
                  <c:v>781.61929474818908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14-4E78-B177-FE0560EEFE16}"/>
            </c:ext>
          </c:extLst>
        </c:ser>
        <c:ser>
          <c:idx val="4"/>
          <c:order val="4"/>
          <c:tx>
            <c:strRef>
              <c:f>路径a政策总结L!$G$3</c:f>
              <c:strCache>
                <c:ptCount val="1"/>
                <c:pt idx="0">
                  <c:v>FE+EV+PVKT+CVKP 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路径a政策总结L!$B$4:$B$12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路径a政策总结L!$G$4:$G$12</c:f>
              <c:numCache>
                <c:formatCode>0.0</c:formatCode>
                <c:ptCount val="9"/>
                <c:pt idx="0">
                  <c:v>560.48529486539246</c:v>
                </c:pt>
                <c:pt idx="1">
                  <c:v>834.08638520483805</c:v>
                </c:pt>
                <c:pt idx="2">
                  <c:v>1179.2216937271726</c:v>
                </c:pt>
                <c:pt idx="3">
                  <c:v>1280.3344602728464</c:v>
                </c:pt>
                <c:pt idx="4">
                  <c:v>1205.9111099864595</c:v>
                </c:pt>
                <c:pt idx="5">
                  <c:v>1061.55290264256</c:v>
                </c:pt>
                <c:pt idx="6">
                  <c:v>908.81916520014624</c:v>
                </c:pt>
                <c:pt idx="7">
                  <c:v>793.10418711277225</c:v>
                </c:pt>
                <c:pt idx="8">
                  <c:v>679.29807543171808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F14-4E78-B177-FE0560EEF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9669520"/>
        <c:axId val="1823432800"/>
      </c:lineChart>
      <c:catAx>
        <c:axId val="619669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23432800"/>
        <c:crosses val="autoZero"/>
        <c:auto val="1"/>
        <c:lblAlgn val="ctr"/>
        <c:lblOffset val="100"/>
        <c:noMultiLvlLbl val="0"/>
      </c:catAx>
      <c:valAx>
        <c:axId val="182343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9669520"/>
        <c:crosses val="autoZero"/>
        <c:crossBetween val="between"/>
        <c:majorUnit val="4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CO2</a:t>
            </a:r>
            <a:r>
              <a:rPr lang="en-US" sz="1200" baseline="0"/>
              <a:t> emission reduction potnetials from varioius policy tools</a:t>
            </a:r>
            <a:endParaRPr lang="en-US" sz="1200"/>
          </a:p>
        </c:rich>
      </c:tx>
      <c:layout>
        <c:manualLayout>
          <c:xMode val="edge"/>
          <c:yMode val="edge"/>
          <c:x val="0.12006236221836444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路径a政策总结L!$D$15</c:f>
              <c:strCache>
                <c:ptCount val="1"/>
                <c:pt idx="0">
                  <c:v>FE Standardization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路径a政策总结L!$B$16:$C$22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路径a政策总结L!$D$16:$D$22</c:f>
              <c:numCache>
                <c:formatCode>0.0</c:formatCode>
                <c:ptCount val="7"/>
                <c:pt idx="0">
                  <c:v>0</c:v>
                </c:pt>
                <c:pt idx="1">
                  <c:v>63.137180901031115</c:v>
                </c:pt>
                <c:pt idx="2">
                  <c:v>209.63071467888972</c:v>
                </c:pt>
                <c:pt idx="3">
                  <c:v>346.56632969963448</c:v>
                </c:pt>
                <c:pt idx="4">
                  <c:v>469.17789169474304</c:v>
                </c:pt>
                <c:pt idx="5">
                  <c:v>521.77592256302137</c:v>
                </c:pt>
                <c:pt idx="6">
                  <c:v>525.79991912070932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5F-4A5A-BE1E-F1FED5961EBC}"/>
            </c:ext>
          </c:extLst>
        </c:ser>
        <c:ser>
          <c:idx val="1"/>
          <c:order val="1"/>
          <c:tx>
            <c:strRef>
              <c:f>路径a政策总结L!$E$15</c:f>
              <c:strCache>
                <c:ptCount val="1"/>
                <c:pt idx="0">
                  <c:v>Electrification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路径a政策总结L!$B$16:$C$22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路径a政策总结L!$E$16:$E$22</c:f>
              <c:numCache>
                <c:formatCode>0.0</c:formatCode>
                <c:ptCount val="7"/>
                <c:pt idx="0">
                  <c:v>0</c:v>
                </c:pt>
                <c:pt idx="1">
                  <c:v>50.716124526030399</c:v>
                </c:pt>
                <c:pt idx="2">
                  <c:v>142.04180281554522</c:v>
                </c:pt>
                <c:pt idx="3">
                  <c:v>270.03684172636144</c:v>
                </c:pt>
                <c:pt idx="4">
                  <c:v>399.42261263080377</c:v>
                </c:pt>
                <c:pt idx="5">
                  <c:v>518.83671880056136</c:v>
                </c:pt>
                <c:pt idx="6">
                  <c:v>648.90489725503517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5F-4A5A-BE1E-F1FED5961EBC}"/>
            </c:ext>
          </c:extLst>
        </c:ser>
        <c:ser>
          <c:idx val="2"/>
          <c:order val="2"/>
          <c:tx>
            <c:strRef>
              <c:f>路径a政策总结L!$F$15</c:f>
              <c:strCache>
                <c:ptCount val="1"/>
                <c:pt idx="0">
                  <c:v>Passnegr VKT Reduction</c:v>
                </c:pt>
              </c:strCache>
            </c:strRef>
          </c:tx>
          <c:spPr>
            <a:solidFill>
              <a:srgbClr val="D31D96"/>
            </a:solidFill>
            <a:ln>
              <a:noFill/>
            </a:ln>
            <a:effectLst/>
          </c:spPr>
          <c:invertIfNegative val="0"/>
          <c:cat>
            <c:strRef>
              <c:f>路径a政策总结L!$B$16:$C$22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路径a政策总结L!$F$16:$F$22</c:f>
              <c:numCache>
                <c:formatCode>0.0</c:formatCode>
                <c:ptCount val="7"/>
                <c:pt idx="0" formatCode="General">
                  <c:v>0</c:v>
                </c:pt>
                <c:pt idx="1">
                  <c:v>30.902636685931611</c:v>
                </c:pt>
                <c:pt idx="2">
                  <c:v>57.564902219662827</c:v>
                </c:pt>
                <c:pt idx="3">
                  <c:v>69.803100477498901</c:v>
                </c:pt>
                <c:pt idx="4">
                  <c:v>62.430263809073949</c:v>
                </c:pt>
                <c:pt idx="5">
                  <c:v>53.378992691031272</c:v>
                </c:pt>
                <c:pt idx="6">
                  <c:v>49.601015669669778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95F-4A5A-BE1E-F1FED5961EBC}"/>
            </c:ext>
          </c:extLst>
        </c:ser>
        <c:ser>
          <c:idx val="3"/>
          <c:order val="3"/>
          <c:tx>
            <c:strRef>
              <c:f>路径a政策总结L!$G$15</c:f>
              <c:strCache>
                <c:ptCount val="1"/>
                <c:pt idx="0">
                  <c:v>Commercial VKT Reduction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路径a政策总结L!$B$16:$C$22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路径a政策总结L!$G$16:$G$22</c:f>
              <c:numCache>
                <c:formatCode>0.0</c:formatCode>
                <c:ptCount val="7"/>
                <c:pt idx="0">
                  <c:v>0</c:v>
                </c:pt>
                <c:pt idx="1">
                  <c:v>43.678450085628583</c:v>
                </c:pt>
                <c:pt idx="2">
                  <c:v>61.833459943488151</c:v>
                </c:pt>
                <c:pt idx="3">
                  <c:v>69.493661703856787</c:v>
                </c:pt>
                <c:pt idx="4">
                  <c:v>78.211394920358316</c:v>
                </c:pt>
                <c:pt idx="5">
                  <c:v>88.909453141257927</c:v>
                </c:pt>
                <c:pt idx="6">
                  <c:v>102.321219316471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95F-4A5A-BE1E-F1FED5961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7975776"/>
        <c:axId val="611510976"/>
      </c:barChart>
      <c:catAx>
        <c:axId val="437975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1510976"/>
        <c:crosses val="autoZero"/>
        <c:auto val="1"/>
        <c:lblAlgn val="ctr"/>
        <c:lblOffset val="100"/>
        <c:noMultiLvlLbl val="0"/>
      </c:catAx>
      <c:valAx>
        <c:axId val="611510976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37975776"/>
        <c:crosses val="autoZero"/>
        <c:crossBetween val="between"/>
        <c:majorUnit val="5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plotArea>
      <c:layout>
        <c:manualLayout>
          <c:layoutTarget val="inner"/>
          <c:xMode val="edge"/>
          <c:yMode val="edge"/>
          <c:x val="9.4258276380603273E-2"/>
          <c:y val="5.3921568627450983E-2"/>
          <c:w val="0.88484717364193655"/>
          <c:h val="0.77851320055581286"/>
        </c:manualLayout>
      </c:layout>
      <c:barChart>
        <c:barDir val="col"/>
        <c:grouping val="stacked"/>
        <c:varyColors val="0"/>
        <c:ser>
          <c:idx val="0"/>
          <c:order val="0"/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dPt>
            <c:idx val="3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EFC-429A-AD87-BF20FCE7FDD8}"/>
              </c:ext>
            </c:extLst>
          </c:dPt>
          <c:dPt>
            <c:idx val="4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EFC-429A-AD87-BF20FCE7FDD8}"/>
              </c:ext>
            </c:extLst>
          </c:dPt>
          <c:dPt>
            <c:idx val="5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EFC-429A-AD87-BF20FCE7FDD8}"/>
              </c:ext>
            </c:extLst>
          </c:dPt>
          <c:dPt>
            <c:idx val="6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9EFC-429A-AD87-BF20FCE7FDD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路径a政策总结L!$B$27:$B$34</c:f>
              <c:strCache>
                <c:ptCount val="8"/>
                <c:pt idx="0">
                  <c:v>2020 Current</c:v>
                </c:pt>
                <c:pt idx="1">
                  <c:v>2035 BAU</c:v>
                </c:pt>
                <c:pt idx="2">
                  <c:v>2050 BAU</c:v>
                </c:pt>
                <c:pt idx="3">
                  <c:v>FE</c:v>
                </c:pt>
                <c:pt idx="4">
                  <c:v>EV</c:v>
                </c:pt>
                <c:pt idx="5">
                  <c:v>PVKT</c:v>
                </c:pt>
                <c:pt idx="6">
                  <c:v>CVKT</c:v>
                </c:pt>
                <c:pt idx="7">
                  <c:v>2050 Best Case</c:v>
                </c:pt>
              </c:strCache>
            </c:strRef>
          </c:cat>
          <c:val>
            <c:numRef>
              <c:f>路径a政策总结L!$C$27:$C$34</c:f>
              <c:numCache>
                <c:formatCode>0.0</c:formatCode>
                <c:ptCount val="8"/>
                <c:pt idx="0">
                  <c:v>1179.2216937271726</c:v>
                </c:pt>
                <c:pt idx="1">
                  <c:v>1817.4528362499116</c:v>
                </c:pt>
                <c:pt idx="2">
                  <c:v>2005.9251267936033</c:v>
                </c:pt>
                <c:pt idx="3">
                  <c:v>1480.125207672894</c:v>
                </c:pt>
                <c:pt idx="4">
                  <c:v>831.22031041785885</c:v>
                </c:pt>
                <c:pt idx="5">
                  <c:v>781.61929474818908</c:v>
                </c:pt>
                <c:pt idx="6">
                  <c:v>679.29807543171808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EFC-429A-AD87-BF20FCE7FDD8}"/>
            </c:ext>
          </c:extLst>
        </c:ser>
        <c:ser>
          <c:idx val="1"/>
          <c:order val="1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9EFC-429A-AD87-BF20FCE7FDD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路径a政策总结L!$B$27:$B$34</c:f>
              <c:strCache>
                <c:ptCount val="8"/>
                <c:pt idx="0">
                  <c:v>2020 Current</c:v>
                </c:pt>
                <c:pt idx="1">
                  <c:v>2035 BAU</c:v>
                </c:pt>
                <c:pt idx="2">
                  <c:v>2050 BAU</c:v>
                </c:pt>
                <c:pt idx="3">
                  <c:v>FE</c:v>
                </c:pt>
                <c:pt idx="4">
                  <c:v>EV</c:v>
                </c:pt>
                <c:pt idx="5">
                  <c:v>PVKT</c:v>
                </c:pt>
                <c:pt idx="6">
                  <c:v>CVKT</c:v>
                </c:pt>
                <c:pt idx="7">
                  <c:v>2050 Best Case</c:v>
                </c:pt>
              </c:strCache>
            </c:strRef>
          </c:cat>
          <c:val>
            <c:numRef>
              <c:f>路径a政策总结L!$D$27:$D$34</c:f>
              <c:numCache>
                <c:formatCode>General</c:formatCode>
                <c:ptCount val="8"/>
                <c:pt idx="3" formatCode="0.0">
                  <c:v>525.79991912070932</c:v>
                </c:pt>
                <c:pt idx="4" formatCode="0.0">
                  <c:v>648.90489725503517</c:v>
                </c:pt>
                <c:pt idx="5" formatCode="0.0">
                  <c:v>49.601015669669778</c:v>
                </c:pt>
                <c:pt idx="6" formatCode="0.0">
                  <c:v>102.321219316471</c:v>
                </c:pt>
                <c:pt idx="7" formatCode="0.0">
                  <c:v>679.29807543171808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EFC-429A-AD87-BF20FCE7FD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overlap val="100"/>
        <c:axId val="1274420863"/>
        <c:axId val="1237384991"/>
      </c:barChart>
      <c:catAx>
        <c:axId val="1274420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37384991"/>
        <c:crosses val="autoZero"/>
        <c:auto val="1"/>
        <c:lblAlgn val="ctr"/>
        <c:lblOffset val="100"/>
        <c:noMultiLvlLbl val="0"/>
      </c:catAx>
      <c:valAx>
        <c:axId val="1237384991"/>
        <c:scaling>
          <c:orientation val="minMax"/>
        </c:scaling>
        <c:delete val="0"/>
        <c:axPos val="l"/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74420863"/>
        <c:crosses val="autoZero"/>
        <c:crossBetween val="between"/>
        <c:majorUnit val="4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CO2</a:t>
            </a:r>
            <a:r>
              <a:rPr lang="en-US" sz="1200" baseline="0"/>
              <a:t> emission reduction potnetials from varioius policy tools</a:t>
            </a:r>
            <a:endParaRPr lang="en-US" sz="1200"/>
          </a:p>
        </c:rich>
      </c:tx>
      <c:layout>
        <c:manualLayout>
          <c:xMode val="edge"/>
          <c:yMode val="edge"/>
          <c:x val="0.12006236221836444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路径a政策总结M!$D$15</c:f>
              <c:strCache>
                <c:ptCount val="1"/>
                <c:pt idx="0">
                  <c:v>FE Standardization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路径a政策总结M!$B$16:$C$22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路径a政策总结M!$D$16:$D$22</c:f>
              <c:numCache>
                <c:formatCode>0.0</c:formatCode>
                <c:ptCount val="7"/>
                <c:pt idx="0">
                  <c:v>0</c:v>
                </c:pt>
                <c:pt idx="1">
                  <c:v>90.630466745781177</c:v>
                </c:pt>
                <c:pt idx="2">
                  <c:v>310.8479162961039</c:v>
                </c:pt>
                <c:pt idx="3">
                  <c:v>532.36551812914581</c:v>
                </c:pt>
                <c:pt idx="4">
                  <c:v>688.88263393848388</c:v>
                </c:pt>
                <c:pt idx="5">
                  <c:v>747.55475647797698</c:v>
                </c:pt>
                <c:pt idx="6">
                  <c:v>749.63178518124596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60-45CD-8E31-04E6E6699FAA}"/>
            </c:ext>
          </c:extLst>
        </c:ser>
        <c:ser>
          <c:idx val="1"/>
          <c:order val="1"/>
          <c:tx>
            <c:strRef>
              <c:f>路径a政策总结M!$E$15</c:f>
              <c:strCache>
                <c:ptCount val="1"/>
                <c:pt idx="0">
                  <c:v>Electrification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路径a政策总结M!$B$16:$C$22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路径a政策总结M!$E$16:$E$22</c:f>
              <c:numCache>
                <c:formatCode>0.0</c:formatCode>
                <c:ptCount val="7"/>
                <c:pt idx="0">
                  <c:v>0</c:v>
                </c:pt>
                <c:pt idx="1">
                  <c:v>79.298345505165344</c:v>
                </c:pt>
                <c:pt idx="2">
                  <c:v>214.97409102789265</c:v>
                </c:pt>
                <c:pt idx="3">
                  <c:v>340.65032868531603</c:v>
                </c:pt>
                <c:pt idx="4">
                  <c:v>439.30443938377834</c:v>
                </c:pt>
                <c:pt idx="5">
                  <c:v>537.9266384669852</c:v>
                </c:pt>
                <c:pt idx="6">
                  <c:v>666.51386798716112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60-45CD-8E31-04E6E6699FAA}"/>
            </c:ext>
          </c:extLst>
        </c:ser>
        <c:ser>
          <c:idx val="2"/>
          <c:order val="2"/>
          <c:tx>
            <c:strRef>
              <c:f>路径a政策总结M!$F$15</c:f>
              <c:strCache>
                <c:ptCount val="1"/>
                <c:pt idx="0">
                  <c:v>Passnegr VKT Reduction</c:v>
                </c:pt>
              </c:strCache>
            </c:strRef>
          </c:tx>
          <c:spPr>
            <a:solidFill>
              <a:srgbClr val="D31D96"/>
            </a:solidFill>
            <a:ln>
              <a:noFill/>
            </a:ln>
            <a:effectLst/>
          </c:spPr>
          <c:invertIfNegative val="0"/>
          <c:cat>
            <c:strRef>
              <c:f>路径a政策总结M!$B$16:$C$22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路径a政策总结M!$F$16:$F$22</c:f>
              <c:numCache>
                <c:formatCode>0.0</c:formatCode>
                <c:ptCount val="7"/>
                <c:pt idx="0">
                  <c:v>0</c:v>
                </c:pt>
                <c:pt idx="1">
                  <c:v>43.560045833934055</c:v>
                </c:pt>
                <c:pt idx="2">
                  <c:v>69.545199452277984</c:v>
                </c:pt>
                <c:pt idx="3">
                  <c:v>69.752133790410085</c:v>
                </c:pt>
                <c:pt idx="4">
                  <c:v>54.291341492575611</c:v>
                </c:pt>
                <c:pt idx="5">
                  <c:v>42.130956598358125</c:v>
                </c:pt>
                <c:pt idx="6">
                  <c:v>32.671767469665383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60-45CD-8E31-04E6E6699FAA}"/>
            </c:ext>
          </c:extLst>
        </c:ser>
        <c:ser>
          <c:idx val="3"/>
          <c:order val="3"/>
          <c:tx>
            <c:strRef>
              <c:f>路径a政策总结M!$G$15</c:f>
              <c:strCache>
                <c:ptCount val="1"/>
                <c:pt idx="0">
                  <c:v>Commercial VKT Reduction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路径a政策总结M!$B$16:$C$22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路径a政策总结M!$G$16:$G$22</c:f>
              <c:numCache>
                <c:formatCode>0.0</c:formatCode>
                <c:ptCount val="7"/>
                <c:pt idx="0">
                  <c:v>0</c:v>
                </c:pt>
                <c:pt idx="1">
                  <c:v>42.93698090035582</c:v>
                </c:pt>
                <c:pt idx="2">
                  <c:v>75.466361442833204</c:v>
                </c:pt>
                <c:pt idx="3">
                  <c:v>103.49617026932685</c:v>
                </c:pt>
                <c:pt idx="4">
                  <c:v>115.35959786314072</c:v>
                </c:pt>
                <c:pt idx="5">
                  <c:v>141.36346814421802</c:v>
                </c:pt>
                <c:pt idx="6">
                  <c:v>172.11098372799063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D60-45CD-8E31-04E6E6699F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7975776"/>
        <c:axId val="611510976"/>
      </c:barChart>
      <c:catAx>
        <c:axId val="437975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1510976"/>
        <c:crosses val="autoZero"/>
        <c:auto val="1"/>
        <c:lblAlgn val="ctr"/>
        <c:lblOffset val="100"/>
        <c:noMultiLvlLbl val="0"/>
      </c:catAx>
      <c:valAx>
        <c:axId val="61151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37975776"/>
        <c:crosses val="autoZero"/>
        <c:crossBetween val="between"/>
        <c:majorUnit val="5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emissions from China Transportaiton Sector via Different Control Scenarios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路径a政策总结M!$C$3</c:f>
              <c:strCache>
                <c:ptCount val="1"/>
                <c:pt idx="0">
                  <c:v>BAU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路径a政策总结M!$B$4:$B$12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路径a政策总结M!$C$4:$C$12</c:f>
              <c:numCache>
                <c:formatCode>0.0</c:formatCode>
                <c:ptCount val="9"/>
                <c:pt idx="2">
                  <c:v>1179.2216937271726</c:v>
                </c:pt>
                <c:pt idx="3">
                  <c:v>1468.7688524714681</c:v>
                </c:pt>
                <c:pt idx="4">
                  <c:v>1676.9819896440454</c:v>
                </c:pt>
                <c:pt idx="5">
                  <c:v>1817.4528362499116</c:v>
                </c:pt>
                <c:pt idx="6">
                  <c:v>1918.0613282551253</c:v>
                </c:pt>
                <c:pt idx="7">
                  <c:v>1976.0052743086442</c:v>
                </c:pt>
                <c:pt idx="8">
                  <c:v>2005.9251267936033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F8-45CD-8F30-A9C54C07F444}"/>
            </c:ext>
          </c:extLst>
        </c:ser>
        <c:ser>
          <c:idx val="1"/>
          <c:order val="1"/>
          <c:tx>
            <c:strRef>
              <c:f>路径a政策总结M!$D$3</c:f>
              <c:strCache>
                <c:ptCount val="1"/>
                <c:pt idx="0">
                  <c:v>FE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路径a政策总结M!$B$4:$B$12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路径a政策总结M!$D$4:$D$12</c:f>
              <c:numCache>
                <c:formatCode>0.0</c:formatCode>
                <c:ptCount val="9"/>
                <c:pt idx="2">
                  <c:v>1179.2216937271726</c:v>
                </c:pt>
                <c:pt idx="3">
                  <c:v>1378.1383857256869</c:v>
                </c:pt>
                <c:pt idx="4">
                  <c:v>1366.1340733479415</c:v>
                </c:pt>
                <c:pt idx="5">
                  <c:v>1285.0873181207658</c:v>
                </c:pt>
                <c:pt idx="6">
                  <c:v>1229.1786943166414</c:v>
                </c:pt>
                <c:pt idx="7">
                  <c:v>1228.4505178306672</c:v>
                </c:pt>
                <c:pt idx="8">
                  <c:v>1256.2933416123574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F8-45CD-8F30-A9C54C07F444}"/>
            </c:ext>
          </c:extLst>
        </c:ser>
        <c:ser>
          <c:idx val="2"/>
          <c:order val="2"/>
          <c:tx>
            <c:strRef>
              <c:f>路径a政策总结M!$E$3</c:f>
              <c:strCache>
                <c:ptCount val="1"/>
                <c:pt idx="0">
                  <c:v>FE+EV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路径a政策总结M!$B$4:$B$12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路径a政策总结M!$E$4:$E$12</c:f>
              <c:numCache>
                <c:formatCode>0.0</c:formatCode>
                <c:ptCount val="9"/>
                <c:pt idx="2">
                  <c:v>1179.2216937271726</c:v>
                </c:pt>
                <c:pt idx="3">
                  <c:v>1298.8400402205216</c:v>
                </c:pt>
                <c:pt idx="4">
                  <c:v>1151.1599823200488</c:v>
                </c:pt>
                <c:pt idx="5">
                  <c:v>944.43698943544973</c:v>
                </c:pt>
                <c:pt idx="6">
                  <c:v>789.8742549328631</c:v>
                </c:pt>
                <c:pt idx="7">
                  <c:v>690.523879363682</c:v>
                </c:pt>
                <c:pt idx="8">
                  <c:v>589.77947362519626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F8-45CD-8F30-A9C54C07F444}"/>
            </c:ext>
          </c:extLst>
        </c:ser>
        <c:ser>
          <c:idx val="3"/>
          <c:order val="3"/>
          <c:tx>
            <c:strRef>
              <c:f>路径a政策总结M!$F$3</c:f>
              <c:strCache>
                <c:ptCount val="1"/>
                <c:pt idx="0">
                  <c:v>FE+EV+PVKT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路径a政策总结M!$B$4:$B$12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路径a政策总结M!$F$4:$F$12</c:f>
              <c:numCache>
                <c:formatCode>0.0</c:formatCode>
                <c:ptCount val="9"/>
                <c:pt idx="2">
                  <c:v>1179.2216937271726</c:v>
                </c:pt>
                <c:pt idx="3">
                  <c:v>1255.2799943865875</c:v>
                </c:pt>
                <c:pt idx="4">
                  <c:v>1081.6147828677708</c:v>
                </c:pt>
                <c:pt idx="5">
                  <c:v>874.68485564503965</c:v>
                </c:pt>
                <c:pt idx="6">
                  <c:v>735.58291344028748</c:v>
                </c:pt>
                <c:pt idx="7">
                  <c:v>648.39292276532387</c:v>
                </c:pt>
                <c:pt idx="8">
                  <c:v>557.10770615553088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F8-45CD-8F30-A9C54C07F444}"/>
            </c:ext>
          </c:extLst>
        </c:ser>
        <c:ser>
          <c:idx val="4"/>
          <c:order val="4"/>
          <c:tx>
            <c:strRef>
              <c:f>路径a政策总结M!$G$3</c:f>
              <c:strCache>
                <c:ptCount val="1"/>
                <c:pt idx="0">
                  <c:v>FE+EV+PVKT+CVKP 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路径a政策总结M!$B$4:$B$12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路径a政策总结M!$G$4:$G$12</c:f>
              <c:numCache>
                <c:formatCode>0.0</c:formatCode>
                <c:ptCount val="9"/>
                <c:pt idx="0">
                  <c:v>560.48529486539246</c:v>
                </c:pt>
                <c:pt idx="1">
                  <c:v>834.08638520483805</c:v>
                </c:pt>
                <c:pt idx="2">
                  <c:v>1179.2216937271726</c:v>
                </c:pt>
                <c:pt idx="3">
                  <c:v>1212.3430134862317</c:v>
                </c:pt>
                <c:pt idx="4">
                  <c:v>1006.1484214249376</c:v>
                </c:pt>
                <c:pt idx="5">
                  <c:v>771.18868537571279</c:v>
                </c:pt>
                <c:pt idx="6">
                  <c:v>620.22331557714676</c:v>
                </c:pt>
                <c:pt idx="7">
                  <c:v>507.02945462110586</c:v>
                </c:pt>
                <c:pt idx="8">
                  <c:v>384.99672242754025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F8-45CD-8F30-A9C54C07F4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9669520"/>
        <c:axId val="1823432800"/>
      </c:lineChart>
      <c:catAx>
        <c:axId val="619669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23432800"/>
        <c:crosses val="autoZero"/>
        <c:auto val="1"/>
        <c:lblAlgn val="ctr"/>
        <c:lblOffset val="100"/>
        <c:noMultiLvlLbl val="0"/>
      </c:catAx>
      <c:valAx>
        <c:axId val="182343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9669520"/>
        <c:crosses val="autoZero"/>
        <c:crossBetween val="between"/>
        <c:majorUnit val="4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plotArea>
      <c:layout>
        <c:manualLayout>
          <c:layoutTarget val="inner"/>
          <c:xMode val="edge"/>
          <c:yMode val="edge"/>
          <c:x val="9.4258276380603273E-2"/>
          <c:y val="5.3921568627450983E-2"/>
          <c:w val="0.88484717364193655"/>
          <c:h val="0.77851320055581286"/>
        </c:manualLayout>
      </c:layout>
      <c:barChart>
        <c:barDir val="col"/>
        <c:grouping val="stacked"/>
        <c:varyColors val="0"/>
        <c:ser>
          <c:idx val="0"/>
          <c:order val="0"/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dPt>
            <c:idx val="3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D88-40A7-A5EF-F02C50FB403A}"/>
              </c:ext>
            </c:extLst>
          </c:dPt>
          <c:dPt>
            <c:idx val="4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D88-40A7-A5EF-F02C50FB403A}"/>
              </c:ext>
            </c:extLst>
          </c:dPt>
          <c:dPt>
            <c:idx val="5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D88-40A7-A5EF-F02C50FB403A}"/>
              </c:ext>
            </c:extLst>
          </c:dPt>
          <c:dPt>
            <c:idx val="6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DD88-40A7-A5EF-F02C50FB403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路径a政策总结M!$B$27:$B$34</c:f>
              <c:strCache>
                <c:ptCount val="8"/>
                <c:pt idx="0">
                  <c:v>2020 Current</c:v>
                </c:pt>
                <c:pt idx="1">
                  <c:v>2035 BAU</c:v>
                </c:pt>
                <c:pt idx="2">
                  <c:v>2050 BAU</c:v>
                </c:pt>
                <c:pt idx="3">
                  <c:v>FE</c:v>
                </c:pt>
                <c:pt idx="4">
                  <c:v>EV</c:v>
                </c:pt>
                <c:pt idx="5">
                  <c:v>PVKT</c:v>
                </c:pt>
                <c:pt idx="6">
                  <c:v>CVKT</c:v>
                </c:pt>
                <c:pt idx="7">
                  <c:v>2050 Best Case</c:v>
                </c:pt>
              </c:strCache>
            </c:strRef>
          </c:cat>
          <c:val>
            <c:numRef>
              <c:f>路径a政策总结M!$C$27:$C$34</c:f>
              <c:numCache>
                <c:formatCode>0.0</c:formatCode>
                <c:ptCount val="8"/>
                <c:pt idx="0">
                  <c:v>1179.2216937271726</c:v>
                </c:pt>
                <c:pt idx="1">
                  <c:v>1817.4528362499116</c:v>
                </c:pt>
                <c:pt idx="2">
                  <c:v>2005.9251267936033</c:v>
                </c:pt>
                <c:pt idx="3">
                  <c:v>1256.2933416123574</c:v>
                </c:pt>
                <c:pt idx="4">
                  <c:v>589.77947362519626</c:v>
                </c:pt>
                <c:pt idx="5">
                  <c:v>557.10770615553088</c:v>
                </c:pt>
                <c:pt idx="6">
                  <c:v>384.99672242754025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D88-40A7-A5EF-F02C50FB403A}"/>
            </c:ext>
          </c:extLst>
        </c:ser>
        <c:ser>
          <c:idx val="1"/>
          <c:order val="1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DD88-40A7-A5EF-F02C50FB403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路径a政策总结M!$B$27:$B$34</c:f>
              <c:strCache>
                <c:ptCount val="8"/>
                <c:pt idx="0">
                  <c:v>2020 Current</c:v>
                </c:pt>
                <c:pt idx="1">
                  <c:v>2035 BAU</c:v>
                </c:pt>
                <c:pt idx="2">
                  <c:v>2050 BAU</c:v>
                </c:pt>
                <c:pt idx="3">
                  <c:v>FE</c:v>
                </c:pt>
                <c:pt idx="4">
                  <c:v>EV</c:v>
                </c:pt>
                <c:pt idx="5">
                  <c:v>PVKT</c:v>
                </c:pt>
                <c:pt idx="6">
                  <c:v>CVKT</c:v>
                </c:pt>
                <c:pt idx="7">
                  <c:v>2050 Best Case</c:v>
                </c:pt>
              </c:strCache>
            </c:strRef>
          </c:cat>
          <c:val>
            <c:numRef>
              <c:f>路径a政策总结M!$D$27:$D$34</c:f>
              <c:numCache>
                <c:formatCode>General</c:formatCode>
                <c:ptCount val="8"/>
                <c:pt idx="3" formatCode="0.0">
                  <c:v>749.63178518124596</c:v>
                </c:pt>
                <c:pt idx="4" formatCode="0.0">
                  <c:v>666.51386798716112</c:v>
                </c:pt>
                <c:pt idx="5" formatCode="0.0">
                  <c:v>32.671767469665383</c:v>
                </c:pt>
                <c:pt idx="6" formatCode="0.0">
                  <c:v>172.11098372799063</c:v>
                </c:pt>
                <c:pt idx="7" formatCode="0.0">
                  <c:v>384.99672242754025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D88-40A7-A5EF-F02C50FB40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overlap val="100"/>
        <c:axId val="1274420863"/>
        <c:axId val="1237384991"/>
      </c:barChart>
      <c:catAx>
        <c:axId val="1274420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37384991"/>
        <c:crosses val="autoZero"/>
        <c:auto val="1"/>
        <c:lblAlgn val="ctr"/>
        <c:lblOffset val="100"/>
        <c:noMultiLvlLbl val="0"/>
      </c:catAx>
      <c:valAx>
        <c:axId val="1237384991"/>
        <c:scaling>
          <c:orientation val="minMax"/>
        </c:scaling>
        <c:delete val="0"/>
        <c:axPos val="l"/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74420863"/>
        <c:crosses val="autoZero"/>
        <c:crossBetween val="between"/>
        <c:majorUnit val="4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CO2</a:t>
            </a:r>
            <a:r>
              <a:rPr lang="en-US" sz="1200" baseline="0"/>
              <a:t> emission reduction potnetials from varioius policy tools</a:t>
            </a:r>
            <a:endParaRPr lang="en-US" sz="1200"/>
          </a:p>
        </c:rich>
      </c:tx>
      <c:layout>
        <c:manualLayout>
          <c:xMode val="edge"/>
          <c:yMode val="edge"/>
          <c:x val="0.12006236221836444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路径a政策总结H!$D$15</c:f>
              <c:strCache>
                <c:ptCount val="1"/>
                <c:pt idx="0">
                  <c:v>FE Standardization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路径a政策总结H!$B$16:$C$22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路径a政策总结H!$D$16:$D$22</c:f>
              <c:numCache>
                <c:formatCode>0.0</c:formatCode>
                <c:ptCount val="7"/>
                <c:pt idx="0">
                  <c:v>0</c:v>
                </c:pt>
                <c:pt idx="1">
                  <c:v>152.97475348603416</c:v>
                </c:pt>
                <c:pt idx="2">
                  <c:v>417.65141135546855</c:v>
                </c:pt>
                <c:pt idx="3">
                  <c:v>644.45987138359328</c:v>
                </c:pt>
                <c:pt idx="4">
                  <c:v>837.39577291343153</c:v>
                </c:pt>
                <c:pt idx="5">
                  <c:v>926.49896077781932</c:v>
                </c:pt>
                <c:pt idx="6">
                  <c:v>930.30771250150565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DA-4F57-8E4E-BB655DAB4A9C}"/>
            </c:ext>
          </c:extLst>
        </c:ser>
        <c:ser>
          <c:idx val="1"/>
          <c:order val="1"/>
          <c:tx>
            <c:strRef>
              <c:f>路径a政策总结H!$E$15</c:f>
              <c:strCache>
                <c:ptCount val="1"/>
                <c:pt idx="0">
                  <c:v>Electrification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路径a政策总结H!$B$16:$C$22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路径a政策总结H!$E$16:$E$22</c:f>
              <c:numCache>
                <c:formatCode>0.0</c:formatCode>
                <c:ptCount val="7"/>
                <c:pt idx="0">
                  <c:v>0</c:v>
                </c:pt>
                <c:pt idx="1">
                  <c:v>94.324284542438591</c:v>
                </c:pt>
                <c:pt idx="2">
                  <c:v>248.50293940288111</c:v>
                </c:pt>
                <c:pt idx="3">
                  <c:v>390.26852244100701</c:v>
                </c:pt>
                <c:pt idx="4">
                  <c:v>493.42583599523095</c:v>
                </c:pt>
                <c:pt idx="5">
                  <c:v>579.34087209714812</c:v>
                </c:pt>
                <c:pt idx="6">
                  <c:v>698.92291688278692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DA-4F57-8E4E-BB655DAB4A9C}"/>
            </c:ext>
          </c:extLst>
        </c:ser>
        <c:ser>
          <c:idx val="2"/>
          <c:order val="2"/>
          <c:tx>
            <c:strRef>
              <c:f>路径a政策总结H!$F$15</c:f>
              <c:strCache>
                <c:ptCount val="1"/>
                <c:pt idx="0">
                  <c:v>Passnegr VKT Reduction</c:v>
                </c:pt>
              </c:strCache>
            </c:strRef>
          </c:tx>
          <c:spPr>
            <a:solidFill>
              <a:srgbClr val="D31D96"/>
            </a:solidFill>
            <a:ln>
              <a:noFill/>
            </a:ln>
            <a:effectLst/>
          </c:spPr>
          <c:invertIfNegative val="0"/>
          <c:cat>
            <c:strRef>
              <c:f>路径a政策总结H!$B$16:$C$22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路径a政策总结H!$F$16:$F$22</c:f>
              <c:numCache>
                <c:formatCode>0.0</c:formatCode>
                <c:ptCount val="7"/>
                <c:pt idx="0">
                  <c:v>0</c:v>
                </c:pt>
                <c:pt idx="1">
                  <c:v>66.908031249616215</c:v>
                </c:pt>
                <c:pt idx="2">
                  <c:v>95.789796808496249</c:v>
                </c:pt>
                <c:pt idx="3">
                  <c:v>84.894014397744968</c:v>
                </c:pt>
                <c:pt idx="4">
                  <c:v>53.11261327262855</c:v>
                </c:pt>
                <c:pt idx="5">
                  <c:v>28.192980832484523</c:v>
                </c:pt>
                <c:pt idx="6">
                  <c:v>14.122375225802273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DA-4F57-8E4E-BB655DAB4A9C}"/>
            </c:ext>
          </c:extLst>
        </c:ser>
        <c:ser>
          <c:idx val="3"/>
          <c:order val="3"/>
          <c:tx>
            <c:strRef>
              <c:f>路径a政策总结H!$G$15</c:f>
              <c:strCache>
                <c:ptCount val="1"/>
                <c:pt idx="0">
                  <c:v>Commercial VKT Reduction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路径a政策总结H!$B$16:$C$22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路径a政策总结H!$G$16:$G$22</c:f>
              <c:numCache>
                <c:formatCode>0.0</c:formatCode>
                <c:ptCount val="7"/>
                <c:pt idx="0">
                  <c:v>0</c:v>
                </c:pt>
                <c:pt idx="1">
                  <c:v>41.440423089453589</c:v>
                </c:pt>
                <c:pt idx="2">
                  <c:v>87.042371765283178</c:v>
                </c:pt>
                <c:pt idx="3">
                  <c:v>108.34077277530514</c:v>
                </c:pt>
                <c:pt idx="4">
                  <c:v>134.23835391893783</c:v>
                </c:pt>
                <c:pt idx="5">
                  <c:v>161.02120365291916</c:v>
                </c:pt>
                <c:pt idx="6">
                  <c:v>191.23003410668454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0DA-4F57-8E4E-BB655DAB4A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7975776"/>
        <c:axId val="611510976"/>
      </c:barChart>
      <c:catAx>
        <c:axId val="437975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1510976"/>
        <c:crosses val="autoZero"/>
        <c:auto val="1"/>
        <c:lblAlgn val="ctr"/>
        <c:lblOffset val="100"/>
        <c:noMultiLvlLbl val="0"/>
      </c:catAx>
      <c:valAx>
        <c:axId val="611510976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37975776"/>
        <c:crosses val="autoZero"/>
        <c:crossBetween val="between"/>
        <c:majorUnit val="5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emissions from China Transportaiton Sector via Different Control Scenarios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路径a政策总结H!$C$3</c:f>
              <c:strCache>
                <c:ptCount val="1"/>
                <c:pt idx="0">
                  <c:v>BAU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路径a政策总结H!$B$4:$B$12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路径a政策总结H!$C$4:$C$12</c:f>
              <c:numCache>
                <c:formatCode>0.0</c:formatCode>
                <c:ptCount val="9"/>
                <c:pt idx="2">
                  <c:v>1179.2216937271726</c:v>
                </c:pt>
                <c:pt idx="3">
                  <c:v>1468.7688524714681</c:v>
                </c:pt>
                <c:pt idx="4">
                  <c:v>1676.9819896440454</c:v>
                </c:pt>
                <c:pt idx="5">
                  <c:v>1817.4528362499116</c:v>
                </c:pt>
                <c:pt idx="6">
                  <c:v>1918.0613282551253</c:v>
                </c:pt>
                <c:pt idx="7">
                  <c:v>1976.0052743086442</c:v>
                </c:pt>
                <c:pt idx="8">
                  <c:v>2005.9251267936033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48-42D4-8CE0-6D1A5C55CA77}"/>
            </c:ext>
          </c:extLst>
        </c:ser>
        <c:ser>
          <c:idx val="1"/>
          <c:order val="1"/>
          <c:tx>
            <c:strRef>
              <c:f>路径a政策总结H!$D$3</c:f>
              <c:strCache>
                <c:ptCount val="1"/>
                <c:pt idx="0">
                  <c:v>FE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路径a政策总结H!$B$4:$B$12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路径a政策总结H!$D$4:$D$12</c:f>
              <c:numCache>
                <c:formatCode>0.0</c:formatCode>
                <c:ptCount val="9"/>
                <c:pt idx="2">
                  <c:v>1179.2216937271726</c:v>
                </c:pt>
                <c:pt idx="3">
                  <c:v>1315.7940989854339</c:v>
                </c:pt>
                <c:pt idx="4">
                  <c:v>1259.3305782885768</c:v>
                </c:pt>
                <c:pt idx="5">
                  <c:v>1172.9929648663183</c:v>
                </c:pt>
                <c:pt idx="6">
                  <c:v>1080.6655553416938</c:v>
                </c:pt>
                <c:pt idx="7">
                  <c:v>1049.5063135308249</c:v>
                </c:pt>
                <c:pt idx="8">
                  <c:v>1075.6174142920977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48-42D4-8CE0-6D1A5C55CA77}"/>
            </c:ext>
          </c:extLst>
        </c:ser>
        <c:ser>
          <c:idx val="2"/>
          <c:order val="2"/>
          <c:tx>
            <c:strRef>
              <c:f>路径a政策总结H!$E$3</c:f>
              <c:strCache>
                <c:ptCount val="1"/>
                <c:pt idx="0">
                  <c:v>FE+EV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路径a政策总结H!$B$4:$B$12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路径a政策总结H!$E$4:$E$12</c:f>
              <c:numCache>
                <c:formatCode>0.0</c:formatCode>
                <c:ptCount val="9"/>
                <c:pt idx="2">
                  <c:v>1179.2216937271726</c:v>
                </c:pt>
                <c:pt idx="3">
                  <c:v>1221.4698144429954</c:v>
                </c:pt>
                <c:pt idx="4">
                  <c:v>1010.8276388856957</c:v>
                </c:pt>
                <c:pt idx="5">
                  <c:v>782.72444242531128</c:v>
                </c:pt>
                <c:pt idx="6">
                  <c:v>587.23971934646283</c:v>
                </c:pt>
                <c:pt idx="7">
                  <c:v>470.16544143367679</c:v>
                </c:pt>
                <c:pt idx="8">
                  <c:v>376.69449740931071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48-42D4-8CE0-6D1A5C55CA77}"/>
            </c:ext>
          </c:extLst>
        </c:ser>
        <c:ser>
          <c:idx val="3"/>
          <c:order val="3"/>
          <c:tx>
            <c:strRef>
              <c:f>路径a政策总结H!$F$3</c:f>
              <c:strCache>
                <c:ptCount val="1"/>
                <c:pt idx="0">
                  <c:v>FE+EV+PVKT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路径a政策总结H!$B$4:$B$12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路径a政策总结H!$F$4:$F$12</c:f>
              <c:numCache>
                <c:formatCode>0.0</c:formatCode>
                <c:ptCount val="9"/>
                <c:pt idx="2">
                  <c:v>1179.2216937271726</c:v>
                </c:pt>
                <c:pt idx="3">
                  <c:v>1154.5617831933791</c:v>
                </c:pt>
                <c:pt idx="4">
                  <c:v>915.03784207719946</c:v>
                </c:pt>
                <c:pt idx="5">
                  <c:v>697.83042802756631</c:v>
                </c:pt>
                <c:pt idx="6">
                  <c:v>534.12710607383428</c:v>
                </c:pt>
                <c:pt idx="7">
                  <c:v>441.97246060119227</c:v>
                </c:pt>
                <c:pt idx="8">
                  <c:v>362.57212218350844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48-42D4-8CE0-6D1A5C55CA77}"/>
            </c:ext>
          </c:extLst>
        </c:ser>
        <c:ser>
          <c:idx val="4"/>
          <c:order val="4"/>
          <c:tx>
            <c:strRef>
              <c:f>路径a政策总结H!$G$3</c:f>
              <c:strCache>
                <c:ptCount val="1"/>
                <c:pt idx="0">
                  <c:v>FE+EV+PVKT+CVKP 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路径a政策总结H!$B$4:$B$12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路径a政策总结H!$G$4:$G$12</c:f>
              <c:numCache>
                <c:formatCode>0.0</c:formatCode>
                <c:ptCount val="9"/>
                <c:pt idx="0">
                  <c:v>560.48529486539246</c:v>
                </c:pt>
                <c:pt idx="1">
                  <c:v>834.08638520483805</c:v>
                </c:pt>
                <c:pt idx="2">
                  <c:v>1179.2216937271726</c:v>
                </c:pt>
                <c:pt idx="3">
                  <c:v>1113.1213601039256</c:v>
                </c:pt>
                <c:pt idx="4">
                  <c:v>827.99547031191628</c:v>
                </c:pt>
                <c:pt idx="5">
                  <c:v>589.48965525226117</c:v>
                </c:pt>
                <c:pt idx="6">
                  <c:v>399.88875215489645</c:v>
                </c:pt>
                <c:pt idx="7">
                  <c:v>280.95125694827311</c:v>
                </c:pt>
                <c:pt idx="8">
                  <c:v>171.3420880768239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048-42D4-8CE0-6D1A5C55CA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9669520"/>
        <c:axId val="1823432800"/>
      </c:lineChart>
      <c:catAx>
        <c:axId val="619669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23432800"/>
        <c:crosses val="autoZero"/>
        <c:auto val="1"/>
        <c:lblAlgn val="ctr"/>
        <c:lblOffset val="100"/>
        <c:noMultiLvlLbl val="0"/>
      </c:catAx>
      <c:valAx>
        <c:axId val="182343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9669520"/>
        <c:crosses val="autoZero"/>
        <c:crossBetween val="between"/>
        <c:majorUnit val="4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plotArea>
      <c:layout>
        <c:manualLayout>
          <c:layoutTarget val="inner"/>
          <c:xMode val="edge"/>
          <c:yMode val="edge"/>
          <c:x val="9.4258276380603273E-2"/>
          <c:y val="5.3921568627450983E-2"/>
          <c:w val="0.88484717364193655"/>
          <c:h val="0.77851320055581286"/>
        </c:manualLayout>
      </c:layout>
      <c:barChart>
        <c:barDir val="col"/>
        <c:grouping val="stacked"/>
        <c:varyColors val="0"/>
        <c:ser>
          <c:idx val="0"/>
          <c:order val="0"/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dPt>
            <c:idx val="3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C46-4963-830C-2BAB2D25C7FC}"/>
              </c:ext>
            </c:extLst>
          </c:dPt>
          <c:dPt>
            <c:idx val="4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C46-4963-830C-2BAB2D25C7FC}"/>
              </c:ext>
            </c:extLst>
          </c:dPt>
          <c:dPt>
            <c:idx val="5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C46-4963-830C-2BAB2D25C7FC}"/>
              </c:ext>
            </c:extLst>
          </c:dPt>
          <c:dPt>
            <c:idx val="6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2C46-4963-830C-2BAB2D25C7F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路径a政策总结H!$B$27:$B$34</c:f>
              <c:strCache>
                <c:ptCount val="8"/>
                <c:pt idx="0">
                  <c:v>2020 Current</c:v>
                </c:pt>
                <c:pt idx="1">
                  <c:v>2035 BAU</c:v>
                </c:pt>
                <c:pt idx="2">
                  <c:v>2050 BAU</c:v>
                </c:pt>
                <c:pt idx="3">
                  <c:v>FE</c:v>
                </c:pt>
                <c:pt idx="4">
                  <c:v>EV</c:v>
                </c:pt>
                <c:pt idx="5">
                  <c:v>PVKT</c:v>
                </c:pt>
                <c:pt idx="6">
                  <c:v>CVKT</c:v>
                </c:pt>
                <c:pt idx="7">
                  <c:v>2050 Best Case</c:v>
                </c:pt>
              </c:strCache>
            </c:strRef>
          </c:cat>
          <c:val>
            <c:numRef>
              <c:f>路径a政策总结H!$C$27:$C$34</c:f>
              <c:numCache>
                <c:formatCode>0.0</c:formatCode>
                <c:ptCount val="8"/>
                <c:pt idx="0">
                  <c:v>1179.2216937271726</c:v>
                </c:pt>
                <c:pt idx="1">
                  <c:v>1817.4528362499116</c:v>
                </c:pt>
                <c:pt idx="2">
                  <c:v>2005.9251267936033</c:v>
                </c:pt>
                <c:pt idx="3">
                  <c:v>1075.6174142920977</c:v>
                </c:pt>
                <c:pt idx="4">
                  <c:v>376.69449740931071</c:v>
                </c:pt>
                <c:pt idx="5">
                  <c:v>362.57212218350844</c:v>
                </c:pt>
                <c:pt idx="6">
                  <c:v>171.3420880768239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C46-4963-830C-2BAB2D25C7FC}"/>
            </c:ext>
          </c:extLst>
        </c:ser>
        <c:ser>
          <c:idx val="1"/>
          <c:order val="1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2C46-4963-830C-2BAB2D25C7F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路径a政策总结H!$B$27:$B$34</c:f>
              <c:strCache>
                <c:ptCount val="8"/>
                <c:pt idx="0">
                  <c:v>2020 Current</c:v>
                </c:pt>
                <c:pt idx="1">
                  <c:v>2035 BAU</c:v>
                </c:pt>
                <c:pt idx="2">
                  <c:v>2050 BAU</c:v>
                </c:pt>
                <c:pt idx="3">
                  <c:v>FE</c:v>
                </c:pt>
                <c:pt idx="4">
                  <c:v>EV</c:v>
                </c:pt>
                <c:pt idx="5">
                  <c:v>PVKT</c:v>
                </c:pt>
                <c:pt idx="6">
                  <c:v>CVKT</c:v>
                </c:pt>
                <c:pt idx="7">
                  <c:v>2050 Best Case</c:v>
                </c:pt>
              </c:strCache>
            </c:strRef>
          </c:cat>
          <c:val>
            <c:numRef>
              <c:f>路径a政策总结H!$D$27:$D$34</c:f>
              <c:numCache>
                <c:formatCode>General</c:formatCode>
                <c:ptCount val="8"/>
                <c:pt idx="3" formatCode="0.0">
                  <c:v>930.30771250150565</c:v>
                </c:pt>
                <c:pt idx="4" formatCode="0.0">
                  <c:v>698.92291688278692</c:v>
                </c:pt>
                <c:pt idx="5" formatCode="0.0">
                  <c:v>14.122375225802273</c:v>
                </c:pt>
                <c:pt idx="6" formatCode="0.0">
                  <c:v>191.23003410668454</c:v>
                </c:pt>
                <c:pt idx="7" formatCode="0.0">
                  <c:v>171.3420880768239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C46-4963-830C-2BAB2D25C7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overlap val="100"/>
        <c:axId val="1274420863"/>
        <c:axId val="1237384991"/>
      </c:barChart>
      <c:catAx>
        <c:axId val="1274420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37384991"/>
        <c:crosses val="autoZero"/>
        <c:auto val="1"/>
        <c:lblAlgn val="ctr"/>
        <c:lblOffset val="100"/>
        <c:noMultiLvlLbl val="0"/>
      </c:catAx>
      <c:valAx>
        <c:axId val="1237384991"/>
        <c:scaling>
          <c:orientation val="minMax"/>
        </c:scaling>
        <c:delete val="0"/>
        <c:axPos val="l"/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74420863"/>
        <c:crosses val="autoZero"/>
        <c:crossBetween val="between"/>
        <c:majorUnit val="4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CO2</a:t>
            </a:r>
            <a:r>
              <a:rPr lang="en-US" sz="1200" baseline="0"/>
              <a:t> emission reduction potnetials from varioius policy tools</a:t>
            </a:r>
            <a:endParaRPr lang="en-US" sz="1200"/>
          </a:p>
        </c:rich>
      </c:tx>
      <c:layout>
        <c:manualLayout>
          <c:xMode val="edge"/>
          <c:yMode val="edge"/>
          <c:x val="0.12006236221836444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路径b政策总结L!$D$15</c:f>
              <c:strCache>
                <c:ptCount val="1"/>
                <c:pt idx="0">
                  <c:v>Passnegr VKT Reduction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路径b政策总结L!$B$16:$C$22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路径b政策总结L!$D$16:$D$22</c:f>
              <c:numCache>
                <c:formatCode>0.0</c:formatCode>
                <c:ptCount val="7"/>
                <c:pt idx="0">
                  <c:v>0</c:v>
                </c:pt>
                <c:pt idx="1">
                  <c:v>34.176501355484106</c:v>
                </c:pt>
                <c:pt idx="2">
                  <c:v>79.137164972316441</c:v>
                </c:pt>
                <c:pt idx="3">
                  <c:v>127.16788282580728</c:v>
                </c:pt>
                <c:pt idx="4">
                  <c:v>152.84676330871048</c:v>
                </c:pt>
                <c:pt idx="5">
                  <c:v>174.90345355087743</c:v>
                </c:pt>
                <c:pt idx="6">
                  <c:v>215.24390740707122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14-423A-96BD-92A5CD517794}"/>
            </c:ext>
          </c:extLst>
        </c:ser>
        <c:ser>
          <c:idx val="1"/>
          <c:order val="1"/>
          <c:tx>
            <c:strRef>
              <c:f>路径b政策总结L!$E$15</c:f>
              <c:strCache>
                <c:ptCount val="1"/>
                <c:pt idx="0">
                  <c:v>Commercial VKT Reduction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路径b政策总结L!$B$16:$C$22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路径b政策总结L!$E$16:$E$22</c:f>
              <c:numCache>
                <c:formatCode>0.0</c:formatCode>
                <c:ptCount val="7"/>
                <c:pt idx="0">
                  <c:v>0</c:v>
                </c:pt>
                <c:pt idx="1">
                  <c:v>46.291693047113313</c:v>
                </c:pt>
                <c:pt idx="2">
                  <c:v>70.066420363181805</c:v>
                </c:pt>
                <c:pt idx="3">
                  <c:v>84.496974604058323</c:v>
                </c:pt>
                <c:pt idx="4">
                  <c:v>106.21421356776614</c:v>
                </c:pt>
                <c:pt idx="5">
                  <c:v>128.44213598836041</c:v>
                </c:pt>
                <c:pt idx="6">
                  <c:v>159.96380933734986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14-423A-96BD-92A5CD517794}"/>
            </c:ext>
          </c:extLst>
        </c:ser>
        <c:ser>
          <c:idx val="2"/>
          <c:order val="2"/>
          <c:tx>
            <c:strRef>
              <c:f>路径b政策总结L!$F$15</c:f>
              <c:strCache>
                <c:ptCount val="1"/>
                <c:pt idx="0">
                  <c:v>FE Standardization</c:v>
                </c:pt>
              </c:strCache>
            </c:strRef>
          </c:tx>
          <c:spPr>
            <a:solidFill>
              <a:srgbClr val="D31D96"/>
            </a:solidFill>
            <a:ln>
              <a:noFill/>
            </a:ln>
            <a:effectLst/>
          </c:spPr>
          <c:invertIfNegative val="0"/>
          <c:cat>
            <c:strRef>
              <c:f>路径b政策总结L!$B$16:$C$22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路径b政策总结L!$F$16:$F$22</c:f>
              <c:numCache>
                <c:formatCode>0.0</c:formatCode>
                <c:ptCount val="7"/>
                <c:pt idx="0" formatCode="0.0_ ">
                  <c:v>0</c:v>
                </c:pt>
                <c:pt idx="1">
                  <c:v>59.720655068222186</c:v>
                </c:pt>
                <c:pt idx="2">
                  <c:v>191.4160104042403</c:v>
                </c:pt>
                <c:pt idx="3">
                  <c:v>305.60074312406141</c:v>
                </c:pt>
                <c:pt idx="4">
                  <c:v>404.91738006438413</c:v>
                </c:pt>
                <c:pt idx="5">
                  <c:v>440.85482582296754</c:v>
                </c:pt>
                <c:pt idx="6">
                  <c:v>425.83539701942732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14-423A-96BD-92A5CD517794}"/>
            </c:ext>
          </c:extLst>
        </c:ser>
        <c:ser>
          <c:idx val="3"/>
          <c:order val="3"/>
          <c:tx>
            <c:strRef>
              <c:f>路径b政策总结L!$G$15</c:f>
              <c:strCache>
                <c:ptCount val="1"/>
                <c:pt idx="0">
                  <c:v>Electrification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路径b政策总结L!$B$16:$C$22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路径b政策总结L!$G$16:$G$22</c:f>
              <c:numCache>
                <c:formatCode>0.0</c:formatCode>
                <c:ptCount val="7"/>
                <c:pt idx="0">
                  <c:v>0</c:v>
                </c:pt>
                <c:pt idx="1">
                  <c:v>48.245542727802103</c:v>
                </c:pt>
                <c:pt idx="2">
                  <c:v>130.45128391784738</c:v>
                </c:pt>
                <c:pt idx="3">
                  <c:v>238.6343330534246</c:v>
                </c:pt>
                <c:pt idx="4">
                  <c:v>345.26380611411832</c:v>
                </c:pt>
                <c:pt idx="5">
                  <c:v>438.70067183366655</c:v>
                </c:pt>
                <c:pt idx="6">
                  <c:v>525.58393759803687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614-423A-96BD-92A5CD5177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7975776"/>
        <c:axId val="611510976"/>
      </c:barChart>
      <c:catAx>
        <c:axId val="437975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1510976"/>
        <c:crosses val="autoZero"/>
        <c:auto val="1"/>
        <c:lblAlgn val="ctr"/>
        <c:lblOffset val="100"/>
        <c:noMultiLvlLbl val="0"/>
      </c:catAx>
      <c:valAx>
        <c:axId val="611510976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37975776"/>
        <c:crosses val="autoZero"/>
        <c:crossBetween val="between"/>
        <c:majorUnit val="5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emissions from China Transportaiton Sector via Different Control Scenarios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路径b政策总结L!$C$3</c:f>
              <c:strCache>
                <c:ptCount val="1"/>
                <c:pt idx="0">
                  <c:v>BAU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路径b政策总结L!$B$4:$B$12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路径b政策总结L!$C$4:$C$12</c:f>
              <c:numCache>
                <c:formatCode>0.0</c:formatCode>
                <c:ptCount val="9"/>
                <c:pt idx="2">
                  <c:v>1179.2216937271726</c:v>
                </c:pt>
                <c:pt idx="3">
                  <c:v>1468.7688524714681</c:v>
                </c:pt>
                <c:pt idx="4">
                  <c:v>1676.9819896440454</c:v>
                </c:pt>
                <c:pt idx="5">
                  <c:v>1817.4528362499116</c:v>
                </c:pt>
                <c:pt idx="6">
                  <c:v>1918.0613282551253</c:v>
                </c:pt>
                <c:pt idx="7">
                  <c:v>1976.0052743086442</c:v>
                </c:pt>
                <c:pt idx="8">
                  <c:v>2005.9251267936033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35-4FA0-912F-403B7D571BD7}"/>
            </c:ext>
          </c:extLst>
        </c:ser>
        <c:ser>
          <c:idx val="1"/>
          <c:order val="1"/>
          <c:tx>
            <c:strRef>
              <c:f>路径b政策总结L!$D$3</c:f>
              <c:strCache>
                <c:ptCount val="1"/>
                <c:pt idx="0">
                  <c:v>PVKT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路径b政策总结L!$B$4:$B$12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路径b政策总结L!$D$4:$D$12</c:f>
              <c:numCache>
                <c:formatCode>0.0</c:formatCode>
                <c:ptCount val="9"/>
                <c:pt idx="2">
                  <c:v>1179.2216937271726</c:v>
                </c:pt>
                <c:pt idx="3">
                  <c:v>1434.592351115984</c:v>
                </c:pt>
                <c:pt idx="4">
                  <c:v>1597.8448246717289</c:v>
                </c:pt>
                <c:pt idx="5">
                  <c:v>1690.2849534241043</c:v>
                </c:pt>
                <c:pt idx="6">
                  <c:v>1765.2145649464148</c:v>
                </c:pt>
                <c:pt idx="7">
                  <c:v>1801.1018207577667</c:v>
                </c:pt>
                <c:pt idx="8">
                  <c:v>1790.6812193865321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35-4FA0-912F-403B7D571BD7}"/>
            </c:ext>
          </c:extLst>
        </c:ser>
        <c:ser>
          <c:idx val="2"/>
          <c:order val="2"/>
          <c:tx>
            <c:strRef>
              <c:f>路径b政策总结L!$E$3</c:f>
              <c:strCache>
                <c:ptCount val="1"/>
                <c:pt idx="0">
                  <c:v>VKT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路径b政策总结L!$B$4:$B$12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路径b政策总结L!$E$4:$E$12</c:f>
              <c:numCache>
                <c:formatCode>0.0</c:formatCode>
                <c:ptCount val="9"/>
                <c:pt idx="2">
                  <c:v>1179.2216937271726</c:v>
                </c:pt>
                <c:pt idx="3">
                  <c:v>1388.3006580688707</c:v>
                </c:pt>
                <c:pt idx="4">
                  <c:v>1527.7784043085471</c:v>
                </c:pt>
                <c:pt idx="5">
                  <c:v>1605.787978820046</c:v>
                </c:pt>
                <c:pt idx="6">
                  <c:v>1659.0003513786487</c:v>
                </c:pt>
                <c:pt idx="7">
                  <c:v>1672.6596847694063</c:v>
                </c:pt>
                <c:pt idx="8">
                  <c:v>1630.7174100491823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35-4FA0-912F-403B7D571BD7}"/>
            </c:ext>
          </c:extLst>
        </c:ser>
        <c:ser>
          <c:idx val="3"/>
          <c:order val="3"/>
          <c:tx>
            <c:strRef>
              <c:f>路径b政策总结L!$F$3</c:f>
              <c:strCache>
                <c:ptCount val="1"/>
                <c:pt idx="0">
                  <c:v>VKT+FE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路径b政策总结L!$B$4:$B$12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路径b政策总结L!$F$4:$F$12</c:f>
              <c:numCache>
                <c:formatCode>0.0</c:formatCode>
                <c:ptCount val="9"/>
                <c:pt idx="2">
                  <c:v>1179.2216937271726</c:v>
                </c:pt>
                <c:pt idx="3">
                  <c:v>1328.5800030006485</c:v>
                </c:pt>
                <c:pt idx="4">
                  <c:v>1336.3623939043068</c:v>
                </c:pt>
                <c:pt idx="5">
                  <c:v>1300.1872356959846</c:v>
                </c:pt>
                <c:pt idx="6">
                  <c:v>1254.0829713142646</c:v>
                </c:pt>
                <c:pt idx="7">
                  <c:v>1231.8048589464388</c:v>
                </c:pt>
                <c:pt idx="8">
                  <c:v>1204.8820130297549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E35-4FA0-912F-403B7D571BD7}"/>
            </c:ext>
          </c:extLst>
        </c:ser>
        <c:ser>
          <c:idx val="4"/>
          <c:order val="4"/>
          <c:tx>
            <c:strRef>
              <c:f>路径b政策总结L!$G$3</c:f>
              <c:strCache>
                <c:ptCount val="1"/>
                <c:pt idx="0">
                  <c:v>VKT+FE+EV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路径b政策总结L!$B$4:$B$12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路径b政策总结L!$G$4:$G$12</c:f>
              <c:numCache>
                <c:formatCode>0.0</c:formatCode>
                <c:ptCount val="9"/>
                <c:pt idx="0">
                  <c:v>560.48529486539246</c:v>
                </c:pt>
                <c:pt idx="1">
                  <c:v>834.08638520483805</c:v>
                </c:pt>
                <c:pt idx="2">
                  <c:v>1179.2216937271726</c:v>
                </c:pt>
                <c:pt idx="3">
                  <c:v>1280.3344602728464</c:v>
                </c:pt>
                <c:pt idx="4">
                  <c:v>1205.9111099864595</c:v>
                </c:pt>
                <c:pt idx="5">
                  <c:v>1061.55290264256</c:v>
                </c:pt>
                <c:pt idx="6">
                  <c:v>908.81916520014624</c:v>
                </c:pt>
                <c:pt idx="7">
                  <c:v>793.10418711277225</c:v>
                </c:pt>
                <c:pt idx="8">
                  <c:v>679.29807543171808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E35-4FA0-912F-403B7D571B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9669520"/>
        <c:axId val="1823432800"/>
      </c:lineChart>
      <c:catAx>
        <c:axId val="619669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23432800"/>
        <c:crosses val="autoZero"/>
        <c:auto val="1"/>
        <c:lblAlgn val="ctr"/>
        <c:lblOffset val="100"/>
        <c:noMultiLvlLbl val="0"/>
      </c:catAx>
      <c:valAx>
        <c:axId val="182343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9669520"/>
        <c:crosses val="autoZero"/>
        <c:crossBetween val="between"/>
        <c:majorUnit val="4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plotArea>
      <c:layout>
        <c:manualLayout>
          <c:layoutTarget val="inner"/>
          <c:xMode val="edge"/>
          <c:yMode val="edge"/>
          <c:x val="9.4258276380603273E-2"/>
          <c:y val="5.3921568627450983E-2"/>
          <c:w val="0.88484717364193655"/>
          <c:h val="0.77851320055581286"/>
        </c:manualLayout>
      </c:layout>
      <c:barChart>
        <c:barDir val="col"/>
        <c:grouping val="stacked"/>
        <c:varyColors val="0"/>
        <c:ser>
          <c:idx val="0"/>
          <c:order val="0"/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dPt>
            <c:idx val="3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60F-4969-AD5B-F858A6369EA4}"/>
              </c:ext>
            </c:extLst>
          </c:dPt>
          <c:dPt>
            <c:idx val="4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60F-4969-AD5B-F858A6369EA4}"/>
              </c:ext>
            </c:extLst>
          </c:dPt>
          <c:dPt>
            <c:idx val="5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360F-4969-AD5B-F858A6369EA4}"/>
              </c:ext>
            </c:extLst>
          </c:dPt>
          <c:dPt>
            <c:idx val="6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360F-4969-AD5B-F858A6369EA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路径b政策总结L!$B$27:$B$34</c:f>
              <c:strCache>
                <c:ptCount val="8"/>
                <c:pt idx="0">
                  <c:v>2020 Current</c:v>
                </c:pt>
                <c:pt idx="1">
                  <c:v>2035 BAU</c:v>
                </c:pt>
                <c:pt idx="2">
                  <c:v>2050 BAU</c:v>
                </c:pt>
                <c:pt idx="3">
                  <c:v>FE</c:v>
                </c:pt>
                <c:pt idx="4">
                  <c:v>EV</c:v>
                </c:pt>
                <c:pt idx="5">
                  <c:v>PVKT</c:v>
                </c:pt>
                <c:pt idx="6">
                  <c:v>CVKT</c:v>
                </c:pt>
                <c:pt idx="7">
                  <c:v>2050 Best Case</c:v>
                </c:pt>
              </c:strCache>
            </c:strRef>
          </c:cat>
          <c:val>
            <c:numRef>
              <c:f>路径b政策总结L!$C$27:$C$34</c:f>
              <c:numCache>
                <c:formatCode>0.0</c:formatCode>
                <c:ptCount val="8"/>
                <c:pt idx="0">
                  <c:v>1179.2216937271726</c:v>
                </c:pt>
                <c:pt idx="1">
                  <c:v>1817.4528362499116</c:v>
                </c:pt>
                <c:pt idx="2">
                  <c:v>2005.9251267936033</c:v>
                </c:pt>
                <c:pt idx="3">
                  <c:v>1790.6812193865321</c:v>
                </c:pt>
                <c:pt idx="4">
                  <c:v>1630.7174100491823</c:v>
                </c:pt>
                <c:pt idx="5">
                  <c:v>1204.8820130297549</c:v>
                </c:pt>
                <c:pt idx="6">
                  <c:v>679.29807543171808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60F-4969-AD5B-F858A6369EA4}"/>
            </c:ext>
          </c:extLst>
        </c:ser>
        <c:ser>
          <c:idx val="1"/>
          <c:order val="1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360F-4969-AD5B-F858A6369EA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路径b政策总结L!$B$27:$B$34</c:f>
              <c:strCache>
                <c:ptCount val="8"/>
                <c:pt idx="0">
                  <c:v>2020 Current</c:v>
                </c:pt>
                <c:pt idx="1">
                  <c:v>2035 BAU</c:v>
                </c:pt>
                <c:pt idx="2">
                  <c:v>2050 BAU</c:v>
                </c:pt>
                <c:pt idx="3">
                  <c:v>FE</c:v>
                </c:pt>
                <c:pt idx="4">
                  <c:v>EV</c:v>
                </c:pt>
                <c:pt idx="5">
                  <c:v>PVKT</c:v>
                </c:pt>
                <c:pt idx="6">
                  <c:v>CVKT</c:v>
                </c:pt>
                <c:pt idx="7">
                  <c:v>2050 Best Case</c:v>
                </c:pt>
              </c:strCache>
            </c:strRef>
          </c:cat>
          <c:val>
            <c:numRef>
              <c:f>路径b政策总结L!$D$27:$D$34</c:f>
              <c:numCache>
                <c:formatCode>General</c:formatCode>
                <c:ptCount val="8"/>
                <c:pt idx="3" formatCode="0.0">
                  <c:v>215.24390740707122</c:v>
                </c:pt>
                <c:pt idx="4" formatCode="0.0">
                  <c:v>159.96380933734986</c:v>
                </c:pt>
                <c:pt idx="5" formatCode="0.0">
                  <c:v>425.83539701942732</c:v>
                </c:pt>
                <c:pt idx="6" formatCode="0.0">
                  <c:v>525.58393759803687</c:v>
                </c:pt>
                <c:pt idx="7" formatCode="0.0">
                  <c:v>679.29807543171808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60F-4969-AD5B-F858A6369E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overlap val="100"/>
        <c:axId val="1274420863"/>
        <c:axId val="1237384991"/>
      </c:barChart>
      <c:catAx>
        <c:axId val="1274420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37384991"/>
        <c:crosses val="autoZero"/>
        <c:auto val="1"/>
        <c:lblAlgn val="ctr"/>
        <c:lblOffset val="100"/>
        <c:noMultiLvlLbl val="0"/>
      </c:catAx>
      <c:valAx>
        <c:axId val="1237384991"/>
        <c:scaling>
          <c:orientation val="minMax"/>
        </c:scaling>
        <c:delete val="0"/>
        <c:axPos val="l"/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74420863"/>
        <c:crosses val="autoZero"/>
        <c:crossBetween val="between"/>
        <c:majorUnit val="4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CO2</a:t>
            </a:r>
            <a:r>
              <a:rPr lang="en-US" sz="1200" baseline="0"/>
              <a:t> emission reduction potnetials from varioius policy tools</a:t>
            </a:r>
            <a:endParaRPr lang="en-US" sz="1200"/>
          </a:p>
        </c:rich>
      </c:tx>
      <c:layout>
        <c:manualLayout>
          <c:xMode val="edge"/>
          <c:yMode val="edge"/>
          <c:x val="0.12006236221836444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路径b政策总结M!$D$15</c:f>
              <c:strCache>
                <c:ptCount val="1"/>
                <c:pt idx="0">
                  <c:v>Passnegr VKT Reduction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路径b政策总结M!$B$16:$C$22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路径b政策总结M!$D$16:$D$22</c:f>
              <c:numCache>
                <c:formatCode>0.0</c:formatCode>
                <c:ptCount val="7"/>
                <c:pt idx="0">
                  <c:v>0</c:v>
                </c:pt>
                <c:pt idx="1">
                  <c:v>51.264752033225932</c:v>
                </c:pt>
                <c:pt idx="2">
                  <c:v>118.70574745847466</c:v>
                </c:pt>
                <c:pt idx="3">
                  <c:v>190.75182423871092</c:v>
                </c:pt>
                <c:pt idx="4">
                  <c:v>229.27014496306538</c:v>
                </c:pt>
                <c:pt idx="5">
                  <c:v>262.35518032631603</c:v>
                </c:pt>
                <c:pt idx="6">
                  <c:v>322.86586111060706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80-4C26-B573-5FB0340F5538}"/>
            </c:ext>
          </c:extLst>
        </c:ser>
        <c:ser>
          <c:idx val="1"/>
          <c:order val="1"/>
          <c:tx>
            <c:strRef>
              <c:f>路径b政策总结M!$E$15</c:f>
              <c:strCache>
                <c:ptCount val="1"/>
                <c:pt idx="0">
                  <c:v>Commercial VKT Reduction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路径b政策总结M!$B$16:$C$22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路径b政策总结M!$E$16:$E$22</c:f>
              <c:numCache>
                <c:formatCode>0.0</c:formatCode>
                <c:ptCount val="7"/>
                <c:pt idx="0">
                  <c:v>0</c:v>
                </c:pt>
                <c:pt idx="1">
                  <c:v>46.29169304711354</c:v>
                </c:pt>
                <c:pt idx="2">
                  <c:v>90.586134911771978</c:v>
                </c:pt>
                <c:pt idx="3">
                  <c:v>138.87029121047317</c:v>
                </c:pt>
                <c:pt idx="4">
                  <c:v>175.60400244651828</c:v>
                </c:pt>
                <c:pt idx="5">
                  <c:v>235.17225022521893</c:v>
                </c:pt>
                <c:pt idx="6">
                  <c:v>319.92761867469994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80-4C26-B573-5FB0340F5538}"/>
            </c:ext>
          </c:extLst>
        </c:ser>
        <c:ser>
          <c:idx val="2"/>
          <c:order val="2"/>
          <c:tx>
            <c:strRef>
              <c:f>路径b政策总结M!$F$15</c:f>
              <c:strCache>
                <c:ptCount val="1"/>
                <c:pt idx="0">
                  <c:v>FE Standardization</c:v>
                </c:pt>
              </c:strCache>
            </c:strRef>
          </c:tx>
          <c:spPr>
            <a:solidFill>
              <a:srgbClr val="D31D96"/>
            </a:solidFill>
            <a:ln>
              <a:noFill/>
            </a:ln>
            <a:effectLst/>
          </c:spPr>
          <c:invertIfNegative val="0"/>
          <c:cat>
            <c:strRef>
              <c:f>路径b政策总结M!$B$16:$C$22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路径b政策总结M!$F$16:$F$22</c:f>
              <c:numCache>
                <c:formatCode>0.0</c:formatCode>
                <c:ptCount val="7"/>
                <c:pt idx="0">
                  <c:v>0</c:v>
                </c:pt>
                <c:pt idx="1">
                  <c:v>84.553192924774976</c:v>
                </c:pt>
                <c:pt idx="2">
                  <c:v>272.17595212933179</c:v>
                </c:pt>
                <c:pt idx="3">
                  <c:v>435.65847598863752</c:v>
                </c:pt>
                <c:pt idx="4">
                  <c:v>543.33287001205611</c:v>
                </c:pt>
                <c:pt idx="5">
                  <c:v>562.77442471213658</c:v>
                </c:pt>
                <c:pt idx="6">
                  <c:v>515.32612713122103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80-4C26-B573-5FB0340F5538}"/>
            </c:ext>
          </c:extLst>
        </c:ser>
        <c:ser>
          <c:idx val="3"/>
          <c:order val="3"/>
          <c:tx>
            <c:strRef>
              <c:f>路径b政策总结M!$G$15</c:f>
              <c:strCache>
                <c:ptCount val="1"/>
                <c:pt idx="0">
                  <c:v>Electrification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路径b政策总结M!$B$16:$C$22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路径b政策总结M!$G$16:$G$22</c:f>
              <c:numCache>
                <c:formatCode>0.0</c:formatCode>
                <c:ptCount val="7"/>
                <c:pt idx="0">
                  <c:v>0</c:v>
                </c:pt>
                <c:pt idx="1">
                  <c:v>74.316200980121948</c:v>
                </c:pt>
                <c:pt idx="2">
                  <c:v>189.36573371952932</c:v>
                </c:pt>
                <c:pt idx="3">
                  <c:v>280.98355943637716</c:v>
                </c:pt>
                <c:pt idx="4">
                  <c:v>349.63099525633879</c:v>
                </c:pt>
                <c:pt idx="5">
                  <c:v>408.67396442386678</c:v>
                </c:pt>
                <c:pt idx="6">
                  <c:v>462.80879744953506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80-4C26-B573-5FB0340F55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7975776"/>
        <c:axId val="611510976"/>
      </c:barChart>
      <c:catAx>
        <c:axId val="437975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1510976"/>
        <c:crosses val="autoZero"/>
        <c:auto val="1"/>
        <c:lblAlgn val="ctr"/>
        <c:lblOffset val="100"/>
        <c:noMultiLvlLbl val="0"/>
      </c:catAx>
      <c:valAx>
        <c:axId val="61151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37975776"/>
        <c:crosses val="autoZero"/>
        <c:crossBetween val="between"/>
        <c:majorUnit val="5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emissions from China Transportaiton Sector via Different Control Scenarios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路径b政策总结M!$C$3</c:f>
              <c:strCache>
                <c:ptCount val="1"/>
                <c:pt idx="0">
                  <c:v>BAU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路径b政策总结M!$B$4:$B$12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路径b政策总结M!$C$4:$C$12</c:f>
              <c:numCache>
                <c:formatCode>0.0</c:formatCode>
                <c:ptCount val="9"/>
                <c:pt idx="2">
                  <c:v>1179.2216937271726</c:v>
                </c:pt>
                <c:pt idx="3">
                  <c:v>1468.7688524714681</c:v>
                </c:pt>
                <c:pt idx="4">
                  <c:v>1676.9819896440454</c:v>
                </c:pt>
                <c:pt idx="5">
                  <c:v>1817.4528362499116</c:v>
                </c:pt>
                <c:pt idx="6">
                  <c:v>1918.0613282551253</c:v>
                </c:pt>
                <c:pt idx="7">
                  <c:v>1976.0052743086442</c:v>
                </c:pt>
                <c:pt idx="8">
                  <c:v>2005.9251267936033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59-46B1-B02A-2494E60F8433}"/>
            </c:ext>
          </c:extLst>
        </c:ser>
        <c:ser>
          <c:idx val="1"/>
          <c:order val="1"/>
          <c:tx>
            <c:strRef>
              <c:f>路径b政策总结M!$D$3</c:f>
              <c:strCache>
                <c:ptCount val="1"/>
                <c:pt idx="0">
                  <c:v>PVKT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路径b政策总结M!$B$4:$B$12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路径b政策总结M!$D$4:$D$12</c:f>
              <c:numCache>
                <c:formatCode>0.0</c:formatCode>
                <c:ptCount val="9"/>
                <c:pt idx="2">
                  <c:v>1179.2216937271726</c:v>
                </c:pt>
                <c:pt idx="3">
                  <c:v>1417.5041004382422</c:v>
                </c:pt>
                <c:pt idx="4">
                  <c:v>1558.2762421855707</c:v>
                </c:pt>
                <c:pt idx="5">
                  <c:v>1626.7010120112006</c:v>
                </c:pt>
                <c:pt idx="6">
                  <c:v>1688.7911832920599</c:v>
                </c:pt>
                <c:pt idx="7">
                  <c:v>1713.6500939823281</c:v>
                </c:pt>
                <c:pt idx="8">
                  <c:v>1683.0592656829963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59-46B1-B02A-2494E60F8433}"/>
            </c:ext>
          </c:extLst>
        </c:ser>
        <c:ser>
          <c:idx val="2"/>
          <c:order val="2"/>
          <c:tx>
            <c:strRef>
              <c:f>路径b政策总结M!$E$3</c:f>
              <c:strCache>
                <c:ptCount val="1"/>
                <c:pt idx="0">
                  <c:v>VKT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路径b政策总结M!$B$4:$B$12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路径b政策总结M!$E$4:$E$12</c:f>
              <c:numCache>
                <c:formatCode>0.0</c:formatCode>
                <c:ptCount val="9"/>
                <c:pt idx="2">
                  <c:v>1179.2216937271726</c:v>
                </c:pt>
                <c:pt idx="3">
                  <c:v>1371.2124073911286</c:v>
                </c:pt>
                <c:pt idx="4">
                  <c:v>1467.6901072737987</c:v>
                </c:pt>
                <c:pt idx="5">
                  <c:v>1487.8307208007275</c:v>
                </c:pt>
                <c:pt idx="6">
                  <c:v>1513.1871808455417</c:v>
                </c:pt>
                <c:pt idx="7">
                  <c:v>1478.4778437571092</c:v>
                </c:pt>
                <c:pt idx="8">
                  <c:v>1363.1316470082963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59-46B1-B02A-2494E60F8433}"/>
            </c:ext>
          </c:extLst>
        </c:ser>
        <c:ser>
          <c:idx val="3"/>
          <c:order val="3"/>
          <c:tx>
            <c:strRef>
              <c:f>路径b政策总结M!$F$3</c:f>
              <c:strCache>
                <c:ptCount val="1"/>
                <c:pt idx="0">
                  <c:v>VKT+FE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路径b政策总结M!$B$4:$B$12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路径b政策总结M!$F$4:$F$12</c:f>
              <c:numCache>
                <c:formatCode>0.0</c:formatCode>
                <c:ptCount val="9"/>
                <c:pt idx="2">
                  <c:v>1179.2216937271726</c:v>
                </c:pt>
                <c:pt idx="3">
                  <c:v>1286.6592144663537</c:v>
                </c:pt>
                <c:pt idx="4">
                  <c:v>1195.5141551444669</c:v>
                </c:pt>
                <c:pt idx="5">
                  <c:v>1052.17224481209</c:v>
                </c:pt>
                <c:pt idx="6">
                  <c:v>969.85431083348556</c:v>
                </c:pt>
                <c:pt idx="7">
                  <c:v>915.70341904497263</c:v>
                </c:pt>
                <c:pt idx="8">
                  <c:v>847.80551987707531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359-46B1-B02A-2494E60F8433}"/>
            </c:ext>
          </c:extLst>
        </c:ser>
        <c:ser>
          <c:idx val="4"/>
          <c:order val="4"/>
          <c:tx>
            <c:strRef>
              <c:f>路径b政策总结M!$G$3</c:f>
              <c:strCache>
                <c:ptCount val="1"/>
                <c:pt idx="0">
                  <c:v>VKT+FE+EV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路径b政策总结M!$B$4:$B$12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路径b政策总结M!$G$4:$G$12</c:f>
              <c:numCache>
                <c:formatCode>0.0</c:formatCode>
                <c:ptCount val="9"/>
                <c:pt idx="0">
                  <c:v>560.48529486539246</c:v>
                </c:pt>
                <c:pt idx="1">
                  <c:v>834.08638520483805</c:v>
                </c:pt>
                <c:pt idx="2">
                  <c:v>1179.2216937271726</c:v>
                </c:pt>
                <c:pt idx="3">
                  <c:v>1212.3430134862317</c:v>
                </c:pt>
                <c:pt idx="4">
                  <c:v>1006.1484214249376</c:v>
                </c:pt>
                <c:pt idx="5">
                  <c:v>771.18868537571279</c:v>
                </c:pt>
                <c:pt idx="6">
                  <c:v>620.22331557714676</c:v>
                </c:pt>
                <c:pt idx="7">
                  <c:v>507.02945462110586</c:v>
                </c:pt>
                <c:pt idx="8">
                  <c:v>384.99672242754025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359-46B1-B02A-2494E60F84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9669520"/>
        <c:axId val="1823432800"/>
      </c:lineChart>
      <c:catAx>
        <c:axId val="619669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23432800"/>
        <c:crosses val="autoZero"/>
        <c:auto val="1"/>
        <c:lblAlgn val="ctr"/>
        <c:lblOffset val="100"/>
        <c:noMultiLvlLbl val="0"/>
      </c:catAx>
      <c:valAx>
        <c:axId val="182343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9669520"/>
        <c:crosses val="autoZero"/>
        <c:crossBetween val="between"/>
        <c:majorUnit val="4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plotArea>
      <c:layout>
        <c:manualLayout>
          <c:layoutTarget val="inner"/>
          <c:xMode val="edge"/>
          <c:yMode val="edge"/>
          <c:x val="9.4258276380603273E-2"/>
          <c:y val="5.3921568627450983E-2"/>
          <c:w val="0.88484717364193655"/>
          <c:h val="0.77851320055581286"/>
        </c:manualLayout>
      </c:layout>
      <c:barChart>
        <c:barDir val="col"/>
        <c:grouping val="stacked"/>
        <c:varyColors val="0"/>
        <c:ser>
          <c:idx val="0"/>
          <c:order val="0"/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dPt>
            <c:idx val="3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9B2-4767-A3D2-4971AE13B4FF}"/>
              </c:ext>
            </c:extLst>
          </c:dPt>
          <c:dPt>
            <c:idx val="4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9B2-4767-A3D2-4971AE13B4FF}"/>
              </c:ext>
            </c:extLst>
          </c:dPt>
          <c:dPt>
            <c:idx val="5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9B2-4767-A3D2-4971AE13B4FF}"/>
              </c:ext>
            </c:extLst>
          </c:dPt>
          <c:dPt>
            <c:idx val="6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89B2-4767-A3D2-4971AE13B4F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路径b政策总结M!$B$27:$B$34</c:f>
              <c:strCache>
                <c:ptCount val="8"/>
                <c:pt idx="0">
                  <c:v>2020 Current</c:v>
                </c:pt>
                <c:pt idx="1">
                  <c:v>2035 BAU</c:v>
                </c:pt>
                <c:pt idx="2">
                  <c:v>2050 BAU</c:v>
                </c:pt>
                <c:pt idx="3">
                  <c:v>FE</c:v>
                </c:pt>
                <c:pt idx="4">
                  <c:v>EV</c:v>
                </c:pt>
                <c:pt idx="5">
                  <c:v>PVKT</c:v>
                </c:pt>
                <c:pt idx="6">
                  <c:v>CVKT</c:v>
                </c:pt>
                <c:pt idx="7">
                  <c:v>2050 Best Case</c:v>
                </c:pt>
              </c:strCache>
            </c:strRef>
          </c:cat>
          <c:val>
            <c:numRef>
              <c:f>路径b政策总结M!$C$27:$C$34</c:f>
              <c:numCache>
                <c:formatCode>0.0</c:formatCode>
                <c:ptCount val="8"/>
                <c:pt idx="0">
                  <c:v>1179.2216937271726</c:v>
                </c:pt>
                <c:pt idx="1">
                  <c:v>1817.4528362499116</c:v>
                </c:pt>
                <c:pt idx="2">
                  <c:v>2005.9251267936033</c:v>
                </c:pt>
                <c:pt idx="3">
                  <c:v>1683.0592656829963</c:v>
                </c:pt>
                <c:pt idx="4">
                  <c:v>1363.1316470082963</c:v>
                </c:pt>
                <c:pt idx="5">
                  <c:v>847.80551987707531</c:v>
                </c:pt>
                <c:pt idx="6">
                  <c:v>384.99672242754025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9B2-4767-A3D2-4971AE13B4FF}"/>
            </c:ext>
          </c:extLst>
        </c:ser>
        <c:ser>
          <c:idx val="1"/>
          <c:order val="1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89B2-4767-A3D2-4971AE13B4F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路径b政策总结M!$B$27:$B$34</c:f>
              <c:strCache>
                <c:ptCount val="8"/>
                <c:pt idx="0">
                  <c:v>2020 Current</c:v>
                </c:pt>
                <c:pt idx="1">
                  <c:v>2035 BAU</c:v>
                </c:pt>
                <c:pt idx="2">
                  <c:v>2050 BAU</c:v>
                </c:pt>
                <c:pt idx="3">
                  <c:v>FE</c:v>
                </c:pt>
                <c:pt idx="4">
                  <c:v>EV</c:v>
                </c:pt>
                <c:pt idx="5">
                  <c:v>PVKT</c:v>
                </c:pt>
                <c:pt idx="6">
                  <c:v>CVKT</c:v>
                </c:pt>
                <c:pt idx="7">
                  <c:v>2050 Best Case</c:v>
                </c:pt>
              </c:strCache>
            </c:strRef>
          </c:cat>
          <c:val>
            <c:numRef>
              <c:f>路径b政策总结M!$D$27:$D$34</c:f>
              <c:numCache>
                <c:formatCode>General</c:formatCode>
                <c:ptCount val="8"/>
                <c:pt idx="3" formatCode="0.0">
                  <c:v>322.86586111060706</c:v>
                </c:pt>
                <c:pt idx="4" formatCode="0.0">
                  <c:v>319.92761867469994</c:v>
                </c:pt>
                <c:pt idx="5" formatCode="0.0">
                  <c:v>515.32612713122103</c:v>
                </c:pt>
                <c:pt idx="6" formatCode="0.0">
                  <c:v>462.80879744953506</c:v>
                </c:pt>
                <c:pt idx="7" formatCode="0.0">
                  <c:v>384.99672242754025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9B2-4767-A3D2-4971AE13B4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overlap val="100"/>
        <c:axId val="1274420863"/>
        <c:axId val="1237384991"/>
      </c:barChart>
      <c:catAx>
        <c:axId val="1274420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37384991"/>
        <c:crosses val="autoZero"/>
        <c:auto val="1"/>
        <c:lblAlgn val="ctr"/>
        <c:lblOffset val="100"/>
        <c:noMultiLvlLbl val="0"/>
      </c:catAx>
      <c:valAx>
        <c:axId val="1237384991"/>
        <c:scaling>
          <c:orientation val="minMax"/>
        </c:scaling>
        <c:delete val="0"/>
        <c:axPos val="l"/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74420863"/>
        <c:crosses val="autoZero"/>
        <c:crossBetween val="between"/>
        <c:majorUnit val="4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CO2</a:t>
            </a:r>
            <a:r>
              <a:rPr lang="en-US" sz="1200" baseline="0"/>
              <a:t> emission reduction potnetials from varioius policy tools</a:t>
            </a:r>
            <a:endParaRPr lang="en-US" sz="1200"/>
          </a:p>
        </c:rich>
      </c:tx>
      <c:layout>
        <c:manualLayout>
          <c:xMode val="edge"/>
          <c:yMode val="edge"/>
          <c:x val="0.12006236221836444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路径b政策总结H!$D$15</c:f>
              <c:strCache>
                <c:ptCount val="1"/>
                <c:pt idx="0">
                  <c:v>Passnegr VKT Reduction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路径b政策总结H!$B$16:$C$22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路径b政策总结H!$D$16:$D$22</c:f>
              <c:numCache>
                <c:formatCode>0.0</c:formatCode>
                <c:ptCount val="7"/>
                <c:pt idx="0">
                  <c:v>0</c:v>
                </c:pt>
                <c:pt idx="1">
                  <c:v>85.441253388710038</c:v>
                </c:pt>
                <c:pt idx="2">
                  <c:v>197.84291243079156</c:v>
                </c:pt>
                <c:pt idx="3">
                  <c:v>317.91970706451821</c:v>
                </c:pt>
                <c:pt idx="4">
                  <c:v>382.1169082717754</c:v>
                </c:pt>
                <c:pt idx="5">
                  <c:v>437.25863387719301</c:v>
                </c:pt>
                <c:pt idx="6">
                  <c:v>538.10976851767828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4F-42D3-905D-A1ABA375C7E0}"/>
            </c:ext>
          </c:extLst>
        </c:ser>
        <c:ser>
          <c:idx val="1"/>
          <c:order val="1"/>
          <c:tx>
            <c:strRef>
              <c:f>路径b政策总结H!$E$15</c:f>
              <c:strCache>
                <c:ptCount val="1"/>
                <c:pt idx="0">
                  <c:v>Commercial VKT Reduction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路径b政策总结H!$B$16:$C$22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路径b政策总结H!$E$16:$E$22</c:f>
              <c:numCache>
                <c:formatCode>0.0</c:formatCode>
                <c:ptCount val="7"/>
                <c:pt idx="0">
                  <c:v>0</c:v>
                </c:pt>
                <c:pt idx="1">
                  <c:v>46.291693047113085</c:v>
                </c:pt>
                <c:pt idx="2">
                  <c:v>111.10584946036215</c:v>
                </c:pt>
                <c:pt idx="3">
                  <c:v>159.54804701037983</c:v>
                </c:pt>
                <c:pt idx="4">
                  <c:v>244.99379132527019</c:v>
                </c:pt>
                <c:pt idx="5">
                  <c:v>337.26749640792286</c:v>
                </c:pt>
                <c:pt idx="6">
                  <c:v>479.8914280120498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4F-42D3-905D-A1ABA375C7E0}"/>
            </c:ext>
          </c:extLst>
        </c:ser>
        <c:ser>
          <c:idx val="2"/>
          <c:order val="2"/>
          <c:tx>
            <c:strRef>
              <c:f>路径b政策总结H!$F$15</c:f>
              <c:strCache>
                <c:ptCount val="1"/>
                <c:pt idx="0">
                  <c:v>FE Standardization</c:v>
                </c:pt>
              </c:strCache>
            </c:strRef>
          </c:tx>
          <c:spPr>
            <a:solidFill>
              <a:srgbClr val="D31D96"/>
            </a:solidFill>
            <a:ln>
              <a:noFill/>
            </a:ln>
            <a:effectLst/>
          </c:spPr>
          <c:invertIfNegative val="0"/>
          <c:cat>
            <c:strRef>
              <c:f>路径b政策总结H!$B$16:$C$22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路径b政策总结H!$F$16:$F$22</c:f>
              <c:numCache>
                <c:formatCode>0.0</c:formatCode>
                <c:ptCount val="7"/>
                <c:pt idx="0">
                  <c:v>0</c:v>
                </c:pt>
                <c:pt idx="1">
                  <c:v>138.34518744869683</c:v>
                </c:pt>
                <c:pt idx="2">
                  <c:v>337.2900997888064</c:v>
                </c:pt>
                <c:pt idx="3">
                  <c:v>463.89065668303556</c:v>
                </c:pt>
                <c:pt idx="4">
                  <c:v>555.57514773878017</c:v>
                </c:pt>
                <c:pt idx="5">
                  <c:v>560.66217029819381</c:v>
                </c:pt>
                <c:pt idx="6">
                  <c:v>460.64226631087479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4F-42D3-905D-A1ABA375C7E0}"/>
            </c:ext>
          </c:extLst>
        </c:ser>
        <c:ser>
          <c:idx val="3"/>
          <c:order val="3"/>
          <c:tx>
            <c:strRef>
              <c:f>路径b政策总结H!$G$15</c:f>
              <c:strCache>
                <c:ptCount val="1"/>
                <c:pt idx="0">
                  <c:v>Electrification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路径b政策总结H!$B$16:$C$22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路径b政策总结H!$G$16:$G$22</c:f>
              <c:numCache>
                <c:formatCode>0.0</c:formatCode>
                <c:ptCount val="7"/>
                <c:pt idx="0">
                  <c:v>0</c:v>
                </c:pt>
                <c:pt idx="1">
                  <c:v>85.569358483022597</c:v>
                </c:pt>
                <c:pt idx="2">
                  <c:v>202.74765765216898</c:v>
                </c:pt>
                <c:pt idx="3">
                  <c:v>286.6047702397168</c:v>
                </c:pt>
                <c:pt idx="4">
                  <c:v>335.4867287644031</c:v>
                </c:pt>
                <c:pt idx="5">
                  <c:v>359.86571677706138</c:v>
                </c:pt>
                <c:pt idx="6">
                  <c:v>355.9395758761766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A4F-42D3-905D-A1ABA375C7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7975776"/>
        <c:axId val="611510976"/>
      </c:barChart>
      <c:catAx>
        <c:axId val="437975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1510976"/>
        <c:crosses val="autoZero"/>
        <c:auto val="1"/>
        <c:lblAlgn val="ctr"/>
        <c:lblOffset val="100"/>
        <c:noMultiLvlLbl val="0"/>
      </c:catAx>
      <c:valAx>
        <c:axId val="61151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37975776"/>
        <c:crosses val="autoZero"/>
        <c:crossBetween val="between"/>
        <c:majorUnit val="5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emissions from China Transportaiton Sector via Different Control Scenarios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路径b政策总结H!$C$3</c:f>
              <c:strCache>
                <c:ptCount val="1"/>
                <c:pt idx="0">
                  <c:v>BAU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路径b政策总结H!$B$4:$B$12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路径b政策总结H!$C$4:$C$12</c:f>
              <c:numCache>
                <c:formatCode>0.0</c:formatCode>
                <c:ptCount val="9"/>
                <c:pt idx="2">
                  <c:v>1179.2216937271726</c:v>
                </c:pt>
                <c:pt idx="3">
                  <c:v>1468.7688524714681</c:v>
                </c:pt>
                <c:pt idx="4">
                  <c:v>1676.9819896440454</c:v>
                </c:pt>
                <c:pt idx="5">
                  <c:v>1817.4528362499116</c:v>
                </c:pt>
                <c:pt idx="6">
                  <c:v>1918.0613282551253</c:v>
                </c:pt>
                <c:pt idx="7">
                  <c:v>1976.0052743086442</c:v>
                </c:pt>
                <c:pt idx="8">
                  <c:v>2005.9251267936033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40-446B-BE96-AF7A8B746D5D}"/>
            </c:ext>
          </c:extLst>
        </c:ser>
        <c:ser>
          <c:idx val="1"/>
          <c:order val="1"/>
          <c:tx>
            <c:strRef>
              <c:f>路径b政策总结H!$D$3</c:f>
              <c:strCache>
                <c:ptCount val="1"/>
                <c:pt idx="0">
                  <c:v>PVKT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路径b政策总结H!$B$4:$B$12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路径b政策总结H!$D$4:$D$12</c:f>
              <c:numCache>
                <c:formatCode>0.0</c:formatCode>
                <c:ptCount val="9"/>
                <c:pt idx="2">
                  <c:v>1179.2216937271726</c:v>
                </c:pt>
                <c:pt idx="3">
                  <c:v>1383.3275990827581</c:v>
                </c:pt>
                <c:pt idx="4">
                  <c:v>1479.1390772132538</c:v>
                </c:pt>
                <c:pt idx="5">
                  <c:v>1499.5331291853934</c:v>
                </c:pt>
                <c:pt idx="6">
                  <c:v>1535.9444199833499</c:v>
                </c:pt>
                <c:pt idx="7">
                  <c:v>1538.7466404314512</c:v>
                </c:pt>
                <c:pt idx="8">
                  <c:v>1467.8153582759251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40-446B-BE96-AF7A8B746D5D}"/>
            </c:ext>
          </c:extLst>
        </c:ser>
        <c:ser>
          <c:idx val="2"/>
          <c:order val="2"/>
          <c:tx>
            <c:strRef>
              <c:f>路径b政策总结H!$E$3</c:f>
              <c:strCache>
                <c:ptCount val="1"/>
                <c:pt idx="0">
                  <c:v>VKT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路径b政策总结H!$B$4:$B$12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路径b政策总结H!$E$4:$E$12</c:f>
              <c:numCache>
                <c:formatCode>0.0</c:formatCode>
                <c:ptCount val="9"/>
                <c:pt idx="2">
                  <c:v>1179.2216937271726</c:v>
                </c:pt>
                <c:pt idx="3">
                  <c:v>1337.035906035645</c:v>
                </c:pt>
                <c:pt idx="4">
                  <c:v>1368.0332277528917</c:v>
                </c:pt>
                <c:pt idx="5">
                  <c:v>1339.9850821750135</c:v>
                </c:pt>
                <c:pt idx="6">
                  <c:v>1290.9506286580797</c:v>
                </c:pt>
                <c:pt idx="7">
                  <c:v>1201.4791440235283</c:v>
                </c:pt>
                <c:pt idx="8">
                  <c:v>987.92393026387526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40-446B-BE96-AF7A8B746D5D}"/>
            </c:ext>
          </c:extLst>
        </c:ser>
        <c:ser>
          <c:idx val="3"/>
          <c:order val="3"/>
          <c:tx>
            <c:strRef>
              <c:f>路径b政策总结H!$F$3</c:f>
              <c:strCache>
                <c:ptCount val="1"/>
                <c:pt idx="0">
                  <c:v>VKT+FE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路径b政策总结H!$B$4:$B$12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路径b政策总结H!$F$4:$F$12</c:f>
              <c:numCache>
                <c:formatCode>0.0</c:formatCode>
                <c:ptCount val="9"/>
                <c:pt idx="2">
                  <c:v>1179.2216937271726</c:v>
                </c:pt>
                <c:pt idx="3">
                  <c:v>1198.6907185869482</c:v>
                </c:pt>
                <c:pt idx="4">
                  <c:v>1030.7431279640853</c:v>
                </c:pt>
                <c:pt idx="5">
                  <c:v>876.09442549197797</c:v>
                </c:pt>
                <c:pt idx="6">
                  <c:v>735.37548091929955</c:v>
                </c:pt>
                <c:pt idx="7">
                  <c:v>640.81697372533449</c:v>
                </c:pt>
                <c:pt idx="8">
                  <c:v>527.28166395300047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40-446B-BE96-AF7A8B746D5D}"/>
            </c:ext>
          </c:extLst>
        </c:ser>
        <c:ser>
          <c:idx val="4"/>
          <c:order val="4"/>
          <c:tx>
            <c:strRef>
              <c:f>路径b政策总结H!$G$3</c:f>
              <c:strCache>
                <c:ptCount val="1"/>
                <c:pt idx="0">
                  <c:v>VKT+FE+EV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路径b政策总结H!$B$4:$B$12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路径b政策总结H!$G$4:$G$12</c:f>
              <c:numCache>
                <c:formatCode>0.0</c:formatCode>
                <c:ptCount val="9"/>
                <c:pt idx="0">
                  <c:v>560.48529486539246</c:v>
                </c:pt>
                <c:pt idx="1">
                  <c:v>834.08638520483805</c:v>
                </c:pt>
                <c:pt idx="2">
                  <c:v>1179.2216937271726</c:v>
                </c:pt>
                <c:pt idx="3">
                  <c:v>1113.1213601039256</c:v>
                </c:pt>
                <c:pt idx="4">
                  <c:v>827.99547031191628</c:v>
                </c:pt>
                <c:pt idx="5">
                  <c:v>589.48965525226117</c:v>
                </c:pt>
                <c:pt idx="6">
                  <c:v>399.88875215489645</c:v>
                </c:pt>
                <c:pt idx="7">
                  <c:v>280.95125694827311</c:v>
                </c:pt>
                <c:pt idx="8">
                  <c:v>171.3420880768239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D40-446B-BE96-AF7A8B746D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9669520"/>
        <c:axId val="1823432800"/>
      </c:lineChart>
      <c:catAx>
        <c:axId val="619669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23432800"/>
        <c:crosses val="autoZero"/>
        <c:auto val="1"/>
        <c:lblAlgn val="ctr"/>
        <c:lblOffset val="100"/>
        <c:noMultiLvlLbl val="0"/>
      </c:catAx>
      <c:valAx>
        <c:axId val="182343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9669520"/>
        <c:crosses val="autoZero"/>
        <c:crossBetween val="between"/>
        <c:majorUnit val="4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plotArea>
      <c:layout>
        <c:manualLayout>
          <c:layoutTarget val="inner"/>
          <c:xMode val="edge"/>
          <c:yMode val="edge"/>
          <c:x val="9.4258276380603273E-2"/>
          <c:y val="5.3921568627450983E-2"/>
          <c:w val="0.88484717364193655"/>
          <c:h val="0.77851320055581286"/>
        </c:manualLayout>
      </c:layout>
      <c:barChart>
        <c:barDir val="col"/>
        <c:grouping val="stacked"/>
        <c:varyColors val="0"/>
        <c:ser>
          <c:idx val="0"/>
          <c:order val="0"/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dPt>
            <c:idx val="3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4C1-43E8-9330-73B35B0A5327}"/>
              </c:ext>
            </c:extLst>
          </c:dPt>
          <c:dPt>
            <c:idx val="4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24C1-43E8-9330-73B35B0A5327}"/>
              </c:ext>
            </c:extLst>
          </c:dPt>
          <c:dPt>
            <c:idx val="5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4C1-43E8-9330-73B35B0A5327}"/>
              </c:ext>
            </c:extLst>
          </c:dPt>
          <c:dPt>
            <c:idx val="6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24C1-43E8-9330-73B35B0A532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路径b政策总结H!$B$27:$B$34</c:f>
              <c:strCache>
                <c:ptCount val="8"/>
                <c:pt idx="0">
                  <c:v>2020 Current</c:v>
                </c:pt>
                <c:pt idx="1">
                  <c:v>2035 BAU</c:v>
                </c:pt>
                <c:pt idx="2">
                  <c:v>2050 BAU</c:v>
                </c:pt>
                <c:pt idx="3">
                  <c:v>FE</c:v>
                </c:pt>
                <c:pt idx="4">
                  <c:v>EV</c:v>
                </c:pt>
                <c:pt idx="5">
                  <c:v>PVKT</c:v>
                </c:pt>
                <c:pt idx="6">
                  <c:v>CVKT</c:v>
                </c:pt>
                <c:pt idx="7">
                  <c:v>2050 Best Case</c:v>
                </c:pt>
              </c:strCache>
            </c:strRef>
          </c:cat>
          <c:val>
            <c:numRef>
              <c:f>路径b政策总结H!$C$27:$C$34</c:f>
              <c:numCache>
                <c:formatCode>0.0</c:formatCode>
                <c:ptCount val="8"/>
                <c:pt idx="0">
                  <c:v>1179.2216937271726</c:v>
                </c:pt>
                <c:pt idx="1">
                  <c:v>1817.4528362499116</c:v>
                </c:pt>
                <c:pt idx="2">
                  <c:v>2005.9251267936033</c:v>
                </c:pt>
                <c:pt idx="3">
                  <c:v>1467.8153582759251</c:v>
                </c:pt>
                <c:pt idx="4">
                  <c:v>987.92393026387526</c:v>
                </c:pt>
                <c:pt idx="5">
                  <c:v>527.28166395300047</c:v>
                </c:pt>
                <c:pt idx="6">
                  <c:v>171.3420880768239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C1-43E8-9330-73B35B0A5327}"/>
            </c:ext>
          </c:extLst>
        </c:ser>
        <c:ser>
          <c:idx val="1"/>
          <c:order val="1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829F-4E7D-ACBC-ED5EE8A7471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路径b政策总结H!$B$27:$B$34</c:f>
              <c:strCache>
                <c:ptCount val="8"/>
                <c:pt idx="0">
                  <c:v>2020 Current</c:v>
                </c:pt>
                <c:pt idx="1">
                  <c:v>2035 BAU</c:v>
                </c:pt>
                <c:pt idx="2">
                  <c:v>2050 BAU</c:v>
                </c:pt>
                <c:pt idx="3">
                  <c:v>FE</c:v>
                </c:pt>
                <c:pt idx="4">
                  <c:v>EV</c:v>
                </c:pt>
                <c:pt idx="5">
                  <c:v>PVKT</c:v>
                </c:pt>
                <c:pt idx="6">
                  <c:v>CVKT</c:v>
                </c:pt>
                <c:pt idx="7">
                  <c:v>2050 Best Case</c:v>
                </c:pt>
              </c:strCache>
            </c:strRef>
          </c:cat>
          <c:val>
            <c:numRef>
              <c:f>路径b政策总结H!$D$27:$D$34</c:f>
              <c:numCache>
                <c:formatCode>General</c:formatCode>
                <c:ptCount val="8"/>
                <c:pt idx="3" formatCode="0.0">
                  <c:v>538.10976851767828</c:v>
                </c:pt>
                <c:pt idx="4" formatCode="0.0">
                  <c:v>479.8914280120498</c:v>
                </c:pt>
                <c:pt idx="5" formatCode="0.0">
                  <c:v>460.64226631087479</c:v>
                </c:pt>
                <c:pt idx="6" formatCode="0.0">
                  <c:v>355.9395758761766</c:v>
                </c:pt>
                <c:pt idx="7" formatCode="0.0">
                  <c:v>171.3420880768239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C1-43E8-9330-73B35B0A53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overlap val="100"/>
        <c:axId val="1274420863"/>
        <c:axId val="1237384991"/>
      </c:barChart>
      <c:catAx>
        <c:axId val="1274420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37384991"/>
        <c:crosses val="autoZero"/>
        <c:auto val="1"/>
        <c:lblAlgn val="ctr"/>
        <c:lblOffset val="100"/>
        <c:noMultiLvlLbl val="0"/>
      </c:catAx>
      <c:valAx>
        <c:axId val="1237384991"/>
        <c:scaling>
          <c:orientation val="minMax"/>
        </c:scaling>
        <c:delete val="0"/>
        <c:axPos val="l"/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74420863"/>
        <c:crosses val="autoZero"/>
        <c:crossBetween val="between"/>
        <c:majorUnit val="4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emissions from China Transportaiton Sector via Different Control Scenarios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路径b政策总结L!$C$3</c:f>
              <c:strCache>
                <c:ptCount val="1"/>
                <c:pt idx="0">
                  <c:v>BAU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路径b政策总结L!$B$4:$B$12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路径b政策总结L!$C$4:$C$12</c:f>
              <c:numCache>
                <c:formatCode>0.0</c:formatCode>
                <c:ptCount val="9"/>
                <c:pt idx="2">
                  <c:v>1179.2216937271726</c:v>
                </c:pt>
                <c:pt idx="3">
                  <c:v>1468.7688524714681</c:v>
                </c:pt>
                <c:pt idx="4">
                  <c:v>1676.9819896440454</c:v>
                </c:pt>
                <c:pt idx="5">
                  <c:v>1817.4528362499116</c:v>
                </c:pt>
                <c:pt idx="6">
                  <c:v>1918.0613282551253</c:v>
                </c:pt>
                <c:pt idx="7">
                  <c:v>1976.0052743086442</c:v>
                </c:pt>
                <c:pt idx="8">
                  <c:v>2005.9251267936033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19-4CE3-9337-2DF7BAC17AB4}"/>
            </c:ext>
          </c:extLst>
        </c:ser>
        <c:ser>
          <c:idx val="1"/>
          <c:order val="1"/>
          <c:tx>
            <c:strRef>
              <c:f>路径b政策总结L!$D$3</c:f>
              <c:strCache>
                <c:ptCount val="1"/>
                <c:pt idx="0">
                  <c:v>PVKT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路径b政策总结L!$B$4:$B$12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路径b政策总结L!$D$4:$D$12</c:f>
              <c:numCache>
                <c:formatCode>0.0</c:formatCode>
                <c:ptCount val="9"/>
                <c:pt idx="2">
                  <c:v>1179.2216937271726</c:v>
                </c:pt>
                <c:pt idx="3">
                  <c:v>1434.592351115984</c:v>
                </c:pt>
                <c:pt idx="4">
                  <c:v>1597.8448246717289</c:v>
                </c:pt>
                <c:pt idx="5">
                  <c:v>1690.2849534241043</c:v>
                </c:pt>
                <c:pt idx="6">
                  <c:v>1765.2145649464148</c:v>
                </c:pt>
                <c:pt idx="7">
                  <c:v>1801.1018207577667</c:v>
                </c:pt>
                <c:pt idx="8">
                  <c:v>1790.6812193865321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19-4CE3-9337-2DF7BAC17AB4}"/>
            </c:ext>
          </c:extLst>
        </c:ser>
        <c:ser>
          <c:idx val="2"/>
          <c:order val="2"/>
          <c:tx>
            <c:strRef>
              <c:f>路径b政策总结L!$E$3</c:f>
              <c:strCache>
                <c:ptCount val="1"/>
                <c:pt idx="0">
                  <c:v>VKT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路径b政策总结L!$B$4:$B$12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路径b政策总结L!$E$4:$E$12</c:f>
              <c:numCache>
                <c:formatCode>0.0</c:formatCode>
                <c:ptCount val="9"/>
                <c:pt idx="2">
                  <c:v>1179.2216937271726</c:v>
                </c:pt>
                <c:pt idx="3">
                  <c:v>1388.3006580688707</c:v>
                </c:pt>
                <c:pt idx="4">
                  <c:v>1527.7784043085471</c:v>
                </c:pt>
                <c:pt idx="5">
                  <c:v>1605.787978820046</c:v>
                </c:pt>
                <c:pt idx="6">
                  <c:v>1659.0003513786487</c:v>
                </c:pt>
                <c:pt idx="7">
                  <c:v>1672.6596847694063</c:v>
                </c:pt>
                <c:pt idx="8">
                  <c:v>1630.7174100491823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19-4CE3-9337-2DF7BAC17AB4}"/>
            </c:ext>
          </c:extLst>
        </c:ser>
        <c:ser>
          <c:idx val="3"/>
          <c:order val="3"/>
          <c:tx>
            <c:strRef>
              <c:f>路径b政策总结L!$F$3</c:f>
              <c:strCache>
                <c:ptCount val="1"/>
                <c:pt idx="0">
                  <c:v>VKT+FE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路径b政策总结L!$B$4:$B$12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路径b政策总结L!$F$4:$F$12</c:f>
              <c:numCache>
                <c:formatCode>0.0</c:formatCode>
                <c:ptCount val="9"/>
                <c:pt idx="2">
                  <c:v>1179.2216937271726</c:v>
                </c:pt>
                <c:pt idx="3">
                  <c:v>1328.5800030006485</c:v>
                </c:pt>
                <c:pt idx="4">
                  <c:v>1336.3623939043068</c:v>
                </c:pt>
                <c:pt idx="5">
                  <c:v>1300.1872356959846</c:v>
                </c:pt>
                <c:pt idx="6">
                  <c:v>1254.0829713142646</c:v>
                </c:pt>
                <c:pt idx="7">
                  <c:v>1231.8048589464388</c:v>
                </c:pt>
                <c:pt idx="8">
                  <c:v>1204.8820130297549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C19-4CE3-9337-2DF7BAC17AB4}"/>
            </c:ext>
          </c:extLst>
        </c:ser>
        <c:ser>
          <c:idx val="4"/>
          <c:order val="4"/>
          <c:tx>
            <c:strRef>
              <c:f>路径b政策总结L!$G$3</c:f>
              <c:strCache>
                <c:ptCount val="1"/>
                <c:pt idx="0">
                  <c:v>VKT+FE+EV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路径b政策总结L!$B$4:$B$12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路径b政策总结L!$G$4:$G$12</c:f>
              <c:numCache>
                <c:formatCode>0.0</c:formatCode>
                <c:ptCount val="9"/>
                <c:pt idx="0">
                  <c:v>560.48529486539246</c:v>
                </c:pt>
                <c:pt idx="1">
                  <c:v>834.08638520483805</c:v>
                </c:pt>
                <c:pt idx="2">
                  <c:v>1179.2216937271726</c:v>
                </c:pt>
                <c:pt idx="3">
                  <c:v>1280.3344602728464</c:v>
                </c:pt>
                <c:pt idx="4">
                  <c:v>1205.9111099864595</c:v>
                </c:pt>
                <c:pt idx="5">
                  <c:v>1061.55290264256</c:v>
                </c:pt>
                <c:pt idx="6">
                  <c:v>908.81916520014624</c:v>
                </c:pt>
                <c:pt idx="7">
                  <c:v>793.10418711277225</c:v>
                </c:pt>
                <c:pt idx="8">
                  <c:v>679.29807543171808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C19-4CE3-9337-2DF7BAC17A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9669520"/>
        <c:axId val="1823432800"/>
      </c:lineChart>
      <c:catAx>
        <c:axId val="619669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23432800"/>
        <c:crosses val="autoZero"/>
        <c:auto val="1"/>
        <c:lblAlgn val="ctr"/>
        <c:lblOffset val="100"/>
        <c:noMultiLvlLbl val="0"/>
      </c:catAx>
      <c:valAx>
        <c:axId val="182343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9669520"/>
        <c:crosses val="autoZero"/>
        <c:crossBetween val="between"/>
        <c:majorUnit val="4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CO2</a:t>
            </a:r>
            <a:r>
              <a:rPr lang="en-US" sz="1200" baseline="0"/>
              <a:t> emission reduction potnetials from varioius policy tools</a:t>
            </a:r>
            <a:endParaRPr lang="en-US" sz="1200"/>
          </a:p>
        </c:rich>
      </c:tx>
      <c:layout>
        <c:manualLayout>
          <c:xMode val="edge"/>
          <c:yMode val="edge"/>
          <c:x val="0.12006236221836444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路径b政策总结L!$D$15</c:f>
              <c:strCache>
                <c:ptCount val="1"/>
                <c:pt idx="0">
                  <c:v>Passnegr VKT Reduction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路径b政策总结L!$B$16:$C$22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路径b政策总结L!$D$16:$D$22</c:f>
              <c:numCache>
                <c:formatCode>0.0</c:formatCode>
                <c:ptCount val="7"/>
                <c:pt idx="0">
                  <c:v>0</c:v>
                </c:pt>
                <c:pt idx="1">
                  <c:v>34.176501355484106</c:v>
                </c:pt>
                <c:pt idx="2">
                  <c:v>79.137164972316441</c:v>
                </c:pt>
                <c:pt idx="3">
                  <c:v>127.16788282580728</c:v>
                </c:pt>
                <c:pt idx="4">
                  <c:v>152.84676330871048</c:v>
                </c:pt>
                <c:pt idx="5">
                  <c:v>174.90345355087743</c:v>
                </c:pt>
                <c:pt idx="6">
                  <c:v>215.24390740707122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D2-4F18-B4D4-86461F293E7E}"/>
            </c:ext>
          </c:extLst>
        </c:ser>
        <c:ser>
          <c:idx val="1"/>
          <c:order val="1"/>
          <c:tx>
            <c:strRef>
              <c:f>路径b政策总结L!$E$15</c:f>
              <c:strCache>
                <c:ptCount val="1"/>
                <c:pt idx="0">
                  <c:v>Commercial VKT Reduction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路径b政策总结L!$B$16:$C$22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路径b政策总结L!$E$16:$E$22</c:f>
              <c:numCache>
                <c:formatCode>0.0</c:formatCode>
                <c:ptCount val="7"/>
                <c:pt idx="0">
                  <c:v>0</c:v>
                </c:pt>
                <c:pt idx="1">
                  <c:v>46.291693047113313</c:v>
                </c:pt>
                <c:pt idx="2">
                  <c:v>70.066420363181805</c:v>
                </c:pt>
                <c:pt idx="3">
                  <c:v>84.496974604058323</c:v>
                </c:pt>
                <c:pt idx="4">
                  <c:v>106.21421356776614</c:v>
                </c:pt>
                <c:pt idx="5">
                  <c:v>128.44213598836041</c:v>
                </c:pt>
                <c:pt idx="6">
                  <c:v>159.96380933734986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D2-4F18-B4D4-86461F293E7E}"/>
            </c:ext>
          </c:extLst>
        </c:ser>
        <c:ser>
          <c:idx val="2"/>
          <c:order val="2"/>
          <c:tx>
            <c:strRef>
              <c:f>路径b政策总结L!$F$15</c:f>
              <c:strCache>
                <c:ptCount val="1"/>
                <c:pt idx="0">
                  <c:v>FE Standardization</c:v>
                </c:pt>
              </c:strCache>
            </c:strRef>
          </c:tx>
          <c:spPr>
            <a:solidFill>
              <a:srgbClr val="D31D96"/>
            </a:solidFill>
            <a:ln>
              <a:noFill/>
            </a:ln>
            <a:effectLst/>
          </c:spPr>
          <c:invertIfNegative val="0"/>
          <c:cat>
            <c:strRef>
              <c:f>路径b政策总结L!$B$16:$C$22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路径b政策总结L!$F$16:$F$22</c:f>
              <c:numCache>
                <c:formatCode>0.0</c:formatCode>
                <c:ptCount val="7"/>
                <c:pt idx="0" formatCode="0.0_ ">
                  <c:v>0</c:v>
                </c:pt>
                <c:pt idx="1">
                  <c:v>59.720655068222186</c:v>
                </c:pt>
                <c:pt idx="2">
                  <c:v>191.4160104042403</c:v>
                </c:pt>
                <c:pt idx="3">
                  <c:v>305.60074312406141</c:v>
                </c:pt>
                <c:pt idx="4">
                  <c:v>404.91738006438413</c:v>
                </c:pt>
                <c:pt idx="5">
                  <c:v>440.85482582296754</c:v>
                </c:pt>
                <c:pt idx="6">
                  <c:v>425.83539701942732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D2-4F18-B4D4-86461F293E7E}"/>
            </c:ext>
          </c:extLst>
        </c:ser>
        <c:ser>
          <c:idx val="3"/>
          <c:order val="3"/>
          <c:tx>
            <c:strRef>
              <c:f>路径b政策总结L!$G$15</c:f>
              <c:strCache>
                <c:ptCount val="1"/>
                <c:pt idx="0">
                  <c:v>Electrification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路径b政策总结L!$B$16:$C$22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路径b政策总结L!$G$16:$G$22</c:f>
              <c:numCache>
                <c:formatCode>0.0</c:formatCode>
                <c:ptCount val="7"/>
                <c:pt idx="0">
                  <c:v>0</c:v>
                </c:pt>
                <c:pt idx="1">
                  <c:v>48.245542727802103</c:v>
                </c:pt>
                <c:pt idx="2">
                  <c:v>130.45128391784738</c:v>
                </c:pt>
                <c:pt idx="3">
                  <c:v>238.6343330534246</c:v>
                </c:pt>
                <c:pt idx="4">
                  <c:v>345.26380611411832</c:v>
                </c:pt>
                <c:pt idx="5">
                  <c:v>438.70067183366655</c:v>
                </c:pt>
                <c:pt idx="6">
                  <c:v>525.58393759803687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D2-4F18-B4D4-86461F293E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7975776"/>
        <c:axId val="611510976"/>
      </c:barChart>
      <c:catAx>
        <c:axId val="437975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1510976"/>
        <c:crosses val="autoZero"/>
        <c:auto val="1"/>
        <c:lblAlgn val="ctr"/>
        <c:lblOffset val="100"/>
        <c:noMultiLvlLbl val="0"/>
      </c:catAx>
      <c:valAx>
        <c:axId val="611510976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37975776"/>
        <c:crosses val="autoZero"/>
        <c:crossBetween val="between"/>
        <c:majorUnit val="5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plotArea>
      <c:layout>
        <c:manualLayout>
          <c:layoutTarget val="inner"/>
          <c:xMode val="edge"/>
          <c:yMode val="edge"/>
          <c:x val="9.4258276380603273E-2"/>
          <c:y val="5.3921568627450983E-2"/>
          <c:w val="0.88484717364193655"/>
          <c:h val="0.77851320055581286"/>
        </c:manualLayout>
      </c:layout>
      <c:barChart>
        <c:barDir val="col"/>
        <c:grouping val="stacked"/>
        <c:varyColors val="0"/>
        <c:ser>
          <c:idx val="0"/>
          <c:order val="0"/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dPt>
            <c:idx val="3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492-481F-8B72-2DA5E3BD3558}"/>
              </c:ext>
            </c:extLst>
          </c:dPt>
          <c:dPt>
            <c:idx val="4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492-481F-8B72-2DA5E3BD3558}"/>
              </c:ext>
            </c:extLst>
          </c:dPt>
          <c:dPt>
            <c:idx val="5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492-481F-8B72-2DA5E3BD3558}"/>
              </c:ext>
            </c:extLst>
          </c:dPt>
          <c:dPt>
            <c:idx val="6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1492-481F-8B72-2DA5E3BD355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路径b政策总结L!$B$27:$B$34</c:f>
              <c:strCache>
                <c:ptCount val="8"/>
                <c:pt idx="0">
                  <c:v>2020 Current</c:v>
                </c:pt>
                <c:pt idx="1">
                  <c:v>2035 BAU</c:v>
                </c:pt>
                <c:pt idx="2">
                  <c:v>2050 BAU</c:v>
                </c:pt>
                <c:pt idx="3">
                  <c:v>FE</c:v>
                </c:pt>
                <c:pt idx="4">
                  <c:v>EV</c:v>
                </c:pt>
                <c:pt idx="5">
                  <c:v>PVKT</c:v>
                </c:pt>
                <c:pt idx="6">
                  <c:v>CVKT</c:v>
                </c:pt>
                <c:pt idx="7">
                  <c:v>2050 Best Case</c:v>
                </c:pt>
              </c:strCache>
            </c:strRef>
          </c:cat>
          <c:val>
            <c:numRef>
              <c:f>路径b政策总结L!$C$27:$C$34</c:f>
              <c:numCache>
                <c:formatCode>0.0</c:formatCode>
                <c:ptCount val="8"/>
                <c:pt idx="0">
                  <c:v>1179.2216937271726</c:v>
                </c:pt>
                <c:pt idx="1">
                  <c:v>1817.4528362499116</c:v>
                </c:pt>
                <c:pt idx="2">
                  <c:v>2005.9251267936033</c:v>
                </c:pt>
                <c:pt idx="3">
                  <c:v>1790.6812193865321</c:v>
                </c:pt>
                <c:pt idx="4">
                  <c:v>1630.7174100491823</c:v>
                </c:pt>
                <c:pt idx="5">
                  <c:v>1204.8820130297549</c:v>
                </c:pt>
                <c:pt idx="6">
                  <c:v>679.29807543171808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492-481F-8B72-2DA5E3BD3558}"/>
            </c:ext>
          </c:extLst>
        </c:ser>
        <c:ser>
          <c:idx val="1"/>
          <c:order val="1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1492-481F-8B72-2DA5E3BD355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路径b政策总结L!$B$27:$B$34</c:f>
              <c:strCache>
                <c:ptCount val="8"/>
                <c:pt idx="0">
                  <c:v>2020 Current</c:v>
                </c:pt>
                <c:pt idx="1">
                  <c:v>2035 BAU</c:v>
                </c:pt>
                <c:pt idx="2">
                  <c:v>2050 BAU</c:v>
                </c:pt>
                <c:pt idx="3">
                  <c:v>FE</c:v>
                </c:pt>
                <c:pt idx="4">
                  <c:v>EV</c:v>
                </c:pt>
                <c:pt idx="5">
                  <c:v>PVKT</c:v>
                </c:pt>
                <c:pt idx="6">
                  <c:v>CVKT</c:v>
                </c:pt>
                <c:pt idx="7">
                  <c:v>2050 Best Case</c:v>
                </c:pt>
              </c:strCache>
            </c:strRef>
          </c:cat>
          <c:val>
            <c:numRef>
              <c:f>路径b政策总结L!$D$27:$D$34</c:f>
              <c:numCache>
                <c:formatCode>General</c:formatCode>
                <c:ptCount val="8"/>
                <c:pt idx="3" formatCode="0.0">
                  <c:v>215.24390740707122</c:v>
                </c:pt>
                <c:pt idx="4" formatCode="0.0">
                  <c:v>159.96380933734986</c:v>
                </c:pt>
                <c:pt idx="5" formatCode="0.0">
                  <c:v>425.83539701942732</c:v>
                </c:pt>
                <c:pt idx="6" formatCode="0.0">
                  <c:v>525.58393759803687</c:v>
                </c:pt>
                <c:pt idx="7" formatCode="0.0">
                  <c:v>679.29807543171808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492-481F-8B72-2DA5E3BD35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overlap val="100"/>
        <c:axId val="1274420863"/>
        <c:axId val="1237384991"/>
      </c:barChart>
      <c:catAx>
        <c:axId val="1274420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37384991"/>
        <c:crosses val="autoZero"/>
        <c:auto val="1"/>
        <c:lblAlgn val="ctr"/>
        <c:lblOffset val="100"/>
        <c:noMultiLvlLbl val="0"/>
      </c:catAx>
      <c:valAx>
        <c:axId val="1237384991"/>
        <c:scaling>
          <c:orientation val="minMax"/>
        </c:scaling>
        <c:delete val="0"/>
        <c:axPos val="l"/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74420863"/>
        <c:crosses val="autoZero"/>
        <c:crossBetween val="between"/>
        <c:majorUnit val="4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CO2</a:t>
            </a:r>
            <a:r>
              <a:rPr lang="en-US" sz="1200" baseline="0"/>
              <a:t> emission reduction potnetials from varioius policy tools</a:t>
            </a:r>
            <a:endParaRPr lang="en-US" sz="1200"/>
          </a:p>
        </c:rich>
      </c:tx>
      <c:layout>
        <c:manualLayout>
          <c:xMode val="edge"/>
          <c:yMode val="edge"/>
          <c:x val="0.12006236221836444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路径b政策总结M!$D$15</c:f>
              <c:strCache>
                <c:ptCount val="1"/>
                <c:pt idx="0">
                  <c:v>Passnegr VKT Reduction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路径b政策总结M!$B$16:$C$22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路径b政策总结M!$D$16:$D$22</c:f>
              <c:numCache>
                <c:formatCode>0.0</c:formatCode>
                <c:ptCount val="7"/>
                <c:pt idx="0">
                  <c:v>0</c:v>
                </c:pt>
                <c:pt idx="1">
                  <c:v>51.264752033225932</c:v>
                </c:pt>
                <c:pt idx="2">
                  <c:v>118.70574745847466</c:v>
                </c:pt>
                <c:pt idx="3">
                  <c:v>190.75182423871092</c:v>
                </c:pt>
                <c:pt idx="4">
                  <c:v>229.27014496306538</c:v>
                </c:pt>
                <c:pt idx="5">
                  <c:v>262.35518032631603</c:v>
                </c:pt>
                <c:pt idx="6">
                  <c:v>322.86586111060706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06-49B5-9152-EBC4083A6C0F}"/>
            </c:ext>
          </c:extLst>
        </c:ser>
        <c:ser>
          <c:idx val="1"/>
          <c:order val="1"/>
          <c:tx>
            <c:strRef>
              <c:f>路径b政策总结M!$E$15</c:f>
              <c:strCache>
                <c:ptCount val="1"/>
                <c:pt idx="0">
                  <c:v>Commercial VKT Reduction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路径b政策总结M!$B$16:$C$22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路径b政策总结M!$E$16:$E$22</c:f>
              <c:numCache>
                <c:formatCode>0.0</c:formatCode>
                <c:ptCount val="7"/>
                <c:pt idx="0">
                  <c:v>0</c:v>
                </c:pt>
                <c:pt idx="1">
                  <c:v>46.29169304711354</c:v>
                </c:pt>
                <c:pt idx="2">
                  <c:v>90.586134911771978</c:v>
                </c:pt>
                <c:pt idx="3">
                  <c:v>138.87029121047317</c:v>
                </c:pt>
                <c:pt idx="4">
                  <c:v>175.60400244651828</c:v>
                </c:pt>
                <c:pt idx="5">
                  <c:v>235.17225022521893</c:v>
                </c:pt>
                <c:pt idx="6">
                  <c:v>319.92761867469994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06-49B5-9152-EBC4083A6C0F}"/>
            </c:ext>
          </c:extLst>
        </c:ser>
        <c:ser>
          <c:idx val="2"/>
          <c:order val="2"/>
          <c:tx>
            <c:strRef>
              <c:f>路径b政策总结M!$F$15</c:f>
              <c:strCache>
                <c:ptCount val="1"/>
                <c:pt idx="0">
                  <c:v>FE Standardization</c:v>
                </c:pt>
              </c:strCache>
            </c:strRef>
          </c:tx>
          <c:spPr>
            <a:solidFill>
              <a:srgbClr val="D31D96"/>
            </a:solidFill>
            <a:ln>
              <a:noFill/>
            </a:ln>
            <a:effectLst/>
          </c:spPr>
          <c:invertIfNegative val="0"/>
          <c:cat>
            <c:strRef>
              <c:f>路径b政策总结M!$B$16:$C$22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路径b政策总结M!$F$16:$F$22</c:f>
              <c:numCache>
                <c:formatCode>0.0</c:formatCode>
                <c:ptCount val="7"/>
                <c:pt idx="0">
                  <c:v>0</c:v>
                </c:pt>
                <c:pt idx="1">
                  <c:v>84.553192924774976</c:v>
                </c:pt>
                <c:pt idx="2">
                  <c:v>272.17595212933179</c:v>
                </c:pt>
                <c:pt idx="3">
                  <c:v>435.65847598863752</c:v>
                </c:pt>
                <c:pt idx="4">
                  <c:v>543.33287001205611</c:v>
                </c:pt>
                <c:pt idx="5">
                  <c:v>562.77442471213658</c:v>
                </c:pt>
                <c:pt idx="6">
                  <c:v>515.32612713122103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06-49B5-9152-EBC4083A6C0F}"/>
            </c:ext>
          </c:extLst>
        </c:ser>
        <c:ser>
          <c:idx val="3"/>
          <c:order val="3"/>
          <c:tx>
            <c:strRef>
              <c:f>路径b政策总结M!$G$15</c:f>
              <c:strCache>
                <c:ptCount val="1"/>
                <c:pt idx="0">
                  <c:v>Electrification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路径b政策总结M!$B$16:$C$22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路径b政策总结M!$G$16:$G$22</c:f>
              <c:numCache>
                <c:formatCode>0.0</c:formatCode>
                <c:ptCount val="7"/>
                <c:pt idx="0">
                  <c:v>0</c:v>
                </c:pt>
                <c:pt idx="1">
                  <c:v>74.316200980121948</c:v>
                </c:pt>
                <c:pt idx="2">
                  <c:v>189.36573371952932</c:v>
                </c:pt>
                <c:pt idx="3">
                  <c:v>280.98355943637716</c:v>
                </c:pt>
                <c:pt idx="4">
                  <c:v>349.63099525633879</c:v>
                </c:pt>
                <c:pt idx="5">
                  <c:v>408.67396442386678</c:v>
                </c:pt>
                <c:pt idx="6">
                  <c:v>462.80879744953506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06-49B5-9152-EBC4083A6C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7975776"/>
        <c:axId val="611510976"/>
      </c:barChart>
      <c:catAx>
        <c:axId val="437975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1510976"/>
        <c:crosses val="autoZero"/>
        <c:auto val="1"/>
        <c:lblAlgn val="ctr"/>
        <c:lblOffset val="100"/>
        <c:noMultiLvlLbl val="0"/>
      </c:catAx>
      <c:valAx>
        <c:axId val="61151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37975776"/>
        <c:crosses val="autoZero"/>
        <c:crossBetween val="between"/>
        <c:majorUnit val="5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emissions from China Transportaiton Sector via Different Control Scenarios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路径b政策总结M!$C$3</c:f>
              <c:strCache>
                <c:ptCount val="1"/>
                <c:pt idx="0">
                  <c:v>BAU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路径b政策总结M!$B$4:$B$12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路径b政策总结M!$C$4:$C$12</c:f>
              <c:numCache>
                <c:formatCode>0.0</c:formatCode>
                <c:ptCount val="9"/>
                <c:pt idx="2">
                  <c:v>1179.2216937271726</c:v>
                </c:pt>
                <c:pt idx="3">
                  <c:v>1468.7688524714681</c:v>
                </c:pt>
                <c:pt idx="4">
                  <c:v>1676.9819896440454</c:v>
                </c:pt>
                <c:pt idx="5">
                  <c:v>1817.4528362499116</c:v>
                </c:pt>
                <c:pt idx="6">
                  <c:v>1918.0613282551253</c:v>
                </c:pt>
                <c:pt idx="7">
                  <c:v>1976.0052743086442</c:v>
                </c:pt>
                <c:pt idx="8">
                  <c:v>2005.9251267936033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87-45D2-AC5F-8EFE6EAAA9FE}"/>
            </c:ext>
          </c:extLst>
        </c:ser>
        <c:ser>
          <c:idx val="1"/>
          <c:order val="1"/>
          <c:tx>
            <c:strRef>
              <c:f>路径b政策总结M!$D$3</c:f>
              <c:strCache>
                <c:ptCount val="1"/>
                <c:pt idx="0">
                  <c:v>PVKT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路径b政策总结M!$B$4:$B$12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路径b政策总结M!$D$4:$D$12</c:f>
              <c:numCache>
                <c:formatCode>0.0</c:formatCode>
                <c:ptCount val="9"/>
                <c:pt idx="2">
                  <c:v>1179.2216937271726</c:v>
                </c:pt>
                <c:pt idx="3">
                  <c:v>1417.5041004382422</c:v>
                </c:pt>
                <c:pt idx="4">
                  <c:v>1558.2762421855707</c:v>
                </c:pt>
                <c:pt idx="5">
                  <c:v>1626.7010120112006</c:v>
                </c:pt>
                <c:pt idx="6">
                  <c:v>1688.7911832920599</c:v>
                </c:pt>
                <c:pt idx="7">
                  <c:v>1713.6500939823281</c:v>
                </c:pt>
                <c:pt idx="8">
                  <c:v>1683.0592656829963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87-45D2-AC5F-8EFE6EAAA9FE}"/>
            </c:ext>
          </c:extLst>
        </c:ser>
        <c:ser>
          <c:idx val="2"/>
          <c:order val="2"/>
          <c:tx>
            <c:strRef>
              <c:f>路径b政策总结M!$E$3</c:f>
              <c:strCache>
                <c:ptCount val="1"/>
                <c:pt idx="0">
                  <c:v>VKT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路径b政策总结M!$B$4:$B$12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路径b政策总结M!$E$4:$E$12</c:f>
              <c:numCache>
                <c:formatCode>0.0</c:formatCode>
                <c:ptCount val="9"/>
                <c:pt idx="2">
                  <c:v>1179.2216937271726</c:v>
                </c:pt>
                <c:pt idx="3">
                  <c:v>1371.2124073911286</c:v>
                </c:pt>
                <c:pt idx="4">
                  <c:v>1467.6901072737987</c:v>
                </c:pt>
                <c:pt idx="5">
                  <c:v>1487.8307208007275</c:v>
                </c:pt>
                <c:pt idx="6">
                  <c:v>1513.1871808455417</c:v>
                </c:pt>
                <c:pt idx="7">
                  <c:v>1478.4778437571092</c:v>
                </c:pt>
                <c:pt idx="8">
                  <c:v>1363.1316470082963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87-45D2-AC5F-8EFE6EAAA9FE}"/>
            </c:ext>
          </c:extLst>
        </c:ser>
        <c:ser>
          <c:idx val="3"/>
          <c:order val="3"/>
          <c:tx>
            <c:strRef>
              <c:f>路径b政策总结M!$F$3</c:f>
              <c:strCache>
                <c:ptCount val="1"/>
                <c:pt idx="0">
                  <c:v>VKT+FE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路径b政策总结M!$B$4:$B$12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路径b政策总结M!$F$4:$F$12</c:f>
              <c:numCache>
                <c:formatCode>0.0</c:formatCode>
                <c:ptCount val="9"/>
                <c:pt idx="2">
                  <c:v>1179.2216937271726</c:v>
                </c:pt>
                <c:pt idx="3">
                  <c:v>1286.6592144663537</c:v>
                </c:pt>
                <c:pt idx="4">
                  <c:v>1195.5141551444669</c:v>
                </c:pt>
                <c:pt idx="5">
                  <c:v>1052.17224481209</c:v>
                </c:pt>
                <c:pt idx="6">
                  <c:v>969.85431083348556</c:v>
                </c:pt>
                <c:pt idx="7">
                  <c:v>915.70341904497263</c:v>
                </c:pt>
                <c:pt idx="8">
                  <c:v>847.80551987707531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C87-45D2-AC5F-8EFE6EAAA9FE}"/>
            </c:ext>
          </c:extLst>
        </c:ser>
        <c:ser>
          <c:idx val="4"/>
          <c:order val="4"/>
          <c:tx>
            <c:strRef>
              <c:f>路径b政策总结M!$G$3</c:f>
              <c:strCache>
                <c:ptCount val="1"/>
                <c:pt idx="0">
                  <c:v>VKT+FE+EV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路径b政策总结M!$B$4:$B$12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路径b政策总结M!$G$4:$G$12</c:f>
              <c:numCache>
                <c:formatCode>0.0</c:formatCode>
                <c:ptCount val="9"/>
                <c:pt idx="0">
                  <c:v>560.48529486539246</c:v>
                </c:pt>
                <c:pt idx="1">
                  <c:v>834.08638520483805</c:v>
                </c:pt>
                <c:pt idx="2">
                  <c:v>1179.2216937271726</c:v>
                </c:pt>
                <c:pt idx="3">
                  <c:v>1212.3430134862317</c:v>
                </c:pt>
                <c:pt idx="4">
                  <c:v>1006.1484214249376</c:v>
                </c:pt>
                <c:pt idx="5">
                  <c:v>771.18868537571279</c:v>
                </c:pt>
                <c:pt idx="6">
                  <c:v>620.22331557714676</c:v>
                </c:pt>
                <c:pt idx="7">
                  <c:v>507.02945462110586</c:v>
                </c:pt>
                <c:pt idx="8">
                  <c:v>384.99672242754025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C87-45D2-AC5F-8EFE6EAAA9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9669520"/>
        <c:axId val="1823432800"/>
      </c:lineChart>
      <c:catAx>
        <c:axId val="619669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23432800"/>
        <c:crosses val="autoZero"/>
        <c:auto val="1"/>
        <c:lblAlgn val="ctr"/>
        <c:lblOffset val="100"/>
        <c:noMultiLvlLbl val="0"/>
      </c:catAx>
      <c:valAx>
        <c:axId val="182343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9669520"/>
        <c:crosses val="autoZero"/>
        <c:crossBetween val="between"/>
        <c:majorUnit val="4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plotArea>
      <c:layout>
        <c:manualLayout>
          <c:layoutTarget val="inner"/>
          <c:xMode val="edge"/>
          <c:yMode val="edge"/>
          <c:x val="9.4258276380603273E-2"/>
          <c:y val="5.3921568627450983E-2"/>
          <c:w val="0.88484717364193655"/>
          <c:h val="0.77851320055581286"/>
        </c:manualLayout>
      </c:layout>
      <c:barChart>
        <c:barDir val="col"/>
        <c:grouping val="stacked"/>
        <c:varyColors val="0"/>
        <c:ser>
          <c:idx val="0"/>
          <c:order val="0"/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dPt>
            <c:idx val="3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4EE-43E4-92D5-1573C5868647}"/>
              </c:ext>
            </c:extLst>
          </c:dPt>
          <c:dPt>
            <c:idx val="4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4EE-43E4-92D5-1573C5868647}"/>
              </c:ext>
            </c:extLst>
          </c:dPt>
          <c:dPt>
            <c:idx val="5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C4EE-43E4-92D5-1573C5868647}"/>
              </c:ext>
            </c:extLst>
          </c:dPt>
          <c:dPt>
            <c:idx val="6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C4EE-43E4-92D5-1573C586864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路径b政策总结M!$B$27:$B$34</c:f>
              <c:strCache>
                <c:ptCount val="8"/>
                <c:pt idx="0">
                  <c:v>2020 Current</c:v>
                </c:pt>
                <c:pt idx="1">
                  <c:v>2035 BAU</c:v>
                </c:pt>
                <c:pt idx="2">
                  <c:v>2050 BAU</c:v>
                </c:pt>
                <c:pt idx="3">
                  <c:v>FE</c:v>
                </c:pt>
                <c:pt idx="4">
                  <c:v>EV</c:v>
                </c:pt>
                <c:pt idx="5">
                  <c:v>PVKT</c:v>
                </c:pt>
                <c:pt idx="6">
                  <c:v>CVKT</c:v>
                </c:pt>
                <c:pt idx="7">
                  <c:v>2050 Best Case</c:v>
                </c:pt>
              </c:strCache>
            </c:strRef>
          </c:cat>
          <c:val>
            <c:numRef>
              <c:f>路径b政策总结M!$C$27:$C$34</c:f>
              <c:numCache>
                <c:formatCode>0.0</c:formatCode>
                <c:ptCount val="8"/>
                <c:pt idx="0">
                  <c:v>1179.2216937271726</c:v>
                </c:pt>
                <c:pt idx="1">
                  <c:v>1817.4528362499116</c:v>
                </c:pt>
                <c:pt idx="2">
                  <c:v>2005.9251267936033</c:v>
                </c:pt>
                <c:pt idx="3">
                  <c:v>1683.0592656829963</c:v>
                </c:pt>
                <c:pt idx="4">
                  <c:v>1363.1316470082963</c:v>
                </c:pt>
                <c:pt idx="5">
                  <c:v>847.80551987707531</c:v>
                </c:pt>
                <c:pt idx="6">
                  <c:v>384.99672242754025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4EE-43E4-92D5-1573C5868647}"/>
            </c:ext>
          </c:extLst>
        </c:ser>
        <c:ser>
          <c:idx val="1"/>
          <c:order val="1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C4EE-43E4-92D5-1573C586864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路径b政策总结M!$B$27:$B$34</c:f>
              <c:strCache>
                <c:ptCount val="8"/>
                <c:pt idx="0">
                  <c:v>2020 Current</c:v>
                </c:pt>
                <c:pt idx="1">
                  <c:v>2035 BAU</c:v>
                </c:pt>
                <c:pt idx="2">
                  <c:v>2050 BAU</c:v>
                </c:pt>
                <c:pt idx="3">
                  <c:v>FE</c:v>
                </c:pt>
                <c:pt idx="4">
                  <c:v>EV</c:v>
                </c:pt>
                <c:pt idx="5">
                  <c:v>PVKT</c:v>
                </c:pt>
                <c:pt idx="6">
                  <c:v>CVKT</c:v>
                </c:pt>
                <c:pt idx="7">
                  <c:v>2050 Best Case</c:v>
                </c:pt>
              </c:strCache>
            </c:strRef>
          </c:cat>
          <c:val>
            <c:numRef>
              <c:f>路径b政策总结M!$D$27:$D$34</c:f>
              <c:numCache>
                <c:formatCode>General</c:formatCode>
                <c:ptCount val="8"/>
                <c:pt idx="3" formatCode="0.0">
                  <c:v>322.86586111060706</c:v>
                </c:pt>
                <c:pt idx="4" formatCode="0.0">
                  <c:v>319.92761867469994</c:v>
                </c:pt>
                <c:pt idx="5" formatCode="0.0">
                  <c:v>515.32612713122103</c:v>
                </c:pt>
                <c:pt idx="6" formatCode="0.0">
                  <c:v>462.80879744953506</c:v>
                </c:pt>
                <c:pt idx="7" formatCode="0.0">
                  <c:v>384.99672242754025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4EE-43E4-92D5-1573C58686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overlap val="100"/>
        <c:axId val="1274420863"/>
        <c:axId val="1237384991"/>
      </c:barChart>
      <c:catAx>
        <c:axId val="1274420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37384991"/>
        <c:crosses val="autoZero"/>
        <c:auto val="1"/>
        <c:lblAlgn val="ctr"/>
        <c:lblOffset val="100"/>
        <c:noMultiLvlLbl val="0"/>
      </c:catAx>
      <c:valAx>
        <c:axId val="1237384991"/>
        <c:scaling>
          <c:orientation val="minMax"/>
        </c:scaling>
        <c:delete val="0"/>
        <c:axPos val="l"/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74420863"/>
        <c:crosses val="autoZero"/>
        <c:crossBetween val="between"/>
        <c:majorUnit val="4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CO2</a:t>
            </a:r>
            <a:r>
              <a:rPr lang="en-US" sz="1200" baseline="0"/>
              <a:t> emission reduction potnetials from varioius policy tools</a:t>
            </a:r>
            <a:endParaRPr lang="en-US" sz="1200"/>
          </a:p>
        </c:rich>
      </c:tx>
      <c:layout>
        <c:manualLayout>
          <c:xMode val="edge"/>
          <c:yMode val="edge"/>
          <c:x val="0.12006236221836444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路径b政策总结H!$D$15</c:f>
              <c:strCache>
                <c:ptCount val="1"/>
                <c:pt idx="0">
                  <c:v>Passnegr VKT Reduction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路径b政策总结H!$B$16:$C$22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路径b政策总结H!$D$16:$D$22</c:f>
              <c:numCache>
                <c:formatCode>0.0</c:formatCode>
                <c:ptCount val="7"/>
                <c:pt idx="0">
                  <c:v>0</c:v>
                </c:pt>
                <c:pt idx="1">
                  <c:v>85.441253388710038</c:v>
                </c:pt>
                <c:pt idx="2">
                  <c:v>197.84291243079156</c:v>
                </c:pt>
                <c:pt idx="3">
                  <c:v>317.91970706451821</c:v>
                </c:pt>
                <c:pt idx="4">
                  <c:v>382.1169082717754</c:v>
                </c:pt>
                <c:pt idx="5">
                  <c:v>437.25863387719301</c:v>
                </c:pt>
                <c:pt idx="6">
                  <c:v>538.10976851767828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18-48E1-A352-68E4B08DBC8D}"/>
            </c:ext>
          </c:extLst>
        </c:ser>
        <c:ser>
          <c:idx val="1"/>
          <c:order val="1"/>
          <c:tx>
            <c:strRef>
              <c:f>路径b政策总结H!$E$15</c:f>
              <c:strCache>
                <c:ptCount val="1"/>
                <c:pt idx="0">
                  <c:v>Commercial VKT Reduction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路径b政策总结H!$B$16:$C$22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路径b政策总结H!$E$16:$E$22</c:f>
              <c:numCache>
                <c:formatCode>0.0</c:formatCode>
                <c:ptCount val="7"/>
                <c:pt idx="0">
                  <c:v>0</c:v>
                </c:pt>
                <c:pt idx="1">
                  <c:v>46.291693047113085</c:v>
                </c:pt>
                <c:pt idx="2">
                  <c:v>111.10584946036215</c:v>
                </c:pt>
                <c:pt idx="3">
                  <c:v>159.54804701037983</c:v>
                </c:pt>
                <c:pt idx="4">
                  <c:v>244.99379132527019</c:v>
                </c:pt>
                <c:pt idx="5">
                  <c:v>337.26749640792286</c:v>
                </c:pt>
                <c:pt idx="6">
                  <c:v>479.8914280120498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18-48E1-A352-68E4B08DBC8D}"/>
            </c:ext>
          </c:extLst>
        </c:ser>
        <c:ser>
          <c:idx val="2"/>
          <c:order val="2"/>
          <c:tx>
            <c:strRef>
              <c:f>路径b政策总结H!$F$15</c:f>
              <c:strCache>
                <c:ptCount val="1"/>
                <c:pt idx="0">
                  <c:v>FE Standardization</c:v>
                </c:pt>
              </c:strCache>
            </c:strRef>
          </c:tx>
          <c:spPr>
            <a:solidFill>
              <a:srgbClr val="D31D96"/>
            </a:solidFill>
            <a:ln>
              <a:noFill/>
            </a:ln>
            <a:effectLst/>
          </c:spPr>
          <c:invertIfNegative val="0"/>
          <c:cat>
            <c:strRef>
              <c:f>路径b政策总结H!$B$16:$C$22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路径b政策总结H!$F$16:$F$22</c:f>
              <c:numCache>
                <c:formatCode>0.0</c:formatCode>
                <c:ptCount val="7"/>
                <c:pt idx="0">
                  <c:v>0</c:v>
                </c:pt>
                <c:pt idx="1">
                  <c:v>138.34518744869683</c:v>
                </c:pt>
                <c:pt idx="2">
                  <c:v>337.2900997888064</c:v>
                </c:pt>
                <c:pt idx="3">
                  <c:v>463.89065668303556</c:v>
                </c:pt>
                <c:pt idx="4">
                  <c:v>555.57514773878017</c:v>
                </c:pt>
                <c:pt idx="5">
                  <c:v>560.66217029819381</c:v>
                </c:pt>
                <c:pt idx="6">
                  <c:v>460.64226631087479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F18-48E1-A352-68E4B08DBC8D}"/>
            </c:ext>
          </c:extLst>
        </c:ser>
        <c:ser>
          <c:idx val="3"/>
          <c:order val="3"/>
          <c:tx>
            <c:strRef>
              <c:f>路径b政策总结H!$G$15</c:f>
              <c:strCache>
                <c:ptCount val="1"/>
                <c:pt idx="0">
                  <c:v>Electrification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路径b政策总结H!$B$16:$C$22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路径b政策总结H!$G$16:$G$22</c:f>
              <c:numCache>
                <c:formatCode>0.0</c:formatCode>
                <c:ptCount val="7"/>
                <c:pt idx="0">
                  <c:v>0</c:v>
                </c:pt>
                <c:pt idx="1">
                  <c:v>85.569358483022597</c:v>
                </c:pt>
                <c:pt idx="2">
                  <c:v>202.74765765216898</c:v>
                </c:pt>
                <c:pt idx="3">
                  <c:v>286.6047702397168</c:v>
                </c:pt>
                <c:pt idx="4">
                  <c:v>335.4867287644031</c:v>
                </c:pt>
                <c:pt idx="5">
                  <c:v>359.86571677706138</c:v>
                </c:pt>
                <c:pt idx="6">
                  <c:v>355.9395758761766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F18-48E1-A352-68E4B08DBC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7975776"/>
        <c:axId val="611510976"/>
      </c:barChart>
      <c:catAx>
        <c:axId val="437975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1510976"/>
        <c:crosses val="autoZero"/>
        <c:auto val="1"/>
        <c:lblAlgn val="ctr"/>
        <c:lblOffset val="100"/>
        <c:noMultiLvlLbl val="0"/>
      </c:catAx>
      <c:valAx>
        <c:axId val="61151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37975776"/>
        <c:crosses val="autoZero"/>
        <c:crossBetween val="between"/>
        <c:majorUnit val="5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emissions from China Transportaiton Sector via Different Control Scenarios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路径b政策总结H!$C$3</c:f>
              <c:strCache>
                <c:ptCount val="1"/>
                <c:pt idx="0">
                  <c:v>BAU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路径b政策总结H!$B$4:$B$12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路径b政策总结H!$C$4:$C$12</c:f>
              <c:numCache>
                <c:formatCode>0.0</c:formatCode>
                <c:ptCount val="9"/>
                <c:pt idx="2">
                  <c:v>1179.2216937271726</c:v>
                </c:pt>
                <c:pt idx="3">
                  <c:v>1468.7688524714681</c:v>
                </c:pt>
                <c:pt idx="4">
                  <c:v>1676.9819896440454</c:v>
                </c:pt>
                <c:pt idx="5">
                  <c:v>1817.4528362499116</c:v>
                </c:pt>
                <c:pt idx="6">
                  <c:v>1918.0613282551253</c:v>
                </c:pt>
                <c:pt idx="7">
                  <c:v>1976.0052743086442</c:v>
                </c:pt>
                <c:pt idx="8">
                  <c:v>2005.9251267936033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D5-4B25-A8DD-74F86397ADD7}"/>
            </c:ext>
          </c:extLst>
        </c:ser>
        <c:ser>
          <c:idx val="1"/>
          <c:order val="1"/>
          <c:tx>
            <c:strRef>
              <c:f>路径b政策总结H!$D$3</c:f>
              <c:strCache>
                <c:ptCount val="1"/>
                <c:pt idx="0">
                  <c:v>PVKT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路径b政策总结H!$B$4:$B$12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路径b政策总结H!$D$4:$D$12</c:f>
              <c:numCache>
                <c:formatCode>0.0</c:formatCode>
                <c:ptCount val="9"/>
                <c:pt idx="2">
                  <c:v>1179.2216937271726</c:v>
                </c:pt>
                <c:pt idx="3">
                  <c:v>1383.3275990827581</c:v>
                </c:pt>
                <c:pt idx="4">
                  <c:v>1479.1390772132538</c:v>
                </c:pt>
                <c:pt idx="5">
                  <c:v>1499.5331291853934</c:v>
                </c:pt>
                <c:pt idx="6">
                  <c:v>1535.9444199833499</c:v>
                </c:pt>
                <c:pt idx="7">
                  <c:v>1538.7466404314512</c:v>
                </c:pt>
                <c:pt idx="8">
                  <c:v>1467.8153582759251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D5-4B25-A8DD-74F86397ADD7}"/>
            </c:ext>
          </c:extLst>
        </c:ser>
        <c:ser>
          <c:idx val="2"/>
          <c:order val="2"/>
          <c:tx>
            <c:strRef>
              <c:f>路径b政策总结H!$E$3</c:f>
              <c:strCache>
                <c:ptCount val="1"/>
                <c:pt idx="0">
                  <c:v>VKT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路径b政策总结H!$B$4:$B$12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路径b政策总结H!$E$4:$E$12</c:f>
              <c:numCache>
                <c:formatCode>0.0</c:formatCode>
                <c:ptCount val="9"/>
                <c:pt idx="2">
                  <c:v>1179.2216937271726</c:v>
                </c:pt>
                <c:pt idx="3">
                  <c:v>1337.035906035645</c:v>
                </c:pt>
                <c:pt idx="4">
                  <c:v>1368.0332277528917</c:v>
                </c:pt>
                <c:pt idx="5">
                  <c:v>1339.9850821750135</c:v>
                </c:pt>
                <c:pt idx="6">
                  <c:v>1290.9506286580797</c:v>
                </c:pt>
                <c:pt idx="7">
                  <c:v>1201.4791440235283</c:v>
                </c:pt>
                <c:pt idx="8">
                  <c:v>987.92393026387526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D5-4B25-A8DD-74F86397ADD7}"/>
            </c:ext>
          </c:extLst>
        </c:ser>
        <c:ser>
          <c:idx val="3"/>
          <c:order val="3"/>
          <c:tx>
            <c:strRef>
              <c:f>路径b政策总结H!$F$3</c:f>
              <c:strCache>
                <c:ptCount val="1"/>
                <c:pt idx="0">
                  <c:v>VKT+FE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路径b政策总结H!$B$4:$B$12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路径b政策总结H!$F$4:$F$12</c:f>
              <c:numCache>
                <c:formatCode>0.0</c:formatCode>
                <c:ptCount val="9"/>
                <c:pt idx="2">
                  <c:v>1179.2216937271726</c:v>
                </c:pt>
                <c:pt idx="3">
                  <c:v>1198.6907185869482</c:v>
                </c:pt>
                <c:pt idx="4">
                  <c:v>1030.7431279640853</c:v>
                </c:pt>
                <c:pt idx="5">
                  <c:v>876.09442549197797</c:v>
                </c:pt>
                <c:pt idx="6">
                  <c:v>735.37548091929955</c:v>
                </c:pt>
                <c:pt idx="7">
                  <c:v>640.81697372533449</c:v>
                </c:pt>
                <c:pt idx="8">
                  <c:v>527.28166395300047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7D5-4B25-A8DD-74F86397ADD7}"/>
            </c:ext>
          </c:extLst>
        </c:ser>
        <c:ser>
          <c:idx val="4"/>
          <c:order val="4"/>
          <c:tx>
            <c:strRef>
              <c:f>路径b政策总结H!$G$3</c:f>
              <c:strCache>
                <c:ptCount val="1"/>
                <c:pt idx="0">
                  <c:v>VKT+FE+EV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路径b政策总结H!$B$4:$B$12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路径b政策总结H!$G$4:$G$12</c:f>
              <c:numCache>
                <c:formatCode>0.0</c:formatCode>
                <c:ptCount val="9"/>
                <c:pt idx="0">
                  <c:v>560.48529486539246</c:v>
                </c:pt>
                <c:pt idx="1">
                  <c:v>834.08638520483805</c:v>
                </c:pt>
                <c:pt idx="2">
                  <c:v>1179.2216937271726</c:v>
                </c:pt>
                <c:pt idx="3">
                  <c:v>1113.1213601039256</c:v>
                </c:pt>
                <c:pt idx="4">
                  <c:v>827.99547031191628</c:v>
                </c:pt>
                <c:pt idx="5">
                  <c:v>589.48965525226117</c:v>
                </c:pt>
                <c:pt idx="6">
                  <c:v>399.88875215489645</c:v>
                </c:pt>
                <c:pt idx="7">
                  <c:v>280.95125694827311</c:v>
                </c:pt>
                <c:pt idx="8">
                  <c:v>171.3420880768239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7D5-4B25-A8DD-74F86397AD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9669520"/>
        <c:axId val="1823432800"/>
      </c:lineChart>
      <c:catAx>
        <c:axId val="619669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23432800"/>
        <c:crosses val="autoZero"/>
        <c:auto val="1"/>
        <c:lblAlgn val="ctr"/>
        <c:lblOffset val="100"/>
        <c:noMultiLvlLbl val="0"/>
      </c:catAx>
      <c:valAx>
        <c:axId val="182343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9669520"/>
        <c:crosses val="autoZero"/>
        <c:crossBetween val="between"/>
        <c:majorUnit val="4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plotArea>
      <c:layout>
        <c:manualLayout>
          <c:layoutTarget val="inner"/>
          <c:xMode val="edge"/>
          <c:yMode val="edge"/>
          <c:x val="9.4258276380603273E-2"/>
          <c:y val="5.3921568627450983E-2"/>
          <c:w val="0.88484717364193655"/>
          <c:h val="0.77851320055581286"/>
        </c:manualLayout>
      </c:layout>
      <c:barChart>
        <c:barDir val="col"/>
        <c:grouping val="stacked"/>
        <c:varyColors val="0"/>
        <c:ser>
          <c:idx val="0"/>
          <c:order val="0"/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dPt>
            <c:idx val="3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8E1-4A2B-B336-907C3A7D41C7}"/>
              </c:ext>
            </c:extLst>
          </c:dPt>
          <c:dPt>
            <c:idx val="4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8E1-4A2B-B336-907C3A7D41C7}"/>
              </c:ext>
            </c:extLst>
          </c:dPt>
          <c:dPt>
            <c:idx val="5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8E1-4A2B-B336-907C3A7D41C7}"/>
              </c:ext>
            </c:extLst>
          </c:dPt>
          <c:dPt>
            <c:idx val="6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78E1-4A2B-B336-907C3A7D41C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路径b政策总结H!$B$27:$B$34</c:f>
              <c:strCache>
                <c:ptCount val="8"/>
                <c:pt idx="0">
                  <c:v>2020 Current</c:v>
                </c:pt>
                <c:pt idx="1">
                  <c:v>2035 BAU</c:v>
                </c:pt>
                <c:pt idx="2">
                  <c:v>2050 BAU</c:v>
                </c:pt>
                <c:pt idx="3">
                  <c:v>FE</c:v>
                </c:pt>
                <c:pt idx="4">
                  <c:v>EV</c:v>
                </c:pt>
                <c:pt idx="5">
                  <c:v>PVKT</c:v>
                </c:pt>
                <c:pt idx="6">
                  <c:v>CVKT</c:v>
                </c:pt>
                <c:pt idx="7">
                  <c:v>2050 Best Case</c:v>
                </c:pt>
              </c:strCache>
            </c:strRef>
          </c:cat>
          <c:val>
            <c:numRef>
              <c:f>路径b政策总结H!$C$27:$C$34</c:f>
              <c:numCache>
                <c:formatCode>0.0</c:formatCode>
                <c:ptCount val="8"/>
                <c:pt idx="0">
                  <c:v>1179.2216937271726</c:v>
                </c:pt>
                <c:pt idx="1">
                  <c:v>1817.4528362499116</c:v>
                </c:pt>
                <c:pt idx="2">
                  <c:v>2005.9251267936033</c:v>
                </c:pt>
                <c:pt idx="3">
                  <c:v>1467.8153582759251</c:v>
                </c:pt>
                <c:pt idx="4">
                  <c:v>987.92393026387526</c:v>
                </c:pt>
                <c:pt idx="5">
                  <c:v>527.28166395300047</c:v>
                </c:pt>
                <c:pt idx="6">
                  <c:v>171.3420880768239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8E1-4A2B-B336-907C3A7D41C7}"/>
            </c:ext>
          </c:extLst>
        </c:ser>
        <c:ser>
          <c:idx val="1"/>
          <c:order val="1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78E1-4A2B-B336-907C3A7D41C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路径b政策总结H!$B$27:$B$34</c:f>
              <c:strCache>
                <c:ptCount val="8"/>
                <c:pt idx="0">
                  <c:v>2020 Current</c:v>
                </c:pt>
                <c:pt idx="1">
                  <c:v>2035 BAU</c:v>
                </c:pt>
                <c:pt idx="2">
                  <c:v>2050 BAU</c:v>
                </c:pt>
                <c:pt idx="3">
                  <c:v>FE</c:v>
                </c:pt>
                <c:pt idx="4">
                  <c:v>EV</c:v>
                </c:pt>
                <c:pt idx="5">
                  <c:v>PVKT</c:v>
                </c:pt>
                <c:pt idx="6">
                  <c:v>CVKT</c:v>
                </c:pt>
                <c:pt idx="7">
                  <c:v>2050 Best Case</c:v>
                </c:pt>
              </c:strCache>
            </c:strRef>
          </c:cat>
          <c:val>
            <c:numRef>
              <c:f>路径b政策总结H!$D$27:$D$34</c:f>
              <c:numCache>
                <c:formatCode>General</c:formatCode>
                <c:ptCount val="8"/>
                <c:pt idx="3" formatCode="0.0">
                  <c:v>538.10976851767828</c:v>
                </c:pt>
                <c:pt idx="4" formatCode="0.0">
                  <c:v>479.8914280120498</c:v>
                </c:pt>
                <c:pt idx="5" formatCode="0.0">
                  <c:v>460.64226631087479</c:v>
                </c:pt>
                <c:pt idx="6" formatCode="0.0">
                  <c:v>355.9395758761766</c:v>
                </c:pt>
                <c:pt idx="7" formatCode="0.0">
                  <c:v>171.3420880768239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8E1-4A2B-B336-907C3A7D41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overlap val="100"/>
        <c:axId val="1274420863"/>
        <c:axId val="1237384991"/>
      </c:barChart>
      <c:catAx>
        <c:axId val="1274420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37384991"/>
        <c:crosses val="autoZero"/>
        <c:auto val="1"/>
        <c:lblAlgn val="ctr"/>
        <c:lblOffset val="100"/>
        <c:noMultiLvlLbl val="0"/>
      </c:catAx>
      <c:valAx>
        <c:axId val="1237384991"/>
        <c:scaling>
          <c:orientation val="minMax"/>
        </c:scaling>
        <c:delete val="0"/>
        <c:axPos val="l"/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74420863"/>
        <c:crosses val="autoZero"/>
        <c:crossBetween val="between"/>
        <c:majorUnit val="4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5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5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5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5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5" Type="http://schemas.openxmlformats.org/officeDocument/2006/relationships/chart" Target="../charts/chart18.xml"/><Relationship Id="rId4" Type="http://schemas.openxmlformats.org/officeDocument/2006/relationships/chart" Target="../charts/chart17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Relationship Id="rId5" Type="http://schemas.openxmlformats.org/officeDocument/2006/relationships/chart" Target="../charts/chart30.xml"/><Relationship Id="rId4" Type="http://schemas.openxmlformats.org/officeDocument/2006/relationships/chart" Target="../charts/chart29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Relationship Id="rId5" Type="http://schemas.openxmlformats.org/officeDocument/2006/relationships/chart" Target="../charts/chart35.xml"/><Relationship Id="rId4" Type="http://schemas.openxmlformats.org/officeDocument/2006/relationships/chart" Target="../charts/chart34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.xml"/><Relationship Id="rId2" Type="http://schemas.openxmlformats.org/officeDocument/2006/relationships/chart" Target="../charts/chart37.xml"/><Relationship Id="rId1" Type="http://schemas.openxmlformats.org/officeDocument/2006/relationships/chart" Target="../charts/chart36.xml"/><Relationship Id="rId5" Type="http://schemas.openxmlformats.org/officeDocument/2006/relationships/chart" Target="../charts/chart40.xml"/><Relationship Id="rId4" Type="http://schemas.openxmlformats.org/officeDocument/2006/relationships/chart" Target="../charts/chart3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3.xml"/><Relationship Id="rId2" Type="http://schemas.openxmlformats.org/officeDocument/2006/relationships/chart" Target="../charts/chart42.xml"/><Relationship Id="rId1" Type="http://schemas.openxmlformats.org/officeDocument/2006/relationships/chart" Target="../charts/chart41.xml"/><Relationship Id="rId5" Type="http://schemas.openxmlformats.org/officeDocument/2006/relationships/chart" Target="../charts/chart45.xml"/><Relationship Id="rId4" Type="http://schemas.openxmlformats.org/officeDocument/2006/relationships/chart" Target="../charts/chart44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0.xml"/><Relationship Id="rId2" Type="http://schemas.openxmlformats.org/officeDocument/2006/relationships/chart" Target="../charts/chart49.xml"/><Relationship Id="rId1" Type="http://schemas.openxmlformats.org/officeDocument/2006/relationships/chart" Target="../charts/chart48.xml"/><Relationship Id="rId5" Type="http://schemas.openxmlformats.org/officeDocument/2006/relationships/chart" Target="../charts/chart52.xml"/><Relationship Id="rId4" Type="http://schemas.openxmlformats.org/officeDocument/2006/relationships/chart" Target="../charts/chart51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5.xml"/><Relationship Id="rId2" Type="http://schemas.openxmlformats.org/officeDocument/2006/relationships/chart" Target="../charts/chart54.xml"/><Relationship Id="rId1" Type="http://schemas.openxmlformats.org/officeDocument/2006/relationships/chart" Target="../charts/chart53.xml"/><Relationship Id="rId4" Type="http://schemas.openxmlformats.org/officeDocument/2006/relationships/chart" Target="../charts/chart56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9.xml"/><Relationship Id="rId2" Type="http://schemas.openxmlformats.org/officeDocument/2006/relationships/chart" Target="../charts/chart58.xml"/><Relationship Id="rId1" Type="http://schemas.openxmlformats.org/officeDocument/2006/relationships/chart" Target="../charts/chart57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2.xml"/><Relationship Id="rId2" Type="http://schemas.openxmlformats.org/officeDocument/2006/relationships/chart" Target="../charts/chart61.xml"/><Relationship Id="rId1" Type="http://schemas.openxmlformats.org/officeDocument/2006/relationships/chart" Target="../charts/chart60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5.xml"/><Relationship Id="rId2" Type="http://schemas.openxmlformats.org/officeDocument/2006/relationships/chart" Target="../charts/chart64.xml"/><Relationship Id="rId1" Type="http://schemas.openxmlformats.org/officeDocument/2006/relationships/chart" Target="../charts/chart63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8.xml"/><Relationship Id="rId2" Type="http://schemas.openxmlformats.org/officeDocument/2006/relationships/chart" Target="../charts/chart67.xml"/><Relationship Id="rId1" Type="http://schemas.openxmlformats.org/officeDocument/2006/relationships/chart" Target="../charts/chart66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9.xml"/><Relationship Id="rId2" Type="http://schemas.openxmlformats.org/officeDocument/2006/relationships/chart" Target="../charts/chart78.xml"/><Relationship Id="rId1" Type="http://schemas.openxmlformats.org/officeDocument/2006/relationships/chart" Target="../charts/chart77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2.xml"/><Relationship Id="rId2" Type="http://schemas.openxmlformats.org/officeDocument/2006/relationships/chart" Target="../charts/chart81.xml"/><Relationship Id="rId1" Type="http://schemas.openxmlformats.org/officeDocument/2006/relationships/chart" Target="../charts/chart80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5.xml"/><Relationship Id="rId2" Type="http://schemas.openxmlformats.org/officeDocument/2006/relationships/chart" Target="../charts/chart84.xml"/><Relationship Id="rId1" Type="http://schemas.openxmlformats.org/officeDocument/2006/relationships/chart" Target="../charts/chart83.xml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3.xml"/><Relationship Id="rId3" Type="http://schemas.openxmlformats.org/officeDocument/2006/relationships/chart" Target="../charts/chart88.xml"/><Relationship Id="rId7" Type="http://schemas.openxmlformats.org/officeDocument/2006/relationships/chart" Target="../charts/chart92.xml"/><Relationship Id="rId2" Type="http://schemas.openxmlformats.org/officeDocument/2006/relationships/chart" Target="../charts/chart87.xml"/><Relationship Id="rId1" Type="http://schemas.openxmlformats.org/officeDocument/2006/relationships/chart" Target="../charts/chart86.xml"/><Relationship Id="rId6" Type="http://schemas.openxmlformats.org/officeDocument/2006/relationships/chart" Target="../charts/chart91.xml"/><Relationship Id="rId5" Type="http://schemas.openxmlformats.org/officeDocument/2006/relationships/chart" Target="../charts/chart90.xml"/><Relationship Id="rId4" Type="http://schemas.openxmlformats.org/officeDocument/2006/relationships/chart" Target="../charts/chart89.xml"/><Relationship Id="rId9" Type="http://schemas.openxmlformats.org/officeDocument/2006/relationships/chart" Target="../charts/chart94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7.xml"/><Relationship Id="rId2" Type="http://schemas.openxmlformats.org/officeDocument/2006/relationships/chart" Target="../charts/chart96.xml"/><Relationship Id="rId1" Type="http://schemas.openxmlformats.org/officeDocument/2006/relationships/chart" Target="../charts/chart95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0.xml"/><Relationship Id="rId2" Type="http://schemas.openxmlformats.org/officeDocument/2006/relationships/chart" Target="../charts/chart99.xml"/><Relationship Id="rId1" Type="http://schemas.openxmlformats.org/officeDocument/2006/relationships/chart" Target="../charts/chart98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3.xml"/><Relationship Id="rId2" Type="http://schemas.openxmlformats.org/officeDocument/2006/relationships/chart" Target="../charts/chart102.xml"/><Relationship Id="rId1" Type="http://schemas.openxmlformats.org/officeDocument/2006/relationships/chart" Target="../charts/chart101.xml"/></Relationships>
</file>

<file path=xl/drawings/_rels/drawing3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1.xml"/><Relationship Id="rId3" Type="http://schemas.openxmlformats.org/officeDocument/2006/relationships/chart" Target="../charts/chart106.xml"/><Relationship Id="rId7" Type="http://schemas.openxmlformats.org/officeDocument/2006/relationships/chart" Target="../charts/chart110.xml"/><Relationship Id="rId2" Type="http://schemas.openxmlformats.org/officeDocument/2006/relationships/chart" Target="../charts/chart105.xml"/><Relationship Id="rId1" Type="http://schemas.openxmlformats.org/officeDocument/2006/relationships/chart" Target="../charts/chart104.xml"/><Relationship Id="rId6" Type="http://schemas.openxmlformats.org/officeDocument/2006/relationships/chart" Target="../charts/chart109.xml"/><Relationship Id="rId5" Type="http://schemas.openxmlformats.org/officeDocument/2006/relationships/chart" Target="../charts/chart108.xml"/><Relationship Id="rId4" Type="http://schemas.openxmlformats.org/officeDocument/2006/relationships/chart" Target="../charts/chart107.xml"/><Relationship Id="rId9" Type="http://schemas.openxmlformats.org/officeDocument/2006/relationships/chart" Target="../charts/chart1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13</xdr:col>
      <xdr:colOff>457200</xdr:colOff>
      <xdr:row>16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946268-F648-421E-8CFC-5AB30B5B78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16</xdr:row>
      <xdr:rowOff>0</xdr:rowOff>
    </xdr:from>
    <xdr:to>
      <xdr:col>13</xdr:col>
      <xdr:colOff>457200</xdr:colOff>
      <xdr:row>32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93A242-92D7-465C-B2D8-3BB54C204E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0</xdr:row>
      <xdr:rowOff>0</xdr:rowOff>
    </xdr:from>
    <xdr:to>
      <xdr:col>15</xdr:col>
      <xdr:colOff>571500</xdr:colOff>
      <xdr:row>16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075D18-2902-4762-82F8-DBCC576C7D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15</xdr:row>
      <xdr:rowOff>0</xdr:rowOff>
    </xdr:from>
    <xdr:to>
      <xdr:col>15</xdr:col>
      <xdr:colOff>571500</xdr:colOff>
      <xdr:row>31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DCF273-E77C-40E0-BD93-BD18C85DE7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47</xdr:row>
      <xdr:rowOff>0</xdr:rowOff>
    </xdr:from>
    <xdr:to>
      <xdr:col>15</xdr:col>
      <xdr:colOff>571500</xdr:colOff>
      <xdr:row>63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BD21821-5C98-473A-B332-23D0258B3A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63</xdr:row>
      <xdr:rowOff>0</xdr:rowOff>
    </xdr:from>
    <xdr:to>
      <xdr:col>15</xdr:col>
      <xdr:colOff>571500</xdr:colOff>
      <xdr:row>79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54F9D7B-4C4C-4DE4-B9B5-3519106311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31</xdr:row>
      <xdr:rowOff>0</xdr:rowOff>
    </xdr:from>
    <xdr:to>
      <xdr:col>15</xdr:col>
      <xdr:colOff>571500</xdr:colOff>
      <xdr:row>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2AFE82C-CE08-4A84-8904-0C8E5B3AE1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0</xdr:row>
      <xdr:rowOff>0</xdr:rowOff>
    </xdr:from>
    <xdr:to>
      <xdr:col>15</xdr:col>
      <xdr:colOff>571500</xdr:colOff>
      <xdr:row>16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6408A6-AEBB-4EA1-8E26-0E222F7C03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15</xdr:row>
      <xdr:rowOff>0</xdr:rowOff>
    </xdr:from>
    <xdr:to>
      <xdr:col>15</xdr:col>
      <xdr:colOff>571500</xdr:colOff>
      <xdr:row>31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DC6919-54DB-4EFF-B4E4-EC0037EACC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47</xdr:row>
      <xdr:rowOff>0</xdr:rowOff>
    </xdr:from>
    <xdr:to>
      <xdr:col>15</xdr:col>
      <xdr:colOff>571500</xdr:colOff>
      <xdr:row>63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1ABE80A-8F13-4572-8E1C-C94D2551A3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63</xdr:row>
      <xdr:rowOff>0</xdr:rowOff>
    </xdr:from>
    <xdr:to>
      <xdr:col>15</xdr:col>
      <xdr:colOff>571500</xdr:colOff>
      <xdr:row>79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50EB8A5-2163-4811-B48E-8767ADAA08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31</xdr:row>
      <xdr:rowOff>0</xdr:rowOff>
    </xdr:from>
    <xdr:to>
      <xdr:col>15</xdr:col>
      <xdr:colOff>571500</xdr:colOff>
      <xdr:row>47</xdr:row>
      <xdr:rowOff>0</xdr:rowOff>
    </xdr:to>
    <xdr:graphicFrame macro="">
      <xdr:nvGraphicFramePr>
        <xdr:cNvPr id="6" name="Chart 7">
          <a:extLst>
            <a:ext uri="{FF2B5EF4-FFF2-40B4-BE49-F238E27FC236}">
              <a16:creationId xmlns:a16="http://schemas.microsoft.com/office/drawing/2014/main" id="{B1AEF9BE-7FB5-4955-A09F-CFEFC1AC2B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1138237</xdr:colOff>
      <xdr:row>5</xdr:row>
      <xdr:rowOff>52387</xdr:rowOff>
    </xdr:from>
    <xdr:to>
      <xdr:col>10</xdr:col>
      <xdr:colOff>147637</xdr:colOff>
      <xdr:row>21</xdr:row>
      <xdr:rowOff>52387</xdr:rowOff>
    </xdr:to>
    <xdr:graphicFrame macro="">
      <xdr:nvGraphicFramePr>
        <xdr:cNvPr id="7" name="Chart 5">
          <a:extLst>
            <a:ext uri="{FF2B5EF4-FFF2-40B4-BE49-F238E27FC236}">
              <a16:creationId xmlns:a16="http://schemas.microsoft.com/office/drawing/2014/main" id="{3C392315-C841-4000-B87C-4F18D0E56B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0</xdr:row>
      <xdr:rowOff>0</xdr:rowOff>
    </xdr:from>
    <xdr:to>
      <xdr:col>15</xdr:col>
      <xdr:colOff>571500</xdr:colOff>
      <xdr:row>16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2FCE80-6E1D-4640-A933-2B5ED0596A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15</xdr:row>
      <xdr:rowOff>0</xdr:rowOff>
    </xdr:from>
    <xdr:to>
      <xdr:col>15</xdr:col>
      <xdr:colOff>571500</xdr:colOff>
      <xdr:row>31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781DAB7-3CE0-4F3B-A7FB-0CA8D2E4D9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47</xdr:row>
      <xdr:rowOff>0</xdr:rowOff>
    </xdr:from>
    <xdr:to>
      <xdr:col>15</xdr:col>
      <xdr:colOff>571500</xdr:colOff>
      <xdr:row>63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E527D84-BB55-4C6A-B4ED-5A85B7D9C4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63</xdr:row>
      <xdr:rowOff>0</xdr:rowOff>
    </xdr:from>
    <xdr:to>
      <xdr:col>15</xdr:col>
      <xdr:colOff>571500</xdr:colOff>
      <xdr:row>79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D703F4B-A7A8-4673-9453-455C0148C1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31</xdr:row>
      <xdr:rowOff>0</xdr:rowOff>
    </xdr:from>
    <xdr:to>
      <xdr:col>15</xdr:col>
      <xdr:colOff>571500</xdr:colOff>
      <xdr:row>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D71214A-71EA-4F61-AF4A-C31C0172C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0</xdr:row>
      <xdr:rowOff>0</xdr:rowOff>
    </xdr:from>
    <xdr:to>
      <xdr:col>15</xdr:col>
      <xdr:colOff>571500</xdr:colOff>
      <xdr:row>16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BDCEA6-8C30-4D37-BEA9-8EE3611F89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15</xdr:row>
      <xdr:rowOff>0</xdr:rowOff>
    </xdr:from>
    <xdr:to>
      <xdr:col>15</xdr:col>
      <xdr:colOff>571500</xdr:colOff>
      <xdr:row>31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0F517D-18A3-4F5F-ADA8-96B66963B7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47</xdr:row>
      <xdr:rowOff>0</xdr:rowOff>
    </xdr:from>
    <xdr:to>
      <xdr:col>15</xdr:col>
      <xdr:colOff>571500</xdr:colOff>
      <xdr:row>63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2D47EEB-9243-4F3C-9E20-293FBA9ABB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63</xdr:row>
      <xdr:rowOff>0</xdr:rowOff>
    </xdr:from>
    <xdr:to>
      <xdr:col>15</xdr:col>
      <xdr:colOff>571500</xdr:colOff>
      <xdr:row>79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E74A7A2-6688-4893-928C-B5DFE6A8CA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31</xdr:row>
      <xdr:rowOff>0</xdr:rowOff>
    </xdr:from>
    <xdr:to>
      <xdr:col>15</xdr:col>
      <xdr:colOff>571500</xdr:colOff>
      <xdr:row>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E07B826-760A-458F-9AEA-B3DE7065EA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13</xdr:col>
      <xdr:colOff>457200</xdr:colOff>
      <xdr:row>16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BC9E57-861E-4B7B-AFD9-ABECEA89E2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16</xdr:row>
      <xdr:rowOff>0</xdr:rowOff>
    </xdr:from>
    <xdr:to>
      <xdr:col>13</xdr:col>
      <xdr:colOff>457200</xdr:colOff>
      <xdr:row>32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31C2BD2-E0EC-472C-86C6-C313FD0494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0</xdr:row>
      <xdr:rowOff>0</xdr:rowOff>
    </xdr:from>
    <xdr:to>
      <xdr:col>15</xdr:col>
      <xdr:colOff>571500</xdr:colOff>
      <xdr:row>16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0C63E5-7514-4FCC-85B5-AEF809698E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15</xdr:row>
      <xdr:rowOff>0</xdr:rowOff>
    </xdr:from>
    <xdr:to>
      <xdr:col>15</xdr:col>
      <xdr:colOff>571500</xdr:colOff>
      <xdr:row>31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1C4C69F-9DD3-4A0A-BDC4-E8D54D5119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47</xdr:row>
      <xdr:rowOff>0</xdr:rowOff>
    </xdr:from>
    <xdr:to>
      <xdr:col>15</xdr:col>
      <xdr:colOff>571500</xdr:colOff>
      <xdr:row>63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4EBFC7A-1389-4D52-985B-A7C7C9F304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63</xdr:row>
      <xdr:rowOff>0</xdr:rowOff>
    </xdr:from>
    <xdr:to>
      <xdr:col>15</xdr:col>
      <xdr:colOff>571500</xdr:colOff>
      <xdr:row>79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C13053F-5A40-4F15-829C-A5E9E4BA4F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31</xdr:row>
      <xdr:rowOff>0</xdr:rowOff>
    </xdr:from>
    <xdr:to>
      <xdr:col>15</xdr:col>
      <xdr:colOff>571500</xdr:colOff>
      <xdr:row>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AAE20D5-9A5C-4026-9F26-CAC24E6BAE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0</xdr:row>
      <xdr:rowOff>0</xdr:rowOff>
    </xdr:from>
    <xdr:to>
      <xdr:col>15</xdr:col>
      <xdr:colOff>571500</xdr:colOff>
      <xdr:row>16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BA4EC3-58A1-4F3E-B488-8DA5BBD994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15</xdr:row>
      <xdr:rowOff>0</xdr:rowOff>
    </xdr:from>
    <xdr:to>
      <xdr:col>15</xdr:col>
      <xdr:colOff>571500</xdr:colOff>
      <xdr:row>31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0B3AB7C-18E7-423A-8F11-72F9C5E4C9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47</xdr:row>
      <xdr:rowOff>0</xdr:rowOff>
    </xdr:from>
    <xdr:to>
      <xdr:col>15</xdr:col>
      <xdr:colOff>571500</xdr:colOff>
      <xdr:row>63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44E386B-382B-450B-94C5-D7A56B8060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63</xdr:row>
      <xdr:rowOff>0</xdr:rowOff>
    </xdr:from>
    <xdr:to>
      <xdr:col>15</xdr:col>
      <xdr:colOff>571500</xdr:colOff>
      <xdr:row>79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48480F6-89C4-4A4C-ADE7-3EA1D9AD39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31</xdr:row>
      <xdr:rowOff>0</xdr:rowOff>
    </xdr:from>
    <xdr:to>
      <xdr:col>15</xdr:col>
      <xdr:colOff>571500</xdr:colOff>
      <xdr:row>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9ECD64C-19DE-4223-B67B-7A2D9BB25F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0</xdr:row>
      <xdr:rowOff>0</xdr:rowOff>
    </xdr:from>
    <xdr:to>
      <xdr:col>15</xdr:col>
      <xdr:colOff>571500</xdr:colOff>
      <xdr:row>16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DFB97D-8832-40D6-BB2E-E242FDDD0D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15</xdr:row>
      <xdr:rowOff>0</xdr:rowOff>
    </xdr:from>
    <xdr:to>
      <xdr:col>15</xdr:col>
      <xdr:colOff>571500</xdr:colOff>
      <xdr:row>31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EEB122-7617-4D79-BCA6-3383ECB06A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47</xdr:row>
      <xdr:rowOff>0</xdr:rowOff>
    </xdr:from>
    <xdr:to>
      <xdr:col>15</xdr:col>
      <xdr:colOff>571500</xdr:colOff>
      <xdr:row>63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655AC88-0C9C-47C4-9CAD-66E045D8E3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63</xdr:row>
      <xdr:rowOff>0</xdr:rowOff>
    </xdr:from>
    <xdr:to>
      <xdr:col>15</xdr:col>
      <xdr:colOff>571500</xdr:colOff>
      <xdr:row>79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8B9C712-B06C-494C-965B-0DC97D2DB4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31</xdr:row>
      <xdr:rowOff>0</xdr:rowOff>
    </xdr:from>
    <xdr:to>
      <xdr:col>15</xdr:col>
      <xdr:colOff>571500</xdr:colOff>
      <xdr:row>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74B0C1B-2EA3-47A2-BDAD-7A0DF5C7CD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0</xdr:row>
      <xdr:rowOff>0</xdr:rowOff>
    </xdr:from>
    <xdr:to>
      <xdr:col>15</xdr:col>
      <xdr:colOff>571500</xdr:colOff>
      <xdr:row>16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4CFB9B-26B1-434D-B95B-B98C612695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15</xdr:row>
      <xdr:rowOff>0</xdr:rowOff>
    </xdr:from>
    <xdr:to>
      <xdr:col>15</xdr:col>
      <xdr:colOff>571500</xdr:colOff>
      <xdr:row>31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316224F-1274-489A-B346-A013DA1140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47</xdr:row>
      <xdr:rowOff>0</xdr:rowOff>
    </xdr:from>
    <xdr:to>
      <xdr:col>15</xdr:col>
      <xdr:colOff>571500</xdr:colOff>
      <xdr:row>63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65AD496-FD07-4042-BA33-C81FAE9276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63</xdr:row>
      <xdr:rowOff>0</xdr:rowOff>
    </xdr:from>
    <xdr:to>
      <xdr:col>15</xdr:col>
      <xdr:colOff>571500</xdr:colOff>
      <xdr:row>79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D9A850-48CE-4D6D-A6D5-B6D3D9F6E6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31</xdr:row>
      <xdr:rowOff>0</xdr:rowOff>
    </xdr:from>
    <xdr:to>
      <xdr:col>15</xdr:col>
      <xdr:colOff>571500</xdr:colOff>
      <xdr:row>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D38108E-858C-46AB-A75F-238E32F239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73</xdr:row>
      <xdr:rowOff>102137</xdr:rowOff>
    </xdr:from>
    <xdr:to>
      <xdr:col>3</xdr:col>
      <xdr:colOff>611877</xdr:colOff>
      <xdr:row>91</xdr:row>
      <xdr:rowOff>25470</xdr:rowOff>
    </xdr:to>
    <xdr:grpSp>
      <xdr:nvGrpSpPr>
        <xdr:cNvPr id="2" name="Group 8">
          <a:extLst>
            <a:ext uri="{FF2B5EF4-FFF2-40B4-BE49-F238E27FC236}">
              <a16:creationId xmlns:a16="http://schemas.microsoft.com/office/drawing/2014/main" id="{8E3F16CC-A93B-430F-AC06-785D10C7CB6E}"/>
            </a:ext>
          </a:extLst>
        </xdr:cNvPr>
        <xdr:cNvGrpSpPr/>
      </xdr:nvGrpSpPr>
      <xdr:grpSpPr>
        <a:xfrm>
          <a:off x="0" y="12572640"/>
          <a:ext cx="4572000" cy="2998252"/>
          <a:chOff x="-104267" y="11983899"/>
          <a:chExt cx="4572000" cy="3181486"/>
        </a:xfrm>
      </xdr:grpSpPr>
      <xdr:graphicFrame macro="">
        <xdr:nvGraphicFramePr>
          <xdr:cNvPr id="3" name="Chart 1">
            <a:extLst>
              <a:ext uri="{FF2B5EF4-FFF2-40B4-BE49-F238E27FC236}">
                <a16:creationId xmlns:a16="http://schemas.microsoft.com/office/drawing/2014/main" id="{F0839889-31BD-4D99-BFD4-E652F78E2727}"/>
              </a:ext>
            </a:extLst>
          </xdr:cNvPr>
          <xdr:cNvGraphicFramePr/>
        </xdr:nvGraphicFramePr>
        <xdr:xfrm>
          <a:off x="-104267" y="12422185"/>
          <a:ext cx="45720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 macro="" textlink="">
        <xdr:nvSpPr>
          <xdr:cNvPr id="4" name="TextBox 2">
            <a:extLst>
              <a:ext uri="{FF2B5EF4-FFF2-40B4-BE49-F238E27FC236}">
                <a16:creationId xmlns:a16="http://schemas.microsoft.com/office/drawing/2014/main" id="{D4E60BED-1DF3-4BFD-99D0-BD41D72F9179}"/>
              </a:ext>
            </a:extLst>
          </xdr:cNvPr>
          <xdr:cNvSpPr txBox="1"/>
        </xdr:nvSpPr>
        <xdr:spPr>
          <a:xfrm>
            <a:off x="258831" y="11983899"/>
            <a:ext cx="1268275" cy="49178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zh-CN" sz="900"/>
              <a:t>Unit</a:t>
            </a:r>
            <a:r>
              <a:rPr lang="zh-CN" altLang="en-US" sz="900"/>
              <a:t>：</a:t>
            </a:r>
            <a:r>
              <a:rPr lang="en-US" altLang="zh-CN" sz="900"/>
              <a:t>Millionth Tons</a:t>
            </a:r>
            <a:r>
              <a:rPr lang="en-US" altLang="zh-CN" sz="900" baseline="0"/>
              <a:t> of Oil </a:t>
            </a:r>
            <a:r>
              <a:rPr lang="en-US" sz="9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Equivalent</a:t>
            </a:r>
            <a:endParaRPr lang="en-US" sz="900"/>
          </a:p>
        </xdr:txBody>
      </xdr:sp>
    </xdr:grpSp>
    <xdr:clientData/>
  </xdr:twoCellAnchor>
  <xdr:twoCellAnchor>
    <xdr:from>
      <xdr:col>3</xdr:col>
      <xdr:colOff>330270</xdr:colOff>
      <xdr:row>73</xdr:row>
      <xdr:rowOff>42147</xdr:rowOff>
    </xdr:from>
    <xdr:to>
      <xdr:col>8</xdr:col>
      <xdr:colOff>0</xdr:colOff>
      <xdr:row>91</xdr:row>
      <xdr:rowOff>25469</xdr:rowOff>
    </xdr:to>
    <xdr:grpSp>
      <xdr:nvGrpSpPr>
        <xdr:cNvPr id="5" name="Group 7">
          <a:extLst>
            <a:ext uri="{FF2B5EF4-FFF2-40B4-BE49-F238E27FC236}">
              <a16:creationId xmlns:a16="http://schemas.microsoft.com/office/drawing/2014/main" id="{F1A9A44C-BF28-43FF-9902-48F28D09EC34}"/>
            </a:ext>
          </a:extLst>
        </xdr:cNvPr>
        <xdr:cNvGrpSpPr/>
      </xdr:nvGrpSpPr>
      <xdr:grpSpPr>
        <a:xfrm>
          <a:off x="4290393" y="12512650"/>
          <a:ext cx="4494349" cy="3058241"/>
          <a:chOff x="4490864" y="12136299"/>
          <a:chExt cx="4572000" cy="3243223"/>
        </a:xfrm>
      </xdr:grpSpPr>
      <xdr:graphicFrame macro="">
        <xdr:nvGraphicFramePr>
          <xdr:cNvPr id="6" name="Chart 5">
            <a:extLst>
              <a:ext uri="{FF2B5EF4-FFF2-40B4-BE49-F238E27FC236}">
                <a16:creationId xmlns:a16="http://schemas.microsoft.com/office/drawing/2014/main" id="{324E1C86-2838-4F01-8168-E1836B64756E}"/>
              </a:ext>
            </a:extLst>
          </xdr:cNvPr>
          <xdr:cNvGraphicFramePr/>
        </xdr:nvGraphicFramePr>
        <xdr:xfrm>
          <a:off x="4490864" y="12636322"/>
          <a:ext cx="45720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sp macro="" textlink="">
        <xdr:nvSpPr>
          <xdr:cNvPr id="7" name="TextBox 6">
            <a:extLst>
              <a:ext uri="{FF2B5EF4-FFF2-40B4-BE49-F238E27FC236}">
                <a16:creationId xmlns:a16="http://schemas.microsoft.com/office/drawing/2014/main" id="{E277507F-F8E9-43A3-82A1-B7F49B23141C}"/>
              </a:ext>
            </a:extLst>
          </xdr:cNvPr>
          <xdr:cNvSpPr txBox="1"/>
        </xdr:nvSpPr>
        <xdr:spPr>
          <a:xfrm>
            <a:off x="5406679" y="12136299"/>
            <a:ext cx="1268275" cy="49178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zh-CN" sz="900"/>
              <a:t>Unit</a:t>
            </a:r>
            <a:r>
              <a:rPr lang="zh-CN" altLang="en-US" sz="900"/>
              <a:t>：</a:t>
            </a:r>
            <a:r>
              <a:rPr lang="en-US" altLang="zh-CN" sz="900"/>
              <a:t>Millionth Tons</a:t>
            </a:r>
            <a:r>
              <a:rPr lang="en-US" altLang="zh-CN" sz="900" baseline="0"/>
              <a:t> of Oil </a:t>
            </a:r>
            <a:r>
              <a:rPr lang="en-US" sz="9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Equivalent</a:t>
            </a:r>
            <a:endParaRPr lang="en-US" sz="900"/>
          </a:p>
        </xdr:txBody>
      </xdr:sp>
    </xdr:grp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0</xdr:row>
      <xdr:rowOff>0</xdr:rowOff>
    </xdr:from>
    <xdr:to>
      <xdr:col>15</xdr:col>
      <xdr:colOff>0</xdr:colOff>
      <xdr:row>15</xdr:row>
      <xdr:rowOff>173181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00C65A-7799-49DF-B9C1-A4E1BCAE8D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149649</xdr:colOff>
      <xdr:row>50</xdr:row>
      <xdr:rowOff>20473</xdr:rowOff>
    </xdr:from>
    <xdr:to>
      <xdr:col>29</xdr:col>
      <xdr:colOff>137463</xdr:colOff>
      <xdr:row>64</xdr:row>
      <xdr:rowOff>6185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96D5777-3F08-4BA9-BF04-86556595F3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60</xdr:row>
      <xdr:rowOff>0</xdr:rowOff>
    </xdr:from>
    <xdr:to>
      <xdr:col>23</xdr:col>
      <xdr:colOff>14287</xdr:colOff>
      <xdr:row>75</xdr:row>
      <xdr:rowOff>28575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31FEEEB-1FC0-45B1-A81D-EB65E26D4B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9276</xdr:colOff>
      <xdr:row>48</xdr:row>
      <xdr:rowOff>68593</xdr:rowOff>
    </xdr:from>
    <xdr:to>
      <xdr:col>7</xdr:col>
      <xdr:colOff>723279</xdr:colOff>
      <xdr:row>62</xdr:row>
      <xdr:rowOff>163841</xdr:rowOff>
    </xdr:to>
    <xdr:graphicFrame macro="">
      <xdr:nvGraphicFramePr>
        <xdr:cNvPr id="5" name="Chart 5">
          <a:extLst>
            <a:ext uri="{FF2B5EF4-FFF2-40B4-BE49-F238E27FC236}">
              <a16:creationId xmlns:a16="http://schemas.microsoft.com/office/drawing/2014/main" id="{B29583BA-B642-4876-8014-6EBBDF6867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119062</xdr:colOff>
      <xdr:row>76</xdr:row>
      <xdr:rowOff>23812</xdr:rowOff>
    </xdr:from>
    <xdr:to>
      <xdr:col>22</xdr:col>
      <xdr:colOff>71437</xdr:colOff>
      <xdr:row>94</xdr:row>
      <xdr:rowOff>98961</xdr:rowOff>
    </xdr:to>
    <xdr:graphicFrame macro="">
      <xdr:nvGraphicFramePr>
        <xdr:cNvPr id="6" name="Chart 6">
          <a:extLst>
            <a:ext uri="{FF2B5EF4-FFF2-40B4-BE49-F238E27FC236}">
              <a16:creationId xmlns:a16="http://schemas.microsoft.com/office/drawing/2014/main" id="{02A4BE90-541B-498B-94EE-D1214B1114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0</xdr:row>
      <xdr:rowOff>0</xdr:rowOff>
    </xdr:from>
    <xdr:to>
      <xdr:col>17</xdr:col>
      <xdr:colOff>0</xdr:colOff>
      <xdr:row>16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DCC99E-0AD9-49A2-89C2-6FF3CF2EE2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0</xdr:row>
      <xdr:rowOff>0</xdr:rowOff>
    </xdr:from>
    <xdr:to>
      <xdr:col>8</xdr:col>
      <xdr:colOff>0</xdr:colOff>
      <xdr:row>16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7EB673-3F71-421D-8166-0CC777653C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16</xdr:row>
      <xdr:rowOff>0</xdr:rowOff>
    </xdr:from>
    <xdr:to>
      <xdr:col>8</xdr:col>
      <xdr:colOff>0</xdr:colOff>
      <xdr:row>33</xdr:row>
      <xdr:rowOff>0</xdr:rowOff>
    </xdr:to>
    <xdr:graphicFrame macro="">
      <xdr:nvGraphicFramePr>
        <xdr:cNvPr id="4" name="Chart 4">
          <a:extLst>
            <a:ext uri="{FF2B5EF4-FFF2-40B4-BE49-F238E27FC236}">
              <a16:creationId xmlns:a16="http://schemas.microsoft.com/office/drawing/2014/main" id="{30D11CC2-A0E4-4023-998B-079A12D524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0</xdr:colOff>
      <xdr:row>16</xdr:row>
      <xdr:rowOff>0</xdr:rowOff>
    </xdr:from>
    <xdr:to>
      <xdr:col>17</xdr:col>
      <xdr:colOff>0</xdr:colOff>
      <xdr:row>33</xdr:row>
      <xdr:rowOff>0</xdr:rowOff>
    </xdr:to>
    <xdr:graphicFrame macro="">
      <xdr:nvGraphicFramePr>
        <xdr:cNvPr id="5" name="Chart 5">
          <a:extLst>
            <a:ext uri="{FF2B5EF4-FFF2-40B4-BE49-F238E27FC236}">
              <a16:creationId xmlns:a16="http://schemas.microsoft.com/office/drawing/2014/main" id="{3F124643-D494-40A3-B9FC-AA5891F1C8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214311</xdr:colOff>
      <xdr:row>9</xdr:row>
      <xdr:rowOff>105418</xdr:rowOff>
    </xdr:from>
    <xdr:to>
      <xdr:col>31</xdr:col>
      <xdr:colOff>135152</xdr:colOff>
      <xdr:row>29</xdr:row>
      <xdr:rowOff>25743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1E8D92-8A42-4A47-B748-382C58C8A8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8</xdr:row>
      <xdr:rowOff>0</xdr:rowOff>
    </xdr:from>
    <xdr:to>
      <xdr:col>15</xdr:col>
      <xdr:colOff>260007</xdr:colOff>
      <xdr:row>23</xdr:row>
      <xdr:rowOff>40159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86CB0D1-CFC8-48B8-90A1-443A1ED949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207876</xdr:colOff>
      <xdr:row>140</xdr:row>
      <xdr:rowOff>98983</xdr:rowOff>
    </xdr:from>
    <xdr:to>
      <xdr:col>14</xdr:col>
      <xdr:colOff>81734</xdr:colOff>
      <xdr:row>155</xdr:row>
      <xdr:rowOff>139143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7D60CD3-A48D-47BD-B5CA-E200B043E5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214311</xdr:colOff>
      <xdr:row>9</xdr:row>
      <xdr:rowOff>105418</xdr:rowOff>
    </xdr:from>
    <xdr:to>
      <xdr:col>31</xdr:col>
      <xdr:colOff>135152</xdr:colOff>
      <xdr:row>29</xdr:row>
      <xdr:rowOff>25743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C6BB45-2081-469C-9D05-3D9B5A272C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8</xdr:row>
      <xdr:rowOff>0</xdr:rowOff>
    </xdr:from>
    <xdr:to>
      <xdr:col>15</xdr:col>
      <xdr:colOff>260007</xdr:colOff>
      <xdr:row>23</xdr:row>
      <xdr:rowOff>40159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495F76-51D4-41DF-8C9B-5841149DBB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207876</xdr:colOff>
      <xdr:row>140</xdr:row>
      <xdr:rowOff>98983</xdr:rowOff>
    </xdr:from>
    <xdr:to>
      <xdr:col>14</xdr:col>
      <xdr:colOff>81734</xdr:colOff>
      <xdr:row>155</xdr:row>
      <xdr:rowOff>139143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0CA10F5-CA7B-49A6-8FBD-273A06C6FA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26</xdr:row>
      <xdr:rowOff>0</xdr:rowOff>
    </xdr:from>
    <xdr:to>
      <xdr:col>16</xdr:col>
      <xdr:colOff>924828</xdr:colOff>
      <xdr:row>45</xdr:row>
      <xdr:rowOff>87655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7EADD3-22DA-428E-8B61-861F518221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10</xdr:row>
      <xdr:rowOff>0</xdr:rowOff>
    </xdr:from>
    <xdr:to>
      <xdr:col>16</xdr:col>
      <xdr:colOff>260006</xdr:colOff>
      <xdr:row>25</xdr:row>
      <xdr:rowOff>40159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B4659CB-50EA-495D-921B-E105413A00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207876</xdr:colOff>
      <xdr:row>140</xdr:row>
      <xdr:rowOff>98983</xdr:rowOff>
    </xdr:from>
    <xdr:to>
      <xdr:col>14</xdr:col>
      <xdr:colOff>81734</xdr:colOff>
      <xdr:row>155</xdr:row>
      <xdr:rowOff>139143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7D287E7-5E7B-479D-836E-0BA1A0AB35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214311</xdr:colOff>
      <xdr:row>9</xdr:row>
      <xdr:rowOff>105418</xdr:rowOff>
    </xdr:from>
    <xdr:to>
      <xdr:col>31</xdr:col>
      <xdr:colOff>135152</xdr:colOff>
      <xdr:row>29</xdr:row>
      <xdr:rowOff>25743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6A5DAF-A4ED-4D56-8DF8-2ACAB00459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8</xdr:row>
      <xdr:rowOff>0</xdr:rowOff>
    </xdr:from>
    <xdr:to>
      <xdr:col>15</xdr:col>
      <xdr:colOff>260007</xdr:colOff>
      <xdr:row>23</xdr:row>
      <xdr:rowOff>40159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E2F0D9-3058-4D47-BFA7-D488228B6A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207876</xdr:colOff>
      <xdr:row>140</xdr:row>
      <xdr:rowOff>98983</xdr:rowOff>
    </xdr:from>
    <xdr:to>
      <xdr:col>14</xdr:col>
      <xdr:colOff>81734</xdr:colOff>
      <xdr:row>155</xdr:row>
      <xdr:rowOff>139143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1AA5D5C-DAC3-44AC-87B4-8B46B70369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28575</xdr:colOff>
      <xdr:row>2</xdr:row>
      <xdr:rowOff>9525</xdr:rowOff>
    </xdr:from>
    <xdr:to>
      <xdr:col>17</xdr:col>
      <xdr:colOff>347663</xdr:colOff>
      <xdr:row>23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A0FCC8-9BFF-4B32-83AA-0228D4467F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28575</xdr:colOff>
      <xdr:row>2</xdr:row>
      <xdr:rowOff>9525</xdr:rowOff>
    </xdr:from>
    <xdr:to>
      <xdr:col>17</xdr:col>
      <xdr:colOff>347663</xdr:colOff>
      <xdr:row>20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91B599-CB38-4A75-8DBC-9C7FFA9354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3</xdr:row>
      <xdr:rowOff>0</xdr:rowOff>
    </xdr:from>
    <xdr:to>
      <xdr:col>17</xdr:col>
      <xdr:colOff>319088</xdr:colOff>
      <xdr:row>21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4AE9AA-EDBF-44E4-966B-C3CE013A91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3</xdr:row>
      <xdr:rowOff>0</xdr:rowOff>
    </xdr:from>
    <xdr:to>
      <xdr:col>17</xdr:col>
      <xdr:colOff>319088</xdr:colOff>
      <xdr:row>21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3947CA-30D8-4EB4-B5E9-BC576EACCA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3</xdr:row>
      <xdr:rowOff>0</xdr:rowOff>
    </xdr:from>
    <xdr:to>
      <xdr:col>17</xdr:col>
      <xdr:colOff>319088</xdr:colOff>
      <xdr:row>21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7DE48B-0EA9-400B-B90B-EF7A443D6D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3</xdr:row>
      <xdr:rowOff>0</xdr:rowOff>
    </xdr:from>
    <xdr:to>
      <xdr:col>17</xdr:col>
      <xdr:colOff>319088</xdr:colOff>
      <xdr:row>21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661642-3BF8-452B-82C7-48AD7954F2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3</xdr:row>
      <xdr:rowOff>0</xdr:rowOff>
    </xdr:from>
    <xdr:to>
      <xdr:col>17</xdr:col>
      <xdr:colOff>319088</xdr:colOff>
      <xdr:row>21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DCCC78-20C2-4178-958E-6E0F40DAD3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3</xdr:row>
      <xdr:rowOff>0</xdr:rowOff>
    </xdr:from>
    <xdr:to>
      <xdr:col>17</xdr:col>
      <xdr:colOff>319088</xdr:colOff>
      <xdr:row>21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F93121-0A7F-470C-BCA0-232F0C2BDC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19</xdr:row>
      <xdr:rowOff>2379</xdr:rowOff>
    </xdr:from>
    <xdr:to>
      <xdr:col>17</xdr:col>
      <xdr:colOff>0</xdr:colOff>
      <xdr:row>31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5E66BF-467C-4B41-8B67-EE6612DEA6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1</xdr:row>
      <xdr:rowOff>0</xdr:rowOff>
    </xdr:from>
    <xdr:to>
      <xdr:col>17</xdr:col>
      <xdr:colOff>0</xdr:colOff>
      <xdr:row>19</xdr:row>
      <xdr:rowOff>7144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610618A-23EC-4708-9CC8-AAFFFF6B14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0</xdr:colOff>
      <xdr:row>31</xdr:row>
      <xdr:rowOff>0</xdr:rowOff>
    </xdr:from>
    <xdr:to>
      <xdr:col>17</xdr:col>
      <xdr:colOff>0</xdr:colOff>
      <xdr:row>46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9228E87-D8CB-41AE-B72F-4EF8199A60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19</xdr:row>
      <xdr:rowOff>2379</xdr:rowOff>
    </xdr:from>
    <xdr:to>
      <xdr:col>17</xdr:col>
      <xdr:colOff>0</xdr:colOff>
      <xdr:row>31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1A7FFE-1F77-4934-A68E-C0B8DEF24C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1</xdr:row>
      <xdr:rowOff>0</xdr:rowOff>
    </xdr:from>
    <xdr:to>
      <xdr:col>17</xdr:col>
      <xdr:colOff>0</xdr:colOff>
      <xdr:row>19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C96675A-B683-42F8-8237-E6C70637D6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0</xdr:colOff>
      <xdr:row>31</xdr:row>
      <xdr:rowOff>0</xdr:rowOff>
    </xdr:from>
    <xdr:to>
      <xdr:col>17</xdr:col>
      <xdr:colOff>0</xdr:colOff>
      <xdr:row>46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163DBB2-1498-45E1-B763-7E44E7F583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19</xdr:row>
      <xdr:rowOff>2379</xdr:rowOff>
    </xdr:from>
    <xdr:to>
      <xdr:col>17</xdr:col>
      <xdr:colOff>0</xdr:colOff>
      <xdr:row>31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700FB8-EADF-46F1-954D-3FEEC2AB63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9525</xdr:colOff>
      <xdr:row>0</xdr:row>
      <xdr:rowOff>157163</xdr:rowOff>
    </xdr:from>
    <xdr:to>
      <xdr:col>17</xdr:col>
      <xdr:colOff>9525</xdr:colOff>
      <xdr:row>18</xdr:row>
      <xdr:rowOff>157163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59B2EB-5C64-4C98-A7BC-853D2B47C8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0</xdr:colOff>
      <xdr:row>31</xdr:row>
      <xdr:rowOff>0</xdr:rowOff>
    </xdr:from>
    <xdr:to>
      <xdr:col>17</xdr:col>
      <xdr:colOff>0</xdr:colOff>
      <xdr:row>46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B5A1DE5-E927-4F3D-9FBF-3E3FF98B97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8</xdr:col>
      <xdr:colOff>0</xdr:colOff>
      <xdr:row>44</xdr:row>
      <xdr:rowOff>16671</xdr:rowOff>
    </xdr:to>
    <xdr:grpSp>
      <xdr:nvGrpSpPr>
        <xdr:cNvPr id="2" name="Group 13">
          <a:extLst>
            <a:ext uri="{FF2B5EF4-FFF2-40B4-BE49-F238E27FC236}">
              <a16:creationId xmlns:a16="http://schemas.microsoft.com/office/drawing/2014/main" id="{9C738EC9-D5B5-487D-BEFB-4022CBF4C6CB}"/>
            </a:ext>
          </a:extLst>
        </xdr:cNvPr>
        <xdr:cNvGrpSpPr/>
      </xdr:nvGrpSpPr>
      <xdr:grpSpPr>
        <a:xfrm>
          <a:off x="0" y="171450"/>
          <a:ext cx="5181600" cy="7389021"/>
          <a:chOff x="0" y="171450"/>
          <a:chExt cx="5486400" cy="7389021"/>
        </a:xfrm>
      </xdr:grpSpPr>
      <xdr:graphicFrame macro="">
        <xdr:nvGraphicFramePr>
          <xdr:cNvPr id="3" name="Chart 1">
            <a:extLst>
              <a:ext uri="{FF2B5EF4-FFF2-40B4-BE49-F238E27FC236}">
                <a16:creationId xmlns:a16="http://schemas.microsoft.com/office/drawing/2014/main" id="{922C4203-8C1D-4AD7-A550-6B8EF597EB41}"/>
              </a:ext>
            </a:extLst>
          </xdr:cNvPr>
          <xdr:cNvGraphicFramePr>
            <a:graphicFrameLocks/>
          </xdr:cNvGraphicFramePr>
        </xdr:nvGraphicFramePr>
        <xdr:xfrm>
          <a:off x="0" y="171450"/>
          <a:ext cx="5486400" cy="275034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2">
            <a:extLst>
              <a:ext uri="{FF2B5EF4-FFF2-40B4-BE49-F238E27FC236}">
                <a16:creationId xmlns:a16="http://schemas.microsoft.com/office/drawing/2014/main" id="{287561B2-14B7-4C73-8DC3-9EB0138275C2}"/>
              </a:ext>
            </a:extLst>
          </xdr:cNvPr>
          <xdr:cNvGraphicFramePr>
            <a:graphicFrameLocks/>
          </xdr:cNvGraphicFramePr>
        </xdr:nvGraphicFramePr>
        <xdr:xfrm>
          <a:off x="0" y="2914650"/>
          <a:ext cx="5486400" cy="205502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3">
            <a:extLst>
              <a:ext uri="{FF2B5EF4-FFF2-40B4-BE49-F238E27FC236}">
                <a16:creationId xmlns:a16="http://schemas.microsoft.com/office/drawing/2014/main" id="{856F945B-5469-4E6D-81F9-E6D267BF8EFA}"/>
              </a:ext>
            </a:extLst>
          </xdr:cNvPr>
          <xdr:cNvGraphicFramePr>
            <a:graphicFrameLocks/>
          </xdr:cNvGraphicFramePr>
        </xdr:nvGraphicFramePr>
        <xdr:xfrm>
          <a:off x="0" y="4969671"/>
          <a:ext cx="5486400" cy="25908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xdr:twoCellAnchor>
    <xdr:from>
      <xdr:col>9</xdr:col>
      <xdr:colOff>0</xdr:colOff>
      <xdr:row>1</xdr:row>
      <xdr:rowOff>0</xdr:rowOff>
    </xdr:from>
    <xdr:to>
      <xdr:col>17</xdr:col>
      <xdr:colOff>0</xdr:colOff>
      <xdr:row>44</xdr:row>
      <xdr:rowOff>19050</xdr:rowOff>
    </xdr:to>
    <xdr:grpSp>
      <xdr:nvGrpSpPr>
        <xdr:cNvPr id="6" name="Group 24">
          <a:extLst>
            <a:ext uri="{FF2B5EF4-FFF2-40B4-BE49-F238E27FC236}">
              <a16:creationId xmlns:a16="http://schemas.microsoft.com/office/drawing/2014/main" id="{33C82CE5-D304-465F-91BD-44AE7139511D}"/>
            </a:ext>
          </a:extLst>
        </xdr:cNvPr>
        <xdr:cNvGrpSpPr/>
      </xdr:nvGrpSpPr>
      <xdr:grpSpPr>
        <a:xfrm>
          <a:off x="5829300" y="171450"/>
          <a:ext cx="5181600" cy="7391400"/>
          <a:chOff x="6172200" y="171450"/>
          <a:chExt cx="5486400" cy="7391400"/>
        </a:xfrm>
      </xdr:grpSpPr>
      <xdr:graphicFrame macro="">
        <xdr:nvGraphicFramePr>
          <xdr:cNvPr id="7" name="Chart 25">
            <a:extLst>
              <a:ext uri="{FF2B5EF4-FFF2-40B4-BE49-F238E27FC236}">
                <a16:creationId xmlns:a16="http://schemas.microsoft.com/office/drawing/2014/main" id="{BD6EAF09-CCB6-49C6-822F-C962C12F83A2}"/>
              </a:ext>
            </a:extLst>
          </xdr:cNvPr>
          <xdr:cNvGraphicFramePr>
            <a:graphicFrameLocks/>
          </xdr:cNvGraphicFramePr>
        </xdr:nvGraphicFramePr>
        <xdr:xfrm>
          <a:off x="6172200" y="2917029"/>
          <a:ext cx="5486400" cy="205502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graphicFrame macro="">
        <xdr:nvGraphicFramePr>
          <xdr:cNvPr id="8" name="Chart 26">
            <a:extLst>
              <a:ext uri="{FF2B5EF4-FFF2-40B4-BE49-F238E27FC236}">
                <a16:creationId xmlns:a16="http://schemas.microsoft.com/office/drawing/2014/main" id="{4932E76F-1300-4AAB-8A54-479AD3711FF0}"/>
              </a:ext>
            </a:extLst>
          </xdr:cNvPr>
          <xdr:cNvGraphicFramePr>
            <a:graphicFrameLocks/>
          </xdr:cNvGraphicFramePr>
        </xdr:nvGraphicFramePr>
        <xdr:xfrm>
          <a:off x="6172200" y="171450"/>
          <a:ext cx="5486400" cy="275034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5"/>
          </a:graphicData>
        </a:graphic>
      </xdr:graphicFrame>
      <xdr:graphicFrame macro="">
        <xdr:nvGraphicFramePr>
          <xdr:cNvPr id="9" name="Chart 27">
            <a:extLst>
              <a:ext uri="{FF2B5EF4-FFF2-40B4-BE49-F238E27FC236}">
                <a16:creationId xmlns:a16="http://schemas.microsoft.com/office/drawing/2014/main" id="{EB892DA8-3FD6-495E-A786-E550BB29DFF2}"/>
              </a:ext>
            </a:extLst>
          </xdr:cNvPr>
          <xdr:cNvGraphicFramePr>
            <a:graphicFrameLocks/>
          </xdr:cNvGraphicFramePr>
        </xdr:nvGraphicFramePr>
        <xdr:xfrm>
          <a:off x="6172200" y="4972050"/>
          <a:ext cx="5486400" cy="25908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</xdr:grpSp>
    <xdr:clientData/>
  </xdr:twoCellAnchor>
  <xdr:twoCellAnchor>
    <xdr:from>
      <xdr:col>18</xdr:col>
      <xdr:colOff>0</xdr:colOff>
      <xdr:row>1</xdr:row>
      <xdr:rowOff>0</xdr:rowOff>
    </xdr:from>
    <xdr:to>
      <xdr:col>26</xdr:col>
      <xdr:colOff>0</xdr:colOff>
      <xdr:row>44</xdr:row>
      <xdr:rowOff>19050</xdr:rowOff>
    </xdr:to>
    <xdr:grpSp>
      <xdr:nvGrpSpPr>
        <xdr:cNvPr id="10" name="Group 28">
          <a:extLst>
            <a:ext uri="{FF2B5EF4-FFF2-40B4-BE49-F238E27FC236}">
              <a16:creationId xmlns:a16="http://schemas.microsoft.com/office/drawing/2014/main" id="{9A02375F-662B-4679-9875-FADCF807CD3D}"/>
            </a:ext>
          </a:extLst>
        </xdr:cNvPr>
        <xdr:cNvGrpSpPr/>
      </xdr:nvGrpSpPr>
      <xdr:grpSpPr>
        <a:xfrm>
          <a:off x="11658600" y="171450"/>
          <a:ext cx="5181600" cy="7391400"/>
          <a:chOff x="12344400" y="171450"/>
          <a:chExt cx="5486400" cy="7391400"/>
        </a:xfrm>
      </xdr:grpSpPr>
      <xdr:graphicFrame macro="">
        <xdr:nvGraphicFramePr>
          <xdr:cNvPr id="11" name="Chart 29">
            <a:extLst>
              <a:ext uri="{FF2B5EF4-FFF2-40B4-BE49-F238E27FC236}">
                <a16:creationId xmlns:a16="http://schemas.microsoft.com/office/drawing/2014/main" id="{48A340D9-7A53-451B-B16A-F3D063C8691B}"/>
              </a:ext>
            </a:extLst>
          </xdr:cNvPr>
          <xdr:cNvGraphicFramePr>
            <a:graphicFrameLocks/>
          </xdr:cNvGraphicFramePr>
        </xdr:nvGraphicFramePr>
        <xdr:xfrm>
          <a:off x="12344400" y="2917029"/>
          <a:ext cx="5486400" cy="205502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xdr:graphicFrame macro="">
        <xdr:nvGraphicFramePr>
          <xdr:cNvPr id="12" name="Chart 30">
            <a:extLst>
              <a:ext uri="{FF2B5EF4-FFF2-40B4-BE49-F238E27FC236}">
                <a16:creationId xmlns:a16="http://schemas.microsoft.com/office/drawing/2014/main" id="{7B6A1EE2-70D7-4755-94F3-0918A28CC141}"/>
              </a:ext>
            </a:extLst>
          </xdr:cNvPr>
          <xdr:cNvGraphicFramePr>
            <a:graphicFrameLocks/>
          </xdr:cNvGraphicFramePr>
        </xdr:nvGraphicFramePr>
        <xdr:xfrm>
          <a:off x="12344400" y="171450"/>
          <a:ext cx="5486400" cy="275034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8"/>
          </a:graphicData>
        </a:graphic>
      </xdr:graphicFrame>
      <xdr:graphicFrame macro="">
        <xdr:nvGraphicFramePr>
          <xdr:cNvPr id="13" name="Chart 31">
            <a:extLst>
              <a:ext uri="{FF2B5EF4-FFF2-40B4-BE49-F238E27FC236}">
                <a16:creationId xmlns:a16="http://schemas.microsoft.com/office/drawing/2014/main" id="{FD5176D5-0654-4935-B622-5DBC90B33EE2}"/>
              </a:ext>
            </a:extLst>
          </xdr:cNvPr>
          <xdr:cNvGraphicFramePr>
            <a:graphicFrameLocks/>
          </xdr:cNvGraphicFramePr>
        </xdr:nvGraphicFramePr>
        <xdr:xfrm>
          <a:off x="12344400" y="4972050"/>
          <a:ext cx="5486400" cy="25908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9"/>
          </a:graphicData>
        </a:graphic>
      </xdr:graphicFrame>
    </xdr:grp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19</xdr:row>
      <xdr:rowOff>2379</xdr:rowOff>
    </xdr:from>
    <xdr:to>
      <xdr:col>17</xdr:col>
      <xdr:colOff>0</xdr:colOff>
      <xdr:row>31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846CEA-95D3-4828-ACC7-0C5CF11EC2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1</xdr:row>
      <xdr:rowOff>0</xdr:rowOff>
    </xdr:from>
    <xdr:to>
      <xdr:col>17</xdr:col>
      <xdr:colOff>0</xdr:colOff>
      <xdr:row>19</xdr:row>
      <xdr:rowOff>7144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1DD409-52D5-49AC-8691-7F2DBF7ED2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0</xdr:colOff>
      <xdr:row>31</xdr:row>
      <xdr:rowOff>0</xdr:rowOff>
    </xdr:from>
    <xdr:to>
      <xdr:col>17</xdr:col>
      <xdr:colOff>0</xdr:colOff>
      <xdr:row>46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2C0D71C-12C5-4AAF-9A08-D9CB01FB3F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19</xdr:row>
      <xdr:rowOff>2379</xdr:rowOff>
    </xdr:from>
    <xdr:to>
      <xdr:col>17</xdr:col>
      <xdr:colOff>0</xdr:colOff>
      <xdr:row>31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7EB175-281A-47E8-9673-915FDD5CA4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1</xdr:row>
      <xdr:rowOff>0</xdr:rowOff>
    </xdr:from>
    <xdr:to>
      <xdr:col>17</xdr:col>
      <xdr:colOff>0</xdr:colOff>
      <xdr:row>19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B4BC92-D64A-4DD1-ACA5-AEE7E8BEF0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0</xdr:colOff>
      <xdr:row>31</xdr:row>
      <xdr:rowOff>0</xdr:rowOff>
    </xdr:from>
    <xdr:to>
      <xdr:col>17</xdr:col>
      <xdr:colOff>0</xdr:colOff>
      <xdr:row>46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362291-5D48-400F-B212-E538128EB0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19</xdr:row>
      <xdr:rowOff>2379</xdr:rowOff>
    </xdr:from>
    <xdr:to>
      <xdr:col>17</xdr:col>
      <xdr:colOff>0</xdr:colOff>
      <xdr:row>31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5D2668-3948-4FEA-B43C-E3195FB561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1</xdr:row>
      <xdr:rowOff>0</xdr:rowOff>
    </xdr:from>
    <xdr:to>
      <xdr:col>17</xdr:col>
      <xdr:colOff>0</xdr:colOff>
      <xdr:row>19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5463E5-5EFA-4530-9D14-2DDCC6CF07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0</xdr:colOff>
      <xdr:row>31</xdr:row>
      <xdr:rowOff>0</xdr:rowOff>
    </xdr:from>
    <xdr:to>
      <xdr:col>17</xdr:col>
      <xdr:colOff>0</xdr:colOff>
      <xdr:row>46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3802D9-F6B8-46BD-BF19-D3E52D26E4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8</xdr:col>
      <xdr:colOff>0</xdr:colOff>
      <xdr:row>44</xdr:row>
      <xdr:rowOff>16671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4B4D987D-6AC9-4318-9E60-5812D88842CE}"/>
            </a:ext>
          </a:extLst>
        </xdr:cNvPr>
        <xdr:cNvGrpSpPr/>
      </xdr:nvGrpSpPr>
      <xdr:grpSpPr>
        <a:xfrm>
          <a:off x="0" y="171450"/>
          <a:ext cx="5181600" cy="7389021"/>
          <a:chOff x="0" y="171450"/>
          <a:chExt cx="5486400" cy="7389021"/>
        </a:xfrm>
      </xdr:grpSpPr>
      <xdr:graphicFrame macro="">
        <xdr:nvGraphicFramePr>
          <xdr:cNvPr id="2" name="Chart 1">
            <a:extLst>
              <a:ext uri="{FF2B5EF4-FFF2-40B4-BE49-F238E27FC236}">
                <a16:creationId xmlns:a16="http://schemas.microsoft.com/office/drawing/2014/main" id="{C6A54868-3F5E-49C4-9AE7-8C1475726756}"/>
              </a:ext>
            </a:extLst>
          </xdr:cNvPr>
          <xdr:cNvGraphicFramePr>
            <a:graphicFrameLocks/>
          </xdr:cNvGraphicFramePr>
        </xdr:nvGraphicFramePr>
        <xdr:xfrm>
          <a:off x="0" y="171450"/>
          <a:ext cx="5486400" cy="275034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3" name="Chart 2">
            <a:extLst>
              <a:ext uri="{FF2B5EF4-FFF2-40B4-BE49-F238E27FC236}">
                <a16:creationId xmlns:a16="http://schemas.microsoft.com/office/drawing/2014/main" id="{33A47982-76A6-4AF1-9C5E-DD3859EA5738}"/>
              </a:ext>
            </a:extLst>
          </xdr:cNvPr>
          <xdr:cNvGraphicFramePr>
            <a:graphicFrameLocks/>
          </xdr:cNvGraphicFramePr>
        </xdr:nvGraphicFramePr>
        <xdr:xfrm>
          <a:off x="0" y="2914650"/>
          <a:ext cx="5486400" cy="205502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4" name="Chart 3">
            <a:extLst>
              <a:ext uri="{FF2B5EF4-FFF2-40B4-BE49-F238E27FC236}">
                <a16:creationId xmlns:a16="http://schemas.microsoft.com/office/drawing/2014/main" id="{A3E34339-FD22-4D53-ADD5-3C5B423AB86B}"/>
              </a:ext>
            </a:extLst>
          </xdr:cNvPr>
          <xdr:cNvGraphicFramePr>
            <a:graphicFrameLocks/>
          </xdr:cNvGraphicFramePr>
        </xdr:nvGraphicFramePr>
        <xdr:xfrm>
          <a:off x="0" y="4969671"/>
          <a:ext cx="5486400" cy="25908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xdr:twoCellAnchor>
    <xdr:from>
      <xdr:col>9</xdr:col>
      <xdr:colOff>0</xdr:colOff>
      <xdr:row>1</xdr:row>
      <xdr:rowOff>0</xdr:rowOff>
    </xdr:from>
    <xdr:to>
      <xdr:col>17</xdr:col>
      <xdr:colOff>0</xdr:colOff>
      <xdr:row>44</xdr:row>
      <xdr:rowOff>19050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A8188CF8-5C48-487A-935B-A31198AE89E1}"/>
            </a:ext>
          </a:extLst>
        </xdr:cNvPr>
        <xdr:cNvGrpSpPr/>
      </xdr:nvGrpSpPr>
      <xdr:grpSpPr>
        <a:xfrm>
          <a:off x="5829300" y="171450"/>
          <a:ext cx="5181600" cy="7391400"/>
          <a:chOff x="6172200" y="171450"/>
          <a:chExt cx="5486400" cy="7391400"/>
        </a:xfrm>
      </xdr:grpSpPr>
      <xdr:graphicFrame macro="">
        <xdr:nvGraphicFramePr>
          <xdr:cNvPr id="5" name="Chart 4">
            <a:extLst>
              <a:ext uri="{FF2B5EF4-FFF2-40B4-BE49-F238E27FC236}">
                <a16:creationId xmlns:a16="http://schemas.microsoft.com/office/drawing/2014/main" id="{753E31EA-D9E4-4197-9257-B81C1AF03857}"/>
              </a:ext>
            </a:extLst>
          </xdr:cNvPr>
          <xdr:cNvGraphicFramePr>
            <a:graphicFrameLocks/>
          </xdr:cNvGraphicFramePr>
        </xdr:nvGraphicFramePr>
        <xdr:xfrm>
          <a:off x="6172200" y="2917029"/>
          <a:ext cx="5486400" cy="205502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graphicFrame macro="">
        <xdr:nvGraphicFramePr>
          <xdr:cNvPr id="6" name="Chart 5">
            <a:extLst>
              <a:ext uri="{FF2B5EF4-FFF2-40B4-BE49-F238E27FC236}">
                <a16:creationId xmlns:a16="http://schemas.microsoft.com/office/drawing/2014/main" id="{E3AD1797-81A7-4C4D-AA1A-7CFA7C2818AB}"/>
              </a:ext>
            </a:extLst>
          </xdr:cNvPr>
          <xdr:cNvGraphicFramePr>
            <a:graphicFrameLocks/>
          </xdr:cNvGraphicFramePr>
        </xdr:nvGraphicFramePr>
        <xdr:xfrm>
          <a:off x="6172200" y="171450"/>
          <a:ext cx="5486400" cy="275034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5"/>
          </a:graphicData>
        </a:graphic>
      </xdr:graphicFrame>
      <xdr:graphicFrame macro="">
        <xdr:nvGraphicFramePr>
          <xdr:cNvPr id="7" name="Chart 6">
            <a:extLst>
              <a:ext uri="{FF2B5EF4-FFF2-40B4-BE49-F238E27FC236}">
                <a16:creationId xmlns:a16="http://schemas.microsoft.com/office/drawing/2014/main" id="{6D01D2FD-809C-431E-8703-18250D15A6C9}"/>
              </a:ext>
            </a:extLst>
          </xdr:cNvPr>
          <xdr:cNvGraphicFramePr>
            <a:graphicFrameLocks/>
          </xdr:cNvGraphicFramePr>
        </xdr:nvGraphicFramePr>
        <xdr:xfrm>
          <a:off x="6172200" y="4972050"/>
          <a:ext cx="5486400" cy="25908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</xdr:grpSp>
    <xdr:clientData/>
  </xdr:twoCellAnchor>
  <xdr:twoCellAnchor>
    <xdr:from>
      <xdr:col>18</xdr:col>
      <xdr:colOff>0</xdr:colOff>
      <xdr:row>1</xdr:row>
      <xdr:rowOff>0</xdr:rowOff>
    </xdr:from>
    <xdr:to>
      <xdr:col>26</xdr:col>
      <xdr:colOff>0</xdr:colOff>
      <xdr:row>44</xdr:row>
      <xdr:rowOff>19050</xdr:rowOff>
    </xdr:to>
    <xdr:grpSp>
      <xdr:nvGrpSpPr>
        <xdr:cNvPr id="16" name="Group 15">
          <a:extLst>
            <a:ext uri="{FF2B5EF4-FFF2-40B4-BE49-F238E27FC236}">
              <a16:creationId xmlns:a16="http://schemas.microsoft.com/office/drawing/2014/main" id="{32F1958F-0830-4EDA-A477-A64894297593}"/>
            </a:ext>
          </a:extLst>
        </xdr:cNvPr>
        <xdr:cNvGrpSpPr/>
      </xdr:nvGrpSpPr>
      <xdr:grpSpPr>
        <a:xfrm>
          <a:off x="11658600" y="171450"/>
          <a:ext cx="5181600" cy="7391400"/>
          <a:chOff x="12344400" y="171450"/>
          <a:chExt cx="5486400" cy="7391400"/>
        </a:xfrm>
      </xdr:grpSpPr>
      <xdr:graphicFrame macro="">
        <xdr:nvGraphicFramePr>
          <xdr:cNvPr id="8" name="Chart 7">
            <a:extLst>
              <a:ext uri="{FF2B5EF4-FFF2-40B4-BE49-F238E27FC236}">
                <a16:creationId xmlns:a16="http://schemas.microsoft.com/office/drawing/2014/main" id="{50F0E85E-55B3-4451-BFF3-31242A411C4A}"/>
              </a:ext>
            </a:extLst>
          </xdr:cNvPr>
          <xdr:cNvGraphicFramePr>
            <a:graphicFrameLocks/>
          </xdr:cNvGraphicFramePr>
        </xdr:nvGraphicFramePr>
        <xdr:xfrm>
          <a:off x="12344400" y="2917029"/>
          <a:ext cx="5486400" cy="205502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xdr:graphicFrame macro="">
        <xdr:nvGraphicFramePr>
          <xdr:cNvPr id="9" name="Chart 8">
            <a:extLst>
              <a:ext uri="{FF2B5EF4-FFF2-40B4-BE49-F238E27FC236}">
                <a16:creationId xmlns:a16="http://schemas.microsoft.com/office/drawing/2014/main" id="{7824996B-E1AB-4969-829E-89A69CD5B19C}"/>
              </a:ext>
            </a:extLst>
          </xdr:cNvPr>
          <xdr:cNvGraphicFramePr>
            <a:graphicFrameLocks/>
          </xdr:cNvGraphicFramePr>
        </xdr:nvGraphicFramePr>
        <xdr:xfrm>
          <a:off x="12344400" y="171450"/>
          <a:ext cx="5486400" cy="275034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8"/>
          </a:graphicData>
        </a:graphic>
      </xdr:graphicFrame>
      <xdr:graphicFrame macro="">
        <xdr:nvGraphicFramePr>
          <xdr:cNvPr id="10" name="Chart 9">
            <a:extLst>
              <a:ext uri="{FF2B5EF4-FFF2-40B4-BE49-F238E27FC236}">
                <a16:creationId xmlns:a16="http://schemas.microsoft.com/office/drawing/2014/main" id="{6B6B84FF-ADA8-4E40-8643-8D4D1566B559}"/>
              </a:ext>
            </a:extLst>
          </xdr:cNvPr>
          <xdr:cNvGraphicFramePr>
            <a:graphicFrameLocks/>
          </xdr:cNvGraphicFramePr>
        </xdr:nvGraphicFramePr>
        <xdr:xfrm>
          <a:off x="12344400" y="4972050"/>
          <a:ext cx="5486400" cy="25908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9"/>
          </a:graphicData>
        </a:graphic>
      </xdr:graphicFrame>
    </xdr:grp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1%20China%20vehicle%20CO2%20emissions%20projection%20&#21442;&#25968;&#36755;&#2083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说明及BAU参数输入"/>
      <sheetName val="悲观预测L输入"/>
      <sheetName val="中性预测M输入"/>
      <sheetName val="乐观预测H输入"/>
    </sheetNames>
    <sheetDataSet>
      <sheetData sheetId="0">
        <row r="19">
          <cell r="B19">
            <v>6.6</v>
          </cell>
          <cell r="C19">
            <v>0.28000000000000003</v>
          </cell>
          <cell r="F19">
            <v>0</v>
          </cell>
          <cell r="I19">
            <v>0</v>
          </cell>
        </row>
        <row r="20">
          <cell r="B20">
            <v>6</v>
          </cell>
          <cell r="C20">
            <v>0.28000000000000003</v>
          </cell>
          <cell r="F20">
            <v>0</v>
          </cell>
          <cell r="I20">
            <v>0</v>
          </cell>
        </row>
        <row r="21">
          <cell r="B21">
            <v>5.592686875261287</v>
          </cell>
          <cell r="C21">
            <v>0.25</v>
          </cell>
          <cell r="F21">
            <v>0</v>
          </cell>
          <cell r="I21">
            <v>0</v>
          </cell>
        </row>
        <row r="22">
          <cell r="B22">
            <v>5.4188579583007028</v>
          </cell>
          <cell r="C22">
            <v>0.21</v>
          </cell>
          <cell r="F22">
            <v>0</v>
          </cell>
          <cell r="I22">
            <v>0</v>
          </cell>
        </row>
        <row r="23">
          <cell r="B23">
            <v>5.2602350813729979</v>
          </cell>
          <cell r="C23">
            <v>0.17</v>
          </cell>
          <cell r="F23">
            <v>0</v>
          </cell>
          <cell r="I23">
            <v>0</v>
          </cell>
          <cell r="N23">
            <v>315</v>
          </cell>
          <cell r="O23">
            <v>5.3699999999999998E-3</v>
          </cell>
          <cell r="P23">
            <v>0.74883</v>
          </cell>
        </row>
        <row r="24">
          <cell r="B24">
            <v>5.1137202340617787</v>
          </cell>
          <cell r="C24">
            <v>0.13</v>
          </cell>
          <cell r="F24">
            <v>0</v>
          </cell>
          <cell r="I24">
            <v>0</v>
          </cell>
        </row>
        <row r="25">
          <cell r="B25">
            <v>5.0007953500638402</v>
          </cell>
          <cell r="C25">
            <v>0.09</v>
          </cell>
          <cell r="F25">
            <v>0</v>
          </cell>
          <cell r="I25">
            <v>0</v>
          </cell>
        </row>
        <row r="26">
          <cell r="B26">
            <v>4.5093144590091869</v>
          </cell>
          <cell r="C26">
            <v>0.05</v>
          </cell>
          <cell r="F26">
            <v>0</v>
          </cell>
          <cell r="I26">
            <v>0</v>
          </cell>
        </row>
        <row r="27">
          <cell r="B27">
            <v>4.3856510544630742</v>
          </cell>
          <cell r="C27">
            <v>0.01</v>
          </cell>
          <cell r="F27">
            <v>0</v>
          </cell>
          <cell r="I27">
            <v>0</v>
          </cell>
        </row>
        <row r="28">
          <cell r="B28">
            <v>4.2693430646293242</v>
          </cell>
          <cell r="C28">
            <v>-1.2500000000000001E-2</v>
          </cell>
          <cell r="F28">
            <v>0</v>
          </cell>
          <cell r="I28">
            <v>0</v>
          </cell>
        </row>
        <row r="29">
          <cell r="B29">
            <v>4.1613432615105443</v>
          </cell>
          <cell r="C29">
            <v>-3.5000000000000003E-2</v>
          </cell>
          <cell r="F29">
            <v>0</v>
          </cell>
          <cell r="I29">
            <v>0</v>
          </cell>
        </row>
        <row r="30">
          <cell r="B30">
            <v>4.0619215321667017</v>
          </cell>
          <cell r="C30">
            <v>-5.7500000000000002E-2</v>
          </cell>
          <cell r="F30">
            <v>0</v>
          </cell>
          <cell r="I30">
            <v>0</v>
          </cell>
        </row>
        <row r="31">
          <cell r="B31">
            <v>3.5842033548892469</v>
          </cell>
          <cell r="C31">
            <v>-0.08</v>
          </cell>
          <cell r="F31">
            <v>0</v>
          </cell>
          <cell r="I31">
            <v>0</v>
          </cell>
        </row>
        <row r="32">
          <cell r="B32">
            <v>3.4964403457444915</v>
          </cell>
          <cell r="C32">
            <v>-0.10249999999999999</v>
          </cell>
          <cell r="F32">
            <v>5.0000000000000001E-3</v>
          </cell>
          <cell r="I32">
            <v>0.01</v>
          </cell>
        </row>
        <row r="33">
          <cell r="B33">
            <v>3.4134155105679547</v>
          </cell>
          <cell r="C33">
            <v>-0.125</v>
          </cell>
          <cell r="F33">
            <v>0.01</v>
          </cell>
          <cell r="I33">
            <v>0.02</v>
          </cell>
        </row>
        <row r="34">
          <cell r="B34">
            <v>3.3348714898150909</v>
          </cell>
          <cell r="C34">
            <v>-0.14749999999999999</v>
          </cell>
          <cell r="F34">
            <v>0.02</v>
          </cell>
          <cell r="I34">
            <v>0.05</v>
          </cell>
        </row>
        <row r="35">
          <cell r="B35">
            <v>3.2621599780034574</v>
          </cell>
          <cell r="C35">
            <v>-0.17</v>
          </cell>
          <cell r="F35">
            <v>2.7E-2</v>
          </cell>
          <cell r="I35">
            <v>0.1</v>
          </cell>
          <cell r="N35">
            <v>0.7</v>
          </cell>
          <cell r="O35">
            <v>0.1</v>
          </cell>
          <cell r="P35">
            <v>0.7</v>
          </cell>
          <cell r="Q35">
            <v>0.7</v>
          </cell>
        </row>
        <row r="36">
          <cell r="B36">
            <v>3.177747962344442</v>
          </cell>
          <cell r="C36">
            <v>-0.1925</v>
          </cell>
          <cell r="F36">
            <v>3.5000000000000003E-2</v>
          </cell>
          <cell r="I36">
            <v>0.15</v>
          </cell>
        </row>
        <row r="37">
          <cell r="B37">
            <v>3.1217939945247211</v>
          </cell>
          <cell r="C37">
            <v>-0.215</v>
          </cell>
          <cell r="F37">
            <v>4.2000000000000003E-2</v>
          </cell>
          <cell r="I37">
            <v>0.2</v>
          </cell>
        </row>
        <row r="38">
          <cell r="B38">
            <v>3.068798196827125</v>
          </cell>
          <cell r="C38">
            <v>-0.23749999999999999</v>
          </cell>
          <cell r="F38">
            <v>4.9399999999999999E-2</v>
          </cell>
          <cell r="I38">
            <v>0.25</v>
          </cell>
        </row>
        <row r="39">
          <cell r="B39">
            <v>3.0186518091359607</v>
          </cell>
          <cell r="C39">
            <v>-0.26</v>
          </cell>
          <cell r="F39">
            <v>0.05</v>
          </cell>
          <cell r="I39">
            <v>0.25</v>
          </cell>
        </row>
        <row r="40">
          <cell r="B40">
            <v>2.9453873712645606</v>
          </cell>
          <cell r="C40">
            <v>-0.28249999999999997</v>
          </cell>
          <cell r="F40">
            <v>0.05</v>
          </cell>
          <cell r="I40">
            <v>0.25</v>
          </cell>
        </row>
        <row r="41">
          <cell r="B41">
            <v>2.5170026779201913</v>
          </cell>
          <cell r="C41">
            <v>-0.3155</v>
          </cell>
          <cell r="F41">
            <v>0.05</v>
          </cell>
          <cell r="I41">
            <v>0.25</v>
          </cell>
        </row>
        <row r="42">
          <cell r="B42">
            <v>2.484988214798014</v>
          </cell>
          <cell r="C42">
            <v>-0.34849999999999998</v>
          </cell>
          <cell r="F42">
            <v>0.05</v>
          </cell>
          <cell r="I42">
            <v>0.25</v>
          </cell>
        </row>
        <row r="43">
          <cell r="B43">
            <v>2.4421122870699152</v>
          </cell>
          <cell r="C43">
            <v>-0.38150000000000001</v>
          </cell>
          <cell r="F43">
            <v>0.05</v>
          </cell>
          <cell r="I43">
            <v>0.25</v>
          </cell>
        </row>
        <row r="44">
          <cell r="B44">
            <v>2.4014381704857084</v>
          </cell>
          <cell r="C44">
            <v>-0.41449999999999998</v>
          </cell>
          <cell r="F44">
            <v>0.05</v>
          </cell>
          <cell r="I44">
            <v>0.25</v>
          </cell>
          <cell r="N44">
            <v>9.879999999999999</v>
          </cell>
          <cell r="O44">
            <v>9.879999999999999</v>
          </cell>
          <cell r="P44">
            <v>9.5</v>
          </cell>
          <cell r="Q44">
            <v>22</v>
          </cell>
          <cell r="R44">
            <v>22</v>
          </cell>
          <cell r="S44">
            <v>25</v>
          </cell>
        </row>
        <row r="45">
          <cell r="B45">
            <v>2.3371285237041697</v>
          </cell>
          <cell r="C45">
            <v>-0.44750000000000001</v>
          </cell>
          <cell r="F45">
            <v>0.05</v>
          </cell>
          <cell r="I45">
            <v>0.25</v>
          </cell>
        </row>
        <row r="46">
          <cell r="B46">
            <v>2.2876269000452387</v>
          </cell>
          <cell r="C46">
            <v>-0.48049999999999998</v>
          </cell>
          <cell r="F46">
            <v>0.05</v>
          </cell>
          <cell r="I46">
            <v>0.25</v>
          </cell>
        </row>
        <row r="47">
          <cell r="B47">
            <v>2.2546056908688801</v>
          </cell>
          <cell r="C47">
            <v>-0.51349999999999996</v>
          </cell>
          <cell r="F47">
            <v>0.05</v>
          </cell>
          <cell r="I47">
            <v>0.25</v>
          </cell>
        </row>
        <row r="48">
          <cell r="B48">
            <v>2.2344984051986039</v>
          </cell>
          <cell r="C48">
            <v>-0.54649999999999999</v>
          </cell>
          <cell r="F48">
            <v>0.05</v>
          </cell>
          <cell r="I48">
            <v>0.25</v>
          </cell>
        </row>
        <row r="49">
          <cell r="B49">
            <v>2.2331794228796653</v>
          </cell>
          <cell r="C49">
            <v>-0.57950000000000002</v>
          </cell>
          <cell r="F49">
            <v>0.05</v>
          </cell>
          <cell r="I49">
            <v>0.25</v>
          </cell>
          <cell r="O49">
            <v>11880</v>
          </cell>
          <cell r="P49">
            <v>96442</v>
          </cell>
          <cell r="Q49">
            <v>32746</v>
          </cell>
          <cell r="R49">
            <v>44479</v>
          </cell>
          <cell r="S49">
            <v>114800</v>
          </cell>
          <cell r="T49">
            <v>73061.67</v>
          </cell>
        </row>
        <row r="50">
          <cell r="B50">
            <v>2.2041013107966063</v>
          </cell>
          <cell r="C50">
            <v>-0.61250000000000004</v>
          </cell>
          <cell r="F50">
            <v>0.05</v>
          </cell>
          <cell r="I50">
            <v>0.25</v>
          </cell>
          <cell r="O50">
            <v>11880</v>
          </cell>
          <cell r="P50">
            <v>96442</v>
          </cell>
          <cell r="Q50">
            <v>32746</v>
          </cell>
          <cell r="R50">
            <v>44479</v>
          </cell>
          <cell r="S50">
            <v>114800</v>
          </cell>
          <cell r="T50">
            <v>79338.039999999994</v>
          </cell>
        </row>
        <row r="51">
          <cell r="F51">
            <v>0.05</v>
          </cell>
          <cell r="I51">
            <v>0.25</v>
          </cell>
          <cell r="O51">
            <v>11880</v>
          </cell>
          <cell r="P51">
            <v>96442</v>
          </cell>
          <cell r="Q51">
            <v>32746</v>
          </cell>
          <cell r="R51">
            <v>44479</v>
          </cell>
          <cell r="S51">
            <v>114800</v>
          </cell>
          <cell r="T51">
            <v>85276.98</v>
          </cell>
        </row>
        <row r="52">
          <cell r="F52">
            <v>0.05</v>
          </cell>
          <cell r="I52">
            <v>0.25</v>
          </cell>
          <cell r="O52">
            <v>11880</v>
          </cell>
          <cell r="P52">
            <v>96442</v>
          </cell>
          <cell r="Q52">
            <v>32746</v>
          </cell>
          <cell r="R52">
            <v>44479</v>
          </cell>
          <cell r="S52">
            <v>114800</v>
          </cell>
          <cell r="T52">
            <v>90665.75</v>
          </cell>
        </row>
        <row r="53">
          <cell r="F53">
            <v>0.05</v>
          </cell>
          <cell r="I53">
            <v>0.25</v>
          </cell>
          <cell r="O53">
            <v>11880</v>
          </cell>
          <cell r="P53">
            <v>96442</v>
          </cell>
          <cell r="Q53">
            <v>32746</v>
          </cell>
          <cell r="R53">
            <v>44479</v>
          </cell>
          <cell r="S53">
            <v>114800</v>
          </cell>
          <cell r="T53">
            <v>94568.47</v>
          </cell>
        </row>
        <row r="54">
          <cell r="F54">
            <v>0.05</v>
          </cell>
          <cell r="I54">
            <v>0.25</v>
          </cell>
          <cell r="O54">
            <v>11880</v>
          </cell>
          <cell r="P54">
            <v>96442</v>
          </cell>
          <cell r="Q54">
            <v>32746</v>
          </cell>
          <cell r="R54">
            <v>44479</v>
          </cell>
          <cell r="S54">
            <v>114800</v>
          </cell>
          <cell r="T54">
            <v>96744.56</v>
          </cell>
        </row>
        <row r="55">
          <cell r="F55">
            <v>0.05</v>
          </cell>
          <cell r="I55">
            <v>0.25</v>
          </cell>
        </row>
        <row r="56">
          <cell r="F56">
            <v>0.05</v>
          </cell>
          <cell r="I56">
            <v>0.25</v>
          </cell>
        </row>
        <row r="57">
          <cell r="F57">
            <v>0.05</v>
          </cell>
          <cell r="I57">
            <v>0.25</v>
          </cell>
        </row>
        <row r="58">
          <cell r="F58">
            <v>0.05</v>
          </cell>
          <cell r="I58">
            <v>0.25</v>
          </cell>
        </row>
        <row r="59">
          <cell r="F59">
            <v>0.05</v>
          </cell>
          <cell r="I59">
            <v>0.25</v>
          </cell>
        </row>
        <row r="60">
          <cell r="F60">
            <v>0.05</v>
          </cell>
          <cell r="I60">
            <v>0.25</v>
          </cell>
        </row>
        <row r="61">
          <cell r="F61">
            <v>0.05</v>
          </cell>
          <cell r="I61">
            <v>0.25</v>
          </cell>
        </row>
        <row r="62">
          <cell r="F62">
            <v>0.05</v>
          </cell>
          <cell r="I62">
            <v>0.25</v>
          </cell>
        </row>
        <row r="63">
          <cell r="F63">
            <v>0.05</v>
          </cell>
          <cell r="I63">
            <v>0.25</v>
          </cell>
        </row>
        <row r="64">
          <cell r="F64">
            <v>0.05</v>
          </cell>
          <cell r="I64">
            <v>0.25</v>
          </cell>
        </row>
        <row r="65">
          <cell r="F65">
            <v>0.05</v>
          </cell>
          <cell r="I65">
            <v>0.25</v>
          </cell>
        </row>
        <row r="66">
          <cell r="F66">
            <v>0.05</v>
          </cell>
          <cell r="I66">
            <v>0.25</v>
          </cell>
        </row>
        <row r="67">
          <cell r="F67">
            <v>0.05</v>
          </cell>
          <cell r="I67">
            <v>0.25</v>
          </cell>
        </row>
        <row r="68">
          <cell r="F68">
            <v>0.05</v>
          </cell>
          <cell r="I68">
            <v>0.25</v>
          </cell>
        </row>
        <row r="69">
          <cell r="F69">
            <v>0.05</v>
          </cell>
          <cell r="I69">
            <v>0.25</v>
          </cell>
        </row>
      </sheetData>
      <sheetData sheetId="1">
        <row r="4">
          <cell r="B4">
            <v>90</v>
          </cell>
          <cell r="C4">
            <v>100</v>
          </cell>
          <cell r="D4">
            <v>100</v>
          </cell>
          <cell r="E4">
            <v>100</v>
          </cell>
          <cell r="F4">
            <v>100</v>
          </cell>
          <cell r="G4">
            <v>100</v>
          </cell>
          <cell r="H4">
            <v>100</v>
          </cell>
          <cell r="K4">
            <v>0</v>
          </cell>
          <cell r="M4">
            <v>0</v>
          </cell>
        </row>
        <row r="5">
          <cell r="B5">
            <v>85</v>
          </cell>
          <cell r="C5">
            <v>95</v>
          </cell>
          <cell r="D5">
            <v>100</v>
          </cell>
          <cell r="E5">
            <v>100</v>
          </cell>
          <cell r="F5">
            <v>100</v>
          </cell>
          <cell r="G5">
            <v>100</v>
          </cell>
          <cell r="H5">
            <v>100</v>
          </cell>
          <cell r="K5">
            <v>0</v>
          </cell>
          <cell r="M5">
            <v>0</v>
          </cell>
        </row>
        <row r="6">
          <cell r="B6">
            <v>90</v>
          </cell>
          <cell r="C6">
            <v>100</v>
          </cell>
          <cell r="D6">
            <v>100</v>
          </cell>
          <cell r="E6">
            <v>100</v>
          </cell>
          <cell r="F6">
            <v>100</v>
          </cell>
          <cell r="G6">
            <v>100</v>
          </cell>
          <cell r="H6">
            <v>100</v>
          </cell>
          <cell r="K6">
            <v>0</v>
          </cell>
          <cell r="M6">
            <v>0</v>
          </cell>
        </row>
        <row r="7">
          <cell r="B7">
            <v>75</v>
          </cell>
          <cell r="C7">
            <v>85</v>
          </cell>
          <cell r="D7">
            <v>95</v>
          </cell>
          <cell r="E7">
            <v>100</v>
          </cell>
          <cell r="F7">
            <v>100</v>
          </cell>
          <cell r="G7">
            <v>100</v>
          </cell>
          <cell r="H7">
            <v>100</v>
          </cell>
          <cell r="K7">
            <v>0</v>
          </cell>
          <cell r="M7">
            <v>0</v>
          </cell>
        </row>
        <row r="8">
          <cell r="B8">
            <v>85</v>
          </cell>
          <cell r="C8">
            <v>95</v>
          </cell>
          <cell r="D8">
            <v>100</v>
          </cell>
          <cell r="E8">
            <v>100</v>
          </cell>
          <cell r="F8">
            <v>100</v>
          </cell>
          <cell r="G8">
            <v>100</v>
          </cell>
          <cell r="H8">
            <v>100</v>
          </cell>
          <cell r="K8">
            <v>0</v>
          </cell>
          <cell r="M8">
            <v>0</v>
          </cell>
        </row>
        <row r="9">
          <cell r="B9">
            <v>75</v>
          </cell>
          <cell r="C9">
            <v>85</v>
          </cell>
          <cell r="D9">
            <v>95</v>
          </cell>
          <cell r="E9">
            <v>100</v>
          </cell>
          <cell r="F9">
            <v>100</v>
          </cell>
          <cell r="G9">
            <v>100</v>
          </cell>
          <cell r="H9">
            <v>100</v>
          </cell>
          <cell r="K9">
            <v>0</v>
          </cell>
          <cell r="M9">
            <v>0</v>
          </cell>
        </row>
        <row r="10">
          <cell r="K10">
            <v>0</v>
          </cell>
          <cell r="M10">
            <v>0</v>
          </cell>
        </row>
        <row r="11">
          <cell r="K11">
            <v>0</v>
          </cell>
          <cell r="M11">
            <v>0</v>
          </cell>
        </row>
        <row r="12">
          <cell r="K12">
            <v>0</v>
          </cell>
          <cell r="M12">
            <v>0</v>
          </cell>
        </row>
        <row r="13">
          <cell r="B13">
            <v>15</v>
          </cell>
          <cell r="C13">
            <v>17</v>
          </cell>
          <cell r="D13">
            <v>20</v>
          </cell>
          <cell r="E13">
            <v>24</v>
          </cell>
          <cell r="F13">
            <v>28</v>
          </cell>
          <cell r="G13">
            <v>33</v>
          </cell>
          <cell r="H13">
            <v>38</v>
          </cell>
          <cell r="K13">
            <v>0</v>
          </cell>
          <cell r="M13">
            <v>0</v>
          </cell>
        </row>
        <row r="14">
          <cell r="B14">
            <v>8</v>
          </cell>
          <cell r="C14">
            <v>11</v>
          </cell>
          <cell r="D14">
            <v>16</v>
          </cell>
          <cell r="E14">
            <v>21</v>
          </cell>
          <cell r="F14">
            <v>26</v>
          </cell>
          <cell r="G14">
            <v>33</v>
          </cell>
          <cell r="H14">
            <v>40</v>
          </cell>
          <cell r="K14">
            <v>0</v>
          </cell>
          <cell r="M14">
            <v>0</v>
          </cell>
        </row>
        <row r="15">
          <cell r="B15">
            <v>40</v>
          </cell>
          <cell r="C15">
            <v>41</v>
          </cell>
          <cell r="D15">
            <v>42</v>
          </cell>
          <cell r="E15">
            <v>43</v>
          </cell>
          <cell r="F15">
            <v>45</v>
          </cell>
          <cell r="G15">
            <v>47</v>
          </cell>
          <cell r="H15">
            <v>50</v>
          </cell>
          <cell r="K15">
            <v>0</v>
          </cell>
          <cell r="M15">
            <v>0</v>
          </cell>
        </row>
        <row r="16">
          <cell r="B16">
            <v>9</v>
          </cell>
          <cell r="C16">
            <v>12</v>
          </cell>
          <cell r="D16">
            <v>15</v>
          </cell>
          <cell r="E16">
            <v>20</v>
          </cell>
          <cell r="F16">
            <v>24</v>
          </cell>
          <cell r="G16">
            <v>28</v>
          </cell>
          <cell r="H16">
            <v>32</v>
          </cell>
          <cell r="K16">
            <v>0</v>
          </cell>
          <cell r="M16">
            <v>0</v>
          </cell>
        </row>
        <row r="17">
          <cell r="B17">
            <v>3</v>
          </cell>
          <cell r="C17">
            <v>6</v>
          </cell>
          <cell r="D17">
            <v>11</v>
          </cell>
          <cell r="E17">
            <v>16</v>
          </cell>
          <cell r="F17">
            <v>21</v>
          </cell>
          <cell r="G17">
            <v>25</v>
          </cell>
          <cell r="H17">
            <v>30</v>
          </cell>
          <cell r="K17">
            <v>5.0000000000000001E-3</v>
          </cell>
          <cell r="M17">
            <v>0.01</v>
          </cell>
        </row>
        <row r="18">
          <cell r="B18">
            <v>5</v>
          </cell>
          <cell r="C18">
            <v>7</v>
          </cell>
          <cell r="D18">
            <v>10</v>
          </cell>
          <cell r="E18">
            <v>14</v>
          </cell>
          <cell r="F18">
            <v>19</v>
          </cell>
          <cell r="G18">
            <v>23</v>
          </cell>
          <cell r="H18">
            <v>28</v>
          </cell>
          <cell r="K18">
            <v>0.01</v>
          </cell>
          <cell r="M18">
            <v>0.02</v>
          </cell>
        </row>
        <row r="19">
          <cell r="K19">
            <v>0.02</v>
          </cell>
          <cell r="M19">
            <v>0.05</v>
          </cell>
        </row>
        <row r="20">
          <cell r="K20">
            <v>2.7E-2</v>
          </cell>
          <cell r="M20">
            <v>0.1</v>
          </cell>
        </row>
        <row r="21">
          <cell r="K21">
            <v>3.5000000000000003E-2</v>
          </cell>
          <cell r="M21">
            <v>0.15</v>
          </cell>
        </row>
        <row r="22">
          <cell r="B22">
            <v>1.5</v>
          </cell>
          <cell r="C22">
            <v>6</v>
          </cell>
          <cell r="D22">
            <v>10</v>
          </cell>
          <cell r="E22">
            <v>15</v>
          </cell>
          <cell r="F22">
            <v>22</v>
          </cell>
          <cell r="G22">
            <v>28</v>
          </cell>
          <cell r="H22">
            <v>41</v>
          </cell>
          <cell r="K22">
            <v>4.2000000000000003E-2</v>
          </cell>
          <cell r="M22">
            <v>0.2</v>
          </cell>
        </row>
        <row r="23">
          <cell r="B23">
            <v>1</v>
          </cell>
          <cell r="C23">
            <v>6</v>
          </cell>
          <cell r="D23">
            <v>10</v>
          </cell>
          <cell r="E23">
            <v>15</v>
          </cell>
          <cell r="F23">
            <v>22</v>
          </cell>
          <cell r="G23">
            <v>28</v>
          </cell>
          <cell r="H23">
            <v>42</v>
          </cell>
          <cell r="K23">
            <v>4.9399999999999999E-2</v>
          </cell>
          <cell r="M23">
            <v>0.25</v>
          </cell>
        </row>
        <row r="24">
          <cell r="B24">
            <v>2</v>
          </cell>
          <cell r="C24">
            <v>7</v>
          </cell>
          <cell r="D24">
            <v>11</v>
          </cell>
          <cell r="E24">
            <v>17</v>
          </cell>
          <cell r="F24">
            <v>24</v>
          </cell>
          <cell r="G24">
            <v>33</v>
          </cell>
          <cell r="H24">
            <v>43</v>
          </cell>
          <cell r="K24">
            <v>0.05</v>
          </cell>
          <cell r="M24">
            <v>0.3</v>
          </cell>
        </row>
        <row r="25">
          <cell r="B25">
            <v>0.8</v>
          </cell>
          <cell r="C25">
            <v>6</v>
          </cell>
          <cell r="D25">
            <v>10</v>
          </cell>
          <cell r="E25">
            <v>15</v>
          </cell>
          <cell r="F25">
            <v>22</v>
          </cell>
          <cell r="G25">
            <v>31</v>
          </cell>
          <cell r="H25">
            <v>41</v>
          </cell>
          <cell r="K25">
            <v>0.06</v>
          </cell>
          <cell r="M25">
            <v>0.35</v>
          </cell>
        </row>
        <row r="26">
          <cell r="B26">
            <v>0.7</v>
          </cell>
          <cell r="C26">
            <v>6</v>
          </cell>
          <cell r="D26">
            <v>10</v>
          </cell>
          <cell r="E26">
            <v>15</v>
          </cell>
          <cell r="F26">
            <v>22</v>
          </cell>
          <cell r="G26">
            <v>30</v>
          </cell>
          <cell r="H26">
            <v>40</v>
          </cell>
          <cell r="K26">
            <v>7.0000000000000007E-2</v>
          </cell>
          <cell r="M26">
            <v>0.41</v>
          </cell>
        </row>
        <row r="27">
          <cell r="B27">
            <v>0.5</v>
          </cell>
          <cell r="C27">
            <v>5</v>
          </cell>
          <cell r="D27">
            <v>9</v>
          </cell>
          <cell r="E27">
            <v>14</v>
          </cell>
          <cell r="F27">
            <v>21</v>
          </cell>
          <cell r="G27">
            <v>29</v>
          </cell>
          <cell r="H27">
            <v>38</v>
          </cell>
          <cell r="K27">
            <v>0.09</v>
          </cell>
          <cell r="M27">
            <v>0.47</v>
          </cell>
        </row>
        <row r="28">
          <cell r="K28">
            <v>0.12</v>
          </cell>
          <cell r="M28">
            <v>0.54</v>
          </cell>
        </row>
        <row r="29">
          <cell r="K29">
            <v>0.15</v>
          </cell>
          <cell r="M29">
            <v>0.62</v>
          </cell>
        </row>
        <row r="30">
          <cell r="K30">
            <v>0.18</v>
          </cell>
          <cell r="M30">
            <v>0.7</v>
          </cell>
        </row>
        <row r="31">
          <cell r="B31">
            <v>5</v>
          </cell>
          <cell r="C31">
            <v>6</v>
          </cell>
          <cell r="D31">
            <v>8</v>
          </cell>
          <cell r="E31">
            <v>10</v>
          </cell>
          <cell r="F31">
            <v>13</v>
          </cell>
          <cell r="G31">
            <v>16</v>
          </cell>
          <cell r="H31">
            <v>21</v>
          </cell>
          <cell r="K31">
            <v>0.21</v>
          </cell>
          <cell r="M31">
            <v>0.77</v>
          </cell>
        </row>
        <row r="32">
          <cell r="B32">
            <v>2</v>
          </cell>
          <cell r="C32">
            <v>3</v>
          </cell>
          <cell r="D32">
            <v>5</v>
          </cell>
          <cell r="E32">
            <v>7</v>
          </cell>
          <cell r="F32">
            <v>11</v>
          </cell>
          <cell r="G32">
            <v>16</v>
          </cell>
          <cell r="H32">
            <v>21</v>
          </cell>
          <cell r="K32">
            <v>0.24</v>
          </cell>
          <cell r="M32">
            <v>0.83</v>
          </cell>
        </row>
        <row r="33">
          <cell r="B33">
            <v>10</v>
          </cell>
          <cell r="C33">
            <v>11</v>
          </cell>
          <cell r="D33">
            <v>12</v>
          </cell>
          <cell r="E33">
            <v>13</v>
          </cell>
          <cell r="F33">
            <v>15</v>
          </cell>
          <cell r="G33">
            <v>18</v>
          </cell>
          <cell r="H33">
            <v>21</v>
          </cell>
          <cell r="K33">
            <v>0.27</v>
          </cell>
          <cell r="M33">
            <v>0.88</v>
          </cell>
        </row>
        <row r="34">
          <cell r="B34">
            <v>1</v>
          </cell>
          <cell r="C34">
            <v>1.5</v>
          </cell>
          <cell r="D34">
            <v>3</v>
          </cell>
          <cell r="E34">
            <v>5</v>
          </cell>
          <cell r="F34">
            <v>9</v>
          </cell>
          <cell r="G34">
            <v>15</v>
          </cell>
          <cell r="H34">
            <v>21</v>
          </cell>
          <cell r="K34">
            <v>0.3</v>
          </cell>
          <cell r="M34">
            <v>0.92</v>
          </cell>
        </row>
        <row r="35">
          <cell r="B35">
            <v>2</v>
          </cell>
          <cell r="C35">
            <v>2.5</v>
          </cell>
          <cell r="D35">
            <v>4</v>
          </cell>
          <cell r="E35">
            <v>5.5</v>
          </cell>
          <cell r="F35">
            <v>9</v>
          </cell>
          <cell r="G35">
            <v>14</v>
          </cell>
          <cell r="H35">
            <v>20</v>
          </cell>
          <cell r="K35">
            <v>0.34</v>
          </cell>
          <cell r="M35">
            <v>0.95</v>
          </cell>
        </row>
        <row r="36">
          <cell r="B36">
            <v>1</v>
          </cell>
          <cell r="C36">
            <v>1</v>
          </cell>
          <cell r="D36">
            <v>2</v>
          </cell>
          <cell r="E36">
            <v>3</v>
          </cell>
          <cell r="F36">
            <v>6</v>
          </cell>
          <cell r="G36">
            <v>11</v>
          </cell>
          <cell r="H36">
            <v>18</v>
          </cell>
          <cell r="K36">
            <v>0.38</v>
          </cell>
          <cell r="M36">
            <v>0.97</v>
          </cell>
        </row>
        <row r="37">
          <cell r="K37">
            <v>0.42</v>
          </cell>
          <cell r="M37">
            <v>0.98</v>
          </cell>
        </row>
        <row r="38">
          <cell r="K38">
            <v>0.46</v>
          </cell>
          <cell r="M38">
            <v>0.99</v>
          </cell>
        </row>
        <row r="39">
          <cell r="K39">
            <v>0.5</v>
          </cell>
          <cell r="M39">
            <v>1</v>
          </cell>
        </row>
        <row r="40">
          <cell r="B40">
            <v>0.3</v>
          </cell>
          <cell r="C40">
            <v>1</v>
          </cell>
          <cell r="D40">
            <v>3.5</v>
          </cell>
          <cell r="E40">
            <v>7</v>
          </cell>
          <cell r="F40">
            <v>11</v>
          </cell>
          <cell r="G40">
            <v>16</v>
          </cell>
          <cell r="H40">
            <v>22</v>
          </cell>
          <cell r="K40">
            <v>0.52</v>
          </cell>
          <cell r="M40">
            <v>1</v>
          </cell>
        </row>
        <row r="41">
          <cell r="B41">
            <v>0.2</v>
          </cell>
          <cell r="C41">
            <v>1</v>
          </cell>
          <cell r="D41">
            <v>2</v>
          </cell>
          <cell r="E41">
            <v>3.5</v>
          </cell>
          <cell r="F41">
            <v>6</v>
          </cell>
          <cell r="G41">
            <v>12</v>
          </cell>
          <cell r="H41">
            <v>21</v>
          </cell>
          <cell r="K41">
            <v>0.54</v>
          </cell>
          <cell r="M41">
            <v>1</v>
          </cell>
        </row>
        <row r="42">
          <cell r="B42">
            <v>0.4</v>
          </cell>
          <cell r="C42">
            <v>2</v>
          </cell>
          <cell r="D42">
            <v>4.5</v>
          </cell>
          <cell r="E42">
            <v>8</v>
          </cell>
          <cell r="F42">
            <v>12</v>
          </cell>
          <cell r="G42">
            <v>17</v>
          </cell>
          <cell r="H42">
            <v>23</v>
          </cell>
          <cell r="K42">
            <v>0.56000000000000005</v>
          </cell>
          <cell r="M42">
            <v>1</v>
          </cell>
        </row>
        <row r="43">
          <cell r="B43">
            <v>0.2</v>
          </cell>
          <cell r="C43">
            <v>1</v>
          </cell>
          <cell r="D43">
            <v>2</v>
          </cell>
          <cell r="E43">
            <v>4</v>
          </cell>
          <cell r="F43">
            <v>7</v>
          </cell>
          <cell r="G43">
            <v>12.5</v>
          </cell>
          <cell r="H43">
            <v>20</v>
          </cell>
          <cell r="K43">
            <v>0.57999999999999996</v>
          </cell>
          <cell r="M43">
            <v>1</v>
          </cell>
        </row>
        <row r="44">
          <cell r="B44">
            <v>0.1</v>
          </cell>
          <cell r="C44">
            <v>0.5</v>
          </cell>
          <cell r="D44">
            <v>2.5</v>
          </cell>
          <cell r="E44">
            <v>5</v>
          </cell>
          <cell r="F44">
            <v>8</v>
          </cell>
          <cell r="G44">
            <v>13.5</v>
          </cell>
          <cell r="H44">
            <v>20</v>
          </cell>
          <cell r="K44">
            <v>0.6</v>
          </cell>
          <cell r="M44">
            <v>1</v>
          </cell>
        </row>
        <row r="45">
          <cell r="B45">
            <v>0</v>
          </cell>
          <cell r="C45">
            <v>0.5</v>
          </cell>
          <cell r="D45">
            <v>1.5</v>
          </cell>
          <cell r="E45">
            <v>3.5</v>
          </cell>
          <cell r="F45">
            <v>6</v>
          </cell>
          <cell r="G45">
            <v>11</v>
          </cell>
          <cell r="H45">
            <v>19</v>
          </cell>
          <cell r="K45">
            <v>0.62</v>
          </cell>
          <cell r="M45">
            <v>1</v>
          </cell>
        </row>
        <row r="46">
          <cell r="K46">
            <v>0.64</v>
          </cell>
          <cell r="M46">
            <v>1</v>
          </cell>
        </row>
        <row r="47">
          <cell r="K47">
            <v>0.66</v>
          </cell>
          <cell r="M47">
            <v>1</v>
          </cell>
        </row>
        <row r="48">
          <cell r="K48">
            <v>0.68</v>
          </cell>
          <cell r="M48">
            <v>1</v>
          </cell>
        </row>
        <row r="49">
          <cell r="K49">
            <v>0.7</v>
          </cell>
          <cell r="M49">
            <v>1</v>
          </cell>
        </row>
        <row r="50">
          <cell r="K50">
            <v>0.72</v>
          </cell>
          <cell r="M50">
            <v>1</v>
          </cell>
        </row>
        <row r="51">
          <cell r="K51">
            <v>0.74</v>
          </cell>
          <cell r="M51">
            <v>1</v>
          </cell>
        </row>
        <row r="52">
          <cell r="K52">
            <v>0.76</v>
          </cell>
          <cell r="M52">
            <v>1</v>
          </cell>
        </row>
        <row r="53">
          <cell r="K53">
            <v>0.78</v>
          </cell>
          <cell r="M53">
            <v>1</v>
          </cell>
        </row>
        <row r="54">
          <cell r="K54">
            <v>0.8</v>
          </cell>
          <cell r="M54">
            <v>1</v>
          </cell>
        </row>
        <row r="60">
          <cell r="H60">
            <v>0.04</v>
          </cell>
          <cell r="I60">
            <v>0.04</v>
          </cell>
          <cell r="J60">
            <v>0</v>
          </cell>
          <cell r="K60">
            <v>0</v>
          </cell>
          <cell r="L60">
            <v>0.1</v>
          </cell>
          <cell r="M60">
            <v>0.1</v>
          </cell>
        </row>
        <row r="61">
          <cell r="H61">
            <v>0.08</v>
          </cell>
          <cell r="I61">
            <v>0.08</v>
          </cell>
          <cell r="J61">
            <v>0.05</v>
          </cell>
          <cell r="K61">
            <v>0</v>
          </cell>
          <cell r="L61">
            <v>0.12</v>
          </cell>
          <cell r="M61">
            <v>0.12</v>
          </cell>
        </row>
        <row r="62">
          <cell r="H62">
            <v>0.12</v>
          </cell>
          <cell r="I62">
            <v>0.12</v>
          </cell>
          <cell r="J62">
            <v>0.06</v>
          </cell>
          <cell r="K62">
            <v>0</v>
          </cell>
          <cell r="L62">
            <v>0.13</v>
          </cell>
          <cell r="M62">
            <v>0.13</v>
          </cell>
        </row>
        <row r="63">
          <cell r="H63">
            <v>0.14000000000000001</v>
          </cell>
          <cell r="I63">
            <v>0.14000000000000001</v>
          </cell>
          <cell r="J63">
            <v>7.0000000000000007E-2</v>
          </cell>
          <cell r="K63">
            <v>0</v>
          </cell>
          <cell r="L63">
            <v>0.15</v>
          </cell>
          <cell r="M63">
            <v>0.15</v>
          </cell>
        </row>
        <row r="64">
          <cell r="H64">
            <v>0.16</v>
          </cell>
          <cell r="I64">
            <v>0.16</v>
          </cell>
          <cell r="J64">
            <v>0.08</v>
          </cell>
          <cell r="K64">
            <v>0</v>
          </cell>
          <cell r="L64">
            <v>0.17</v>
          </cell>
          <cell r="M64">
            <v>0.17</v>
          </cell>
        </row>
        <row r="65">
          <cell r="H65">
            <v>0.2</v>
          </cell>
          <cell r="I65">
            <v>0.2</v>
          </cell>
          <cell r="J65">
            <v>0.1</v>
          </cell>
          <cell r="K65">
            <v>0</v>
          </cell>
          <cell r="L65">
            <v>0.2</v>
          </cell>
          <cell r="M65">
            <v>0.2</v>
          </cell>
        </row>
        <row r="69">
          <cell r="B69">
            <v>8.84</v>
          </cell>
          <cell r="C69">
            <v>8.84</v>
          </cell>
          <cell r="J69">
            <v>0.04</v>
          </cell>
          <cell r="K69">
            <v>0.05</v>
          </cell>
          <cell r="L69">
            <v>0.05</v>
          </cell>
          <cell r="M69">
            <v>0.04</v>
          </cell>
        </row>
        <row r="70">
          <cell r="B70">
            <v>7.4594245507041723</v>
          </cell>
          <cell r="C70">
            <v>7.4594245507041723</v>
          </cell>
          <cell r="J70">
            <v>0.09</v>
          </cell>
          <cell r="K70">
            <v>0.125</v>
          </cell>
          <cell r="L70">
            <v>0.125</v>
          </cell>
          <cell r="M70">
            <v>0.09</v>
          </cell>
        </row>
        <row r="71">
          <cell r="B71">
            <v>7.1000793059403922</v>
          </cell>
          <cell r="C71">
            <v>7.1000793059403922</v>
          </cell>
          <cell r="J71">
            <v>0.125</v>
          </cell>
          <cell r="K71">
            <v>0.17499999999999999</v>
          </cell>
          <cell r="L71">
            <v>0.17499999999999999</v>
          </cell>
          <cell r="M71">
            <v>0.125</v>
          </cell>
        </row>
        <row r="72">
          <cell r="B72">
            <v>6.7600000000000007</v>
          </cell>
          <cell r="C72">
            <v>6.7600000000000007</v>
          </cell>
          <cell r="J72">
            <v>0.2</v>
          </cell>
          <cell r="K72">
            <v>0.2</v>
          </cell>
          <cell r="L72">
            <v>0.2</v>
          </cell>
          <cell r="M72">
            <v>0.2</v>
          </cell>
        </row>
      </sheetData>
      <sheetData sheetId="2">
        <row r="4">
          <cell r="B4">
            <v>90</v>
          </cell>
          <cell r="C4">
            <v>100</v>
          </cell>
          <cell r="D4">
            <v>100</v>
          </cell>
          <cell r="E4">
            <v>100</v>
          </cell>
          <cell r="F4">
            <v>100</v>
          </cell>
          <cell r="G4">
            <v>100</v>
          </cell>
          <cell r="H4">
            <v>100</v>
          </cell>
          <cell r="K4">
            <v>0</v>
          </cell>
          <cell r="M4">
            <v>0</v>
          </cell>
        </row>
        <row r="5">
          <cell r="B5">
            <v>85</v>
          </cell>
          <cell r="C5">
            <v>95</v>
          </cell>
          <cell r="D5">
            <v>100</v>
          </cell>
          <cell r="E5">
            <v>100</v>
          </cell>
          <cell r="F5">
            <v>100</v>
          </cell>
          <cell r="G5">
            <v>100</v>
          </cell>
          <cell r="H5">
            <v>100</v>
          </cell>
          <cell r="K5">
            <v>0</v>
          </cell>
          <cell r="M5">
            <v>0</v>
          </cell>
        </row>
        <row r="6">
          <cell r="B6">
            <v>90</v>
          </cell>
          <cell r="C6">
            <v>100</v>
          </cell>
          <cell r="D6">
            <v>100</v>
          </cell>
          <cell r="E6">
            <v>100</v>
          </cell>
          <cell r="F6">
            <v>100</v>
          </cell>
          <cell r="G6">
            <v>100</v>
          </cell>
          <cell r="H6">
            <v>100</v>
          </cell>
          <cell r="K6">
            <v>0</v>
          </cell>
          <cell r="M6">
            <v>0</v>
          </cell>
        </row>
        <row r="7">
          <cell r="B7">
            <v>75</v>
          </cell>
          <cell r="C7">
            <v>85</v>
          </cell>
          <cell r="D7">
            <v>95</v>
          </cell>
          <cell r="E7">
            <v>100</v>
          </cell>
          <cell r="F7">
            <v>100</v>
          </cell>
          <cell r="G7">
            <v>100</v>
          </cell>
          <cell r="H7">
            <v>100</v>
          </cell>
          <cell r="K7">
            <v>0</v>
          </cell>
          <cell r="M7">
            <v>0</v>
          </cell>
        </row>
        <row r="8">
          <cell r="B8">
            <v>85</v>
          </cell>
          <cell r="C8">
            <v>95</v>
          </cell>
          <cell r="D8">
            <v>100</v>
          </cell>
          <cell r="E8">
            <v>100</v>
          </cell>
          <cell r="F8">
            <v>100</v>
          </cell>
          <cell r="G8">
            <v>100</v>
          </cell>
          <cell r="H8">
            <v>100</v>
          </cell>
          <cell r="K8">
            <v>0</v>
          </cell>
          <cell r="M8">
            <v>0</v>
          </cell>
        </row>
        <row r="9">
          <cell r="B9">
            <v>75</v>
          </cell>
          <cell r="C9">
            <v>85</v>
          </cell>
          <cell r="D9">
            <v>95</v>
          </cell>
          <cell r="E9">
            <v>100</v>
          </cell>
          <cell r="F9">
            <v>100</v>
          </cell>
          <cell r="G9">
            <v>100</v>
          </cell>
          <cell r="H9">
            <v>100</v>
          </cell>
          <cell r="K9">
            <v>0</v>
          </cell>
          <cell r="M9">
            <v>0</v>
          </cell>
        </row>
        <row r="10">
          <cell r="K10">
            <v>0</v>
          </cell>
          <cell r="M10">
            <v>0</v>
          </cell>
        </row>
        <row r="11">
          <cell r="K11">
            <v>0</v>
          </cell>
          <cell r="M11">
            <v>0</v>
          </cell>
        </row>
        <row r="12">
          <cell r="K12">
            <v>0</v>
          </cell>
          <cell r="M12">
            <v>0</v>
          </cell>
        </row>
        <row r="13">
          <cell r="B13">
            <v>15</v>
          </cell>
          <cell r="C13">
            <v>20</v>
          </cell>
          <cell r="D13">
            <v>26</v>
          </cell>
          <cell r="E13">
            <v>33</v>
          </cell>
          <cell r="F13">
            <v>40</v>
          </cell>
          <cell r="G13">
            <v>47</v>
          </cell>
          <cell r="H13">
            <v>55</v>
          </cell>
          <cell r="K13">
            <v>0</v>
          </cell>
          <cell r="M13">
            <v>0</v>
          </cell>
        </row>
        <row r="14">
          <cell r="B14">
            <v>8</v>
          </cell>
          <cell r="C14">
            <v>16</v>
          </cell>
          <cell r="D14">
            <v>22</v>
          </cell>
          <cell r="E14">
            <v>30</v>
          </cell>
          <cell r="F14">
            <v>37</v>
          </cell>
          <cell r="G14">
            <v>44</v>
          </cell>
          <cell r="H14">
            <v>50</v>
          </cell>
          <cell r="K14">
            <v>0</v>
          </cell>
          <cell r="M14">
            <v>0</v>
          </cell>
        </row>
        <row r="15">
          <cell r="B15">
            <v>40</v>
          </cell>
          <cell r="C15">
            <v>42</v>
          </cell>
          <cell r="D15">
            <v>45</v>
          </cell>
          <cell r="E15">
            <v>51</v>
          </cell>
          <cell r="F15">
            <v>60</v>
          </cell>
          <cell r="G15">
            <v>70</v>
          </cell>
          <cell r="H15">
            <v>80</v>
          </cell>
          <cell r="K15">
            <v>0</v>
          </cell>
          <cell r="M15">
            <v>0</v>
          </cell>
        </row>
        <row r="16">
          <cell r="B16">
            <v>9</v>
          </cell>
          <cell r="C16">
            <v>14</v>
          </cell>
          <cell r="D16">
            <v>20</v>
          </cell>
          <cell r="E16">
            <v>28</v>
          </cell>
          <cell r="F16">
            <v>35</v>
          </cell>
          <cell r="G16">
            <v>42</v>
          </cell>
          <cell r="H16">
            <v>50</v>
          </cell>
          <cell r="K16">
            <v>0</v>
          </cell>
          <cell r="M16">
            <v>0</v>
          </cell>
        </row>
        <row r="17">
          <cell r="B17">
            <v>3</v>
          </cell>
          <cell r="C17">
            <v>8</v>
          </cell>
          <cell r="D17">
            <v>15</v>
          </cell>
          <cell r="E17">
            <v>21</v>
          </cell>
          <cell r="F17">
            <v>28</v>
          </cell>
          <cell r="G17">
            <v>36</v>
          </cell>
          <cell r="H17">
            <v>45</v>
          </cell>
          <cell r="K17">
            <v>5.0000000000000001E-3</v>
          </cell>
          <cell r="M17">
            <v>0.01</v>
          </cell>
        </row>
        <row r="18">
          <cell r="B18">
            <v>5</v>
          </cell>
          <cell r="C18">
            <v>9</v>
          </cell>
          <cell r="D18">
            <v>14</v>
          </cell>
          <cell r="E18">
            <v>19</v>
          </cell>
          <cell r="F18">
            <v>25</v>
          </cell>
          <cell r="G18">
            <v>32</v>
          </cell>
          <cell r="H18">
            <v>40</v>
          </cell>
          <cell r="K18">
            <v>0.01</v>
          </cell>
          <cell r="M18">
            <v>0.02</v>
          </cell>
        </row>
        <row r="19">
          <cell r="K19">
            <v>0.02</v>
          </cell>
          <cell r="M19">
            <v>0.05</v>
          </cell>
        </row>
        <row r="20">
          <cell r="K20">
            <v>2.7E-2</v>
          </cell>
          <cell r="M20">
            <v>0.1</v>
          </cell>
        </row>
        <row r="21">
          <cell r="K21">
            <v>3.5000000000000003E-2</v>
          </cell>
          <cell r="M21">
            <v>0.15</v>
          </cell>
        </row>
        <row r="22">
          <cell r="B22">
            <v>1.5</v>
          </cell>
          <cell r="C22">
            <v>8</v>
          </cell>
          <cell r="D22">
            <v>16</v>
          </cell>
          <cell r="E22">
            <v>29</v>
          </cell>
          <cell r="F22">
            <v>40</v>
          </cell>
          <cell r="G22">
            <v>51</v>
          </cell>
          <cell r="H22">
            <v>61</v>
          </cell>
          <cell r="K22">
            <v>4.2000000000000003E-2</v>
          </cell>
          <cell r="M22">
            <v>0.2</v>
          </cell>
        </row>
        <row r="23">
          <cell r="B23">
            <v>1</v>
          </cell>
          <cell r="C23">
            <v>8</v>
          </cell>
          <cell r="D23">
            <v>16</v>
          </cell>
          <cell r="E23">
            <v>29</v>
          </cell>
          <cell r="F23">
            <v>40</v>
          </cell>
          <cell r="G23">
            <v>52</v>
          </cell>
          <cell r="H23">
            <v>62</v>
          </cell>
          <cell r="K23">
            <v>4.9399999999999999E-2</v>
          </cell>
          <cell r="M23">
            <v>0.25</v>
          </cell>
        </row>
        <row r="24">
          <cell r="B24">
            <v>2</v>
          </cell>
          <cell r="C24">
            <v>9</v>
          </cell>
          <cell r="D24">
            <v>17</v>
          </cell>
          <cell r="E24">
            <v>30</v>
          </cell>
          <cell r="F24">
            <v>41</v>
          </cell>
          <cell r="G24">
            <v>54</v>
          </cell>
          <cell r="H24">
            <v>64</v>
          </cell>
          <cell r="K24">
            <v>0.05</v>
          </cell>
          <cell r="M24">
            <v>0.31</v>
          </cell>
        </row>
        <row r="25">
          <cell r="B25">
            <v>0.8</v>
          </cell>
          <cell r="C25">
            <v>8</v>
          </cell>
          <cell r="D25">
            <v>16</v>
          </cell>
          <cell r="E25">
            <v>28</v>
          </cell>
          <cell r="F25">
            <v>39</v>
          </cell>
          <cell r="G25">
            <v>51</v>
          </cell>
          <cell r="H25">
            <v>61</v>
          </cell>
          <cell r="K25">
            <v>0.09</v>
          </cell>
          <cell r="M25">
            <v>0.38</v>
          </cell>
        </row>
        <row r="26">
          <cell r="B26">
            <v>0.7</v>
          </cell>
          <cell r="C26">
            <v>8</v>
          </cell>
          <cell r="D26">
            <v>15</v>
          </cell>
          <cell r="E26">
            <v>27</v>
          </cell>
          <cell r="F26">
            <v>38</v>
          </cell>
          <cell r="G26">
            <v>50</v>
          </cell>
          <cell r="H26">
            <v>60</v>
          </cell>
          <cell r="K26">
            <v>0.13</v>
          </cell>
          <cell r="M26">
            <v>0.46</v>
          </cell>
        </row>
        <row r="27">
          <cell r="B27">
            <v>0.5</v>
          </cell>
          <cell r="C27">
            <v>8</v>
          </cell>
          <cell r="D27">
            <v>15</v>
          </cell>
          <cell r="E27">
            <v>26</v>
          </cell>
          <cell r="F27">
            <v>36</v>
          </cell>
          <cell r="G27">
            <v>48</v>
          </cell>
          <cell r="H27">
            <v>58</v>
          </cell>
          <cell r="K27">
            <v>0.17</v>
          </cell>
          <cell r="M27">
            <v>0.55000000000000004</v>
          </cell>
        </row>
        <row r="28">
          <cell r="K28">
            <v>0.21</v>
          </cell>
          <cell r="M28">
            <v>0.63</v>
          </cell>
        </row>
        <row r="29">
          <cell r="K29">
            <v>0.25</v>
          </cell>
          <cell r="M29">
            <v>0.71</v>
          </cell>
        </row>
        <row r="30">
          <cell r="K30">
            <v>0.3</v>
          </cell>
          <cell r="M30">
            <v>0.78</v>
          </cell>
        </row>
        <row r="31">
          <cell r="B31">
            <v>5</v>
          </cell>
          <cell r="C31">
            <v>7</v>
          </cell>
          <cell r="D31">
            <v>10</v>
          </cell>
          <cell r="E31">
            <v>15</v>
          </cell>
          <cell r="F31">
            <v>21</v>
          </cell>
          <cell r="G31">
            <v>28</v>
          </cell>
          <cell r="H31">
            <v>35</v>
          </cell>
          <cell r="K31">
            <v>0.35</v>
          </cell>
          <cell r="M31">
            <v>0.85</v>
          </cell>
        </row>
        <row r="32">
          <cell r="B32">
            <v>2</v>
          </cell>
          <cell r="C32">
            <v>4</v>
          </cell>
          <cell r="D32">
            <v>7</v>
          </cell>
          <cell r="E32">
            <v>11.5</v>
          </cell>
          <cell r="F32">
            <v>17.5</v>
          </cell>
          <cell r="G32">
            <v>24</v>
          </cell>
          <cell r="H32">
            <v>33</v>
          </cell>
          <cell r="K32">
            <v>0.4</v>
          </cell>
          <cell r="M32">
            <v>0.91</v>
          </cell>
        </row>
        <row r="33">
          <cell r="B33">
            <v>10</v>
          </cell>
          <cell r="C33">
            <v>12</v>
          </cell>
          <cell r="D33">
            <v>15</v>
          </cell>
          <cell r="E33">
            <v>19</v>
          </cell>
          <cell r="F33">
            <v>24</v>
          </cell>
          <cell r="G33">
            <v>30</v>
          </cell>
          <cell r="H33">
            <v>37</v>
          </cell>
          <cell r="K33">
            <v>0.45</v>
          </cell>
          <cell r="M33">
            <v>0.96</v>
          </cell>
        </row>
        <row r="34">
          <cell r="B34">
            <v>1</v>
          </cell>
          <cell r="C34">
            <v>3</v>
          </cell>
          <cell r="D34">
            <v>5</v>
          </cell>
          <cell r="E34">
            <v>8.5</v>
          </cell>
          <cell r="F34">
            <v>13.5</v>
          </cell>
          <cell r="G34">
            <v>20</v>
          </cell>
          <cell r="H34">
            <v>27</v>
          </cell>
          <cell r="K34">
            <v>0.5</v>
          </cell>
          <cell r="M34">
            <v>1</v>
          </cell>
        </row>
        <row r="35">
          <cell r="B35">
            <v>2</v>
          </cell>
          <cell r="C35">
            <v>3</v>
          </cell>
          <cell r="D35">
            <v>5</v>
          </cell>
          <cell r="E35">
            <v>8.5</v>
          </cell>
          <cell r="F35">
            <v>13.5</v>
          </cell>
          <cell r="G35">
            <v>20</v>
          </cell>
          <cell r="H35">
            <v>28</v>
          </cell>
          <cell r="K35">
            <v>0.52</v>
          </cell>
          <cell r="M35">
            <v>1</v>
          </cell>
        </row>
        <row r="36">
          <cell r="B36">
            <v>1</v>
          </cell>
          <cell r="C36">
            <v>2</v>
          </cell>
          <cell r="D36">
            <v>4</v>
          </cell>
          <cell r="E36">
            <v>7</v>
          </cell>
          <cell r="F36">
            <v>11</v>
          </cell>
          <cell r="G36">
            <v>17</v>
          </cell>
          <cell r="H36">
            <v>25</v>
          </cell>
          <cell r="K36">
            <v>0.54</v>
          </cell>
          <cell r="M36">
            <v>1</v>
          </cell>
        </row>
        <row r="37">
          <cell r="K37">
            <v>0.56000000000000005</v>
          </cell>
          <cell r="M37">
            <v>1</v>
          </cell>
        </row>
        <row r="38">
          <cell r="K38">
            <v>0.57999999999999996</v>
          </cell>
          <cell r="M38">
            <v>1</v>
          </cell>
        </row>
        <row r="39">
          <cell r="K39">
            <v>0.6</v>
          </cell>
          <cell r="M39">
            <v>1</v>
          </cell>
        </row>
        <row r="40">
          <cell r="B40">
            <v>0.3</v>
          </cell>
          <cell r="C40">
            <v>3</v>
          </cell>
          <cell r="D40">
            <v>6</v>
          </cell>
          <cell r="E40">
            <v>11</v>
          </cell>
          <cell r="F40">
            <v>16</v>
          </cell>
          <cell r="G40">
            <v>23</v>
          </cell>
          <cell r="H40">
            <v>32</v>
          </cell>
          <cell r="K40">
            <v>0.62</v>
          </cell>
          <cell r="M40">
            <v>1</v>
          </cell>
        </row>
        <row r="41">
          <cell r="B41">
            <v>0.2</v>
          </cell>
          <cell r="C41">
            <v>2</v>
          </cell>
          <cell r="D41">
            <v>5</v>
          </cell>
          <cell r="E41">
            <v>8</v>
          </cell>
          <cell r="F41">
            <v>13</v>
          </cell>
          <cell r="G41">
            <v>20</v>
          </cell>
          <cell r="H41">
            <v>28</v>
          </cell>
          <cell r="K41">
            <v>0.65</v>
          </cell>
          <cell r="M41">
            <v>1</v>
          </cell>
        </row>
        <row r="42">
          <cell r="B42">
            <v>0.4</v>
          </cell>
          <cell r="C42">
            <v>2</v>
          </cell>
          <cell r="D42">
            <v>7</v>
          </cell>
          <cell r="E42">
            <v>12</v>
          </cell>
          <cell r="F42">
            <v>19</v>
          </cell>
          <cell r="G42">
            <v>27</v>
          </cell>
          <cell r="H42">
            <v>36</v>
          </cell>
          <cell r="K42">
            <v>0.67</v>
          </cell>
          <cell r="M42">
            <v>1</v>
          </cell>
        </row>
        <row r="43">
          <cell r="B43">
            <v>0.2</v>
          </cell>
          <cell r="C43">
            <v>1</v>
          </cell>
          <cell r="D43">
            <v>4</v>
          </cell>
          <cell r="E43">
            <v>8</v>
          </cell>
          <cell r="F43">
            <v>14</v>
          </cell>
          <cell r="G43">
            <v>20</v>
          </cell>
          <cell r="H43">
            <v>26</v>
          </cell>
          <cell r="K43">
            <v>0.69</v>
          </cell>
          <cell r="M43">
            <v>1</v>
          </cell>
        </row>
        <row r="44">
          <cell r="B44">
            <v>0.1</v>
          </cell>
          <cell r="C44">
            <v>2</v>
          </cell>
          <cell r="D44">
            <v>5</v>
          </cell>
          <cell r="E44">
            <v>9</v>
          </cell>
          <cell r="F44">
            <v>14</v>
          </cell>
          <cell r="G44">
            <v>20</v>
          </cell>
          <cell r="H44">
            <v>28</v>
          </cell>
          <cell r="K44">
            <v>0.72</v>
          </cell>
          <cell r="M44">
            <v>1</v>
          </cell>
        </row>
        <row r="45">
          <cell r="B45">
            <v>0</v>
          </cell>
          <cell r="C45">
            <v>1</v>
          </cell>
          <cell r="D45">
            <v>3</v>
          </cell>
          <cell r="E45">
            <v>6</v>
          </cell>
          <cell r="F45">
            <v>11</v>
          </cell>
          <cell r="G45">
            <v>17</v>
          </cell>
          <cell r="H45">
            <v>26</v>
          </cell>
          <cell r="K45">
            <v>0.74</v>
          </cell>
          <cell r="M45">
            <v>1</v>
          </cell>
        </row>
        <row r="46">
          <cell r="K46">
            <v>0.76</v>
          </cell>
          <cell r="M46">
            <v>1</v>
          </cell>
        </row>
        <row r="47">
          <cell r="K47">
            <v>0.79</v>
          </cell>
          <cell r="M47">
            <v>1</v>
          </cell>
        </row>
        <row r="48">
          <cell r="K48">
            <v>0.81</v>
          </cell>
          <cell r="M48">
            <v>1</v>
          </cell>
        </row>
        <row r="49">
          <cell r="K49">
            <v>0.84</v>
          </cell>
          <cell r="M49">
            <v>1</v>
          </cell>
        </row>
        <row r="50">
          <cell r="K50">
            <v>0.86</v>
          </cell>
          <cell r="M50">
            <v>1</v>
          </cell>
        </row>
        <row r="51">
          <cell r="K51">
            <v>0.89</v>
          </cell>
          <cell r="M51">
            <v>1</v>
          </cell>
        </row>
        <row r="52">
          <cell r="K52">
            <v>0.91</v>
          </cell>
          <cell r="M52">
            <v>1</v>
          </cell>
        </row>
        <row r="53">
          <cell r="K53">
            <v>0.95</v>
          </cell>
          <cell r="M53">
            <v>1</v>
          </cell>
        </row>
        <row r="54">
          <cell r="K54">
            <v>0.98</v>
          </cell>
          <cell r="M54">
            <v>1</v>
          </cell>
        </row>
        <row r="60">
          <cell r="H60">
            <v>0.06</v>
          </cell>
          <cell r="I60">
            <v>0.06</v>
          </cell>
          <cell r="J60">
            <v>0</v>
          </cell>
          <cell r="K60">
            <v>0</v>
          </cell>
          <cell r="L60">
            <v>0.1</v>
          </cell>
          <cell r="M60">
            <v>0.1</v>
          </cell>
        </row>
        <row r="61">
          <cell r="H61">
            <v>0.12</v>
          </cell>
          <cell r="I61">
            <v>0.12</v>
          </cell>
          <cell r="J61">
            <v>0.05</v>
          </cell>
          <cell r="K61">
            <v>0</v>
          </cell>
          <cell r="L61">
            <v>0.16</v>
          </cell>
          <cell r="M61">
            <v>0.16</v>
          </cell>
        </row>
        <row r="62">
          <cell r="H62">
            <v>0.18</v>
          </cell>
          <cell r="I62">
            <v>0.18</v>
          </cell>
          <cell r="J62">
            <v>0.08</v>
          </cell>
          <cell r="K62">
            <v>0</v>
          </cell>
          <cell r="L62">
            <v>0.22</v>
          </cell>
          <cell r="M62">
            <v>0.22</v>
          </cell>
        </row>
        <row r="63">
          <cell r="H63">
            <v>0.21</v>
          </cell>
          <cell r="I63">
            <v>0.21</v>
          </cell>
          <cell r="J63">
            <v>0.11</v>
          </cell>
          <cell r="K63">
            <v>0</v>
          </cell>
          <cell r="L63">
            <v>0.25</v>
          </cell>
          <cell r="M63">
            <v>0.25</v>
          </cell>
        </row>
        <row r="64">
          <cell r="H64">
            <v>0.24</v>
          </cell>
          <cell r="I64">
            <v>0.24</v>
          </cell>
          <cell r="J64">
            <v>0.15</v>
          </cell>
          <cell r="K64">
            <v>0</v>
          </cell>
          <cell r="L64">
            <v>0.31</v>
          </cell>
          <cell r="M64">
            <v>0.31</v>
          </cell>
        </row>
        <row r="65">
          <cell r="H65">
            <v>0.3</v>
          </cell>
          <cell r="I65">
            <v>0.3</v>
          </cell>
          <cell r="J65">
            <v>0.2</v>
          </cell>
          <cell r="K65">
            <v>0</v>
          </cell>
          <cell r="L65">
            <v>0.4</v>
          </cell>
          <cell r="M65">
            <v>0.4</v>
          </cell>
        </row>
        <row r="69">
          <cell r="B69">
            <v>8.32</v>
          </cell>
          <cell r="C69">
            <v>8.32</v>
          </cell>
          <cell r="J69">
            <v>0.05</v>
          </cell>
          <cell r="K69">
            <v>7.4999999999999997E-2</v>
          </cell>
          <cell r="L69">
            <v>7.4999999999999997E-2</v>
          </cell>
          <cell r="M69">
            <v>0.05</v>
          </cell>
        </row>
        <row r="70">
          <cell r="B70">
            <v>6.1749999999999998</v>
          </cell>
          <cell r="C70">
            <v>6.1749999999999998</v>
          </cell>
          <cell r="J70">
            <v>0.125</v>
          </cell>
          <cell r="K70">
            <v>0.17499999999999999</v>
          </cell>
          <cell r="L70">
            <v>0.17499999999999999</v>
          </cell>
          <cell r="M70">
            <v>0.125</v>
          </cell>
        </row>
        <row r="71">
          <cell r="B71">
            <v>5.2649999999999997</v>
          </cell>
          <cell r="C71">
            <v>5.2649999999999997</v>
          </cell>
          <cell r="J71">
            <v>0.17499999999999999</v>
          </cell>
          <cell r="K71">
            <v>0.22500000000000001</v>
          </cell>
          <cell r="L71">
            <v>0.22500000000000001</v>
          </cell>
          <cell r="M71">
            <v>0.17499999999999999</v>
          </cell>
        </row>
        <row r="72">
          <cell r="B72">
            <v>4.9399999999999995</v>
          </cell>
          <cell r="C72">
            <v>4.9399999999999995</v>
          </cell>
          <cell r="J72">
            <v>0.22500000000000001</v>
          </cell>
          <cell r="K72">
            <v>0.25</v>
          </cell>
          <cell r="L72">
            <v>0.25</v>
          </cell>
          <cell r="M72">
            <v>0.22500000000000001</v>
          </cell>
        </row>
      </sheetData>
      <sheetData sheetId="3">
        <row r="4">
          <cell r="B4">
            <v>90</v>
          </cell>
          <cell r="C4">
            <v>100</v>
          </cell>
          <cell r="D4">
            <v>100</v>
          </cell>
          <cell r="E4">
            <v>100</v>
          </cell>
          <cell r="F4">
            <v>100</v>
          </cell>
          <cell r="G4">
            <v>100</v>
          </cell>
          <cell r="H4">
            <v>100</v>
          </cell>
          <cell r="K4">
            <v>0</v>
          </cell>
          <cell r="M4">
            <v>0</v>
          </cell>
        </row>
        <row r="5">
          <cell r="B5">
            <v>85</v>
          </cell>
          <cell r="C5">
            <v>95</v>
          </cell>
          <cell r="D5">
            <v>100</v>
          </cell>
          <cell r="E5">
            <v>100</v>
          </cell>
          <cell r="F5">
            <v>100</v>
          </cell>
          <cell r="G5">
            <v>100</v>
          </cell>
          <cell r="H5">
            <v>100</v>
          </cell>
          <cell r="K5">
            <v>0</v>
          </cell>
          <cell r="M5">
            <v>0</v>
          </cell>
        </row>
        <row r="6">
          <cell r="B6">
            <v>90</v>
          </cell>
          <cell r="C6">
            <v>100</v>
          </cell>
          <cell r="D6">
            <v>100</v>
          </cell>
          <cell r="E6">
            <v>100</v>
          </cell>
          <cell r="F6">
            <v>100</v>
          </cell>
          <cell r="G6">
            <v>100</v>
          </cell>
          <cell r="H6">
            <v>100</v>
          </cell>
          <cell r="K6">
            <v>0</v>
          </cell>
          <cell r="M6">
            <v>0</v>
          </cell>
        </row>
        <row r="7">
          <cell r="B7">
            <v>75</v>
          </cell>
          <cell r="C7">
            <v>85</v>
          </cell>
          <cell r="D7">
            <v>95</v>
          </cell>
          <cell r="E7">
            <v>100</v>
          </cell>
          <cell r="F7">
            <v>100</v>
          </cell>
          <cell r="G7">
            <v>100</v>
          </cell>
          <cell r="H7">
            <v>100</v>
          </cell>
          <cell r="K7">
            <v>0</v>
          </cell>
          <cell r="M7">
            <v>0</v>
          </cell>
        </row>
        <row r="8">
          <cell r="B8">
            <v>85</v>
          </cell>
          <cell r="C8">
            <v>95</v>
          </cell>
          <cell r="D8">
            <v>100</v>
          </cell>
          <cell r="E8">
            <v>100</v>
          </cell>
          <cell r="F8">
            <v>100</v>
          </cell>
          <cell r="G8">
            <v>100</v>
          </cell>
          <cell r="H8">
            <v>100</v>
          </cell>
          <cell r="K8">
            <v>0</v>
          </cell>
          <cell r="M8">
            <v>0</v>
          </cell>
        </row>
        <row r="9">
          <cell r="B9">
            <v>75</v>
          </cell>
          <cell r="C9">
            <v>85</v>
          </cell>
          <cell r="D9">
            <v>95</v>
          </cell>
          <cell r="E9">
            <v>100</v>
          </cell>
          <cell r="F9">
            <v>100</v>
          </cell>
          <cell r="G9">
            <v>100</v>
          </cell>
          <cell r="H9">
            <v>100</v>
          </cell>
          <cell r="K9">
            <v>0</v>
          </cell>
          <cell r="M9">
            <v>0</v>
          </cell>
        </row>
        <row r="10">
          <cell r="K10">
            <v>0</v>
          </cell>
          <cell r="M10">
            <v>0</v>
          </cell>
        </row>
        <row r="11">
          <cell r="K11">
            <v>0</v>
          </cell>
          <cell r="M11">
            <v>0</v>
          </cell>
        </row>
        <row r="12">
          <cell r="K12">
            <v>0</v>
          </cell>
          <cell r="M12">
            <v>0</v>
          </cell>
        </row>
        <row r="13">
          <cell r="B13">
            <v>15</v>
          </cell>
          <cell r="C13">
            <v>28</v>
          </cell>
          <cell r="D13">
            <v>42</v>
          </cell>
          <cell r="E13">
            <v>55</v>
          </cell>
          <cell r="F13">
            <v>68</v>
          </cell>
          <cell r="G13">
            <v>80</v>
          </cell>
          <cell r="H13">
            <v>90</v>
          </cell>
          <cell r="K13">
            <v>0</v>
          </cell>
          <cell r="M13">
            <v>0</v>
          </cell>
        </row>
        <row r="14">
          <cell r="B14">
            <v>8</v>
          </cell>
          <cell r="C14">
            <v>20</v>
          </cell>
          <cell r="D14">
            <v>36</v>
          </cell>
          <cell r="E14">
            <v>50</v>
          </cell>
          <cell r="F14">
            <v>65</v>
          </cell>
          <cell r="G14">
            <v>80</v>
          </cell>
          <cell r="H14">
            <v>90</v>
          </cell>
          <cell r="K14">
            <v>0</v>
          </cell>
          <cell r="M14">
            <v>0</v>
          </cell>
        </row>
        <row r="15">
          <cell r="B15">
            <v>40</v>
          </cell>
          <cell r="C15">
            <v>50</v>
          </cell>
          <cell r="D15">
            <v>60</v>
          </cell>
          <cell r="E15">
            <v>70</v>
          </cell>
          <cell r="F15">
            <v>80</v>
          </cell>
          <cell r="G15">
            <v>90</v>
          </cell>
          <cell r="H15">
            <v>100</v>
          </cell>
          <cell r="K15">
            <v>0</v>
          </cell>
          <cell r="M15">
            <v>0</v>
          </cell>
        </row>
        <row r="16">
          <cell r="B16">
            <v>9</v>
          </cell>
          <cell r="C16">
            <v>19</v>
          </cell>
          <cell r="D16">
            <v>30</v>
          </cell>
          <cell r="E16">
            <v>43</v>
          </cell>
          <cell r="F16">
            <v>54</v>
          </cell>
          <cell r="G16">
            <v>64</v>
          </cell>
          <cell r="H16">
            <v>70</v>
          </cell>
          <cell r="K16">
            <v>0</v>
          </cell>
          <cell r="M16">
            <v>0</v>
          </cell>
        </row>
        <row r="17">
          <cell r="B17">
            <v>3</v>
          </cell>
          <cell r="C17">
            <v>14</v>
          </cell>
          <cell r="D17">
            <v>26</v>
          </cell>
          <cell r="E17">
            <v>39</v>
          </cell>
          <cell r="F17">
            <v>51</v>
          </cell>
          <cell r="G17">
            <v>62</v>
          </cell>
          <cell r="H17">
            <v>70</v>
          </cell>
          <cell r="K17">
            <v>5.0000000000000001E-3</v>
          </cell>
          <cell r="M17">
            <v>0.01</v>
          </cell>
        </row>
        <row r="18">
          <cell r="B18">
            <v>5</v>
          </cell>
          <cell r="C18">
            <v>13</v>
          </cell>
          <cell r="D18">
            <v>24</v>
          </cell>
          <cell r="E18">
            <v>36</v>
          </cell>
          <cell r="F18">
            <v>48</v>
          </cell>
          <cell r="G18">
            <v>58</v>
          </cell>
          <cell r="H18">
            <v>65</v>
          </cell>
          <cell r="K18">
            <v>0.01</v>
          </cell>
          <cell r="M18">
            <v>0.02</v>
          </cell>
        </row>
        <row r="19">
          <cell r="K19">
            <v>0.02</v>
          </cell>
          <cell r="M19">
            <v>0.05</v>
          </cell>
        </row>
        <row r="20">
          <cell r="K20">
            <v>2.7E-2</v>
          </cell>
          <cell r="M20">
            <v>0.1</v>
          </cell>
        </row>
        <row r="21">
          <cell r="K21">
            <v>3.5000000000000003E-2</v>
          </cell>
          <cell r="M21">
            <v>0.15</v>
          </cell>
        </row>
        <row r="22">
          <cell r="B22">
            <v>1.5</v>
          </cell>
          <cell r="C22">
            <v>16</v>
          </cell>
          <cell r="D22">
            <v>36</v>
          </cell>
          <cell r="E22">
            <v>50</v>
          </cell>
          <cell r="F22">
            <v>60</v>
          </cell>
          <cell r="G22">
            <v>71</v>
          </cell>
          <cell r="H22">
            <v>81</v>
          </cell>
          <cell r="K22">
            <v>4.2000000000000003E-2</v>
          </cell>
          <cell r="M22">
            <v>0.2</v>
          </cell>
        </row>
        <row r="23">
          <cell r="B23">
            <v>1</v>
          </cell>
          <cell r="C23">
            <v>18</v>
          </cell>
          <cell r="D23">
            <v>36</v>
          </cell>
          <cell r="E23">
            <v>50</v>
          </cell>
          <cell r="F23">
            <v>61</v>
          </cell>
          <cell r="G23">
            <v>71</v>
          </cell>
          <cell r="H23">
            <v>82</v>
          </cell>
          <cell r="K23">
            <v>4.9399999999999999E-2</v>
          </cell>
          <cell r="M23">
            <v>0.25</v>
          </cell>
        </row>
        <row r="24">
          <cell r="B24">
            <v>2</v>
          </cell>
          <cell r="C24">
            <v>20</v>
          </cell>
          <cell r="D24">
            <v>37</v>
          </cell>
          <cell r="E24">
            <v>50</v>
          </cell>
          <cell r="F24">
            <v>62</v>
          </cell>
          <cell r="G24">
            <v>72</v>
          </cell>
          <cell r="H24">
            <v>83</v>
          </cell>
          <cell r="K24">
            <v>5.5E-2</v>
          </cell>
          <cell r="M24">
            <v>0.32</v>
          </cell>
        </row>
        <row r="25">
          <cell r="B25">
            <v>0.8</v>
          </cell>
          <cell r="C25">
            <v>15</v>
          </cell>
          <cell r="D25">
            <v>30</v>
          </cell>
          <cell r="E25">
            <v>45</v>
          </cell>
          <cell r="F25">
            <v>58</v>
          </cell>
          <cell r="G25">
            <v>70</v>
          </cell>
          <cell r="H25">
            <v>81</v>
          </cell>
          <cell r="K25">
            <v>0.1</v>
          </cell>
          <cell r="M25">
            <v>0.4</v>
          </cell>
        </row>
        <row r="26">
          <cell r="B26">
            <v>0.7</v>
          </cell>
          <cell r="C26">
            <v>15</v>
          </cell>
          <cell r="D26">
            <v>30</v>
          </cell>
          <cell r="E26">
            <v>44</v>
          </cell>
          <cell r="F26">
            <v>57</v>
          </cell>
          <cell r="G26">
            <v>69</v>
          </cell>
          <cell r="H26">
            <v>80</v>
          </cell>
          <cell r="K26">
            <v>0.15</v>
          </cell>
          <cell r="M26">
            <v>0.5</v>
          </cell>
        </row>
        <row r="27">
          <cell r="B27">
            <v>0.5</v>
          </cell>
          <cell r="C27">
            <v>12</v>
          </cell>
          <cell r="D27">
            <v>24</v>
          </cell>
          <cell r="E27">
            <v>38</v>
          </cell>
          <cell r="F27">
            <v>52</v>
          </cell>
          <cell r="G27">
            <v>65</v>
          </cell>
          <cell r="H27">
            <v>78</v>
          </cell>
          <cell r="K27">
            <v>0.2</v>
          </cell>
          <cell r="M27">
            <v>0.7</v>
          </cell>
        </row>
        <row r="28">
          <cell r="K28">
            <v>0.25</v>
          </cell>
          <cell r="M28">
            <v>0.9</v>
          </cell>
        </row>
        <row r="29">
          <cell r="K29">
            <v>0.3</v>
          </cell>
          <cell r="M29">
            <v>1</v>
          </cell>
        </row>
        <row r="30">
          <cell r="K30">
            <v>0.36</v>
          </cell>
          <cell r="M30">
            <v>1</v>
          </cell>
        </row>
        <row r="31">
          <cell r="B31">
            <v>5</v>
          </cell>
          <cell r="C31">
            <v>8</v>
          </cell>
          <cell r="D31">
            <v>13</v>
          </cell>
          <cell r="E31">
            <v>20</v>
          </cell>
          <cell r="F31">
            <v>28</v>
          </cell>
          <cell r="G31">
            <v>38</v>
          </cell>
          <cell r="H31">
            <v>48</v>
          </cell>
          <cell r="K31">
            <v>0.42</v>
          </cell>
          <cell r="M31">
            <v>1</v>
          </cell>
        </row>
        <row r="32">
          <cell r="B32">
            <v>2</v>
          </cell>
          <cell r="C32">
            <v>5</v>
          </cell>
          <cell r="D32">
            <v>9</v>
          </cell>
          <cell r="E32">
            <v>15</v>
          </cell>
          <cell r="F32">
            <v>23</v>
          </cell>
          <cell r="G32">
            <v>32</v>
          </cell>
          <cell r="H32">
            <v>43</v>
          </cell>
          <cell r="K32">
            <v>0.48</v>
          </cell>
          <cell r="M32">
            <v>1</v>
          </cell>
        </row>
        <row r="33">
          <cell r="B33">
            <v>10</v>
          </cell>
          <cell r="C33">
            <v>13</v>
          </cell>
          <cell r="D33">
            <v>17</v>
          </cell>
          <cell r="E33">
            <v>22</v>
          </cell>
          <cell r="F33">
            <v>30</v>
          </cell>
          <cell r="G33">
            <v>40</v>
          </cell>
          <cell r="H33">
            <v>50</v>
          </cell>
          <cell r="K33">
            <v>0.54</v>
          </cell>
          <cell r="M33">
            <v>1</v>
          </cell>
        </row>
        <row r="34">
          <cell r="B34">
            <v>1</v>
          </cell>
          <cell r="C34">
            <v>3</v>
          </cell>
          <cell r="D34">
            <v>7</v>
          </cell>
          <cell r="E34">
            <v>12</v>
          </cell>
          <cell r="F34">
            <v>20</v>
          </cell>
          <cell r="G34">
            <v>29</v>
          </cell>
          <cell r="H34">
            <v>37</v>
          </cell>
          <cell r="K34">
            <v>0.6</v>
          </cell>
          <cell r="M34">
            <v>1</v>
          </cell>
        </row>
        <row r="35">
          <cell r="B35">
            <v>2</v>
          </cell>
          <cell r="C35">
            <v>4</v>
          </cell>
          <cell r="D35">
            <v>8</v>
          </cell>
          <cell r="E35">
            <v>12</v>
          </cell>
          <cell r="F35">
            <v>19</v>
          </cell>
          <cell r="G35">
            <v>28</v>
          </cell>
          <cell r="H35">
            <v>37</v>
          </cell>
          <cell r="K35">
            <v>0.63</v>
          </cell>
          <cell r="M35">
            <v>1</v>
          </cell>
        </row>
        <row r="36">
          <cell r="B36">
            <v>1</v>
          </cell>
          <cell r="C36">
            <v>3</v>
          </cell>
          <cell r="D36">
            <v>5</v>
          </cell>
          <cell r="E36">
            <v>9</v>
          </cell>
          <cell r="F36">
            <v>14</v>
          </cell>
          <cell r="G36">
            <v>23</v>
          </cell>
          <cell r="H36">
            <v>34</v>
          </cell>
          <cell r="K36">
            <v>0.66</v>
          </cell>
          <cell r="M36">
            <v>1</v>
          </cell>
        </row>
        <row r="37">
          <cell r="K37">
            <v>0.69</v>
          </cell>
          <cell r="M37">
            <v>1</v>
          </cell>
        </row>
        <row r="38">
          <cell r="K38">
            <v>0.72</v>
          </cell>
          <cell r="M38">
            <v>1</v>
          </cell>
        </row>
        <row r="39">
          <cell r="K39">
            <v>0.75</v>
          </cell>
          <cell r="M39">
            <v>1</v>
          </cell>
        </row>
        <row r="40">
          <cell r="B40">
            <v>0.3</v>
          </cell>
          <cell r="C40">
            <v>4</v>
          </cell>
          <cell r="D40">
            <v>8</v>
          </cell>
          <cell r="E40">
            <v>13</v>
          </cell>
          <cell r="F40">
            <v>21</v>
          </cell>
          <cell r="G40">
            <v>30</v>
          </cell>
          <cell r="H40">
            <v>42</v>
          </cell>
          <cell r="K40">
            <v>0.78</v>
          </cell>
          <cell r="M40">
            <v>1</v>
          </cell>
        </row>
        <row r="41">
          <cell r="B41">
            <v>0.2</v>
          </cell>
          <cell r="C41">
            <v>3</v>
          </cell>
          <cell r="D41">
            <v>8</v>
          </cell>
          <cell r="E41">
            <v>12</v>
          </cell>
          <cell r="F41">
            <v>19</v>
          </cell>
          <cell r="G41">
            <v>29</v>
          </cell>
          <cell r="H41">
            <v>40</v>
          </cell>
          <cell r="K41">
            <v>0.81</v>
          </cell>
          <cell r="M41">
            <v>1</v>
          </cell>
        </row>
        <row r="42">
          <cell r="B42">
            <v>0.4</v>
          </cell>
          <cell r="C42">
            <v>4</v>
          </cell>
          <cell r="D42">
            <v>10</v>
          </cell>
          <cell r="E42">
            <v>16</v>
          </cell>
          <cell r="F42">
            <v>23</v>
          </cell>
          <cell r="G42">
            <v>32</v>
          </cell>
          <cell r="H42">
            <v>44</v>
          </cell>
          <cell r="K42">
            <v>0.84</v>
          </cell>
          <cell r="M42">
            <v>1</v>
          </cell>
        </row>
        <row r="43">
          <cell r="B43">
            <v>0.2</v>
          </cell>
          <cell r="C43">
            <v>2</v>
          </cell>
          <cell r="D43">
            <v>6</v>
          </cell>
          <cell r="E43">
            <v>11</v>
          </cell>
          <cell r="F43">
            <v>19</v>
          </cell>
          <cell r="G43">
            <v>28</v>
          </cell>
          <cell r="H43">
            <v>38</v>
          </cell>
          <cell r="K43">
            <v>0.87</v>
          </cell>
          <cell r="M43">
            <v>1</v>
          </cell>
        </row>
        <row r="44">
          <cell r="B44">
            <v>0.1</v>
          </cell>
          <cell r="C44">
            <v>3</v>
          </cell>
          <cell r="D44">
            <v>7</v>
          </cell>
          <cell r="E44">
            <v>12</v>
          </cell>
          <cell r="F44">
            <v>19</v>
          </cell>
          <cell r="G44">
            <v>28</v>
          </cell>
          <cell r="H44">
            <v>38</v>
          </cell>
          <cell r="K44">
            <v>0.9</v>
          </cell>
          <cell r="M44">
            <v>1</v>
          </cell>
        </row>
        <row r="45">
          <cell r="B45">
            <v>0</v>
          </cell>
          <cell r="C45">
            <v>2</v>
          </cell>
          <cell r="D45">
            <v>4</v>
          </cell>
          <cell r="E45">
            <v>8</v>
          </cell>
          <cell r="F45">
            <v>15</v>
          </cell>
          <cell r="G45">
            <v>25</v>
          </cell>
          <cell r="H45">
            <v>37</v>
          </cell>
          <cell r="K45">
            <v>0.92</v>
          </cell>
          <cell r="M45">
            <v>1</v>
          </cell>
        </row>
        <row r="46">
          <cell r="K46">
            <v>0.94</v>
          </cell>
          <cell r="M46">
            <v>1</v>
          </cell>
        </row>
        <row r="47">
          <cell r="K47">
            <v>0.96</v>
          </cell>
          <cell r="M47">
            <v>1</v>
          </cell>
        </row>
        <row r="48">
          <cell r="K48">
            <v>0.98</v>
          </cell>
          <cell r="M48">
            <v>1</v>
          </cell>
        </row>
        <row r="49">
          <cell r="K49">
            <v>1</v>
          </cell>
          <cell r="M49">
            <v>1</v>
          </cell>
        </row>
        <row r="50">
          <cell r="K50">
            <v>1</v>
          </cell>
          <cell r="M50">
            <v>1</v>
          </cell>
        </row>
        <row r="51">
          <cell r="K51">
            <v>1</v>
          </cell>
          <cell r="M51">
            <v>1</v>
          </cell>
        </row>
        <row r="52">
          <cell r="K52">
            <v>1</v>
          </cell>
          <cell r="M52">
            <v>1</v>
          </cell>
        </row>
        <row r="53">
          <cell r="K53">
            <v>1</v>
          </cell>
          <cell r="M53">
            <v>1</v>
          </cell>
        </row>
        <row r="54">
          <cell r="K54">
            <v>1</v>
          </cell>
          <cell r="M54">
            <v>1</v>
          </cell>
        </row>
        <row r="60">
          <cell r="H60">
            <v>0.1</v>
          </cell>
          <cell r="I60">
            <v>0.1</v>
          </cell>
          <cell r="J60">
            <v>0</v>
          </cell>
          <cell r="K60">
            <v>0</v>
          </cell>
          <cell r="L60">
            <v>0.1</v>
          </cell>
          <cell r="M60">
            <v>0.1</v>
          </cell>
        </row>
        <row r="61">
          <cell r="H61">
            <v>0.2</v>
          </cell>
          <cell r="I61">
            <v>0.2</v>
          </cell>
          <cell r="J61">
            <v>0.05</v>
          </cell>
          <cell r="K61">
            <v>0</v>
          </cell>
          <cell r="L61">
            <v>0.2</v>
          </cell>
          <cell r="M61">
            <v>0.2</v>
          </cell>
        </row>
        <row r="62">
          <cell r="H62">
            <v>0.3</v>
          </cell>
          <cell r="I62">
            <v>0.3</v>
          </cell>
          <cell r="J62">
            <v>0.1</v>
          </cell>
          <cell r="K62">
            <v>0</v>
          </cell>
          <cell r="L62">
            <v>0.25</v>
          </cell>
          <cell r="M62">
            <v>0.25</v>
          </cell>
        </row>
        <row r="63">
          <cell r="H63">
            <v>0.35</v>
          </cell>
          <cell r="I63">
            <v>0.35</v>
          </cell>
          <cell r="J63">
            <v>0.15</v>
          </cell>
          <cell r="K63">
            <v>0</v>
          </cell>
          <cell r="L63">
            <v>0.35</v>
          </cell>
          <cell r="M63">
            <v>0.35</v>
          </cell>
        </row>
        <row r="64">
          <cell r="H64">
            <v>0.4</v>
          </cell>
          <cell r="I64">
            <v>0.4</v>
          </cell>
          <cell r="J64">
            <v>0.2</v>
          </cell>
          <cell r="K64">
            <v>0</v>
          </cell>
          <cell r="L64">
            <v>0.45</v>
          </cell>
          <cell r="M64">
            <v>0.45</v>
          </cell>
        </row>
        <row r="65">
          <cell r="H65">
            <v>0.5</v>
          </cell>
          <cell r="I65">
            <v>0.5</v>
          </cell>
          <cell r="J65">
            <v>0.3</v>
          </cell>
          <cell r="K65">
            <v>0</v>
          </cell>
          <cell r="L65">
            <v>0.6</v>
          </cell>
          <cell r="M65">
            <v>0.6</v>
          </cell>
        </row>
        <row r="69">
          <cell r="B69">
            <v>7.15</v>
          </cell>
          <cell r="C69">
            <v>7.15</v>
          </cell>
          <cell r="J69">
            <v>0.08</v>
          </cell>
          <cell r="K69">
            <v>0.1</v>
          </cell>
          <cell r="L69">
            <v>0.1</v>
          </cell>
          <cell r="M69">
            <v>0.08</v>
          </cell>
        </row>
        <row r="70">
          <cell r="B70">
            <v>5.2626792247111256</v>
          </cell>
          <cell r="C70">
            <v>5.2626792247111256</v>
          </cell>
          <cell r="J70">
            <v>0.15</v>
          </cell>
          <cell r="K70">
            <v>0.2</v>
          </cell>
          <cell r="L70">
            <v>0.2</v>
          </cell>
          <cell r="M70">
            <v>0.15</v>
          </cell>
        </row>
        <row r="71">
          <cell r="B71">
            <v>4.55</v>
          </cell>
          <cell r="C71">
            <v>4.55</v>
          </cell>
          <cell r="J71">
            <v>0.2</v>
          </cell>
          <cell r="K71">
            <v>0.25</v>
          </cell>
          <cell r="L71">
            <v>0.25</v>
          </cell>
          <cell r="M71">
            <v>0.2</v>
          </cell>
        </row>
        <row r="72">
          <cell r="B72">
            <v>3.9000000000000004</v>
          </cell>
          <cell r="C72">
            <v>3.9000000000000004</v>
          </cell>
          <cell r="J72">
            <v>0.3</v>
          </cell>
          <cell r="K72">
            <v>0.3</v>
          </cell>
          <cell r="L72">
            <v>0.3</v>
          </cell>
          <cell r="M72">
            <v>0.3</v>
          </cell>
        </row>
      </sheetData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姚 希翰" id="{64B33562-2522-43F5-8599-65571D2EB6A9}" userId="e8d39c7099b0662e" providerId="Windows Live"/>
  <person displayName="HE Dongquan" id="{E6FDB237-40CF-4526-8881-DAF3CB65FB1A}" userId="fe8e053e7a964b53" providerId="Windows Live"/>
</personList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M11" dT="2020-09-16T15:13:21.16" personId="{64B33562-2522-43F5-8599-65571D2EB6A9}" id="{94DCD5A4-121B-4214-9D0A-B042186435E5}">
    <text>为调整数据需要，将此数设定为重型货车的平均年行驶距离。 65000，原数据见右侧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8" dT="2020-02-09T10:13:12.30" personId="{E6FDB237-40CF-4526-8881-DAF3CB65FB1A}" id="{08B98E55-06E5-4C02-9F3D-2B067FBB6B6D}">
    <text>均参考电动车的预测，根据2020实际保有量做了相应的调整，均增大</text>
  </threadedComment>
  <threadedComment ref="G65" dT="2020-09-15T06:42:09.17" personId="{64B33562-2522-43F5-8599-65571D2EB6A9}" id="{7B369D92-8BA6-4DC7-83A7-FD273FAA6E8F}">
    <text>一年之内差别较大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D8" dT="2020-02-09T10:13:12.30" personId="{E6FDB237-40CF-4526-8881-DAF3CB65FB1A}" id="{86E00D1C-E66D-4689-9087-A45B0DC19A31}">
    <text>均参考电动车的预测，根据2020实际保有量做了相应的调整，均增大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D8" dT="2020-02-09T10:13:12.30" personId="{E6FDB237-40CF-4526-8881-DAF3CB65FB1A}" id="{58CD7B51-B14B-4EE1-A509-A7A48B49D8EA}">
    <text>均参考电动车的预测，根据2020实际保有量做了相应的调整，均增大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D8" dT="2020-02-09T10:13:12.30" personId="{E6FDB237-40CF-4526-8881-DAF3CB65FB1A}" id="{3A0F533E-B485-4423-A768-BEE55628297B}">
    <text>均参考电动车的预测，根据2020实际保有量做了相应的调整，均增大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D8" dT="2020-02-09T10:13:12.30" personId="{E6FDB237-40CF-4526-8881-DAF3CB65FB1A}" id="{B9F7CC95-2B7C-4394-B25F-4B0E7AC44324}">
    <text>均参考电动车的预测，根据2020实际保有量做了相应的调整，均增大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D8" dT="2020-02-09T10:13:12.30" personId="{E6FDB237-40CF-4526-8881-DAF3CB65FB1A}" id="{FF79867A-4147-45ED-83A4-ABF51A23D7EE}">
    <text>均参考电动车的预测，根据2020实际保有量做了相应的调整，均增大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D8" dT="2020-02-09T10:13:12.30" personId="{E6FDB237-40CF-4526-8881-DAF3CB65FB1A}" id="{92BB123E-B34E-45FF-B6EA-1CCA078B7745}">
    <text>均参考电动车的预测，根据2020实际保有量做了相应的调整，均增大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D8" dT="2020-02-09T10:13:12.30" personId="{E6FDB237-40CF-4526-8881-DAF3CB65FB1A}" id="{9A33FF2E-CE01-49BD-9529-FAC2A11BCE46}">
    <text>均参考电动车的预测，根据2020实际保有量做了相应的调整，均增大</text>
  </threadedComment>
</ThreadedComments>
</file>

<file path=xl/threadedComments/threadedComment10.xml><?xml version="1.0" encoding="utf-8"?>
<ThreadedComments xmlns="http://schemas.microsoft.com/office/spreadsheetml/2018/threadedcomments" xmlns:x="http://schemas.openxmlformats.org/spreadsheetml/2006/main">
  <threadedComment ref="D8" dT="2020-02-09T10:13:12.30" personId="{E6FDB237-40CF-4526-8881-DAF3CB65FB1A}" id="{762A8C2A-9EA1-4C27-9A55-5ACAB4A79355}">
    <text>均参考电动车的预测，根据2020实际保有量做了相应的调整，均增大</text>
  </threadedComment>
</ThreadedComments>
</file>

<file path=xl/threadedComments/threadedComment11.xml><?xml version="1.0" encoding="utf-8"?>
<ThreadedComments xmlns="http://schemas.microsoft.com/office/spreadsheetml/2018/threadedcomments" xmlns:x="http://schemas.openxmlformats.org/spreadsheetml/2006/main">
  <threadedComment ref="D8" dT="2020-02-09T10:13:12.30" personId="{E6FDB237-40CF-4526-8881-DAF3CB65FB1A}" id="{22FE001C-03A5-4206-95D7-AF94270D78F8}">
    <text>均参考电动车的预测，根据2020实际保有量做了相应的调整，均增大</text>
  </threadedComment>
</ThreadedComments>
</file>

<file path=xl/threadedComments/threadedComment12.xml><?xml version="1.0" encoding="utf-8"?>
<ThreadedComments xmlns="http://schemas.microsoft.com/office/spreadsheetml/2018/threadedcomments" xmlns:x="http://schemas.openxmlformats.org/spreadsheetml/2006/main">
  <threadedComment ref="D8" dT="2020-02-09T10:13:12.30" personId="{E6FDB237-40CF-4526-8881-DAF3CB65FB1A}" id="{485D981F-C5DE-41E4-BA2A-9A980D911DA3}">
    <text>均参考电动车的预测，根据2020实际保有量做了相应的调整，均增大</text>
  </threadedComment>
</ThreadedComments>
</file>

<file path=xl/threadedComments/threadedComment13.xml><?xml version="1.0" encoding="utf-8"?>
<ThreadedComments xmlns="http://schemas.microsoft.com/office/spreadsheetml/2018/threadedcomments" xmlns:x="http://schemas.openxmlformats.org/spreadsheetml/2006/main">
  <threadedComment ref="D8" dT="2020-02-09T10:13:12.30" personId="{E6FDB237-40CF-4526-8881-DAF3CB65FB1A}" id="{3AF4C022-653C-4F82-B832-6F7464609D1E}">
    <text>均参考电动车的预测，根据2020实际保有量做了相应的调整，均增大</text>
  </threadedComment>
</ThreadedComments>
</file>

<file path=xl/threadedComments/threadedComment14.xml><?xml version="1.0" encoding="utf-8"?>
<ThreadedComments xmlns="http://schemas.microsoft.com/office/spreadsheetml/2018/threadedcomments" xmlns:x="http://schemas.openxmlformats.org/spreadsheetml/2006/main">
  <threadedComment ref="D8" dT="2020-02-09T10:13:12.30" personId="{E6FDB237-40CF-4526-8881-DAF3CB65FB1A}" id="{F1E14EFE-5F88-4FD5-B1D7-F8AB8606783E}">
    <text>均参考电动车的预测，根据2020实际保有量做了相应的调整，均增大</text>
  </threadedComment>
</ThreadedComments>
</file>

<file path=xl/threadedComments/threadedComment15.xml><?xml version="1.0" encoding="utf-8"?>
<ThreadedComments xmlns="http://schemas.microsoft.com/office/spreadsheetml/2018/threadedcomments" xmlns:x="http://schemas.openxmlformats.org/spreadsheetml/2006/main">
  <threadedComment ref="D8" dT="2020-02-09T10:13:12.30" personId="{E6FDB237-40CF-4526-8881-DAF3CB65FB1A}" id="{C7CFAC9D-2227-4226-AD12-BFCA31B30B48}">
    <text>均参考电动车的预测，根据2020实际保有量做了相应的调整，均增大</text>
  </threadedComment>
</ThreadedComments>
</file>

<file path=xl/threadedComments/threadedComment16.xml><?xml version="1.0" encoding="utf-8"?>
<ThreadedComments xmlns="http://schemas.microsoft.com/office/spreadsheetml/2018/threadedcomments" xmlns:x="http://schemas.openxmlformats.org/spreadsheetml/2006/main">
  <threadedComment ref="D8" dT="2020-02-09T10:13:12.30" personId="{E6FDB237-40CF-4526-8881-DAF3CB65FB1A}" id="{FC1C8F70-04EC-447E-AEEE-B1849C53909B}">
    <text>均参考电动车的预测，根据2020实际保有量做了相应的调整，均增大</text>
  </threadedComment>
</ThreadedComments>
</file>

<file path=xl/threadedComments/threadedComment17.xml><?xml version="1.0" encoding="utf-8"?>
<ThreadedComments xmlns="http://schemas.microsoft.com/office/spreadsheetml/2018/threadedcomments" xmlns:x="http://schemas.openxmlformats.org/spreadsheetml/2006/main">
  <threadedComment ref="D8" dT="2020-02-09T10:13:12.30" personId="{E6FDB237-40CF-4526-8881-DAF3CB65FB1A}" id="{715D3F28-BEC9-46DD-82F8-32E583DD33DC}">
    <text>均参考电动车的预测，根据2020实际保有量做了相应的调整，均增大</text>
  </threadedComment>
</ThreadedComments>
</file>

<file path=xl/threadedComments/threadedComment18.xml><?xml version="1.0" encoding="utf-8"?>
<ThreadedComments xmlns="http://schemas.microsoft.com/office/spreadsheetml/2018/threadedcomments" xmlns:x="http://schemas.openxmlformats.org/spreadsheetml/2006/main">
  <threadedComment ref="D8" dT="2020-02-09T10:13:12.30" personId="{E6FDB237-40CF-4526-8881-DAF3CB65FB1A}" id="{42520C7F-0E14-4612-8E6F-FAA775C9A453}">
    <text>均参考电动车的预测，根据2020实际保有量做了相应的调整，均增大</text>
  </threadedComment>
</ThreadedComments>
</file>

<file path=xl/threadedComments/threadedComment19.xml><?xml version="1.0" encoding="utf-8"?>
<ThreadedComments xmlns="http://schemas.microsoft.com/office/spreadsheetml/2018/threadedcomments" xmlns:x="http://schemas.openxmlformats.org/spreadsheetml/2006/main">
  <threadedComment ref="C8" dT="2020-02-09T10:13:12.30" personId="{E6FDB237-40CF-4526-8881-DAF3CB65FB1A}" id="{6BBE64D7-899A-4C1E-A7CD-C27B8C7A3D8C}">
    <text>均参考电动车的预测，根据2020实际保有量做了相应的调整，均增大</text>
  </threadedComment>
</ThreadedComments>
</file>

<file path=xl/threadedComments/threadedComment20.xml><?xml version="1.0" encoding="utf-8"?>
<ThreadedComments xmlns="http://schemas.microsoft.com/office/spreadsheetml/2018/threadedcomments" xmlns:x="http://schemas.openxmlformats.org/spreadsheetml/2006/main">
  <threadedComment ref="C8" dT="2020-02-09T10:13:12.30" personId="{E6FDB237-40CF-4526-8881-DAF3CB65FB1A}" id="{7599A838-3A3E-4228-AC58-41C303855AE2}">
    <text>均参考电动车的预测，根据2020实际保有量做了相应的调整，均增大</text>
  </threadedComment>
</ThreadedComments>
</file>

<file path=xl/threadedComments/threadedComment21.xml><?xml version="1.0" encoding="utf-8"?>
<ThreadedComments xmlns="http://schemas.microsoft.com/office/spreadsheetml/2018/threadedcomments" xmlns:x="http://schemas.openxmlformats.org/spreadsheetml/2006/main">
  <threadedComment ref="C8" dT="2020-02-09T10:13:12.30" personId="{E6FDB237-40CF-4526-8881-DAF3CB65FB1A}" id="{2E7C6D1F-0E97-4A3F-8475-3EB1ED2868FD}">
    <text>均参考电动车的预测，根据2020实际保有量做了相应的调整，均增大</text>
  </threadedComment>
</ThreadedComments>
</file>

<file path=xl/threadedComments/threadedComment22.xml><?xml version="1.0" encoding="utf-8"?>
<ThreadedComments xmlns="http://schemas.microsoft.com/office/spreadsheetml/2018/threadedcomments" xmlns:x="http://schemas.openxmlformats.org/spreadsheetml/2006/main">
  <threadedComment ref="D8" dT="2020-02-09T10:13:12.30" personId="{E6FDB237-40CF-4526-8881-DAF3CB65FB1A}" id="{A82E3990-1937-4823-B249-09150E5911DA}">
    <text>均参考电动车的预测，根据2020实际保有量做了相应的调整，均增大</text>
  </threadedComment>
</ThreadedComments>
</file>

<file path=xl/threadedComments/threadedComment23.xml><?xml version="1.0" encoding="utf-8"?>
<ThreadedComments xmlns="http://schemas.microsoft.com/office/spreadsheetml/2018/threadedcomments" xmlns:x="http://schemas.openxmlformats.org/spreadsheetml/2006/main">
  <threadedComment ref="D8" dT="2020-02-09T10:13:12.30" personId="{E6FDB237-40CF-4526-8881-DAF3CB65FB1A}" id="{34D390C6-061B-46B9-9264-367D5B2FE52C}">
    <text>均参考电动车的预测，根据2020实际保有量做了相应的调整，均增大</text>
  </threadedComment>
</ThreadedComments>
</file>

<file path=xl/threadedComments/threadedComment24.xml><?xml version="1.0" encoding="utf-8"?>
<ThreadedComments xmlns="http://schemas.microsoft.com/office/spreadsheetml/2018/threadedcomments" xmlns:x="http://schemas.openxmlformats.org/spreadsheetml/2006/main">
  <threadedComment ref="D8" dT="2020-02-09T10:13:12.30" personId="{E6FDB237-40CF-4526-8881-DAF3CB65FB1A}" id="{885A5788-FEBA-49F2-BF74-186607B23127}">
    <text>均参考电动车的预测，根据2020实际保有量做了相应的调整，均增大</text>
  </threadedComment>
</ThreadedComments>
</file>

<file path=xl/threadedComments/threadedComment25.xml><?xml version="1.0" encoding="utf-8"?>
<ThreadedComments xmlns="http://schemas.microsoft.com/office/spreadsheetml/2018/threadedcomments" xmlns:x="http://schemas.openxmlformats.org/spreadsheetml/2006/main">
  <threadedComment ref="C8" dT="2020-02-09T10:13:12.30" personId="{E6FDB237-40CF-4526-8881-DAF3CB65FB1A}" id="{75E36221-E7FB-4930-9611-AD1E5E475CA8}">
    <text>均参考电动车的预测，根据2020实际保有量做了相应的调整，均增大</text>
  </threadedComment>
</ThreadedComments>
</file>

<file path=xl/threadedComments/threadedComment26.xml><?xml version="1.0" encoding="utf-8"?>
<ThreadedComments xmlns="http://schemas.microsoft.com/office/spreadsheetml/2018/threadedcomments" xmlns:x="http://schemas.openxmlformats.org/spreadsheetml/2006/main">
  <threadedComment ref="C8" dT="2020-02-09T10:13:12.30" personId="{E6FDB237-40CF-4526-8881-DAF3CB65FB1A}" id="{4942CF9E-0A24-4853-818C-FBF0A380FDA0}">
    <text>均参考电动车的预测，根据2020实际保有量做了相应的调整，均增大</text>
  </threadedComment>
</ThreadedComments>
</file>

<file path=xl/threadedComments/threadedComment27.xml><?xml version="1.0" encoding="utf-8"?>
<ThreadedComments xmlns="http://schemas.microsoft.com/office/spreadsheetml/2018/threadedcomments" xmlns:x="http://schemas.openxmlformats.org/spreadsheetml/2006/main">
  <threadedComment ref="C8" dT="2020-02-09T10:13:12.30" personId="{E6FDB237-40CF-4526-8881-DAF3CB65FB1A}" id="{8035305D-119D-458F-9DE5-530FC5087924}">
    <text>均参考电动车的预测，根据2020实际保有量做了相应的调整，均增大</text>
  </threadedComment>
</ThreadedComments>
</file>

<file path=xl/threadedComments/threadedComment28.xml><?xml version="1.0" encoding="utf-8"?>
<ThreadedComments xmlns="http://schemas.microsoft.com/office/spreadsheetml/2018/threadedcomments" xmlns:x="http://schemas.openxmlformats.org/spreadsheetml/2006/main">
  <threadedComment ref="D8" dT="2020-02-09T10:13:12.30" personId="{E6FDB237-40CF-4526-8881-DAF3CB65FB1A}" id="{67C47015-00BD-4A2A-A74E-C268EEB19E19}">
    <text>均参考电动车的预测，根据2020实际保有量做了相应的调整，均增大</text>
  </threadedComment>
</ThreadedComments>
</file>

<file path=xl/threadedComments/threadedComment29.xml><?xml version="1.0" encoding="utf-8"?>
<ThreadedComments xmlns="http://schemas.microsoft.com/office/spreadsheetml/2018/threadedcomments" xmlns:x="http://schemas.openxmlformats.org/spreadsheetml/2006/main">
  <threadedComment ref="D8" dT="2020-02-09T10:13:12.30" personId="{E6FDB237-40CF-4526-8881-DAF3CB65FB1A}" id="{09107ADF-CB94-4147-90EC-E30BD099DFD7}">
    <text>均参考电动车的预测，根据2020实际保有量做了相应的调整，均增大</text>
  </threadedComment>
</ThreadedComments>
</file>

<file path=xl/threadedComments/threadedComment30.xml><?xml version="1.0" encoding="utf-8"?>
<ThreadedComments xmlns="http://schemas.microsoft.com/office/spreadsheetml/2018/threadedcomments" xmlns:x="http://schemas.openxmlformats.org/spreadsheetml/2006/main">
  <threadedComment ref="D8" dT="2020-02-09T10:13:12.30" personId="{E6FDB237-40CF-4526-8881-DAF3CB65FB1A}" id="{C6873DFD-DF41-42C0-975D-48F12491E402}">
    <text>均参考电动车的预测，根据2020实际保有量做了相应的调整，均增大</text>
  </threadedComment>
</ThreadedComments>
</file>

<file path=xl/threadedComments/threadedComment31.xml><?xml version="1.0" encoding="utf-8"?>
<ThreadedComments xmlns="http://schemas.microsoft.com/office/spreadsheetml/2018/threadedcomments" xmlns:x="http://schemas.openxmlformats.org/spreadsheetml/2006/main">
  <threadedComment ref="D8" dT="2020-02-09T10:13:12.30" personId="{E6FDB237-40CF-4526-8881-DAF3CB65FB1A}" id="{5B630B11-5DB4-44CB-86AE-3577A673ADBE}">
    <text>均参考电动车的预测，根据2020实际保有量做了相应的调整，均增大</text>
  </threadedComment>
</ThreadedComments>
</file>

<file path=xl/threadedComments/threadedComment32.xml><?xml version="1.0" encoding="utf-8"?>
<ThreadedComments xmlns="http://schemas.microsoft.com/office/spreadsheetml/2018/threadedcomments" xmlns:x="http://schemas.openxmlformats.org/spreadsheetml/2006/main">
  <threadedComment ref="D8" dT="2020-02-09T10:13:12.30" personId="{E6FDB237-40CF-4526-8881-DAF3CB65FB1A}" id="{9E8998C2-DD21-4EAE-8878-93B0572DDB5C}">
    <text>均参考电动车的预测，根据2020实际保有量做了相应的调整，均增大</text>
  </threadedComment>
</ThreadedComments>
</file>

<file path=xl/threadedComments/threadedComment33.xml><?xml version="1.0" encoding="utf-8"?>
<ThreadedComments xmlns="http://schemas.microsoft.com/office/spreadsheetml/2018/threadedcomments" xmlns:x="http://schemas.openxmlformats.org/spreadsheetml/2006/main">
  <threadedComment ref="D8" dT="2020-02-09T10:13:12.30" personId="{E6FDB237-40CF-4526-8881-DAF3CB65FB1A}" id="{69DBBB2A-202C-4590-B9AB-755E518D8615}">
    <text>均参考电动车的预测，根据2020实际保有量做了相应的调整，均增大</text>
  </threadedComment>
</ThreadedComments>
</file>

<file path=xl/threadedComments/threadedComment34.xml><?xml version="1.0" encoding="utf-8"?>
<ThreadedComments xmlns="http://schemas.microsoft.com/office/spreadsheetml/2018/threadedcomments" xmlns:x="http://schemas.openxmlformats.org/spreadsheetml/2006/main">
  <threadedComment ref="C8" dT="2020-02-09T10:13:12.30" personId="{E6FDB237-40CF-4526-8881-DAF3CB65FB1A}" id="{F656D699-BE0D-49F7-A973-84316069A146}">
    <text>均参考电动车的预测，根据2020实际保有量做了相应的调整，均增大</text>
  </threadedComment>
</ThreadedComments>
</file>

<file path=xl/threadedComments/threadedComment35.xml><?xml version="1.0" encoding="utf-8"?>
<ThreadedComments xmlns="http://schemas.microsoft.com/office/spreadsheetml/2018/threadedcomments" xmlns:x="http://schemas.openxmlformats.org/spreadsheetml/2006/main">
  <threadedComment ref="C8" dT="2020-02-09T10:13:12.30" personId="{E6FDB237-40CF-4526-8881-DAF3CB65FB1A}" id="{EFBF7F70-4082-405F-9303-BBCBC7A91045}">
    <text>均参考电动车的预测，根据2020实际保有量做了相应的调整，均增大</text>
  </threadedComment>
</ThreadedComments>
</file>

<file path=xl/threadedComments/threadedComment36.xml><?xml version="1.0" encoding="utf-8"?>
<ThreadedComments xmlns="http://schemas.microsoft.com/office/spreadsheetml/2018/threadedcomments" xmlns:x="http://schemas.openxmlformats.org/spreadsheetml/2006/main">
  <threadedComment ref="C8" dT="2020-02-09T10:13:12.30" personId="{E6FDB237-40CF-4526-8881-DAF3CB65FB1A}" id="{48E6527B-D9A6-4922-BC62-BD5EB58C9287}">
    <text>均参考电动车的预测，根据2020实际保有量做了相应的调整，均增大</text>
  </threadedComment>
</ThreadedComments>
</file>

<file path=xl/threadedComments/threadedComment37.xml><?xml version="1.0" encoding="utf-8"?>
<ThreadedComments xmlns="http://schemas.microsoft.com/office/spreadsheetml/2018/threadedcomments" xmlns:x="http://schemas.openxmlformats.org/spreadsheetml/2006/main">
  <threadedComment ref="C8" dT="2020-02-09T10:13:12.30" personId="{E6FDB237-40CF-4526-8881-DAF3CB65FB1A}" id="{17684AAE-C8B6-4705-B2E7-BBC4BA2D60EA}">
    <text>均参考电动车的预测，根据2020实际保有量做了相应的调整，均增大</text>
  </threadedComment>
</ThreadedComments>
</file>

<file path=xl/threadedComments/threadedComment38.xml><?xml version="1.0" encoding="utf-8"?>
<ThreadedComments xmlns="http://schemas.microsoft.com/office/spreadsheetml/2018/threadedcomments" xmlns:x="http://schemas.openxmlformats.org/spreadsheetml/2006/main">
  <threadedComment ref="C8" dT="2020-02-09T10:13:12.30" personId="{E6FDB237-40CF-4526-8881-DAF3CB65FB1A}" id="{D2DFAB13-0212-4931-A063-2F6B42452913}">
    <text>均参考电动车的预测，根据2020实际保有量做了相应的调整，均增大</text>
  </threadedComment>
</ThreadedComments>
</file>

<file path=xl/threadedComments/threadedComment39.xml><?xml version="1.0" encoding="utf-8"?>
<ThreadedComments xmlns="http://schemas.microsoft.com/office/spreadsheetml/2018/threadedcomments" xmlns:x="http://schemas.openxmlformats.org/spreadsheetml/2006/main">
  <threadedComment ref="C8" dT="2020-02-09T10:13:12.30" personId="{E6FDB237-40CF-4526-8881-DAF3CB65FB1A}" id="{A71FBBA9-6C9D-4058-BC3A-E3E972CB1A88}">
    <text>均参考电动车的预测，根据2020实际保有量做了相应的调整，均增大</text>
  </threadedComment>
</ThreadedComment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8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9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0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1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2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3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4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2.xml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19.xml"/><Relationship Id="rId4" Type="http://schemas.microsoft.com/office/2017/10/relationships/threadedComment" Target="../threadedComments/threadedComment3.xml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20.xml"/><Relationship Id="rId4" Type="http://schemas.microsoft.com/office/2017/10/relationships/threadedComment" Target="../threadedComments/threadedComment4.xml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21.xml"/><Relationship Id="rId4" Type="http://schemas.microsoft.com/office/2017/10/relationships/threadedComment" Target="../threadedComments/threadedComment5.xml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22.xml"/><Relationship Id="rId4" Type="http://schemas.microsoft.com/office/2017/10/relationships/threadedComment" Target="../threadedComments/threadedComment6.xml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23.xml"/><Relationship Id="rId4" Type="http://schemas.microsoft.com/office/2017/10/relationships/threadedComment" Target="../threadedComments/threadedComment7.xml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24.xml"/><Relationship Id="rId4" Type="http://schemas.microsoft.com/office/2017/10/relationships/threadedComment" Target="../threadedComments/threadedComment8.xml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drawing" Target="../drawings/drawing25.xml"/><Relationship Id="rId4" Type="http://schemas.microsoft.com/office/2017/10/relationships/threadedComment" Target="../threadedComments/threadedComment9.xml"/></Relationships>
</file>

<file path=xl/worksheets/_rels/sheet47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0.xml"/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48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1.xml"/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49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2.xml"/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50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3.xml"/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5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4.xml"/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5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5.xml"/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5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6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7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8.bin"/></Relationships>
</file>

<file path=xl/worksheets/_rels/sheet58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6.xml"/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59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7.xml"/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_rels/sheet60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8.xml"/><Relationship Id="rId2" Type="http://schemas.openxmlformats.org/officeDocument/2006/relationships/comments" Target="../comments18.xml"/><Relationship Id="rId1" Type="http://schemas.openxmlformats.org/officeDocument/2006/relationships/vmlDrawing" Target="../drawings/vmlDrawing18.vml"/></Relationships>
</file>

<file path=xl/worksheets/_rels/sheet6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9.xml"/><Relationship Id="rId2" Type="http://schemas.openxmlformats.org/officeDocument/2006/relationships/comments" Target="../comments19.xml"/><Relationship Id="rId1" Type="http://schemas.openxmlformats.org/officeDocument/2006/relationships/vmlDrawing" Target="../drawings/vmlDrawing19.vml"/></Relationships>
</file>

<file path=xl/worksheets/_rels/sheet6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0.xml"/><Relationship Id="rId2" Type="http://schemas.openxmlformats.org/officeDocument/2006/relationships/comments" Target="../comments20.xml"/><Relationship Id="rId1" Type="http://schemas.openxmlformats.org/officeDocument/2006/relationships/vmlDrawing" Target="../drawings/vmlDrawing20.vml"/></Relationships>
</file>

<file path=xl/worksheets/_rels/sheet6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1.xml"/><Relationship Id="rId2" Type="http://schemas.openxmlformats.org/officeDocument/2006/relationships/comments" Target="../comments21.xml"/><Relationship Id="rId1" Type="http://schemas.openxmlformats.org/officeDocument/2006/relationships/vmlDrawing" Target="../drawings/vmlDrawing21.vml"/></Relationships>
</file>

<file path=xl/worksheets/_rels/sheet6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2.xml"/><Relationship Id="rId2" Type="http://schemas.openxmlformats.org/officeDocument/2006/relationships/comments" Target="../comments22.xml"/><Relationship Id="rId1" Type="http://schemas.openxmlformats.org/officeDocument/2006/relationships/vmlDrawing" Target="../drawings/vmlDrawing22.vml"/></Relationships>
</file>

<file path=xl/worksheets/_rels/sheet6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3.xml"/><Relationship Id="rId2" Type="http://schemas.openxmlformats.org/officeDocument/2006/relationships/comments" Target="../comments23.xml"/><Relationship Id="rId1" Type="http://schemas.openxmlformats.org/officeDocument/2006/relationships/vmlDrawing" Target="../drawings/vmlDrawing23.vml"/></Relationships>
</file>

<file path=xl/worksheets/_rels/sheet66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4.xml"/><Relationship Id="rId2" Type="http://schemas.openxmlformats.org/officeDocument/2006/relationships/comments" Target="../comments24.xml"/><Relationship Id="rId1" Type="http://schemas.openxmlformats.org/officeDocument/2006/relationships/vmlDrawing" Target="../drawings/vmlDrawing24.vml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29.bin"/><Relationship Id="rId4" Type="http://schemas.microsoft.com/office/2017/10/relationships/threadedComment" Target="../threadedComments/threadedComment25.xml"/></Relationships>
</file>

<file path=xl/worksheets/_rels/sheet68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6.xml"/><Relationship Id="rId2" Type="http://schemas.openxmlformats.org/officeDocument/2006/relationships/comments" Target="../comments26.xml"/><Relationship Id="rId1" Type="http://schemas.openxmlformats.org/officeDocument/2006/relationships/vmlDrawing" Target="../drawings/vmlDrawing26.vml"/></Relationships>
</file>

<file path=xl/worksheets/_rels/sheet69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7.xml"/><Relationship Id="rId2" Type="http://schemas.openxmlformats.org/officeDocument/2006/relationships/comments" Target="../comments27.xml"/><Relationship Id="rId1" Type="http://schemas.openxmlformats.org/officeDocument/2006/relationships/vmlDrawing" Target="../drawings/vmlDrawing27.vml"/></Relationships>
</file>

<file path=xl/worksheets/_rels/sheet70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8.xml"/><Relationship Id="rId2" Type="http://schemas.openxmlformats.org/officeDocument/2006/relationships/comments" Target="../comments28.xml"/><Relationship Id="rId1" Type="http://schemas.openxmlformats.org/officeDocument/2006/relationships/vmlDrawing" Target="../drawings/vmlDrawing28.vml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vmlDrawing" Target="../drawings/vmlDrawing29.vml"/><Relationship Id="rId1" Type="http://schemas.openxmlformats.org/officeDocument/2006/relationships/printerSettings" Target="../printerSettings/printerSettings30.bin"/><Relationship Id="rId4" Type="http://schemas.microsoft.com/office/2017/10/relationships/threadedComment" Target="../threadedComments/threadedComment29.xml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31.bin"/><Relationship Id="rId4" Type="http://schemas.microsoft.com/office/2017/10/relationships/threadedComment" Target="../threadedComments/threadedComment30.xml"/></Relationships>
</file>

<file path=xl/worksheets/_rels/sheet7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1.xml"/><Relationship Id="rId2" Type="http://schemas.openxmlformats.org/officeDocument/2006/relationships/comments" Target="../comments31.xml"/><Relationship Id="rId1" Type="http://schemas.openxmlformats.org/officeDocument/2006/relationships/vmlDrawing" Target="../drawings/vmlDrawing31.vml"/></Relationships>
</file>

<file path=xl/worksheets/_rels/sheet7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2.xml"/><Relationship Id="rId2" Type="http://schemas.openxmlformats.org/officeDocument/2006/relationships/comments" Target="../comments32.xml"/><Relationship Id="rId1" Type="http://schemas.openxmlformats.org/officeDocument/2006/relationships/vmlDrawing" Target="../drawings/vmlDrawing32.vml"/></Relationships>
</file>

<file path=xl/worksheets/_rels/sheet7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3.xml"/><Relationship Id="rId2" Type="http://schemas.openxmlformats.org/officeDocument/2006/relationships/comments" Target="../comments33.xml"/><Relationship Id="rId1" Type="http://schemas.openxmlformats.org/officeDocument/2006/relationships/vmlDrawing" Target="../drawings/vmlDrawing33.vml"/></Relationships>
</file>

<file path=xl/worksheets/_rels/sheet76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4.xml"/><Relationship Id="rId2" Type="http://schemas.openxmlformats.org/officeDocument/2006/relationships/comments" Target="../comments34.xml"/><Relationship Id="rId1" Type="http://schemas.openxmlformats.org/officeDocument/2006/relationships/vmlDrawing" Target="../drawings/vmlDrawing34.vml"/></Relationships>
</file>

<file path=xl/worksheets/_rels/sheet77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5.xml"/><Relationship Id="rId2" Type="http://schemas.openxmlformats.org/officeDocument/2006/relationships/comments" Target="../comments35.xml"/><Relationship Id="rId1" Type="http://schemas.openxmlformats.org/officeDocument/2006/relationships/vmlDrawing" Target="../drawings/vmlDrawing35.vml"/></Relationships>
</file>

<file path=xl/worksheets/_rels/sheet78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6.xml"/><Relationship Id="rId2" Type="http://schemas.openxmlformats.org/officeDocument/2006/relationships/comments" Target="../comments36.xml"/><Relationship Id="rId1" Type="http://schemas.openxmlformats.org/officeDocument/2006/relationships/vmlDrawing" Target="../drawings/vmlDrawing36.vml"/></Relationships>
</file>

<file path=xl/worksheets/_rels/sheet79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7.xml"/><Relationship Id="rId2" Type="http://schemas.openxmlformats.org/officeDocument/2006/relationships/comments" Target="../comments37.xml"/><Relationship Id="rId1" Type="http://schemas.openxmlformats.org/officeDocument/2006/relationships/vmlDrawing" Target="../drawings/vmlDrawing37.vml"/></Relationships>
</file>

<file path=xl/worksheets/_rels/sheet80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8.xml"/><Relationship Id="rId2" Type="http://schemas.openxmlformats.org/officeDocument/2006/relationships/comments" Target="../comments38.xml"/><Relationship Id="rId1" Type="http://schemas.openxmlformats.org/officeDocument/2006/relationships/vmlDrawing" Target="../drawings/vmlDrawing38.vml"/></Relationships>
</file>

<file path=xl/worksheets/_rels/sheet8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9.xml"/><Relationship Id="rId2" Type="http://schemas.openxmlformats.org/officeDocument/2006/relationships/comments" Target="../comments39.xml"/><Relationship Id="rId1" Type="http://schemas.openxmlformats.org/officeDocument/2006/relationships/vmlDrawing" Target="../drawings/vmlDrawing39.v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94F33-8C5B-44BA-B941-F0B035E8AB25}">
  <sheetPr codeName="Sheet1"/>
  <dimension ref="B2:P346"/>
  <sheetViews>
    <sheetView workbookViewId="0">
      <selection activeCell="N3" sqref="N3"/>
    </sheetView>
  </sheetViews>
  <sheetFormatPr defaultRowHeight="13.5" x14ac:dyDescent="0.3"/>
  <cols>
    <col min="2" max="2" width="18.1328125" customWidth="1"/>
    <col min="6" max="6" width="20.3984375" customWidth="1"/>
    <col min="10" max="10" width="19.1328125" customWidth="1"/>
  </cols>
  <sheetData>
    <row r="2" spans="2:16" x14ac:dyDescent="0.3">
      <c r="C2" s="172" t="s">
        <v>743</v>
      </c>
      <c r="D2" s="172"/>
      <c r="E2" s="172"/>
      <c r="G2" t="s">
        <v>755</v>
      </c>
      <c r="J2" s="8"/>
      <c r="K2" s="8"/>
      <c r="L2" s="8" t="s">
        <v>743</v>
      </c>
      <c r="M2" s="8"/>
      <c r="N2" s="8"/>
      <c r="O2" s="8" t="s">
        <v>755</v>
      </c>
      <c r="P2" s="8"/>
    </row>
    <row r="3" spans="2:16" x14ac:dyDescent="0.3">
      <c r="C3" t="s">
        <v>409</v>
      </c>
      <c r="D3" t="s">
        <v>410</v>
      </c>
      <c r="E3" t="s">
        <v>411</v>
      </c>
      <c r="G3" t="s">
        <v>409</v>
      </c>
      <c r="H3" t="s">
        <v>410</v>
      </c>
      <c r="I3" t="s">
        <v>411</v>
      </c>
      <c r="J3" s="8"/>
      <c r="K3" s="8" t="s">
        <v>409</v>
      </c>
      <c r="L3" s="8" t="s">
        <v>410</v>
      </c>
      <c r="M3" s="8" t="s">
        <v>411</v>
      </c>
      <c r="N3" s="8" t="s">
        <v>409</v>
      </c>
      <c r="O3" s="8" t="s">
        <v>410</v>
      </c>
      <c r="P3" s="8" t="s">
        <v>411</v>
      </c>
    </row>
    <row r="4" spans="2:16" x14ac:dyDescent="0.3">
      <c r="B4" t="s">
        <v>412</v>
      </c>
      <c r="C4">
        <v>5</v>
      </c>
      <c r="D4">
        <v>0</v>
      </c>
      <c r="E4">
        <v>0</v>
      </c>
      <c r="F4" t="s">
        <v>412</v>
      </c>
      <c r="G4">
        <v>144</v>
      </c>
      <c r="J4" s="8" t="str">
        <f t="shared" ref="J4:J67" si="0">IF(B4&gt;0,B4,0)</f>
        <v>阿坝藏族羌族自治州</v>
      </c>
      <c r="K4" s="8">
        <f>IF(C4&gt;0,C4,0)</f>
        <v>5</v>
      </c>
      <c r="L4" s="8">
        <f t="shared" ref="L4:L67" si="1">IF(D4&gt;0,D4,0)</f>
        <v>0</v>
      </c>
      <c r="M4" s="8">
        <f t="shared" ref="M4:M67" si="2">IF(E4&gt;0,E4,0)</f>
        <v>0</v>
      </c>
      <c r="N4" s="8">
        <f>IF(G4&gt;0,G4,0)</f>
        <v>144</v>
      </c>
      <c r="O4" s="8">
        <f t="shared" ref="O4:P4" si="3">IF(H4&gt;0,H4,0)</f>
        <v>0</v>
      </c>
      <c r="P4" s="8">
        <f t="shared" si="3"/>
        <v>0</v>
      </c>
    </row>
    <row r="5" spans="2:16" x14ac:dyDescent="0.3">
      <c r="B5" t="s">
        <v>413</v>
      </c>
      <c r="C5">
        <v>12</v>
      </c>
      <c r="D5">
        <v>10</v>
      </c>
      <c r="E5">
        <v>0</v>
      </c>
      <c r="F5" t="s">
        <v>413</v>
      </c>
      <c r="G5">
        <v>146</v>
      </c>
      <c r="J5" s="8" t="str">
        <f t="shared" si="0"/>
        <v>阿克苏地区</v>
      </c>
      <c r="K5" s="8">
        <f t="shared" ref="K5:K68" si="4">IF(C5&gt;0,C5,0)</f>
        <v>12</v>
      </c>
      <c r="L5" s="8">
        <f t="shared" si="1"/>
        <v>10</v>
      </c>
      <c r="M5" s="8">
        <f t="shared" si="2"/>
        <v>0</v>
      </c>
      <c r="N5" s="8">
        <f t="shared" ref="N5:N68" si="5">IF(G5&gt;0,G5,0)</f>
        <v>146</v>
      </c>
      <c r="O5" s="8">
        <f t="shared" ref="O5:O68" si="6">IF(H5&gt;0,H5,0)</f>
        <v>0</v>
      </c>
      <c r="P5" s="8">
        <f t="shared" ref="P5:P68" si="7">IF(I5&gt;0,I5,0)</f>
        <v>0</v>
      </c>
    </row>
    <row r="6" spans="2:16" x14ac:dyDescent="0.3">
      <c r="B6" t="s">
        <v>744</v>
      </c>
      <c r="C6">
        <v>2</v>
      </c>
      <c r="D6">
        <v>0</v>
      </c>
      <c r="E6">
        <v>0</v>
      </c>
      <c r="F6" t="s">
        <v>744</v>
      </c>
      <c r="G6">
        <v>28</v>
      </c>
      <c r="J6" s="8" t="str">
        <f t="shared" si="0"/>
        <v>阿拉善盟</v>
      </c>
      <c r="K6" s="8">
        <f t="shared" si="4"/>
        <v>2</v>
      </c>
      <c r="L6" s="8">
        <f t="shared" si="1"/>
        <v>0</v>
      </c>
      <c r="M6" s="8">
        <f t="shared" si="2"/>
        <v>0</v>
      </c>
      <c r="N6" s="8">
        <f t="shared" si="5"/>
        <v>28</v>
      </c>
      <c r="O6" s="8">
        <f t="shared" si="6"/>
        <v>0</v>
      </c>
      <c r="P6" s="8">
        <f t="shared" si="7"/>
        <v>0</v>
      </c>
    </row>
    <row r="7" spans="2:16" x14ac:dyDescent="0.3">
      <c r="B7" t="s">
        <v>414</v>
      </c>
      <c r="C7">
        <v>69</v>
      </c>
      <c r="D7">
        <v>8</v>
      </c>
      <c r="E7">
        <v>43</v>
      </c>
      <c r="F7" t="s">
        <v>414</v>
      </c>
      <c r="G7">
        <v>157</v>
      </c>
      <c r="J7" s="8" t="str">
        <f t="shared" si="0"/>
        <v>阿勒泰地区</v>
      </c>
      <c r="K7" s="8">
        <f t="shared" si="4"/>
        <v>69</v>
      </c>
      <c r="L7" s="8">
        <f t="shared" si="1"/>
        <v>8</v>
      </c>
      <c r="M7" s="8">
        <f t="shared" si="2"/>
        <v>43</v>
      </c>
      <c r="N7" s="8">
        <f t="shared" si="5"/>
        <v>157</v>
      </c>
      <c r="O7" s="8">
        <f t="shared" si="6"/>
        <v>0</v>
      </c>
      <c r="P7" s="8">
        <f t="shared" si="7"/>
        <v>0</v>
      </c>
    </row>
    <row r="8" spans="2:16" x14ac:dyDescent="0.3">
      <c r="B8" t="s">
        <v>745</v>
      </c>
      <c r="F8" t="s">
        <v>745</v>
      </c>
      <c r="G8">
        <v>63</v>
      </c>
      <c r="J8" s="8" t="str">
        <f t="shared" si="0"/>
        <v>阿里地区</v>
      </c>
      <c r="K8" s="8">
        <f t="shared" si="4"/>
        <v>0</v>
      </c>
      <c r="L8" s="8">
        <f t="shared" si="1"/>
        <v>0</v>
      </c>
      <c r="M8" s="8">
        <f t="shared" si="2"/>
        <v>0</v>
      </c>
      <c r="N8" s="8">
        <f t="shared" si="5"/>
        <v>63</v>
      </c>
      <c r="O8" s="8">
        <f t="shared" si="6"/>
        <v>0</v>
      </c>
      <c r="P8" s="8">
        <f t="shared" si="7"/>
        <v>0</v>
      </c>
    </row>
    <row r="9" spans="2:16" x14ac:dyDescent="0.3">
      <c r="B9" t="s">
        <v>415</v>
      </c>
      <c r="C9">
        <v>124</v>
      </c>
      <c r="D9">
        <v>80</v>
      </c>
      <c r="E9">
        <v>0</v>
      </c>
      <c r="F9" t="s">
        <v>415</v>
      </c>
      <c r="G9">
        <v>116</v>
      </c>
      <c r="J9" s="8" t="str">
        <f t="shared" si="0"/>
        <v>安康市</v>
      </c>
      <c r="K9" s="8">
        <f t="shared" si="4"/>
        <v>124</v>
      </c>
      <c r="L9" s="8">
        <f t="shared" si="1"/>
        <v>80</v>
      </c>
      <c r="M9" s="8">
        <f t="shared" si="2"/>
        <v>0</v>
      </c>
      <c r="N9" s="8">
        <f t="shared" si="5"/>
        <v>116</v>
      </c>
      <c r="O9" s="8">
        <f t="shared" si="6"/>
        <v>0</v>
      </c>
      <c r="P9" s="8">
        <f t="shared" si="7"/>
        <v>0</v>
      </c>
    </row>
    <row r="10" spans="2:16" x14ac:dyDescent="0.3">
      <c r="B10" t="s">
        <v>416</v>
      </c>
      <c r="C10">
        <v>276</v>
      </c>
      <c r="D10">
        <v>150</v>
      </c>
      <c r="E10">
        <v>80</v>
      </c>
      <c r="F10" t="s">
        <v>416</v>
      </c>
      <c r="G10">
        <v>344</v>
      </c>
      <c r="H10">
        <v>1</v>
      </c>
      <c r="I10">
        <v>1</v>
      </c>
      <c r="J10" s="8" t="str">
        <f t="shared" si="0"/>
        <v>安庆市</v>
      </c>
      <c r="K10" s="8">
        <f t="shared" si="4"/>
        <v>276</v>
      </c>
      <c r="L10" s="8">
        <f t="shared" si="1"/>
        <v>150</v>
      </c>
      <c r="M10" s="8">
        <f t="shared" si="2"/>
        <v>80</v>
      </c>
      <c r="N10" s="8">
        <f t="shared" si="5"/>
        <v>344</v>
      </c>
      <c r="O10" s="8">
        <f t="shared" si="6"/>
        <v>1</v>
      </c>
      <c r="P10" s="8">
        <f t="shared" si="7"/>
        <v>1</v>
      </c>
    </row>
    <row r="11" spans="2:16" x14ac:dyDescent="0.3">
      <c r="B11" t="s">
        <v>417</v>
      </c>
      <c r="C11">
        <v>197</v>
      </c>
      <c r="D11">
        <v>115</v>
      </c>
      <c r="E11">
        <v>0</v>
      </c>
      <c r="F11" t="s">
        <v>417</v>
      </c>
      <c r="G11">
        <v>246</v>
      </c>
      <c r="H11">
        <v>12</v>
      </c>
      <c r="J11" s="8" t="str">
        <f t="shared" si="0"/>
        <v>安顺市</v>
      </c>
      <c r="K11" s="8">
        <f t="shared" si="4"/>
        <v>197</v>
      </c>
      <c r="L11" s="8">
        <f t="shared" si="1"/>
        <v>115</v>
      </c>
      <c r="M11" s="8">
        <f t="shared" si="2"/>
        <v>0</v>
      </c>
      <c r="N11" s="8">
        <f t="shared" si="5"/>
        <v>246</v>
      </c>
      <c r="O11" s="8">
        <f t="shared" si="6"/>
        <v>12</v>
      </c>
      <c r="P11" s="8">
        <f t="shared" si="7"/>
        <v>0</v>
      </c>
    </row>
    <row r="12" spans="2:16" x14ac:dyDescent="0.3">
      <c r="B12" t="s">
        <v>418</v>
      </c>
      <c r="C12">
        <v>927</v>
      </c>
      <c r="D12">
        <v>865</v>
      </c>
      <c r="E12">
        <v>0</v>
      </c>
      <c r="F12" t="s">
        <v>418</v>
      </c>
      <c r="G12">
        <v>463</v>
      </c>
      <c r="J12" s="8" t="str">
        <f t="shared" si="0"/>
        <v>安阳市</v>
      </c>
      <c r="K12" s="8">
        <f t="shared" si="4"/>
        <v>927</v>
      </c>
      <c r="L12" s="8">
        <f t="shared" si="1"/>
        <v>865</v>
      </c>
      <c r="M12" s="8">
        <f t="shared" si="2"/>
        <v>0</v>
      </c>
      <c r="N12" s="8">
        <f t="shared" si="5"/>
        <v>463</v>
      </c>
      <c r="O12" s="8">
        <f t="shared" si="6"/>
        <v>0</v>
      </c>
      <c r="P12" s="8">
        <f t="shared" si="7"/>
        <v>0</v>
      </c>
    </row>
    <row r="13" spans="2:16" x14ac:dyDescent="0.3">
      <c r="B13" t="s">
        <v>419</v>
      </c>
      <c r="C13">
        <v>460</v>
      </c>
      <c r="D13">
        <v>100</v>
      </c>
      <c r="E13">
        <v>0</v>
      </c>
      <c r="F13" t="s">
        <v>419</v>
      </c>
      <c r="G13">
        <v>431</v>
      </c>
      <c r="J13" s="8" t="str">
        <f t="shared" si="0"/>
        <v>鞍山市</v>
      </c>
      <c r="K13" s="8">
        <f t="shared" si="4"/>
        <v>460</v>
      </c>
      <c r="L13" s="8">
        <f t="shared" si="1"/>
        <v>100</v>
      </c>
      <c r="M13" s="8">
        <f t="shared" si="2"/>
        <v>0</v>
      </c>
      <c r="N13" s="8">
        <f t="shared" si="5"/>
        <v>431</v>
      </c>
      <c r="O13" s="8">
        <f t="shared" si="6"/>
        <v>0</v>
      </c>
      <c r="P13" s="8">
        <f t="shared" si="7"/>
        <v>0</v>
      </c>
    </row>
    <row r="14" spans="2:16" x14ac:dyDescent="0.3">
      <c r="B14" t="s">
        <v>420</v>
      </c>
      <c r="C14">
        <v>54</v>
      </c>
      <c r="D14">
        <v>51</v>
      </c>
      <c r="E14">
        <v>0</v>
      </c>
      <c r="F14" t="s">
        <v>420</v>
      </c>
      <c r="G14">
        <v>119</v>
      </c>
      <c r="J14" s="8" t="str">
        <f t="shared" si="0"/>
        <v>巴彦淖尔市</v>
      </c>
      <c r="K14" s="8">
        <f t="shared" si="4"/>
        <v>54</v>
      </c>
      <c r="L14" s="8">
        <f t="shared" si="1"/>
        <v>51</v>
      </c>
      <c r="M14" s="8">
        <f t="shared" si="2"/>
        <v>0</v>
      </c>
      <c r="N14" s="8">
        <f t="shared" si="5"/>
        <v>119</v>
      </c>
      <c r="O14" s="8">
        <f t="shared" si="6"/>
        <v>0</v>
      </c>
      <c r="P14" s="8">
        <f t="shared" si="7"/>
        <v>0</v>
      </c>
    </row>
    <row r="15" spans="2:16" x14ac:dyDescent="0.3">
      <c r="B15" t="s">
        <v>421</v>
      </c>
      <c r="C15">
        <v>8</v>
      </c>
      <c r="D15">
        <v>2</v>
      </c>
      <c r="E15">
        <v>0</v>
      </c>
      <c r="F15" t="s">
        <v>421</v>
      </c>
      <c r="G15">
        <v>124</v>
      </c>
      <c r="J15" s="8" t="str">
        <f t="shared" si="0"/>
        <v>巴音郭楞蒙古自治州</v>
      </c>
      <c r="K15" s="8">
        <f t="shared" si="4"/>
        <v>8</v>
      </c>
      <c r="L15" s="8">
        <f t="shared" si="1"/>
        <v>2</v>
      </c>
      <c r="M15" s="8">
        <f t="shared" si="2"/>
        <v>0</v>
      </c>
      <c r="N15" s="8">
        <f t="shared" si="5"/>
        <v>124</v>
      </c>
      <c r="O15" s="8">
        <f t="shared" si="6"/>
        <v>0</v>
      </c>
      <c r="P15" s="8">
        <f t="shared" si="7"/>
        <v>0</v>
      </c>
    </row>
    <row r="16" spans="2:16" x14ac:dyDescent="0.3">
      <c r="B16" t="s">
        <v>422</v>
      </c>
      <c r="C16">
        <v>55</v>
      </c>
      <c r="D16">
        <v>38</v>
      </c>
      <c r="E16">
        <v>0</v>
      </c>
      <c r="F16" t="s">
        <v>422</v>
      </c>
      <c r="G16">
        <v>123</v>
      </c>
      <c r="J16" s="8" t="str">
        <f t="shared" si="0"/>
        <v>巴中市</v>
      </c>
      <c r="K16" s="8">
        <f t="shared" si="4"/>
        <v>55</v>
      </c>
      <c r="L16" s="8">
        <f t="shared" si="1"/>
        <v>38</v>
      </c>
      <c r="M16" s="8">
        <f t="shared" si="2"/>
        <v>0</v>
      </c>
      <c r="N16" s="8">
        <f t="shared" si="5"/>
        <v>123</v>
      </c>
      <c r="O16" s="8">
        <f t="shared" si="6"/>
        <v>0</v>
      </c>
      <c r="P16" s="8">
        <f t="shared" si="7"/>
        <v>0</v>
      </c>
    </row>
    <row r="17" spans="2:16" x14ac:dyDescent="0.3">
      <c r="B17" t="s">
        <v>423</v>
      </c>
      <c r="C17">
        <v>59</v>
      </c>
      <c r="D17">
        <v>54</v>
      </c>
      <c r="E17">
        <v>0</v>
      </c>
      <c r="F17" t="s">
        <v>423</v>
      </c>
      <c r="G17">
        <v>97</v>
      </c>
      <c r="J17" s="8" t="str">
        <f t="shared" si="0"/>
        <v>白城市</v>
      </c>
      <c r="K17" s="8">
        <f t="shared" si="4"/>
        <v>59</v>
      </c>
      <c r="L17" s="8">
        <f t="shared" si="1"/>
        <v>54</v>
      </c>
      <c r="M17" s="8">
        <f t="shared" si="2"/>
        <v>0</v>
      </c>
      <c r="N17" s="8">
        <f t="shared" si="5"/>
        <v>97</v>
      </c>
      <c r="O17" s="8">
        <f t="shared" si="6"/>
        <v>0</v>
      </c>
      <c r="P17" s="8">
        <f t="shared" si="7"/>
        <v>0</v>
      </c>
    </row>
    <row r="18" spans="2:16" x14ac:dyDescent="0.3">
      <c r="B18" t="s">
        <v>424</v>
      </c>
      <c r="C18">
        <v>214</v>
      </c>
      <c r="D18">
        <v>146</v>
      </c>
      <c r="E18">
        <v>0</v>
      </c>
      <c r="F18" t="s">
        <v>424</v>
      </c>
      <c r="G18">
        <v>153</v>
      </c>
      <c r="H18">
        <v>27</v>
      </c>
      <c r="J18" s="8" t="str">
        <f t="shared" si="0"/>
        <v>白山市</v>
      </c>
      <c r="K18" s="8">
        <f t="shared" si="4"/>
        <v>214</v>
      </c>
      <c r="L18" s="8">
        <f t="shared" si="1"/>
        <v>146</v>
      </c>
      <c r="M18" s="8">
        <f t="shared" si="2"/>
        <v>0</v>
      </c>
      <c r="N18" s="8">
        <f t="shared" si="5"/>
        <v>153</v>
      </c>
      <c r="O18" s="8">
        <f t="shared" si="6"/>
        <v>27</v>
      </c>
      <c r="P18" s="8">
        <f t="shared" si="7"/>
        <v>0</v>
      </c>
    </row>
    <row r="19" spans="2:16" x14ac:dyDescent="0.3">
      <c r="B19" t="s">
        <v>425</v>
      </c>
      <c r="C19">
        <v>139</v>
      </c>
      <c r="D19">
        <v>139</v>
      </c>
      <c r="E19">
        <v>0</v>
      </c>
      <c r="F19" t="s">
        <v>425</v>
      </c>
      <c r="G19">
        <v>115</v>
      </c>
      <c r="J19" s="8" t="str">
        <f t="shared" si="0"/>
        <v>白银市</v>
      </c>
      <c r="K19" s="8">
        <f t="shared" si="4"/>
        <v>139</v>
      </c>
      <c r="L19" s="8">
        <f t="shared" si="1"/>
        <v>139</v>
      </c>
      <c r="M19" s="8">
        <f t="shared" si="2"/>
        <v>0</v>
      </c>
      <c r="N19" s="8">
        <f t="shared" si="5"/>
        <v>115</v>
      </c>
      <c r="O19" s="8">
        <f t="shared" si="6"/>
        <v>0</v>
      </c>
      <c r="P19" s="8">
        <f t="shared" si="7"/>
        <v>0</v>
      </c>
    </row>
    <row r="20" spans="2:16" x14ac:dyDescent="0.3">
      <c r="B20" t="s">
        <v>426</v>
      </c>
      <c r="C20">
        <v>82</v>
      </c>
      <c r="D20">
        <v>64</v>
      </c>
      <c r="E20">
        <v>0</v>
      </c>
      <c r="F20" t="s">
        <v>426</v>
      </c>
      <c r="G20">
        <v>99</v>
      </c>
      <c r="J20" s="8" t="str">
        <f t="shared" si="0"/>
        <v>百色市</v>
      </c>
      <c r="K20" s="8">
        <f t="shared" si="4"/>
        <v>82</v>
      </c>
      <c r="L20" s="8">
        <f t="shared" si="1"/>
        <v>64</v>
      </c>
      <c r="M20" s="8">
        <f t="shared" si="2"/>
        <v>0</v>
      </c>
      <c r="N20" s="8">
        <f t="shared" si="5"/>
        <v>99</v>
      </c>
      <c r="O20" s="8">
        <f t="shared" si="6"/>
        <v>0</v>
      </c>
      <c r="P20" s="8">
        <f t="shared" si="7"/>
        <v>0</v>
      </c>
    </row>
    <row r="21" spans="2:16" x14ac:dyDescent="0.3">
      <c r="B21" t="s">
        <v>427</v>
      </c>
      <c r="C21">
        <v>559</v>
      </c>
      <c r="D21">
        <v>500</v>
      </c>
      <c r="E21">
        <v>0</v>
      </c>
      <c r="F21" t="s">
        <v>427</v>
      </c>
      <c r="G21">
        <v>376</v>
      </c>
      <c r="J21" s="8" t="str">
        <f t="shared" si="0"/>
        <v>蚌埠市</v>
      </c>
      <c r="K21" s="8">
        <f t="shared" si="4"/>
        <v>559</v>
      </c>
      <c r="L21" s="8">
        <f t="shared" si="1"/>
        <v>500</v>
      </c>
      <c r="M21" s="8">
        <f t="shared" si="2"/>
        <v>0</v>
      </c>
      <c r="N21" s="8">
        <f t="shared" si="5"/>
        <v>376</v>
      </c>
      <c r="O21" s="8">
        <f t="shared" si="6"/>
        <v>0</v>
      </c>
      <c r="P21" s="8">
        <f t="shared" si="7"/>
        <v>0</v>
      </c>
    </row>
    <row r="22" spans="2:16" x14ac:dyDescent="0.3">
      <c r="B22" t="s">
        <v>428</v>
      </c>
      <c r="C22">
        <v>274</v>
      </c>
      <c r="D22">
        <v>50</v>
      </c>
      <c r="E22">
        <v>200</v>
      </c>
      <c r="F22" t="s">
        <v>428</v>
      </c>
      <c r="G22">
        <v>446</v>
      </c>
      <c r="H22">
        <v>34</v>
      </c>
      <c r="J22" s="8" t="str">
        <f t="shared" si="0"/>
        <v>包头市</v>
      </c>
      <c r="K22" s="8">
        <f t="shared" si="4"/>
        <v>274</v>
      </c>
      <c r="L22" s="8">
        <f t="shared" si="1"/>
        <v>50</v>
      </c>
      <c r="M22" s="8">
        <f t="shared" si="2"/>
        <v>200</v>
      </c>
      <c r="N22" s="8">
        <f t="shared" si="5"/>
        <v>446</v>
      </c>
      <c r="O22" s="8">
        <f t="shared" si="6"/>
        <v>34</v>
      </c>
      <c r="P22" s="8">
        <f t="shared" si="7"/>
        <v>0</v>
      </c>
    </row>
    <row r="23" spans="2:16" x14ac:dyDescent="0.3">
      <c r="B23" t="s">
        <v>429</v>
      </c>
      <c r="C23">
        <v>267</v>
      </c>
      <c r="D23">
        <v>131</v>
      </c>
      <c r="E23">
        <v>74</v>
      </c>
      <c r="F23" t="s">
        <v>429</v>
      </c>
      <c r="G23">
        <v>334</v>
      </c>
      <c r="H23">
        <v>3</v>
      </c>
      <c r="J23" s="8" t="str">
        <f t="shared" si="0"/>
        <v>宝鸡市</v>
      </c>
      <c r="K23" s="8">
        <f t="shared" si="4"/>
        <v>267</v>
      </c>
      <c r="L23" s="8">
        <f t="shared" si="1"/>
        <v>131</v>
      </c>
      <c r="M23" s="8">
        <f t="shared" si="2"/>
        <v>74</v>
      </c>
      <c r="N23" s="8">
        <f t="shared" si="5"/>
        <v>334</v>
      </c>
      <c r="O23" s="8">
        <f t="shared" si="6"/>
        <v>3</v>
      </c>
      <c r="P23" s="8">
        <f t="shared" si="7"/>
        <v>0</v>
      </c>
    </row>
    <row r="24" spans="2:16" x14ac:dyDescent="0.3">
      <c r="B24" t="s">
        <v>430</v>
      </c>
      <c r="C24">
        <v>396</v>
      </c>
      <c r="D24">
        <v>262</v>
      </c>
      <c r="E24">
        <v>0</v>
      </c>
      <c r="F24" t="s">
        <v>430</v>
      </c>
      <c r="G24">
        <v>1279</v>
      </c>
      <c r="H24">
        <v>139</v>
      </c>
      <c r="J24" s="8" t="str">
        <f t="shared" si="0"/>
        <v>保定市</v>
      </c>
      <c r="K24" s="8">
        <f t="shared" si="4"/>
        <v>396</v>
      </c>
      <c r="L24" s="8">
        <f t="shared" si="1"/>
        <v>262</v>
      </c>
      <c r="M24" s="8">
        <f t="shared" si="2"/>
        <v>0</v>
      </c>
      <c r="N24" s="8">
        <f t="shared" si="5"/>
        <v>1279</v>
      </c>
      <c r="O24" s="8">
        <f t="shared" si="6"/>
        <v>139</v>
      </c>
      <c r="P24" s="8">
        <f t="shared" si="7"/>
        <v>0</v>
      </c>
    </row>
    <row r="25" spans="2:16" x14ac:dyDescent="0.3">
      <c r="B25" t="s">
        <v>431</v>
      </c>
      <c r="C25">
        <v>164</v>
      </c>
      <c r="D25">
        <v>97</v>
      </c>
      <c r="E25">
        <v>15</v>
      </c>
      <c r="F25" t="s">
        <v>431</v>
      </c>
      <c r="G25">
        <v>204</v>
      </c>
      <c r="J25" s="8" t="str">
        <f t="shared" si="0"/>
        <v>保山市</v>
      </c>
      <c r="K25" s="8">
        <f t="shared" si="4"/>
        <v>164</v>
      </c>
      <c r="L25" s="8">
        <f t="shared" si="1"/>
        <v>97</v>
      </c>
      <c r="M25" s="8">
        <f t="shared" si="2"/>
        <v>15</v>
      </c>
      <c r="N25" s="8">
        <f t="shared" si="5"/>
        <v>204</v>
      </c>
      <c r="O25" s="8">
        <f t="shared" si="6"/>
        <v>0</v>
      </c>
      <c r="P25" s="8">
        <f t="shared" si="7"/>
        <v>0</v>
      </c>
    </row>
    <row r="26" spans="2:16" x14ac:dyDescent="0.3">
      <c r="B26" t="s">
        <v>432</v>
      </c>
      <c r="C26">
        <v>121</v>
      </c>
      <c r="D26">
        <v>121</v>
      </c>
      <c r="E26">
        <v>0</v>
      </c>
      <c r="F26" t="s">
        <v>432</v>
      </c>
      <c r="G26">
        <v>132</v>
      </c>
      <c r="J26" s="8" t="str">
        <f t="shared" si="0"/>
        <v>北海市</v>
      </c>
      <c r="K26" s="8">
        <f t="shared" si="4"/>
        <v>121</v>
      </c>
      <c r="L26" s="8">
        <f t="shared" si="1"/>
        <v>121</v>
      </c>
      <c r="M26" s="8">
        <f t="shared" si="2"/>
        <v>0</v>
      </c>
      <c r="N26" s="8">
        <f t="shared" si="5"/>
        <v>132</v>
      </c>
      <c r="O26" s="8">
        <f t="shared" si="6"/>
        <v>0</v>
      </c>
      <c r="P26" s="8">
        <f t="shared" si="7"/>
        <v>0</v>
      </c>
    </row>
    <row r="27" spans="2:16" x14ac:dyDescent="0.3">
      <c r="B27" t="s">
        <v>433</v>
      </c>
      <c r="C27">
        <v>6348</v>
      </c>
      <c r="D27">
        <v>4600</v>
      </c>
      <c r="E27">
        <v>216</v>
      </c>
      <c r="F27" t="s">
        <v>433</v>
      </c>
      <c r="G27">
        <v>8064</v>
      </c>
      <c r="H27">
        <v>1169</v>
      </c>
      <c r="I27">
        <v>2</v>
      </c>
      <c r="J27" s="8" t="str">
        <f t="shared" si="0"/>
        <v>北京市</v>
      </c>
      <c r="K27" s="8">
        <f t="shared" si="4"/>
        <v>6348</v>
      </c>
      <c r="L27" s="8">
        <f t="shared" si="1"/>
        <v>4600</v>
      </c>
      <c r="M27" s="8">
        <f t="shared" si="2"/>
        <v>216</v>
      </c>
      <c r="N27" s="8">
        <f t="shared" si="5"/>
        <v>8064</v>
      </c>
      <c r="O27" s="8">
        <f t="shared" si="6"/>
        <v>1169</v>
      </c>
      <c r="P27" s="8">
        <f t="shared" si="7"/>
        <v>2</v>
      </c>
    </row>
    <row r="28" spans="2:16" x14ac:dyDescent="0.3">
      <c r="B28" t="s">
        <v>434</v>
      </c>
      <c r="C28">
        <v>48</v>
      </c>
      <c r="D28">
        <v>2</v>
      </c>
      <c r="E28">
        <v>0</v>
      </c>
      <c r="F28" t="s">
        <v>434</v>
      </c>
      <c r="G28">
        <v>132</v>
      </c>
      <c r="J28" s="8" t="str">
        <f t="shared" si="0"/>
        <v>本溪市</v>
      </c>
      <c r="K28" s="8">
        <f t="shared" si="4"/>
        <v>48</v>
      </c>
      <c r="L28" s="8">
        <f t="shared" si="1"/>
        <v>2</v>
      </c>
      <c r="M28" s="8">
        <f t="shared" si="2"/>
        <v>0</v>
      </c>
      <c r="N28" s="8">
        <f t="shared" si="5"/>
        <v>132</v>
      </c>
      <c r="O28" s="8">
        <f t="shared" si="6"/>
        <v>0</v>
      </c>
      <c r="P28" s="8">
        <f t="shared" si="7"/>
        <v>0</v>
      </c>
    </row>
    <row r="29" spans="2:16" x14ac:dyDescent="0.3">
      <c r="B29" t="s">
        <v>435</v>
      </c>
      <c r="C29">
        <v>25</v>
      </c>
      <c r="D29">
        <v>6</v>
      </c>
      <c r="E29">
        <v>7</v>
      </c>
      <c r="F29" t="s">
        <v>435</v>
      </c>
      <c r="G29">
        <v>355</v>
      </c>
      <c r="J29" s="8" t="str">
        <f t="shared" si="0"/>
        <v>毕节市</v>
      </c>
      <c r="K29" s="8">
        <f t="shared" si="4"/>
        <v>25</v>
      </c>
      <c r="L29" s="8">
        <f t="shared" si="1"/>
        <v>6</v>
      </c>
      <c r="M29" s="8">
        <f t="shared" si="2"/>
        <v>7</v>
      </c>
      <c r="N29" s="8">
        <f t="shared" si="5"/>
        <v>355</v>
      </c>
      <c r="O29" s="8">
        <f t="shared" si="6"/>
        <v>0</v>
      </c>
      <c r="P29" s="8">
        <f t="shared" si="7"/>
        <v>0</v>
      </c>
    </row>
    <row r="30" spans="2:16" x14ac:dyDescent="0.3">
      <c r="B30" t="s">
        <v>436</v>
      </c>
      <c r="C30">
        <v>80</v>
      </c>
      <c r="D30">
        <v>10</v>
      </c>
      <c r="E30">
        <v>2</v>
      </c>
      <c r="F30" t="s">
        <v>436</v>
      </c>
      <c r="G30">
        <v>410</v>
      </c>
      <c r="J30" s="8" t="str">
        <f t="shared" si="0"/>
        <v>滨州市</v>
      </c>
      <c r="K30" s="8">
        <f t="shared" si="4"/>
        <v>80</v>
      </c>
      <c r="L30" s="8">
        <f t="shared" si="1"/>
        <v>10</v>
      </c>
      <c r="M30" s="8">
        <f t="shared" si="2"/>
        <v>2</v>
      </c>
      <c r="N30" s="8">
        <f t="shared" si="5"/>
        <v>410</v>
      </c>
      <c r="O30" s="8">
        <f t="shared" si="6"/>
        <v>0</v>
      </c>
      <c r="P30" s="8">
        <f t="shared" si="7"/>
        <v>0</v>
      </c>
    </row>
    <row r="31" spans="2:16" x14ac:dyDescent="0.3">
      <c r="B31" t="s">
        <v>437</v>
      </c>
      <c r="C31">
        <v>528</v>
      </c>
      <c r="D31">
        <v>308</v>
      </c>
      <c r="E31">
        <v>0</v>
      </c>
      <c r="F31" t="s">
        <v>437</v>
      </c>
      <c r="G31">
        <v>404</v>
      </c>
      <c r="J31" s="8" t="str">
        <f t="shared" si="0"/>
        <v>亳州市</v>
      </c>
      <c r="K31" s="8">
        <f t="shared" si="4"/>
        <v>528</v>
      </c>
      <c r="L31" s="8">
        <f t="shared" si="1"/>
        <v>308</v>
      </c>
      <c r="M31" s="8">
        <f t="shared" si="2"/>
        <v>0</v>
      </c>
      <c r="N31" s="8">
        <f t="shared" si="5"/>
        <v>404</v>
      </c>
      <c r="O31" s="8">
        <f t="shared" si="6"/>
        <v>0</v>
      </c>
      <c r="P31" s="8">
        <f t="shared" si="7"/>
        <v>0</v>
      </c>
    </row>
    <row r="32" spans="2:16" x14ac:dyDescent="0.3">
      <c r="B32" t="s">
        <v>438</v>
      </c>
      <c r="C32">
        <v>20</v>
      </c>
      <c r="D32">
        <v>20</v>
      </c>
      <c r="E32">
        <v>0</v>
      </c>
      <c r="F32" t="s">
        <v>438</v>
      </c>
      <c r="G32">
        <v>178</v>
      </c>
      <c r="H32">
        <v>21</v>
      </c>
      <c r="J32" s="8" t="str">
        <f t="shared" si="0"/>
        <v>博尔塔拉蒙古自治州</v>
      </c>
      <c r="K32" s="8">
        <f t="shared" si="4"/>
        <v>20</v>
      </c>
      <c r="L32" s="8">
        <f t="shared" si="1"/>
        <v>20</v>
      </c>
      <c r="M32" s="8">
        <f t="shared" si="2"/>
        <v>0</v>
      </c>
      <c r="N32" s="8">
        <f t="shared" si="5"/>
        <v>178</v>
      </c>
      <c r="O32" s="8">
        <f t="shared" si="6"/>
        <v>21</v>
      </c>
      <c r="P32" s="8">
        <f t="shared" si="7"/>
        <v>0</v>
      </c>
    </row>
    <row r="33" spans="2:16" x14ac:dyDescent="0.3">
      <c r="B33" t="s">
        <v>439</v>
      </c>
      <c r="C33">
        <v>271</v>
      </c>
      <c r="D33">
        <v>195</v>
      </c>
      <c r="E33">
        <v>0</v>
      </c>
      <c r="F33" t="s">
        <v>439</v>
      </c>
      <c r="G33">
        <v>842</v>
      </c>
      <c r="J33" s="8" t="str">
        <f t="shared" si="0"/>
        <v>沧州市</v>
      </c>
      <c r="K33" s="8">
        <f t="shared" si="4"/>
        <v>271</v>
      </c>
      <c r="L33" s="8">
        <f t="shared" si="1"/>
        <v>195</v>
      </c>
      <c r="M33" s="8">
        <f t="shared" si="2"/>
        <v>0</v>
      </c>
      <c r="N33" s="8">
        <f t="shared" si="5"/>
        <v>842</v>
      </c>
      <c r="O33" s="8">
        <f t="shared" si="6"/>
        <v>0</v>
      </c>
      <c r="P33" s="8">
        <f t="shared" si="7"/>
        <v>0</v>
      </c>
    </row>
    <row r="34" spans="2:16" x14ac:dyDescent="0.3">
      <c r="B34" t="s">
        <v>440</v>
      </c>
      <c r="C34">
        <v>2</v>
      </c>
      <c r="D34">
        <v>0</v>
      </c>
      <c r="E34">
        <v>0</v>
      </c>
      <c r="F34" t="s">
        <v>440</v>
      </c>
      <c r="G34">
        <v>92</v>
      </c>
      <c r="J34" s="8" t="str">
        <f t="shared" si="0"/>
        <v>昌都地区</v>
      </c>
      <c r="K34" s="8">
        <f t="shared" si="4"/>
        <v>2</v>
      </c>
      <c r="L34" s="8">
        <f t="shared" si="1"/>
        <v>0</v>
      </c>
      <c r="M34" s="8">
        <f t="shared" si="2"/>
        <v>0</v>
      </c>
      <c r="N34" s="8">
        <f t="shared" si="5"/>
        <v>92</v>
      </c>
      <c r="O34" s="8">
        <f t="shared" si="6"/>
        <v>0</v>
      </c>
      <c r="P34" s="8">
        <f t="shared" si="7"/>
        <v>0</v>
      </c>
    </row>
    <row r="35" spans="2:16" x14ac:dyDescent="0.3">
      <c r="B35" t="s">
        <v>441</v>
      </c>
      <c r="C35">
        <v>128</v>
      </c>
      <c r="D35">
        <v>0</v>
      </c>
      <c r="E35">
        <v>39</v>
      </c>
      <c r="F35" t="s">
        <v>441</v>
      </c>
      <c r="G35">
        <v>131</v>
      </c>
      <c r="H35">
        <v>1</v>
      </c>
      <c r="J35" s="8" t="str">
        <f t="shared" si="0"/>
        <v>昌吉回族自治州</v>
      </c>
      <c r="K35" s="8">
        <f t="shared" si="4"/>
        <v>128</v>
      </c>
      <c r="L35" s="8">
        <f t="shared" si="1"/>
        <v>0</v>
      </c>
      <c r="M35" s="8">
        <f t="shared" si="2"/>
        <v>39</v>
      </c>
      <c r="N35" s="8">
        <f t="shared" si="5"/>
        <v>131</v>
      </c>
      <c r="O35" s="8">
        <f t="shared" si="6"/>
        <v>1</v>
      </c>
      <c r="P35" s="8">
        <f t="shared" si="7"/>
        <v>0</v>
      </c>
    </row>
    <row r="36" spans="2:16" x14ac:dyDescent="0.3">
      <c r="B36" t="s">
        <v>442</v>
      </c>
      <c r="C36">
        <v>176</v>
      </c>
      <c r="D36">
        <v>56</v>
      </c>
      <c r="E36">
        <v>0</v>
      </c>
      <c r="F36" t="s">
        <v>442</v>
      </c>
      <c r="G36">
        <v>332</v>
      </c>
      <c r="J36" s="8" t="str">
        <f t="shared" si="0"/>
        <v>常德市</v>
      </c>
      <c r="K36" s="8">
        <f t="shared" si="4"/>
        <v>176</v>
      </c>
      <c r="L36" s="8">
        <f t="shared" si="1"/>
        <v>56</v>
      </c>
      <c r="M36" s="8">
        <f t="shared" si="2"/>
        <v>0</v>
      </c>
      <c r="N36" s="8">
        <f t="shared" si="5"/>
        <v>332</v>
      </c>
      <c r="O36" s="8">
        <f t="shared" si="6"/>
        <v>0</v>
      </c>
      <c r="P36" s="8">
        <f t="shared" si="7"/>
        <v>0</v>
      </c>
    </row>
    <row r="37" spans="2:16" x14ac:dyDescent="0.3">
      <c r="B37" t="s">
        <v>443</v>
      </c>
      <c r="C37">
        <v>468</v>
      </c>
      <c r="D37">
        <v>104</v>
      </c>
      <c r="E37">
        <v>137</v>
      </c>
      <c r="F37" t="s">
        <v>443</v>
      </c>
      <c r="G37">
        <v>1221</v>
      </c>
      <c r="H37">
        <v>62</v>
      </c>
      <c r="J37" s="8" t="str">
        <f t="shared" si="0"/>
        <v>常州市</v>
      </c>
      <c r="K37" s="8">
        <f t="shared" si="4"/>
        <v>468</v>
      </c>
      <c r="L37" s="8">
        <f t="shared" si="1"/>
        <v>104</v>
      </c>
      <c r="M37" s="8">
        <f t="shared" si="2"/>
        <v>137</v>
      </c>
      <c r="N37" s="8">
        <f t="shared" si="5"/>
        <v>1221</v>
      </c>
      <c r="O37" s="8">
        <f t="shared" si="6"/>
        <v>62</v>
      </c>
      <c r="P37" s="8">
        <f t="shared" si="7"/>
        <v>0</v>
      </c>
    </row>
    <row r="38" spans="2:16" x14ac:dyDescent="0.3">
      <c r="B38" t="s">
        <v>444</v>
      </c>
      <c r="C38">
        <v>46</v>
      </c>
      <c r="D38">
        <v>18</v>
      </c>
      <c r="E38">
        <v>0</v>
      </c>
      <c r="F38" t="s">
        <v>444</v>
      </c>
      <c r="G38">
        <v>99</v>
      </c>
      <c r="J38" s="8" t="str">
        <f t="shared" si="0"/>
        <v>朝阳市</v>
      </c>
      <c r="K38" s="8">
        <f t="shared" si="4"/>
        <v>46</v>
      </c>
      <c r="L38" s="8">
        <f t="shared" si="1"/>
        <v>18</v>
      </c>
      <c r="M38" s="8">
        <f t="shared" si="2"/>
        <v>0</v>
      </c>
      <c r="N38" s="8">
        <f t="shared" si="5"/>
        <v>99</v>
      </c>
      <c r="O38" s="8">
        <f t="shared" si="6"/>
        <v>0</v>
      </c>
      <c r="P38" s="8">
        <f t="shared" si="7"/>
        <v>0</v>
      </c>
    </row>
    <row r="39" spans="2:16" x14ac:dyDescent="0.3">
      <c r="B39" t="s">
        <v>445</v>
      </c>
      <c r="C39">
        <v>57</v>
      </c>
      <c r="D39">
        <v>0</v>
      </c>
      <c r="E39">
        <v>0</v>
      </c>
      <c r="F39" t="s">
        <v>445</v>
      </c>
      <c r="G39">
        <v>49</v>
      </c>
      <c r="J39" s="8" t="str">
        <f t="shared" si="0"/>
        <v>潮州市</v>
      </c>
      <c r="K39" s="8">
        <f t="shared" si="4"/>
        <v>57</v>
      </c>
      <c r="L39" s="8">
        <f t="shared" si="1"/>
        <v>0</v>
      </c>
      <c r="M39" s="8">
        <f t="shared" si="2"/>
        <v>0</v>
      </c>
      <c r="N39" s="8">
        <f t="shared" si="5"/>
        <v>49</v>
      </c>
      <c r="O39" s="8">
        <f t="shared" si="6"/>
        <v>0</v>
      </c>
      <c r="P39" s="8">
        <f t="shared" si="7"/>
        <v>0</v>
      </c>
    </row>
    <row r="40" spans="2:16" x14ac:dyDescent="0.3">
      <c r="B40" t="s">
        <v>446</v>
      </c>
      <c r="C40">
        <v>1114</v>
      </c>
      <c r="D40">
        <v>960</v>
      </c>
      <c r="E40">
        <v>0</v>
      </c>
      <c r="F40" t="s">
        <v>446</v>
      </c>
      <c r="G40">
        <v>233</v>
      </c>
      <c r="J40" s="8" t="str">
        <f t="shared" si="0"/>
        <v>郴州市</v>
      </c>
      <c r="K40" s="8">
        <f t="shared" si="4"/>
        <v>1114</v>
      </c>
      <c r="L40" s="8">
        <f t="shared" si="1"/>
        <v>960</v>
      </c>
      <c r="M40" s="8">
        <f t="shared" si="2"/>
        <v>0</v>
      </c>
      <c r="N40" s="8">
        <f t="shared" si="5"/>
        <v>233</v>
      </c>
      <c r="O40" s="8">
        <f t="shared" si="6"/>
        <v>0</v>
      </c>
      <c r="P40" s="8">
        <f t="shared" si="7"/>
        <v>0</v>
      </c>
    </row>
    <row r="41" spans="2:16" x14ac:dyDescent="0.3">
      <c r="B41" t="s">
        <v>447</v>
      </c>
      <c r="C41">
        <v>1637</v>
      </c>
      <c r="D41">
        <v>912</v>
      </c>
      <c r="E41">
        <v>172</v>
      </c>
      <c r="F41" t="s">
        <v>447</v>
      </c>
      <c r="G41">
        <v>3605</v>
      </c>
      <c r="H41">
        <v>318</v>
      </c>
      <c r="I41">
        <v>305</v>
      </c>
      <c r="J41" s="8" t="str">
        <f t="shared" si="0"/>
        <v>成都市</v>
      </c>
      <c r="K41" s="8">
        <f t="shared" si="4"/>
        <v>1637</v>
      </c>
      <c r="L41" s="8">
        <f t="shared" si="1"/>
        <v>912</v>
      </c>
      <c r="M41" s="8">
        <f t="shared" si="2"/>
        <v>172</v>
      </c>
      <c r="N41" s="8">
        <f t="shared" si="5"/>
        <v>3605</v>
      </c>
      <c r="O41" s="8">
        <f t="shared" si="6"/>
        <v>318</v>
      </c>
      <c r="P41" s="8">
        <f t="shared" si="7"/>
        <v>305</v>
      </c>
    </row>
    <row r="42" spans="2:16" x14ac:dyDescent="0.3">
      <c r="B42" t="s">
        <v>448</v>
      </c>
      <c r="C42">
        <v>23</v>
      </c>
      <c r="D42">
        <v>21</v>
      </c>
      <c r="E42">
        <v>0</v>
      </c>
      <c r="F42" t="s">
        <v>448</v>
      </c>
      <c r="G42">
        <v>288</v>
      </c>
      <c r="H42">
        <v>10</v>
      </c>
      <c r="J42" s="8" t="str">
        <f t="shared" si="0"/>
        <v>承德市</v>
      </c>
      <c r="K42" s="8">
        <f t="shared" si="4"/>
        <v>23</v>
      </c>
      <c r="L42" s="8">
        <f t="shared" si="1"/>
        <v>21</v>
      </c>
      <c r="M42" s="8">
        <f t="shared" si="2"/>
        <v>0</v>
      </c>
      <c r="N42" s="8">
        <f t="shared" si="5"/>
        <v>288</v>
      </c>
      <c r="O42" s="8">
        <f t="shared" si="6"/>
        <v>10</v>
      </c>
      <c r="P42" s="8">
        <f t="shared" si="7"/>
        <v>0</v>
      </c>
    </row>
    <row r="43" spans="2:16" x14ac:dyDescent="0.3">
      <c r="B43" t="s">
        <v>449</v>
      </c>
      <c r="C43">
        <v>52</v>
      </c>
      <c r="D43">
        <v>0</v>
      </c>
      <c r="E43">
        <v>48</v>
      </c>
      <c r="F43" t="s">
        <v>449</v>
      </c>
      <c r="G43">
        <v>81</v>
      </c>
      <c r="J43" s="8" t="str">
        <f t="shared" si="0"/>
        <v>池州市</v>
      </c>
      <c r="K43" s="8">
        <f t="shared" si="4"/>
        <v>52</v>
      </c>
      <c r="L43" s="8">
        <f t="shared" si="1"/>
        <v>0</v>
      </c>
      <c r="M43" s="8">
        <f t="shared" si="2"/>
        <v>48</v>
      </c>
      <c r="N43" s="8">
        <f t="shared" si="5"/>
        <v>81</v>
      </c>
      <c r="O43" s="8">
        <f t="shared" si="6"/>
        <v>0</v>
      </c>
      <c r="P43" s="8">
        <f t="shared" si="7"/>
        <v>0</v>
      </c>
    </row>
    <row r="44" spans="2:16" x14ac:dyDescent="0.3">
      <c r="B44" t="s">
        <v>450</v>
      </c>
      <c r="C44">
        <v>486</v>
      </c>
      <c r="D44">
        <v>62</v>
      </c>
      <c r="E44">
        <v>170</v>
      </c>
      <c r="F44" t="s">
        <v>450</v>
      </c>
      <c r="G44">
        <v>203</v>
      </c>
      <c r="J44" s="8" t="str">
        <f t="shared" si="0"/>
        <v>赤峰市</v>
      </c>
      <c r="K44" s="8">
        <f t="shared" si="4"/>
        <v>486</v>
      </c>
      <c r="L44" s="8">
        <f t="shared" si="1"/>
        <v>62</v>
      </c>
      <c r="M44" s="8">
        <f t="shared" si="2"/>
        <v>170</v>
      </c>
      <c r="N44" s="8">
        <f t="shared" si="5"/>
        <v>203</v>
      </c>
      <c r="O44" s="8">
        <f t="shared" si="6"/>
        <v>0</v>
      </c>
      <c r="P44" s="8">
        <f t="shared" si="7"/>
        <v>0</v>
      </c>
    </row>
    <row r="45" spans="2:16" x14ac:dyDescent="0.3">
      <c r="B45" t="s">
        <v>451</v>
      </c>
      <c r="C45">
        <v>20</v>
      </c>
      <c r="D45">
        <v>0</v>
      </c>
      <c r="E45">
        <v>2</v>
      </c>
      <c r="F45" t="s">
        <v>451</v>
      </c>
      <c r="G45">
        <v>35</v>
      </c>
      <c r="J45" s="8" t="str">
        <f t="shared" si="0"/>
        <v>崇左市</v>
      </c>
      <c r="K45" s="8">
        <f t="shared" si="4"/>
        <v>20</v>
      </c>
      <c r="L45" s="8">
        <f t="shared" si="1"/>
        <v>0</v>
      </c>
      <c r="M45" s="8">
        <f t="shared" si="2"/>
        <v>2</v>
      </c>
      <c r="N45" s="8">
        <f t="shared" si="5"/>
        <v>35</v>
      </c>
      <c r="O45" s="8">
        <f t="shared" si="6"/>
        <v>0</v>
      </c>
      <c r="P45" s="8">
        <f t="shared" si="7"/>
        <v>0</v>
      </c>
    </row>
    <row r="46" spans="2:16" x14ac:dyDescent="0.3">
      <c r="B46" t="s">
        <v>452</v>
      </c>
      <c r="C46">
        <v>259</v>
      </c>
      <c r="D46">
        <v>237</v>
      </c>
      <c r="E46">
        <v>10</v>
      </c>
      <c r="F46" t="s">
        <v>452</v>
      </c>
      <c r="G46">
        <v>341</v>
      </c>
      <c r="H46">
        <v>3</v>
      </c>
      <c r="J46" s="8" t="str">
        <f t="shared" si="0"/>
        <v>滁州市</v>
      </c>
      <c r="K46" s="8">
        <f t="shared" si="4"/>
        <v>259</v>
      </c>
      <c r="L46" s="8">
        <f t="shared" si="1"/>
        <v>237</v>
      </c>
      <c r="M46" s="8">
        <f t="shared" si="2"/>
        <v>10</v>
      </c>
      <c r="N46" s="8">
        <f t="shared" si="5"/>
        <v>341</v>
      </c>
      <c r="O46" s="8">
        <f t="shared" si="6"/>
        <v>3</v>
      </c>
      <c r="P46" s="8">
        <f t="shared" si="7"/>
        <v>0</v>
      </c>
    </row>
    <row r="47" spans="2:16" x14ac:dyDescent="0.3">
      <c r="B47" t="s">
        <v>453</v>
      </c>
      <c r="C47">
        <v>144</v>
      </c>
      <c r="D47">
        <v>128</v>
      </c>
      <c r="E47">
        <v>0</v>
      </c>
      <c r="F47" t="s">
        <v>453</v>
      </c>
      <c r="G47">
        <v>206</v>
      </c>
      <c r="J47" s="8" t="str">
        <f t="shared" si="0"/>
        <v>楚雄彝族自治州</v>
      </c>
      <c r="K47" s="8">
        <f t="shared" si="4"/>
        <v>144</v>
      </c>
      <c r="L47" s="8">
        <f t="shared" si="1"/>
        <v>128</v>
      </c>
      <c r="M47" s="8">
        <f t="shared" si="2"/>
        <v>0</v>
      </c>
      <c r="N47" s="8">
        <f t="shared" si="5"/>
        <v>206</v>
      </c>
      <c r="O47" s="8">
        <f t="shared" si="6"/>
        <v>0</v>
      </c>
      <c r="P47" s="8">
        <f t="shared" si="7"/>
        <v>0</v>
      </c>
    </row>
    <row r="48" spans="2:16" x14ac:dyDescent="0.3">
      <c r="B48" t="s">
        <v>454</v>
      </c>
      <c r="C48">
        <v>77</v>
      </c>
      <c r="D48">
        <v>47</v>
      </c>
      <c r="E48">
        <v>11</v>
      </c>
      <c r="F48" t="s">
        <v>454</v>
      </c>
      <c r="G48">
        <v>301</v>
      </c>
      <c r="J48" s="8" t="str">
        <f t="shared" si="0"/>
        <v>达州市</v>
      </c>
      <c r="K48" s="8">
        <f t="shared" si="4"/>
        <v>77</v>
      </c>
      <c r="L48" s="8">
        <f t="shared" si="1"/>
        <v>47</v>
      </c>
      <c r="M48" s="8">
        <f t="shared" si="2"/>
        <v>11</v>
      </c>
      <c r="N48" s="8">
        <f t="shared" si="5"/>
        <v>301</v>
      </c>
      <c r="O48" s="8">
        <f t="shared" si="6"/>
        <v>0</v>
      </c>
      <c r="P48" s="8">
        <f t="shared" si="7"/>
        <v>0</v>
      </c>
    </row>
    <row r="49" spans="2:16" x14ac:dyDescent="0.3">
      <c r="B49" t="s">
        <v>455</v>
      </c>
      <c r="C49">
        <v>83</v>
      </c>
      <c r="D49">
        <v>41</v>
      </c>
      <c r="E49">
        <v>0</v>
      </c>
      <c r="F49" t="s">
        <v>455</v>
      </c>
      <c r="G49">
        <v>406</v>
      </c>
      <c r="J49" s="8" t="str">
        <f t="shared" si="0"/>
        <v>大理白族自治州</v>
      </c>
      <c r="K49" s="8">
        <f t="shared" si="4"/>
        <v>83</v>
      </c>
      <c r="L49" s="8">
        <f t="shared" si="1"/>
        <v>41</v>
      </c>
      <c r="M49" s="8">
        <f t="shared" si="2"/>
        <v>0</v>
      </c>
      <c r="N49" s="8">
        <f t="shared" si="5"/>
        <v>406</v>
      </c>
      <c r="O49" s="8">
        <f t="shared" si="6"/>
        <v>0</v>
      </c>
      <c r="P49" s="8">
        <f t="shared" si="7"/>
        <v>0</v>
      </c>
    </row>
    <row r="50" spans="2:16" x14ac:dyDescent="0.3">
      <c r="B50" t="s">
        <v>456</v>
      </c>
      <c r="C50">
        <v>536</v>
      </c>
      <c r="D50">
        <v>419</v>
      </c>
      <c r="E50">
        <v>0</v>
      </c>
      <c r="F50" t="s">
        <v>456</v>
      </c>
      <c r="G50">
        <v>1570</v>
      </c>
      <c r="H50">
        <v>13</v>
      </c>
      <c r="J50" s="8" t="str">
        <f t="shared" si="0"/>
        <v>大连市</v>
      </c>
      <c r="K50" s="8">
        <f t="shared" si="4"/>
        <v>536</v>
      </c>
      <c r="L50" s="8">
        <f t="shared" si="1"/>
        <v>419</v>
      </c>
      <c r="M50" s="8">
        <f t="shared" si="2"/>
        <v>0</v>
      </c>
      <c r="N50" s="8">
        <f t="shared" si="5"/>
        <v>1570</v>
      </c>
      <c r="O50" s="8">
        <f t="shared" si="6"/>
        <v>13</v>
      </c>
      <c r="P50" s="8">
        <f t="shared" si="7"/>
        <v>0</v>
      </c>
    </row>
    <row r="51" spans="2:16" x14ac:dyDescent="0.3">
      <c r="B51" t="s">
        <v>457</v>
      </c>
      <c r="C51">
        <v>85</v>
      </c>
      <c r="D51">
        <v>36</v>
      </c>
      <c r="E51">
        <v>0</v>
      </c>
      <c r="F51" t="s">
        <v>457</v>
      </c>
      <c r="G51">
        <v>291</v>
      </c>
      <c r="H51">
        <v>54</v>
      </c>
      <c r="J51" s="8" t="str">
        <f t="shared" si="0"/>
        <v>大庆市</v>
      </c>
      <c r="K51" s="8">
        <f t="shared" si="4"/>
        <v>85</v>
      </c>
      <c r="L51" s="8">
        <f t="shared" si="1"/>
        <v>36</v>
      </c>
      <c r="M51" s="8">
        <f t="shared" si="2"/>
        <v>0</v>
      </c>
      <c r="N51" s="8">
        <f t="shared" si="5"/>
        <v>291</v>
      </c>
      <c r="O51" s="8">
        <f t="shared" si="6"/>
        <v>54</v>
      </c>
      <c r="P51" s="8">
        <f t="shared" si="7"/>
        <v>0</v>
      </c>
    </row>
    <row r="52" spans="2:16" x14ac:dyDescent="0.3">
      <c r="B52" t="s">
        <v>458</v>
      </c>
      <c r="C52">
        <v>164</v>
      </c>
      <c r="D52">
        <v>42</v>
      </c>
      <c r="E52">
        <v>62</v>
      </c>
      <c r="F52" t="s">
        <v>458</v>
      </c>
      <c r="G52">
        <v>374</v>
      </c>
      <c r="J52" s="8" t="str">
        <f t="shared" si="0"/>
        <v>大同市</v>
      </c>
      <c r="K52" s="8">
        <f t="shared" si="4"/>
        <v>164</v>
      </c>
      <c r="L52" s="8">
        <f t="shared" si="1"/>
        <v>42</v>
      </c>
      <c r="M52" s="8">
        <f t="shared" si="2"/>
        <v>62</v>
      </c>
      <c r="N52" s="8">
        <f t="shared" si="5"/>
        <v>374</v>
      </c>
      <c r="O52" s="8">
        <f t="shared" si="6"/>
        <v>0</v>
      </c>
      <c r="P52" s="8">
        <f t="shared" si="7"/>
        <v>0</v>
      </c>
    </row>
    <row r="53" spans="2:16" x14ac:dyDescent="0.3">
      <c r="B53" t="s">
        <v>459</v>
      </c>
      <c r="C53">
        <v>50</v>
      </c>
      <c r="D53">
        <v>50</v>
      </c>
      <c r="E53">
        <v>0</v>
      </c>
      <c r="F53" t="s">
        <v>459</v>
      </c>
      <c r="G53">
        <v>15</v>
      </c>
      <c r="J53" s="8" t="str">
        <f t="shared" si="0"/>
        <v>大兴安岭地区</v>
      </c>
      <c r="K53" s="8">
        <f t="shared" si="4"/>
        <v>50</v>
      </c>
      <c r="L53" s="8">
        <f t="shared" si="1"/>
        <v>50</v>
      </c>
      <c r="M53" s="8">
        <f t="shared" si="2"/>
        <v>0</v>
      </c>
      <c r="N53" s="8">
        <f t="shared" si="5"/>
        <v>15</v>
      </c>
      <c r="O53" s="8">
        <f t="shared" si="6"/>
        <v>0</v>
      </c>
      <c r="P53" s="8">
        <f t="shared" si="7"/>
        <v>0</v>
      </c>
    </row>
    <row r="54" spans="2:16" x14ac:dyDescent="0.3">
      <c r="B54" t="s">
        <v>460</v>
      </c>
      <c r="C54">
        <v>180</v>
      </c>
      <c r="D54">
        <v>51</v>
      </c>
      <c r="E54">
        <v>30</v>
      </c>
      <c r="F54" t="s">
        <v>460</v>
      </c>
      <c r="G54">
        <v>507</v>
      </c>
      <c r="H54">
        <v>193</v>
      </c>
      <c r="J54" s="8" t="str">
        <f t="shared" si="0"/>
        <v>丹东市</v>
      </c>
      <c r="K54" s="8">
        <f t="shared" si="4"/>
        <v>180</v>
      </c>
      <c r="L54" s="8">
        <f t="shared" si="1"/>
        <v>51</v>
      </c>
      <c r="M54" s="8">
        <f t="shared" si="2"/>
        <v>30</v>
      </c>
      <c r="N54" s="8">
        <f t="shared" si="5"/>
        <v>507</v>
      </c>
      <c r="O54" s="8">
        <f t="shared" si="6"/>
        <v>193</v>
      </c>
      <c r="P54" s="8">
        <f t="shared" si="7"/>
        <v>0</v>
      </c>
    </row>
    <row r="55" spans="2:16" x14ac:dyDescent="0.3">
      <c r="B55" t="s">
        <v>461</v>
      </c>
      <c r="C55">
        <v>10</v>
      </c>
      <c r="D55">
        <v>2</v>
      </c>
      <c r="E55">
        <v>0</v>
      </c>
      <c r="F55" t="s">
        <v>461</v>
      </c>
      <c r="G55">
        <v>75</v>
      </c>
      <c r="J55" s="8" t="str">
        <f t="shared" si="0"/>
        <v>德宏傣族景颇族自治州</v>
      </c>
      <c r="K55" s="8">
        <f t="shared" si="4"/>
        <v>10</v>
      </c>
      <c r="L55" s="8">
        <f t="shared" si="1"/>
        <v>2</v>
      </c>
      <c r="M55" s="8">
        <f t="shared" si="2"/>
        <v>0</v>
      </c>
      <c r="N55" s="8">
        <f t="shared" si="5"/>
        <v>75</v>
      </c>
      <c r="O55" s="8">
        <f t="shared" si="6"/>
        <v>0</v>
      </c>
      <c r="P55" s="8">
        <f t="shared" si="7"/>
        <v>0</v>
      </c>
    </row>
    <row r="56" spans="2:16" x14ac:dyDescent="0.3">
      <c r="B56" t="s">
        <v>462</v>
      </c>
      <c r="C56">
        <v>302</v>
      </c>
      <c r="D56">
        <v>266</v>
      </c>
      <c r="E56">
        <v>0</v>
      </c>
      <c r="F56" t="s">
        <v>462</v>
      </c>
      <c r="G56">
        <v>259</v>
      </c>
      <c r="H56">
        <v>8</v>
      </c>
      <c r="J56" s="8" t="str">
        <f t="shared" si="0"/>
        <v>德阳市</v>
      </c>
      <c r="K56" s="8">
        <f t="shared" si="4"/>
        <v>302</v>
      </c>
      <c r="L56" s="8">
        <f t="shared" si="1"/>
        <v>266</v>
      </c>
      <c r="M56" s="8">
        <f t="shared" si="2"/>
        <v>0</v>
      </c>
      <c r="N56" s="8">
        <f t="shared" si="5"/>
        <v>259</v>
      </c>
      <c r="O56" s="8">
        <f t="shared" si="6"/>
        <v>8</v>
      </c>
      <c r="P56" s="8">
        <f t="shared" si="7"/>
        <v>0</v>
      </c>
    </row>
    <row r="57" spans="2:16" x14ac:dyDescent="0.3">
      <c r="B57" t="s">
        <v>463</v>
      </c>
      <c r="C57">
        <v>309</v>
      </c>
      <c r="D57">
        <v>120</v>
      </c>
      <c r="E57">
        <v>79</v>
      </c>
      <c r="F57" t="s">
        <v>463</v>
      </c>
      <c r="G57">
        <v>320</v>
      </c>
      <c r="H57">
        <v>4</v>
      </c>
      <c r="J57" s="8" t="str">
        <f t="shared" si="0"/>
        <v>德州市</v>
      </c>
      <c r="K57" s="8">
        <f t="shared" si="4"/>
        <v>309</v>
      </c>
      <c r="L57" s="8">
        <f t="shared" si="1"/>
        <v>120</v>
      </c>
      <c r="M57" s="8">
        <f t="shared" si="2"/>
        <v>79</v>
      </c>
      <c r="N57" s="8">
        <f t="shared" si="5"/>
        <v>320</v>
      </c>
      <c r="O57" s="8">
        <f t="shared" si="6"/>
        <v>4</v>
      </c>
      <c r="P57" s="8">
        <f t="shared" si="7"/>
        <v>0</v>
      </c>
    </row>
    <row r="58" spans="2:16" x14ac:dyDescent="0.3">
      <c r="B58" t="s">
        <v>464</v>
      </c>
      <c r="C58">
        <v>8</v>
      </c>
      <c r="D58">
        <v>8</v>
      </c>
      <c r="E58">
        <v>0</v>
      </c>
      <c r="F58" t="s">
        <v>464</v>
      </c>
      <c r="G58">
        <v>47</v>
      </c>
      <c r="J58" s="8" t="str">
        <f t="shared" si="0"/>
        <v>迪庆藏族自治州</v>
      </c>
      <c r="K58" s="8">
        <f t="shared" si="4"/>
        <v>8</v>
      </c>
      <c r="L58" s="8">
        <f t="shared" si="1"/>
        <v>8</v>
      </c>
      <c r="M58" s="8">
        <f t="shared" si="2"/>
        <v>0</v>
      </c>
      <c r="N58" s="8">
        <f t="shared" si="5"/>
        <v>47</v>
      </c>
      <c r="O58" s="8">
        <f t="shared" si="6"/>
        <v>0</v>
      </c>
      <c r="P58" s="8">
        <f t="shared" si="7"/>
        <v>0</v>
      </c>
    </row>
    <row r="59" spans="2:16" x14ac:dyDescent="0.3">
      <c r="B59" t="s">
        <v>465</v>
      </c>
      <c r="C59">
        <v>84</v>
      </c>
      <c r="D59">
        <v>77</v>
      </c>
      <c r="E59">
        <v>0</v>
      </c>
      <c r="F59" t="s">
        <v>465</v>
      </c>
      <c r="G59">
        <v>116</v>
      </c>
      <c r="J59" s="8" t="str">
        <f t="shared" si="0"/>
        <v>定西市</v>
      </c>
      <c r="K59" s="8">
        <f t="shared" si="4"/>
        <v>84</v>
      </c>
      <c r="L59" s="8">
        <f t="shared" si="1"/>
        <v>77</v>
      </c>
      <c r="M59" s="8">
        <f t="shared" si="2"/>
        <v>0</v>
      </c>
      <c r="N59" s="8">
        <f t="shared" si="5"/>
        <v>116</v>
      </c>
      <c r="O59" s="8">
        <f t="shared" si="6"/>
        <v>0</v>
      </c>
      <c r="P59" s="8">
        <f t="shared" si="7"/>
        <v>0</v>
      </c>
    </row>
    <row r="60" spans="2:16" x14ac:dyDescent="0.3">
      <c r="B60" t="s">
        <v>466</v>
      </c>
      <c r="C60">
        <v>749</v>
      </c>
      <c r="D60">
        <v>366</v>
      </c>
      <c r="E60">
        <v>0</v>
      </c>
      <c r="F60" t="s">
        <v>466</v>
      </c>
      <c r="G60">
        <v>1366</v>
      </c>
      <c r="H60">
        <v>204</v>
      </c>
      <c r="J60" s="8" t="str">
        <f t="shared" si="0"/>
        <v>东莞市</v>
      </c>
      <c r="K60" s="8">
        <f t="shared" si="4"/>
        <v>749</v>
      </c>
      <c r="L60" s="8">
        <f t="shared" si="1"/>
        <v>366</v>
      </c>
      <c r="M60" s="8">
        <f t="shared" si="2"/>
        <v>0</v>
      </c>
      <c r="N60" s="8">
        <f t="shared" si="5"/>
        <v>1366</v>
      </c>
      <c r="O60" s="8">
        <f t="shared" si="6"/>
        <v>204</v>
      </c>
      <c r="P60" s="8">
        <f t="shared" si="7"/>
        <v>0</v>
      </c>
    </row>
    <row r="61" spans="2:16" x14ac:dyDescent="0.3">
      <c r="B61" t="s">
        <v>467</v>
      </c>
      <c r="C61">
        <v>140</v>
      </c>
      <c r="D61">
        <v>0</v>
      </c>
      <c r="E61">
        <v>0</v>
      </c>
      <c r="F61" t="s">
        <v>467</v>
      </c>
      <c r="G61">
        <v>371</v>
      </c>
      <c r="J61" s="8" t="str">
        <f t="shared" si="0"/>
        <v>东营市</v>
      </c>
      <c r="K61" s="8">
        <f t="shared" si="4"/>
        <v>140</v>
      </c>
      <c r="L61" s="8">
        <f t="shared" si="1"/>
        <v>0</v>
      </c>
      <c r="M61" s="8">
        <f t="shared" si="2"/>
        <v>0</v>
      </c>
      <c r="N61" s="8">
        <f t="shared" si="5"/>
        <v>371</v>
      </c>
      <c r="O61" s="8">
        <f t="shared" si="6"/>
        <v>0</v>
      </c>
      <c r="P61" s="8">
        <f t="shared" si="7"/>
        <v>0</v>
      </c>
    </row>
    <row r="62" spans="2:16" x14ac:dyDescent="0.3">
      <c r="B62" t="s">
        <v>468</v>
      </c>
      <c r="C62">
        <v>96</v>
      </c>
      <c r="D62">
        <v>65</v>
      </c>
      <c r="E62">
        <v>0</v>
      </c>
      <c r="F62" t="s">
        <v>468</v>
      </c>
      <c r="G62">
        <v>274</v>
      </c>
      <c r="H62">
        <v>5</v>
      </c>
      <c r="J62" s="8" t="str">
        <f t="shared" si="0"/>
        <v>鄂尔多斯市</v>
      </c>
      <c r="K62" s="8">
        <f t="shared" si="4"/>
        <v>96</v>
      </c>
      <c r="L62" s="8">
        <f t="shared" si="1"/>
        <v>65</v>
      </c>
      <c r="M62" s="8">
        <f t="shared" si="2"/>
        <v>0</v>
      </c>
      <c r="N62" s="8">
        <f t="shared" si="5"/>
        <v>274</v>
      </c>
      <c r="O62" s="8">
        <f t="shared" si="6"/>
        <v>5</v>
      </c>
      <c r="P62" s="8">
        <f t="shared" si="7"/>
        <v>0</v>
      </c>
    </row>
    <row r="63" spans="2:16" x14ac:dyDescent="0.3">
      <c r="B63" t="s">
        <v>469</v>
      </c>
      <c r="C63">
        <v>93</v>
      </c>
      <c r="D63">
        <v>60</v>
      </c>
      <c r="E63">
        <v>0</v>
      </c>
      <c r="F63" t="s">
        <v>469</v>
      </c>
      <c r="G63">
        <v>66</v>
      </c>
      <c r="J63" s="8" t="str">
        <f t="shared" si="0"/>
        <v>鄂州市</v>
      </c>
      <c r="K63" s="8">
        <f t="shared" si="4"/>
        <v>93</v>
      </c>
      <c r="L63" s="8">
        <f t="shared" si="1"/>
        <v>60</v>
      </c>
      <c r="M63" s="8">
        <f t="shared" si="2"/>
        <v>0</v>
      </c>
      <c r="N63" s="8">
        <f t="shared" si="5"/>
        <v>66</v>
      </c>
      <c r="O63" s="8">
        <f t="shared" si="6"/>
        <v>0</v>
      </c>
      <c r="P63" s="8">
        <f t="shared" si="7"/>
        <v>0</v>
      </c>
    </row>
    <row r="64" spans="2:16" x14ac:dyDescent="0.3">
      <c r="B64" t="s">
        <v>470</v>
      </c>
      <c r="C64">
        <v>217</v>
      </c>
      <c r="D64">
        <v>170</v>
      </c>
      <c r="E64">
        <v>2</v>
      </c>
      <c r="F64" t="s">
        <v>470</v>
      </c>
      <c r="G64">
        <v>462</v>
      </c>
      <c r="H64">
        <v>11</v>
      </c>
      <c r="J64" s="8" t="str">
        <f t="shared" si="0"/>
        <v>恩施土家族苗族自治州</v>
      </c>
      <c r="K64" s="8">
        <f t="shared" si="4"/>
        <v>217</v>
      </c>
      <c r="L64" s="8">
        <f t="shared" si="1"/>
        <v>170</v>
      </c>
      <c r="M64" s="8">
        <f t="shared" si="2"/>
        <v>2</v>
      </c>
      <c r="N64" s="8">
        <f t="shared" si="5"/>
        <v>462</v>
      </c>
      <c r="O64" s="8">
        <f t="shared" si="6"/>
        <v>11</v>
      </c>
      <c r="P64" s="8">
        <f t="shared" si="7"/>
        <v>0</v>
      </c>
    </row>
    <row r="65" spans="2:16" x14ac:dyDescent="0.3">
      <c r="B65" t="s">
        <v>471</v>
      </c>
      <c r="C65">
        <v>30</v>
      </c>
      <c r="D65">
        <v>2</v>
      </c>
      <c r="E65">
        <v>0</v>
      </c>
      <c r="F65" t="s">
        <v>471</v>
      </c>
      <c r="G65">
        <v>23</v>
      </c>
      <c r="J65" s="8" t="str">
        <f t="shared" si="0"/>
        <v>防城港市</v>
      </c>
      <c r="K65" s="8">
        <f t="shared" si="4"/>
        <v>30</v>
      </c>
      <c r="L65" s="8">
        <f t="shared" si="1"/>
        <v>2</v>
      </c>
      <c r="M65" s="8">
        <f t="shared" si="2"/>
        <v>0</v>
      </c>
      <c r="N65" s="8">
        <f t="shared" si="5"/>
        <v>23</v>
      </c>
      <c r="O65" s="8">
        <f t="shared" si="6"/>
        <v>0</v>
      </c>
      <c r="P65" s="8">
        <f t="shared" si="7"/>
        <v>0</v>
      </c>
    </row>
    <row r="66" spans="2:16" x14ac:dyDescent="0.3">
      <c r="B66" t="s">
        <v>472</v>
      </c>
      <c r="C66">
        <v>838</v>
      </c>
      <c r="D66">
        <v>595</v>
      </c>
      <c r="E66">
        <v>0</v>
      </c>
      <c r="F66" t="s">
        <v>472</v>
      </c>
      <c r="G66">
        <v>2375</v>
      </c>
      <c r="H66">
        <v>39</v>
      </c>
      <c r="J66" s="8" t="str">
        <f t="shared" si="0"/>
        <v>佛山市</v>
      </c>
      <c r="K66" s="8">
        <f t="shared" si="4"/>
        <v>838</v>
      </c>
      <c r="L66" s="8">
        <f t="shared" si="1"/>
        <v>595</v>
      </c>
      <c r="M66" s="8">
        <f t="shared" si="2"/>
        <v>0</v>
      </c>
      <c r="N66" s="8">
        <f t="shared" si="5"/>
        <v>2375</v>
      </c>
      <c r="O66" s="8">
        <f t="shared" si="6"/>
        <v>39</v>
      </c>
      <c r="P66" s="8">
        <f t="shared" si="7"/>
        <v>0</v>
      </c>
    </row>
    <row r="67" spans="2:16" x14ac:dyDescent="0.3">
      <c r="B67" t="s">
        <v>473</v>
      </c>
      <c r="C67">
        <v>909</v>
      </c>
      <c r="D67">
        <v>464</v>
      </c>
      <c r="E67">
        <v>249</v>
      </c>
      <c r="F67" t="s">
        <v>473</v>
      </c>
      <c r="G67">
        <v>1497</v>
      </c>
      <c r="J67" s="8" t="str">
        <f t="shared" si="0"/>
        <v>福州市</v>
      </c>
      <c r="K67" s="8">
        <f t="shared" si="4"/>
        <v>909</v>
      </c>
      <c r="L67" s="8">
        <f t="shared" si="1"/>
        <v>464</v>
      </c>
      <c r="M67" s="8">
        <f t="shared" si="2"/>
        <v>249</v>
      </c>
      <c r="N67" s="8">
        <f t="shared" si="5"/>
        <v>1497</v>
      </c>
      <c r="O67" s="8">
        <f t="shared" si="6"/>
        <v>0</v>
      </c>
      <c r="P67" s="8">
        <f t="shared" si="7"/>
        <v>0</v>
      </c>
    </row>
    <row r="68" spans="2:16" x14ac:dyDescent="0.3">
      <c r="B68" t="s">
        <v>474</v>
      </c>
      <c r="C68">
        <v>17</v>
      </c>
      <c r="D68">
        <v>0</v>
      </c>
      <c r="E68">
        <v>0</v>
      </c>
      <c r="F68" t="s">
        <v>474</v>
      </c>
      <c r="G68">
        <v>197</v>
      </c>
      <c r="J68" s="8" t="str">
        <f t="shared" ref="J68:J131" si="8">IF(B68&gt;0,B68,0)</f>
        <v>抚顺市</v>
      </c>
      <c r="K68" s="8">
        <f t="shared" si="4"/>
        <v>17</v>
      </c>
      <c r="L68" s="8">
        <f t="shared" ref="L68:L131" si="9">IF(D68&gt;0,D68,0)</f>
        <v>0</v>
      </c>
      <c r="M68" s="8">
        <f t="shared" ref="M68:M131" si="10">IF(E68&gt;0,E68,0)</f>
        <v>0</v>
      </c>
      <c r="N68" s="8">
        <f t="shared" si="5"/>
        <v>197</v>
      </c>
      <c r="O68" s="8">
        <f t="shared" si="6"/>
        <v>0</v>
      </c>
      <c r="P68" s="8">
        <f t="shared" si="7"/>
        <v>0</v>
      </c>
    </row>
    <row r="69" spans="2:16" x14ac:dyDescent="0.3">
      <c r="B69" t="s">
        <v>475</v>
      </c>
      <c r="C69">
        <v>268</v>
      </c>
      <c r="D69">
        <v>262</v>
      </c>
      <c r="E69">
        <v>0</v>
      </c>
      <c r="F69" t="s">
        <v>475</v>
      </c>
      <c r="G69">
        <v>255</v>
      </c>
      <c r="J69" s="8" t="str">
        <f t="shared" si="8"/>
        <v>抚州市</v>
      </c>
      <c r="K69" s="8">
        <f t="shared" ref="K69:K132" si="11">IF(C69&gt;0,C69,0)</f>
        <v>268</v>
      </c>
      <c r="L69" s="8">
        <f t="shared" si="9"/>
        <v>262</v>
      </c>
      <c r="M69" s="8">
        <f t="shared" si="10"/>
        <v>0</v>
      </c>
      <c r="N69" s="8">
        <f t="shared" ref="N69:N132" si="12">IF(G69&gt;0,G69,0)</f>
        <v>255</v>
      </c>
      <c r="O69" s="8">
        <f t="shared" ref="O69:O132" si="13">IF(H69&gt;0,H69,0)</f>
        <v>0</v>
      </c>
      <c r="P69" s="8">
        <f t="shared" ref="P69:P132" si="14">IF(I69&gt;0,I69,0)</f>
        <v>0</v>
      </c>
    </row>
    <row r="70" spans="2:16" x14ac:dyDescent="0.3">
      <c r="B70" t="s">
        <v>476</v>
      </c>
      <c r="C70">
        <v>260</v>
      </c>
      <c r="D70">
        <v>150</v>
      </c>
      <c r="E70">
        <v>100</v>
      </c>
      <c r="F70" t="s">
        <v>476</v>
      </c>
      <c r="G70">
        <v>54</v>
      </c>
      <c r="J70" s="8" t="str">
        <f t="shared" si="8"/>
        <v>阜新市</v>
      </c>
      <c r="K70" s="8">
        <f t="shared" si="11"/>
        <v>260</v>
      </c>
      <c r="L70" s="8">
        <f t="shared" si="9"/>
        <v>150</v>
      </c>
      <c r="M70" s="8">
        <f t="shared" si="10"/>
        <v>100</v>
      </c>
      <c r="N70" s="8">
        <f t="shared" si="12"/>
        <v>54</v>
      </c>
      <c r="O70" s="8">
        <f t="shared" si="13"/>
        <v>0</v>
      </c>
      <c r="P70" s="8">
        <f t="shared" si="14"/>
        <v>0</v>
      </c>
    </row>
    <row r="71" spans="2:16" x14ac:dyDescent="0.3">
      <c r="B71" t="s">
        <v>477</v>
      </c>
      <c r="C71">
        <v>1262</v>
      </c>
      <c r="D71">
        <v>609</v>
      </c>
      <c r="E71">
        <v>78</v>
      </c>
      <c r="F71" t="s">
        <v>477</v>
      </c>
      <c r="G71">
        <v>774</v>
      </c>
      <c r="J71" s="8" t="str">
        <f t="shared" si="8"/>
        <v>阜阳市</v>
      </c>
      <c r="K71" s="8">
        <f t="shared" si="11"/>
        <v>1262</v>
      </c>
      <c r="L71" s="8">
        <f t="shared" si="9"/>
        <v>609</v>
      </c>
      <c r="M71" s="8">
        <f t="shared" si="10"/>
        <v>78</v>
      </c>
      <c r="N71" s="8">
        <f t="shared" si="12"/>
        <v>774</v>
      </c>
      <c r="O71" s="8">
        <f t="shared" si="13"/>
        <v>0</v>
      </c>
      <c r="P71" s="8">
        <f t="shared" si="14"/>
        <v>0</v>
      </c>
    </row>
    <row r="72" spans="2:16" x14ac:dyDescent="0.3">
      <c r="B72" t="s">
        <v>478</v>
      </c>
      <c r="C72">
        <v>12</v>
      </c>
      <c r="D72">
        <v>10</v>
      </c>
      <c r="E72">
        <v>2</v>
      </c>
      <c r="F72" t="s">
        <v>478</v>
      </c>
      <c r="G72">
        <v>39</v>
      </c>
      <c r="J72" s="8" t="str">
        <f t="shared" si="8"/>
        <v>甘南藏族自治州</v>
      </c>
      <c r="K72" s="8">
        <f t="shared" si="11"/>
        <v>12</v>
      </c>
      <c r="L72" s="8">
        <f t="shared" si="9"/>
        <v>10</v>
      </c>
      <c r="M72" s="8">
        <f t="shared" si="10"/>
        <v>2</v>
      </c>
      <c r="N72" s="8">
        <f t="shared" si="12"/>
        <v>39</v>
      </c>
      <c r="O72" s="8">
        <f t="shared" si="13"/>
        <v>0</v>
      </c>
      <c r="P72" s="8">
        <f t="shared" si="14"/>
        <v>0</v>
      </c>
    </row>
    <row r="73" spans="2:16" x14ac:dyDescent="0.3">
      <c r="B73" t="s">
        <v>479</v>
      </c>
      <c r="C73">
        <v>19</v>
      </c>
      <c r="D73">
        <v>0</v>
      </c>
      <c r="E73">
        <v>0</v>
      </c>
      <c r="F73" t="s">
        <v>479</v>
      </c>
      <c r="G73">
        <v>122</v>
      </c>
      <c r="J73" s="8" t="str">
        <f t="shared" si="8"/>
        <v>甘孜藏族自治州</v>
      </c>
      <c r="K73" s="8">
        <f t="shared" si="11"/>
        <v>19</v>
      </c>
      <c r="L73" s="8">
        <f t="shared" si="9"/>
        <v>0</v>
      </c>
      <c r="M73" s="8">
        <f t="shared" si="10"/>
        <v>0</v>
      </c>
      <c r="N73" s="8">
        <f t="shared" si="12"/>
        <v>122</v>
      </c>
      <c r="O73" s="8">
        <f t="shared" si="13"/>
        <v>0</v>
      </c>
      <c r="P73" s="8">
        <f t="shared" si="14"/>
        <v>0</v>
      </c>
    </row>
    <row r="74" spans="2:16" x14ac:dyDescent="0.3">
      <c r="B74" t="s">
        <v>480</v>
      </c>
      <c r="C74">
        <v>259</v>
      </c>
      <c r="D74">
        <v>190</v>
      </c>
      <c r="E74">
        <v>0</v>
      </c>
      <c r="F74" t="s">
        <v>480</v>
      </c>
      <c r="G74">
        <v>638</v>
      </c>
      <c r="H74">
        <v>10</v>
      </c>
      <c r="J74" s="8" t="str">
        <f t="shared" si="8"/>
        <v>赣州市</v>
      </c>
      <c r="K74" s="8">
        <f t="shared" si="11"/>
        <v>259</v>
      </c>
      <c r="L74" s="8">
        <f t="shared" si="9"/>
        <v>190</v>
      </c>
      <c r="M74" s="8">
        <f t="shared" si="10"/>
        <v>0</v>
      </c>
      <c r="N74" s="8">
        <f t="shared" si="12"/>
        <v>638</v>
      </c>
      <c r="O74" s="8">
        <f t="shared" si="13"/>
        <v>10</v>
      </c>
      <c r="P74" s="8">
        <f t="shared" si="14"/>
        <v>0</v>
      </c>
    </row>
    <row r="75" spans="2:16" x14ac:dyDescent="0.3">
      <c r="B75" t="s">
        <v>481</v>
      </c>
      <c r="C75">
        <v>48</v>
      </c>
      <c r="D75">
        <v>26</v>
      </c>
      <c r="E75">
        <v>10</v>
      </c>
      <c r="F75" t="s">
        <v>481</v>
      </c>
      <c r="G75">
        <v>212</v>
      </c>
      <c r="H75">
        <v>141</v>
      </c>
      <c r="J75" s="8" t="str">
        <f t="shared" si="8"/>
        <v>固原市</v>
      </c>
      <c r="K75" s="8">
        <f t="shared" si="11"/>
        <v>48</v>
      </c>
      <c r="L75" s="8">
        <f t="shared" si="9"/>
        <v>26</v>
      </c>
      <c r="M75" s="8">
        <f t="shared" si="10"/>
        <v>10</v>
      </c>
      <c r="N75" s="8">
        <f t="shared" si="12"/>
        <v>212</v>
      </c>
      <c r="O75" s="8">
        <f t="shared" si="13"/>
        <v>141</v>
      </c>
      <c r="P75" s="8">
        <f t="shared" si="14"/>
        <v>0</v>
      </c>
    </row>
    <row r="76" spans="2:16" x14ac:dyDescent="0.3">
      <c r="B76" t="s">
        <v>482</v>
      </c>
      <c r="C76">
        <v>195</v>
      </c>
      <c r="D76">
        <v>167</v>
      </c>
      <c r="E76">
        <v>0</v>
      </c>
      <c r="F76" t="s">
        <v>482</v>
      </c>
      <c r="G76">
        <v>168</v>
      </c>
      <c r="H76">
        <v>6</v>
      </c>
      <c r="J76" s="8" t="str">
        <f t="shared" si="8"/>
        <v>广安市</v>
      </c>
      <c r="K76" s="8">
        <f t="shared" si="11"/>
        <v>195</v>
      </c>
      <c r="L76" s="8">
        <f t="shared" si="9"/>
        <v>167</v>
      </c>
      <c r="M76" s="8">
        <f t="shared" si="10"/>
        <v>0</v>
      </c>
      <c r="N76" s="8">
        <f t="shared" si="12"/>
        <v>168</v>
      </c>
      <c r="O76" s="8">
        <f t="shared" si="13"/>
        <v>6</v>
      </c>
      <c r="P76" s="8">
        <f t="shared" si="14"/>
        <v>0</v>
      </c>
    </row>
    <row r="77" spans="2:16" x14ac:dyDescent="0.3">
      <c r="B77" t="s">
        <v>483</v>
      </c>
      <c r="C77">
        <v>77</v>
      </c>
      <c r="D77">
        <v>63</v>
      </c>
      <c r="E77">
        <v>0</v>
      </c>
      <c r="F77" t="s">
        <v>483</v>
      </c>
      <c r="G77">
        <v>128</v>
      </c>
      <c r="H77">
        <v>5</v>
      </c>
      <c r="J77" s="8" t="str">
        <f t="shared" si="8"/>
        <v>广元市</v>
      </c>
      <c r="K77" s="8">
        <f t="shared" si="11"/>
        <v>77</v>
      </c>
      <c r="L77" s="8">
        <f t="shared" si="9"/>
        <v>63</v>
      </c>
      <c r="M77" s="8">
        <f t="shared" si="10"/>
        <v>0</v>
      </c>
      <c r="N77" s="8">
        <f t="shared" si="12"/>
        <v>128</v>
      </c>
      <c r="O77" s="8">
        <f t="shared" si="13"/>
        <v>5</v>
      </c>
      <c r="P77" s="8">
        <f t="shared" si="14"/>
        <v>0</v>
      </c>
    </row>
    <row r="78" spans="2:16" x14ac:dyDescent="0.3">
      <c r="B78" t="s">
        <v>484</v>
      </c>
      <c r="C78">
        <v>3084</v>
      </c>
      <c r="D78">
        <v>2484</v>
      </c>
      <c r="E78">
        <v>14</v>
      </c>
      <c r="F78" t="s">
        <v>484</v>
      </c>
      <c r="G78">
        <v>4086</v>
      </c>
      <c r="H78">
        <v>346</v>
      </c>
      <c r="J78" s="8" t="str">
        <f t="shared" si="8"/>
        <v>广州市</v>
      </c>
      <c r="K78" s="8">
        <f t="shared" si="11"/>
        <v>3084</v>
      </c>
      <c r="L78" s="8">
        <f t="shared" si="9"/>
        <v>2484</v>
      </c>
      <c r="M78" s="8">
        <f t="shared" si="10"/>
        <v>14</v>
      </c>
      <c r="N78" s="8">
        <f t="shared" si="12"/>
        <v>4086</v>
      </c>
      <c r="O78" s="8">
        <f t="shared" si="13"/>
        <v>346</v>
      </c>
      <c r="P78" s="8">
        <f t="shared" si="14"/>
        <v>0</v>
      </c>
    </row>
    <row r="79" spans="2:16" x14ac:dyDescent="0.3">
      <c r="B79" t="s">
        <v>485</v>
      </c>
      <c r="C79">
        <v>309</v>
      </c>
      <c r="D79">
        <v>119</v>
      </c>
      <c r="E79">
        <v>0</v>
      </c>
      <c r="F79" t="s">
        <v>485</v>
      </c>
      <c r="G79">
        <v>85</v>
      </c>
      <c r="J79" s="8" t="str">
        <f t="shared" si="8"/>
        <v>贵港市</v>
      </c>
      <c r="K79" s="8">
        <f t="shared" si="11"/>
        <v>309</v>
      </c>
      <c r="L79" s="8">
        <f t="shared" si="9"/>
        <v>119</v>
      </c>
      <c r="M79" s="8">
        <f t="shared" si="10"/>
        <v>0</v>
      </c>
      <c r="N79" s="8">
        <f t="shared" si="12"/>
        <v>85</v>
      </c>
      <c r="O79" s="8">
        <f t="shared" si="13"/>
        <v>0</v>
      </c>
      <c r="P79" s="8">
        <f t="shared" si="14"/>
        <v>0</v>
      </c>
    </row>
    <row r="80" spans="2:16" x14ac:dyDescent="0.3">
      <c r="B80" t="s">
        <v>486</v>
      </c>
      <c r="C80">
        <v>356</v>
      </c>
      <c r="D80">
        <v>191</v>
      </c>
      <c r="E80">
        <v>86</v>
      </c>
      <c r="F80" t="s">
        <v>486</v>
      </c>
      <c r="G80">
        <v>2464</v>
      </c>
      <c r="H80">
        <v>99</v>
      </c>
      <c r="J80" s="8" t="str">
        <f t="shared" si="8"/>
        <v>贵阳市</v>
      </c>
      <c r="K80" s="8">
        <f t="shared" si="11"/>
        <v>356</v>
      </c>
      <c r="L80" s="8">
        <f t="shared" si="9"/>
        <v>191</v>
      </c>
      <c r="M80" s="8">
        <f t="shared" si="10"/>
        <v>86</v>
      </c>
      <c r="N80" s="8">
        <f t="shared" si="12"/>
        <v>2464</v>
      </c>
      <c r="O80" s="8">
        <f t="shared" si="13"/>
        <v>99</v>
      </c>
      <c r="P80" s="8">
        <f t="shared" si="14"/>
        <v>0</v>
      </c>
    </row>
    <row r="81" spans="2:16" x14ac:dyDescent="0.3">
      <c r="B81" t="s">
        <v>487</v>
      </c>
      <c r="C81">
        <v>509</v>
      </c>
      <c r="D81">
        <v>433</v>
      </c>
      <c r="E81">
        <v>0</v>
      </c>
      <c r="F81" t="s">
        <v>487</v>
      </c>
      <c r="G81">
        <v>783</v>
      </c>
      <c r="H81">
        <v>208</v>
      </c>
      <c r="I81">
        <v>3</v>
      </c>
      <c r="J81" s="8" t="str">
        <f t="shared" si="8"/>
        <v>桂林市</v>
      </c>
      <c r="K81" s="8">
        <f t="shared" si="11"/>
        <v>509</v>
      </c>
      <c r="L81" s="8">
        <f t="shared" si="9"/>
        <v>433</v>
      </c>
      <c r="M81" s="8">
        <f t="shared" si="10"/>
        <v>0</v>
      </c>
      <c r="N81" s="8">
        <f t="shared" si="12"/>
        <v>783</v>
      </c>
      <c r="O81" s="8">
        <f t="shared" si="13"/>
        <v>208</v>
      </c>
      <c r="P81" s="8">
        <f t="shared" si="14"/>
        <v>3</v>
      </c>
    </row>
    <row r="82" spans="2:16" x14ac:dyDescent="0.3">
      <c r="B82" t="s">
        <v>746</v>
      </c>
      <c r="F82" t="s">
        <v>746</v>
      </c>
      <c r="G82">
        <v>1</v>
      </c>
      <c r="J82" s="8" t="str">
        <f t="shared" si="8"/>
        <v>果洛藏族自治州</v>
      </c>
      <c r="K82" s="8">
        <f t="shared" si="11"/>
        <v>0</v>
      </c>
      <c r="L82" s="8">
        <f t="shared" si="9"/>
        <v>0</v>
      </c>
      <c r="M82" s="8">
        <f t="shared" si="10"/>
        <v>0</v>
      </c>
      <c r="N82" s="8">
        <f t="shared" si="12"/>
        <v>1</v>
      </c>
      <c r="O82" s="8">
        <f t="shared" si="13"/>
        <v>0</v>
      </c>
      <c r="P82" s="8">
        <f t="shared" si="14"/>
        <v>0</v>
      </c>
    </row>
    <row r="83" spans="2:16" x14ac:dyDescent="0.3">
      <c r="B83" t="s">
        <v>488</v>
      </c>
      <c r="C83">
        <v>1579</v>
      </c>
      <c r="D83">
        <v>871</v>
      </c>
      <c r="E83">
        <v>383</v>
      </c>
      <c r="F83" t="s">
        <v>488</v>
      </c>
      <c r="G83">
        <v>1461</v>
      </c>
      <c r="H83">
        <v>41</v>
      </c>
      <c r="I83">
        <v>2</v>
      </c>
      <c r="J83" s="8" t="str">
        <f t="shared" si="8"/>
        <v>哈尔滨市</v>
      </c>
      <c r="K83" s="8">
        <f t="shared" si="11"/>
        <v>1579</v>
      </c>
      <c r="L83" s="8">
        <f t="shared" si="9"/>
        <v>871</v>
      </c>
      <c r="M83" s="8">
        <f t="shared" si="10"/>
        <v>383</v>
      </c>
      <c r="N83" s="8">
        <f t="shared" si="12"/>
        <v>1461</v>
      </c>
      <c r="O83" s="8">
        <f t="shared" si="13"/>
        <v>41</v>
      </c>
      <c r="P83" s="8">
        <f t="shared" si="14"/>
        <v>2</v>
      </c>
    </row>
    <row r="84" spans="2:16" x14ac:dyDescent="0.3">
      <c r="B84" t="s">
        <v>489</v>
      </c>
      <c r="C84">
        <v>65</v>
      </c>
      <c r="D84">
        <v>36</v>
      </c>
      <c r="E84">
        <v>0</v>
      </c>
      <c r="F84" t="s">
        <v>489</v>
      </c>
      <c r="G84">
        <v>55</v>
      </c>
      <c r="J84" s="8" t="str">
        <f t="shared" si="8"/>
        <v>哈密地区</v>
      </c>
      <c r="K84" s="8">
        <f t="shared" si="11"/>
        <v>65</v>
      </c>
      <c r="L84" s="8">
        <f t="shared" si="9"/>
        <v>36</v>
      </c>
      <c r="M84" s="8">
        <f t="shared" si="10"/>
        <v>0</v>
      </c>
      <c r="N84" s="8">
        <f t="shared" si="12"/>
        <v>55</v>
      </c>
      <c r="O84" s="8">
        <f t="shared" si="13"/>
        <v>0</v>
      </c>
      <c r="P84" s="8">
        <f t="shared" si="14"/>
        <v>0</v>
      </c>
    </row>
    <row r="85" spans="2:16" x14ac:dyDescent="0.3">
      <c r="B85" t="s">
        <v>747</v>
      </c>
      <c r="C85">
        <v>6</v>
      </c>
      <c r="D85">
        <v>6</v>
      </c>
      <c r="E85">
        <v>0</v>
      </c>
      <c r="F85" t="s">
        <v>747</v>
      </c>
      <c r="G85">
        <v>15</v>
      </c>
      <c r="J85" s="8" t="str">
        <f t="shared" si="8"/>
        <v>海北藏族自治州</v>
      </c>
      <c r="K85" s="8">
        <f t="shared" si="11"/>
        <v>6</v>
      </c>
      <c r="L85" s="8">
        <f t="shared" si="9"/>
        <v>6</v>
      </c>
      <c r="M85" s="8">
        <f t="shared" si="10"/>
        <v>0</v>
      </c>
      <c r="N85" s="8">
        <f t="shared" si="12"/>
        <v>15</v>
      </c>
      <c r="O85" s="8">
        <f t="shared" si="13"/>
        <v>0</v>
      </c>
      <c r="P85" s="8">
        <f t="shared" si="14"/>
        <v>0</v>
      </c>
    </row>
    <row r="86" spans="2:16" x14ac:dyDescent="0.3">
      <c r="B86" t="s">
        <v>490</v>
      </c>
      <c r="C86">
        <v>57</v>
      </c>
      <c r="D86">
        <v>36</v>
      </c>
      <c r="E86">
        <v>0</v>
      </c>
      <c r="F86" t="s">
        <v>490</v>
      </c>
      <c r="G86">
        <v>53</v>
      </c>
      <c r="J86" s="8" t="str">
        <f t="shared" si="8"/>
        <v>海东地区</v>
      </c>
      <c r="K86" s="8">
        <f t="shared" si="11"/>
        <v>57</v>
      </c>
      <c r="L86" s="8">
        <f t="shared" si="9"/>
        <v>36</v>
      </c>
      <c r="M86" s="8">
        <f t="shared" si="10"/>
        <v>0</v>
      </c>
      <c r="N86" s="8">
        <f t="shared" si="12"/>
        <v>53</v>
      </c>
      <c r="O86" s="8">
        <f t="shared" si="13"/>
        <v>0</v>
      </c>
      <c r="P86" s="8">
        <f t="shared" si="14"/>
        <v>0</v>
      </c>
    </row>
    <row r="87" spans="2:16" x14ac:dyDescent="0.3">
      <c r="B87" t="s">
        <v>491</v>
      </c>
      <c r="C87">
        <v>811</v>
      </c>
      <c r="D87">
        <v>373</v>
      </c>
      <c r="E87">
        <v>0</v>
      </c>
      <c r="F87" t="s">
        <v>491</v>
      </c>
      <c r="G87">
        <v>1266</v>
      </c>
      <c r="H87">
        <v>464</v>
      </c>
      <c r="J87" s="8" t="str">
        <f t="shared" si="8"/>
        <v>海口市</v>
      </c>
      <c r="K87" s="8">
        <f t="shared" si="11"/>
        <v>811</v>
      </c>
      <c r="L87" s="8">
        <f t="shared" si="9"/>
        <v>373</v>
      </c>
      <c r="M87" s="8">
        <f t="shared" si="10"/>
        <v>0</v>
      </c>
      <c r="N87" s="8">
        <f t="shared" si="12"/>
        <v>1266</v>
      </c>
      <c r="O87" s="8">
        <f t="shared" si="13"/>
        <v>464</v>
      </c>
      <c r="P87" s="8">
        <f t="shared" si="14"/>
        <v>0</v>
      </c>
    </row>
    <row r="88" spans="2:16" x14ac:dyDescent="0.3">
      <c r="B88" t="s">
        <v>492</v>
      </c>
      <c r="C88">
        <v>37</v>
      </c>
      <c r="D88">
        <v>34</v>
      </c>
      <c r="E88">
        <v>0</v>
      </c>
      <c r="F88" t="s">
        <v>492</v>
      </c>
      <c r="G88">
        <v>40</v>
      </c>
      <c r="J88" s="8" t="str">
        <f t="shared" si="8"/>
        <v>海南藏族自治州</v>
      </c>
      <c r="K88" s="8">
        <f t="shared" si="11"/>
        <v>37</v>
      </c>
      <c r="L88" s="8">
        <f t="shared" si="9"/>
        <v>34</v>
      </c>
      <c r="M88" s="8">
        <f t="shared" si="10"/>
        <v>0</v>
      </c>
      <c r="N88" s="8">
        <f t="shared" si="12"/>
        <v>40</v>
      </c>
      <c r="O88" s="8">
        <f t="shared" si="13"/>
        <v>0</v>
      </c>
      <c r="P88" s="8">
        <f t="shared" si="14"/>
        <v>0</v>
      </c>
    </row>
    <row r="89" spans="2:16" x14ac:dyDescent="0.3">
      <c r="B89" t="s">
        <v>493</v>
      </c>
      <c r="C89">
        <v>101</v>
      </c>
      <c r="D89">
        <v>20</v>
      </c>
      <c r="E89">
        <v>0</v>
      </c>
      <c r="F89" t="s">
        <v>493</v>
      </c>
      <c r="G89">
        <v>152</v>
      </c>
      <c r="J89" s="8" t="str">
        <f t="shared" si="8"/>
        <v>海南省省直辖</v>
      </c>
      <c r="K89" s="8">
        <f t="shared" si="11"/>
        <v>101</v>
      </c>
      <c r="L89" s="8">
        <f t="shared" si="9"/>
        <v>20</v>
      </c>
      <c r="M89" s="8">
        <f t="shared" si="10"/>
        <v>0</v>
      </c>
      <c r="N89" s="8">
        <f t="shared" si="12"/>
        <v>152</v>
      </c>
      <c r="O89" s="8">
        <f t="shared" si="13"/>
        <v>0</v>
      </c>
      <c r="P89" s="8">
        <f t="shared" si="14"/>
        <v>0</v>
      </c>
    </row>
    <row r="90" spans="2:16" x14ac:dyDescent="0.3">
      <c r="B90" t="s">
        <v>494</v>
      </c>
      <c r="C90">
        <v>3</v>
      </c>
      <c r="D90">
        <v>2</v>
      </c>
      <c r="E90">
        <v>0</v>
      </c>
      <c r="F90" t="s">
        <v>494</v>
      </c>
      <c r="G90">
        <v>36</v>
      </c>
      <c r="J90" s="8" t="str">
        <f t="shared" si="8"/>
        <v>海西蒙古族藏族自治州</v>
      </c>
      <c r="K90" s="8">
        <f t="shared" si="11"/>
        <v>3</v>
      </c>
      <c r="L90" s="8">
        <f t="shared" si="9"/>
        <v>2</v>
      </c>
      <c r="M90" s="8">
        <f t="shared" si="10"/>
        <v>0</v>
      </c>
      <c r="N90" s="8">
        <f t="shared" si="12"/>
        <v>36</v>
      </c>
      <c r="O90" s="8">
        <f t="shared" si="13"/>
        <v>0</v>
      </c>
      <c r="P90" s="8">
        <f t="shared" si="14"/>
        <v>0</v>
      </c>
    </row>
    <row r="91" spans="2:16" x14ac:dyDescent="0.3">
      <c r="B91" t="s">
        <v>495</v>
      </c>
      <c r="C91">
        <v>633</v>
      </c>
      <c r="D91">
        <v>469</v>
      </c>
      <c r="E91">
        <v>30</v>
      </c>
      <c r="F91" t="s">
        <v>495</v>
      </c>
      <c r="G91">
        <v>1039</v>
      </c>
      <c r="H91">
        <v>300</v>
      </c>
      <c r="J91" s="8" t="str">
        <f t="shared" si="8"/>
        <v>邯郸市</v>
      </c>
      <c r="K91" s="8">
        <f t="shared" si="11"/>
        <v>633</v>
      </c>
      <c r="L91" s="8">
        <f t="shared" si="9"/>
        <v>469</v>
      </c>
      <c r="M91" s="8">
        <f t="shared" si="10"/>
        <v>30</v>
      </c>
      <c r="N91" s="8">
        <f t="shared" si="12"/>
        <v>1039</v>
      </c>
      <c r="O91" s="8">
        <f t="shared" si="13"/>
        <v>300</v>
      </c>
      <c r="P91" s="8">
        <f t="shared" si="14"/>
        <v>0</v>
      </c>
    </row>
    <row r="92" spans="2:16" x14ac:dyDescent="0.3">
      <c r="B92" t="s">
        <v>496</v>
      </c>
      <c r="C92">
        <v>108</v>
      </c>
      <c r="D92">
        <v>103</v>
      </c>
      <c r="E92">
        <v>0</v>
      </c>
      <c r="F92" t="s">
        <v>496</v>
      </c>
      <c r="G92">
        <v>137</v>
      </c>
      <c r="J92" s="8" t="str">
        <f t="shared" si="8"/>
        <v>汉中市</v>
      </c>
      <c r="K92" s="8">
        <f t="shared" si="11"/>
        <v>108</v>
      </c>
      <c r="L92" s="8">
        <f t="shared" si="9"/>
        <v>103</v>
      </c>
      <c r="M92" s="8">
        <f t="shared" si="10"/>
        <v>0</v>
      </c>
      <c r="N92" s="8">
        <f t="shared" si="12"/>
        <v>137</v>
      </c>
      <c r="O92" s="8">
        <f t="shared" si="13"/>
        <v>0</v>
      </c>
      <c r="P92" s="8">
        <f t="shared" si="14"/>
        <v>0</v>
      </c>
    </row>
    <row r="93" spans="2:16" x14ac:dyDescent="0.3">
      <c r="B93" t="s">
        <v>497</v>
      </c>
      <c r="C93">
        <v>934</v>
      </c>
      <c r="D93">
        <v>377</v>
      </c>
      <c r="E93">
        <v>229</v>
      </c>
      <c r="F93" t="s">
        <v>497</v>
      </c>
      <c r="G93">
        <v>5573</v>
      </c>
      <c r="H93">
        <v>90</v>
      </c>
      <c r="J93" s="8" t="str">
        <f t="shared" si="8"/>
        <v>杭州市</v>
      </c>
      <c r="K93" s="8">
        <f t="shared" si="11"/>
        <v>934</v>
      </c>
      <c r="L93" s="8">
        <f t="shared" si="9"/>
        <v>377</v>
      </c>
      <c r="M93" s="8">
        <f t="shared" si="10"/>
        <v>229</v>
      </c>
      <c r="N93" s="8">
        <f t="shared" si="12"/>
        <v>5573</v>
      </c>
      <c r="O93" s="8">
        <f t="shared" si="13"/>
        <v>90</v>
      </c>
      <c r="P93" s="8">
        <f t="shared" si="14"/>
        <v>0</v>
      </c>
    </row>
    <row r="94" spans="2:16" x14ac:dyDescent="0.3">
      <c r="B94" t="s">
        <v>498</v>
      </c>
      <c r="C94">
        <v>1645</v>
      </c>
      <c r="D94">
        <v>931</v>
      </c>
      <c r="E94">
        <v>196</v>
      </c>
      <c r="F94" t="s">
        <v>498</v>
      </c>
      <c r="G94">
        <v>2558</v>
      </c>
      <c r="H94">
        <v>671</v>
      </c>
      <c r="J94" s="8" t="str">
        <f t="shared" si="8"/>
        <v>合肥市</v>
      </c>
      <c r="K94" s="8">
        <f t="shared" si="11"/>
        <v>1645</v>
      </c>
      <c r="L94" s="8">
        <f t="shared" si="9"/>
        <v>931</v>
      </c>
      <c r="M94" s="8">
        <f t="shared" si="10"/>
        <v>196</v>
      </c>
      <c r="N94" s="8">
        <f t="shared" si="12"/>
        <v>2558</v>
      </c>
      <c r="O94" s="8">
        <f t="shared" si="13"/>
        <v>671</v>
      </c>
      <c r="P94" s="8">
        <f t="shared" si="14"/>
        <v>0</v>
      </c>
    </row>
    <row r="95" spans="2:16" x14ac:dyDescent="0.3">
      <c r="B95" t="s">
        <v>499</v>
      </c>
      <c r="C95">
        <v>21</v>
      </c>
      <c r="D95">
        <v>12</v>
      </c>
      <c r="E95">
        <v>1</v>
      </c>
      <c r="F95" t="s">
        <v>499</v>
      </c>
      <c r="G95">
        <v>103</v>
      </c>
      <c r="J95" s="8" t="str">
        <f t="shared" si="8"/>
        <v>和田地区</v>
      </c>
      <c r="K95" s="8">
        <f t="shared" si="11"/>
        <v>21</v>
      </c>
      <c r="L95" s="8">
        <f t="shared" si="9"/>
        <v>12</v>
      </c>
      <c r="M95" s="8">
        <f t="shared" si="10"/>
        <v>1</v>
      </c>
      <c r="N95" s="8">
        <f t="shared" si="12"/>
        <v>103</v>
      </c>
      <c r="O95" s="8">
        <f t="shared" si="13"/>
        <v>0</v>
      </c>
      <c r="P95" s="8">
        <f t="shared" si="14"/>
        <v>0</v>
      </c>
    </row>
    <row r="96" spans="2:16" x14ac:dyDescent="0.3">
      <c r="B96" t="s">
        <v>500</v>
      </c>
      <c r="C96">
        <v>122</v>
      </c>
      <c r="D96">
        <v>84</v>
      </c>
      <c r="E96">
        <v>0</v>
      </c>
      <c r="F96" t="s">
        <v>500</v>
      </c>
      <c r="G96">
        <v>229</v>
      </c>
      <c r="J96" s="8" t="str">
        <f t="shared" si="8"/>
        <v>河池市</v>
      </c>
      <c r="K96" s="8">
        <f t="shared" si="11"/>
        <v>122</v>
      </c>
      <c r="L96" s="8">
        <f t="shared" si="9"/>
        <v>84</v>
      </c>
      <c r="M96" s="8">
        <f t="shared" si="10"/>
        <v>0</v>
      </c>
      <c r="N96" s="8">
        <f t="shared" si="12"/>
        <v>229</v>
      </c>
      <c r="O96" s="8">
        <f t="shared" si="13"/>
        <v>0</v>
      </c>
      <c r="P96" s="8">
        <f t="shared" si="14"/>
        <v>0</v>
      </c>
    </row>
    <row r="97" spans="2:16" x14ac:dyDescent="0.3">
      <c r="B97" t="s">
        <v>501</v>
      </c>
      <c r="C97">
        <v>3</v>
      </c>
      <c r="D97">
        <v>0</v>
      </c>
      <c r="E97">
        <v>0</v>
      </c>
      <c r="F97" t="s">
        <v>501</v>
      </c>
      <c r="G97">
        <v>41</v>
      </c>
      <c r="J97" s="8" t="str">
        <f t="shared" si="8"/>
        <v>河南省省直辖</v>
      </c>
      <c r="K97" s="8">
        <f t="shared" si="11"/>
        <v>3</v>
      </c>
      <c r="L97" s="8">
        <f t="shared" si="9"/>
        <v>0</v>
      </c>
      <c r="M97" s="8">
        <f t="shared" si="10"/>
        <v>0</v>
      </c>
      <c r="N97" s="8">
        <f t="shared" si="12"/>
        <v>41</v>
      </c>
      <c r="O97" s="8">
        <f t="shared" si="13"/>
        <v>0</v>
      </c>
      <c r="P97" s="8">
        <f t="shared" si="14"/>
        <v>0</v>
      </c>
    </row>
    <row r="98" spans="2:16" x14ac:dyDescent="0.3">
      <c r="B98" t="s">
        <v>502</v>
      </c>
      <c r="C98">
        <v>113</v>
      </c>
      <c r="D98">
        <v>4</v>
      </c>
      <c r="E98">
        <v>0</v>
      </c>
      <c r="F98" t="s">
        <v>502</v>
      </c>
      <c r="G98">
        <v>86</v>
      </c>
      <c r="J98" s="8" t="str">
        <f t="shared" si="8"/>
        <v>河源市</v>
      </c>
      <c r="K98" s="8">
        <f t="shared" si="11"/>
        <v>113</v>
      </c>
      <c r="L98" s="8">
        <f t="shared" si="9"/>
        <v>4</v>
      </c>
      <c r="M98" s="8">
        <f t="shared" si="10"/>
        <v>0</v>
      </c>
      <c r="N98" s="8">
        <f t="shared" si="12"/>
        <v>86</v>
      </c>
      <c r="O98" s="8">
        <f t="shared" si="13"/>
        <v>0</v>
      </c>
      <c r="P98" s="8">
        <f t="shared" si="14"/>
        <v>0</v>
      </c>
    </row>
    <row r="99" spans="2:16" x14ac:dyDescent="0.3">
      <c r="B99" t="s">
        <v>503</v>
      </c>
      <c r="C99">
        <v>381</v>
      </c>
      <c r="D99">
        <v>147</v>
      </c>
      <c r="E99">
        <v>0</v>
      </c>
      <c r="F99" t="s">
        <v>503</v>
      </c>
      <c r="G99">
        <v>471</v>
      </c>
      <c r="J99" s="8" t="str">
        <f t="shared" si="8"/>
        <v>菏泽市</v>
      </c>
      <c r="K99" s="8">
        <f t="shared" si="11"/>
        <v>381</v>
      </c>
      <c r="L99" s="8">
        <f t="shared" si="9"/>
        <v>147</v>
      </c>
      <c r="M99" s="8">
        <f t="shared" si="10"/>
        <v>0</v>
      </c>
      <c r="N99" s="8">
        <f t="shared" si="12"/>
        <v>471</v>
      </c>
      <c r="O99" s="8">
        <f t="shared" si="13"/>
        <v>0</v>
      </c>
      <c r="P99" s="8">
        <f t="shared" si="14"/>
        <v>0</v>
      </c>
    </row>
    <row r="100" spans="2:16" x14ac:dyDescent="0.3">
      <c r="B100" t="s">
        <v>504</v>
      </c>
      <c r="C100">
        <v>23</v>
      </c>
      <c r="D100">
        <v>0</v>
      </c>
      <c r="E100">
        <v>0</v>
      </c>
      <c r="F100" t="s">
        <v>504</v>
      </c>
      <c r="G100">
        <v>42</v>
      </c>
      <c r="H100">
        <v>1</v>
      </c>
      <c r="J100" s="8" t="str">
        <f t="shared" si="8"/>
        <v>贺州市</v>
      </c>
      <c r="K100" s="8">
        <f t="shared" si="11"/>
        <v>23</v>
      </c>
      <c r="L100" s="8">
        <f t="shared" si="9"/>
        <v>0</v>
      </c>
      <c r="M100" s="8">
        <f t="shared" si="10"/>
        <v>0</v>
      </c>
      <c r="N100" s="8">
        <f t="shared" si="12"/>
        <v>42</v>
      </c>
      <c r="O100" s="8">
        <f t="shared" si="13"/>
        <v>1</v>
      </c>
      <c r="P100" s="8">
        <f t="shared" si="14"/>
        <v>0</v>
      </c>
    </row>
    <row r="101" spans="2:16" x14ac:dyDescent="0.3">
      <c r="B101" t="s">
        <v>505</v>
      </c>
      <c r="C101">
        <v>78</v>
      </c>
      <c r="D101">
        <v>44</v>
      </c>
      <c r="E101">
        <v>0</v>
      </c>
      <c r="F101" t="s">
        <v>505</v>
      </c>
      <c r="G101">
        <v>138</v>
      </c>
      <c r="J101" s="8" t="str">
        <f t="shared" si="8"/>
        <v>鹤壁市</v>
      </c>
      <c r="K101" s="8">
        <f t="shared" si="11"/>
        <v>78</v>
      </c>
      <c r="L101" s="8">
        <f t="shared" si="9"/>
        <v>44</v>
      </c>
      <c r="M101" s="8">
        <f t="shared" si="10"/>
        <v>0</v>
      </c>
      <c r="N101" s="8">
        <f t="shared" si="12"/>
        <v>138</v>
      </c>
      <c r="O101" s="8">
        <f t="shared" si="13"/>
        <v>0</v>
      </c>
      <c r="P101" s="8">
        <f t="shared" si="14"/>
        <v>0</v>
      </c>
    </row>
    <row r="102" spans="2:16" x14ac:dyDescent="0.3">
      <c r="B102" t="s">
        <v>506</v>
      </c>
      <c r="C102">
        <v>98</v>
      </c>
      <c r="D102">
        <v>98</v>
      </c>
      <c r="E102">
        <v>0</v>
      </c>
      <c r="F102" t="s">
        <v>506</v>
      </c>
      <c r="G102">
        <v>29</v>
      </c>
      <c r="J102" s="8" t="str">
        <f t="shared" si="8"/>
        <v>鹤岗市</v>
      </c>
      <c r="K102" s="8">
        <f t="shared" si="11"/>
        <v>98</v>
      </c>
      <c r="L102" s="8">
        <f t="shared" si="9"/>
        <v>98</v>
      </c>
      <c r="M102" s="8">
        <f t="shared" si="10"/>
        <v>0</v>
      </c>
      <c r="N102" s="8">
        <f t="shared" si="12"/>
        <v>29</v>
      </c>
      <c r="O102" s="8">
        <f t="shared" si="13"/>
        <v>0</v>
      </c>
      <c r="P102" s="8">
        <f t="shared" si="14"/>
        <v>0</v>
      </c>
    </row>
    <row r="103" spans="2:16" x14ac:dyDescent="0.3">
      <c r="B103" t="s">
        <v>507</v>
      </c>
      <c r="C103">
        <v>127</v>
      </c>
      <c r="D103">
        <v>41</v>
      </c>
      <c r="E103">
        <v>0</v>
      </c>
      <c r="F103" t="s">
        <v>507</v>
      </c>
      <c r="G103">
        <v>53</v>
      </c>
      <c r="J103" s="8" t="str">
        <f t="shared" si="8"/>
        <v>黑河市</v>
      </c>
      <c r="K103" s="8">
        <f t="shared" si="11"/>
        <v>127</v>
      </c>
      <c r="L103" s="8">
        <f t="shared" si="9"/>
        <v>41</v>
      </c>
      <c r="M103" s="8">
        <f t="shared" si="10"/>
        <v>0</v>
      </c>
      <c r="N103" s="8">
        <f t="shared" si="12"/>
        <v>53</v>
      </c>
      <c r="O103" s="8">
        <f t="shared" si="13"/>
        <v>0</v>
      </c>
      <c r="P103" s="8">
        <f t="shared" si="14"/>
        <v>0</v>
      </c>
    </row>
    <row r="104" spans="2:16" x14ac:dyDescent="0.3">
      <c r="B104" t="s">
        <v>508</v>
      </c>
      <c r="C104">
        <v>264</v>
      </c>
      <c r="D104">
        <v>213</v>
      </c>
      <c r="E104">
        <v>0</v>
      </c>
      <c r="F104" t="s">
        <v>508</v>
      </c>
      <c r="G104">
        <v>332</v>
      </c>
      <c r="J104" s="8" t="str">
        <f t="shared" si="8"/>
        <v>衡水市</v>
      </c>
      <c r="K104" s="8">
        <f t="shared" si="11"/>
        <v>264</v>
      </c>
      <c r="L104" s="8">
        <f t="shared" si="9"/>
        <v>213</v>
      </c>
      <c r="M104" s="8">
        <f t="shared" si="10"/>
        <v>0</v>
      </c>
      <c r="N104" s="8">
        <f t="shared" si="12"/>
        <v>332</v>
      </c>
      <c r="O104" s="8">
        <f t="shared" si="13"/>
        <v>0</v>
      </c>
      <c r="P104" s="8">
        <f t="shared" si="14"/>
        <v>0</v>
      </c>
    </row>
    <row r="105" spans="2:16" x14ac:dyDescent="0.3">
      <c r="B105" t="s">
        <v>509</v>
      </c>
      <c r="C105">
        <v>761</v>
      </c>
      <c r="D105">
        <v>485</v>
      </c>
      <c r="E105">
        <v>0</v>
      </c>
      <c r="F105" t="s">
        <v>509</v>
      </c>
      <c r="G105">
        <v>451</v>
      </c>
      <c r="J105" s="8" t="str">
        <f t="shared" si="8"/>
        <v>衡阳市</v>
      </c>
      <c r="K105" s="8">
        <f t="shared" si="11"/>
        <v>761</v>
      </c>
      <c r="L105" s="8">
        <f t="shared" si="9"/>
        <v>485</v>
      </c>
      <c r="M105" s="8">
        <f t="shared" si="10"/>
        <v>0</v>
      </c>
      <c r="N105" s="8">
        <f t="shared" si="12"/>
        <v>451</v>
      </c>
      <c r="O105" s="8">
        <f t="shared" si="13"/>
        <v>0</v>
      </c>
      <c r="P105" s="8">
        <f t="shared" si="14"/>
        <v>0</v>
      </c>
    </row>
    <row r="106" spans="2:16" x14ac:dyDescent="0.3">
      <c r="B106" t="s">
        <v>510</v>
      </c>
      <c r="C106">
        <v>104</v>
      </c>
      <c r="D106">
        <v>99</v>
      </c>
      <c r="E106">
        <v>0</v>
      </c>
      <c r="F106" t="s">
        <v>510</v>
      </c>
      <c r="G106">
        <v>281</v>
      </c>
      <c r="J106" s="8" t="str">
        <f t="shared" si="8"/>
        <v>红河哈尼族彝族自治州</v>
      </c>
      <c r="K106" s="8">
        <f t="shared" si="11"/>
        <v>104</v>
      </c>
      <c r="L106" s="8">
        <f t="shared" si="9"/>
        <v>99</v>
      </c>
      <c r="M106" s="8">
        <f t="shared" si="10"/>
        <v>0</v>
      </c>
      <c r="N106" s="8">
        <f t="shared" si="12"/>
        <v>281</v>
      </c>
      <c r="O106" s="8">
        <f t="shared" si="13"/>
        <v>0</v>
      </c>
      <c r="P106" s="8">
        <f t="shared" si="14"/>
        <v>0</v>
      </c>
    </row>
    <row r="107" spans="2:16" x14ac:dyDescent="0.3">
      <c r="B107" t="s">
        <v>511</v>
      </c>
      <c r="C107">
        <v>81</v>
      </c>
      <c r="D107">
        <v>42</v>
      </c>
      <c r="E107">
        <v>0</v>
      </c>
      <c r="F107" t="s">
        <v>511</v>
      </c>
      <c r="G107">
        <v>746</v>
      </c>
      <c r="H107">
        <v>90</v>
      </c>
      <c r="J107" s="8" t="str">
        <f t="shared" si="8"/>
        <v>呼和浩特市</v>
      </c>
      <c r="K107" s="8">
        <f t="shared" si="11"/>
        <v>81</v>
      </c>
      <c r="L107" s="8">
        <f t="shared" si="9"/>
        <v>42</v>
      </c>
      <c r="M107" s="8">
        <f t="shared" si="10"/>
        <v>0</v>
      </c>
      <c r="N107" s="8">
        <f t="shared" si="12"/>
        <v>746</v>
      </c>
      <c r="O107" s="8">
        <f t="shared" si="13"/>
        <v>90</v>
      </c>
      <c r="P107" s="8">
        <f t="shared" si="14"/>
        <v>0</v>
      </c>
    </row>
    <row r="108" spans="2:16" x14ac:dyDescent="0.3">
      <c r="B108" t="s">
        <v>512</v>
      </c>
      <c r="C108">
        <v>122</v>
      </c>
      <c r="D108">
        <v>0</v>
      </c>
      <c r="E108">
        <v>0</v>
      </c>
      <c r="F108" t="s">
        <v>512</v>
      </c>
      <c r="G108">
        <v>184</v>
      </c>
      <c r="J108" s="8" t="str">
        <f t="shared" si="8"/>
        <v>呼伦贝尔市</v>
      </c>
      <c r="K108" s="8">
        <f t="shared" si="11"/>
        <v>122</v>
      </c>
      <c r="L108" s="8">
        <f t="shared" si="9"/>
        <v>0</v>
      </c>
      <c r="M108" s="8">
        <f t="shared" si="10"/>
        <v>0</v>
      </c>
      <c r="N108" s="8">
        <f t="shared" si="12"/>
        <v>184</v>
      </c>
      <c r="O108" s="8">
        <f t="shared" si="13"/>
        <v>0</v>
      </c>
      <c r="P108" s="8">
        <f t="shared" si="14"/>
        <v>0</v>
      </c>
    </row>
    <row r="109" spans="2:16" x14ac:dyDescent="0.3">
      <c r="B109" t="s">
        <v>513</v>
      </c>
      <c r="C109">
        <v>153</v>
      </c>
      <c r="D109">
        <v>127</v>
      </c>
      <c r="E109">
        <v>0</v>
      </c>
      <c r="F109" t="s">
        <v>513</v>
      </c>
      <c r="G109">
        <v>216</v>
      </c>
      <c r="H109">
        <v>7</v>
      </c>
      <c r="J109" s="8" t="str">
        <f t="shared" si="8"/>
        <v>葫芦岛市</v>
      </c>
      <c r="K109" s="8">
        <f t="shared" si="11"/>
        <v>153</v>
      </c>
      <c r="L109" s="8">
        <f t="shared" si="9"/>
        <v>127</v>
      </c>
      <c r="M109" s="8">
        <f t="shared" si="10"/>
        <v>0</v>
      </c>
      <c r="N109" s="8">
        <f t="shared" si="12"/>
        <v>216</v>
      </c>
      <c r="O109" s="8">
        <f t="shared" si="13"/>
        <v>7</v>
      </c>
      <c r="P109" s="8">
        <f t="shared" si="14"/>
        <v>0</v>
      </c>
    </row>
    <row r="110" spans="2:16" x14ac:dyDescent="0.3">
      <c r="B110" t="s">
        <v>514</v>
      </c>
      <c r="C110">
        <v>56</v>
      </c>
      <c r="D110">
        <v>0</v>
      </c>
      <c r="E110">
        <v>0</v>
      </c>
      <c r="F110" t="s">
        <v>514</v>
      </c>
      <c r="G110">
        <v>165</v>
      </c>
      <c r="J110" s="8" t="str">
        <f t="shared" si="8"/>
        <v>湖北省省直辖</v>
      </c>
      <c r="K110" s="8">
        <f t="shared" si="11"/>
        <v>56</v>
      </c>
      <c r="L110" s="8">
        <f t="shared" si="9"/>
        <v>0</v>
      </c>
      <c r="M110" s="8">
        <f t="shared" si="10"/>
        <v>0</v>
      </c>
      <c r="N110" s="8">
        <f t="shared" si="12"/>
        <v>165</v>
      </c>
      <c r="O110" s="8">
        <f t="shared" si="13"/>
        <v>0</v>
      </c>
      <c r="P110" s="8">
        <f t="shared" si="14"/>
        <v>0</v>
      </c>
    </row>
    <row r="111" spans="2:16" x14ac:dyDescent="0.3">
      <c r="B111" t="s">
        <v>515</v>
      </c>
      <c r="C111">
        <v>375</v>
      </c>
      <c r="D111">
        <v>358</v>
      </c>
      <c r="E111">
        <v>5</v>
      </c>
      <c r="F111" t="s">
        <v>515</v>
      </c>
      <c r="G111">
        <v>1047</v>
      </c>
      <c r="H111">
        <v>120</v>
      </c>
      <c r="J111" s="8" t="str">
        <f t="shared" si="8"/>
        <v>湖州市</v>
      </c>
      <c r="K111" s="8">
        <f t="shared" si="11"/>
        <v>375</v>
      </c>
      <c r="L111" s="8">
        <f t="shared" si="9"/>
        <v>358</v>
      </c>
      <c r="M111" s="8">
        <f t="shared" si="10"/>
        <v>5</v>
      </c>
      <c r="N111" s="8">
        <f t="shared" si="12"/>
        <v>1047</v>
      </c>
      <c r="O111" s="8">
        <f t="shared" si="13"/>
        <v>120</v>
      </c>
      <c r="P111" s="8">
        <f t="shared" si="14"/>
        <v>0</v>
      </c>
    </row>
    <row r="112" spans="2:16" x14ac:dyDescent="0.3">
      <c r="B112" t="s">
        <v>516</v>
      </c>
      <c r="C112">
        <v>551</v>
      </c>
      <c r="D112">
        <v>363</v>
      </c>
      <c r="E112">
        <v>1</v>
      </c>
      <c r="F112" t="s">
        <v>516</v>
      </c>
      <c r="G112">
        <v>344</v>
      </c>
      <c r="H112">
        <v>9</v>
      </c>
      <c r="J112" s="8" t="str">
        <f t="shared" si="8"/>
        <v>怀化市</v>
      </c>
      <c r="K112" s="8">
        <f t="shared" si="11"/>
        <v>551</v>
      </c>
      <c r="L112" s="8">
        <f t="shared" si="9"/>
        <v>363</v>
      </c>
      <c r="M112" s="8">
        <f t="shared" si="10"/>
        <v>1</v>
      </c>
      <c r="N112" s="8">
        <f t="shared" si="12"/>
        <v>344</v>
      </c>
      <c r="O112" s="8">
        <f t="shared" si="13"/>
        <v>9</v>
      </c>
      <c r="P112" s="8">
        <f t="shared" si="14"/>
        <v>0</v>
      </c>
    </row>
    <row r="113" spans="2:16" x14ac:dyDescent="0.3">
      <c r="B113" t="s">
        <v>517</v>
      </c>
      <c r="C113">
        <v>727</v>
      </c>
      <c r="D113">
        <v>530</v>
      </c>
      <c r="E113">
        <v>4</v>
      </c>
      <c r="F113" t="s">
        <v>517</v>
      </c>
      <c r="G113">
        <v>852</v>
      </c>
      <c r="J113" s="8" t="str">
        <f t="shared" si="8"/>
        <v>淮安市</v>
      </c>
      <c r="K113" s="8">
        <f t="shared" si="11"/>
        <v>727</v>
      </c>
      <c r="L113" s="8">
        <f t="shared" si="9"/>
        <v>530</v>
      </c>
      <c r="M113" s="8">
        <f t="shared" si="10"/>
        <v>4</v>
      </c>
      <c r="N113" s="8">
        <f t="shared" si="12"/>
        <v>852</v>
      </c>
      <c r="O113" s="8">
        <f t="shared" si="13"/>
        <v>0</v>
      </c>
      <c r="P113" s="8">
        <f t="shared" si="14"/>
        <v>0</v>
      </c>
    </row>
    <row r="114" spans="2:16" x14ac:dyDescent="0.3">
      <c r="B114" t="s">
        <v>518</v>
      </c>
      <c r="C114">
        <v>259</v>
      </c>
      <c r="D114">
        <v>190</v>
      </c>
      <c r="E114">
        <v>0</v>
      </c>
      <c r="F114" t="s">
        <v>518</v>
      </c>
      <c r="G114">
        <v>158</v>
      </c>
      <c r="J114" s="8" t="str">
        <f t="shared" si="8"/>
        <v>淮北市</v>
      </c>
      <c r="K114" s="8">
        <f t="shared" si="11"/>
        <v>259</v>
      </c>
      <c r="L114" s="8">
        <f t="shared" si="9"/>
        <v>190</v>
      </c>
      <c r="M114" s="8">
        <f t="shared" si="10"/>
        <v>0</v>
      </c>
      <c r="N114" s="8">
        <f t="shared" si="12"/>
        <v>158</v>
      </c>
      <c r="O114" s="8">
        <f t="shared" si="13"/>
        <v>0</v>
      </c>
      <c r="P114" s="8">
        <f t="shared" si="14"/>
        <v>0</v>
      </c>
    </row>
    <row r="115" spans="2:16" x14ac:dyDescent="0.3">
      <c r="B115" t="s">
        <v>519</v>
      </c>
      <c r="C115">
        <v>122</v>
      </c>
      <c r="D115">
        <v>50</v>
      </c>
      <c r="E115">
        <v>20</v>
      </c>
      <c r="F115" t="s">
        <v>519</v>
      </c>
      <c r="G115">
        <v>160</v>
      </c>
      <c r="J115" s="8" t="str">
        <f t="shared" si="8"/>
        <v>淮南市</v>
      </c>
      <c r="K115" s="8">
        <f t="shared" si="11"/>
        <v>122</v>
      </c>
      <c r="L115" s="8">
        <f t="shared" si="9"/>
        <v>50</v>
      </c>
      <c r="M115" s="8">
        <f t="shared" si="10"/>
        <v>20</v>
      </c>
      <c r="N115" s="8">
        <f t="shared" si="12"/>
        <v>160</v>
      </c>
      <c r="O115" s="8">
        <f t="shared" si="13"/>
        <v>0</v>
      </c>
      <c r="P115" s="8">
        <f t="shared" si="14"/>
        <v>0</v>
      </c>
    </row>
    <row r="116" spans="2:16" x14ac:dyDescent="0.3">
      <c r="B116" t="s">
        <v>520</v>
      </c>
      <c r="C116">
        <v>940</v>
      </c>
      <c r="D116">
        <v>122</v>
      </c>
      <c r="E116">
        <v>0</v>
      </c>
      <c r="F116" t="s">
        <v>520</v>
      </c>
      <c r="G116">
        <v>373</v>
      </c>
      <c r="J116" s="8" t="str">
        <f t="shared" si="8"/>
        <v>黄冈市</v>
      </c>
      <c r="K116" s="8">
        <f t="shared" si="11"/>
        <v>940</v>
      </c>
      <c r="L116" s="8">
        <f t="shared" si="9"/>
        <v>122</v>
      </c>
      <c r="M116" s="8">
        <f t="shared" si="10"/>
        <v>0</v>
      </c>
      <c r="N116" s="8">
        <f t="shared" si="12"/>
        <v>373</v>
      </c>
      <c r="O116" s="8">
        <f t="shared" si="13"/>
        <v>0</v>
      </c>
      <c r="P116" s="8">
        <f t="shared" si="14"/>
        <v>0</v>
      </c>
    </row>
    <row r="117" spans="2:16" x14ac:dyDescent="0.3">
      <c r="B117" t="s">
        <v>748</v>
      </c>
      <c r="C117">
        <v>21</v>
      </c>
      <c r="D117">
        <v>1</v>
      </c>
      <c r="E117">
        <v>20</v>
      </c>
      <c r="F117" t="s">
        <v>748</v>
      </c>
      <c r="G117">
        <v>8</v>
      </c>
      <c r="J117" s="8" t="str">
        <f t="shared" si="8"/>
        <v>黄南藏族自治州</v>
      </c>
      <c r="K117" s="8">
        <f t="shared" si="11"/>
        <v>21</v>
      </c>
      <c r="L117" s="8">
        <f t="shared" si="9"/>
        <v>1</v>
      </c>
      <c r="M117" s="8">
        <f t="shared" si="10"/>
        <v>20</v>
      </c>
      <c r="N117" s="8">
        <f t="shared" si="12"/>
        <v>8</v>
      </c>
      <c r="O117" s="8">
        <f t="shared" si="13"/>
        <v>0</v>
      </c>
      <c r="P117" s="8">
        <f t="shared" si="14"/>
        <v>0</v>
      </c>
    </row>
    <row r="118" spans="2:16" x14ac:dyDescent="0.3">
      <c r="B118" t="s">
        <v>521</v>
      </c>
      <c r="C118">
        <v>67</v>
      </c>
      <c r="D118">
        <v>63</v>
      </c>
      <c r="E118">
        <v>0</v>
      </c>
      <c r="F118" t="s">
        <v>521</v>
      </c>
      <c r="G118">
        <v>197</v>
      </c>
      <c r="J118" s="8" t="str">
        <f t="shared" si="8"/>
        <v>黄山市</v>
      </c>
      <c r="K118" s="8">
        <f t="shared" si="11"/>
        <v>67</v>
      </c>
      <c r="L118" s="8">
        <f t="shared" si="9"/>
        <v>63</v>
      </c>
      <c r="M118" s="8">
        <f t="shared" si="10"/>
        <v>0</v>
      </c>
      <c r="N118" s="8">
        <f t="shared" si="12"/>
        <v>197</v>
      </c>
      <c r="O118" s="8">
        <f t="shared" si="13"/>
        <v>0</v>
      </c>
      <c r="P118" s="8">
        <f t="shared" si="14"/>
        <v>0</v>
      </c>
    </row>
    <row r="119" spans="2:16" x14ac:dyDescent="0.3">
      <c r="B119" t="s">
        <v>522</v>
      </c>
      <c r="C119">
        <v>442</v>
      </c>
      <c r="D119">
        <v>404</v>
      </c>
      <c r="E119">
        <v>0</v>
      </c>
      <c r="F119" t="s">
        <v>522</v>
      </c>
      <c r="G119">
        <v>291</v>
      </c>
      <c r="J119" s="8" t="str">
        <f t="shared" si="8"/>
        <v>黄石市</v>
      </c>
      <c r="K119" s="8">
        <f t="shared" si="11"/>
        <v>442</v>
      </c>
      <c r="L119" s="8">
        <f t="shared" si="9"/>
        <v>404</v>
      </c>
      <c r="M119" s="8">
        <f t="shared" si="10"/>
        <v>0</v>
      </c>
      <c r="N119" s="8">
        <f t="shared" si="12"/>
        <v>291</v>
      </c>
      <c r="O119" s="8">
        <f t="shared" si="13"/>
        <v>0</v>
      </c>
      <c r="P119" s="8">
        <f t="shared" si="14"/>
        <v>0</v>
      </c>
    </row>
    <row r="120" spans="2:16" x14ac:dyDescent="0.3">
      <c r="B120" t="s">
        <v>523</v>
      </c>
      <c r="C120">
        <v>269</v>
      </c>
      <c r="D120">
        <v>115</v>
      </c>
      <c r="E120">
        <v>4</v>
      </c>
      <c r="F120" t="s">
        <v>523</v>
      </c>
      <c r="G120">
        <v>295</v>
      </c>
      <c r="J120" s="8" t="str">
        <f t="shared" si="8"/>
        <v>惠州市</v>
      </c>
      <c r="K120" s="8">
        <f t="shared" si="11"/>
        <v>269</v>
      </c>
      <c r="L120" s="8">
        <f t="shared" si="9"/>
        <v>115</v>
      </c>
      <c r="M120" s="8">
        <f t="shared" si="10"/>
        <v>4</v>
      </c>
      <c r="N120" s="8">
        <f t="shared" si="12"/>
        <v>295</v>
      </c>
      <c r="O120" s="8">
        <f t="shared" si="13"/>
        <v>0</v>
      </c>
      <c r="P120" s="8">
        <f t="shared" si="14"/>
        <v>0</v>
      </c>
    </row>
    <row r="121" spans="2:16" x14ac:dyDescent="0.3">
      <c r="B121" t="s">
        <v>524</v>
      </c>
      <c r="C121">
        <v>271</v>
      </c>
      <c r="D121">
        <v>263</v>
      </c>
      <c r="E121">
        <v>0</v>
      </c>
      <c r="F121" t="s">
        <v>524</v>
      </c>
      <c r="G121">
        <v>154</v>
      </c>
      <c r="J121" s="8" t="str">
        <f t="shared" si="8"/>
        <v>鸡西市</v>
      </c>
      <c r="K121" s="8">
        <f t="shared" si="11"/>
        <v>271</v>
      </c>
      <c r="L121" s="8">
        <f t="shared" si="9"/>
        <v>263</v>
      </c>
      <c r="M121" s="8">
        <f t="shared" si="10"/>
        <v>0</v>
      </c>
      <c r="N121" s="8">
        <f t="shared" si="12"/>
        <v>154</v>
      </c>
      <c r="O121" s="8">
        <f t="shared" si="13"/>
        <v>0</v>
      </c>
      <c r="P121" s="8">
        <f t="shared" si="14"/>
        <v>0</v>
      </c>
    </row>
    <row r="122" spans="2:16" x14ac:dyDescent="0.3">
      <c r="B122" t="s">
        <v>525</v>
      </c>
      <c r="C122">
        <v>272</v>
      </c>
      <c r="D122">
        <v>243</v>
      </c>
      <c r="E122">
        <v>0</v>
      </c>
      <c r="F122" t="s">
        <v>525</v>
      </c>
      <c r="G122">
        <v>272</v>
      </c>
      <c r="J122" s="8" t="str">
        <f t="shared" si="8"/>
        <v>吉安市</v>
      </c>
      <c r="K122" s="8">
        <f t="shared" si="11"/>
        <v>272</v>
      </c>
      <c r="L122" s="8">
        <f t="shared" si="9"/>
        <v>243</v>
      </c>
      <c r="M122" s="8">
        <f t="shared" si="10"/>
        <v>0</v>
      </c>
      <c r="N122" s="8">
        <f t="shared" si="12"/>
        <v>272</v>
      </c>
      <c r="O122" s="8">
        <f t="shared" si="13"/>
        <v>0</v>
      </c>
      <c r="P122" s="8">
        <f t="shared" si="14"/>
        <v>0</v>
      </c>
    </row>
    <row r="123" spans="2:16" x14ac:dyDescent="0.3">
      <c r="B123" t="s">
        <v>526</v>
      </c>
      <c r="C123">
        <v>519</v>
      </c>
      <c r="D123">
        <v>338</v>
      </c>
      <c r="E123">
        <v>0</v>
      </c>
      <c r="F123" t="s">
        <v>526</v>
      </c>
      <c r="G123">
        <v>430</v>
      </c>
      <c r="H123">
        <v>13</v>
      </c>
      <c r="J123" s="8" t="str">
        <f t="shared" si="8"/>
        <v>吉林市</v>
      </c>
      <c r="K123" s="8">
        <f t="shared" si="11"/>
        <v>519</v>
      </c>
      <c r="L123" s="8">
        <f t="shared" si="9"/>
        <v>338</v>
      </c>
      <c r="M123" s="8">
        <f t="shared" si="10"/>
        <v>0</v>
      </c>
      <c r="N123" s="8">
        <f t="shared" si="12"/>
        <v>430</v>
      </c>
      <c r="O123" s="8">
        <f t="shared" si="13"/>
        <v>13</v>
      </c>
      <c r="P123" s="8">
        <f t="shared" si="14"/>
        <v>0</v>
      </c>
    </row>
    <row r="124" spans="2:16" x14ac:dyDescent="0.3">
      <c r="B124" t="s">
        <v>527</v>
      </c>
      <c r="C124">
        <v>1593</v>
      </c>
      <c r="D124">
        <v>12</v>
      </c>
      <c r="E124">
        <v>1530</v>
      </c>
      <c r="F124" t="s">
        <v>527</v>
      </c>
      <c r="G124">
        <v>1993</v>
      </c>
      <c r="H124">
        <v>227</v>
      </c>
      <c r="J124" s="8" t="str">
        <f t="shared" si="8"/>
        <v>济南市</v>
      </c>
      <c r="K124" s="8">
        <f t="shared" si="11"/>
        <v>1593</v>
      </c>
      <c r="L124" s="8">
        <f t="shared" si="9"/>
        <v>12</v>
      </c>
      <c r="M124" s="8">
        <f t="shared" si="10"/>
        <v>1530</v>
      </c>
      <c r="N124" s="8">
        <f t="shared" si="12"/>
        <v>1993</v>
      </c>
      <c r="O124" s="8">
        <f t="shared" si="13"/>
        <v>227</v>
      </c>
      <c r="P124" s="8">
        <f t="shared" si="14"/>
        <v>0</v>
      </c>
    </row>
    <row r="125" spans="2:16" x14ac:dyDescent="0.3">
      <c r="B125" t="s">
        <v>528</v>
      </c>
      <c r="C125">
        <v>910</v>
      </c>
      <c r="D125">
        <v>736</v>
      </c>
      <c r="E125">
        <v>0</v>
      </c>
      <c r="F125" t="s">
        <v>528</v>
      </c>
      <c r="G125">
        <v>641</v>
      </c>
      <c r="H125">
        <v>22</v>
      </c>
      <c r="J125" s="8" t="str">
        <f t="shared" si="8"/>
        <v>济宁市</v>
      </c>
      <c r="K125" s="8">
        <f t="shared" si="11"/>
        <v>910</v>
      </c>
      <c r="L125" s="8">
        <f t="shared" si="9"/>
        <v>736</v>
      </c>
      <c r="M125" s="8">
        <f t="shared" si="10"/>
        <v>0</v>
      </c>
      <c r="N125" s="8">
        <f t="shared" si="12"/>
        <v>641</v>
      </c>
      <c r="O125" s="8">
        <f t="shared" si="13"/>
        <v>22</v>
      </c>
      <c r="P125" s="8">
        <f t="shared" si="14"/>
        <v>0</v>
      </c>
    </row>
    <row r="126" spans="2:16" x14ac:dyDescent="0.3">
      <c r="B126" t="s">
        <v>529</v>
      </c>
      <c r="C126">
        <v>182</v>
      </c>
      <c r="D126">
        <v>156</v>
      </c>
      <c r="E126">
        <v>0</v>
      </c>
      <c r="F126" t="s">
        <v>529</v>
      </c>
      <c r="G126">
        <v>187</v>
      </c>
      <c r="H126">
        <v>2</v>
      </c>
      <c r="J126" s="8" t="str">
        <f t="shared" si="8"/>
        <v>佳木斯市</v>
      </c>
      <c r="K126" s="8">
        <f t="shared" si="11"/>
        <v>182</v>
      </c>
      <c r="L126" s="8">
        <f t="shared" si="9"/>
        <v>156</v>
      </c>
      <c r="M126" s="8">
        <f t="shared" si="10"/>
        <v>0</v>
      </c>
      <c r="N126" s="8">
        <f t="shared" si="12"/>
        <v>187</v>
      </c>
      <c r="O126" s="8">
        <f t="shared" si="13"/>
        <v>2</v>
      </c>
      <c r="P126" s="8">
        <f t="shared" si="14"/>
        <v>0</v>
      </c>
    </row>
    <row r="127" spans="2:16" x14ac:dyDescent="0.3">
      <c r="B127" t="s">
        <v>530</v>
      </c>
      <c r="C127">
        <v>384</v>
      </c>
      <c r="D127">
        <v>64</v>
      </c>
      <c r="E127">
        <v>192</v>
      </c>
      <c r="F127" t="s">
        <v>530</v>
      </c>
      <c r="G127">
        <v>2290</v>
      </c>
      <c r="H127">
        <v>11</v>
      </c>
      <c r="J127" s="8" t="str">
        <f t="shared" si="8"/>
        <v>嘉兴市</v>
      </c>
      <c r="K127" s="8">
        <f t="shared" si="11"/>
        <v>384</v>
      </c>
      <c r="L127" s="8">
        <f t="shared" si="9"/>
        <v>64</v>
      </c>
      <c r="M127" s="8">
        <f t="shared" si="10"/>
        <v>192</v>
      </c>
      <c r="N127" s="8">
        <f t="shared" si="12"/>
        <v>2290</v>
      </c>
      <c r="O127" s="8">
        <f t="shared" si="13"/>
        <v>11</v>
      </c>
      <c r="P127" s="8">
        <f t="shared" si="14"/>
        <v>0</v>
      </c>
    </row>
    <row r="128" spans="2:16" x14ac:dyDescent="0.3">
      <c r="B128" t="s">
        <v>749</v>
      </c>
      <c r="C128">
        <v>25</v>
      </c>
      <c r="D128">
        <v>5</v>
      </c>
      <c r="E128">
        <v>0</v>
      </c>
      <c r="F128" t="s">
        <v>749</v>
      </c>
      <c r="G128">
        <v>31</v>
      </c>
      <c r="J128" s="8" t="str">
        <f t="shared" si="8"/>
        <v>嘉峪关市</v>
      </c>
      <c r="K128" s="8">
        <f t="shared" si="11"/>
        <v>25</v>
      </c>
      <c r="L128" s="8">
        <f t="shared" si="9"/>
        <v>5</v>
      </c>
      <c r="M128" s="8">
        <f t="shared" si="10"/>
        <v>0</v>
      </c>
      <c r="N128" s="8">
        <f t="shared" si="12"/>
        <v>31</v>
      </c>
      <c r="O128" s="8">
        <f t="shared" si="13"/>
        <v>0</v>
      </c>
      <c r="P128" s="8">
        <f t="shared" si="14"/>
        <v>0</v>
      </c>
    </row>
    <row r="129" spans="2:16" x14ac:dyDescent="0.3">
      <c r="B129" t="s">
        <v>531</v>
      </c>
      <c r="C129">
        <v>122</v>
      </c>
      <c r="D129">
        <v>78</v>
      </c>
      <c r="E129">
        <v>0</v>
      </c>
      <c r="F129" t="s">
        <v>531</v>
      </c>
      <c r="G129">
        <v>200</v>
      </c>
      <c r="H129">
        <v>2</v>
      </c>
      <c r="J129" s="8" t="str">
        <f t="shared" si="8"/>
        <v>江门市</v>
      </c>
      <c r="K129" s="8">
        <f t="shared" si="11"/>
        <v>122</v>
      </c>
      <c r="L129" s="8">
        <f t="shared" si="9"/>
        <v>78</v>
      </c>
      <c r="M129" s="8">
        <f t="shared" si="10"/>
        <v>0</v>
      </c>
      <c r="N129" s="8">
        <f t="shared" si="12"/>
        <v>200</v>
      </c>
      <c r="O129" s="8">
        <f t="shared" si="13"/>
        <v>2</v>
      </c>
      <c r="P129" s="8">
        <f t="shared" si="14"/>
        <v>0</v>
      </c>
    </row>
    <row r="130" spans="2:16" x14ac:dyDescent="0.3">
      <c r="B130" t="s">
        <v>532</v>
      </c>
      <c r="C130">
        <v>297</v>
      </c>
      <c r="D130">
        <v>187</v>
      </c>
      <c r="E130">
        <v>0</v>
      </c>
      <c r="F130" t="s">
        <v>532</v>
      </c>
      <c r="G130">
        <v>279</v>
      </c>
      <c r="H130">
        <v>12</v>
      </c>
      <c r="J130" s="8" t="str">
        <f t="shared" si="8"/>
        <v>焦作市</v>
      </c>
      <c r="K130" s="8">
        <f t="shared" si="11"/>
        <v>297</v>
      </c>
      <c r="L130" s="8">
        <f t="shared" si="9"/>
        <v>187</v>
      </c>
      <c r="M130" s="8">
        <f t="shared" si="10"/>
        <v>0</v>
      </c>
      <c r="N130" s="8">
        <f t="shared" si="12"/>
        <v>279</v>
      </c>
      <c r="O130" s="8">
        <f t="shared" si="13"/>
        <v>12</v>
      </c>
      <c r="P130" s="8">
        <f t="shared" si="14"/>
        <v>0</v>
      </c>
    </row>
    <row r="131" spans="2:16" x14ac:dyDescent="0.3">
      <c r="B131" t="s">
        <v>533</v>
      </c>
      <c r="C131">
        <v>262</v>
      </c>
      <c r="D131">
        <v>0</v>
      </c>
      <c r="E131">
        <v>0</v>
      </c>
      <c r="F131" t="s">
        <v>533</v>
      </c>
      <c r="G131">
        <v>101</v>
      </c>
      <c r="J131" s="8" t="str">
        <f t="shared" si="8"/>
        <v>揭阳市</v>
      </c>
      <c r="K131" s="8">
        <f t="shared" si="11"/>
        <v>262</v>
      </c>
      <c r="L131" s="8">
        <f t="shared" si="9"/>
        <v>0</v>
      </c>
      <c r="M131" s="8">
        <f t="shared" si="10"/>
        <v>0</v>
      </c>
      <c r="N131" s="8">
        <f t="shared" si="12"/>
        <v>101</v>
      </c>
      <c r="O131" s="8">
        <f t="shared" si="13"/>
        <v>0</v>
      </c>
      <c r="P131" s="8">
        <f t="shared" si="14"/>
        <v>0</v>
      </c>
    </row>
    <row r="132" spans="2:16" x14ac:dyDescent="0.3">
      <c r="B132" t="s">
        <v>534</v>
      </c>
      <c r="C132">
        <v>4</v>
      </c>
      <c r="D132">
        <v>3</v>
      </c>
      <c r="E132">
        <v>0</v>
      </c>
      <c r="F132" t="s">
        <v>534</v>
      </c>
      <c r="G132">
        <v>10</v>
      </c>
      <c r="J132" s="8" t="str">
        <f t="shared" ref="J132:J195" si="15">IF(B132&gt;0,B132,0)</f>
        <v>金昌市</v>
      </c>
      <c r="K132" s="8">
        <f t="shared" si="11"/>
        <v>4</v>
      </c>
      <c r="L132" s="8">
        <f t="shared" ref="L132:L195" si="16">IF(D132&gt;0,D132,0)</f>
        <v>3</v>
      </c>
      <c r="M132" s="8">
        <f t="shared" ref="M132:M195" si="17">IF(E132&gt;0,E132,0)</f>
        <v>0</v>
      </c>
      <c r="N132" s="8">
        <f t="shared" si="12"/>
        <v>10</v>
      </c>
      <c r="O132" s="8">
        <f t="shared" si="13"/>
        <v>0</v>
      </c>
      <c r="P132" s="8">
        <f t="shared" si="14"/>
        <v>0</v>
      </c>
    </row>
    <row r="133" spans="2:16" x14ac:dyDescent="0.3">
      <c r="B133" t="s">
        <v>535</v>
      </c>
      <c r="C133">
        <v>494</v>
      </c>
      <c r="D133">
        <v>407</v>
      </c>
      <c r="E133">
        <v>55</v>
      </c>
      <c r="F133" t="s">
        <v>535</v>
      </c>
      <c r="G133">
        <v>2581</v>
      </c>
      <c r="J133" s="8" t="str">
        <f t="shared" si="15"/>
        <v>金华市</v>
      </c>
      <c r="K133" s="8">
        <f t="shared" ref="K133:K196" si="18">IF(C133&gt;0,C133,0)</f>
        <v>494</v>
      </c>
      <c r="L133" s="8">
        <f t="shared" si="16"/>
        <v>407</v>
      </c>
      <c r="M133" s="8">
        <f t="shared" si="17"/>
        <v>55</v>
      </c>
      <c r="N133" s="8">
        <f t="shared" ref="N133:N196" si="19">IF(G133&gt;0,G133,0)</f>
        <v>2581</v>
      </c>
      <c r="O133" s="8">
        <f t="shared" ref="O133:O196" si="20">IF(H133&gt;0,H133,0)</f>
        <v>0</v>
      </c>
      <c r="P133" s="8">
        <f t="shared" ref="P133:P196" si="21">IF(I133&gt;0,I133,0)</f>
        <v>0</v>
      </c>
    </row>
    <row r="134" spans="2:16" x14ac:dyDescent="0.3">
      <c r="B134" t="s">
        <v>536</v>
      </c>
      <c r="C134">
        <v>193</v>
      </c>
      <c r="D134">
        <v>142</v>
      </c>
      <c r="E134">
        <v>32</v>
      </c>
      <c r="F134" t="s">
        <v>536</v>
      </c>
      <c r="G134">
        <v>226</v>
      </c>
      <c r="J134" s="8" t="str">
        <f t="shared" si="15"/>
        <v>锦州市</v>
      </c>
      <c r="K134" s="8">
        <f t="shared" si="18"/>
        <v>193</v>
      </c>
      <c r="L134" s="8">
        <f t="shared" si="16"/>
        <v>142</v>
      </c>
      <c r="M134" s="8">
        <f t="shared" si="17"/>
        <v>32</v>
      </c>
      <c r="N134" s="8">
        <f t="shared" si="19"/>
        <v>226</v>
      </c>
      <c r="O134" s="8">
        <f t="shared" si="20"/>
        <v>0</v>
      </c>
      <c r="P134" s="8">
        <f t="shared" si="21"/>
        <v>0</v>
      </c>
    </row>
    <row r="135" spans="2:16" x14ac:dyDescent="0.3">
      <c r="B135" t="s">
        <v>537</v>
      </c>
      <c r="C135">
        <v>13</v>
      </c>
      <c r="D135">
        <v>8</v>
      </c>
      <c r="E135">
        <v>0</v>
      </c>
      <c r="F135" t="s">
        <v>537</v>
      </c>
      <c r="G135">
        <v>118</v>
      </c>
      <c r="H135">
        <v>1</v>
      </c>
      <c r="J135" s="8" t="str">
        <f t="shared" si="15"/>
        <v>晋城市</v>
      </c>
      <c r="K135" s="8">
        <f t="shared" si="18"/>
        <v>13</v>
      </c>
      <c r="L135" s="8">
        <f t="shared" si="16"/>
        <v>8</v>
      </c>
      <c r="M135" s="8">
        <f t="shared" si="17"/>
        <v>0</v>
      </c>
      <c r="N135" s="8">
        <f t="shared" si="19"/>
        <v>118</v>
      </c>
      <c r="O135" s="8">
        <f t="shared" si="20"/>
        <v>1</v>
      </c>
      <c r="P135" s="8">
        <f t="shared" si="21"/>
        <v>0</v>
      </c>
    </row>
    <row r="136" spans="2:16" x14ac:dyDescent="0.3">
      <c r="B136" t="s">
        <v>538</v>
      </c>
      <c r="C136">
        <v>210</v>
      </c>
      <c r="D136">
        <v>196</v>
      </c>
      <c r="E136">
        <v>0</v>
      </c>
      <c r="F136" t="s">
        <v>538</v>
      </c>
      <c r="G136">
        <v>133</v>
      </c>
      <c r="H136">
        <v>10</v>
      </c>
      <c r="J136" s="8" t="str">
        <f t="shared" si="15"/>
        <v>晋中市</v>
      </c>
      <c r="K136" s="8">
        <f t="shared" si="18"/>
        <v>210</v>
      </c>
      <c r="L136" s="8">
        <f t="shared" si="16"/>
        <v>196</v>
      </c>
      <c r="M136" s="8">
        <f t="shared" si="17"/>
        <v>0</v>
      </c>
      <c r="N136" s="8">
        <f t="shared" si="19"/>
        <v>133</v>
      </c>
      <c r="O136" s="8">
        <f t="shared" si="20"/>
        <v>10</v>
      </c>
      <c r="P136" s="8">
        <f t="shared" si="21"/>
        <v>0</v>
      </c>
    </row>
    <row r="137" spans="2:16" x14ac:dyDescent="0.3">
      <c r="B137" t="s">
        <v>539</v>
      </c>
      <c r="C137">
        <v>178</v>
      </c>
      <c r="D137">
        <v>110</v>
      </c>
      <c r="E137">
        <v>0</v>
      </c>
      <c r="F137" t="s">
        <v>539</v>
      </c>
      <c r="G137">
        <v>278</v>
      </c>
      <c r="H137">
        <v>9</v>
      </c>
      <c r="J137" s="8" t="str">
        <f t="shared" si="15"/>
        <v>荆门市</v>
      </c>
      <c r="K137" s="8">
        <f t="shared" si="18"/>
        <v>178</v>
      </c>
      <c r="L137" s="8">
        <f t="shared" si="16"/>
        <v>110</v>
      </c>
      <c r="M137" s="8">
        <f t="shared" si="17"/>
        <v>0</v>
      </c>
      <c r="N137" s="8">
        <f t="shared" si="19"/>
        <v>278</v>
      </c>
      <c r="O137" s="8">
        <f t="shared" si="20"/>
        <v>9</v>
      </c>
      <c r="P137" s="8">
        <f t="shared" si="21"/>
        <v>0</v>
      </c>
    </row>
    <row r="138" spans="2:16" x14ac:dyDescent="0.3">
      <c r="B138" t="s">
        <v>540</v>
      </c>
      <c r="C138">
        <v>219</v>
      </c>
      <c r="D138">
        <v>106</v>
      </c>
      <c r="E138">
        <v>0</v>
      </c>
      <c r="F138" t="s">
        <v>540</v>
      </c>
      <c r="G138">
        <v>401</v>
      </c>
      <c r="H138">
        <v>1</v>
      </c>
      <c r="J138" s="8" t="str">
        <f t="shared" si="15"/>
        <v>荆州市</v>
      </c>
      <c r="K138" s="8">
        <f t="shared" si="18"/>
        <v>219</v>
      </c>
      <c r="L138" s="8">
        <f t="shared" si="16"/>
        <v>106</v>
      </c>
      <c r="M138" s="8">
        <f t="shared" si="17"/>
        <v>0</v>
      </c>
      <c r="N138" s="8">
        <f t="shared" si="19"/>
        <v>401</v>
      </c>
      <c r="O138" s="8">
        <f t="shared" si="20"/>
        <v>1</v>
      </c>
      <c r="P138" s="8">
        <f t="shared" si="21"/>
        <v>0</v>
      </c>
    </row>
    <row r="139" spans="2:16" x14ac:dyDescent="0.3">
      <c r="B139" t="s">
        <v>541</v>
      </c>
      <c r="C139">
        <v>87</v>
      </c>
      <c r="D139">
        <v>84</v>
      </c>
      <c r="E139">
        <v>0</v>
      </c>
      <c r="F139" t="s">
        <v>541</v>
      </c>
      <c r="G139">
        <v>108</v>
      </c>
      <c r="H139">
        <v>1</v>
      </c>
      <c r="J139" s="8" t="str">
        <f t="shared" si="15"/>
        <v>景德镇市</v>
      </c>
      <c r="K139" s="8">
        <f t="shared" si="18"/>
        <v>87</v>
      </c>
      <c r="L139" s="8">
        <f t="shared" si="16"/>
        <v>84</v>
      </c>
      <c r="M139" s="8">
        <f t="shared" si="17"/>
        <v>0</v>
      </c>
      <c r="N139" s="8">
        <f t="shared" si="19"/>
        <v>108</v>
      </c>
      <c r="O139" s="8">
        <f t="shared" si="20"/>
        <v>1</v>
      </c>
      <c r="P139" s="8">
        <f t="shared" si="21"/>
        <v>0</v>
      </c>
    </row>
    <row r="140" spans="2:16" x14ac:dyDescent="0.3">
      <c r="B140" t="s">
        <v>542</v>
      </c>
      <c r="C140">
        <v>257</v>
      </c>
      <c r="D140">
        <v>212</v>
      </c>
      <c r="E140">
        <v>0</v>
      </c>
      <c r="F140" t="s">
        <v>542</v>
      </c>
      <c r="G140">
        <v>411</v>
      </c>
      <c r="H140">
        <v>8</v>
      </c>
      <c r="J140" s="8" t="str">
        <f t="shared" si="15"/>
        <v>九江市</v>
      </c>
      <c r="K140" s="8">
        <f t="shared" si="18"/>
        <v>257</v>
      </c>
      <c r="L140" s="8">
        <f t="shared" si="16"/>
        <v>212</v>
      </c>
      <c r="M140" s="8">
        <f t="shared" si="17"/>
        <v>0</v>
      </c>
      <c r="N140" s="8">
        <f t="shared" si="19"/>
        <v>411</v>
      </c>
      <c r="O140" s="8">
        <f t="shared" si="20"/>
        <v>8</v>
      </c>
      <c r="P140" s="8">
        <f t="shared" si="21"/>
        <v>0</v>
      </c>
    </row>
    <row r="141" spans="2:16" x14ac:dyDescent="0.3">
      <c r="B141" t="s">
        <v>543</v>
      </c>
      <c r="C141">
        <v>171</v>
      </c>
      <c r="D141">
        <v>156</v>
      </c>
      <c r="E141">
        <v>0</v>
      </c>
      <c r="F141" t="s">
        <v>543</v>
      </c>
      <c r="G141">
        <v>215</v>
      </c>
      <c r="J141" s="8" t="str">
        <f t="shared" si="15"/>
        <v>酒泉市</v>
      </c>
      <c r="K141" s="8">
        <f t="shared" si="18"/>
        <v>171</v>
      </c>
      <c r="L141" s="8">
        <f t="shared" si="16"/>
        <v>156</v>
      </c>
      <c r="M141" s="8">
        <f t="shared" si="17"/>
        <v>0</v>
      </c>
      <c r="N141" s="8">
        <f t="shared" si="19"/>
        <v>215</v>
      </c>
      <c r="O141" s="8">
        <f t="shared" si="20"/>
        <v>0</v>
      </c>
      <c r="P141" s="8">
        <f t="shared" si="21"/>
        <v>0</v>
      </c>
    </row>
    <row r="142" spans="2:16" x14ac:dyDescent="0.3">
      <c r="B142" t="s">
        <v>544</v>
      </c>
      <c r="C142">
        <v>84</v>
      </c>
      <c r="D142">
        <v>0</v>
      </c>
      <c r="E142">
        <v>0</v>
      </c>
      <c r="F142" t="s">
        <v>544</v>
      </c>
      <c r="G142">
        <v>436</v>
      </c>
      <c r="J142" s="8" t="str">
        <f t="shared" si="15"/>
        <v>喀什地区</v>
      </c>
      <c r="K142" s="8">
        <f t="shared" si="18"/>
        <v>84</v>
      </c>
      <c r="L142" s="8">
        <f t="shared" si="16"/>
        <v>0</v>
      </c>
      <c r="M142" s="8">
        <f t="shared" si="17"/>
        <v>0</v>
      </c>
      <c r="N142" s="8">
        <f t="shared" si="19"/>
        <v>436</v>
      </c>
      <c r="O142" s="8">
        <f t="shared" si="20"/>
        <v>0</v>
      </c>
      <c r="P142" s="8">
        <f t="shared" si="21"/>
        <v>0</v>
      </c>
    </row>
    <row r="143" spans="2:16" x14ac:dyDescent="0.3">
      <c r="B143" t="s">
        <v>545</v>
      </c>
      <c r="C143">
        <v>735</v>
      </c>
      <c r="D143">
        <v>637</v>
      </c>
      <c r="E143">
        <v>0</v>
      </c>
      <c r="F143" t="s">
        <v>545</v>
      </c>
      <c r="G143">
        <v>244</v>
      </c>
      <c r="H143">
        <v>20</v>
      </c>
      <c r="J143" s="8" t="str">
        <f t="shared" si="15"/>
        <v>开封市</v>
      </c>
      <c r="K143" s="8">
        <f t="shared" si="18"/>
        <v>735</v>
      </c>
      <c r="L143" s="8">
        <f t="shared" si="16"/>
        <v>637</v>
      </c>
      <c r="M143" s="8">
        <f t="shared" si="17"/>
        <v>0</v>
      </c>
      <c r="N143" s="8">
        <f t="shared" si="19"/>
        <v>244</v>
      </c>
      <c r="O143" s="8">
        <f t="shared" si="20"/>
        <v>20</v>
      </c>
      <c r="P143" s="8">
        <f t="shared" si="21"/>
        <v>0</v>
      </c>
    </row>
    <row r="144" spans="2:16" x14ac:dyDescent="0.3">
      <c r="B144" t="s">
        <v>546</v>
      </c>
      <c r="C144">
        <v>4</v>
      </c>
      <c r="D144">
        <v>1</v>
      </c>
      <c r="E144">
        <v>0</v>
      </c>
      <c r="F144" t="s">
        <v>546</v>
      </c>
      <c r="G144">
        <v>67</v>
      </c>
      <c r="J144" s="8" t="str">
        <f t="shared" si="15"/>
        <v>克拉玛依市</v>
      </c>
      <c r="K144" s="8">
        <f t="shared" si="18"/>
        <v>4</v>
      </c>
      <c r="L144" s="8">
        <f t="shared" si="16"/>
        <v>1</v>
      </c>
      <c r="M144" s="8">
        <f t="shared" si="17"/>
        <v>0</v>
      </c>
      <c r="N144" s="8">
        <f t="shared" si="19"/>
        <v>67</v>
      </c>
      <c r="O144" s="8">
        <f t="shared" si="20"/>
        <v>0</v>
      </c>
      <c r="P144" s="8">
        <f t="shared" si="21"/>
        <v>0</v>
      </c>
    </row>
    <row r="145" spans="2:16" x14ac:dyDescent="0.3">
      <c r="B145" t="s">
        <v>750</v>
      </c>
      <c r="C145">
        <v>17</v>
      </c>
      <c r="D145">
        <v>0</v>
      </c>
      <c r="E145">
        <v>0</v>
      </c>
      <c r="F145" t="s">
        <v>750</v>
      </c>
      <c r="G145">
        <v>37</v>
      </c>
      <c r="J145" s="8" t="str">
        <f t="shared" si="15"/>
        <v>克孜勒苏柯尔克孜自治州</v>
      </c>
      <c r="K145" s="8">
        <f t="shared" si="18"/>
        <v>17</v>
      </c>
      <c r="L145" s="8">
        <f t="shared" si="16"/>
        <v>0</v>
      </c>
      <c r="M145" s="8">
        <f t="shared" si="17"/>
        <v>0</v>
      </c>
      <c r="N145" s="8">
        <f t="shared" si="19"/>
        <v>37</v>
      </c>
      <c r="O145" s="8">
        <f t="shared" si="20"/>
        <v>0</v>
      </c>
      <c r="P145" s="8">
        <f t="shared" si="21"/>
        <v>0</v>
      </c>
    </row>
    <row r="146" spans="2:16" x14ac:dyDescent="0.3">
      <c r="B146" t="s">
        <v>547</v>
      </c>
      <c r="C146">
        <v>653</v>
      </c>
      <c r="D146">
        <v>152</v>
      </c>
      <c r="E146">
        <v>309</v>
      </c>
      <c r="F146" t="s">
        <v>547</v>
      </c>
      <c r="G146">
        <v>2377</v>
      </c>
      <c r="H146">
        <v>142</v>
      </c>
      <c r="J146" s="8" t="str">
        <f t="shared" si="15"/>
        <v>昆明市</v>
      </c>
      <c r="K146" s="8">
        <f t="shared" si="18"/>
        <v>653</v>
      </c>
      <c r="L146" s="8">
        <f t="shared" si="16"/>
        <v>152</v>
      </c>
      <c r="M146" s="8">
        <f t="shared" si="17"/>
        <v>309</v>
      </c>
      <c r="N146" s="8">
        <f t="shared" si="19"/>
        <v>2377</v>
      </c>
      <c r="O146" s="8">
        <f t="shared" si="20"/>
        <v>142</v>
      </c>
      <c r="P146" s="8">
        <f t="shared" si="21"/>
        <v>0</v>
      </c>
    </row>
    <row r="147" spans="2:16" x14ac:dyDescent="0.3">
      <c r="B147" t="s">
        <v>548</v>
      </c>
      <c r="C147">
        <v>131</v>
      </c>
      <c r="D147">
        <v>0</v>
      </c>
      <c r="E147">
        <v>128</v>
      </c>
      <c r="F147" t="s">
        <v>548</v>
      </c>
      <c r="G147">
        <v>153</v>
      </c>
      <c r="H147">
        <v>8</v>
      </c>
      <c r="J147" s="8" t="str">
        <f t="shared" si="15"/>
        <v>拉萨市</v>
      </c>
      <c r="K147" s="8">
        <f t="shared" si="18"/>
        <v>131</v>
      </c>
      <c r="L147" s="8">
        <f t="shared" si="16"/>
        <v>0</v>
      </c>
      <c r="M147" s="8">
        <f t="shared" si="17"/>
        <v>128</v>
      </c>
      <c r="N147" s="8">
        <f t="shared" si="19"/>
        <v>153</v>
      </c>
      <c r="O147" s="8">
        <f t="shared" si="20"/>
        <v>8</v>
      </c>
      <c r="P147" s="8">
        <f t="shared" si="21"/>
        <v>0</v>
      </c>
    </row>
    <row r="148" spans="2:16" x14ac:dyDescent="0.3">
      <c r="B148" t="s">
        <v>549</v>
      </c>
      <c r="C148">
        <v>173</v>
      </c>
      <c r="D148">
        <v>160</v>
      </c>
      <c r="E148">
        <v>0</v>
      </c>
      <c r="F148" t="s">
        <v>549</v>
      </c>
      <c r="G148">
        <v>65</v>
      </c>
      <c r="J148" s="8" t="str">
        <f t="shared" si="15"/>
        <v>来宾市</v>
      </c>
      <c r="K148" s="8">
        <f t="shared" si="18"/>
        <v>173</v>
      </c>
      <c r="L148" s="8">
        <f t="shared" si="16"/>
        <v>160</v>
      </c>
      <c r="M148" s="8">
        <f t="shared" si="17"/>
        <v>0</v>
      </c>
      <c r="N148" s="8">
        <f t="shared" si="19"/>
        <v>65</v>
      </c>
      <c r="O148" s="8">
        <f t="shared" si="20"/>
        <v>0</v>
      </c>
      <c r="P148" s="8">
        <f t="shared" si="21"/>
        <v>0</v>
      </c>
    </row>
    <row r="149" spans="2:16" x14ac:dyDescent="0.3">
      <c r="B149" t="s">
        <v>550</v>
      </c>
      <c r="C149">
        <v>23</v>
      </c>
      <c r="D149">
        <v>12</v>
      </c>
      <c r="E149">
        <v>5</v>
      </c>
      <c r="F149" t="s">
        <v>550</v>
      </c>
      <c r="G149">
        <v>66</v>
      </c>
      <c r="H149">
        <v>1</v>
      </c>
      <c r="J149" s="8" t="str">
        <f t="shared" si="15"/>
        <v>莱芜市</v>
      </c>
      <c r="K149" s="8">
        <f t="shared" si="18"/>
        <v>23</v>
      </c>
      <c r="L149" s="8">
        <f t="shared" si="16"/>
        <v>12</v>
      </c>
      <c r="M149" s="8">
        <f t="shared" si="17"/>
        <v>5</v>
      </c>
      <c r="N149" s="8">
        <f t="shared" si="19"/>
        <v>66</v>
      </c>
      <c r="O149" s="8">
        <f t="shared" si="20"/>
        <v>1</v>
      </c>
      <c r="P149" s="8">
        <f t="shared" si="21"/>
        <v>0</v>
      </c>
    </row>
    <row r="150" spans="2:16" x14ac:dyDescent="0.3">
      <c r="B150" t="s">
        <v>551</v>
      </c>
      <c r="C150">
        <v>934</v>
      </c>
      <c r="D150">
        <v>418</v>
      </c>
      <c r="E150">
        <v>403</v>
      </c>
      <c r="F150" t="s">
        <v>551</v>
      </c>
      <c r="G150">
        <v>895</v>
      </c>
      <c r="H150">
        <v>114</v>
      </c>
      <c r="J150" s="8" t="str">
        <f t="shared" si="15"/>
        <v>兰州市</v>
      </c>
      <c r="K150" s="8">
        <f t="shared" si="18"/>
        <v>934</v>
      </c>
      <c r="L150" s="8">
        <f t="shared" si="16"/>
        <v>418</v>
      </c>
      <c r="M150" s="8">
        <f t="shared" si="17"/>
        <v>403</v>
      </c>
      <c r="N150" s="8">
        <f t="shared" si="19"/>
        <v>895</v>
      </c>
      <c r="O150" s="8">
        <f t="shared" si="20"/>
        <v>114</v>
      </c>
      <c r="P150" s="8">
        <f t="shared" si="21"/>
        <v>0</v>
      </c>
    </row>
    <row r="151" spans="2:16" x14ac:dyDescent="0.3">
      <c r="B151" t="s">
        <v>552</v>
      </c>
      <c r="C151">
        <v>293</v>
      </c>
      <c r="D151">
        <v>250</v>
      </c>
      <c r="E151">
        <v>0</v>
      </c>
      <c r="F151" t="s">
        <v>552</v>
      </c>
      <c r="G151">
        <v>602</v>
      </c>
      <c r="J151" s="8" t="str">
        <f t="shared" si="15"/>
        <v>廊坊市</v>
      </c>
      <c r="K151" s="8">
        <f t="shared" si="18"/>
        <v>293</v>
      </c>
      <c r="L151" s="8">
        <f t="shared" si="16"/>
        <v>250</v>
      </c>
      <c r="M151" s="8">
        <f t="shared" si="17"/>
        <v>0</v>
      </c>
      <c r="N151" s="8">
        <f t="shared" si="19"/>
        <v>602</v>
      </c>
      <c r="O151" s="8">
        <f t="shared" si="20"/>
        <v>0</v>
      </c>
      <c r="P151" s="8">
        <f t="shared" si="21"/>
        <v>0</v>
      </c>
    </row>
    <row r="152" spans="2:16" x14ac:dyDescent="0.3">
      <c r="B152" t="s">
        <v>553</v>
      </c>
      <c r="C152">
        <v>194</v>
      </c>
      <c r="D152">
        <v>76</v>
      </c>
      <c r="E152">
        <v>20</v>
      </c>
      <c r="F152" t="s">
        <v>553</v>
      </c>
      <c r="G152">
        <v>155</v>
      </c>
      <c r="H152">
        <v>6</v>
      </c>
      <c r="J152" s="8" t="str">
        <f t="shared" si="15"/>
        <v>乐山市</v>
      </c>
      <c r="K152" s="8">
        <f t="shared" si="18"/>
        <v>194</v>
      </c>
      <c r="L152" s="8">
        <f t="shared" si="16"/>
        <v>76</v>
      </c>
      <c r="M152" s="8">
        <f t="shared" si="17"/>
        <v>20</v>
      </c>
      <c r="N152" s="8">
        <f t="shared" si="19"/>
        <v>155</v>
      </c>
      <c r="O152" s="8">
        <f t="shared" si="20"/>
        <v>6</v>
      </c>
      <c r="P152" s="8">
        <f t="shared" si="21"/>
        <v>0</v>
      </c>
    </row>
    <row r="153" spans="2:16" x14ac:dyDescent="0.3">
      <c r="B153" t="s">
        <v>554</v>
      </c>
      <c r="C153">
        <v>23</v>
      </c>
      <c r="D153">
        <v>18</v>
      </c>
      <c r="E153">
        <v>0</v>
      </c>
      <c r="F153" t="s">
        <v>554</v>
      </c>
      <c r="G153">
        <v>196</v>
      </c>
      <c r="J153" s="8" t="str">
        <f t="shared" si="15"/>
        <v>丽江市</v>
      </c>
      <c r="K153" s="8">
        <f t="shared" si="18"/>
        <v>23</v>
      </c>
      <c r="L153" s="8">
        <f t="shared" si="16"/>
        <v>18</v>
      </c>
      <c r="M153" s="8">
        <f t="shared" si="17"/>
        <v>0</v>
      </c>
      <c r="N153" s="8">
        <f t="shared" si="19"/>
        <v>196</v>
      </c>
      <c r="O153" s="8">
        <f t="shared" si="20"/>
        <v>0</v>
      </c>
      <c r="P153" s="8">
        <f t="shared" si="21"/>
        <v>0</v>
      </c>
    </row>
    <row r="154" spans="2:16" x14ac:dyDescent="0.3">
      <c r="B154" t="s">
        <v>555</v>
      </c>
      <c r="C154">
        <v>156</v>
      </c>
      <c r="D154">
        <v>154</v>
      </c>
      <c r="E154">
        <v>0</v>
      </c>
      <c r="F154" t="s">
        <v>555</v>
      </c>
      <c r="G154">
        <v>367</v>
      </c>
      <c r="J154" s="8" t="str">
        <f t="shared" si="15"/>
        <v>丽水市</v>
      </c>
      <c r="K154" s="8">
        <f t="shared" si="18"/>
        <v>156</v>
      </c>
      <c r="L154" s="8">
        <f t="shared" si="16"/>
        <v>154</v>
      </c>
      <c r="M154" s="8">
        <f t="shared" si="17"/>
        <v>0</v>
      </c>
      <c r="N154" s="8">
        <f t="shared" si="19"/>
        <v>367</v>
      </c>
      <c r="O154" s="8">
        <f t="shared" si="20"/>
        <v>0</v>
      </c>
      <c r="P154" s="8">
        <f t="shared" si="21"/>
        <v>0</v>
      </c>
    </row>
    <row r="155" spans="2:16" x14ac:dyDescent="0.3">
      <c r="B155" t="s">
        <v>556</v>
      </c>
      <c r="C155">
        <v>642</v>
      </c>
      <c r="D155">
        <v>448</v>
      </c>
      <c r="E155">
        <v>24</v>
      </c>
      <c r="F155" t="s">
        <v>556</v>
      </c>
      <c r="G155">
        <v>678</v>
      </c>
      <c r="J155" s="8" t="str">
        <f t="shared" si="15"/>
        <v>连云港市</v>
      </c>
      <c r="K155" s="8">
        <f t="shared" si="18"/>
        <v>642</v>
      </c>
      <c r="L155" s="8">
        <f t="shared" si="16"/>
        <v>448</v>
      </c>
      <c r="M155" s="8">
        <f t="shared" si="17"/>
        <v>24</v>
      </c>
      <c r="N155" s="8">
        <f t="shared" si="19"/>
        <v>678</v>
      </c>
      <c r="O155" s="8">
        <f t="shared" si="20"/>
        <v>0</v>
      </c>
      <c r="P155" s="8">
        <f t="shared" si="21"/>
        <v>0</v>
      </c>
    </row>
    <row r="156" spans="2:16" x14ac:dyDescent="0.3">
      <c r="B156" t="s">
        <v>557</v>
      </c>
      <c r="C156">
        <v>151</v>
      </c>
      <c r="D156">
        <v>30</v>
      </c>
      <c r="E156">
        <v>33</v>
      </c>
      <c r="F156" t="s">
        <v>557</v>
      </c>
      <c r="G156">
        <v>171</v>
      </c>
      <c r="J156" s="8" t="str">
        <f t="shared" si="15"/>
        <v>凉山彝族自治州</v>
      </c>
      <c r="K156" s="8">
        <f t="shared" si="18"/>
        <v>151</v>
      </c>
      <c r="L156" s="8">
        <f t="shared" si="16"/>
        <v>30</v>
      </c>
      <c r="M156" s="8">
        <f t="shared" si="17"/>
        <v>33</v>
      </c>
      <c r="N156" s="8">
        <f t="shared" si="19"/>
        <v>171</v>
      </c>
      <c r="O156" s="8">
        <f t="shared" si="20"/>
        <v>0</v>
      </c>
      <c r="P156" s="8">
        <f t="shared" si="21"/>
        <v>0</v>
      </c>
    </row>
    <row r="157" spans="2:16" x14ac:dyDescent="0.3">
      <c r="B157" t="s">
        <v>558</v>
      </c>
      <c r="C157">
        <v>147</v>
      </c>
      <c r="D157">
        <v>33</v>
      </c>
      <c r="E157">
        <v>100</v>
      </c>
      <c r="F157" t="s">
        <v>558</v>
      </c>
      <c r="G157">
        <v>218</v>
      </c>
      <c r="J157" s="8" t="str">
        <f t="shared" si="15"/>
        <v>辽阳市</v>
      </c>
      <c r="K157" s="8">
        <f t="shared" si="18"/>
        <v>147</v>
      </c>
      <c r="L157" s="8">
        <f t="shared" si="16"/>
        <v>33</v>
      </c>
      <c r="M157" s="8">
        <f t="shared" si="17"/>
        <v>100</v>
      </c>
      <c r="N157" s="8">
        <f t="shared" si="19"/>
        <v>218</v>
      </c>
      <c r="O157" s="8">
        <f t="shared" si="20"/>
        <v>0</v>
      </c>
      <c r="P157" s="8">
        <f t="shared" si="21"/>
        <v>0</v>
      </c>
    </row>
    <row r="158" spans="2:16" x14ac:dyDescent="0.3">
      <c r="B158" t="s">
        <v>559</v>
      </c>
      <c r="C158">
        <v>42</v>
      </c>
      <c r="D158">
        <v>26</v>
      </c>
      <c r="E158">
        <v>0</v>
      </c>
      <c r="F158" t="s">
        <v>559</v>
      </c>
      <c r="G158">
        <v>52</v>
      </c>
      <c r="H158">
        <v>8</v>
      </c>
      <c r="J158" s="8" t="str">
        <f t="shared" si="15"/>
        <v>辽源市</v>
      </c>
      <c r="K158" s="8">
        <f t="shared" si="18"/>
        <v>42</v>
      </c>
      <c r="L158" s="8">
        <f t="shared" si="16"/>
        <v>26</v>
      </c>
      <c r="M158" s="8">
        <f t="shared" si="17"/>
        <v>0</v>
      </c>
      <c r="N158" s="8">
        <f t="shared" si="19"/>
        <v>52</v>
      </c>
      <c r="O158" s="8">
        <f t="shared" si="20"/>
        <v>8</v>
      </c>
      <c r="P158" s="8">
        <f t="shared" si="21"/>
        <v>0</v>
      </c>
    </row>
    <row r="159" spans="2:16" x14ac:dyDescent="0.3">
      <c r="B159" t="s">
        <v>560</v>
      </c>
      <c r="C159">
        <v>263</v>
      </c>
      <c r="D159">
        <v>156</v>
      </c>
      <c r="E159">
        <v>2</v>
      </c>
      <c r="F159" t="s">
        <v>560</v>
      </c>
      <c r="G159">
        <v>545</v>
      </c>
      <c r="H159">
        <v>42</v>
      </c>
      <c r="J159" s="8" t="str">
        <f t="shared" si="15"/>
        <v>聊城市</v>
      </c>
      <c r="K159" s="8">
        <f t="shared" si="18"/>
        <v>263</v>
      </c>
      <c r="L159" s="8">
        <f t="shared" si="16"/>
        <v>156</v>
      </c>
      <c r="M159" s="8">
        <f t="shared" si="17"/>
        <v>2</v>
      </c>
      <c r="N159" s="8">
        <f t="shared" si="19"/>
        <v>545</v>
      </c>
      <c r="O159" s="8">
        <f t="shared" si="20"/>
        <v>42</v>
      </c>
      <c r="P159" s="8">
        <f t="shared" si="21"/>
        <v>0</v>
      </c>
    </row>
    <row r="160" spans="2:16" x14ac:dyDescent="0.3">
      <c r="B160" t="s">
        <v>561</v>
      </c>
      <c r="F160" t="s">
        <v>561</v>
      </c>
      <c r="G160">
        <v>66</v>
      </c>
      <c r="J160" s="8" t="str">
        <f t="shared" si="15"/>
        <v>林芝地区</v>
      </c>
      <c r="K160" s="8">
        <f t="shared" si="18"/>
        <v>0</v>
      </c>
      <c r="L160" s="8">
        <f t="shared" si="16"/>
        <v>0</v>
      </c>
      <c r="M160" s="8">
        <f t="shared" si="17"/>
        <v>0</v>
      </c>
      <c r="N160" s="8">
        <f t="shared" si="19"/>
        <v>66</v>
      </c>
      <c r="O160" s="8">
        <f t="shared" si="20"/>
        <v>0</v>
      </c>
      <c r="P160" s="8">
        <f t="shared" si="21"/>
        <v>0</v>
      </c>
    </row>
    <row r="161" spans="2:16" x14ac:dyDescent="0.3">
      <c r="B161" t="s">
        <v>562</v>
      </c>
      <c r="F161" t="s">
        <v>562</v>
      </c>
      <c r="G161">
        <v>68</v>
      </c>
      <c r="J161" s="8" t="str">
        <f t="shared" si="15"/>
        <v>临沧市</v>
      </c>
      <c r="K161" s="8">
        <f t="shared" si="18"/>
        <v>0</v>
      </c>
      <c r="L161" s="8">
        <f t="shared" si="16"/>
        <v>0</v>
      </c>
      <c r="M161" s="8">
        <f t="shared" si="17"/>
        <v>0</v>
      </c>
      <c r="N161" s="8">
        <f t="shared" si="19"/>
        <v>68</v>
      </c>
      <c r="O161" s="8">
        <f t="shared" si="20"/>
        <v>0</v>
      </c>
      <c r="P161" s="8">
        <f t="shared" si="21"/>
        <v>0</v>
      </c>
    </row>
    <row r="162" spans="2:16" x14ac:dyDescent="0.3">
      <c r="B162" t="s">
        <v>563</v>
      </c>
      <c r="C162">
        <v>147</v>
      </c>
      <c r="D162">
        <v>127</v>
      </c>
      <c r="E162">
        <v>0</v>
      </c>
      <c r="F162" t="s">
        <v>563</v>
      </c>
      <c r="G162">
        <v>149</v>
      </c>
      <c r="J162" s="8" t="str">
        <f t="shared" si="15"/>
        <v>临汾市</v>
      </c>
      <c r="K162" s="8">
        <f t="shared" si="18"/>
        <v>147</v>
      </c>
      <c r="L162" s="8">
        <f t="shared" si="16"/>
        <v>127</v>
      </c>
      <c r="M162" s="8">
        <f t="shared" si="17"/>
        <v>0</v>
      </c>
      <c r="N162" s="8">
        <f t="shared" si="19"/>
        <v>149</v>
      </c>
      <c r="O162" s="8">
        <f t="shared" si="20"/>
        <v>0</v>
      </c>
      <c r="P162" s="8">
        <f t="shared" si="21"/>
        <v>0</v>
      </c>
    </row>
    <row r="163" spans="2:16" x14ac:dyDescent="0.3">
      <c r="B163" t="s">
        <v>564</v>
      </c>
      <c r="C163">
        <v>55</v>
      </c>
      <c r="D163">
        <v>54</v>
      </c>
      <c r="E163">
        <v>0</v>
      </c>
      <c r="F163" t="s">
        <v>564</v>
      </c>
      <c r="G163">
        <v>59</v>
      </c>
      <c r="J163" s="8" t="str">
        <f t="shared" si="15"/>
        <v>临夏回族自治州</v>
      </c>
      <c r="K163" s="8">
        <f t="shared" si="18"/>
        <v>55</v>
      </c>
      <c r="L163" s="8">
        <f t="shared" si="16"/>
        <v>54</v>
      </c>
      <c r="M163" s="8">
        <f t="shared" si="17"/>
        <v>0</v>
      </c>
      <c r="N163" s="8">
        <f t="shared" si="19"/>
        <v>59</v>
      </c>
      <c r="O163" s="8">
        <f t="shared" si="20"/>
        <v>0</v>
      </c>
      <c r="P163" s="8">
        <f t="shared" si="21"/>
        <v>0</v>
      </c>
    </row>
    <row r="164" spans="2:16" x14ac:dyDescent="0.3">
      <c r="B164" t="s">
        <v>565</v>
      </c>
      <c r="C164">
        <v>297</v>
      </c>
      <c r="D164">
        <v>60</v>
      </c>
      <c r="E164">
        <v>0</v>
      </c>
      <c r="F164" t="s">
        <v>565</v>
      </c>
      <c r="G164">
        <v>1831</v>
      </c>
      <c r="I164">
        <v>10</v>
      </c>
      <c r="J164" s="8" t="str">
        <f t="shared" si="15"/>
        <v>临沂市</v>
      </c>
      <c r="K164" s="8">
        <f t="shared" si="18"/>
        <v>297</v>
      </c>
      <c r="L164" s="8">
        <f t="shared" si="16"/>
        <v>60</v>
      </c>
      <c r="M164" s="8">
        <f t="shared" si="17"/>
        <v>0</v>
      </c>
      <c r="N164" s="8">
        <f t="shared" si="19"/>
        <v>1831</v>
      </c>
      <c r="O164" s="8">
        <f t="shared" si="20"/>
        <v>0</v>
      </c>
      <c r="P164" s="8">
        <f t="shared" si="21"/>
        <v>10</v>
      </c>
    </row>
    <row r="165" spans="2:16" x14ac:dyDescent="0.3">
      <c r="B165" t="s">
        <v>566</v>
      </c>
      <c r="C165">
        <v>201</v>
      </c>
      <c r="D165">
        <v>34</v>
      </c>
      <c r="E165">
        <v>33</v>
      </c>
      <c r="F165" t="s">
        <v>566</v>
      </c>
      <c r="G165">
        <v>242</v>
      </c>
      <c r="J165" s="8" t="str">
        <f t="shared" si="15"/>
        <v>柳州市</v>
      </c>
      <c r="K165" s="8">
        <f t="shared" si="18"/>
        <v>201</v>
      </c>
      <c r="L165" s="8">
        <f t="shared" si="16"/>
        <v>34</v>
      </c>
      <c r="M165" s="8">
        <f t="shared" si="17"/>
        <v>33</v>
      </c>
      <c r="N165" s="8">
        <f t="shared" si="19"/>
        <v>242</v>
      </c>
      <c r="O165" s="8">
        <f t="shared" si="20"/>
        <v>0</v>
      </c>
      <c r="P165" s="8">
        <f t="shared" si="21"/>
        <v>0</v>
      </c>
    </row>
    <row r="166" spans="2:16" x14ac:dyDescent="0.3">
      <c r="B166" t="s">
        <v>567</v>
      </c>
      <c r="C166">
        <v>354</v>
      </c>
      <c r="D166">
        <v>96</v>
      </c>
      <c r="E166">
        <v>126</v>
      </c>
      <c r="F166" t="s">
        <v>567</v>
      </c>
      <c r="G166">
        <v>430</v>
      </c>
      <c r="J166" s="8" t="str">
        <f t="shared" si="15"/>
        <v>六安市</v>
      </c>
      <c r="K166" s="8">
        <f t="shared" si="18"/>
        <v>354</v>
      </c>
      <c r="L166" s="8">
        <f t="shared" si="16"/>
        <v>96</v>
      </c>
      <c r="M166" s="8">
        <f t="shared" si="17"/>
        <v>126</v>
      </c>
      <c r="N166" s="8">
        <f t="shared" si="19"/>
        <v>430</v>
      </c>
      <c r="O166" s="8">
        <f t="shared" si="20"/>
        <v>0</v>
      </c>
      <c r="P166" s="8">
        <f t="shared" si="21"/>
        <v>0</v>
      </c>
    </row>
    <row r="167" spans="2:16" x14ac:dyDescent="0.3">
      <c r="B167" t="s">
        <v>568</v>
      </c>
      <c r="C167">
        <v>102</v>
      </c>
      <c r="D167">
        <v>70</v>
      </c>
      <c r="E167">
        <v>0</v>
      </c>
      <c r="F167" t="s">
        <v>568</v>
      </c>
      <c r="G167">
        <v>180</v>
      </c>
      <c r="J167" s="8" t="str">
        <f t="shared" si="15"/>
        <v>六盘水市</v>
      </c>
      <c r="K167" s="8">
        <f t="shared" si="18"/>
        <v>102</v>
      </c>
      <c r="L167" s="8">
        <f t="shared" si="16"/>
        <v>70</v>
      </c>
      <c r="M167" s="8">
        <f t="shared" si="17"/>
        <v>0</v>
      </c>
      <c r="N167" s="8">
        <f t="shared" si="19"/>
        <v>180</v>
      </c>
      <c r="O167" s="8">
        <f t="shared" si="20"/>
        <v>0</v>
      </c>
      <c r="P167" s="8">
        <f t="shared" si="21"/>
        <v>0</v>
      </c>
    </row>
    <row r="168" spans="2:16" x14ac:dyDescent="0.3">
      <c r="B168" t="s">
        <v>569</v>
      </c>
      <c r="C168">
        <v>113</v>
      </c>
      <c r="D168">
        <v>104</v>
      </c>
      <c r="E168">
        <v>0</v>
      </c>
      <c r="F168" t="s">
        <v>569</v>
      </c>
      <c r="G168">
        <v>173</v>
      </c>
      <c r="J168" s="8" t="str">
        <f t="shared" si="15"/>
        <v>龙岩市</v>
      </c>
      <c r="K168" s="8">
        <f t="shared" si="18"/>
        <v>113</v>
      </c>
      <c r="L168" s="8">
        <f t="shared" si="16"/>
        <v>104</v>
      </c>
      <c r="M168" s="8">
        <f t="shared" si="17"/>
        <v>0</v>
      </c>
      <c r="N168" s="8">
        <f t="shared" si="19"/>
        <v>173</v>
      </c>
      <c r="O168" s="8">
        <f t="shared" si="20"/>
        <v>0</v>
      </c>
      <c r="P168" s="8">
        <f t="shared" si="21"/>
        <v>0</v>
      </c>
    </row>
    <row r="169" spans="2:16" x14ac:dyDescent="0.3">
      <c r="B169" t="s">
        <v>570</v>
      </c>
      <c r="C169">
        <v>117</v>
      </c>
      <c r="D169">
        <v>78</v>
      </c>
      <c r="E169">
        <v>0</v>
      </c>
      <c r="F169" t="s">
        <v>570</v>
      </c>
      <c r="G169">
        <v>64</v>
      </c>
      <c r="J169" s="8" t="str">
        <f t="shared" si="15"/>
        <v>陇南市</v>
      </c>
      <c r="K169" s="8">
        <f t="shared" si="18"/>
        <v>117</v>
      </c>
      <c r="L169" s="8">
        <f t="shared" si="16"/>
        <v>78</v>
      </c>
      <c r="M169" s="8">
        <f t="shared" si="17"/>
        <v>0</v>
      </c>
      <c r="N169" s="8">
        <f t="shared" si="19"/>
        <v>64</v>
      </c>
      <c r="O169" s="8">
        <f t="shared" si="20"/>
        <v>0</v>
      </c>
      <c r="P169" s="8">
        <f t="shared" si="21"/>
        <v>0</v>
      </c>
    </row>
    <row r="170" spans="2:16" x14ac:dyDescent="0.3">
      <c r="B170" t="s">
        <v>571</v>
      </c>
      <c r="C170">
        <v>372</v>
      </c>
      <c r="D170">
        <v>222</v>
      </c>
      <c r="E170">
        <v>0</v>
      </c>
      <c r="F170" t="s">
        <v>571</v>
      </c>
      <c r="G170">
        <v>197</v>
      </c>
      <c r="H170">
        <v>10</v>
      </c>
      <c r="J170" s="8" t="str">
        <f t="shared" si="15"/>
        <v>娄底市</v>
      </c>
      <c r="K170" s="8">
        <f t="shared" si="18"/>
        <v>372</v>
      </c>
      <c r="L170" s="8">
        <f t="shared" si="16"/>
        <v>222</v>
      </c>
      <c r="M170" s="8">
        <f t="shared" si="17"/>
        <v>0</v>
      </c>
      <c r="N170" s="8">
        <f t="shared" si="19"/>
        <v>197</v>
      </c>
      <c r="O170" s="8">
        <f t="shared" si="20"/>
        <v>10</v>
      </c>
      <c r="P170" s="8">
        <f t="shared" si="21"/>
        <v>0</v>
      </c>
    </row>
    <row r="171" spans="2:16" x14ac:dyDescent="0.3">
      <c r="B171" t="s">
        <v>572</v>
      </c>
      <c r="C171">
        <v>317</v>
      </c>
      <c r="D171">
        <v>65</v>
      </c>
      <c r="E171">
        <v>126</v>
      </c>
      <c r="F171" t="s">
        <v>572</v>
      </c>
      <c r="G171">
        <v>297</v>
      </c>
      <c r="J171" s="8" t="str">
        <f t="shared" si="15"/>
        <v>泸州市</v>
      </c>
      <c r="K171" s="8">
        <f t="shared" si="18"/>
        <v>317</v>
      </c>
      <c r="L171" s="8">
        <f t="shared" si="16"/>
        <v>65</v>
      </c>
      <c r="M171" s="8">
        <f t="shared" si="17"/>
        <v>126</v>
      </c>
      <c r="N171" s="8">
        <f t="shared" si="19"/>
        <v>297</v>
      </c>
      <c r="O171" s="8">
        <f t="shared" si="20"/>
        <v>0</v>
      </c>
      <c r="P171" s="8">
        <f t="shared" si="21"/>
        <v>0</v>
      </c>
    </row>
    <row r="172" spans="2:16" x14ac:dyDescent="0.3">
      <c r="B172" t="s">
        <v>573</v>
      </c>
      <c r="C172">
        <v>349</v>
      </c>
      <c r="D172">
        <v>239</v>
      </c>
      <c r="E172">
        <v>0</v>
      </c>
      <c r="F172" t="s">
        <v>573</v>
      </c>
      <c r="G172">
        <v>651</v>
      </c>
      <c r="H172">
        <v>1</v>
      </c>
      <c r="J172" s="8" t="str">
        <f t="shared" si="15"/>
        <v>洛阳市</v>
      </c>
      <c r="K172" s="8">
        <f t="shared" si="18"/>
        <v>349</v>
      </c>
      <c r="L172" s="8">
        <f t="shared" si="16"/>
        <v>239</v>
      </c>
      <c r="M172" s="8">
        <f t="shared" si="17"/>
        <v>0</v>
      </c>
      <c r="N172" s="8">
        <f t="shared" si="19"/>
        <v>651</v>
      </c>
      <c r="O172" s="8">
        <f t="shared" si="20"/>
        <v>1</v>
      </c>
      <c r="P172" s="8">
        <f t="shared" si="21"/>
        <v>0</v>
      </c>
    </row>
    <row r="173" spans="2:16" x14ac:dyDescent="0.3">
      <c r="B173" t="s">
        <v>574</v>
      </c>
      <c r="C173">
        <v>96</v>
      </c>
      <c r="D173">
        <v>0</v>
      </c>
      <c r="E173">
        <v>0</v>
      </c>
      <c r="F173" t="s">
        <v>574</v>
      </c>
      <c r="G173">
        <v>132</v>
      </c>
      <c r="H173">
        <v>20</v>
      </c>
      <c r="J173" s="8" t="str">
        <f t="shared" si="15"/>
        <v>漯河市</v>
      </c>
      <c r="K173" s="8">
        <f t="shared" si="18"/>
        <v>96</v>
      </c>
      <c r="L173" s="8">
        <f t="shared" si="16"/>
        <v>0</v>
      </c>
      <c r="M173" s="8">
        <f t="shared" si="17"/>
        <v>0</v>
      </c>
      <c r="N173" s="8">
        <f t="shared" si="19"/>
        <v>132</v>
      </c>
      <c r="O173" s="8">
        <f t="shared" si="20"/>
        <v>20</v>
      </c>
      <c r="P173" s="8">
        <f t="shared" si="21"/>
        <v>0</v>
      </c>
    </row>
    <row r="174" spans="2:16" x14ac:dyDescent="0.3">
      <c r="B174" t="s">
        <v>575</v>
      </c>
      <c r="C174">
        <v>168</v>
      </c>
      <c r="D174">
        <v>161</v>
      </c>
      <c r="E174">
        <v>0</v>
      </c>
      <c r="F174" t="s">
        <v>575</v>
      </c>
      <c r="G174">
        <v>142</v>
      </c>
      <c r="H174">
        <v>3</v>
      </c>
      <c r="J174" s="8" t="str">
        <f t="shared" si="15"/>
        <v>吕梁市</v>
      </c>
      <c r="K174" s="8">
        <f t="shared" si="18"/>
        <v>168</v>
      </c>
      <c r="L174" s="8">
        <f t="shared" si="16"/>
        <v>161</v>
      </c>
      <c r="M174" s="8">
        <f t="shared" si="17"/>
        <v>0</v>
      </c>
      <c r="N174" s="8">
        <f t="shared" si="19"/>
        <v>142</v>
      </c>
      <c r="O174" s="8">
        <f t="shared" si="20"/>
        <v>3</v>
      </c>
      <c r="P174" s="8">
        <f t="shared" si="21"/>
        <v>0</v>
      </c>
    </row>
    <row r="175" spans="2:16" x14ac:dyDescent="0.3">
      <c r="B175" t="s">
        <v>576</v>
      </c>
      <c r="C175">
        <v>160</v>
      </c>
      <c r="D175">
        <v>52</v>
      </c>
      <c r="E175">
        <v>40</v>
      </c>
      <c r="F175" t="s">
        <v>576</v>
      </c>
      <c r="G175">
        <v>229</v>
      </c>
      <c r="H175">
        <v>8</v>
      </c>
      <c r="J175" s="8" t="str">
        <f t="shared" si="15"/>
        <v>马鞍山市</v>
      </c>
      <c r="K175" s="8">
        <f t="shared" si="18"/>
        <v>160</v>
      </c>
      <c r="L175" s="8">
        <f t="shared" si="16"/>
        <v>52</v>
      </c>
      <c r="M175" s="8">
        <f t="shared" si="17"/>
        <v>40</v>
      </c>
      <c r="N175" s="8">
        <f t="shared" si="19"/>
        <v>229</v>
      </c>
      <c r="O175" s="8">
        <f t="shared" si="20"/>
        <v>8</v>
      </c>
      <c r="P175" s="8">
        <f t="shared" si="21"/>
        <v>0</v>
      </c>
    </row>
    <row r="176" spans="2:16" x14ac:dyDescent="0.3">
      <c r="B176" t="s">
        <v>577</v>
      </c>
      <c r="C176">
        <v>431</v>
      </c>
      <c r="D176">
        <v>80</v>
      </c>
      <c r="E176">
        <v>40</v>
      </c>
      <c r="F176" t="s">
        <v>577</v>
      </c>
      <c r="G176">
        <v>248</v>
      </c>
      <c r="H176">
        <v>6</v>
      </c>
      <c r="J176" s="8" t="str">
        <f t="shared" si="15"/>
        <v>茂名市</v>
      </c>
      <c r="K176" s="8">
        <f t="shared" si="18"/>
        <v>431</v>
      </c>
      <c r="L176" s="8">
        <f t="shared" si="16"/>
        <v>80</v>
      </c>
      <c r="M176" s="8">
        <f t="shared" si="17"/>
        <v>40</v>
      </c>
      <c r="N176" s="8">
        <f t="shared" si="19"/>
        <v>248</v>
      </c>
      <c r="O176" s="8">
        <f t="shared" si="20"/>
        <v>6</v>
      </c>
      <c r="P176" s="8">
        <f t="shared" si="21"/>
        <v>0</v>
      </c>
    </row>
    <row r="177" spans="2:16" x14ac:dyDescent="0.3">
      <c r="B177" t="s">
        <v>578</v>
      </c>
      <c r="C177">
        <v>116</v>
      </c>
      <c r="D177">
        <v>46</v>
      </c>
      <c r="E177">
        <v>30</v>
      </c>
      <c r="F177" t="s">
        <v>578</v>
      </c>
      <c r="G177">
        <v>141</v>
      </c>
      <c r="J177" s="8" t="str">
        <f t="shared" si="15"/>
        <v>眉山市</v>
      </c>
      <c r="K177" s="8">
        <f t="shared" si="18"/>
        <v>116</v>
      </c>
      <c r="L177" s="8">
        <f t="shared" si="16"/>
        <v>46</v>
      </c>
      <c r="M177" s="8">
        <f t="shared" si="17"/>
        <v>30</v>
      </c>
      <c r="N177" s="8">
        <f t="shared" si="19"/>
        <v>141</v>
      </c>
      <c r="O177" s="8">
        <f t="shared" si="20"/>
        <v>0</v>
      </c>
      <c r="P177" s="8">
        <f t="shared" si="21"/>
        <v>0</v>
      </c>
    </row>
    <row r="178" spans="2:16" x14ac:dyDescent="0.3">
      <c r="B178" t="s">
        <v>579</v>
      </c>
      <c r="C178">
        <v>453</v>
      </c>
      <c r="D178">
        <v>375</v>
      </c>
      <c r="E178">
        <v>0</v>
      </c>
      <c r="F178" t="s">
        <v>579</v>
      </c>
      <c r="G178">
        <v>288</v>
      </c>
      <c r="H178">
        <v>64</v>
      </c>
      <c r="J178" s="8" t="str">
        <f t="shared" si="15"/>
        <v>梅州市</v>
      </c>
      <c r="K178" s="8">
        <f t="shared" si="18"/>
        <v>453</v>
      </c>
      <c r="L178" s="8">
        <f t="shared" si="16"/>
        <v>375</v>
      </c>
      <c r="M178" s="8">
        <f t="shared" si="17"/>
        <v>0</v>
      </c>
      <c r="N178" s="8">
        <f t="shared" si="19"/>
        <v>288</v>
      </c>
      <c r="O178" s="8">
        <f t="shared" si="20"/>
        <v>64</v>
      </c>
      <c r="P178" s="8">
        <f t="shared" si="21"/>
        <v>0</v>
      </c>
    </row>
    <row r="179" spans="2:16" x14ac:dyDescent="0.3">
      <c r="B179" t="s">
        <v>580</v>
      </c>
      <c r="C179">
        <v>64</v>
      </c>
      <c r="D179">
        <v>45</v>
      </c>
      <c r="E179">
        <v>4</v>
      </c>
      <c r="F179" t="s">
        <v>580</v>
      </c>
      <c r="G179">
        <v>281</v>
      </c>
      <c r="H179">
        <v>1</v>
      </c>
      <c r="J179" s="8" t="str">
        <f t="shared" si="15"/>
        <v>绵阳市</v>
      </c>
      <c r="K179" s="8">
        <f t="shared" si="18"/>
        <v>64</v>
      </c>
      <c r="L179" s="8">
        <f t="shared" si="16"/>
        <v>45</v>
      </c>
      <c r="M179" s="8">
        <f t="shared" si="17"/>
        <v>4</v>
      </c>
      <c r="N179" s="8">
        <f t="shared" si="19"/>
        <v>281</v>
      </c>
      <c r="O179" s="8">
        <f t="shared" si="20"/>
        <v>1</v>
      </c>
      <c r="P179" s="8">
        <f t="shared" si="21"/>
        <v>0</v>
      </c>
    </row>
    <row r="180" spans="2:16" x14ac:dyDescent="0.3">
      <c r="B180" t="s">
        <v>581</v>
      </c>
      <c r="C180">
        <v>233</v>
      </c>
      <c r="D180">
        <v>180</v>
      </c>
      <c r="E180">
        <v>21</v>
      </c>
      <c r="F180" t="s">
        <v>581</v>
      </c>
      <c r="G180">
        <v>252</v>
      </c>
      <c r="H180">
        <v>58</v>
      </c>
      <c r="J180" s="8" t="str">
        <f t="shared" si="15"/>
        <v>牡丹江市</v>
      </c>
      <c r="K180" s="8">
        <f t="shared" si="18"/>
        <v>233</v>
      </c>
      <c r="L180" s="8">
        <f t="shared" si="16"/>
        <v>180</v>
      </c>
      <c r="M180" s="8">
        <f t="shared" si="17"/>
        <v>21</v>
      </c>
      <c r="N180" s="8">
        <f t="shared" si="19"/>
        <v>252</v>
      </c>
      <c r="O180" s="8">
        <f t="shared" si="20"/>
        <v>58</v>
      </c>
      <c r="P180" s="8">
        <f t="shared" si="21"/>
        <v>0</v>
      </c>
    </row>
    <row r="181" spans="2:16" x14ac:dyDescent="0.3">
      <c r="B181" t="s">
        <v>582</v>
      </c>
      <c r="C181">
        <v>9</v>
      </c>
      <c r="D181">
        <v>0</v>
      </c>
      <c r="E181">
        <v>0</v>
      </c>
      <c r="F181" t="s">
        <v>582</v>
      </c>
      <c r="G181">
        <v>37</v>
      </c>
      <c r="J181" s="8" t="str">
        <f t="shared" si="15"/>
        <v>那曲地区</v>
      </c>
      <c r="K181" s="8">
        <f t="shared" si="18"/>
        <v>9</v>
      </c>
      <c r="L181" s="8">
        <f t="shared" si="16"/>
        <v>0</v>
      </c>
      <c r="M181" s="8">
        <f t="shared" si="17"/>
        <v>0</v>
      </c>
      <c r="N181" s="8">
        <f t="shared" si="19"/>
        <v>37</v>
      </c>
      <c r="O181" s="8">
        <f t="shared" si="20"/>
        <v>0</v>
      </c>
      <c r="P181" s="8">
        <f t="shared" si="21"/>
        <v>0</v>
      </c>
    </row>
    <row r="182" spans="2:16" x14ac:dyDescent="0.3">
      <c r="B182" t="s">
        <v>583</v>
      </c>
      <c r="C182">
        <v>863</v>
      </c>
      <c r="D182">
        <v>469</v>
      </c>
      <c r="E182">
        <v>114</v>
      </c>
      <c r="F182" t="s">
        <v>583</v>
      </c>
      <c r="G182">
        <v>1294</v>
      </c>
      <c r="H182">
        <v>1</v>
      </c>
      <c r="J182" s="8" t="str">
        <f t="shared" si="15"/>
        <v>南昌市</v>
      </c>
      <c r="K182" s="8">
        <f t="shared" si="18"/>
        <v>863</v>
      </c>
      <c r="L182" s="8">
        <f t="shared" si="16"/>
        <v>469</v>
      </c>
      <c r="M182" s="8">
        <f t="shared" si="17"/>
        <v>114</v>
      </c>
      <c r="N182" s="8">
        <f t="shared" si="19"/>
        <v>1294</v>
      </c>
      <c r="O182" s="8">
        <f t="shared" si="20"/>
        <v>1</v>
      </c>
      <c r="P182" s="8">
        <f t="shared" si="21"/>
        <v>0</v>
      </c>
    </row>
    <row r="183" spans="2:16" x14ac:dyDescent="0.3">
      <c r="B183" t="s">
        <v>584</v>
      </c>
      <c r="C183">
        <v>112</v>
      </c>
      <c r="D183">
        <v>79</v>
      </c>
      <c r="E183">
        <v>20</v>
      </c>
      <c r="F183" t="s">
        <v>584</v>
      </c>
      <c r="G183">
        <v>314</v>
      </c>
      <c r="J183" s="8" t="str">
        <f t="shared" si="15"/>
        <v>南充市</v>
      </c>
      <c r="K183" s="8">
        <f t="shared" si="18"/>
        <v>112</v>
      </c>
      <c r="L183" s="8">
        <f t="shared" si="16"/>
        <v>79</v>
      </c>
      <c r="M183" s="8">
        <f t="shared" si="17"/>
        <v>20</v>
      </c>
      <c r="N183" s="8">
        <f t="shared" si="19"/>
        <v>314</v>
      </c>
      <c r="O183" s="8">
        <f t="shared" si="20"/>
        <v>0</v>
      </c>
      <c r="P183" s="8">
        <f t="shared" si="21"/>
        <v>0</v>
      </c>
    </row>
    <row r="184" spans="2:16" x14ac:dyDescent="0.3">
      <c r="B184" t="s">
        <v>585</v>
      </c>
      <c r="C184">
        <v>1975</v>
      </c>
      <c r="D184">
        <v>1268</v>
      </c>
      <c r="E184">
        <v>120</v>
      </c>
      <c r="F184" t="s">
        <v>585</v>
      </c>
      <c r="G184">
        <v>3560</v>
      </c>
      <c r="H184">
        <v>179</v>
      </c>
      <c r="J184" s="8" t="str">
        <f t="shared" si="15"/>
        <v>南京市</v>
      </c>
      <c r="K184" s="8">
        <f t="shared" si="18"/>
        <v>1975</v>
      </c>
      <c r="L184" s="8">
        <f t="shared" si="16"/>
        <v>1268</v>
      </c>
      <c r="M184" s="8">
        <f t="shared" si="17"/>
        <v>120</v>
      </c>
      <c r="N184" s="8">
        <f t="shared" si="19"/>
        <v>3560</v>
      </c>
      <c r="O184" s="8">
        <f t="shared" si="20"/>
        <v>179</v>
      </c>
      <c r="P184" s="8">
        <f t="shared" si="21"/>
        <v>0</v>
      </c>
    </row>
    <row r="185" spans="2:16" x14ac:dyDescent="0.3">
      <c r="B185" t="s">
        <v>586</v>
      </c>
      <c r="C185">
        <v>817</v>
      </c>
      <c r="D185">
        <v>307</v>
      </c>
      <c r="E185">
        <v>288</v>
      </c>
      <c r="F185" t="s">
        <v>586</v>
      </c>
      <c r="G185">
        <v>828</v>
      </c>
      <c r="H185">
        <v>8</v>
      </c>
      <c r="J185" s="8" t="str">
        <f t="shared" si="15"/>
        <v>南宁市</v>
      </c>
      <c r="K185" s="8">
        <f t="shared" si="18"/>
        <v>817</v>
      </c>
      <c r="L185" s="8">
        <f t="shared" si="16"/>
        <v>307</v>
      </c>
      <c r="M185" s="8">
        <f t="shared" si="17"/>
        <v>288</v>
      </c>
      <c r="N185" s="8">
        <f t="shared" si="19"/>
        <v>828</v>
      </c>
      <c r="O185" s="8">
        <f t="shared" si="20"/>
        <v>8</v>
      </c>
      <c r="P185" s="8">
        <f t="shared" si="21"/>
        <v>0</v>
      </c>
    </row>
    <row r="186" spans="2:16" x14ac:dyDescent="0.3">
      <c r="B186" t="s">
        <v>587</v>
      </c>
      <c r="C186">
        <v>185</v>
      </c>
      <c r="D186">
        <v>152</v>
      </c>
      <c r="E186">
        <v>0</v>
      </c>
      <c r="F186" t="s">
        <v>587</v>
      </c>
      <c r="G186">
        <v>155</v>
      </c>
      <c r="J186" s="8" t="str">
        <f t="shared" si="15"/>
        <v>南平市</v>
      </c>
      <c r="K186" s="8">
        <f t="shared" si="18"/>
        <v>185</v>
      </c>
      <c r="L186" s="8">
        <f t="shared" si="16"/>
        <v>152</v>
      </c>
      <c r="M186" s="8">
        <f t="shared" si="17"/>
        <v>0</v>
      </c>
      <c r="N186" s="8">
        <f t="shared" si="19"/>
        <v>155</v>
      </c>
      <c r="O186" s="8">
        <f t="shared" si="20"/>
        <v>0</v>
      </c>
      <c r="P186" s="8">
        <f t="shared" si="21"/>
        <v>0</v>
      </c>
    </row>
    <row r="187" spans="2:16" x14ac:dyDescent="0.3">
      <c r="B187" t="s">
        <v>588</v>
      </c>
      <c r="C187">
        <v>203</v>
      </c>
      <c r="D187">
        <v>182</v>
      </c>
      <c r="E187">
        <v>0</v>
      </c>
      <c r="F187" t="s">
        <v>588</v>
      </c>
      <c r="G187">
        <v>2806</v>
      </c>
      <c r="H187">
        <v>29</v>
      </c>
      <c r="J187" s="8" t="str">
        <f t="shared" si="15"/>
        <v>南通市</v>
      </c>
      <c r="K187" s="8">
        <f t="shared" si="18"/>
        <v>203</v>
      </c>
      <c r="L187" s="8">
        <f t="shared" si="16"/>
        <v>182</v>
      </c>
      <c r="M187" s="8">
        <f t="shared" si="17"/>
        <v>0</v>
      </c>
      <c r="N187" s="8">
        <f t="shared" si="19"/>
        <v>2806</v>
      </c>
      <c r="O187" s="8">
        <f t="shared" si="20"/>
        <v>29</v>
      </c>
      <c r="P187" s="8">
        <f t="shared" si="21"/>
        <v>0</v>
      </c>
    </row>
    <row r="188" spans="2:16" x14ac:dyDescent="0.3">
      <c r="B188" t="s">
        <v>589</v>
      </c>
      <c r="C188">
        <v>462</v>
      </c>
      <c r="D188">
        <v>211</v>
      </c>
      <c r="E188">
        <v>0</v>
      </c>
      <c r="F188" t="s">
        <v>589</v>
      </c>
      <c r="G188">
        <v>548</v>
      </c>
      <c r="H188">
        <v>5</v>
      </c>
      <c r="J188" s="8" t="str">
        <f t="shared" si="15"/>
        <v>南阳市</v>
      </c>
      <c r="K188" s="8">
        <f t="shared" si="18"/>
        <v>462</v>
      </c>
      <c r="L188" s="8">
        <f t="shared" si="16"/>
        <v>211</v>
      </c>
      <c r="M188" s="8">
        <f t="shared" si="17"/>
        <v>0</v>
      </c>
      <c r="N188" s="8">
        <f t="shared" si="19"/>
        <v>548</v>
      </c>
      <c r="O188" s="8">
        <f t="shared" si="20"/>
        <v>5</v>
      </c>
      <c r="P188" s="8">
        <f t="shared" si="21"/>
        <v>0</v>
      </c>
    </row>
    <row r="189" spans="2:16" x14ac:dyDescent="0.3">
      <c r="B189" t="s">
        <v>590</v>
      </c>
      <c r="C189">
        <v>49</v>
      </c>
      <c r="D189">
        <v>0</v>
      </c>
      <c r="E189">
        <v>0</v>
      </c>
      <c r="F189" t="s">
        <v>590</v>
      </c>
      <c r="G189">
        <v>168</v>
      </c>
      <c r="H189">
        <v>5</v>
      </c>
      <c r="J189" s="8" t="str">
        <f t="shared" si="15"/>
        <v>内江市</v>
      </c>
      <c r="K189" s="8">
        <f t="shared" si="18"/>
        <v>49</v>
      </c>
      <c r="L189" s="8">
        <f t="shared" si="16"/>
        <v>0</v>
      </c>
      <c r="M189" s="8">
        <f t="shared" si="17"/>
        <v>0</v>
      </c>
      <c r="N189" s="8">
        <f t="shared" si="19"/>
        <v>168</v>
      </c>
      <c r="O189" s="8">
        <f t="shared" si="20"/>
        <v>5</v>
      </c>
      <c r="P189" s="8">
        <f t="shared" si="21"/>
        <v>0</v>
      </c>
    </row>
    <row r="190" spans="2:16" x14ac:dyDescent="0.3">
      <c r="B190" t="s">
        <v>591</v>
      </c>
      <c r="C190">
        <v>1106</v>
      </c>
      <c r="D190">
        <v>850</v>
      </c>
      <c r="E190">
        <v>117</v>
      </c>
      <c r="F190" t="s">
        <v>591</v>
      </c>
      <c r="G190">
        <v>3873</v>
      </c>
      <c r="H190">
        <v>8</v>
      </c>
      <c r="J190" s="8" t="str">
        <f t="shared" si="15"/>
        <v>宁波市</v>
      </c>
      <c r="K190" s="8">
        <f t="shared" si="18"/>
        <v>1106</v>
      </c>
      <c r="L190" s="8">
        <f t="shared" si="16"/>
        <v>850</v>
      </c>
      <c r="M190" s="8">
        <f t="shared" si="17"/>
        <v>117</v>
      </c>
      <c r="N190" s="8">
        <f t="shared" si="19"/>
        <v>3873</v>
      </c>
      <c r="O190" s="8">
        <f t="shared" si="20"/>
        <v>8</v>
      </c>
      <c r="P190" s="8">
        <f t="shared" si="21"/>
        <v>0</v>
      </c>
    </row>
    <row r="191" spans="2:16" x14ac:dyDescent="0.3">
      <c r="B191" t="s">
        <v>592</v>
      </c>
      <c r="C191">
        <v>281</v>
      </c>
      <c r="D191">
        <v>262</v>
      </c>
      <c r="E191">
        <v>0</v>
      </c>
      <c r="F191" t="s">
        <v>592</v>
      </c>
      <c r="G191">
        <v>353</v>
      </c>
      <c r="H191">
        <v>4</v>
      </c>
      <c r="J191" s="8" t="str">
        <f t="shared" si="15"/>
        <v>宁德市</v>
      </c>
      <c r="K191" s="8">
        <f t="shared" si="18"/>
        <v>281</v>
      </c>
      <c r="L191" s="8">
        <f t="shared" si="16"/>
        <v>262</v>
      </c>
      <c r="M191" s="8">
        <f t="shared" si="17"/>
        <v>0</v>
      </c>
      <c r="N191" s="8">
        <f t="shared" si="19"/>
        <v>353</v>
      </c>
      <c r="O191" s="8">
        <f t="shared" si="20"/>
        <v>4</v>
      </c>
      <c r="P191" s="8">
        <f t="shared" si="21"/>
        <v>0</v>
      </c>
    </row>
    <row r="192" spans="2:16" x14ac:dyDescent="0.3">
      <c r="B192" t="s">
        <v>593</v>
      </c>
      <c r="C192">
        <v>2</v>
      </c>
      <c r="D192">
        <v>2</v>
      </c>
      <c r="E192">
        <v>0</v>
      </c>
      <c r="F192" t="s">
        <v>593</v>
      </c>
      <c r="G192">
        <v>14</v>
      </c>
      <c r="J192" s="8" t="str">
        <f t="shared" si="15"/>
        <v>怒江傈僳族自治州</v>
      </c>
      <c r="K192" s="8">
        <f t="shared" si="18"/>
        <v>2</v>
      </c>
      <c r="L192" s="8">
        <f t="shared" si="16"/>
        <v>2</v>
      </c>
      <c r="M192" s="8">
        <f t="shared" si="17"/>
        <v>0</v>
      </c>
      <c r="N192" s="8">
        <f t="shared" si="19"/>
        <v>14</v>
      </c>
      <c r="O192" s="8">
        <f t="shared" si="20"/>
        <v>0</v>
      </c>
      <c r="P192" s="8">
        <f t="shared" si="21"/>
        <v>0</v>
      </c>
    </row>
    <row r="193" spans="2:16" x14ac:dyDescent="0.3">
      <c r="B193" t="s">
        <v>594</v>
      </c>
      <c r="C193">
        <v>121</v>
      </c>
      <c r="D193">
        <v>74</v>
      </c>
      <c r="E193">
        <v>45</v>
      </c>
      <c r="F193" t="s">
        <v>594</v>
      </c>
      <c r="G193">
        <v>54</v>
      </c>
      <c r="J193" s="8" t="str">
        <f t="shared" si="15"/>
        <v>攀枝花市</v>
      </c>
      <c r="K193" s="8">
        <f t="shared" si="18"/>
        <v>121</v>
      </c>
      <c r="L193" s="8">
        <f t="shared" si="16"/>
        <v>74</v>
      </c>
      <c r="M193" s="8">
        <f t="shared" si="17"/>
        <v>45</v>
      </c>
      <c r="N193" s="8">
        <f t="shared" si="19"/>
        <v>54</v>
      </c>
      <c r="O193" s="8">
        <f t="shared" si="20"/>
        <v>0</v>
      </c>
      <c r="P193" s="8">
        <f t="shared" si="21"/>
        <v>0</v>
      </c>
    </row>
    <row r="194" spans="2:16" x14ac:dyDescent="0.3">
      <c r="B194" t="s">
        <v>751</v>
      </c>
      <c r="C194">
        <v>203</v>
      </c>
      <c r="D194">
        <v>48</v>
      </c>
      <c r="E194">
        <v>111</v>
      </c>
      <c r="F194" t="s">
        <v>751</v>
      </c>
      <c r="G194">
        <v>224</v>
      </c>
      <c r="H194">
        <v>10</v>
      </c>
      <c r="J194" s="8" t="str">
        <f t="shared" si="15"/>
        <v>盘锦市</v>
      </c>
      <c r="K194" s="8">
        <f t="shared" si="18"/>
        <v>203</v>
      </c>
      <c r="L194" s="8">
        <f t="shared" si="16"/>
        <v>48</v>
      </c>
      <c r="M194" s="8">
        <f t="shared" si="17"/>
        <v>111</v>
      </c>
      <c r="N194" s="8">
        <f t="shared" si="19"/>
        <v>224</v>
      </c>
      <c r="O194" s="8">
        <f t="shared" si="20"/>
        <v>10</v>
      </c>
      <c r="P194" s="8">
        <f t="shared" si="21"/>
        <v>0</v>
      </c>
    </row>
    <row r="195" spans="2:16" x14ac:dyDescent="0.3">
      <c r="B195" t="s">
        <v>595</v>
      </c>
      <c r="C195">
        <v>330</v>
      </c>
      <c r="D195">
        <v>292</v>
      </c>
      <c r="E195">
        <v>0</v>
      </c>
      <c r="F195" t="s">
        <v>595</v>
      </c>
      <c r="G195">
        <v>441</v>
      </c>
      <c r="H195">
        <v>49</v>
      </c>
      <c r="J195" s="8" t="str">
        <f t="shared" si="15"/>
        <v>平顶山市</v>
      </c>
      <c r="K195" s="8">
        <f t="shared" si="18"/>
        <v>330</v>
      </c>
      <c r="L195" s="8">
        <f t="shared" si="16"/>
        <v>292</v>
      </c>
      <c r="M195" s="8">
        <f t="shared" si="17"/>
        <v>0</v>
      </c>
      <c r="N195" s="8">
        <f t="shared" si="19"/>
        <v>441</v>
      </c>
      <c r="O195" s="8">
        <f t="shared" si="20"/>
        <v>49</v>
      </c>
      <c r="P195" s="8">
        <f t="shared" si="21"/>
        <v>0</v>
      </c>
    </row>
    <row r="196" spans="2:16" x14ac:dyDescent="0.3">
      <c r="B196" t="s">
        <v>596</v>
      </c>
      <c r="C196">
        <v>88</v>
      </c>
      <c r="D196">
        <v>86</v>
      </c>
      <c r="E196">
        <v>0</v>
      </c>
      <c r="F196" t="s">
        <v>596</v>
      </c>
      <c r="G196">
        <v>109</v>
      </c>
      <c r="J196" s="8" t="str">
        <f t="shared" ref="J196:J259" si="22">IF(B196&gt;0,B196,0)</f>
        <v>平凉市</v>
      </c>
      <c r="K196" s="8">
        <f t="shared" si="18"/>
        <v>88</v>
      </c>
      <c r="L196" s="8">
        <f t="shared" ref="L196:L259" si="23">IF(D196&gt;0,D196,0)</f>
        <v>86</v>
      </c>
      <c r="M196" s="8">
        <f t="shared" ref="M196:M259" si="24">IF(E196&gt;0,E196,0)</f>
        <v>0</v>
      </c>
      <c r="N196" s="8">
        <f t="shared" si="19"/>
        <v>109</v>
      </c>
      <c r="O196" s="8">
        <f t="shared" si="20"/>
        <v>0</v>
      </c>
      <c r="P196" s="8">
        <f t="shared" si="21"/>
        <v>0</v>
      </c>
    </row>
    <row r="197" spans="2:16" x14ac:dyDescent="0.3">
      <c r="B197" t="s">
        <v>597</v>
      </c>
      <c r="C197">
        <v>142</v>
      </c>
      <c r="D197">
        <v>125</v>
      </c>
      <c r="E197">
        <v>0</v>
      </c>
      <c r="F197" t="s">
        <v>597</v>
      </c>
      <c r="G197">
        <v>127</v>
      </c>
      <c r="J197" s="8" t="str">
        <f t="shared" si="22"/>
        <v>萍乡市</v>
      </c>
      <c r="K197" s="8">
        <f t="shared" ref="K197:K260" si="25">IF(C197&gt;0,C197,0)</f>
        <v>142</v>
      </c>
      <c r="L197" s="8">
        <f t="shared" si="23"/>
        <v>125</v>
      </c>
      <c r="M197" s="8">
        <f t="shared" si="24"/>
        <v>0</v>
      </c>
      <c r="N197" s="8">
        <f t="shared" ref="N197:N260" si="26">IF(G197&gt;0,G197,0)</f>
        <v>127</v>
      </c>
      <c r="O197" s="8">
        <f t="shared" ref="O197:O260" si="27">IF(H197&gt;0,H197,0)</f>
        <v>0</v>
      </c>
      <c r="P197" s="8">
        <f t="shared" ref="P197:P260" si="28">IF(I197&gt;0,I197,0)</f>
        <v>0</v>
      </c>
    </row>
    <row r="198" spans="2:16" x14ac:dyDescent="0.3">
      <c r="B198" t="s">
        <v>598</v>
      </c>
      <c r="C198">
        <v>330</v>
      </c>
      <c r="D198">
        <v>260</v>
      </c>
      <c r="E198">
        <v>0</v>
      </c>
      <c r="F198" t="s">
        <v>598</v>
      </c>
      <c r="G198">
        <v>280</v>
      </c>
      <c r="H198">
        <v>50</v>
      </c>
      <c r="J198" s="8" t="str">
        <f t="shared" si="22"/>
        <v>莆田市</v>
      </c>
      <c r="K198" s="8">
        <f t="shared" si="25"/>
        <v>330</v>
      </c>
      <c r="L198" s="8">
        <f t="shared" si="23"/>
        <v>260</v>
      </c>
      <c r="M198" s="8">
        <f t="shared" si="24"/>
        <v>0</v>
      </c>
      <c r="N198" s="8">
        <f t="shared" si="26"/>
        <v>280</v>
      </c>
      <c r="O198" s="8">
        <f t="shared" si="27"/>
        <v>50</v>
      </c>
      <c r="P198" s="8">
        <f t="shared" si="28"/>
        <v>0</v>
      </c>
    </row>
    <row r="199" spans="2:16" x14ac:dyDescent="0.3">
      <c r="B199" t="s">
        <v>599</v>
      </c>
      <c r="C199">
        <v>291</v>
      </c>
      <c r="D199">
        <v>260</v>
      </c>
      <c r="E199">
        <v>0</v>
      </c>
      <c r="F199" t="s">
        <v>599</v>
      </c>
      <c r="G199">
        <v>787</v>
      </c>
      <c r="H199">
        <v>37</v>
      </c>
      <c r="J199" s="8" t="str">
        <f t="shared" si="22"/>
        <v>濮阳市</v>
      </c>
      <c r="K199" s="8">
        <f t="shared" si="25"/>
        <v>291</v>
      </c>
      <c r="L199" s="8">
        <f t="shared" si="23"/>
        <v>260</v>
      </c>
      <c r="M199" s="8">
        <f t="shared" si="24"/>
        <v>0</v>
      </c>
      <c r="N199" s="8">
        <f t="shared" si="26"/>
        <v>787</v>
      </c>
      <c r="O199" s="8">
        <f t="shared" si="27"/>
        <v>37</v>
      </c>
      <c r="P199" s="8">
        <f t="shared" si="28"/>
        <v>0</v>
      </c>
    </row>
    <row r="200" spans="2:16" x14ac:dyDescent="0.3">
      <c r="B200" t="s">
        <v>600</v>
      </c>
      <c r="C200">
        <v>33</v>
      </c>
      <c r="D200">
        <v>28</v>
      </c>
      <c r="E200">
        <v>0</v>
      </c>
      <c r="F200" t="s">
        <v>600</v>
      </c>
      <c r="G200">
        <v>124</v>
      </c>
      <c r="J200" s="8" t="str">
        <f t="shared" si="22"/>
        <v>普洱市</v>
      </c>
      <c r="K200" s="8">
        <f t="shared" si="25"/>
        <v>33</v>
      </c>
      <c r="L200" s="8">
        <f t="shared" si="23"/>
        <v>28</v>
      </c>
      <c r="M200" s="8">
        <f t="shared" si="24"/>
        <v>0</v>
      </c>
      <c r="N200" s="8">
        <f t="shared" si="26"/>
        <v>124</v>
      </c>
      <c r="O200" s="8">
        <f t="shared" si="27"/>
        <v>0</v>
      </c>
      <c r="P200" s="8">
        <f t="shared" si="28"/>
        <v>0</v>
      </c>
    </row>
    <row r="201" spans="2:16" x14ac:dyDescent="0.3">
      <c r="B201" t="s">
        <v>601</v>
      </c>
      <c r="C201">
        <v>68</v>
      </c>
      <c r="D201">
        <v>67</v>
      </c>
      <c r="E201">
        <v>0</v>
      </c>
      <c r="F201" t="s">
        <v>601</v>
      </c>
      <c r="G201">
        <v>43</v>
      </c>
      <c r="J201" s="8" t="str">
        <f t="shared" si="22"/>
        <v>七台河市</v>
      </c>
      <c r="K201" s="8">
        <f t="shared" si="25"/>
        <v>68</v>
      </c>
      <c r="L201" s="8">
        <f t="shared" si="23"/>
        <v>67</v>
      </c>
      <c r="M201" s="8">
        <f t="shared" si="24"/>
        <v>0</v>
      </c>
      <c r="N201" s="8">
        <f t="shared" si="26"/>
        <v>43</v>
      </c>
      <c r="O201" s="8">
        <f t="shared" si="27"/>
        <v>0</v>
      </c>
      <c r="P201" s="8">
        <f t="shared" si="28"/>
        <v>0</v>
      </c>
    </row>
    <row r="202" spans="2:16" x14ac:dyDescent="0.3">
      <c r="B202" t="s">
        <v>602</v>
      </c>
      <c r="C202">
        <v>896</v>
      </c>
      <c r="D202">
        <v>884</v>
      </c>
      <c r="E202">
        <v>0</v>
      </c>
      <c r="F202" t="s">
        <v>602</v>
      </c>
      <c r="G202">
        <v>198</v>
      </c>
      <c r="H202">
        <v>1</v>
      </c>
      <c r="J202" s="8" t="str">
        <f t="shared" si="22"/>
        <v>齐齐哈尔市</v>
      </c>
      <c r="K202" s="8">
        <f t="shared" si="25"/>
        <v>896</v>
      </c>
      <c r="L202" s="8">
        <f t="shared" si="23"/>
        <v>884</v>
      </c>
      <c r="M202" s="8">
        <f t="shared" si="24"/>
        <v>0</v>
      </c>
      <c r="N202" s="8">
        <f t="shared" si="26"/>
        <v>198</v>
      </c>
      <c r="O202" s="8">
        <f t="shared" si="27"/>
        <v>1</v>
      </c>
      <c r="P202" s="8">
        <f t="shared" si="28"/>
        <v>0</v>
      </c>
    </row>
    <row r="203" spans="2:16" x14ac:dyDescent="0.3">
      <c r="B203" t="s">
        <v>603</v>
      </c>
      <c r="C203">
        <v>1630</v>
      </c>
      <c r="D203">
        <v>406</v>
      </c>
      <c r="E203">
        <v>193</v>
      </c>
      <c r="F203" t="s">
        <v>603</v>
      </c>
      <c r="G203">
        <v>6321</v>
      </c>
      <c r="H203">
        <v>220</v>
      </c>
      <c r="J203" s="8" t="str">
        <f t="shared" si="22"/>
        <v>其它</v>
      </c>
      <c r="K203" s="8">
        <f t="shared" si="25"/>
        <v>1630</v>
      </c>
      <c r="L203" s="8">
        <f t="shared" si="23"/>
        <v>406</v>
      </c>
      <c r="M203" s="8">
        <f t="shared" si="24"/>
        <v>193</v>
      </c>
      <c r="N203" s="8">
        <f t="shared" si="26"/>
        <v>6321</v>
      </c>
      <c r="O203" s="8">
        <f t="shared" si="27"/>
        <v>220</v>
      </c>
      <c r="P203" s="8">
        <f t="shared" si="28"/>
        <v>0</v>
      </c>
    </row>
    <row r="204" spans="2:16" x14ac:dyDescent="0.3">
      <c r="B204" t="s">
        <v>604</v>
      </c>
      <c r="C204">
        <v>104</v>
      </c>
      <c r="D204">
        <v>80</v>
      </c>
      <c r="E204">
        <v>0</v>
      </c>
      <c r="F204" t="s">
        <v>604</v>
      </c>
      <c r="G204">
        <v>335</v>
      </c>
      <c r="H204">
        <v>2</v>
      </c>
      <c r="J204" s="8" t="str">
        <f t="shared" si="22"/>
        <v>黔东南苗族侗族自治州</v>
      </c>
      <c r="K204" s="8">
        <f t="shared" si="25"/>
        <v>104</v>
      </c>
      <c r="L204" s="8">
        <f t="shared" si="23"/>
        <v>80</v>
      </c>
      <c r="M204" s="8">
        <f t="shared" si="24"/>
        <v>0</v>
      </c>
      <c r="N204" s="8">
        <f t="shared" si="26"/>
        <v>335</v>
      </c>
      <c r="O204" s="8">
        <f t="shared" si="27"/>
        <v>2</v>
      </c>
      <c r="P204" s="8">
        <f t="shared" si="28"/>
        <v>0</v>
      </c>
    </row>
    <row r="205" spans="2:16" x14ac:dyDescent="0.3">
      <c r="B205" t="s">
        <v>605</v>
      </c>
      <c r="C205">
        <v>228</v>
      </c>
      <c r="D205">
        <v>196</v>
      </c>
      <c r="E205">
        <v>0</v>
      </c>
      <c r="F205" t="s">
        <v>605</v>
      </c>
      <c r="G205">
        <v>393</v>
      </c>
      <c r="J205" s="8" t="str">
        <f t="shared" si="22"/>
        <v>黔南布依族苗族自治州</v>
      </c>
      <c r="K205" s="8">
        <f t="shared" si="25"/>
        <v>228</v>
      </c>
      <c r="L205" s="8">
        <f t="shared" si="23"/>
        <v>196</v>
      </c>
      <c r="M205" s="8">
        <f t="shared" si="24"/>
        <v>0</v>
      </c>
      <c r="N205" s="8">
        <f t="shared" si="26"/>
        <v>393</v>
      </c>
      <c r="O205" s="8">
        <f t="shared" si="27"/>
        <v>0</v>
      </c>
      <c r="P205" s="8">
        <f t="shared" si="28"/>
        <v>0</v>
      </c>
    </row>
    <row r="206" spans="2:16" x14ac:dyDescent="0.3">
      <c r="B206" t="s">
        <v>606</v>
      </c>
      <c r="C206">
        <v>211</v>
      </c>
      <c r="D206">
        <v>157</v>
      </c>
      <c r="E206">
        <v>32</v>
      </c>
      <c r="F206" t="s">
        <v>606</v>
      </c>
      <c r="G206">
        <v>311</v>
      </c>
      <c r="J206" s="8" t="str">
        <f t="shared" si="22"/>
        <v>黔西南布依族苗族自治州</v>
      </c>
      <c r="K206" s="8">
        <f t="shared" si="25"/>
        <v>211</v>
      </c>
      <c r="L206" s="8">
        <f t="shared" si="23"/>
        <v>157</v>
      </c>
      <c r="M206" s="8">
        <f t="shared" si="24"/>
        <v>32</v>
      </c>
      <c r="N206" s="8">
        <f t="shared" si="26"/>
        <v>311</v>
      </c>
      <c r="O206" s="8">
        <f t="shared" si="27"/>
        <v>0</v>
      </c>
      <c r="P206" s="8">
        <f t="shared" si="28"/>
        <v>0</v>
      </c>
    </row>
    <row r="207" spans="2:16" x14ac:dyDescent="0.3">
      <c r="B207" t="s">
        <v>607</v>
      </c>
      <c r="C207">
        <v>31</v>
      </c>
      <c r="D207">
        <v>0</v>
      </c>
      <c r="E207">
        <v>0</v>
      </c>
      <c r="F207" t="s">
        <v>607</v>
      </c>
      <c r="G207">
        <v>72</v>
      </c>
      <c r="H207">
        <v>5</v>
      </c>
      <c r="J207" s="8" t="str">
        <f t="shared" si="22"/>
        <v>钦州市</v>
      </c>
      <c r="K207" s="8">
        <f t="shared" si="25"/>
        <v>31</v>
      </c>
      <c r="L207" s="8">
        <f t="shared" si="23"/>
        <v>0</v>
      </c>
      <c r="M207" s="8">
        <f t="shared" si="24"/>
        <v>0</v>
      </c>
      <c r="N207" s="8">
        <f t="shared" si="26"/>
        <v>72</v>
      </c>
      <c r="O207" s="8">
        <f t="shared" si="27"/>
        <v>5</v>
      </c>
      <c r="P207" s="8">
        <f t="shared" si="28"/>
        <v>0</v>
      </c>
    </row>
    <row r="208" spans="2:16" x14ac:dyDescent="0.3">
      <c r="B208" t="s">
        <v>608</v>
      </c>
      <c r="C208">
        <v>290</v>
      </c>
      <c r="D208">
        <v>204</v>
      </c>
      <c r="E208">
        <v>60</v>
      </c>
      <c r="F208" t="s">
        <v>608</v>
      </c>
      <c r="G208">
        <v>300</v>
      </c>
      <c r="H208">
        <v>1</v>
      </c>
      <c r="J208" s="8" t="str">
        <f t="shared" si="22"/>
        <v>秦皇岛市</v>
      </c>
      <c r="K208" s="8">
        <f t="shared" si="25"/>
        <v>290</v>
      </c>
      <c r="L208" s="8">
        <f t="shared" si="23"/>
        <v>204</v>
      </c>
      <c r="M208" s="8">
        <f t="shared" si="24"/>
        <v>60</v>
      </c>
      <c r="N208" s="8">
        <f t="shared" si="26"/>
        <v>300</v>
      </c>
      <c r="O208" s="8">
        <f t="shared" si="27"/>
        <v>1</v>
      </c>
      <c r="P208" s="8">
        <f t="shared" si="28"/>
        <v>0</v>
      </c>
    </row>
    <row r="209" spans="2:16" x14ac:dyDescent="0.3">
      <c r="B209" t="s">
        <v>609</v>
      </c>
      <c r="C209">
        <v>1742</v>
      </c>
      <c r="D209">
        <v>1098</v>
      </c>
      <c r="E209">
        <v>255</v>
      </c>
      <c r="F209" t="s">
        <v>609</v>
      </c>
      <c r="G209">
        <v>1659</v>
      </c>
      <c r="H209">
        <v>2</v>
      </c>
      <c r="J209" s="8" t="str">
        <f t="shared" si="22"/>
        <v>青岛市</v>
      </c>
      <c r="K209" s="8">
        <f t="shared" si="25"/>
        <v>1742</v>
      </c>
      <c r="L209" s="8">
        <f t="shared" si="23"/>
        <v>1098</v>
      </c>
      <c r="M209" s="8">
        <f t="shared" si="24"/>
        <v>255</v>
      </c>
      <c r="N209" s="8">
        <f t="shared" si="26"/>
        <v>1659</v>
      </c>
      <c r="O209" s="8">
        <f t="shared" si="27"/>
        <v>2</v>
      </c>
      <c r="P209" s="8">
        <f t="shared" si="28"/>
        <v>0</v>
      </c>
    </row>
    <row r="210" spans="2:16" x14ac:dyDescent="0.3">
      <c r="B210" t="s">
        <v>610</v>
      </c>
      <c r="C210">
        <v>231</v>
      </c>
      <c r="D210">
        <v>90</v>
      </c>
      <c r="E210">
        <v>0</v>
      </c>
      <c r="F210" t="s">
        <v>610</v>
      </c>
      <c r="G210">
        <v>205</v>
      </c>
      <c r="J210" s="8" t="str">
        <f t="shared" si="22"/>
        <v>清远市</v>
      </c>
      <c r="K210" s="8">
        <f t="shared" si="25"/>
        <v>231</v>
      </c>
      <c r="L210" s="8">
        <f t="shared" si="23"/>
        <v>90</v>
      </c>
      <c r="M210" s="8">
        <f t="shared" si="24"/>
        <v>0</v>
      </c>
      <c r="N210" s="8">
        <f t="shared" si="26"/>
        <v>205</v>
      </c>
      <c r="O210" s="8">
        <f t="shared" si="27"/>
        <v>0</v>
      </c>
      <c r="P210" s="8">
        <f t="shared" si="28"/>
        <v>0</v>
      </c>
    </row>
    <row r="211" spans="2:16" x14ac:dyDescent="0.3">
      <c r="B211" t="s">
        <v>611</v>
      </c>
      <c r="C211">
        <v>90</v>
      </c>
      <c r="D211">
        <v>88</v>
      </c>
      <c r="E211">
        <v>0</v>
      </c>
      <c r="F211" t="s">
        <v>611</v>
      </c>
      <c r="G211">
        <v>83</v>
      </c>
      <c r="J211" s="8" t="str">
        <f t="shared" si="22"/>
        <v>庆阳市</v>
      </c>
      <c r="K211" s="8">
        <f t="shared" si="25"/>
        <v>90</v>
      </c>
      <c r="L211" s="8">
        <f t="shared" si="23"/>
        <v>88</v>
      </c>
      <c r="M211" s="8">
        <f t="shared" si="24"/>
        <v>0</v>
      </c>
      <c r="N211" s="8">
        <f t="shared" si="26"/>
        <v>83</v>
      </c>
      <c r="O211" s="8">
        <f t="shared" si="27"/>
        <v>0</v>
      </c>
      <c r="P211" s="8">
        <f t="shared" si="28"/>
        <v>0</v>
      </c>
    </row>
    <row r="212" spans="2:16" x14ac:dyDescent="0.3">
      <c r="B212" t="s">
        <v>612</v>
      </c>
      <c r="C212">
        <v>62</v>
      </c>
      <c r="D212">
        <v>23</v>
      </c>
      <c r="E212">
        <v>35</v>
      </c>
      <c r="F212" t="s">
        <v>612</v>
      </c>
      <c r="G212">
        <v>447</v>
      </c>
      <c r="H212">
        <v>6</v>
      </c>
      <c r="J212" s="8" t="str">
        <f t="shared" si="22"/>
        <v>衢州市</v>
      </c>
      <c r="K212" s="8">
        <f t="shared" si="25"/>
        <v>62</v>
      </c>
      <c r="L212" s="8">
        <f t="shared" si="23"/>
        <v>23</v>
      </c>
      <c r="M212" s="8">
        <f t="shared" si="24"/>
        <v>35</v>
      </c>
      <c r="N212" s="8">
        <f t="shared" si="26"/>
        <v>447</v>
      </c>
      <c r="O212" s="8">
        <f t="shared" si="27"/>
        <v>6</v>
      </c>
      <c r="P212" s="8">
        <f t="shared" si="28"/>
        <v>0</v>
      </c>
    </row>
    <row r="213" spans="2:16" x14ac:dyDescent="0.3">
      <c r="B213" t="s">
        <v>613</v>
      </c>
      <c r="C213">
        <v>50</v>
      </c>
      <c r="D213">
        <v>31</v>
      </c>
      <c r="E213">
        <v>0</v>
      </c>
      <c r="F213" t="s">
        <v>613</v>
      </c>
      <c r="G213">
        <v>419</v>
      </c>
      <c r="J213" s="8" t="str">
        <f t="shared" si="22"/>
        <v>曲靖市</v>
      </c>
      <c r="K213" s="8">
        <f t="shared" si="25"/>
        <v>50</v>
      </c>
      <c r="L213" s="8">
        <f t="shared" si="23"/>
        <v>31</v>
      </c>
      <c r="M213" s="8">
        <f t="shared" si="24"/>
        <v>0</v>
      </c>
      <c r="N213" s="8">
        <f t="shared" si="26"/>
        <v>419</v>
      </c>
      <c r="O213" s="8">
        <f t="shared" si="27"/>
        <v>0</v>
      </c>
      <c r="P213" s="8">
        <f t="shared" si="28"/>
        <v>0</v>
      </c>
    </row>
    <row r="214" spans="2:16" x14ac:dyDescent="0.3">
      <c r="B214" t="s">
        <v>614</v>
      </c>
      <c r="C214">
        <v>1366</v>
      </c>
      <c r="D214">
        <v>1229</v>
      </c>
      <c r="E214">
        <v>0</v>
      </c>
      <c r="F214" t="s">
        <v>614</v>
      </c>
      <c r="G214">
        <v>828</v>
      </c>
      <c r="J214" s="8" t="str">
        <f t="shared" si="22"/>
        <v>泉州市</v>
      </c>
      <c r="K214" s="8">
        <f t="shared" si="25"/>
        <v>1366</v>
      </c>
      <c r="L214" s="8">
        <f t="shared" si="23"/>
        <v>1229</v>
      </c>
      <c r="M214" s="8">
        <f t="shared" si="24"/>
        <v>0</v>
      </c>
      <c r="N214" s="8">
        <f t="shared" si="26"/>
        <v>828</v>
      </c>
      <c r="O214" s="8">
        <f t="shared" si="27"/>
        <v>0</v>
      </c>
      <c r="P214" s="8">
        <f t="shared" si="28"/>
        <v>0</v>
      </c>
    </row>
    <row r="215" spans="2:16" x14ac:dyDescent="0.3">
      <c r="B215" t="s">
        <v>615</v>
      </c>
      <c r="C215">
        <v>2</v>
      </c>
      <c r="D215">
        <v>0</v>
      </c>
      <c r="E215">
        <v>0</v>
      </c>
      <c r="F215" t="s">
        <v>615</v>
      </c>
      <c r="G215">
        <v>85</v>
      </c>
      <c r="H215">
        <v>1</v>
      </c>
      <c r="J215" s="8" t="str">
        <f t="shared" si="22"/>
        <v>日喀则地区</v>
      </c>
      <c r="K215" s="8">
        <f t="shared" si="25"/>
        <v>2</v>
      </c>
      <c r="L215" s="8">
        <f t="shared" si="23"/>
        <v>0</v>
      </c>
      <c r="M215" s="8">
        <f t="shared" si="24"/>
        <v>0</v>
      </c>
      <c r="N215" s="8">
        <f t="shared" si="26"/>
        <v>85</v>
      </c>
      <c r="O215" s="8">
        <f t="shared" si="27"/>
        <v>1</v>
      </c>
      <c r="P215" s="8">
        <f t="shared" si="28"/>
        <v>0</v>
      </c>
    </row>
    <row r="216" spans="2:16" x14ac:dyDescent="0.3">
      <c r="B216" t="s">
        <v>616</v>
      </c>
      <c r="C216">
        <v>110</v>
      </c>
      <c r="D216">
        <v>30</v>
      </c>
      <c r="E216">
        <v>54</v>
      </c>
      <c r="F216" t="s">
        <v>616</v>
      </c>
      <c r="G216">
        <v>354</v>
      </c>
      <c r="H216">
        <v>10</v>
      </c>
      <c r="J216" s="8" t="str">
        <f t="shared" si="22"/>
        <v>日照市</v>
      </c>
      <c r="K216" s="8">
        <f t="shared" si="25"/>
        <v>110</v>
      </c>
      <c r="L216" s="8">
        <f t="shared" si="23"/>
        <v>30</v>
      </c>
      <c r="M216" s="8">
        <f t="shared" si="24"/>
        <v>54</v>
      </c>
      <c r="N216" s="8">
        <f t="shared" si="26"/>
        <v>354</v>
      </c>
      <c r="O216" s="8">
        <f t="shared" si="27"/>
        <v>10</v>
      </c>
      <c r="P216" s="8">
        <f t="shared" si="28"/>
        <v>0</v>
      </c>
    </row>
    <row r="217" spans="2:16" x14ac:dyDescent="0.3">
      <c r="B217" t="s">
        <v>617</v>
      </c>
      <c r="C217">
        <v>180</v>
      </c>
      <c r="D217">
        <v>132</v>
      </c>
      <c r="E217">
        <v>28</v>
      </c>
      <c r="F217" t="s">
        <v>617</v>
      </c>
      <c r="G217">
        <v>91</v>
      </c>
      <c r="H217">
        <v>1</v>
      </c>
      <c r="J217" s="8" t="str">
        <f t="shared" si="22"/>
        <v>三门峡市</v>
      </c>
      <c r="K217" s="8">
        <f t="shared" si="25"/>
        <v>180</v>
      </c>
      <c r="L217" s="8">
        <f t="shared" si="23"/>
        <v>132</v>
      </c>
      <c r="M217" s="8">
        <f t="shared" si="24"/>
        <v>28</v>
      </c>
      <c r="N217" s="8">
        <f t="shared" si="26"/>
        <v>91</v>
      </c>
      <c r="O217" s="8">
        <f t="shared" si="27"/>
        <v>1</v>
      </c>
      <c r="P217" s="8">
        <f t="shared" si="28"/>
        <v>0</v>
      </c>
    </row>
    <row r="218" spans="2:16" x14ac:dyDescent="0.3">
      <c r="B218" t="s">
        <v>618</v>
      </c>
      <c r="C218">
        <v>273</v>
      </c>
      <c r="D218">
        <v>185</v>
      </c>
      <c r="E218">
        <v>6</v>
      </c>
      <c r="F218" t="s">
        <v>618</v>
      </c>
      <c r="G218">
        <v>114</v>
      </c>
      <c r="J218" s="8" t="str">
        <f t="shared" si="22"/>
        <v>三明市</v>
      </c>
      <c r="K218" s="8">
        <f t="shared" si="25"/>
        <v>273</v>
      </c>
      <c r="L218" s="8">
        <f t="shared" si="23"/>
        <v>185</v>
      </c>
      <c r="M218" s="8">
        <f t="shared" si="24"/>
        <v>6</v>
      </c>
      <c r="N218" s="8">
        <f t="shared" si="26"/>
        <v>114</v>
      </c>
      <c r="O218" s="8">
        <f t="shared" si="27"/>
        <v>0</v>
      </c>
      <c r="P218" s="8">
        <f t="shared" si="28"/>
        <v>0</v>
      </c>
    </row>
    <row r="219" spans="2:16" x14ac:dyDescent="0.3">
      <c r="B219" t="s">
        <v>619</v>
      </c>
      <c r="C219">
        <v>301</v>
      </c>
      <c r="D219">
        <v>157</v>
      </c>
      <c r="E219">
        <v>0</v>
      </c>
      <c r="F219" t="s">
        <v>619</v>
      </c>
      <c r="G219">
        <v>361</v>
      </c>
      <c r="H219">
        <v>216</v>
      </c>
      <c r="J219" s="8" t="str">
        <f t="shared" si="22"/>
        <v>三亚市</v>
      </c>
      <c r="K219" s="8">
        <f t="shared" si="25"/>
        <v>301</v>
      </c>
      <c r="L219" s="8">
        <f t="shared" si="23"/>
        <v>157</v>
      </c>
      <c r="M219" s="8">
        <f t="shared" si="24"/>
        <v>0</v>
      </c>
      <c r="N219" s="8">
        <f t="shared" si="26"/>
        <v>361</v>
      </c>
      <c r="O219" s="8">
        <f t="shared" si="27"/>
        <v>216</v>
      </c>
      <c r="P219" s="8">
        <f t="shared" si="28"/>
        <v>0</v>
      </c>
    </row>
    <row r="220" spans="2:16" x14ac:dyDescent="0.3">
      <c r="B220" t="s">
        <v>620</v>
      </c>
      <c r="C220">
        <v>814</v>
      </c>
      <c r="D220">
        <v>434</v>
      </c>
      <c r="E220">
        <v>283</v>
      </c>
      <c r="F220" t="s">
        <v>620</v>
      </c>
      <c r="G220">
        <v>751</v>
      </c>
      <c r="H220">
        <v>17</v>
      </c>
      <c r="J220" s="8" t="str">
        <f t="shared" si="22"/>
        <v>厦门市</v>
      </c>
      <c r="K220" s="8">
        <f t="shared" si="25"/>
        <v>814</v>
      </c>
      <c r="L220" s="8">
        <f t="shared" si="23"/>
        <v>434</v>
      </c>
      <c r="M220" s="8">
        <f t="shared" si="24"/>
        <v>283</v>
      </c>
      <c r="N220" s="8">
        <f t="shared" si="26"/>
        <v>751</v>
      </c>
      <c r="O220" s="8">
        <f t="shared" si="27"/>
        <v>17</v>
      </c>
      <c r="P220" s="8">
        <f t="shared" si="28"/>
        <v>0</v>
      </c>
    </row>
    <row r="221" spans="2:16" x14ac:dyDescent="0.3">
      <c r="B221" t="s">
        <v>752</v>
      </c>
      <c r="C221">
        <v>4</v>
      </c>
      <c r="D221">
        <v>0</v>
      </c>
      <c r="E221">
        <v>0</v>
      </c>
      <c r="F221" t="s">
        <v>752</v>
      </c>
      <c r="G221">
        <v>62</v>
      </c>
      <c r="J221" s="8" t="str">
        <f t="shared" si="22"/>
        <v>山南地区</v>
      </c>
      <c r="K221" s="8">
        <f t="shared" si="25"/>
        <v>4</v>
      </c>
      <c r="L221" s="8">
        <f t="shared" si="23"/>
        <v>0</v>
      </c>
      <c r="M221" s="8">
        <f t="shared" si="24"/>
        <v>0</v>
      </c>
      <c r="N221" s="8">
        <f t="shared" si="26"/>
        <v>62</v>
      </c>
      <c r="O221" s="8">
        <f t="shared" si="27"/>
        <v>0</v>
      </c>
      <c r="P221" s="8">
        <f t="shared" si="28"/>
        <v>0</v>
      </c>
    </row>
    <row r="222" spans="2:16" x14ac:dyDescent="0.3">
      <c r="B222" t="s">
        <v>621</v>
      </c>
      <c r="C222">
        <v>205</v>
      </c>
      <c r="D222">
        <v>178</v>
      </c>
      <c r="E222">
        <v>0</v>
      </c>
      <c r="F222" t="s">
        <v>621</v>
      </c>
      <c r="G222">
        <v>172</v>
      </c>
      <c r="J222" s="8" t="str">
        <f t="shared" si="22"/>
        <v>汕头市</v>
      </c>
      <c r="K222" s="8">
        <f t="shared" si="25"/>
        <v>205</v>
      </c>
      <c r="L222" s="8">
        <f t="shared" si="23"/>
        <v>178</v>
      </c>
      <c r="M222" s="8">
        <f t="shared" si="24"/>
        <v>0</v>
      </c>
      <c r="N222" s="8">
        <f t="shared" si="26"/>
        <v>172</v>
      </c>
      <c r="O222" s="8">
        <f t="shared" si="27"/>
        <v>0</v>
      </c>
      <c r="P222" s="8">
        <f t="shared" si="28"/>
        <v>0</v>
      </c>
    </row>
    <row r="223" spans="2:16" x14ac:dyDescent="0.3">
      <c r="B223" t="s">
        <v>622</v>
      </c>
      <c r="C223">
        <v>13</v>
      </c>
      <c r="D223">
        <v>0</v>
      </c>
      <c r="E223">
        <v>0</v>
      </c>
      <c r="F223" t="s">
        <v>622</v>
      </c>
      <c r="G223">
        <v>43</v>
      </c>
      <c r="J223" s="8" t="str">
        <f t="shared" si="22"/>
        <v>汕尾市</v>
      </c>
      <c r="K223" s="8">
        <f t="shared" si="25"/>
        <v>13</v>
      </c>
      <c r="L223" s="8">
        <f t="shared" si="23"/>
        <v>0</v>
      </c>
      <c r="M223" s="8">
        <f t="shared" si="24"/>
        <v>0</v>
      </c>
      <c r="N223" s="8">
        <f t="shared" si="26"/>
        <v>43</v>
      </c>
      <c r="O223" s="8">
        <f t="shared" si="27"/>
        <v>0</v>
      </c>
      <c r="P223" s="8">
        <f t="shared" si="28"/>
        <v>0</v>
      </c>
    </row>
    <row r="224" spans="2:16" x14ac:dyDescent="0.3">
      <c r="B224" t="s">
        <v>623</v>
      </c>
      <c r="C224">
        <v>63</v>
      </c>
      <c r="D224">
        <v>45</v>
      </c>
      <c r="E224">
        <v>0</v>
      </c>
      <c r="F224" t="s">
        <v>623</v>
      </c>
      <c r="G224">
        <v>115</v>
      </c>
      <c r="J224" s="8" t="str">
        <f t="shared" si="22"/>
        <v>商洛市</v>
      </c>
      <c r="K224" s="8">
        <f t="shared" si="25"/>
        <v>63</v>
      </c>
      <c r="L224" s="8">
        <f t="shared" si="23"/>
        <v>45</v>
      </c>
      <c r="M224" s="8">
        <f t="shared" si="24"/>
        <v>0</v>
      </c>
      <c r="N224" s="8">
        <f t="shared" si="26"/>
        <v>115</v>
      </c>
      <c r="O224" s="8">
        <f t="shared" si="27"/>
        <v>0</v>
      </c>
      <c r="P224" s="8">
        <f t="shared" si="28"/>
        <v>0</v>
      </c>
    </row>
    <row r="225" spans="2:16" x14ac:dyDescent="0.3">
      <c r="B225" t="s">
        <v>624</v>
      </c>
      <c r="C225">
        <v>1113</v>
      </c>
      <c r="D225">
        <v>1002</v>
      </c>
      <c r="E225">
        <v>0</v>
      </c>
      <c r="F225" t="s">
        <v>624</v>
      </c>
      <c r="G225">
        <v>549</v>
      </c>
      <c r="H225">
        <v>60</v>
      </c>
      <c r="J225" s="8" t="str">
        <f t="shared" si="22"/>
        <v>商丘市</v>
      </c>
      <c r="K225" s="8">
        <f t="shared" si="25"/>
        <v>1113</v>
      </c>
      <c r="L225" s="8">
        <f t="shared" si="23"/>
        <v>1002</v>
      </c>
      <c r="M225" s="8">
        <f t="shared" si="24"/>
        <v>0</v>
      </c>
      <c r="N225" s="8">
        <f t="shared" si="26"/>
        <v>549</v>
      </c>
      <c r="O225" s="8">
        <f t="shared" si="27"/>
        <v>60</v>
      </c>
      <c r="P225" s="8">
        <f t="shared" si="28"/>
        <v>0</v>
      </c>
    </row>
    <row r="226" spans="2:16" x14ac:dyDescent="0.3">
      <c r="B226" t="s">
        <v>625</v>
      </c>
      <c r="C226">
        <v>2555</v>
      </c>
      <c r="D226">
        <v>1492</v>
      </c>
      <c r="E226">
        <v>425</v>
      </c>
      <c r="F226" t="s">
        <v>625</v>
      </c>
      <c r="G226">
        <v>14200</v>
      </c>
      <c r="H226">
        <v>2072</v>
      </c>
      <c r="J226" s="8" t="str">
        <f t="shared" si="22"/>
        <v>上海市</v>
      </c>
      <c r="K226" s="8">
        <f t="shared" si="25"/>
        <v>2555</v>
      </c>
      <c r="L226" s="8">
        <f t="shared" si="23"/>
        <v>1492</v>
      </c>
      <c r="M226" s="8">
        <f t="shared" si="24"/>
        <v>425</v>
      </c>
      <c r="N226" s="8">
        <f t="shared" si="26"/>
        <v>14200</v>
      </c>
      <c r="O226" s="8">
        <f t="shared" si="27"/>
        <v>2072</v>
      </c>
      <c r="P226" s="8">
        <f t="shared" si="28"/>
        <v>0</v>
      </c>
    </row>
    <row r="227" spans="2:16" x14ac:dyDescent="0.3">
      <c r="B227" t="s">
        <v>626</v>
      </c>
      <c r="C227">
        <v>307</v>
      </c>
      <c r="D227">
        <v>182</v>
      </c>
      <c r="E227">
        <v>20</v>
      </c>
      <c r="F227" t="s">
        <v>626</v>
      </c>
      <c r="G227">
        <v>352</v>
      </c>
      <c r="H227">
        <v>30</v>
      </c>
      <c r="J227" s="8" t="str">
        <f t="shared" si="22"/>
        <v>上饶市</v>
      </c>
      <c r="K227" s="8">
        <f t="shared" si="25"/>
        <v>307</v>
      </c>
      <c r="L227" s="8">
        <f t="shared" si="23"/>
        <v>182</v>
      </c>
      <c r="M227" s="8">
        <f t="shared" si="24"/>
        <v>20</v>
      </c>
      <c r="N227" s="8">
        <f t="shared" si="26"/>
        <v>352</v>
      </c>
      <c r="O227" s="8">
        <f t="shared" si="27"/>
        <v>30</v>
      </c>
      <c r="P227" s="8">
        <f t="shared" si="28"/>
        <v>0</v>
      </c>
    </row>
    <row r="228" spans="2:16" x14ac:dyDescent="0.3">
      <c r="B228" t="s">
        <v>627</v>
      </c>
      <c r="C228">
        <v>99</v>
      </c>
      <c r="D228">
        <v>21</v>
      </c>
      <c r="E228">
        <v>0</v>
      </c>
      <c r="F228" t="s">
        <v>627</v>
      </c>
      <c r="G228">
        <v>96</v>
      </c>
      <c r="J228" s="8" t="str">
        <f t="shared" si="22"/>
        <v>韶关市</v>
      </c>
      <c r="K228" s="8">
        <f t="shared" si="25"/>
        <v>99</v>
      </c>
      <c r="L228" s="8">
        <f t="shared" si="23"/>
        <v>21</v>
      </c>
      <c r="M228" s="8">
        <f t="shared" si="24"/>
        <v>0</v>
      </c>
      <c r="N228" s="8">
        <f t="shared" si="26"/>
        <v>96</v>
      </c>
      <c r="O228" s="8">
        <f t="shared" si="27"/>
        <v>0</v>
      </c>
      <c r="P228" s="8">
        <f t="shared" si="28"/>
        <v>0</v>
      </c>
    </row>
    <row r="229" spans="2:16" x14ac:dyDescent="0.3">
      <c r="B229" t="s">
        <v>628</v>
      </c>
      <c r="C229">
        <v>912</v>
      </c>
      <c r="D229">
        <v>742</v>
      </c>
      <c r="E229">
        <v>0</v>
      </c>
      <c r="F229" t="s">
        <v>628</v>
      </c>
      <c r="G229">
        <v>428</v>
      </c>
      <c r="J229" s="8" t="str">
        <f t="shared" si="22"/>
        <v>邵阳市</v>
      </c>
      <c r="K229" s="8">
        <f t="shared" si="25"/>
        <v>912</v>
      </c>
      <c r="L229" s="8">
        <f t="shared" si="23"/>
        <v>742</v>
      </c>
      <c r="M229" s="8">
        <f t="shared" si="24"/>
        <v>0</v>
      </c>
      <c r="N229" s="8">
        <f t="shared" si="26"/>
        <v>428</v>
      </c>
      <c r="O229" s="8">
        <f t="shared" si="27"/>
        <v>0</v>
      </c>
      <c r="P229" s="8">
        <f t="shared" si="28"/>
        <v>0</v>
      </c>
    </row>
    <row r="230" spans="2:16" x14ac:dyDescent="0.3">
      <c r="B230" t="s">
        <v>629</v>
      </c>
      <c r="C230">
        <v>555</v>
      </c>
      <c r="D230">
        <v>44</v>
      </c>
      <c r="E230">
        <v>386</v>
      </c>
      <c r="F230" t="s">
        <v>629</v>
      </c>
      <c r="G230">
        <v>2550</v>
      </c>
      <c r="H230">
        <v>224</v>
      </c>
      <c r="I230">
        <v>1</v>
      </c>
      <c r="J230" s="8" t="str">
        <f t="shared" si="22"/>
        <v>绍兴市</v>
      </c>
      <c r="K230" s="8">
        <f t="shared" si="25"/>
        <v>555</v>
      </c>
      <c r="L230" s="8">
        <f t="shared" si="23"/>
        <v>44</v>
      </c>
      <c r="M230" s="8">
        <f t="shared" si="24"/>
        <v>386</v>
      </c>
      <c r="N230" s="8">
        <f t="shared" si="26"/>
        <v>2550</v>
      </c>
      <c r="O230" s="8">
        <f t="shared" si="27"/>
        <v>224</v>
      </c>
      <c r="P230" s="8">
        <f t="shared" si="28"/>
        <v>1</v>
      </c>
    </row>
    <row r="231" spans="2:16" x14ac:dyDescent="0.3">
      <c r="B231" t="s">
        <v>630</v>
      </c>
      <c r="C231">
        <v>4476</v>
      </c>
      <c r="D231">
        <v>4200</v>
      </c>
      <c r="E231">
        <v>10</v>
      </c>
      <c r="F231" t="s">
        <v>630</v>
      </c>
      <c r="G231">
        <v>6856</v>
      </c>
      <c r="H231">
        <v>4486</v>
      </c>
      <c r="I231">
        <v>76</v>
      </c>
      <c r="J231" s="8" t="str">
        <f t="shared" si="22"/>
        <v>深圳市</v>
      </c>
      <c r="K231" s="8">
        <f t="shared" si="25"/>
        <v>4476</v>
      </c>
      <c r="L231" s="8">
        <f t="shared" si="23"/>
        <v>4200</v>
      </c>
      <c r="M231" s="8">
        <f t="shared" si="24"/>
        <v>10</v>
      </c>
      <c r="N231" s="8">
        <f t="shared" si="26"/>
        <v>6856</v>
      </c>
      <c r="O231" s="8">
        <f t="shared" si="27"/>
        <v>4486</v>
      </c>
      <c r="P231" s="8">
        <f t="shared" si="28"/>
        <v>76</v>
      </c>
    </row>
    <row r="232" spans="2:16" x14ac:dyDescent="0.3">
      <c r="B232" t="s">
        <v>631</v>
      </c>
      <c r="C232">
        <v>2164</v>
      </c>
      <c r="D232">
        <v>73</v>
      </c>
      <c r="E232">
        <v>642</v>
      </c>
      <c r="F232" t="s">
        <v>631</v>
      </c>
      <c r="G232">
        <v>2306</v>
      </c>
      <c r="J232" s="8" t="str">
        <f t="shared" si="22"/>
        <v>沈阳市</v>
      </c>
      <c r="K232" s="8">
        <f t="shared" si="25"/>
        <v>2164</v>
      </c>
      <c r="L232" s="8">
        <f t="shared" si="23"/>
        <v>73</v>
      </c>
      <c r="M232" s="8">
        <f t="shared" si="24"/>
        <v>642</v>
      </c>
      <c r="N232" s="8">
        <f t="shared" si="26"/>
        <v>2306</v>
      </c>
      <c r="O232" s="8">
        <f t="shared" si="27"/>
        <v>0</v>
      </c>
      <c r="P232" s="8">
        <f t="shared" si="28"/>
        <v>0</v>
      </c>
    </row>
    <row r="233" spans="2:16" x14ac:dyDescent="0.3">
      <c r="B233" t="s">
        <v>753</v>
      </c>
      <c r="C233">
        <v>133</v>
      </c>
      <c r="D233">
        <v>131</v>
      </c>
      <c r="E233">
        <v>0</v>
      </c>
      <c r="F233" t="s">
        <v>753</v>
      </c>
      <c r="G233">
        <v>23</v>
      </c>
      <c r="J233" s="8" t="str">
        <f t="shared" si="22"/>
        <v>省直辖县级行政区划</v>
      </c>
      <c r="K233" s="8">
        <f t="shared" si="25"/>
        <v>133</v>
      </c>
      <c r="L233" s="8">
        <f t="shared" si="23"/>
        <v>131</v>
      </c>
      <c r="M233" s="8">
        <f t="shared" si="24"/>
        <v>0</v>
      </c>
      <c r="N233" s="8">
        <f t="shared" si="26"/>
        <v>23</v>
      </c>
      <c r="O233" s="8">
        <f t="shared" si="27"/>
        <v>0</v>
      </c>
      <c r="P233" s="8">
        <f t="shared" si="28"/>
        <v>0</v>
      </c>
    </row>
    <row r="234" spans="2:16" x14ac:dyDescent="0.3">
      <c r="B234" t="s">
        <v>632</v>
      </c>
      <c r="C234">
        <v>136</v>
      </c>
      <c r="D234">
        <v>43</v>
      </c>
      <c r="E234">
        <v>0</v>
      </c>
      <c r="F234" t="s">
        <v>632</v>
      </c>
      <c r="G234">
        <v>181</v>
      </c>
      <c r="H234">
        <v>1</v>
      </c>
      <c r="J234" s="8" t="str">
        <f t="shared" si="22"/>
        <v>十堰市</v>
      </c>
      <c r="K234" s="8">
        <f t="shared" si="25"/>
        <v>136</v>
      </c>
      <c r="L234" s="8">
        <f t="shared" si="23"/>
        <v>43</v>
      </c>
      <c r="M234" s="8">
        <f t="shared" si="24"/>
        <v>0</v>
      </c>
      <c r="N234" s="8">
        <f t="shared" si="26"/>
        <v>181</v>
      </c>
      <c r="O234" s="8">
        <f t="shared" si="27"/>
        <v>1</v>
      </c>
      <c r="P234" s="8">
        <f t="shared" si="28"/>
        <v>0</v>
      </c>
    </row>
    <row r="235" spans="2:16" x14ac:dyDescent="0.3">
      <c r="B235" t="s">
        <v>633</v>
      </c>
      <c r="C235">
        <v>252</v>
      </c>
      <c r="D235">
        <v>121</v>
      </c>
      <c r="E235">
        <v>0</v>
      </c>
      <c r="F235" t="s">
        <v>633</v>
      </c>
      <c r="G235">
        <v>1343</v>
      </c>
      <c r="H235">
        <v>106</v>
      </c>
      <c r="J235" s="8" t="str">
        <f t="shared" si="22"/>
        <v>石家庄市</v>
      </c>
      <c r="K235" s="8">
        <f t="shared" si="25"/>
        <v>252</v>
      </c>
      <c r="L235" s="8">
        <f t="shared" si="23"/>
        <v>121</v>
      </c>
      <c r="M235" s="8">
        <f t="shared" si="24"/>
        <v>0</v>
      </c>
      <c r="N235" s="8">
        <f t="shared" si="26"/>
        <v>1343</v>
      </c>
      <c r="O235" s="8">
        <f t="shared" si="27"/>
        <v>106</v>
      </c>
      <c r="P235" s="8">
        <f t="shared" si="28"/>
        <v>0</v>
      </c>
    </row>
    <row r="236" spans="2:16" x14ac:dyDescent="0.3">
      <c r="B236" t="s">
        <v>634</v>
      </c>
      <c r="C236">
        <v>11</v>
      </c>
      <c r="D236">
        <v>8</v>
      </c>
      <c r="E236">
        <v>0</v>
      </c>
      <c r="F236" t="s">
        <v>634</v>
      </c>
      <c r="G236">
        <v>31</v>
      </c>
      <c r="J236" s="8" t="str">
        <f t="shared" si="22"/>
        <v>石嘴山市</v>
      </c>
      <c r="K236" s="8">
        <f t="shared" si="25"/>
        <v>11</v>
      </c>
      <c r="L236" s="8">
        <f t="shared" si="23"/>
        <v>8</v>
      </c>
      <c r="M236" s="8">
        <f t="shared" si="24"/>
        <v>0</v>
      </c>
      <c r="N236" s="8">
        <f t="shared" si="26"/>
        <v>31</v>
      </c>
      <c r="O236" s="8">
        <f t="shared" si="27"/>
        <v>0</v>
      </c>
      <c r="P236" s="8">
        <f t="shared" si="28"/>
        <v>0</v>
      </c>
    </row>
    <row r="237" spans="2:16" x14ac:dyDescent="0.3">
      <c r="B237" t="s">
        <v>635</v>
      </c>
      <c r="C237">
        <v>83</v>
      </c>
      <c r="D237">
        <v>81</v>
      </c>
      <c r="E237">
        <v>0</v>
      </c>
      <c r="F237" t="s">
        <v>635</v>
      </c>
      <c r="G237">
        <v>78</v>
      </c>
      <c r="J237" s="8" t="str">
        <f t="shared" si="22"/>
        <v>双鸭山市</v>
      </c>
      <c r="K237" s="8">
        <f t="shared" si="25"/>
        <v>83</v>
      </c>
      <c r="L237" s="8">
        <f t="shared" si="23"/>
        <v>81</v>
      </c>
      <c r="M237" s="8">
        <f t="shared" si="24"/>
        <v>0</v>
      </c>
      <c r="N237" s="8">
        <f t="shared" si="26"/>
        <v>78</v>
      </c>
      <c r="O237" s="8">
        <f t="shared" si="27"/>
        <v>0</v>
      </c>
      <c r="P237" s="8">
        <f t="shared" si="28"/>
        <v>0</v>
      </c>
    </row>
    <row r="238" spans="2:16" x14ac:dyDescent="0.3">
      <c r="B238" t="s">
        <v>636</v>
      </c>
      <c r="C238">
        <v>224</v>
      </c>
      <c r="D238">
        <v>222</v>
      </c>
      <c r="E238">
        <v>0</v>
      </c>
      <c r="F238" t="s">
        <v>636</v>
      </c>
      <c r="G238">
        <v>109</v>
      </c>
      <c r="J238" s="8" t="str">
        <f t="shared" si="22"/>
        <v>朔州市</v>
      </c>
      <c r="K238" s="8">
        <f t="shared" si="25"/>
        <v>224</v>
      </c>
      <c r="L238" s="8">
        <f t="shared" si="23"/>
        <v>222</v>
      </c>
      <c r="M238" s="8">
        <f t="shared" si="24"/>
        <v>0</v>
      </c>
      <c r="N238" s="8">
        <f t="shared" si="26"/>
        <v>109</v>
      </c>
      <c r="O238" s="8">
        <f t="shared" si="27"/>
        <v>0</v>
      </c>
      <c r="P238" s="8">
        <f t="shared" si="28"/>
        <v>0</v>
      </c>
    </row>
    <row r="239" spans="2:16" x14ac:dyDescent="0.3">
      <c r="B239" t="s">
        <v>637</v>
      </c>
      <c r="C239">
        <v>155</v>
      </c>
      <c r="D239">
        <v>10</v>
      </c>
      <c r="E239">
        <v>0</v>
      </c>
      <c r="F239" t="s">
        <v>637</v>
      </c>
      <c r="G239">
        <v>148</v>
      </c>
      <c r="J239" s="8" t="str">
        <f t="shared" si="22"/>
        <v>四平市</v>
      </c>
      <c r="K239" s="8">
        <f t="shared" si="25"/>
        <v>155</v>
      </c>
      <c r="L239" s="8">
        <f t="shared" si="23"/>
        <v>10</v>
      </c>
      <c r="M239" s="8">
        <f t="shared" si="24"/>
        <v>0</v>
      </c>
      <c r="N239" s="8">
        <f t="shared" si="26"/>
        <v>148</v>
      </c>
      <c r="O239" s="8">
        <f t="shared" si="27"/>
        <v>0</v>
      </c>
      <c r="P239" s="8">
        <f t="shared" si="28"/>
        <v>0</v>
      </c>
    </row>
    <row r="240" spans="2:16" x14ac:dyDescent="0.3">
      <c r="B240" t="s">
        <v>638</v>
      </c>
      <c r="C240">
        <v>204</v>
      </c>
      <c r="D240">
        <v>18</v>
      </c>
      <c r="E240">
        <v>0</v>
      </c>
      <c r="F240" t="s">
        <v>638</v>
      </c>
      <c r="G240">
        <v>84</v>
      </c>
      <c r="J240" s="8" t="str">
        <f t="shared" si="22"/>
        <v>松原市</v>
      </c>
      <c r="K240" s="8">
        <f t="shared" si="25"/>
        <v>204</v>
      </c>
      <c r="L240" s="8">
        <f t="shared" si="23"/>
        <v>18</v>
      </c>
      <c r="M240" s="8">
        <f t="shared" si="24"/>
        <v>0</v>
      </c>
      <c r="N240" s="8">
        <f t="shared" si="26"/>
        <v>84</v>
      </c>
      <c r="O240" s="8">
        <f t="shared" si="27"/>
        <v>0</v>
      </c>
      <c r="P240" s="8">
        <f t="shared" si="28"/>
        <v>0</v>
      </c>
    </row>
    <row r="241" spans="2:16" x14ac:dyDescent="0.3">
      <c r="B241" t="s">
        <v>639</v>
      </c>
      <c r="C241">
        <v>990</v>
      </c>
      <c r="D241">
        <v>255</v>
      </c>
      <c r="E241">
        <v>474</v>
      </c>
      <c r="F241" t="s">
        <v>639</v>
      </c>
      <c r="G241">
        <v>7873</v>
      </c>
      <c r="H241">
        <v>36</v>
      </c>
      <c r="I241">
        <v>2</v>
      </c>
      <c r="J241" s="8" t="str">
        <f t="shared" si="22"/>
        <v>苏州市</v>
      </c>
      <c r="K241" s="8">
        <f t="shared" si="25"/>
        <v>990</v>
      </c>
      <c r="L241" s="8">
        <f t="shared" si="23"/>
        <v>255</v>
      </c>
      <c r="M241" s="8">
        <f t="shared" si="24"/>
        <v>474</v>
      </c>
      <c r="N241" s="8">
        <f t="shared" si="26"/>
        <v>7873</v>
      </c>
      <c r="O241" s="8">
        <f t="shared" si="27"/>
        <v>36</v>
      </c>
      <c r="P241" s="8">
        <f t="shared" si="28"/>
        <v>2</v>
      </c>
    </row>
    <row r="242" spans="2:16" x14ac:dyDescent="0.3">
      <c r="B242" t="s">
        <v>640</v>
      </c>
      <c r="C242">
        <v>288</v>
      </c>
      <c r="D242">
        <v>263</v>
      </c>
      <c r="E242">
        <v>0</v>
      </c>
      <c r="F242" t="s">
        <v>640</v>
      </c>
      <c r="G242">
        <v>118</v>
      </c>
      <c r="J242" s="8" t="str">
        <f t="shared" si="22"/>
        <v>绥化市</v>
      </c>
      <c r="K242" s="8">
        <f t="shared" si="25"/>
        <v>288</v>
      </c>
      <c r="L242" s="8">
        <f t="shared" si="23"/>
        <v>263</v>
      </c>
      <c r="M242" s="8">
        <f t="shared" si="24"/>
        <v>0</v>
      </c>
      <c r="N242" s="8">
        <f t="shared" si="26"/>
        <v>118</v>
      </c>
      <c r="O242" s="8">
        <f t="shared" si="27"/>
        <v>0</v>
      </c>
      <c r="P242" s="8">
        <f t="shared" si="28"/>
        <v>0</v>
      </c>
    </row>
    <row r="243" spans="2:16" x14ac:dyDescent="0.3">
      <c r="B243" t="s">
        <v>641</v>
      </c>
      <c r="C243">
        <v>120</v>
      </c>
      <c r="D243">
        <v>60</v>
      </c>
      <c r="E243">
        <v>0</v>
      </c>
      <c r="F243" t="s">
        <v>641</v>
      </c>
      <c r="G243">
        <v>142</v>
      </c>
      <c r="J243" s="8" t="str">
        <f t="shared" si="22"/>
        <v>随州市</v>
      </c>
      <c r="K243" s="8">
        <f t="shared" si="25"/>
        <v>120</v>
      </c>
      <c r="L243" s="8">
        <f t="shared" si="23"/>
        <v>60</v>
      </c>
      <c r="M243" s="8">
        <f t="shared" si="24"/>
        <v>0</v>
      </c>
      <c r="N243" s="8">
        <f t="shared" si="26"/>
        <v>142</v>
      </c>
      <c r="O243" s="8">
        <f t="shared" si="27"/>
        <v>0</v>
      </c>
      <c r="P243" s="8">
        <f t="shared" si="28"/>
        <v>0</v>
      </c>
    </row>
    <row r="244" spans="2:16" x14ac:dyDescent="0.3">
      <c r="B244" t="s">
        <v>642</v>
      </c>
      <c r="C244">
        <v>50</v>
      </c>
      <c r="D244">
        <v>0</v>
      </c>
      <c r="E244">
        <v>10</v>
      </c>
      <c r="F244" t="s">
        <v>642</v>
      </c>
      <c r="G244">
        <v>113</v>
      </c>
      <c r="J244" s="8" t="str">
        <f t="shared" si="22"/>
        <v>遂宁市</v>
      </c>
      <c r="K244" s="8">
        <f t="shared" si="25"/>
        <v>50</v>
      </c>
      <c r="L244" s="8">
        <f t="shared" si="23"/>
        <v>0</v>
      </c>
      <c r="M244" s="8">
        <f t="shared" si="24"/>
        <v>10</v>
      </c>
      <c r="N244" s="8">
        <f t="shared" si="26"/>
        <v>113</v>
      </c>
      <c r="O244" s="8">
        <f t="shared" si="27"/>
        <v>0</v>
      </c>
      <c r="P244" s="8">
        <f t="shared" si="28"/>
        <v>0</v>
      </c>
    </row>
    <row r="245" spans="2:16" x14ac:dyDescent="0.3">
      <c r="B245" t="s">
        <v>643</v>
      </c>
      <c r="C245">
        <v>42</v>
      </c>
      <c r="D245">
        <v>33</v>
      </c>
      <c r="E245">
        <v>0</v>
      </c>
      <c r="F245" t="s">
        <v>643</v>
      </c>
      <c r="G245">
        <v>42</v>
      </c>
      <c r="J245" s="8" t="str">
        <f t="shared" si="22"/>
        <v>塔城地区</v>
      </c>
      <c r="K245" s="8">
        <f t="shared" si="25"/>
        <v>42</v>
      </c>
      <c r="L245" s="8">
        <f t="shared" si="23"/>
        <v>33</v>
      </c>
      <c r="M245" s="8">
        <f t="shared" si="24"/>
        <v>0</v>
      </c>
      <c r="N245" s="8">
        <f t="shared" si="26"/>
        <v>42</v>
      </c>
      <c r="O245" s="8">
        <f t="shared" si="27"/>
        <v>0</v>
      </c>
      <c r="P245" s="8">
        <f t="shared" si="28"/>
        <v>0</v>
      </c>
    </row>
    <row r="246" spans="2:16" x14ac:dyDescent="0.3">
      <c r="B246" t="s">
        <v>644</v>
      </c>
      <c r="C246">
        <v>399</v>
      </c>
      <c r="D246">
        <v>224</v>
      </c>
      <c r="E246">
        <v>118</v>
      </c>
      <c r="F246" t="s">
        <v>644</v>
      </c>
      <c r="G246">
        <v>1334</v>
      </c>
      <c r="H246">
        <v>35</v>
      </c>
      <c r="J246" s="8" t="str">
        <f t="shared" si="22"/>
        <v>台州市</v>
      </c>
      <c r="K246" s="8">
        <f t="shared" si="25"/>
        <v>399</v>
      </c>
      <c r="L246" s="8">
        <f t="shared" si="23"/>
        <v>224</v>
      </c>
      <c r="M246" s="8">
        <f t="shared" si="24"/>
        <v>118</v>
      </c>
      <c r="N246" s="8">
        <f t="shared" si="26"/>
        <v>1334</v>
      </c>
      <c r="O246" s="8">
        <f t="shared" si="27"/>
        <v>35</v>
      </c>
      <c r="P246" s="8">
        <f t="shared" si="28"/>
        <v>0</v>
      </c>
    </row>
    <row r="247" spans="2:16" x14ac:dyDescent="0.3">
      <c r="B247" t="s">
        <v>645</v>
      </c>
      <c r="C247">
        <v>545</v>
      </c>
      <c r="D247">
        <v>524</v>
      </c>
      <c r="E247">
        <v>0</v>
      </c>
      <c r="F247" t="s">
        <v>645</v>
      </c>
      <c r="G247">
        <v>824</v>
      </c>
      <c r="H247">
        <v>6</v>
      </c>
      <c r="J247" s="8" t="str">
        <f t="shared" si="22"/>
        <v>太原市</v>
      </c>
      <c r="K247" s="8">
        <f t="shared" si="25"/>
        <v>545</v>
      </c>
      <c r="L247" s="8">
        <f t="shared" si="23"/>
        <v>524</v>
      </c>
      <c r="M247" s="8">
        <f t="shared" si="24"/>
        <v>0</v>
      </c>
      <c r="N247" s="8">
        <f t="shared" si="26"/>
        <v>824</v>
      </c>
      <c r="O247" s="8">
        <f t="shared" si="27"/>
        <v>6</v>
      </c>
      <c r="P247" s="8">
        <f t="shared" si="28"/>
        <v>0</v>
      </c>
    </row>
    <row r="248" spans="2:16" x14ac:dyDescent="0.3">
      <c r="B248" t="s">
        <v>646</v>
      </c>
      <c r="C248">
        <v>461</v>
      </c>
      <c r="D248">
        <v>421</v>
      </c>
      <c r="E248">
        <v>0</v>
      </c>
      <c r="F248" t="s">
        <v>646</v>
      </c>
      <c r="G248">
        <v>314</v>
      </c>
      <c r="H248">
        <v>6</v>
      </c>
      <c r="J248" s="8" t="str">
        <f t="shared" si="22"/>
        <v>泰安市</v>
      </c>
      <c r="K248" s="8">
        <f t="shared" si="25"/>
        <v>461</v>
      </c>
      <c r="L248" s="8">
        <f t="shared" si="23"/>
        <v>421</v>
      </c>
      <c r="M248" s="8">
        <f t="shared" si="24"/>
        <v>0</v>
      </c>
      <c r="N248" s="8">
        <f t="shared" si="26"/>
        <v>314</v>
      </c>
      <c r="O248" s="8">
        <f t="shared" si="27"/>
        <v>6</v>
      </c>
      <c r="P248" s="8">
        <f t="shared" si="28"/>
        <v>0</v>
      </c>
    </row>
    <row r="249" spans="2:16" x14ac:dyDescent="0.3">
      <c r="B249" t="s">
        <v>647</v>
      </c>
      <c r="C249">
        <v>240</v>
      </c>
      <c r="D249">
        <v>184</v>
      </c>
      <c r="E249">
        <v>40</v>
      </c>
      <c r="F249" t="s">
        <v>647</v>
      </c>
      <c r="G249">
        <v>606</v>
      </c>
      <c r="H249">
        <v>7</v>
      </c>
      <c r="J249" s="8" t="str">
        <f t="shared" si="22"/>
        <v>泰州市</v>
      </c>
      <c r="K249" s="8">
        <f t="shared" si="25"/>
        <v>240</v>
      </c>
      <c r="L249" s="8">
        <f t="shared" si="23"/>
        <v>184</v>
      </c>
      <c r="M249" s="8">
        <f t="shared" si="24"/>
        <v>40</v>
      </c>
      <c r="N249" s="8">
        <f t="shared" si="26"/>
        <v>606</v>
      </c>
      <c r="O249" s="8">
        <f t="shared" si="27"/>
        <v>7</v>
      </c>
      <c r="P249" s="8">
        <f t="shared" si="28"/>
        <v>0</v>
      </c>
    </row>
    <row r="250" spans="2:16" x14ac:dyDescent="0.3">
      <c r="B250" t="s">
        <v>648</v>
      </c>
      <c r="C250">
        <v>105</v>
      </c>
      <c r="D250">
        <v>81</v>
      </c>
      <c r="E250">
        <v>0</v>
      </c>
      <c r="F250" t="s">
        <v>648</v>
      </c>
      <c r="G250">
        <v>782</v>
      </c>
      <c r="H250">
        <v>96</v>
      </c>
      <c r="J250" s="8" t="str">
        <f t="shared" si="22"/>
        <v>唐山市</v>
      </c>
      <c r="K250" s="8">
        <f t="shared" si="25"/>
        <v>105</v>
      </c>
      <c r="L250" s="8">
        <f t="shared" si="23"/>
        <v>81</v>
      </c>
      <c r="M250" s="8">
        <f t="shared" si="24"/>
        <v>0</v>
      </c>
      <c r="N250" s="8">
        <f t="shared" si="26"/>
        <v>782</v>
      </c>
      <c r="O250" s="8">
        <f t="shared" si="27"/>
        <v>96</v>
      </c>
      <c r="P250" s="8">
        <f t="shared" si="28"/>
        <v>0</v>
      </c>
    </row>
    <row r="251" spans="2:16" x14ac:dyDescent="0.3">
      <c r="B251" t="s">
        <v>649</v>
      </c>
      <c r="C251">
        <v>765</v>
      </c>
      <c r="D251">
        <v>513</v>
      </c>
      <c r="E251">
        <v>0</v>
      </c>
      <c r="F251" t="s">
        <v>649</v>
      </c>
      <c r="G251">
        <v>3194</v>
      </c>
      <c r="H251">
        <v>556</v>
      </c>
      <c r="I251">
        <v>1</v>
      </c>
      <c r="J251" s="8" t="str">
        <f t="shared" si="22"/>
        <v>天津市</v>
      </c>
      <c r="K251" s="8">
        <f t="shared" si="25"/>
        <v>765</v>
      </c>
      <c r="L251" s="8">
        <f t="shared" si="23"/>
        <v>513</v>
      </c>
      <c r="M251" s="8">
        <f t="shared" si="24"/>
        <v>0</v>
      </c>
      <c r="N251" s="8">
        <f t="shared" si="26"/>
        <v>3194</v>
      </c>
      <c r="O251" s="8">
        <f t="shared" si="27"/>
        <v>556</v>
      </c>
      <c r="P251" s="8">
        <f t="shared" si="28"/>
        <v>1</v>
      </c>
    </row>
    <row r="252" spans="2:16" x14ac:dyDescent="0.3">
      <c r="B252" t="s">
        <v>650</v>
      </c>
      <c r="C252">
        <v>169</v>
      </c>
      <c r="D252">
        <v>34</v>
      </c>
      <c r="E252">
        <v>76</v>
      </c>
      <c r="F252" t="s">
        <v>650</v>
      </c>
      <c r="G252">
        <v>101</v>
      </c>
      <c r="J252" s="8" t="str">
        <f t="shared" si="22"/>
        <v>天水市</v>
      </c>
      <c r="K252" s="8">
        <f t="shared" si="25"/>
        <v>169</v>
      </c>
      <c r="L252" s="8">
        <f t="shared" si="23"/>
        <v>34</v>
      </c>
      <c r="M252" s="8">
        <f t="shared" si="24"/>
        <v>76</v>
      </c>
      <c r="N252" s="8">
        <f t="shared" si="26"/>
        <v>101</v>
      </c>
      <c r="O252" s="8">
        <f t="shared" si="27"/>
        <v>0</v>
      </c>
      <c r="P252" s="8">
        <f t="shared" si="28"/>
        <v>0</v>
      </c>
    </row>
    <row r="253" spans="2:16" x14ac:dyDescent="0.3">
      <c r="B253" t="s">
        <v>651</v>
      </c>
      <c r="C253">
        <v>90</v>
      </c>
      <c r="D253">
        <v>47</v>
      </c>
      <c r="E253">
        <v>2</v>
      </c>
      <c r="F253" t="s">
        <v>651</v>
      </c>
      <c r="G253">
        <v>157</v>
      </c>
      <c r="H253">
        <v>3</v>
      </c>
      <c r="J253" s="8" t="str">
        <f t="shared" si="22"/>
        <v>铁岭市</v>
      </c>
      <c r="K253" s="8">
        <f t="shared" si="25"/>
        <v>90</v>
      </c>
      <c r="L253" s="8">
        <f t="shared" si="23"/>
        <v>47</v>
      </c>
      <c r="M253" s="8">
        <f t="shared" si="24"/>
        <v>2</v>
      </c>
      <c r="N253" s="8">
        <f t="shared" si="26"/>
        <v>157</v>
      </c>
      <c r="O253" s="8">
        <f t="shared" si="27"/>
        <v>3</v>
      </c>
      <c r="P253" s="8">
        <f t="shared" si="28"/>
        <v>0</v>
      </c>
    </row>
    <row r="254" spans="2:16" x14ac:dyDescent="0.3">
      <c r="B254" t="s">
        <v>652</v>
      </c>
      <c r="C254">
        <v>100</v>
      </c>
      <c r="D254">
        <v>65</v>
      </c>
      <c r="E254">
        <v>3</v>
      </c>
      <c r="F254" t="s">
        <v>652</v>
      </c>
      <c r="G254">
        <v>175</v>
      </c>
      <c r="H254">
        <v>10</v>
      </c>
      <c r="J254" s="8" t="str">
        <f t="shared" si="22"/>
        <v>通化市</v>
      </c>
      <c r="K254" s="8">
        <f t="shared" si="25"/>
        <v>100</v>
      </c>
      <c r="L254" s="8">
        <f t="shared" si="23"/>
        <v>65</v>
      </c>
      <c r="M254" s="8">
        <f t="shared" si="24"/>
        <v>3</v>
      </c>
      <c r="N254" s="8">
        <f t="shared" si="26"/>
        <v>175</v>
      </c>
      <c r="O254" s="8">
        <f t="shared" si="27"/>
        <v>10</v>
      </c>
      <c r="P254" s="8">
        <f t="shared" si="28"/>
        <v>0</v>
      </c>
    </row>
    <row r="255" spans="2:16" x14ac:dyDescent="0.3">
      <c r="B255" t="s">
        <v>653</v>
      </c>
      <c r="C255">
        <v>210</v>
      </c>
      <c r="D255">
        <v>57</v>
      </c>
      <c r="E255">
        <v>83</v>
      </c>
      <c r="F255" t="s">
        <v>653</v>
      </c>
      <c r="G255">
        <v>177</v>
      </c>
      <c r="J255" s="8" t="str">
        <f t="shared" si="22"/>
        <v>通辽市</v>
      </c>
      <c r="K255" s="8">
        <f t="shared" si="25"/>
        <v>210</v>
      </c>
      <c r="L255" s="8">
        <f t="shared" si="23"/>
        <v>57</v>
      </c>
      <c r="M255" s="8">
        <f t="shared" si="24"/>
        <v>83</v>
      </c>
      <c r="N255" s="8">
        <f t="shared" si="26"/>
        <v>177</v>
      </c>
      <c r="O255" s="8">
        <f t="shared" si="27"/>
        <v>0</v>
      </c>
      <c r="P255" s="8">
        <f t="shared" si="28"/>
        <v>0</v>
      </c>
    </row>
    <row r="256" spans="2:16" x14ac:dyDescent="0.3">
      <c r="B256" t="s">
        <v>654</v>
      </c>
      <c r="C256">
        <v>45</v>
      </c>
      <c r="D256">
        <v>34</v>
      </c>
      <c r="E256">
        <v>10</v>
      </c>
      <c r="F256" t="s">
        <v>654</v>
      </c>
      <c r="G256">
        <v>32</v>
      </c>
      <c r="J256" s="8" t="str">
        <f t="shared" si="22"/>
        <v>铜川市</v>
      </c>
      <c r="K256" s="8">
        <f t="shared" si="25"/>
        <v>45</v>
      </c>
      <c r="L256" s="8">
        <f t="shared" si="23"/>
        <v>34</v>
      </c>
      <c r="M256" s="8">
        <f t="shared" si="24"/>
        <v>10</v>
      </c>
      <c r="N256" s="8">
        <f t="shared" si="26"/>
        <v>32</v>
      </c>
      <c r="O256" s="8">
        <f t="shared" si="27"/>
        <v>0</v>
      </c>
      <c r="P256" s="8">
        <f t="shared" si="28"/>
        <v>0</v>
      </c>
    </row>
    <row r="257" spans="2:16" x14ac:dyDescent="0.3">
      <c r="B257" t="s">
        <v>655</v>
      </c>
      <c r="C257">
        <v>89</v>
      </c>
      <c r="D257">
        <v>0</v>
      </c>
      <c r="E257">
        <v>63</v>
      </c>
      <c r="F257" t="s">
        <v>655</v>
      </c>
      <c r="G257">
        <v>35</v>
      </c>
      <c r="J257" s="8" t="str">
        <f t="shared" si="22"/>
        <v>铜陵市</v>
      </c>
      <c r="K257" s="8">
        <f t="shared" si="25"/>
        <v>89</v>
      </c>
      <c r="L257" s="8">
        <f t="shared" si="23"/>
        <v>0</v>
      </c>
      <c r="M257" s="8">
        <f t="shared" si="24"/>
        <v>63</v>
      </c>
      <c r="N257" s="8">
        <f t="shared" si="26"/>
        <v>35</v>
      </c>
      <c r="O257" s="8">
        <f t="shared" si="27"/>
        <v>0</v>
      </c>
      <c r="P257" s="8">
        <f t="shared" si="28"/>
        <v>0</v>
      </c>
    </row>
    <row r="258" spans="2:16" x14ac:dyDescent="0.3">
      <c r="B258" t="s">
        <v>656</v>
      </c>
      <c r="C258">
        <v>95</v>
      </c>
      <c r="D258">
        <v>44</v>
      </c>
      <c r="E258">
        <v>0</v>
      </c>
      <c r="F258" t="s">
        <v>656</v>
      </c>
      <c r="G258">
        <v>213</v>
      </c>
      <c r="J258" s="8" t="str">
        <f t="shared" si="22"/>
        <v>铜仁市</v>
      </c>
      <c r="K258" s="8">
        <f t="shared" si="25"/>
        <v>95</v>
      </c>
      <c r="L258" s="8">
        <f t="shared" si="23"/>
        <v>44</v>
      </c>
      <c r="M258" s="8">
        <f t="shared" si="24"/>
        <v>0</v>
      </c>
      <c r="N258" s="8">
        <f t="shared" si="26"/>
        <v>213</v>
      </c>
      <c r="O258" s="8">
        <f t="shared" si="27"/>
        <v>0</v>
      </c>
      <c r="P258" s="8">
        <f t="shared" si="28"/>
        <v>0</v>
      </c>
    </row>
    <row r="259" spans="2:16" x14ac:dyDescent="0.3">
      <c r="B259" t="s">
        <v>657</v>
      </c>
      <c r="C259">
        <v>46</v>
      </c>
      <c r="D259">
        <v>45</v>
      </c>
      <c r="E259">
        <v>0</v>
      </c>
      <c r="F259" t="s">
        <v>657</v>
      </c>
      <c r="G259">
        <v>50</v>
      </c>
      <c r="J259" s="8" t="str">
        <f t="shared" si="22"/>
        <v>吐鲁番地区</v>
      </c>
      <c r="K259" s="8">
        <f t="shared" si="25"/>
        <v>46</v>
      </c>
      <c r="L259" s="8">
        <f t="shared" si="23"/>
        <v>45</v>
      </c>
      <c r="M259" s="8">
        <f t="shared" si="24"/>
        <v>0</v>
      </c>
      <c r="N259" s="8">
        <f t="shared" si="26"/>
        <v>50</v>
      </c>
      <c r="O259" s="8">
        <f t="shared" si="27"/>
        <v>0</v>
      </c>
      <c r="P259" s="8">
        <f t="shared" si="28"/>
        <v>0</v>
      </c>
    </row>
    <row r="260" spans="2:16" x14ac:dyDescent="0.3">
      <c r="B260" t="s">
        <v>658</v>
      </c>
      <c r="C260">
        <v>345</v>
      </c>
      <c r="D260">
        <v>122</v>
      </c>
      <c r="E260">
        <v>20</v>
      </c>
      <c r="F260" t="s">
        <v>658</v>
      </c>
      <c r="G260">
        <v>449</v>
      </c>
      <c r="J260" s="8" t="str">
        <f t="shared" ref="J260:J323" si="29">IF(B260&gt;0,B260,0)</f>
        <v>威海市</v>
      </c>
      <c r="K260" s="8">
        <f t="shared" si="25"/>
        <v>345</v>
      </c>
      <c r="L260" s="8">
        <f t="shared" ref="L260:L323" si="30">IF(D260&gt;0,D260,0)</f>
        <v>122</v>
      </c>
      <c r="M260" s="8">
        <f t="shared" ref="M260:M323" si="31">IF(E260&gt;0,E260,0)</f>
        <v>20</v>
      </c>
      <c r="N260" s="8">
        <f t="shared" si="26"/>
        <v>449</v>
      </c>
      <c r="O260" s="8">
        <f t="shared" si="27"/>
        <v>0</v>
      </c>
      <c r="P260" s="8">
        <f t="shared" si="28"/>
        <v>0</v>
      </c>
    </row>
    <row r="261" spans="2:16" x14ac:dyDescent="0.3">
      <c r="B261" t="s">
        <v>659</v>
      </c>
      <c r="C261">
        <v>430</v>
      </c>
      <c r="D261">
        <v>333</v>
      </c>
      <c r="E261">
        <v>2</v>
      </c>
      <c r="F261" t="s">
        <v>659</v>
      </c>
      <c r="G261">
        <v>1010</v>
      </c>
      <c r="H261">
        <v>1</v>
      </c>
      <c r="J261" s="8" t="str">
        <f t="shared" si="29"/>
        <v>潍坊市</v>
      </c>
      <c r="K261" s="8">
        <f t="shared" ref="K261:K324" si="32">IF(C261&gt;0,C261,0)</f>
        <v>430</v>
      </c>
      <c r="L261" s="8">
        <f t="shared" si="30"/>
        <v>333</v>
      </c>
      <c r="M261" s="8">
        <f t="shared" si="31"/>
        <v>2</v>
      </c>
      <c r="N261" s="8">
        <f t="shared" ref="N261:N274" si="33">IF(G261&gt;0,G261,0)</f>
        <v>1010</v>
      </c>
      <c r="O261" s="8">
        <f t="shared" ref="O261:O274" si="34">IF(H261&gt;0,H261,0)</f>
        <v>1</v>
      </c>
      <c r="P261" s="8">
        <f t="shared" ref="P261:P274" si="35">IF(I261&gt;0,I261,0)</f>
        <v>0</v>
      </c>
    </row>
    <row r="262" spans="2:16" x14ac:dyDescent="0.3">
      <c r="B262" t="s">
        <v>660</v>
      </c>
      <c r="C262">
        <v>212</v>
      </c>
      <c r="D262">
        <v>144</v>
      </c>
      <c r="E262">
        <v>0</v>
      </c>
      <c r="F262" t="s">
        <v>660</v>
      </c>
      <c r="G262">
        <v>377</v>
      </c>
      <c r="H262">
        <v>1</v>
      </c>
      <c r="J262" s="8" t="str">
        <f t="shared" si="29"/>
        <v>渭南市</v>
      </c>
      <c r="K262" s="8">
        <f t="shared" si="32"/>
        <v>212</v>
      </c>
      <c r="L262" s="8">
        <f t="shared" si="30"/>
        <v>144</v>
      </c>
      <c r="M262" s="8">
        <f t="shared" si="31"/>
        <v>0</v>
      </c>
      <c r="N262" s="8">
        <f t="shared" si="33"/>
        <v>377</v>
      </c>
      <c r="O262" s="8">
        <f t="shared" si="34"/>
        <v>1</v>
      </c>
      <c r="P262" s="8">
        <f t="shared" si="35"/>
        <v>0</v>
      </c>
    </row>
    <row r="263" spans="2:16" x14ac:dyDescent="0.3">
      <c r="B263" t="s">
        <v>661</v>
      </c>
      <c r="C263">
        <v>266</v>
      </c>
      <c r="D263">
        <v>92</v>
      </c>
      <c r="E263">
        <v>120</v>
      </c>
      <c r="F263" t="s">
        <v>661</v>
      </c>
      <c r="G263">
        <v>1174</v>
      </c>
      <c r="H263">
        <v>5</v>
      </c>
      <c r="J263" s="8" t="str">
        <f t="shared" si="29"/>
        <v>温州市</v>
      </c>
      <c r="K263" s="8">
        <f t="shared" si="32"/>
        <v>266</v>
      </c>
      <c r="L263" s="8">
        <f t="shared" si="30"/>
        <v>92</v>
      </c>
      <c r="M263" s="8">
        <f t="shared" si="31"/>
        <v>120</v>
      </c>
      <c r="N263" s="8">
        <f t="shared" si="33"/>
        <v>1174</v>
      </c>
      <c r="O263" s="8">
        <f t="shared" si="34"/>
        <v>5</v>
      </c>
      <c r="P263" s="8">
        <f t="shared" si="35"/>
        <v>0</v>
      </c>
    </row>
    <row r="264" spans="2:16" x14ac:dyDescent="0.3">
      <c r="B264" t="s">
        <v>662</v>
      </c>
      <c r="C264">
        <v>49</v>
      </c>
      <c r="D264">
        <v>30</v>
      </c>
      <c r="E264">
        <v>10</v>
      </c>
      <c r="F264" t="s">
        <v>662</v>
      </c>
      <c r="G264">
        <v>359</v>
      </c>
      <c r="J264" s="8" t="str">
        <f t="shared" si="29"/>
        <v>文山壮族苗族自治州</v>
      </c>
      <c r="K264" s="8">
        <f t="shared" si="32"/>
        <v>49</v>
      </c>
      <c r="L264" s="8">
        <f t="shared" si="30"/>
        <v>30</v>
      </c>
      <c r="M264" s="8">
        <f t="shared" si="31"/>
        <v>10</v>
      </c>
      <c r="N264" s="8">
        <f t="shared" si="33"/>
        <v>359</v>
      </c>
      <c r="O264" s="8">
        <f t="shared" si="34"/>
        <v>0</v>
      </c>
      <c r="P264" s="8">
        <f t="shared" si="35"/>
        <v>0</v>
      </c>
    </row>
    <row r="265" spans="2:16" x14ac:dyDescent="0.3">
      <c r="B265" t="s">
        <v>754</v>
      </c>
      <c r="F265" t="s">
        <v>754</v>
      </c>
      <c r="G265">
        <v>63</v>
      </c>
      <c r="J265" s="8" t="str">
        <f t="shared" si="29"/>
        <v>乌海市</v>
      </c>
      <c r="K265" s="8">
        <f t="shared" si="32"/>
        <v>0</v>
      </c>
      <c r="L265" s="8">
        <f t="shared" si="30"/>
        <v>0</v>
      </c>
      <c r="M265" s="8">
        <f t="shared" si="31"/>
        <v>0</v>
      </c>
      <c r="N265" s="8">
        <f t="shared" si="33"/>
        <v>63</v>
      </c>
      <c r="O265" s="8">
        <f t="shared" si="34"/>
        <v>0</v>
      </c>
      <c r="P265" s="8">
        <f t="shared" si="35"/>
        <v>0</v>
      </c>
    </row>
    <row r="266" spans="2:16" x14ac:dyDescent="0.3">
      <c r="B266" t="s">
        <v>663</v>
      </c>
      <c r="C266">
        <v>67</v>
      </c>
      <c r="D266">
        <v>2</v>
      </c>
      <c r="E266">
        <v>0</v>
      </c>
      <c r="F266" t="s">
        <v>663</v>
      </c>
      <c r="G266">
        <v>105</v>
      </c>
      <c r="J266" s="8" t="str">
        <f t="shared" si="29"/>
        <v>乌兰察布市</v>
      </c>
      <c r="K266" s="8">
        <f t="shared" si="32"/>
        <v>67</v>
      </c>
      <c r="L266" s="8">
        <f t="shared" si="30"/>
        <v>2</v>
      </c>
      <c r="M266" s="8">
        <f t="shared" si="31"/>
        <v>0</v>
      </c>
      <c r="N266" s="8">
        <f t="shared" si="33"/>
        <v>105</v>
      </c>
      <c r="O266" s="8">
        <f t="shared" si="34"/>
        <v>0</v>
      </c>
      <c r="P266" s="8">
        <f t="shared" si="35"/>
        <v>0</v>
      </c>
    </row>
    <row r="267" spans="2:16" x14ac:dyDescent="0.3">
      <c r="B267" t="s">
        <v>664</v>
      </c>
      <c r="C267">
        <v>456</v>
      </c>
      <c r="D267">
        <v>0</v>
      </c>
      <c r="E267">
        <v>124</v>
      </c>
      <c r="F267" t="s">
        <v>664</v>
      </c>
      <c r="G267">
        <v>2030</v>
      </c>
      <c r="H267">
        <v>6</v>
      </c>
      <c r="J267" s="8" t="str">
        <f t="shared" si="29"/>
        <v>乌鲁木齐市</v>
      </c>
      <c r="K267" s="8">
        <f t="shared" si="32"/>
        <v>456</v>
      </c>
      <c r="L267" s="8">
        <f t="shared" si="30"/>
        <v>0</v>
      </c>
      <c r="M267" s="8">
        <f t="shared" si="31"/>
        <v>124</v>
      </c>
      <c r="N267" s="8">
        <f t="shared" si="33"/>
        <v>2030</v>
      </c>
      <c r="O267" s="8">
        <f t="shared" si="34"/>
        <v>6</v>
      </c>
      <c r="P267" s="8">
        <f t="shared" si="35"/>
        <v>0</v>
      </c>
    </row>
    <row r="268" spans="2:16" x14ac:dyDescent="0.3">
      <c r="B268" t="s">
        <v>665</v>
      </c>
      <c r="C268">
        <v>639</v>
      </c>
      <c r="D268">
        <v>123</v>
      </c>
      <c r="E268">
        <v>370</v>
      </c>
      <c r="F268" t="s">
        <v>665</v>
      </c>
      <c r="G268">
        <v>2842</v>
      </c>
      <c r="H268">
        <v>87</v>
      </c>
      <c r="J268" s="8" t="str">
        <f t="shared" si="29"/>
        <v>无锡市</v>
      </c>
      <c r="K268" s="8">
        <f t="shared" si="32"/>
        <v>639</v>
      </c>
      <c r="L268" s="8">
        <f t="shared" si="30"/>
        <v>123</v>
      </c>
      <c r="M268" s="8">
        <f t="shared" si="31"/>
        <v>370</v>
      </c>
      <c r="N268" s="8">
        <f t="shared" si="33"/>
        <v>2842</v>
      </c>
      <c r="O268" s="8">
        <f t="shared" si="34"/>
        <v>87</v>
      </c>
      <c r="P268" s="8">
        <f t="shared" si="35"/>
        <v>0</v>
      </c>
    </row>
    <row r="269" spans="2:16" x14ac:dyDescent="0.3">
      <c r="B269" t="s">
        <v>666</v>
      </c>
      <c r="C269">
        <v>156</v>
      </c>
      <c r="D269">
        <v>43</v>
      </c>
      <c r="E269">
        <v>40</v>
      </c>
      <c r="F269" t="s">
        <v>666</v>
      </c>
      <c r="G269">
        <v>248</v>
      </c>
      <c r="H269">
        <v>2</v>
      </c>
      <c r="J269" s="8" t="str">
        <f t="shared" si="29"/>
        <v>芜湖市</v>
      </c>
      <c r="K269" s="8">
        <f t="shared" si="32"/>
        <v>156</v>
      </c>
      <c r="L269" s="8">
        <f t="shared" si="30"/>
        <v>43</v>
      </c>
      <c r="M269" s="8">
        <f t="shared" si="31"/>
        <v>40</v>
      </c>
      <c r="N269" s="8">
        <f t="shared" si="33"/>
        <v>248</v>
      </c>
      <c r="O269" s="8">
        <f t="shared" si="34"/>
        <v>2</v>
      </c>
      <c r="P269" s="8">
        <f t="shared" si="35"/>
        <v>0</v>
      </c>
    </row>
    <row r="270" spans="2:16" x14ac:dyDescent="0.3">
      <c r="B270" t="s">
        <v>667</v>
      </c>
      <c r="C270">
        <v>83</v>
      </c>
      <c r="D270">
        <v>42</v>
      </c>
      <c r="E270">
        <v>0</v>
      </c>
      <c r="F270" t="s">
        <v>667</v>
      </c>
      <c r="G270">
        <v>211</v>
      </c>
      <c r="H270">
        <v>169</v>
      </c>
      <c r="J270" s="8" t="str">
        <f t="shared" si="29"/>
        <v>吴忠市</v>
      </c>
      <c r="K270" s="8">
        <f t="shared" si="32"/>
        <v>83</v>
      </c>
      <c r="L270" s="8">
        <f t="shared" si="30"/>
        <v>42</v>
      </c>
      <c r="M270" s="8">
        <f t="shared" si="31"/>
        <v>0</v>
      </c>
      <c r="N270" s="8">
        <f t="shared" si="33"/>
        <v>211</v>
      </c>
      <c r="O270" s="8">
        <f t="shared" si="34"/>
        <v>169</v>
      </c>
      <c r="P270" s="8">
        <f t="shared" si="35"/>
        <v>0</v>
      </c>
    </row>
    <row r="271" spans="2:16" x14ac:dyDescent="0.3">
      <c r="B271" t="s">
        <v>668</v>
      </c>
      <c r="C271">
        <v>137</v>
      </c>
      <c r="D271">
        <v>72</v>
      </c>
      <c r="E271">
        <v>60</v>
      </c>
      <c r="F271" t="s">
        <v>668</v>
      </c>
      <c r="G271">
        <v>53</v>
      </c>
      <c r="J271" s="8" t="str">
        <f t="shared" si="29"/>
        <v>梧州市</v>
      </c>
      <c r="K271" s="8">
        <f t="shared" si="32"/>
        <v>137</v>
      </c>
      <c r="L271" s="8">
        <f t="shared" si="30"/>
        <v>72</v>
      </c>
      <c r="M271" s="8">
        <f t="shared" si="31"/>
        <v>60</v>
      </c>
      <c r="N271" s="8">
        <f t="shared" si="33"/>
        <v>53</v>
      </c>
      <c r="O271" s="8">
        <f t="shared" si="34"/>
        <v>0</v>
      </c>
      <c r="P271" s="8">
        <f t="shared" si="35"/>
        <v>0</v>
      </c>
    </row>
    <row r="272" spans="2:16" x14ac:dyDescent="0.3">
      <c r="B272" t="s">
        <v>669</v>
      </c>
      <c r="C272">
        <v>1291</v>
      </c>
      <c r="D272">
        <v>611</v>
      </c>
      <c r="E272">
        <v>0</v>
      </c>
      <c r="F272" t="s">
        <v>669</v>
      </c>
      <c r="G272">
        <v>5783</v>
      </c>
      <c r="H272">
        <v>1112</v>
      </c>
      <c r="I272">
        <v>5</v>
      </c>
      <c r="J272" s="8" t="str">
        <f t="shared" si="29"/>
        <v>武汉市</v>
      </c>
      <c r="K272" s="8">
        <f t="shared" si="32"/>
        <v>1291</v>
      </c>
      <c r="L272" s="8">
        <f t="shared" si="30"/>
        <v>611</v>
      </c>
      <c r="M272" s="8">
        <f t="shared" si="31"/>
        <v>0</v>
      </c>
      <c r="N272" s="8">
        <f t="shared" si="33"/>
        <v>5783</v>
      </c>
      <c r="O272" s="8">
        <f t="shared" si="34"/>
        <v>1112</v>
      </c>
      <c r="P272" s="8">
        <f t="shared" si="35"/>
        <v>5</v>
      </c>
    </row>
    <row r="273" spans="2:16" x14ac:dyDescent="0.3">
      <c r="B273" t="s">
        <v>670</v>
      </c>
      <c r="C273">
        <v>243</v>
      </c>
      <c r="D273">
        <v>192</v>
      </c>
      <c r="E273">
        <v>0</v>
      </c>
      <c r="F273" t="s">
        <v>670</v>
      </c>
      <c r="G273">
        <v>123</v>
      </c>
      <c r="J273" s="8" t="str">
        <f t="shared" si="29"/>
        <v>武威市</v>
      </c>
      <c r="K273" s="8">
        <f t="shared" si="32"/>
        <v>243</v>
      </c>
      <c r="L273" s="8">
        <f t="shared" si="30"/>
        <v>192</v>
      </c>
      <c r="M273" s="8">
        <f t="shared" si="31"/>
        <v>0</v>
      </c>
      <c r="N273" s="8">
        <f t="shared" si="33"/>
        <v>123</v>
      </c>
      <c r="O273" s="8">
        <f t="shared" si="34"/>
        <v>0</v>
      </c>
      <c r="P273" s="8">
        <f t="shared" si="35"/>
        <v>0</v>
      </c>
    </row>
    <row r="274" spans="2:16" x14ac:dyDescent="0.3">
      <c r="B274" t="s">
        <v>671</v>
      </c>
      <c r="C274">
        <v>1965</v>
      </c>
      <c r="D274">
        <v>1384</v>
      </c>
      <c r="E274">
        <v>3</v>
      </c>
      <c r="F274" t="s">
        <v>671</v>
      </c>
      <c r="G274">
        <v>1986</v>
      </c>
      <c r="H274">
        <v>143</v>
      </c>
      <c r="J274" s="8" t="str">
        <f t="shared" si="29"/>
        <v>西安市</v>
      </c>
      <c r="K274" s="8">
        <f t="shared" si="32"/>
        <v>1965</v>
      </c>
      <c r="L274" s="8">
        <f t="shared" si="30"/>
        <v>1384</v>
      </c>
      <c r="M274" s="8">
        <f t="shared" si="31"/>
        <v>3</v>
      </c>
      <c r="N274" s="8">
        <f t="shared" si="33"/>
        <v>1986</v>
      </c>
      <c r="O274" s="8">
        <f t="shared" si="34"/>
        <v>143</v>
      </c>
      <c r="P274" s="8">
        <f t="shared" si="35"/>
        <v>0</v>
      </c>
    </row>
    <row r="275" spans="2:16" x14ac:dyDescent="0.3">
      <c r="B275" t="s">
        <v>674</v>
      </c>
      <c r="C275">
        <v>50</v>
      </c>
      <c r="D275">
        <v>50</v>
      </c>
      <c r="E275">
        <v>0</v>
      </c>
      <c r="F275" t="s">
        <v>674</v>
      </c>
      <c r="G275">
        <v>88</v>
      </c>
      <c r="H275">
        <v>3</v>
      </c>
      <c r="J275" s="8" t="str">
        <f t="shared" si="29"/>
        <v>锡林郭勒盟</v>
      </c>
      <c r="K275" s="8">
        <f t="shared" si="32"/>
        <v>50</v>
      </c>
      <c r="L275" s="8">
        <f t="shared" si="30"/>
        <v>50</v>
      </c>
      <c r="M275" s="8">
        <f t="shared" si="31"/>
        <v>0</v>
      </c>
      <c r="N275" s="8">
        <f t="shared" ref="N275:P276" si="36">IF(G276&gt;0,G276,0)</f>
        <v>676</v>
      </c>
      <c r="O275" s="8">
        <f t="shared" si="36"/>
        <v>43</v>
      </c>
      <c r="P275" s="8">
        <f t="shared" si="36"/>
        <v>0</v>
      </c>
    </row>
    <row r="276" spans="2:16" x14ac:dyDescent="0.3">
      <c r="B276" t="s">
        <v>672</v>
      </c>
      <c r="C276">
        <v>208</v>
      </c>
      <c r="D276">
        <v>120</v>
      </c>
      <c r="E276">
        <v>50</v>
      </c>
      <c r="F276" t="s">
        <v>672</v>
      </c>
      <c r="G276">
        <v>676</v>
      </c>
      <c r="H276">
        <v>43</v>
      </c>
      <c r="J276" s="8" t="str">
        <f t="shared" si="29"/>
        <v>西宁市</v>
      </c>
      <c r="K276" s="8">
        <f t="shared" si="32"/>
        <v>208</v>
      </c>
      <c r="L276" s="8">
        <f t="shared" si="30"/>
        <v>120</v>
      </c>
      <c r="M276" s="8">
        <f t="shared" si="31"/>
        <v>50</v>
      </c>
      <c r="N276" s="8">
        <f t="shared" si="36"/>
        <v>100</v>
      </c>
      <c r="O276" s="8">
        <f t="shared" si="36"/>
        <v>0</v>
      </c>
      <c r="P276" s="8">
        <f t="shared" si="36"/>
        <v>0</v>
      </c>
    </row>
    <row r="277" spans="2:16" x14ac:dyDescent="0.3">
      <c r="B277" t="s">
        <v>673</v>
      </c>
      <c r="F277" t="s">
        <v>673</v>
      </c>
      <c r="G277">
        <v>100</v>
      </c>
      <c r="J277" s="8" t="str">
        <f t="shared" si="29"/>
        <v>西双版纳傣族自治州</v>
      </c>
      <c r="K277" s="8">
        <f t="shared" si="32"/>
        <v>0</v>
      </c>
      <c r="L277" s="8">
        <f t="shared" si="30"/>
        <v>0</v>
      </c>
      <c r="M277" s="8">
        <f t="shared" si="31"/>
        <v>0</v>
      </c>
      <c r="N277" s="8">
        <f>IF(G275&gt;0,G275,0)</f>
        <v>88</v>
      </c>
      <c r="O277" s="8">
        <f>IF(H275&gt;0,H275,0)</f>
        <v>3</v>
      </c>
      <c r="P277" s="8">
        <f>IF(I275&gt;0,I275,0)</f>
        <v>0</v>
      </c>
    </row>
    <row r="278" spans="2:16" x14ac:dyDescent="0.3">
      <c r="B278" t="s">
        <v>675</v>
      </c>
      <c r="C278">
        <v>337</v>
      </c>
      <c r="D278">
        <v>207</v>
      </c>
      <c r="E278">
        <v>0</v>
      </c>
      <c r="F278" t="s">
        <v>675</v>
      </c>
      <c r="G278">
        <v>194</v>
      </c>
      <c r="J278" s="8" t="str">
        <f t="shared" si="29"/>
        <v>咸宁市</v>
      </c>
      <c r="K278" s="8">
        <f t="shared" si="32"/>
        <v>337</v>
      </c>
      <c r="L278" s="8">
        <f t="shared" si="30"/>
        <v>207</v>
      </c>
      <c r="M278" s="8">
        <f t="shared" si="31"/>
        <v>0</v>
      </c>
      <c r="N278" s="8">
        <f t="shared" ref="N278:N324" si="37">IF(G278&gt;0,G278,0)</f>
        <v>194</v>
      </c>
      <c r="O278" s="8">
        <f t="shared" ref="O278:O324" si="38">IF(H278&gt;0,H278,0)</f>
        <v>0</v>
      </c>
      <c r="P278" s="8">
        <f t="shared" ref="P278:P324" si="39">IF(I278&gt;0,I278,0)</f>
        <v>0</v>
      </c>
    </row>
    <row r="279" spans="2:16" x14ac:dyDescent="0.3">
      <c r="B279" t="s">
        <v>676</v>
      </c>
      <c r="C279">
        <v>325</v>
      </c>
      <c r="D279">
        <v>162</v>
      </c>
      <c r="E279">
        <v>80</v>
      </c>
      <c r="F279" t="s">
        <v>676</v>
      </c>
      <c r="G279">
        <v>419</v>
      </c>
      <c r="H279">
        <v>5</v>
      </c>
      <c r="J279" s="8" t="str">
        <f t="shared" si="29"/>
        <v>咸阳市</v>
      </c>
      <c r="K279" s="8">
        <f t="shared" si="32"/>
        <v>325</v>
      </c>
      <c r="L279" s="8">
        <f t="shared" si="30"/>
        <v>162</v>
      </c>
      <c r="M279" s="8">
        <f t="shared" si="31"/>
        <v>80</v>
      </c>
      <c r="N279" s="8">
        <f t="shared" si="37"/>
        <v>419</v>
      </c>
      <c r="O279" s="8">
        <f t="shared" si="38"/>
        <v>5</v>
      </c>
      <c r="P279" s="8">
        <f t="shared" si="39"/>
        <v>0</v>
      </c>
    </row>
    <row r="280" spans="2:16" x14ac:dyDescent="0.3">
      <c r="B280" t="s">
        <v>677</v>
      </c>
      <c r="C280">
        <v>159</v>
      </c>
      <c r="D280">
        <v>37</v>
      </c>
      <c r="E280">
        <v>86</v>
      </c>
      <c r="F280" t="s">
        <v>677</v>
      </c>
      <c r="G280">
        <v>124</v>
      </c>
      <c r="H280">
        <v>7</v>
      </c>
      <c r="J280" s="8" t="str">
        <f t="shared" si="29"/>
        <v>湘潭市</v>
      </c>
      <c r="K280" s="8">
        <f t="shared" si="32"/>
        <v>159</v>
      </c>
      <c r="L280" s="8">
        <f t="shared" si="30"/>
        <v>37</v>
      </c>
      <c r="M280" s="8">
        <f t="shared" si="31"/>
        <v>86</v>
      </c>
      <c r="N280" s="8">
        <f t="shared" si="37"/>
        <v>124</v>
      </c>
      <c r="O280" s="8">
        <f t="shared" si="38"/>
        <v>7</v>
      </c>
      <c r="P280" s="8">
        <f t="shared" si="39"/>
        <v>0</v>
      </c>
    </row>
    <row r="281" spans="2:16" x14ac:dyDescent="0.3">
      <c r="B281" t="s">
        <v>678</v>
      </c>
      <c r="C281">
        <v>113</v>
      </c>
      <c r="D281">
        <v>64</v>
      </c>
      <c r="E281">
        <v>24</v>
      </c>
      <c r="F281" t="s">
        <v>678</v>
      </c>
      <c r="G281">
        <v>371</v>
      </c>
      <c r="H281">
        <v>50</v>
      </c>
      <c r="J281" s="8" t="str">
        <f t="shared" si="29"/>
        <v>湘西土家族苗族自治州</v>
      </c>
      <c r="K281" s="8">
        <f t="shared" si="32"/>
        <v>113</v>
      </c>
      <c r="L281" s="8">
        <f t="shared" si="30"/>
        <v>64</v>
      </c>
      <c r="M281" s="8">
        <f t="shared" si="31"/>
        <v>24</v>
      </c>
      <c r="N281" s="8">
        <f t="shared" si="37"/>
        <v>371</v>
      </c>
      <c r="O281" s="8">
        <f t="shared" si="38"/>
        <v>50</v>
      </c>
      <c r="P281" s="8">
        <f t="shared" si="39"/>
        <v>0</v>
      </c>
    </row>
    <row r="282" spans="2:16" x14ac:dyDescent="0.3">
      <c r="B282" t="s">
        <v>679</v>
      </c>
      <c r="C282">
        <v>427</v>
      </c>
      <c r="D282">
        <v>230</v>
      </c>
      <c r="E282">
        <v>44</v>
      </c>
      <c r="F282" t="s">
        <v>679</v>
      </c>
      <c r="G282">
        <v>538</v>
      </c>
      <c r="H282">
        <v>13</v>
      </c>
      <c r="J282" s="8" t="str">
        <f t="shared" si="29"/>
        <v>襄阳市</v>
      </c>
      <c r="K282" s="8">
        <f t="shared" si="32"/>
        <v>427</v>
      </c>
      <c r="L282" s="8">
        <f t="shared" si="30"/>
        <v>230</v>
      </c>
      <c r="M282" s="8">
        <f t="shared" si="31"/>
        <v>44</v>
      </c>
      <c r="N282" s="8">
        <f t="shared" si="37"/>
        <v>538</v>
      </c>
      <c r="O282" s="8">
        <f t="shared" si="38"/>
        <v>13</v>
      </c>
      <c r="P282" s="8">
        <f t="shared" si="39"/>
        <v>0</v>
      </c>
    </row>
    <row r="283" spans="2:16" x14ac:dyDescent="0.3">
      <c r="B283" t="s">
        <v>680</v>
      </c>
      <c r="C283">
        <v>141</v>
      </c>
      <c r="D283">
        <v>40</v>
      </c>
      <c r="E283">
        <v>0</v>
      </c>
      <c r="F283" t="s">
        <v>680</v>
      </c>
      <c r="G283">
        <v>302</v>
      </c>
      <c r="J283" s="8" t="str">
        <f t="shared" si="29"/>
        <v>孝感市</v>
      </c>
      <c r="K283" s="8">
        <f t="shared" si="32"/>
        <v>141</v>
      </c>
      <c r="L283" s="8">
        <f t="shared" si="30"/>
        <v>40</v>
      </c>
      <c r="M283" s="8">
        <f t="shared" si="31"/>
        <v>0</v>
      </c>
      <c r="N283" s="8">
        <f t="shared" si="37"/>
        <v>302</v>
      </c>
      <c r="O283" s="8">
        <f t="shared" si="38"/>
        <v>0</v>
      </c>
      <c r="P283" s="8">
        <f t="shared" si="39"/>
        <v>0</v>
      </c>
    </row>
    <row r="284" spans="2:16" x14ac:dyDescent="0.3">
      <c r="B284" t="s">
        <v>681</v>
      </c>
      <c r="C284">
        <v>179</v>
      </c>
      <c r="D284">
        <v>110</v>
      </c>
      <c r="E284">
        <v>0</v>
      </c>
      <c r="F284" t="s">
        <v>681</v>
      </c>
      <c r="G284">
        <v>218</v>
      </c>
      <c r="H284">
        <v>1</v>
      </c>
      <c r="J284" s="8" t="str">
        <f t="shared" si="29"/>
        <v>忻州市</v>
      </c>
      <c r="K284" s="8">
        <f t="shared" si="32"/>
        <v>179</v>
      </c>
      <c r="L284" s="8">
        <f t="shared" si="30"/>
        <v>110</v>
      </c>
      <c r="M284" s="8">
        <f t="shared" si="31"/>
        <v>0</v>
      </c>
      <c r="N284" s="8">
        <f t="shared" si="37"/>
        <v>218</v>
      </c>
      <c r="O284" s="8">
        <f t="shared" si="38"/>
        <v>1</v>
      </c>
      <c r="P284" s="8">
        <f t="shared" si="39"/>
        <v>0</v>
      </c>
    </row>
    <row r="285" spans="2:16" x14ac:dyDescent="0.3">
      <c r="B285" t="s">
        <v>682</v>
      </c>
      <c r="C285">
        <v>5</v>
      </c>
      <c r="D285">
        <v>0</v>
      </c>
      <c r="E285">
        <v>0</v>
      </c>
      <c r="F285" t="s">
        <v>682</v>
      </c>
      <c r="G285">
        <v>103</v>
      </c>
      <c r="J285" s="8" t="str">
        <f t="shared" si="29"/>
        <v>新疆自治区直辖</v>
      </c>
      <c r="K285" s="8">
        <f t="shared" si="32"/>
        <v>5</v>
      </c>
      <c r="L285" s="8">
        <f t="shared" si="30"/>
        <v>0</v>
      </c>
      <c r="M285" s="8">
        <f t="shared" si="31"/>
        <v>0</v>
      </c>
      <c r="N285" s="8">
        <f t="shared" si="37"/>
        <v>103</v>
      </c>
      <c r="O285" s="8">
        <f t="shared" si="38"/>
        <v>0</v>
      </c>
      <c r="P285" s="8">
        <f t="shared" si="39"/>
        <v>0</v>
      </c>
    </row>
    <row r="286" spans="2:16" x14ac:dyDescent="0.3">
      <c r="B286" t="s">
        <v>683</v>
      </c>
      <c r="C286">
        <v>301</v>
      </c>
      <c r="D286">
        <v>245</v>
      </c>
      <c r="E286">
        <v>0</v>
      </c>
      <c r="F286" t="s">
        <v>683</v>
      </c>
      <c r="G286">
        <v>339</v>
      </c>
      <c r="J286" s="8" t="str">
        <f t="shared" si="29"/>
        <v>新乡市</v>
      </c>
      <c r="K286" s="8">
        <f t="shared" si="32"/>
        <v>301</v>
      </c>
      <c r="L286" s="8">
        <f t="shared" si="30"/>
        <v>245</v>
      </c>
      <c r="M286" s="8">
        <f t="shared" si="31"/>
        <v>0</v>
      </c>
      <c r="N286" s="8">
        <f t="shared" si="37"/>
        <v>339</v>
      </c>
      <c r="O286" s="8">
        <f t="shared" si="38"/>
        <v>0</v>
      </c>
      <c r="P286" s="8">
        <f t="shared" si="39"/>
        <v>0</v>
      </c>
    </row>
    <row r="287" spans="2:16" x14ac:dyDescent="0.3">
      <c r="B287" t="s">
        <v>684</v>
      </c>
      <c r="C287">
        <v>266</v>
      </c>
      <c r="D287">
        <v>262</v>
      </c>
      <c r="E287">
        <v>0</v>
      </c>
      <c r="F287" t="s">
        <v>684</v>
      </c>
      <c r="G287">
        <v>79</v>
      </c>
      <c r="J287" s="8" t="str">
        <f t="shared" si="29"/>
        <v>新余市</v>
      </c>
      <c r="K287" s="8">
        <f t="shared" si="32"/>
        <v>266</v>
      </c>
      <c r="L287" s="8">
        <f t="shared" si="30"/>
        <v>262</v>
      </c>
      <c r="M287" s="8">
        <f t="shared" si="31"/>
        <v>0</v>
      </c>
      <c r="N287" s="8">
        <f t="shared" si="37"/>
        <v>79</v>
      </c>
      <c r="O287" s="8">
        <f t="shared" si="38"/>
        <v>0</v>
      </c>
      <c r="P287" s="8">
        <f t="shared" si="39"/>
        <v>0</v>
      </c>
    </row>
    <row r="288" spans="2:16" x14ac:dyDescent="0.3">
      <c r="B288" t="s">
        <v>685</v>
      </c>
      <c r="C288">
        <v>241</v>
      </c>
      <c r="D288">
        <v>126</v>
      </c>
      <c r="E288">
        <v>0</v>
      </c>
      <c r="F288" t="s">
        <v>685</v>
      </c>
      <c r="G288">
        <v>365</v>
      </c>
      <c r="H288">
        <v>22</v>
      </c>
      <c r="J288" s="8" t="str">
        <f t="shared" si="29"/>
        <v>信阳市</v>
      </c>
      <c r="K288" s="8">
        <f t="shared" si="32"/>
        <v>241</v>
      </c>
      <c r="L288" s="8">
        <f t="shared" si="30"/>
        <v>126</v>
      </c>
      <c r="M288" s="8">
        <f t="shared" si="31"/>
        <v>0</v>
      </c>
      <c r="N288" s="8">
        <f t="shared" si="37"/>
        <v>365</v>
      </c>
      <c r="O288" s="8">
        <f t="shared" si="38"/>
        <v>22</v>
      </c>
      <c r="P288" s="8">
        <f t="shared" si="39"/>
        <v>0</v>
      </c>
    </row>
    <row r="289" spans="2:16" x14ac:dyDescent="0.3">
      <c r="B289" t="s">
        <v>686</v>
      </c>
      <c r="C289">
        <v>378</v>
      </c>
      <c r="D289">
        <v>319</v>
      </c>
      <c r="E289">
        <v>0</v>
      </c>
      <c r="F289" t="s">
        <v>686</v>
      </c>
      <c r="G289">
        <v>405</v>
      </c>
      <c r="J289" s="8" t="str">
        <f t="shared" si="29"/>
        <v>邢台市</v>
      </c>
      <c r="K289" s="8">
        <f t="shared" si="32"/>
        <v>378</v>
      </c>
      <c r="L289" s="8">
        <f t="shared" si="30"/>
        <v>319</v>
      </c>
      <c r="M289" s="8">
        <f t="shared" si="31"/>
        <v>0</v>
      </c>
      <c r="N289" s="8">
        <f t="shared" si="37"/>
        <v>405</v>
      </c>
      <c r="O289" s="8">
        <f t="shared" si="38"/>
        <v>0</v>
      </c>
      <c r="P289" s="8">
        <f t="shared" si="39"/>
        <v>0</v>
      </c>
    </row>
    <row r="290" spans="2:16" x14ac:dyDescent="0.3">
      <c r="B290" t="s">
        <v>687</v>
      </c>
      <c r="C290">
        <v>106</v>
      </c>
      <c r="D290">
        <v>104</v>
      </c>
      <c r="E290">
        <v>0</v>
      </c>
      <c r="F290" t="s">
        <v>687</v>
      </c>
      <c r="G290">
        <v>88</v>
      </c>
      <c r="J290" s="8" t="str">
        <f t="shared" si="29"/>
        <v>兴安盟</v>
      </c>
      <c r="K290" s="8">
        <f t="shared" si="32"/>
        <v>106</v>
      </c>
      <c r="L290" s="8">
        <f t="shared" si="30"/>
        <v>104</v>
      </c>
      <c r="M290" s="8">
        <f t="shared" si="31"/>
        <v>0</v>
      </c>
      <c r="N290" s="8">
        <f t="shared" si="37"/>
        <v>88</v>
      </c>
      <c r="O290" s="8">
        <f t="shared" si="38"/>
        <v>0</v>
      </c>
      <c r="P290" s="8">
        <f t="shared" si="39"/>
        <v>0</v>
      </c>
    </row>
    <row r="291" spans="2:16" x14ac:dyDescent="0.3">
      <c r="B291" t="s">
        <v>688</v>
      </c>
      <c r="C291">
        <v>582</v>
      </c>
      <c r="D291">
        <v>291</v>
      </c>
      <c r="E291">
        <v>120</v>
      </c>
      <c r="F291" t="s">
        <v>688</v>
      </c>
      <c r="G291">
        <v>930</v>
      </c>
      <c r="J291" s="8" t="str">
        <f t="shared" si="29"/>
        <v>宿迁市</v>
      </c>
      <c r="K291" s="8">
        <f t="shared" si="32"/>
        <v>582</v>
      </c>
      <c r="L291" s="8">
        <f t="shared" si="30"/>
        <v>291</v>
      </c>
      <c r="M291" s="8">
        <f t="shared" si="31"/>
        <v>120</v>
      </c>
      <c r="N291" s="8">
        <f t="shared" si="37"/>
        <v>930</v>
      </c>
      <c r="O291" s="8">
        <f t="shared" si="38"/>
        <v>0</v>
      </c>
      <c r="P291" s="8">
        <f t="shared" si="39"/>
        <v>0</v>
      </c>
    </row>
    <row r="292" spans="2:16" x14ac:dyDescent="0.3">
      <c r="B292" t="s">
        <v>689</v>
      </c>
      <c r="C292">
        <v>221</v>
      </c>
      <c r="D292">
        <v>150</v>
      </c>
      <c r="E292">
        <v>0</v>
      </c>
      <c r="F292" t="s">
        <v>689</v>
      </c>
      <c r="G292">
        <v>358</v>
      </c>
      <c r="J292" s="8" t="str">
        <f t="shared" si="29"/>
        <v>宿州市</v>
      </c>
      <c r="K292" s="8">
        <f t="shared" si="32"/>
        <v>221</v>
      </c>
      <c r="L292" s="8">
        <f t="shared" si="30"/>
        <v>150</v>
      </c>
      <c r="M292" s="8">
        <f t="shared" si="31"/>
        <v>0</v>
      </c>
      <c r="N292" s="8">
        <f t="shared" si="37"/>
        <v>358</v>
      </c>
      <c r="O292" s="8">
        <f t="shared" si="38"/>
        <v>0</v>
      </c>
      <c r="P292" s="8">
        <f t="shared" si="39"/>
        <v>0</v>
      </c>
    </row>
    <row r="293" spans="2:16" x14ac:dyDescent="0.3">
      <c r="B293" t="s">
        <v>690</v>
      </c>
      <c r="C293">
        <v>589</v>
      </c>
      <c r="D293">
        <v>462</v>
      </c>
      <c r="E293">
        <v>48</v>
      </c>
      <c r="F293" t="s">
        <v>690</v>
      </c>
      <c r="G293">
        <v>1959</v>
      </c>
      <c r="H293">
        <v>2</v>
      </c>
      <c r="J293" s="8" t="str">
        <f t="shared" si="29"/>
        <v>徐州市</v>
      </c>
      <c r="K293" s="8">
        <f t="shared" si="32"/>
        <v>589</v>
      </c>
      <c r="L293" s="8">
        <f t="shared" si="30"/>
        <v>462</v>
      </c>
      <c r="M293" s="8">
        <f t="shared" si="31"/>
        <v>48</v>
      </c>
      <c r="N293" s="8">
        <f t="shared" si="37"/>
        <v>1959</v>
      </c>
      <c r="O293" s="8">
        <f t="shared" si="38"/>
        <v>2</v>
      </c>
      <c r="P293" s="8">
        <f t="shared" si="39"/>
        <v>0</v>
      </c>
    </row>
    <row r="294" spans="2:16" x14ac:dyDescent="0.3">
      <c r="B294" t="s">
        <v>691</v>
      </c>
      <c r="C294">
        <v>200</v>
      </c>
      <c r="D294">
        <v>50</v>
      </c>
      <c r="E294">
        <v>0</v>
      </c>
      <c r="F294" t="s">
        <v>691</v>
      </c>
      <c r="G294">
        <v>714</v>
      </c>
      <c r="J294" s="8" t="str">
        <f t="shared" si="29"/>
        <v>许昌市</v>
      </c>
      <c r="K294" s="8">
        <f t="shared" si="32"/>
        <v>200</v>
      </c>
      <c r="L294" s="8">
        <f t="shared" si="30"/>
        <v>50</v>
      </c>
      <c r="M294" s="8">
        <f t="shared" si="31"/>
        <v>0</v>
      </c>
      <c r="N294" s="8">
        <f t="shared" si="37"/>
        <v>714</v>
      </c>
      <c r="O294" s="8">
        <f t="shared" si="38"/>
        <v>0</v>
      </c>
      <c r="P294" s="8">
        <f t="shared" si="39"/>
        <v>0</v>
      </c>
    </row>
    <row r="295" spans="2:16" x14ac:dyDescent="0.3">
      <c r="B295" t="s">
        <v>692</v>
      </c>
      <c r="C295">
        <v>203</v>
      </c>
      <c r="D295">
        <v>44</v>
      </c>
      <c r="E295">
        <v>110</v>
      </c>
      <c r="F295" t="s">
        <v>692</v>
      </c>
      <c r="G295">
        <v>411</v>
      </c>
      <c r="J295" s="8" t="str">
        <f t="shared" si="29"/>
        <v>宣城市</v>
      </c>
      <c r="K295" s="8">
        <f t="shared" si="32"/>
        <v>203</v>
      </c>
      <c r="L295" s="8">
        <f t="shared" si="30"/>
        <v>44</v>
      </c>
      <c r="M295" s="8">
        <f t="shared" si="31"/>
        <v>110</v>
      </c>
      <c r="N295" s="8">
        <f t="shared" si="37"/>
        <v>411</v>
      </c>
      <c r="O295" s="8">
        <f t="shared" si="38"/>
        <v>0</v>
      </c>
      <c r="P295" s="8">
        <f t="shared" si="39"/>
        <v>0</v>
      </c>
    </row>
    <row r="296" spans="2:16" x14ac:dyDescent="0.3">
      <c r="B296" t="s">
        <v>693</v>
      </c>
      <c r="C296">
        <v>73</v>
      </c>
      <c r="D296">
        <v>20</v>
      </c>
      <c r="E296">
        <v>1</v>
      </c>
      <c r="F296" t="s">
        <v>693</v>
      </c>
      <c r="G296">
        <v>93</v>
      </c>
      <c r="J296" s="8" t="str">
        <f t="shared" si="29"/>
        <v>雅安市</v>
      </c>
      <c r="K296" s="8">
        <f t="shared" si="32"/>
        <v>73</v>
      </c>
      <c r="L296" s="8">
        <f t="shared" si="30"/>
        <v>20</v>
      </c>
      <c r="M296" s="8">
        <f t="shared" si="31"/>
        <v>1</v>
      </c>
      <c r="N296" s="8">
        <f t="shared" si="37"/>
        <v>93</v>
      </c>
      <c r="O296" s="8">
        <f t="shared" si="38"/>
        <v>0</v>
      </c>
      <c r="P296" s="8">
        <f t="shared" si="39"/>
        <v>0</v>
      </c>
    </row>
    <row r="297" spans="2:16" x14ac:dyDescent="0.3">
      <c r="B297" t="s">
        <v>694</v>
      </c>
      <c r="C297">
        <v>317</v>
      </c>
      <c r="D297">
        <v>126</v>
      </c>
      <c r="E297">
        <v>70</v>
      </c>
      <c r="F297" t="s">
        <v>694</v>
      </c>
      <c r="G297">
        <v>916</v>
      </c>
      <c r="H297">
        <v>58</v>
      </c>
      <c r="J297" s="8" t="str">
        <f t="shared" si="29"/>
        <v>烟台市</v>
      </c>
      <c r="K297" s="8">
        <f t="shared" si="32"/>
        <v>317</v>
      </c>
      <c r="L297" s="8">
        <f t="shared" si="30"/>
        <v>126</v>
      </c>
      <c r="M297" s="8">
        <f t="shared" si="31"/>
        <v>70</v>
      </c>
      <c r="N297" s="8">
        <f t="shared" si="37"/>
        <v>916</v>
      </c>
      <c r="O297" s="8">
        <f t="shared" si="38"/>
        <v>58</v>
      </c>
      <c r="P297" s="8">
        <f t="shared" si="39"/>
        <v>0</v>
      </c>
    </row>
    <row r="298" spans="2:16" x14ac:dyDescent="0.3">
      <c r="B298" t="s">
        <v>695</v>
      </c>
      <c r="C298">
        <v>127</v>
      </c>
      <c r="D298">
        <v>89</v>
      </c>
      <c r="E298">
        <v>12</v>
      </c>
      <c r="F298" t="s">
        <v>695</v>
      </c>
      <c r="G298">
        <v>329</v>
      </c>
      <c r="J298" s="8" t="str">
        <f t="shared" si="29"/>
        <v>延安市</v>
      </c>
      <c r="K298" s="8">
        <f t="shared" si="32"/>
        <v>127</v>
      </c>
      <c r="L298" s="8">
        <f t="shared" si="30"/>
        <v>89</v>
      </c>
      <c r="M298" s="8">
        <f t="shared" si="31"/>
        <v>12</v>
      </c>
      <c r="N298" s="8">
        <f t="shared" si="37"/>
        <v>329</v>
      </c>
      <c r="O298" s="8">
        <f t="shared" si="38"/>
        <v>0</v>
      </c>
      <c r="P298" s="8">
        <f t="shared" si="39"/>
        <v>0</v>
      </c>
    </row>
    <row r="299" spans="2:16" x14ac:dyDescent="0.3">
      <c r="B299" t="s">
        <v>696</v>
      </c>
      <c r="C299">
        <v>352</v>
      </c>
      <c r="D299">
        <v>343</v>
      </c>
      <c r="E299">
        <v>0</v>
      </c>
      <c r="F299" t="s">
        <v>696</v>
      </c>
      <c r="G299">
        <v>250</v>
      </c>
      <c r="H299">
        <v>10</v>
      </c>
      <c r="J299" s="8" t="str">
        <f t="shared" si="29"/>
        <v>延边朝鲜族自治州</v>
      </c>
      <c r="K299" s="8">
        <f t="shared" si="32"/>
        <v>352</v>
      </c>
      <c r="L299" s="8">
        <f t="shared" si="30"/>
        <v>343</v>
      </c>
      <c r="M299" s="8">
        <f t="shared" si="31"/>
        <v>0</v>
      </c>
      <c r="N299" s="8">
        <f t="shared" si="37"/>
        <v>250</v>
      </c>
      <c r="O299" s="8">
        <f t="shared" si="38"/>
        <v>10</v>
      </c>
      <c r="P299" s="8">
        <f t="shared" si="39"/>
        <v>0</v>
      </c>
    </row>
    <row r="300" spans="2:16" x14ac:dyDescent="0.3">
      <c r="B300" t="s">
        <v>697</v>
      </c>
      <c r="C300">
        <v>413</v>
      </c>
      <c r="D300">
        <v>158</v>
      </c>
      <c r="E300">
        <v>158</v>
      </c>
      <c r="F300" t="s">
        <v>697</v>
      </c>
      <c r="G300">
        <v>1068</v>
      </c>
      <c r="J300" s="8" t="str">
        <f t="shared" si="29"/>
        <v>盐城市</v>
      </c>
      <c r="K300" s="8">
        <f t="shared" si="32"/>
        <v>413</v>
      </c>
      <c r="L300" s="8">
        <f t="shared" si="30"/>
        <v>158</v>
      </c>
      <c r="M300" s="8">
        <f t="shared" si="31"/>
        <v>158</v>
      </c>
      <c r="N300" s="8">
        <f t="shared" si="37"/>
        <v>1068</v>
      </c>
      <c r="O300" s="8">
        <f t="shared" si="38"/>
        <v>0</v>
      </c>
      <c r="P300" s="8">
        <f t="shared" si="39"/>
        <v>0</v>
      </c>
    </row>
    <row r="301" spans="2:16" x14ac:dyDescent="0.3">
      <c r="B301" t="s">
        <v>698</v>
      </c>
      <c r="C301">
        <v>353</v>
      </c>
      <c r="D301">
        <v>142</v>
      </c>
      <c r="E301">
        <v>132</v>
      </c>
      <c r="F301" t="s">
        <v>698</v>
      </c>
      <c r="G301">
        <v>605</v>
      </c>
      <c r="H301">
        <v>1</v>
      </c>
      <c r="J301" s="8" t="str">
        <f t="shared" si="29"/>
        <v>扬州市</v>
      </c>
      <c r="K301" s="8">
        <f t="shared" si="32"/>
        <v>353</v>
      </c>
      <c r="L301" s="8">
        <f t="shared" si="30"/>
        <v>142</v>
      </c>
      <c r="M301" s="8">
        <f t="shared" si="31"/>
        <v>132</v>
      </c>
      <c r="N301" s="8">
        <f t="shared" si="37"/>
        <v>605</v>
      </c>
      <c r="O301" s="8">
        <f t="shared" si="38"/>
        <v>1</v>
      </c>
      <c r="P301" s="8">
        <f t="shared" si="39"/>
        <v>0</v>
      </c>
    </row>
    <row r="302" spans="2:16" x14ac:dyDescent="0.3">
      <c r="B302" t="s">
        <v>699</v>
      </c>
      <c r="C302">
        <v>21</v>
      </c>
      <c r="D302">
        <v>0</v>
      </c>
      <c r="E302">
        <v>0</v>
      </c>
      <c r="F302" t="s">
        <v>699</v>
      </c>
      <c r="G302">
        <v>101</v>
      </c>
      <c r="J302" s="8" t="str">
        <f t="shared" si="29"/>
        <v>阳江市</v>
      </c>
      <c r="K302" s="8">
        <f t="shared" si="32"/>
        <v>21</v>
      </c>
      <c r="L302" s="8">
        <f t="shared" si="30"/>
        <v>0</v>
      </c>
      <c r="M302" s="8">
        <f t="shared" si="31"/>
        <v>0</v>
      </c>
      <c r="N302" s="8">
        <f t="shared" si="37"/>
        <v>101</v>
      </c>
      <c r="O302" s="8">
        <f t="shared" si="38"/>
        <v>0</v>
      </c>
      <c r="P302" s="8">
        <f t="shared" si="39"/>
        <v>0</v>
      </c>
    </row>
    <row r="303" spans="2:16" x14ac:dyDescent="0.3">
      <c r="B303" t="s">
        <v>700</v>
      </c>
      <c r="C303">
        <v>86</v>
      </c>
      <c r="D303">
        <v>81</v>
      </c>
      <c r="E303">
        <v>0</v>
      </c>
      <c r="F303" t="s">
        <v>700</v>
      </c>
      <c r="G303">
        <v>102</v>
      </c>
      <c r="H303">
        <v>3</v>
      </c>
      <c r="J303" s="8" t="str">
        <f t="shared" si="29"/>
        <v>阳泉市</v>
      </c>
      <c r="K303" s="8">
        <f t="shared" si="32"/>
        <v>86</v>
      </c>
      <c r="L303" s="8">
        <f t="shared" si="30"/>
        <v>81</v>
      </c>
      <c r="M303" s="8">
        <f t="shared" si="31"/>
        <v>0</v>
      </c>
      <c r="N303" s="8">
        <f t="shared" si="37"/>
        <v>102</v>
      </c>
      <c r="O303" s="8">
        <f t="shared" si="38"/>
        <v>3</v>
      </c>
      <c r="P303" s="8">
        <f t="shared" si="39"/>
        <v>0</v>
      </c>
    </row>
    <row r="304" spans="2:16" x14ac:dyDescent="0.3">
      <c r="B304" t="s">
        <v>701</v>
      </c>
      <c r="C304">
        <v>104</v>
      </c>
      <c r="D304">
        <v>94</v>
      </c>
      <c r="E304">
        <v>0</v>
      </c>
      <c r="F304" t="s">
        <v>701</v>
      </c>
      <c r="G304">
        <v>40</v>
      </c>
      <c r="J304" s="8" t="str">
        <f t="shared" si="29"/>
        <v>伊春市</v>
      </c>
      <c r="K304" s="8">
        <f t="shared" si="32"/>
        <v>104</v>
      </c>
      <c r="L304" s="8">
        <f t="shared" si="30"/>
        <v>94</v>
      </c>
      <c r="M304" s="8">
        <f t="shared" si="31"/>
        <v>0</v>
      </c>
      <c r="N304" s="8">
        <f t="shared" si="37"/>
        <v>40</v>
      </c>
      <c r="O304" s="8">
        <f t="shared" si="38"/>
        <v>0</v>
      </c>
      <c r="P304" s="8">
        <f t="shared" si="39"/>
        <v>0</v>
      </c>
    </row>
    <row r="305" spans="2:16" x14ac:dyDescent="0.3">
      <c r="B305" t="s">
        <v>702</v>
      </c>
      <c r="C305">
        <v>60</v>
      </c>
      <c r="D305">
        <v>21</v>
      </c>
      <c r="E305">
        <v>27</v>
      </c>
      <c r="F305" t="s">
        <v>702</v>
      </c>
      <c r="G305">
        <v>244</v>
      </c>
      <c r="J305" s="8" t="str">
        <f t="shared" si="29"/>
        <v>伊犁哈萨克自治州</v>
      </c>
      <c r="K305" s="8">
        <f t="shared" si="32"/>
        <v>60</v>
      </c>
      <c r="L305" s="8">
        <f t="shared" si="30"/>
        <v>21</v>
      </c>
      <c r="M305" s="8">
        <f t="shared" si="31"/>
        <v>27</v>
      </c>
      <c r="N305" s="8">
        <f t="shared" si="37"/>
        <v>244</v>
      </c>
      <c r="O305" s="8">
        <f t="shared" si="38"/>
        <v>0</v>
      </c>
      <c r="P305" s="8">
        <f t="shared" si="39"/>
        <v>0</v>
      </c>
    </row>
    <row r="306" spans="2:16" x14ac:dyDescent="0.3">
      <c r="B306" t="s">
        <v>703</v>
      </c>
      <c r="C306">
        <v>88</v>
      </c>
      <c r="D306">
        <v>75</v>
      </c>
      <c r="E306">
        <v>0</v>
      </c>
      <c r="F306" t="s">
        <v>703</v>
      </c>
      <c r="G306">
        <v>177</v>
      </c>
      <c r="H306">
        <v>2</v>
      </c>
      <c r="J306" s="8" t="str">
        <f t="shared" si="29"/>
        <v>宜宾市</v>
      </c>
      <c r="K306" s="8">
        <f t="shared" si="32"/>
        <v>88</v>
      </c>
      <c r="L306" s="8">
        <f t="shared" si="30"/>
        <v>75</v>
      </c>
      <c r="M306" s="8">
        <f t="shared" si="31"/>
        <v>0</v>
      </c>
      <c r="N306" s="8">
        <f t="shared" si="37"/>
        <v>177</v>
      </c>
      <c r="O306" s="8">
        <f t="shared" si="38"/>
        <v>2</v>
      </c>
      <c r="P306" s="8">
        <f t="shared" si="39"/>
        <v>0</v>
      </c>
    </row>
    <row r="307" spans="2:16" x14ac:dyDescent="0.3">
      <c r="B307" t="s">
        <v>704</v>
      </c>
      <c r="C307">
        <v>299</v>
      </c>
      <c r="D307">
        <v>126</v>
      </c>
      <c r="E307">
        <v>0</v>
      </c>
      <c r="F307" t="s">
        <v>704</v>
      </c>
      <c r="G307">
        <v>840</v>
      </c>
      <c r="I307">
        <v>1</v>
      </c>
      <c r="J307" s="8" t="str">
        <f t="shared" si="29"/>
        <v>宜昌市</v>
      </c>
      <c r="K307" s="8">
        <f t="shared" si="32"/>
        <v>299</v>
      </c>
      <c r="L307" s="8">
        <f t="shared" si="30"/>
        <v>126</v>
      </c>
      <c r="M307" s="8">
        <f t="shared" si="31"/>
        <v>0</v>
      </c>
      <c r="N307" s="8">
        <f t="shared" si="37"/>
        <v>840</v>
      </c>
      <c r="O307" s="8">
        <f t="shared" si="38"/>
        <v>0</v>
      </c>
      <c r="P307" s="8">
        <f t="shared" si="39"/>
        <v>1</v>
      </c>
    </row>
    <row r="308" spans="2:16" x14ac:dyDescent="0.3">
      <c r="B308" t="s">
        <v>705</v>
      </c>
      <c r="C308">
        <v>375</v>
      </c>
      <c r="D308">
        <v>337</v>
      </c>
      <c r="E308">
        <v>0</v>
      </c>
      <c r="F308" t="s">
        <v>705</v>
      </c>
      <c r="G308">
        <v>243</v>
      </c>
      <c r="H308">
        <v>1</v>
      </c>
      <c r="J308" s="8" t="str">
        <f t="shared" si="29"/>
        <v>宜春市</v>
      </c>
      <c r="K308" s="8">
        <f t="shared" si="32"/>
        <v>375</v>
      </c>
      <c r="L308" s="8">
        <f t="shared" si="30"/>
        <v>337</v>
      </c>
      <c r="M308" s="8">
        <f t="shared" si="31"/>
        <v>0</v>
      </c>
      <c r="N308" s="8">
        <f t="shared" si="37"/>
        <v>243</v>
      </c>
      <c r="O308" s="8">
        <f t="shared" si="38"/>
        <v>1</v>
      </c>
      <c r="P308" s="8">
        <f t="shared" si="39"/>
        <v>0</v>
      </c>
    </row>
    <row r="309" spans="2:16" x14ac:dyDescent="0.3">
      <c r="B309" t="s">
        <v>706</v>
      </c>
      <c r="C309">
        <v>961</v>
      </c>
      <c r="D309">
        <v>829</v>
      </c>
      <c r="E309">
        <v>0</v>
      </c>
      <c r="F309" t="s">
        <v>706</v>
      </c>
      <c r="G309">
        <v>214</v>
      </c>
      <c r="J309" s="8" t="str">
        <f t="shared" si="29"/>
        <v>益阳市</v>
      </c>
      <c r="K309" s="8">
        <f t="shared" si="32"/>
        <v>961</v>
      </c>
      <c r="L309" s="8">
        <f t="shared" si="30"/>
        <v>829</v>
      </c>
      <c r="M309" s="8">
        <f t="shared" si="31"/>
        <v>0</v>
      </c>
      <c r="N309" s="8">
        <f t="shared" si="37"/>
        <v>214</v>
      </c>
      <c r="O309" s="8">
        <f t="shared" si="38"/>
        <v>0</v>
      </c>
      <c r="P309" s="8">
        <f t="shared" si="39"/>
        <v>0</v>
      </c>
    </row>
    <row r="310" spans="2:16" x14ac:dyDescent="0.3">
      <c r="B310" t="s">
        <v>707</v>
      </c>
      <c r="C310">
        <v>646</v>
      </c>
      <c r="D310">
        <v>587</v>
      </c>
      <c r="E310">
        <v>0</v>
      </c>
      <c r="F310" t="s">
        <v>707</v>
      </c>
      <c r="G310">
        <v>371</v>
      </c>
      <c r="H310">
        <v>42</v>
      </c>
      <c r="J310" s="8" t="str">
        <f t="shared" si="29"/>
        <v>银川市</v>
      </c>
      <c r="K310" s="8">
        <f t="shared" si="32"/>
        <v>646</v>
      </c>
      <c r="L310" s="8">
        <f t="shared" si="30"/>
        <v>587</v>
      </c>
      <c r="M310" s="8">
        <f t="shared" si="31"/>
        <v>0</v>
      </c>
      <c r="N310" s="8">
        <f t="shared" si="37"/>
        <v>371</v>
      </c>
      <c r="O310" s="8">
        <f t="shared" si="38"/>
        <v>42</v>
      </c>
      <c r="P310" s="8">
        <f t="shared" si="39"/>
        <v>0</v>
      </c>
    </row>
    <row r="311" spans="2:16" x14ac:dyDescent="0.3">
      <c r="B311" t="s">
        <v>708</v>
      </c>
      <c r="C311">
        <v>107</v>
      </c>
      <c r="D311">
        <v>95</v>
      </c>
      <c r="E311">
        <v>0</v>
      </c>
      <c r="F311" t="s">
        <v>708</v>
      </c>
      <c r="G311">
        <v>118</v>
      </c>
      <c r="J311" s="8" t="str">
        <f t="shared" si="29"/>
        <v>鹰潭市</v>
      </c>
      <c r="K311" s="8">
        <f t="shared" si="32"/>
        <v>107</v>
      </c>
      <c r="L311" s="8">
        <f t="shared" si="30"/>
        <v>95</v>
      </c>
      <c r="M311" s="8">
        <f t="shared" si="31"/>
        <v>0</v>
      </c>
      <c r="N311" s="8">
        <f t="shared" si="37"/>
        <v>118</v>
      </c>
      <c r="O311" s="8">
        <f t="shared" si="38"/>
        <v>0</v>
      </c>
      <c r="P311" s="8">
        <f t="shared" si="39"/>
        <v>0</v>
      </c>
    </row>
    <row r="312" spans="2:16" x14ac:dyDescent="0.3">
      <c r="B312" t="s">
        <v>709</v>
      </c>
      <c r="C312">
        <v>288</v>
      </c>
      <c r="D312">
        <v>188</v>
      </c>
      <c r="E312">
        <v>72</v>
      </c>
      <c r="F312" t="s">
        <v>709</v>
      </c>
      <c r="G312">
        <v>253</v>
      </c>
      <c r="J312" s="8" t="str">
        <f t="shared" si="29"/>
        <v>营口市</v>
      </c>
      <c r="K312" s="8">
        <f t="shared" si="32"/>
        <v>288</v>
      </c>
      <c r="L312" s="8">
        <f t="shared" si="30"/>
        <v>188</v>
      </c>
      <c r="M312" s="8">
        <f t="shared" si="31"/>
        <v>72</v>
      </c>
      <c r="N312" s="8">
        <f t="shared" si="37"/>
        <v>253</v>
      </c>
      <c r="O312" s="8">
        <f t="shared" si="38"/>
        <v>0</v>
      </c>
      <c r="P312" s="8">
        <f t="shared" si="39"/>
        <v>0</v>
      </c>
    </row>
    <row r="313" spans="2:16" x14ac:dyDescent="0.3">
      <c r="B313" t="s">
        <v>710</v>
      </c>
      <c r="C313">
        <v>484</v>
      </c>
      <c r="D313">
        <v>264</v>
      </c>
      <c r="E313">
        <v>0</v>
      </c>
      <c r="F313" t="s">
        <v>710</v>
      </c>
      <c r="G313">
        <v>304</v>
      </c>
      <c r="J313" s="8" t="str">
        <f t="shared" si="29"/>
        <v>永州市</v>
      </c>
      <c r="K313" s="8">
        <f t="shared" si="32"/>
        <v>484</v>
      </c>
      <c r="L313" s="8">
        <f t="shared" si="30"/>
        <v>264</v>
      </c>
      <c r="M313" s="8">
        <f t="shared" si="31"/>
        <v>0</v>
      </c>
      <c r="N313" s="8">
        <f t="shared" si="37"/>
        <v>304</v>
      </c>
      <c r="O313" s="8">
        <f t="shared" si="38"/>
        <v>0</v>
      </c>
      <c r="P313" s="8">
        <f t="shared" si="39"/>
        <v>0</v>
      </c>
    </row>
    <row r="314" spans="2:16" x14ac:dyDescent="0.3">
      <c r="B314" t="s">
        <v>711</v>
      </c>
      <c r="C314">
        <v>148</v>
      </c>
      <c r="D314">
        <v>68</v>
      </c>
      <c r="E314">
        <v>10</v>
      </c>
      <c r="F314" t="s">
        <v>711</v>
      </c>
      <c r="G314">
        <v>201</v>
      </c>
      <c r="J314" s="8" t="str">
        <f t="shared" si="29"/>
        <v>榆林市</v>
      </c>
      <c r="K314" s="8">
        <f t="shared" si="32"/>
        <v>148</v>
      </c>
      <c r="L314" s="8">
        <f t="shared" si="30"/>
        <v>68</v>
      </c>
      <c r="M314" s="8">
        <f t="shared" si="31"/>
        <v>10</v>
      </c>
      <c r="N314" s="8">
        <f t="shared" si="37"/>
        <v>201</v>
      </c>
      <c r="O314" s="8">
        <f t="shared" si="38"/>
        <v>0</v>
      </c>
      <c r="P314" s="8">
        <f t="shared" si="39"/>
        <v>0</v>
      </c>
    </row>
    <row r="315" spans="2:16" x14ac:dyDescent="0.3">
      <c r="B315" t="s">
        <v>712</v>
      </c>
      <c r="C315">
        <v>423</v>
      </c>
      <c r="D315">
        <v>111</v>
      </c>
      <c r="E315">
        <v>0</v>
      </c>
      <c r="F315" t="s">
        <v>712</v>
      </c>
      <c r="G315">
        <v>176</v>
      </c>
      <c r="J315" s="8" t="str">
        <f t="shared" si="29"/>
        <v>玉林市</v>
      </c>
      <c r="K315" s="8">
        <f t="shared" si="32"/>
        <v>423</v>
      </c>
      <c r="L315" s="8">
        <f t="shared" si="30"/>
        <v>111</v>
      </c>
      <c r="M315" s="8">
        <f t="shared" si="31"/>
        <v>0</v>
      </c>
      <c r="N315" s="8">
        <f t="shared" si="37"/>
        <v>176</v>
      </c>
      <c r="O315" s="8">
        <f t="shared" si="38"/>
        <v>0</v>
      </c>
      <c r="P315" s="8">
        <f t="shared" si="39"/>
        <v>0</v>
      </c>
    </row>
    <row r="316" spans="2:16" x14ac:dyDescent="0.3">
      <c r="B316" t="s">
        <v>713</v>
      </c>
      <c r="C316">
        <v>12</v>
      </c>
      <c r="D316">
        <v>12</v>
      </c>
      <c r="E316">
        <v>0</v>
      </c>
      <c r="F316" t="s">
        <v>713</v>
      </c>
      <c r="G316">
        <v>31</v>
      </c>
      <c r="J316" s="8" t="str">
        <f t="shared" si="29"/>
        <v>玉树藏族自治州</v>
      </c>
      <c r="K316" s="8">
        <f t="shared" si="32"/>
        <v>12</v>
      </c>
      <c r="L316" s="8">
        <f t="shared" si="30"/>
        <v>12</v>
      </c>
      <c r="M316" s="8">
        <f t="shared" si="31"/>
        <v>0</v>
      </c>
      <c r="N316" s="8">
        <f t="shared" si="37"/>
        <v>31</v>
      </c>
      <c r="O316" s="8">
        <f t="shared" si="38"/>
        <v>0</v>
      </c>
      <c r="P316" s="8">
        <f t="shared" si="39"/>
        <v>0</v>
      </c>
    </row>
    <row r="317" spans="2:16" x14ac:dyDescent="0.3">
      <c r="B317" t="s">
        <v>714</v>
      </c>
      <c r="C317">
        <v>85</v>
      </c>
      <c r="D317">
        <v>85</v>
      </c>
      <c r="E317">
        <v>0</v>
      </c>
      <c r="F317" t="s">
        <v>714</v>
      </c>
      <c r="G317">
        <v>220</v>
      </c>
      <c r="J317" s="8" t="str">
        <f t="shared" si="29"/>
        <v>玉溪市</v>
      </c>
      <c r="K317" s="8">
        <f t="shared" si="32"/>
        <v>85</v>
      </c>
      <c r="L317" s="8">
        <f t="shared" si="30"/>
        <v>85</v>
      </c>
      <c r="M317" s="8">
        <f t="shared" si="31"/>
        <v>0</v>
      </c>
      <c r="N317" s="8">
        <f t="shared" si="37"/>
        <v>220</v>
      </c>
      <c r="O317" s="8">
        <f t="shared" si="38"/>
        <v>0</v>
      </c>
      <c r="P317" s="8">
        <f t="shared" si="39"/>
        <v>0</v>
      </c>
    </row>
    <row r="318" spans="2:16" x14ac:dyDescent="0.3">
      <c r="B318" t="s">
        <v>715</v>
      </c>
      <c r="C318">
        <v>474</v>
      </c>
      <c r="D318">
        <v>329</v>
      </c>
      <c r="E318">
        <v>0</v>
      </c>
      <c r="F318" t="s">
        <v>715</v>
      </c>
      <c r="G318">
        <v>279</v>
      </c>
      <c r="J318" s="8" t="str">
        <f t="shared" si="29"/>
        <v>岳阳市</v>
      </c>
      <c r="K318" s="8">
        <f t="shared" si="32"/>
        <v>474</v>
      </c>
      <c r="L318" s="8">
        <f t="shared" si="30"/>
        <v>329</v>
      </c>
      <c r="M318" s="8">
        <f t="shared" si="31"/>
        <v>0</v>
      </c>
      <c r="N318" s="8">
        <f t="shared" si="37"/>
        <v>279</v>
      </c>
      <c r="O318" s="8">
        <f t="shared" si="38"/>
        <v>0</v>
      </c>
      <c r="P318" s="8">
        <f t="shared" si="39"/>
        <v>0</v>
      </c>
    </row>
    <row r="319" spans="2:16" x14ac:dyDescent="0.3">
      <c r="B319" t="s">
        <v>716</v>
      </c>
      <c r="C319">
        <v>34</v>
      </c>
      <c r="D319">
        <v>0</v>
      </c>
      <c r="E319">
        <v>0</v>
      </c>
      <c r="F319" t="s">
        <v>716</v>
      </c>
      <c r="G319">
        <v>94</v>
      </c>
      <c r="J319" s="8" t="str">
        <f t="shared" si="29"/>
        <v>云浮市</v>
      </c>
      <c r="K319" s="8">
        <f t="shared" si="32"/>
        <v>34</v>
      </c>
      <c r="L319" s="8">
        <f t="shared" si="30"/>
        <v>0</v>
      </c>
      <c r="M319" s="8">
        <f t="shared" si="31"/>
        <v>0</v>
      </c>
      <c r="N319" s="8">
        <f t="shared" si="37"/>
        <v>94</v>
      </c>
      <c r="O319" s="8">
        <f t="shared" si="38"/>
        <v>0</v>
      </c>
      <c r="P319" s="8">
        <f t="shared" si="39"/>
        <v>0</v>
      </c>
    </row>
    <row r="320" spans="2:16" x14ac:dyDescent="0.3">
      <c r="B320" t="s">
        <v>717</v>
      </c>
      <c r="C320">
        <v>131</v>
      </c>
      <c r="D320">
        <v>63</v>
      </c>
      <c r="E320">
        <v>0</v>
      </c>
      <c r="F320" t="s">
        <v>717</v>
      </c>
      <c r="G320">
        <v>163</v>
      </c>
      <c r="H320">
        <v>1</v>
      </c>
      <c r="J320" s="8" t="str">
        <f t="shared" si="29"/>
        <v>运城市</v>
      </c>
      <c r="K320" s="8">
        <f t="shared" si="32"/>
        <v>131</v>
      </c>
      <c r="L320" s="8">
        <f t="shared" si="30"/>
        <v>63</v>
      </c>
      <c r="M320" s="8">
        <f t="shared" si="31"/>
        <v>0</v>
      </c>
      <c r="N320" s="8">
        <f t="shared" si="37"/>
        <v>163</v>
      </c>
      <c r="O320" s="8">
        <f t="shared" si="38"/>
        <v>1</v>
      </c>
      <c r="P320" s="8">
        <f t="shared" si="39"/>
        <v>0</v>
      </c>
    </row>
    <row r="321" spans="2:16" x14ac:dyDescent="0.3">
      <c r="B321" t="s">
        <v>718</v>
      </c>
      <c r="C321">
        <v>128</v>
      </c>
      <c r="D321">
        <v>49</v>
      </c>
      <c r="E321">
        <v>30</v>
      </c>
      <c r="F321" t="s">
        <v>718</v>
      </c>
      <c r="G321">
        <v>173</v>
      </c>
      <c r="J321" s="8" t="str">
        <f t="shared" si="29"/>
        <v>枣庄市</v>
      </c>
      <c r="K321" s="8">
        <f t="shared" si="32"/>
        <v>128</v>
      </c>
      <c r="L321" s="8">
        <f t="shared" si="30"/>
        <v>49</v>
      </c>
      <c r="M321" s="8">
        <f t="shared" si="31"/>
        <v>30</v>
      </c>
      <c r="N321" s="8">
        <f t="shared" si="37"/>
        <v>173</v>
      </c>
      <c r="O321" s="8">
        <f t="shared" si="38"/>
        <v>0</v>
      </c>
      <c r="P321" s="8">
        <f t="shared" si="39"/>
        <v>0</v>
      </c>
    </row>
    <row r="322" spans="2:16" x14ac:dyDescent="0.3">
      <c r="B322" t="s">
        <v>719</v>
      </c>
      <c r="C322">
        <v>142</v>
      </c>
      <c r="D322">
        <v>0</v>
      </c>
      <c r="E322">
        <v>2</v>
      </c>
      <c r="F322" t="s">
        <v>719</v>
      </c>
      <c r="G322">
        <v>194</v>
      </c>
      <c r="H322">
        <v>5</v>
      </c>
      <c r="J322" s="8" t="str">
        <f t="shared" si="29"/>
        <v>湛江市</v>
      </c>
      <c r="K322" s="8">
        <f t="shared" si="32"/>
        <v>142</v>
      </c>
      <c r="L322" s="8">
        <f t="shared" si="30"/>
        <v>0</v>
      </c>
      <c r="M322" s="8">
        <f t="shared" si="31"/>
        <v>2</v>
      </c>
      <c r="N322" s="8">
        <f t="shared" si="37"/>
        <v>194</v>
      </c>
      <c r="O322" s="8">
        <f t="shared" si="38"/>
        <v>5</v>
      </c>
      <c r="P322" s="8">
        <f t="shared" si="39"/>
        <v>0</v>
      </c>
    </row>
    <row r="323" spans="2:16" x14ac:dyDescent="0.3">
      <c r="B323" t="s">
        <v>720</v>
      </c>
      <c r="C323">
        <v>144</v>
      </c>
      <c r="D323">
        <v>57</v>
      </c>
      <c r="E323">
        <v>0</v>
      </c>
      <c r="F323" t="s">
        <v>720</v>
      </c>
      <c r="G323">
        <v>407</v>
      </c>
      <c r="J323" s="8" t="str">
        <f t="shared" si="29"/>
        <v>张家界市</v>
      </c>
      <c r="K323" s="8">
        <f t="shared" si="32"/>
        <v>144</v>
      </c>
      <c r="L323" s="8">
        <f t="shared" si="30"/>
        <v>57</v>
      </c>
      <c r="M323" s="8">
        <f t="shared" si="31"/>
        <v>0</v>
      </c>
      <c r="N323" s="8">
        <f t="shared" si="37"/>
        <v>407</v>
      </c>
      <c r="O323" s="8">
        <f t="shared" si="38"/>
        <v>0</v>
      </c>
      <c r="P323" s="8">
        <f t="shared" si="39"/>
        <v>0</v>
      </c>
    </row>
    <row r="324" spans="2:16" x14ac:dyDescent="0.3">
      <c r="B324" t="s">
        <v>721</v>
      </c>
      <c r="C324">
        <v>162</v>
      </c>
      <c r="D324">
        <v>142</v>
      </c>
      <c r="E324">
        <v>18</v>
      </c>
      <c r="F324" t="s">
        <v>721</v>
      </c>
      <c r="G324">
        <v>338</v>
      </c>
      <c r="J324" s="8" t="str">
        <f t="shared" ref="J324:J345" si="40">IF(B324&gt;0,B324,0)</f>
        <v>张家口市</v>
      </c>
      <c r="K324" s="8">
        <f t="shared" si="32"/>
        <v>162</v>
      </c>
      <c r="L324" s="8">
        <f t="shared" ref="L324:L345" si="41">IF(D324&gt;0,D324,0)</f>
        <v>142</v>
      </c>
      <c r="M324" s="8">
        <f t="shared" ref="M324:M345" si="42">IF(E324&gt;0,E324,0)</f>
        <v>18</v>
      </c>
      <c r="N324" s="8">
        <f t="shared" si="37"/>
        <v>338</v>
      </c>
      <c r="O324" s="8">
        <f t="shared" si="38"/>
        <v>0</v>
      </c>
      <c r="P324" s="8">
        <f t="shared" si="39"/>
        <v>0</v>
      </c>
    </row>
    <row r="325" spans="2:16" x14ac:dyDescent="0.3">
      <c r="B325" t="s">
        <v>722</v>
      </c>
      <c r="C325">
        <v>36</v>
      </c>
      <c r="D325">
        <v>35</v>
      </c>
      <c r="E325">
        <v>0</v>
      </c>
      <c r="F325" t="s">
        <v>722</v>
      </c>
      <c r="G325">
        <v>87</v>
      </c>
      <c r="J325" s="8" t="str">
        <f t="shared" si="40"/>
        <v>张掖市</v>
      </c>
      <c r="K325" s="8">
        <f t="shared" ref="K325:K345" si="43">IF(C325&gt;0,C325,0)</f>
        <v>36</v>
      </c>
      <c r="L325" s="8">
        <f t="shared" si="41"/>
        <v>35</v>
      </c>
      <c r="M325" s="8">
        <f t="shared" si="42"/>
        <v>0</v>
      </c>
      <c r="N325" s="8">
        <f t="shared" ref="N325:N345" si="44">IF(G325&gt;0,G325,0)</f>
        <v>87</v>
      </c>
      <c r="O325" s="8">
        <f t="shared" ref="O325:O345" si="45">IF(H325&gt;0,H325,0)</f>
        <v>0</v>
      </c>
      <c r="P325" s="8">
        <f t="shared" ref="P325:P345" si="46">IF(I325&gt;0,I325,0)</f>
        <v>0</v>
      </c>
    </row>
    <row r="326" spans="2:16" x14ac:dyDescent="0.3">
      <c r="B326" t="s">
        <v>723</v>
      </c>
      <c r="C326">
        <v>314</v>
      </c>
      <c r="D326">
        <v>220</v>
      </c>
      <c r="E326">
        <v>0</v>
      </c>
      <c r="F326" t="s">
        <v>723</v>
      </c>
      <c r="G326">
        <v>171</v>
      </c>
      <c r="J326" s="8" t="str">
        <f t="shared" si="40"/>
        <v>漳州市</v>
      </c>
      <c r="K326" s="8">
        <f t="shared" si="43"/>
        <v>314</v>
      </c>
      <c r="L326" s="8">
        <f t="shared" si="41"/>
        <v>220</v>
      </c>
      <c r="M326" s="8">
        <f t="shared" si="42"/>
        <v>0</v>
      </c>
      <c r="N326" s="8">
        <f t="shared" si="44"/>
        <v>171</v>
      </c>
      <c r="O326" s="8">
        <f t="shared" si="45"/>
        <v>0</v>
      </c>
      <c r="P326" s="8">
        <f t="shared" si="46"/>
        <v>0</v>
      </c>
    </row>
    <row r="327" spans="2:16" x14ac:dyDescent="0.3">
      <c r="B327" t="s">
        <v>724</v>
      </c>
      <c r="C327">
        <v>793</v>
      </c>
      <c r="D327">
        <v>184</v>
      </c>
      <c r="E327">
        <v>10</v>
      </c>
      <c r="F327" t="s">
        <v>724</v>
      </c>
      <c r="G327">
        <v>1290</v>
      </c>
      <c r="H327">
        <v>1</v>
      </c>
      <c r="J327" s="8" t="str">
        <f t="shared" si="40"/>
        <v>长春市</v>
      </c>
      <c r="K327" s="8">
        <f t="shared" si="43"/>
        <v>793</v>
      </c>
      <c r="L327" s="8">
        <f t="shared" si="41"/>
        <v>184</v>
      </c>
      <c r="M327" s="8">
        <f t="shared" si="42"/>
        <v>10</v>
      </c>
      <c r="N327" s="8">
        <f t="shared" si="44"/>
        <v>1290</v>
      </c>
      <c r="O327" s="8">
        <f t="shared" si="45"/>
        <v>1</v>
      </c>
      <c r="P327" s="8">
        <f t="shared" si="46"/>
        <v>0</v>
      </c>
    </row>
    <row r="328" spans="2:16" x14ac:dyDescent="0.3">
      <c r="B328" t="s">
        <v>725</v>
      </c>
      <c r="C328">
        <v>3121</v>
      </c>
      <c r="D328">
        <v>2943</v>
      </c>
      <c r="E328">
        <v>110</v>
      </c>
      <c r="F328" t="s">
        <v>725</v>
      </c>
      <c r="G328">
        <v>3212</v>
      </c>
      <c r="H328">
        <v>6</v>
      </c>
      <c r="J328" s="8" t="str">
        <f t="shared" si="40"/>
        <v>长沙市</v>
      </c>
      <c r="K328" s="8">
        <f t="shared" si="43"/>
        <v>3121</v>
      </c>
      <c r="L328" s="8">
        <f t="shared" si="41"/>
        <v>2943</v>
      </c>
      <c r="M328" s="8">
        <f t="shared" si="42"/>
        <v>110</v>
      </c>
      <c r="N328" s="8">
        <f t="shared" si="44"/>
        <v>3212</v>
      </c>
      <c r="O328" s="8">
        <f t="shared" si="45"/>
        <v>6</v>
      </c>
      <c r="P328" s="8">
        <f t="shared" si="46"/>
        <v>0</v>
      </c>
    </row>
    <row r="329" spans="2:16" x14ac:dyDescent="0.3">
      <c r="B329" t="s">
        <v>726</v>
      </c>
      <c r="C329">
        <v>268</v>
      </c>
      <c r="D329">
        <v>261</v>
      </c>
      <c r="E329">
        <v>0</v>
      </c>
      <c r="F329" t="s">
        <v>726</v>
      </c>
      <c r="G329">
        <v>155</v>
      </c>
      <c r="H329">
        <v>2</v>
      </c>
      <c r="J329" s="8" t="str">
        <f t="shared" si="40"/>
        <v>长治市</v>
      </c>
      <c r="K329" s="8">
        <f t="shared" si="43"/>
        <v>268</v>
      </c>
      <c r="L329" s="8">
        <f t="shared" si="41"/>
        <v>261</v>
      </c>
      <c r="M329" s="8">
        <f t="shared" si="42"/>
        <v>0</v>
      </c>
      <c r="N329" s="8">
        <f t="shared" si="44"/>
        <v>155</v>
      </c>
      <c r="O329" s="8">
        <f t="shared" si="45"/>
        <v>2</v>
      </c>
      <c r="P329" s="8">
        <f t="shared" si="46"/>
        <v>0</v>
      </c>
    </row>
    <row r="330" spans="2:16" x14ac:dyDescent="0.3">
      <c r="B330" t="s">
        <v>727</v>
      </c>
      <c r="C330">
        <v>63</v>
      </c>
      <c r="D330">
        <v>24</v>
      </c>
      <c r="E330">
        <v>0</v>
      </c>
      <c r="F330" t="s">
        <v>727</v>
      </c>
      <c r="G330">
        <v>224</v>
      </c>
      <c r="J330" s="8" t="str">
        <f t="shared" si="40"/>
        <v>昭通市</v>
      </c>
      <c r="K330" s="8">
        <f t="shared" si="43"/>
        <v>63</v>
      </c>
      <c r="L330" s="8">
        <f t="shared" si="41"/>
        <v>24</v>
      </c>
      <c r="M330" s="8">
        <f t="shared" si="42"/>
        <v>0</v>
      </c>
      <c r="N330" s="8">
        <f t="shared" si="44"/>
        <v>224</v>
      </c>
      <c r="O330" s="8">
        <f t="shared" si="45"/>
        <v>0</v>
      </c>
      <c r="P330" s="8">
        <f t="shared" si="46"/>
        <v>0</v>
      </c>
    </row>
    <row r="331" spans="2:16" x14ac:dyDescent="0.3">
      <c r="B331" t="s">
        <v>728</v>
      </c>
      <c r="C331">
        <v>87</v>
      </c>
      <c r="D331">
        <v>40</v>
      </c>
      <c r="E331">
        <v>0</v>
      </c>
      <c r="F331" t="s">
        <v>728</v>
      </c>
      <c r="G331">
        <v>226</v>
      </c>
      <c r="H331">
        <v>17</v>
      </c>
      <c r="J331" s="8" t="str">
        <f t="shared" si="40"/>
        <v>肇庆市</v>
      </c>
      <c r="K331" s="8">
        <f t="shared" si="43"/>
        <v>87</v>
      </c>
      <c r="L331" s="8">
        <f t="shared" si="41"/>
        <v>40</v>
      </c>
      <c r="M331" s="8">
        <f t="shared" si="42"/>
        <v>0</v>
      </c>
      <c r="N331" s="8">
        <f t="shared" si="44"/>
        <v>226</v>
      </c>
      <c r="O331" s="8">
        <f t="shared" si="45"/>
        <v>17</v>
      </c>
      <c r="P331" s="8">
        <f t="shared" si="46"/>
        <v>0</v>
      </c>
    </row>
    <row r="332" spans="2:16" x14ac:dyDescent="0.3">
      <c r="B332" t="s">
        <v>729</v>
      </c>
      <c r="C332">
        <v>539</v>
      </c>
      <c r="D332">
        <v>335</v>
      </c>
      <c r="E332">
        <v>18</v>
      </c>
      <c r="F332" t="s">
        <v>729</v>
      </c>
      <c r="G332">
        <v>517</v>
      </c>
      <c r="H332">
        <v>53</v>
      </c>
      <c r="I332">
        <v>20</v>
      </c>
      <c r="J332" s="8" t="str">
        <f t="shared" si="40"/>
        <v>镇江市</v>
      </c>
      <c r="K332" s="8">
        <f t="shared" si="43"/>
        <v>539</v>
      </c>
      <c r="L332" s="8">
        <f t="shared" si="41"/>
        <v>335</v>
      </c>
      <c r="M332" s="8">
        <f t="shared" si="42"/>
        <v>18</v>
      </c>
      <c r="N332" s="8">
        <f t="shared" si="44"/>
        <v>517</v>
      </c>
      <c r="O332" s="8">
        <f t="shared" si="45"/>
        <v>53</v>
      </c>
      <c r="P332" s="8">
        <f t="shared" si="46"/>
        <v>20</v>
      </c>
    </row>
    <row r="333" spans="2:16" x14ac:dyDescent="0.3">
      <c r="B333" t="s">
        <v>730</v>
      </c>
      <c r="C333">
        <v>2522</v>
      </c>
      <c r="D333">
        <v>1501</v>
      </c>
      <c r="E333">
        <v>47</v>
      </c>
      <c r="F333" t="s">
        <v>730</v>
      </c>
      <c r="G333">
        <v>3765</v>
      </c>
      <c r="H333">
        <v>170</v>
      </c>
      <c r="J333" s="8" t="str">
        <f t="shared" si="40"/>
        <v>郑州市</v>
      </c>
      <c r="K333" s="8">
        <f t="shared" si="43"/>
        <v>2522</v>
      </c>
      <c r="L333" s="8">
        <f t="shared" si="41"/>
        <v>1501</v>
      </c>
      <c r="M333" s="8">
        <f t="shared" si="42"/>
        <v>47</v>
      </c>
      <c r="N333" s="8">
        <f t="shared" si="44"/>
        <v>3765</v>
      </c>
      <c r="O333" s="8">
        <f t="shared" si="45"/>
        <v>170</v>
      </c>
      <c r="P333" s="8">
        <f t="shared" si="46"/>
        <v>0</v>
      </c>
    </row>
    <row r="334" spans="2:16" x14ac:dyDescent="0.3">
      <c r="B334" t="s">
        <v>731</v>
      </c>
      <c r="C334">
        <v>55</v>
      </c>
      <c r="D334">
        <v>0</v>
      </c>
      <c r="E334">
        <v>10</v>
      </c>
      <c r="F334" t="s">
        <v>731</v>
      </c>
      <c r="G334">
        <v>275</v>
      </c>
      <c r="H334">
        <v>58</v>
      </c>
      <c r="J334" s="8" t="str">
        <f t="shared" si="40"/>
        <v>中山市</v>
      </c>
      <c r="K334" s="8">
        <f t="shared" si="43"/>
        <v>55</v>
      </c>
      <c r="L334" s="8">
        <f t="shared" si="41"/>
        <v>0</v>
      </c>
      <c r="M334" s="8">
        <f t="shared" si="42"/>
        <v>10</v>
      </c>
      <c r="N334" s="8">
        <f t="shared" si="44"/>
        <v>275</v>
      </c>
      <c r="O334" s="8">
        <f t="shared" si="45"/>
        <v>58</v>
      </c>
      <c r="P334" s="8">
        <f t="shared" si="46"/>
        <v>0</v>
      </c>
    </row>
    <row r="335" spans="2:16" x14ac:dyDescent="0.3">
      <c r="B335" t="s">
        <v>732</v>
      </c>
      <c r="C335">
        <v>28</v>
      </c>
      <c r="D335">
        <v>0</v>
      </c>
      <c r="E335">
        <v>0</v>
      </c>
      <c r="F335" t="s">
        <v>732</v>
      </c>
      <c r="G335">
        <v>23</v>
      </c>
      <c r="J335" s="8" t="str">
        <f t="shared" si="40"/>
        <v>中卫市</v>
      </c>
      <c r="K335" s="8">
        <f t="shared" si="43"/>
        <v>28</v>
      </c>
      <c r="L335" s="8">
        <f t="shared" si="41"/>
        <v>0</v>
      </c>
      <c r="M335" s="8">
        <f t="shared" si="42"/>
        <v>0</v>
      </c>
      <c r="N335" s="8">
        <f t="shared" si="44"/>
        <v>23</v>
      </c>
      <c r="O335" s="8">
        <f t="shared" si="45"/>
        <v>0</v>
      </c>
      <c r="P335" s="8">
        <f t="shared" si="46"/>
        <v>0</v>
      </c>
    </row>
    <row r="336" spans="2:16" x14ac:dyDescent="0.3">
      <c r="B336" t="s">
        <v>733</v>
      </c>
      <c r="C336">
        <v>1320</v>
      </c>
      <c r="D336">
        <v>362</v>
      </c>
      <c r="E336">
        <v>577</v>
      </c>
      <c r="F336" t="s">
        <v>733</v>
      </c>
      <c r="G336">
        <v>5014</v>
      </c>
      <c r="H336">
        <v>11</v>
      </c>
      <c r="J336" s="8" t="str">
        <f t="shared" si="40"/>
        <v>重庆市</v>
      </c>
      <c r="K336" s="8">
        <f t="shared" si="43"/>
        <v>1320</v>
      </c>
      <c r="L336" s="8">
        <f t="shared" si="41"/>
        <v>362</v>
      </c>
      <c r="M336" s="8">
        <f t="shared" si="42"/>
        <v>577</v>
      </c>
      <c r="N336" s="8">
        <f t="shared" si="44"/>
        <v>5014</v>
      </c>
      <c r="O336" s="8">
        <f t="shared" si="45"/>
        <v>11</v>
      </c>
      <c r="P336" s="8">
        <f t="shared" si="46"/>
        <v>0</v>
      </c>
    </row>
    <row r="337" spans="2:16" x14ac:dyDescent="0.3">
      <c r="B337" t="s">
        <v>734</v>
      </c>
      <c r="C337">
        <v>138</v>
      </c>
      <c r="D337">
        <v>20</v>
      </c>
      <c r="E337">
        <v>68</v>
      </c>
      <c r="F337" t="s">
        <v>734</v>
      </c>
      <c r="G337">
        <v>283</v>
      </c>
      <c r="H337">
        <v>2</v>
      </c>
      <c r="J337" s="8" t="str">
        <f t="shared" si="40"/>
        <v>舟山市</v>
      </c>
      <c r="K337" s="8">
        <f t="shared" si="43"/>
        <v>138</v>
      </c>
      <c r="L337" s="8">
        <f t="shared" si="41"/>
        <v>20</v>
      </c>
      <c r="M337" s="8">
        <f t="shared" si="42"/>
        <v>68</v>
      </c>
      <c r="N337" s="8">
        <f t="shared" si="44"/>
        <v>283</v>
      </c>
      <c r="O337" s="8">
        <f t="shared" si="45"/>
        <v>2</v>
      </c>
      <c r="P337" s="8">
        <f t="shared" si="46"/>
        <v>0</v>
      </c>
    </row>
    <row r="338" spans="2:16" x14ac:dyDescent="0.3">
      <c r="B338" t="s">
        <v>735</v>
      </c>
      <c r="C338">
        <v>399</v>
      </c>
      <c r="D338">
        <v>47</v>
      </c>
      <c r="E338">
        <v>0</v>
      </c>
      <c r="F338" t="s">
        <v>735</v>
      </c>
      <c r="G338">
        <v>410</v>
      </c>
      <c r="J338" s="8" t="str">
        <f t="shared" si="40"/>
        <v>周口市</v>
      </c>
      <c r="K338" s="8">
        <f t="shared" si="43"/>
        <v>399</v>
      </c>
      <c r="L338" s="8">
        <f t="shared" si="41"/>
        <v>47</v>
      </c>
      <c r="M338" s="8">
        <f t="shared" si="42"/>
        <v>0</v>
      </c>
      <c r="N338" s="8">
        <f t="shared" si="44"/>
        <v>410</v>
      </c>
      <c r="O338" s="8">
        <f t="shared" si="45"/>
        <v>0</v>
      </c>
      <c r="P338" s="8">
        <f t="shared" si="46"/>
        <v>0</v>
      </c>
    </row>
    <row r="339" spans="2:16" x14ac:dyDescent="0.3">
      <c r="B339" t="s">
        <v>736</v>
      </c>
      <c r="C339">
        <v>316</v>
      </c>
      <c r="D339">
        <v>223</v>
      </c>
      <c r="E339">
        <v>0</v>
      </c>
      <c r="F339" t="s">
        <v>736</v>
      </c>
      <c r="G339">
        <v>279</v>
      </c>
      <c r="H339">
        <v>38</v>
      </c>
      <c r="J339" s="8" t="str">
        <f t="shared" si="40"/>
        <v>珠海市</v>
      </c>
      <c r="K339" s="8">
        <f t="shared" si="43"/>
        <v>316</v>
      </c>
      <c r="L339" s="8">
        <f t="shared" si="41"/>
        <v>223</v>
      </c>
      <c r="M339" s="8">
        <f t="shared" si="42"/>
        <v>0</v>
      </c>
      <c r="N339" s="8">
        <f t="shared" si="44"/>
        <v>279</v>
      </c>
      <c r="O339" s="8">
        <f t="shared" si="45"/>
        <v>38</v>
      </c>
      <c r="P339" s="8">
        <f t="shared" si="46"/>
        <v>0</v>
      </c>
    </row>
    <row r="340" spans="2:16" x14ac:dyDescent="0.3">
      <c r="B340" t="s">
        <v>737</v>
      </c>
      <c r="C340">
        <v>307</v>
      </c>
      <c r="D340">
        <v>129</v>
      </c>
      <c r="E340">
        <v>3</v>
      </c>
      <c r="F340" t="s">
        <v>737</v>
      </c>
      <c r="G340">
        <v>290</v>
      </c>
      <c r="H340">
        <v>1</v>
      </c>
      <c r="J340" s="8" t="str">
        <f t="shared" si="40"/>
        <v>株洲市</v>
      </c>
      <c r="K340" s="8">
        <f t="shared" si="43"/>
        <v>307</v>
      </c>
      <c r="L340" s="8">
        <f t="shared" si="41"/>
        <v>129</v>
      </c>
      <c r="M340" s="8">
        <f t="shared" si="42"/>
        <v>3</v>
      </c>
      <c r="N340" s="8">
        <f t="shared" si="44"/>
        <v>290</v>
      </c>
      <c r="O340" s="8">
        <f t="shared" si="45"/>
        <v>1</v>
      </c>
      <c r="P340" s="8">
        <f t="shared" si="46"/>
        <v>0</v>
      </c>
    </row>
    <row r="341" spans="2:16" x14ac:dyDescent="0.3">
      <c r="B341" t="s">
        <v>738</v>
      </c>
      <c r="C341">
        <v>307</v>
      </c>
      <c r="D341">
        <v>123</v>
      </c>
      <c r="E341">
        <v>0</v>
      </c>
      <c r="F341" t="s">
        <v>738</v>
      </c>
      <c r="G341">
        <v>489</v>
      </c>
      <c r="J341" s="8" t="str">
        <f t="shared" si="40"/>
        <v>驻马店市</v>
      </c>
      <c r="K341" s="8">
        <f t="shared" si="43"/>
        <v>307</v>
      </c>
      <c r="L341" s="8">
        <f t="shared" si="41"/>
        <v>123</v>
      </c>
      <c r="M341" s="8">
        <f t="shared" si="42"/>
        <v>0</v>
      </c>
      <c r="N341" s="8">
        <f t="shared" si="44"/>
        <v>489</v>
      </c>
      <c r="O341" s="8">
        <f t="shared" si="45"/>
        <v>0</v>
      </c>
      <c r="P341" s="8">
        <f t="shared" si="46"/>
        <v>0</v>
      </c>
    </row>
    <row r="342" spans="2:16" x14ac:dyDescent="0.3">
      <c r="B342" t="s">
        <v>739</v>
      </c>
      <c r="C342">
        <v>64</v>
      </c>
      <c r="D342">
        <v>61</v>
      </c>
      <c r="E342">
        <v>0</v>
      </c>
      <c r="F342" t="s">
        <v>739</v>
      </c>
      <c r="G342">
        <v>77</v>
      </c>
      <c r="H342">
        <v>11</v>
      </c>
      <c r="J342" s="8" t="str">
        <f t="shared" si="40"/>
        <v>资阳市</v>
      </c>
      <c r="K342" s="8">
        <f t="shared" si="43"/>
        <v>64</v>
      </c>
      <c r="L342" s="8">
        <f t="shared" si="41"/>
        <v>61</v>
      </c>
      <c r="M342" s="8">
        <f t="shared" si="42"/>
        <v>0</v>
      </c>
      <c r="N342" s="8">
        <f t="shared" si="44"/>
        <v>77</v>
      </c>
      <c r="O342" s="8">
        <f t="shared" si="45"/>
        <v>11</v>
      </c>
      <c r="P342" s="8">
        <f t="shared" si="46"/>
        <v>0</v>
      </c>
    </row>
    <row r="343" spans="2:16" x14ac:dyDescent="0.3">
      <c r="B343" t="s">
        <v>740</v>
      </c>
      <c r="C343">
        <v>388</v>
      </c>
      <c r="D343">
        <v>160</v>
      </c>
      <c r="E343">
        <v>200</v>
      </c>
      <c r="F343" t="s">
        <v>740</v>
      </c>
      <c r="G343">
        <v>712</v>
      </c>
      <c r="H343">
        <v>133</v>
      </c>
      <c r="J343" s="8" t="str">
        <f t="shared" si="40"/>
        <v>淄博市</v>
      </c>
      <c r="K343" s="8">
        <f t="shared" si="43"/>
        <v>388</v>
      </c>
      <c r="L343" s="8">
        <f t="shared" si="41"/>
        <v>160</v>
      </c>
      <c r="M343" s="8">
        <f t="shared" si="42"/>
        <v>200</v>
      </c>
      <c r="N343" s="8">
        <f t="shared" si="44"/>
        <v>712</v>
      </c>
      <c r="O343" s="8">
        <f t="shared" si="45"/>
        <v>133</v>
      </c>
      <c r="P343" s="8">
        <f t="shared" si="46"/>
        <v>0</v>
      </c>
    </row>
    <row r="344" spans="2:16" x14ac:dyDescent="0.3">
      <c r="B344" t="s">
        <v>741</v>
      </c>
      <c r="C344">
        <v>157</v>
      </c>
      <c r="D344">
        <v>0</v>
      </c>
      <c r="E344">
        <v>94</v>
      </c>
      <c r="F344" t="s">
        <v>741</v>
      </c>
      <c r="G344">
        <v>192</v>
      </c>
      <c r="J344" s="8" t="str">
        <f t="shared" si="40"/>
        <v>自贡市</v>
      </c>
      <c r="K344" s="8">
        <f t="shared" si="43"/>
        <v>157</v>
      </c>
      <c r="L344" s="8">
        <f t="shared" si="41"/>
        <v>0</v>
      </c>
      <c r="M344" s="8">
        <f t="shared" si="42"/>
        <v>94</v>
      </c>
      <c r="N344" s="8">
        <f t="shared" si="44"/>
        <v>192</v>
      </c>
      <c r="O344" s="8">
        <f t="shared" si="45"/>
        <v>0</v>
      </c>
      <c r="P344" s="8">
        <f t="shared" si="46"/>
        <v>0</v>
      </c>
    </row>
    <row r="345" spans="2:16" x14ac:dyDescent="0.3">
      <c r="B345" t="s">
        <v>742</v>
      </c>
      <c r="C345">
        <v>266</v>
      </c>
      <c r="D345">
        <v>199</v>
      </c>
      <c r="F345" t="s">
        <v>742</v>
      </c>
      <c r="G345">
        <v>993</v>
      </c>
      <c r="J345" s="8" t="str">
        <f t="shared" si="40"/>
        <v>遵义市</v>
      </c>
      <c r="K345" s="8">
        <f t="shared" si="43"/>
        <v>266</v>
      </c>
      <c r="L345" s="8">
        <f t="shared" si="41"/>
        <v>199</v>
      </c>
      <c r="M345" s="8">
        <f t="shared" si="42"/>
        <v>0</v>
      </c>
      <c r="N345" s="8">
        <f t="shared" si="44"/>
        <v>993</v>
      </c>
      <c r="O345" s="8">
        <f t="shared" si="45"/>
        <v>0</v>
      </c>
      <c r="P345" s="8">
        <f t="shared" si="46"/>
        <v>0</v>
      </c>
    </row>
    <row r="346" spans="2:16" x14ac:dyDescent="0.3">
      <c r="C346">
        <f>SUM(C4:C345)</f>
        <v>120452</v>
      </c>
      <c r="D346">
        <f t="shared" ref="D346:P346" si="47">SUM(D4:D345)</f>
        <v>72786</v>
      </c>
      <c r="E346">
        <f t="shared" si="47"/>
        <v>13187</v>
      </c>
      <c r="G346">
        <f t="shared" si="47"/>
        <v>216237</v>
      </c>
      <c r="H346">
        <f t="shared" si="47"/>
        <v>16669</v>
      </c>
      <c r="I346">
        <f t="shared" si="47"/>
        <v>429</v>
      </c>
      <c r="J346" s="8"/>
      <c r="K346" s="8">
        <f t="shared" si="47"/>
        <v>120452</v>
      </c>
      <c r="L346" s="8">
        <f t="shared" si="47"/>
        <v>72786</v>
      </c>
      <c r="M346" s="8">
        <f t="shared" si="47"/>
        <v>13187</v>
      </c>
      <c r="N346" s="8">
        <f t="shared" si="47"/>
        <v>216237</v>
      </c>
      <c r="O346" s="8">
        <f t="shared" si="47"/>
        <v>16669</v>
      </c>
      <c r="P346" s="8">
        <f t="shared" si="47"/>
        <v>429</v>
      </c>
    </row>
  </sheetData>
  <mergeCells count="1">
    <mergeCell ref="C2:E2"/>
  </mergeCells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D04300-1D18-432A-9864-C93ECD636275}">
  <sheetPr codeName="Sheet2"/>
  <dimension ref="A2:J346"/>
  <sheetViews>
    <sheetView workbookViewId="0">
      <selection activeCell="I40" sqref="I40"/>
    </sheetView>
  </sheetViews>
  <sheetFormatPr defaultRowHeight="13.5" x14ac:dyDescent="0.3"/>
  <cols>
    <col min="2" max="2" width="18.46484375" customWidth="1"/>
  </cols>
  <sheetData>
    <row r="2" spans="1:10" x14ac:dyDescent="0.3">
      <c r="B2" s="8"/>
      <c r="C2" s="8"/>
      <c r="D2" s="8" t="s">
        <v>743</v>
      </c>
      <c r="E2" s="8"/>
      <c r="F2" s="8"/>
      <c r="G2" s="8" t="s">
        <v>755</v>
      </c>
      <c r="H2" s="8"/>
      <c r="J2" t="s">
        <v>756</v>
      </c>
    </row>
    <row r="3" spans="1:10" x14ac:dyDescent="0.3">
      <c r="B3" s="8"/>
      <c r="C3" s="8" t="s">
        <v>409</v>
      </c>
      <c r="D3" s="8" t="s">
        <v>410</v>
      </c>
      <c r="E3" s="8" t="s">
        <v>411</v>
      </c>
      <c r="F3" s="8" t="s">
        <v>409</v>
      </c>
      <c r="G3" s="8" t="s">
        <v>410</v>
      </c>
      <c r="H3" s="8" t="s">
        <v>411</v>
      </c>
    </row>
    <row r="4" spans="1:10" x14ac:dyDescent="0.3">
      <c r="A4">
        <v>1</v>
      </c>
      <c r="B4" s="8" t="s">
        <v>433</v>
      </c>
      <c r="C4" s="8">
        <v>6348</v>
      </c>
      <c r="D4" s="8">
        <v>4600</v>
      </c>
      <c r="E4" s="8">
        <v>216</v>
      </c>
      <c r="F4" s="8">
        <v>8064</v>
      </c>
      <c r="G4" s="8">
        <v>1169</v>
      </c>
      <c r="H4" s="8">
        <v>2</v>
      </c>
    </row>
    <row r="5" spans="1:10" x14ac:dyDescent="0.3">
      <c r="A5">
        <v>2</v>
      </c>
      <c r="B5" s="8" t="s">
        <v>649</v>
      </c>
      <c r="C5" s="8">
        <v>765</v>
      </c>
      <c r="D5" s="8">
        <v>513</v>
      </c>
      <c r="E5" s="8">
        <v>0</v>
      </c>
      <c r="F5" s="8">
        <v>3194</v>
      </c>
      <c r="G5" s="8">
        <v>556</v>
      </c>
      <c r="H5" s="8">
        <v>1</v>
      </c>
    </row>
    <row r="6" spans="1:10" x14ac:dyDescent="0.3">
      <c r="A6">
        <v>3</v>
      </c>
      <c r="B6" s="8" t="s">
        <v>633</v>
      </c>
      <c r="C6" s="8">
        <v>252</v>
      </c>
      <c r="D6" s="8">
        <v>121</v>
      </c>
      <c r="E6" s="8">
        <v>0</v>
      </c>
      <c r="F6" s="8">
        <v>1343</v>
      </c>
      <c r="G6" s="8">
        <v>106</v>
      </c>
      <c r="H6" s="8">
        <v>0</v>
      </c>
    </row>
    <row r="7" spans="1:10" x14ac:dyDescent="0.3">
      <c r="A7">
        <v>4</v>
      </c>
      <c r="B7" s="8" t="s">
        <v>648</v>
      </c>
      <c r="C7" s="8">
        <v>105</v>
      </c>
      <c r="D7" s="8">
        <v>81</v>
      </c>
      <c r="E7" s="8">
        <v>0</v>
      </c>
      <c r="F7" s="8">
        <v>782</v>
      </c>
      <c r="G7" s="8">
        <v>96</v>
      </c>
      <c r="H7" s="8">
        <v>0</v>
      </c>
    </row>
    <row r="8" spans="1:10" x14ac:dyDescent="0.3">
      <c r="A8">
        <v>5</v>
      </c>
      <c r="B8" s="8" t="s">
        <v>552</v>
      </c>
      <c r="C8" s="8">
        <v>293</v>
      </c>
      <c r="D8" s="8">
        <v>250</v>
      </c>
      <c r="E8" s="8">
        <v>0</v>
      </c>
      <c r="F8" s="8">
        <v>602</v>
      </c>
      <c r="G8" s="8">
        <v>0</v>
      </c>
      <c r="H8" s="8">
        <v>0</v>
      </c>
    </row>
    <row r="9" spans="1:10" x14ac:dyDescent="0.3">
      <c r="A9">
        <v>6</v>
      </c>
      <c r="B9" s="8" t="s">
        <v>430</v>
      </c>
      <c r="C9" s="8">
        <v>396</v>
      </c>
      <c r="D9" s="8">
        <v>262</v>
      </c>
      <c r="E9" s="8">
        <v>0</v>
      </c>
      <c r="F9" s="8">
        <v>1279</v>
      </c>
      <c r="G9" s="8">
        <v>139</v>
      </c>
      <c r="H9" s="8">
        <v>0</v>
      </c>
    </row>
    <row r="10" spans="1:10" x14ac:dyDescent="0.3">
      <c r="A10">
        <v>7</v>
      </c>
      <c r="B10" s="8" t="s">
        <v>439</v>
      </c>
      <c r="C10" s="8">
        <v>271</v>
      </c>
      <c r="D10" s="8">
        <v>195</v>
      </c>
      <c r="E10" s="8">
        <v>0</v>
      </c>
      <c r="F10" s="8">
        <v>842</v>
      </c>
      <c r="G10" s="8">
        <v>0</v>
      </c>
      <c r="H10" s="8">
        <v>0</v>
      </c>
    </row>
    <row r="11" spans="1:10" x14ac:dyDescent="0.3">
      <c r="A11">
        <v>8</v>
      </c>
      <c r="B11" s="8" t="s">
        <v>508</v>
      </c>
      <c r="C11" s="8">
        <v>264</v>
      </c>
      <c r="D11" s="8">
        <v>213</v>
      </c>
      <c r="E11" s="8">
        <v>0</v>
      </c>
      <c r="F11" s="8">
        <v>332</v>
      </c>
      <c r="G11" s="8">
        <v>0</v>
      </c>
      <c r="H11" s="8">
        <v>0</v>
      </c>
    </row>
    <row r="12" spans="1:10" x14ac:dyDescent="0.3">
      <c r="A12">
        <v>9</v>
      </c>
      <c r="B12" s="8" t="s">
        <v>686</v>
      </c>
      <c r="C12" s="8">
        <v>378</v>
      </c>
      <c r="D12" s="8">
        <v>319</v>
      </c>
      <c r="E12" s="8">
        <v>0</v>
      </c>
      <c r="F12" s="8">
        <v>405</v>
      </c>
      <c r="G12" s="8">
        <v>0</v>
      </c>
      <c r="H12" s="8">
        <v>0</v>
      </c>
    </row>
    <row r="13" spans="1:10" x14ac:dyDescent="0.3">
      <c r="A13">
        <v>10</v>
      </c>
      <c r="B13" s="8" t="s">
        <v>495</v>
      </c>
      <c r="C13" s="8">
        <v>633</v>
      </c>
      <c r="D13" s="8">
        <v>469</v>
      </c>
      <c r="E13" s="8">
        <v>30</v>
      </c>
      <c r="F13" s="8">
        <v>1039</v>
      </c>
      <c r="G13" s="8">
        <v>300</v>
      </c>
      <c r="H13" s="8">
        <v>0</v>
      </c>
    </row>
    <row r="14" spans="1:10" x14ac:dyDescent="0.3">
      <c r="A14">
        <v>11</v>
      </c>
      <c r="B14" s="8" t="s">
        <v>645</v>
      </c>
      <c r="C14" s="8">
        <v>545</v>
      </c>
      <c r="D14" s="8">
        <v>524</v>
      </c>
      <c r="E14" s="8">
        <v>0</v>
      </c>
      <c r="F14" s="8">
        <v>824</v>
      </c>
      <c r="G14" s="8">
        <v>6</v>
      </c>
      <c r="H14" s="8">
        <v>0</v>
      </c>
    </row>
    <row r="15" spans="1:10" x14ac:dyDescent="0.3">
      <c r="A15">
        <v>12</v>
      </c>
      <c r="B15" s="8" t="s">
        <v>726</v>
      </c>
      <c r="C15" s="8">
        <v>268</v>
      </c>
      <c r="D15" s="8">
        <v>261</v>
      </c>
      <c r="E15" s="8">
        <v>0</v>
      </c>
      <c r="F15" s="8">
        <v>155</v>
      </c>
      <c r="G15" s="8">
        <v>2</v>
      </c>
      <c r="H15" s="8">
        <v>0</v>
      </c>
    </row>
    <row r="16" spans="1:10" x14ac:dyDescent="0.3">
      <c r="A16">
        <v>13</v>
      </c>
      <c r="B16" s="8" t="s">
        <v>700</v>
      </c>
      <c r="C16" s="8">
        <v>86</v>
      </c>
      <c r="D16" s="8">
        <v>81</v>
      </c>
      <c r="E16" s="8">
        <v>0</v>
      </c>
      <c r="F16" s="8">
        <v>102</v>
      </c>
      <c r="G16" s="8">
        <v>3</v>
      </c>
      <c r="H16" s="8">
        <v>0</v>
      </c>
    </row>
    <row r="17" spans="1:8" x14ac:dyDescent="0.3">
      <c r="A17">
        <v>14</v>
      </c>
      <c r="B17" s="8" t="s">
        <v>537</v>
      </c>
      <c r="C17" s="8">
        <v>13</v>
      </c>
      <c r="D17" s="8">
        <v>8</v>
      </c>
      <c r="E17" s="8">
        <v>0</v>
      </c>
      <c r="F17" s="8">
        <v>118</v>
      </c>
      <c r="G17" s="8">
        <v>1</v>
      </c>
      <c r="H17" s="8">
        <v>0</v>
      </c>
    </row>
    <row r="18" spans="1:8" x14ac:dyDescent="0.3">
      <c r="A18">
        <v>15</v>
      </c>
      <c r="B18" s="8" t="s">
        <v>527</v>
      </c>
      <c r="C18" s="8">
        <v>1593</v>
      </c>
      <c r="D18" s="8">
        <v>12</v>
      </c>
      <c r="E18" s="8">
        <v>1530</v>
      </c>
      <c r="F18" s="8">
        <v>1993</v>
      </c>
      <c r="G18" s="8">
        <v>227</v>
      </c>
      <c r="H18" s="8">
        <v>0</v>
      </c>
    </row>
    <row r="19" spans="1:8" x14ac:dyDescent="0.3">
      <c r="A19">
        <v>16</v>
      </c>
      <c r="B19" s="8" t="s">
        <v>740</v>
      </c>
      <c r="C19" s="8">
        <v>388</v>
      </c>
      <c r="D19" s="8">
        <v>160</v>
      </c>
      <c r="E19" s="8">
        <v>200</v>
      </c>
      <c r="F19" s="8">
        <v>712</v>
      </c>
      <c r="G19" s="8">
        <v>133</v>
      </c>
      <c r="H19" s="8">
        <v>0</v>
      </c>
    </row>
    <row r="20" spans="1:8" x14ac:dyDescent="0.3">
      <c r="A20">
        <v>17</v>
      </c>
      <c r="B20" s="8" t="s">
        <v>528</v>
      </c>
      <c r="C20" s="8">
        <v>910</v>
      </c>
      <c r="D20" s="8">
        <v>736</v>
      </c>
      <c r="E20" s="8">
        <v>0</v>
      </c>
      <c r="F20" s="8">
        <v>641</v>
      </c>
      <c r="G20" s="8">
        <v>22</v>
      </c>
      <c r="H20" s="8">
        <v>0</v>
      </c>
    </row>
    <row r="21" spans="1:8" x14ac:dyDescent="0.3">
      <c r="A21">
        <v>18</v>
      </c>
      <c r="B21" s="8" t="s">
        <v>463</v>
      </c>
      <c r="C21" s="8">
        <v>309</v>
      </c>
      <c r="D21" s="8">
        <v>120</v>
      </c>
      <c r="E21" s="8">
        <v>79</v>
      </c>
      <c r="F21" s="8">
        <v>320</v>
      </c>
      <c r="G21" s="8">
        <v>4</v>
      </c>
      <c r="H21" s="8">
        <v>0</v>
      </c>
    </row>
    <row r="22" spans="1:8" x14ac:dyDescent="0.3">
      <c r="A22">
        <v>19</v>
      </c>
      <c r="B22" s="8" t="s">
        <v>560</v>
      </c>
      <c r="C22" s="8">
        <v>263</v>
      </c>
      <c r="D22" s="8">
        <v>156</v>
      </c>
      <c r="E22" s="8">
        <v>2</v>
      </c>
      <c r="F22" s="8">
        <v>545</v>
      </c>
      <c r="G22" s="8">
        <v>42</v>
      </c>
      <c r="H22" s="8">
        <v>0</v>
      </c>
    </row>
    <row r="23" spans="1:8" x14ac:dyDescent="0.3">
      <c r="A23">
        <v>20</v>
      </c>
      <c r="B23" s="8" t="s">
        <v>436</v>
      </c>
      <c r="C23" s="8">
        <v>80</v>
      </c>
      <c r="D23" s="8">
        <v>10</v>
      </c>
      <c r="E23" s="8">
        <v>2</v>
      </c>
      <c r="F23" s="8">
        <v>410</v>
      </c>
      <c r="G23" s="8">
        <v>0</v>
      </c>
      <c r="H23" s="8">
        <v>0</v>
      </c>
    </row>
    <row r="24" spans="1:8" x14ac:dyDescent="0.3">
      <c r="A24">
        <v>21</v>
      </c>
      <c r="B24" s="8" t="s">
        <v>503</v>
      </c>
      <c r="C24" s="8">
        <v>381</v>
      </c>
      <c r="D24" s="8">
        <v>147</v>
      </c>
      <c r="E24" s="8">
        <v>0</v>
      </c>
      <c r="F24" s="8">
        <v>471</v>
      </c>
      <c r="G24" s="8">
        <v>0</v>
      </c>
      <c r="H24" s="8">
        <v>0</v>
      </c>
    </row>
    <row r="25" spans="1:8" x14ac:dyDescent="0.3">
      <c r="A25">
        <v>22</v>
      </c>
      <c r="B25" s="8" t="s">
        <v>730</v>
      </c>
      <c r="C25" s="8">
        <v>2522</v>
      </c>
      <c r="D25" s="8">
        <v>1501</v>
      </c>
      <c r="E25" s="8">
        <v>47</v>
      </c>
      <c r="F25" s="8">
        <v>3765</v>
      </c>
      <c r="G25" s="8">
        <v>170</v>
      </c>
      <c r="H25" s="8">
        <v>0</v>
      </c>
    </row>
    <row r="26" spans="1:8" x14ac:dyDescent="0.3">
      <c r="A26">
        <v>23</v>
      </c>
      <c r="B26" s="8" t="s">
        <v>545</v>
      </c>
      <c r="C26" s="8">
        <v>735</v>
      </c>
      <c r="D26" s="8">
        <v>637</v>
      </c>
      <c r="E26" s="8">
        <v>0</v>
      </c>
      <c r="F26" s="8">
        <v>244</v>
      </c>
      <c r="G26" s="8">
        <v>20</v>
      </c>
      <c r="H26" s="8">
        <v>0</v>
      </c>
    </row>
    <row r="27" spans="1:8" x14ac:dyDescent="0.3">
      <c r="A27">
        <v>24</v>
      </c>
      <c r="B27" s="8" t="s">
        <v>418</v>
      </c>
      <c r="C27" s="8">
        <v>927</v>
      </c>
      <c r="D27" s="8">
        <v>865</v>
      </c>
      <c r="E27" s="8">
        <v>0</v>
      </c>
      <c r="F27" s="8">
        <v>463</v>
      </c>
      <c r="G27" s="8">
        <v>0</v>
      </c>
      <c r="H27" s="8">
        <v>0</v>
      </c>
    </row>
    <row r="28" spans="1:8" x14ac:dyDescent="0.3">
      <c r="A28">
        <v>25</v>
      </c>
      <c r="B28" s="8" t="s">
        <v>505</v>
      </c>
      <c r="C28" s="8">
        <v>78</v>
      </c>
      <c r="D28" s="8">
        <v>44</v>
      </c>
      <c r="E28" s="8">
        <v>0</v>
      </c>
      <c r="F28" s="8">
        <v>138</v>
      </c>
      <c r="G28" s="8">
        <v>0</v>
      </c>
      <c r="H28" s="8">
        <v>0</v>
      </c>
    </row>
    <row r="29" spans="1:8" x14ac:dyDescent="0.3">
      <c r="A29">
        <v>26</v>
      </c>
      <c r="B29" s="8" t="s">
        <v>683</v>
      </c>
      <c r="C29" s="8">
        <v>301</v>
      </c>
      <c r="D29" s="8">
        <v>245</v>
      </c>
      <c r="E29" s="8">
        <v>0</v>
      </c>
      <c r="F29" s="8">
        <v>339</v>
      </c>
      <c r="G29" s="8">
        <v>0</v>
      </c>
      <c r="H29" s="8">
        <v>0</v>
      </c>
    </row>
    <row r="30" spans="1:8" x14ac:dyDescent="0.3">
      <c r="A30">
        <v>27</v>
      </c>
      <c r="B30" s="8" t="s">
        <v>532</v>
      </c>
      <c r="C30" s="8">
        <v>297</v>
      </c>
      <c r="D30" s="8">
        <v>187</v>
      </c>
      <c r="E30" s="8">
        <v>0</v>
      </c>
      <c r="F30" s="8">
        <v>279</v>
      </c>
      <c r="G30" s="8">
        <v>12</v>
      </c>
      <c r="H30" s="8">
        <v>0</v>
      </c>
    </row>
    <row r="31" spans="1:8" x14ac:dyDescent="0.3">
      <c r="A31">
        <v>28</v>
      </c>
      <c r="B31" s="8" t="s">
        <v>599</v>
      </c>
      <c r="C31" s="8">
        <v>291</v>
      </c>
      <c r="D31" s="8">
        <v>260</v>
      </c>
      <c r="E31" s="8">
        <v>0</v>
      </c>
      <c r="F31" s="8">
        <v>787</v>
      </c>
      <c r="G31" s="8">
        <v>37</v>
      </c>
      <c r="H31" s="8">
        <v>0</v>
      </c>
    </row>
    <row r="32" spans="1:8" x14ac:dyDescent="0.3">
      <c r="A32">
        <v>29</v>
      </c>
      <c r="B32" s="8" t="s">
        <v>625</v>
      </c>
      <c r="C32" s="8">
        <v>2555</v>
      </c>
      <c r="D32" s="8">
        <v>1492</v>
      </c>
      <c r="E32" s="8">
        <v>425</v>
      </c>
      <c r="F32" s="8">
        <v>14200</v>
      </c>
      <c r="G32" s="8">
        <v>2072</v>
      </c>
      <c r="H32" s="8">
        <v>0</v>
      </c>
    </row>
    <row r="33" spans="1:8" x14ac:dyDescent="0.3">
      <c r="A33">
        <v>30</v>
      </c>
      <c r="B33" s="8" t="s">
        <v>639</v>
      </c>
      <c r="C33" s="8">
        <v>990</v>
      </c>
      <c r="D33" s="8">
        <v>255</v>
      </c>
      <c r="E33" s="8">
        <v>474</v>
      </c>
      <c r="F33" s="8">
        <v>7873</v>
      </c>
      <c r="G33" s="8">
        <v>36</v>
      </c>
      <c r="H33" s="8">
        <v>2</v>
      </c>
    </row>
    <row r="34" spans="1:8" x14ac:dyDescent="0.3">
      <c r="A34">
        <v>31</v>
      </c>
      <c r="B34" s="8" t="s">
        <v>665</v>
      </c>
      <c r="C34" s="8">
        <v>639</v>
      </c>
      <c r="D34" s="8">
        <v>123</v>
      </c>
      <c r="E34" s="8">
        <v>370</v>
      </c>
      <c r="F34" s="8">
        <v>2842</v>
      </c>
      <c r="G34" s="8">
        <v>87</v>
      </c>
      <c r="H34" s="8">
        <v>0</v>
      </c>
    </row>
    <row r="35" spans="1:8" x14ac:dyDescent="0.3">
      <c r="A35">
        <v>32</v>
      </c>
      <c r="B35" s="8" t="s">
        <v>443</v>
      </c>
      <c r="C35" s="8">
        <v>468</v>
      </c>
      <c r="D35" s="8">
        <v>104</v>
      </c>
      <c r="E35" s="8">
        <v>137</v>
      </c>
      <c r="F35" s="8">
        <v>1221</v>
      </c>
      <c r="G35" s="8">
        <v>62</v>
      </c>
      <c r="H35" s="8">
        <v>0</v>
      </c>
    </row>
    <row r="36" spans="1:8" x14ac:dyDescent="0.3">
      <c r="A36">
        <v>33</v>
      </c>
      <c r="B36" s="8" t="s">
        <v>585</v>
      </c>
      <c r="C36" s="8">
        <v>1975</v>
      </c>
      <c r="D36" s="8">
        <v>1268</v>
      </c>
      <c r="E36" s="8">
        <v>120</v>
      </c>
      <c r="F36" s="8">
        <v>3560</v>
      </c>
      <c r="G36" s="8">
        <v>179</v>
      </c>
      <c r="H36" s="8">
        <v>0</v>
      </c>
    </row>
    <row r="37" spans="1:8" x14ac:dyDescent="0.3">
      <c r="A37">
        <v>34</v>
      </c>
      <c r="B37" s="8" t="s">
        <v>588</v>
      </c>
      <c r="C37" s="8">
        <v>203</v>
      </c>
      <c r="D37" s="8">
        <v>182</v>
      </c>
      <c r="E37" s="8">
        <v>0</v>
      </c>
      <c r="F37" s="8">
        <v>2806</v>
      </c>
      <c r="G37" s="8">
        <v>29</v>
      </c>
      <c r="H37" s="8">
        <v>0</v>
      </c>
    </row>
    <row r="38" spans="1:8" x14ac:dyDescent="0.3">
      <c r="A38">
        <v>35</v>
      </c>
      <c r="B38" s="8" t="s">
        <v>698</v>
      </c>
      <c r="C38" s="8">
        <v>353</v>
      </c>
      <c r="D38" s="8">
        <v>142</v>
      </c>
      <c r="E38" s="8">
        <v>132</v>
      </c>
      <c r="F38" s="8">
        <v>605</v>
      </c>
      <c r="G38" s="8">
        <v>1</v>
      </c>
      <c r="H38" s="8">
        <v>0</v>
      </c>
    </row>
    <row r="39" spans="1:8" x14ac:dyDescent="0.3">
      <c r="A39">
        <v>36</v>
      </c>
      <c r="B39" s="8" t="s">
        <v>729</v>
      </c>
      <c r="C39" s="8">
        <v>539</v>
      </c>
      <c r="D39" s="8">
        <v>335</v>
      </c>
      <c r="E39" s="8">
        <v>18</v>
      </c>
      <c r="F39" s="8">
        <v>517</v>
      </c>
      <c r="G39" s="8">
        <v>53</v>
      </c>
      <c r="H39" s="8">
        <v>20</v>
      </c>
    </row>
    <row r="40" spans="1:8" x14ac:dyDescent="0.3">
      <c r="A40">
        <v>37</v>
      </c>
      <c r="B40" s="8" t="s">
        <v>697</v>
      </c>
      <c r="C40" s="8">
        <v>413</v>
      </c>
      <c r="D40" s="8">
        <v>158</v>
      </c>
      <c r="E40" s="8">
        <v>158</v>
      </c>
      <c r="F40" s="8">
        <v>1068</v>
      </c>
      <c r="G40" s="8">
        <v>0</v>
      </c>
      <c r="H40" s="8">
        <v>0</v>
      </c>
    </row>
    <row r="41" spans="1:8" x14ac:dyDescent="0.3">
      <c r="A41">
        <v>38</v>
      </c>
      <c r="B41" s="8" t="s">
        <v>647</v>
      </c>
      <c r="C41" s="8">
        <v>240</v>
      </c>
      <c r="D41" s="8">
        <v>184</v>
      </c>
      <c r="E41" s="8">
        <v>40</v>
      </c>
      <c r="F41" s="8">
        <v>606</v>
      </c>
      <c r="G41" s="8">
        <v>7</v>
      </c>
      <c r="H41" s="8">
        <v>0</v>
      </c>
    </row>
    <row r="42" spans="1:8" x14ac:dyDescent="0.3">
      <c r="A42">
        <v>39</v>
      </c>
      <c r="B42" s="8" t="s">
        <v>497</v>
      </c>
      <c r="C42" s="8">
        <v>934</v>
      </c>
      <c r="D42" s="8">
        <v>377</v>
      </c>
      <c r="E42" s="8">
        <v>229</v>
      </c>
      <c r="F42" s="8">
        <v>5573</v>
      </c>
      <c r="G42" s="8">
        <v>90</v>
      </c>
      <c r="H42" s="8">
        <v>0</v>
      </c>
    </row>
    <row r="43" spans="1:8" x14ac:dyDescent="0.3">
      <c r="A43">
        <v>40</v>
      </c>
      <c r="B43" s="8" t="s">
        <v>591</v>
      </c>
      <c r="C43" s="8">
        <v>1106</v>
      </c>
      <c r="D43" s="8">
        <v>850</v>
      </c>
      <c r="E43" s="8">
        <v>117</v>
      </c>
      <c r="F43" s="8">
        <v>3873</v>
      </c>
      <c r="G43" s="8">
        <v>8</v>
      </c>
      <c r="H43" s="8">
        <v>0</v>
      </c>
    </row>
    <row r="44" spans="1:8" x14ac:dyDescent="0.3">
      <c r="A44">
        <v>41</v>
      </c>
      <c r="B44" s="8" t="s">
        <v>530</v>
      </c>
      <c r="C44" s="8">
        <v>384</v>
      </c>
      <c r="D44" s="8">
        <v>64</v>
      </c>
      <c r="E44" s="8">
        <v>192</v>
      </c>
      <c r="F44" s="8">
        <v>2290</v>
      </c>
      <c r="G44" s="8">
        <v>11</v>
      </c>
      <c r="H44" s="8">
        <v>0</v>
      </c>
    </row>
    <row r="45" spans="1:8" x14ac:dyDescent="0.3">
      <c r="A45">
        <v>42</v>
      </c>
      <c r="B45" s="8" t="s">
        <v>629</v>
      </c>
      <c r="C45" s="8">
        <v>555</v>
      </c>
      <c r="D45" s="8">
        <v>44</v>
      </c>
      <c r="E45" s="8">
        <v>386</v>
      </c>
      <c r="F45" s="8">
        <v>2550</v>
      </c>
      <c r="G45" s="8">
        <v>224</v>
      </c>
      <c r="H45" s="8">
        <v>1</v>
      </c>
    </row>
    <row r="46" spans="1:8" x14ac:dyDescent="0.3">
      <c r="A46">
        <v>43</v>
      </c>
      <c r="B46" s="8" t="s">
        <v>515</v>
      </c>
      <c r="C46" s="8">
        <v>375</v>
      </c>
      <c r="D46" s="8">
        <v>358</v>
      </c>
      <c r="E46" s="8">
        <v>5</v>
      </c>
      <c r="F46" s="8">
        <v>1047</v>
      </c>
      <c r="G46" s="8">
        <v>120</v>
      </c>
      <c r="H46" s="8">
        <v>0</v>
      </c>
    </row>
    <row r="47" spans="1:8" x14ac:dyDescent="0.3">
      <c r="A47">
        <v>44</v>
      </c>
      <c r="B47" s="8" t="s">
        <v>535</v>
      </c>
      <c r="C47" s="8">
        <v>494</v>
      </c>
      <c r="D47" s="8">
        <v>407</v>
      </c>
      <c r="E47" s="8">
        <v>55</v>
      </c>
      <c r="F47" s="8">
        <v>2581</v>
      </c>
      <c r="G47" s="8">
        <v>0</v>
      </c>
      <c r="H47" s="8">
        <v>0</v>
      </c>
    </row>
    <row r="48" spans="1:8" x14ac:dyDescent="0.3">
      <c r="A48">
        <v>45</v>
      </c>
      <c r="B48" s="8" t="s">
        <v>734</v>
      </c>
      <c r="C48" s="8">
        <v>138</v>
      </c>
      <c r="D48" s="8">
        <v>20</v>
      </c>
      <c r="E48" s="8">
        <v>68</v>
      </c>
      <c r="F48" s="8">
        <v>283</v>
      </c>
      <c r="G48" s="8">
        <v>2</v>
      </c>
      <c r="H48" s="8">
        <v>0</v>
      </c>
    </row>
    <row r="49" spans="1:8" x14ac:dyDescent="0.3">
      <c r="A49">
        <v>46</v>
      </c>
      <c r="B49" s="8" t="s">
        <v>644</v>
      </c>
      <c r="C49" s="8">
        <v>399</v>
      </c>
      <c r="D49" s="8">
        <v>224</v>
      </c>
      <c r="E49" s="8">
        <v>118</v>
      </c>
      <c r="F49" s="8">
        <v>1334</v>
      </c>
      <c r="G49" s="8">
        <v>35</v>
      </c>
      <c r="H49" s="8">
        <v>0</v>
      </c>
    </row>
    <row r="50" spans="1:8" x14ac:dyDescent="0.3">
      <c r="A50">
        <v>47</v>
      </c>
      <c r="B50" s="8" t="s">
        <v>498</v>
      </c>
      <c r="C50" s="8">
        <v>1645</v>
      </c>
      <c r="D50" s="8">
        <v>931</v>
      </c>
      <c r="E50" s="8">
        <v>196</v>
      </c>
      <c r="F50" s="8">
        <v>2558</v>
      </c>
      <c r="G50" s="8">
        <v>671</v>
      </c>
      <c r="H50" s="8">
        <v>0</v>
      </c>
    </row>
    <row r="51" spans="1:8" x14ac:dyDescent="0.3">
      <c r="A51">
        <v>48</v>
      </c>
      <c r="B51" s="8" t="s">
        <v>666</v>
      </c>
      <c r="C51" s="8">
        <v>156</v>
      </c>
      <c r="D51" s="8">
        <v>43</v>
      </c>
      <c r="E51" s="8">
        <v>40</v>
      </c>
      <c r="F51" s="8">
        <v>248</v>
      </c>
      <c r="G51" s="8">
        <v>2</v>
      </c>
      <c r="H51" s="8">
        <v>0</v>
      </c>
    </row>
    <row r="52" spans="1:8" x14ac:dyDescent="0.3">
      <c r="A52">
        <v>49</v>
      </c>
      <c r="B52" s="8" t="s">
        <v>655</v>
      </c>
      <c r="C52" s="8">
        <v>89</v>
      </c>
      <c r="D52" s="8">
        <v>0</v>
      </c>
      <c r="E52" s="8">
        <v>63</v>
      </c>
      <c r="F52" s="8">
        <v>35</v>
      </c>
      <c r="G52" s="8">
        <v>0</v>
      </c>
      <c r="H52" s="8">
        <v>0</v>
      </c>
    </row>
    <row r="53" spans="1:8" x14ac:dyDescent="0.3">
      <c r="A53">
        <v>50</v>
      </c>
      <c r="B53" s="8" t="s">
        <v>576</v>
      </c>
      <c r="C53" s="8">
        <v>160</v>
      </c>
      <c r="D53" s="8">
        <v>52</v>
      </c>
      <c r="E53" s="8">
        <v>40</v>
      </c>
      <c r="F53" s="8">
        <v>229</v>
      </c>
      <c r="G53" s="8">
        <v>8</v>
      </c>
      <c r="H53" s="8">
        <v>0</v>
      </c>
    </row>
    <row r="54" spans="1:8" x14ac:dyDescent="0.3">
      <c r="A54">
        <v>51</v>
      </c>
      <c r="B54" s="8" t="s">
        <v>416</v>
      </c>
      <c r="C54" s="8">
        <v>276</v>
      </c>
      <c r="D54" s="8">
        <v>150</v>
      </c>
      <c r="E54" s="8">
        <v>80</v>
      </c>
      <c r="F54" s="8">
        <v>344</v>
      </c>
      <c r="G54" s="8">
        <v>1</v>
      </c>
      <c r="H54" s="8">
        <v>1</v>
      </c>
    </row>
    <row r="55" spans="1:8" x14ac:dyDescent="0.3">
      <c r="A55">
        <v>52</v>
      </c>
      <c r="B55" s="8" t="s">
        <v>452</v>
      </c>
      <c r="C55" s="8">
        <v>259</v>
      </c>
      <c r="D55" s="8">
        <v>237</v>
      </c>
      <c r="E55" s="8">
        <v>10</v>
      </c>
      <c r="F55" s="8">
        <v>341</v>
      </c>
      <c r="G55" s="8">
        <v>3</v>
      </c>
      <c r="H55" s="8">
        <v>0</v>
      </c>
    </row>
    <row r="56" spans="1:8" x14ac:dyDescent="0.3">
      <c r="A56">
        <v>53</v>
      </c>
      <c r="B56" s="8" t="s">
        <v>449</v>
      </c>
      <c r="C56" s="8">
        <v>52</v>
      </c>
      <c r="D56" s="8">
        <v>0</v>
      </c>
      <c r="E56" s="8">
        <v>48</v>
      </c>
      <c r="F56" s="8">
        <v>81</v>
      </c>
      <c r="G56" s="8">
        <v>0</v>
      </c>
      <c r="H56" s="8">
        <v>0</v>
      </c>
    </row>
    <row r="57" spans="1:8" x14ac:dyDescent="0.3">
      <c r="A57">
        <v>54</v>
      </c>
      <c r="B57" s="8" t="s">
        <v>692</v>
      </c>
      <c r="C57" s="8">
        <v>203</v>
      </c>
      <c r="D57" s="8">
        <v>44</v>
      </c>
      <c r="E57" s="8">
        <v>110</v>
      </c>
      <c r="F57" s="8">
        <v>411</v>
      </c>
      <c r="G57" s="8">
        <v>0</v>
      </c>
      <c r="H57" s="8">
        <v>0</v>
      </c>
    </row>
    <row r="58" spans="1:8" x14ac:dyDescent="0.3">
      <c r="A58">
        <v>55</v>
      </c>
      <c r="B58" s="8" t="s">
        <v>484</v>
      </c>
      <c r="C58" s="8">
        <v>3084</v>
      </c>
      <c r="D58" s="8">
        <v>2484</v>
      </c>
      <c r="E58" s="8">
        <v>14</v>
      </c>
      <c r="F58" s="8">
        <v>4086</v>
      </c>
      <c r="G58" s="8">
        <v>346</v>
      </c>
      <c r="H58" s="8">
        <v>0</v>
      </c>
    </row>
    <row r="59" spans="1:8" x14ac:dyDescent="0.3">
      <c r="A59">
        <v>56</v>
      </c>
      <c r="B59" s="8" t="s">
        <v>630</v>
      </c>
      <c r="C59" s="8">
        <v>4476</v>
      </c>
      <c r="D59" s="8">
        <v>4200</v>
      </c>
      <c r="E59" s="8">
        <v>10</v>
      </c>
      <c r="F59" s="8">
        <v>6856</v>
      </c>
      <c r="G59" s="8">
        <v>4486</v>
      </c>
      <c r="H59" s="8">
        <v>76</v>
      </c>
    </row>
    <row r="60" spans="1:8" x14ac:dyDescent="0.3">
      <c r="A60">
        <v>57</v>
      </c>
      <c r="B60" s="8" t="s">
        <v>472</v>
      </c>
      <c r="C60" s="8">
        <v>838</v>
      </c>
      <c r="D60" s="8">
        <v>595</v>
      </c>
      <c r="E60" s="8">
        <v>0</v>
      </c>
      <c r="F60" s="8">
        <v>2375</v>
      </c>
      <c r="G60" s="8">
        <v>39</v>
      </c>
      <c r="H60" s="8">
        <v>0</v>
      </c>
    </row>
    <row r="61" spans="1:8" x14ac:dyDescent="0.3">
      <c r="A61">
        <v>58</v>
      </c>
      <c r="B61" s="8" t="s">
        <v>466</v>
      </c>
      <c r="C61" s="8">
        <v>749</v>
      </c>
      <c r="D61" s="8">
        <v>366</v>
      </c>
      <c r="E61" s="8">
        <v>0</v>
      </c>
      <c r="F61" s="8">
        <v>1366</v>
      </c>
      <c r="G61" s="8">
        <v>204</v>
      </c>
      <c r="H61" s="8">
        <v>0</v>
      </c>
    </row>
    <row r="62" spans="1:8" x14ac:dyDescent="0.3">
      <c r="A62">
        <v>59</v>
      </c>
      <c r="B62" s="8" t="s">
        <v>523</v>
      </c>
      <c r="C62" s="8">
        <v>269</v>
      </c>
      <c r="D62" s="8">
        <v>115</v>
      </c>
      <c r="E62" s="8">
        <v>4</v>
      </c>
      <c r="F62" s="8">
        <v>295</v>
      </c>
      <c r="G62" s="8">
        <v>0</v>
      </c>
      <c r="H62" s="8">
        <v>0</v>
      </c>
    </row>
    <row r="63" spans="1:8" x14ac:dyDescent="0.3">
      <c r="A63">
        <v>60</v>
      </c>
      <c r="B63" s="8" t="s">
        <v>731</v>
      </c>
      <c r="C63" s="8">
        <v>55</v>
      </c>
      <c r="D63" s="8">
        <v>0</v>
      </c>
      <c r="E63" s="8">
        <v>10</v>
      </c>
      <c r="F63" s="8">
        <v>275</v>
      </c>
      <c r="G63" s="8">
        <v>58</v>
      </c>
      <c r="H63" s="8">
        <v>0</v>
      </c>
    </row>
    <row r="64" spans="1:8" x14ac:dyDescent="0.3">
      <c r="A64">
        <v>61</v>
      </c>
      <c r="B64" s="8" t="s">
        <v>736</v>
      </c>
      <c r="C64" s="8">
        <v>316</v>
      </c>
      <c r="D64" s="8">
        <v>223</v>
      </c>
      <c r="E64" s="8">
        <v>0</v>
      </c>
      <c r="F64" s="8">
        <v>279</v>
      </c>
      <c r="G64" s="8">
        <v>38</v>
      </c>
      <c r="H64" s="8">
        <v>0</v>
      </c>
    </row>
    <row r="65" spans="1:8" x14ac:dyDescent="0.3">
      <c r="A65">
        <v>62</v>
      </c>
      <c r="B65" s="8" t="s">
        <v>728</v>
      </c>
      <c r="C65" s="8">
        <v>87</v>
      </c>
      <c r="D65" s="8">
        <v>40</v>
      </c>
      <c r="E65" s="8">
        <v>0</v>
      </c>
      <c r="F65" s="8">
        <v>226</v>
      </c>
      <c r="G65" s="8">
        <v>17</v>
      </c>
      <c r="H65" s="8">
        <v>0</v>
      </c>
    </row>
    <row r="66" spans="1:8" x14ac:dyDescent="0.3">
      <c r="A66">
        <v>63</v>
      </c>
      <c r="B66" s="8" t="s">
        <v>531</v>
      </c>
      <c r="C66" s="8">
        <v>122</v>
      </c>
      <c r="D66" s="8">
        <v>78</v>
      </c>
      <c r="E66" s="8">
        <v>0</v>
      </c>
      <c r="F66" s="8">
        <v>200</v>
      </c>
      <c r="G66" s="8">
        <v>2</v>
      </c>
      <c r="H66" s="8">
        <v>0</v>
      </c>
    </row>
    <row r="67" spans="1:8" x14ac:dyDescent="0.3">
      <c r="A67">
        <v>64</v>
      </c>
      <c r="B67" s="8" t="s">
        <v>733</v>
      </c>
      <c r="C67" s="8">
        <v>1320</v>
      </c>
      <c r="D67" s="8">
        <v>362</v>
      </c>
      <c r="E67" s="8">
        <v>577</v>
      </c>
      <c r="F67" s="8">
        <v>5014</v>
      </c>
      <c r="G67" s="8">
        <v>11</v>
      </c>
      <c r="H67" s="8">
        <v>0</v>
      </c>
    </row>
    <row r="68" spans="1:8" x14ac:dyDescent="0.3">
      <c r="A68">
        <v>65</v>
      </c>
      <c r="B68" s="8" t="s">
        <v>620</v>
      </c>
      <c r="C68" s="8">
        <v>814</v>
      </c>
      <c r="D68" s="8">
        <v>434</v>
      </c>
      <c r="E68" s="8">
        <v>283</v>
      </c>
      <c r="F68" s="8">
        <v>751</v>
      </c>
      <c r="G68" s="8">
        <v>17</v>
      </c>
      <c r="H68" s="8">
        <v>0</v>
      </c>
    </row>
    <row r="69" spans="1:8" x14ac:dyDescent="0.3">
      <c r="A69">
        <v>66</v>
      </c>
      <c r="B69" s="8" t="s">
        <v>609</v>
      </c>
      <c r="C69" s="8">
        <v>1742</v>
      </c>
      <c r="D69" s="8">
        <v>1098</v>
      </c>
      <c r="E69" s="8">
        <v>255</v>
      </c>
      <c r="F69" s="8">
        <v>1659</v>
      </c>
      <c r="G69" s="8">
        <v>2</v>
      </c>
      <c r="H69" s="8">
        <v>0</v>
      </c>
    </row>
    <row r="70" spans="1:8" x14ac:dyDescent="0.3">
      <c r="A70">
        <v>67</v>
      </c>
      <c r="B70" s="8" t="s">
        <v>456</v>
      </c>
      <c r="C70" s="8">
        <v>536</v>
      </c>
      <c r="D70" s="8">
        <v>419</v>
      </c>
      <c r="E70" s="8">
        <v>0</v>
      </c>
      <c r="F70" s="8">
        <v>1570</v>
      </c>
      <c r="G70" s="8">
        <v>13</v>
      </c>
      <c r="H70" s="8">
        <v>0</v>
      </c>
    </row>
    <row r="71" spans="1:8" x14ac:dyDescent="0.3">
      <c r="A71">
        <v>68</v>
      </c>
      <c r="B71" s="8" t="s">
        <v>488</v>
      </c>
      <c r="C71" s="8">
        <v>1579</v>
      </c>
      <c r="D71" s="8">
        <v>871</v>
      </c>
      <c r="E71" s="8">
        <v>383</v>
      </c>
      <c r="F71" s="8">
        <v>1461</v>
      </c>
      <c r="G71" s="8">
        <v>41</v>
      </c>
      <c r="H71" s="8">
        <v>2</v>
      </c>
    </row>
    <row r="72" spans="1:8" x14ac:dyDescent="0.3">
      <c r="A72">
        <v>69</v>
      </c>
      <c r="B72" s="8" t="s">
        <v>724</v>
      </c>
      <c r="C72" s="8">
        <v>793</v>
      </c>
      <c r="D72" s="8">
        <v>184</v>
      </c>
      <c r="E72" s="8">
        <v>10</v>
      </c>
      <c r="F72" s="8">
        <v>1290</v>
      </c>
      <c r="G72" s="8">
        <v>1</v>
      </c>
      <c r="H72" s="8">
        <v>0</v>
      </c>
    </row>
    <row r="73" spans="1:8" x14ac:dyDescent="0.3">
      <c r="A73">
        <v>70</v>
      </c>
      <c r="B73" s="8" t="s">
        <v>631</v>
      </c>
      <c r="C73" s="8">
        <v>2164</v>
      </c>
      <c r="D73" s="8">
        <v>73</v>
      </c>
      <c r="E73" s="8">
        <v>642</v>
      </c>
      <c r="F73" s="8">
        <v>2306</v>
      </c>
      <c r="G73" s="8">
        <v>0</v>
      </c>
      <c r="H73" s="8">
        <v>0</v>
      </c>
    </row>
    <row r="74" spans="1:8" x14ac:dyDescent="0.3">
      <c r="A74">
        <v>71</v>
      </c>
      <c r="B74" s="8" t="s">
        <v>511</v>
      </c>
      <c r="C74" s="8">
        <v>81</v>
      </c>
      <c r="D74" s="8">
        <v>42</v>
      </c>
      <c r="E74" s="8">
        <v>0</v>
      </c>
      <c r="F74" s="8">
        <v>746</v>
      </c>
      <c r="G74" s="8">
        <v>90</v>
      </c>
      <c r="H74" s="8">
        <v>0</v>
      </c>
    </row>
    <row r="75" spans="1:8" x14ac:dyDescent="0.3">
      <c r="A75">
        <v>72</v>
      </c>
      <c r="B75" s="8" t="s">
        <v>664</v>
      </c>
      <c r="C75" s="8">
        <v>456</v>
      </c>
      <c r="D75" s="8">
        <v>0</v>
      </c>
      <c r="E75" s="8">
        <v>124</v>
      </c>
      <c r="F75" s="8">
        <v>2030</v>
      </c>
      <c r="G75" s="8">
        <v>6</v>
      </c>
      <c r="H75" s="8">
        <v>0</v>
      </c>
    </row>
    <row r="76" spans="1:8" x14ac:dyDescent="0.3">
      <c r="A76">
        <v>73</v>
      </c>
      <c r="B76" s="8" t="s">
        <v>672</v>
      </c>
      <c r="C76" s="8">
        <v>208</v>
      </c>
      <c r="D76" s="8">
        <v>120</v>
      </c>
      <c r="E76" s="8">
        <v>50</v>
      </c>
      <c r="F76" s="8">
        <v>100</v>
      </c>
      <c r="G76" s="8">
        <v>0</v>
      </c>
      <c r="H76" s="8">
        <v>0</v>
      </c>
    </row>
    <row r="77" spans="1:8" x14ac:dyDescent="0.3">
      <c r="A77">
        <v>74</v>
      </c>
      <c r="B77" s="8" t="s">
        <v>707</v>
      </c>
      <c r="C77" s="8">
        <v>646</v>
      </c>
      <c r="D77" s="8">
        <v>587</v>
      </c>
      <c r="E77" s="8">
        <v>0</v>
      </c>
      <c r="F77" s="8">
        <v>371</v>
      </c>
      <c r="G77" s="8">
        <v>42</v>
      </c>
      <c r="H77" s="8">
        <v>0</v>
      </c>
    </row>
    <row r="78" spans="1:8" x14ac:dyDescent="0.3">
      <c r="A78">
        <v>75</v>
      </c>
      <c r="B78" s="8" t="s">
        <v>551</v>
      </c>
      <c r="C78" s="8">
        <v>934</v>
      </c>
      <c r="D78" s="8">
        <v>418</v>
      </c>
      <c r="E78" s="8">
        <v>403</v>
      </c>
      <c r="F78" s="8">
        <v>895</v>
      </c>
      <c r="G78" s="8">
        <v>114</v>
      </c>
      <c r="H78" s="8">
        <v>0</v>
      </c>
    </row>
    <row r="79" spans="1:8" x14ac:dyDescent="0.3">
      <c r="A79">
        <v>76</v>
      </c>
      <c r="B79" s="8" t="s">
        <v>671</v>
      </c>
      <c r="C79" s="8">
        <v>1965</v>
      </c>
      <c r="D79" s="8">
        <v>1384</v>
      </c>
      <c r="E79" s="8">
        <v>3</v>
      </c>
      <c r="F79" s="8">
        <v>1986</v>
      </c>
      <c r="G79" s="8">
        <v>143</v>
      </c>
      <c r="H79" s="8">
        <v>0</v>
      </c>
    </row>
    <row r="80" spans="1:8" x14ac:dyDescent="0.3">
      <c r="A80">
        <v>77</v>
      </c>
      <c r="B80" s="8" t="s">
        <v>447</v>
      </c>
      <c r="C80" s="8">
        <v>1637</v>
      </c>
      <c r="D80" s="8">
        <v>912</v>
      </c>
      <c r="E80" s="8">
        <v>172</v>
      </c>
      <c r="F80" s="8">
        <v>3605</v>
      </c>
      <c r="G80" s="8">
        <v>318</v>
      </c>
      <c r="H80" s="8">
        <v>305</v>
      </c>
    </row>
    <row r="81" spans="1:8" x14ac:dyDescent="0.3">
      <c r="A81">
        <v>78</v>
      </c>
      <c r="B81" s="8" t="s">
        <v>486</v>
      </c>
      <c r="C81" s="8">
        <v>356</v>
      </c>
      <c r="D81" s="8">
        <v>191</v>
      </c>
      <c r="E81" s="8">
        <v>86</v>
      </c>
      <c r="F81" s="8">
        <v>2464</v>
      </c>
      <c r="G81" s="8">
        <v>99</v>
      </c>
      <c r="H81" s="8">
        <v>0</v>
      </c>
    </row>
    <row r="82" spans="1:8" x14ac:dyDescent="0.3">
      <c r="A82">
        <v>79</v>
      </c>
      <c r="B82" s="8" t="s">
        <v>548</v>
      </c>
      <c r="C82" s="8">
        <v>131</v>
      </c>
      <c r="D82" s="8">
        <v>0</v>
      </c>
      <c r="E82" s="8">
        <v>128</v>
      </c>
      <c r="F82" s="8">
        <v>153</v>
      </c>
      <c r="G82" s="8">
        <v>8</v>
      </c>
      <c r="H82" s="8">
        <v>0</v>
      </c>
    </row>
    <row r="83" spans="1:8" x14ac:dyDescent="0.3">
      <c r="A83">
        <v>80</v>
      </c>
      <c r="B83" s="8" t="s">
        <v>547</v>
      </c>
      <c r="C83" s="8">
        <v>653</v>
      </c>
      <c r="D83" s="8">
        <v>152</v>
      </c>
      <c r="E83" s="8">
        <v>309</v>
      </c>
      <c r="F83" s="8">
        <v>2377</v>
      </c>
      <c r="G83" s="8">
        <v>142</v>
      </c>
      <c r="H83" s="8">
        <v>0</v>
      </c>
    </row>
    <row r="84" spans="1:8" x14ac:dyDescent="0.3">
      <c r="A84">
        <v>81</v>
      </c>
      <c r="B84" s="8" t="s">
        <v>586</v>
      </c>
      <c r="C84" s="8">
        <v>817</v>
      </c>
      <c r="D84" s="8">
        <v>307</v>
      </c>
      <c r="E84" s="8">
        <v>288</v>
      </c>
      <c r="F84" s="8">
        <v>828</v>
      </c>
      <c r="G84" s="8">
        <v>8</v>
      </c>
      <c r="H84" s="8">
        <v>0</v>
      </c>
    </row>
    <row r="85" spans="1:8" x14ac:dyDescent="0.3">
      <c r="A85">
        <v>82</v>
      </c>
      <c r="B85" s="8" t="s">
        <v>473</v>
      </c>
      <c r="C85" s="8">
        <v>909</v>
      </c>
      <c r="D85" s="8">
        <v>464</v>
      </c>
      <c r="E85" s="8">
        <v>249</v>
      </c>
      <c r="F85" s="8">
        <v>1497</v>
      </c>
      <c r="G85" s="8">
        <v>0</v>
      </c>
      <c r="H85" s="8">
        <v>0</v>
      </c>
    </row>
    <row r="86" spans="1:8" x14ac:dyDescent="0.3">
      <c r="A86">
        <v>83</v>
      </c>
      <c r="B86" s="8" t="s">
        <v>583</v>
      </c>
      <c r="C86" s="8">
        <v>863</v>
      </c>
      <c r="D86" s="8">
        <v>469</v>
      </c>
      <c r="E86" s="8">
        <v>114</v>
      </c>
      <c r="F86" s="8">
        <v>1294</v>
      </c>
      <c r="G86" s="8">
        <v>1</v>
      </c>
      <c r="H86" s="8">
        <v>0</v>
      </c>
    </row>
    <row r="87" spans="1:8" x14ac:dyDescent="0.3">
      <c r="A87">
        <v>84</v>
      </c>
      <c r="B87" s="8" t="s">
        <v>725</v>
      </c>
      <c r="C87" s="8">
        <v>3121</v>
      </c>
      <c r="D87" s="8">
        <v>2943</v>
      </c>
      <c r="E87" s="8">
        <v>110</v>
      </c>
      <c r="F87" s="8">
        <v>3212</v>
      </c>
      <c r="G87" s="8">
        <v>6</v>
      </c>
      <c r="H87" s="8">
        <v>0</v>
      </c>
    </row>
    <row r="88" spans="1:8" x14ac:dyDescent="0.3">
      <c r="A88">
        <v>85</v>
      </c>
      <c r="B88" s="8" t="s">
        <v>669</v>
      </c>
      <c r="C88" s="8">
        <v>1291</v>
      </c>
      <c r="D88" s="8">
        <v>611</v>
      </c>
      <c r="E88" s="8">
        <v>0</v>
      </c>
      <c r="F88" s="8">
        <v>5783</v>
      </c>
      <c r="G88" s="8">
        <v>1112</v>
      </c>
      <c r="H88" s="8">
        <v>5</v>
      </c>
    </row>
    <row r="89" spans="1:8" x14ac:dyDescent="0.3">
      <c r="A89">
        <v>86</v>
      </c>
      <c r="B89" s="8" t="s">
        <v>491</v>
      </c>
      <c r="C89" s="8">
        <v>811</v>
      </c>
      <c r="D89" s="8">
        <v>373</v>
      </c>
      <c r="E89" s="8">
        <v>0</v>
      </c>
      <c r="F89" s="8">
        <v>1266</v>
      </c>
      <c r="G89" s="8">
        <v>464</v>
      </c>
      <c r="H89" s="8">
        <v>0</v>
      </c>
    </row>
    <row r="90" spans="1:8" x14ac:dyDescent="0.3">
      <c r="A90">
        <v>87</v>
      </c>
      <c r="B90" s="8" t="s">
        <v>619</v>
      </c>
      <c r="C90" s="8">
        <v>301</v>
      </c>
      <c r="D90" s="8">
        <v>157</v>
      </c>
      <c r="E90" s="8">
        <v>0</v>
      </c>
      <c r="F90" s="8">
        <v>361</v>
      </c>
      <c r="G90" s="8">
        <v>216</v>
      </c>
      <c r="H90" s="8">
        <v>0</v>
      </c>
    </row>
    <row r="91" spans="1:8" x14ac:dyDescent="0.3">
      <c r="A91">
        <v>88</v>
      </c>
      <c r="B91" s="8" t="s">
        <v>654</v>
      </c>
      <c r="C91" s="8">
        <v>45</v>
      </c>
      <c r="D91" s="8">
        <v>34</v>
      </c>
      <c r="E91" s="8">
        <v>10</v>
      </c>
      <c r="F91" s="8">
        <v>32</v>
      </c>
      <c r="G91" s="8">
        <v>0</v>
      </c>
      <c r="H91" s="8">
        <v>0</v>
      </c>
    </row>
    <row r="92" spans="1:8" x14ac:dyDescent="0.3">
      <c r="A92">
        <v>89</v>
      </c>
      <c r="B92" s="8" t="s">
        <v>676</v>
      </c>
      <c r="C92" s="8">
        <v>325</v>
      </c>
      <c r="D92" s="8">
        <v>162</v>
      </c>
      <c r="E92" s="8">
        <v>80</v>
      </c>
      <c r="F92" s="8">
        <v>419</v>
      </c>
      <c r="G92" s="8">
        <v>5</v>
      </c>
      <c r="H92" s="8">
        <v>0</v>
      </c>
    </row>
    <row r="93" spans="1:8" x14ac:dyDescent="0.3">
      <c r="A93">
        <v>90</v>
      </c>
      <c r="B93" s="8" t="s">
        <v>429</v>
      </c>
      <c r="C93" s="8">
        <v>267</v>
      </c>
      <c r="D93" s="8">
        <v>131</v>
      </c>
      <c r="E93" s="8">
        <v>74</v>
      </c>
      <c r="F93" s="8">
        <v>334</v>
      </c>
      <c r="G93" s="8">
        <v>3</v>
      </c>
      <c r="H93" s="8">
        <v>0</v>
      </c>
    </row>
    <row r="94" spans="1:8" x14ac:dyDescent="0.3">
      <c r="A94">
        <v>91</v>
      </c>
      <c r="B94" s="8" t="s">
        <v>660</v>
      </c>
      <c r="C94" s="8">
        <v>212</v>
      </c>
      <c r="D94" s="8">
        <v>144</v>
      </c>
      <c r="E94" s="8">
        <v>0</v>
      </c>
      <c r="F94" s="8">
        <v>377</v>
      </c>
      <c r="G94" s="8">
        <v>1</v>
      </c>
      <c r="H94" s="8">
        <v>0</v>
      </c>
    </row>
    <row r="95" spans="1:8" x14ac:dyDescent="0.3">
      <c r="A95">
        <v>92</v>
      </c>
      <c r="B95" s="8" t="s">
        <v>617</v>
      </c>
      <c r="C95" s="8">
        <v>180</v>
      </c>
      <c r="D95" s="8">
        <v>132</v>
      </c>
      <c r="E95" s="8">
        <v>28</v>
      </c>
      <c r="F95" s="8">
        <v>91</v>
      </c>
      <c r="G95" s="8">
        <v>1</v>
      </c>
      <c r="H95" s="8">
        <v>0</v>
      </c>
    </row>
    <row r="96" spans="1:8" x14ac:dyDescent="0.3">
      <c r="A96">
        <v>93</v>
      </c>
      <c r="B96" s="8" t="s">
        <v>573</v>
      </c>
      <c r="C96" s="8">
        <v>349</v>
      </c>
      <c r="D96" s="8">
        <v>239</v>
      </c>
      <c r="E96" s="8">
        <v>0</v>
      </c>
      <c r="F96" s="8">
        <v>651</v>
      </c>
      <c r="G96" s="8">
        <v>1</v>
      </c>
      <c r="H96" s="8">
        <v>0</v>
      </c>
    </row>
    <row r="97" spans="1:8" x14ac:dyDescent="0.3">
      <c r="A97">
        <v>94</v>
      </c>
      <c r="B97" s="8" t="s">
        <v>563</v>
      </c>
      <c r="C97" s="8">
        <v>147</v>
      </c>
      <c r="D97" s="8">
        <v>127</v>
      </c>
      <c r="E97" s="8">
        <v>0</v>
      </c>
      <c r="F97" s="8">
        <v>149</v>
      </c>
      <c r="G97" s="8">
        <v>0</v>
      </c>
      <c r="H97" s="8">
        <v>0</v>
      </c>
    </row>
    <row r="98" spans="1:8" x14ac:dyDescent="0.3">
      <c r="A98">
        <v>95</v>
      </c>
      <c r="B98" s="8" t="s">
        <v>717</v>
      </c>
      <c r="C98" s="8">
        <v>131</v>
      </c>
      <c r="D98" s="8">
        <v>63</v>
      </c>
      <c r="E98" s="8">
        <v>0</v>
      </c>
      <c r="F98" s="8">
        <v>163</v>
      </c>
      <c r="G98" s="8">
        <v>1</v>
      </c>
      <c r="H98" s="8">
        <v>0</v>
      </c>
    </row>
    <row r="99" spans="1:8" x14ac:dyDescent="0.3">
      <c r="A99">
        <v>96</v>
      </c>
      <c r="B99" s="8" t="s">
        <v>538</v>
      </c>
      <c r="C99" s="8">
        <v>210</v>
      </c>
      <c r="D99" s="8">
        <v>196</v>
      </c>
      <c r="E99" s="8">
        <v>0</v>
      </c>
      <c r="F99" s="8">
        <v>133</v>
      </c>
      <c r="G99" s="8">
        <v>10</v>
      </c>
      <c r="H99" s="8">
        <v>0</v>
      </c>
    </row>
    <row r="100" spans="1:8" x14ac:dyDescent="0.3">
      <c r="A100">
        <v>97</v>
      </c>
      <c r="B100" s="8" t="s">
        <v>575</v>
      </c>
      <c r="C100" s="8">
        <v>168</v>
      </c>
      <c r="D100" s="8">
        <v>161</v>
      </c>
      <c r="E100" s="8">
        <v>0</v>
      </c>
      <c r="F100" s="8">
        <v>142</v>
      </c>
      <c r="G100" s="8">
        <v>3</v>
      </c>
      <c r="H100" s="8">
        <v>0</v>
      </c>
    </row>
    <row r="101" spans="1:8" x14ac:dyDescent="0.3">
      <c r="A101">
        <v>98</v>
      </c>
      <c r="B101" s="8" t="s">
        <v>412</v>
      </c>
      <c r="C101" s="8">
        <v>5</v>
      </c>
      <c r="D101" s="8">
        <v>0</v>
      </c>
      <c r="E101" s="8">
        <v>0</v>
      </c>
      <c r="F101" s="8">
        <v>144</v>
      </c>
      <c r="G101" s="8">
        <v>0</v>
      </c>
      <c r="H101" s="8">
        <v>0</v>
      </c>
    </row>
    <row r="102" spans="1:8" x14ac:dyDescent="0.3">
      <c r="A102">
        <v>99</v>
      </c>
      <c r="B102" s="8" t="s">
        <v>413</v>
      </c>
      <c r="C102" s="8">
        <v>12</v>
      </c>
      <c r="D102" s="8">
        <v>10</v>
      </c>
      <c r="E102" s="8">
        <v>0</v>
      </c>
      <c r="F102" s="8">
        <v>146</v>
      </c>
      <c r="G102" s="8">
        <v>0</v>
      </c>
      <c r="H102" s="8">
        <v>0</v>
      </c>
    </row>
    <row r="103" spans="1:8" x14ac:dyDescent="0.3">
      <c r="A103">
        <v>100</v>
      </c>
      <c r="B103" s="8" t="s">
        <v>744</v>
      </c>
      <c r="C103" s="8">
        <v>2</v>
      </c>
      <c r="D103" s="8">
        <v>0</v>
      </c>
      <c r="E103" s="8">
        <v>0</v>
      </c>
      <c r="F103" s="8">
        <v>28</v>
      </c>
      <c r="G103" s="8">
        <v>0</v>
      </c>
      <c r="H103" s="8">
        <v>0</v>
      </c>
    </row>
    <row r="104" spans="1:8" x14ac:dyDescent="0.3">
      <c r="A104">
        <v>101</v>
      </c>
      <c r="B104" s="8" t="s">
        <v>414</v>
      </c>
      <c r="C104" s="8">
        <v>69</v>
      </c>
      <c r="D104" s="8">
        <v>8</v>
      </c>
      <c r="E104" s="8">
        <v>43</v>
      </c>
      <c r="F104" s="8">
        <v>157</v>
      </c>
      <c r="G104" s="8">
        <v>0</v>
      </c>
      <c r="H104" s="8">
        <v>0</v>
      </c>
    </row>
    <row r="105" spans="1:8" x14ac:dyDescent="0.3">
      <c r="A105">
        <v>102</v>
      </c>
      <c r="B105" s="8" t="s">
        <v>745</v>
      </c>
      <c r="C105" s="8">
        <v>0</v>
      </c>
      <c r="D105" s="8">
        <v>0</v>
      </c>
      <c r="E105" s="8">
        <v>0</v>
      </c>
      <c r="F105" s="8">
        <v>63</v>
      </c>
      <c r="G105" s="8">
        <v>0</v>
      </c>
      <c r="H105" s="8">
        <v>0</v>
      </c>
    </row>
    <row r="106" spans="1:8" x14ac:dyDescent="0.3">
      <c r="A106">
        <v>103</v>
      </c>
      <c r="B106" s="8" t="s">
        <v>415</v>
      </c>
      <c r="C106" s="8">
        <v>124</v>
      </c>
      <c r="D106" s="8">
        <v>80</v>
      </c>
      <c r="E106" s="8">
        <v>0</v>
      </c>
      <c r="F106" s="8">
        <v>116</v>
      </c>
      <c r="G106" s="8">
        <v>0</v>
      </c>
      <c r="H106" s="8">
        <v>0</v>
      </c>
    </row>
    <row r="107" spans="1:8" x14ac:dyDescent="0.3">
      <c r="A107">
        <v>104</v>
      </c>
      <c r="B107" s="8" t="s">
        <v>417</v>
      </c>
      <c r="C107" s="8">
        <v>197</v>
      </c>
      <c r="D107" s="8">
        <v>115</v>
      </c>
      <c r="E107" s="8">
        <v>0</v>
      </c>
      <c r="F107" s="8">
        <v>246</v>
      </c>
      <c r="G107" s="8">
        <v>12</v>
      </c>
      <c r="H107" s="8">
        <v>0</v>
      </c>
    </row>
    <row r="108" spans="1:8" x14ac:dyDescent="0.3">
      <c r="A108">
        <v>105</v>
      </c>
      <c r="B108" s="8" t="s">
        <v>419</v>
      </c>
      <c r="C108" s="8">
        <v>460</v>
      </c>
      <c r="D108" s="8">
        <v>100</v>
      </c>
      <c r="E108" s="8">
        <v>0</v>
      </c>
      <c r="F108" s="8">
        <v>431</v>
      </c>
      <c r="G108" s="8">
        <v>0</v>
      </c>
      <c r="H108" s="8">
        <v>0</v>
      </c>
    </row>
    <row r="109" spans="1:8" x14ac:dyDescent="0.3">
      <c r="A109">
        <v>106</v>
      </c>
      <c r="B109" s="8" t="s">
        <v>420</v>
      </c>
      <c r="C109" s="8">
        <v>54</v>
      </c>
      <c r="D109" s="8">
        <v>51</v>
      </c>
      <c r="E109" s="8">
        <v>0</v>
      </c>
      <c r="F109" s="8">
        <v>119</v>
      </c>
      <c r="G109" s="8">
        <v>0</v>
      </c>
      <c r="H109" s="8">
        <v>0</v>
      </c>
    </row>
    <row r="110" spans="1:8" x14ac:dyDescent="0.3">
      <c r="A110">
        <v>107</v>
      </c>
      <c r="B110" s="8" t="s">
        <v>421</v>
      </c>
      <c r="C110" s="8">
        <v>8</v>
      </c>
      <c r="D110" s="8">
        <v>2</v>
      </c>
      <c r="E110" s="8">
        <v>0</v>
      </c>
      <c r="F110" s="8">
        <v>124</v>
      </c>
      <c r="G110" s="8">
        <v>0</v>
      </c>
      <c r="H110" s="8">
        <v>0</v>
      </c>
    </row>
    <row r="111" spans="1:8" x14ac:dyDescent="0.3">
      <c r="A111">
        <v>108</v>
      </c>
      <c r="B111" s="8" t="s">
        <v>422</v>
      </c>
      <c r="C111" s="8">
        <v>55</v>
      </c>
      <c r="D111" s="8">
        <v>38</v>
      </c>
      <c r="E111" s="8">
        <v>0</v>
      </c>
      <c r="F111" s="8">
        <v>123</v>
      </c>
      <c r="G111" s="8">
        <v>0</v>
      </c>
      <c r="H111" s="8">
        <v>0</v>
      </c>
    </row>
    <row r="112" spans="1:8" x14ac:dyDescent="0.3">
      <c r="A112">
        <v>109</v>
      </c>
      <c r="B112" s="8" t="s">
        <v>423</v>
      </c>
      <c r="C112" s="8">
        <v>59</v>
      </c>
      <c r="D112" s="8">
        <v>54</v>
      </c>
      <c r="E112" s="8">
        <v>0</v>
      </c>
      <c r="F112" s="8">
        <v>97</v>
      </c>
      <c r="G112" s="8">
        <v>0</v>
      </c>
      <c r="H112" s="8">
        <v>0</v>
      </c>
    </row>
    <row r="113" spans="1:8" x14ac:dyDescent="0.3">
      <c r="A113">
        <v>110</v>
      </c>
      <c r="B113" s="8" t="s">
        <v>424</v>
      </c>
      <c r="C113" s="8">
        <v>214</v>
      </c>
      <c r="D113" s="8">
        <v>146</v>
      </c>
      <c r="E113" s="8">
        <v>0</v>
      </c>
      <c r="F113" s="8">
        <v>153</v>
      </c>
      <c r="G113" s="8">
        <v>27</v>
      </c>
      <c r="H113" s="8">
        <v>0</v>
      </c>
    </row>
    <row r="114" spans="1:8" x14ac:dyDescent="0.3">
      <c r="A114">
        <v>111</v>
      </c>
      <c r="B114" s="8" t="s">
        <v>425</v>
      </c>
      <c r="C114" s="8">
        <v>139</v>
      </c>
      <c r="D114" s="8">
        <v>139</v>
      </c>
      <c r="E114" s="8">
        <v>0</v>
      </c>
      <c r="F114" s="8">
        <v>115</v>
      </c>
      <c r="G114" s="8">
        <v>0</v>
      </c>
      <c r="H114" s="8">
        <v>0</v>
      </c>
    </row>
    <row r="115" spans="1:8" x14ac:dyDescent="0.3">
      <c r="A115">
        <v>112</v>
      </c>
      <c r="B115" s="8" t="s">
        <v>426</v>
      </c>
      <c r="C115" s="8">
        <v>82</v>
      </c>
      <c r="D115" s="8">
        <v>64</v>
      </c>
      <c r="E115" s="8">
        <v>0</v>
      </c>
      <c r="F115" s="8">
        <v>99</v>
      </c>
      <c r="G115" s="8">
        <v>0</v>
      </c>
      <c r="H115" s="8">
        <v>0</v>
      </c>
    </row>
    <row r="116" spans="1:8" x14ac:dyDescent="0.3">
      <c r="A116">
        <v>113</v>
      </c>
      <c r="B116" s="8" t="s">
        <v>427</v>
      </c>
      <c r="C116" s="8">
        <v>559</v>
      </c>
      <c r="D116" s="8">
        <v>500</v>
      </c>
      <c r="E116" s="8">
        <v>0</v>
      </c>
      <c r="F116" s="8">
        <v>376</v>
      </c>
      <c r="G116" s="8">
        <v>0</v>
      </c>
      <c r="H116" s="8">
        <v>0</v>
      </c>
    </row>
    <row r="117" spans="1:8" x14ac:dyDescent="0.3">
      <c r="A117">
        <v>114</v>
      </c>
      <c r="B117" s="8" t="s">
        <v>428</v>
      </c>
      <c r="C117" s="8">
        <v>274</v>
      </c>
      <c r="D117" s="8">
        <v>50</v>
      </c>
      <c r="E117" s="8">
        <v>200</v>
      </c>
      <c r="F117" s="8">
        <v>446</v>
      </c>
      <c r="G117" s="8">
        <v>34</v>
      </c>
      <c r="H117" s="8">
        <v>0</v>
      </c>
    </row>
    <row r="118" spans="1:8" x14ac:dyDescent="0.3">
      <c r="A118">
        <v>115</v>
      </c>
      <c r="B118" s="8" t="s">
        <v>431</v>
      </c>
      <c r="C118" s="8">
        <v>164</v>
      </c>
      <c r="D118" s="8">
        <v>97</v>
      </c>
      <c r="E118" s="8">
        <v>15</v>
      </c>
      <c r="F118" s="8">
        <v>204</v>
      </c>
      <c r="G118" s="8">
        <v>0</v>
      </c>
      <c r="H118" s="8">
        <v>0</v>
      </c>
    </row>
    <row r="119" spans="1:8" x14ac:dyDescent="0.3">
      <c r="A119">
        <v>116</v>
      </c>
      <c r="B119" s="8" t="s">
        <v>432</v>
      </c>
      <c r="C119" s="8">
        <v>121</v>
      </c>
      <c r="D119" s="8">
        <v>121</v>
      </c>
      <c r="E119" s="8">
        <v>0</v>
      </c>
      <c r="F119" s="8">
        <v>132</v>
      </c>
      <c r="G119" s="8">
        <v>0</v>
      </c>
      <c r="H119" s="8">
        <v>0</v>
      </c>
    </row>
    <row r="120" spans="1:8" x14ac:dyDescent="0.3">
      <c r="A120">
        <v>117</v>
      </c>
      <c r="B120" s="8" t="s">
        <v>434</v>
      </c>
      <c r="C120" s="8">
        <v>48</v>
      </c>
      <c r="D120" s="8">
        <v>2</v>
      </c>
      <c r="E120" s="8">
        <v>0</v>
      </c>
      <c r="F120" s="8">
        <v>132</v>
      </c>
      <c r="G120" s="8">
        <v>0</v>
      </c>
      <c r="H120" s="8">
        <v>0</v>
      </c>
    </row>
    <row r="121" spans="1:8" x14ac:dyDescent="0.3">
      <c r="A121">
        <v>118</v>
      </c>
      <c r="B121" s="8" t="s">
        <v>435</v>
      </c>
      <c r="C121" s="8">
        <v>25</v>
      </c>
      <c r="D121" s="8">
        <v>6</v>
      </c>
      <c r="E121" s="8">
        <v>7</v>
      </c>
      <c r="F121" s="8">
        <v>355</v>
      </c>
      <c r="G121" s="8">
        <v>0</v>
      </c>
      <c r="H121" s="8">
        <v>0</v>
      </c>
    </row>
    <row r="122" spans="1:8" x14ac:dyDescent="0.3">
      <c r="A122">
        <v>119</v>
      </c>
      <c r="B122" s="8" t="s">
        <v>437</v>
      </c>
      <c r="C122" s="8">
        <v>528</v>
      </c>
      <c r="D122" s="8">
        <v>308</v>
      </c>
      <c r="E122" s="8">
        <v>0</v>
      </c>
      <c r="F122" s="8">
        <v>404</v>
      </c>
      <c r="G122" s="8">
        <v>0</v>
      </c>
      <c r="H122" s="8">
        <v>0</v>
      </c>
    </row>
    <row r="123" spans="1:8" x14ac:dyDescent="0.3">
      <c r="A123">
        <v>120</v>
      </c>
      <c r="B123" s="8" t="s">
        <v>438</v>
      </c>
      <c r="C123" s="8">
        <v>20</v>
      </c>
      <c r="D123" s="8">
        <v>20</v>
      </c>
      <c r="E123" s="8">
        <v>0</v>
      </c>
      <c r="F123" s="8">
        <v>178</v>
      </c>
      <c r="G123" s="8">
        <v>21</v>
      </c>
      <c r="H123" s="8">
        <v>0</v>
      </c>
    </row>
    <row r="124" spans="1:8" x14ac:dyDescent="0.3">
      <c r="A124">
        <v>121</v>
      </c>
      <c r="B124" s="8" t="s">
        <v>440</v>
      </c>
      <c r="C124" s="8">
        <v>2</v>
      </c>
      <c r="D124" s="8">
        <v>0</v>
      </c>
      <c r="E124" s="8">
        <v>0</v>
      </c>
      <c r="F124" s="8">
        <v>92</v>
      </c>
      <c r="G124" s="8">
        <v>0</v>
      </c>
      <c r="H124" s="8">
        <v>0</v>
      </c>
    </row>
    <row r="125" spans="1:8" x14ac:dyDescent="0.3">
      <c r="A125">
        <v>122</v>
      </c>
      <c r="B125" s="8" t="s">
        <v>441</v>
      </c>
      <c r="C125" s="8">
        <v>128</v>
      </c>
      <c r="D125" s="8">
        <v>0</v>
      </c>
      <c r="E125" s="8">
        <v>39</v>
      </c>
      <c r="F125" s="8">
        <v>131</v>
      </c>
      <c r="G125" s="8">
        <v>1</v>
      </c>
      <c r="H125" s="8">
        <v>0</v>
      </c>
    </row>
    <row r="126" spans="1:8" x14ac:dyDescent="0.3">
      <c r="A126">
        <v>123</v>
      </c>
      <c r="B126" s="8" t="s">
        <v>442</v>
      </c>
      <c r="C126" s="8">
        <v>176</v>
      </c>
      <c r="D126" s="8">
        <v>56</v>
      </c>
      <c r="E126" s="8">
        <v>0</v>
      </c>
      <c r="F126" s="8">
        <v>332</v>
      </c>
      <c r="G126" s="8">
        <v>0</v>
      </c>
      <c r="H126" s="8">
        <v>0</v>
      </c>
    </row>
    <row r="127" spans="1:8" x14ac:dyDescent="0.3">
      <c r="A127">
        <v>124</v>
      </c>
      <c r="B127" s="8" t="s">
        <v>444</v>
      </c>
      <c r="C127" s="8">
        <v>46</v>
      </c>
      <c r="D127" s="8">
        <v>18</v>
      </c>
      <c r="E127" s="8">
        <v>0</v>
      </c>
      <c r="F127" s="8">
        <v>99</v>
      </c>
      <c r="G127" s="8">
        <v>0</v>
      </c>
      <c r="H127" s="8">
        <v>0</v>
      </c>
    </row>
    <row r="128" spans="1:8" x14ac:dyDescent="0.3">
      <c r="A128">
        <v>125</v>
      </c>
      <c r="B128" s="8" t="s">
        <v>445</v>
      </c>
      <c r="C128" s="8">
        <v>57</v>
      </c>
      <c r="D128" s="8">
        <v>0</v>
      </c>
      <c r="E128" s="8">
        <v>0</v>
      </c>
      <c r="F128" s="8">
        <v>49</v>
      </c>
      <c r="G128" s="8">
        <v>0</v>
      </c>
      <c r="H128" s="8">
        <v>0</v>
      </c>
    </row>
    <row r="129" spans="1:8" x14ac:dyDescent="0.3">
      <c r="A129">
        <v>126</v>
      </c>
      <c r="B129" s="8" t="s">
        <v>446</v>
      </c>
      <c r="C129" s="8">
        <v>1114</v>
      </c>
      <c r="D129" s="8">
        <v>960</v>
      </c>
      <c r="E129" s="8">
        <v>0</v>
      </c>
      <c r="F129" s="8">
        <v>233</v>
      </c>
      <c r="G129" s="8">
        <v>0</v>
      </c>
      <c r="H129" s="8">
        <v>0</v>
      </c>
    </row>
    <row r="130" spans="1:8" x14ac:dyDescent="0.3">
      <c r="A130">
        <v>127</v>
      </c>
      <c r="B130" s="8" t="s">
        <v>448</v>
      </c>
      <c r="C130" s="8">
        <v>23</v>
      </c>
      <c r="D130" s="8">
        <v>21</v>
      </c>
      <c r="E130" s="8">
        <v>0</v>
      </c>
      <c r="F130" s="8">
        <v>288</v>
      </c>
      <c r="G130" s="8">
        <v>10</v>
      </c>
      <c r="H130" s="8">
        <v>0</v>
      </c>
    </row>
    <row r="131" spans="1:8" x14ac:dyDescent="0.3">
      <c r="A131">
        <v>128</v>
      </c>
      <c r="B131" s="8" t="s">
        <v>450</v>
      </c>
      <c r="C131" s="8">
        <v>486</v>
      </c>
      <c r="D131" s="8">
        <v>62</v>
      </c>
      <c r="E131" s="8">
        <v>170</v>
      </c>
      <c r="F131" s="8">
        <v>203</v>
      </c>
      <c r="G131" s="8">
        <v>0</v>
      </c>
      <c r="H131" s="8">
        <v>0</v>
      </c>
    </row>
    <row r="132" spans="1:8" x14ac:dyDescent="0.3">
      <c r="A132">
        <v>129</v>
      </c>
      <c r="B132" s="8" t="s">
        <v>451</v>
      </c>
      <c r="C132" s="8">
        <v>20</v>
      </c>
      <c r="D132" s="8">
        <v>0</v>
      </c>
      <c r="E132" s="8">
        <v>2</v>
      </c>
      <c r="F132" s="8">
        <v>35</v>
      </c>
      <c r="G132" s="8">
        <v>0</v>
      </c>
      <c r="H132" s="8">
        <v>0</v>
      </c>
    </row>
    <row r="133" spans="1:8" x14ac:dyDescent="0.3">
      <c r="A133">
        <v>130</v>
      </c>
      <c r="B133" s="8" t="s">
        <v>453</v>
      </c>
      <c r="C133" s="8">
        <v>144</v>
      </c>
      <c r="D133" s="8">
        <v>128</v>
      </c>
      <c r="E133" s="8">
        <v>0</v>
      </c>
      <c r="F133" s="8">
        <v>206</v>
      </c>
      <c r="G133" s="8">
        <v>0</v>
      </c>
      <c r="H133" s="8">
        <v>0</v>
      </c>
    </row>
    <row r="134" spans="1:8" x14ac:dyDescent="0.3">
      <c r="A134">
        <v>131</v>
      </c>
      <c r="B134" s="8" t="s">
        <v>454</v>
      </c>
      <c r="C134" s="8">
        <v>77</v>
      </c>
      <c r="D134" s="8">
        <v>47</v>
      </c>
      <c r="E134" s="8">
        <v>11</v>
      </c>
      <c r="F134" s="8">
        <v>301</v>
      </c>
      <c r="G134" s="8">
        <v>0</v>
      </c>
      <c r="H134" s="8">
        <v>0</v>
      </c>
    </row>
    <row r="135" spans="1:8" x14ac:dyDescent="0.3">
      <c r="A135">
        <v>132</v>
      </c>
      <c r="B135" s="8" t="s">
        <v>455</v>
      </c>
      <c r="C135" s="8">
        <v>83</v>
      </c>
      <c r="D135" s="8">
        <v>41</v>
      </c>
      <c r="E135" s="8">
        <v>0</v>
      </c>
      <c r="F135" s="8">
        <v>406</v>
      </c>
      <c r="G135" s="8">
        <v>0</v>
      </c>
      <c r="H135" s="8">
        <v>0</v>
      </c>
    </row>
    <row r="136" spans="1:8" x14ac:dyDescent="0.3">
      <c r="A136">
        <v>133</v>
      </c>
      <c r="B136" s="8" t="s">
        <v>457</v>
      </c>
      <c r="C136" s="8">
        <v>85</v>
      </c>
      <c r="D136" s="8">
        <v>36</v>
      </c>
      <c r="E136" s="8">
        <v>0</v>
      </c>
      <c r="F136" s="8">
        <v>291</v>
      </c>
      <c r="G136" s="8">
        <v>54</v>
      </c>
      <c r="H136" s="8">
        <v>0</v>
      </c>
    </row>
    <row r="137" spans="1:8" x14ac:dyDescent="0.3">
      <c r="A137">
        <v>134</v>
      </c>
      <c r="B137" s="8" t="s">
        <v>458</v>
      </c>
      <c r="C137" s="8">
        <v>164</v>
      </c>
      <c r="D137" s="8">
        <v>42</v>
      </c>
      <c r="E137" s="8">
        <v>62</v>
      </c>
      <c r="F137" s="8">
        <v>374</v>
      </c>
      <c r="G137" s="8">
        <v>0</v>
      </c>
      <c r="H137" s="8">
        <v>0</v>
      </c>
    </row>
    <row r="138" spans="1:8" x14ac:dyDescent="0.3">
      <c r="A138">
        <v>135</v>
      </c>
      <c r="B138" s="8" t="s">
        <v>459</v>
      </c>
      <c r="C138" s="8">
        <v>50</v>
      </c>
      <c r="D138" s="8">
        <v>50</v>
      </c>
      <c r="E138" s="8">
        <v>0</v>
      </c>
      <c r="F138" s="8">
        <v>15</v>
      </c>
      <c r="G138" s="8">
        <v>0</v>
      </c>
      <c r="H138" s="8">
        <v>0</v>
      </c>
    </row>
    <row r="139" spans="1:8" x14ac:dyDescent="0.3">
      <c r="A139">
        <v>136</v>
      </c>
      <c r="B139" s="8" t="s">
        <v>460</v>
      </c>
      <c r="C139" s="8">
        <v>180</v>
      </c>
      <c r="D139" s="8">
        <v>51</v>
      </c>
      <c r="E139" s="8">
        <v>30</v>
      </c>
      <c r="F139" s="8">
        <v>507</v>
      </c>
      <c r="G139" s="8">
        <v>193</v>
      </c>
      <c r="H139" s="8">
        <v>0</v>
      </c>
    </row>
    <row r="140" spans="1:8" x14ac:dyDescent="0.3">
      <c r="A140">
        <v>137</v>
      </c>
      <c r="B140" s="8" t="s">
        <v>461</v>
      </c>
      <c r="C140" s="8">
        <v>10</v>
      </c>
      <c r="D140" s="8">
        <v>2</v>
      </c>
      <c r="E140" s="8">
        <v>0</v>
      </c>
      <c r="F140" s="8">
        <v>75</v>
      </c>
      <c r="G140" s="8">
        <v>0</v>
      </c>
      <c r="H140" s="8">
        <v>0</v>
      </c>
    </row>
    <row r="141" spans="1:8" x14ac:dyDescent="0.3">
      <c r="A141">
        <v>138</v>
      </c>
      <c r="B141" s="8" t="s">
        <v>462</v>
      </c>
      <c r="C141" s="8">
        <v>302</v>
      </c>
      <c r="D141" s="8">
        <v>266</v>
      </c>
      <c r="E141" s="8">
        <v>0</v>
      </c>
      <c r="F141" s="8">
        <v>259</v>
      </c>
      <c r="G141" s="8">
        <v>8</v>
      </c>
      <c r="H141" s="8">
        <v>0</v>
      </c>
    </row>
    <row r="142" spans="1:8" x14ac:dyDescent="0.3">
      <c r="A142">
        <v>139</v>
      </c>
      <c r="B142" s="8" t="s">
        <v>464</v>
      </c>
      <c r="C142" s="8">
        <v>8</v>
      </c>
      <c r="D142" s="8">
        <v>8</v>
      </c>
      <c r="E142" s="8">
        <v>0</v>
      </c>
      <c r="F142" s="8">
        <v>47</v>
      </c>
      <c r="G142" s="8">
        <v>0</v>
      </c>
      <c r="H142" s="8">
        <v>0</v>
      </c>
    </row>
    <row r="143" spans="1:8" x14ac:dyDescent="0.3">
      <c r="A143">
        <v>140</v>
      </c>
      <c r="B143" s="8" t="s">
        <v>465</v>
      </c>
      <c r="C143" s="8">
        <v>84</v>
      </c>
      <c r="D143" s="8">
        <v>77</v>
      </c>
      <c r="E143" s="8">
        <v>0</v>
      </c>
      <c r="F143" s="8">
        <v>116</v>
      </c>
      <c r="G143" s="8">
        <v>0</v>
      </c>
      <c r="H143" s="8">
        <v>0</v>
      </c>
    </row>
    <row r="144" spans="1:8" x14ac:dyDescent="0.3">
      <c r="A144">
        <v>141</v>
      </c>
      <c r="B144" s="8" t="s">
        <v>467</v>
      </c>
      <c r="C144" s="8">
        <v>140</v>
      </c>
      <c r="D144" s="8">
        <v>0</v>
      </c>
      <c r="E144" s="8">
        <v>0</v>
      </c>
      <c r="F144" s="8">
        <v>371</v>
      </c>
      <c r="G144" s="8">
        <v>0</v>
      </c>
      <c r="H144" s="8">
        <v>0</v>
      </c>
    </row>
    <row r="145" spans="1:8" x14ac:dyDescent="0.3">
      <c r="A145">
        <v>142</v>
      </c>
      <c r="B145" s="8" t="s">
        <v>468</v>
      </c>
      <c r="C145" s="8">
        <v>96</v>
      </c>
      <c r="D145" s="8">
        <v>65</v>
      </c>
      <c r="E145" s="8">
        <v>0</v>
      </c>
      <c r="F145" s="8">
        <v>274</v>
      </c>
      <c r="G145" s="8">
        <v>5</v>
      </c>
      <c r="H145" s="8">
        <v>0</v>
      </c>
    </row>
    <row r="146" spans="1:8" x14ac:dyDescent="0.3">
      <c r="A146">
        <v>143</v>
      </c>
      <c r="B146" s="8" t="s">
        <v>469</v>
      </c>
      <c r="C146" s="8">
        <v>93</v>
      </c>
      <c r="D146" s="8">
        <v>60</v>
      </c>
      <c r="E146" s="8">
        <v>0</v>
      </c>
      <c r="F146" s="8">
        <v>66</v>
      </c>
      <c r="G146" s="8">
        <v>0</v>
      </c>
      <c r="H146" s="8">
        <v>0</v>
      </c>
    </row>
    <row r="147" spans="1:8" x14ac:dyDescent="0.3">
      <c r="A147">
        <v>144</v>
      </c>
      <c r="B147" s="8" t="s">
        <v>470</v>
      </c>
      <c r="C147" s="8">
        <v>217</v>
      </c>
      <c r="D147" s="8">
        <v>170</v>
      </c>
      <c r="E147" s="8">
        <v>2</v>
      </c>
      <c r="F147" s="8">
        <v>462</v>
      </c>
      <c r="G147" s="8">
        <v>11</v>
      </c>
      <c r="H147" s="8">
        <v>0</v>
      </c>
    </row>
    <row r="148" spans="1:8" x14ac:dyDescent="0.3">
      <c r="A148">
        <v>145</v>
      </c>
      <c r="B148" s="8" t="s">
        <v>471</v>
      </c>
      <c r="C148" s="8">
        <v>30</v>
      </c>
      <c r="D148" s="8">
        <v>2</v>
      </c>
      <c r="E148" s="8">
        <v>0</v>
      </c>
      <c r="F148" s="8">
        <v>23</v>
      </c>
      <c r="G148" s="8">
        <v>0</v>
      </c>
      <c r="H148" s="8">
        <v>0</v>
      </c>
    </row>
    <row r="149" spans="1:8" x14ac:dyDescent="0.3">
      <c r="A149">
        <v>146</v>
      </c>
      <c r="B149" s="8" t="s">
        <v>474</v>
      </c>
      <c r="C149" s="8">
        <v>17</v>
      </c>
      <c r="D149" s="8">
        <v>0</v>
      </c>
      <c r="E149" s="8">
        <v>0</v>
      </c>
      <c r="F149" s="8">
        <v>197</v>
      </c>
      <c r="G149" s="8">
        <v>0</v>
      </c>
      <c r="H149" s="8">
        <v>0</v>
      </c>
    </row>
    <row r="150" spans="1:8" x14ac:dyDescent="0.3">
      <c r="A150">
        <v>147</v>
      </c>
      <c r="B150" s="8" t="s">
        <v>475</v>
      </c>
      <c r="C150" s="8">
        <v>268</v>
      </c>
      <c r="D150" s="8">
        <v>262</v>
      </c>
      <c r="E150" s="8">
        <v>0</v>
      </c>
      <c r="F150" s="8">
        <v>255</v>
      </c>
      <c r="G150" s="8">
        <v>0</v>
      </c>
      <c r="H150" s="8">
        <v>0</v>
      </c>
    </row>
    <row r="151" spans="1:8" x14ac:dyDescent="0.3">
      <c r="A151">
        <v>148</v>
      </c>
      <c r="B151" s="8" t="s">
        <v>476</v>
      </c>
      <c r="C151" s="8">
        <v>260</v>
      </c>
      <c r="D151" s="8">
        <v>150</v>
      </c>
      <c r="E151" s="8">
        <v>100</v>
      </c>
      <c r="F151" s="8">
        <v>54</v>
      </c>
      <c r="G151" s="8">
        <v>0</v>
      </c>
      <c r="H151" s="8">
        <v>0</v>
      </c>
    </row>
    <row r="152" spans="1:8" x14ac:dyDescent="0.3">
      <c r="A152">
        <v>149</v>
      </c>
      <c r="B152" s="8" t="s">
        <v>477</v>
      </c>
      <c r="C152" s="8">
        <v>1262</v>
      </c>
      <c r="D152" s="8">
        <v>609</v>
      </c>
      <c r="E152" s="8">
        <v>78</v>
      </c>
      <c r="F152" s="8">
        <v>774</v>
      </c>
      <c r="G152" s="8">
        <v>0</v>
      </c>
      <c r="H152" s="8">
        <v>0</v>
      </c>
    </row>
    <row r="153" spans="1:8" x14ac:dyDescent="0.3">
      <c r="A153">
        <v>150</v>
      </c>
      <c r="B153" s="8" t="s">
        <v>478</v>
      </c>
      <c r="C153" s="8">
        <v>12</v>
      </c>
      <c r="D153" s="8">
        <v>10</v>
      </c>
      <c r="E153" s="8">
        <v>2</v>
      </c>
      <c r="F153" s="8">
        <v>39</v>
      </c>
      <c r="G153" s="8">
        <v>0</v>
      </c>
      <c r="H153" s="8">
        <v>0</v>
      </c>
    </row>
    <row r="154" spans="1:8" x14ac:dyDescent="0.3">
      <c r="A154">
        <v>151</v>
      </c>
      <c r="B154" s="8" t="s">
        <v>479</v>
      </c>
      <c r="C154" s="8">
        <v>19</v>
      </c>
      <c r="D154" s="8">
        <v>0</v>
      </c>
      <c r="E154" s="8">
        <v>0</v>
      </c>
      <c r="F154" s="8">
        <v>122</v>
      </c>
      <c r="G154" s="8">
        <v>0</v>
      </c>
      <c r="H154" s="8">
        <v>0</v>
      </c>
    </row>
    <row r="155" spans="1:8" x14ac:dyDescent="0.3">
      <c r="A155">
        <v>152</v>
      </c>
      <c r="B155" s="8" t="s">
        <v>480</v>
      </c>
      <c r="C155" s="8">
        <v>259</v>
      </c>
      <c r="D155" s="8">
        <v>190</v>
      </c>
      <c r="E155" s="8">
        <v>0</v>
      </c>
      <c r="F155" s="8">
        <v>638</v>
      </c>
      <c r="G155" s="8">
        <v>10</v>
      </c>
      <c r="H155" s="8">
        <v>0</v>
      </c>
    </row>
    <row r="156" spans="1:8" x14ac:dyDescent="0.3">
      <c r="A156">
        <v>153</v>
      </c>
      <c r="B156" s="8" t="s">
        <v>481</v>
      </c>
      <c r="C156" s="8">
        <v>48</v>
      </c>
      <c r="D156" s="8">
        <v>26</v>
      </c>
      <c r="E156" s="8">
        <v>10</v>
      </c>
      <c r="F156" s="8">
        <v>212</v>
      </c>
      <c r="G156" s="8">
        <v>141</v>
      </c>
      <c r="H156" s="8">
        <v>0</v>
      </c>
    </row>
    <row r="157" spans="1:8" x14ac:dyDescent="0.3">
      <c r="A157">
        <v>154</v>
      </c>
      <c r="B157" s="8" t="s">
        <v>482</v>
      </c>
      <c r="C157" s="8">
        <v>195</v>
      </c>
      <c r="D157" s="8">
        <v>167</v>
      </c>
      <c r="E157" s="8">
        <v>0</v>
      </c>
      <c r="F157" s="8">
        <v>168</v>
      </c>
      <c r="G157" s="8">
        <v>6</v>
      </c>
      <c r="H157" s="8">
        <v>0</v>
      </c>
    </row>
    <row r="158" spans="1:8" x14ac:dyDescent="0.3">
      <c r="A158">
        <v>155</v>
      </c>
      <c r="B158" s="8" t="s">
        <v>483</v>
      </c>
      <c r="C158" s="8">
        <v>77</v>
      </c>
      <c r="D158" s="8">
        <v>63</v>
      </c>
      <c r="E158" s="8">
        <v>0</v>
      </c>
      <c r="F158" s="8">
        <v>128</v>
      </c>
      <c r="G158" s="8">
        <v>5</v>
      </c>
      <c r="H158" s="8">
        <v>0</v>
      </c>
    </row>
    <row r="159" spans="1:8" x14ac:dyDescent="0.3">
      <c r="A159">
        <v>156</v>
      </c>
      <c r="B159" s="8" t="s">
        <v>485</v>
      </c>
      <c r="C159" s="8">
        <v>309</v>
      </c>
      <c r="D159" s="8">
        <v>119</v>
      </c>
      <c r="E159" s="8">
        <v>0</v>
      </c>
      <c r="F159" s="8">
        <v>85</v>
      </c>
      <c r="G159" s="8">
        <v>0</v>
      </c>
      <c r="H159" s="8">
        <v>0</v>
      </c>
    </row>
    <row r="160" spans="1:8" x14ac:dyDescent="0.3">
      <c r="A160">
        <v>157</v>
      </c>
      <c r="B160" s="8" t="s">
        <v>487</v>
      </c>
      <c r="C160" s="8">
        <v>509</v>
      </c>
      <c r="D160" s="8">
        <v>433</v>
      </c>
      <c r="E160" s="8">
        <v>0</v>
      </c>
      <c r="F160" s="8">
        <v>783</v>
      </c>
      <c r="G160" s="8">
        <v>208</v>
      </c>
      <c r="H160" s="8">
        <v>3</v>
      </c>
    </row>
    <row r="161" spans="1:8" x14ac:dyDescent="0.3">
      <c r="A161">
        <v>158</v>
      </c>
      <c r="B161" s="8" t="s">
        <v>746</v>
      </c>
      <c r="C161" s="8">
        <v>0</v>
      </c>
      <c r="D161" s="8">
        <v>0</v>
      </c>
      <c r="E161" s="8">
        <v>0</v>
      </c>
      <c r="F161" s="8">
        <v>1</v>
      </c>
      <c r="G161" s="8">
        <v>0</v>
      </c>
      <c r="H161" s="8">
        <v>0</v>
      </c>
    </row>
    <row r="162" spans="1:8" x14ac:dyDescent="0.3">
      <c r="A162">
        <v>159</v>
      </c>
      <c r="B162" s="8" t="s">
        <v>489</v>
      </c>
      <c r="C162" s="8">
        <v>65</v>
      </c>
      <c r="D162" s="8">
        <v>36</v>
      </c>
      <c r="E162" s="8">
        <v>0</v>
      </c>
      <c r="F162" s="8">
        <v>55</v>
      </c>
      <c r="G162" s="8">
        <v>0</v>
      </c>
      <c r="H162" s="8">
        <v>0</v>
      </c>
    </row>
    <row r="163" spans="1:8" x14ac:dyDescent="0.3">
      <c r="A163">
        <v>160</v>
      </c>
      <c r="B163" s="8" t="s">
        <v>747</v>
      </c>
      <c r="C163" s="8">
        <v>6</v>
      </c>
      <c r="D163" s="8">
        <v>6</v>
      </c>
      <c r="E163" s="8">
        <v>0</v>
      </c>
      <c r="F163" s="8">
        <v>15</v>
      </c>
      <c r="G163" s="8">
        <v>0</v>
      </c>
      <c r="H163" s="8">
        <v>0</v>
      </c>
    </row>
    <row r="164" spans="1:8" x14ac:dyDescent="0.3">
      <c r="A164">
        <v>161</v>
      </c>
      <c r="B164" s="8" t="s">
        <v>490</v>
      </c>
      <c r="C164" s="8">
        <v>57</v>
      </c>
      <c r="D164" s="8">
        <v>36</v>
      </c>
      <c r="E164" s="8">
        <v>0</v>
      </c>
      <c r="F164" s="8">
        <v>53</v>
      </c>
      <c r="G164" s="8">
        <v>0</v>
      </c>
      <c r="H164" s="8">
        <v>0</v>
      </c>
    </row>
    <row r="165" spans="1:8" x14ac:dyDescent="0.3">
      <c r="A165">
        <v>162</v>
      </c>
      <c r="B165" s="8" t="s">
        <v>492</v>
      </c>
      <c r="C165" s="8">
        <v>37</v>
      </c>
      <c r="D165" s="8">
        <v>34</v>
      </c>
      <c r="E165" s="8">
        <v>0</v>
      </c>
      <c r="F165" s="8">
        <v>40</v>
      </c>
      <c r="G165" s="8">
        <v>0</v>
      </c>
      <c r="H165" s="8">
        <v>0</v>
      </c>
    </row>
    <row r="166" spans="1:8" x14ac:dyDescent="0.3">
      <c r="A166">
        <v>163</v>
      </c>
      <c r="B166" s="8" t="s">
        <v>493</v>
      </c>
      <c r="C166" s="8">
        <v>101</v>
      </c>
      <c r="D166" s="8">
        <v>20</v>
      </c>
      <c r="E166" s="8">
        <v>0</v>
      </c>
      <c r="F166" s="8">
        <v>152</v>
      </c>
      <c r="G166" s="8">
        <v>0</v>
      </c>
      <c r="H166" s="8">
        <v>0</v>
      </c>
    </row>
    <row r="167" spans="1:8" x14ac:dyDescent="0.3">
      <c r="A167">
        <v>164</v>
      </c>
      <c r="B167" s="8" t="s">
        <v>494</v>
      </c>
      <c r="C167" s="8">
        <v>3</v>
      </c>
      <c r="D167" s="8">
        <v>2</v>
      </c>
      <c r="E167" s="8">
        <v>0</v>
      </c>
      <c r="F167" s="8">
        <v>36</v>
      </c>
      <c r="G167" s="8">
        <v>0</v>
      </c>
      <c r="H167" s="8">
        <v>0</v>
      </c>
    </row>
    <row r="168" spans="1:8" x14ac:dyDescent="0.3">
      <c r="A168">
        <v>165</v>
      </c>
      <c r="B168" s="8" t="s">
        <v>496</v>
      </c>
      <c r="C168" s="8">
        <v>108</v>
      </c>
      <c r="D168" s="8">
        <v>103</v>
      </c>
      <c r="E168" s="8">
        <v>0</v>
      </c>
      <c r="F168" s="8">
        <v>137</v>
      </c>
      <c r="G168" s="8">
        <v>0</v>
      </c>
      <c r="H168" s="8">
        <v>0</v>
      </c>
    </row>
    <row r="169" spans="1:8" x14ac:dyDescent="0.3">
      <c r="A169">
        <v>166</v>
      </c>
      <c r="B169" s="8" t="s">
        <v>499</v>
      </c>
      <c r="C169" s="8">
        <v>21</v>
      </c>
      <c r="D169" s="8">
        <v>12</v>
      </c>
      <c r="E169" s="8">
        <v>1</v>
      </c>
      <c r="F169" s="8">
        <v>103</v>
      </c>
      <c r="G169" s="8">
        <v>0</v>
      </c>
      <c r="H169" s="8">
        <v>0</v>
      </c>
    </row>
    <row r="170" spans="1:8" x14ac:dyDescent="0.3">
      <c r="A170">
        <v>167</v>
      </c>
      <c r="B170" s="8" t="s">
        <v>500</v>
      </c>
      <c r="C170" s="8">
        <v>122</v>
      </c>
      <c r="D170" s="8">
        <v>84</v>
      </c>
      <c r="E170" s="8">
        <v>0</v>
      </c>
      <c r="F170" s="8">
        <v>229</v>
      </c>
      <c r="G170" s="8">
        <v>0</v>
      </c>
      <c r="H170" s="8">
        <v>0</v>
      </c>
    </row>
    <row r="171" spans="1:8" x14ac:dyDescent="0.3">
      <c r="A171">
        <v>168</v>
      </c>
      <c r="B171" s="8" t="s">
        <v>501</v>
      </c>
      <c r="C171" s="8">
        <v>3</v>
      </c>
      <c r="D171" s="8">
        <v>0</v>
      </c>
      <c r="E171" s="8">
        <v>0</v>
      </c>
      <c r="F171" s="8">
        <v>41</v>
      </c>
      <c r="G171" s="8">
        <v>0</v>
      </c>
      <c r="H171" s="8">
        <v>0</v>
      </c>
    </row>
    <row r="172" spans="1:8" x14ac:dyDescent="0.3">
      <c r="A172">
        <v>169</v>
      </c>
      <c r="B172" s="8" t="s">
        <v>502</v>
      </c>
      <c r="C172" s="8">
        <v>113</v>
      </c>
      <c r="D172" s="8">
        <v>4</v>
      </c>
      <c r="E172" s="8">
        <v>0</v>
      </c>
      <c r="F172" s="8">
        <v>86</v>
      </c>
      <c r="G172" s="8">
        <v>0</v>
      </c>
      <c r="H172" s="8">
        <v>0</v>
      </c>
    </row>
    <row r="173" spans="1:8" x14ac:dyDescent="0.3">
      <c r="A173">
        <v>170</v>
      </c>
      <c r="B173" s="8" t="s">
        <v>504</v>
      </c>
      <c r="C173" s="8">
        <v>23</v>
      </c>
      <c r="D173" s="8">
        <v>0</v>
      </c>
      <c r="E173" s="8">
        <v>0</v>
      </c>
      <c r="F173" s="8">
        <v>42</v>
      </c>
      <c r="G173" s="8">
        <v>1</v>
      </c>
      <c r="H173" s="8">
        <v>0</v>
      </c>
    </row>
    <row r="174" spans="1:8" x14ac:dyDescent="0.3">
      <c r="A174">
        <v>171</v>
      </c>
      <c r="B174" s="8" t="s">
        <v>506</v>
      </c>
      <c r="C174" s="8">
        <v>98</v>
      </c>
      <c r="D174" s="8">
        <v>98</v>
      </c>
      <c r="E174" s="8">
        <v>0</v>
      </c>
      <c r="F174" s="8">
        <v>29</v>
      </c>
      <c r="G174" s="8">
        <v>0</v>
      </c>
      <c r="H174" s="8">
        <v>0</v>
      </c>
    </row>
    <row r="175" spans="1:8" x14ac:dyDescent="0.3">
      <c r="A175">
        <v>172</v>
      </c>
      <c r="B175" s="8" t="s">
        <v>507</v>
      </c>
      <c r="C175" s="8">
        <v>127</v>
      </c>
      <c r="D175" s="8">
        <v>41</v>
      </c>
      <c r="E175" s="8">
        <v>0</v>
      </c>
      <c r="F175" s="8">
        <v>53</v>
      </c>
      <c r="G175" s="8">
        <v>0</v>
      </c>
      <c r="H175" s="8">
        <v>0</v>
      </c>
    </row>
    <row r="176" spans="1:8" x14ac:dyDescent="0.3">
      <c r="A176">
        <v>173</v>
      </c>
      <c r="B176" s="8" t="s">
        <v>509</v>
      </c>
      <c r="C176" s="8">
        <v>761</v>
      </c>
      <c r="D176" s="8">
        <v>485</v>
      </c>
      <c r="E176" s="8">
        <v>0</v>
      </c>
      <c r="F176" s="8">
        <v>451</v>
      </c>
      <c r="G176" s="8">
        <v>0</v>
      </c>
      <c r="H176" s="8">
        <v>0</v>
      </c>
    </row>
    <row r="177" spans="1:8" x14ac:dyDescent="0.3">
      <c r="A177">
        <v>174</v>
      </c>
      <c r="B177" s="8" t="s">
        <v>510</v>
      </c>
      <c r="C177" s="8">
        <v>104</v>
      </c>
      <c r="D177" s="8">
        <v>99</v>
      </c>
      <c r="E177" s="8">
        <v>0</v>
      </c>
      <c r="F177" s="8">
        <v>281</v>
      </c>
      <c r="G177" s="8">
        <v>0</v>
      </c>
      <c r="H177" s="8">
        <v>0</v>
      </c>
    </row>
    <row r="178" spans="1:8" x14ac:dyDescent="0.3">
      <c r="A178">
        <v>175</v>
      </c>
      <c r="B178" s="8" t="s">
        <v>512</v>
      </c>
      <c r="C178" s="8">
        <v>122</v>
      </c>
      <c r="D178" s="8">
        <v>0</v>
      </c>
      <c r="E178" s="8">
        <v>0</v>
      </c>
      <c r="F178" s="8">
        <v>184</v>
      </c>
      <c r="G178" s="8">
        <v>0</v>
      </c>
      <c r="H178" s="8">
        <v>0</v>
      </c>
    </row>
    <row r="179" spans="1:8" x14ac:dyDescent="0.3">
      <c r="A179">
        <v>176</v>
      </c>
      <c r="B179" s="8" t="s">
        <v>513</v>
      </c>
      <c r="C179" s="8">
        <v>153</v>
      </c>
      <c r="D179" s="8">
        <v>127</v>
      </c>
      <c r="E179" s="8">
        <v>0</v>
      </c>
      <c r="F179" s="8">
        <v>216</v>
      </c>
      <c r="G179" s="8">
        <v>7</v>
      </c>
      <c r="H179" s="8">
        <v>0</v>
      </c>
    </row>
    <row r="180" spans="1:8" x14ac:dyDescent="0.3">
      <c r="A180">
        <v>177</v>
      </c>
      <c r="B180" s="8" t="s">
        <v>514</v>
      </c>
      <c r="C180" s="8">
        <v>56</v>
      </c>
      <c r="D180" s="8">
        <v>0</v>
      </c>
      <c r="E180" s="8">
        <v>0</v>
      </c>
      <c r="F180" s="8">
        <v>165</v>
      </c>
      <c r="G180" s="8">
        <v>0</v>
      </c>
      <c r="H180" s="8">
        <v>0</v>
      </c>
    </row>
    <row r="181" spans="1:8" x14ac:dyDescent="0.3">
      <c r="A181">
        <v>178</v>
      </c>
      <c r="B181" s="8" t="s">
        <v>516</v>
      </c>
      <c r="C181" s="8">
        <v>551</v>
      </c>
      <c r="D181" s="8">
        <v>363</v>
      </c>
      <c r="E181" s="8">
        <v>1</v>
      </c>
      <c r="F181" s="8">
        <v>344</v>
      </c>
      <c r="G181" s="8">
        <v>9</v>
      </c>
      <c r="H181" s="8">
        <v>0</v>
      </c>
    </row>
    <row r="182" spans="1:8" x14ac:dyDescent="0.3">
      <c r="A182">
        <v>179</v>
      </c>
      <c r="B182" s="8" t="s">
        <v>517</v>
      </c>
      <c r="C182" s="8">
        <v>727</v>
      </c>
      <c r="D182" s="8">
        <v>530</v>
      </c>
      <c r="E182" s="8">
        <v>4</v>
      </c>
      <c r="F182" s="8">
        <v>852</v>
      </c>
      <c r="G182" s="8">
        <v>0</v>
      </c>
      <c r="H182" s="8">
        <v>0</v>
      </c>
    </row>
    <row r="183" spans="1:8" x14ac:dyDescent="0.3">
      <c r="A183">
        <v>180</v>
      </c>
      <c r="B183" s="8" t="s">
        <v>518</v>
      </c>
      <c r="C183" s="8">
        <v>259</v>
      </c>
      <c r="D183" s="8">
        <v>190</v>
      </c>
      <c r="E183" s="8">
        <v>0</v>
      </c>
      <c r="F183" s="8">
        <v>158</v>
      </c>
      <c r="G183" s="8">
        <v>0</v>
      </c>
      <c r="H183" s="8">
        <v>0</v>
      </c>
    </row>
    <row r="184" spans="1:8" x14ac:dyDescent="0.3">
      <c r="A184">
        <v>181</v>
      </c>
      <c r="B184" s="8" t="s">
        <v>519</v>
      </c>
      <c r="C184" s="8">
        <v>122</v>
      </c>
      <c r="D184" s="8">
        <v>50</v>
      </c>
      <c r="E184" s="8">
        <v>20</v>
      </c>
      <c r="F184" s="8">
        <v>160</v>
      </c>
      <c r="G184" s="8">
        <v>0</v>
      </c>
      <c r="H184" s="8">
        <v>0</v>
      </c>
    </row>
    <row r="185" spans="1:8" x14ac:dyDescent="0.3">
      <c r="A185">
        <v>182</v>
      </c>
      <c r="B185" s="8" t="s">
        <v>520</v>
      </c>
      <c r="C185" s="8">
        <v>940</v>
      </c>
      <c r="D185" s="8">
        <v>122</v>
      </c>
      <c r="E185" s="8">
        <v>0</v>
      </c>
      <c r="F185" s="8">
        <v>373</v>
      </c>
      <c r="G185" s="8">
        <v>0</v>
      </c>
      <c r="H185" s="8">
        <v>0</v>
      </c>
    </row>
    <row r="186" spans="1:8" x14ac:dyDescent="0.3">
      <c r="A186">
        <v>183</v>
      </c>
      <c r="B186" s="8" t="s">
        <v>748</v>
      </c>
      <c r="C186" s="8">
        <v>21</v>
      </c>
      <c r="D186" s="8">
        <v>1</v>
      </c>
      <c r="E186" s="8">
        <v>20</v>
      </c>
      <c r="F186" s="8">
        <v>8</v>
      </c>
      <c r="G186" s="8">
        <v>0</v>
      </c>
      <c r="H186" s="8">
        <v>0</v>
      </c>
    </row>
    <row r="187" spans="1:8" x14ac:dyDescent="0.3">
      <c r="A187">
        <v>184</v>
      </c>
      <c r="B187" s="8" t="s">
        <v>521</v>
      </c>
      <c r="C187" s="8">
        <v>67</v>
      </c>
      <c r="D187" s="8">
        <v>63</v>
      </c>
      <c r="E187" s="8">
        <v>0</v>
      </c>
      <c r="F187" s="8">
        <v>197</v>
      </c>
      <c r="G187" s="8">
        <v>0</v>
      </c>
      <c r="H187" s="8">
        <v>0</v>
      </c>
    </row>
    <row r="188" spans="1:8" x14ac:dyDescent="0.3">
      <c r="A188">
        <v>185</v>
      </c>
      <c r="B188" s="8" t="s">
        <v>522</v>
      </c>
      <c r="C188" s="8">
        <v>442</v>
      </c>
      <c r="D188" s="8">
        <v>404</v>
      </c>
      <c r="E188" s="8">
        <v>0</v>
      </c>
      <c r="F188" s="8">
        <v>291</v>
      </c>
      <c r="G188" s="8">
        <v>0</v>
      </c>
      <c r="H188" s="8">
        <v>0</v>
      </c>
    </row>
    <row r="189" spans="1:8" x14ac:dyDescent="0.3">
      <c r="A189">
        <v>186</v>
      </c>
      <c r="B189" s="8" t="s">
        <v>524</v>
      </c>
      <c r="C189" s="8">
        <v>271</v>
      </c>
      <c r="D189" s="8">
        <v>263</v>
      </c>
      <c r="E189" s="8">
        <v>0</v>
      </c>
      <c r="F189" s="8">
        <v>154</v>
      </c>
      <c r="G189" s="8">
        <v>0</v>
      </c>
      <c r="H189" s="8">
        <v>0</v>
      </c>
    </row>
    <row r="190" spans="1:8" x14ac:dyDescent="0.3">
      <c r="A190">
        <v>187</v>
      </c>
      <c r="B190" s="8" t="s">
        <v>525</v>
      </c>
      <c r="C190" s="8">
        <v>272</v>
      </c>
      <c r="D190" s="8">
        <v>243</v>
      </c>
      <c r="E190" s="8">
        <v>0</v>
      </c>
      <c r="F190" s="8">
        <v>272</v>
      </c>
      <c r="G190" s="8">
        <v>0</v>
      </c>
      <c r="H190" s="8">
        <v>0</v>
      </c>
    </row>
    <row r="191" spans="1:8" x14ac:dyDescent="0.3">
      <c r="A191">
        <v>188</v>
      </c>
      <c r="B191" s="8" t="s">
        <v>526</v>
      </c>
      <c r="C191" s="8">
        <v>519</v>
      </c>
      <c r="D191" s="8">
        <v>338</v>
      </c>
      <c r="E191" s="8">
        <v>0</v>
      </c>
      <c r="F191" s="8">
        <v>430</v>
      </c>
      <c r="G191" s="8">
        <v>13</v>
      </c>
      <c r="H191" s="8">
        <v>0</v>
      </c>
    </row>
    <row r="192" spans="1:8" x14ac:dyDescent="0.3">
      <c r="A192">
        <v>189</v>
      </c>
      <c r="B192" s="8" t="s">
        <v>529</v>
      </c>
      <c r="C192" s="8">
        <v>182</v>
      </c>
      <c r="D192" s="8">
        <v>156</v>
      </c>
      <c r="E192" s="8">
        <v>0</v>
      </c>
      <c r="F192" s="8">
        <v>187</v>
      </c>
      <c r="G192" s="8">
        <v>2</v>
      </c>
      <c r="H192" s="8">
        <v>0</v>
      </c>
    </row>
    <row r="193" spans="1:8" x14ac:dyDescent="0.3">
      <c r="A193">
        <v>190</v>
      </c>
      <c r="B193" s="8" t="s">
        <v>749</v>
      </c>
      <c r="C193" s="8">
        <v>25</v>
      </c>
      <c r="D193" s="8">
        <v>5</v>
      </c>
      <c r="E193" s="8">
        <v>0</v>
      </c>
      <c r="F193" s="8">
        <v>31</v>
      </c>
      <c r="G193" s="8">
        <v>0</v>
      </c>
      <c r="H193" s="8">
        <v>0</v>
      </c>
    </row>
    <row r="194" spans="1:8" x14ac:dyDescent="0.3">
      <c r="A194">
        <v>191</v>
      </c>
      <c r="B194" s="8" t="s">
        <v>533</v>
      </c>
      <c r="C194" s="8">
        <v>262</v>
      </c>
      <c r="D194" s="8">
        <v>0</v>
      </c>
      <c r="E194" s="8">
        <v>0</v>
      </c>
      <c r="F194" s="8">
        <v>101</v>
      </c>
      <c r="G194" s="8">
        <v>0</v>
      </c>
      <c r="H194" s="8">
        <v>0</v>
      </c>
    </row>
    <row r="195" spans="1:8" x14ac:dyDescent="0.3">
      <c r="A195">
        <v>192</v>
      </c>
      <c r="B195" s="8" t="s">
        <v>534</v>
      </c>
      <c r="C195" s="8">
        <v>4</v>
      </c>
      <c r="D195" s="8">
        <v>3</v>
      </c>
      <c r="E195" s="8">
        <v>0</v>
      </c>
      <c r="F195" s="8">
        <v>10</v>
      </c>
      <c r="G195" s="8">
        <v>0</v>
      </c>
      <c r="H195" s="8">
        <v>0</v>
      </c>
    </row>
    <row r="196" spans="1:8" x14ac:dyDescent="0.3">
      <c r="A196">
        <v>193</v>
      </c>
      <c r="B196" s="8" t="s">
        <v>536</v>
      </c>
      <c r="C196" s="8">
        <v>193</v>
      </c>
      <c r="D196" s="8">
        <v>142</v>
      </c>
      <c r="E196" s="8">
        <v>32</v>
      </c>
      <c r="F196" s="8">
        <v>226</v>
      </c>
      <c r="G196" s="8">
        <v>0</v>
      </c>
      <c r="H196" s="8">
        <v>0</v>
      </c>
    </row>
    <row r="197" spans="1:8" x14ac:dyDescent="0.3">
      <c r="A197">
        <v>194</v>
      </c>
      <c r="B197" s="8" t="s">
        <v>539</v>
      </c>
      <c r="C197" s="8">
        <v>178</v>
      </c>
      <c r="D197" s="8">
        <v>110</v>
      </c>
      <c r="E197" s="8">
        <v>0</v>
      </c>
      <c r="F197" s="8">
        <v>278</v>
      </c>
      <c r="G197" s="8">
        <v>9</v>
      </c>
      <c r="H197" s="8">
        <v>0</v>
      </c>
    </row>
    <row r="198" spans="1:8" x14ac:dyDescent="0.3">
      <c r="A198">
        <v>195</v>
      </c>
      <c r="B198" s="8" t="s">
        <v>540</v>
      </c>
      <c r="C198" s="8">
        <v>219</v>
      </c>
      <c r="D198" s="8">
        <v>106</v>
      </c>
      <c r="E198" s="8">
        <v>0</v>
      </c>
      <c r="F198" s="8">
        <v>401</v>
      </c>
      <c r="G198" s="8">
        <v>1</v>
      </c>
      <c r="H198" s="8">
        <v>0</v>
      </c>
    </row>
    <row r="199" spans="1:8" x14ac:dyDescent="0.3">
      <c r="A199">
        <v>196</v>
      </c>
      <c r="B199" s="8" t="s">
        <v>541</v>
      </c>
      <c r="C199" s="8">
        <v>87</v>
      </c>
      <c r="D199" s="8">
        <v>84</v>
      </c>
      <c r="E199" s="8">
        <v>0</v>
      </c>
      <c r="F199" s="8">
        <v>108</v>
      </c>
      <c r="G199" s="8">
        <v>1</v>
      </c>
      <c r="H199" s="8">
        <v>0</v>
      </c>
    </row>
    <row r="200" spans="1:8" x14ac:dyDescent="0.3">
      <c r="A200">
        <v>197</v>
      </c>
      <c r="B200" s="8" t="s">
        <v>542</v>
      </c>
      <c r="C200" s="8">
        <v>257</v>
      </c>
      <c r="D200" s="8">
        <v>212</v>
      </c>
      <c r="E200" s="8">
        <v>0</v>
      </c>
      <c r="F200" s="8">
        <v>411</v>
      </c>
      <c r="G200" s="8">
        <v>8</v>
      </c>
      <c r="H200" s="8">
        <v>0</v>
      </c>
    </row>
    <row r="201" spans="1:8" x14ac:dyDescent="0.3">
      <c r="A201">
        <v>198</v>
      </c>
      <c r="B201" s="8" t="s">
        <v>543</v>
      </c>
      <c r="C201" s="8">
        <v>171</v>
      </c>
      <c r="D201" s="8">
        <v>156</v>
      </c>
      <c r="E201" s="8">
        <v>0</v>
      </c>
      <c r="F201" s="8">
        <v>215</v>
      </c>
      <c r="G201" s="8">
        <v>0</v>
      </c>
      <c r="H201" s="8">
        <v>0</v>
      </c>
    </row>
    <row r="202" spans="1:8" x14ac:dyDescent="0.3">
      <c r="A202">
        <v>199</v>
      </c>
      <c r="B202" s="8" t="s">
        <v>544</v>
      </c>
      <c r="C202" s="8">
        <v>84</v>
      </c>
      <c r="D202" s="8">
        <v>0</v>
      </c>
      <c r="E202" s="8">
        <v>0</v>
      </c>
      <c r="F202" s="8">
        <v>436</v>
      </c>
      <c r="G202" s="8">
        <v>0</v>
      </c>
      <c r="H202" s="8">
        <v>0</v>
      </c>
    </row>
    <row r="203" spans="1:8" x14ac:dyDescent="0.3">
      <c r="A203">
        <v>200</v>
      </c>
      <c r="B203" s="8" t="s">
        <v>546</v>
      </c>
      <c r="C203" s="8">
        <v>4</v>
      </c>
      <c r="D203" s="8">
        <v>1</v>
      </c>
      <c r="E203" s="8">
        <v>0</v>
      </c>
      <c r="F203" s="8">
        <v>67</v>
      </c>
      <c r="G203" s="8">
        <v>0</v>
      </c>
      <c r="H203" s="8">
        <v>0</v>
      </c>
    </row>
    <row r="204" spans="1:8" x14ac:dyDescent="0.3">
      <c r="A204">
        <v>201</v>
      </c>
      <c r="B204" s="8" t="s">
        <v>750</v>
      </c>
      <c r="C204" s="8">
        <v>17</v>
      </c>
      <c r="D204" s="8">
        <v>0</v>
      </c>
      <c r="E204" s="8">
        <v>0</v>
      </c>
      <c r="F204" s="8">
        <v>37</v>
      </c>
      <c r="G204" s="8">
        <v>0</v>
      </c>
      <c r="H204" s="8">
        <v>0</v>
      </c>
    </row>
    <row r="205" spans="1:8" x14ac:dyDescent="0.3">
      <c r="A205">
        <v>202</v>
      </c>
      <c r="B205" s="8" t="s">
        <v>549</v>
      </c>
      <c r="C205" s="8">
        <v>173</v>
      </c>
      <c r="D205" s="8">
        <v>160</v>
      </c>
      <c r="E205" s="8">
        <v>0</v>
      </c>
      <c r="F205" s="8">
        <v>65</v>
      </c>
      <c r="G205" s="8">
        <v>0</v>
      </c>
      <c r="H205" s="8">
        <v>0</v>
      </c>
    </row>
    <row r="206" spans="1:8" x14ac:dyDescent="0.3">
      <c r="A206">
        <v>203</v>
      </c>
      <c r="B206" s="8" t="s">
        <v>550</v>
      </c>
      <c r="C206" s="8">
        <v>23</v>
      </c>
      <c r="D206" s="8">
        <v>12</v>
      </c>
      <c r="E206" s="8">
        <v>5</v>
      </c>
      <c r="F206" s="8">
        <v>66</v>
      </c>
      <c r="G206" s="8">
        <v>1</v>
      </c>
      <c r="H206" s="8">
        <v>0</v>
      </c>
    </row>
    <row r="207" spans="1:8" x14ac:dyDescent="0.3">
      <c r="A207">
        <v>204</v>
      </c>
      <c r="B207" s="8" t="s">
        <v>553</v>
      </c>
      <c r="C207" s="8">
        <v>194</v>
      </c>
      <c r="D207" s="8">
        <v>76</v>
      </c>
      <c r="E207" s="8">
        <v>20</v>
      </c>
      <c r="F207" s="8">
        <v>155</v>
      </c>
      <c r="G207" s="8">
        <v>6</v>
      </c>
      <c r="H207" s="8">
        <v>0</v>
      </c>
    </row>
    <row r="208" spans="1:8" x14ac:dyDescent="0.3">
      <c r="A208">
        <v>205</v>
      </c>
      <c r="B208" s="8" t="s">
        <v>554</v>
      </c>
      <c r="C208" s="8">
        <v>23</v>
      </c>
      <c r="D208" s="8">
        <v>18</v>
      </c>
      <c r="E208" s="8">
        <v>0</v>
      </c>
      <c r="F208" s="8">
        <v>196</v>
      </c>
      <c r="G208" s="8">
        <v>0</v>
      </c>
      <c r="H208" s="8">
        <v>0</v>
      </c>
    </row>
    <row r="209" spans="1:8" x14ac:dyDescent="0.3">
      <c r="A209">
        <v>206</v>
      </c>
      <c r="B209" s="8" t="s">
        <v>555</v>
      </c>
      <c r="C209" s="8">
        <v>156</v>
      </c>
      <c r="D209" s="8">
        <v>154</v>
      </c>
      <c r="E209" s="8">
        <v>0</v>
      </c>
      <c r="F209" s="8">
        <v>367</v>
      </c>
      <c r="G209" s="8">
        <v>0</v>
      </c>
      <c r="H209" s="8">
        <v>0</v>
      </c>
    </row>
    <row r="210" spans="1:8" x14ac:dyDescent="0.3">
      <c r="A210">
        <v>207</v>
      </c>
      <c r="B210" s="8" t="s">
        <v>556</v>
      </c>
      <c r="C210" s="8">
        <v>642</v>
      </c>
      <c r="D210" s="8">
        <v>448</v>
      </c>
      <c r="E210" s="8">
        <v>24</v>
      </c>
      <c r="F210" s="8">
        <v>678</v>
      </c>
      <c r="G210" s="8">
        <v>0</v>
      </c>
      <c r="H210" s="8">
        <v>0</v>
      </c>
    </row>
    <row r="211" spans="1:8" x14ac:dyDescent="0.3">
      <c r="A211">
        <v>208</v>
      </c>
      <c r="B211" s="8" t="s">
        <v>557</v>
      </c>
      <c r="C211" s="8">
        <v>151</v>
      </c>
      <c r="D211" s="8">
        <v>30</v>
      </c>
      <c r="E211" s="8">
        <v>33</v>
      </c>
      <c r="F211" s="8">
        <v>171</v>
      </c>
      <c r="G211" s="8">
        <v>0</v>
      </c>
      <c r="H211" s="8">
        <v>0</v>
      </c>
    </row>
    <row r="212" spans="1:8" x14ac:dyDescent="0.3">
      <c r="A212">
        <v>209</v>
      </c>
      <c r="B212" s="8" t="s">
        <v>558</v>
      </c>
      <c r="C212" s="8">
        <v>147</v>
      </c>
      <c r="D212" s="8">
        <v>33</v>
      </c>
      <c r="E212" s="8">
        <v>100</v>
      </c>
      <c r="F212" s="8">
        <v>218</v>
      </c>
      <c r="G212" s="8">
        <v>0</v>
      </c>
      <c r="H212" s="8">
        <v>0</v>
      </c>
    </row>
    <row r="213" spans="1:8" x14ac:dyDescent="0.3">
      <c r="A213">
        <v>210</v>
      </c>
      <c r="B213" s="8" t="s">
        <v>559</v>
      </c>
      <c r="C213" s="8">
        <v>42</v>
      </c>
      <c r="D213" s="8">
        <v>26</v>
      </c>
      <c r="E213" s="8">
        <v>0</v>
      </c>
      <c r="F213" s="8">
        <v>52</v>
      </c>
      <c r="G213" s="8">
        <v>8</v>
      </c>
      <c r="H213" s="8">
        <v>0</v>
      </c>
    </row>
    <row r="214" spans="1:8" x14ac:dyDescent="0.3">
      <c r="A214">
        <v>211</v>
      </c>
      <c r="B214" s="8" t="s">
        <v>561</v>
      </c>
      <c r="C214" s="8">
        <v>0</v>
      </c>
      <c r="D214" s="8">
        <v>0</v>
      </c>
      <c r="E214" s="8">
        <v>0</v>
      </c>
      <c r="F214" s="8">
        <v>66</v>
      </c>
      <c r="G214" s="8">
        <v>0</v>
      </c>
      <c r="H214" s="8">
        <v>0</v>
      </c>
    </row>
    <row r="215" spans="1:8" x14ac:dyDescent="0.3">
      <c r="A215">
        <v>212</v>
      </c>
      <c r="B215" s="8" t="s">
        <v>562</v>
      </c>
      <c r="C215" s="8">
        <v>0</v>
      </c>
      <c r="D215" s="8">
        <v>0</v>
      </c>
      <c r="E215" s="8">
        <v>0</v>
      </c>
      <c r="F215" s="8">
        <v>68</v>
      </c>
      <c r="G215" s="8">
        <v>0</v>
      </c>
      <c r="H215" s="8">
        <v>0</v>
      </c>
    </row>
    <row r="216" spans="1:8" x14ac:dyDescent="0.3">
      <c r="A216">
        <v>213</v>
      </c>
      <c r="B216" s="8" t="s">
        <v>564</v>
      </c>
      <c r="C216" s="8">
        <v>55</v>
      </c>
      <c r="D216" s="8">
        <v>54</v>
      </c>
      <c r="E216" s="8">
        <v>0</v>
      </c>
      <c r="F216" s="8">
        <v>59</v>
      </c>
      <c r="G216" s="8">
        <v>0</v>
      </c>
      <c r="H216" s="8">
        <v>0</v>
      </c>
    </row>
    <row r="217" spans="1:8" x14ac:dyDescent="0.3">
      <c r="A217">
        <v>214</v>
      </c>
      <c r="B217" s="8" t="s">
        <v>565</v>
      </c>
      <c r="C217" s="8">
        <v>297</v>
      </c>
      <c r="D217" s="8">
        <v>60</v>
      </c>
      <c r="E217" s="8">
        <v>0</v>
      </c>
      <c r="F217" s="8">
        <v>1831</v>
      </c>
      <c r="G217" s="8">
        <v>0</v>
      </c>
      <c r="H217" s="8">
        <v>10</v>
      </c>
    </row>
    <row r="218" spans="1:8" x14ac:dyDescent="0.3">
      <c r="A218">
        <v>215</v>
      </c>
      <c r="B218" s="8" t="s">
        <v>566</v>
      </c>
      <c r="C218" s="8">
        <v>201</v>
      </c>
      <c r="D218" s="8">
        <v>34</v>
      </c>
      <c r="E218" s="8">
        <v>33</v>
      </c>
      <c r="F218" s="8">
        <v>242</v>
      </c>
      <c r="G218" s="8">
        <v>0</v>
      </c>
      <c r="H218" s="8">
        <v>0</v>
      </c>
    </row>
    <row r="219" spans="1:8" x14ac:dyDescent="0.3">
      <c r="A219">
        <v>216</v>
      </c>
      <c r="B219" s="8" t="s">
        <v>567</v>
      </c>
      <c r="C219" s="8">
        <v>354</v>
      </c>
      <c r="D219" s="8">
        <v>96</v>
      </c>
      <c r="E219" s="8">
        <v>126</v>
      </c>
      <c r="F219" s="8">
        <v>430</v>
      </c>
      <c r="G219" s="8">
        <v>0</v>
      </c>
      <c r="H219" s="8">
        <v>0</v>
      </c>
    </row>
    <row r="220" spans="1:8" x14ac:dyDescent="0.3">
      <c r="A220">
        <v>217</v>
      </c>
      <c r="B220" s="8" t="s">
        <v>568</v>
      </c>
      <c r="C220" s="8">
        <v>102</v>
      </c>
      <c r="D220" s="8">
        <v>70</v>
      </c>
      <c r="E220" s="8">
        <v>0</v>
      </c>
      <c r="F220" s="8">
        <v>180</v>
      </c>
      <c r="G220" s="8">
        <v>0</v>
      </c>
      <c r="H220" s="8">
        <v>0</v>
      </c>
    </row>
    <row r="221" spans="1:8" x14ac:dyDescent="0.3">
      <c r="A221">
        <v>218</v>
      </c>
      <c r="B221" s="8" t="s">
        <v>569</v>
      </c>
      <c r="C221" s="8">
        <v>113</v>
      </c>
      <c r="D221" s="8">
        <v>104</v>
      </c>
      <c r="E221" s="8">
        <v>0</v>
      </c>
      <c r="F221" s="8">
        <v>173</v>
      </c>
      <c r="G221" s="8">
        <v>0</v>
      </c>
      <c r="H221" s="8">
        <v>0</v>
      </c>
    </row>
    <row r="222" spans="1:8" x14ac:dyDescent="0.3">
      <c r="A222">
        <v>219</v>
      </c>
      <c r="B222" s="8" t="s">
        <v>570</v>
      </c>
      <c r="C222" s="8">
        <v>117</v>
      </c>
      <c r="D222" s="8">
        <v>78</v>
      </c>
      <c r="E222" s="8">
        <v>0</v>
      </c>
      <c r="F222" s="8">
        <v>64</v>
      </c>
      <c r="G222" s="8">
        <v>0</v>
      </c>
      <c r="H222" s="8">
        <v>0</v>
      </c>
    </row>
    <row r="223" spans="1:8" x14ac:dyDescent="0.3">
      <c r="A223">
        <v>220</v>
      </c>
      <c r="B223" s="8" t="s">
        <v>571</v>
      </c>
      <c r="C223" s="8">
        <v>372</v>
      </c>
      <c r="D223" s="8">
        <v>222</v>
      </c>
      <c r="E223" s="8">
        <v>0</v>
      </c>
      <c r="F223" s="8">
        <v>197</v>
      </c>
      <c r="G223" s="8">
        <v>10</v>
      </c>
      <c r="H223" s="8">
        <v>0</v>
      </c>
    </row>
    <row r="224" spans="1:8" x14ac:dyDescent="0.3">
      <c r="A224">
        <v>221</v>
      </c>
      <c r="B224" s="8" t="s">
        <v>572</v>
      </c>
      <c r="C224" s="8">
        <v>317</v>
      </c>
      <c r="D224" s="8">
        <v>65</v>
      </c>
      <c r="E224" s="8">
        <v>126</v>
      </c>
      <c r="F224" s="8">
        <v>297</v>
      </c>
      <c r="G224" s="8">
        <v>0</v>
      </c>
      <c r="H224" s="8">
        <v>0</v>
      </c>
    </row>
    <row r="225" spans="1:8" x14ac:dyDescent="0.3">
      <c r="A225">
        <v>222</v>
      </c>
      <c r="B225" s="8" t="s">
        <v>574</v>
      </c>
      <c r="C225" s="8">
        <v>96</v>
      </c>
      <c r="D225" s="8">
        <v>0</v>
      </c>
      <c r="E225" s="8">
        <v>0</v>
      </c>
      <c r="F225" s="8">
        <v>132</v>
      </c>
      <c r="G225" s="8">
        <v>20</v>
      </c>
      <c r="H225" s="8">
        <v>0</v>
      </c>
    </row>
    <row r="226" spans="1:8" x14ac:dyDescent="0.3">
      <c r="A226">
        <v>223</v>
      </c>
      <c r="B226" s="8" t="s">
        <v>577</v>
      </c>
      <c r="C226" s="8">
        <v>431</v>
      </c>
      <c r="D226" s="8">
        <v>80</v>
      </c>
      <c r="E226" s="8">
        <v>40</v>
      </c>
      <c r="F226" s="8">
        <v>248</v>
      </c>
      <c r="G226" s="8">
        <v>6</v>
      </c>
      <c r="H226" s="8">
        <v>0</v>
      </c>
    </row>
    <row r="227" spans="1:8" x14ac:dyDescent="0.3">
      <c r="A227">
        <v>224</v>
      </c>
      <c r="B227" s="8" t="s">
        <v>578</v>
      </c>
      <c r="C227" s="8">
        <v>116</v>
      </c>
      <c r="D227" s="8">
        <v>46</v>
      </c>
      <c r="E227" s="8">
        <v>30</v>
      </c>
      <c r="F227" s="8">
        <v>141</v>
      </c>
      <c r="G227" s="8">
        <v>0</v>
      </c>
      <c r="H227" s="8">
        <v>0</v>
      </c>
    </row>
    <row r="228" spans="1:8" x14ac:dyDescent="0.3">
      <c r="A228">
        <v>225</v>
      </c>
      <c r="B228" s="8" t="s">
        <v>579</v>
      </c>
      <c r="C228" s="8">
        <v>453</v>
      </c>
      <c r="D228" s="8">
        <v>375</v>
      </c>
      <c r="E228" s="8">
        <v>0</v>
      </c>
      <c r="F228" s="8">
        <v>288</v>
      </c>
      <c r="G228" s="8">
        <v>64</v>
      </c>
      <c r="H228" s="8">
        <v>0</v>
      </c>
    </row>
    <row r="229" spans="1:8" x14ac:dyDescent="0.3">
      <c r="A229">
        <v>226</v>
      </c>
      <c r="B229" s="8" t="s">
        <v>580</v>
      </c>
      <c r="C229" s="8">
        <v>64</v>
      </c>
      <c r="D229" s="8">
        <v>45</v>
      </c>
      <c r="E229" s="8">
        <v>4</v>
      </c>
      <c r="F229" s="8">
        <v>281</v>
      </c>
      <c r="G229" s="8">
        <v>1</v>
      </c>
      <c r="H229" s="8">
        <v>0</v>
      </c>
    </row>
    <row r="230" spans="1:8" x14ac:dyDescent="0.3">
      <c r="A230">
        <v>227</v>
      </c>
      <c r="B230" s="8" t="s">
        <v>581</v>
      </c>
      <c r="C230" s="8">
        <v>233</v>
      </c>
      <c r="D230" s="8">
        <v>180</v>
      </c>
      <c r="E230" s="8">
        <v>21</v>
      </c>
      <c r="F230" s="8">
        <v>252</v>
      </c>
      <c r="G230" s="8">
        <v>58</v>
      </c>
      <c r="H230" s="8">
        <v>0</v>
      </c>
    </row>
    <row r="231" spans="1:8" x14ac:dyDescent="0.3">
      <c r="A231">
        <v>228</v>
      </c>
      <c r="B231" s="8" t="s">
        <v>582</v>
      </c>
      <c r="C231" s="8">
        <v>9</v>
      </c>
      <c r="D231" s="8">
        <v>0</v>
      </c>
      <c r="E231" s="8">
        <v>0</v>
      </c>
      <c r="F231" s="8">
        <v>37</v>
      </c>
      <c r="G231" s="8">
        <v>0</v>
      </c>
      <c r="H231" s="8">
        <v>0</v>
      </c>
    </row>
    <row r="232" spans="1:8" x14ac:dyDescent="0.3">
      <c r="A232">
        <v>229</v>
      </c>
      <c r="B232" s="8" t="s">
        <v>584</v>
      </c>
      <c r="C232" s="8">
        <v>112</v>
      </c>
      <c r="D232" s="8">
        <v>79</v>
      </c>
      <c r="E232" s="8">
        <v>20</v>
      </c>
      <c r="F232" s="8">
        <v>314</v>
      </c>
      <c r="G232" s="8">
        <v>0</v>
      </c>
      <c r="H232" s="8">
        <v>0</v>
      </c>
    </row>
    <row r="233" spans="1:8" x14ac:dyDescent="0.3">
      <c r="A233">
        <v>230</v>
      </c>
      <c r="B233" s="8" t="s">
        <v>587</v>
      </c>
      <c r="C233" s="8">
        <v>185</v>
      </c>
      <c r="D233" s="8">
        <v>152</v>
      </c>
      <c r="E233" s="8">
        <v>0</v>
      </c>
      <c r="F233" s="8">
        <v>155</v>
      </c>
      <c r="G233" s="8">
        <v>0</v>
      </c>
      <c r="H233" s="8">
        <v>0</v>
      </c>
    </row>
    <row r="234" spans="1:8" x14ac:dyDescent="0.3">
      <c r="A234">
        <v>231</v>
      </c>
      <c r="B234" s="8" t="s">
        <v>589</v>
      </c>
      <c r="C234" s="8">
        <v>462</v>
      </c>
      <c r="D234" s="8">
        <v>211</v>
      </c>
      <c r="E234" s="8">
        <v>0</v>
      </c>
      <c r="F234" s="8">
        <v>548</v>
      </c>
      <c r="G234" s="8">
        <v>5</v>
      </c>
      <c r="H234" s="8">
        <v>0</v>
      </c>
    </row>
    <row r="235" spans="1:8" x14ac:dyDescent="0.3">
      <c r="A235">
        <v>232</v>
      </c>
      <c r="B235" s="8" t="s">
        <v>590</v>
      </c>
      <c r="C235" s="8">
        <v>49</v>
      </c>
      <c r="D235" s="8">
        <v>0</v>
      </c>
      <c r="E235" s="8">
        <v>0</v>
      </c>
      <c r="F235" s="8">
        <v>168</v>
      </c>
      <c r="G235" s="8">
        <v>5</v>
      </c>
      <c r="H235" s="8">
        <v>0</v>
      </c>
    </row>
    <row r="236" spans="1:8" x14ac:dyDescent="0.3">
      <c r="A236">
        <v>233</v>
      </c>
      <c r="B236" s="8" t="s">
        <v>592</v>
      </c>
      <c r="C236" s="8">
        <v>281</v>
      </c>
      <c r="D236" s="8">
        <v>262</v>
      </c>
      <c r="E236" s="8">
        <v>0</v>
      </c>
      <c r="F236" s="8">
        <v>353</v>
      </c>
      <c r="G236" s="8">
        <v>4</v>
      </c>
      <c r="H236" s="8">
        <v>0</v>
      </c>
    </row>
    <row r="237" spans="1:8" x14ac:dyDescent="0.3">
      <c r="A237">
        <v>234</v>
      </c>
      <c r="B237" s="8" t="s">
        <v>593</v>
      </c>
      <c r="C237" s="8">
        <v>2</v>
      </c>
      <c r="D237" s="8">
        <v>2</v>
      </c>
      <c r="E237" s="8">
        <v>0</v>
      </c>
      <c r="F237" s="8">
        <v>14</v>
      </c>
      <c r="G237" s="8">
        <v>0</v>
      </c>
      <c r="H237" s="8">
        <v>0</v>
      </c>
    </row>
    <row r="238" spans="1:8" x14ac:dyDescent="0.3">
      <c r="A238">
        <v>235</v>
      </c>
      <c r="B238" s="8" t="s">
        <v>594</v>
      </c>
      <c r="C238" s="8">
        <v>121</v>
      </c>
      <c r="D238" s="8">
        <v>74</v>
      </c>
      <c r="E238" s="8">
        <v>45</v>
      </c>
      <c r="F238" s="8">
        <v>54</v>
      </c>
      <c r="G238" s="8">
        <v>0</v>
      </c>
      <c r="H238" s="8">
        <v>0</v>
      </c>
    </row>
    <row r="239" spans="1:8" x14ac:dyDescent="0.3">
      <c r="A239">
        <v>236</v>
      </c>
      <c r="B239" s="8" t="s">
        <v>751</v>
      </c>
      <c r="C239" s="8">
        <v>203</v>
      </c>
      <c r="D239" s="8">
        <v>48</v>
      </c>
      <c r="E239" s="8">
        <v>111</v>
      </c>
      <c r="F239" s="8">
        <v>224</v>
      </c>
      <c r="G239" s="8">
        <v>10</v>
      </c>
      <c r="H239" s="8">
        <v>0</v>
      </c>
    </row>
    <row r="240" spans="1:8" x14ac:dyDescent="0.3">
      <c r="A240">
        <v>237</v>
      </c>
      <c r="B240" s="8" t="s">
        <v>595</v>
      </c>
      <c r="C240" s="8">
        <v>330</v>
      </c>
      <c r="D240" s="8">
        <v>292</v>
      </c>
      <c r="E240" s="8">
        <v>0</v>
      </c>
      <c r="F240" s="8">
        <v>441</v>
      </c>
      <c r="G240" s="8">
        <v>49</v>
      </c>
      <c r="H240" s="8">
        <v>0</v>
      </c>
    </row>
    <row r="241" spans="1:8" x14ac:dyDescent="0.3">
      <c r="A241">
        <v>238</v>
      </c>
      <c r="B241" s="8" t="s">
        <v>596</v>
      </c>
      <c r="C241" s="8">
        <v>88</v>
      </c>
      <c r="D241" s="8">
        <v>86</v>
      </c>
      <c r="E241" s="8">
        <v>0</v>
      </c>
      <c r="F241" s="8">
        <v>109</v>
      </c>
      <c r="G241" s="8">
        <v>0</v>
      </c>
      <c r="H241" s="8">
        <v>0</v>
      </c>
    </row>
    <row r="242" spans="1:8" x14ac:dyDescent="0.3">
      <c r="A242">
        <v>239</v>
      </c>
      <c r="B242" s="8" t="s">
        <v>597</v>
      </c>
      <c r="C242" s="8">
        <v>142</v>
      </c>
      <c r="D242" s="8">
        <v>125</v>
      </c>
      <c r="E242" s="8">
        <v>0</v>
      </c>
      <c r="F242" s="8">
        <v>127</v>
      </c>
      <c r="G242" s="8">
        <v>0</v>
      </c>
      <c r="H242" s="8">
        <v>0</v>
      </c>
    </row>
    <row r="243" spans="1:8" x14ac:dyDescent="0.3">
      <c r="A243">
        <v>240</v>
      </c>
      <c r="B243" s="8" t="s">
        <v>598</v>
      </c>
      <c r="C243" s="8">
        <v>330</v>
      </c>
      <c r="D243" s="8">
        <v>260</v>
      </c>
      <c r="E243" s="8">
        <v>0</v>
      </c>
      <c r="F243" s="8">
        <v>280</v>
      </c>
      <c r="G243" s="8">
        <v>50</v>
      </c>
      <c r="H243" s="8">
        <v>0</v>
      </c>
    </row>
    <row r="244" spans="1:8" x14ac:dyDescent="0.3">
      <c r="A244">
        <v>241</v>
      </c>
      <c r="B244" s="8" t="s">
        <v>600</v>
      </c>
      <c r="C244" s="8">
        <v>33</v>
      </c>
      <c r="D244" s="8">
        <v>28</v>
      </c>
      <c r="E244" s="8">
        <v>0</v>
      </c>
      <c r="F244" s="8">
        <v>124</v>
      </c>
      <c r="G244" s="8">
        <v>0</v>
      </c>
      <c r="H244" s="8">
        <v>0</v>
      </c>
    </row>
    <row r="245" spans="1:8" x14ac:dyDescent="0.3">
      <c r="A245">
        <v>242</v>
      </c>
      <c r="B245" s="8" t="s">
        <v>601</v>
      </c>
      <c r="C245" s="8">
        <v>68</v>
      </c>
      <c r="D245" s="8">
        <v>67</v>
      </c>
      <c r="E245" s="8">
        <v>0</v>
      </c>
      <c r="F245" s="8">
        <v>43</v>
      </c>
      <c r="G245" s="8">
        <v>0</v>
      </c>
      <c r="H245" s="8">
        <v>0</v>
      </c>
    </row>
    <row r="246" spans="1:8" x14ac:dyDescent="0.3">
      <c r="A246">
        <v>243</v>
      </c>
      <c r="B246" s="8" t="s">
        <v>602</v>
      </c>
      <c r="C246" s="8">
        <v>896</v>
      </c>
      <c r="D246" s="8">
        <v>884</v>
      </c>
      <c r="E246" s="8">
        <v>0</v>
      </c>
      <c r="F246" s="8">
        <v>198</v>
      </c>
      <c r="G246" s="8">
        <v>1</v>
      </c>
      <c r="H246" s="8">
        <v>0</v>
      </c>
    </row>
    <row r="247" spans="1:8" x14ac:dyDescent="0.3">
      <c r="A247">
        <v>244</v>
      </c>
      <c r="B247" s="8" t="s">
        <v>603</v>
      </c>
      <c r="C247" s="8">
        <v>1630</v>
      </c>
      <c r="D247" s="8">
        <v>406</v>
      </c>
      <c r="E247" s="8">
        <v>193</v>
      </c>
      <c r="F247" s="8">
        <v>6321</v>
      </c>
      <c r="G247" s="8">
        <v>220</v>
      </c>
      <c r="H247" s="8">
        <v>0</v>
      </c>
    </row>
    <row r="248" spans="1:8" x14ac:dyDescent="0.3">
      <c r="A248">
        <v>245</v>
      </c>
      <c r="B248" s="8" t="s">
        <v>604</v>
      </c>
      <c r="C248" s="8">
        <v>104</v>
      </c>
      <c r="D248" s="8">
        <v>80</v>
      </c>
      <c r="E248" s="8">
        <v>0</v>
      </c>
      <c r="F248" s="8">
        <v>335</v>
      </c>
      <c r="G248" s="8">
        <v>2</v>
      </c>
      <c r="H248" s="8">
        <v>0</v>
      </c>
    </row>
    <row r="249" spans="1:8" x14ac:dyDescent="0.3">
      <c r="A249">
        <v>246</v>
      </c>
      <c r="B249" s="8" t="s">
        <v>605</v>
      </c>
      <c r="C249" s="8">
        <v>228</v>
      </c>
      <c r="D249" s="8">
        <v>196</v>
      </c>
      <c r="E249" s="8">
        <v>0</v>
      </c>
      <c r="F249" s="8">
        <v>393</v>
      </c>
      <c r="G249" s="8">
        <v>0</v>
      </c>
      <c r="H249" s="8">
        <v>0</v>
      </c>
    </row>
    <row r="250" spans="1:8" x14ac:dyDescent="0.3">
      <c r="A250">
        <v>247</v>
      </c>
      <c r="B250" s="8" t="s">
        <v>606</v>
      </c>
      <c r="C250" s="8">
        <v>211</v>
      </c>
      <c r="D250" s="8">
        <v>157</v>
      </c>
      <c r="E250" s="8">
        <v>32</v>
      </c>
      <c r="F250" s="8">
        <v>311</v>
      </c>
      <c r="G250" s="8">
        <v>0</v>
      </c>
      <c r="H250" s="8">
        <v>0</v>
      </c>
    </row>
    <row r="251" spans="1:8" x14ac:dyDescent="0.3">
      <c r="A251">
        <v>248</v>
      </c>
      <c r="B251" s="8" t="s">
        <v>607</v>
      </c>
      <c r="C251" s="8">
        <v>31</v>
      </c>
      <c r="D251" s="8">
        <v>0</v>
      </c>
      <c r="E251" s="8">
        <v>0</v>
      </c>
      <c r="F251" s="8">
        <v>72</v>
      </c>
      <c r="G251" s="8">
        <v>5</v>
      </c>
      <c r="H251" s="8">
        <v>0</v>
      </c>
    </row>
    <row r="252" spans="1:8" x14ac:dyDescent="0.3">
      <c r="A252">
        <v>249</v>
      </c>
      <c r="B252" s="8" t="s">
        <v>608</v>
      </c>
      <c r="C252" s="8">
        <v>290</v>
      </c>
      <c r="D252" s="8">
        <v>204</v>
      </c>
      <c r="E252" s="8">
        <v>60</v>
      </c>
      <c r="F252" s="8">
        <v>300</v>
      </c>
      <c r="G252" s="8">
        <v>1</v>
      </c>
      <c r="H252" s="8">
        <v>0</v>
      </c>
    </row>
    <row r="253" spans="1:8" x14ac:dyDescent="0.3">
      <c r="A253">
        <v>250</v>
      </c>
      <c r="B253" s="8" t="s">
        <v>610</v>
      </c>
      <c r="C253" s="8">
        <v>231</v>
      </c>
      <c r="D253" s="8">
        <v>90</v>
      </c>
      <c r="E253" s="8">
        <v>0</v>
      </c>
      <c r="F253" s="8">
        <v>205</v>
      </c>
      <c r="G253" s="8">
        <v>0</v>
      </c>
      <c r="H253" s="8">
        <v>0</v>
      </c>
    </row>
    <row r="254" spans="1:8" x14ac:dyDescent="0.3">
      <c r="A254">
        <v>251</v>
      </c>
      <c r="B254" s="8" t="s">
        <v>611</v>
      </c>
      <c r="C254" s="8">
        <v>90</v>
      </c>
      <c r="D254" s="8">
        <v>88</v>
      </c>
      <c r="E254" s="8">
        <v>0</v>
      </c>
      <c r="F254" s="8">
        <v>83</v>
      </c>
      <c r="G254" s="8">
        <v>0</v>
      </c>
      <c r="H254" s="8">
        <v>0</v>
      </c>
    </row>
    <row r="255" spans="1:8" x14ac:dyDescent="0.3">
      <c r="A255">
        <v>252</v>
      </c>
      <c r="B255" s="8" t="s">
        <v>612</v>
      </c>
      <c r="C255" s="8">
        <v>62</v>
      </c>
      <c r="D255" s="8">
        <v>23</v>
      </c>
      <c r="E255" s="8">
        <v>35</v>
      </c>
      <c r="F255" s="8">
        <v>447</v>
      </c>
      <c r="G255" s="8">
        <v>6</v>
      </c>
      <c r="H255" s="8">
        <v>0</v>
      </c>
    </row>
    <row r="256" spans="1:8" x14ac:dyDescent="0.3">
      <c r="A256">
        <v>253</v>
      </c>
      <c r="B256" s="8" t="s">
        <v>613</v>
      </c>
      <c r="C256" s="8">
        <v>50</v>
      </c>
      <c r="D256" s="8">
        <v>31</v>
      </c>
      <c r="E256" s="8">
        <v>0</v>
      </c>
      <c r="F256" s="8">
        <v>419</v>
      </c>
      <c r="G256" s="8">
        <v>0</v>
      </c>
      <c r="H256" s="8">
        <v>0</v>
      </c>
    </row>
    <row r="257" spans="1:8" x14ac:dyDescent="0.3">
      <c r="A257">
        <v>254</v>
      </c>
      <c r="B257" s="8" t="s">
        <v>614</v>
      </c>
      <c r="C257" s="8">
        <v>1366</v>
      </c>
      <c r="D257" s="8">
        <v>1229</v>
      </c>
      <c r="E257" s="8">
        <v>0</v>
      </c>
      <c r="F257" s="8">
        <v>828</v>
      </c>
      <c r="G257" s="8">
        <v>0</v>
      </c>
      <c r="H257" s="8">
        <v>0</v>
      </c>
    </row>
    <row r="258" spans="1:8" x14ac:dyDescent="0.3">
      <c r="A258">
        <v>255</v>
      </c>
      <c r="B258" s="8" t="s">
        <v>615</v>
      </c>
      <c r="C258" s="8">
        <v>2</v>
      </c>
      <c r="D258" s="8">
        <v>0</v>
      </c>
      <c r="E258" s="8">
        <v>0</v>
      </c>
      <c r="F258" s="8">
        <v>85</v>
      </c>
      <c r="G258" s="8">
        <v>1</v>
      </c>
      <c r="H258" s="8">
        <v>0</v>
      </c>
    </row>
    <row r="259" spans="1:8" x14ac:dyDescent="0.3">
      <c r="A259">
        <v>256</v>
      </c>
      <c r="B259" s="8" t="s">
        <v>616</v>
      </c>
      <c r="C259" s="8">
        <v>110</v>
      </c>
      <c r="D259" s="8">
        <v>30</v>
      </c>
      <c r="E259" s="8">
        <v>54</v>
      </c>
      <c r="F259" s="8">
        <v>354</v>
      </c>
      <c r="G259" s="8">
        <v>10</v>
      </c>
      <c r="H259" s="8">
        <v>0</v>
      </c>
    </row>
    <row r="260" spans="1:8" x14ac:dyDescent="0.3">
      <c r="A260">
        <v>257</v>
      </c>
      <c r="B260" s="8" t="s">
        <v>618</v>
      </c>
      <c r="C260" s="8">
        <v>273</v>
      </c>
      <c r="D260" s="8">
        <v>185</v>
      </c>
      <c r="E260" s="8">
        <v>6</v>
      </c>
      <c r="F260" s="8">
        <v>114</v>
      </c>
      <c r="G260" s="8">
        <v>0</v>
      </c>
      <c r="H260" s="8">
        <v>0</v>
      </c>
    </row>
    <row r="261" spans="1:8" x14ac:dyDescent="0.3">
      <c r="A261">
        <v>258</v>
      </c>
      <c r="B261" s="8" t="s">
        <v>752</v>
      </c>
      <c r="C261" s="8">
        <v>4</v>
      </c>
      <c r="D261" s="8">
        <v>0</v>
      </c>
      <c r="E261" s="8">
        <v>0</v>
      </c>
      <c r="F261" s="8">
        <v>62</v>
      </c>
      <c r="G261" s="8">
        <v>0</v>
      </c>
      <c r="H261" s="8">
        <v>0</v>
      </c>
    </row>
    <row r="262" spans="1:8" x14ac:dyDescent="0.3">
      <c r="A262">
        <v>259</v>
      </c>
      <c r="B262" s="8" t="s">
        <v>621</v>
      </c>
      <c r="C262" s="8">
        <v>205</v>
      </c>
      <c r="D262" s="8">
        <v>178</v>
      </c>
      <c r="E262" s="8">
        <v>0</v>
      </c>
      <c r="F262" s="8">
        <v>172</v>
      </c>
      <c r="G262" s="8">
        <v>0</v>
      </c>
      <c r="H262" s="8">
        <v>0</v>
      </c>
    </row>
    <row r="263" spans="1:8" x14ac:dyDescent="0.3">
      <c r="A263">
        <v>260</v>
      </c>
      <c r="B263" s="8" t="s">
        <v>622</v>
      </c>
      <c r="C263" s="8">
        <v>13</v>
      </c>
      <c r="D263" s="8">
        <v>0</v>
      </c>
      <c r="E263" s="8">
        <v>0</v>
      </c>
      <c r="F263" s="8">
        <v>43</v>
      </c>
      <c r="G263" s="8">
        <v>0</v>
      </c>
      <c r="H263" s="8">
        <v>0</v>
      </c>
    </row>
    <row r="264" spans="1:8" x14ac:dyDescent="0.3">
      <c r="A264">
        <v>261</v>
      </c>
      <c r="B264" s="8" t="s">
        <v>623</v>
      </c>
      <c r="C264" s="8">
        <v>63</v>
      </c>
      <c r="D264" s="8">
        <v>45</v>
      </c>
      <c r="E264" s="8">
        <v>0</v>
      </c>
      <c r="F264" s="8">
        <v>115</v>
      </c>
      <c r="G264" s="8">
        <v>0</v>
      </c>
      <c r="H264" s="8">
        <v>0</v>
      </c>
    </row>
    <row r="265" spans="1:8" x14ac:dyDescent="0.3">
      <c r="A265">
        <v>262</v>
      </c>
      <c r="B265" s="8" t="s">
        <v>624</v>
      </c>
      <c r="C265" s="8">
        <v>1113</v>
      </c>
      <c r="D265" s="8">
        <v>1002</v>
      </c>
      <c r="E265" s="8">
        <v>0</v>
      </c>
      <c r="F265" s="8">
        <v>549</v>
      </c>
      <c r="G265" s="8">
        <v>60</v>
      </c>
      <c r="H265" s="8">
        <v>0</v>
      </c>
    </row>
    <row r="266" spans="1:8" x14ac:dyDescent="0.3">
      <c r="A266">
        <v>263</v>
      </c>
      <c r="B266" s="8" t="s">
        <v>626</v>
      </c>
      <c r="C266" s="8">
        <v>307</v>
      </c>
      <c r="D266" s="8">
        <v>182</v>
      </c>
      <c r="E266" s="8">
        <v>20</v>
      </c>
      <c r="F266" s="8">
        <v>352</v>
      </c>
      <c r="G266" s="8">
        <v>30</v>
      </c>
      <c r="H266" s="8">
        <v>0</v>
      </c>
    </row>
    <row r="267" spans="1:8" x14ac:dyDescent="0.3">
      <c r="A267">
        <v>264</v>
      </c>
      <c r="B267" s="8" t="s">
        <v>627</v>
      </c>
      <c r="C267" s="8">
        <v>99</v>
      </c>
      <c r="D267" s="8">
        <v>21</v>
      </c>
      <c r="E267" s="8">
        <v>0</v>
      </c>
      <c r="F267" s="8">
        <v>96</v>
      </c>
      <c r="G267" s="8">
        <v>0</v>
      </c>
      <c r="H267" s="8">
        <v>0</v>
      </c>
    </row>
    <row r="268" spans="1:8" x14ac:dyDescent="0.3">
      <c r="A268">
        <v>265</v>
      </c>
      <c r="B268" s="8" t="s">
        <v>628</v>
      </c>
      <c r="C268" s="8">
        <v>912</v>
      </c>
      <c r="D268" s="8">
        <v>742</v>
      </c>
      <c r="E268" s="8">
        <v>0</v>
      </c>
      <c r="F268" s="8">
        <v>428</v>
      </c>
      <c r="G268" s="8">
        <v>0</v>
      </c>
      <c r="H268" s="8">
        <v>0</v>
      </c>
    </row>
    <row r="269" spans="1:8" x14ac:dyDescent="0.3">
      <c r="A269">
        <v>266</v>
      </c>
      <c r="B269" s="8" t="s">
        <v>753</v>
      </c>
      <c r="C269" s="8">
        <v>133</v>
      </c>
      <c r="D269" s="8">
        <v>131</v>
      </c>
      <c r="E269" s="8">
        <v>0</v>
      </c>
      <c r="F269" s="8">
        <v>23</v>
      </c>
      <c r="G269" s="8">
        <v>0</v>
      </c>
      <c r="H269" s="8">
        <v>0</v>
      </c>
    </row>
    <row r="270" spans="1:8" x14ac:dyDescent="0.3">
      <c r="A270">
        <v>267</v>
      </c>
      <c r="B270" s="8" t="s">
        <v>632</v>
      </c>
      <c r="C270" s="8">
        <v>136</v>
      </c>
      <c r="D270" s="8">
        <v>43</v>
      </c>
      <c r="E270" s="8">
        <v>0</v>
      </c>
      <c r="F270" s="8">
        <v>181</v>
      </c>
      <c r="G270" s="8">
        <v>1</v>
      </c>
      <c r="H270" s="8">
        <v>0</v>
      </c>
    </row>
    <row r="271" spans="1:8" x14ac:dyDescent="0.3">
      <c r="A271">
        <v>268</v>
      </c>
      <c r="B271" s="8" t="s">
        <v>634</v>
      </c>
      <c r="C271" s="8">
        <v>11</v>
      </c>
      <c r="D271" s="8">
        <v>8</v>
      </c>
      <c r="E271" s="8">
        <v>0</v>
      </c>
      <c r="F271" s="8">
        <v>31</v>
      </c>
      <c r="G271" s="8">
        <v>0</v>
      </c>
      <c r="H271" s="8">
        <v>0</v>
      </c>
    </row>
    <row r="272" spans="1:8" x14ac:dyDescent="0.3">
      <c r="A272">
        <v>269</v>
      </c>
      <c r="B272" s="8" t="s">
        <v>635</v>
      </c>
      <c r="C272" s="8">
        <v>83</v>
      </c>
      <c r="D272" s="8">
        <v>81</v>
      </c>
      <c r="E272" s="8">
        <v>0</v>
      </c>
      <c r="F272" s="8">
        <v>78</v>
      </c>
      <c r="G272" s="8">
        <v>0</v>
      </c>
      <c r="H272" s="8">
        <v>0</v>
      </c>
    </row>
    <row r="273" spans="1:8" x14ac:dyDescent="0.3">
      <c r="A273">
        <v>270</v>
      </c>
      <c r="B273" s="8" t="s">
        <v>636</v>
      </c>
      <c r="C273" s="8">
        <v>224</v>
      </c>
      <c r="D273" s="8">
        <v>222</v>
      </c>
      <c r="E273" s="8">
        <v>0</v>
      </c>
      <c r="F273" s="8">
        <v>109</v>
      </c>
      <c r="G273" s="8">
        <v>0</v>
      </c>
      <c r="H273" s="8">
        <v>0</v>
      </c>
    </row>
    <row r="274" spans="1:8" x14ac:dyDescent="0.3">
      <c r="A274">
        <v>271</v>
      </c>
      <c r="B274" s="8" t="s">
        <v>637</v>
      </c>
      <c r="C274" s="8">
        <v>155</v>
      </c>
      <c r="D274" s="8">
        <v>10</v>
      </c>
      <c r="E274" s="8">
        <v>0</v>
      </c>
      <c r="F274" s="8">
        <v>148</v>
      </c>
      <c r="G274" s="8">
        <v>0</v>
      </c>
      <c r="H274" s="8">
        <v>0</v>
      </c>
    </row>
    <row r="275" spans="1:8" x14ac:dyDescent="0.3">
      <c r="A275">
        <v>272</v>
      </c>
      <c r="B275" s="8" t="s">
        <v>638</v>
      </c>
      <c r="C275" s="8">
        <v>204</v>
      </c>
      <c r="D275" s="8">
        <v>18</v>
      </c>
      <c r="E275" s="8">
        <v>0</v>
      </c>
      <c r="F275" s="8">
        <v>84</v>
      </c>
      <c r="G275" s="8">
        <v>0</v>
      </c>
      <c r="H275" s="8">
        <v>0</v>
      </c>
    </row>
    <row r="276" spans="1:8" x14ac:dyDescent="0.3">
      <c r="A276">
        <v>273</v>
      </c>
      <c r="B276" s="8" t="s">
        <v>640</v>
      </c>
      <c r="C276" s="8">
        <v>288</v>
      </c>
      <c r="D276" s="8">
        <v>263</v>
      </c>
      <c r="E276" s="8">
        <v>0</v>
      </c>
      <c r="F276" s="8">
        <v>118</v>
      </c>
      <c r="G276" s="8">
        <v>0</v>
      </c>
      <c r="H276" s="8">
        <v>0</v>
      </c>
    </row>
    <row r="277" spans="1:8" x14ac:dyDescent="0.3">
      <c r="A277">
        <v>274</v>
      </c>
      <c r="B277" s="8" t="s">
        <v>641</v>
      </c>
      <c r="C277" s="8">
        <v>120</v>
      </c>
      <c r="D277" s="8">
        <v>60</v>
      </c>
      <c r="E277" s="8">
        <v>0</v>
      </c>
      <c r="F277" s="8">
        <v>142</v>
      </c>
      <c r="G277" s="8">
        <v>0</v>
      </c>
      <c r="H277" s="8">
        <v>0</v>
      </c>
    </row>
    <row r="278" spans="1:8" x14ac:dyDescent="0.3">
      <c r="A278">
        <v>275</v>
      </c>
      <c r="B278" s="8" t="s">
        <v>642</v>
      </c>
      <c r="C278" s="8">
        <v>50</v>
      </c>
      <c r="D278" s="8">
        <v>0</v>
      </c>
      <c r="E278" s="8">
        <v>10</v>
      </c>
      <c r="F278" s="8">
        <v>113</v>
      </c>
      <c r="G278" s="8">
        <v>0</v>
      </c>
      <c r="H278" s="8">
        <v>0</v>
      </c>
    </row>
    <row r="279" spans="1:8" x14ac:dyDescent="0.3">
      <c r="A279">
        <v>276</v>
      </c>
      <c r="B279" s="8" t="s">
        <v>643</v>
      </c>
      <c r="C279" s="8">
        <v>42</v>
      </c>
      <c r="D279" s="8">
        <v>33</v>
      </c>
      <c r="E279" s="8">
        <v>0</v>
      </c>
      <c r="F279" s="8">
        <v>42</v>
      </c>
      <c r="G279" s="8">
        <v>0</v>
      </c>
      <c r="H279" s="8">
        <v>0</v>
      </c>
    </row>
    <row r="280" spans="1:8" x14ac:dyDescent="0.3">
      <c r="A280">
        <v>277</v>
      </c>
      <c r="B280" s="8" t="s">
        <v>646</v>
      </c>
      <c r="C280" s="8">
        <v>461</v>
      </c>
      <c r="D280" s="8">
        <v>421</v>
      </c>
      <c r="E280" s="8">
        <v>0</v>
      </c>
      <c r="F280" s="8">
        <v>314</v>
      </c>
      <c r="G280" s="8">
        <v>6</v>
      </c>
      <c r="H280" s="8">
        <v>0</v>
      </c>
    </row>
    <row r="281" spans="1:8" x14ac:dyDescent="0.3">
      <c r="A281">
        <v>278</v>
      </c>
      <c r="B281" s="8" t="s">
        <v>650</v>
      </c>
      <c r="C281" s="8">
        <v>169</v>
      </c>
      <c r="D281" s="8">
        <v>34</v>
      </c>
      <c r="E281" s="8">
        <v>76</v>
      </c>
      <c r="F281" s="8">
        <v>101</v>
      </c>
      <c r="G281" s="8">
        <v>0</v>
      </c>
      <c r="H281" s="8">
        <v>0</v>
      </c>
    </row>
    <row r="282" spans="1:8" x14ac:dyDescent="0.3">
      <c r="A282">
        <v>279</v>
      </c>
      <c r="B282" s="8" t="s">
        <v>651</v>
      </c>
      <c r="C282" s="8">
        <v>90</v>
      </c>
      <c r="D282" s="8">
        <v>47</v>
      </c>
      <c r="E282" s="8">
        <v>2</v>
      </c>
      <c r="F282" s="8">
        <v>157</v>
      </c>
      <c r="G282" s="8">
        <v>3</v>
      </c>
      <c r="H282" s="8">
        <v>0</v>
      </c>
    </row>
    <row r="283" spans="1:8" x14ac:dyDescent="0.3">
      <c r="A283">
        <v>280</v>
      </c>
      <c r="B283" s="8" t="s">
        <v>652</v>
      </c>
      <c r="C283" s="8">
        <v>100</v>
      </c>
      <c r="D283" s="8">
        <v>65</v>
      </c>
      <c r="E283" s="8">
        <v>3</v>
      </c>
      <c r="F283" s="8">
        <v>175</v>
      </c>
      <c r="G283" s="8">
        <v>10</v>
      </c>
      <c r="H283" s="8">
        <v>0</v>
      </c>
    </row>
    <row r="284" spans="1:8" x14ac:dyDescent="0.3">
      <c r="A284">
        <v>281</v>
      </c>
      <c r="B284" s="8" t="s">
        <v>653</v>
      </c>
      <c r="C284" s="8">
        <v>210</v>
      </c>
      <c r="D284" s="8">
        <v>57</v>
      </c>
      <c r="E284" s="8">
        <v>83</v>
      </c>
      <c r="F284" s="8">
        <v>177</v>
      </c>
      <c r="G284" s="8">
        <v>0</v>
      </c>
      <c r="H284" s="8">
        <v>0</v>
      </c>
    </row>
    <row r="285" spans="1:8" x14ac:dyDescent="0.3">
      <c r="A285">
        <v>282</v>
      </c>
      <c r="B285" s="8" t="s">
        <v>656</v>
      </c>
      <c r="C285" s="8">
        <v>95</v>
      </c>
      <c r="D285" s="8">
        <v>44</v>
      </c>
      <c r="E285" s="8">
        <v>0</v>
      </c>
      <c r="F285" s="8">
        <v>213</v>
      </c>
      <c r="G285" s="8">
        <v>0</v>
      </c>
      <c r="H285" s="8">
        <v>0</v>
      </c>
    </row>
    <row r="286" spans="1:8" x14ac:dyDescent="0.3">
      <c r="A286">
        <v>283</v>
      </c>
      <c r="B286" s="8" t="s">
        <v>657</v>
      </c>
      <c r="C286" s="8">
        <v>46</v>
      </c>
      <c r="D286" s="8">
        <v>45</v>
      </c>
      <c r="E286" s="8">
        <v>0</v>
      </c>
      <c r="F286" s="8">
        <v>50</v>
      </c>
      <c r="G286" s="8">
        <v>0</v>
      </c>
      <c r="H286" s="8">
        <v>0</v>
      </c>
    </row>
    <row r="287" spans="1:8" x14ac:dyDescent="0.3">
      <c r="A287">
        <v>284</v>
      </c>
      <c r="B287" s="8" t="s">
        <v>658</v>
      </c>
      <c r="C287" s="8">
        <v>345</v>
      </c>
      <c r="D287" s="8">
        <v>122</v>
      </c>
      <c r="E287" s="8">
        <v>20</v>
      </c>
      <c r="F287" s="8">
        <v>449</v>
      </c>
      <c r="G287" s="8">
        <v>0</v>
      </c>
      <c r="H287" s="8">
        <v>0</v>
      </c>
    </row>
    <row r="288" spans="1:8" x14ac:dyDescent="0.3">
      <c r="A288">
        <v>285</v>
      </c>
      <c r="B288" s="8" t="s">
        <v>659</v>
      </c>
      <c r="C288" s="8">
        <v>430</v>
      </c>
      <c r="D288" s="8">
        <v>333</v>
      </c>
      <c r="E288" s="8">
        <v>2</v>
      </c>
      <c r="F288" s="8">
        <v>1010</v>
      </c>
      <c r="G288" s="8">
        <v>1</v>
      </c>
      <c r="H288" s="8">
        <v>0</v>
      </c>
    </row>
    <row r="289" spans="1:8" x14ac:dyDescent="0.3">
      <c r="A289">
        <v>286</v>
      </c>
      <c r="B289" s="8" t="s">
        <v>661</v>
      </c>
      <c r="C289" s="8">
        <v>266</v>
      </c>
      <c r="D289" s="8">
        <v>92</v>
      </c>
      <c r="E289" s="8">
        <v>120</v>
      </c>
      <c r="F289" s="8">
        <v>1174</v>
      </c>
      <c r="G289" s="8">
        <v>5</v>
      </c>
      <c r="H289" s="8">
        <v>0</v>
      </c>
    </row>
    <row r="290" spans="1:8" x14ac:dyDescent="0.3">
      <c r="A290">
        <v>287</v>
      </c>
      <c r="B290" s="8" t="s">
        <v>662</v>
      </c>
      <c r="C290" s="8">
        <v>49</v>
      </c>
      <c r="D290" s="8">
        <v>30</v>
      </c>
      <c r="E290" s="8">
        <v>10</v>
      </c>
      <c r="F290" s="8">
        <v>359</v>
      </c>
      <c r="G290" s="8">
        <v>0</v>
      </c>
      <c r="H290" s="8">
        <v>0</v>
      </c>
    </row>
    <row r="291" spans="1:8" x14ac:dyDescent="0.3">
      <c r="A291">
        <v>288</v>
      </c>
      <c r="B291" s="8" t="s">
        <v>754</v>
      </c>
      <c r="C291" s="8">
        <v>0</v>
      </c>
      <c r="D291" s="8">
        <v>0</v>
      </c>
      <c r="E291" s="8">
        <v>0</v>
      </c>
      <c r="F291" s="8">
        <v>63</v>
      </c>
      <c r="G291" s="8">
        <v>0</v>
      </c>
      <c r="H291" s="8">
        <v>0</v>
      </c>
    </row>
    <row r="292" spans="1:8" x14ac:dyDescent="0.3">
      <c r="A292">
        <v>289</v>
      </c>
      <c r="B292" s="8" t="s">
        <v>663</v>
      </c>
      <c r="C292" s="8">
        <v>67</v>
      </c>
      <c r="D292" s="8">
        <v>2</v>
      </c>
      <c r="E292" s="8">
        <v>0</v>
      </c>
      <c r="F292" s="8">
        <v>105</v>
      </c>
      <c r="G292" s="8">
        <v>0</v>
      </c>
      <c r="H292" s="8">
        <v>0</v>
      </c>
    </row>
    <row r="293" spans="1:8" x14ac:dyDescent="0.3">
      <c r="A293">
        <v>290</v>
      </c>
      <c r="B293" s="8" t="s">
        <v>667</v>
      </c>
      <c r="C293" s="8">
        <v>83</v>
      </c>
      <c r="D293" s="8">
        <v>42</v>
      </c>
      <c r="E293" s="8">
        <v>0</v>
      </c>
      <c r="F293" s="8">
        <v>211</v>
      </c>
      <c r="G293" s="8">
        <v>169</v>
      </c>
      <c r="H293" s="8">
        <v>0</v>
      </c>
    </row>
    <row r="294" spans="1:8" x14ac:dyDescent="0.3">
      <c r="A294">
        <v>291</v>
      </c>
      <c r="B294" s="8" t="s">
        <v>668</v>
      </c>
      <c r="C294" s="8">
        <v>137</v>
      </c>
      <c r="D294" s="8">
        <v>72</v>
      </c>
      <c r="E294" s="8">
        <v>60</v>
      </c>
      <c r="F294" s="8">
        <v>53</v>
      </c>
      <c r="G294" s="8">
        <v>0</v>
      </c>
      <c r="H294" s="8">
        <v>0</v>
      </c>
    </row>
    <row r="295" spans="1:8" x14ac:dyDescent="0.3">
      <c r="A295">
        <v>292</v>
      </c>
      <c r="B295" s="8" t="s">
        <v>670</v>
      </c>
      <c r="C295" s="8">
        <v>243</v>
      </c>
      <c r="D295" s="8">
        <v>192</v>
      </c>
      <c r="E295" s="8">
        <v>0</v>
      </c>
      <c r="F295" s="8">
        <v>123</v>
      </c>
      <c r="G295" s="8">
        <v>0</v>
      </c>
      <c r="H295" s="8">
        <v>0</v>
      </c>
    </row>
    <row r="296" spans="1:8" x14ac:dyDescent="0.3">
      <c r="A296">
        <v>293</v>
      </c>
      <c r="B296" s="8" t="s">
        <v>674</v>
      </c>
      <c r="C296" s="8">
        <v>50</v>
      </c>
      <c r="D296" s="8">
        <v>50</v>
      </c>
      <c r="E296" s="8">
        <v>0</v>
      </c>
      <c r="F296" s="8">
        <v>676</v>
      </c>
      <c r="G296" s="8">
        <v>43</v>
      </c>
      <c r="H296" s="8">
        <v>0</v>
      </c>
    </row>
    <row r="297" spans="1:8" x14ac:dyDescent="0.3">
      <c r="A297">
        <v>294</v>
      </c>
      <c r="B297" s="8" t="s">
        <v>673</v>
      </c>
      <c r="C297" s="8">
        <v>0</v>
      </c>
      <c r="D297" s="8">
        <v>0</v>
      </c>
      <c r="E297" s="8">
        <v>0</v>
      </c>
      <c r="F297" s="8">
        <v>88</v>
      </c>
      <c r="G297" s="8">
        <v>3</v>
      </c>
      <c r="H297" s="8">
        <v>0</v>
      </c>
    </row>
    <row r="298" spans="1:8" x14ac:dyDescent="0.3">
      <c r="A298">
        <v>295</v>
      </c>
      <c r="B298" s="8" t="s">
        <v>675</v>
      </c>
      <c r="C298" s="8">
        <v>337</v>
      </c>
      <c r="D298" s="8">
        <v>207</v>
      </c>
      <c r="E298" s="8">
        <v>0</v>
      </c>
      <c r="F298" s="8">
        <v>194</v>
      </c>
      <c r="G298" s="8">
        <v>0</v>
      </c>
      <c r="H298" s="8">
        <v>0</v>
      </c>
    </row>
    <row r="299" spans="1:8" x14ac:dyDescent="0.3">
      <c r="A299">
        <v>296</v>
      </c>
      <c r="B299" s="8" t="s">
        <v>677</v>
      </c>
      <c r="C299" s="8">
        <v>159</v>
      </c>
      <c r="D299" s="8">
        <v>37</v>
      </c>
      <c r="E299" s="8">
        <v>86</v>
      </c>
      <c r="F299" s="8">
        <v>124</v>
      </c>
      <c r="G299" s="8">
        <v>7</v>
      </c>
      <c r="H299" s="8">
        <v>0</v>
      </c>
    </row>
    <row r="300" spans="1:8" x14ac:dyDescent="0.3">
      <c r="A300">
        <v>297</v>
      </c>
      <c r="B300" s="8" t="s">
        <v>678</v>
      </c>
      <c r="C300" s="8">
        <v>113</v>
      </c>
      <c r="D300" s="8">
        <v>64</v>
      </c>
      <c r="E300" s="8">
        <v>24</v>
      </c>
      <c r="F300" s="8">
        <v>371</v>
      </c>
      <c r="G300" s="8">
        <v>50</v>
      </c>
      <c r="H300" s="8">
        <v>0</v>
      </c>
    </row>
    <row r="301" spans="1:8" x14ac:dyDescent="0.3">
      <c r="A301">
        <v>298</v>
      </c>
      <c r="B301" s="8" t="s">
        <v>679</v>
      </c>
      <c r="C301" s="8">
        <v>427</v>
      </c>
      <c r="D301" s="8">
        <v>230</v>
      </c>
      <c r="E301" s="8">
        <v>44</v>
      </c>
      <c r="F301" s="8">
        <v>538</v>
      </c>
      <c r="G301" s="8">
        <v>13</v>
      </c>
      <c r="H301" s="8">
        <v>0</v>
      </c>
    </row>
    <row r="302" spans="1:8" x14ac:dyDescent="0.3">
      <c r="A302">
        <v>299</v>
      </c>
      <c r="B302" s="8" t="s">
        <v>680</v>
      </c>
      <c r="C302" s="8">
        <v>141</v>
      </c>
      <c r="D302" s="8">
        <v>40</v>
      </c>
      <c r="E302" s="8">
        <v>0</v>
      </c>
      <c r="F302" s="8">
        <v>302</v>
      </c>
      <c r="G302" s="8">
        <v>0</v>
      </c>
      <c r="H302" s="8">
        <v>0</v>
      </c>
    </row>
    <row r="303" spans="1:8" x14ac:dyDescent="0.3">
      <c r="A303">
        <v>300</v>
      </c>
      <c r="B303" s="8" t="s">
        <v>681</v>
      </c>
      <c r="C303" s="8">
        <v>179</v>
      </c>
      <c r="D303" s="8">
        <v>110</v>
      </c>
      <c r="E303" s="8">
        <v>0</v>
      </c>
      <c r="F303" s="8">
        <v>218</v>
      </c>
      <c r="G303" s="8">
        <v>1</v>
      </c>
      <c r="H303" s="8">
        <v>0</v>
      </c>
    </row>
    <row r="304" spans="1:8" x14ac:dyDescent="0.3">
      <c r="A304">
        <v>301</v>
      </c>
      <c r="B304" s="8" t="s">
        <v>682</v>
      </c>
      <c r="C304" s="8">
        <v>5</v>
      </c>
      <c r="D304" s="8">
        <v>0</v>
      </c>
      <c r="E304" s="8">
        <v>0</v>
      </c>
      <c r="F304" s="8">
        <v>103</v>
      </c>
      <c r="G304" s="8">
        <v>0</v>
      </c>
      <c r="H304" s="8">
        <v>0</v>
      </c>
    </row>
    <row r="305" spans="1:8" x14ac:dyDescent="0.3">
      <c r="A305">
        <v>302</v>
      </c>
      <c r="B305" s="8" t="s">
        <v>684</v>
      </c>
      <c r="C305" s="8">
        <v>266</v>
      </c>
      <c r="D305" s="8">
        <v>262</v>
      </c>
      <c r="E305" s="8">
        <v>0</v>
      </c>
      <c r="F305" s="8">
        <v>79</v>
      </c>
      <c r="G305" s="8">
        <v>0</v>
      </c>
      <c r="H305" s="8">
        <v>0</v>
      </c>
    </row>
    <row r="306" spans="1:8" x14ac:dyDescent="0.3">
      <c r="A306">
        <v>303</v>
      </c>
      <c r="B306" s="8" t="s">
        <v>685</v>
      </c>
      <c r="C306" s="8">
        <v>241</v>
      </c>
      <c r="D306" s="8">
        <v>126</v>
      </c>
      <c r="E306" s="8">
        <v>0</v>
      </c>
      <c r="F306" s="8">
        <v>365</v>
      </c>
      <c r="G306" s="8">
        <v>22</v>
      </c>
      <c r="H306" s="8">
        <v>0</v>
      </c>
    </row>
    <row r="307" spans="1:8" x14ac:dyDescent="0.3">
      <c r="A307">
        <v>304</v>
      </c>
      <c r="B307" s="8" t="s">
        <v>687</v>
      </c>
      <c r="C307" s="8">
        <v>106</v>
      </c>
      <c r="D307" s="8">
        <v>104</v>
      </c>
      <c r="E307" s="8">
        <v>0</v>
      </c>
      <c r="F307" s="8">
        <v>88</v>
      </c>
      <c r="G307" s="8">
        <v>0</v>
      </c>
      <c r="H307" s="8">
        <v>0</v>
      </c>
    </row>
    <row r="308" spans="1:8" x14ac:dyDescent="0.3">
      <c r="A308">
        <v>305</v>
      </c>
      <c r="B308" s="8" t="s">
        <v>688</v>
      </c>
      <c r="C308" s="8">
        <v>582</v>
      </c>
      <c r="D308" s="8">
        <v>291</v>
      </c>
      <c r="E308" s="8">
        <v>120</v>
      </c>
      <c r="F308" s="8">
        <v>930</v>
      </c>
      <c r="G308" s="8">
        <v>0</v>
      </c>
      <c r="H308" s="8">
        <v>0</v>
      </c>
    </row>
    <row r="309" spans="1:8" x14ac:dyDescent="0.3">
      <c r="A309">
        <v>306</v>
      </c>
      <c r="B309" s="8" t="s">
        <v>689</v>
      </c>
      <c r="C309" s="8">
        <v>221</v>
      </c>
      <c r="D309" s="8">
        <v>150</v>
      </c>
      <c r="E309" s="8">
        <v>0</v>
      </c>
      <c r="F309" s="8">
        <v>358</v>
      </c>
      <c r="G309" s="8">
        <v>0</v>
      </c>
      <c r="H309" s="8">
        <v>0</v>
      </c>
    </row>
    <row r="310" spans="1:8" x14ac:dyDescent="0.3">
      <c r="A310">
        <v>307</v>
      </c>
      <c r="B310" s="8" t="s">
        <v>690</v>
      </c>
      <c r="C310" s="8">
        <v>589</v>
      </c>
      <c r="D310" s="8">
        <v>462</v>
      </c>
      <c r="E310" s="8">
        <v>48</v>
      </c>
      <c r="F310" s="8">
        <v>1959</v>
      </c>
      <c r="G310" s="8">
        <v>2</v>
      </c>
      <c r="H310" s="8">
        <v>0</v>
      </c>
    </row>
    <row r="311" spans="1:8" x14ac:dyDescent="0.3">
      <c r="A311">
        <v>308</v>
      </c>
      <c r="B311" s="8" t="s">
        <v>691</v>
      </c>
      <c r="C311" s="8">
        <v>200</v>
      </c>
      <c r="D311" s="8">
        <v>50</v>
      </c>
      <c r="E311" s="8">
        <v>0</v>
      </c>
      <c r="F311" s="8">
        <v>714</v>
      </c>
      <c r="G311" s="8">
        <v>0</v>
      </c>
      <c r="H311" s="8">
        <v>0</v>
      </c>
    </row>
    <row r="312" spans="1:8" x14ac:dyDescent="0.3">
      <c r="A312">
        <v>309</v>
      </c>
      <c r="B312" s="8" t="s">
        <v>693</v>
      </c>
      <c r="C312" s="8">
        <v>73</v>
      </c>
      <c r="D312" s="8">
        <v>20</v>
      </c>
      <c r="E312" s="8">
        <v>1</v>
      </c>
      <c r="F312" s="8">
        <v>93</v>
      </c>
      <c r="G312" s="8">
        <v>0</v>
      </c>
      <c r="H312" s="8">
        <v>0</v>
      </c>
    </row>
    <row r="313" spans="1:8" x14ac:dyDescent="0.3">
      <c r="A313">
        <v>310</v>
      </c>
      <c r="B313" s="8" t="s">
        <v>694</v>
      </c>
      <c r="C313" s="8">
        <v>317</v>
      </c>
      <c r="D313" s="8">
        <v>126</v>
      </c>
      <c r="E313" s="8">
        <v>70</v>
      </c>
      <c r="F313" s="8">
        <v>916</v>
      </c>
      <c r="G313" s="8">
        <v>58</v>
      </c>
      <c r="H313" s="8">
        <v>0</v>
      </c>
    </row>
    <row r="314" spans="1:8" x14ac:dyDescent="0.3">
      <c r="A314">
        <v>311</v>
      </c>
      <c r="B314" s="8" t="s">
        <v>695</v>
      </c>
      <c r="C314" s="8">
        <v>127</v>
      </c>
      <c r="D314" s="8">
        <v>89</v>
      </c>
      <c r="E314" s="8">
        <v>12</v>
      </c>
      <c r="F314" s="8">
        <v>329</v>
      </c>
      <c r="G314" s="8">
        <v>0</v>
      </c>
      <c r="H314" s="8">
        <v>0</v>
      </c>
    </row>
    <row r="315" spans="1:8" x14ac:dyDescent="0.3">
      <c r="A315">
        <v>312</v>
      </c>
      <c r="B315" s="8" t="s">
        <v>696</v>
      </c>
      <c r="C315" s="8">
        <v>352</v>
      </c>
      <c r="D315" s="8">
        <v>343</v>
      </c>
      <c r="E315" s="8">
        <v>0</v>
      </c>
      <c r="F315" s="8">
        <v>250</v>
      </c>
      <c r="G315" s="8">
        <v>10</v>
      </c>
      <c r="H315" s="8">
        <v>0</v>
      </c>
    </row>
    <row r="316" spans="1:8" x14ac:dyDescent="0.3">
      <c r="A316">
        <v>313</v>
      </c>
      <c r="B316" s="8" t="s">
        <v>699</v>
      </c>
      <c r="C316" s="8">
        <v>21</v>
      </c>
      <c r="D316" s="8">
        <v>0</v>
      </c>
      <c r="E316" s="8">
        <v>0</v>
      </c>
      <c r="F316" s="8">
        <v>101</v>
      </c>
      <c r="G316" s="8">
        <v>0</v>
      </c>
      <c r="H316" s="8">
        <v>0</v>
      </c>
    </row>
    <row r="317" spans="1:8" x14ac:dyDescent="0.3">
      <c r="A317">
        <v>314</v>
      </c>
      <c r="B317" s="8" t="s">
        <v>701</v>
      </c>
      <c r="C317" s="8">
        <v>104</v>
      </c>
      <c r="D317" s="8">
        <v>94</v>
      </c>
      <c r="E317" s="8">
        <v>0</v>
      </c>
      <c r="F317" s="8">
        <v>40</v>
      </c>
      <c r="G317" s="8">
        <v>0</v>
      </c>
      <c r="H317" s="8">
        <v>0</v>
      </c>
    </row>
    <row r="318" spans="1:8" x14ac:dyDescent="0.3">
      <c r="A318">
        <v>315</v>
      </c>
      <c r="B318" s="8" t="s">
        <v>702</v>
      </c>
      <c r="C318" s="8">
        <v>60</v>
      </c>
      <c r="D318" s="8">
        <v>21</v>
      </c>
      <c r="E318" s="8">
        <v>27</v>
      </c>
      <c r="F318" s="8">
        <v>244</v>
      </c>
      <c r="G318" s="8">
        <v>0</v>
      </c>
      <c r="H318" s="8">
        <v>0</v>
      </c>
    </row>
    <row r="319" spans="1:8" x14ac:dyDescent="0.3">
      <c r="A319">
        <v>316</v>
      </c>
      <c r="B319" s="8" t="s">
        <v>703</v>
      </c>
      <c r="C319" s="8">
        <v>88</v>
      </c>
      <c r="D319" s="8">
        <v>75</v>
      </c>
      <c r="E319" s="8">
        <v>0</v>
      </c>
      <c r="F319" s="8">
        <v>177</v>
      </c>
      <c r="G319" s="8">
        <v>2</v>
      </c>
      <c r="H319" s="8">
        <v>0</v>
      </c>
    </row>
    <row r="320" spans="1:8" x14ac:dyDescent="0.3">
      <c r="A320">
        <v>317</v>
      </c>
      <c r="B320" s="8" t="s">
        <v>704</v>
      </c>
      <c r="C320" s="8">
        <v>299</v>
      </c>
      <c r="D320" s="8">
        <v>126</v>
      </c>
      <c r="E320" s="8">
        <v>0</v>
      </c>
      <c r="F320" s="8">
        <v>840</v>
      </c>
      <c r="G320" s="8">
        <v>0</v>
      </c>
      <c r="H320" s="8">
        <v>1</v>
      </c>
    </row>
    <row r="321" spans="1:8" x14ac:dyDescent="0.3">
      <c r="A321">
        <v>318</v>
      </c>
      <c r="B321" s="8" t="s">
        <v>705</v>
      </c>
      <c r="C321" s="8">
        <v>375</v>
      </c>
      <c r="D321" s="8">
        <v>337</v>
      </c>
      <c r="E321" s="8">
        <v>0</v>
      </c>
      <c r="F321" s="8">
        <v>243</v>
      </c>
      <c r="G321" s="8">
        <v>1</v>
      </c>
      <c r="H321" s="8">
        <v>0</v>
      </c>
    </row>
    <row r="322" spans="1:8" x14ac:dyDescent="0.3">
      <c r="A322">
        <v>319</v>
      </c>
      <c r="B322" s="8" t="s">
        <v>706</v>
      </c>
      <c r="C322" s="8">
        <v>961</v>
      </c>
      <c r="D322" s="8">
        <v>829</v>
      </c>
      <c r="E322" s="8">
        <v>0</v>
      </c>
      <c r="F322" s="8">
        <v>214</v>
      </c>
      <c r="G322" s="8">
        <v>0</v>
      </c>
      <c r="H322" s="8">
        <v>0</v>
      </c>
    </row>
    <row r="323" spans="1:8" x14ac:dyDescent="0.3">
      <c r="A323">
        <v>320</v>
      </c>
      <c r="B323" s="8" t="s">
        <v>708</v>
      </c>
      <c r="C323" s="8">
        <v>107</v>
      </c>
      <c r="D323" s="8">
        <v>95</v>
      </c>
      <c r="E323" s="8">
        <v>0</v>
      </c>
      <c r="F323" s="8">
        <v>118</v>
      </c>
      <c r="G323" s="8">
        <v>0</v>
      </c>
      <c r="H323" s="8">
        <v>0</v>
      </c>
    </row>
    <row r="324" spans="1:8" x14ac:dyDescent="0.3">
      <c r="A324">
        <v>321</v>
      </c>
      <c r="B324" s="8" t="s">
        <v>709</v>
      </c>
      <c r="C324" s="8">
        <v>288</v>
      </c>
      <c r="D324" s="8">
        <v>188</v>
      </c>
      <c r="E324" s="8">
        <v>72</v>
      </c>
      <c r="F324" s="8">
        <v>253</v>
      </c>
      <c r="G324" s="8">
        <v>0</v>
      </c>
      <c r="H324" s="8">
        <v>0</v>
      </c>
    </row>
    <row r="325" spans="1:8" x14ac:dyDescent="0.3">
      <c r="A325">
        <v>322</v>
      </c>
      <c r="B325" s="8" t="s">
        <v>710</v>
      </c>
      <c r="C325" s="8">
        <v>484</v>
      </c>
      <c r="D325" s="8">
        <v>264</v>
      </c>
      <c r="E325" s="8">
        <v>0</v>
      </c>
      <c r="F325" s="8">
        <v>304</v>
      </c>
      <c r="G325" s="8">
        <v>0</v>
      </c>
      <c r="H325" s="8">
        <v>0</v>
      </c>
    </row>
    <row r="326" spans="1:8" x14ac:dyDescent="0.3">
      <c r="A326">
        <v>323</v>
      </c>
      <c r="B326" s="8" t="s">
        <v>711</v>
      </c>
      <c r="C326" s="8">
        <v>148</v>
      </c>
      <c r="D326" s="8">
        <v>68</v>
      </c>
      <c r="E326" s="8">
        <v>10</v>
      </c>
      <c r="F326" s="8">
        <v>201</v>
      </c>
      <c r="G326" s="8">
        <v>0</v>
      </c>
      <c r="H326" s="8">
        <v>0</v>
      </c>
    </row>
    <row r="327" spans="1:8" x14ac:dyDescent="0.3">
      <c r="A327">
        <v>324</v>
      </c>
      <c r="B327" s="8" t="s">
        <v>712</v>
      </c>
      <c r="C327" s="8">
        <v>423</v>
      </c>
      <c r="D327" s="8">
        <v>111</v>
      </c>
      <c r="E327" s="8">
        <v>0</v>
      </c>
      <c r="F327" s="8">
        <v>176</v>
      </c>
      <c r="G327" s="8">
        <v>0</v>
      </c>
      <c r="H327" s="8">
        <v>0</v>
      </c>
    </row>
    <row r="328" spans="1:8" x14ac:dyDescent="0.3">
      <c r="A328">
        <v>325</v>
      </c>
      <c r="B328" s="8" t="s">
        <v>713</v>
      </c>
      <c r="C328" s="8">
        <v>12</v>
      </c>
      <c r="D328" s="8">
        <v>12</v>
      </c>
      <c r="E328" s="8">
        <v>0</v>
      </c>
      <c r="F328" s="8">
        <v>31</v>
      </c>
      <c r="G328" s="8">
        <v>0</v>
      </c>
      <c r="H328" s="8">
        <v>0</v>
      </c>
    </row>
    <row r="329" spans="1:8" x14ac:dyDescent="0.3">
      <c r="A329">
        <v>326</v>
      </c>
      <c r="B329" s="8" t="s">
        <v>714</v>
      </c>
      <c r="C329" s="8">
        <v>85</v>
      </c>
      <c r="D329" s="8">
        <v>85</v>
      </c>
      <c r="E329" s="8">
        <v>0</v>
      </c>
      <c r="F329" s="8">
        <v>220</v>
      </c>
      <c r="G329" s="8">
        <v>0</v>
      </c>
      <c r="H329" s="8">
        <v>0</v>
      </c>
    </row>
    <row r="330" spans="1:8" x14ac:dyDescent="0.3">
      <c r="A330">
        <v>327</v>
      </c>
      <c r="B330" s="8" t="s">
        <v>715</v>
      </c>
      <c r="C330" s="8">
        <v>474</v>
      </c>
      <c r="D330" s="8">
        <v>329</v>
      </c>
      <c r="E330" s="8">
        <v>0</v>
      </c>
      <c r="F330" s="8">
        <v>279</v>
      </c>
      <c r="G330" s="8">
        <v>0</v>
      </c>
      <c r="H330" s="8">
        <v>0</v>
      </c>
    </row>
    <row r="331" spans="1:8" x14ac:dyDescent="0.3">
      <c r="A331">
        <v>328</v>
      </c>
      <c r="B331" s="8" t="s">
        <v>716</v>
      </c>
      <c r="C331" s="8">
        <v>34</v>
      </c>
      <c r="D331" s="8">
        <v>0</v>
      </c>
      <c r="E331" s="8">
        <v>0</v>
      </c>
      <c r="F331" s="8">
        <v>94</v>
      </c>
      <c r="G331" s="8">
        <v>0</v>
      </c>
      <c r="H331" s="8">
        <v>0</v>
      </c>
    </row>
    <row r="332" spans="1:8" x14ac:dyDescent="0.3">
      <c r="A332">
        <v>329</v>
      </c>
      <c r="B332" s="8" t="s">
        <v>718</v>
      </c>
      <c r="C332" s="8">
        <v>128</v>
      </c>
      <c r="D332" s="8">
        <v>49</v>
      </c>
      <c r="E332" s="8">
        <v>30</v>
      </c>
      <c r="F332" s="8">
        <v>173</v>
      </c>
      <c r="G332" s="8">
        <v>0</v>
      </c>
      <c r="H332" s="8">
        <v>0</v>
      </c>
    </row>
    <row r="333" spans="1:8" x14ac:dyDescent="0.3">
      <c r="A333">
        <v>330</v>
      </c>
      <c r="B333" s="8" t="s">
        <v>719</v>
      </c>
      <c r="C333" s="8">
        <v>142</v>
      </c>
      <c r="D333" s="8">
        <v>0</v>
      </c>
      <c r="E333" s="8">
        <v>2</v>
      </c>
      <c r="F333" s="8">
        <v>194</v>
      </c>
      <c r="G333" s="8">
        <v>5</v>
      </c>
      <c r="H333" s="8">
        <v>0</v>
      </c>
    </row>
    <row r="334" spans="1:8" x14ac:dyDescent="0.3">
      <c r="A334">
        <v>331</v>
      </c>
      <c r="B334" s="8" t="s">
        <v>720</v>
      </c>
      <c r="C334" s="8">
        <v>144</v>
      </c>
      <c r="D334" s="8">
        <v>57</v>
      </c>
      <c r="E334" s="8">
        <v>0</v>
      </c>
      <c r="F334" s="8">
        <v>407</v>
      </c>
      <c r="G334" s="8">
        <v>0</v>
      </c>
      <c r="H334" s="8">
        <v>0</v>
      </c>
    </row>
    <row r="335" spans="1:8" x14ac:dyDescent="0.3">
      <c r="A335">
        <v>332</v>
      </c>
      <c r="B335" s="8" t="s">
        <v>721</v>
      </c>
      <c r="C335" s="8">
        <v>162</v>
      </c>
      <c r="D335" s="8">
        <v>142</v>
      </c>
      <c r="E335" s="8">
        <v>18</v>
      </c>
      <c r="F335" s="8">
        <v>338</v>
      </c>
      <c r="G335" s="8">
        <v>0</v>
      </c>
      <c r="H335" s="8">
        <v>0</v>
      </c>
    </row>
    <row r="336" spans="1:8" x14ac:dyDescent="0.3">
      <c r="A336">
        <v>333</v>
      </c>
      <c r="B336" s="8" t="s">
        <v>722</v>
      </c>
      <c r="C336" s="8">
        <v>36</v>
      </c>
      <c r="D336" s="8">
        <v>35</v>
      </c>
      <c r="E336" s="8">
        <v>0</v>
      </c>
      <c r="F336" s="8">
        <v>87</v>
      </c>
      <c r="G336" s="8">
        <v>0</v>
      </c>
      <c r="H336" s="8">
        <v>0</v>
      </c>
    </row>
    <row r="337" spans="1:8" x14ac:dyDescent="0.3">
      <c r="A337">
        <v>334</v>
      </c>
      <c r="B337" s="8" t="s">
        <v>723</v>
      </c>
      <c r="C337" s="8">
        <v>314</v>
      </c>
      <c r="D337" s="8">
        <v>220</v>
      </c>
      <c r="E337" s="8">
        <v>0</v>
      </c>
      <c r="F337" s="8">
        <v>171</v>
      </c>
      <c r="G337" s="8">
        <v>0</v>
      </c>
      <c r="H337" s="8">
        <v>0</v>
      </c>
    </row>
    <row r="338" spans="1:8" x14ac:dyDescent="0.3">
      <c r="A338">
        <v>335</v>
      </c>
      <c r="B338" s="8" t="s">
        <v>727</v>
      </c>
      <c r="C338" s="8">
        <v>63</v>
      </c>
      <c r="D338" s="8">
        <v>24</v>
      </c>
      <c r="E338" s="8">
        <v>0</v>
      </c>
      <c r="F338" s="8">
        <v>224</v>
      </c>
      <c r="G338" s="8">
        <v>0</v>
      </c>
      <c r="H338" s="8">
        <v>0</v>
      </c>
    </row>
    <row r="339" spans="1:8" x14ac:dyDescent="0.3">
      <c r="A339">
        <v>336</v>
      </c>
      <c r="B339" s="8" t="s">
        <v>732</v>
      </c>
      <c r="C339" s="8">
        <v>28</v>
      </c>
      <c r="D339" s="8">
        <v>0</v>
      </c>
      <c r="E339" s="8">
        <v>0</v>
      </c>
      <c r="F339" s="8">
        <v>23</v>
      </c>
      <c r="G339" s="8">
        <v>0</v>
      </c>
      <c r="H339" s="8">
        <v>0</v>
      </c>
    </row>
    <row r="340" spans="1:8" x14ac:dyDescent="0.3">
      <c r="A340">
        <v>337</v>
      </c>
      <c r="B340" s="8" t="s">
        <v>735</v>
      </c>
      <c r="C340" s="8">
        <v>399</v>
      </c>
      <c r="D340" s="8">
        <v>47</v>
      </c>
      <c r="E340" s="8">
        <v>0</v>
      </c>
      <c r="F340" s="8">
        <v>410</v>
      </c>
      <c r="G340" s="8">
        <v>0</v>
      </c>
      <c r="H340" s="8">
        <v>0</v>
      </c>
    </row>
    <row r="341" spans="1:8" x14ac:dyDescent="0.3">
      <c r="A341">
        <v>338</v>
      </c>
      <c r="B341" s="8" t="s">
        <v>737</v>
      </c>
      <c r="C341" s="8">
        <v>307</v>
      </c>
      <c r="D341" s="8">
        <v>129</v>
      </c>
      <c r="E341" s="8">
        <v>3</v>
      </c>
      <c r="F341" s="8">
        <v>290</v>
      </c>
      <c r="G341" s="8">
        <v>1</v>
      </c>
      <c r="H341" s="8">
        <v>0</v>
      </c>
    </row>
    <row r="342" spans="1:8" x14ac:dyDescent="0.3">
      <c r="A342">
        <v>339</v>
      </c>
      <c r="B342" s="8" t="s">
        <v>738</v>
      </c>
      <c r="C342" s="8">
        <v>307</v>
      </c>
      <c r="D342" s="8">
        <v>123</v>
      </c>
      <c r="E342" s="8">
        <v>0</v>
      </c>
      <c r="F342" s="8">
        <v>489</v>
      </c>
      <c r="G342" s="8">
        <v>0</v>
      </c>
      <c r="H342" s="8">
        <v>0</v>
      </c>
    </row>
    <row r="343" spans="1:8" x14ac:dyDescent="0.3">
      <c r="A343">
        <v>340</v>
      </c>
      <c r="B343" s="8" t="s">
        <v>739</v>
      </c>
      <c r="C343" s="8">
        <v>64</v>
      </c>
      <c r="D343" s="8">
        <v>61</v>
      </c>
      <c r="E343" s="8">
        <v>0</v>
      </c>
      <c r="F343" s="8">
        <v>77</v>
      </c>
      <c r="G343" s="8">
        <v>11</v>
      </c>
      <c r="H343" s="8">
        <v>0</v>
      </c>
    </row>
    <row r="344" spans="1:8" x14ac:dyDescent="0.3">
      <c r="A344">
        <v>341</v>
      </c>
      <c r="B344" s="8" t="s">
        <v>741</v>
      </c>
      <c r="C344" s="8">
        <v>157</v>
      </c>
      <c r="D344" s="8">
        <v>0</v>
      </c>
      <c r="E344" s="8">
        <v>94</v>
      </c>
      <c r="F344" s="8">
        <v>192</v>
      </c>
      <c r="G344" s="8">
        <v>0</v>
      </c>
      <c r="H344" s="8">
        <v>0</v>
      </c>
    </row>
    <row r="345" spans="1:8" x14ac:dyDescent="0.3">
      <c r="A345">
        <v>342</v>
      </c>
      <c r="B345" s="8" t="s">
        <v>742</v>
      </c>
      <c r="C345" s="8">
        <v>266</v>
      </c>
      <c r="D345" s="8">
        <v>199</v>
      </c>
      <c r="E345" s="8">
        <v>0</v>
      </c>
      <c r="F345" s="8">
        <v>993</v>
      </c>
      <c r="G345" s="8">
        <v>0</v>
      </c>
      <c r="H345" s="8">
        <v>0</v>
      </c>
    </row>
    <row r="346" spans="1:8" x14ac:dyDescent="0.3">
      <c r="B346" s="9"/>
      <c r="C346" s="9">
        <v>120452</v>
      </c>
      <c r="D346" s="9">
        <v>72786</v>
      </c>
      <c r="E346" s="9">
        <v>13187</v>
      </c>
      <c r="F346" s="9">
        <v>216237</v>
      </c>
      <c r="G346" s="9">
        <v>16669</v>
      </c>
      <c r="H346" s="9">
        <v>429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276FCB-F6D3-4167-A914-CB83540C8195}">
  <sheetPr codeName="Sheet3"/>
  <dimension ref="A1:K342"/>
  <sheetViews>
    <sheetView workbookViewId="0">
      <selection activeCell="B13" sqref="B13"/>
    </sheetView>
  </sheetViews>
  <sheetFormatPr defaultRowHeight="13.5" x14ac:dyDescent="0.3"/>
  <cols>
    <col min="3" max="4" width="12.1328125" bestFit="1" customWidth="1"/>
    <col min="5" max="5" width="13.1328125" bestFit="1" customWidth="1"/>
    <col min="6" max="6" width="12.1328125" bestFit="1" customWidth="1"/>
    <col min="7" max="7" width="9.59765625" bestFit="1" customWidth="1"/>
    <col min="8" max="8" width="12.1328125" bestFit="1" customWidth="1"/>
    <col min="9" max="9" width="9.1328125" bestFit="1" customWidth="1"/>
    <col min="10" max="11" width="9.59765625" bestFit="1" customWidth="1"/>
  </cols>
  <sheetData>
    <row r="1" spans="1:11" x14ac:dyDescent="0.3">
      <c r="A1" s="173" t="s">
        <v>26</v>
      </c>
      <c r="B1" s="173" t="s">
        <v>27</v>
      </c>
      <c r="C1" s="173" t="s">
        <v>377</v>
      </c>
      <c r="D1" s="173"/>
      <c r="E1" s="173"/>
      <c r="F1" s="173"/>
      <c r="G1" s="173"/>
      <c r="H1" s="173"/>
      <c r="I1" s="173"/>
      <c r="J1" s="173"/>
      <c r="K1" s="173"/>
    </row>
    <row r="2" spans="1:11" x14ac:dyDescent="0.3">
      <c r="A2" s="173"/>
      <c r="B2" s="173"/>
      <c r="C2" s="2" t="s">
        <v>0</v>
      </c>
      <c r="D2" s="2" t="s">
        <v>18</v>
      </c>
      <c r="E2" s="2" t="s">
        <v>19</v>
      </c>
      <c r="F2" s="2" t="s">
        <v>20</v>
      </c>
      <c r="G2" s="2" t="s">
        <v>21</v>
      </c>
      <c r="H2" s="2" t="s">
        <v>22</v>
      </c>
      <c r="I2" s="2" t="s">
        <v>23</v>
      </c>
      <c r="J2" s="2" t="s">
        <v>24</v>
      </c>
      <c r="K2" s="3" t="s">
        <v>25</v>
      </c>
    </row>
    <row r="3" spans="1:11" x14ac:dyDescent="0.3">
      <c r="A3" s="173" t="s">
        <v>17</v>
      </c>
      <c r="B3" s="2" t="s">
        <v>1</v>
      </c>
      <c r="C3" s="4">
        <v>88108</v>
      </c>
      <c r="D3" s="4">
        <v>15962</v>
      </c>
      <c r="E3" s="4">
        <v>140463</v>
      </c>
      <c r="F3" s="4">
        <v>13258</v>
      </c>
      <c r="G3" s="4">
        <v>955</v>
      </c>
      <c r="H3" s="4">
        <v>7468</v>
      </c>
      <c r="I3" s="4">
        <v>0</v>
      </c>
      <c r="J3" s="4">
        <v>300</v>
      </c>
      <c r="K3" s="4">
        <v>1539</v>
      </c>
    </row>
    <row r="4" spans="1:11" x14ac:dyDescent="0.3">
      <c r="A4" s="173"/>
      <c r="B4" s="2" t="s">
        <v>2</v>
      </c>
      <c r="C4" s="4">
        <v>24079</v>
      </c>
      <c r="D4" s="4">
        <v>2898</v>
      </c>
      <c r="E4" s="4">
        <v>35858</v>
      </c>
      <c r="F4" s="4">
        <v>2501</v>
      </c>
      <c r="G4" s="4">
        <v>159</v>
      </c>
      <c r="H4" s="4">
        <v>1640</v>
      </c>
      <c r="I4" s="4">
        <v>0</v>
      </c>
      <c r="J4" s="4">
        <v>149</v>
      </c>
      <c r="K4" s="4">
        <v>30</v>
      </c>
    </row>
    <row r="5" spans="1:11" x14ac:dyDescent="0.3">
      <c r="A5" s="173"/>
      <c r="B5" s="2" t="s">
        <v>3</v>
      </c>
      <c r="C5" s="4">
        <v>17251</v>
      </c>
      <c r="D5" s="4">
        <v>4198</v>
      </c>
      <c r="E5" s="4">
        <v>20719</v>
      </c>
      <c r="F5" s="4">
        <v>4925</v>
      </c>
      <c r="G5" s="4">
        <v>276</v>
      </c>
      <c r="H5" s="4">
        <v>6035</v>
      </c>
      <c r="I5" s="4">
        <v>0</v>
      </c>
      <c r="J5" s="4">
        <v>71</v>
      </c>
      <c r="K5" s="4">
        <v>518</v>
      </c>
    </row>
    <row r="6" spans="1:11" x14ac:dyDescent="0.3">
      <c r="A6" s="173"/>
      <c r="B6" s="2" t="s">
        <v>4</v>
      </c>
      <c r="C6" s="4">
        <v>12235</v>
      </c>
      <c r="D6" s="4">
        <v>2525</v>
      </c>
      <c r="E6" s="4">
        <v>13277</v>
      </c>
      <c r="F6" s="4">
        <v>2662</v>
      </c>
      <c r="G6" s="4">
        <v>120</v>
      </c>
      <c r="H6" s="4">
        <v>1860</v>
      </c>
      <c r="I6" s="4">
        <v>0</v>
      </c>
      <c r="J6" s="4">
        <v>67</v>
      </c>
      <c r="K6" s="4">
        <v>31</v>
      </c>
    </row>
    <row r="7" spans="1:11" x14ac:dyDescent="0.3">
      <c r="A7" s="173"/>
      <c r="B7" s="2" t="s">
        <v>5</v>
      </c>
      <c r="C7" s="4">
        <v>12291</v>
      </c>
      <c r="D7" s="4">
        <v>1991</v>
      </c>
      <c r="E7" s="4">
        <v>15155</v>
      </c>
      <c r="F7" s="4">
        <v>1413</v>
      </c>
      <c r="G7" s="4">
        <v>151</v>
      </c>
      <c r="H7" s="4">
        <v>1482</v>
      </c>
      <c r="I7" s="4">
        <v>0</v>
      </c>
      <c r="J7" s="4">
        <v>42</v>
      </c>
      <c r="K7" s="4">
        <v>72</v>
      </c>
    </row>
    <row r="8" spans="1:11" x14ac:dyDescent="0.3">
      <c r="A8" s="173"/>
      <c r="B8" s="2" t="s">
        <v>6</v>
      </c>
      <c r="C8" s="4">
        <v>10700</v>
      </c>
      <c r="D8" s="4">
        <v>2679</v>
      </c>
      <c r="E8" s="4">
        <v>14524</v>
      </c>
      <c r="F8" s="4">
        <v>2054</v>
      </c>
      <c r="G8" s="4">
        <v>143</v>
      </c>
      <c r="H8" s="4">
        <v>2324</v>
      </c>
      <c r="I8" s="4">
        <v>0</v>
      </c>
      <c r="J8" s="4">
        <v>60</v>
      </c>
      <c r="K8" s="4">
        <v>41</v>
      </c>
    </row>
    <row r="9" spans="1:11" x14ac:dyDescent="0.3">
      <c r="A9" s="173"/>
      <c r="B9" s="2" t="s">
        <v>7</v>
      </c>
      <c r="C9" s="4">
        <v>6292</v>
      </c>
      <c r="D9" s="4">
        <v>1205</v>
      </c>
      <c r="E9" s="4">
        <v>9041</v>
      </c>
      <c r="F9" s="4">
        <v>894</v>
      </c>
      <c r="G9" s="4">
        <v>39</v>
      </c>
      <c r="H9" s="4">
        <v>515</v>
      </c>
      <c r="I9" s="4">
        <v>0</v>
      </c>
      <c r="J9" s="4">
        <v>41</v>
      </c>
      <c r="K9" s="4">
        <v>54</v>
      </c>
    </row>
    <row r="10" spans="1:11" x14ac:dyDescent="0.3">
      <c r="A10" s="173"/>
      <c r="B10" s="2" t="s">
        <v>8</v>
      </c>
      <c r="C10" s="4">
        <v>25847</v>
      </c>
      <c r="D10" s="4">
        <v>3857</v>
      </c>
      <c r="E10" s="4">
        <v>31963</v>
      </c>
      <c r="F10" s="4">
        <v>4672</v>
      </c>
      <c r="G10" s="4">
        <v>268</v>
      </c>
      <c r="H10" s="4">
        <v>1110</v>
      </c>
      <c r="I10" s="4">
        <v>0</v>
      </c>
      <c r="J10" s="4">
        <v>141</v>
      </c>
      <c r="K10" s="4">
        <v>104</v>
      </c>
    </row>
    <row r="11" spans="1:11" x14ac:dyDescent="0.3">
      <c r="A11" s="173"/>
      <c r="B11" s="2" t="s">
        <v>9</v>
      </c>
      <c r="C11" s="4">
        <v>9133</v>
      </c>
      <c r="D11" s="4">
        <v>1697</v>
      </c>
      <c r="E11" s="4">
        <v>10801</v>
      </c>
      <c r="F11" s="4">
        <v>1196</v>
      </c>
      <c r="G11" s="4">
        <v>54</v>
      </c>
      <c r="H11" s="4">
        <v>438</v>
      </c>
      <c r="I11" s="4">
        <v>0</v>
      </c>
      <c r="J11" s="4">
        <v>91</v>
      </c>
      <c r="K11" s="4">
        <v>30</v>
      </c>
    </row>
    <row r="12" spans="1:11" x14ac:dyDescent="0.3">
      <c r="A12" s="173"/>
      <c r="B12" s="2" t="s">
        <v>10</v>
      </c>
      <c r="C12" s="4">
        <v>16149</v>
      </c>
      <c r="D12" s="4">
        <v>3348</v>
      </c>
      <c r="E12" s="4">
        <v>19178</v>
      </c>
      <c r="F12" s="4">
        <v>3644</v>
      </c>
      <c r="G12" s="4">
        <v>232</v>
      </c>
      <c r="H12" s="4">
        <v>3639</v>
      </c>
      <c r="I12" s="4">
        <v>0</v>
      </c>
      <c r="J12" s="4">
        <v>118</v>
      </c>
      <c r="K12" s="4">
        <v>98</v>
      </c>
    </row>
    <row r="13" spans="1:11" x14ac:dyDescent="0.3">
      <c r="A13" s="173"/>
      <c r="B13" s="2" t="s">
        <v>11</v>
      </c>
      <c r="C13" s="4">
        <v>36395</v>
      </c>
      <c r="D13" s="4">
        <v>10382</v>
      </c>
      <c r="E13" s="4">
        <v>37407</v>
      </c>
      <c r="F13" s="4">
        <v>19150</v>
      </c>
      <c r="G13" s="4">
        <v>413</v>
      </c>
      <c r="H13" s="4">
        <v>8339</v>
      </c>
      <c r="I13" s="4">
        <v>0</v>
      </c>
      <c r="J13" s="4">
        <v>488</v>
      </c>
      <c r="K13" s="4">
        <v>318</v>
      </c>
    </row>
    <row r="14" spans="1:11" x14ac:dyDescent="0.3">
      <c r="A14" s="173"/>
      <c r="B14" s="2" t="s">
        <v>12</v>
      </c>
      <c r="C14" s="4">
        <v>20025</v>
      </c>
      <c r="D14" s="4">
        <v>6229</v>
      </c>
      <c r="E14" s="4">
        <v>24712</v>
      </c>
      <c r="F14" s="4">
        <v>7184</v>
      </c>
      <c r="G14" s="4">
        <v>353</v>
      </c>
      <c r="H14" s="4">
        <v>4511</v>
      </c>
      <c r="I14" s="4">
        <v>0</v>
      </c>
      <c r="J14" s="4">
        <v>68</v>
      </c>
      <c r="K14" s="4">
        <v>143</v>
      </c>
    </row>
    <row r="15" spans="1:11" x14ac:dyDescent="0.3">
      <c r="A15" s="173"/>
      <c r="B15" s="2" t="s">
        <v>13</v>
      </c>
      <c r="C15" s="4">
        <v>25172</v>
      </c>
      <c r="D15" s="4">
        <v>4682</v>
      </c>
      <c r="E15" s="4">
        <v>26240</v>
      </c>
      <c r="F15" s="4">
        <v>7225</v>
      </c>
      <c r="G15" s="4">
        <v>520</v>
      </c>
      <c r="H15" s="4">
        <v>3297</v>
      </c>
      <c r="I15" s="4">
        <v>0</v>
      </c>
      <c r="J15" s="4">
        <v>170</v>
      </c>
      <c r="K15" s="4">
        <v>168</v>
      </c>
    </row>
    <row r="16" spans="1:11" x14ac:dyDescent="0.3">
      <c r="A16" s="173"/>
      <c r="B16" s="2" t="s">
        <v>14</v>
      </c>
      <c r="C16" s="4">
        <v>20627</v>
      </c>
      <c r="D16" s="4">
        <v>7702</v>
      </c>
      <c r="E16" s="4">
        <v>24710</v>
      </c>
      <c r="F16" s="4">
        <v>12086</v>
      </c>
      <c r="G16" s="4">
        <v>406</v>
      </c>
      <c r="H16" s="4">
        <v>8571</v>
      </c>
      <c r="I16" s="4">
        <v>0</v>
      </c>
      <c r="J16" s="4">
        <v>247</v>
      </c>
      <c r="K16" s="4">
        <v>21</v>
      </c>
    </row>
    <row r="17" spans="1:11" x14ac:dyDescent="0.3">
      <c r="A17" s="173"/>
      <c r="B17" s="2" t="s">
        <v>15</v>
      </c>
      <c r="C17" s="4">
        <v>6991</v>
      </c>
      <c r="D17" s="4">
        <v>1304</v>
      </c>
      <c r="E17" s="4">
        <v>8659</v>
      </c>
      <c r="F17" s="4">
        <v>1415</v>
      </c>
      <c r="G17" s="4">
        <v>69</v>
      </c>
      <c r="H17" s="4">
        <v>493</v>
      </c>
      <c r="I17" s="4">
        <v>0</v>
      </c>
      <c r="J17" s="4">
        <v>16</v>
      </c>
      <c r="K17" s="4">
        <v>58</v>
      </c>
    </row>
    <row r="18" spans="1:11" x14ac:dyDescent="0.3">
      <c r="A18" s="173"/>
      <c r="B18" s="2" t="s">
        <v>16</v>
      </c>
      <c r="C18" s="4">
        <v>16704</v>
      </c>
      <c r="D18" s="4">
        <v>2785</v>
      </c>
      <c r="E18" s="4">
        <v>20456</v>
      </c>
      <c r="F18" s="4">
        <v>2923</v>
      </c>
      <c r="G18" s="4">
        <v>234</v>
      </c>
      <c r="H18" s="4">
        <v>1927</v>
      </c>
      <c r="I18" s="4">
        <v>0</v>
      </c>
      <c r="J18" s="4">
        <v>176</v>
      </c>
      <c r="K18" s="4">
        <v>32</v>
      </c>
    </row>
    <row r="19" spans="1:11" x14ac:dyDescent="0.3">
      <c r="A19" s="173" t="s">
        <v>37</v>
      </c>
      <c r="B19" s="2" t="s">
        <v>28</v>
      </c>
      <c r="C19" s="4">
        <v>54403</v>
      </c>
      <c r="D19" s="4">
        <v>6937</v>
      </c>
      <c r="E19" s="4">
        <v>71756</v>
      </c>
      <c r="F19" s="4">
        <v>10821</v>
      </c>
      <c r="G19" s="4">
        <v>503</v>
      </c>
      <c r="H19" s="4">
        <v>3835</v>
      </c>
      <c r="I19" s="4">
        <v>0</v>
      </c>
      <c r="J19" s="4">
        <v>286</v>
      </c>
      <c r="K19" s="4">
        <v>633</v>
      </c>
    </row>
    <row r="20" spans="1:11" x14ac:dyDescent="0.3">
      <c r="A20" s="173"/>
      <c r="B20" s="2" t="s">
        <v>29</v>
      </c>
      <c r="C20" s="4">
        <v>47405</v>
      </c>
      <c r="D20" s="4">
        <v>5870</v>
      </c>
      <c r="E20" s="4">
        <v>84988</v>
      </c>
      <c r="F20" s="4">
        <v>9208</v>
      </c>
      <c r="G20" s="4">
        <v>604</v>
      </c>
      <c r="H20" s="4">
        <v>7524</v>
      </c>
      <c r="I20" s="4">
        <v>0</v>
      </c>
      <c r="J20" s="4">
        <v>201</v>
      </c>
      <c r="K20" s="4">
        <v>749</v>
      </c>
    </row>
    <row r="21" spans="1:11" x14ac:dyDescent="0.3">
      <c r="A21" s="173"/>
      <c r="B21" s="2" t="s">
        <v>30</v>
      </c>
      <c r="C21" s="4">
        <v>18325</v>
      </c>
      <c r="D21" s="4">
        <v>2133</v>
      </c>
      <c r="E21" s="4">
        <v>20421</v>
      </c>
      <c r="F21" s="4">
        <v>3899</v>
      </c>
      <c r="G21" s="4">
        <v>125</v>
      </c>
      <c r="H21" s="4">
        <v>433</v>
      </c>
      <c r="I21" s="4">
        <v>0</v>
      </c>
      <c r="J21" s="4">
        <v>271</v>
      </c>
      <c r="K21" s="4">
        <v>84</v>
      </c>
    </row>
    <row r="22" spans="1:11" x14ac:dyDescent="0.3">
      <c r="A22" s="173"/>
      <c r="B22" s="2" t="s">
        <v>31</v>
      </c>
      <c r="C22" s="4">
        <v>9163</v>
      </c>
      <c r="D22" s="4">
        <v>1732</v>
      </c>
      <c r="E22" s="4">
        <v>12780</v>
      </c>
      <c r="F22" s="4">
        <v>3420</v>
      </c>
      <c r="G22" s="4">
        <v>110</v>
      </c>
      <c r="H22" s="4">
        <v>1113</v>
      </c>
      <c r="I22" s="4">
        <v>0</v>
      </c>
      <c r="J22" s="4">
        <v>153</v>
      </c>
      <c r="K22" s="4">
        <v>4</v>
      </c>
    </row>
    <row r="23" spans="1:11" x14ac:dyDescent="0.3">
      <c r="A23" s="173"/>
      <c r="B23" s="2" t="s">
        <v>32</v>
      </c>
      <c r="C23" s="4">
        <v>54850</v>
      </c>
      <c r="D23" s="4">
        <v>9281</v>
      </c>
      <c r="E23" s="4">
        <v>89801</v>
      </c>
      <c r="F23" s="4">
        <v>14008</v>
      </c>
      <c r="G23" s="4">
        <v>772</v>
      </c>
      <c r="H23" s="4">
        <v>2572</v>
      </c>
      <c r="I23" s="4">
        <v>0</v>
      </c>
      <c r="J23" s="4">
        <v>1199</v>
      </c>
      <c r="K23" s="4">
        <v>87</v>
      </c>
    </row>
    <row r="24" spans="1:11" x14ac:dyDescent="0.3">
      <c r="A24" s="173"/>
      <c r="B24" s="2" t="s">
        <v>33</v>
      </c>
      <c r="C24" s="4">
        <v>22082</v>
      </c>
      <c r="D24" s="4">
        <v>4198</v>
      </c>
      <c r="E24" s="4">
        <v>27884</v>
      </c>
      <c r="F24" s="4">
        <v>8786</v>
      </c>
      <c r="G24" s="4">
        <v>271</v>
      </c>
      <c r="H24" s="4">
        <v>1228</v>
      </c>
      <c r="I24" s="4">
        <v>0</v>
      </c>
      <c r="J24" s="4">
        <v>112</v>
      </c>
      <c r="K24" s="4">
        <v>36</v>
      </c>
    </row>
    <row r="25" spans="1:11" x14ac:dyDescent="0.3">
      <c r="A25" s="173"/>
      <c r="B25" s="2" t="s">
        <v>34</v>
      </c>
      <c r="C25" s="4">
        <v>9598</v>
      </c>
      <c r="D25" s="4">
        <v>1902</v>
      </c>
      <c r="E25" s="4">
        <v>12284</v>
      </c>
      <c r="F25" s="4">
        <v>3119</v>
      </c>
      <c r="G25" s="4">
        <v>94</v>
      </c>
      <c r="H25" s="4">
        <v>1079</v>
      </c>
      <c r="I25" s="4">
        <v>0</v>
      </c>
      <c r="J25" s="4">
        <v>106</v>
      </c>
      <c r="K25" s="4">
        <v>46</v>
      </c>
    </row>
    <row r="26" spans="1:11" x14ac:dyDescent="0.3">
      <c r="A26" s="173"/>
      <c r="B26" s="2" t="s">
        <v>35</v>
      </c>
      <c r="C26" s="4">
        <v>12725</v>
      </c>
      <c r="D26" s="4">
        <v>2278</v>
      </c>
      <c r="E26" s="4">
        <v>22066</v>
      </c>
      <c r="F26" s="4">
        <v>6679</v>
      </c>
      <c r="G26" s="4">
        <v>151</v>
      </c>
      <c r="H26" s="4">
        <v>1568</v>
      </c>
      <c r="I26" s="4">
        <v>0</v>
      </c>
      <c r="J26" s="4">
        <v>72</v>
      </c>
      <c r="K26" s="4">
        <v>25</v>
      </c>
    </row>
    <row r="27" spans="1:11" x14ac:dyDescent="0.3">
      <c r="A27" s="173"/>
      <c r="B27" s="2" t="s">
        <v>36</v>
      </c>
      <c r="C27" s="4">
        <v>9117</v>
      </c>
      <c r="D27" s="4">
        <v>1253</v>
      </c>
      <c r="E27" s="4">
        <v>7769</v>
      </c>
      <c r="F27" s="4">
        <v>3052</v>
      </c>
      <c r="G27" s="4">
        <v>105</v>
      </c>
      <c r="H27" s="4">
        <v>324</v>
      </c>
      <c r="I27" s="4">
        <v>0</v>
      </c>
      <c r="J27" s="4">
        <v>154</v>
      </c>
      <c r="K27" s="4">
        <v>195</v>
      </c>
    </row>
    <row r="28" spans="1:11" x14ac:dyDescent="0.3">
      <c r="A28" s="173" t="s">
        <v>52</v>
      </c>
      <c r="B28" s="2" t="s">
        <v>38</v>
      </c>
      <c r="C28" s="4">
        <v>54220</v>
      </c>
      <c r="D28" s="4">
        <v>8125</v>
      </c>
      <c r="E28" s="4">
        <v>40419</v>
      </c>
      <c r="F28" s="4">
        <v>13658</v>
      </c>
      <c r="G28" s="4">
        <v>471</v>
      </c>
      <c r="H28" s="4">
        <v>3018</v>
      </c>
      <c r="I28" s="4">
        <v>0</v>
      </c>
      <c r="J28" s="4">
        <v>323</v>
      </c>
      <c r="K28" s="4">
        <v>920</v>
      </c>
    </row>
    <row r="29" spans="1:11" x14ac:dyDescent="0.3">
      <c r="A29" s="173"/>
      <c r="B29" s="2" t="s">
        <v>39</v>
      </c>
      <c r="C29" s="4">
        <v>3741</v>
      </c>
      <c r="D29" s="4">
        <v>259</v>
      </c>
      <c r="E29" s="4">
        <v>2296</v>
      </c>
      <c r="F29" s="4">
        <v>631</v>
      </c>
      <c r="G29" s="4">
        <v>37</v>
      </c>
      <c r="H29" s="4">
        <v>314</v>
      </c>
      <c r="I29" s="4">
        <v>0</v>
      </c>
      <c r="J29" s="4">
        <v>32</v>
      </c>
      <c r="K29" s="4">
        <v>5</v>
      </c>
    </row>
    <row r="30" spans="1:11" x14ac:dyDescent="0.3">
      <c r="A30" s="173"/>
      <c r="B30" s="2" t="s">
        <v>40</v>
      </c>
      <c r="C30" s="4">
        <v>3260</v>
      </c>
      <c r="D30" s="4">
        <v>293</v>
      </c>
      <c r="E30" s="4">
        <v>1166</v>
      </c>
      <c r="F30" s="4">
        <v>440</v>
      </c>
      <c r="G30" s="4">
        <v>20</v>
      </c>
      <c r="H30" s="4">
        <v>273</v>
      </c>
      <c r="I30" s="4">
        <v>0</v>
      </c>
      <c r="J30" s="4">
        <v>7</v>
      </c>
      <c r="K30" s="4">
        <v>3</v>
      </c>
    </row>
    <row r="31" spans="1:11" x14ac:dyDescent="0.3">
      <c r="A31" s="173"/>
      <c r="B31" s="2" t="s">
        <v>41</v>
      </c>
      <c r="C31" s="4">
        <v>7783</v>
      </c>
      <c r="D31" s="4">
        <v>1041</v>
      </c>
      <c r="E31" s="4">
        <v>5097</v>
      </c>
      <c r="F31" s="4">
        <v>3628</v>
      </c>
      <c r="G31" s="4">
        <v>81</v>
      </c>
      <c r="H31" s="4">
        <v>1112</v>
      </c>
      <c r="I31" s="4">
        <v>0</v>
      </c>
      <c r="J31" s="4">
        <v>177</v>
      </c>
      <c r="K31" s="4">
        <v>42</v>
      </c>
    </row>
    <row r="32" spans="1:11" x14ac:dyDescent="0.3">
      <c r="A32" s="173"/>
      <c r="B32" s="2" t="s">
        <v>42</v>
      </c>
      <c r="C32" s="4">
        <v>10610</v>
      </c>
      <c r="D32" s="4">
        <v>4427</v>
      </c>
      <c r="E32" s="4">
        <v>6993</v>
      </c>
      <c r="F32" s="4">
        <v>4073</v>
      </c>
      <c r="G32" s="4">
        <v>93</v>
      </c>
      <c r="H32" s="4">
        <v>426</v>
      </c>
      <c r="I32" s="4">
        <v>0</v>
      </c>
      <c r="J32" s="4">
        <v>55</v>
      </c>
      <c r="K32" s="4">
        <v>82</v>
      </c>
    </row>
    <row r="33" spans="1:11" x14ac:dyDescent="0.3">
      <c r="A33" s="173"/>
      <c r="B33" s="2" t="s">
        <v>43</v>
      </c>
      <c r="C33" s="4">
        <v>12033</v>
      </c>
      <c r="D33" s="4">
        <v>1489</v>
      </c>
      <c r="E33" s="4">
        <v>4536</v>
      </c>
      <c r="F33" s="4">
        <v>3376</v>
      </c>
      <c r="G33" s="4">
        <v>78</v>
      </c>
      <c r="H33" s="4">
        <v>440</v>
      </c>
      <c r="I33" s="4">
        <v>0</v>
      </c>
      <c r="J33" s="4">
        <v>211</v>
      </c>
      <c r="K33" s="4">
        <v>10</v>
      </c>
    </row>
    <row r="34" spans="1:11" x14ac:dyDescent="0.3">
      <c r="A34" s="173"/>
      <c r="B34" s="2" t="s">
        <v>44</v>
      </c>
      <c r="C34" s="4">
        <v>10946</v>
      </c>
      <c r="D34" s="4">
        <v>913</v>
      </c>
      <c r="E34" s="4">
        <v>3905</v>
      </c>
      <c r="F34" s="4">
        <v>2239</v>
      </c>
      <c r="G34" s="4">
        <v>93</v>
      </c>
      <c r="H34" s="4">
        <v>262</v>
      </c>
      <c r="I34" s="4">
        <v>0</v>
      </c>
      <c r="J34" s="4">
        <v>67</v>
      </c>
      <c r="K34" s="4">
        <v>32</v>
      </c>
    </row>
    <row r="35" spans="1:11" x14ac:dyDescent="0.3">
      <c r="A35" s="173"/>
      <c r="B35" s="2" t="s">
        <v>45</v>
      </c>
      <c r="C35" s="4">
        <v>10201</v>
      </c>
      <c r="D35" s="4">
        <v>2374</v>
      </c>
      <c r="E35" s="4">
        <v>7999</v>
      </c>
      <c r="F35" s="4">
        <v>2917</v>
      </c>
      <c r="G35" s="4">
        <v>64</v>
      </c>
      <c r="H35" s="4">
        <v>829</v>
      </c>
      <c r="I35" s="4">
        <v>0</v>
      </c>
      <c r="J35" s="4">
        <v>129</v>
      </c>
      <c r="K35" s="4">
        <v>18</v>
      </c>
    </row>
    <row r="36" spans="1:11" x14ac:dyDescent="0.3">
      <c r="A36" s="173"/>
      <c r="B36" s="2" t="s">
        <v>46</v>
      </c>
      <c r="C36" s="4">
        <v>8779</v>
      </c>
      <c r="D36" s="4">
        <v>729</v>
      </c>
      <c r="E36" s="4">
        <v>3641</v>
      </c>
      <c r="F36" s="4">
        <v>1789</v>
      </c>
      <c r="G36" s="4">
        <v>80</v>
      </c>
      <c r="H36" s="4">
        <v>385</v>
      </c>
      <c r="I36" s="4">
        <v>0</v>
      </c>
      <c r="J36" s="4">
        <v>276</v>
      </c>
      <c r="K36" s="4">
        <v>37</v>
      </c>
    </row>
    <row r="37" spans="1:11" x14ac:dyDescent="0.3">
      <c r="A37" s="173"/>
      <c r="B37" s="2" t="s">
        <v>47</v>
      </c>
      <c r="C37" s="4">
        <v>11876</v>
      </c>
      <c r="D37" s="4">
        <v>2011</v>
      </c>
      <c r="E37" s="4">
        <v>7770</v>
      </c>
      <c r="F37" s="4">
        <v>2516</v>
      </c>
      <c r="G37" s="4">
        <v>141</v>
      </c>
      <c r="H37" s="4">
        <v>784</v>
      </c>
      <c r="I37" s="4">
        <v>0</v>
      </c>
      <c r="J37" s="4">
        <v>65</v>
      </c>
      <c r="K37" s="4">
        <v>87</v>
      </c>
    </row>
    <row r="38" spans="1:11" x14ac:dyDescent="0.3">
      <c r="A38" s="173"/>
      <c r="B38" s="2" t="s">
        <v>48</v>
      </c>
      <c r="C38" s="4">
        <v>8536</v>
      </c>
      <c r="D38" s="4">
        <v>2961</v>
      </c>
      <c r="E38" s="4">
        <v>6348</v>
      </c>
      <c r="F38" s="4">
        <v>5610</v>
      </c>
      <c r="G38" s="4">
        <v>71</v>
      </c>
      <c r="H38" s="4">
        <v>366</v>
      </c>
      <c r="I38" s="4">
        <v>0</v>
      </c>
      <c r="J38" s="4">
        <v>136</v>
      </c>
      <c r="K38" s="4">
        <v>4</v>
      </c>
    </row>
    <row r="39" spans="1:11" x14ac:dyDescent="0.3">
      <c r="A39" s="173"/>
      <c r="B39" s="2" t="s">
        <v>49</v>
      </c>
      <c r="C39" s="4">
        <v>5649</v>
      </c>
      <c r="D39" s="4">
        <v>1617</v>
      </c>
      <c r="E39" s="4">
        <v>3902</v>
      </c>
      <c r="F39" s="4">
        <v>1307</v>
      </c>
      <c r="G39" s="4">
        <v>84</v>
      </c>
      <c r="H39" s="4">
        <v>194</v>
      </c>
      <c r="I39" s="4">
        <v>0</v>
      </c>
      <c r="J39" s="4">
        <v>97</v>
      </c>
      <c r="K39" s="4">
        <v>32</v>
      </c>
    </row>
    <row r="40" spans="1:11" ht="27" x14ac:dyDescent="0.3">
      <c r="A40" s="173"/>
      <c r="B40" s="1" t="s">
        <v>51</v>
      </c>
      <c r="C40" s="4">
        <v>4039</v>
      </c>
      <c r="D40" s="4">
        <v>1840</v>
      </c>
      <c r="E40" s="4">
        <v>3224</v>
      </c>
      <c r="F40" s="4">
        <v>2389</v>
      </c>
      <c r="G40" s="4">
        <v>69</v>
      </c>
      <c r="H40" s="4">
        <v>272</v>
      </c>
      <c r="I40" s="4">
        <v>0</v>
      </c>
      <c r="J40" s="4">
        <v>80</v>
      </c>
      <c r="K40" s="4">
        <v>12</v>
      </c>
    </row>
    <row r="41" spans="1:11" ht="27" x14ac:dyDescent="0.3">
      <c r="A41" s="173"/>
      <c r="B41" s="1" t="s">
        <v>50</v>
      </c>
      <c r="C41" s="4">
        <v>477</v>
      </c>
      <c r="D41" s="4">
        <v>203</v>
      </c>
      <c r="E41" s="4">
        <v>517</v>
      </c>
      <c r="F41" s="4">
        <v>248</v>
      </c>
      <c r="G41" s="4">
        <v>30</v>
      </c>
      <c r="H41" s="4">
        <v>91</v>
      </c>
      <c r="I41" s="4">
        <v>0</v>
      </c>
      <c r="J41" s="4">
        <v>28</v>
      </c>
      <c r="K41" s="4">
        <v>14</v>
      </c>
    </row>
    <row r="42" spans="1:11" x14ac:dyDescent="0.3">
      <c r="A42" s="173" t="s">
        <v>74</v>
      </c>
      <c r="B42" s="2" t="s">
        <v>53</v>
      </c>
      <c r="C42" s="4">
        <v>179496</v>
      </c>
      <c r="D42" s="4">
        <v>33534</v>
      </c>
      <c r="E42" s="4">
        <v>229588</v>
      </c>
      <c r="F42" s="4">
        <v>29727</v>
      </c>
      <c r="G42" s="4">
        <v>2004</v>
      </c>
      <c r="H42" s="4">
        <v>18329</v>
      </c>
      <c r="I42" s="4">
        <v>0</v>
      </c>
      <c r="J42" s="4">
        <v>2004</v>
      </c>
      <c r="K42" s="4">
        <v>1755</v>
      </c>
    </row>
    <row r="43" spans="1:11" x14ac:dyDescent="0.3">
      <c r="A43" s="173"/>
      <c r="B43" s="2" t="s">
        <v>54</v>
      </c>
      <c r="C43" s="4">
        <v>17654</v>
      </c>
      <c r="D43" s="4">
        <v>3694</v>
      </c>
      <c r="E43" s="4">
        <v>16506</v>
      </c>
      <c r="F43" s="4">
        <v>2501</v>
      </c>
      <c r="G43" s="4">
        <v>84</v>
      </c>
      <c r="H43" s="4">
        <v>875</v>
      </c>
      <c r="I43" s="4">
        <v>0</v>
      </c>
      <c r="J43" s="4">
        <v>84</v>
      </c>
      <c r="K43" s="4">
        <v>15</v>
      </c>
    </row>
    <row r="44" spans="1:11" x14ac:dyDescent="0.3">
      <c r="A44" s="173"/>
      <c r="B44" s="2" t="s">
        <v>56</v>
      </c>
      <c r="C44" s="4">
        <v>144633</v>
      </c>
      <c r="D44" s="4">
        <v>28542</v>
      </c>
      <c r="E44" s="4">
        <v>186831</v>
      </c>
      <c r="F44" s="4">
        <v>49159</v>
      </c>
      <c r="G44" s="4">
        <v>2537</v>
      </c>
      <c r="H44" s="4">
        <v>24140</v>
      </c>
      <c r="I44" s="4">
        <v>0</v>
      </c>
      <c r="J44" s="4">
        <v>2537</v>
      </c>
      <c r="K44" s="4">
        <v>8283</v>
      </c>
    </row>
    <row r="45" spans="1:11" x14ac:dyDescent="0.3">
      <c r="A45" s="173"/>
      <c r="B45" s="2" t="s">
        <v>55</v>
      </c>
      <c r="C45" s="4">
        <v>24105</v>
      </c>
      <c r="D45" s="4">
        <v>4747</v>
      </c>
      <c r="E45" s="4">
        <v>30435</v>
      </c>
      <c r="F45" s="4">
        <v>3451</v>
      </c>
      <c r="G45" s="4">
        <v>110</v>
      </c>
      <c r="H45" s="4">
        <v>1578</v>
      </c>
      <c r="I45" s="4">
        <v>0</v>
      </c>
      <c r="J45" s="4">
        <v>110</v>
      </c>
      <c r="K45" s="4">
        <v>233</v>
      </c>
    </row>
    <row r="46" spans="1:11" x14ac:dyDescent="0.3">
      <c r="A46" s="173"/>
      <c r="B46" s="2" t="s">
        <v>57</v>
      </c>
      <c r="C46" s="4">
        <v>28404</v>
      </c>
      <c r="D46" s="4">
        <v>4548</v>
      </c>
      <c r="E46" s="4">
        <v>31237</v>
      </c>
      <c r="F46" s="4">
        <v>7680</v>
      </c>
      <c r="G46" s="4">
        <v>88</v>
      </c>
      <c r="H46" s="4">
        <v>953</v>
      </c>
      <c r="I46" s="4">
        <v>0</v>
      </c>
      <c r="J46" s="4">
        <v>88</v>
      </c>
      <c r="K46" s="4">
        <v>98</v>
      </c>
    </row>
    <row r="47" spans="1:11" x14ac:dyDescent="0.3">
      <c r="A47" s="173"/>
      <c r="B47" s="2" t="s">
        <v>58</v>
      </c>
      <c r="C47" s="4">
        <v>107963</v>
      </c>
      <c r="D47" s="4">
        <v>19764</v>
      </c>
      <c r="E47" s="4">
        <v>136932</v>
      </c>
      <c r="F47" s="4">
        <v>15608</v>
      </c>
      <c r="G47" s="4">
        <v>739</v>
      </c>
      <c r="H47" s="4">
        <v>3953</v>
      </c>
      <c r="I47" s="4">
        <v>0</v>
      </c>
      <c r="J47" s="4">
        <v>739</v>
      </c>
      <c r="K47" s="4">
        <v>460</v>
      </c>
    </row>
    <row r="48" spans="1:11" x14ac:dyDescent="0.3">
      <c r="A48" s="173"/>
      <c r="B48" s="2" t="s">
        <v>59</v>
      </c>
      <c r="C48" s="4">
        <v>29580</v>
      </c>
      <c r="D48" s="4">
        <v>6240</v>
      </c>
      <c r="E48" s="4">
        <v>47150</v>
      </c>
      <c r="F48" s="4">
        <v>5844</v>
      </c>
      <c r="G48" s="4">
        <v>246</v>
      </c>
      <c r="H48" s="4">
        <v>1410</v>
      </c>
      <c r="I48" s="4">
        <v>0</v>
      </c>
      <c r="J48" s="4">
        <v>246</v>
      </c>
      <c r="K48" s="4">
        <v>67</v>
      </c>
    </row>
    <row r="49" spans="1:11" x14ac:dyDescent="0.3">
      <c r="A49" s="173"/>
      <c r="B49" s="2" t="s">
        <v>60</v>
      </c>
      <c r="C49" s="4">
        <v>16402</v>
      </c>
      <c r="D49" s="4">
        <v>2535</v>
      </c>
      <c r="E49" s="4">
        <v>16742</v>
      </c>
      <c r="F49" s="4">
        <v>3779</v>
      </c>
      <c r="G49" s="4">
        <v>106</v>
      </c>
      <c r="H49" s="4">
        <v>911</v>
      </c>
      <c r="I49" s="4">
        <v>0</v>
      </c>
      <c r="J49" s="4">
        <v>106</v>
      </c>
      <c r="K49" s="4">
        <v>65</v>
      </c>
    </row>
    <row r="50" spans="1:11" x14ac:dyDescent="0.3">
      <c r="A50" s="173"/>
      <c r="B50" s="2" t="s">
        <v>61</v>
      </c>
      <c r="C50" s="4">
        <v>16012</v>
      </c>
      <c r="D50" s="4">
        <v>3969</v>
      </c>
      <c r="E50" s="4">
        <v>21246</v>
      </c>
      <c r="F50" s="4">
        <v>4044</v>
      </c>
      <c r="G50" s="4">
        <v>153</v>
      </c>
      <c r="H50" s="4">
        <v>1092</v>
      </c>
      <c r="I50" s="4">
        <v>0</v>
      </c>
      <c r="J50" s="4">
        <v>153</v>
      </c>
      <c r="K50" s="4">
        <v>95</v>
      </c>
    </row>
    <row r="51" spans="1:11" x14ac:dyDescent="0.3">
      <c r="A51" s="173"/>
      <c r="B51" s="2" t="s">
        <v>62</v>
      </c>
      <c r="C51" s="4">
        <v>19900</v>
      </c>
      <c r="D51" s="4">
        <v>4978</v>
      </c>
      <c r="E51" s="4">
        <v>24581</v>
      </c>
      <c r="F51" s="4">
        <v>4454</v>
      </c>
      <c r="G51" s="4">
        <v>187</v>
      </c>
      <c r="H51" s="4">
        <v>2916</v>
      </c>
      <c r="I51" s="4">
        <v>0</v>
      </c>
      <c r="J51" s="4">
        <v>187</v>
      </c>
      <c r="K51" s="4">
        <v>27</v>
      </c>
    </row>
    <row r="52" spans="1:11" x14ac:dyDescent="0.3">
      <c r="A52" s="173"/>
      <c r="B52" s="2" t="s">
        <v>63</v>
      </c>
      <c r="C52" s="4">
        <v>50381</v>
      </c>
      <c r="D52" s="4">
        <v>7096</v>
      </c>
      <c r="E52" s="4">
        <v>59200</v>
      </c>
      <c r="F52" s="4">
        <v>5619</v>
      </c>
      <c r="G52" s="4">
        <v>192</v>
      </c>
      <c r="H52" s="4">
        <v>1198</v>
      </c>
      <c r="I52" s="4">
        <v>0</v>
      </c>
      <c r="J52" s="4">
        <v>192</v>
      </c>
      <c r="K52" s="4">
        <v>70</v>
      </c>
    </row>
    <row r="53" spans="1:11" x14ac:dyDescent="0.3">
      <c r="A53" s="173"/>
      <c r="B53" s="2" t="s">
        <v>64</v>
      </c>
      <c r="C53" s="4">
        <v>15958</v>
      </c>
      <c r="D53" s="4">
        <v>3596</v>
      </c>
      <c r="E53" s="4">
        <v>19114</v>
      </c>
      <c r="F53" s="4">
        <v>6400</v>
      </c>
      <c r="G53" s="4">
        <v>158</v>
      </c>
      <c r="H53" s="4">
        <v>1291</v>
      </c>
      <c r="I53" s="4">
        <v>0</v>
      </c>
      <c r="J53" s="4">
        <v>158</v>
      </c>
      <c r="K53" s="4">
        <v>52</v>
      </c>
    </row>
    <row r="54" spans="1:11" x14ac:dyDescent="0.3">
      <c r="A54" s="173"/>
      <c r="B54" s="2" t="s">
        <v>65</v>
      </c>
      <c r="C54" s="4">
        <v>5926</v>
      </c>
      <c r="D54" s="4">
        <v>1331</v>
      </c>
      <c r="E54" s="4">
        <v>6220</v>
      </c>
      <c r="F54" s="4">
        <v>920</v>
      </c>
      <c r="G54" s="4">
        <v>41</v>
      </c>
      <c r="H54" s="4">
        <v>80</v>
      </c>
      <c r="I54" s="4">
        <v>0</v>
      </c>
      <c r="J54" s="4">
        <v>41</v>
      </c>
      <c r="K54" s="4">
        <v>13</v>
      </c>
    </row>
    <row r="55" spans="1:11" x14ac:dyDescent="0.3">
      <c r="A55" s="173"/>
      <c r="B55" s="2" t="s">
        <v>66</v>
      </c>
      <c r="C55" s="4">
        <v>14128</v>
      </c>
      <c r="D55" s="4">
        <v>3245</v>
      </c>
      <c r="E55" s="4">
        <v>17207</v>
      </c>
      <c r="F55" s="4">
        <v>3698</v>
      </c>
      <c r="G55" s="4">
        <v>123</v>
      </c>
      <c r="H55" s="4">
        <v>655</v>
      </c>
      <c r="I55" s="4">
        <v>0</v>
      </c>
      <c r="J55" s="4">
        <v>123</v>
      </c>
      <c r="K55" s="4">
        <v>11</v>
      </c>
    </row>
    <row r="56" spans="1:11" x14ac:dyDescent="0.3">
      <c r="A56" s="173"/>
      <c r="B56" s="2" t="s">
        <v>67</v>
      </c>
      <c r="C56" s="4">
        <v>12021</v>
      </c>
      <c r="D56" s="4">
        <v>1901</v>
      </c>
      <c r="E56" s="4">
        <v>19209</v>
      </c>
      <c r="F56" s="4">
        <v>2589</v>
      </c>
      <c r="G56" s="4">
        <v>61</v>
      </c>
      <c r="H56" s="4">
        <v>333</v>
      </c>
      <c r="I56" s="4">
        <v>0</v>
      </c>
      <c r="J56" s="4">
        <v>61</v>
      </c>
      <c r="K56" s="4">
        <v>21</v>
      </c>
    </row>
    <row r="57" spans="1:11" x14ac:dyDescent="0.3">
      <c r="A57" s="173"/>
      <c r="B57" s="2" t="s">
        <v>68</v>
      </c>
      <c r="C57" s="4">
        <v>21389</v>
      </c>
      <c r="D57" s="4">
        <v>6055</v>
      </c>
      <c r="E57" s="4">
        <v>30893</v>
      </c>
      <c r="F57" s="4">
        <v>4309</v>
      </c>
      <c r="G57" s="4">
        <v>205</v>
      </c>
      <c r="H57" s="4">
        <v>1719</v>
      </c>
      <c r="I57" s="4">
        <v>0</v>
      </c>
      <c r="J57" s="4">
        <v>205</v>
      </c>
      <c r="K57" s="4">
        <v>40</v>
      </c>
    </row>
    <row r="58" spans="1:11" x14ac:dyDescent="0.3">
      <c r="A58" s="173"/>
      <c r="B58" s="2" t="s">
        <v>69</v>
      </c>
      <c r="C58" s="4">
        <v>157926</v>
      </c>
      <c r="D58" s="4">
        <v>27405</v>
      </c>
      <c r="E58" s="4">
        <v>178938</v>
      </c>
      <c r="F58" s="4">
        <v>18870</v>
      </c>
      <c r="G58" s="4">
        <v>1274</v>
      </c>
      <c r="H58" s="4">
        <v>5995</v>
      </c>
      <c r="I58" s="4">
        <v>0</v>
      </c>
      <c r="J58" s="4">
        <v>1274</v>
      </c>
      <c r="K58" s="4">
        <v>339</v>
      </c>
    </row>
    <row r="59" spans="1:11" x14ac:dyDescent="0.3">
      <c r="A59" s="173"/>
      <c r="B59" s="2" t="s">
        <v>70</v>
      </c>
      <c r="C59" s="4">
        <v>47488</v>
      </c>
      <c r="D59" s="4">
        <v>9390</v>
      </c>
      <c r="E59" s="4">
        <v>59355</v>
      </c>
      <c r="F59" s="4">
        <v>9032</v>
      </c>
      <c r="G59" s="4">
        <v>252</v>
      </c>
      <c r="H59" s="4">
        <v>1654</v>
      </c>
      <c r="I59" s="4">
        <v>0</v>
      </c>
      <c r="J59" s="4">
        <v>252</v>
      </c>
      <c r="K59" s="4">
        <v>142</v>
      </c>
    </row>
    <row r="60" spans="1:11" x14ac:dyDescent="0.3">
      <c r="A60" s="173"/>
      <c r="B60" s="2" t="s">
        <v>71</v>
      </c>
      <c r="C60" s="4">
        <v>12706</v>
      </c>
      <c r="D60" s="4">
        <v>3196</v>
      </c>
      <c r="E60" s="4">
        <v>14108</v>
      </c>
      <c r="F60" s="4">
        <v>4287</v>
      </c>
      <c r="G60" s="4">
        <v>89</v>
      </c>
      <c r="H60" s="4">
        <v>461</v>
      </c>
      <c r="I60" s="4">
        <v>0</v>
      </c>
      <c r="J60" s="4">
        <v>89</v>
      </c>
      <c r="K60" s="4">
        <v>13</v>
      </c>
    </row>
    <row r="61" spans="1:11" x14ac:dyDescent="0.3">
      <c r="A61" s="173"/>
      <c r="B61" s="2" t="s">
        <v>72</v>
      </c>
      <c r="C61" s="4">
        <v>14589</v>
      </c>
      <c r="D61" s="4">
        <v>3689</v>
      </c>
      <c r="E61" s="4">
        <v>14845</v>
      </c>
      <c r="F61" s="4">
        <v>4346</v>
      </c>
      <c r="G61" s="4">
        <v>93</v>
      </c>
      <c r="H61" s="4">
        <v>263</v>
      </c>
      <c r="I61" s="4">
        <v>0</v>
      </c>
      <c r="J61" s="4">
        <v>93</v>
      </c>
      <c r="K61" s="4">
        <v>6</v>
      </c>
    </row>
    <row r="62" spans="1:11" x14ac:dyDescent="0.3">
      <c r="A62" s="173"/>
      <c r="B62" s="2" t="s">
        <v>73</v>
      </c>
      <c r="C62" s="4">
        <v>7555</v>
      </c>
      <c r="D62" s="4">
        <v>2261</v>
      </c>
      <c r="E62" s="4">
        <v>10684</v>
      </c>
      <c r="F62" s="4">
        <v>1629</v>
      </c>
      <c r="G62" s="4">
        <v>39</v>
      </c>
      <c r="H62" s="4">
        <v>589</v>
      </c>
      <c r="I62" s="4">
        <v>0</v>
      </c>
      <c r="J62" s="4">
        <v>39</v>
      </c>
      <c r="K62" s="4">
        <v>31</v>
      </c>
    </row>
    <row r="63" spans="1:11" x14ac:dyDescent="0.3">
      <c r="A63" s="173" t="s">
        <v>89</v>
      </c>
      <c r="B63" s="2" t="s">
        <v>75</v>
      </c>
      <c r="C63" s="4">
        <v>71289</v>
      </c>
      <c r="D63" s="4">
        <v>16249</v>
      </c>
      <c r="E63" s="4">
        <v>95863</v>
      </c>
      <c r="F63" s="4">
        <v>14656</v>
      </c>
      <c r="G63" s="4">
        <v>588</v>
      </c>
      <c r="H63" s="4">
        <v>7160</v>
      </c>
      <c r="I63" s="4">
        <v>0</v>
      </c>
      <c r="J63" s="4">
        <v>588</v>
      </c>
      <c r="K63" s="4">
        <v>411</v>
      </c>
    </row>
    <row r="64" spans="1:11" x14ac:dyDescent="0.3">
      <c r="A64" s="173"/>
      <c r="B64" s="2" t="s">
        <v>76</v>
      </c>
      <c r="C64" s="4">
        <v>41805</v>
      </c>
      <c r="D64" s="4">
        <v>17915</v>
      </c>
      <c r="E64" s="4">
        <v>42905</v>
      </c>
      <c r="F64" s="4">
        <v>6897</v>
      </c>
      <c r="G64" s="4">
        <v>244</v>
      </c>
      <c r="H64" s="4">
        <v>3021</v>
      </c>
      <c r="I64" s="4">
        <v>0</v>
      </c>
      <c r="J64" s="4">
        <v>244</v>
      </c>
      <c r="K64" s="4">
        <v>110</v>
      </c>
    </row>
    <row r="65" spans="1:11" x14ac:dyDescent="0.3">
      <c r="A65" s="173"/>
      <c r="B65" s="2" t="s">
        <v>77</v>
      </c>
      <c r="C65" s="4">
        <v>28181</v>
      </c>
      <c r="D65" s="4">
        <v>10540</v>
      </c>
      <c r="E65" s="4">
        <v>27253</v>
      </c>
      <c r="F65" s="4">
        <v>4618</v>
      </c>
      <c r="G65" s="4">
        <v>187</v>
      </c>
      <c r="H65" s="4">
        <v>1084</v>
      </c>
      <c r="I65" s="4">
        <v>0</v>
      </c>
      <c r="J65" s="4">
        <v>187</v>
      </c>
      <c r="K65" s="4">
        <v>192</v>
      </c>
    </row>
    <row r="66" spans="1:11" x14ac:dyDescent="0.3">
      <c r="A66" s="173"/>
      <c r="B66" s="2" t="s">
        <v>78</v>
      </c>
      <c r="C66" s="4">
        <v>8047</v>
      </c>
      <c r="D66" s="4">
        <v>3455</v>
      </c>
      <c r="E66" s="4">
        <v>11593</v>
      </c>
      <c r="F66" s="4">
        <v>2424</v>
      </c>
      <c r="G66" s="4">
        <v>50</v>
      </c>
      <c r="H66" s="4">
        <v>493</v>
      </c>
      <c r="I66" s="4">
        <v>0</v>
      </c>
      <c r="J66" s="4">
        <v>50</v>
      </c>
      <c r="K66" s="4">
        <v>67</v>
      </c>
    </row>
    <row r="67" spans="1:11" x14ac:dyDescent="0.3">
      <c r="A67" s="173"/>
      <c r="B67" s="2" t="s">
        <v>79</v>
      </c>
      <c r="C67" s="4">
        <v>7672</v>
      </c>
      <c r="D67" s="4">
        <v>1856</v>
      </c>
      <c r="E67" s="4">
        <v>11096</v>
      </c>
      <c r="F67" s="4">
        <v>1873</v>
      </c>
      <c r="G67" s="4">
        <v>118</v>
      </c>
      <c r="H67" s="4">
        <v>823</v>
      </c>
      <c r="I67" s="4">
        <v>0</v>
      </c>
      <c r="J67" s="4">
        <v>118</v>
      </c>
      <c r="K67" s="4">
        <v>28</v>
      </c>
    </row>
    <row r="68" spans="1:11" x14ac:dyDescent="0.3">
      <c r="A68" s="173"/>
      <c r="B68" s="2" t="s">
        <v>80</v>
      </c>
      <c r="C68" s="4">
        <v>3972</v>
      </c>
      <c r="D68" s="4">
        <v>1263</v>
      </c>
      <c r="E68" s="4">
        <v>4181</v>
      </c>
      <c r="F68" s="4">
        <v>1254</v>
      </c>
      <c r="G68" s="4">
        <v>30</v>
      </c>
      <c r="H68" s="4">
        <v>796</v>
      </c>
      <c r="I68" s="4">
        <v>0</v>
      </c>
      <c r="J68" s="4">
        <v>30</v>
      </c>
      <c r="K68" s="4">
        <v>10</v>
      </c>
    </row>
    <row r="69" spans="1:11" x14ac:dyDescent="0.3">
      <c r="A69" s="173"/>
      <c r="B69" s="2" t="s">
        <v>81</v>
      </c>
      <c r="C69" s="4">
        <v>10758</v>
      </c>
      <c r="D69" s="4">
        <v>4582</v>
      </c>
      <c r="E69" s="4">
        <v>11678</v>
      </c>
      <c r="F69" s="4">
        <v>4051</v>
      </c>
      <c r="G69" s="4">
        <v>64</v>
      </c>
      <c r="H69" s="4">
        <v>2299</v>
      </c>
      <c r="I69" s="4">
        <v>0</v>
      </c>
      <c r="J69" s="4">
        <v>64</v>
      </c>
      <c r="K69" s="4">
        <v>6</v>
      </c>
    </row>
    <row r="70" spans="1:11" x14ac:dyDescent="0.3">
      <c r="A70" s="173"/>
      <c r="B70" s="2" t="s">
        <v>82</v>
      </c>
      <c r="C70" s="4">
        <v>11568</v>
      </c>
      <c r="D70" s="4">
        <v>3928</v>
      </c>
      <c r="E70" s="4">
        <v>12452</v>
      </c>
      <c r="F70" s="4">
        <v>2900</v>
      </c>
      <c r="G70" s="4">
        <v>186</v>
      </c>
      <c r="H70" s="4">
        <v>757</v>
      </c>
      <c r="I70" s="4">
        <v>0</v>
      </c>
      <c r="J70" s="4">
        <v>186</v>
      </c>
      <c r="K70" s="4">
        <v>69</v>
      </c>
    </row>
    <row r="71" spans="1:11" x14ac:dyDescent="0.3">
      <c r="A71" s="173"/>
      <c r="B71" s="2" t="s">
        <v>83</v>
      </c>
      <c r="C71" s="4">
        <v>13570</v>
      </c>
      <c r="D71" s="4">
        <v>4769</v>
      </c>
      <c r="E71" s="4">
        <v>16235</v>
      </c>
      <c r="F71" s="4">
        <v>5609</v>
      </c>
      <c r="G71" s="4">
        <v>188</v>
      </c>
      <c r="H71" s="4">
        <v>2617</v>
      </c>
      <c r="I71" s="4">
        <v>0</v>
      </c>
      <c r="J71" s="4">
        <v>188</v>
      </c>
      <c r="K71" s="4">
        <v>23</v>
      </c>
    </row>
    <row r="72" spans="1:11" x14ac:dyDescent="0.3">
      <c r="A72" s="173"/>
      <c r="B72" s="2" t="s">
        <v>84</v>
      </c>
      <c r="C72" s="4">
        <v>15091</v>
      </c>
      <c r="D72" s="4">
        <v>4419</v>
      </c>
      <c r="E72" s="4">
        <v>11108</v>
      </c>
      <c r="F72" s="4">
        <v>5065</v>
      </c>
      <c r="G72" s="4">
        <v>376</v>
      </c>
      <c r="H72" s="4">
        <v>1523</v>
      </c>
      <c r="I72" s="4">
        <v>0</v>
      </c>
      <c r="J72" s="4">
        <v>376</v>
      </c>
      <c r="K72" s="4">
        <v>3</v>
      </c>
    </row>
    <row r="73" spans="1:11" x14ac:dyDescent="0.3">
      <c r="A73" s="173"/>
      <c r="B73" s="2" t="s">
        <v>85</v>
      </c>
      <c r="C73" s="4">
        <v>7042</v>
      </c>
      <c r="D73" s="4">
        <v>2891</v>
      </c>
      <c r="E73" s="4">
        <v>8216</v>
      </c>
      <c r="F73" s="4">
        <v>2311</v>
      </c>
      <c r="G73" s="4">
        <v>78</v>
      </c>
      <c r="H73" s="4">
        <v>694</v>
      </c>
      <c r="I73" s="4">
        <v>0</v>
      </c>
      <c r="J73" s="4">
        <v>78</v>
      </c>
      <c r="K73" s="4">
        <v>0</v>
      </c>
    </row>
    <row r="74" spans="1:11" x14ac:dyDescent="0.3">
      <c r="A74" s="173"/>
      <c r="B74" s="2" t="s">
        <v>86</v>
      </c>
      <c r="C74" s="4">
        <v>10165</v>
      </c>
      <c r="D74" s="4">
        <v>4330</v>
      </c>
      <c r="E74" s="4">
        <v>7306</v>
      </c>
      <c r="F74" s="4">
        <v>3110</v>
      </c>
      <c r="G74" s="4">
        <v>148</v>
      </c>
      <c r="H74" s="4">
        <v>626</v>
      </c>
      <c r="I74" s="4">
        <v>0</v>
      </c>
      <c r="J74" s="4">
        <v>148</v>
      </c>
      <c r="K74" s="4">
        <v>22</v>
      </c>
    </row>
    <row r="75" spans="1:11" x14ac:dyDescent="0.3">
      <c r="A75" s="173"/>
      <c r="B75" s="2" t="s">
        <v>87</v>
      </c>
      <c r="C75" s="4">
        <v>5287</v>
      </c>
      <c r="D75" s="4">
        <v>1635</v>
      </c>
      <c r="E75" s="4">
        <v>4157</v>
      </c>
      <c r="F75" s="4">
        <v>848</v>
      </c>
      <c r="G75" s="4">
        <v>36</v>
      </c>
      <c r="H75" s="4">
        <v>380</v>
      </c>
      <c r="I75" s="4">
        <v>0</v>
      </c>
      <c r="J75" s="4">
        <v>36</v>
      </c>
      <c r="K75" s="4">
        <v>8</v>
      </c>
    </row>
    <row r="76" spans="1:11" x14ac:dyDescent="0.3">
      <c r="A76" s="173"/>
      <c r="B76" s="2" t="s">
        <v>88</v>
      </c>
      <c r="C76" s="4">
        <v>3582</v>
      </c>
      <c r="D76" s="4">
        <v>2459</v>
      </c>
      <c r="E76" s="4">
        <v>3241</v>
      </c>
      <c r="F76" s="4">
        <v>2426</v>
      </c>
      <c r="G76" s="4">
        <v>41</v>
      </c>
      <c r="H76" s="4">
        <v>393</v>
      </c>
      <c r="I76" s="4">
        <v>0</v>
      </c>
      <c r="J76" s="4">
        <v>41</v>
      </c>
      <c r="K76" s="4">
        <v>2</v>
      </c>
    </row>
    <row r="77" spans="1:11" x14ac:dyDescent="0.3">
      <c r="A77" s="173" t="s">
        <v>98</v>
      </c>
      <c r="B77" s="1" t="s">
        <v>90</v>
      </c>
      <c r="C77" s="4">
        <v>89457</v>
      </c>
      <c r="D77" s="4">
        <v>19888</v>
      </c>
      <c r="E77" s="4">
        <v>99600</v>
      </c>
      <c r="F77" s="4">
        <v>18374</v>
      </c>
      <c r="G77" s="4">
        <v>597</v>
      </c>
      <c r="H77" s="4">
        <v>4766</v>
      </c>
      <c r="I77" s="4">
        <v>0</v>
      </c>
      <c r="J77" s="4">
        <v>597</v>
      </c>
      <c r="K77" s="4">
        <v>370</v>
      </c>
    </row>
    <row r="78" spans="1:11" x14ac:dyDescent="0.3">
      <c r="A78" s="173"/>
      <c r="B78" s="1" t="s">
        <v>378</v>
      </c>
      <c r="C78" s="4">
        <v>16347</v>
      </c>
      <c r="D78" s="4">
        <v>7791</v>
      </c>
      <c r="E78" s="4">
        <v>12531</v>
      </c>
      <c r="F78" s="4">
        <v>6479</v>
      </c>
      <c r="G78" s="4">
        <v>143</v>
      </c>
      <c r="H78" s="4">
        <v>900</v>
      </c>
      <c r="I78" s="4">
        <v>0</v>
      </c>
      <c r="J78" s="4">
        <v>143</v>
      </c>
      <c r="K78" s="4">
        <v>61</v>
      </c>
    </row>
    <row r="79" spans="1:11" x14ac:dyDescent="0.3">
      <c r="A79" s="173"/>
      <c r="B79" s="1" t="s">
        <v>91</v>
      </c>
      <c r="C79" s="4">
        <v>45810</v>
      </c>
      <c r="D79" s="4">
        <v>11825</v>
      </c>
      <c r="E79" s="4">
        <v>48295</v>
      </c>
      <c r="F79" s="4">
        <v>9116</v>
      </c>
      <c r="G79" s="4">
        <v>461</v>
      </c>
      <c r="H79" s="4">
        <v>3379</v>
      </c>
      <c r="I79" s="4">
        <v>0</v>
      </c>
      <c r="J79" s="4">
        <v>461</v>
      </c>
      <c r="K79" s="4">
        <v>241</v>
      </c>
    </row>
    <row r="80" spans="1:11" x14ac:dyDescent="0.3">
      <c r="A80" s="173"/>
      <c r="B80" s="1" t="s">
        <v>92</v>
      </c>
      <c r="C80" s="4">
        <v>15281</v>
      </c>
      <c r="D80" s="4">
        <v>5199</v>
      </c>
      <c r="E80" s="4">
        <v>12294</v>
      </c>
      <c r="F80" s="4">
        <v>4868</v>
      </c>
      <c r="G80" s="4">
        <v>82</v>
      </c>
      <c r="H80" s="4">
        <v>299</v>
      </c>
      <c r="I80" s="4">
        <v>0</v>
      </c>
      <c r="J80" s="4">
        <v>82</v>
      </c>
      <c r="K80" s="4">
        <v>45</v>
      </c>
    </row>
    <row r="81" spans="1:11" x14ac:dyDescent="0.3">
      <c r="A81" s="173"/>
      <c r="B81" s="1" t="s">
        <v>93</v>
      </c>
      <c r="C81" s="4">
        <v>24747</v>
      </c>
      <c r="D81" s="4">
        <v>12993</v>
      </c>
      <c r="E81" s="4">
        <v>20531</v>
      </c>
      <c r="F81" s="4">
        <v>6466</v>
      </c>
      <c r="G81" s="4">
        <v>166</v>
      </c>
      <c r="H81" s="4">
        <v>471</v>
      </c>
      <c r="I81" s="4">
        <v>0</v>
      </c>
      <c r="J81" s="4">
        <v>166</v>
      </c>
      <c r="K81" s="4">
        <v>11</v>
      </c>
    </row>
    <row r="82" spans="1:11" x14ac:dyDescent="0.3">
      <c r="A82" s="173"/>
      <c r="B82" s="1" t="s">
        <v>94</v>
      </c>
      <c r="C82" s="4">
        <v>18941</v>
      </c>
      <c r="D82" s="4">
        <v>4179</v>
      </c>
      <c r="E82" s="4">
        <v>17077</v>
      </c>
      <c r="F82" s="4">
        <v>5480</v>
      </c>
      <c r="G82" s="4">
        <v>182</v>
      </c>
      <c r="H82" s="4">
        <v>499</v>
      </c>
      <c r="I82" s="4">
        <v>0</v>
      </c>
      <c r="J82" s="4">
        <v>182</v>
      </c>
      <c r="K82" s="4">
        <v>14</v>
      </c>
    </row>
    <row r="83" spans="1:11" ht="40.5" x14ac:dyDescent="0.3">
      <c r="A83" s="173"/>
      <c r="B83" s="1" t="s">
        <v>95</v>
      </c>
      <c r="C83" s="4">
        <v>20390</v>
      </c>
      <c r="D83" s="4">
        <v>6524</v>
      </c>
      <c r="E83" s="4">
        <v>15797</v>
      </c>
      <c r="F83" s="4">
        <v>6454</v>
      </c>
      <c r="G83" s="4">
        <v>143</v>
      </c>
      <c r="H83" s="4">
        <v>729</v>
      </c>
      <c r="I83" s="4">
        <v>0</v>
      </c>
      <c r="J83" s="4">
        <v>143</v>
      </c>
      <c r="K83" s="4">
        <v>103</v>
      </c>
    </row>
    <row r="84" spans="1:11" ht="40.5" x14ac:dyDescent="0.3">
      <c r="A84" s="173"/>
      <c r="B84" s="1" t="s">
        <v>96</v>
      </c>
      <c r="C84" s="4">
        <v>22017</v>
      </c>
      <c r="D84" s="4">
        <v>6710</v>
      </c>
      <c r="E84" s="4">
        <v>13608</v>
      </c>
      <c r="F84" s="4">
        <v>6568</v>
      </c>
      <c r="G84" s="4">
        <v>149</v>
      </c>
      <c r="H84" s="4">
        <v>699</v>
      </c>
      <c r="I84" s="4">
        <v>0</v>
      </c>
      <c r="J84" s="4">
        <v>149</v>
      </c>
      <c r="K84" s="4">
        <v>52</v>
      </c>
    </row>
    <row r="85" spans="1:11" ht="40.5" x14ac:dyDescent="0.3">
      <c r="A85" s="173"/>
      <c r="B85" s="1" t="s">
        <v>97</v>
      </c>
      <c r="C85" s="4">
        <v>19794</v>
      </c>
      <c r="D85" s="4">
        <v>7623</v>
      </c>
      <c r="E85" s="4">
        <v>14015</v>
      </c>
      <c r="F85" s="4">
        <v>5648</v>
      </c>
      <c r="G85" s="4">
        <v>194</v>
      </c>
      <c r="H85" s="4">
        <v>1425</v>
      </c>
      <c r="I85" s="4">
        <v>0</v>
      </c>
      <c r="J85" s="4">
        <v>194</v>
      </c>
      <c r="K85" s="4">
        <v>66</v>
      </c>
    </row>
    <row r="86" spans="1:11" x14ac:dyDescent="0.3">
      <c r="A86" s="174" t="s">
        <v>102</v>
      </c>
      <c r="B86" s="2" t="s">
        <v>99</v>
      </c>
      <c r="C86" s="4">
        <v>49512</v>
      </c>
      <c r="D86" s="4">
        <v>9426</v>
      </c>
      <c r="E86" s="4">
        <v>51851</v>
      </c>
      <c r="F86" s="4">
        <v>12456</v>
      </c>
      <c r="G86" s="4">
        <v>497</v>
      </c>
      <c r="H86" s="4">
        <v>1419</v>
      </c>
      <c r="I86" s="4">
        <v>0</v>
      </c>
      <c r="J86" s="4">
        <v>497</v>
      </c>
      <c r="K86" s="4">
        <v>645</v>
      </c>
    </row>
    <row r="87" spans="1:11" x14ac:dyDescent="0.3">
      <c r="A87" s="174"/>
      <c r="B87" s="2" t="s">
        <v>100</v>
      </c>
      <c r="C87" s="4">
        <v>11701</v>
      </c>
      <c r="D87" s="4">
        <v>3877</v>
      </c>
      <c r="E87" s="4">
        <v>15040</v>
      </c>
      <c r="F87" s="4">
        <v>2727</v>
      </c>
      <c r="G87" s="4">
        <v>119</v>
      </c>
      <c r="H87" s="4">
        <v>188</v>
      </c>
      <c r="I87" s="4">
        <v>0</v>
      </c>
      <c r="J87" s="4">
        <v>119</v>
      </c>
      <c r="K87" s="4">
        <v>238</v>
      </c>
    </row>
    <row r="88" spans="1:11" x14ac:dyDescent="0.3">
      <c r="A88" s="174"/>
      <c r="B88" s="2" t="s">
        <v>101</v>
      </c>
      <c r="C88" s="4">
        <v>6</v>
      </c>
      <c r="D88" s="4">
        <v>1</v>
      </c>
      <c r="E88" s="4">
        <v>3</v>
      </c>
      <c r="F88" s="4">
        <v>6</v>
      </c>
      <c r="G88" s="4">
        <v>1</v>
      </c>
      <c r="H88" s="4">
        <v>21</v>
      </c>
      <c r="I88" s="4">
        <v>0</v>
      </c>
      <c r="J88" s="4">
        <v>1</v>
      </c>
      <c r="K88" s="4">
        <v>0</v>
      </c>
    </row>
    <row r="89" spans="1:11" x14ac:dyDescent="0.3">
      <c r="A89" s="173" t="s">
        <v>114</v>
      </c>
      <c r="B89" s="2" t="s">
        <v>103</v>
      </c>
      <c r="C89" s="4">
        <v>94138</v>
      </c>
      <c r="D89" s="4">
        <v>22964</v>
      </c>
      <c r="E89" s="4">
        <v>150994</v>
      </c>
      <c r="F89" s="4">
        <v>20793</v>
      </c>
      <c r="G89" s="4">
        <v>749</v>
      </c>
      <c r="H89" s="4">
        <v>18059</v>
      </c>
      <c r="I89" s="4">
        <v>0</v>
      </c>
      <c r="J89" s="4">
        <v>749</v>
      </c>
      <c r="K89" s="4">
        <v>208</v>
      </c>
    </row>
    <row r="90" spans="1:11" x14ac:dyDescent="0.3">
      <c r="A90" s="173"/>
      <c r="B90" s="2" t="s">
        <v>104</v>
      </c>
      <c r="C90" s="4">
        <v>53413</v>
      </c>
      <c r="D90" s="4">
        <v>13404</v>
      </c>
      <c r="E90" s="4">
        <v>88693</v>
      </c>
      <c r="F90" s="4">
        <v>11730</v>
      </c>
      <c r="G90" s="4">
        <v>404</v>
      </c>
      <c r="H90" s="4">
        <v>12559</v>
      </c>
      <c r="I90" s="4">
        <v>0</v>
      </c>
      <c r="J90" s="4">
        <v>404</v>
      </c>
      <c r="K90" s="4">
        <v>262</v>
      </c>
    </row>
    <row r="91" spans="1:11" x14ac:dyDescent="0.3">
      <c r="A91" s="173"/>
      <c r="B91" s="2" t="s">
        <v>105</v>
      </c>
      <c r="C91" s="4">
        <v>20351</v>
      </c>
      <c r="D91" s="4">
        <v>4452</v>
      </c>
      <c r="E91" s="4">
        <v>33349</v>
      </c>
      <c r="F91" s="4">
        <v>4332</v>
      </c>
      <c r="G91" s="4">
        <v>235</v>
      </c>
      <c r="H91" s="4">
        <v>2680</v>
      </c>
      <c r="I91" s="4">
        <v>0</v>
      </c>
      <c r="J91" s="4">
        <v>235</v>
      </c>
      <c r="K91" s="4">
        <v>160</v>
      </c>
    </row>
    <row r="92" spans="1:11" x14ac:dyDescent="0.3">
      <c r="A92" s="173"/>
      <c r="B92" s="2" t="s">
        <v>106</v>
      </c>
      <c r="C92" s="4">
        <v>65583</v>
      </c>
      <c r="D92" s="4">
        <v>20291</v>
      </c>
      <c r="E92" s="4">
        <v>99089</v>
      </c>
      <c r="F92" s="4">
        <v>18943</v>
      </c>
      <c r="G92" s="4">
        <v>351</v>
      </c>
      <c r="H92" s="4">
        <v>11304</v>
      </c>
      <c r="I92" s="4">
        <v>0</v>
      </c>
      <c r="J92" s="4">
        <v>351</v>
      </c>
      <c r="K92" s="4">
        <v>436</v>
      </c>
    </row>
    <row r="93" spans="1:11" x14ac:dyDescent="0.3">
      <c r="A93" s="173"/>
      <c r="B93" s="2" t="s">
        <v>107</v>
      </c>
      <c r="C93" s="4">
        <v>39332</v>
      </c>
      <c r="D93" s="4">
        <v>11271</v>
      </c>
      <c r="E93" s="4">
        <v>77826</v>
      </c>
      <c r="F93" s="4">
        <v>13270</v>
      </c>
      <c r="G93" s="4">
        <v>343</v>
      </c>
      <c r="H93" s="4">
        <v>11471</v>
      </c>
      <c r="I93" s="4">
        <v>0</v>
      </c>
      <c r="J93" s="4">
        <v>343</v>
      </c>
      <c r="K93" s="4">
        <v>141</v>
      </c>
    </row>
    <row r="94" spans="1:11" x14ac:dyDescent="0.3">
      <c r="A94" s="173"/>
      <c r="B94" s="2" t="s">
        <v>108</v>
      </c>
      <c r="C94" s="4">
        <v>118781</v>
      </c>
      <c r="D94" s="4">
        <v>20754</v>
      </c>
      <c r="E94" s="4">
        <v>144347</v>
      </c>
      <c r="F94" s="4">
        <v>18528</v>
      </c>
      <c r="G94" s="4">
        <v>598</v>
      </c>
      <c r="H94" s="4">
        <v>7946</v>
      </c>
      <c r="I94" s="4">
        <v>0</v>
      </c>
      <c r="J94" s="4">
        <v>598</v>
      </c>
      <c r="K94" s="4">
        <v>123</v>
      </c>
    </row>
    <row r="95" spans="1:11" x14ac:dyDescent="0.3">
      <c r="A95" s="173"/>
      <c r="B95" s="2" t="s">
        <v>109</v>
      </c>
      <c r="C95" s="4">
        <v>28675</v>
      </c>
      <c r="D95" s="4">
        <v>5189</v>
      </c>
      <c r="E95" s="4">
        <v>35697</v>
      </c>
      <c r="F95" s="4">
        <v>3064</v>
      </c>
      <c r="G95" s="4">
        <v>408</v>
      </c>
      <c r="H95" s="4">
        <v>3302</v>
      </c>
      <c r="I95" s="4">
        <v>0</v>
      </c>
      <c r="J95" s="4">
        <v>408</v>
      </c>
      <c r="K95" s="4">
        <v>28</v>
      </c>
    </row>
    <row r="96" spans="1:11" x14ac:dyDescent="0.3">
      <c r="A96" s="173"/>
      <c r="B96" s="2" t="s">
        <v>110</v>
      </c>
      <c r="C96" s="4">
        <v>20095</v>
      </c>
      <c r="D96" s="4">
        <v>4894</v>
      </c>
      <c r="E96" s="4">
        <v>22605</v>
      </c>
      <c r="F96" s="4">
        <v>2908</v>
      </c>
      <c r="G96" s="4">
        <v>289</v>
      </c>
      <c r="H96" s="4">
        <v>2215</v>
      </c>
      <c r="I96" s="4">
        <v>0</v>
      </c>
      <c r="J96" s="4">
        <v>289</v>
      </c>
      <c r="K96" s="4">
        <v>37</v>
      </c>
    </row>
    <row r="97" spans="1:11" x14ac:dyDescent="0.3">
      <c r="A97" s="173"/>
      <c r="B97" s="2" t="s">
        <v>111</v>
      </c>
      <c r="C97" s="4">
        <v>63228</v>
      </c>
      <c r="D97" s="4">
        <v>13570</v>
      </c>
      <c r="E97" s="4">
        <v>101067</v>
      </c>
      <c r="F97" s="4">
        <v>11935</v>
      </c>
      <c r="G97" s="4">
        <v>469</v>
      </c>
      <c r="H97" s="4">
        <v>9501</v>
      </c>
      <c r="I97" s="4">
        <v>0</v>
      </c>
      <c r="J97" s="4">
        <v>469</v>
      </c>
      <c r="K97" s="4">
        <v>91</v>
      </c>
    </row>
    <row r="98" spans="1:11" x14ac:dyDescent="0.3">
      <c r="A98" s="173"/>
      <c r="B98" s="2" t="s">
        <v>112</v>
      </c>
      <c r="C98" s="4">
        <v>53114</v>
      </c>
      <c r="D98" s="4">
        <v>12325</v>
      </c>
      <c r="E98" s="4">
        <v>75843</v>
      </c>
      <c r="F98" s="4">
        <v>9302</v>
      </c>
      <c r="G98" s="4">
        <v>504</v>
      </c>
      <c r="H98" s="4">
        <v>2533</v>
      </c>
      <c r="I98" s="4">
        <v>0</v>
      </c>
      <c r="J98" s="4">
        <v>504</v>
      </c>
      <c r="K98" s="4">
        <v>87</v>
      </c>
    </row>
    <row r="99" spans="1:11" x14ac:dyDescent="0.3">
      <c r="A99" s="173"/>
      <c r="B99" s="2" t="s">
        <v>113</v>
      </c>
      <c r="C99" s="4">
        <v>21764</v>
      </c>
      <c r="D99" s="4">
        <v>4534</v>
      </c>
      <c r="E99" s="4">
        <v>41493</v>
      </c>
      <c r="F99" s="4">
        <v>5595</v>
      </c>
      <c r="G99" s="4">
        <v>194</v>
      </c>
      <c r="H99" s="4">
        <v>3022</v>
      </c>
      <c r="I99" s="4">
        <v>0</v>
      </c>
      <c r="J99" s="4">
        <v>194</v>
      </c>
      <c r="K99" s="4">
        <v>40</v>
      </c>
    </row>
    <row r="100" spans="1:11" x14ac:dyDescent="0.3">
      <c r="A100" s="173" t="s">
        <v>133</v>
      </c>
      <c r="B100" s="2" t="s">
        <v>115</v>
      </c>
      <c r="C100" s="4">
        <v>201718</v>
      </c>
      <c r="D100" s="4">
        <v>59941</v>
      </c>
      <c r="E100" s="4">
        <v>274593</v>
      </c>
      <c r="F100" s="4">
        <v>38655</v>
      </c>
      <c r="G100" s="4">
        <v>1076</v>
      </c>
      <c r="H100" s="4">
        <v>30288</v>
      </c>
      <c r="I100" s="4">
        <v>0</v>
      </c>
      <c r="J100" s="4">
        <v>1076</v>
      </c>
      <c r="K100" s="4">
        <v>1539</v>
      </c>
    </row>
    <row r="101" spans="1:11" x14ac:dyDescent="0.3">
      <c r="A101" s="173"/>
      <c r="B101" s="2" t="s">
        <v>116</v>
      </c>
      <c r="C101" s="4">
        <v>18158</v>
      </c>
      <c r="D101" s="4">
        <v>5608</v>
      </c>
      <c r="E101" s="4">
        <v>23745</v>
      </c>
      <c r="F101" s="4">
        <v>5210</v>
      </c>
      <c r="G101" s="4">
        <v>222</v>
      </c>
      <c r="H101" s="4">
        <v>1958</v>
      </c>
      <c r="I101" s="4">
        <v>0</v>
      </c>
      <c r="J101" s="4">
        <v>222</v>
      </c>
      <c r="K101" s="4">
        <v>148</v>
      </c>
    </row>
    <row r="102" spans="1:11" x14ac:dyDescent="0.3">
      <c r="A102" s="173"/>
      <c r="B102" s="2" t="s">
        <v>117</v>
      </c>
      <c r="C102" s="4">
        <v>49087</v>
      </c>
      <c r="D102" s="4">
        <v>15187</v>
      </c>
      <c r="E102" s="4">
        <v>49842</v>
      </c>
      <c r="F102" s="4">
        <v>7388</v>
      </c>
      <c r="G102" s="4">
        <v>227</v>
      </c>
      <c r="H102" s="4">
        <v>4988</v>
      </c>
      <c r="I102" s="4">
        <v>0</v>
      </c>
      <c r="J102" s="4">
        <v>227</v>
      </c>
      <c r="K102" s="4">
        <v>180</v>
      </c>
    </row>
    <row r="103" spans="1:11" x14ac:dyDescent="0.3">
      <c r="A103" s="173"/>
      <c r="B103" s="2" t="s">
        <v>118</v>
      </c>
      <c r="C103" s="4">
        <v>25270</v>
      </c>
      <c r="D103" s="4">
        <v>8619</v>
      </c>
      <c r="E103" s="4">
        <v>24142</v>
      </c>
      <c r="F103" s="4">
        <v>4470</v>
      </c>
      <c r="G103" s="4">
        <v>163</v>
      </c>
      <c r="H103" s="4">
        <v>1712</v>
      </c>
      <c r="I103" s="4">
        <v>0</v>
      </c>
      <c r="J103" s="4">
        <v>163</v>
      </c>
      <c r="K103" s="4">
        <v>75</v>
      </c>
    </row>
    <row r="104" spans="1:11" x14ac:dyDescent="0.3">
      <c r="A104" s="173"/>
      <c r="B104" s="2" t="s">
        <v>119</v>
      </c>
      <c r="C104" s="4">
        <v>31232</v>
      </c>
      <c r="D104" s="4">
        <v>11594</v>
      </c>
      <c r="E104" s="4">
        <v>43046</v>
      </c>
      <c r="F104" s="4">
        <v>6235</v>
      </c>
      <c r="G104" s="4">
        <v>161</v>
      </c>
      <c r="H104" s="4">
        <v>3745</v>
      </c>
      <c r="I104" s="4">
        <v>0</v>
      </c>
      <c r="J104" s="4">
        <v>161</v>
      </c>
      <c r="K104" s="4">
        <v>611</v>
      </c>
    </row>
    <row r="105" spans="1:11" x14ac:dyDescent="0.3">
      <c r="A105" s="173"/>
      <c r="B105" s="2" t="s">
        <v>120</v>
      </c>
      <c r="C105" s="4">
        <v>9863</v>
      </c>
      <c r="D105" s="4">
        <v>2326</v>
      </c>
      <c r="E105" s="4">
        <v>13750</v>
      </c>
      <c r="F105" s="4">
        <v>1190</v>
      </c>
      <c r="G105" s="4">
        <v>67</v>
      </c>
      <c r="H105" s="4">
        <v>688</v>
      </c>
      <c r="I105" s="4">
        <v>0</v>
      </c>
      <c r="J105" s="4">
        <v>67</v>
      </c>
      <c r="K105" s="4">
        <v>6</v>
      </c>
    </row>
    <row r="106" spans="1:11" x14ac:dyDescent="0.3">
      <c r="A106" s="173"/>
      <c r="B106" s="2" t="s">
        <v>121</v>
      </c>
      <c r="C106" s="4">
        <v>32367</v>
      </c>
      <c r="D106" s="4">
        <v>10449</v>
      </c>
      <c r="E106" s="4">
        <v>47031</v>
      </c>
      <c r="F106" s="4">
        <v>5135</v>
      </c>
      <c r="G106" s="4">
        <v>194</v>
      </c>
      <c r="H106" s="4">
        <v>2780</v>
      </c>
      <c r="I106" s="4">
        <v>0</v>
      </c>
      <c r="J106" s="4">
        <v>194</v>
      </c>
      <c r="K106" s="4">
        <v>140</v>
      </c>
    </row>
    <row r="107" spans="1:11" x14ac:dyDescent="0.3">
      <c r="A107" s="173"/>
      <c r="B107" s="2" t="s">
        <v>122</v>
      </c>
      <c r="C107" s="4">
        <v>20831</v>
      </c>
      <c r="D107" s="4">
        <v>6500</v>
      </c>
      <c r="E107" s="4">
        <v>26475</v>
      </c>
      <c r="F107" s="4">
        <v>2782</v>
      </c>
      <c r="G107" s="4">
        <v>90</v>
      </c>
      <c r="H107" s="4">
        <v>5399</v>
      </c>
      <c r="I107" s="4">
        <v>0</v>
      </c>
      <c r="J107" s="4">
        <v>90</v>
      </c>
      <c r="K107" s="4">
        <v>169</v>
      </c>
    </row>
    <row r="108" spans="1:11" x14ac:dyDescent="0.3">
      <c r="A108" s="173"/>
      <c r="B108" s="2" t="s">
        <v>123</v>
      </c>
      <c r="C108" s="4">
        <v>17160</v>
      </c>
      <c r="D108" s="4">
        <v>5687</v>
      </c>
      <c r="E108" s="4">
        <v>23156</v>
      </c>
      <c r="F108" s="4">
        <v>4041</v>
      </c>
      <c r="G108" s="4">
        <v>321</v>
      </c>
      <c r="H108" s="4">
        <v>2731</v>
      </c>
      <c r="I108" s="4">
        <v>0</v>
      </c>
      <c r="J108" s="4">
        <v>321</v>
      </c>
      <c r="K108" s="4">
        <v>72</v>
      </c>
    </row>
    <row r="109" spans="1:11" x14ac:dyDescent="0.3">
      <c r="A109" s="173"/>
      <c r="B109" s="2" t="s">
        <v>124</v>
      </c>
      <c r="C109" s="4">
        <v>29855</v>
      </c>
      <c r="D109" s="4">
        <v>9381</v>
      </c>
      <c r="E109" s="4">
        <v>36723</v>
      </c>
      <c r="F109" s="4">
        <v>5319</v>
      </c>
      <c r="G109" s="4">
        <v>95</v>
      </c>
      <c r="H109" s="4">
        <v>1931</v>
      </c>
      <c r="I109" s="4">
        <v>0</v>
      </c>
      <c r="J109" s="4">
        <v>95</v>
      </c>
      <c r="K109" s="4">
        <v>12</v>
      </c>
    </row>
    <row r="110" spans="1:11" x14ac:dyDescent="0.3">
      <c r="A110" s="173"/>
      <c r="B110" s="2" t="s">
        <v>125</v>
      </c>
      <c r="C110" s="4">
        <v>14383</v>
      </c>
      <c r="D110" s="4">
        <v>4177</v>
      </c>
      <c r="E110" s="4">
        <v>17051</v>
      </c>
      <c r="F110" s="4">
        <v>1966</v>
      </c>
      <c r="G110" s="4">
        <v>54</v>
      </c>
      <c r="H110" s="4">
        <v>1829</v>
      </c>
      <c r="I110" s="4">
        <v>0</v>
      </c>
      <c r="J110" s="4">
        <v>54</v>
      </c>
      <c r="K110" s="4">
        <v>46</v>
      </c>
    </row>
    <row r="111" spans="1:11" x14ac:dyDescent="0.3">
      <c r="A111" s="173"/>
      <c r="B111" s="2" t="s">
        <v>126</v>
      </c>
      <c r="C111" s="4">
        <v>10519</v>
      </c>
      <c r="D111" s="4">
        <v>2676</v>
      </c>
      <c r="E111" s="4">
        <v>9392</v>
      </c>
      <c r="F111" s="4">
        <v>1884</v>
      </c>
      <c r="G111" s="4">
        <v>53</v>
      </c>
      <c r="H111" s="4">
        <v>1399</v>
      </c>
      <c r="I111" s="4">
        <v>0</v>
      </c>
      <c r="J111" s="4">
        <v>53</v>
      </c>
      <c r="K111" s="4">
        <v>19</v>
      </c>
    </row>
    <row r="112" spans="1:11" x14ac:dyDescent="0.3">
      <c r="A112" s="173"/>
      <c r="B112" s="2" t="s">
        <v>127</v>
      </c>
      <c r="C112" s="4">
        <v>51593</v>
      </c>
      <c r="D112" s="4">
        <v>12545</v>
      </c>
      <c r="E112" s="4">
        <v>45788</v>
      </c>
      <c r="F112" s="4">
        <v>7331</v>
      </c>
      <c r="G112" s="4">
        <v>217</v>
      </c>
      <c r="H112" s="4">
        <v>3219</v>
      </c>
      <c r="I112" s="4">
        <v>0</v>
      </c>
      <c r="J112" s="4">
        <v>217</v>
      </c>
      <c r="K112" s="4">
        <v>63</v>
      </c>
    </row>
    <row r="113" spans="1:11" x14ac:dyDescent="0.3">
      <c r="A113" s="173"/>
      <c r="B113" s="2" t="s">
        <v>128</v>
      </c>
      <c r="C113" s="4">
        <v>39465</v>
      </c>
      <c r="D113" s="4">
        <v>11156</v>
      </c>
      <c r="E113" s="4">
        <v>59253</v>
      </c>
      <c r="F113" s="4">
        <v>8639</v>
      </c>
      <c r="G113" s="4">
        <v>85</v>
      </c>
      <c r="H113" s="4">
        <v>2558</v>
      </c>
      <c r="I113" s="4">
        <v>0</v>
      </c>
      <c r="J113" s="4">
        <v>85</v>
      </c>
      <c r="K113" s="4">
        <v>385</v>
      </c>
    </row>
    <row r="114" spans="1:11" x14ac:dyDescent="0.3">
      <c r="A114" s="173"/>
      <c r="B114" s="2" t="s">
        <v>129</v>
      </c>
      <c r="C114" s="4">
        <v>25975</v>
      </c>
      <c r="D114" s="4">
        <v>4809</v>
      </c>
      <c r="E114" s="4">
        <v>26427</v>
      </c>
      <c r="F114" s="4">
        <v>4660</v>
      </c>
      <c r="G114" s="4">
        <v>157</v>
      </c>
      <c r="H114" s="4">
        <v>930</v>
      </c>
      <c r="I114" s="4">
        <v>0</v>
      </c>
      <c r="J114" s="4">
        <v>157</v>
      </c>
      <c r="K114" s="4">
        <v>67</v>
      </c>
    </row>
    <row r="115" spans="1:11" x14ac:dyDescent="0.3">
      <c r="A115" s="173"/>
      <c r="B115" s="2" t="s">
        <v>130</v>
      </c>
      <c r="C115" s="4">
        <v>32297</v>
      </c>
      <c r="D115" s="4">
        <v>12767</v>
      </c>
      <c r="E115" s="4">
        <v>37105</v>
      </c>
      <c r="F115" s="4">
        <v>6977</v>
      </c>
      <c r="G115" s="4">
        <v>170</v>
      </c>
      <c r="H115" s="4">
        <v>2731</v>
      </c>
      <c r="I115" s="4">
        <v>0</v>
      </c>
      <c r="J115" s="4">
        <v>170</v>
      </c>
      <c r="K115" s="4">
        <v>52</v>
      </c>
    </row>
    <row r="116" spans="1:11" x14ac:dyDescent="0.3">
      <c r="A116" s="173"/>
      <c r="B116" s="2" t="s">
        <v>131</v>
      </c>
      <c r="C116" s="4">
        <v>25812</v>
      </c>
      <c r="D116" s="4">
        <v>7266</v>
      </c>
      <c r="E116" s="4">
        <v>26286</v>
      </c>
      <c r="F116" s="4">
        <v>6115</v>
      </c>
      <c r="G116" s="4">
        <v>371</v>
      </c>
      <c r="H116" s="4">
        <v>2665</v>
      </c>
      <c r="I116" s="4">
        <v>0</v>
      </c>
      <c r="J116" s="4">
        <v>371</v>
      </c>
      <c r="K116" s="4">
        <v>31</v>
      </c>
    </row>
    <row r="117" spans="1:11" x14ac:dyDescent="0.3">
      <c r="A117" s="173"/>
      <c r="B117" s="2" t="s">
        <v>132</v>
      </c>
      <c r="C117" s="4">
        <v>779</v>
      </c>
      <c r="D117" s="4">
        <v>86</v>
      </c>
      <c r="E117" s="4">
        <v>2373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</row>
    <row r="118" spans="1:11" x14ac:dyDescent="0.3">
      <c r="A118" s="173" t="s">
        <v>147</v>
      </c>
      <c r="B118" s="2" t="s">
        <v>134</v>
      </c>
      <c r="C118" s="4">
        <v>80473</v>
      </c>
      <c r="D118" s="4">
        <v>15686</v>
      </c>
      <c r="E118" s="4">
        <v>110971</v>
      </c>
      <c r="F118" s="4">
        <v>14703</v>
      </c>
      <c r="G118" s="4">
        <v>1121</v>
      </c>
      <c r="H118" s="4">
        <v>9435</v>
      </c>
      <c r="I118" s="4">
        <v>0</v>
      </c>
      <c r="J118" s="4">
        <v>1121</v>
      </c>
      <c r="K118" s="4">
        <v>1161</v>
      </c>
    </row>
    <row r="119" spans="1:11" x14ac:dyDescent="0.3">
      <c r="A119" s="173"/>
      <c r="B119" s="2" t="s">
        <v>135</v>
      </c>
      <c r="C119" s="4">
        <v>13764</v>
      </c>
      <c r="D119" s="4">
        <v>2199</v>
      </c>
      <c r="E119" s="4">
        <v>20653</v>
      </c>
      <c r="F119" s="4">
        <v>3975</v>
      </c>
      <c r="G119" s="4">
        <v>157</v>
      </c>
      <c r="H119" s="4">
        <v>4060</v>
      </c>
      <c r="I119" s="4">
        <v>0</v>
      </c>
      <c r="J119" s="4">
        <v>157</v>
      </c>
      <c r="K119" s="4">
        <v>472</v>
      </c>
    </row>
    <row r="120" spans="1:11" x14ac:dyDescent="0.3">
      <c r="A120" s="173"/>
      <c r="B120" s="2" t="s">
        <v>136</v>
      </c>
      <c r="C120" s="4">
        <v>3768</v>
      </c>
      <c r="D120" s="4">
        <v>1003</v>
      </c>
      <c r="E120" s="4">
        <v>3806</v>
      </c>
      <c r="F120" s="4">
        <v>879</v>
      </c>
      <c r="G120" s="4">
        <v>38</v>
      </c>
      <c r="H120" s="4">
        <v>313</v>
      </c>
      <c r="I120" s="4">
        <v>0</v>
      </c>
      <c r="J120" s="4">
        <v>38</v>
      </c>
      <c r="K120" s="4">
        <v>39</v>
      </c>
    </row>
    <row r="121" spans="1:11" x14ac:dyDescent="0.3">
      <c r="A121" s="173"/>
      <c r="B121" s="2" t="s">
        <v>137</v>
      </c>
      <c r="C121" s="4">
        <v>1924</v>
      </c>
      <c r="D121" s="4">
        <v>512</v>
      </c>
      <c r="E121" s="4">
        <v>2209</v>
      </c>
      <c r="F121" s="4">
        <v>335</v>
      </c>
      <c r="G121" s="4">
        <v>24</v>
      </c>
      <c r="H121" s="4">
        <v>190</v>
      </c>
      <c r="I121" s="4">
        <v>0</v>
      </c>
      <c r="J121" s="4">
        <v>24</v>
      </c>
      <c r="K121" s="4">
        <v>45</v>
      </c>
    </row>
    <row r="122" spans="1:11" x14ac:dyDescent="0.3">
      <c r="A122" s="173"/>
      <c r="B122" s="2" t="s">
        <v>138</v>
      </c>
      <c r="C122" s="4">
        <v>3807</v>
      </c>
      <c r="D122" s="4">
        <v>957</v>
      </c>
      <c r="E122" s="4">
        <v>4422</v>
      </c>
      <c r="F122" s="4">
        <v>677</v>
      </c>
      <c r="G122" s="4">
        <v>32</v>
      </c>
      <c r="H122" s="4">
        <v>676</v>
      </c>
      <c r="I122" s="4">
        <v>0</v>
      </c>
      <c r="J122" s="4">
        <v>32</v>
      </c>
      <c r="K122" s="4">
        <v>31</v>
      </c>
    </row>
    <row r="123" spans="1:11" x14ac:dyDescent="0.3">
      <c r="A123" s="173"/>
      <c r="B123" s="2" t="s">
        <v>139</v>
      </c>
      <c r="C123" s="4">
        <v>19104</v>
      </c>
      <c r="D123" s="4">
        <v>2792</v>
      </c>
      <c r="E123" s="4">
        <v>23922</v>
      </c>
      <c r="F123" s="4">
        <v>3278</v>
      </c>
      <c r="G123" s="4">
        <v>266</v>
      </c>
      <c r="H123" s="4">
        <v>4356</v>
      </c>
      <c r="I123" s="4">
        <v>0</v>
      </c>
      <c r="J123" s="4">
        <v>266</v>
      </c>
      <c r="K123" s="4">
        <v>125</v>
      </c>
    </row>
    <row r="124" spans="1:11" x14ac:dyDescent="0.3">
      <c r="A124" s="173"/>
      <c r="B124" s="2" t="s">
        <v>140</v>
      </c>
      <c r="C124" s="4">
        <v>1325</v>
      </c>
      <c r="D124" s="4">
        <v>522</v>
      </c>
      <c r="E124" s="4">
        <v>2443</v>
      </c>
      <c r="F124" s="4">
        <v>363</v>
      </c>
      <c r="G124" s="4">
        <v>24</v>
      </c>
      <c r="H124" s="4">
        <v>270</v>
      </c>
      <c r="I124" s="4">
        <v>0</v>
      </c>
      <c r="J124" s="4">
        <v>24</v>
      </c>
      <c r="K124" s="4">
        <v>28</v>
      </c>
    </row>
    <row r="125" spans="1:11" x14ac:dyDescent="0.3">
      <c r="A125" s="173"/>
      <c r="B125" s="2" t="s">
        <v>141</v>
      </c>
      <c r="C125" s="4">
        <v>12068</v>
      </c>
      <c r="D125" s="4">
        <v>3521</v>
      </c>
      <c r="E125" s="4">
        <v>12247</v>
      </c>
      <c r="F125" s="4">
        <v>4038</v>
      </c>
      <c r="G125" s="4">
        <v>96</v>
      </c>
      <c r="H125" s="4">
        <v>667</v>
      </c>
      <c r="I125" s="4">
        <v>0</v>
      </c>
      <c r="J125" s="4">
        <v>96</v>
      </c>
      <c r="K125" s="4">
        <v>84</v>
      </c>
    </row>
    <row r="126" spans="1:11" x14ac:dyDescent="0.3">
      <c r="A126" s="173"/>
      <c r="B126" s="2" t="s">
        <v>142</v>
      </c>
      <c r="C126" s="4">
        <v>3818</v>
      </c>
      <c r="D126" s="4">
        <v>1211</v>
      </c>
      <c r="E126" s="4">
        <v>3034</v>
      </c>
      <c r="F126" s="4">
        <v>451</v>
      </c>
      <c r="G126" s="4">
        <v>37</v>
      </c>
      <c r="H126" s="4">
        <v>286</v>
      </c>
      <c r="I126" s="4">
        <v>0</v>
      </c>
      <c r="J126" s="4">
        <v>37</v>
      </c>
      <c r="K126" s="4">
        <v>36</v>
      </c>
    </row>
    <row r="127" spans="1:11" x14ac:dyDescent="0.3">
      <c r="A127" s="173"/>
      <c r="B127" s="2" t="s">
        <v>143</v>
      </c>
      <c r="C127" s="4">
        <v>10802</v>
      </c>
      <c r="D127" s="4">
        <v>2370</v>
      </c>
      <c r="E127" s="4">
        <v>11309</v>
      </c>
      <c r="F127" s="4">
        <v>2147</v>
      </c>
      <c r="G127" s="4">
        <v>114</v>
      </c>
      <c r="H127" s="4">
        <v>685</v>
      </c>
      <c r="I127" s="4">
        <v>0</v>
      </c>
      <c r="J127" s="4">
        <v>114</v>
      </c>
      <c r="K127" s="4">
        <v>176</v>
      </c>
    </row>
    <row r="128" spans="1:11" x14ac:dyDescent="0.3">
      <c r="A128" s="173"/>
      <c r="B128" s="2" t="s">
        <v>144</v>
      </c>
      <c r="C128" s="4">
        <v>3243</v>
      </c>
      <c r="D128" s="4">
        <v>500</v>
      </c>
      <c r="E128" s="4">
        <v>4530</v>
      </c>
      <c r="F128" s="4">
        <v>1008</v>
      </c>
      <c r="G128" s="4">
        <v>35</v>
      </c>
      <c r="H128" s="4">
        <v>350</v>
      </c>
      <c r="I128" s="4">
        <v>0</v>
      </c>
      <c r="J128" s="4">
        <v>35</v>
      </c>
      <c r="K128" s="4">
        <v>17</v>
      </c>
    </row>
    <row r="129" spans="1:11" x14ac:dyDescent="0.3">
      <c r="A129" s="173"/>
      <c r="B129" s="2" t="s">
        <v>145</v>
      </c>
      <c r="C129" s="4">
        <v>7334</v>
      </c>
      <c r="D129" s="4">
        <v>2016</v>
      </c>
      <c r="E129" s="4">
        <v>10865</v>
      </c>
      <c r="F129" s="4">
        <v>1850</v>
      </c>
      <c r="G129" s="4">
        <v>85</v>
      </c>
      <c r="H129" s="4">
        <v>3822</v>
      </c>
      <c r="I129" s="4">
        <v>0</v>
      </c>
      <c r="J129" s="4">
        <v>85</v>
      </c>
      <c r="K129" s="4">
        <v>12</v>
      </c>
    </row>
    <row r="130" spans="1:11" x14ac:dyDescent="0.3">
      <c r="A130" s="173"/>
      <c r="B130" s="2" t="s">
        <v>146</v>
      </c>
      <c r="C130" s="4">
        <v>638</v>
      </c>
      <c r="D130" s="4">
        <v>70</v>
      </c>
      <c r="E130" s="4">
        <v>997</v>
      </c>
      <c r="F130" s="4">
        <v>136</v>
      </c>
      <c r="G130" s="4">
        <v>7</v>
      </c>
      <c r="H130" s="4">
        <v>47</v>
      </c>
      <c r="I130" s="4">
        <v>0</v>
      </c>
      <c r="J130" s="4">
        <v>7</v>
      </c>
      <c r="K130" s="4">
        <v>3</v>
      </c>
    </row>
    <row r="131" spans="1:11" x14ac:dyDescent="0.3">
      <c r="A131" s="173" t="s">
        <v>161</v>
      </c>
      <c r="B131" s="1" t="s">
        <v>148</v>
      </c>
      <c r="C131" s="4">
        <v>140821</v>
      </c>
      <c r="D131" s="4">
        <v>22420</v>
      </c>
      <c r="E131" s="4">
        <v>149658</v>
      </c>
      <c r="F131" s="4">
        <v>12023</v>
      </c>
      <c r="G131" s="4">
        <v>1529</v>
      </c>
      <c r="H131" s="4">
        <v>10658</v>
      </c>
      <c r="I131" s="4">
        <v>0</v>
      </c>
      <c r="J131" s="4">
        <v>1529</v>
      </c>
      <c r="K131" s="4">
        <v>1981</v>
      </c>
    </row>
    <row r="132" spans="1:11" x14ac:dyDescent="0.3">
      <c r="A132" s="173"/>
      <c r="B132" s="1" t="s">
        <v>149</v>
      </c>
      <c r="C132" s="4">
        <v>14666</v>
      </c>
      <c r="D132" s="4">
        <v>1999</v>
      </c>
      <c r="E132" s="4">
        <v>12507</v>
      </c>
      <c r="F132" s="4">
        <v>1847</v>
      </c>
      <c r="G132" s="4">
        <v>52</v>
      </c>
      <c r="H132" s="4">
        <v>781</v>
      </c>
      <c r="I132" s="4">
        <v>0</v>
      </c>
      <c r="J132" s="4">
        <v>52</v>
      </c>
      <c r="K132" s="4">
        <v>200</v>
      </c>
    </row>
    <row r="133" spans="1:11" x14ac:dyDescent="0.3">
      <c r="A133" s="173"/>
      <c r="B133" s="1" t="s">
        <v>150</v>
      </c>
      <c r="C133" s="4">
        <v>20502</v>
      </c>
      <c r="D133" s="4">
        <v>2745</v>
      </c>
      <c r="E133" s="4">
        <v>16690</v>
      </c>
      <c r="F133" s="4">
        <v>7499</v>
      </c>
      <c r="G133" s="4">
        <v>182</v>
      </c>
      <c r="H133" s="4">
        <v>1072</v>
      </c>
      <c r="I133" s="4">
        <v>0</v>
      </c>
      <c r="J133" s="4">
        <v>182</v>
      </c>
      <c r="K133" s="4">
        <v>73</v>
      </c>
    </row>
    <row r="134" spans="1:11" x14ac:dyDescent="0.3">
      <c r="A134" s="173"/>
      <c r="B134" s="1" t="s">
        <v>151</v>
      </c>
      <c r="C134" s="4">
        <v>35407</v>
      </c>
      <c r="D134" s="4">
        <v>5012</v>
      </c>
      <c r="E134" s="4">
        <v>31498</v>
      </c>
      <c r="F134" s="4">
        <v>7097</v>
      </c>
      <c r="G134" s="4">
        <v>514</v>
      </c>
      <c r="H134" s="4">
        <v>1827</v>
      </c>
      <c r="I134" s="4">
        <v>0</v>
      </c>
      <c r="J134" s="4">
        <v>514</v>
      </c>
      <c r="K134" s="4">
        <v>231</v>
      </c>
    </row>
    <row r="135" spans="1:11" x14ac:dyDescent="0.3">
      <c r="A135" s="173"/>
      <c r="B135" s="1" t="s">
        <v>152</v>
      </c>
      <c r="C135" s="4">
        <v>44387</v>
      </c>
      <c r="D135" s="4">
        <v>4475</v>
      </c>
      <c r="E135" s="4">
        <v>39065</v>
      </c>
      <c r="F135" s="4">
        <v>11222</v>
      </c>
      <c r="G135" s="4">
        <v>569</v>
      </c>
      <c r="H135" s="4">
        <v>6847</v>
      </c>
      <c r="I135" s="4">
        <v>0</v>
      </c>
      <c r="J135" s="4">
        <v>569</v>
      </c>
      <c r="K135" s="4">
        <v>225</v>
      </c>
    </row>
    <row r="136" spans="1:11" x14ac:dyDescent="0.3">
      <c r="A136" s="173"/>
      <c r="B136" s="1" t="s">
        <v>153</v>
      </c>
      <c r="C136" s="4">
        <v>4121</v>
      </c>
      <c r="D136" s="4">
        <v>416</v>
      </c>
      <c r="E136" s="4">
        <v>3223</v>
      </c>
      <c r="F136" s="4">
        <v>1016</v>
      </c>
      <c r="G136" s="4">
        <v>31</v>
      </c>
      <c r="H136" s="4">
        <v>333</v>
      </c>
      <c r="I136" s="4">
        <v>0</v>
      </c>
      <c r="J136" s="4">
        <v>31</v>
      </c>
      <c r="K136" s="4">
        <v>35</v>
      </c>
    </row>
    <row r="137" spans="1:11" x14ac:dyDescent="0.3">
      <c r="A137" s="173"/>
      <c r="B137" s="1" t="s">
        <v>154</v>
      </c>
      <c r="C137" s="4">
        <v>17632</v>
      </c>
      <c r="D137" s="4">
        <v>1886</v>
      </c>
      <c r="E137" s="4">
        <v>15496</v>
      </c>
      <c r="F137" s="4">
        <v>3391</v>
      </c>
      <c r="G137" s="4">
        <v>202</v>
      </c>
      <c r="H137" s="4">
        <v>6031</v>
      </c>
      <c r="I137" s="4">
        <v>0</v>
      </c>
      <c r="J137" s="4">
        <v>202</v>
      </c>
      <c r="K137" s="4">
        <v>127</v>
      </c>
    </row>
    <row r="138" spans="1:11" x14ac:dyDescent="0.3">
      <c r="A138" s="173"/>
      <c r="B138" s="1" t="s">
        <v>155</v>
      </c>
      <c r="C138" s="4">
        <v>17850</v>
      </c>
      <c r="D138" s="4">
        <v>1895</v>
      </c>
      <c r="E138" s="4">
        <v>15727</v>
      </c>
      <c r="F138" s="4">
        <v>2224</v>
      </c>
      <c r="G138" s="4">
        <v>130</v>
      </c>
      <c r="H138" s="4">
        <v>4105</v>
      </c>
      <c r="I138" s="4">
        <v>0</v>
      </c>
      <c r="J138" s="4">
        <v>130</v>
      </c>
      <c r="K138" s="4">
        <v>18</v>
      </c>
    </row>
    <row r="139" spans="1:11" x14ac:dyDescent="0.3">
      <c r="A139" s="173"/>
      <c r="B139" s="1" t="s">
        <v>156</v>
      </c>
      <c r="C139" s="4">
        <v>26581</v>
      </c>
      <c r="D139" s="4">
        <v>2815</v>
      </c>
      <c r="E139" s="4">
        <v>20975</v>
      </c>
      <c r="F139" s="4">
        <v>5406</v>
      </c>
      <c r="G139" s="4">
        <v>264</v>
      </c>
      <c r="H139" s="4">
        <v>8194</v>
      </c>
      <c r="I139" s="4">
        <v>0</v>
      </c>
      <c r="J139" s="4">
        <v>264</v>
      </c>
      <c r="K139" s="4">
        <v>97</v>
      </c>
    </row>
    <row r="140" spans="1:11" x14ac:dyDescent="0.3">
      <c r="A140" s="173"/>
      <c r="B140" s="1" t="s">
        <v>157</v>
      </c>
      <c r="C140" s="4">
        <v>27046</v>
      </c>
      <c r="D140" s="4">
        <v>3286</v>
      </c>
      <c r="E140" s="4">
        <v>20052</v>
      </c>
      <c r="F140" s="4">
        <v>4868</v>
      </c>
      <c r="G140" s="4">
        <v>241</v>
      </c>
      <c r="H140" s="4">
        <v>7484</v>
      </c>
      <c r="I140" s="4">
        <v>0</v>
      </c>
      <c r="J140" s="4">
        <v>241</v>
      </c>
      <c r="K140" s="4">
        <v>16</v>
      </c>
    </row>
    <row r="141" spans="1:11" x14ac:dyDescent="0.3">
      <c r="A141" s="173"/>
      <c r="B141" s="1" t="s">
        <v>158</v>
      </c>
      <c r="C141" s="4">
        <v>13786</v>
      </c>
      <c r="D141" s="4">
        <v>2022</v>
      </c>
      <c r="E141" s="4">
        <v>10464</v>
      </c>
      <c r="F141" s="4">
        <v>1584</v>
      </c>
      <c r="G141" s="4">
        <v>90</v>
      </c>
      <c r="H141" s="4">
        <v>3032</v>
      </c>
      <c r="I141" s="4">
        <v>0</v>
      </c>
      <c r="J141" s="4">
        <v>90</v>
      </c>
      <c r="K141" s="4">
        <v>55</v>
      </c>
    </row>
    <row r="142" spans="1:11" x14ac:dyDescent="0.3">
      <c r="A142" s="173"/>
      <c r="B142" s="1" t="s">
        <v>159</v>
      </c>
      <c r="C142" s="4">
        <v>10755</v>
      </c>
      <c r="D142" s="4">
        <v>681</v>
      </c>
      <c r="E142" s="4">
        <v>8539</v>
      </c>
      <c r="F142" s="4">
        <v>1724</v>
      </c>
      <c r="G142" s="4">
        <v>300</v>
      </c>
      <c r="H142" s="4">
        <v>3811</v>
      </c>
      <c r="I142" s="4">
        <v>0</v>
      </c>
      <c r="J142" s="4">
        <v>300</v>
      </c>
      <c r="K142" s="4">
        <v>23</v>
      </c>
    </row>
    <row r="143" spans="1:11" ht="27" x14ac:dyDescent="0.3">
      <c r="A143" s="173"/>
      <c r="B143" s="1" t="s">
        <v>160</v>
      </c>
      <c r="C143" s="4">
        <v>25862</v>
      </c>
      <c r="D143" s="4">
        <v>4477</v>
      </c>
      <c r="E143" s="4">
        <v>14822</v>
      </c>
      <c r="F143" s="4">
        <v>10036</v>
      </c>
      <c r="G143" s="4">
        <v>219</v>
      </c>
      <c r="H143" s="4">
        <v>11450</v>
      </c>
      <c r="I143" s="4">
        <v>0</v>
      </c>
      <c r="J143" s="4">
        <v>219</v>
      </c>
      <c r="K143" s="4">
        <v>46</v>
      </c>
    </row>
    <row r="144" spans="1:11" x14ac:dyDescent="0.3">
      <c r="A144" s="173" t="s">
        <v>176</v>
      </c>
      <c r="B144" s="1" t="s">
        <v>162</v>
      </c>
      <c r="C144" s="4">
        <v>129705</v>
      </c>
      <c r="D144" s="4">
        <v>17356</v>
      </c>
      <c r="E144" s="4">
        <v>164957</v>
      </c>
      <c r="F144" s="4">
        <v>11417</v>
      </c>
      <c r="G144" s="4">
        <v>1072</v>
      </c>
      <c r="H144" s="4">
        <v>28313</v>
      </c>
      <c r="I144" s="4">
        <v>0</v>
      </c>
      <c r="J144" s="4">
        <v>1072</v>
      </c>
      <c r="K144" s="4">
        <v>2914</v>
      </c>
    </row>
    <row r="145" spans="1:11" x14ac:dyDescent="0.3">
      <c r="A145" s="173"/>
      <c r="B145" s="1" t="s">
        <v>163</v>
      </c>
      <c r="C145" s="4">
        <v>21685</v>
      </c>
      <c r="D145" s="4">
        <v>3378</v>
      </c>
      <c r="E145" s="4">
        <v>27530</v>
      </c>
      <c r="F145" s="4">
        <v>3578</v>
      </c>
      <c r="G145" s="4">
        <v>194</v>
      </c>
      <c r="H145" s="4">
        <v>5588</v>
      </c>
      <c r="I145" s="4">
        <v>0</v>
      </c>
      <c r="J145" s="4">
        <v>194</v>
      </c>
      <c r="K145" s="4">
        <v>44</v>
      </c>
    </row>
    <row r="146" spans="1:11" x14ac:dyDescent="0.3">
      <c r="A146" s="173"/>
      <c r="B146" s="1" t="s">
        <v>164</v>
      </c>
      <c r="C146" s="4">
        <v>13760</v>
      </c>
      <c r="D146" s="4">
        <v>1633</v>
      </c>
      <c r="E146" s="4">
        <v>17333</v>
      </c>
      <c r="F146" s="4">
        <v>1897</v>
      </c>
      <c r="G146" s="4">
        <v>79</v>
      </c>
      <c r="H146" s="4">
        <v>2877</v>
      </c>
      <c r="I146" s="4">
        <v>0</v>
      </c>
      <c r="J146" s="4">
        <v>79</v>
      </c>
      <c r="K146" s="4">
        <v>105</v>
      </c>
    </row>
    <row r="147" spans="1:11" x14ac:dyDescent="0.3">
      <c r="A147" s="173"/>
      <c r="B147" s="1" t="s">
        <v>165</v>
      </c>
      <c r="C147" s="4">
        <v>28199</v>
      </c>
      <c r="D147" s="4">
        <v>5949</v>
      </c>
      <c r="E147" s="4">
        <v>29846</v>
      </c>
      <c r="F147" s="4">
        <v>4293</v>
      </c>
      <c r="G147" s="4">
        <v>152</v>
      </c>
      <c r="H147" s="4">
        <v>7112</v>
      </c>
      <c r="I147" s="4">
        <v>0</v>
      </c>
      <c r="J147" s="4">
        <v>152</v>
      </c>
      <c r="K147" s="4">
        <v>402</v>
      </c>
    </row>
    <row r="148" spans="1:11" x14ac:dyDescent="0.3">
      <c r="A148" s="173"/>
      <c r="B148" s="1" t="s">
        <v>166</v>
      </c>
      <c r="C148" s="4">
        <v>23630</v>
      </c>
      <c r="D148" s="4">
        <v>6630</v>
      </c>
      <c r="E148" s="4">
        <v>22290</v>
      </c>
      <c r="F148" s="4">
        <v>5880</v>
      </c>
      <c r="G148" s="4">
        <v>276</v>
      </c>
      <c r="H148" s="4">
        <v>8680</v>
      </c>
      <c r="I148" s="4">
        <v>0</v>
      </c>
      <c r="J148" s="4">
        <v>276</v>
      </c>
      <c r="K148" s="4">
        <v>332</v>
      </c>
    </row>
    <row r="149" spans="1:11" x14ac:dyDescent="0.3">
      <c r="A149" s="173"/>
      <c r="B149" s="1" t="s">
        <v>167</v>
      </c>
      <c r="C149" s="4">
        <v>26445</v>
      </c>
      <c r="D149" s="4">
        <v>3562</v>
      </c>
      <c r="E149" s="4">
        <v>26325</v>
      </c>
      <c r="F149" s="4">
        <v>4214</v>
      </c>
      <c r="G149" s="4">
        <v>192</v>
      </c>
      <c r="H149" s="4">
        <v>6607</v>
      </c>
      <c r="I149" s="4">
        <v>0</v>
      </c>
      <c r="J149" s="4">
        <v>192</v>
      </c>
      <c r="K149" s="4">
        <v>13</v>
      </c>
    </row>
    <row r="150" spans="1:11" x14ac:dyDescent="0.3">
      <c r="A150" s="173"/>
      <c r="B150" s="1" t="s">
        <v>168</v>
      </c>
      <c r="C150" s="4">
        <v>32613</v>
      </c>
      <c r="D150" s="4">
        <v>3971</v>
      </c>
      <c r="E150" s="4">
        <v>23893</v>
      </c>
      <c r="F150" s="4">
        <v>4303</v>
      </c>
      <c r="G150" s="4">
        <v>350</v>
      </c>
      <c r="H150" s="4">
        <v>7166</v>
      </c>
      <c r="I150" s="4">
        <v>0</v>
      </c>
      <c r="J150" s="4">
        <v>350</v>
      </c>
      <c r="K150" s="4">
        <v>42</v>
      </c>
    </row>
    <row r="151" spans="1:11" x14ac:dyDescent="0.3">
      <c r="A151" s="173"/>
      <c r="B151" s="1" t="s">
        <v>169</v>
      </c>
      <c r="C151" s="4">
        <v>10360</v>
      </c>
      <c r="D151" s="4">
        <v>1455</v>
      </c>
      <c r="E151" s="4">
        <v>5197</v>
      </c>
      <c r="F151" s="4">
        <v>1998</v>
      </c>
      <c r="G151" s="4">
        <v>131</v>
      </c>
      <c r="H151" s="4">
        <v>2894</v>
      </c>
      <c r="I151" s="4">
        <v>0</v>
      </c>
      <c r="J151" s="4">
        <v>131</v>
      </c>
      <c r="K151" s="4">
        <v>64</v>
      </c>
    </row>
    <row r="152" spans="1:11" x14ac:dyDescent="0.3">
      <c r="A152" s="173"/>
      <c r="B152" s="1" t="s">
        <v>170</v>
      </c>
      <c r="C152" s="4">
        <v>19118</v>
      </c>
      <c r="D152" s="4">
        <v>3420</v>
      </c>
      <c r="E152" s="4">
        <v>15604</v>
      </c>
      <c r="F152" s="4">
        <v>3304</v>
      </c>
      <c r="G152" s="4">
        <v>311</v>
      </c>
      <c r="H152" s="4">
        <v>5823</v>
      </c>
      <c r="I152" s="4">
        <v>0</v>
      </c>
      <c r="J152" s="4">
        <v>311</v>
      </c>
      <c r="K152" s="4">
        <v>615</v>
      </c>
    </row>
    <row r="153" spans="1:11" x14ac:dyDescent="0.3">
      <c r="A153" s="173"/>
      <c r="B153" s="1" t="s">
        <v>171</v>
      </c>
      <c r="C153" s="4">
        <v>19758</v>
      </c>
      <c r="D153" s="4">
        <v>5756</v>
      </c>
      <c r="E153" s="4">
        <v>21409</v>
      </c>
      <c r="F153" s="4">
        <v>4163</v>
      </c>
      <c r="G153" s="4">
        <v>278</v>
      </c>
      <c r="H153" s="4">
        <v>7363</v>
      </c>
      <c r="I153" s="4">
        <v>0</v>
      </c>
      <c r="J153" s="4">
        <v>278</v>
      </c>
      <c r="K153" s="4">
        <v>131</v>
      </c>
    </row>
    <row r="154" spans="1:11" x14ac:dyDescent="0.3">
      <c r="A154" s="173"/>
      <c r="B154" s="1" t="s">
        <v>172</v>
      </c>
      <c r="C154" s="4">
        <v>18994</v>
      </c>
      <c r="D154" s="4">
        <v>4482</v>
      </c>
      <c r="E154" s="4">
        <v>17129</v>
      </c>
      <c r="F154" s="4">
        <v>5889</v>
      </c>
      <c r="G154" s="4">
        <v>176</v>
      </c>
      <c r="H154" s="4">
        <v>7588</v>
      </c>
      <c r="I154" s="4">
        <v>0</v>
      </c>
      <c r="J154" s="4">
        <v>176</v>
      </c>
      <c r="K154" s="4">
        <v>209</v>
      </c>
    </row>
    <row r="155" spans="1:11" x14ac:dyDescent="0.3">
      <c r="A155" s="173"/>
      <c r="B155" s="1" t="s">
        <v>173</v>
      </c>
      <c r="C155" s="4">
        <v>19795</v>
      </c>
      <c r="D155" s="4">
        <v>3608</v>
      </c>
      <c r="E155" s="4">
        <v>17278</v>
      </c>
      <c r="F155" s="4">
        <v>6346</v>
      </c>
      <c r="G155" s="4">
        <v>346</v>
      </c>
      <c r="H155" s="4">
        <v>8675</v>
      </c>
      <c r="I155" s="4">
        <v>0</v>
      </c>
      <c r="J155" s="4">
        <v>346</v>
      </c>
      <c r="K155" s="4">
        <v>70</v>
      </c>
    </row>
    <row r="156" spans="1:11" x14ac:dyDescent="0.3">
      <c r="A156" s="173"/>
      <c r="B156" s="1" t="s">
        <v>174</v>
      </c>
      <c r="C156" s="4">
        <v>17184</v>
      </c>
      <c r="D156" s="4">
        <v>3408</v>
      </c>
      <c r="E156" s="4">
        <v>15077</v>
      </c>
      <c r="F156" s="4">
        <v>4368</v>
      </c>
      <c r="G156" s="4">
        <v>122</v>
      </c>
      <c r="H156" s="4">
        <v>5955</v>
      </c>
      <c r="I156" s="4">
        <v>0</v>
      </c>
      <c r="J156" s="4">
        <v>122</v>
      </c>
      <c r="K156" s="4">
        <v>61</v>
      </c>
    </row>
    <row r="157" spans="1:11" ht="27" x14ac:dyDescent="0.3">
      <c r="A157" s="173"/>
      <c r="B157" s="1" t="s">
        <v>175</v>
      </c>
      <c r="C157" s="4">
        <v>10973</v>
      </c>
      <c r="D157" s="4">
        <v>2655</v>
      </c>
      <c r="E157" s="4">
        <v>5984</v>
      </c>
      <c r="F157" s="4">
        <v>3289</v>
      </c>
      <c r="G157" s="4">
        <v>113</v>
      </c>
      <c r="H157" s="4">
        <v>4062</v>
      </c>
      <c r="I157" s="4">
        <v>0</v>
      </c>
      <c r="J157" s="4">
        <v>113</v>
      </c>
      <c r="K157" s="4">
        <v>94</v>
      </c>
    </row>
    <row r="158" spans="1:11" x14ac:dyDescent="0.3">
      <c r="A158" s="173" t="s">
        <v>186</v>
      </c>
      <c r="B158" s="1" t="s">
        <v>177</v>
      </c>
      <c r="C158" s="4">
        <v>84474</v>
      </c>
      <c r="D158" s="4">
        <v>15705</v>
      </c>
      <c r="E158" s="4">
        <v>107669</v>
      </c>
      <c r="F158" s="4">
        <v>13956</v>
      </c>
      <c r="G158" s="4">
        <v>435</v>
      </c>
      <c r="H158" s="4">
        <v>29596</v>
      </c>
      <c r="I158" s="4">
        <v>0</v>
      </c>
      <c r="J158" s="4">
        <v>435</v>
      </c>
      <c r="K158" s="4">
        <v>493</v>
      </c>
    </row>
    <row r="159" spans="1:11" x14ac:dyDescent="0.3">
      <c r="A159" s="173"/>
      <c r="B159" s="1" t="s">
        <v>178</v>
      </c>
      <c r="C159" s="4">
        <v>23648</v>
      </c>
      <c r="D159" s="4">
        <v>4907</v>
      </c>
      <c r="E159" s="4">
        <v>19816</v>
      </c>
      <c r="F159" s="4">
        <v>2541</v>
      </c>
      <c r="G159" s="4">
        <v>170</v>
      </c>
      <c r="H159" s="4">
        <v>5750</v>
      </c>
      <c r="I159" s="4">
        <v>0</v>
      </c>
      <c r="J159" s="4">
        <v>170</v>
      </c>
      <c r="K159" s="4">
        <v>621</v>
      </c>
    </row>
    <row r="160" spans="1:11" x14ac:dyDescent="0.3">
      <c r="A160" s="173"/>
      <c r="B160" s="1" t="s">
        <v>179</v>
      </c>
      <c r="C160" s="4">
        <v>7446</v>
      </c>
      <c r="D160" s="4">
        <v>1505</v>
      </c>
      <c r="E160" s="4">
        <v>9670</v>
      </c>
      <c r="F160" s="4">
        <v>1740</v>
      </c>
      <c r="G160" s="4">
        <v>116</v>
      </c>
      <c r="H160" s="4">
        <v>4248</v>
      </c>
      <c r="I160" s="4">
        <v>0</v>
      </c>
      <c r="J160" s="4">
        <v>116</v>
      </c>
      <c r="K160" s="4">
        <v>34</v>
      </c>
    </row>
    <row r="161" spans="1:11" x14ac:dyDescent="0.3">
      <c r="A161" s="173"/>
      <c r="B161" s="1" t="s">
        <v>180</v>
      </c>
      <c r="C161" s="4">
        <v>2489</v>
      </c>
      <c r="D161" s="4">
        <v>803</v>
      </c>
      <c r="E161" s="4">
        <v>3510</v>
      </c>
      <c r="F161" s="4">
        <v>663</v>
      </c>
      <c r="G161" s="4">
        <v>26</v>
      </c>
      <c r="H161" s="4">
        <v>1159</v>
      </c>
      <c r="I161" s="4">
        <v>0</v>
      </c>
      <c r="J161" s="4">
        <v>26</v>
      </c>
      <c r="K161" s="4">
        <v>30</v>
      </c>
    </row>
    <row r="162" spans="1:11" x14ac:dyDescent="0.3">
      <c r="A162" s="173"/>
      <c r="B162" s="1" t="s">
        <v>181</v>
      </c>
      <c r="C162" s="4">
        <v>8143</v>
      </c>
      <c r="D162" s="4">
        <v>1974</v>
      </c>
      <c r="E162" s="4">
        <v>7858</v>
      </c>
      <c r="F162" s="4">
        <v>1811</v>
      </c>
      <c r="G162" s="4">
        <v>69</v>
      </c>
      <c r="H162" s="4">
        <v>2925</v>
      </c>
      <c r="I162" s="4">
        <v>0</v>
      </c>
      <c r="J162" s="4">
        <v>69</v>
      </c>
      <c r="K162" s="4">
        <v>85</v>
      </c>
    </row>
    <row r="163" spans="1:11" x14ac:dyDescent="0.3">
      <c r="A163" s="173"/>
      <c r="B163" s="1" t="s">
        <v>182</v>
      </c>
      <c r="C163" s="4">
        <v>3349</v>
      </c>
      <c r="D163" s="4">
        <v>900</v>
      </c>
      <c r="E163" s="4">
        <v>3267</v>
      </c>
      <c r="F163" s="4">
        <v>1035</v>
      </c>
      <c r="G163" s="4">
        <v>61</v>
      </c>
      <c r="H163" s="4">
        <v>1795</v>
      </c>
      <c r="I163" s="4">
        <v>0</v>
      </c>
      <c r="J163" s="4">
        <v>61</v>
      </c>
      <c r="K163" s="4">
        <v>35</v>
      </c>
    </row>
    <row r="164" spans="1:11" x14ac:dyDescent="0.3">
      <c r="A164" s="173"/>
      <c r="B164" s="1" t="s">
        <v>183</v>
      </c>
      <c r="C164" s="4">
        <v>10183</v>
      </c>
      <c r="D164" s="4">
        <v>1176</v>
      </c>
      <c r="E164" s="4">
        <v>10722</v>
      </c>
      <c r="F164" s="4">
        <v>1690</v>
      </c>
      <c r="G164" s="4">
        <v>73</v>
      </c>
      <c r="H164" s="4">
        <v>2854</v>
      </c>
      <c r="I164" s="4">
        <v>0</v>
      </c>
      <c r="J164" s="4">
        <v>73</v>
      </c>
      <c r="K164" s="4">
        <v>59</v>
      </c>
    </row>
    <row r="165" spans="1:11" x14ac:dyDescent="0.3">
      <c r="A165" s="173"/>
      <c r="B165" s="1" t="s">
        <v>184</v>
      </c>
      <c r="C165" s="4">
        <v>5867</v>
      </c>
      <c r="D165" s="4">
        <v>811</v>
      </c>
      <c r="E165" s="4">
        <v>6197</v>
      </c>
      <c r="F165" s="4">
        <v>1554</v>
      </c>
      <c r="G165" s="4">
        <v>50</v>
      </c>
      <c r="H165" s="4">
        <v>2045</v>
      </c>
      <c r="I165" s="4">
        <v>0</v>
      </c>
      <c r="J165" s="4">
        <v>50</v>
      </c>
      <c r="K165" s="4">
        <v>22</v>
      </c>
    </row>
    <row r="166" spans="1:11" ht="27" x14ac:dyDescent="0.3">
      <c r="A166" s="173"/>
      <c r="B166" s="1" t="s">
        <v>185</v>
      </c>
      <c r="C166" s="4">
        <v>14278</v>
      </c>
      <c r="D166" s="4">
        <v>2455</v>
      </c>
      <c r="E166" s="4">
        <v>10486</v>
      </c>
      <c r="F166" s="4">
        <v>2268</v>
      </c>
      <c r="G166" s="4">
        <v>74</v>
      </c>
      <c r="H166" s="4">
        <v>3319</v>
      </c>
      <c r="I166" s="4">
        <v>0</v>
      </c>
      <c r="J166" s="4">
        <v>74</v>
      </c>
      <c r="K166" s="4">
        <v>168</v>
      </c>
    </row>
    <row r="167" spans="1:11" x14ac:dyDescent="0.3">
      <c r="A167" s="173" t="s">
        <v>200</v>
      </c>
      <c r="B167" s="2" t="s">
        <v>187</v>
      </c>
      <c r="C167" s="4">
        <v>79594</v>
      </c>
      <c r="D167" s="4">
        <v>15039</v>
      </c>
      <c r="E167" s="4">
        <v>133508</v>
      </c>
      <c r="F167" s="4">
        <v>9149</v>
      </c>
      <c r="G167" s="4">
        <v>913</v>
      </c>
      <c r="H167" s="4">
        <v>24147</v>
      </c>
      <c r="I167" s="4">
        <v>0</v>
      </c>
      <c r="J167" s="4">
        <v>913</v>
      </c>
      <c r="K167" s="4">
        <v>1744</v>
      </c>
    </row>
    <row r="168" spans="1:11" x14ac:dyDescent="0.3">
      <c r="A168" s="173"/>
      <c r="B168" s="2" t="s">
        <v>188</v>
      </c>
      <c r="C168" s="4">
        <v>69999</v>
      </c>
      <c r="D168" s="4">
        <v>12931</v>
      </c>
      <c r="E168" s="4">
        <v>100816</v>
      </c>
      <c r="F168" s="4">
        <v>5790</v>
      </c>
      <c r="G168" s="4">
        <v>1210</v>
      </c>
      <c r="H168" s="4">
        <v>16492</v>
      </c>
      <c r="I168" s="4">
        <v>0</v>
      </c>
      <c r="J168" s="4">
        <v>1210</v>
      </c>
      <c r="K168" s="4">
        <v>628</v>
      </c>
    </row>
    <row r="169" spans="1:11" x14ac:dyDescent="0.3">
      <c r="A169" s="173"/>
      <c r="B169" s="2" t="s">
        <v>189</v>
      </c>
      <c r="C169" s="4">
        <v>46145</v>
      </c>
      <c r="D169" s="4">
        <v>18686</v>
      </c>
      <c r="E169" s="4">
        <v>82730</v>
      </c>
      <c r="F169" s="4">
        <v>9603</v>
      </c>
      <c r="G169" s="4">
        <v>1583</v>
      </c>
      <c r="H169" s="4">
        <v>26294</v>
      </c>
      <c r="I169" s="4">
        <v>0</v>
      </c>
      <c r="J169" s="4">
        <v>1583</v>
      </c>
      <c r="K169" s="4">
        <v>107</v>
      </c>
    </row>
    <row r="170" spans="1:11" x14ac:dyDescent="0.3">
      <c r="A170" s="173"/>
      <c r="B170" s="2" t="s">
        <v>190</v>
      </c>
      <c r="C170" s="4">
        <v>47658</v>
      </c>
      <c r="D170" s="4">
        <v>8016</v>
      </c>
      <c r="E170" s="4">
        <v>64812</v>
      </c>
      <c r="F170" s="4">
        <v>4560</v>
      </c>
      <c r="G170" s="4">
        <v>831</v>
      </c>
      <c r="H170" s="4">
        <v>9922</v>
      </c>
      <c r="I170" s="4">
        <v>0</v>
      </c>
      <c r="J170" s="4">
        <v>831</v>
      </c>
      <c r="K170" s="4">
        <v>424</v>
      </c>
    </row>
    <row r="171" spans="1:11" x14ac:dyDescent="0.3">
      <c r="A171" s="173"/>
      <c r="B171" s="2" t="s">
        <v>191</v>
      </c>
      <c r="C171" s="4">
        <v>14937</v>
      </c>
      <c r="D171" s="4">
        <v>27434</v>
      </c>
      <c r="E171" s="4">
        <v>246276</v>
      </c>
      <c r="F171" s="4">
        <v>12117</v>
      </c>
      <c r="G171" s="4">
        <v>2260</v>
      </c>
      <c r="H171" s="4">
        <v>31617</v>
      </c>
      <c r="I171" s="4">
        <v>0</v>
      </c>
      <c r="J171" s="4">
        <v>2260</v>
      </c>
      <c r="K171" s="4">
        <v>706</v>
      </c>
    </row>
    <row r="172" spans="1:11" x14ac:dyDescent="0.3">
      <c r="A172" s="173"/>
      <c r="B172" s="2" t="s">
        <v>192</v>
      </c>
      <c r="C172" s="4">
        <v>53021</v>
      </c>
      <c r="D172" s="4">
        <v>11436</v>
      </c>
      <c r="E172" s="4">
        <v>91631</v>
      </c>
      <c r="F172" s="4">
        <v>6241</v>
      </c>
      <c r="G172" s="4">
        <v>1018</v>
      </c>
      <c r="H172" s="4">
        <v>12925</v>
      </c>
      <c r="I172" s="4">
        <v>0</v>
      </c>
      <c r="J172" s="4">
        <v>1018</v>
      </c>
      <c r="K172" s="4">
        <v>148</v>
      </c>
    </row>
    <row r="173" spans="1:11" x14ac:dyDescent="0.3">
      <c r="A173" s="173"/>
      <c r="B173" s="2" t="s">
        <v>193</v>
      </c>
      <c r="C173" s="4">
        <v>25707</v>
      </c>
      <c r="D173" s="4">
        <v>9239</v>
      </c>
      <c r="E173" s="4">
        <v>36397</v>
      </c>
      <c r="F173" s="4">
        <v>5086</v>
      </c>
      <c r="G173" s="4">
        <v>1350</v>
      </c>
      <c r="H173" s="4">
        <v>12761</v>
      </c>
      <c r="I173" s="4">
        <v>0</v>
      </c>
      <c r="J173" s="4">
        <v>1350</v>
      </c>
      <c r="K173" s="4">
        <v>165</v>
      </c>
    </row>
    <row r="174" spans="1:11" x14ac:dyDescent="0.3">
      <c r="A174" s="173"/>
      <c r="B174" s="2" t="s">
        <v>194</v>
      </c>
      <c r="C174" s="4">
        <v>28060</v>
      </c>
      <c r="D174" s="4">
        <v>5373</v>
      </c>
      <c r="E174" s="4">
        <v>47153</v>
      </c>
      <c r="F174" s="4">
        <v>3070</v>
      </c>
      <c r="G174" s="4">
        <v>295</v>
      </c>
      <c r="H174" s="4">
        <v>7385</v>
      </c>
      <c r="I174" s="4">
        <v>0</v>
      </c>
      <c r="J174" s="4">
        <v>295</v>
      </c>
      <c r="K174" s="4">
        <v>331</v>
      </c>
    </row>
    <row r="175" spans="1:11" x14ac:dyDescent="0.3">
      <c r="A175" s="173"/>
      <c r="B175" s="2" t="s">
        <v>195</v>
      </c>
      <c r="C175" s="4">
        <v>34827</v>
      </c>
      <c r="D175" s="4">
        <v>9017</v>
      </c>
      <c r="E175" s="4">
        <v>54997</v>
      </c>
      <c r="F175" s="4">
        <v>3603</v>
      </c>
      <c r="G175" s="4">
        <v>448</v>
      </c>
      <c r="H175" s="4">
        <v>8872</v>
      </c>
      <c r="I175" s="4">
        <v>0</v>
      </c>
      <c r="J175" s="4">
        <v>448</v>
      </c>
      <c r="K175" s="4">
        <v>199</v>
      </c>
    </row>
    <row r="176" spans="1:11" x14ac:dyDescent="0.3">
      <c r="A176" s="173"/>
      <c r="B176" s="2" t="s">
        <v>196</v>
      </c>
      <c r="C176" s="4">
        <v>26220</v>
      </c>
      <c r="D176" s="4">
        <v>5520</v>
      </c>
      <c r="E176" s="4">
        <v>37817</v>
      </c>
      <c r="F176" s="4">
        <v>3553</v>
      </c>
      <c r="G176" s="4">
        <v>550</v>
      </c>
      <c r="H176" s="4">
        <v>7046</v>
      </c>
      <c r="I176" s="4">
        <v>0</v>
      </c>
      <c r="J176" s="4">
        <v>550</v>
      </c>
      <c r="K176" s="4">
        <v>333</v>
      </c>
    </row>
    <row r="177" spans="1:11" x14ac:dyDescent="0.3">
      <c r="A177" s="173"/>
      <c r="B177" s="2" t="s">
        <v>197</v>
      </c>
      <c r="C177" s="4">
        <v>20033</v>
      </c>
      <c r="D177" s="4">
        <v>2789</v>
      </c>
      <c r="E177" s="4">
        <v>29528</v>
      </c>
      <c r="F177" s="4">
        <v>1722</v>
      </c>
      <c r="G177" s="4">
        <v>309</v>
      </c>
      <c r="H177" s="4">
        <v>4611</v>
      </c>
      <c r="I177" s="4">
        <v>0</v>
      </c>
      <c r="J177" s="4">
        <v>309</v>
      </c>
      <c r="K177" s="4">
        <v>379</v>
      </c>
    </row>
    <row r="178" spans="1:11" x14ac:dyDescent="0.3">
      <c r="A178" s="173"/>
      <c r="B178" s="2" t="s">
        <v>198</v>
      </c>
      <c r="C178" s="4">
        <v>29021</v>
      </c>
      <c r="D178" s="4">
        <v>6002</v>
      </c>
      <c r="E178" s="4">
        <v>44145</v>
      </c>
      <c r="F178" s="4">
        <v>2645</v>
      </c>
      <c r="G178" s="4">
        <v>716</v>
      </c>
      <c r="H178" s="4">
        <v>8273</v>
      </c>
      <c r="I178" s="4">
        <v>0</v>
      </c>
      <c r="J178" s="4">
        <v>716</v>
      </c>
      <c r="K178" s="4">
        <v>69</v>
      </c>
    </row>
    <row r="179" spans="1:11" x14ac:dyDescent="0.3">
      <c r="A179" s="173"/>
      <c r="B179" s="2" t="s">
        <v>199</v>
      </c>
      <c r="C179" s="4">
        <v>24681</v>
      </c>
      <c r="D179" s="4">
        <v>7692</v>
      </c>
      <c r="E179" s="4">
        <v>48325</v>
      </c>
      <c r="F179" s="4">
        <v>4244</v>
      </c>
      <c r="G179" s="4">
        <v>558</v>
      </c>
      <c r="H179" s="4">
        <v>10261</v>
      </c>
      <c r="I179" s="4">
        <v>0</v>
      </c>
      <c r="J179" s="4">
        <v>558</v>
      </c>
      <c r="K179" s="4">
        <v>178</v>
      </c>
    </row>
    <row r="180" spans="1:11" x14ac:dyDescent="0.3">
      <c r="A180" s="173" t="s">
        <v>212</v>
      </c>
      <c r="B180" s="2" t="s">
        <v>201</v>
      </c>
      <c r="C180" s="4">
        <v>56978</v>
      </c>
      <c r="D180" s="4">
        <v>10023</v>
      </c>
      <c r="E180" s="4">
        <v>86028</v>
      </c>
      <c r="F180" s="4">
        <v>8968</v>
      </c>
      <c r="G180" s="4">
        <v>292</v>
      </c>
      <c r="H180" s="4">
        <v>16779</v>
      </c>
      <c r="I180" s="4">
        <v>0</v>
      </c>
      <c r="J180" s="4">
        <v>292</v>
      </c>
      <c r="K180" s="4">
        <v>671</v>
      </c>
    </row>
    <row r="181" spans="1:11" x14ac:dyDescent="0.3">
      <c r="A181" s="173"/>
      <c r="B181" s="2" t="s">
        <v>202</v>
      </c>
      <c r="C181" s="4">
        <v>10615</v>
      </c>
      <c r="D181" s="4">
        <v>1427</v>
      </c>
      <c r="E181" s="4">
        <v>9126</v>
      </c>
      <c r="F181" s="4">
        <v>1604</v>
      </c>
      <c r="G181" s="4">
        <v>60</v>
      </c>
      <c r="H181" s="4">
        <v>3368</v>
      </c>
      <c r="I181" s="4">
        <v>0</v>
      </c>
      <c r="J181" s="4">
        <v>60</v>
      </c>
      <c r="K181" s="4">
        <v>14</v>
      </c>
    </row>
    <row r="182" spans="1:11" x14ac:dyDescent="0.3">
      <c r="A182" s="173"/>
      <c r="B182" s="2" t="s">
        <v>203</v>
      </c>
      <c r="C182" s="4">
        <v>9563</v>
      </c>
      <c r="D182" s="4">
        <v>1540</v>
      </c>
      <c r="E182" s="4">
        <v>12792</v>
      </c>
      <c r="F182" s="4">
        <v>2165</v>
      </c>
      <c r="G182" s="4">
        <v>84</v>
      </c>
      <c r="H182" s="4">
        <v>4008</v>
      </c>
      <c r="I182" s="4">
        <v>0</v>
      </c>
      <c r="J182" s="4">
        <v>84</v>
      </c>
      <c r="K182" s="4">
        <v>62</v>
      </c>
    </row>
    <row r="183" spans="1:11" x14ac:dyDescent="0.3">
      <c r="A183" s="173"/>
      <c r="B183" s="2" t="s">
        <v>204</v>
      </c>
      <c r="C183" s="4">
        <v>26450</v>
      </c>
      <c r="D183" s="4">
        <v>3879</v>
      </c>
      <c r="E183" s="4">
        <v>29432</v>
      </c>
      <c r="F183" s="4">
        <v>4392</v>
      </c>
      <c r="G183" s="4">
        <v>199</v>
      </c>
      <c r="H183" s="4">
        <v>7477</v>
      </c>
      <c r="I183" s="4">
        <v>0</v>
      </c>
      <c r="J183" s="4">
        <v>199</v>
      </c>
      <c r="K183" s="4">
        <v>53</v>
      </c>
    </row>
    <row r="184" spans="1:11" x14ac:dyDescent="0.3">
      <c r="A184" s="173"/>
      <c r="B184" s="2" t="s">
        <v>205</v>
      </c>
      <c r="C184" s="4">
        <v>6709</v>
      </c>
      <c r="D184" s="4">
        <v>852</v>
      </c>
      <c r="E184" s="4">
        <v>9536</v>
      </c>
      <c r="F184" s="4">
        <v>1340</v>
      </c>
      <c r="G184" s="4">
        <v>50</v>
      </c>
      <c r="H184" s="4">
        <v>3438</v>
      </c>
      <c r="I184" s="4">
        <v>0</v>
      </c>
      <c r="J184" s="4">
        <v>50</v>
      </c>
      <c r="K184" s="4">
        <v>17</v>
      </c>
    </row>
    <row r="185" spans="1:11" x14ac:dyDescent="0.3">
      <c r="A185" s="173"/>
      <c r="B185" s="2" t="s">
        <v>206</v>
      </c>
      <c r="C185" s="4">
        <v>6339</v>
      </c>
      <c r="D185" s="4">
        <v>646</v>
      </c>
      <c r="E185" s="4">
        <v>6806</v>
      </c>
      <c r="F185" s="4">
        <v>1311</v>
      </c>
      <c r="G185" s="4">
        <v>85</v>
      </c>
      <c r="H185" s="4">
        <v>2140</v>
      </c>
      <c r="I185" s="4">
        <v>0</v>
      </c>
      <c r="J185" s="4">
        <v>85</v>
      </c>
      <c r="K185" s="4">
        <v>41</v>
      </c>
    </row>
    <row r="186" spans="1:11" x14ac:dyDescent="0.3">
      <c r="A186" s="173"/>
      <c r="B186" s="2" t="s">
        <v>207</v>
      </c>
      <c r="C186" s="4">
        <v>47036</v>
      </c>
      <c r="D186" s="4">
        <v>7038</v>
      </c>
      <c r="E186" s="4">
        <v>54347</v>
      </c>
      <c r="F186" s="4">
        <v>14201</v>
      </c>
      <c r="G186" s="4">
        <v>522</v>
      </c>
      <c r="H186" s="4">
        <v>19104</v>
      </c>
      <c r="I186" s="4">
        <v>0</v>
      </c>
      <c r="J186" s="4">
        <v>522</v>
      </c>
      <c r="K186" s="4">
        <v>87</v>
      </c>
    </row>
    <row r="187" spans="1:11" x14ac:dyDescent="0.3">
      <c r="A187" s="173"/>
      <c r="B187" s="2" t="s">
        <v>208</v>
      </c>
      <c r="C187" s="4">
        <v>20501</v>
      </c>
      <c r="D187" s="4">
        <v>3569</v>
      </c>
      <c r="E187" s="4">
        <v>24543</v>
      </c>
      <c r="F187" s="4">
        <v>4928</v>
      </c>
      <c r="G187" s="4">
        <v>393</v>
      </c>
      <c r="H187" s="4">
        <v>9173</v>
      </c>
      <c r="I187" s="4">
        <v>0</v>
      </c>
      <c r="J187" s="4">
        <v>393</v>
      </c>
      <c r="K187" s="4">
        <v>68</v>
      </c>
    </row>
    <row r="188" spans="1:11" x14ac:dyDescent="0.3">
      <c r="A188" s="173"/>
      <c r="B188" s="2" t="s">
        <v>209</v>
      </c>
      <c r="C188" s="4">
        <v>26554</v>
      </c>
      <c r="D188" s="4">
        <v>4838</v>
      </c>
      <c r="E188" s="4">
        <v>33661</v>
      </c>
      <c r="F188" s="4">
        <v>5687</v>
      </c>
      <c r="G188" s="4">
        <v>297</v>
      </c>
      <c r="H188" s="4">
        <v>19329</v>
      </c>
      <c r="I188" s="4">
        <v>0</v>
      </c>
      <c r="J188" s="4">
        <v>297</v>
      </c>
      <c r="K188" s="4">
        <v>107</v>
      </c>
    </row>
    <row r="189" spans="1:11" x14ac:dyDescent="0.3">
      <c r="A189" s="173"/>
      <c r="B189" s="2" t="s">
        <v>210</v>
      </c>
      <c r="C189" s="4">
        <v>13493</v>
      </c>
      <c r="D189" s="4">
        <v>2256</v>
      </c>
      <c r="E189" s="4">
        <v>14656</v>
      </c>
      <c r="F189" s="4">
        <v>2706</v>
      </c>
      <c r="G189" s="4">
        <v>174</v>
      </c>
      <c r="H189" s="4">
        <v>6072</v>
      </c>
      <c r="I189" s="4">
        <v>0</v>
      </c>
      <c r="J189" s="4">
        <v>174</v>
      </c>
      <c r="K189" s="4">
        <v>85</v>
      </c>
    </row>
    <row r="190" spans="1:11" x14ac:dyDescent="0.3">
      <c r="A190" s="173"/>
      <c r="B190" s="2" t="s">
        <v>211</v>
      </c>
      <c r="C190" s="4">
        <v>28207</v>
      </c>
      <c r="D190" s="4">
        <v>4934</v>
      </c>
      <c r="E190" s="4">
        <v>30781</v>
      </c>
      <c r="F190" s="4">
        <v>8165</v>
      </c>
      <c r="G190" s="4">
        <v>271</v>
      </c>
      <c r="H190" s="4">
        <v>10956</v>
      </c>
      <c r="I190" s="4">
        <v>0</v>
      </c>
      <c r="J190" s="4">
        <v>271</v>
      </c>
      <c r="K190" s="4">
        <v>41</v>
      </c>
    </row>
    <row r="191" spans="1:11" x14ac:dyDescent="0.3">
      <c r="A191" s="173" t="s">
        <v>227</v>
      </c>
      <c r="B191" s="2" t="s">
        <v>213</v>
      </c>
      <c r="C191" s="4">
        <v>85720</v>
      </c>
      <c r="D191" s="4">
        <v>19663</v>
      </c>
      <c r="E191" s="4">
        <v>131241</v>
      </c>
      <c r="F191" s="4">
        <v>9957</v>
      </c>
      <c r="G191" s="4">
        <v>901</v>
      </c>
      <c r="H191" s="4">
        <v>21708</v>
      </c>
      <c r="I191" s="4">
        <v>0</v>
      </c>
      <c r="J191" s="4">
        <v>473</v>
      </c>
      <c r="K191" s="4">
        <v>1841</v>
      </c>
    </row>
    <row r="192" spans="1:11" x14ac:dyDescent="0.3">
      <c r="A192" s="173"/>
      <c r="B192" s="2" t="s">
        <v>214</v>
      </c>
      <c r="C192" s="4">
        <v>43692</v>
      </c>
      <c r="D192" s="4">
        <v>10268</v>
      </c>
      <c r="E192" s="4">
        <v>49861</v>
      </c>
      <c r="F192" s="4">
        <v>5663</v>
      </c>
      <c r="G192" s="4">
        <v>648</v>
      </c>
      <c r="H192" s="4">
        <v>11749</v>
      </c>
      <c r="I192" s="4">
        <v>0</v>
      </c>
      <c r="J192" s="4">
        <v>390</v>
      </c>
      <c r="K192" s="4">
        <v>581</v>
      </c>
    </row>
    <row r="193" spans="1:11" x14ac:dyDescent="0.3">
      <c r="A193" s="173"/>
      <c r="B193" s="2" t="s">
        <v>215</v>
      </c>
      <c r="C193" s="4">
        <v>16178</v>
      </c>
      <c r="D193" s="4">
        <v>3513</v>
      </c>
      <c r="E193" s="4">
        <v>22981</v>
      </c>
      <c r="F193" s="4">
        <v>2054</v>
      </c>
      <c r="G193" s="4">
        <v>187</v>
      </c>
      <c r="H193" s="4">
        <v>6001</v>
      </c>
      <c r="I193" s="4">
        <v>0</v>
      </c>
      <c r="J193" s="4">
        <v>218</v>
      </c>
      <c r="K193" s="4">
        <v>398</v>
      </c>
    </row>
    <row r="194" spans="1:11" x14ac:dyDescent="0.3">
      <c r="A194" s="173"/>
      <c r="B194" s="2" t="s">
        <v>216</v>
      </c>
      <c r="C194" s="4">
        <v>6159</v>
      </c>
      <c r="D194" s="4">
        <v>1852</v>
      </c>
      <c r="E194" s="4">
        <v>9861</v>
      </c>
      <c r="F194" s="4">
        <v>1069</v>
      </c>
      <c r="G194" s="4">
        <v>62</v>
      </c>
      <c r="H194" s="4">
        <v>2413</v>
      </c>
      <c r="I194" s="4">
        <v>0</v>
      </c>
      <c r="J194" s="4">
        <v>23</v>
      </c>
      <c r="K194" s="4">
        <v>49</v>
      </c>
    </row>
    <row r="195" spans="1:11" x14ac:dyDescent="0.3">
      <c r="A195" s="173"/>
      <c r="B195" s="2" t="s">
        <v>217</v>
      </c>
      <c r="C195" s="4">
        <v>3990</v>
      </c>
      <c r="D195" s="4">
        <v>1213</v>
      </c>
      <c r="E195" s="4">
        <v>5098</v>
      </c>
      <c r="F195" s="4">
        <v>791</v>
      </c>
      <c r="G195" s="4">
        <v>54</v>
      </c>
      <c r="H195" s="4">
        <v>1428</v>
      </c>
      <c r="I195" s="4">
        <v>0</v>
      </c>
      <c r="J195" s="4">
        <v>68</v>
      </c>
      <c r="K195" s="4">
        <v>38</v>
      </c>
    </row>
    <row r="196" spans="1:11" x14ac:dyDescent="0.3">
      <c r="A196" s="173"/>
      <c r="B196" s="2" t="s">
        <v>218</v>
      </c>
      <c r="C196" s="4">
        <v>8308</v>
      </c>
      <c r="D196" s="4">
        <v>2761</v>
      </c>
      <c r="E196" s="4">
        <v>6769</v>
      </c>
      <c r="F196" s="4">
        <v>2510</v>
      </c>
      <c r="G196" s="4">
        <v>157</v>
      </c>
      <c r="H196" s="4">
        <v>4482</v>
      </c>
      <c r="I196" s="4">
        <v>0</v>
      </c>
      <c r="J196" s="4">
        <v>215</v>
      </c>
      <c r="K196" s="4">
        <v>41</v>
      </c>
    </row>
    <row r="197" spans="1:11" x14ac:dyDescent="0.3">
      <c r="A197" s="173"/>
      <c r="B197" s="2" t="s">
        <v>219</v>
      </c>
      <c r="C197" s="4">
        <v>8990</v>
      </c>
      <c r="D197" s="4">
        <v>2179</v>
      </c>
      <c r="E197" s="4">
        <v>11642</v>
      </c>
      <c r="F197" s="4">
        <v>2922</v>
      </c>
      <c r="G197" s="4">
        <v>247</v>
      </c>
      <c r="H197" s="4">
        <v>6730</v>
      </c>
      <c r="I197" s="4">
        <v>0</v>
      </c>
      <c r="J197" s="4">
        <v>132</v>
      </c>
      <c r="K197" s="4">
        <v>170</v>
      </c>
    </row>
    <row r="198" spans="1:11" x14ac:dyDescent="0.3">
      <c r="A198" s="173"/>
      <c r="B198" s="2" t="s">
        <v>220</v>
      </c>
      <c r="C198" s="4">
        <v>9845</v>
      </c>
      <c r="D198" s="4">
        <v>2360</v>
      </c>
      <c r="E198" s="4">
        <v>15324</v>
      </c>
      <c r="F198" s="4">
        <v>2223</v>
      </c>
      <c r="G198" s="4">
        <v>164</v>
      </c>
      <c r="H198" s="4">
        <v>6700</v>
      </c>
      <c r="I198" s="4">
        <v>0</v>
      </c>
      <c r="J198" s="4">
        <v>108</v>
      </c>
      <c r="K198" s="4">
        <v>125</v>
      </c>
    </row>
    <row r="199" spans="1:11" x14ac:dyDescent="0.3">
      <c r="A199" s="173"/>
      <c r="B199" s="2" t="s">
        <v>221</v>
      </c>
      <c r="C199" s="4">
        <v>5792</v>
      </c>
      <c r="D199" s="4">
        <v>1103</v>
      </c>
      <c r="E199" s="4">
        <v>10009</v>
      </c>
      <c r="F199" s="4">
        <v>1297</v>
      </c>
      <c r="G199" s="4">
        <v>93</v>
      </c>
      <c r="H199" s="4">
        <v>2268</v>
      </c>
      <c r="I199" s="4">
        <v>0</v>
      </c>
      <c r="J199" s="4">
        <v>111</v>
      </c>
      <c r="K199" s="4">
        <v>167</v>
      </c>
    </row>
    <row r="200" spans="1:11" x14ac:dyDescent="0.3">
      <c r="A200" s="173"/>
      <c r="B200" s="2" t="s">
        <v>222</v>
      </c>
      <c r="C200" s="4">
        <v>5864</v>
      </c>
      <c r="D200" s="4">
        <v>1606</v>
      </c>
      <c r="E200" s="4">
        <v>11373</v>
      </c>
      <c r="F200" s="4">
        <v>1302</v>
      </c>
      <c r="G200" s="4">
        <v>73</v>
      </c>
      <c r="H200" s="4">
        <v>3801</v>
      </c>
      <c r="I200" s="4">
        <v>0</v>
      </c>
      <c r="J200" s="4">
        <v>66</v>
      </c>
      <c r="K200" s="4">
        <v>193</v>
      </c>
    </row>
    <row r="201" spans="1:11" x14ac:dyDescent="0.3">
      <c r="A201" s="173"/>
      <c r="B201" s="2" t="s">
        <v>223</v>
      </c>
      <c r="C201" s="4">
        <v>6835</v>
      </c>
      <c r="D201" s="4">
        <v>1439</v>
      </c>
      <c r="E201" s="4">
        <v>12440</v>
      </c>
      <c r="F201" s="4">
        <v>2014</v>
      </c>
      <c r="G201" s="4">
        <v>103</v>
      </c>
      <c r="H201" s="4">
        <v>4035</v>
      </c>
      <c r="I201" s="4">
        <v>0</v>
      </c>
      <c r="J201" s="4">
        <v>63</v>
      </c>
      <c r="K201" s="4">
        <v>217</v>
      </c>
    </row>
    <row r="202" spans="1:11" x14ac:dyDescent="0.3">
      <c r="A202" s="173"/>
      <c r="B202" s="2" t="s">
        <v>224</v>
      </c>
      <c r="C202" s="4">
        <v>6513</v>
      </c>
      <c r="D202" s="4">
        <v>1323</v>
      </c>
      <c r="E202" s="4">
        <v>11327</v>
      </c>
      <c r="F202" s="4">
        <v>1812</v>
      </c>
      <c r="G202" s="4">
        <v>179</v>
      </c>
      <c r="H202" s="4">
        <v>3265</v>
      </c>
      <c r="I202" s="4">
        <v>0</v>
      </c>
      <c r="J202" s="4">
        <v>106</v>
      </c>
      <c r="K202" s="4">
        <v>37</v>
      </c>
    </row>
    <row r="203" spans="1:11" x14ac:dyDescent="0.3">
      <c r="A203" s="173"/>
      <c r="B203" s="2" t="s">
        <v>225</v>
      </c>
      <c r="C203" s="4">
        <v>10042</v>
      </c>
      <c r="D203" s="4">
        <v>2335</v>
      </c>
      <c r="E203" s="4">
        <v>14420</v>
      </c>
      <c r="F203" s="4">
        <v>2921</v>
      </c>
      <c r="G203" s="4">
        <v>84</v>
      </c>
      <c r="H203" s="4">
        <v>4076</v>
      </c>
      <c r="I203" s="4">
        <v>0</v>
      </c>
      <c r="J203" s="4">
        <v>63</v>
      </c>
      <c r="K203" s="4">
        <v>19</v>
      </c>
    </row>
    <row r="204" spans="1:11" x14ac:dyDescent="0.3">
      <c r="A204" s="173"/>
      <c r="B204" s="2" t="s">
        <v>226</v>
      </c>
      <c r="C204" s="4">
        <v>7024</v>
      </c>
      <c r="D204" s="4">
        <v>2027</v>
      </c>
      <c r="E204" s="4">
        <v>11694</v>
      </c>
      <c r="F204" s="4">
        <v>2783</v>
      </c>
      <c r="G204" s="4">
        <v>157</v>
      </c>
      <c r="H204" s="4">
        <v>7764</v>
      </c>
      <c r="I204" s="4">
        <v>0</v>
      </c>
      <c r="J204" s="4">
        <v>212</v>
      </c>
      <c r="K204" s="4">
        <v>37</v>
      </c>
    </row>
    <row r="205" spans="1:11" x14ac:dyDescent="0.3">
      <c r="A205" s="173" t="s">
        <v>240</v>
      </c>
      <c r="B205" s="2" t="s">
        <v>228</v>
      </c>
      <c r="C205" s="4">
        <v>45006</v>
      </c>
      <c r="D205" s="4">
        <v>4216</v>
      </c>
      <c r="E205" s="4">
        <v>49866</v>
      </c>
      <c r="F205" s="4">
        <v>4080</v>
      </c>
      <c r="G205" s="4">
        <v>1646</v>
      </c>
      <c r="H205" s="4">
        <v>9952</v>
      </c>
      <c r="I205" s="4">
        <v>0</v>
      </c>
      <c r="J205" s="4">
        <v>97</v>
      </c>
      <c r="K205" s="4">
        <v>156</v>
      </c>
    </row>
    <row r="206" spans="1:11" x14ac:dyDescent="0.3">
      <c r="A206" s="173"/>
      <c r="B206" s="2" t="s">
        <v>229</v>
      </c>
      <c r="C206" s="4">
        <v>25193</v>
      </c>
      <c r="D206" s="4">
        <v>3217</v>
      </c>
      <c r="E206" s="4">
        <v>23254</v>
      </c>
      <c r="F206" s="4">
        <v>4393</v>
      </c>
      <c r="G206" s="4">
        <v>79</v>
      </c>
      <c r="H206" s="4">
        <v>8547</v>
      </c>
      <c r="I206" s="4">
        <v>0</v>
      </c>
      <c r="J206" s="4">
        <v>62</v>
      </c>
      <c r="K206" s="4">
        <v>201</v>
      </c>
    </row>
    <row r="207" spans="1:11" x14ac:dyDescent="0.3">
      <c r="A207" s="173"/>
      <c r="B207" s="2" t="s">
        <v>230</v>
      </c>
      <c r="C207" s="4">
        <v>7472</v>
      </c>
      <c r="D207" s="4">
        <v>432</v>
      </c>
      <c r="E207" s="4">
        <v>4427</v>
      </c>
      <c r="F207" s="4">
        <v>1378</v>
      </c>
      <c r="G207" s="4">
        <v>43</v>
      </c>
      <c r="H207" s="4">
        <v>2376</v>
      </c>
      <c r="I207" s="4">
        <v>0</v>
      </c>
      <c r="J207" s="4">
        <v>10</v>
      </c>
      <c r="K207" s="4">
        <v>9</v>
      </c>
    </row>
    <row r="208" spans="1:11" x14ac:dyDescent="0.3">
      <c r="A208" s="173"/>
      <c r="B208" s="2" t="s">
        <v>231</v>
      </c>
      <c r="C208" s="4">
        <v>25859</v>
      </c>
      <c r="D208" s="4">
        <v>3947</v>
      </c>
      <c r="E208" s="4">
        <v>30762</v>
      </c>
      <c r="F208" s="4">
        <v>6439</v>
      </c>
      <c r="G208" s="4">
        <v>146</v>
      </c>
      <c r="H208" s="4">
        <v>9156</v>
      </c>
      <c r="I208" s="4">
        <v>0</v>
      </c>
      <c r="J208" s="4">
        <v>209</v>
      </c>
      <c r="K208" s="4">
        <v>336</v>
      </c>
    </row>
    <row r="209" spans="1:11" x14ac:dyDescent="0.3">
      <c r="A209" s="173"/>
      <c r="B209" s="2" t="s">
        <v>232</v>
      </c>
      <c r="C209" s="4">
        <v>15017</v>
      </c>
      <c r="D209" s="4">
        <v>2201</v>
      </c>
      <c r="E209" s="4">
        <v>21078</v>
      </c>
      <c r="F209" s="4">
        <v>3489</v>
      </c>
      <c r="G209" s="4">
        <v>66</v>
      </c>
      <c r="H209" s="4">
        <v>4727</v>
      </c>
      <c r="I209" s="4">
        <v>0</v>
      </c>
      <c r="J209" s="4">
        <v>164</v>
      </c>
      <c r="K209" s="4">
        <v>131</v>
      </c>
    </row>
    <row r="210" spans="1:11" x14ac:dyDescent="0.3">
      <c r="A210" s="173"/>
      <c r="B210" s="2" t="s">
        <v>233</v>
      </c>
      <c r="C210" s="4">
        <v>18890</v>
      </c>
      <c r="D210" s="4">
        <v>2124</v>
      </c>
      <c r="E210" s="4">
        <v>20313</v>
      </c>
      <c r="F210" s="4">
        <v>4143</v>
      </c>
      <c r="G210" s="4">
        <v>91</v>
      </c>
      <c r="H210" s="4">
        <v>8389</v>
      </c>
      <c r="I210" s="4">
        <v>0</v>
      </c>
      <c r="J210" s="4">
        <v>126</v>
      </c>
      <c r="K210" s="4">
        <v>60</v>
      </c>
    </row>
    <row r="211" spans="1:11" x14ac:dyDescent="0.3">
      <c r="A211" s="173"/>
      <c r="B211" s="2" t="s">
        <v>234</v>
      </c>
      <c r="C211" s="4">
        <v>13430</v>
      </c>
      <c r="D211" s="4">
        <v>1383</v>
      </c>
      <c r="E211" s="4">
        <v>8808</v>
      </c>
      <c r="F211" s="4">
        <v>2925</v>
      </c>
      <c r="G211" s="4">
        <v>71</v>
      </c>
      <c r="H211" s="4">
        <v>3989</v>
      </c>
      <c r="I211" s="4">
        <v>0</v>
      </c>
      <c r="J211" s="4">
        <v>148</v>
      </c>
      <c r="K211" s="4">
        <v>53</v>
      </c>
    </row>
    <row r="212" spans="1:11" x14ac:dyDescent="0.3">
      <c r="A212" s="173"/>
      <c r="B212" s="2" t="s">
        <v>235</v>
      </c>
      <c r="C212" s="4">
        <v>11485</v>
      </c>
      <c r="D212" s="4">
        <v>1279</v>
      </c>
      <c r="E212" s="4">
        <v>9729</v>
      </c>
      <c r="F212" s="4">
        <v>2348</v>
      </c>
      <c r="G212" s="4">
        <v>53</v>
      </c>
      <c r="H212" s="4">
        <v>3340</v>
      </c>
      <c r="I212" s="4">
        <v>0</v>
      </c>
      <c r="J212" s="4">
        <v>80</v>
      </c>
      <c r="K212" s="4">
        <v>7</v>
      </c>
    </row>
    <row r="213" spans="1:11" x14ac:dyDescent="0.3">
      <c r="A213" s="173"/>
      <c r="B213" s="2" t="s">
        <v>236</v>
      </c>
      <c r="C213" s="4">
        <v>8366</v>
      </c>
      <c r="D213" s="4">
        <v>1231</v>
      </c>
      <c r="E213" s="4">
        <v>6966</v>
      </c>
      <c r="F213" s="4">
        <v>1603</v>
      </c>
      <c r="G213" s="4">
        <v>104</v>
      </c>
      <c r="H213" s="4">
        <v>3690</v>
      </c>
      <c r="I213" s="4">
        <v>0</v>
      </c>
      <c r="J213" s="4">
        <v>67</v>
      </c>
      <c r="K213" s="4">
        <v>25</v>
      </c>
    </row>
    <row r="214" spans="1:11" x14ac:dyDescent="0.3">
      <c r="A214" s="173"/>
      <c r="B214" s="2" t="s">
        <v>237</v>
      </c>
      <c r="C214" s="4">
        <v>7066</v>
      </c>
      <c r="D214" s="4">
        <v>1486</v>
      </c>
      <c r="E214" s="4">
        <v>7928</v>
      </c>
      <c r="F214" s="4">
        <v>1833</v>
      </c>
      <c r="G214" s="4">
        <v>42</v>
      </c>
      <c r="H214" s="4">
        <v>2463</v>
      </c>
      <c r="I214" s="4">
        <v>0</v>
      </c>
      <c r="J214" s="4">
        <v>87</v>
      </c>
      <c r="K214" s="4">
        <v>39</v>
      </c>
    </row>
    <row r="215" spans="1:11" x14ac:dyDescent="0.3">
      <c r="A215" s="173"/>
      <c r="B215" s="2" t="s">
        <v>238</v>
      </c>
      <c r="C215" s="4">
        <v>10289</v>
      </c>
      <c r="D215" s="4">
        <v>849</v>
      </c>
      <c r="E215" s="4">
        <v>8817</v>
      </c>
      <c r="F215" s="4">
        <v>2299</v>
      </c>
      <c r="G215" s="4">
        <v>106</v>
      </c>
      <c r="H215" s="4">
        <v>2828</v>
      </c>
      <c r="I215" s="4">
        <v>0</v>
      </c>
      <c r="J215" s="4">
        <v>21</v>
      </c>
      <c r="K215" s="4">
        <v>52</v>
      </c>
    </row>
    <row r="216" spans="1:11" x14ac:dyDescent="0.3">
      <c r="A216" s="173"/>
      <c r="B216" s="2" t="s">
        <v>239</v>
      </c>
      <c r="C216" s="4">
        <v>2492</v>
      </c>
      <c r="D216" s="4">
        <v>96</v>
      </c>
      <c r="E216" s="4">
        <v>783</v>
      </c>
      <c r="F216" s="4">
        <v>919</v>
      </c>
      <c r="G216" s="4">
        <v>33</v>
      </c>
      <c r="H216" s="4">
        <v>1592</v>
      </c>
      <c r="I216" s="4">
        <v>0</v>
      </c>
      <c r="J216" s="4">
        <v>6</v>
      </c>
      <c r="K216" s="4">
        <v>10</v>
      </c>
    </row>
    <row r="217" spans="1:11" x14ac:dyDescent="0.3">
      <c r="A217" s="173" t="s">
        <v>246</v>
      </c>
      <c r="B217" s="2" t="s">
        <v>241</v>
      </c>
      <c r="C217" s="4">
        <v>42007</v>
      </c>
      <c r="D217" s="4">
        <v>4748</v>
      </c>
      <c r="E217" s="4">
        <v>31909</v>
      </c>
      <c r="F217" s="4">
        <v>10364</v>
      </c>
      <c r="G217" s="4">
        <v>156</v>
      </c>
      <c r="H217" s="4">
        <v>5076</v>
      </c>
      <c r="I217" s="4">
        <v>0</v>
      </c>
      <c r="J217" s="4">
        <v>97</v>
      </c>
      <c r="K217" s="4">
        <v>653</v>
      </c>
    </row>
    <row r="218" spans="1:11" x14ac:dyDescent="0.3">
      <c r="A218" s="173"/>
      <c r="B218" s="2" t="s">
        <v>242</v>
      </c>
      <c r="C218" s="4">
        <v>3488</v>
      </c>
      <c r="D218" s="4">
        <v>301</v>
      </c>
      <c r="E218" s="4">
        <v>2423</v>
      </c>
      <c r="F218" s="4">
        <v>1181</v>
      </c>
      <c r="G218" s="4">
        <v>31</v>
      </c>
      <c r="H218" s="4">
        <v>597</v>
      </c>
      <c r="I218" s="4">
        <v>0</v>
      </c>
      <c r="J218" s="4">
        <v>14</v>
      </c>
      <c r="K218" s="4">
        <v>10</v>
      </c>
    </row>
    <row r="219" spans="1:11" x14ac:dyDescent="0.3">
      <c r="A219" s="173"/>
      <c r="B219" s="2" t="s">
        <v>243</v>
      </c>
      <c r="C219" s="4">
        <v>6474</v>
      </c>
      <c r="D219" s="4">
        <v>529</v>
      </c>
      <c r="E219" s="4">
        <v>4788</v>
      </c>
      <c r="F219" s="4">
        <v>4956</v>
      </c>
      <c r="G219" s="4">
        <v>81</v>
      </c>
      <c r="H219" s="4">
        <v>1885</v>
      </c>
      <c r="I219" s="4">
        <v>0</v>
      </c>
      <c r="J219" s="4">
        <v>79</v>
      </c>
      <c r="K219" s="4">
        <v>179</v>
      </c>
    </row>
    <row r="220" spans="1:11" x14ac:dyDescent="0.3">
      <c r="A220" s="173"/>
      <c r="B220" s="2" t="s">
        <v>244</v>
      </c>
      <c r="C220" s="4">
        <v>3458</v>
      </c>
      <c r="D220" s="4">
        <v>855</v>
      </c>
      <c r="E220" s="4">
        <v>3608</v>
      </c>
      <c r="F220" s="4">
        <v>3128</v>
      </c>
      <c r="G220" s="4">
        <v>65</v>
      </c>
      <c r="H220" s="4">
        <v>1588</v>
      </c>
      <c r="I220" s="4">
        <v>0</v>
      </c>
      <c r="J220" s="4">
        <v>64</v>
      </c>
      <c r="K220" s="4">
        <v>166</v>
      </c>
    </row>
    <row r="221" spans="1:11" x14ac:dyDescent="0.3">
      <c r="A221" s="173"/>
      <c r="B221" s="2" t="s">
        <v>245</v>
      </c>
      <c r="C221" s="4">
        <v>4205</v>
      </c>
      <c r="D221" s="4">
        <v>469</v>
      </c>
      <c r="E221" s="4">
        <v>1978</v>
      </c>
      <c r="F221" s="4">
        <v>2704</v>
      </c>
      <c r="G221" s="4">
        <v>62</v>
      </c>
      <c r="H221" s="4">
        <v>1521</v>
      </c>
      <c r="I221" s="4">
        <v>0</v>
      </c>
      <c r="J221" s="4">
        <v>26</v>
      </c>
      <c r="K221" s="4">
        <v>14</v>
      </c>
    </row>
    <row r="222" spans="1:11" x14ac:dyDescent="0.3">
      <c r="A222" s="174" t="s">
        <v>255</v>
      </c>
      <c r="B222" s="1" t="s">
        <v>247</v>
      </c>
      <c r="C222" s="4">
        <v>40989</v>
      </c>
      <c r="D222" s="4">
        <v>6924</v>
      </c>
      <c r="E222" s="4">
        <v>29473</v>
      </c>
      <c r="F222" s="4">
        <v>12181</v>
      </c>
      <c r="G222" s="4">
        <v>304</v>
      </c>
      <c r="H222" s="4">
        <v>2687</v>
      </c>
      <c r="I222" s="4">
        <v>0</v>
      </c>
      <c r="J222" s="4">
        <v>306</v>
      </c>
      <c r="K222" s="4">
        <v>261</v>
      </c>
    </row>
    <row r="223" spans="1:11" x14ac:dyDescent="0.3">
      <c r="A223" s="174"/>
      <c r="B223" s="1" t="s">
        <v>248</v>
      </c>
      <c r="C223" s="4">
        <v>642</v>
      </c>
      <c r="D223" s="4">
        <v>79</v>
      </c>
      <c r="E223" s="4">
        <v>507</v>
      </c>
      <c r="F223" s="4">
        <v>0</v>
      </c>
      <c r="G223" s="4">
        <v>0</v>
      </c>
      <c r="H223" s="4">
        <v>0</v>
      </c>
      <c r="I223" s="4">
        <v>0</v>
      </c>
      <c r="J223" s="4">
        <v>0</v>
      </c>
      <c r="K223" s="4">
        <v>0</v>
      </c>
    </row>
    <row r="224" spans="1:11" ht="27" x14ac:dyDescent="0.3">
      <c r="A224" s="174"/>
      <c r="B224" s="1" t="s">
        <v>249</v>
      </c>
      <c r="C224" s="4">
        <v>222</v>
      </c>
      <c r="D224" s="4">
        <v>24</v>
      </c>
      <c r="E224" s="4">
        <v>166</v>
      </c>
      <c r="F224" s="4">
        <v>303</v>
      </c>
      <c r="G224" s="4">
        <v>6</v>
      </c>
      <c r="H224" s="4">
        <v>55</v>
      </c>
      <c r="I224" s="4">
        <v>0</v>
      </c>
      <c r="J224" s="4">
        <v>12</v>
      </c>
      <c r="K224" s="4">
        <v>6</v>
      </c>
    </row>
    <row r="225" spans="1:11" ht="27" x14ac:dyDescent="0.3">
      <c r="A225" s="174"/>
      <c r="B225" s="1" t="s">
        <v>250</v>
      </c>
      <c r="C225" s="4">
        <v>68</v>
      </c>
      <c r="D225" s="4">
        <v>8</v>
      </c>
      <c r="E225" s="4">
        <v>94</v>
      </c>
      <c r="F225" s="4">
        <v>230</v>
      </c>
      <c r="G225" s="4">
        <v>15</v>
      </c>
      <c r="H225" s="4">
        <v>60</v>
      </c>
      <c r="I225" s="4">
        <v>0</v>
      </c>
      <c r="J225" s="4">
        <v>4</v>
      </c>
      <c r="K225" s="4">
        <v>1</v>
      </c>
    </row>
    <row r="226" spans="1:11" ht="27" x14ac:dyDescent="0.3">
      <c r="A226" s="174"/>
      <c r="B226" s="1" t="s">
        <v>251</v>
      </c>
      <c r="C226" s="4">
        <v>366</v>
      </c>
      <c r="D226" s="4">
        <v>55</v>
      </c>
      <c r="E226" s="4">
        <v>387</v>
      </c>
      <c r="F226" s="4">
        <v>409</v>
      </c>
      <c r="G226" s="4">
        <v>37</v>
      </c>
      <c r="H226" s="4">
        <v>101</v>
      </c>
      <c r="I226" s="4">
        <v>0</v>
      </c>
      <c r="J226" s="4">
        <v>58</v>
      </c>
      <c r="K226" s="4">
        <v>0</v>
      </c>
    </row>
    <row r="227" spans="1:11" ht="27" x14ac:dyDescent="0.3">
      <c r="A227" s="174"/>
      <c r="B227" s="1" t="s">
        <v>252</v>
      </c>
      <c r="C227" s="4">
        <v>7</v>
      </c>
      <c r="D227" s="4">
        <v>25</v>
      </c>
      <c r="E227" s="4">
        <v>1</v>
      </c>
      <c r="F227" s="4">
        <v>0</v>
      </c>
      <c r="G227" s="4">
        <v>2</v>
      </c>
      <c r="H227" s="4">
        <v>2</v>
      </c>
      <c r="I227" s="4">
        <v>0</v>
      </c>
      <c r="J227" s="4">
        <v>0</v>
      </c>
      <c r="K227" s="4">
        <v>0</v>
      </c>
    </row>
    <row r="228" spans="1:11" ht="27" x14ac:dyDescent="0.3">
      <c r="A228" s="174"/>
      <c r="B228" s="1" t="s">
        <v>253</v>
      </c>
      <c r="C228" s="4">
        <v>266</v>
      </c>
      <c r="D228" s="4">
        <v>1364</v>
      </c>
      <c r="E228" s="4">
        <v>312</v>
      </c>
      <c r="F228" s="4">
        <v>79</v>
      </c>
      <c r="G228" s="4">
        <v>5</v>
      </c>
      <c r="H228" s="4">
        <v>188</v>
      </c>
      <c r="I228" s="4">
        <v>0</v>
      </c>
      <c r="J228" s="4">
        <v>10</v>
      </c>
      <c r="K228" s="4">
        <v>0</v>
      </c>
    </row>
    <row r="229" spans="1:11" ht="40.5" x14ac:dyDescent="0.3">
      <c r="A229" s="174"/>
      <c r="B229" s="1" t="s">
        <v>254</v>
      </c>
      <c r="C229" s="4">
        <v>2061</v>
      </c>
      <c r="D229" s="4">
        <v>484</v>
      </c>
      <c r="E229" s="4">
        <v>1257</v>
      </c>
      <c r="F229" s="4">
        <v>996</v>
      </c>
      <c r="G229" s="4">
        <v>28</v>
      </c>
      <c r="H229" s="4">
        <v>463</v>
      </c>
      <c r="I229" s="4">
        <v>0</v>
      </c>
      <c r="J229" s="4">
        <v>7</v>
      </c>
      <c r="K229" s="4">
        <v>13</v>
      </c>
    </row>
    <row r="230" spans="1:11" x14ac:dyDescent="0.3">
      <c r="A230" s="173" t="s">
        <v>256</v>
      </c>
      <c r="B230" s="2" t="s">
        <v>257</v>
      </c>
      <c r="C230" s="4">
        <v>81590</v>
      </c>
      <c r="D230" s="4">
        <v>19649</v>
      </c>
      <c r="E230" s="4">
        <v>116635</v>
      </c>
      <c r="F230" s="4">
        <v>15986</v>
      </c>
      <c r="G230" s="4">
        <v>755</v>
      </c>
      <c r="H230" s="4">
        <v>6391</v>
      </c>
      <c r="I230" s="4">
        <v>0</v>
      </c>
      <c r="J230" s="4">
        <v>202</v>
      </c>
      <c r="K230" s="4">
        <v>1924</v>
      </c>
    </row>
    <row r="231" spans="1:11" x14ac:dyDescent="0.3">
      <c r="A231" s="173"/>
      <c r="B231" s="2" t="s">
        <v>258</v>
      </c>
      <c r="C231" s="4">
        <v>88192</v>
      </c>
      <c r="D231" s="4">
        <v>18080</v>
      </c>
      <c r="E231" s="4">
        <v>123857</v>
      </c>
      <c r="F231" s="4">
        <v>15439</v>
      </c>
      <c r="G231" s="4">
        <v>620</v>
      </c>
      <c r="H231" s="4">
        <v>7726</v>
      </c>
      <c r="I231" s="4">
        <v>0</v>
      </c>
      <c r="J231" s="4">
        <v>555</v>
      </c>
      <c r="K231" s="4">
        <v>770</v>
      </c>
    </row>
    <row r="232" spans="1:11" x14ac:dyDescent="0.3">
      <c r="A232" s="173"/>
      <c r="B232" s="2" t="s">
        <v>259</v>
      </c>
      <c r="C232" s="4">
        <v>30093</v>
      </c>
      <c r="D232" s="4">
        <v>7839</v>
      </c>
      <c r="E232" s="4">
        <v>41776</v>
      </c>
      <c r="F232" s="4">
        <v>6341</v>
      </c>
      <c r="G232" s="4">
        <v>276</v>
      </c>
      <c r="H232" s="4">
        <v>4892</v>
      </c>
      <c r="I232" s="4">
        <v>0</v>
      </c>
      <c r="J232" s="4">
        <v>245</v>
      </c>
      <c r="K232" s="4">
        <v>367</v>
      </c>
    </row>
    <row r="233" spans="1:11" x14ac:dyDescent="0.3">
      <c r="A233" s="173"/>
      <c r="B233" s="2" t="s">
        <v>260</v>
      </c>
      <c r="C233" s="4">
        <v>18197</v>
      </c>
      <c r="D233" s="4">
        <v>4768</v>
      </c>
      <c r="E233" s="4">
        <v>30815</v>
      </c>
      <c r="F233" s="4">
        <v>3748</v>
      </c>
      <c r="G233" s="4">
        <v>175</v>
      </c>
      <c r="H233" s="4">
        <v>3409</v>
      </c>
      <c r="I233" s="4">
        <v>0</v>
      </c>
      <c r="J233" s="4">
        <v>60</v>
      </c>
      <c r="K233" s="4">
        <v>58</v>
      </c>
    </row>
    <row r="234" spans="1:11" x14ac:dyDescent="0.3">
      <c r="A234" s="173"/>
      <c r="B234" s="2" t="s">
        <v>261</v>
      </c>
      <c r="C234" s="4">
        <v>15895</v>
      </c>
      <c r="D234" s="4">
        <v>2793</v>
      </c>
      <c r="E234" s="4">
        <v>27174</v>
      </c>
      <c r="F234" s="4">
        <v>4367</v>
      </c>
      <c r="G234" s="4">
        <v>212</v>
      </c>
      <c r="H234" s="4">
        <v>3930</v>
      </c>
      <c r="I234" s="4">
        <v>0</v>
      </c>
      <c r="J234" s="4">
        <v>160</v>
      </c>
      <c r="K234" s="4">
        <v>67</v>
      </c>
    </row>
    <row r="235" spans="1:11" x14ac:dyDescent="0.3">
      <c r="A235" s="173"/>
      <c r="B235" s="2" t="s">
        <v>262</v>
      </c>
      <c r="C235" s="4">
        <v>45417</v>
      </c>
      <c r="D235" s="4">
        <v>9637</v>
      </c>
      <c r="E235" s="4">
        <v>57919</v>
      </c>
      <c r="F235" s="4">
        <v>8578</v>
      </c>
      <c r="G235" s="4">
        <v>346</v>
      </c>
      <c r="H235" s="4">
        <v>4080</v>
      </c>
      <c r="I235" s="4">
        <v>0</v>
      </c>
      <c r="J235" s="4">
        <v>173</v>
      </c>
      <c r="K235" s="4">
        <v>334</v>
      </c>
    </row>
    <row r="236" spans="1:11" x14ac:dyDescent="0.3">
      <c r="A236" s="173"/>
      <c r="B236" s="2" t="s">
        <v>263</v>
      </c>
      <c r="C236" s="4">
        <v>53851</v>
      </c>
      <c r="D236" s="4">
        <v>9365</v>
      </c>
      <c r="E236" s="4">
        <v>94389</v>
      </c>
      <c r="F236" s="4">
        <v>19861</v>
      </c>
      <c r="G236" s="4">
        <v>765</v>
      </c>
      <c r="H236" s="4">
        <v>8972</v>
      </c>
      <c r="I236" s="4">
        <v>0</v>
      </c>
      <c r="J236" s="4">
        <v>377</v>
      </c>
      <c r="K236" s="4">
        <v>197</v>
      </c>
    </row>
    <row r="237" spans="1:11" x14ac:dyDescent="0.3">
      <c r="A237" s="173"/>
      <c r="B237" s="2" t="s">
        <v>264</v>
      </c>
      <c r="C237" s="4">
        <v>42124</v>
      </c>
      <c r="D237" s="4">
        <v>11457</v>
      </c>
      <c r="E237" s="4">
        <v>80858</v>
      </c>
      <c r="F237" s="4">
        <v>10676</v>
      </c>
      <c r="G237" s="4">
        <v>613</v>
      </c>
      <c r="H237" s="4">
        <v>9849</v>
      </c>
      <c r="I237" s="4">
        <v>0</v>
      </c>
      <c r="J237" s="4">
        <v>719</v>
      </c>
      <c r="K237" s="4">
        <v>209</v>
      </c>
    </row>
    <row r="238" spans="1:11" x14ac:dyDescent="0.3">
      <c r="A238" s="173"/>
      <c r="B238" s="2" t="s">
        <v>265</v>
      </c>
      <c r="C238" s="4">
        <v>29774</v>
      </c>
      <c r="D238" s="4">
        <v>8281</v>
      </c>
      <c r="E238" s="4">
        <v>41883</v>
      </c>
      <c r="F238" s="4">
        <v>8247</v>
      </c>
      <c r="G238" s="4">
        <v>219</v>
      </c>
      <c r="H238" s="4">
        <v>2792</v>
      </c>
      <c r="I238" s="4">
        <v>0</v>
      </c>
      <c r="J238" s="4">
        <v>485</v>
      </c>
      <c r="K238" s="4">
        <v>68</v>
      </c>
    </row>
    <row r="239" spans="1:11" x14ac:dyDescent="0.3">
      <c r="A239" s="173"/>
      <c r="B239" s="2" t="s">
        <v>266</v>
      </c>
      <c r="C239" s="4">
        <v>22226</v>
      </c>
      <c r="D239" s="4">
        <v>3887</v>
      </c>
      <c r="E239" s="4">
        <v>23803</v>
      </c>
      <c r="F239" s="4">
        <v>4666</v>
      </c>
      <c r="G239" s="4">
        <v>188</v>
      </c>
      <c r="H239" s="4">
        <v>1333</v>
      </c>
      <c r="I239" s="4">
        <v>0</v>
      </c>
      <c r="J239" s="4">
        <v>216</v>
      </c>
      <c r="K239" s="4">
        <v>126</v>
      </c>
    </row>
    <row r="240" spans="1:11" x14ac:dyDescent="0.3">
      <c r="A240" s="173"/>
      <c r="B240" s="2" t="s">
        <v>267</v>
      </c>
      <c r="C240" s="4">
        <v>16012</v>
      </c>
      <c r="D240" s="4">
        <v>4169</v>
      </c>
      <c r="E240" s="4">
        <v>29165</v>
      </c>
      <c r="F240" s="4">
        <v>5876</v>
      </c>
      <c r="G240" s="4">
        <v>222</v>
      </c>
      <c r="H240" s="4">
        <v>3211</v>
      </c>
      <c r="I240" s="4">
        <v>0</v>
      </c>
      <c r="J240" s="4">
        <v>70</v>
      </c>
      <c r="K240" s="4">
        <v>118</v>
      </c>
    </row>
    <row r="241" spans="1:11" x14ac:dyDescent="0.3">
      <c r="A241" s="173"/>
      <c r="B241" s="2" t="s">
        <v>268</v>
      </c>
      <c r="C241" s="4">
        <v>7451</v>
      </c>
      <c r="D241" s="4">
        <v>2007</v>
      </c>
      <c r="E241" s="4">
        <v>9826</v>
      </c>
      <c r="F241" s="4">
        <v>1766</v>
      </c>
      <c r="G241" s="4">
        <v>43</v>
      </c>
      <c r="H241" s="4">
        <v>748</v>
      </c>
      <c r="I241" s="4">
        <v>0</v>
      </c>
      <c r="J241" s="4">
        <v>19</v>
      </c>
      <c r="K241" s="4">
        <v>14</v>
      </c>
    </row>
    <row r="242" spans="1:11" x14ac:dyDescent="0.3">
      <c r="A242" s="173"/>
      <c r="B242" s="2" t="s">
        <v>269</v>
      </c>
      <c r="C242" s="4">
        <v>66176</v>
      </c>
      <c r="D242" s="4">
        <v>20527</v>
      </c>
      <c r="E242" s="4">
        <v>108592</v>
      </c>
      <c r="F242" s="4">
        <v>18417</v>
      </c>
      <c r="G242" s="4">
        <v>957</v>
      </c>
      <c r="H242" s="4">
        <v>20276</v>
      </c>
      <c r="I242" s="4">
        <v>0</v>
      </c>
      <c r="J242" s="4">
        <v>239</v>
      </c>
      <c r="K242" s="4">
        <v>44</v>
      </c>
    </row>
    <row r="243" spans="1:11" x14ac:dyDescent="0.3">
      <c r="A243" s="173"/>
      <c r="B243" s="2" t="s">
        <v>270</v>
      </c>
      <c r="C243" s="4">
        <v>25802</v>
      </c>
      <c r="D243" s="4">
        <v>7039</v>
      </c>
      <c r="E243" s="4">
        <v>46530</v>
      </c>
      <c r="F243" s="4">
        <v>6712</v>
      </c>
      <c r="G243" s="4">
        <v>192</v>
      </c>
      <c r="H243" s="4">
        <v>3863</v>
      </c>
      <c r="I243" s="4">
        <v>0</v>
      </c>
      <c r="J243" s="4">
        <v>179</v>
      </c>
      <c r="K243" s="4">
        <v>168</v>
      </c>
    </row>
    <row r="244" spans="1:11" x14ac:dyDescent="0.3">
      <c r="A244" s="173"/>
      <c r="B244" s="2" t="s">
        <v>271</v>
      </c>
      <c r="C244" s="4">
        <v>23383</v>
      </c>
      <c r="D244" s="4">
        <v>7924</v>
      </c>
      <c r="E244" s="4">
        <v>46608</v>
      </c>
      <c r="F244" s="4">
        <v>6213</v>
      </c>
      <c r="G244" s="4">
        <v>193</v>
      </c>
      <c r="H244" s="4">
        <v>9227</v>
      </c>
      <c r="I244" s="4">
        <v>0</v>
      </c>
      <c r="J244" s="4">
        <v>228</v>
      </c>
      <c r="K244" s="4">
        <v>37</v>
      </c>
    </row>
    <row r="245" spans="1:11" x14ac:dyDescent="0.3">
      <c r="A245" s="173"/>
      <c r="B245" s="2" t="s">
        <v>272</v>
      </c>
      <c r="C245" s="4">
        <v>21692</v>
      </c>
      <c r="D245" s="4">
        <v>5588</v>
      </c>
      <c r="E245" s="4">
        <v>43388</v>
      </c>
      <c r="F245" s="4">
        <v>6820</v>
      </c>
      <c r="G245" s="4">
        <v>226</v>
      </c>
      <c r="H245" s="4">
        <v>4884</v>
      </c>
      <c r="I245" s="4">
        <v>0</v>
      </c>
      <c r="J245" s="4">
        <v>72</v>
      </c>
      <c r="K245" s="4">
        <v>68</v>
      </c>
    </row>
    <row r="246" spans="1:11" x14ac:dyDescent="0.3">
      <c r="A246" s="173"/>
      <c r="B246" s="2" t="s">
        <v>273</v>
      </c>
      <c r="C246" s="4">
        <v>37470</v>
      </c>
      <c r="D246" s="4">
        <v>12701</v>
      </c>
      <c r="E246" s="4">
        <v>62661</v>
      </c>
      <c r="F246" s="4">
        <v>10104</v>
      </c>
      <c r="G246" s="4">
        <v>325</v>
      </c>
      <c r="H246" s="4">
        <v>4887</v>
      </c>
      <c r="I246" s="4">
        <v>0</v>
      </c>
      <c r="J246" s="4">
        <v>145</v>
      </c>
      <c r="K246" s="4">
        <v>22</v>
      </c>
    </row>
    <row r="247" spans="1:11" x14ac:dyDescent="0.3">
      <c r="A247" s="173" t="s">
        <v>274</v>
      </c>
      <c r="B247" s="2" t="s">
        <v>275</v>
      </c>
      <c r="C247" s="4">
        <v>75088</v>
      </c>
      <c r="D247" s="4">
        <v>17079</v>
      </c>
      <c r="E247" s="4">
        <v>104362</v>
      </c>
      <c r="F247" s="4">
        <v>11253</v>
      </c>
      <c r="G247" s="4">
        <v>273</v>
      </c>
      <c r="H247" s="4">
        <v>6724</v>
      </c>
      <c r="I247" s="4">
        <v>0</v>
      </c>
      <c r="J247" s="4">
        <v>133</v>
      </c>
      <c r="K247" s="4">
        <v>496</v>
      </c>
    </row>
    <row r="248" spans="1:11" x14ac:dyDescent="0.3">
      <c r="A248" s="173"/>
      <c r="B248" s="2" t="s">
        <v>276</v>
      </c>
      <c r="C248" s="4">
        <v>21360</v>
      </c>
      <c r="D248" s="4">
        <v>5411</v>
      </c>
      <c r="E248" s="4">
        <v>27643</v>
      </c>
      <c r="F248" s="4">
        <v>1925</v>
      </c>
      <c r="G248" s="4">
        <v>168</v>
      </c>
      <c r="H248" s="4">
        <v>2613</v>
      </c>
      <c r="I248" s="4">
        <v>0</v>
      </c>
      <c r="J248" s="4">
        <v>108</v>
      </c>
      <c r="K248" s="4">
        <v>117</v>
      </c>
    </row>
    <row r="249" spans="1:11" x14ac:dyDescent="0.3">
      <c r="A249" s="173"/>
      <c r="B249" s="2" t="s">
        <v>277</v>
      </c>
      <c r="C249" s="4">
        <v>7791</v>
      </c>
      <c r="D249" s="4">
        <v>1431</v>
      </c>
      <c r="E249" s="4">
        <v>7890</v>
      </c>
      <c r="F249" s="4">
        <v>511</v>
      </c>
      <c r="G249" s="4">
        <v>63</v>
      </c>
      <c r="H249" s="4">
        <v>3273</v>
      </c>
      <c r="I249" s="4">
        <v>0</v>
      </c>
      <c r="J249" s="4">
        <v>36</v>
      </c>
      <c r="K249" s="4">
        <v>41</v>
      </c>
    </row>
    <row r="250" spans="1:11" x14ac:dyDescent="0.3">
      <c r="A250" s="173"/>
      <c r="B250" s="2" t="s">
        <v>278</v>
      </c>
      <c r="C250" s="4">
        <v>18402</v>
      </c>
      <c r="D250" s="4">
        <v>5091</v>
      </c>
      <c r="E250" s="4">
        <v>24770</v>
      </c>
      <c r="F250" s="4">
        <v>3685</v>
      </c>
      <c r="G250" s="4">
        <v>127</v>
      </c>
      <c r="H250" s="4">
        <v>3492</v>
      </c>
      <c r="I250" s="4">
        <v>0</v>
      </c>
      <c r="J250" s="4">
        <v>93</v>
      </c>
      <c r="K250" s="4">
        <v>14</v>
      </c>
    </row>
    <row r="251" spans="1:11" x14ac:dyDescent="0.3">
      <c r="A251" s="173"/>
      <c r="B251" s="2" t="s">
        <v>279</v>
      </c>
      <c r="C251" s="4">
        <v>14982</v>
      </c>
      <c r="D251" s="4">
        <v>2849</v>
      </c>
      <c r="E251" s="4">
        <v>19116</v>
      </c>
      <c r="F251" s="4">
        <v>1849</v>
      </c>
      <c r="G251" s="4">
        <v>121</v>
      </c>
      <c r="H251" s="4">
        <v>2466</v>
      </c>
      <c r="I251" s="4">
        <v>0</v>
      </c>
      <c r="J251" s="4">
        <v>30</v>
      </c>
      <c r="K251" s="4">
        <v>15</v>
      </c>
    </row>
    <row r="252" spans="1:11" x14ac:dyDescent="0.3">
      <c r="A252" s="173"/>
      <c r="B252" s="2" t="s">
        <v>280</v>
      </c>
      <c r="C252" s="4">
        <v>8392</v>
      </c>
      <c r="D252" s="4">
        <v>1734</v>
      </c>
      <c r="E252" s="4">
        <v>10580</v>
      </c>
      <c r="F252" s="4">
        <v>1195</v>
      </c>
      <c r="G252" s="4">
        <v>46</v>
      </c>
      <c r="H252" s="4">
        <v>1946</v>
      </c>
      <c r="I252" s="4">
        <v>0</v>
      </c>
      <c r="J252" s="4">
        <v>63</v>
      </c>
      <c r="K252" s="4">
        <v>89</v>
      </c>
    </row>
    <row r="253" spans="1:11" x14ac:dyDescent="0.3">
      <c r="A253" s="173"/>
      <c r="B253" s="2" t="s">
        <v>281</v>
      </c>
      <c r="C253" s="4">
        <v>18716</v>
      </c>
      <c r="D253" s="4">
        <v>4009</v>
      </c>
      <c r="E253" s="4">
        <v>21271</v>
      </c>
      <c r="F253" s="4">
        <v>2771</v>
      </c>
      <c r="G253" s="4">
        <v>97</v>
      </c>
      <c r="H253" s="4">
        <v>5829</v>
      </c>
      <c r="I253" s="4">
        <v>0</v>
      </c>
      <c r="J253" s="4">
        <v>136</v>
      </c>
      <c r="K253" s="4">
        <v>37</v>
      </c>
    </row>
    <row r="254" spans="1:11" x14ac:dyDescent="0.3">
      <c r="A254" s="173"/>
      <c r="B254" s="2" t="s">
        <v>282</v>
      </c>
      <c r="C254" s="4">
        <v>25607</v>
      </c>
      <c r="D254" s="4">
        <v>4860</v>
      </c>
      <c r="E254" s="4">
        <v>45177</v>
      </c>
      <c r="F254" s="4">
        <v>7142</v>
      </c>
      <c r="G254" s="4">
        <v>166</v>
      </c>
      <c r="H254" s="4">
        <v>8159</v>
      </c>
      <c r="I254" s="4">
        <v>0</v>
      </c>
      <c r="J254" s="4">
        <v>46</v>
      </c>
      <c r="K254" s="4">
        <v>52</v>
      </c>
    </row>
    <row r="255" spans="1:11" x14ac:dyDescent="0.3">
      <c r="A255" s="173"/>
      <c r="B255" s="2" t="s">
        <v>283</v>
      </c>
      <c r="C255" s="4">
        <v>10274</v>
      </c>
      <c r="D255" s="4">
        <v>2475</v>
      </c>
      <c r="E255" s="4">
        <v>12178</v>
      </c>
      <c r="F255" s="4">
        <v>2357</v>
      </c>
      <c r="G255" s="4">
        <v>95</v>
      </c>
      <c r="H255" s="4">
        <v>5143</v>
      </c>
      <c r="I255" s="4">
        <v>0</v>
      </c>
      <c r="J255" s="4">
        <v>68</v>
      </c>
      <c r="K255" s="4">
        <v>87</v>
      </c>
    </row>
    <row r="256" spans="1:11" x14ac:dyDescent="0.3">
      <c r="A256" s="173"/>
      <c r="B256" s="2" t="s">
        <v>284</v>
      </c>
      <c r="C256" s="4">
        <v>21417</v>
      </c>
      <c r="D256" s="4">
        <v>5096</v>
      </c>
      <c r="E256" s="4">
        <v>32216</v>
      </c>
      <c r="F256" s="4">
        <v>3637</v>
      </c>
      <c r="G256" s="4">
        <v>140</v>
      </c>
      <c r="H256" s="4">
        <v>6635</v>
      </c>
      <c r="I256" s="4">
        <v>0</v>
      </c>
      <c r="J256" s="4">
        <v>81</v>
      </c>
      <c r="K256" s="4">
        <v>14</v>
      </c>
    </row>
    <row r="257" spans="1:11" x14ac:dyDescent="0.3">
      <c r="A257" s="173"/>
      <c r="B257" s="2" t="s">
        <v>285</v>
      </c>
      <c r="C257" s="4">
        <v>9110</v>
      </c>
      <c r="D257" s="4">
        <v>2723</v>
      </c>
      <c r="E257" s="4">
        <v>14596</v>
      </c>
      <c r="F257" s="4">
        <v>1822</v>
      </c>
      <c r="G257" s="4">
        <v>87</v>
      </c>
      <c r="H257" s="4">
        <v>5803</v>
      </c>
      <c r="I257" s="4">
        <v>0</v>
      </c>
      <c r="J257" s="4">
        <v>143</v>
      </c>
      <c r="K257" s="4">
        <v>50</v>
      </c>
    </row>
    <row r="258" spans="1:11" x14ac:dyDescent="0.3">
      <c r="A258" s="173" t="s">
        <v>286</v>
      </c>
      <c r="B258" s="2" t="s">
        <v>287</v>
      </c>
      <c r="C258" s="4">
        <v>139942</v>
      </c>
      <c r="D258" s="4">
        <v>26063</v>
      </c>
      <c r="E258" s="4">
        <v>191269</v>
      </c>
      <c r="F258" s="4">
        <v>21046</v>
      </c>
      <c r="G258" s="4">
        <v>1758</v>
      </c>
      <c r="H258" s="4">
        <v>12790</v>
      </c>
      <c r="I258" s="4">
        <v>0</v>
      </c>
      <c r="J258" s="4">
        <v>611</v>
      </c>
      <c r="K258" s="4">
        <v>1538</v>
      </c>
    </row>
    <row r="259" spans="1:11" x14ac:dyDescent="0.3">
      <c r="A259" s="173"/>
      <c r="B259" s="2" t="s">
        <v>288</v>
      </c>
      <c r="C259" s="4">
        <v>2824</v>
      </c>
      <c r="D259" s="4">
        <v>1600</v>
      </c>
      <c r="E259" s="4">
        <v>2725</v>
      </c>
      <c r="F259" s="4">
        <v>289</v>
      </c>
      <c r="G259" s="4">
        <v>61</v>
      </c>
      <c r="H259" s="4">
        <v>805</v>
      </c>
      <c r="I259" s="4">
        <v>0</v>
      </c>
      <c r="J259" s="4">
        <v>39</v>
      </c>
      <c r="K259" s="4">
        <v>27</v>
      </c>
    </row>
    <row r="260" spans="1:11" x14ac:dyDescent="0.3">
      <c r="A260" s="173"/>
      <c r="B260" s="2" t="s">
        <v>289</v>
      </c>
      <c r="C260" s="4">
        <v>17701</v>
      </c>
      <c r="D260" s="4">
        <v>4942</v>
      </c>
      <c r="E260" s="4">
        <v>19088</v>
      </c>
      <c r="F260" s="4">
        <v>2006</v>
      </c>
      <c r="G260" s="4">
        <v>166</v>
      </c>
      <c r="H260" s="4">
        <v>1902</v>
      </c>
      <c r="I260" s="4">
        <v>0</v>
      </c>
      <c r="J260" s="4">
        <v>242</v>
      </c>
      <c r="K260" s="4">
        <v>131</v>
      </c>
    </row>
    <row r="261" spans="1:11" x14ac:dyDescent="0.3">
      <c r="A261" s="173"/>
      <c r="B261" s="2" t="s">
        <v>290</v>
      </c>
      <c r="C261" s="4">
        <v>22045</v>
      </c>
      <c r="D261" s="4">
        <v>6486</v>
      </c>
      <c r="E261" s="4">
        <v>29000</v>
      </c>
      <c r="F261" s="4">
        <v>1077</v>
      </c>
      <c r="G261" s="4">
        <v>161</v>
      </c>
      <c r="H261" s="4">
        <v>2715</v>
      </c>
      <c r="I261" s="4">
        <v>0</v>
      </c>
      <c r="J261" s="4">
        <v>153</v>
      </c>
      <c r="K261" s="4">
        <v>281</v>
      </c>
    </row>
    <row r="262" spans="1:11" x14ac:dyDescent="0.3">
      <c r="A262" s="173"/>
      <c r="B262" s="2" t="s">
        <v>291</v>
      </c>
      <c r="C262" s="4">
        <v>20593</v>
      </c>
      <c r="D262" s="4">
        <v>6667</v>
      </c>
      <c r="E262" s="4">
        <v>22517</v>
      </c>
      <c r="F262" s="4">
        <v>3416</v>
      </c>
      <c r="G262" s="4">
        <v>174</v>
      </c>
      <c r="H262" s="4">
        <v>4163</v>
      </c>
      <c r="I262" s="4">
        <v>0</v>
      </c>
      <c r="J262" s="4">
        <v>186</v>
      </c>
      <c r="K262" s="4">
        <v>46</v>
      </c>
    </row>
    <row r="263" spans="1:11" x14ac:dyDescent="0.3">
      <c r="A263" s="173"/>
      <c r="B263" s="2" t="s">
        <v>292</v>
      </c>
      <c r="C263" s="4">
        <v>12963</v>
      </c>
      <c r="D263" s="4">
        <v>3576</v>
      </c>
      <c r="E263" s="4">
        <v>10799</v>
      </c>
      <c r="F263" s="4">
        <v>2517</v>
      </c>
      <c r="G263" s="4">
        <v>140</v>
      </c>
      <c r="H263" s="4">
        <v>1314</v>
      </c>
      <c r="I263" s="4">
        <v>0</v>
      </c>
      <c r="J263" s="4">
        <v>210</v>
      </c>
      <c r="K263" s="4">
        <v>146</v>
      </c>
    </row>
    <row r="264" spans="1:11" x14ac:dyDescent="0.3">
      <c r="A264" s="173"/>
      <c r="B264" s="2" t="s">
        <v>293</v>
      </c>
      <c r="C264" s="4">
        <v>18802</v>
      </c>
      <c r="D264" s="4">
        <v>3203</v>
      </c>
      <c r="E264" s="4">
        <v>11679</v>
      </c>
      <c r="F264" s="4">
        <v>2065</v>
      </c>
      <c r="G264" s="4">
        <v>104</v>
      </c>
      <c r="H264" s="4">
        <v>947</v>
      </c>
      <c r="I264" s="4">
        <v>0</v>
      </c>
      <c r="J264" s="4">
        <v>51</v>
      </c>
      <c r="K264" s="4">
        <v>88</v>
      </c>
    </row>
    <row r="265" spans="1:11" x14ac:dyDescent="0.3">
      <c r="A265" s="173"/>
      <c r="B265" s="2" t="s">
        <v>294</v>
      </c>
      <c r="C265" s="4">
        <v>17629</v>
      </c>
      <c r="D265" s="4">
        <v>2968</v>
      </c>
      <c r="E265" s="4">
        <v>23630</v>
      </c>
      <c r="F265" s="4">
        <v>6569</v>
      </c>
      <c r="G265" s="4">
        <v>237</v>
      </c>
      <c r="H265" s="4">
        <v>8004</v>
      </c>
      <c r="I265" s="4">
        <v>0</v>
      </c>
      <c r="J265" s="4">
        <v>161</v>
      </c>
      <c r="K265" s="4">
        <v>60</v>
      </c>
    </row>
    <row r="266" spans="1:11" x14ac:dyDescent="0.3">
      <c r="A266" s="173"/>
      <c r="B266" s="2" t="s">
        <v>295</v>
      </c>
      <c r="C266" s="4">
        <v>8022</v>
      </c>
      <c r="D266" s="4">
        <v>1919</v>
      </c>
      <c r="E266" s="4">
        <v>5680</v>
      </c>
      <c r="F266" s="4">
        <v>2494</v>
      </c>
      <c r="G266" s="4">
        <v>120</v>
      </c>
      <c r="H266" s="4">
        <v>428</v>
      </c>
      <c r="I266" s="4">
        <v>0</v>
      </c>
      <c r="J266" s="4">
        <v>44</v>
      </c>
      <c r="K266" s="4">
        <v>67</v>
      </c>
    </row>
    <row r="267" spans="1:11" x14ac:dyDescent="0.3">
      <c r="A267" s="173"/>
      <c r="B267" s="2" t="s">
        <v>296</v>
      </c>
      <c r="C267" s="4">
        <v>4198</v>
      </c>
      <c r="D267" s="4">
        <v>1402</v>
      </c>
      <c r="E267" s="4">
        <v>3552</v>
      </c>
      <c r="F267" s="4">
        <v>656</v>
      </c>
      <c r="G267" s="4">
        <v>45</v>
      </c>
      <c r="H267" s="4">
        <v>168</v>
      </c>
      <c r="I267" s="4">
        <v>0</v>
      </c>
      <c r="J267" s="4">
        <v>79</v>
      </c>
      <c r="K267" s="4">
        <v>2</v>
      </c>
    </row>
    <row r="268" spans="1:11" x14ac:dyDescent="0.3">
      <c r="A268" s="173" t="s">
        <v>297</v>
      </c>
      <c r="B268" s="1" t="s">
        <v>298</v>
      </c>
      <c r="C268" s="4">
        <v>213813</v>
      </c>
      <c r="D268" s="4">
        <v>25050</v>
      </c>
      <c r="E268" s="4">
        <v>317758</v>
      </c>
      <c r="F268" s="4">
        <v>30546</v>
      </c>
      <c r="G268" s="4">
        <v>1912</v>
      </c>
      <c r="H268" s="4">
        <v>16121</v>
      </c>
      <c r="I268" s="4">
        <v>0</v>
      </c>
      <c r="J268" s="4">
        <v>1280</v>
      </c>
      <c r="K268" s="4">
        <v>658</v>
      </c>
    </row>
    <row r="269" spans="1:11" x14ac:dyDescent="0.3">
      <c r="A269" s="173"/>
      <c r="B269" s="1" t="s">
        <v>299</v>
      </c>
      <c r="C269" s="4">
        <v>10542</v>
      </c>
      <c r="D269" s="4">
        <v>1705</v>
      </c>
      <c r="E269" s="4">
        <v>12554</v>
      </c>
      <c r="F269" s="4">
        <v>1313</v>
      </c>
      <c r="G269" s="4">
        <v>152</v>
      </c>
      <c r="H269" s="4">
        <v>1131</v>
      </c>
      <c r="I269" s="4">
        <v>0</v>
      </c>
      <c r="J269" s="4">
        <v>85</v>
      </c>
      <c r="K269" s="4">
        <v>135</v>
      </c>
    </row>
    <row r="270" spans="1:11" x14ac:dyDescent="0.3">
      <c r="A270" s="173"/>
      <c r="B270" s="1" t="s">
        <v>300</v>
      </c>
      <c r="C270" s="4">
        <v>8553</v>
      </c>
      <c r="D270" s="4">
        <v>2279</v>
      </c>
      <c r="E270" s="4">
        <v>5629</v>
      </c>
      <c r="F270" s="4">
        <v>3486</v>
      </c>
      <c r="G270" s="4">
        <v>88</v>
      </c>
      <c r="H270" s="4">
        <v>1335</v>
      </c>
      <c r="I270" s="4">
        <v>0</v>
      </c>
      <c r="J270" s="4">
        <v>6</v>
      </c>
      <c r="K270" s="4">
        <v>51</v>
      </c>
    </row>
    <row r="271" spans="1:11" x14ac:dyDescent="0.3">
      <c r="A271" s="173"/>
      <c r="B271" s="1" t="s">
        <v>301</v>
      </c>
      <c r="C271" s="4">
        <v>21957</v>
      </c>
      <c r="D271" s="4">
        <v>5242</v>
      </c>
      <c r="E271" s="4">
        <v>21260</v>
      </c>
      <c r="F271" s="4">
        <v>4832</v>
      </c>
      <c r="G271" s="4">
        <v>271</v>
      </c>
      <c r="H271" s="4">
        <v>2131</v>
      </c>
      <c r="I271" s="4">
        <v>0</v>
      </c>
      <c r="J271" s="4">
        <v>215</v>
      </c>
      <c r="K271" s="4">
        <v>217</v>
      </c>
    </row>
    <row r="272" spans="1:11" x14ac:dyDescent="0.3">
      <c r="A272" s="173"/>
      <c r="B272" s="1" t="s">
        <v>302</v>
      </c>
      <c r="C272" s="4">
        <v>22738</v>
      </c>
      <c r="D272" s="4">
        <v>2436</v>
      </c>
      <c r="E272" s="4">
        <v>25390</v>
      </c>
      <c r="F272" s="4">
        <v>2858</v>
      </c>
      <c r="G272" s="4">
        <v>214</v>
      </c>
      <c r="H272" s="4">
        <v>1375</v>
      </c>
      <c r="I272" s="4">
        <v>0</v>
      </c>
      <c r="J272" s="4">
        <v>189</v>
      </c>
      <c r="K272" s="4">
        <v>185</v>
      </c>
    </row>
    <row r="273" spans="1:11" x14ac:dyDescent="0.3">
      <c r="A273" s="173"/>
      <c r="B273" s="1" t="s">
        <v>303</v>
      </c>
      <c r="C273" s="4">
        <v>35383</v>
      </c>
      <c r="D273" s="4">
        <v>3814</v>
      </c>
      <c r="E273" s="4">
        <v>32147</v>
      </c>
      <c r="F273" s="4">
        <v>4102</v>
      </c>
      <c r="G273" s="4">
        <v>213</v>
      </c>
      <c r="H273" s="4">
        <v>1372</v>
      </c>
      <c r="I273" s="4">
        <v>0</v>
      </c>
      <c r="J273" s="4">
        <v>133</v>
      </c>
      <c r="K273" s="4">
        <v>19</v>
      </c>
    </row>
    <row r="274" spans="1:11" x14ac:dyDescent="0.3">
      <c r="A274" s="173"/>
      <c r="B274" s="1" t="s">
        <v>304</v>
      </c>
      <c r="C274" s="4">
        <v>11855</v>
      </c>
      <c r="D274" s="4">
        <v>2057</v>
      </c>
      <c r="E274" s="4">
        <v>8919</v>
      </c>
      <c r="F274" s="4">
        <v>2237</v>
      </c>
      <c r="G274" s="4">
        <v>169</v>
      </c>
      <c r="H274" s="4">
        <v>655</v>
      </c>
      <c r="I274" s="4">
        <v>0</v>
      </c>
      <c r="J274" s="4">
        <v>77</v>
      </c>
      <c r="K274" s="4">
        <v>31</v>
      </c>
    </row>
    <row r="275" spans="1:11" x14ac:dyDescent="0.3">
      <c r="A275" s="173"/>
      <c r="B275" s="1" t="s">
        <v>305</v>
      </c>
      <c r="C275" s="4">
        <v>13738</v>
      </c>
      <c r="D275" s="4">
        <v>1271</v>
      </c>
      <c r="E275" s="4">
        <v>12055</v>
      </c>
      <c r="F275" s="4">
        <v>2122</v>
      </c>
      <c r="G275" s="4">
        <v>149</v>
      </c>
      <c r="H275" s="4">
        <v>1606</v>
      </c>
      <c r="I275" s="4">
        <v>0</v>
      </c>
      <c r="J275" s="4">
        <v>59</v>
      </c>
      <c r="K275" s="4">
        <v>7</v>
      </c>
    </row>
    <row r="276" spans="1:11" x14ac:dyDescent="0.3">
      <c r="A276" s="173"/>
      <c r="B276" s="1" t="s">
        <v>306</v>
      </c>
      <c r="C276" s="4">
        <v>10360</v>
      </c>
      <c r="D276" s="4">
        <v>2277</v>
      </c>
      <c r="E276" s="4">
        <v>10985</v>
      </c>
      <c r="F276" s="4">
        <v>1806</v>
      </c>
      <c r="G276" s="4">
        <v>234</v>
      </c>
      <c r="H276" s="4">
        <v>1054</v>
      </c>
      <c r="I276" s="4">
        <v>0</v>
      </c>
      <c r="J276" s="4">
        <v>110</v>
      </c>
      <c r="K276" s="4">
        <v>28</v>
      </c>
    </row>
    <row r="277" spans="1:11" x14ac:dyDescent="0.3">
      <c r="A277" s="173"/>
      <c r="B277" s="1" t="s">
        <v>307</v>
      </c>
      <c r="C277" s="4">
        <v>19768</v>
      </c>
      <c r="D277" s="4">
        <v>2402</v>
      </c>
      <c r="E277" s="4">
        <v>18936</v>
      </c>
      <c r="F277" s="4">
        <v>3318</v>
      </c>
      <c r="G277" s="4">
        <v>174</v>
      </c>
      <c r="H277" s="4">
        <v>2643</v>
      </c>
      <c r="I277" s="4">
        <v>0</v>
      </c>
      <c r="J277" s="4">
        <v>126</v>
      </c>
      <c r="K277" s="4">
        <v>72</v>
      </c>
    </row>
    <row r="278" spans="1:11" x14ac:dyDescent="0.3">
      <c r="A278" s="173"/>
      <c r="B278" s="1" t="s">
        <v>308</v>
      </c>
      <c r="C278" s="4">
        <v>27069</v>
      </c>
      <c r="D278" s="4">
        <v>3461</v>
      </c>
      <c r="E278" s="4">
        <v>27803</v>
      </c>
      <c r="F278" s="4">
        <v>5166</v>
      </c>
      <c r="G278" s="4">
        <v>271</v>
      </c>
      <c r="H278" s="4">
        <v>1789</v>
      </c>
      <c r="I278" s="4">
        <v>0</v>
      </c>
      <c r="J278" s="4">
        <v>137</v>
      </c>
      <c r="K278" s="4">
        <v>122</v>
      </c>
    </row>
    <row r="279" spans="1:11" x14ac:dyDescent="0.3">
      <c r="A279" s="173"/>
      <c r="B279" s="1" t="s">
        <v>309</v>
      </c>
      <c r="C279" s="4">
        <v>15819</v>
      </c>
      <c r="D279" s="4">
        <v>1588</v>
      </c>
      <c r="E279" s="4">
        <v>18188</v>
      </c>
      <c r="F279" s="4">
        <v>3860</v>
      </c>
      <c r="G279" s="4">
        <v>329</v>
      </c>
      <c r="H279" s="4">
        <v>1744</v>
      </c>
      <c r="I279" s="4">
        <v>0</v>
      </c>
      <c r="J279" s="4">
        <v>75</v>
      </c>
      <c r="K279" s="4">
        <v>51</v>
      </c>
    </row>
    <row r="280" spans="1:11" x14ac:dyDescent="0.3">
      <c r="A280" s="173"/>
      <c r="B280" s="1" t="s">
        <v>310</v>
      </c>
      <c r="C280" s="4">
        <v>18904</v>
      </c>
      <c r="D280" s="4">
        <v>4115</v>
      </c>
      <c r="E280" s="4">
        <v>18343</v>
      </c>
      <c r="F280" s="4">
        <v>2498</v>
      </c>
      <c r="G280" s="4">
        <v>155</v>
      </c>
      <c r="H280" s="4">
        <v>1721</v>
      </c>
      <c r="I280" s="4">
        <v>0</v>
      </c>
      <c r="J280" s="4">
        <v>99</v>
      </c>
      <c r="K280" s="4">
        <v>77</v>
      </c>
    </row>
    <row r="281" spans="1:11" x14ac:dyDescent="0.3">
      <c r="A281" s="173"/>
      <c r="B281" s="1" t="s">
        <v>311</v>
      </c>
      <c r="C281" s="4">
        <v>12603</v>
      </c>
      <c r="D281" s="4">
        <v>1862</v>
      </c>
      <c r="E281" s="4">
        <v>10773</v>
      </c>
      <c r="F281" s="4">
        <v>2143</v>
      </c>
      <c r="G281" s="4">
        <v>213</v>
      </c>
      <c r="H281" s="4">
        <v>511</v>
      </c>
      <c r="I281" s="4">
        <v>0</v>
      </c>
      <c r="J281" s="4">
        <v>62</v>
      </c>
      <c r="K281" s="4">
        <v>178</v>
      </c>
    </row>
    <row r="282" spans="1:11" x14ac:dyDescent="0.3">
      <c r="A282" s="173"/>
      <c r="B282" s="1" t="s">
        <v>312</v>
      </c>
      <c r="C282" s="4">
        <v>20589</v>
      </c>
      <c r="D282" s="4">
        <v>3407</v>
      </c>
      <c r="E282" s="4">
        <v>18837</v>
      </c>
      <c r="F282" s="4">
        <v>4583</v>
      </c>
      <c r="G282" s="4">
        <v>243</v>
      </c>
      <c r="H282" s="4">
        <v>2002</v>
      </c>
      <c r="I282" s="4">
        <v>0</v>
      </c>
      <c r="J282" s="4">
        <v>205</v>
      </c>
      <c r="K282" s="4">
        <v>14</v>
      </c>
    </row>
    <row r="283" spans="1:11" x14ac:dyDescent="0.3">
      <c r="A283" s="173"/>
      <c r="B283" s="1" t="s">
        <v>313</v>
      </c>
      <c r="C283" s="4">
        <v>7074</v>
      </c>
      <c r="D283" s="4">
        <v>1689</v>
      </c>
      <c r="E283" s="4">
        <v>6014</v>
      </c>
      <c r="F283" s="4">
        <v>1729</v>
      </c>
      <c r="G283" s="4">
        <v>105</v>
      </c>
      <c r="H283" s="4">
        <v>1087</v>
      </c>
      <c r="I283" s="4">
        <v>0</v>
      </c>
      <c r="J283" s="4">
        <v>45</v>
      </c>
      <c r="K283" s="4">
        <v>40</v>
      </c>
    </row>
    <row r="284" spans="1:11" x14ac:dyDescent="0.3">
      <c r="A284" s="173"/>
      <c r="B284" s="1" t="s">
        <v>314</v>
      </c>
      <c r="C284" s="4">
        <v>11089</v>
      </c>
      <c r="D284" s="4">
        <v>2431</v>
      </c>
      <c r="E284" s="4">
        <v>9992</v>
      </c>
      <c r="F284" s="4">
        <v>2385</v>
      </c>
      <c r="G284" s="4">
        <v>81</v>
      </c>
      <c r="H284" s="4">
        <v>593</v>
      </c>
      <c r="I284" s="4">
        <v>0</v>
      </c>
      <c r="J284" s="4">
        <v>59</v>
      </c>
      <c r="K284" s="4">
        <v>19</v>
      </c>
    </row>
    <row r="285" spans="1:11" x14ac:dyDescent="0.3">
      <c r="A285" s="173"/>
      <c r="B285" s="1" t="s">
        <v>315</v>
      </c>
      <c r="C285" s="4">
        <v>7123</v>
      </c>
      <c r="D285" s="4">
        <v>1211</v>
      </c>
      <c r="E285" s="4">
        <v>7114</v>
      </c>
      <c r="F285" s="4">
        <v>2176</v>
      </c>
      <c r="G285" s="4">
        <v>153</v>
      </c>
      <c r="H285" s="4">
        <v>677</v>
      </c>
      <c r="I285" s="4">
        <v>0</v>
      </c>
      <c r="J285" s="4">
        <v>108</v>
      </c>
      <c r="K285" s="4">
        <v>1</v>
      </c>
    </row>
    <row r="286" spans="1:11" ht="40.5" x14ac:dyDescent="0.3">
      <c r="A286" s="173"/>
      <c r="B286" s="1" t="s">
        <v>316</v>
      </c>
      <c r="C286" s="4">
        <v>1665</v>
      </c>
      <c r="D286" s="4">
        <v>844</v>
      </c>
      <c r="E286" s="4">
        <v>1268</v>
      </c>
      <c r="F286" s="4">
        <v>749</v>
      </c>
      <c r="G286" s="4">
        <v>63</v>
      </c>
      <c r="H286" s="4">
        <v>255</v>
      </c>
      <c r="I286" s="4">
        <v>0</v>
      </c>
      <c r="J286" s="4">
        <v>84</v>
      </c>
      <c r="K286" s="4">
        <v>9</v>
      </c>
    </row>
    <row r="287" spans="1:11" ht="27" x14ac:dyDescent="0.3">
      <c r="A287" s="173"/>
      <c r="B287" s="1" t="s">
        <v>317</v>
      </c>
      <c r="C287" s="4">
        <v>1331</v>
      </c>
      <c r="D287" s="4">
        <v>1218</v>
      </c>
      <c r="E287" s="4">
        <v>359</v>
      </c>
      <c r="F287" s="4">
        <v>516</v>
      </c>
      <c r="G287" s="4">
        <v>60</v>
      </c>
      <c r="H287" s="4">
        <v>438</v>
      </c>
      <c r="I287" s="4">
        <v>0</v>
      </c>
      <c r="J287" s="4">
        <v>77</v>
      </c>
      <c r="K287" s="4">
        <v>24</v>
      </c>
    </row>
    <row r="288" spans="1:11" ht="27" x14ac:dyDescent="0.3">
      <c r="A288" s="173"/>
      <c r="B288" s="1" t="s">
        <v>318</v>
      </c>
      <c r="C288" s="4">
        <v>15033</v>
      </c>
      <c r="D288" s="4">
        <v>4018</v>
      </c>
      <c r="E288" s="4">
        <v>8937</v>
      </c>
      <c r="F288" s="4">
        <v>4917</v>
      </c>
      <c r="G288" s="4">
        <v>329</v>
      </c>
      <c r="H288" s="4">
        <v>1008</v>
      </c>
      <c r="I288" s="4">
        <v>0</v>
      </c>
      <c r="J288" s="4">
        <v>147</v>
      </c>
      <c r="K288" s="4">
        <v>81</v>
      </c>
    </row>
    <row r="289" spans="1:11" x14ac:dyDescent="0.3">
      <c r="A289" s="173" t="s">
        <v>319</v>
      </c>
      <c r="B289" s="2" t="s">
        <v>320</v>
      </c>
      <c r="C289" s="4">
        <v>12604</v>
      </c>
      <c r="D289" s="4">
        <v>2631</v>
      </c>
      <c r="E289" s="4">
        <v>3059</v>
      </c>
      <c r="F289" s="4">
        <v>5652</v>
      </c>
      <c r="G289" s="4">
        <v>262</v>
      </c>
      <c r="H289" s="4">
        <v>865</v>
      </c>
      <c r="I289" s="4">
        <v>0</v>
      </c>
      <c r="J289" s="4">
        <v>52</v>
      </c>
      <c r="K289" s="4">
        <v>100</v>
      </c>
    </row>
    <row r="290" spans="1:11" x14ac:dyDescent="0.3">
      <c r="A290" s="173"/>
      <c r="B290" s="2" t="s">
        <v>321</v>
      </c>
      <c r="C290" s="4">
        <v>1653</v>
      </c>
      <c r="D290" s="4">
        <v>936</v>
      </c>
      <c r="E290" s="4">
        <v>179</v>
      </c>
      <c r="F290" s="4">
        <v>563</v>
      </c>
      <c r="G290" s="4">
        <v>74</v>
      </c>
      <c r="H290" s="4">
        <v>1052</v>
      </c>
      <c r="I290" s="4">
        <v>0</v>
      </c>
      <c r="J290" s="4">
        <v>67</v>
      </c>
      <c r="K290" s="4">
        <v>0</v>
      </c>
    </row>
    <row r="291" spans="1:11" x14ac:dyDescent="0.3">
      <c r="A291" s="173"/>
      <c r="B291" s="2" t="s">
        <v>322</v>
      </c>
      <c r="C291" s="4">
        <v>2195</v>
      </c>
      <c r="D291" s="4">
        <v>249</v>
      </c>
      <c r="E291" s="4">
        <v>301</v>
      </c>
      <c r="F291" s="4">
        <v>1214</v>
      </c>
      <c r="G291" s="4">
        <v>102</v>
      </c>
      <c r="H291" s="4">
        <v>471</v>
      </c>
      <c r="I291" s="4">
        <v>0</v>
      </c>
      <c r="J291" s="4">
        <v>59</v>
      </c>
      <c r="K291" s="4">
        <v>0</v>
      </c>
    </row>
    <row r="292" spans="1:11" x14ac:dyDescent="0.3">
      <c r="A292" s="173"/>
      <c r="B292" s="2" t="s">
        <v>323</v>
      </c>
      <c r="C292" s="4">
        <v>3036</v>
      </c>
      <c r="D292" s="4">
        <v>560</v>
      </c>
      <c r="E292" s="4">
        <v>305</v>
      </c>
      <c r="F292" s="4">
        <v>3164</v>
      </c>
      <c r="G292" s="4">
        <v>373</v>
      </c>
      <c r="H292" s="4">
        <v>1292</v>
      </c>
      <c r="I292" s="4">
        <v>0</v>
      </c>
      <c r="J292" s="4">
        <v>56</v>
      </c>
      <c r="K292" s="4">
        <v>0</v>
      </c>
    </row>
    <row r="293" spans="1:11" x14ac:dyDescent="0.3">
      <c r="A293" s="173"/>
      <c r="B293" s="2" t="s">
        <v>324</v>
      </c>
      <c r="C293" s="4">
        <v>379</v>
      </c>
      <c r="D293" s="4">
        <v>14</v>
      </c>
      <c r="E293" s="4">
        <v>330</v>
      </c>
      <c r="F293" s="4">
        <v>965</v>
      </c>
      <c r="G293" s="4">
        <v>21</v>
      </c>
      <c r="H293" s="4">
        <v>264</v>
      </c>
      <c r="I293" s="4">
        <v>0</v>
      </c>
      <c r="J293" s="4">
        <v>21</v>
      </c>
      <c r="K293" s="4">
        <v>5</v>
      </c>
    </row>
    <row r="294" spans="1:11" x14ac:dyDescent="0.3">
      <c r="A294" s="173"/>
      <c r="B294" s="2" t="s">
        <v>325</v>
      </c>
      <c r="C294" s="4">
        <v>437</v>
      </c>
      <c r="D294" s="4">
        <v>290</v>
      </c>
      <c r="E294" s="4">
        <v>74</v>
      </c>
      <c r="F294" s="4">
        <v>366</v>
      </c>
      <c r="G294" s="4">
        <v>66</v>
      </c>
      <c r="H294" s="4">
        <v>102</v>
      </c>
      <c r="I294" s="4">
        <v>0</v>
      </c>
      <c r="J294" s="4">
        <v>37</v>
      </c>
      <c r="K294" s="4">
        <v>0</v>
      </c>
    </row>
    <row r="295" spans="1:11" x14ac:dyDescent="0.3">
      <c r="A295" s="173"/>
      <c r="B295" s="2" t="s">
        <v>326</v>
      </c>
      <c r="C295" s="4">
        <v>1407</v>
      </c>
      <c r="D295" s="4">
        <v>326</v>
      </c>
      <c r="E295" s="4">
        <v>258</v>
      </c>
      <c r="F295" s="4">
        <v>789</v>
      </c>
      <c r="G295" s="4">
        <v>54</v>
      </c>
      <c r="H295" s="4">
        <v>168</v>
      </c>
      <c r="I295" s="4">
        <v>0</v>
      </c>
      <c r="J295" s="4">
        <v>38</v>
      </c>
      <c r="K295" s="4">
        <v>1</v>
      </c>
    </row>
    <row r="296" spans="1:11" x14ac:dyDescent="0.3">
      <c r="A296" s="173" t="s">
        <v>327</v>
      </c>
      <c r="B296" s="1" t="s">
        <v>328</v>
      </c>
      <c r="C296" s="4">
        <v>75032</v>
      </c>
      <c r="D296" s="4">
        <v>12113</v>
      </c>
      <c r="E296" s="4">
        <v>51869</v>
      </c>
      <c r="F296" s="4">
        <v>9497</v>
      </c>
      <c r="G296" s="4">
        <v>388</v>
      </c>
      <c r="H296" s="4">
        <v>6028</v>
      </c>
      <c r="I296" s="4">
        <v>0</v>
      </c>
      <c r="J296" s="4">
        <v>342</v>
      </c>
      <c r="K296" s="4">
        <v>548</v>
      </c>
    </row>
    <row r="297" spans="1:11" x14ac:dyDescent="0.3">
      <c r="A297" s="173"/>
      <c r="B297" s="1" t="s">
        <v>329</v>
      </c>
      <c r="C297" s="4">
        <v>4837</v>
      </c>
      <c r="D297" s="4">
        <v>457</v>
      </c>
      <c r="E297" s="4">
        <v>3028</v>
      </c>
      <c r="F297" s="4">
        <v>973</v>
      </c>
      <c r="G297" s="4">
        <v>52</v>
      </c>
      <c r="H297" s="4">
        <v>1525</v>
      </c>
      <c r="I297" s="4">
        <v>0</v>
      </c>
      <c r="J297" s="4">
        <v>5</v>
      </c>
      <c r="K297" s="4">
        <v>15</v>
      </c>
    </row>
    <row r="298" spans="1:11" x14ac:dyDescent="0.3">
      <c r="A298" s="173"/>
      <c r="B298" s="1" t="s">
        <v>330</v>
      </c>
      <c r="C298" s="4">
        <v>1183</v>
      </c>
      <c r="D298" s="4">
        <v>839</v>
      </c>
      <c r="E298" s="4">
        <v>831</v>
      </c>
      <c r="F298" s="4">
        <v>1246</v>
      </c>
      <c r="G298" s="4">
        <v>40</v>
      </c>
      <c r="H298" s="4">
        <v>557</v>
      </c>
      <c r="I298" s="4">
        <v>0</v>
      </c>
      <c r="J298" s="4">
        <v>23</v>
      </c>
      <c r="K298" s="4">
        <v>22</v>
      </c>
    </row>
    <row r="299" spans="1:11" x14ac:dyDescent="0.3">
      <c r="A299" s="173"/>
      <c r="B299" s="1" t="s">
        <v>331</v>
      </c>
      <c r="C299" s="4">
        <v>5842</v>
      </c>
      <c r="D299" s="4">
        <v>763</v>
      </c>
      <c r="E299" s="4">
        <v>2630</v>
      </c>
      <c r="F299" s="4">
        <v>2305</v>
      </c>
      <c r="G299" s="4">
        <v>87</v>
      </c>
      <c r="H299" s="4">
        <v>707</v>
      </c>
      <c r="I299" s="4">
        <v>0</v>
      </c>
      <c r="J299" s="4">
        <v>68</v>
      </c>
      <c r="K299" s="4">
        <v>18</v>
      </c>
    </row>
    <row r="300" spans="1:11" ht="27" x14ac:dyDescent="0.3">
      <c r="A300" s="173"/>
      <c r="B300" s="1" t="s">
        <v>332</v>
      </c>
      <c r="C300" s="4">
        <v>10777</v>
      </c>
      <c r="D300" s="4">
        <v>1913</v>
      </c>
      <c r="E300" s="4">
        <v>6829</v>
      </c>
      <c r="F300" s="4">
        <v>2132</v>
      </c>
      <c r="G300" s="4">
        <v>348</v>
      </c>
      <c r="H300" s="4">
        <v>3401</v>
      </c>
      <c r="I300" s="4">
        <v>0</v>
      </c>
      <c r="J300" s="4">
        <v>99</v>
      </c>
      <c r="K300" s="4">
        <v>96</v>
      </c>
    </row>
    <row r="301" spans="1:11" ht="27" x14ac:dyDescent="0.3">
      <c r="A301" s="173"/>
      <c r="B301" s="1" t="s">
        <v>333</v>
      </c>
      <c r="C301" s="4">
        <v>3169</v>
      </c>
      <c r="D301" s="4">
        <v>825</v>
      </c>
      <c r="E301" s="4">
        <v>1268</v>
      </c>
      <c r="F301" s="4">
        <v>1294</v>
      </c>
      <c r="G301" s="4">
        <v>20</v>
      </c>
      <c r="H301" s="4">
        <v>411</v>
      </c>
      <c r="I301" s="4">
        <v>0</v>
      </c>
      <c r="J301" s="4">
        <v>13</v>
      </c>
      <c r="K301" s="4">
        <v>40</v>
      </c>
    </row>
    <row r="302" spans="1:11" ht="27" x14ac:dyDescent="0.3">
      <c r="A302" s="173"/>
      <c r="B302" s="1" t="s">
        <v>334</v>
      </c>
      <c r="C302" s="4">
        <v>13229</v>
      </c>
      <c r="D302" s="4">
        <v>2254</v>
      </c>
      <c r="E302" s="4">
        <v>6791</v>
      </c>
      <c r="F302" s="4">
        <v>4242</v>
      </c>
      <c r="G302" s="4">
        <v>105</v>
      </c>
      <c r="H302" s="4">
        <v>2432</v>
      </c>
      <c r="I302" s="4">
        <v>0</v>
      </c>
      <c r="J302" s="4">
        <v>22</v>
      </c>
      <c r="K302" s="4">
        <v>4</v>
      </c>
    </row>
    <row r="303" spans="1:11" ht="27" x14ac:dyDescent="0.3">
      <c r="A303" s="173"/>
      <c r="B303" s="1" t="s">
        <v>335</v>
      </c>
      <c r="C303" s="4">
        <v>15916</v>
      </c>
      <c r="D303" s="4">
        <v>3516</v>
      </c>
      <c r="E303" s="4">
        <v>8383</v>
      </c>
      <c r="F303" s="4">
        <v>3205</v>
      </c>
      <c r="G303" s="4">
        <v>64</v>
      </c>
      <c r="H303" s="4">
        <v>586</v>
      </c>
      <c r="I303" s="4">
        <v>0</v>
      </c>
      <c r="J303" s="4">
        <v>34</v>
      </c>
      <c r="K303" s="4">
        <v>5</v>
      </c>
    </row>
    <row r="304" spans="1:11" ht="27" x14ac:dyDescent="0.3">
      <c r="A304" s="173"/>
      <c r="B304" s="1" t="s">
        <v>336</v>
      </c>
      <c r="C304" s="4">
        <v>116</v>
      </c>
      <c r="D304" s="4">
        <v>393</v>
      </c>
      <c r="E304" s="4">
        <v>288</v>
      </c>
      <c r="F304" s="4">
        <v>134</v>
      </c>
      <c r="G304" s="4">
        <v>6</v>
      </c>
      <c r="H304" s="4">
        <v>222</v>
      </c>
      <c r="I304" s="4">
        <v>0</v>
      </c>
      <c r="J304" s="4">
        <v>5</v>
      </c>
      <c r="K304" s="4">
        <v>1</v>
      </c>
    </row>
    <row r="305" spans="1:11" x14ac:dyDescent="0.3">
      <c r="A305" s="173"/>
      <c r="B305" s="1" t="s">
        <v>337</v>
      </c>
      <c r="C305" s="4">
        <v>10462</v>
      </c>
      <c r="D305" s="4">
        <v>3445</v>
      </c>
      <c r="E305" s="4">
        <v>6488</v>
      </c>
      <c r="F305" s="4">
        <v>2384</v>
      </c>
      <c r="G305" s="4">
        <v>122</v>
      </c>
      <c r="H305" s="4">
        <v>1733</v>
      </c>
      <c r="I305" s="4">
        <v>0</v>
      </c>
      <c r="J305" s="4">
        <v>100</v>
      </c>
      <c r="K305" s="4">
        <v>6</v>
      </c>
    </row>
    <row r="306" spans="1:11" x14ac:dyDescent="0.3">
      <c r="A306" s="173"/>
      <c r="B306" s="1" t="s">
        <v>338</v>
      </c>
      <c r="C306" s="4">
        <v>1921</v>
      </c>
      <c r="D306" s="4">
        <v>1080</v>
      </c>
      <c r="E306" s="4">
        <v>1391</v>
      </c>
      <c r="F306" s="4">
        <v>1197</v>
      </c>
      <c r="G306" s="4">
        <v>47</v>
      </c>
      <c r="H306" s="4">
        <v>735</v>
      </c>
      <c r="I306" s="4">
        <v>0</v>
      </c>
      <c r="J306" s="4">
        <v>20</v>
      </c>
      <c r="K306" s="4">
        <v>20</v>
      </c>
    </row>
    <row r="307" spans="1:11" ht="27" x14ac:dyDescent="0.3">
      <c r="A307" s="173"/>
      <c r="B307" s="1" t="s">
        <v>339</v>
      </c>
      <c r="C307" s="4">
        <v>16915</v>
      </c>
      <c r="D307" s="4">
        <v>2874</v>
      </c>
      <c r="E307" s="4">
        <v>8817</v>
      </c>
      <c r="F307" s="4">
        <v>6018</v>
      </c>
      <c r="G307" s="4">
        <v>240</v>
      </c>
      <c r="H307" s="4">
        <v>2018</v>
      </c>
      <c r="I307" s="4">
        <v>0</v>
      </c>
      <c r="J307" s="4">
        <v>49</v>
      </c>
      <c r="K307" s="4">
        <v>33</v>
      </c>
    </row>
    <row r="308" spans="1:11" x14ac:dyDescent="0.3">
      <c r="A308" s="173"/>
      <c r="B308" s="1" t="s">
        <v>340</v>
      </c>
      <c r="C308" s="4">
        <v>4054</v>
      </c>
      <c r="D308" s="4">
        <v>921</v>
      </c>
      <c r="E308" s="4">
        <v>2245</v>
      </c>
      <c r="F308" s="4">
        <v>1823</v>
      </c>
      <c r="G308" s="4">
        <v>48</v>
      </c>
      <c r="H308" s="4">
        <v>731</v>
      </c>
      <c r="I308" s="4">
        <v>0</v>
      </c>
      <c r="J308" s="4">
        <v>49</v>
      </c>
      <c r="K308" s="4">
        <v>2</v>
      </c>
    </row>
    <row r="309" spans="1:11" ht="27" x14ac:dyDescent="0.3">
      <c r="A309" s="173"/>
      <c r="B309" s="1" t="s">
        <v>341</v>
      </c>
      <c r="C309" s="4">
        <v>3904</v>
      </c>
      <c r="D309" s="4">
        <v>1641</v>
      </c>
      <c r="E309" s="4">
        <v>1270</v>
      </c>
      <c r="F309" s="4">
        <v>2475</v>
      </c>
      <c r="G309" s="4">
        <v>51</v>
      </c>
      <c r="H309" s="4">
        <v>263</v>
      </c>
      <c r="I309" s="4">
        <v>0</v>
      </c>
      <c r="J309" s="4">
        <v>103</v>
      </c>
      <c r="K309" s="4">
        <v>59</v>
      </c>
    </row>
    <row r="310" spans="1:11" ht="27" x14ac:dyDescent="0.3">
      <c r="A310" s="173"/>
      <c r="B310" s="1" t="s">
        <v>342</v>
      </c>
      <c r="C310" s="4">
        <v>0</v>
      </c>
      <c r="D310" s="4">
        <v>0</v>
      </c>
      <c r="E310" s="4">
        <v>0</v>
      </c>
      <c r="F310" s="4">
        <v>0</v>
      </c>
      <c r="G310" s="4">
        <v>0</v>
      </c>
      <c r="H310" s="4">
        <v>0</v>
      </c>
      <c r="I310" s="4">
        <v>0</v>
      </c>
      <c r="J310" s="4">
        <v>0</v>
      </c>
      <c r="K310" s="4">
        <v>0</v>
      </c>
    </row>
    <row r="311" spans="1:11" x14ac:dyDescent="0.3">
      <c r="A311" s="173" t="s">
        <v>343</v>
      </c>
      <c r="B311" s="1" t="s">
        <v>344</v>
      </c>
      <c r="C311" s="4">
        <v>120360</v>
      </c>
      <c r="D311" s="4">
        <v>30770</v>
      </c>
      <c r="E311" s="4">
        <v>124411</v>
      </c>
      <c r="F311" s="4">
        <v>20934</v>
      </c>
      <c r="G311" s="4">
        <v>382</v>
      </c>
      <c r="H311" s="4">
        <v>3285</v>
      </c>
      <c r="I311" s="4">
        <v>0</v>
      </c>
      <c r="J311" s="4">
        <v>573</v>
      </c>
      <c r="K311" s="4">
        <v>119</v>
      </c>
    </row>
    <row r="312" spans="1:11" x14ac:dyDescent="0.3">
      <c r="A312" s="173"/>
      <c r="B312" s="1" t="s">
        <v>345</v>
      </c>
      <c r="C312" s="4">
        <v>29736</v>
      </c>
      <c r="D312" s="4">
        <v>15301</v>
      </c>
      <c r="E312" s="4">
        <v>23658</v>
      </c>
      <c r="F312" s="4">
        <v>6704</v>
      </c>
      <c r="G312" s="4">
        <v>156</v>
      </c>
      <c r="H312" s="4">
        <v>1727</v>
      </c>
      <c r="I312" s="4">
        <v>0</v>
      </c>
      <c r="J312" s="4">
        <v>97</v>
      </c>
      <c r="K312" s="4">
        <v>2</v>
      </c>
    </row>
    <row r="313" spans="1:11" x14ac:dyDescent="0.3">
      <c r="A313" s="173"/>
      <c r="B313" s="1" t="s">
        <v>346</v>
      </c>
      <c r="C313" s="4">
        <v>14419</v>
      </c>
      <c r="D313" s="4">
        <v>5492</v>
      </c>
      <c r="E313" s="4">
        <v>11450</v>
      </c>
      <c r="F313" s="4">
        <v>5444</v>
      </c>
      <c r="G313" s="4">
        <v>109</v>
      </c>
      <c r="H313" s="4">
        <v>3471</v>
      </c>
      <c r="I313" s="4">
        <v>0</v>
      </c>
      <c r="J313" s="4">
        <v>126</v>
      </c>
      <c r="K313" s="4">
        <v>5</v>
      </c>
    </row>
    <row r="314" spans="1:11" x14ac:dyDescent="0.3">
      <c r="A314" s="173"/>
      <c r="B314" s="1" t="s">
        <v>347</v>
      </c>
      <c r="C314" s="4">
        <v>12095</v>
      </c>
      <c r="D314" s="4">
        <v>3535</v>
      </c>
      <c r="E314" s="4">
        <v>8986</v>
      </c>
      <c r="F314" s="4">
        <v>5492</v>
      </c>
      <c r="G314" s="4">
        <v>80</v>
      </c>
      <c r="H314" s="4">
        <v>1224</v>
      </c>
      <c r="I314" s="4">
        <v>0</v>
      </c>
      <c r="J314" s="4">
        <v>94</v>
      </c>
      <c r="K314" s="4">
        <v>20</v>
      </c>
    </row>
    <row r="315" spans="1:11" x14ac:dyDescent="0.3">
      <c r="A315" s="173"/>
      <c r="B315" s="1" t="s">
        <v>348</v>
      </c>
      <c r="C315" s="4">
        <v>13965</v>
      </c>
      <c r="D315" s="4">
        <v>7598</v>
      </c>
      <c r="E315" s="4">
        <v>10281</v>
      </c>
      <c r="F315" s="4">
        <v>5230</v>
      </c>
      <c r="G315" s="4">
        <v>109</v>
      </c>
      <c r="H315" s="4">
        <v>360</v>
      </c>
      <c r="I315" s="4">
        <v>0</v>
      </c>
      <c r="J315" s="4">
        <v>41</v>
      </c>
      <c r="K315" s="4">
        <v>8</v>
      </c>
    </row>
    <row r="316" spans="1:11" x14ac:dyDescent="0.3">
      <c r="A316" s="173"/>
      <c r="B316" s="1" t="s">
        <v>349</v>
      </c>
      <c r="C316" s="4">
        <v>6847</v>
      </c>
      <c r="D316" s="4">
        <v>2418</v>
      </c>
      <c r="E316" s="4">
        <v>4103</v>
      </c>
      <c r="F316" s="4">
        <v>1773</v>
      </c>
      <c r="G316" s="4">
        <v>33</v>
      </c>
      <c r="H316" s="4">
        <v>128</v>
      </c>
      <c r="I316" s="4">
        <v>0</v>
      </c>
      <c r="J316" s="4">
        <v>106</v>
      </c>
      <c r="K316" s="4">
        <v>23</v>
      </c>
    </row>
    <row r="317" spans="1:11" x14ac:dyDescent="0.3">
      <c r="A317" s="173"/>
      <c r="B317" s="1" t="s">
        <v>350</v>
      </c>
      <c r="C317" s="4">
        <v>13049</v>
      </c>
      <c r="D317" s="4">
        <v>4091</v>
      </c>
      <c r="E317" s="4">
        <v>4935</v>
      </c>
      <c r="F317" s="4">
        <v>6690</v>
      </c>
      <c r="G317" s="4">
        <v>141</v>
      </c>
      <c r="H317" s="4">
        <v>1126</v>
      </c>
      <c r="I317" s="4">
        <v>0</v>
      </c>
      <c r="J317" s="4">
        <v>41</v>
      </c>
      <c r="K317" s="4">
        <v>5</v>
      </c>
    </row>
    <row r="318" spans="1:11" x14ac:dyDescent="0.3">
      <c r="A318" s="173"/>
      <c r="B318" s="1" t="s">
        <v>351</v>
      </c>
      <c r="C318" s="4">
        <v>8555</v>
      </c>
      <c r="D318" s="4">
        <v>3395</v>
      </c>
      <c r="E318" s="4">
        <v>4411</v>
      </c>
      <c r="F318" s="4">
        <v>5613</v>
      </c>
      <c r="G318" s="4">
        <v>71</v>
      </c>
      <c r="H318" s="4">
        <v>634</v>
      </c>
      <c r="I318" s="4">
        <v>0</v>
      </c>
      <c r="J318" s="4">
        <v>13</v>
      </c>
      <c r="K318" s="4">
        <v>3</v>
      </c>
    </row>
    <row r="319" spans="1:11" ht="27" x14ac:dyDescent="0.3">
      <c r="A319" s="173"/>
      <c r="B319" s="1" t="s">
        <v>352</v>
      </c>
      <c r="C319" s="4">
        <v>14061</v>
      </c>
      <c r="D319" s="4">
        <v>5708</v>
      </c>
      <c r="E319" s="4">
        <v>8031</v>
      </c>
      <c r="F319" s="4">
        <v>3748</v>
      </c>
      <c r="G319" s="4">
        <v>66</v>
      </c>
      <c r="H319" s="4">
        <v>845</v>
      </c>
      <c r="I319" s="4">
        <v>0</v>
      </c>
      <c r="J319" s="4">
        <v>163</v>
      </c>
      <c r="K319" s="4">
        <v>0</v>
      </c>
    </row>
    <row r="320" spans="1:11" ht="27" x14ac:dyDescent="0.3">
      <c r="A320" s="173"/>
      <c r="B320" s="1" t="s">
        <v>353</v>
      </c>
      <c r="C320" s="4">
        <v>22454</v>
      </c>
      <c r="D320" s="4">
        <v>9937</v>
      </c>
      <c r="E320" s="4">
        <v>11824</v>
      </c>
      <c r="F320" s="4">
        <v>7065</v>
      </c>
      <c r="G320" s="4">
        <v>158</v>
      </c>
      <c r="H320" s="4">
        <v>2733</v>
      </c>
      <c r="I320" s="4">
        <v>0</v>
      </c>
      <c r="J320" s="4">
        <v>100</v>
      </c>
      <c r="K320" s="4">
        <v>13</v>
      </c>
    </row>
    <row r="321" spans="1:11" ht="27" x14ac:dyDescent="0.3">
      <c r="A321" s="173"/>
      <c r="B321" s="1" t="s">
        <v>354</v>
      </c>
      <c r="C321" s="4">
        <v>15210</v>
      </c>
      <c r="D321" s="4">
        <v>6860</v>
      </c>
      <c r="E321" s="4">
        <v>9063</v>
      </c>
      <c r="F321" s="4">
        <v>5796</v>
      </c>
      <c r="G321" s="4">
        <v>124</v>
      </c>
      <c r="H321" s="4">
        <v>778</v>
      </c>
      <c r="I321" s="4">
        <v>0</v>
      </c>
      <c r="J321" s="4">
        <v>50</v>
      </c>
      <c r="K321" s="4">
        <v>2</v>
      </c>
    </row>
    <row r="322" spans="1:11" ht="40.5" x14ac:dyDescent="0.3">
      <c r="A322" s="173"/>
      <c r="B322" s="1" t="s">
        <v>355</v>
      </c>
      <c r="C322" s="4">
        <v>8774</v>
      </c>
      <c r="D322" s="4">
        <v>2049</v>
      </c>
      <c r="E322" s="4">
        <v>3678</v>
      </c>
      <c r="F322" s="4">
        <v>3729</v>
      </c>
      <c r="G322" s="4">
        <v>60</v>
      </c>
      <c r="H322" s="4">
        <v>146</v>
      </c>
      <c r="I322" s="4">
        <v>0</v>
      </c>
      <c r="J322" s="4">
        <v>47</v>
      </c>
      <c r="K322" s="4">
        <v>4</v>
      </c>
    </row>
    <row r="323" spans="1:11" ht="27" x14ac:dyDescent="0.3">
      <c r="A323" s="173"/>
      <c r="B323" s="1" t="s">
        <v>356</v>
      </c>
      <c r="C323" s="4">
        <v>21003</v>
      </c>
      <c r="D323" s="4">
        <v>9248</v>
      </c>
      <c r="E323" s="4">
        <v>16085</v>
      </c>
      <c r="F323" s="4">
        <v>8443</v>
      </c>
      <c r="G323" s="4">
        <v>229</v>
      </c>
      <c r="H323" s="4">
        <v>1883</v>
      </c>
      <c r="I323" s="4">
        <v>0</v>
      </c>
      <c r="J323" s="4">
        <v>112</v>
      </c>
      <c r="K323" s="4">
        <v>23</v>
      </c>
    </row>
    <row r="324" spans="1:11" ht="27" x14ac:dyDescent="0.3">
      <c r="A324" s="173"/>
      <c r="B324" s="1" t="s">
        <v>357</v>
      </c>
      <c r="C324" s="4">
        <v>8708</v>
      </c>
      <c r="D324" s="4">
        <v>2611</v>
      </c>
      <c r="E324" s="4">
        <v>4744</v>
      </c>
      <c r="F324" s="4">
        <v>4055</v>
      </c>
      <c r="G324" s="4">
        <v>61</v>
      </c>
      <c r="H324" s="4">
        <v>694</v>
      </c>
      <c r="I324" s="4">
        <v>0</v>
      </c>
      <c r="J324" s="4">
        <v>5</v>
      </c>
      <c r="K324" s="4">
        <v>0</v>
      </c>
    </row>
    <row r="325" spans="1:11" ht="27" x14ac:dyDescent="0.3">
      <c r="A325" s="173"/>
      <c r="B325" s="1" t="s">
        <v>358</v>
      </c>
      <c r="C325" s="4">
        <v>1358</v>
      </c>
      <c r="D325" s="4">
        <v>740</v>
      </c>
      <c r="E325" s="4">
        <v>404</v>
      </c>
      <c r="F325" s="4">
        <v>699</v>
      </c>
      <c r="G325" s="4">
        <v>27</v>
      </c>
      <c r="H325" s="4">
        <v>45</v>
      </c>
      <c r="I325" s="4">
        <v>0</v>
      </c>
      <c r="J325" s="4">
        <v>3</v>
      </c>
      <c r="K325" s="4">
        <v>0</v>
      </c>
    </row>
    <row r="326" spans="1:11" ht="27" x14ac:dyDescent="0.3">
      <c r="A326" s="173"/>
      <c r="B326" s="1" t="s">
        <v>359</v>
      </c>
      <c r="C326" s="4">
        <v>1363</v>
      </c>
      <c r="D326" s="4">
        <v>587</v>
      </c>
      <c r="E326" s="4">
        <v>363</v>
      </c>
      <c r="F326" s="4">
        <v>633</v>
      </c>
      <c r="G326" s="4">
        <v>21</v>
      </c>
      <c r="H326" s="4">
        <v>267</v>
      </c>
      <c r="I326" s="4">
        <v>0</v>
      </c>
      <c r="J326" s="4">
        <v>34</v>
      </c>
      <c r="K326" s="4">
        <v>3</v>
      </c>
    </row>
    <row r="327" spans="1:11" x14ac:dyDescent="0.3">
      <c r="A327" s="173" t="s">
        <v>360</v>
      </c>
      <c r="B327" s="2" t="s">
        <v>361</v>
      </c>
      <c r="C327" s="4">
        <v>129969</v>
      </c>
      <c r="D327" s="4">
        <v>23043</v>
      </c>
      <c r="E327" s="4">
        <v>198518</v>
      </c>
      <c r="F327" s="4">
        <v>20682</v>
      </c>
      <c r="G327" s="4">
        <v>1116</v>
      </c>
      <c r="H327" s="4">
        <v>8441</v>
      </c>
      <c r="I327" s="4">
        <v>0</v>
      </c>
      <c r="J327" s="4">
        <v>760</v>
      </c>
      <c r="K327" s="4">
        <v>1096</v>
      </c>
    </row>
    <row r="328" spans="1:11" x14ac:dyDescent="0.3">
      <c r="A328" s="173"/>
      <c r="B328" s="2" t="s">
        <v>362</v>
      </c>
      <c r="C328" s="4">
        <v>86309</v>
      </c>
      <c r="D328" s="4">
        <v>15503</v>
      </c>
      <c r="E328" s="4">
        <v>136506</v>
      </c>
      <c r="F328" s="4">
        <v>13168</v>
      </c>
      <c r="G328" s="4">
        <v>562</v>
      </c>
      <c r="H328" s="4">
        <v>7579</v>
      </c>
      <c r="I328" s="4">
        <v>0</v>
      </c>
      <c r="J328" s="4">
        <v>430</v>
      </c>
      <c r="K328" s="4">
        <v>494</v>
      </c>
    </row>
    <row r="329" spans="1:11" x14ac:dyDescent="0.3">
      <c r="A329" s="173"/>
      <c r="B329" s="2" t="s">
        <v>363</v>
      </c>
      <c r="C329" s="4">
        <v>86312</v>
      </c>
      <c r="D329" s="4">
        <v>13064</v>
      </c>
      <c r="E329" s="4">
        <v>107877</v>
      </c>
      <c r="F329" s="4">
        <v>17088</v>
      </c>
      <c r="G329" s="4">
        <v>546</v>
      </c>
      <c r="H329" s="4">
        <v>1492</v>
      </c>
      <c r="I329" s="4">
        <v>0</v>
      </c>
      <c r="J329" s="4">
        <v>258</v>
      </c>
      <c r="K329" s="4">
        <v>108</v>
      </c>
    </row>
    <row r="330" spans="1:11" x14ac:dyDescent="0.3">
      <c r="A330" s="173"/>
      <c r="B330" s="2" t="s">
        <v>364</v>
      </c>
      <c r="C330" s="4">
        <v>50700</v>
      </c>
      <c r="D330" s="4">
        <v>8250</v>
      </c>
      <c r="E330" s="4">
        <v>73300</v>
      </c>
      <c r="F330" s="4">
        <v>5960</v>
      </c>
      <c r="G330" s="4">
        <v>532</v>
      </c>
      <c r="H330" s="4">
        <v>2682</v>
      </c>
      <c r="I330" s="4">
        <v>0</v>
      </c>
      <c r="J330" s="4">
        <v>201</v>
      </c>
      <c r="K330" s="4">
        <v>120</v>
      </c>
    </row>
    <row r="331" spans="1:11" x14ac:dyDescent="0.3">
      <c r="A331" s="173"/>
      <c r="B331" s="2" t="s">
        <v>365</v>
      </c>
      <c r="C331" s="4">
        <v>30506</v>
      </c>
      <c r="D331" s="4">
        <v>5312</v>
      </c>
      <c r="E331" s="4">
        <v>48769</v>
      </c>
      <c r="F331" s="4">
        <v>6277</v>
      </c>
      <c r="G331" s="4">
        <v>307</v>
      </c>
      <c r="H331" s="4">
        <v>1827</v>
      </c>
      <c r="I331" s="4">
        <v>0</v>
      </c>
      <c r="J331" s="4">
        <v>65</v>
      </c>
      <c r="K331" s="4">
        <v>427</v>
      </c>
    </row>
    <row r="332" spans="1:11" x14ac:dyDescent="0.3">
      <c r="A332" s="173"/>
      <c r="B332" s="2" t="s">
        <v>366</v>
      </c>
      <c r="C332" s="4">
        <v>51266</v>
      </c>
      <c r="D332" s="4">
        <v>8983</v>
      </c>
      <c r="E332" s="4">
        <v>67124</v>
      </c>
      <c r="F332" s="4">
        <v>7215</v>
      </c>
      <c r="G332" s="4">
        <v>309</v>
      </c>
      <c r="H332" s="4">
        <v>2008</v>
      </c>
      <c r="I332" s="4">
        <v>0</v>
      </c>
      <c r="J332" s="4">
        <v>395</v>
      </c>
      <c r="K332" s="4">
        <v>424</v>
      </c>
    </row>
    <row r="333" spans="1:11" x14ac:dyDescent="0.3">
      <c r="A333" s="173"/>
      <c r="B333" s="2" t="s">
        <v>367</v>
      </c>
      <c r="C333" s="4">
        <v>74329</v>
      </c>
      <c r="D333" s="4">
        <v>14784</v>
      </c>
      <c r="E333" s="4">
        <v>87118</v>
      </c>
      <c r="F333" s="4">
        <v>19791</v>
      </c>
      <c r="G333" s="4">
        <v>410</v>
      </c>
      <c r="H333" s="4">
        <v>1930</v>
      </c>
      <c r="I333" s="4">
        <v>0</v>
      </c>
      <c r="J333" s="4">
        <v>312</v>
      </c>
      <c r="K333" s="4">
        <v>152</v>
      </c>
    </row>
    <row r="334" spans="1:11" x14ac:dyDescent="0.3">
      <c r="A334" s="173"/>
      <c r="B334" s="2" t="s">
        <v>368</v>
      </c>
      <c r="C334" s="4">
        <v>15817</v>
      </c>
      <c r="D334" s="4">
        <v>2431</v>
      </c>
      <c r="E334" s="4">
        <v>22146</v>
      </c>
      <c r="F334" s="4">
        <v>2952</v>
      </c>
      <c r="G334" s="4">
        <v>83</v>
      </c>
      <c r="H334" s="4">
        <v>1091</v>
      </c>
      <c r="I334" s="4">
        <v>0</v>
      </c>
      <c r="J334" s="4">
        <v>61</v>
      </c>
      <c r="K334" s="4">
        <v>40</v>
      </c>
    </row>
    <row r="335" spans="1:11" x14ac:dyDescent="0.3">
      <c r="A335" s="173"/>
      <c r="B335" s="2" t="s">
        <v>369</v>
      </c>
      <c r="C335" s="4">
        <v>6641</v>
      </c>
      <c r="D335" s="4">
        <v>898</v>
      </c>
      <c r="E335" s="4">
        <v>8455</v>
      </c>
      <c r="F335" s="4">
        <v>1518</v>
      </c>
      <c r="G335" s="4">
        <v>78</v>
      </c>
      <c r="H335" s="4">
        <v>383</v>
      </c>
      <c r="I335" s="4">
        <v>0</v>
      </c>
      <c r="J335" s="4">
        <v>142</v>
      </c>
      <c r="K335" s="4">
        <v>138</v>
      </c>
    </row>
    <row r="336" spans="1:11" x14ac:dyDescent="0.3">
      <c r="A336" s="173"/>
      <c r="B336" s="2" t="s">
        <v>370</v>
      </c>
      <c r="C336" s="4">
        <v>60358</v>
      </c>
      <c r="D336" s="4">
        <v>9387</v>
      </c>
      <c r="E336" s="4">
        <v>78607</v>
      </c>
      <c r="F336" s="4">
        <v>16858</v>
      </c>
      <c r="G336" s="4">
        <v>333</v>
      </c>
      <c r="H336" s="4">
        <v>3737</v>
      </c>
      <c r="I336" s="4">
        <v>0</v>
      </c>
      <c r="J336" s="4">
        <v>332</v>
      </c>
      <c r="K336" s="4">
        <v>115</v>
      </c>
    </row>
    <row r="337" spans="1:11" x14ac:dyDescent="0.3">
      <c r="A337" s="173"/>
      <c r="B337" s="2" t="s">
        <v>371</v>
      </c>
      <c r="C337" s="4">
        <v>13041</v>
      </c>
      <c r="D337" s="4">
        <v>3106</v>
      </c>
      <c r="E337" s="4">
        <v>14622</v>
      </c>
      <c r="F337" s="4">
        <v>4139</v>
      </c>
      <c r="G337" s="4">
        <v>127</v>
      </c>
      <c r="H337" s="4">
        <v>485</v>
      </c>
      <c r="I337" s="4">
        <v>0</v>
      </c>
      <c r="J337" s="4">
        <v>151</v>
      </c>
      <c r="K337" s="4">
        <v>66</v>
      </c>
    </row>
    <row r="338" spans="1:11" x14ac:dyDescent="0.3">
      <c r="A338" s="173" t="s">
        <v>372</v>
      </c>
      <c r="B338" s="2" t="s">
        <v>373</v>
      </c>
      <c r="C338" s="4">
        <v>195685</v>
      </c>
      <c r="D338" s="4">
        <v>47217</v>
      </c>
      <c r="E338" s="4">
        <v>264826</v>
      </c>
      <c r="F338" s="4">
        <v>26603</v>
      </c>
      <c r="G338" s="4">
        <v>3131</v>
      </c>
      <c r="H338" s="4">
        <v>11142</v>
      </c>
      <c r="I338" s="4">
        <v>0</v>
      </c>
      <c r="J338" s="4">
        <v>1156</v>
      </c>
      <c r="K338" s="4">
        <v>6160</v>
      </c>
    </row>
    <row r="339" spans="1:11" x14ac:dyDescent="0.3">
      <c r="A339" s="173"/>
      <c r="B339" s="2" t="s">
        <v>374</v>
      </c>
      <c r="C339" s="4">
        <v>247826</v>
      </c>
      <c r="D339" s="4">
        <v>55692</v>
      </c>
      <c r="E339" s="4">
        <v>334502</v>
      </c>
      <c r="F339" s="4">
        <v>9059</v>
      </c>
      <c r="G339" s="4">
        <v>4007</v>
      </c>
      <c r="H339" s="4">
        <v>20271</v>
      </c>
      <c r="I339" s="4">
        <v>0</v>
      </c>
      <c r="J339" s="4">
        <v>1459</v>
      </c>
      <c r="K339" s="4">
        <v>3776</v>
      </c>
    </row>
    <row r="340" spans="1:11" x14ac:dyDescent="0.3">
      <c r="A340" s="173"/>
      <c r="B340" s="2" t="s">
        <v>375</v>
      </c>
      <c r="C340" s="4">
        <v>79137</v>
      </c>
      <c r="D340" s="4">
        <v>14775</v>
      </c>
      <c r="E340" s="4">
        <v>141122</v>
      </c>
      <c r="F340" s="4">
        <v>16568</v>
      </c>
      <c r="G340" s="4">
        <v>1313</v>
      </c>
      <c r="H340" s="4">
        <v>11410</v>
      </c>
      <c r="I340" s="4">
        <v>0</v>
      </c>
      <c r="J340" s="4">
        <v>617</v>
      </c>
      <c r="K340" s="4">
        <v>1646</v>
      </c>
    </row>
    <row r="341" spans="1:11" x14ac:dyDescent="0.3">
      <c r="A341" s="173"/>
      <c r="B341" s="2" t="s">
        <v>376</v>
      </c>
      <c r="C341" s="4">
        <v>233161</v>
      </c>
      <c r="D341" s="4">
        <v>34681</v>
      </c>
      <c r="E341" s="4">
        <v>222175</v>
      </c>
      <c r="F341" s="4">
        <v>30057</v>
      </c>
      <c r="G341" s="4">
        <v>2671</v>
      </c>
      <c r="H341" s="4">
        <v>26013</v>
      </c>
      <c r="I341" s="4">
        <v>0</v>
      </c>
      <c r="J341" s="4">
        <v>1205</v>
      </c>
      <c r="K341" s="4">
        <v>929</v>
      </c>
    </row>
    <row r="342" spans="1:11" x14ac:dyDescent="0.3">
      <c r="C342" s="7">
        <f>SUM(C3:C341)</f>
        <v>9344892</v>
      </c>
      <c r="D342" s="7">
        <f t="shared" ref="D342:K342" si="0">SUM(D3:D341)</f>
        <v>2024084</v>
      </c>
      <c r="E342" s="7">
        <f t="shared" si="0"/>
        <v>11777147</v>
      </c>
      <c r="F342" s="7">
        <f t="shared" si="0"/>
        <v>1861626</v>
      </c>
      <c r="G342" s="7">
        <f t="shared" si="0"/>
        <v>98905</v>
      </c>
      <c r="H342" s="7">
        <f t="shared" si="0"/>
        <v>1415845</v>
      </c>
      <c r="I342" s="7">
        <f t="shared" si="0"/>
        <v>0</v>
      </c>
      <c r="J342" s="7">
        <f t="shared" si="0"/>
        <v>78939</v>
      </c>
      <c r="K342" s="7">
        <f t="shared" si="0"/>
        <v>78130</v>
      </c>
    </row>
  </sheetData>
  <mergeCells count="31">
    <mergeCell ref="B1:B2"/>
    <mergeCell ref="C1:K1"/>
    <mergeCell ref="A268:A288"/>
    <mergeCell ref="A289:A295"/>
    <mergeCell ref="A296:A310"/>
    <mergeCell ref="A131:A143"/>
    <mergeCell ref="A144:A157"/>
    <mergeCell ref="A158:A166"/>
    <mergeCell ref="A167:A179"/>
    <mergeCell ref="A180:A190"/>
    <mergeCell ref="A191:A204"/>
    <mergeCell ref="A63:A76"/>
    <mergeCell ref="A77:A85"/>
    <mergeCell ref="A86:A88"/>
    <mergeCell ref="A89:A99"/>
    <mergeCell ref="A100:A117"/>
    <mergeCell ref="A311:A326"/>
    <mergeCell ref="A327:A337"/>
    <mergeCell ref="A338:A341"/>
    <mergeCell ref="A205:A216"/>
    <mergeCell ref="A217:A221"/>
    <mergeCell ref="A222:A229"/>
    <mergeCell ref="A230:A246"/>
    <mergeCell ref="A247:A257"/>
    <mergeCell ref="A258:A267"/>
    <mergeCell ref="A118:A130"/>
    <mergeCell ref="A1:A2"/>
    <mergeCell ref="A3:A18"/>
    <mergeCell ref="A19:A27"/>
    <mergeCell ref="A28:A41"/>
    <mergeCell ref="A42:A62"/>
  </mergeCells>
  <phoneticPr fontId="3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BD7F3-4E8C-446D-B76D-AE50F57E83F6}">
  <sheetPr codeName="Sheet4"/>
  <dimension ref="A1:D341"/>
  <sheetViews>
    <sheetView workbookViewId="0">
      <selection activeCell="M323" sqref="M323"/>
    </sheetView>
  </sheetViews>
  <sheetFormatPr defaultRowHeight="13.5" x14ac:dyDescent="0.3"/>
  <cols>
    <col min="3" max="3" width="15.73046875" customWidth="1"/>
    <col min="4" max="4" width="10.3984375" customWidth="1"/>
  </cols>
  <sheetData>
    <row r="1" spans="1:3" x14ac:dyDescent="0.3">
      <c r="A1" s="173" t="s">
        <v>26</v>
      </c>
      <c r="B1" s="173" t="s">
        <v>27</v>
      </c>
      <c r="C1" s="173" t="s">
        <v>379</v>
      </c>
    </row>
    <row r="2" spans="1:3" x14ac:dyDescent="0.3">
      <c r="A2" s="173"/>
      <c r="B2" s="173"/>
      <c r="C2" s="173"/>
    </row>
    <row r="3" spans="1:3" x14ac:dyDescent="0.3">
      <c r="A3" s="173" t="s">
        <v>17</v>
      </c>
      <c r="B3" s="5" t="s">
        <v>1</v>
      </c>
      <c r="C3" s="4">
        <v>570.20000000000005</v>
      </c>
    </row>
    <row r="4" spans="1:3" x14ac:dyDescent="0.3">
      <c r="A4" s="173"/>
      <c r="B4" s="5" t="s">
        <v>2</v>
      </c>
      <c r="C4" s="4"/>
    </row>
    <row r="5" spans="1:3" x14ac:dyDescent="0.3">
      <c r="A5" s="173"/>
      <c r="B5" s="5" t="s">
        <v>3</v>
      </c>
      <c r="C5" s="4"/>
    </row>
    <row r="6" spans="1:3" x14ac:dyDescent="0.3">
      <c r="A6" s="173"/>
      <c r="B6" s="5" t="s">
        <v>4</v>
      </c>
      <c r="C6" s="4"/>
    </row>
    <row r="7" spans="1:3" x14ac:dyDescent="0.3">
      <c r="A7" s="173"/>
      <c r="B7" s="5" t="s">
        <v>5</v>
      </c>
      <c r="C7" s="4"/>
    </row>
    <row r="8" spans="1:3" x14ac:dyDescent="0.3">
      <c r="A8" s="173"/>
      <c r="B8" s="5" t="s">
        <v>6</v>
      </c>
      <c r="C8" s="4"/>
    </row>
    <row r="9" spans="1:3" x14ac:dyDescent="0.3">
      <c r="A9" s="173"/>
      <c r="B9" s="5" t="s">
        <v>7</v>
      </c>
      <c r="C9" s="4"/>
    </row>
    <row r="10" spans="1:3" x14ac:dyDescent="0.3">
      <c r="A10" s="173"/>
      <c r="B10" s="5" t="s">
        <v>8</v>
      </c>
      <c r="C10" s="4">
        <v>531.1</v>
      </c>
    </row>
    <row r="11" spans="1:3" x14ac:dyDescent="0.3">
      <c r="A11" s="173"/>
      <c r="B11" s="5" t="s">
        <v>9</v>
      </c>
      <c r="C11" s="4"/>
    </row>
    <row r="12" spans="1:3" x14ac:dyDescent="0.3">
      <c r="A12" s="173"/>
      <c r="B12" s="5" t="s">
        <v>10</v>
      </c>
      <c r="C12" s="4"/>
    </row>
    <row r="13" spans="1:3" x14ac:dyDescent="0.3">
      <c r="A13" s="173"/>
      <c r="B13" s="5" t="s">
        <v>11</v>
      </c>
      <c r="C13" s="4"/>
    </row>
    <row r="14" spans="1:3" x14ac:dyDescent="0.3">
      <c r="A14" s="173"/>
      <c r="B14" s="5" t="s">
        <v>12</v>
      </c>
      <c r="C14" s="4">
        <v>535.29999999999995</v>
      </c>
    </row>
    <row r="15" spans="1:3" x14ac:dyDescent="0.3">
      <c r="A15" s="173"/>
      <c r="B15" s="5" t="s">
        <v>13</v>
      </c>
      <c r="C15" s="4">
        <v>561.20000000000005</v>
      </c>
    </row>
    <row r="16" spans="1:3" x14ac:dyDescent="0.3">
      <c r="A16" s="173"/>
      <c r="B16" s="5" t="s">
        <v>14</v>
      </c>
      <c r="C16" s="4">
        <v>485.1</v>
      </c>
    </row>
    <row r="17" spans="1:3" x14ac:dyDescent="0.3">
      <c r="A17" s="173"/>
      <c r="B17" s="5" t="s">
        <v>15</v>
      </c>
      <c r="C17" s="4"/>
    </row>
    <row r="18" spans="1:3" x14ac:dyDescent="0.3">
      <c r="A18" s="173"/>
      <c r="B18" s="5" t="s">
        <v>16</v>
      </c>
      <c r="C18" s="4"/>
    </row>
    <row r="19" spans="1:3" x14ac:dyDescent="0.3">
      <c r="A19" s="173" t="s">
        <v>37</v>
      </c>
      <c r="B19" s="5" t="s">
        <v>28</v>
      </c>
      <c r="C19" s="4">
        <v>711.54</v>
      </c>
    </row>
    <row r="20" spans="1:3" x14ac:dyDescent="0.3">
      <c r="A20" s="173"/>
      <c r="B20" s="5" t="s">
        <v>29</v>
      </c>
      <c r="C20" s="4"/>
    </row>
    <row r="21" spans="1:3" x14ac:dyDescent="0.3">
      <c r="A21" s="173"/>
      <c r="B21" s="5" t="s">
        <v>30</v>
      </c>
      <c r="C21" s="4"/>
    </row>
    <row r="22" spans="1:3" x14ac:dyDescent="0.3">
      <c r="A22" s="173"/>
      <c r="B22" s="5" t="s">
        <v>31</v>
      </c>
      <c r="C22" s="4"/>
    </row>
    <row r="23" spans="1:3" x14ac:dyDescent="0.3">
      <c r="A23" s="173"/>
      <c r="B23" s="5" t="s">
        <v>32</v>
      </c>
      <c r="C23" s="4">
        <v>812.85</v>
      </c>
    </row>
    <row r="24" spans="1:3" x14ac:dyDescent="0.3">
      <c r="A24" s="173"/>
      <c r="B24" s="5" t="s">
        <v>33</v>
      </c>
      <c r="C24" s="4">
        <v>481</v>
      </c>
    </row>
    <row r="25" spans="1:3" x14ac:dyDescent="0.3">
      <c r="A25" s="173"/>
      <c r="B25" s="5" t="s">
        <v>34</v>
      </c>
      <c r="C25" s="4"/>
    </row>
    <row r="26" spans="1:3" x14ac:dyDescent="0.3">
      <c r="A26" s="173"/>
      <c r="B26" s="5" t="s">
        <v>35</v>
      </c>
      <c r="C26" s="4"/>
    </row>
    <row r="27" spans="1:3" x14ac:dyDescent="0.3">
      <c r="A27" s="173"/>
      <c r="B27" s="5" t="s">
        <v>36</v>
      </c>
      <c r="C27" s="4"/>
    </row>
    <row r="28" spans="1:3" x14ac:dyDescent="0.3">
      <c r="A28" s="173" t="s">
        <v>52</v>
      </c>
      <c r="B28" s="5" t="s">
        <v>38</v>
      </c>
      <c r="C28" s="4"/>
    </row>
    <row r="29" spans="1:3" x14ac:dyDescent="0.3">
      <c r="A29" s="173"/>
      <c r="B29" s="5" t="s">
        <v>39</v>
      </c>
      <c r="C29" s="4"/>
    </row>
    <row r="30" spans="1:3" x14ac:dyDescent="0.3">
      <c r="A30" s="173"/>
      <c r="B30" s="5" t="s">
        <v>40</v>
      </c>
      <c r="C30" s="4"/>
    </row>
    <row r="31" spans="1:3" x14ac:dyDescent="0.3">
      <c r="A31" s="173"/>
      <c r="B31" s="5" t="s">
        <v>41</v>
      </c>
      <c r="C31" s="4"/>
    </row>
    <row r="32" spans="1:3" x14ac:dyDescent="0.3">
      <c r="A32" s="173"/>
      <c r="B32" s="5" t="s">
        <v>42</v>
      </c>
      <c r="C32" s="4"/>
    </row>
    <row r="33" spans="1:4" x14ac:dyDescent="0.3">
      <c r="A33" s="173"/>
      <c r="B33" s="5" t="s">
        <v>43</v>
      </c>
      <c r="C33" s="4"/>
    </row>
    <row r="34" spans="1:4" x14ac:dyDescent="0.3">
      <c r="A34" s="173"/>
      <c r="B34" s="5" t="s">
        <v>44</v>
      </c>
      <c r="C34" s="4"/>
    </row>
    <row r="35" spans="1:4" x14ac:dyDescent="0.3">
      <c r="A35" s="173"/>
      <c r="B35" s="5" t="s">
        <v>45</v>
      </c>
      <c r="C35" s="4"/>
    </row>
    <row r="36" spans="1:4" x14ac:dyDescent="0.3">
      <c r="A36" s="173"/>
      <c r="B36" s="5" t="s">
        <v>46</v>
      </c>
      <c r="C36" s="4"/>
    </row>
    <row r="37" spans="1:4" x14ac:dyDescent="0.3">
      <c r="A37" s="173"/>
      <c r="B37" s="5" t="s">
        <v>47</v>
      </c>
      <c r="C37" s="4"/>
    </row>
    <row r="38" spans="1:4" x14ac:dyDescent="0.3">
      <c r="A38" s="173"/>
      <c r="B38" s="5" t="s">
        <v>48</v>
      </c>
      <c r="C38" s="4"/>
    </row>
    <row r="39" spans="1:4" x14ac:dyDescent="0.3">
      <c r="A39" s="173"/>
      <c r="B39" s="5" t="s">
        <v>49</v>
      </c>
      <c r="C39" s="4"/>
    </row>
    <row r="40" spans="1:4" ht="27" x14ac:dyDescent="0.3">
      <c r="A40" s="173"/>
      <c r="B40" s="1" t="s">
        <v>51</v>
      </c>
      <c r="C40" s="4"/>
    </row>
    <row r="41" spans="1:4" ht="27" x14ac:dyDescent="0.3">
      <c r="A41" s="173"/>
      <c r="B41" s="1" t="s">
        <v>50</v>
      </c>
      <c r="C41" s="4"/>
    </row>
    <row r="42" spans="1:4" x14ac:dyDescent="0.3">
      <c r="A42" s="173" t="s">
        <v>74</v>
      </c>
      <c r="B42" s="5" t="s">
        <v>53</v>
      </c>
      <c r="C42" s="4">
        <v>1270.08</v>
      </c>
      <c r="D42" t="s">
        <v>384</v>
      </c>
    </row>
    <row r="43" spans="1:4" x14ac:dyDescent="0.3">
      <c r="A43" s="173"/>
      <c r="B43" s="5" t="s">
        <v>54</v>
      </c>
      <c r="C43" s="4"/>
    </row>
    <row r="44" spans="1:4" x14ac:dyDescent="0.3">
      <c r="A44" s="173"/>
      <c r="B44" s="5" t="s">
        <v>55</v>
      </c>
      <c r="C44" s="4"/>
    </row>
    <row r="45" spans="1:4" x14ac:dyDescent="0.3">
      <c r="A45" s="173"/>
      <c r="B45" s="5" t="s">
        <v>56</v>
      </c>
      <c r="C45" s="4">
        <v>1035.79</v>
      </c>
      <c r="D45" t="s">
        <v>385</v>
      </c>
    </row>
    <row r="46" spans="1:4" x14ac:dyDescent="0.3">
      <c r="A46" s="173"/>
      <c r="B46" s="5" t="s">
        <v>57</v>
      </c>
      <c r="C46" s="4">
        <v>539.1</v>
      </c>
    </row>
    <row r="47" spans="1:4" x14ac:dyDescent="0.3">
      <c r="A47" s="173"/>
      <c r="B47" s="5" t="s">
        <v>58</v>
      </c>
      <c r="C47" s="4">
        <v>719.43</v>
      </c>
    </row>
    <row r="48" spans="1:4" x14ac:dyDescent="0.3">
      <c r="A48" s="173"/>
      <c r="B48" s="5" t="s">
        <v>59</v>
      </c>
      <c r="C48" s="4"/>
    </row>
    <row r="49" spans="1:4" x14ac:dyDescent="0.3">
      <c r="A49" s="173"/>
      <c r="B49" s="5" t="s">
        <v>60</v>
      </c>
      <c r="C49" s="4">
        <v>699.33</v>
      </c>
    </row>
    <row r="50" spans="1:4" x14ac:dyDescent="0.3">
      <c r="A50" s="173"/>
      <c r="B50" s="5" t="s">
        <v>61</v>
      </c>
      <c r="C50" s="4">
        <v>581.78</v>
      </c>
      <c r="D50" t="s">
        <v>405</v>
      </c>
    </row>
    <row r="51" spans="1:4" x14ac:dyDescent="0.3">
      <c r="A51" s="173"/>
      <c r="B51" s="5" t="s">
        <v>62</v>
      </c>
      <c r="C51" s="4"/>
    </row>
    <row r="52" spans="1:4" x14ac:dyDescent="0.3">
      <c r="A52" s="173"/>
      <c r="B52" s="5" t="s">
        <v>63</v>
      </c>
      <c r="C52" s="4"/>
    </row>
    <row r="53" spans="1:4" x14ac:dyDescent="0.3">
      <c r="A53" s="173"/>
      <c r="B53" s="5" t="s">
        <v>64</v>
      </c>
      <c r="C53" s="4"/>
    </row>
    <row r="54" spans="1:4" x14ac:dyDescent="0.3">
      <c r="A54" s="173"/>
      <c r="B54" s="5" t="s">
        <v>65</v>
      </c>
      <c r="C54" s="4"/>
    </row>
    <row r="55" spans="1:4" x14ac:dyDescent="0.3">
      <c r="A55" s="173"/>
      <c r="B55" s="5" t="s">
        <v>66</v>
      </c>
      <c r="C55" s="4"/>
    </row>
    <row r="56" spans="1:4" x14ac:dyDescent="0.3">
      <c r="A56" s="173"/>
      <c r="B56" s="5" t="s">
        <v>67</v>
      </c>
      <c r="C56" s="4"/>
    </row>
    <row r="57" spans="1:4" x14ac:dyDescent="0.3">
      <c r="A57" s="173"/>
      <c r="B57" s="5" t="s">
        <v>68</v>
      </c>
      <c r="C57" s="4"/>
    </row>
    <row r="58" spans="1:4" x14ac:dyDescent="0.3">
      <c r="A58" s="173"/>
      <c r="B58" s="5" t="s">
        <v>69</v>
      </c>
      <c r="C58" s="4">
        <v>822.02</v>
      </c>
    </row>
    <row r="59" spans="1:4" x14ac:dyDescent="0.3">
      <c r="A59" s="173"/>
      <c r="B59" s="5" t="s">
        <v>70</v>
      </c>
      <c r="C59" s="4"/>
    </row>
    <row r="60" spans="1:4" x14ac:dyDescent="0.3">
      <c r="A60" s="173"/>
      <c r="B60" s="5" t="s">
        <v>71</v>
      </c>
      <c r="C60" s="4"/>
    </row>
    <row r="61" spans="1:4" x14ac:dyDescent="0.3">
      <c r="A61" s="173"/>
      <c r="B61" s="5" t="s">
        <v>72</v>
      </c>
      <c r="C61" s="4">
        <v>587.70000000000005</v>
      </c>
      <c r="D61" t="s">
        <v>407</v>
      </c>
    </row>
    <row r="62" spans="1:4" x14ac:dyDescent="0.3">
      <c r="A62" s="173"/>
      <c r="B62" s="5" t="s">
        <v>73</v>
      </c>
      <c r="C62" s="4"/>
    </row>
    <row r="63" spans="1:4" x14ac:dyDescent="0.3">
      <c r="A63" s="173" t="s">
        <v>89</v>
      </c>
      <c r="B63" s="5" t="s">
        <v>75</v>
      </c>
      <c r="C63" s="4">
        <v>666.16</v>
      </c>
    </row>
    <row r="64" spans="1:4" x14ac:dyDescent="0.3">
      <c r="A64" s="173"/>
      <c r="B64" s="5" t="s">
        <v>76</v>
      </c>
      <c r="C64" s="4"/>
    </row>
    <row r="65" spans="1:4" x14ac:dyDescent="0.3">
      <c r="A65" s="173"/>
      <c r="B65" s="5" t="s">
        <v>77</v>
      </c>
      <c r="C65" s="4">
        <v>474.8</v>
      </c>
    </row>
    <row r="66" spans="1:4" x14ac:dyDescent="0.3">
      <c r="A66" s="173"/>
      <c r="B66" s="5" t="s">
        <v>78</v>
      </c>
      <c r="C66" s="4"/>
    </row>
    <row r="67" spans="1:4" x14ac:dyDescent="0.3">
      <c r="A67" s="173"/>
      <c r="B67" s="5" t="s">
        <v>79</v>
      </c>
      <c r="C67" s="4"/>
    </row>
    <row r="68" spans="1:4" x14ac:dyDescent="0.3">
      <c r="A68" s="173"/>
      <c r="B68" s="5" t="s">
        <v>80</v>
      </c>
      <c r="C68" s="4"/>
    </row>
    <row r="69" spans="1:4" x14ac:dyDescent="0.3">
      <c r="A69" s="173"/>
      <c r="B69" s="5" t="s">
        <v>81</v>
      </c>
      <c r="C69" s="4"/>
    </row>
    <row r="70" spans="1:4" x14ac:dyDescent="0.3">
      <c r="A70" s="173"/>
      <c r="B70" s="5" t="s">
        <v>82</v>
      </c>
      <c r="C70" s="4"/>
    </row>
    <row r="71" spans="1:4" x14ac:dyDescent="0.3">
      <c r="A71" s="173"/>
      <c r="B71" s="5" t="s">
        <v>83</v>
      </c>
      <c r="C71" s="4">
        <v>548.74</v>
      </c>
    </row>
    <row r="72" spans="1:4" x14ac:dyDescent="0.3">
      <c r="A72" s="173"/>
      <c r="B72" s="5" t="s">
        <v>84</v>
      </c>
      <c r="C72" s="4"/>
    </row>
    <row r="73" spans="1:4" x14ac:dyDescent="0.3">
      <c r="A73" s="173"/>
      <c r="B73" s="5" t="s">
        <v>85</v>
      </c>
      <c r="C73" s="4"/>
    </row>
    <row r="74" spans="1:4" x14ac:dyDescent="0.3">
      <c r="A74" s="173"/>
      <c r="B74" s="5" t="s">
        <v>86</v>
      </c>
      <c r="C74" s="4"/>
    </row>
    <row r="75" spans="1:4" x14ac:dyDescent="0.3">
      <c r="A75" s="173"/>
      <c r="B75" s="5" t="s">
        <v>87</v>
      </c>
      <c r="C75" s="4"/>
    </row>
    <row r="76" spans="1:4" x14ac:dyDescent="0.3">
      <c r="A76" s="173"/>
      <c r="B76" s="5" t="s">
        <v>88</v>
      </c>
      <c r="C76" s="4"/>
    </row>
    <row r="77" spans="1:4" x14ac:dyDescent="0.3">
      <c r="A77" s="173" t="s">
        <v>98</v>
      </c>
      <c r="B77" s="1" t="s">
        <v>90</v>
      </c>
      <c r="C77" s="4"/>
    </row>
    <row r="78" spans="1:4" x14ac:dyDescent="0.3">
      <c r="A78" s="173"/>
      <c r="B78" s="1" t="s">
        <v>378</v>
      </c>
      <c r="C78" s="4"/>
    </row>
    <row r="79" spans="1:4" x14ac:dyDescent="0.3">
      <c r="A79" s="173"/>
      <c r="B79" s="1" t="s">
        <v>91</v>
      </c>
      <c r="C79" s="4">
        <v>612.70000000000005</v>
      </c>
      <c r="D79" t="s">
        <v>404</v>
      </c>
    </row>
    <row r="80" spans="1:4" x14ac:dyDescent="0.3">
      <c r="A80" s="173"/>
      <c r="B80" s="1" t="s">
        <v>92</v>
      </c>
      <c r="C80" s="4"/>
    </row>
    <row r="81" spans="1:4" x14ac:dyDescent="0.3">
      <c r="A81" s="173"/>
      <c r="B81" s="1" t="s">
        <v>93</v>
      </c>
      <c r="C81" s="4">
        <v>653.64</v>
      </c>
      <c r="D81" t="s">
        <v>399</v>
      </c>
    </row>
    <row r="82" spans="1:4" x14ac:dyDescent="0.3">
      <c r="A82" s="173"/>
      <c r="B82" s="1" t="s">
        <v>94</v>
      </c>
      <c r="C82" s="4"/>
    </row>
    <row r="83" spans="1:4" ht="40.5" x14ac:dyDescent="0.3">
      <c r="A83" s="173"/>
      <c r="B83" s="1" t="s">
        <v>95</v>
      </c>
      <c r="C83" s="4"/>
    </row>
    <row r="84" spans="1:4" ht="40.5" x14ac:dyDescent="0.3">
      <c r="A84" s="173"/>
      <c r="B84" s="1" t="s">
        <v>96</v>
      </c>
      <c r="C84" s="4"/>
    </row>
    <row r="85" spans="1:4" ht="40.5" x14ac:dyDescent="0.3">
      <c r="A85" s="173"/>
      <c r="B85" s="1" t="s">
        <v>97</v>
      </c>
      <c r="C85" s="4"/>
    </row>
    <row r="86" spans="1:4" x14ac:dyDescent="0.3">
      <c r="A86" s="174" t="s">
        <v>102</v>
      </c>
      <c r="B86" s="5" t="s">
        <v>99</v>
      </c>
      <c r="C86" s="4"/>
    </row>
    <row r="87" spans="1:4" x14ac:dyDescent="0.3">
      <c r="A87" s="174"/>
      <c r="B87" s="5" t="s">
        <v>100</v>
      </c>
      <c r="C87" s="4"/>
    </row>
    <row r="88" spans="1:4" x14ac:dyDescent="0.3">
      <c r="A88" s="174"/>
      <c r="B88" s="5" t="s">
        <v>101</v>
      </c>
      <c r="C88" s="4"/>
    </row>
    <row r="89" spans="1:4" x14ac:dyDescent="0.3">
      <c r="A89" s="173" t="s">
        <v>114</v>
      </c>
      <c r="B89" s="5" t="s">
        <v>103</v>
      </c>
      <c r="C89" s="4">
        <v>1016.38</v>
      </c>
      <c r="D89" t="s">
        <v>386</v>
      </c>
    </row>
    <row r="90" spans="1:4" x14ac:dyDescent="0.3">
      <c r="A90" s="173"/>
      <c r="B90" s="5" t="s">
        <v>104</v>
      </c>
      <c r="C90" s="4">
        <v>757.73</v>
      </c>
    </row>
    <row r="91" spans="1:4" x14ac:dyDescent="0.3">
      <c r="A91" s="173"/>
      <c r="B91" s="5" t="s">
        <v>105</v>
      </c>
      <c r="C91" s="4"/>
    </row>
    <row r="92" spans="1:4" x14ac:dyDescent="0.3">
      <c r="A92" s="173"/>
      <c r="B92" s="5" t="s">
        <v>106</v>
      </c>
      <c r="C92" s="4">
        <v>917.47</v>
      </c>
    </row>
    <row r="93" spans="1:4" x14ac:dyDescent="0.3">
      <c r="A93" s="173"/>
      <c r="B93" s="5" t="s">
        <v>107</v>
      </c>
      <c r="C93" s="4">
        <v>710.41</v>
      </c>
    </row>
    <row r="94" spans="1:4" x14ac:dyDescent="0.3">
      <c r="A94" s="173"/>
      <c r="B94" s="5" t="s">
        <v>108</v>
      </c>
      <c r="C94" s="4">
        <v>1119.44</v>
      </c>
      <c r="D94" t="s">
        <v>392</v>
      </c>
    </row>
    <row r="95" spans="1:4" x14ac:dyDescent="0.3">
      <c r="A95" s="173"/>
      <c r="B95" s="5" t="s">
        <v>109</v>
      </c>
      <c r="C95" s="4"/>
    </row>
    <row r="96" spans="1:4" x14ac:dyDescent="0.3">
      <c r="A96" s="173"/>
      <c r="B96" s="5" t="s">
        <v>110</v>
      </c>
      <c r="C96" s="4"/>
    </row>
    <row r="97" spans="1:4" x14ac:dyDescent="0.3">
      <c r="A97" s="173"/>
      <c r="B97" s="5" t="s">
        <v>111</v>
      </c>
      <c r="C97" s="4">
        <v>713.41</v>
      </c>
    </row>
    <row r="98" spans="1:4" x14ac:dyDescent="0.3">
      <c r="A98" s="173"/>
      <c r="B98" s="5" t="s">
        <v>112</v>
      </c>
      <c r="C98" s="4"/>
    </row>
    <row r="99" spans="1:4" x14ac:dyDescent="0.3">
      <c r="A99" s="173"/>
      <c r="B99" s="5" t="s">
        <v>113</v>
      </c>
      <c r="C99" s="4"/>
    </row>
    <row r="100" spans="1:4" x14ac:dyDescent="0.3">
      <c r="A100" s="173" t="s">
        <v>133</v>
      </c>
      <c r="B100" s="5" t="s">
        <v>115</v>
      </c>
      <c r="C100" s="4">
        <v>1013.6</v>
      </c>
    </row>
    <row r="101" spans="1:4" x14ac:dyDescent="0.3">
      <c r="A101" s="173"/>
      <c r="B101" s="5" t="s">
        <v>116</v>
      </c>
      <c r="C101" s="4"/>
    </row>
    <row r="102" spans="1:4" x14ac:dyDescent="0.3">
      <c r="A102" s="173"/>
      <c r="B102" s="5" t="s">
        <v>117</v>
      </c>
      <c r="C102" s="4">
        <v>654.95000000000005</v>
      </c>
      <c r="D102" t="s">
        <v>396</v>
      </c>
    </row>
    <row r="103" spans="1:4" x14ac:dyDescent="0.3">
      <c r="A103" s="173"/>
      <c r="B103" s="5" t="s">
        <v>118</v>
      </c>
      <c r="C103" s="4">
        <v>490.44</v>
      </c>
    </row>
    <row r="104" spans="1:4" x14ac:dyDescent="0.3">
      <c r="A104" s="173"/>
      <c r="B104" s="5" t="s">
        <v>119</v>
      </c>
      <c r="C104" s="4">
        <v>517.28</v>
      </c>
    </row>
    <row r="105" spans="1:4" x14ac:dyDescent="0.3">
      <c r="A105" s="173"/>
      <c r="B105" s="5" t="s">
        <v>120</v>
      </c>
      <c r="C105" s="4"/>
    </row>
    <row r="106" spans="1:4" x14ac:dyDescent="0.3">
      <c r="A106" s="173"/>
      <c r="B106" s="5" t="s">
        <v>121</v>
      </c>
      <c r="C106" s="4">
        <v>570.78</v>
      </c>
    </row>
    <row r="107" spans="1:4" x14ac:dyDescent="0.3">
      <c r="A107" s="173"/>
      <c r="B107" s="5" t="s">
        <v>122</v>
      </c>
      <c r="C107" s="4"/>
    </row>
    <row r="108" spans="1:4" x14ac:dyDescent="0.3">
      <c r="A108" s="173"/>
      <c r="B108" s="5" t="s">
        <v>123</v>
      </c>
      <c r="C108" s="4"/>
    </row>
    <row r="109" spans="1:4" x14ac:dyDescent="0.3">
      <c r="A109" s="173"/>
      <c r="B109" s="5" t="s">
        <v>124</v>
      </c>
      <c r="C109" s="4"/>
    </row>
    <row r="110" spans="1:4" x14ac:dyDescent="0.3">
      <c r="A110" s="173"/>
      <c r="B110" s="5" t="s">
        <v>125</v>
      </c>
      <c r="C110" s="4"/>
    </row>
    <row r="111" spans="1:4" x14ac:dyDescent="0.3">
      <c r="A111" s="173"/>
      <c r="B111" s="5" t="s">
        <v>126</v>
      </c>
      <c r="C111" s="4"/>
    </row>
    <row r="112" spans="1:4" x14ac:dyDescent="0.3">
      <c r="A112" s="173"/>
      <c r="B112" s="5" t="s">
        <v>127</v>
      </c>
      <c r="C112" s="4">
        <v>1026.3</v>
      </c>
      <c r="D112" t="s">
        <v>388</v>
      </c>
    </row>
    <row r="113" spans="1:4" x14ac:dyDescent="0.3">
      <c r="A113" s="173"/>
      <c r="B113" s="5" t="s">
        <v>128</v>
      </c>
      <c r="C113" s="4">
        <v>736.25</v>
      </c>
    </row>
    <row r="114" spans="1:4" x14ac:dyDescent="0.3">
      <c r="A114" s="173"/>
      <c r="B114" s="5" t="s">
        <v>129</v>
      </c>
      <c r="C114" s="4">
        <v>610.87</v>
      </c>
      <c r="D114" t="s">
        <v>402</v>
      </c>
    </row>
    <row r="115" spans="1:4" x14ac:dyDescent="0.3">
      <c r="A115" s="173"/>
      <c r="B115" s="5" t="s">
        <v>130</v>
      </c>
      <c r="C115" s="4">
        <v>895.32</v>
      </c>
    </row>
    <row r="116" spans="1:4" x14ac:dyDescent="0.3">
      <c r="A116" s="173"/>
      <c r="B116" s="5" t="s">
        <v>131</v>
      </c>
      <c r="C116" s="4">
        <v>723.07</v>
      </c>
    </row>
    <row r="117" spans="1:4" x14ac:dyDescent="0.3">
      <c r="A117" s="173"/>
      <c r="B117" s="5" t="s">
        <v>132</v>
      </c>
      <c r="C117" s="4"/>
    </row>
    <row r="118" spans="1:4" x14ac:dyDescent="0.3">
      <c r="A118" s="173" t="s">
        <v>147</v>
      </c>
      <c r="B118" s="5" t="s">
        <v>134</v>
      </c>
      <c r="C118" s="4">
        <v>1063.5999999999999</v>
      </c>
      <c r="D118" t="s">
        <v>390</v>
      </c>
    </row>
    <row r="119" spans="1:4" x14ac:dyDescent="0.3">
      <c r="A119" s="173"/>
      <c r="B119" s="5" t="s">
        <v>135</v>
      </c>
      <c r="C119" s="4">
        <v>536.70000000000005</v>
      </c>
    </row>
    <row r="120" spans="1:4" x14ac:dyDescent="0.3">
      <c r="A120" s="173"/>
      <c r="B120" s="5" t="s">
        <v>136</v>
      </c>
      <c r="C120" s="4"/>
    </row>
    <row r="121" spans="1:4" x14ac:dyDescent="0.3">
      <c r="A121" s="173"/>
      <c r="B121" s="5" t="s">
        <v>137</v>
      </c>
      <c r="C121" s="4"/>
    </row>
    <row r="122" spans="1:4" x14ac:dyDescent="0.3">
      <c r="A122" s="173"/>
      <c r="B122" s="5" t="s">
        <v>138</v>
      </c>
      <c r="C122" s="4"/>
    </row>
    <row r="123" spans="1:4" x14ac:dyDescent="0.3">
      <c r="A123" s="173"/>
      <c r="B123" s="5" t="s">
        <v>139</v>
      </c>
      <c r="C123" s="4"/>
    </row>
    <row r="124" spans="1:4" x14ac:dyDescent="0.3">
      <c r="A124" s="173"/>
      <c r="B124" s="5" t="s">
        <v>140</v>
      </c>
      <c r="C124" s="4"/>
    </row>
    <row r="125" spans="1:4" x14ac:dyDescent="0.3">
      <c r="A125" s="173"/>
      <c r="B125" s="5" t="s">
        <v>141</v>
      </c>
      <c r="C125" s="4"/>
    </row>
    <row r="126" spans="1:4" x14ac:dyDescent="0.3">
      <c r="A126" s="173"/>
      <c r="B126" s="5" t="s">
        <v>142</v>
      </c>
      <c r="C126" s="4"/>
    </row>
    <row r="127" spans="1:4" x14ac:dyDescent="0.3">
      <c r="A127" s="173"/>
      <c r="B127" s="5" t="s">
        <v>143</v>
      </c>
      <c r="C127" s="4"/>
    </row>
    <row r="128" spans="1:4" x14ac:dyDescent="0.3">
      <c r="A128" s="173"/>
      <c r="B128" s="5" t="s">
        <v>144</v>
      </c>
      <c r="C128" s="4"/>
    </row>
    <row r="129" spans="1:4" x14ac:dyDescent="0.3">
      <c r="A129" s="173"/>
      <c r="B129" s="5" t="s">
        <v>145</v>
      </c>
      <c r="C129" s="4">
        <v>541.64</v>
      </c>
    </row>
    <row r="130" spans="1:4" x14ac:dyDescent="0.3">
      <c r="A130" s="173"/>
      <c r="B130" s="5" t="s">
        <v>146</v>
      </c>
      <c r="C130" s="4"/>
    </row>
    <row r="131" spans="1:4" x14ac:dyDescent="0.3">
      <c r="A131" s="173" t="s">
        <v>161</v>
      </c>
      <c r="B131" s="1" t="s">
        <v>148</v>
      </c>
      <c r="C131" s="4" t="s">
        <v>393</v>
      </c>
    </row>
    <row r="132" spans="1:4" x14ac:dyDescent="0.3">
      <c r="A132" s="173"/>
      <c r="B132" s="1" t="s">
        <v>149</v>
      </c>
      <c r="C132" s="4"/>
    </row>
    <row r="133" spans="1:4" x14ac:dyDescent="0.3">
      <c r="A133" s="173"/>
      <c r="B133" s="1" t="s">
        <v>150</v>
      </c>
      <c r="C133" s="4"/>
    </row>
    <row r="134" spans="1:4" x14ac:dyDescent="0.3">
      <c r="A134" s="173"/>
      <c r="B134" s="1" t="s">
        <v>151</v>
      </c>
      <c r="C134" s="4"/>
    </row>
    <row r="135" spans="1:4" x14ac:dyDescent="0.3">
      <c r="A135" s="173"/>
      <c r="B135" s="1" t="s">
        <v>152</v>
      </c>
      <c r="C135" s="4">
        <v>550.03</v>
      </c>
    </row>
    <row r="136" spans="1:4" x14ac:dyDescent="0.3">
      <c r="A136" s="173"/>
      <c r="B136" s="1" t="s">
        <v>153</v>
      </c>
      <c r="C136" s="4"/>
    </row>
    <row r="137" spans="1:4" x14ac:dyDescent="0.3">
      <c r="A137" s="173"/>
      <c r="B137" s="1" t="s">
        <v>154</v>
      </c>
      <c r="C137" s="4"/>
    </row>
    <row r="138" spans="1:4" x14ac:dyDescent="0.3">
      <c r="A138" s="173"/>
      <c r="B138" s="1" t="s">
        <v>155</v>
      </c>
      <c r="C138" s="4">
        <v>481.45</v>
      </c>
    </row>
    <row r="139" spans="1:4" x14ac:dyDescent="0.3">
      <c r="A139" s="173"/>
      <c r="B139" s="1" t="s">
        <v>156</v>
      </c>
      <c r="C139" s="4">
        <v>569.16999999999996</v>
      </c>
    </row>
    <row r="140" spans="1:4" x14ac:dyDescent="0.3">
      <c r="A140" s="173"/>
      <c r="B140" s="1" t="s">
        <v>157</v>
      </c>
      <c r="C140" s="4">
        <v>616.21</v>
      </c>
      <c r="D140" t="s">
        <v>394</v>
      </c>
    </row>
    <row r="141" spans="1:4" x14ac:dyDescent="0.3">
      <c r="A141" s="173"/>
      <c r="B141" s="1" t="s">
        <v>158</v>
      </c>
      <c r="C141" s="4"/>
    </row>
    <row r="142" spans="1:4" x14ac:dyDescent="0.3">
      <c r="A142" s="173"/>
      <c r="B142" s="1" t="s">
        <v>159</v>
      </c>
      <c r="C142" s="4"/>
    </row>
    <row r="143" spans="1:4" ht="27" x14ac:dyDescent="0.3">
      <c r="A143" s="173"/>
      <c r="B143" s="1" t="s">
        <v>160</v>
      </c>
      <c r="C143" s="4"/>
    </row>
    <row r="144" spans="1:4" x14ac:dyDescent="0.3">
      <c r="A144" s="173" t="s">
        <v>176</v>
      </c>
      <c r="B144" s="1" t="s">
        <v>162</v>
      </c>
      <c r="C144" s="4">
        <v>704.41</v>
      </c>
    </row>
    <row r="145" spans="1:4" x14ac:dyDescent="0.3">
      <c r="A145" s="173"/>
      <c r="B145" s="1" t="s">
        <v>163</v>
      </c>
      <c r="C145" s="4"/>
    </row>
    <row r="146" spans="1:4" x14ac:dyDescent="0.3">
      <c r="A146" s="173"/>
      <c r="B146" s="1" t="s">
        <v>164</v>
      </c>
      <c r="C146" s="4"/>
    </row>
    <row r="147" spans="1:4" x14ac:dyDescent="0.3">
      <c r="A147" s="173"/>
      <c r="B147" s="1" t="s">
        <v>165</v>
      </c>
      <c r="C147" s="4">
        <v>714.15</v>
      </c>
    </row>
    <row r="148" spans="1:4" x14ac:dyDescent="0.3">
      <c r="A148" s="173"/>
      <c r="B148" s="1" t="s">
        <v>166</v>
      </c>
      <c r="C148" s="4">
        <v>707.18</v>
      </c>
    </row>
    <row r="149" spans="1:4" x14ac:dyDescent="0.3">
      <c r="A149" s="173"/>
      <c r="B149" s="1" t="s">
        <v>167</v>
      </c>
      <c r="C149" s="4">
        <v>547.79</v>
      </c>
    </row>
    <row r="150" spans="1:4" x14ac:dyDescent="0.3">
      <c r="A150" s="173"/>
      <c r="B150" s="1" t="s">
        <v>168</v>
      </c>
      <c r="C150" s="4">
        <v>571.72</v>
      </c>
      <c r="D150" t="s">
        <v>408</v>
      </c>
    </row>
    <row r="151" spans="1:4" x14ac:dyDescent="0.3">
      <c r="A151" s="173"/>
      <c r="B151" s="1" t="s">
        <v>169</v>
      </c>
      <c r="C151" s="4"/>
    </row>
    <row r="152" spans="1:4" x14ac:dyDescent="0.3">
      <c r="A152" s="173"/>
      <c r="B152" s="1" t="s">
        <v>170</v>
      </c>
      <c r="C152" s="4"/>
    </row>
    <row r="153" spans="1:4" x14ac:dyDescent="0.3">
      <c r="A153" s="173"/>
      <c r="B153" s="1" t="s">
        <v>171</v>
      </c>
      <c r="C153" s="4"/>
    </row>
    <row r="154" spans="1:4" x14ac:dyDescent="0.3">
      <c r="A154" s="173"/>
      <c r="B154" s="1" t="s">
        <v>172</v>
      </c>
      <c r="C154" s="4">
        <v>518.02</v>
      </c>
    </row>
    <row r="155" spans="1:4" x14ac:dyDescent="0.3">
      <c r="A155" s="173"/>
      <c r="B155" s="1" t="s">
        <v>173</v>
      </c>
      <c r="C155" s="4">
        <v>474.19</v>
      </c>
    </row>
    <row r="156" spans="1:4" x14ac:dyDescent="0.3">
      <c r="A156" s="173"/>
      <c r="B156" s="1" t="s">
        <v>174</v>
      </c>
      <c r="C156" s="4"/>
    </row>
    <row r="157" spans="1:4" ht="27" x14ac:dyDescent="0.3">
      <c r="A157" s="173"/>
      <c r="B157" s="1" t="s">
        <v>175</v>
      </c>
      <c r="C157" s="4"/>
    </row>
    <row r="158" spans="1:4" x14ac:dyDescent="0.3">
      <c r="A158" s="173" t="s">
        <v>186</v>
      </c>
      <c r="B158" s="1" t="s">
        <v>177</v>
      </c>
      <c r="C158" s="4">
        <v>767.71</v>
      </c>
    </row>
    <row r="159" spans="1:4" x14ac:dyDescent="0.3">
      <c r="A159" s="173"/>
      <c r="B159" s="1" t="s">
        <v>178</v>
      </c>
      <c r="C159" s="4"/>
    </row>
    <row r="160" spans="1:4" x14ac:dyDescent="0.3">
      <c r="A160" s="173"/>
      <c r="B160" s="1" t="s">
        <v>179</v>
      </c>
      <c r="C160" s="4"/>
    </row>
    <row r="161" spans="1:4" x14ac:dyDescent="0.3">
      <c r="A161" s="173"/>
      <c r="B161" s="1" t="s">
        <v>180</v>
      </c>
      <c r="C161" s="4"/>
    </row>
    <row r="162" spans="1:4" x14ac:dyDescent="0.3">
      <c r="A162" s="173"/>
      <c r="B162" s="1" t="s">
        <v>181</v>
      </c>
      <c r="C162" s="4"/>
    </row>
    <row r="163" spans="1:4" x14ac:dyDescent="0.3">
      <c r="A163" s="173"/>
      <c r="B163" s="1" t="s">
        <v>182</v>
      </c>
      <c r="C163" s="4"/>
    </row>
    <row r="164" spans="1:4" x14ac:dyDescent="0.3">
      <c r="A164" s="173"/>
      <c r="B164" s="1" t="s">
        <v>183</v>
      </c>
      <c r="C164" s="4"/>
    </row>
    <row r="165" spans="1:4" x14ac:dyDescent="0.3">
      <c r="A165" s="173"/>
      <c r="B165" s="1" t="s">
        <v>184</v>
      </c>
      <c r="C165" s="4"/>
    </row>
    <row r="166" spans="1:4" ht="27" x14ac:dyDescent="0.3">
      <c r="A166" s="173"/>
      <c r="B166" s="1" t="s">
        <v>185</v>
      </c>
      <c r="C166" s="4"/>
    </row>
    <row r="167" spans="1:4" x14ac:dyDescent="0.3">
      <c r="A167" s="173" t="s">
        <v>200</v>
      </c>
      <c r="B167" s="5" t="s">
        <v>187</v>
      </c>
      <c r="C167" s="4">
        <v>800.47</v>
      </c>
    </row>
    <row r="168" spans="1:4" x14ac:dyDescent="0.3">
      <c r="A168" s="173"/>
      <c r="B168" s="5" t="s">
        <v>188</v>
      </c>
      <c r="C168" s="4">
        <v>637.26</v>
      </c>
      <c r="D168" t="s">
        <v>400</v>
      </c>
    </row>
    <row r="169" spans="1:4" x14ac:dyDescent="0.3">
      <c r="A169" s="173"/>
      <c r="B169" s="5" t="s">
        <v>189</v>
      </c>
      <c r="C169" s="4">
        <v>858.05</v>
      </c>
    </row>
    <row r="170" spans="1:4" x14ac:dyDescent="0.3">
      <c r="A170" s="173"/>
      <c r="B170" s="5" t="s">
        <v>190</v>
      </c>
      <c r="C170" s="4"/>
    </row>
    <row r="171" spans="1:4" x14ac:dyDescent="0.3">
      <c r="A171" s="173"/>
      <c r="B171" s="5" t="s">
        <v>191</v>
      </c>
      <c r="C171" s="4">
        <v>1046.5999999999999</v>
      </c>
      <c r="D171" t="s">
        <v>391</v>
      </c>
    </row>
    <row r="172" spans="1:4" x14ac:dyDescent="0.3">
      <c r="A172" s="173"/>
      <c r="B172" s="5" t="s">
        <v>192</v>
      </c>
      <c r="C172" s="4">
        <v>728.28</v>
      </c>
    </row>
    <row r="173" spans="1:4" x14ac:dyDescent="0.3">
      <c r="A173" s="173"/>
      <c r="B173" s="5" t="s">
        <v>193</v>
      </c>
      <c r="C173" s="4"/>
    </row>
    <row r="174" spans="1:4" x14ac:dyDescent="0.3">
      <c r="A174" s="173"/>
      <c r="B174" s="5" t="s">
        <v>194</v>
      </c>
      <c r="C174" s="4">
        <v>479.99</v>
      </c>
    </row>
    <row r="175" spans="1:4" x14ac:dyDescent="0.3">
      <c r="A175" s="173"/>
      <c r="B175" s="5" t="s">
        <v>195</v>
      </c>
      <c r="C175" s="4">
        <v>726.02</v>
      </c>
    </row>
    <row r="176" spans="1:4" x14ac:dyDescent="0.3">
      <c r="A176" s="173"/>
      <c r="B176" s="5" t="s">
        <v>196</v>
      </c>
      <c r="C176" s="4"/>
    </row>
    <row r="177" spans="1:4" x14ac:dyDescent="0.3">
      <c r="A177" s="173"/>
      <c r="B177" s="5" t="s">
        <v>197</v>
      </c>
      <c r="C177" s="4"/>
    </row>
    <row r="178" spans="1:4" x14ac:dyDescent="0.3">
      <c r="A178" s="173"/>
      <c r="B178" s="5" t="s">
        <v>198</v>
      </c>
      <c r="C178" s="4"/>
    </row>
    <row r="179" spans="1:4" x14ac:dyDescent="0.3">
      <c r="A179" s="173"/>
      <c r="B179" s="5" t="s">
        <v>199</v>
      </c>
      <c r="C179" s="4">
        <v>471.56</v>
      </c>
    </row>
    <row r="180" spans="1:4" x14ac:dyDescent="0.3">
      <c r="A180" s="173" t="s">
        <v>212</v>
      </c>
      <c r="B180" s="5" t="s">
        <v>201</v>
      </c>
      <c r="C180" s="4">
        <v>504.26</v>
      </c>
    </row>
    <row r="181" spans="1:4" x14ac:dyDescent="0.3">
      <c r="A181" s="173"/>
      <c r="B181" s="5" t="s">
        <v>202</v>
      </c>
      <c r="C181" s="4"/>
    </row>
    <row r="182" spans="1:4" x14ac:dyDescent="0.3">
      <c r="A182" s="173"/>
      <c r="B182" s="5" t="s">
        <v>203</v>
      </c>
      <c r="C182" s="4"/>
    </row>
    <row r="183" spans="1:4" x14ac:dyDescent="0.3">
      <c r="A183" s="173"/>
      <c r="B183" s="5" t="s">
        <v>204</v>
      </c>
      <c r="C183" s="4">
        <v>472.88</v>
      </c>
    </row>
    <row r="184" spans="1:4" x14ac:dyDescent="0.3">
      <c r="A184" s="173"/>
      <c r="B184" s="5" t="s">
        <v>205</v>
      </c>
      <c r="C184" s="4"/>
    </row>
    <row r="185" spans="1:4" x14ac:dyDescent="0.3">
      <c r="A185" s="173"/>
      <c r="B185" s="5" t="s">
        <v>206</v>
      </c>
      <c r="C185" s="4"/>
    </row>
    <row r="186" spans="1:4" x14ac:dyDescent="0.3">
      <c r="A186" s="173"/>
      <c r="B186" s="5" t="s">
        <v>207</v>
      </c>
      <c r="C186" s="4">
        <v>836.84</v>
      </c>
    </row>
    <row r="187" spans="1:4" x14ac:dyDescent="0.3">
      <c r="A187" s="173"/>
      <c r="B187" s="5" t="s">
        <v>208</v>
      </c>
      <c r="C187" s="4">
        <v>481.03</v>
      </c>
    </row>
    <row r="188" spans="1:4" x14ac:dyDescent="0.3">
      <c r="A188" s="173"/>
      <c r="B188" s="5" t="s">
        <v>209</v>
      </c>
      <c r="C188" s="4">
        <v>541.96</v>
      </c>
    </row>
    <row r="189" spans="1:4" x14ac:dyDescent="0.3">
      <c r="A189" s="173"/>
      <c r="B189" s="5" t="s">
        <v>210</v>
      </c>
      <c r="C189" s="4"/>
    </row>
    <row r="190" spans="1:4" x14ac:dyDescent="0.3">
      <c r="A190" s="173"/>
      <c r="B190" s="5" t="s">
        <v>211</v>
      </c>
      <c r="C190" s="4">
        <v>657.97</v>
      </c>
      <c r="D190" t="s">
        <v>397</v>
      </c>
    </row>
    <row r="191" spans="1:4" x14ac:dyDescent="0.3">
      <c r="A191" s="173" t="s">
        <v>227</v>
      </c>
      <c r="B191" s="5" t="s">
        <v>213</v>
      </c>
      <c r="C191" s="4">
        <v>810.62</v>
      </c>
    </row>
    <row r="192" spans="1:4" x14ac:dyDescent="0.3">
      <c r="A192" s="173"/>
      <c r="B192" s="5" t="s">
        <v>214</v>
      </c>
      <c r="C192" s="4">
        <v>669.04</v>
      </c>
    </row>
    <row r="193" spans="1:3" x14ac:dyDescent="0.3">
      <c r="A193" s="173"/>
      <c r="B193" s="5" t="s">
        <v>215</v>
      </c>
      <c r="C193" s="4"/>
    </row>
    <row r="194" spans="1:3" x14ac:dyDescent="0.3">
      <c r="A194" s="173"/>
      <c r="B194" s="5" t="s">
        <v>216</v>
      </c>
      <c r="C194" s="4"/>
    </row>
    <row r="195" spans="1:3" x14ac:dyDescent="0.3">
      <c r="A195" s="173"/>
      <c r="B195" s="5" t="s">
        <v>217</v>
      </c>
      <c r="C195" s="4"/>
    </row>
    <row r="196" spans="1:3" x14ac:dyDescent="0.3">
      <c r="A196" s="173"/>
      <c r="B196" s="5" t="s">
        <v>218</v>
      </c>
      <c r="C196" s="4"/>
    </row>
    <row r="197" spans="1:3" x14ac:dyDescent="0.3">
      <c r="A197" s="173"/>
      <c r="B197" s="5" t="s">
        <v>219</v>
      </c>
      <c r="C197" s="4"/>
    </row>
    <row r="198" spans="1:3" x14ac:dyDescent="0.3">
      <c r="A198" s="173"/>
      <c r="B198" s="5" t="s">
        <v>220</v>
      </c>
      <c r="C198" s="4"/>
    </row>
    <row r="199" spans="1:3" x14ac:dyDescent="0.3">
      <c r="A199" s="173"/>
      <c r="B199" s="5" t="s">
        <v>221</v>
      </c>
      <c r="C199" s="4"/>
    </row>
    <row r="200" spans="1:3" x14ac:dyDescent="0.3">
      <c r="A200" s="173"/>
      <c r="B200" s="5" t="s">
        <v>222</v>
      </c>
      <c r="C200" s="4"/>
    </row>
    <row r="201" spans="1:3" x14ac:dyDescent="0.3">
      <c r="A201" s="173"/>
      <c r="B201" s="5" t="s">
        <v>223</v>
      </c>
      <c r="C201" s="4"/>
    </row>
    <row r="202" spans="1:3" x14ac:dyDescent="0.3">
      <c r="A202" s="173"/>
      <c r="B202" s="5" t="s">
        <v>224</v>
      </c>
      <c r="C202" s="4"/>
    </row>
    <row r="203" spans="1:3" x14ac:dyDescent="0.3">
      <c r="A203" s="173"/>
      <c r="B203" s="5" t="s">
        <v>225</v>
      </c>
      <c r="C203" s="4"/>
    </row>
    <row r="204" spans="1:3" x14ac:dyDescent="0.3">
      <c r="A204" s="173"/>
      <c r="B204" s="5" t="s">
        <v>226</v>
      </c>
      <c r="C204" s="4"/>
    </row>
    <row r="205" spans="1:3" x14ac:dyDescent="0.3">
      <c r="A205" s="173" t="s">
        <v>240</v>
      </c>
      <c r="B205" s="5" t="s">
        <v>228</v>
      </c>
      <c r="C205" s="4"/>
    </row>
    <row r="206" spans="1:3" x14ac:dyDescent="0.3">
      <c r="A206" s="173"/>
      <c r="B206" s="5" t="s">
        <v>229</v>
      </c>
      <c r="C206" s="4"/>
    </row>
    <row r="207" spans="1:3" x14ac:dyDescent="0.3">
      <c r="A207" s="173"/>
      <c r="B207" s="5" t="s">
        <v>230</v>
      </c>
      <c r="C207" s="4"/>
    </row>
    <row r="208" spans="1:3" x14ac:dyDescent="0.3">
      <c r="A208" s="173"/>
      <c r="B208" s="5" t="s">
        <v>231</v>
      </c>
      <c r="C208" s="4"/>
    </row>
    <row r="209" spans="1:3" x14ac:dyDescent="0.3">
      <c r="A209" s="173"/>
      <c r="B209" s="5" t="s">
        <v>232</v>
      </c>
      <c r="C209" s="4"/>
    </row>
    <row r="210" spans="1:3" x14ac:dyDescent="0.3">
      <c r="A210" s="173"/>
      <c r="B210" s="5" t="s">
        <v>233</v>
      </c>
      <c r="C210" s="4"/>
    </row>
    <row r="211" spans="1:3" x14ac:dyDescent="0.3">
      <c r="A211" s="173"/>
      <c r="B211" s="5" t="s">
        <v>234</v>
      </c>
      <c r="C211" s="4"/>
    </row>
    <row r="212" spans="1:3" x14ac:dyDescent="0.3">
      <c r="A212" s="173"/>
      <c r="B212" s="5" t="s">
        <v>235</v>
      </c>
      <c r="C212" s="4"/>
    </row>
    <row r="213" spans="1:3" x14ac:dyDescent="0.3">
      <c r="A213" s="173"/>
      <c r="B213" s="5" t="s">
        <v>236</v>
      </c>
      <c r="C213" s="4"/>
    </row>
    <row r="214" spans="1:3" x14ac:dyDescent="0.3">
      <c r="A214" s="173"/>
      <c r="B214" s="5" t="s">
        <v>237</v>
      </c>
      <c r="C214" s="4"/>
    </row>
    <row r="215" spans="1:3" x14ac:dyDescent="0.3">
      <c r="A215" s="173"/>
      <c r="B215" s="5" t="s">
        <v>238</v>
      </c>
      <c r="C215" s="4"/>
    </row>
    <row r="216" spans="1:3" x14ac:dyDescent="0.3">
      <c r="A216" s="173"/>
      <c r="B216" s="5" t="s">
        <v>239</v>
      </c>
      <c r="C216" s="4"/>
    </row>
    <row r="217" spans="1:3" x14ac:dyDescent="0.3">
      <c r="A217" s="173" t="s">
        <v>246</v>
      </c>
      <c r="B217" s="5" t="s">
        <v>241</v>
      </c>
      <c r="C217" s="4"/>
    </row>
    <row r="218" spans="1:3" x14ac:dyDescent="0.3">
      <c r="A218" s="173"/>
      <c r="B218" s="5" t="s">
        <v>242</v>
      </c>
      <c r="C218" s="4"/>
    </row>
    <row r="219" spans="1:3" x14ac:dyDescent="0.3">
      <c r="A219" s="173"/>
      <c r="B219" s="5" t="s">
        <v>243</v>
      </c>
      <c r="C219" s="4"/>
    </row>
    <row r="220" spans="1:3" x14ac:dyDescent="0.3">
      <c r="A220" s="173"/>
      <c r="B220" s="5" t="s">
        <v>244</v>
      </c>
      <c r="C220" s="4"/>
    </row>
    <row r="221" spans="1:3" x14ac:dyDescent="0.3">
      <c r="A221" s="173"/>
      <c r="B221" s="5" t="s">
        <v>245</v>
      </c>
      <c r="C221" s="4"/>
    </row>
    <row r="222" spans="1:3" x14ac:dyDescent="0.3">
      <c r="A222" s="174" t="s">
        <v>255</v>
      </c>
      <c r="B222" s="1" t="s">
        <v>247</v>
      </c>
      <c r="C222" s="4"/>
    </row>
    <row r="223" spans="1:3" x14ac:dyDescent="0.3">
      <c r="A223" s="174"/>
      <c r="B223" s="1" t="s">
        <v>248</v>
      </c>
      <c r="C223" s="4"/>
    </row>
    <row r="224" spans="1:3" ht="27" x14ac:dyDescent="0.3">
      <c r="A224" s="174"/>
      <c r="B224" s="1" t="s">
        <v>249</v>
      </c>
      <c r="C224" s="4"/>
    </row>
    <row r="225" spans="1:3" ht="27" x14ac:dyDescent="0.3">
      <c r="A225" s="174"/>
      <c r="B225" s="1" t="s">
        <v>250</v>
      </c>
      <c r="C225" s="4"/>
    </row>
    <row r="226" spans="1:3" ht="27" x14ac:dyDescent="0.3">
      <c r="A226" s="174"/>
      <c r="B226" s="1" t="s">
        <v>251</v>
      </c>
      <c r="C226" s="4"/>
    </row>
    <row r="227" spans="1:3" ht="27" x14ac:dyDescent="0.3">
      <c r="A227" s="174"/>
      <c r="B227" s="1" t="s">
        <v>252</v>
      </c>
      <c r="C227" s="4"/>
    </row>
    <row r="228" spans="1:3" ht="27" x14ac:dyDescent="0.3">
      <c r="A228" s="174"/>
      <c r="B228" s="1" t="s">
        <v>253</v>
      </c>
      <c r="C228" s="4"/>
    </row>
    <row r="229" spans="1:3" ht="40.5" x14ac:dyDescent="0.3">
      <c r="A229" s="174"/>
      <c r="B229" s="1" t="s">
        <v>254</v>
      </c>
      <c r="C229" s="4"/>
    </row>
    <row r="230" spans="1:3" x14ac:dyDescent="0.3">
      <c r="A230" s="173" t="s">
        <v>256</v>
      </c>
      <c r="B230" s="5" t="s">
        <v>257</v>
      </c>
      <c r="C230" s="4">
        <v>681.4</v>
      </c>
    </row>
    <row r="231" spans="1:3" x14ac:dyDescent="0.3">
      <c r="A231" s="173"/>
      <c r="B231" s="5" t="s">
        <v>258</v>
      </c>
      <c r="C231" s="4">
        <v>871.51</v>
      </c>
    </row>
    <row r="232" spans="1:3" x14ac:dyDescent="0.3">
      <c r="A232" s="173"/>
      <c r="B232" s="5" t="s">
        <v>259</v>
      </c>
      <c r="C232" s="4"/>
    </row>
    <row r="233" spans="1:3" x14ac:dyDescent="0.3">
      <c r="A233" s="173"/>
      <c r="B233" s="5" t="s">
        <v>260</v>
      </c>
      <c r="C233" s="4"/>
    </row>
    <row r="234" spans="1:3" x14ac:dyDescent="0.3">
      <c r="A234" s="173"/>
      <c r="B234" s="5" t="s">
        <v>261</v>
      </c>
      <c r="C234" s="4"/>
    </row>
    <row r="235" spans="1:3" x14ac:dyDescent="0.3">
      <c r="A235" s="173"/>
      <c r="B235" s="5" t="s">
        <v>262</v>
      </c>
      <c r="C235" s="4">
        <v>696.82</v>
      </c>
    </row>
    <row r="236" spans="1:3" x14ac:dyDescent="0.3">
      <c r="A236" s="173"/>
      <c r="B236" s="5" t="s">
        <v>263</v>
      </c>
      <c r="C236" s="4">
        <v>908.62</v>
      </c>
    </row>
    <row r="237" spans="1:3" x14ac:dyDescent="0.3">
      <c r="A237" s="173"/>
      <c r="B237" s="5" t="s">
        <v>264</v>
      </c>
      <c r="C237" s="4">
        <v>808.19</v>
      </c>
    </row>
    <row r="238" spans="1:3" x14ac:dyDescent="0.3">
      <c r="A238" s="173"/>
      <c r="B238" s="5" t="s">
        <v>265</v>
      </c>
      <c r="C238" s="4">
        <v>549.41999999999996</v>
      </c>
    </row>
    <row r="239" spans="1:3" x14ac:dyDescent="0.3">
      <c r="A239" s="173"/>
      <c r="B239" s="5" t="s">
        <v>266</v>
      </c>
      <c r="C239" s="4"/>
    </row>
    <row r="240" spans="1:3" x14ac:dyDescent="0.3">
      <c r="A240" s="173"/>
      <c r="B240" s="5" t="s">
        <v>267</v>
      </c>
      <c r="C240" s="4"/>
    </row>
    <row r="241" spans="1:4" x14ac:dyDescent="0.3">
      <c r="A241" s="173"/>
      <c r="B241" s="5" t="s">
        <v>268</v>
      </c>
      <c r="C241" s="4"/>
    </row>
    <row r="242" spans="1:4" x14ac:dyDescent="0.3">
      <c r="A242" s="173"/>
      <c r="B242" s="5" t="s">
        <v>269</v>
      </c>
      <c r="C242" s="4">
        <v>1003.94</v>
      </c>
      <c r="D242" t="s">
        <v>389</v>
      </c>
    </row>
    <row r="243" spans="1:4" x14ac:dyDescent="0.3">
      <c r="A243" s="173"/>
      <c r="B243" s="5" t="s">
        <v>270</v>
      </c>
      <c r="C243" s="4">
        <v>556.82000000000005</v>
      </c>
    </row>
    <row r="244" spans="1:4" x14ac:dyDescent="0.3">
      <c r="A244" s="173"/>
      <c r="B244" s="5" t="s">
        <v>271</v>
      </c>
      <c r="C244" s="4">
        <v>578.99</v>
      </c>
      <c r="D244" t="s">
        <v>403</v>
      </c>
    </row>
    <row r="245" spans="1:4" x14ac:dyDescent="0.3">
      <c r="A245" s="173"/>
      <c r="B245" s="5" t="s">
        <v>272</v>
      </c>
      <c r="C245" s="4"/>
    </row>
    <row r="246" spans="1:4" x14ac:dyDescent="0.3">
      <c r="A246" s="173"/>
      <c r="B246" s="5" t="s">
        <v>273</v>
      </c>
      <c r="C246" s="4">
        <v>828.78</v>
      </c>
    </row>
    <row r="247" spans="1:4" x14ac:dyDescent="0.3">
      <c r="A247" s="173" t="s">
        <v>274</v>
      </c>
      <c r="B247" s="5" t="s">
        <v>275</v>
      </c>
      <c r="C247" s="4"/>
    </row>
    <row r="248" spans="1:4" x14ac:dyDescent="0.3">
      <c r="A248" s="173"/>
      <c r="B248" s="5" t="s">
        <v>276</v>
      </c>
      <c r="C248" s="4"/>
    </row>
    <row r="249" spans="1:4" x14ac:dyDescent="0.3">
      <c r="A249" s="173"/>
      <c r="B249" s="5" t="s">
        <v>277</v>
      </c>
      <c r="C249" s="4"/>
    </row>
    <row r="250" spans="1:4" x14ac:dyDescent="0.3">
      <c r="A250" s="173"/>
      <c r="B250" s="5" t="s">
        <v>278</v>
      </c>
      <c r="C250" s="4"/>
    </row>
    <row r="251" spans="1:4" x14ac:dyDescent="0.3">
      <c r="A251" s="173"/>
      <c r="B251" s="5" t="s">
        <v>279</v>
      </c>
      <c r="C251" s="4"/>
    </row>
    <row r="252" spans="1:4" x14ac:dyDescent="0.3">
      <c r="A252" s="173"/>
      <c r="B252" s="5" t="s">
        <v>280</v>
      </c>
      <c r="C252" s="4"/>
    </row>
    <row r="253" spans="1:4" x14ac:dyDescent="0.3">
      <c r="A253" s="173"/>
      <c r="B253" s="5" t="s">
        <v>281</v>
      </c>
      <c r="C253" s="4"/>
    </row>
    <row r="254" spans="1:4" x14ac:dyDescent="0.3">
      <c r="A254" s="173"/>
      <c r="B254" s="5" t="s">
        <v>282</v>
      </c>
      <c r="C254" s="4">
        <v>513.48</v>
      </c>
    </row>
    <row r="255" spans="1:4" x14ac:dyDescent="0.3">
      <c r="A255" s="173"/>
      <c r="B255" s="5" t="s">
        <v>283</v>
      </c>
      <c r="C255" s="4"/>
    </row>
    <row r="256" spans="1:4" x14ac:dyDescent="0.3">
      <c r="A256" s="173"/>
      <c r="B256" s="5" t="s">
        <v>284</v>
      </c>
      <c r="C256" s="4"/>
    </row>
    <row r="257" spans="1:4" x14ac:dyDescent="0.3">
      <c r="A257" s="173"/>
      <c r="B257" s="5" t="s">
        <v>285</v>
      </c>
      <c r="C257" s="4"/>
    </row>
    <row r="258" spans="1:4" x14ac:dyDescent="0.3">
      <c r="A258" s="173" t="s">
        <v>286</v>
      </c>
      <c r="B258" s="5" t="s">
        <v>287</v>
      </c>
      <c r="C258" s="4">
        <v>1000.3</v>
      </c>
    </row>
    <row r="259" spans="1:4" x14ac:dyDescent="0.3">
      <c r="A259" s="173"/>
      <c r="B259" s="5" t="s">
        <v>288</v>
      </c>
      <c r="C259" s="4"/>
    </row>
    <row r="260" spans="1:4" x14ac:dyDescent="0.3">
      <c r="A260" s="173"/>
      <c r="B260" s="5" t="s">
        <v>289</v>
      </c>
      <c r="C260" s="4"/>
    </row>
    <row r="261" spans="1:4" x14ac:dyDescent="0.3">
      <c r="A261" s="173"/>
      <c r="B261" s="5" t="s">
        <v>290</v>
      </c>
      <c r="C261" s="4">
        <v>489.48</v>
      </c>
    </row>
    <row r="262" spans="1:4" x14ac:dyDescent="0.3">
      <c r="A262" s="173"/>
      <c r="B262" s="5" t="s">
        <v>291</v>
      </c>
      <c r="C262" s="4">
        <v>528.61</v>
      </c>
    </row>
    <row r="263" spans="1:4" x14ac:dyDescent="0.3">
      <c r="A263" s="173"/>
      <c r="B263" s="5" t="s">
        <v>292</v>
      </c>
      <c r="C263" s="4"/>
    </row>
    <row r="264" spans="1:4" x14ac:dyDescent="0.3">
      <c r="A264" s="173"/>
      <c r="B264" s="5" t="s">
        <v>293</v>
      </c>
      <c r="C264" s="4"/>
    </row>
    <row r="265" spans="1:4" x14ac:dyDescent="0.3">
      <c r="A265" s="173"/>
      <c r="B265" s="5" t="s">
        <v>294</v>
      </c>
      <c r="C265" s="4"/>
    </row>
    <row r="266" spans="1:4" x14ac:dyDescent="0.3">
      <c r="A266" s="173"/>
      <c r="B266" s="5" t="s">
        <v>295</v>
      </c>
      <c r="C266" s="4"/>
    </row>
    <row r="267" spans="1:4" x14ac:dyDescent="0.3">
      <c r="A267" s="173"/>
      <c r="B267" s="5" t="s">
        <v>296</v>
      </c>
      <c r="C267" s="4"/>
    </row>
    <row r="268" spans="1:4" x14ac:dyDescent="0.3">
      <c r="A268" s="173" t="s">
        <v>297</v>
      </c>
      <c r="B268" s="1" t="s">
        <v>298</v>
      </c>
      <c r="C268" s="4">
        <v>1404.76</v>
      </c>
      <c r="D268" t="s">
        <v>387</v>
      </c>
    </row>
    <row r="269" spans="1:4" x14ac:dyDescent="0.3">
      <c r="A269" s="173"/>
      <c r="B269" s="1" t="s">
        <v>299</v>
      </c>
      <c r="C269" s="4"/>
    </row>
    <row r="270" spans="1:4" x14ac:dyDescent="0.3">
      <c r="A270" s="173"/>
      <c r="B270" s="1" t="s">
        <v>300</v>
      </c>
      <c r="C270" s="4"/>
    </row>
    <row r="271" spans="1:4" x14ac:dyDescent="0.3">
      <c r="A271" s="173"/>
      <c r="B271" s="1" t="s">
        <v>301</v>
      </c>
      <c r="C271" s="4"/>
    </row>
    <row r="272" spans="1:4" x14ac:dyDescent="0.3">
      <c r="A272" s="173"/>
      <c r="B272" s="1" t="s">
        <v>302</v>
      </c>
      <c r="C272" s="4"/>
    </row>
    <row r="273" spans="1:4" x14ac:dyDescent="0.3">
      <c r="A273" s="173"/>
      <c r="B273" s="1" t="s">
        <v>303</v>
      </c>
      <c r="C273" s="4"/>
    </row>
    <row r="274" spans="1:4" x14ac:dyDescent="0.3">
      <c r="A274" s="173"/>
      <c r="B274" s="1" t="s">
        <v>304</v>
      </c>
      <c r="C274" s="4"/>
    </row>
    <row r="275" spans="1:4" x14ac:dyDescent="0.3">
      <c r="A275" s="173"/>
      <c r="B275" s="1" t="s">
        <v>305</v>
      </c>
      <c r="C275" s="4"/>
    </row>
    <row r="276" spans="1:4" x14ac:dyDescent="0.3">
      <c r="A276" s="173"/>
      <c r="B276" s="1" t="s">
        <v>306</v>
      </c>
      <c r="C276" s="4"/>
    </row>
    <row r="277" spans="1:4" x14ac:dyDescent="0.3">
      <c r="A277" s="173"/>
      <c r="B277" s="1" t="s">
        <v>307</v>
      </c>
      <c r="C277" s="4"/>
    </row>
    <row r="278" spans="1:4" x14ac:dyDescent="0.3">
      <c r="A278" s="173"/>
      <c r="B278" s="1" t="s">
        <v>308</v>
      </c>
      <c r="C278" s="4">
        <v>627.86</v>
      </c>
      <c r="D278" t="s">
        <v>395</v>
      </c>
    </row>
    <row r="279" spans="1:4" x14ac:dyDescent="0.3">
      <c r="A279" s="173"/>
      <c r="B279" s="1" t="s">
        <v>309</v>
      </c>
      <c r="C279" s="4"/>
    </row>
    <row r="280" spans="1:4" x14ac:dyDescent="0.3">
      <c r="A280" s="173"/>
      <c r="B280" s="1" t="s">
        <v>310</v>
      </c>
      <c r="C280" s="4"/>
    </row>
    <row r="281" spans="1:4" x14ac:dyDescent="0.3">
      <c r="A281" s="173"/>
      <c r="B281" s="1" t="s">
        <v>311</v>
      </c>
      <c r="C281" s="4"/>
    </row>
    <row r="282" spans="1:4" x14ac:dyDescent="0.3">
      <c r="A282" s="173"/>
      <c r="B282" s="1" t="s">
        <v>312</v>
      </c>
      <c r="C282" s="4">
        <v>546.80999999999995</v>
      </c>
    </row>
    <row r="283" spans="1:4" x14ac:dyDescent="0.3">
      <c r="A283" s="173"/>
      <c r="B283" s="1" t="s">
        <v>313</v>
      </c>
      <c r="C283" s="4"/>
    </row>
    <row r="284" spans="1:4" x14ac:dyDescent="0.3">
      <c r="A284" s="173"/>
      <c r="B284" s="1" t="s">
        <v>314</v>
      </c>
      <c r="C284" s="4"/>
    </row>
    <row r="285" spans="1:4" x14ac:dyDescent="0.3">
      <c r="A285" s="173"/>
      <c r="B285" s="1" t="s">
        <v>315</v>
      </c>
      <c r="C285" s="4"/>
    </row>
    <row r="286" spans="1:4" ht="40.5" x14ac:dyDescent="0.3">
      <c r="A286" s="173"/>
      <c r="B286" s="1" t="s">
        <v>316</v>
      </c>
      <c r="C286" s="4"/>
    </row>
    <row r="287" spans="1:4" ht="27" x14ac:dyDescent="0.3">
      <c r="A287" s="173"/>
      <c r="B287" s="1" t="s">
        <v>317</v>
      </c>
      <c r="C287" s="4"/>
    </row>
    <row r="288" spans="1:4" ht="27" x14ac:dyDescent="0.3">
      <c r="A288" s="173"/>
      <c r="B288" s="1" t="s">
        <v>318</v>
      </c>
      <c r="C288" s="4"/>
    </row>
    <row r="289" spans="1:3" x14ac:dyDescent="0.3">
      <c r="A289" s="173" t="s">
        <v>319</v>
      </c>
      <c r="B289" s="5" t="s">
        <v>320</v>
      </c>
      <c r="C289" s="4"/>
    </row>
    <row r="290" spans="1:3" x14ac:dyDescent="0.3">
      <c r="A290" s="173"/>
      <c r="B290" s="5" t="s">
        <v>321</v>
      </c>
      <c r="C290" s="4"/>
    </row>
    <row r="291" spans="1:3" x14ac:dyDescent="0.3">
      <c r="A291" s="173"/>
      <c r="B291" s="5" t="s">
        <v>322</v>
      </c>
      <c r="C291" s="4"/>
    </row>
    <row r="292" spans="1:3" x14ac:dyDescent="0.3">
      <c r="A292" s="173"/>
      <c r="B292" s="5" t="s">
        <v>323</v>
      </c>
      <c r="C292" s="4"/>
    </row>
    <row r="293" spans="1:3" x14ac:dyDescent="0.3">
      <c r="A293" s="173"/>
      <c r="B293" s="5" t="s">
        <v>324</v>
      </c>
      <c r="C293" s="4"/>
    </row>
    <row r="294" spans="1:3" x14ac:dyDescent="0.3">
      <c r="A294" s="173"/>
      <c r="B294" s="5" t="s">
        <v>325</v>
      </c>
      <c r="C294" s="4"/>
    </row>
    <row r="295" spans="1:3" x14ac:dyDescent="0.3">
      <c r="A295" s="173"/>
      <c r="B295" s="5" t="s">
        <v>326</v>
      </c>
      <c r="C295" s="4"/>
    </row>
    <row r="296" spans="1:3" x14ac:dyDescent="0.3">
      <c r="A296" s="173" t="s">
        <v>327</v>
      </c>
      <c r="B296" s="1" t="s">
        <v>328</v>
      </c>
      <c r="C296" s="4"/>
    </row>
    <row r="297" spans="1:3" x14ac:dyDescent="0.3">
      <c r="A297" s="173"/>
      <c r="B297" s="1" t="s">
        <v>329</v>
      </c>
      <c r="C297" s="4"/>
    </row>
    <row r="298" spans="1:3" x14ac:dyDescent="0.3">
      <c r="A298" s="173"/>
      <c r="B298" s="1" t="s">
        <v>330</v>
      </c>
      <c r="C298" s="4"/>
    </row>
    <row r="299" spans="1:3" x14ac:dyDescent="0.3">
      <c r="A299" s="173"/>
      <c r="B299" s="1" t="s">
        <v>331</v>
      </c>
      <c r="C299" s="4"/>
    </row>
    <row r="300" spans="1:3" ht="27" x14ac:dyDescent="0.3">
      <c r="A300" s="173"/>
      <c r="B300" s="1" t="s">
        <v>332</v>
      </c>
      <c r="C300" s="4"/>
    </row>
    <row r="301" spans="1:3" ht="27" x14ac:dyDescent="0.3">
      <c r="A301" s="173"/>
      <c r="B301" s="1" t="s">
        <v>333</v>
      </c>
      <c r="C301" s="4"/>
    </row>
    <row r="302" spans="1:3" ht="27" x14ac:dyDescent="0.3">
      <c r="A302" s="173"/>
      <c r="B302" s="1" t="s">
        <v>334</v>
      </c>
      <c r="C302" s="4"/>
    </row>
    <row r="303" spans="1:3" ht="27" x14ac:dyDescent="0.3">
      <c r="A303" s="173"/>
      <c r="B303" s="1" t="s">
        <v>335</v>
      </c>
      <c r="C303" s="4"/>
    </row>
    <row r="304" spans="1:3" ht="27" x14ac:dyDescent="0.3">
      <c r="A304" s="173"/>
      <c r="B304" s="1" t="s">
        <v>336</v>
      </c>
      <c r="C304" s="4"/>
    </row>
    <row r="305" spans="1:4" x14ac:dyDescent="0.3">
      <c r="A305" s="173"/>
      <c r="B305" s="1" t="s">
        <v>337</v>
      </c>
      <c r="C305" s="4"/>
    </row>
    <row r="306" spans="1:4" x14ac:dyDescent="0.3">
      <c r="A306" s="173"/>
      <c r="B306" s="1" t="s">
        <v>338</v>
      </c>
      <c r="C306" s="4"/>
    </row>
    <row r="307" spans="1:4" ht="27" x14ac:dyDescent="0.3">
      <c r="A307" s="173"/>
      <c r="B307" s="1" t="s">
        <v>339</v>
      </c>
      <c r="C307" s="4"/>
    </row>
    <row r="308" spans="1:4" x14ac:dyDescent="0.3">
      <c r="A308" s="173"/>
      <c r="B308" s="1" t="s">
        <v>340</v>
      </c>
      <c r="C308" s="4"/>
    </row>
    <row r="309" spans="1:4" ht="27" x14ac:dyDescent="0.3">
      <c r="A309" s="173"/>
      <c r="B309" s="1" t="s">
        <v>341</v>
      </c>
      <c r="C309" s="4"/>
    </row>
    <row r="310" spans="1:4" ht="27" x14ac:dyDescent="0.3">
      <c r="A310" s="173"/>
      <c r="B310" s="1" t="s">
        <v>342</v>
      </c>
      <c r="C310" s="4"/>
    </row>
    <row r="311" spans="1:4" x14ac:dyDescent="0.3">
      <c r="A311" s="173" t="s">
        <v>343</v>
      </c>
      <c r="B311" s="1" t="s">
        <v>344</v>
      </c>
      <c r="C311" s="4">
        <v>643.20000000000005</v>
      </c>
      <c r="D311" t="s">
        <v>398</v>
      </c>
    </row>
    <row r="312" spans="1:4" x14ac:dyDescent="0.3">
      <c r="A312" s="173"/>
      <c r="B312" s="1" t="s">
        <v>345</v>
      </c>
      <c r="C312" s="4">
        <v>585.5</v>
      </c>
      <c r="D312" t="s">
        <v>401</v>
      </c>
    </row>
    <row r="313" spans="1:4" x14ac:dyDescent="0.3">
      <c r="A313" s="173"/>
      <c r="B313" s="1" t="s">
        <v>346</v>
      </c>
      <c r="C313" s="4"/>
    </row>
    <row r="314" spans="1:4" x14ac:dyDescent="0.3">
      <c r="A314" s="173"/>
      <c r="B314" s="1" t="s">
        <v>347</v>
      </c>
      <c r="C314" s="4"/>
    </row>
    <row r="315" spans="1:4" x14ac:dyDescent="0.3">
      <c r="A315" s="173"/>
      <c r="B315" s="1" t="s">
        <v>348</v>
      </c>
      <c r="C315" s="4">
        <v>521.29999999999995</v>
      </c>
    </row>
    <row r="316" spans="1:4" x14ac:dyDescent="0.3">
      <c r="A316" s="173"/>
      <c r="B316" s="1" t="s">
        <v>349</v>
      </c>
      <c r="C316" s="4"/>
    </row>
    <row r="317" spans="1:4" x14ac:dyDescent="0.3">
      <c r="A317" s="173"/>
      <c r="B317" s="1" t="s">
        <v>350</v>
      </c>
      <c r="C317" s="4"/>
    </row>
    <row r="318" spans="1:4" x14ac:dyDescent="0.3">
      <c r="A318" s="173"/>
      <c r="B318" s="1" t="s">
        <v>351</v>
      </c>
      <c r="C318" s="4"/>
    </row>
    <row r="319" spans="1:4" ht="27" x14ac:dyDescent="0.3">
      <c r="A319" s="173"/>
      <c r="B319" s="1" t="s">
        <v>352</v>
      </c>
      <c r="C319" s="4"/>
    </row>
    <row r="320" spans="1:4" ht="27" x14ac:dyDescent="0.3">
      <c r="A320" s="173"/>
      <c r="B320" s="1" t="s">
        <v>353</v>
      </c>
      <c r="C320" s="4"/>
    </row>
    <row r="321" spans="1:4" ht="27" x14ac:dyDescent="0.3">
      <c r="A321" s="173"/>
      <c r="B321" s="1" t="s">
        <v>354</v>
      </c>
      <c r="C321" s="4"/>
    </row>
    <row r="322" spans="1:4" ht="40.5" x14ac:dyDescent="0.3">
      <c r="A322" s="173"/>
      <c r="B322" s="1" t="s">
        <v>355</v>
      </c>
      <c r="C322" s="4"/>
    </row>
    <row r="323" spans="1:4" ht="27" x14ac:dyDescent="0.3">
      <c r="A323" s="173"/>
      <c r="B323" s="1" t="s">
        <v>356</v>
      </c>
      <c r="C323" s="4"/>
    </row>
    <row r="324" spans="1:4" ht="27" x14ac:dyDescent="0.3">
      <c r="A324" s="173"/>
      <c r="B324" s="1" t="s">
        <v>357</v>
      </c>
      <c r="C324" s="4"/>
    </row>
    <row r="325" spans="1:4" ht="27" x14ac:dyDescent="0.3">
      <c r="A325" s="173"/>
      <c r="B325" s="1" t="s">
        <v>358</v>
      </c>
      <c r="C325" s="4"/>
    </row>
    <row r="326" spans="1:4" ht="27" x14ac:dyDescent="0.3">
      <c r="A326" s="173"/>
      <c r="B326" s="1" t="s">
        <v>359</v>
      </c>
      <c r="C326" s="4"/>
    </row>
    <row r="327" spans="1:4" x14ac:dyDescent="0.3">
      <c r="A327" s="173" t="s">
        <v>360</v>
      </c>
      <c r="B327" s="5" t="s">
        <v>361</v>
      </c>
      <c r="C327" s="4">
        <v>870.04</v>
      </c>
    </row>
    <row r="328" spans="1:4" x14ac:dyDescent="0.3">
      <c r="A328" s="173"/>
      <c r="B328" s="5" t="s">
        <v>362</v>
      </c>
      <c r="C328" s="4">
        <v>760.57</v>
      </c>
    </row>
    <row r="329" spans="1:4" x14ac:dyDescent="0.3">
      <c r="A329" s="173"/>
      <c r="B329" s="5" t="s">
        <v>363</v>
      </c>
      <c r="C329" s="4">
        <v>912.21</v>
      </c>
    </row>
    <row r="330" spans="1:4" x14ac:dyDescent="0.3">
      <c r="A330" s="173"/>
      <c r="B330" s="5" t="s">
        <v>364</v>
      </c>
      <c r="C330" s="4"/>
    </row>
    <row r="331" spans="1:4" x14ac:dyDescent="0.3">
      <c r="A331" s="173"/>
      <c r="B331" s="5" t="s">
        <v>365</v>
      </c>
      <c r="C331" s="4"/>
    </row>
    <row r="332" spans="1:4" x14ac:dyDescent="0.3">
      <c r="A332" s="173"/>
      <c r="B332" s="5" t="s">
        <v>366</v>
      </c>
      <c r="C332" s="4">
        <v>491.22</v>
      </c>
    </row>
    <row r="333" spans="1:4" x14ac:dyDescent="0.3">
      <c r="A333" s="173"/>
      <c r="B333" s="5" t="s">
        <v>367</v>
      </c>
      <c r="C333" s="4">
        <v>536.16</v>
      </c>
    </row>
    <row r="334" spans="1:4" x14ac:dyDescent="0.3">
      <c r="A334" s="173"/>
      <c r="B334" s="5" t="s">
        <v>368</v>
      </c>
      <c r="C334" s="4"/>
    </row>
    <row r="335" spans="1:4" x14ac:dyDescent="0.3">
      <c r="A335" s="173"/>
      <c r="B335" s="5" t="s">
        <v>369</v>
      </c>
      <c r="C335" s="4"/>
    </row>
    <row r="336" spans="1:4" x14ac:dyDescent="0.3">
      <c r="A336" s="173"/>
      <c r="B336" s="5" t="s">
        <v>370</v>
      </c>
      <c r="C336" s="4">
        <v>596.88</v>
      </c>
      <c r="D336" t="s">
        <v>406</v>
      </c>
    </row>
    <row r="337" spans="1:4" x14ac:dyDescent="0.3">
      <c r="A337" s="173"/>
      <c r="B337" s="5" t="s">
        <v>371</v>
      </c>
      <c r="C337" s="4"/>
    </row>
    <row r="338" spans="1:4" x14ac:dyDescent="0.3">
      <c r="A338" s="173" t="s">
        <v>372</v>
      </c>
      <c r="B338" s="5" t="s">
        <v>373</v>
      </c>
      <c r="C338" s="4">
        <v>2300.2399999999998</v>
      </c>
      <c r="D338" t="s">
        <v>380</v>
      </c>
    </row>
    <row r="339" spans="1:4" x14ac:dyDescent="0.3">
      <c r="A339" s="173"/>
      <c r="B339" s="5" t="s">
        <v>374</v>
      </c>
      <c r="C339" s="4">
        <v>2301.91</v>
      </c>
      <c r="D339" t="s">
        <v>381</v>
      </c>
    </row>
    <row r="340" spans="1:4" x14ac:dyDescent="0.3">
      <c r="A340" s="173"/>
      <c r="B340" s="5" t="s">
        <v>375</v>
      </c>
      <c r="C340" s="4">
        <v>1293.82</v>
      </c>
      <c r="D340" t="s">
        <v>382</v>
      </c>
    </row>
    <row r="341" spans="1:4" x14ac:dyDescent="0.3">
      <c r="A341" s="173"/>
      <c r="B341" s="5" t="s">
        <v>376</v>
      </c>
      <c r="C341" s="4">
        <v>3017.42</v>
      </c>
      <c r="D341" t="s">
        <v>383</v>
      </c>
    </row>
  </sheetData>
  <mergeCells count="31">
    <mergeCell ref="C1:C2"/>
    <mergeCell ref="A268:A288"/>
    <mergeCell ref="A289:A295"/>
    <mergeCell ref="A296:A310"/>
    <mergeCell ref="A311:A326"/>
    <mergeCell ref="A131:A143"/>
    <mergeCell ref="A144:A157"/>
    <mergeCell ref="A158:A166"/>
    <mergeCell ref="A167:A179"/>
    <mergeCell ref="A180:A190"/>
    <mergeCell ref="A191:A204"/>
    <mergeCell ref="A63:A76"/>
    <mergeCell ref="A77:A85"/>
    <mergeCell ref="A86:A88"/>
    <mergeCell ref="A89:A99"/>
    <mergeCell ref="A100:A117"/>
    <mergeCell ref="A327:A337"/>
    <mergeCell ref="A338:A341"/>
    <mergeCell ref="A205:A216"/>
    <mergeCell ref="A217:A221"/>
    <mergeCell ref="A222:A229"/>
    <mergeCell ref="A230:A246"/>
    <mergeCell ref="A247:A257"/>
    <mergeCell ref="A258:A267"/>
    <mergeCell ref="A118:A130"/>
    <mergeCell ref="A1:A2"/>
    <mergeCell ref="B1:B2"/>
    <mergeCell ref="A3:A18"/>
    <mergeCell ref="A19:A27"/>
    <mergeCell ref="A28:A41"/>
    <mergeCell ref="A42:A62"/>
  </mergeCells>
  <phoneticPr fontId="3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289C50-D7A1-4615-B154-65A8A417B832}">
  <dimension ref="A1:U213"/>
  <sheetViews>
    <sheetView topLeftCell="G4" zoomScaleNormal="100" workbookViewId="0">
      <selection activeCell="L21" sqref="L21"/>
    </sheetView>
  </sheetViews>
  <sheetFormatPr defaultColWidth="8.73046875" defaultRowHeight="13.5" x14ac:dyDescent="0.3"/>
  <cols>
    <col min="1" max="1" width="8.73046875" style="143"/>
    <col min="2" max="2" width="18" style="143" customWidth="1"/>
    <col min="3" max="3" width="13.46484375" style="143" customWidth="1"/>
    <col min="4" max="4" width="8.73046875" style="143"/>
    <col min="5" max="5" width="14" style="143" customWidth="1"/>
    <col min="6" max="6" width="18.46484375" style="143" customWidth="1"/>
    <col min="7" max="7" width="20.46484375" style="143" customWidth="1"/>
    <col min="8" max="8" width="20.46484375" style="143" bestFit="1" customWidth="1"/>
    <col min="9" max="9" width="12.73046875" style="143" customWidth="1"/>
    <col min="10" max="10" width="14" style="143" customWidth="1"/>
    <col min="11" max="11" width="12.73046875" style="143" customWidth="1"/>
    <col min="12" max="12" width="26.73046875" style="143" customWidth="1"/>
    <col min="13" max="13" width="8.73046875" style="143"/>
    <col min="14" max="14" width="12.73046875" style="143" customWidth="1"/>
    <col min="15" max="15" width="14" style="143" customWidth="1"/>
    <col min="16" max="16" width="12.73046875" style="143" customWidth="1"/>
    <col min="17" max="16384" width="8.73046875" style="143"/>
  </cols>
  <sheetData>
    <row r="1" spans="1:14" x14ac:dyDescent="0.3">
      <c r="A1" s="143" t="s">
        <v>1075</v>
      </c>
      <c r="B1" s="143" t="s">
        <v>1076</v>
      </c>
      <c r="C1" s="143" t="s">
        <v>1077</v>
      </c>
      <c r="D1" s="143" t="s">
        <v>1078</v>
      </c>
      <c r="E1" s="143" t="s">
        <v>1079</v>
      </c>
      <c r="F1" s="143" t="s">
        <v>1080</v>
      </c>
      <c r="G1" s="143" t="s">
        <v>1081</v>
      </c>
      <c r="H1" s="143" t="s">
        <v>1082</v>
      </c>
      <c r="I1" s="143" t="s">
        <v>1083</v>
      </c>
      <c r="M1" s="143">
        <v>2002</v>
      </c>
      <c r="N1" s="143">
        <v>578</v>
      </c>
    </row>
    <row r="2" spans="1:14" x14ac:dyDescent="0.3">
      <c r="A2" s="143">
        <v>2019</v>
      </c>
      <c r="B2" s="143">
        <v>140005</v>
      </c>
      <c r="C2" s="143">
        <v>990865.1</v>
      </c>
      <c r="H2" s="143">
        <f>G2*10000/(B2*10)</f>
        <v>0</v>
      </c>
      <c r="I2" s="143">
        <f>(C2*10000)/(B2*10000)</f>
        <v>7.0773550944609118</v>
      </c>
      <c r="J2" s="143">
        <f>(B2-B3)/B3</f>
        <v>3.3467585890581777E-3</v>
      </c>
      <c r="M2" s="143">
        <v>2003</v>
      </c>
      <c r="N2" s="143">
        <v>796</v>
      </c>
    </row>
    <row r="3" spans="1:14" x14ac:dyDescent="0.3">
      <c r="A3" s="143">
        <v>2018</v>
      </c>
      <c r="B3" s="143">
        <v>139538</v>
      </c>
      <c r="C3" s="143">
        <v>919281.1</v>
      </c>
      <c r="D3" s="143">
        <v>18731.8</v>
      </c>
      <c r="E3" s="143">
        <v>173.62</v>
      </c>
      <c r="F3" s="144">
        <v>138.88999999999999</v>
      </c>
      <c r="G3" s="143">
        <f>D3+E3</f>
        <v>18905.419999999998</v>
      </c>
      <c r="H3" s="145">
        <f>G3*10000/(B3*10)</f>
        <v>135.48581748340951</v>
      </c>
      <c r="I3" s="145">
        <f>(C3*10000)/(B3*10000)</f>
        <v>6.5880340839054599</v>
      </c>
      <c r="J3" s="143">
        <f>(B3-B4)/B4</f>
        <v>3.8127302025782687E-3</v>
      </c>
      <c r="M3" s="143">
        <v>2004</v>
      </c>
      <c r="N3" s="143">
        <v>1015.54</v>
      </c>
    </row>
    <row r="4" spans="1:14" x14ac:dyDescent="0.3">
      <c r="A4" s="143">
        <v>2017</v>
      </c>
      <c r="B4" s="143">
        <v>139008</v>
      </c>
      <c r="C4" s="143">
        <v>832035.9</v>
      </c>
      <c r="D4" s="143">
        <v>16788.419999999998</v>
      </c>
      <c r="E4" s="143">
        <v>186.35</v>
      </c>
      <c r="F4" s="144">
        <v>139.58000000000001</v>
      </c>
      <c r="G4" s="143">
        <f t="shared" ref="G4:G19" si="0">D4+E4</f>
        <v>16974.769999999997</v>
      </c>
      <c r="H4" s="145">
        <f t="shared" ref="H4:H21" si="1">G4*10000/(B4*10)</f>
        <v>122.11361936003681</v>
      </c>
      <c r="I4" s="145">
        <f t="shared" ref="I4:I21" si="2">(C4*10000)/(B4*10000)</f>
        <v>5.985525293508287</v>
      </c>
      <c r="M4" s="143">
        <v>2005</v>
      </c>
      <c r="N4" s="143">
        <v>1325.44</v>
      </c>
    </row>
    <row r="5" spans="1:14" x14ac:dyDescent="0.3">
      <c r="A5" s="143">
        <v>2016</v>
      </c>
      <c r="B5" s="143">
        <v>138271</v>
      </c>
      <c r="C5" s="143">
        <v>746395.1</v>
      </c>
      <c r="D5" s="143">
        <v>14645.61</v>
      </c>
      <c r="E5" s="143">
        <v>220.83</v>
      </c>
      <c r="F5" s="144">
        <v>140.4</v>
      </c>
      <c r="G5" s="143">
        <f t="shared" si="0"/>
        <v>14866.44</v>
      </c>
      <c r="H5" s="145">
        <f t="shared" si="1"/>
        <v>107.51668824265391</v>
      </c>
      <c r="I5" s="145">
        <f t="shared" si="2"/>
        <v>5.398059607582212</v>
      </c>
      <c r="M5" s="143">
        <v>2006</v>
      </c>
      <c r="N5" s="143">
        <v>1756.18</v>
      </c>
    </row>
    <row r="6" spans="1:14" x14ac:dyDescent="0.3">
      <c r="A6" s="143">
        <v>2015</v>
      </c>
      <c r="B6" s="143">
        <v>137462</v>
      </c>
      <c r="C6" s="143">
        <v>688858.2</v>
      </c>
      <c r="D6" s="143">
        <v>12432.26</v>
      </c>
      <c r="E6" s="143">
        <v>267.81</v>
      </c>
      <c r="F6" s="144">
        <v>139.25</v>
      </c>
      <c r="G6" s="143">
        <f t="shared" si="0"/>
        <v>12700.07</v>
      </c>
      <c r="H6" s="145">
        <f t="shared" si="1"/>
        <v>92.389678602086391</v>
      </c>
      <c r="I6" s="145">
        <f t="shared" si="2"/>
        <v>5.0112627489778996</v>
      </c>
      <c r="M6" s="143">
        <v>2007</v>
      </c>
      <c r="N6" s="143">
        <v>2253.27</v>
      </c>
    </row>
    <row r="7" spans="1:14" x14ac:dyDescent="0.3">
      <c r="A7" s="143">
        <v>2014</v>
      </c>
      <c r="B7" s="143">
        <v>136782</v>
      </c>
      <c r="C7" s="143">
        <v>643563.1</v>
      </c>
      <c r="D7" s="143">
        <v>10590.75</v>
      </c>
      <c r="E7" s="143">
        <v>304.83</v>
      </c>
      <c r="F7" s="144">
        <v>137.01</v>
      </c>
      <c r="G7" s="143">
        <f t="shared" si="0"/>
        <v>10895.58</v>
      </c>
      <c r="H7" s="145">
        <f t="shared" si="1"/>
        <v>79.656533754441369</v>
      </c>
      <c r="I7" s="145">
        <f t="shared" si="2"/>
        <v>4.7050277083241951</v>
      </c>
      <c r="M7" s="143">
        <v>2008</v>
      </c>
      <c r="N7" s="143">
        <v>2813.96</v>
      </c>
    </row>
    <row r="8" spans="1:14" x14ac:dyDescent="0.3">
      <c r="A8" s="143">
        <v>2013</v>
      </c>
      <c r="B8" s="143">
        <v>136072</v>
      </c>
      <c r="C8" s="143">
        <v>592963.19999999995</v>
      </c>
      <c r="D8" s="143">
        <v>8810.51</v>
      </c>
      <c r="E8" s="143">
        <v>333.83</v>
      </c>
      <c r="F8" s="144">
        <v>134</v>
      </c>
      <c r="G8" s="143">
        <f t="shared" si="0"/>
        <v>9144.34</v>
      </c>
      <c r="H8" s="145">
        <f t="shared" si="1"/>
        <v>67.202216473631609</v>
      </c>
      <c r="I8" s="145">
        <f t="shared" si="2"/>
        <v>4.3577165030278087</v>
      </c>
      <c r="M8" s="143">
        <v>2009</v>
      </c>
      <c r="N8" s="143">
        <v>3739.65</v>
      </c>
    </row>
    <row r="9" spans="1:14" x14ac:dyDescent="0.3">
      <c r="A9" s="143">
        <v>2012</v>
      </c>
      <c r="B9" s="143">
        <v>135404</v>
      </c>
      <c r="C9" s="143">
        <v>538580</v>
      </c>
      <c r="D9" s="143">
        <v>7226.48</v>
      </c>
      <c r="E9" s="143">
        <v>347.71</v>
      </c>
      <c r="F9" s="144">
        <v>129.97</v>
      </c>
      <c r="G9" s="143">
        <f t="shared" si="0"/>
        <v>7574.19</v>
      </c>
      <c r="H9" s="145">
        <f t="shared" si="1"/>
        <v>55.937712327553101</v>
      </c>
      <c r="I9" s="145">
        <f t="shared" si="2"/>
        <v>3.9775782103926027</v>
      </c>
      <c r="M9" s="143">
        <v>2010</v>
      </c>
      <c r="N9" s="143">
        <v>4919.16</v>
      </c>
    </row>
    <row r="10" spans="1:14" x14ac:dyDescent="0.3">
      <c r="A10" s="143">
        <v>2011</v>
      </c>
      <c r="B10" s="143">
        <v>134735</v>
      </c>
      <c r="C10" s="143">
        <v>487940.2</v>
      </c>
      <c r="D10" s="143">
        <v>5823.62</v>
      </c>
      <c r="E10" s="143">
        <v>341.52</v>
      </c>
      <c r="F10" s="144">
        <v>126.38</v>
      </c>
      <c r="G10" s="143">
        <f t="shared" si="0"/>
        <v>6165.1399999999994</v>
      </c>
      <c r="H10" s="145">
        <f t="shared" si="1"/>
        <v>45.757524028648824</v>
      </c>
      <c r="I10" s="145">
        <f t="shared" si="2"/>
        <v>3.6214806843062308</v>
      </c>
      <c r="M10" s="143">
        <v>2011</v>
      </c>
      <c r="N10" s="143">
        <v>6165.14</v>
      </c>
    </row>
    <row r="11" spans="1:14" x14ac:dyDescent="0.3">
      <c r="A11" s="143">
        <v>2010</v>
      </c>
      <c r="B11" s="143">
        <v>134091</v>
      </c>
      <c r="C11" s="143">
        <v>412119.3</v>
      </c>
      <c r="D11" s="143">
        <v>4593.46</v>
      </c>
      <c r="E11" s="143">
        <v>325.7</v>
      </c>
      <c r="F11" s="144">
        <v>122.57</v>
      </c>
      <c r="G11" s="143">
        <f t="shared" si="0"/>
        <v>4919.16</v>
      </c>
      <c r="H11" s="145">
        <f t="shared" si="1"/>
        <v>36.685236145602616</v>
      </c>
      <c r="I11" s="145">
        <f t="shared" si="2"/>
        <v>3.0734299841152648</v>
      </c>
      <c r="M11" s="143">
        <v>2012</v>
      </c>
      <c r="N11" s="143">
        <v>7574.19</v>
      </c>
    </row>
    <row r="12" spans="1:14" x14ac:dyDescent="0.3">
      <c r="A12" s="143">
        <v>2009</v>
      </c>
      <c r="B12" s="143">
        <v>133450</v>
      </c>
      <c r="C12" s="143">
        <v>348517.7</v>
      </c>
      <c r="D12" s="143">
        <v>3436.26</v>
      </c>
      <c r="E12" s="143">
        <v>303.39</v>
      </c>
      <c r="F12" s="144">
        <v>118</v>
      </c>
      <c r="G12" s="143">
        <f t="shared" si="0"/>
        <v>3739.65</v>
      </c>
      <c r="H12" s="145">
        <f t="shared" si="1"/>
        <v>28.02285500187336</v>
      </c>
      <c r="I12" s="145">
        <f t="shared" si="2"/>
        <v>2.6115976020981639</v>
      </c>
      <c r="M12" s="143">
        <v>2013</v>
      </c>
      <c r="N12" s="143">
        <v>9144.34</v>
      </c>
    </row>
    <row r="13" spans="1:14" x14ac:dyDescent="0.3">
      <c r="A13" s="143">
        <v>2008</v>
      </c>
      <c r="B13" s="143">
        <v>132802</v>
      </c>
      <c r="C13" s="143">
        <v>319244.59999999998</v>
      </c>
      <c r="D13" s="143">
        <v>2533.2800000000002</v>
      </c>
      <c r="E13" s="143">
        <v>280.68</v>
      </c>
      <c r="F13" s="144">
        <v>114</v>
      </c>
      <c r="G13" s="143">
        <f t="shared" si="0"/>
        <v>2813.96</v>
      </c>
      <c r="H13" s="145">
        <f t="shared" si="1"/>
        <v>21.189138717790396</v>
      </c>
      <c r="I13" s="145">
        <f t="shared" si="2"/>
        <v>2.4039140976792517</v>
      </c>
      <c r="M13" s="143">
        <v>2014</v>
      </c>
      <c r="N13" s="143">
        <v>10895.58</v>
      </c>
    </row>
    <row r="14" spans="1:14" x14ac:dyDescent="0.3">
      <c r="A14" s="143">
        <v>2007</v>
      </c>
      <c r="B14" s="143">
        <v>132129</v>
      </c>
      <c r="C14" s="143">
        <v>270092.3</v>
      </c>
      <c r="D14" s="143">
        <v>1984.29</v>
      </c>
      <c r="E14" s="143">
        <v>268.98</v>
      </c>
      <c r="F14" s="144">
        <v>110</v>
      </c>
      <c r="G14" s="143">
        <f t="shared" si="0"/>
        <v>2253.27</v>
      </c>
      <c r="H14" s="145">
        <f t="shared" si="1"/>
        <v>17.053561292373363</v>
      </c>
      <c r="I14" s="145">
        <f t="shared" si="2"/>
        <v>2.044156089881858</v>
      </c>
      <c r="M14" s="143">
        <v>2015</v>
      </c>
      <c r="N14" s="143">
        <v>12700.07</v>
      </c>
    </row>
    <row r="15" spans="1:14" x14ac:dyDescent="0.3">
      <c r="A15" s="143">
        <v>2006</v>
      </c>
      <c r="B15" s="143">
        <v>131448</v>
      </c>
      <c r="C15" s="143">
        <v>219438.5</v>
      </c>
      <c r="D15" s="143">
        <v>1491.18</v>
      </c>
      <c r="E15" s="143">
        <v>265</v>
      </c>
      <c r="F15" s="144">
        <v>106</v>
      </c>
      <c r="G15" s="143">
        <f t="shared" si="0"/>
        <v>1756.18</v>
      </c>
      <c r="H15" s="145">
        <f t="shared" si="1"/>
        <v>13.36026413486702</v>
      </c>
      <c r="I15" s="145">
        <f t="shared" si="2"/>
        <v>1.6693939808897815</v>
      </c>
      <c r="M15" s="143">
        <v>2016</v>
      </c>
      <c r="N15" s="143">
        <v>14866.44</v>
      </c>
    </row>
    <row r="16" spans="1:14" x14ac:dyDescent="0.3">
      <c r="A16" s="143">
        <v>2005</v>
      </c>
      <c r="B16" s="143">
        <v>130756</v>
      </c>
      <c r="C16" s="143">
        <v>187318.9</v>
      </c>
      <c r="D16" s="143">
        <v>1079.78</v>
      </c>
      <c r="E16" s="143">
        <v>245.66</v>
      </c>
      <c r="F16" s="144">
        <v>102</v>
      </c>
      <c r="G16" s="143">
        <f t="shared" si="0"/>
        <v>1325.44</v>
      </c>
      <c r="H16" s="145">
        <f t="shared" si="1"/>
        <v>10.13674324696381</v>
      </c>
      <c r="I16" s="145">
        <f t="shared" si="2"/>
        <v>1.4325835908103643</v>
      </c>
      <c r="M16" s="143">
        <v>2017</v>
      </c>
      <c r="N16" s="143">
        <v>16974.77</v>
      </c>
    </row>
    <row r="17" spans="1:17" x14ac:dyDescent="0.3">
      <c r="A17" s="143">
        <v>2004</v>
      </c>
      <c r="B17" s="143">
        <v>129988</v>
      </c>
      <c r="C17" s="143">
        <v>161840.20000000001</v>
      </c>
      <c r="D17" s="143">
        <v>786.63</v>
      </c>
      <c r="E17" s="143">
        <v>228.91</v>
      </c>
      <c r="F17" s="144">
        <v>98</v>
      </c>
      <c r="G17" s="143">
        <f t="shared" si="0"/>
        <v>1015.54</v>
      </c>
      <c r="H17" s="145">
        <f t="shared" si="1"/>
        <v>7.8125673139058991</v>
      </c>
      <c r="I17" s="145">
        <f t="shared" si="2"/>
        <v>1.2450395421115796</v>
      </c>
      <c r="M17" s="143">
        <v>2018</v>
      </c>
      <c r="N17" s="143">
        <v>18905.419999999998</v>
      </c>
    </row>
    <row r="18" spans="1:17" x14ac:dyDescent="0.3">
      <c r="A18" s="143">
        <v>2003</v>
      </c>
      <c r="B18" s="143">
        <v>129227</v>
      </c>
      <c r="C18" s="143">
        <v>137422</v>
      </c>
      <c r="D18" s="143">
        <v>586.9</v>
      </c>
      <c r="E18" s="143">
        <v>209.1</v>
      </c>
      <c r="F18" s="144"/>
      <c r="G18" s="143">
        <f t="shared" si="0"/>
        <v>796</v>
      </c>
      <c r="H18" s="145">
        <f t="shared" si="1"/>
        <v>6.1597034675416129</v>
      </c>
      <c r="I18" s="145">
        <f t="shared" si="2"/>
        <v>1.0634155400961101</v>
      </c>
      <c r="K18" s="146"/>
      <c r="L18" s="146" t="s">
        <v>1084</v>
      </c>
      <c r="M18" s="146" t="s">
        <v>1085</v>
      </c>
      <c r="N18" s="146" t="s">
        <v>1086</v>
      </c>
      <c r="O18" s="146" t="s">
        <v>1087</v>
      </c>
    </row>
    <row r="19" spans="1:17" x14ac:dyDescent="0.3">
      <c r="A19" s="143">
        <v>2002</v>
      </c>
      <c r="B19" s="143">
        <v>128453</v>
      </c>
      <c r="C19" s="143">
        <v>121717.4</v>
      </c>
      <c r="D19" s="143">
        <v>408.49</v>
      </c>
      <c r="E19" s="143">
        <v>169.51</v>
      </c>
      <c r="F19" s="144"/>
      <c r="G19" s="143">
        <f t="shared" si="0"/>
        <v>578</v>
      </c>
      <c r="H19" s="145">
        <f t="shared" si="1"/>
        <v>4.4997002794796543</v>
      </c>
      <c r="I19" s="145">
        <f t="shared" si="2"/>
        <v>0.9475637003417593</v>
      </c>
      <c r="K19" s="147" t="s">
        <v>1088</v>
      </c>
      <c r="L19" s="146">
        <v>410</v>
      </c>
      <c r="M19" s="146">
        <v>6.0499999999999998E-3</v>
      </c>
      <c r="N19" s="146">
        <v>0.78693000000000002</v>
      </c>
      <c r="O19" s="146">
        <v>0.99483999999999995</v>
      </c>
    </row>
    <row r="20" spans="1:17" x14ac:dyDescent="0.3">
      <c r="A20" s="143">
        <v>2001</v>
      </c>
      <c r="B20" s="143">
        <v>127627</v>
      </c>
      <c r="C20" s="143">
        <v>110863.1</v>
      </c>
      <c r="H20" s="143">
        <f t="shared" si="1"/>
        <v>0</v>
      </c>
      <c r="I20" s="143">
        <f t="shared" si="2"/>
        <v>0.86864926700463063</v>
      </c>
      <c r="K20" s="147" t="s">
        <v>1089</v>
      </c>
      <c r="L20" s="146">
        <v>505</v>
      </c>
      <c r="M20" s="146">
        <v>5.9800000000000001E-3</v>
      </c>
      <c r="N20" s="146">
        <v>0.80759000000000003</v>
      </c>
      <c r="O20" s="146">
        <v>0.99304999999999999</v>
      </c>
    </row>
    <row r="21" spans="1:17" x14ac:dyDescent="0.3">
      <c r="A21" s="143">
        <v>2000</v>
      </c>
      <c r="B21" s="143">
        <v>126743</v>
      </c>
      <c r="C21" s="143">
        <v>100280.1</v>
      </c>
      <c r="H21" s="143">
        <f t="shared" si="1"/>
        <v>0</v>
      </c>
      <c r="I21" s="143">
        <f t="shared" si="2"/>
        <v>0.79120819295740197</v>
      </c>
      <c r="K21" s="147" t="s">
        <v>1090</v>
      </c>
      <c r="L21" s="146">
        <f>[1]说明及BAU参数输入!$N$23</f>
        <v>315</v>
      </c>
      <c r="M21" s="146">
        <f>[1]说明及BAU参数输入!$O$23</f>
        <v>5.3699999999999998E-3</v>
      </c>
      <c r="N21" s="146">
        <f>[1]说明及BAU参数输入!$P$23</f>
        <v>0.74883</v>
      </c>
      <c r="O21" s="146">
        <v>0.99670000000000003</v>
      </c>
    </row>
    <row r="22" spans="1:17" x14ac:dyDescent="0.3">
      <c r="B22" s="143" t="s">
        <v>1091</v>
      </c>
      <c r="C22" s="143" t="s">
        <v>1092</v>
      </c>
      <c r="D22" s="143" t="s">
        <v>1093</v>
      </c>
      <c r="E22" s="143" t="s">
        <v>1094</v>
      </c>
      <c r="F22" s="143" t="s">
        <v>1095</v>
      </c>
      <c r="G22" s="143" t="s">
        <v>1096</v>
      </c>
      <c r="H22" s="148" t="s">
        <v>1097</v>
      </c>
      <c r="I22" s="148" t="s">
        <v>1098</v>
      </c>
      <c r="J22" s="143" t="s">
        <v>1099</v>
      </c>
      <c r="K22" s="143" t="s">
        <v>1100</v>
      </c>
      <c r="L22" s="143" t="s">
        <v>1101</v>
      </c>
      <c r="M22" s="148" t="s">
        <v>1090</v>
      </c>
      <c r="N22" s="148" t="s">
        <v>1089</v>
      </c>
      <c r="O22" s="143" t="s">
        <v>1099</v>
      </c>
      <c r="P22" s="143" t="s">
        <v>1100</v>
      </c>
    </row>
    <row r="23" spans="1:17" x14ac:dyDescent="0.3">
      <c r="A23" s="143">
        <v>2019</v>
      </c>
      <c r="B23" s="144">
        <f>[1]说明及BAU参数输入!B19</f>
        <v>6.6</v>
      </c>
      <c r="C23" s="143">
        <f>E23*F23</f>
        <v>990865.09999999974</v>
      </c>
      <c r="D23" s="157">
        <f>[1]说明及BAU参数输入!C19</f>
        <v>0.28000000000000003</v>
      </c>
      <c r="E23" s="143">
        <v>140005</v>
      </c>
      <c r="F23" s="143">
        <v>7.07735509446091</v>
      </c>
      <c r="G23" s="143">
        <f>$L$19*(POWER($M$19,POWER($N$19,F23)))</f>
        <v>160.64263405344076</v>
      </c>
      <c r="H23" s="143">
        <f>$L$21*(POWER($M$21,POWER($N$21,F23)))</f>
        <v>160.40714507543456</v>
      </c>
      <c r="I23" s="143">
        <f>$L$20*(POWER($M$20,POWER($N$20,F23)))</f>
        <v>163.43218983464331</v>
      </c>
      <c r="J23" s="143">
        <f>H23-G23</f>
        <v>-0.23548897800620239</v>
      </c>
      <c r="K23" s="143">
        <f>I23-G23</f>
        <v>2.7895557812025515</v>
      </c>
      <c r="L23" s="143">
        <f>G23*E23/1000</f>
        <v>22490.771980651974</v>
      </c>
      <c r="M23" s="143">
        <f>H23*$E23/1000</f>
        <v>22457.802346286215</v>
      </c>
      <c r="N23" s="143">
        <f>I23*$E23/1000</f>
        <v>22881.323737799237</v>
      </c>
      <c r="O23" s="143">
        <f>M23-L23</f>
        <v>-32.969634365759703</v>
      </c>
      <c r="P23" s="143">
        <f>N23-L23</f>
        <v>390.55175714726283</v>
      </c>
      <c r="Q23" s="143">
        <f>O23*-1</f>
        <v>32.969634365759703</v>
      </c>
    </row>
    <row r="24" spans="1:17" x14ac:dyDescent="0.3">
      <c r="A24" s="143">
        <v>2020</v>
      </c>
      <c r="B24" s="144">
        <f>[1]说明及BAU参数输入!B20</f>
        <v>6</v>
      </c>
      <c r="C24" s="143">
        <f>E24*F24</f>
        <v>1053257.8936167997</v>
      </c>
      <c r="D24" s="157">
        <f>[1]说明及BAU参数输入!C20</f>
        <v>0.28000000000000003</v>
      </c>
      <c r="E24" s="143">
        <f t="shared" ref="E24:E54" si="3">E23*(1+D24/100)</f>
        <v>140397.014</v>
      </c>
      <c r="F24" s="143">
        <f>F23*(1+B24/100)</f>
        <v>7.5019964001285651</v>
      </c>
      <c r="G24" s="143">
        <f>$L$19*(POWER($M$19,POWER($N$19,F24)))</f>
        <v>175.88498197390092</v>
      </c>
      <c r="H24" s="143">
        <f t="shared" ref="H24:H54" si="4">$L$21*(POWER($M$21,POWER($N$21,F24)))</f>
        <v>173.41995057873109</v>
      </c>
      <c r="I24" s="143">
        <f t="shared" ref="I24:I54" si="5">$L$20*(POWER($M$20,POWER($N$20,F24)))</f>
        <v>180.23591761845427</v>
      </c>
      <c r="J24" s="143">
        <f t="shared" ref="J24:J54" si="6">H24-G24</f>
        <v>-2.4650313951698308</v>
      </c>
      <c r="K24" s="143">
        <f t="shared" ref="K24:K54" si="7">I24-G24</f>
        <v>4.3509356445533456</v>
      </c>
      <c r="L24" s="143">
        <f t="shared" ref="L24:L54" si="8">G24*E24/1000</f>
        <v>24693.726276579513</v>
      </c>
      <c r="M24" s="143">
        <f t="shared" ref="M24:N43" si="9">H24*$E24/1000</f>
        <v>24347.643229281413</v>
      </c>
      <c r="N24" s="143">
        <f t="shared" si="9"/>
        <v>25304.584649180972</v>
      </c>
      <c r="O24" s="143">
        <f t="shared" ref="O24:O54" si="10">M24-L24</f>
        <v>-346.0830472980997</v>
      </c>
      <c r="P24" s="143">
        <f t="shared" ref="P24:P54" si="11">N24-L24</f>
        <v>610.85837260145854</v>
      </c>
      <c r="Q24" s="143">
        <f t="shared" ref="Q24:Q54" si="12">O24*-1</f>
        <v>346.0830472980997</v>
      </c>
    </row>
    <row r="25" spans="1:17" x14ac:dyDescent="0.3">
      <c r="A25" s="143">
        <v>2021</v>
      </c>
      <c r="B25" s="144">
        <f>[1]说明及BAU参数输入!B21</f>
        <v>5.592686875261287</v>
      </c>
      <c r="C25" s="143">
        <f>E25*F25</f>
        <v>1114943.7178697493</v>
      </c>
      <c r="D25" s="157">
        <f>[1]说明及BAU参数输入!C21</f>
        <v>0.25</v>
      </c>
      <c r="E25" s="143">
        <f t="shared" si="3"/>
        <v>140748.00653499999</v>
      </c>
      <c r="F25" s="143">
        <f t="shared" ref="F25:F54" si="13">F24*(1+B25/100)</f>
        <v>7.9215595681811299</v>
      </c>
      <c r="G25" s="143">
        <f t="shared" ref="G25:G54" si="14">$L$19*(POWER($M$19,POWER($N$19,F25)))</f>
        <v>190.71454360307277</v>
      </c>
      <c r="H25" s="143">
        <f t="shared" si="4"/>
        <v>185.6615941890571</v>
      </c>
      <c r="I25" s="143">
        <f t="shared" si="5"/>
        <v>196.88569906697435</v>
      </c>
      <c r="J25" s="143">
        <f t="shared" si="6"/>
        <v>-5.0529494140156714</v>
      </c>
      <c r="K25" s="143">
        <f t="shared" si="7"/>
        <v>6.1711554639015844</v>
      </c>
      <c r="L25" s="143">
        <f t="shared" si="8"/>
        <v>26842.69182936483</v>
      </c>
      <c r="M25" s="143">
        <f t="shared" si="9"/>
        <v>26131.499272219928</v>
      </c>
      <c r="N25" s="143">
        <f t="shared" si="9"/>
        <v>27711.269658926547</v>
      </c>
      <c r="O25" s="143">
        <f t="shared" si="10"/>
        <v>-711.19255714490282</v>
      </c>
      <c r="P25" s="143">
        <f t="shared" si="11"/>
        <v>868.5778295617165</v>
      </c>
      <c r="Q25" s="143">
        <f>O25*-1</f>
        <v>711.19255714490282</v>
      </c>
    </row>
    <row r="26" spans="1:17" x14ac:dyDescent="0.3">
      <c r="A26" s="143">
        <v>2022</v>
      </c>
      <c r="B26" s="144">
        <f>[1]说明及BAU参数输入!B22</f>
        <v>5.4188579583007028</v>
      </c>
      <c r="C26" s="143">
        <f t="shared" ref="C26:C54" si="15">E26*F26</f>
        <v>1177829.1922180459</v>
      </c>
      <c r="D26" s="157">
        <f>[1]说明及BAU参数输入!C22</f>
        <v>0.21</v>
      </c>
      <c r="E26" s="143">
        <f t="shared" si="3"/>
        <v>141043.57734872348</v>
      </c>
      <c r="F26" s="143">
        <f t="shared" si="13"/>
        <v>8.3508176292630445</v>
      </c>
      <c r="G26" s="143">
        <f t="shared" si="14"/>
        <v>205.52940002667125</v>
      </c>
      <c r="H26" s="143">
        <f t="shared" si="4"/>
        <v>197.48275197046854</v>
      </c>
      <c r="I26" s="143">
        <f t="shared" si="5"/>
        <v>213.83078639533829</v>
      </c>
      <c r="J26" s="143">
        <f t="shared" si="6"/>
        <v>-8.046648056202713</v>
      </c>
      <c r="K26" s="143">
        <f t="shared" si="7"/>
        <v>8.3013863686670391</v>
      </c>
      <c r="L26" s="143">
        <f t="shared" si="8"/>
        <v>28988.601830098534</v>
      </c>
      <c r="M26" s="143">
        <f t="shared" si="9"/>
        <v>27853.673802585552</v>
      </c>
      <c r="N26" s="143">
        <f t="shared" si="9"/>
        <v>30159.459060489266</v>
      </c>
      <c r="O26" s="143">
        <f t="shared" si="10"/>
        <v>-1134.9280275129822</v>
      </c>
      <c r="P26" s="143">
        <f t="shared" si="11"/>
        <v>1170.8572303907313</v>
      </c>
      <c r="Q26" s="143">
        <f t="shared" si="12"/>
        <v>1134.9280275129822</v>
      </c>
    </row>
    <row r="27" spans="1:17" x14ac:dyDescent="0.3">
      <c r="A27" s="143">
        <v>2023</v>
      </c>
      <c r="B27" s="144">
        <f>[1]说明及BAU参数输入!B23</f>
        <v>5.2602350813729979</v>
      </c>
      <c r="C27" s="143">
        <f t="shared" si="15"/>
        <v>1241893.4124059475</v>
      </c>
      <c r="D27" s="157">
        <f>[1]说明及BAU参数输入!C23</f>
        <v>0.17</v>
      </c>
      <c r="E27" s="143">
        <f t="shared" si="3"/>
        <v>141283.35143021631</v>
      </c>
      <c r="F27" s="143">
        <f t="shared" si="13"/>
        <v>8.7900902677790196</v>
      </c>
      <c r="G27" s="143">
        <f t="shared" si="14"/>
        <v>220.20994742421638</v>
      </c>
      <c r="H27" s="143">
        <f t="shared" si="4"/>
        <v>208.79701278821642</v>
      </c>
      <c r="I27" s="143">
        <f t="shared" si="5"/>
        <v>230.94651929291999</v>
      </c>
      <c r="J27" s="143">
        <f t="shared" si="6"/>
        <v>-11.41293463599996</v>
      </c>
      <c r="K27" s="143">
        <f t="shared" si="7"/>
        <v>10.736571868703606</v>
      </c>
      <c r="L27" s="143">
        <f t="shared" si="8"/>
        <v>31111.999390365021</v>
      </c>
      <c r="M27" s="143">
        <f t="shared" si="9"/>
        <v>29499.541735336948</v>
      </c>
      <c r="N27" s="143">
        <f t="shared" si="9"/>
        <v>32628.898246846846</v>
      </c>
      <c r="O27" s="143">
        <f t="shared" si="10"/>
        <v>-1612.4576550280726</v>
      </c>
      <c r="P27" s="143">
        <f t="shared" si="11"/>
        <v>1516.8988564818246</v>
      </c>
      <c r="Q27" s="143">
        <f t="shared" si="12"/>
        <v>1612.4576550280726</v>
      </c>
    </row>
    <row r="28" spans="1:17" x14ac:dyDescent="0.3">
      <c r="A28" s="143">
        <v>2024</v>
      </c>
      <c r="B28" s="144">
        <f>[1]说明及BAU参数输入!B24</f>
        <v>5.1137202340617787</v>
      </c>
      <c r="C28" s="143">
        <f t="shared" si="15"/>
        <v>1307097.3875988889</v>
      </c>
      <c r="D28" s="157">
        <f>[1]说明及BAU参数输入!C24</f>
        <v>0.13</v>
      </c>
      <c r="E28" s="143">
        <f t="shared" si="3"/>
        <v>141467.01978707561</v>
      </c>
      <c r="F28" s="143">
        <f t="shared" si="13"/>
        <v>9.2395908923947303</v>
      </c>
      <c r="G28" s="143">
        <f t="shared" si="14"/>
        <v>234.6395245478989</v>
      </c>
      <c r="H28" s="143">
        <f t="shared" si="4"/>
        <v>219.53164015864652</v>
      </c>
      <c r="I28" s="143">
        <f t="shared" si="5"/>
        <v>248.1027691940794</v>
      </c>
      <c r="J28" s="143">
        <f t="shared" si="6"/>
        <v>-15.107884389252376</v>
      </c>
      <c r="K28" s="143">
        <f t="shared" si="7"/>
        <v>13.463244646180499</v>
      </c>
      <c r="L28" s="143">
        <f t="shared" si="8"/>
        <v>33193.754262047623</v>
      </c>
      <c r="M28" s="143">
        <f t="shared" si="9"/>
        <v>31056.486882212412</v>
      </c>
      <c r="N28" s="143">
        <f t="shared" si="9"/>
        <v>35098.359358807087</v>
      </c>
      <c r="O28" s="143">
        <f t="shared" si="10"/>
        <v>-2137.2673798352116</v>
      </c>
      <c r="P28" s="143">
        <f t="shared" si="11"/>
        <v>1904.6050967594638</v>
      </c>
      <c r="Q28" s="143">
        <f t="shared" si="12"/>
        <v>2137.2673798352116</v>
      </c>
    </row>
    <row r="29" spans="1:17" x14ac:dyDescent="0.3">
      <c r="A29" s="143">
        <v>2025</v>
      </c>
      <c r="B29" s="144">
        <f>[1]说明及BAU参数输入!B25</f>
        <v>5.0007953500638402</v>
      </c>
      <c r="C29" s="143">
        <f t="shared" si="15"/>
        <v>1373697.8693664207</v>
      </c>
      <c r="D29" s="157">
        <f>[1]说明及BAU参数输入!C25</f>
        <v>0.09</v>
      </c>
      <c r="E29" s="143">
        <f t="shared" si="3"/>
        <v>141594.34010488397</v>
      </c>
      <c r="F29" s="143">
        <f t="shared" si="13"/>
        <v>9.7016439241065271</v>
      </c>
      <c r="G29" s="143">
        <f t="shared" si="14"/>
        <v>248.77368017150224</v>
      </c>
      <c r="H29" s="143">
        <f t="shared" si="4"/>
        <v>229.67540447398824</v>
      </c>
      <c r="I29" s="143">
        <f t="shared" si="5"/>
        <v>265.24832725478791</v>
      </c>
      <c r="J29" s="143">
        <f t="shared" si="6"/>
        <v>-19.098275697513998</v>
      </c>
      <c r="K29" s="143">
        <f t="shared" si="7"/>
        <v>16.474647083285674</v>
      </c>
      <c r="L29" s="143">
        <f t="shared" si="8"/>
        <v>35224.945079347322</v>
      </c>
      <c r="M29" s="143">
        <f t="shared" si="9"/>
        <v>32520.73733481668</v>
      </c>
      <c r="N29" s="143">
        <f t="shared" si="9"/>
        <v>37557.661861566005</v>
      </c>
      <c r="O29" s="143">
        <f t="shared" si="10"/>
        <v>-2704.2077445306422</v>
      </c>
      <c r="P29" s="143">
        <f t="shared" si="11"/>
        <v>2332.7167822186821</v>
      </c>
      <c r="Q29" s="143">
        <f t="shared" si="12"/>
        <v>2704.2077445306422</v>
      </c>
    </row>
    <row r="30" spans="1:17" x14ac:dyDescent="0.3">
      <c r="A30" s="143">
        <v>2026</v>
      </c>
      <c r="B30" s="144">
        <f>[1]说明及BAU参数输入!B26</f>
        <v>4.5093144590091869</v>
      </c>
      <c r="C30" s="143">
        <f t="shared" si="15"/>
        <v>1436360.0471258683</v>
      </c>
      <c r="D30" s="157">
        <f>[1]说明及BAU参数输入!C26</f>
        <v>0.05</v>
      </c>
      <c r="E30" s="143">
        <f t="shared" si="3"/>
        <v>141665.13727493639</v>
      </c>
      <c r="F30" s="143">
        <f t="shared" si="13"/>
        <v>10.13912155633785</v>
      </c>
      <c r="G30" s="143">
        <f t="shared" si="14"/>
        <v>261.45568409155521</v>
      </c>
      <c r="H30" s="143">
        <f t="shared" si="4"/>
        <v>238.46324999936311</v>
      </c>
      <c r="I30" s="143">
        <f t="shared" si="5"/>
        <v>280.93835682307451</v>
      </c>
      <c r="J30" s="143">
        <f t="shared" si="6"/>
        <v>-22.992434092192099</v>
      </c>
      <c r="K30" s="143">
        <f t="shared" si="7"/>
        <v>19.482672731519301</v>
      </c>
      <c r="L30" s="143">
        <f t="shared" si="8"/>
        <v>37039.155378142576</v>
      </c>
      <c r="M30" s="143">
        <f t="shared" si="9"/>
        <v>33781.929046187252</v>
      </c>
      <c r="N30" s="143">
        <f t="shared" si="9"/>
        <v>39799.170885135914</v>
      </c>
      <c r="O30" s="143">
        <f t="shared" si="10"/>
        <v>-3257.226331955324</v>
      </c>
      <c r="P30" s="143">
        <f t="shared" si="11"/>
        <v>2760.0155069933389</v>
      </c>
      <c r="Q30" s="143">
        <f>O30*-1</f>
        <v>3257.226331955324</v>
      </c>
    </row>
    <row r="31" spans="1:17" x14ac:dyDescent="0.3">
      <c r="A31" s="143">
        <v>2027</v>
      </c>
      <c r="B31" s="144">
        <f>[1]说明及BAU参数输入!B27</f>
        <v>4.3856510544630742</v>
      </c>
      <c r="C31" s="143">
        <f t="shared" si="15"/>
        <v>1499503.7220571977</v>
      </c>
      <c r="D31" s="157">
        <f>[1]说明及BAU参数输入!C27</f>
        <v>0.01</v>
      </c>
      <c r="E31" s="143">
        <f t="shared" si="3"/>
        <v>141679.30378866388</v>
      </c>
      <c r="F31" s="143">
        <f t="shared" si="13"/>
        <v>10.583788047786673</v>
      </c>
      <c r="G31" s="143">
        <f t="shared" si="14"/>
        <v>273.61856877642708</v>
      </c>
      <c r="H31" s="143">
        <f>$L$21*(POWER($M$21,POWER($N$21,F31)))</f>
        <v>246.61044128749211</v>
      </c>
      <c r="I31" s="143">
        <f t="shared" si="5"/>
        <v>296.27696872534085</v>
      </c>
      <c r="J31" s="143">
        <f t="shared" si="6"/>
        <v>-27.008127488934974</v>
      </c>
      <c r="K31" s="143">
        <f t="shared" si="7"/>
        <v>22.658399948913768</v>
      </c>
      <c r="L31" s="143">
        <f t="shared" si="8"/>
        <v>38766.088327894839</v>
      </c>
      <c r="M31" s="143">
        <f t="shared" si="9"/>
        <v>34939.595628627052</v>
      </c>
      <c r="N31" s="143">
        <f t="shared" si="9"/>
        <v>41976.314657622032</v>
      </c>
      <c r="O31" s="143">
        <f t="shared" si="10"/>
        <v>-3826.4926992677865</v>
      </c>
      <c r="P31" s="143">
        <f t="shared" si="11"/>
        <v>3210.2263297271929</v>
      </c>
      <c r="Q31" s="143">
        <f t="shared" si="12"/>
        <v>3826.4926992677865</v>
      </c>
    </row>
    <row r="32" spans="1:17" x14ac:dyDescent="0.3">
      <c r="A32" s="143">
        <v>2028</v>
      </c>
      <c r="B32" s="144">
        <f>[1]说明及BAU参数输入!B28</f>
        <v>4.2693430646293242</v>
      </c>
      <c r="C32" s="143">
        <f t="shared" si="15"/>
        <v>1563327.2398836776</v>
      </c>
      <c r="D32" s="157">
        <f>[1]说明及BAU参数输入!C28</f>
        <v>-1.2500000000000001E-2</v>
      </c>
      <c r="E32" s="143">
        <f t="shared" si="3"/>
        <v>141661.59387569028</v>
      </c>
      <c r="F32" s="143">
        <f t="shared" si="13"/>
        <v>11.035646268779919</v>
      </c>
      <c r="G32" s="143">
        <f t="shared" si="14"/>
        <v>285.21281092257294</v>
      </c>
      <c r="H32" s="143">
        <f t="shared" si="4"/>
        <v>254.11765411167116</v>
      </c>
      <c r="I32" s="143">
        <f t="shared" si="5"/>
        <v>311.18262045659498</v>
      </c>
      <c r="J32" s="143">
        <f t="shared" si="6"/>
        <v>-31.095156810901784</v>
      </c>
      <c r="K32" s="143">
        <f t="shared" si="7"/>
        <v>25.969809534022033</v>
      </c>
      <c r="L32" s="143">
        <f t="shared" si="8"/>
        <v>40403.701389057569</v>
      </c>
      <c r="M32" s="143">
        <f t="shared" si="9"/>
        <v>35998.711913410691</v>
      </c>
      <c r="N32" s="143">
        <f t="shared" si="9"/>
        <v>44082.626000295226</v>
      </c>
      <c r="O32" s="143">
        <f t="shared" si="10"/>
        <v>-4404.9894756468784</v>
      </c>
      <c r="P32" s="143">
        <f t="shared" si="11"/>
        <v>3678.9246112376568</v>
      </c>
      <c r="Q32" s="143">
        <f t="shared" si="12"/>
        <v>4404.9894756468784</v>
      </c>
    </row>
    <row r="33" spans="1:17" x14ac:dyDescent="0.3">
      <c r="A33" s="143">
        <v>2029</v>
      </c>
      <c r="B33" s="144">
        <f>[1]说明及BAU参数输入!B29</f>
        <v>4.1613432615105443</v>
      </c>
      <c r="C33" s="143">
        <f t="shared" si="15"/>
        <v>1627812.7187075131</v>
      </c>
      <c r="D33" s="157">
        <f>[1]说明及BAU参数输入!C29</f>
        <v>-3.5000000000000003E-2</v>
      </c>
      <c r="E33" s="143">
        <f t="shared" si="3"/>
        <v>141612.01231783378</v>
      </c>
      <c r="F33" s="143">
        <f t="shared" si="13"/>
        <v>11.494877391149931</v>
      </c>
      <c r="G33" s="143">
        <f t="shared" si="14"/>
        <v>296.20517140796318</v>
      </c>
      <c r="H33" s="143">
        <f t="shared" si="4"/>
        <v>260.99789085513396</v>
      </c>
      <c r="I33" s="143">
        <f t="shared" si="5"/>
        <v>325.59006860555758</v>
      </c>
      <c r="J33" s="143">
        <f t="shared" si="6"/>
        <v>-35.207280552829218</v>
      </c>
      <c r="K33" s="143">
        <f t="shared" si="7"/>
        <v>29.384897197594398</v>
      </c>
      <c r="L33" s="143">
        <f t="shared" si="8"/>
        <v>41946.210382030549</v>
      </c>
      <c r="M33" s="143">
        <f t="shared" si="9"/>
        <v>36960.43653470587</v>
      </c>
      <c r="N33" s="143">
        <f t="shared" si="9"/>
        <v>46107.464805934564</v>
      </c>
      <c r="O33" s="143">
        <f t="shared" si="10"/>
        <v>-4985.7738473246791</v>
      </c>
      <c r="P33" s="143">
        <f t="shared" si="11"/>
        <v>4161.2544239040144</v>
      </c>
      <c r="Q33" s="143">
        <f t="shared" si="12"/>
        <v>4985.7738473246791</v>
      </c>
    </row>
    <row r="34" spans="1:17" s="145" customFormat="1" x14ac:dyDescent="0.3">
      <c r="A34" s="145">
        <v>2030</v>
      </c>
      <c r="B34" s="149">
        <f>[1]说明及BAU参数输入!B30</f>
        <v>4.0619215321667017</v>
      </c>
      <c r="C34" s="145">
        <f t="shared" si="15"/>
        <v>1692959.1824454733</v>
      </c>
      <c r="D34" s="158">
        <f>[1]说明及BAU参数输入!C30</f>
        <v>-5.7500000000000002E-2</v>
      </c>
      <c r="E34" s="145">
        <f t="shared" si="3"/>
        <v>141530.58541075102</v>
      </c>
      <c r="F34" s="145">
        <f t="shared" si="13"/>
        <v>11.961790290997213</v>
      </c>
      <c r="G34" s="145">
        <f t="shared" si="14"/>
        <v>306.57552609516864</v>
      </c>
      <c r="H34" s="145">
        <f>$L$21*(POWER($M$21,POWER($N$21,F34)))</f>
        <v>267.272784231054</v>
      </c>
      <c r="I34" s="145">
        <f t="shared" si="5"/>
        <v>339.44784190379494</v>
      </c>
      <c r="J34" s="145">
        <f t="shared" si="6"/>
        <v>-39.302741864114637</v>
      </c>
      <c r="K34" s="145">
        <f t="shared" si="7"/>
        <v>32.872315808626297</v>
      </c>
      <c r="L34" s="145">
        <f t="shared" si="8"/>
        <v>43389.813680858191</v>
      </c>
      <c r="M34" s="145">
        <f t="shared" si="9"/>
        <v>37827.273616582417</v>
      </c>
      <c r="N34" s="145">
        <f t="shared" si="9"/>
        <v>48042.251781060157</v>
      </c>
      <c r="O34" s="145">
        <f t="shared" si="10"/>
        <v>-5562.5400642757741</v>
      </c>
      <c r="P34" s="145">
        <f t="shared" si="11"/>
        <v>4652.4381002019654</v>
      </c>
      <c r="Q34" s="145">
        <f t="shared" si="12"/>
        <v>5562.5400642757741</v>
      </c>
    </row>
    <row r="35" spans="1:17" x14ac:dyDescent="0.3">
      <c r="A35" s="143">
        <v>2031</v>
      </c>
      <c r="B35" s="144">
        <f>[1]说明及BAU参数输入!B31</f>
        <v>3.5842033548892469</v>
      </c>
      <c r="C35" s="143">
        <f t="shared" si="15"/>
        <v>1752235.3716337816</v>
      </c>
      <c r="D35" s="157">
        <f>[1]说明及BAU参数输入!C31</f>
        <v>-0.08</v>
      </c>
      <c r="E35" s="143">
        <f t="shared" si="3"/>
        <v>141417.36094242241</v>
      </c>
      <c r="F35" s="143">
        <f t="shared" si="13"/>
        <v>12.39052517991195</v>
      </c>
      <c r="G35" s="143">
        <f t="shared" si="14"/>
        <v>315.40098084747387</v>
      </c>
      <c r="H35" s="143">
        <f t="shared" si="4"/>
        <v>272.44372664616282</v>
      </c>
      <c r="I35" s="143">
        <f t="shared" si="5"/>
        <v>351.46078292889086</v>
      </c>
      <c r="J35" s="143">
        <f t="shared" si="6"/>
        <v>-42.957254201311059</v>
      </c>
      <c r="K35" s="143">
        <f t="shared" si="7"/>
        <v>36.05980208141699</v>
      </c>
      <c r="L35" s="143">
        <f t="shared" si="8"/>
        <v>44603.174350101268</v>
      </c>
      <c r="M35" s="143">
        <f t="shared" si="9"/>
        <v>38528.272827619076</v>
      </c>
      <c r="N35" s="143">
        <f t="shared" si="9"/>
        <v>49702.656396561331</v>
      </c>
      <c r="O35" s="143">
        <f t="shared" si="10"/>
        <v>-6074.9015224821924</v>
      </c>
      <c r="P35" s="143">
        <f t="shared" si="11"/>
        <v>5099.4820464600634</v>
      </c>
      <c r="Q35" s="143">
        <f t="shared" si="12"/>
        <v>6074.9015224821924</v>
      </c>
    </row>
    <row r="36" spans="1:17" x14ac:dyDescent="0.3">
      <c r="A36" s="143">
        <v>2032</v>
      </c>
      <c r="B36" s="144">
        <f>[1]说明及BAU参数输入!B32</f>
        <v>3.4964403457444915</v>
      </c>
      <c r="C36" s="143">
        <f t="shared" si="15"/>
        <v>1811642.3973529681</v>
      </c>
      <c r="D36" s="157">
        <f>[1]说明及BAU参数输入!C32</f>
        <v>-0.10249999999999999</v>
      </c>
      <c r="E36" s="143">
        <f t="shared" si="3"/>
        <v>141272.40814745642</v>
      </c>
      <c r="F36" s="143">
        <f t="shared" si="13"/>
        <v>12.823752501352024</v>
      </c>
      <c r="G36" s="143">
        <f t="shared" si="14"/>
        <v>323.6650750989923</v>
      </c>
      <c r="H36" s="143">
        <f t="shared" si="4"/>
        <v>277.14089038230389</v>
      </c>
      <c r="I36" s="143">
        <f t="shared" si="5"/>
        <v>362.90770889766162</v>
      </c>
      <c r="J36" s="143">
        <f t="shared" si="6"/>
        <v>-46.52418471668841</v>
      </c>
      <c r="K36" s="143">
        <f t="shared" si="7"/>
        <v>39.242633798669317</v>
      </c>
      <c r="L36" s="143">
        <f t="shared" si="8"/>
        <v>45724.944592461972</v>
      </c>
      <c r="M36" s="143">
        <f t="shared" si="9"/>
        <v>39152.360980438316</v>
      </c>
      <c r="N36" s="143">
        <f t="shared" si="9"/>
        <v>51268.845971248753</v>
      </c>
      <c r="O36" s="143">
        <f t="shared" si="10"/>
        <v>-6572.5836120236563</v>
      </c>
      <c r="P36" s="143">
        <f t="shared" si="11"/>
        <v>5543.9013787867807</v>
      </c>
      <c r="Q36" s="143">
        <f t="shared" si="12"/>
        <v>6572.5836120236563</v>
      </c>
    </row>
    <row r="37" spans="1:17" x14ac:dyDescent="0.3">
      <c r="A37" s="143">
        <v>2033</v>
      </c>
      <c r="B37" s="144">
        <f>[1]说明及BAU参数输入!B33</f>
        <v>3.4134155105679547</v>
      </c>
      <c r="C37" s="143">
        <f t="shared" si="15"/>
        <v>1871139.4283403142</v>
      </c>
      <c r="D37" s="157">
        <f>[1]说明及BAU参数输入!C33</f>
        <v>-0.125</v>
      </c>
      <c r="E37" s="143">
        <f t="shared" si="3"/>
        <v>141095.81763727209</v>
      </c>
      <c r="F37" s="143">
        <f t="shared" si="13"/>
        <v>13.26148045827002</v>
      </c>
      <c r="G37" s="143">
        <f t="shared" si="14"/>
        <v>331.37583362325796</v>
      </c>
      <c r="H37" s="143">
        <f t="shared" si="4"/>
        <v>281.39338952874277</v>
      </c>
      <c r="I37" s="143">
        <f t="shared" si="5"/>
        <v>373.77517370901865</v>
      </c>
      <c r="J37" s="143">
        <f t="shared" si="6"/>
        <v>-49.982444094515188</v>
      </c>
      <c r="K37" s="143">
        <f t="shared" si="7"/>
        <v>42.399340085760684</v>
      </c>
      <c r="L37" s="143">
        <f t="shared" si="8"/>
        <v>46755.744190306221</v>
      </c>
      <c r="M37" s="143">
        <f t="shared" si="9"/>
        <v>39703.430373281357</v>
      </c>
      <c r="N37" s="143">
        <f t="shared" si="9"/>
        <v>52738.113746987394</v>
      </c>
      <c r="O37" s="143">
        <f t="shared" si="10"/>
        <v>-7052.313817024864</v>
      </c>
      <c r="P37" s="143">
        <f t="shared" si="11"/>
        <v>5982.369556681173</v>
      </c>
      <c r="Q37" s="143">
        <f t="shared" si="12"/>
        <v>7052.313817024864</v>
      </c>
    </row>
    <row r="38" spans="1:17" x14ac:dyDescent="0.3">
      <c r="A38" s="143">
        <v>2034</v>
      </c>
      <c r="B38" s="144">
        <f>[1]说明及BAU参数输入!B34</f>
        <v>3.3348714898150909</v>
      </c>
      <c r="C38" s="143">
        <f t="shared" si="15"/>
        <v>1930687.5528733099</v>
      </c>
      <c r="D38" s="157">
        <f>[1]说明及BAU参数输入!C34</f>
        <v>-0.14749999999999999</v>
      </c>
      <c r="E38" s="143">
        <f t="shared" si="3"/>
        <v>140887.70130625711</v>
      </c>
      <c r="F38" s="143">
        <f t="shared" si="13"/>
        <v>13.703733789200266</v>
      </c>
      <c r="G38" s="143">
        <f t="shared" si="14"/>
        <v>338.5461815177901</v>
      </c>
      <c r="H38" s="143">
        <f t="shared" si="4"/>
        <v>285.2312951986151</v>
      </c>
      <c r="I38" s="143">
        <f t="shared" si="5"/>
        <v>384.05676708581882</v>
      </c>
      <c r="J38" s="143">
        <f t="shared" si="6"/>
        <v>-53.314886319175002</v>
      </c>
      <c r="K38" s="143">
        <f t="shared" si="7"/>
        <v>45.510585568028716</v>
      </c>
      <c r="L38" s="143">
        <f t="shared" si="8"/>
        <v>47696.993300052316</v>
      </c>
      <c r="M38" s="143">
        <f>H38*$E38/1000</f>
        <v>40185.581521139335</v>
      </c>
      <c r="N38" s="143">
        <f t="shared" si="9"/>
        <v>54108.875085833592</v>
      </c>
      <c r="O38" s="143">
        <f t="shared" si="10"/>
        <v>-7511.4117789129814</v>
      </c>
      <c r="P38" s="143">
        <f t="shared" si="11"/>
        <v>6411.8817857812755</v>
      </c>
      <c r="Q38" s="143">
        <f t="shared" si="12"/>
        <v>7511.4117789129814</v>
      </c>
    </row>
    <row r="39" spans="1:17" x14ac:dyDescent="0.3">
      <c r="A39" s="143">
        <v>2035</v>
      </c>
      <c r="B39" s="144">
        <f>[1]说明及BAU参数输入!B35</f>
        <v>3.2621599780034574</v>
      </c>
      <c r="C39" s="143">
        <f t="shared" si="15"/>
        <v>1990280.4310852475</v>
      </c>
      <c r="D39" s="157">
        <f>[1]说明及BAU参数输入!C35</f>
        <v>-0.17</v>
      </c>
      <c r="E39" s="143">
        <f t="shared" si="3"/>
        <v>140648.19221403648</v>
      </c>
      <c r="F39" s="143">
        <f t="shared" si="13"/>
        <v>14.150771508363693</v>
      </c>
      <c r="G39" s="143">
        <f t="shared" si="14"/>
        <v>345.19611411889719</v>
      </c>
      <c r="H39" s="143">
        <f t="shared" si="4"/>
        <v>288.68650528025535</v>
      </c>
      <c r="I39" s="143">
        <f t="shared" si="5"/>
        <v>393.75687671577356</v>
      </c>
      <c r="J39" s="143">
        <f t="shared" si="6"/>
        <v>-56.509608838641839</v>
      </c>
      <c r="K39" s="143">
        <f t="shared" si="7"/>
        <v>48.560762596876373</v>
      </c>
      <c r="L39" s="143">
        <f t="shared" si="8"/>
        <v>48551.209410133124</v>
      </c>
      <c r="M39" s="143">
        <f t="shared" si="9"/>
        <v>40603.235084255808</v>
      </c>
      <c r="N39" s="143">
        <f t="shared" si="9"/>
        <v>55381.192881918781</v>
      </c>
      <c r="O39" s="143">
        <f t="shared" si="10"/>
        <v>-7947.974325877316</v>
      </c>
      <c r="P39" s="143">
        <f t="shared" si="11"/>
        <v>6829.9834717856575</v>
      </c>
      <c r="Q39" s="143">
        <f t="shared" si="12"/>
        <v>7947.974325877316</v>
      </c>
    </row>
    <row r="40" spans="1:17" x14ac:dyDescent="0.3">
      <c r="A40" s="143">
        <v>2036</v>
      </c>
      <c r="B40" s="144">
        <f>[1]说明及BAU参数输入!B36</f>
        <v>3.177747962344442</v>
      </c>
      <c r="C40" s="143">
        <f t="shared" si="15"/>
        <v>2049573.4883646611</v>
      </c>
      <c r="D40" s="157">
        <f>[1]说明及BAU参数输入!C36</f>
        <v>-0.1925</v>
      </c>
      <c r="E40" s="143">
        <f t="shared" si="3"/>
        <v>140377.44444402447</v>
      </c>
      <c r="F40" s="143">
        <f t="shared" si="13"/>
        <v>14.600447361626738</v>
      </c>
      <c r="G40" s="143">
        <f t="shared" si="14"/>
        <v>351.31618149771708</v>
      </c>
      <c r="H40" s="143">
        <f t="shared" si="4"/>
        <v>291.77421596987119</v>
      </c>
      <c r="I40" s="143">
        <f t="shared" si="5"/>
        <v>402.83691093778833</v>
      </c>
      <c r="J40" s="143">
        <f t="shared" si="6"/>
        <v>-59.541965527845889</v>
      </c>
      <c r="K40" s="143">
        <f t="shared" si="7"/>
        <v>51.52072944007125</v>
      </c>
      <c r="L40" s="143">
        <f t="shared" si="8"/>
        <v>49316.867750482597</v>
      </c>
      <c r="M40" s="143">
        <f t="shared" si="9"/>
        <v>40958.518792509392</v>
      </c>
      <c r="N40" s="143">
        <f t="shared" si="9"/>
        <v>56549.216085171814</v>
      </c>
      <c r="O40" s="143">
        <f t="shared" si="10"/>
        <v>-8358.348957973205</v>
      </c>
      <c r="P40" s="143">
        <f t="shared" si="11"/>
        <v>7232.3483346892172</v>
      </c>
      <c r="Q40" s="143">
        <f t="shared" si="12"/>
        <v>8358.348957973205</v>
      </c>
    </row>
    <row r="41" spans="1:17" x14ac:dyDescent="0.3">
      <c r="A41" s="143">
        <v>2037</v>
      </c>
      <c r="B41" s="144">
        <f>[1]说明及BAU参数输入!B37</f>
        <v>3.1217939945247211</v>
      </c>
      <c r="C41" s="143">
        <f t="shared" si="15"/>
        <v>2109012.8029943588</v>
      </c>
      <c r="D41" s="157">
        <f>[1]说明及BAU参数输入!C37</f>
        <v>-0.215</v>
      </c>
      <c r="E41" s="143">
        <f>E40*(1+D41/100)</f>
        <v>140075.63293846982</v>
      </c>
      <c r="F41" s="143">
        <f t="shared" si="13"/>
        <v>15.056243250535745</v>
      </c>
      <c r="G41" s="143">
        <f t="shared" si="14"/>
        <v>356.97603186767668</v>
      </c>
      <c r="H41" s="143">
        <f t="shared" si="4"/>
        <v>294.54759148298592</v>
      </c>
      <c r="I41" s="143">
        <f t="shared" si="5"/>
        <v>411.37674152984579</v>
      </c>
      <c r="J41" s="143">
        <f t="shared" si="6"/>
        <v>-62.428440384690759</v>
      </c>
      <c r="K41" s="143">
        <f t="shared" si="7"/>
        <v>54.400709662169106</v>
      </c>
      <c r="L41" s="143">
        <f t="shared" si="8"/>
        <v>50003.643607728183</v>
      </c>
      <c r="M41" s="143">
        <f t="shared" si="9"/>
        <v>41258.940307481098</v>
      </c>
      <c r="N41" s="143">
        <f t="shared" si="9"/>
        <v>57623.857445958449</v>
      </c>
      <c r="O41" s="143">
        <f t="shared" si="10"/>
        <v>-8744.7033002470853</v>
      </c>
      <c r="P41" s="143">
        <f t="shared" si="11"/>
        <v>7620.2138382302655</v>
      </c>
      <c r="Q41" s="143">
        <f t="shared" si="12"/>
        <v>8744.7033002470853</v>
      </c>
    </row>
    <row r="42" spans="1:17" x14ac:dyDescent="0.3">
      <c r="A42" s="143">
        <v>2038</v>
      </c>
      <c r="B42" s="144">
        <f>[1]说明及BAU参数输入!B38</f>
        <v>3.068798196827125</v>
      </c>
      <c r="C42" s="143">
        <f t="shared" si="15"/>
        <v>2168571.5312575772</v>
      </c>
      <c r="D42" s="157">
        <f>[1]说明及BAU参数输入!C38</f>
        <v>-0.23749999999999999</v>
      </c>
      <c r="E42" s="143">
        <f t="shared" si="3"/>
        <v>139742.95331024096</v>
      </c>
      <c r="F42" s="143">
        <f t="shared" si="13"/>
        <v>15.518288971918093</v>
      </c>
      <c r="G42" s="143">
        <f t="shared" si="14"/>
        <v>362.19506129147805</v>
      </c>
      <c r="H42" s="143">
        <f t="shared" si="4"/>
        <v>297.03164714962674</v>
      </c>
      <c r="I42" s="143">
        <f t="shared" si="5"/>
        <v>419.38460962879407</v>
      </c>
      <c r="J42" s="143">
        <f t="shared" si="6"/>
        <v>-65.16341414185132</v>
      </c>
      <c r="K42" s="143">
        <f t="shared" si="7"/>
        <v>57.189548337316012</v>
      </c>
      <c r="L42" s="143">
        <f t="shared" si="8"/>
        <v>50614.20753925488</v>
      </c>
      <c r="M42" s="143">
        <f t="shared" si="9"/>
        <v>41508.079599294259</v>
      </c>
      <c r="N42" s="143">
        <f t="shared" si="9"/>
        <v>58606.043922390199</v>
      </c>
      <c r="O42" s="143">
        <f t="shared" si="10"/>
        <v>-9106.127939960621</v>
      </c>
      <c r="P42" s="143">
        <f t="shared" si="11"/>
        <v>7991.8363831353199</v>
      </c>
      <c r="Q42" s="143">
        <f t="shared" si="12"/>
        <v>9106.127939960621</v>
      </c>
    </row>
    <row r="43" spans="1:17" x14ac:dyDescent="0.3">
      <c r="A43" s="143">
        <v>2039</v>
      </c>
      <c r="B43" s="144">
        <f>[1]说明及BAU参数输入!B39</f>
        <v>3.0186518091359607</v>
      </c>
      <c r="C43" s="143">
        <f t="shared" si="15"/>
        <v>2228224.668815244</v>
      </c>
      <c r="D43" s="157">
        <f>[1]说明及BAU参数输入!C39</f>
        <v>-0.26</v>
      </c>
      <c r="E43" s="143">
        <f t="shared" si="3"/>
        <v>139379.62163163433</v>
      </c>
      <c r="F43" s="143">
        <f t="shared" si="13"/>
        <v>15.986732082715845</v>
      </c>
      <c r="G43" s="143">
        <f t="shared" si="14"/>
        <v>366.99418639760313</v>
      </c>
      <c r="H43" s="143">
        <f t="shared" si="4"/>
        <v>299.25055470122766</v>
      </c>
      <c r="I43" s="143">
        <f t="shared" si="5"/>
        <v>426.87221331817182</v>
      </c>
      <c r="J43" s="143">
        <f t="shared" si="6"/>
        <v>-67.743631696375473</v>
      </c>
      <c r="K43" s="143">
        <f t="shared" si="7"/>
        <v>59.878026920568686</v>
      </c>
      <c r="L43" s="143">
        <f t="shared" si="8"/>
        <v>51151.510841107403</v>
      </c>
      <c r="M43" s="143">
        <f t="shared" si="9"/>
        <v>41709.429087313802</v>
      </c>
      <c r="N43" s="143">
        <f t="shared" si="9"/>
        <v>59497.287577345087</v>
      </c>
      <c r="O43" s="143">
        <f t="shared" si="10"/>
        <v>-9442.0817537936018</v>
      </c>
      <c r="P43" s="143">
        <f t="shared" si="11"/>
        <v>8345.7767362376835</v>
      </c>
      <c r="Q43" s="143">
        <f t="shared" si="12"/>
        <v>9442.0817537936018</v>
      </c>
    </row>
    <row r="44" spans="1:17" s="145" customFormat="1" x14ac:dyDescent="0.3">
      <c r="A44" s="145">
        <v>2040</v>
      </c>
      <c r="B44" s="149">
        <f>[1]说明及BAU参数输入!B40</f>
        <v>2.9453873712645606</v>
      </c>
      <c r="C44" s="145">
        <f t="shared" si="15"/>
        <v>2287374.3778039301</v>
      </c>
      <c r="D44" s="158">
        <f>[1]说明及BAU参数输入!C40</f>
        <v>-0.28249999999999997</v>
      </c>
      <c r="E44" s="145">
        <f t="shared" si="3"/>
        <v>138985.87420052497</v>
      </c>
      <c r="F44" s="145">
        <f t="shared" si="13"/>
        <v>16.457603270558057</v>
      </c>
      <c r="G44" s="145">
        <f t="shared" si="14"/>
        <v>371.35894697102481</v>
      </c>
      <c r="H44" s="145">
        <f t="shared" si="4"/>
        <v>301.21131795783646</v>
      </c>
      <c r="I44" s="145">
        <f t="shared" si="5"/>
        <v>433.79589423213037</v>
      </c>
      <c r="J44" s="145">
        <f t="shared" si="6"/>
        <v>-70.14762901318835</v>
      </c>
      <c r="K44" s="145">
        <f t="shared" si="7"/>
        <v>62.436947261105558</v>
      </c>
      <c r="L44" s="145">
        <f>G44*$E44/1000</f>
        <v>51613.647886954277</v>
      </c>
      <c r="M44" s="145">
        <f>H44*$E44/1000</f>
        <v>41864.118345462179</v>
      </c>
      <c r="N44" s="145">
        <f t="shared" ref="N44:N54" si="16">I44*$E44/1000</f>
        <v>60291.5015844511</v>
      </c>
      <c r="O44" s="145">
        <f t="shared" si="10"/>
        <v>-9749.5295414920984</v>
      </c>
      <c r="P44" s="145">
        <f t="shared" si="11"/>
        <v>8677.8536974968229</v>
      </c>
      <c r="Q44" s="145">
        <f t="shared" si="12"/>
        <v>9749.5295414920984</v>
      </c>
    </row>
    <row r="45" spans="1:17" x14ac:dyDescent="0.3">
      <c r="A45" s="143">
        <v>2041</v>
      </c>
      <c r="B45" s="144">
        <f>[1]说明及BAU参数输入!B41</f>
        <v>2.5170026779201913</v>
      </c>
      <c r="C45" s="143">
        <f t="shared" si="15"/>
        <v>2337549.3423047909</v>
      </c>
      <c r="D45" s="157">
        <f>[1]说明及BAU参数输入!C41</f>
        <v>-0.3155</v>
      </c>
      <c r="E45" s="143">
        <f t="shared" si="3"/>
        <v>138547.37376742231</v>
      </c>
      <c r="F45" s="143">
        <f t="shared" si="13"/>
        <v>16.871841585599483</v>
      </c>
      <c r="G45" s="143">
        <f t="shared" si="14"/>
        <v>374.84874283168318</v>
      </c>
      <c r="H45" s="143">
        <f t="shared" si="4"/>
        <v>302.73754976953421</v>
      </c>
      <c r="I45" s="143">
        <f t="shared" si="5"/>
        <v>439.41747842132628</v>
      </c>
      <c r="J45" s="143">
        <f t="shared" si="6"/>
        <v>-72.111193062148971</v>
      </c>
      <c r="K45" s="143">
        <f t="shared" si="7"/>
        <v>64.568735589643097</v>
      </c>
      <c r="L45" s="143">
        <f t="shared" si="8"/>
        <v>51934.308879349577</v>
      </c>
      <c r="M45" s="143">
        <f t="shared" ref="M45:M54" si="17">H45*$E45/1000</f>
        <v>41943.492461353271</v>
      </c>
      <c r="N45" s="143">
        <f t="shared" si="16"/>
        <v>60880.137622777715</v>
      </c>
      <c r="O45" s="143">
        <f t="shared" si="10"/>
        <v>-9990.816417996306</v>
      </c>
      <c r="P45" s="143">
        <f t="shared" si="11"/>
        <v>8945.8287434281374</v>
      </c>
      <c r="Q45" s="143">
        <f t="shared" si="12"/>
        <v>9990.816417996306</v>
      </c>
    </row>
    <row r="46" spans="1:17" x14ac:dyDescent="0.3">
      <c r="A46" s="143">
        <v>2042</v>
      </c>
      <c r="B46" s="144">
        <f>[1]说明及BAU参数输入!B42</f>
        <v>2.484988214798014</v>
      </c>
      <c r="C46" s="143">
        <f t="shared" si="15"/>
        <v>2387288.3724457566</v>
      </c>
      <c r="D46" s="157">
        <f>[1]说明及BAU参数输入!C42</f>
        <v>-0.34849999999999998</v>
      </c>
      <c r="E46" s="143">
        <f t="shared" si="3"/>
        <v>138064.53616984285</v>
      </c>
      <c r="F46" s="143">
        <f t="shared" si="13"/>
        <v>17.291104860621022</v>
      </c>
      <c r="G46" s="143">
        <f t="shared" si="14"/>
        <v>378.07399309293896</v>
      </c>
      <c r="H46" s="143">
        <f t="shared" si="4"/>
        <v>304.11347428226185</v>
      </c>
      <c r="I46" s="143">
        <f t="shared" si="5"/>
        <v>444.68740727296705</v>
      </c>
      <c r="J46" s="143">
        <f t="shared" si="6"/>
        <v>-73.960518810677115</v>
      </c>
      <c r="K46" s="143">
        <f t="shared" si="7"/>
        <v>66.613414180028087</v>
      </c>
      <c r="L46" s="143">
        <f t="shared" si="8"/>
        <v>52198.610494256987</v>
      </c>
      <c r="M46" s="143">
        <f t="shared" si="17"/>
        <v>41987.285769779912</v>
      </c>
      <c r="N46" s="143">
        <f t="shared" si="16"/>
        <v>61395.560625712191</v>
      </c>
      <c r="O46" s="143">
        <f t="shared" si="10"/>
        <v>-10211.324724477076</v>
      </c>
      <c r="P46" s="143">
        <f t="shared" si="11"/>
        <v>9196.9501314552035</v>
      </c>
      <c r="Q46" s="143">
        <f t="shared" si="12"/>
        <v>10211.324724477076</v>
      </c>
    </row>
    <row r="47" spans="1:17" x14ac:dyDescent="0.3">
      <c r="A47" s="143">
        <v>2043</v>
      </c>
      <c r="B47" s="144">
        <f>[1]说明及BAU参数输入!B43</f>
        <v>2.4421122870699152</v>
      </c>
      <c r="C47" s="143">
        <f t="shared" si="15"/>
        <v>2436258.7144740741</v>
      </c>
      <c r="D47" s="157">
        <f>[1]说明及BAU参数输入!C43</f>
        <v>-0.38150000000000001</v>
      </c>
      <c r="E47" s="143">
        <f t="shared" si="3"/>
        <v>137537.81996435489</v>
      </c>
      <c r="F47" s="143">
        <f t="shared" si="13"/>
        <v>17.713373056992392</v>
      </c>
      <c r="G47" s="143">
        <f t="shared" si="14"/>
        <v>381.03497147429414</v>
      </c>
      <c r="H47" s="143">
        <f t="shared" si="4"/>
        <v>305.34574881319406</v>
      </c>
      <c r="I47" s="143">
        <f t="shared" si="5"/>
        <v>449.59455329090281</v>
      </c>
      <c r="J47" s="143">
        <f t="shared" si="6"/>
        <v>-75.689222661100075</v>
      </c>
      <c r="K47" s="143">
        <f t="shared" si="7"/>
        <v>68.55958181660867</v>
      </c>
      <c r="L47" s="143">
        <f t="shared" si="8"/>
        <v>52406.719306754567</v>
      </c>
      <c r="M47" s="143">
        <f t="shared" si="17"/>
        <v>41996.588627150217</v>
      </c>
      <c r="N47" s="143">
        <f t="shared" si="16"/>
        <v>61836.25472747875</v>
      </c>
      <c r="O47" s="143">
        <f t="shared" si="10"/>
        <v>-10410.13067960435</v>
      </c>
      <c r="P47" s="143">
        <f t="shared" si="11"/>
        <v>9429.5354207241835</v>
      </c>
      <c r="Q47" s="143">
        <f t="shared" si="12"/>
        <v>10410.13067960435</v>
      </c>
    </row>
    <row r="48" spans="1:17" x14ac:dyDescent="0.3">
      <c r="A48" s="143">
        <v>2044</v>
      </c>
      <c r="B48" s="144">
        <f>[1]说明及BAU参数输入!B44</f>
        <v>2.4014381704857084</v>
      </c>
      <c r="C48" s="143">
        <f t="shared" si="15"/>
        <v>2484423.1645561676</v>
      </c>
      <c r="D48" s="157">
        <f>[1]说明及BAU参数输入!C44</f>
        <v>-0.41449999999999998</v>
      </c>
      <c r="E48" s="143">
        <f t="shared" si="3"/>
        <v>136967.72570060263</v>
      </c>
      <c r="F48" s="143">
        <f t="shared" si="13"/>
        <v>18.138748758863539</v>
      </c>
      <c r="G48" s="143">
        <f t="shared" si="14"/>
        <v>383.74986775393603</v>
      </c>
      <c r="H48" s="143">
        <f t="shared" si="4"/>
        <v>306.44809293764587</v>
      </c>
      <c r="I48" s="143">
        <f t="shared" si="5"/>
        <v>454.15761660084002</v>
      </c>
      <c r="J48" s="143">
        <f t="shared" si="6"/>
        <v>-77.301774816290163</v>
      </c>
      <c r="K48" s="143">
        <f t="shared" si="7"/>
        <v>70.407748846903985</v>
      </c>
      <c r="L48" s="143">
        <f t="shared" si="8"/>
        <v>52561.346624163642</v>
      </c>
      <c r="M48" s="143">
        <f t="shared" si="17"/>
        <v>41973.498334956268</v>
      </c>
      <c r="N48" s="143">
        <f t="shared" si="16"/>
        <v>62204.935855423311</v>
      </c>
      <c r="O48" s="143">
        <f t="shared" si="10"/>
        <v>-10587.848289207373</v>
      </c>
      <c r="P48" s="143">
        <f t="shared" si="11"/>
        <v>9643.5892312596698</v>
      </c>
      <c r="Q48" s="143">
        <f t="shared" si="12"/>
        <v>10587.848289207373</v>
      </c>
    </row>
    <row r="49" spans="1:21" x14ac:dyDescent="0.3">
      <c r="A49" s="143">
        <v>2045</v>
      </c>
      <c r="B49" s="144">
        <f>[1]说明及BAU参数输入!B45</f>
        <v>2.3371285237041697</v>
      </c>
      <c r="C49" s="143">
        <f t="shared" si="15"/>
        <v>2531109.6961962683</v>
      </c>
      <c r="D49" s="157">
        <f>[1]说明及BAU参数输入!C45</f>
        <v>-0.44750000000000001</v>
      </c>
      <c r="E49" s="143">
        <f t="shared" si="3"/>
        <v>136354.79512809243</v>
      </c>
      <c r="F49" s="143">
        <f t="shared" si="13"/>
        <v>18.562674629949978</v>
      </c>
      <c r="G49" s="143">
        <f t="shared" si="14"/>
        <v>386.21027905055382</v>
      </c>
      <c r="H49" s="143">
        <f t="shared" si="4"/>
        <v>307.42299613897114</v>
      </c>
      <c r="I49" s="143">
        <f t="shared" si="5"/>
        <v>458.35085410234905</v>
      </c>
      <c r="J49" s="143">
        <f t="shared" si="6"/>
        <v>-78.787282911582679</v>
      </c>
      <c r="K49" s="143">
        <f t="shared" si="7"/>
        <v>72.140575051795224</v>
      </c>
      <c r="L49" s="143">
        <f t="shared" si="8"/>
        <v>52661.623476301676</v>
      </c>
      <c r="M49" s="143">
        <f t="shared" si="17"/>
        <v>41918.599656193765</v>
      </c>
      <c r="N49" s="143">
        <f t="shared" si="16"/>
        <v>62498.33680791199</v>
      </c>
      <c r="O49" s="143">
        <f t="shared" si="10"/>
        <v>-10743.023820107912</v>
      </c>
      <c r="P49" s="143">
        <f t="shared" si="11"/>
        <v>9836.7133316103136</v>
      </c>
      <c r="Q49" s="143">
        <f t="shared" si="12"/>
        <v>10743.023820107912</v>
      </c>
    </row>
    <row r="50" spans="1:21" x14ac:dyDescent="0.3">
      <c r="A50" s="143">
        <v>2046</v>
      </c>
      <c r="B50" s="144">
        <f>[1]说明及BAU参数输入!B46</f>
        <v>2.2876269000452387</v>
      </c>
      <c r="C50" s="143">
        <f t="shared" si="15"/>
        <v>2576571.8396120095</v>
      </c>
      <c r="D50" s="157">
        <f>[1]说明及BAU参数输入!C46</f>
        <v>-0.48049999999999998</v>
      </c>
      <c r="E50" s="143">
        <f t="shared" si="3"/>
        <v>135699.61033750194</v>
      </c>
      <c r="F50" s="143">
        <f t="shared" si="13"/>
        <v>18.987319368152587</v>
      </c>
      <c r="G50" s="143">
        <f t="shared" si="14"/>
        <v>388.45021096060572</v>
      </c>
      <c r="H50" s="143">
        <f t="shared" si="4"/>
        <v>308.28936267177562</v>
      </c>
      <c r="I50" s="143">
        <f t="shared" si="5"/>
        <v>462.2210198341744</v>
      </c>
      <c r="J50" s="143">
        <f t="shared" si="6"/>
        <v>-80.160848288830095</v>
      </c>
      <c r="K50" s="143">
        <f t="shared" si="7"/>
        <v>73.770808873568683</v>
      </c>
      <c r="L50" s="143">
        <f t="shared" si="8"/>
        <v>52712.542262874624</v>
      </c>
      <c r="M50" s="143">
        <f t="shared" si="17"/>
        <v>41834.746385756771</v>
      </c>
      <c r="N50" s="143">
        <f t="shared" si="16"/>
        <v>62723.212281300228</v>
      </c>
      <c r="O50" s="143">
        <f t="shared" si="10"/>
        <v>-10877.795877117853</v>
      </c>
      <c r="P50" s="143">
        <f t="shared" si="11"/>
        <v>10010.670018425604</v>
      </c>
      <c r="Q50" s="143">
        <f t="shared" si="12"/>
        <v>10877.795877117853</v>
      </c>
    </row>
    <row r="51" spans="1:21" x14ac:dyDescent="0.3">
      <c r="A51" s="143">
        <v>2047</v>
      </c>
      <c r="B51" s="144">
        <f>[1]说明及BAU参数输入!B47</f>
        <v>2.2546056908688801</v>
      </c>
      <c r="C51" s="143">
        <f t="shared" si="15"/>
        <v>2621134.3785069245</v>
      </c>
      <c r="D51" s="157">
        <f>[1]说明及BAU参数输入!C47</f>
        <v>-0.51349999999999996</v>
      </c>
      <c r="E51" s="143">
        <f t="shared" si="3"/>
        <v>135002.79283841889</v>
      </c>
      <c r="F51" s="143">
        <f t="shared" si="13"/>
        <v>19.415408551170405</v>
      </c>
      <c r="G51" s="143">
        <f t="shared" si="14"/>
        <v>390.500313779333</v>
      </c>
      <c r="H51" s="143">
        <f t="shared" si="4"/>
        <v>309.06348826853514</v>
      </c>
      <c r="I51" s="143">
        <f t="shared" si="5"/>
        <v>465.8116919709891</v>
      </c>
      <c r="J51" s="143">
        <f t="shared" si="6"/>
        <v>-81.43682551079786</v>
      </c>
      <c r="K51" s="143">
        <f t="shared" si="7"/>
        <v>75.311378191656104</v>
      </c>
      <c r="L51" s="143">
        <f t="shared" si="8"/>
        <v>52718.632964488861</v>
      </c>
      <c r="M51" s="143">
        <f t="shared" si="17"/>
        <v>41724.434080636151</v>
      </c>
      <c r="N51" s="143">
        <f t="shared" si="16"/>
        <v>62885.879352872835</v>
      </c>
      <c r="O51" s="143">
        <f t="shared" si="10"/>
        <v>-10994.19888385271</v>
      </c>
      <c r="P51" s="143">
        <f t="shared" si="11"/>
        <v>10167.246388383974</v>
      </c>
      <c r="Q51" s="143">
        <f t="shared" si="12"/>
        <v>10994.19888385271</v>
      </c>
    </row>
    <row r="52" spans="1:21" x14ac:dyDescent="0.3">
      <c r="A52" s="143">
        <v>2048</v>
      </c>
      <c r="B52" s="144">
        <f>[1]说明及BAU参数输入!B48</f>
        <v>2.2344984051986039</v>
      </c>
      <c r="C52" s="143">
        <f t="shared" si="15"/>
        <v>2665059.0043040677</v>
      </c>
      <c r="D52" s="157">
        <f>[1]说明及BAU参数输入!C48</f>
        <v>-0.54649999999999999</v>
      </c>
      <c r="E52" s="143">
        <f t="shared" si="3"/>
        <v>134265.00257555692</v>
      </c>
      <c r="F52" s="143">
        <f t="shared" si="13"/>
        <v>19.849245545609101</v>
      </c>
      <c r="G52" s="143">
        <f t="shared" si="14"/>
        <v>392.3835858740751</v>
      </c>
      <c r="H52" s="143">
        <f t="shared" si="4"/>
        <v>309.75772381216024</v>
      </c>
      <c r="I52" s="143">
        <f t="shared" si="5"/>
        <v>469.15524469213341</v>
      </c>
      <c r="J52" s="143">
        <f t="shared" si="6"/>
        <v>-82.625862061914859</v>
      </c>
      <c r="K52" s="143">
        <f t="shared" si="7"/>
        <v>76.771658818058313</v>
      </c>
      <c r="L52" s="143">
        <f t="shared" si="8"/>
        <v>52683.383167988955</v>
      </c>
      <c r="M52" s="143">
        <f t="shared" si="17"/>
        <v>41589.621585438341</v>
      </c>
      <c r="N52" s="143">
        <f t="shared" si="16"/>
        <v>62991.130136925334</v>
      </c>
      <c r="O52" s="143">
        <f t="shared" si="10"/>
        <v>-11093.761582550615</v>
      </c>
      <c r="P52" s="143">
        <f t="shared" si="11"/>
        <v>10307.746968936379</v>
      </c>
      <c r="Q52" s="143">
        <f t="shared" si="12"/>
        <v>11093.761582550615</v>
      </c>
    </row>
    <row r="53" spans="1:21" x14ac:dyDescent="0.3">
      <c r="A53" s="143">
        <v>2049</v>
      </c>
      <c r="B53" s="144">
        <f>[1]说明及BAU参数输入!B49</f>
        <v>2.2331794228796653</v>
      </c>
      <c r="C53" s="143">
        <f t="shared" si="15"/>
        <v>2708785.6440577004</v>
      </c>
      <c r="D53" s="157">
        <f>[1]说明及BAU参数输入!C49</f>
        <v>-0.57950000000000002</v>
      </c>
      <c r="E53" s="143">
        <f t="shared" si="3"/>
        <v>133486.93688563159</v>
      </c>
      <c r="F53" s="143">
        <f t="shared" si="13"/>
        <v>20.292514812730502</v>
      </c>
      <c r="G53" s="143">
        <f t="shared" si="14"/>
        <v>394.12391260466984</v>
      </c>
      <c r="H53" s="143">
        <f t="shared" si="4"/>
        <v>310.38389993665032</v>
      </c>
      <c r="I53" s="143">
        <f t="shared" si="5"/>
        <v>472.28746452814408</v>
      </c>
      <c r="J53" s="143">
        <f t="shared" si="6"/>
        <v>-83.740012668019517</v>
      </c>
      <c r="K53" s="143">
        <f t="shared" si="7"/>
        <v>78.163551923474245</v>
      </c>
      <c r="L53" s="143">
        <f t="shared" si="8"/>
        <v>52610.393846977742</v>
      </c>
      <c r="M53" s="143">
        <f t="shared" si="17"/>
        <v>41432.196061159833</v>
      </c>
      <c r="N53" s="143">
        <f t="shared" si="16"/>
        <v>63044.206969343337</v>
      </c>
      <c r="O53" s="143">
        <f t="shared" si="10"/>
        <v>-11178.197785817909</v>
      </c>
      <c r="P53" s="143">
        <f t="shared" si="11"/>
        <v>10433.813122365595</v>
      </c>
      <c r="Q53" s="143">
        <f t="shared" si="12"/>
        <v>11178.197785817909</v>
      </c>
    </row>
    <row r="54" spans="1:21" s="145" customFormat="1" x14ac:dyDescent="0.3">
      <c r="A54" s="145">
        <v>2050</v>
      </c>
      <c r="B54" s="149">
        <f>[1]说明及BAU参数输入!B50</f>
        <v>2.2041013107966063</v>
      </c>
      <c r="C54" s="145">
        <f t="shared" si="15"/>
        <v>2751533.0225483831</v>
      </c>
      <c r="D54" s="158">
        <f>[1]说明及BAU参数输入!C50</f>
        <v>-0.61250000000000004</v>
      </c>
      <c r="E54" s="145">
        <f t="shared" si="3"/>
        <v>132669.3293972071</v>
      </c>
      <c r="F54" s="145">
        <f t="shared" si="13"/>
        <v>20.73978239771149</v>
      </c>
      <c r="G54" s="145">
        <f t="shared" si="14"/>
        <v>395.70891660899292</v>
      </c>
      <c r="H54" s="145">
        <f t="shared" si="4"/>
        <v>310.94043948734094</v>
      </c>
      <c r="I54" s="145">
        <f t="shared" si="5"/>
        <v>475.17947896685399</v>
      </c>
      <c r="J54" s="145">
        <f t="shared" si="6"/>
        <v>-84.768477121651983</v>
      </c>
      <c r="K54" s="145">
        <f t="shared" si="7"/>
        <v>79.47056235786107</v>
      </c>
      <c r="L54" s="145">
        <f t="shared" si="8"/>
        <v>52498.436603010436</v>
      </c>
      <c r="M54" s="145">
        <f t="shared" si="17"/>
        <v>41252.25958925837</v>
      </c>
      <c r="N54" s="145">
        <f t="shared" si="16"/>
        <v>63041.742817846796</v>
      </c>
      <c r="O54" s="145">
        <f t="shared" si="10"/>
        <v>-11246.177013752065</v>
      </c>
      <c r="P54" s="145">
        <f t="shared" si="11"/>
        <v>10543.306214836361</v>
      </c>
      <c r="Q54" s="145">
        <f t="shared" si="12"/>
        <v>11246.177013752065</v>
      </c>
    </row>
    <row r="56" spans="1:21" x14ac:dyDescent="0.3">
      <c r="B56" s="143" t="s">
        <v>1102</v>
      </c>
    </row>
    <row r="57" spans="1:21" x14ac:dyDescent="0.3">
      <c r="G57" s="143" t="s">
        <v>1103</v>
      </c>
    </row>
    <row r="58" spans="1:21" x14ac:dyDescent="0.3">
      <c r="E58" s="143" t="s">
        <v>771</v>
      </c>
      <c r="F58" s="143" t="s">
        <v>1104</v>
      </c>
      <c r="G58" s="145" t="s">
        <v>1105</v>
      </c>
      <c r="H58" s="145" t="s">
        <v>1106</v>
      </c>
      <c r="I58" s="145" t="s">
        <v>1107</v>
      </c>
      <c r="J58" s="145" t="s">
        <v>1108</v>
      </c>
      <c r="K58" s="145" t="s">
        <v>1109</v>
      </c>
      <c r="L58" s="143" t="s">
        <v>1110</v>
      </c>
      <c r="M58" s="143" t="s">
        <v>1111</v>
      </c>
      <c r="N58" s="143" t="s">
        <v>1112</v>
      </c>
      <c r="O58" s="143" t="s">
        <v>1113</v>
      </c>
      <c r="P58" s="143" t="s">
        <v>1114</v>
      </c>
      <c r="Q58" s="143" t="s">
        <v>1115</v>
      </c>
      <c r="R58" s="143" t="s">
        <v>1116</v>
      </c>
      <c r="S58" s="143" t="s">
        <v>1117</v>
      </c>
      <c r="T58" s="143" t="s">
        <v>1118</v>
      </c>
      <c r="U58" s="143" t="s">
        <v>1119</v>
      </c>
    </row>
    <row r="59" spans="1:21" x14ac:dyDescent="0.3">
      <c r="B59" s="143" t="s">
        <v>1075</v>
      </c>
      <c r="C59" s="143" t="s">
        <v>1120</v>
      </c>
      <c r="D59" s="143">
        <v>1978</v>
      </c>
      <c r="E59" s="143">
        <v>0</v>
      </c>
      <c r="F59" s="143">
        <v>0</v>
      </c>
      <c r="G59" s="143">
        <v>0</v>
      </c>
      <c r="H59" s="143">
        <v>0</v>
      </c>
      <c r="I59" s="143">
        <v>0</v>
      </c>
      <c r="J59" s="143">
        <v>0</v>
      </c>
      <c r="K59" s="143">
        <v>0</v>
      </c>
      <c r="L59" s="143">
        <v>0</v>
      </c>
      <c r="M59" s="143">
        <v>0</v>
      </c>
      <c r="N59" s="143">
        <v>0</v>
      </c>
      <c r="O59" s="143">
        <v>0</v>
      </c>
      <c r="P59" s="143">
        <v>0</v>
      </c>
      <c r="Q59" s="143">
        <v>0</v>
      </c>
      <c r="R59" s="143">
        <v>0</v>
      </c>
    </row>
    <row r="60" spans="1:21" x14ac:dyDescent="0.3">
      <c r="B60" s="143">
        <v>0</v>
      </c>
      <c r="C60" s="143">
        <f t="shared" ref="C60:C85" si="18">EXP(-POWER(B60/14,4))</f>
        <v>1</v>
      </c>
      <c r="D60" s="143">
        <v>1979</v>
      </c>
      <c r="E60" s="143">
        <v>0</v>
      </c>
      <c r="F60" s="143">
        <v>0</v>
      </c>
      <c r="G60" s="143">
        <v>0</v>
      </c>
      <c r="H60" s="143">
        <v>0</v>
      </c>
      <c r="I60" s="143">
        <v>0</v>
      </c>
      <c r="J60" s="143">
        <v>0</v>
      </c>
      <c r="K60" s="143">
        <v>0</v>
      </c>
      <c r="L60" s="143">
        <v>0</v>
      </c>
      <c r="M60" s="143">
        <v>0</v>
      </c>
      <c r="N60" s="143">
        <v>0</v>
      </c>
      <c r="O60" s="143">
        <v>0</v>
      </c>
      <c r="P60" s="143">
        <v>0</v>
      </c>
      <c r="Q60" s="143">
        <v>0</v>
      </c>
      <c r="R60" s="143">
        <v>0</v>
      </c>
    </row>
    <row r="61" spans="1:21" x14ac:dyDescent="0.3">
      <c r="B61" s="143">
        <v>1</v>
      </c>
      <c r="C61" s="143">
        <f t="shared" si="18"/>
        <v>0.99997396951830742</v>
      </c>
      <c r="D61" s="143">
        <v>1980</v>
      </c>
      <c r="E61" s="143">
        <v>0</v>
      </c>
      <c r="F61" s="143">
        <v>0</v>
      </c>
      <c r="G61" s="143">
        <v>0</v>
      </c>
      <c r="H61" s="143">
        <v>0</v>
      </c>
      <c r="I61" s="143">
        <v>0</v>
      </c>
      <c r="J61" s="143">
        <v>0</v>
      </c>
      <c r="K61" s="143">
        <v>0</v>
      </c>
      <c r="L61" s="143">
        <v>0</v>
      </c>
      <c r="M61" s="143">
        <v>0</v>
      </c>
      <c r="N61" s="143">
        <v>0</v>
      </c>
      <c r="O61" s="143">
        <v>0</v>
      </c>
      <c r="P61" s="143">
        <v>0</v>
      </c>
      <c r="Q61" s="143">
        <v>0</v>
      </c>
      <c r="R61" s="143">
        <v>0</v>
      </c>
    </row>
    <row r="62" spans="1:21" x14ac:dyDescent="0.3">
      <c r="B62" s="143">
        <v>2</v>
      </c>
      <c r="C62" s="143">
        <f t="shared" si="18"/>
        <v>0.99958359359335935</v>
      </c>
      <c r="D62" s="143">
        <v>1981</v>
      </c>
      <c r="E62" s="143">
        <v>0</v>
      </c>
      <c r="F62" s="143">
        <v>0</v>
      </c>
      <c r="G62" s="143">
        <v>0</v>
      </c>
      <c r="H62" s="143">
        <v>0</v>
      </c>
      <c r="I62" s="143">
        <v>0</v>
      </c>
      <c r="J62" s="143">
        <v>0</v>
      </c>
      <c r="K62" s="143">
        <v>0</v>
      </c>
      <c r="L62" s="143">
        <v>0</v>
      </c>
      <c r="M62" s="143">
        <v>0</v>
      </c>
      <c r="N62" s="143">
        <v>0</v>
      </c>
      <c r="O62" s="143">
        <v>0</v>
      </c>
      <c r="P62" s="143">
        <v>0</v>
      </c>
      <c r="Q62" s="143">
        <v>0</v>
      </c>
      <c r="R62" s="143">
        <v>0</v>
      </c>
    </row>
    <row r="63" spans="1:21" x14ac:dyDescent="0.3">
      <c r="B63" s="143">
        <v>3</v>
      </c>
      <c r="C63" s="143">
        <f t="shared" si="18"/>
        <v>0.99789372485736472</v>
      </c>
      <c r="D63" s="143">
        <v>1982</v>
      </c>
      <c r="E63" s="143">
        <v>0</v>
      </c>
      <c r="F63" s="143">
        <v>0</v>
      </c>
      <c r="G63" s="143">
        <v>0</v>
      </c>
      <c r="H63" s="143">
        <v>0</v>
      </c>
      <c r="I63" s="143">
        <v>0</v>
      </c>
      <c r="J63" s="143">
        <v>0</v>
      </c>
      <c r="K63" s="143">
        <v>0</v>
      </c>
      <c r="L63" s="143">
        <v>0</v>
      </c>
      <c r="M63" s="143">
        <v>0</v>
      </c>
      <c r="N63" s="143">
        <v>0</v>
      </c>
      <c r="O63" s="143">
        <v>0</v>
      </c>
      <c r="P63" s="143">
        <v>0</v>
      </c>
      <c r="Q63" s="143">
        <v>0</v>
      </c>
      <c r="R63" s="143">
        <v>0</v>
      </c>
    </row>
    <row r="64" spans="1:21" x14ac:dyDescent="0.3">
      <c r="B64" s="143">
        <v>4</v>
      </c>
      <c r="C64" s="143">
        <f t="shared" si="18"/>
        <v>0.99335826443047615</v>
      </c>
      <c r="D64" s="143">
        <v>1983</v>
      </c>
      <c r="E64" s="143">
        <v>0</v>
      </c>
      <c r="F64" s="143">
        <v>0</v>
      </c>
      <c r="G64" s="143">
        <v>0</v>
      </c>
      <c r="H64" s="143">
        <v>0</v>
      </c>
      <c r="I64" s="143">
        <v>0</v>
      </c>
      <c r="J64" s="143">
        <v>0</v>
      </c>
      <c r="K64" s="143">
        <v>0</v>
      </c>
      <c r="L64" s="143">
        <v>0</v>
      </c>
      <c r="M64" s="143">
        <v>0</v>
      </c>
      <c r="N64" s="143">
        <v>0</v>
      </c>
      <c r="O64" s="143">
        <v>0</v>
      </c>
      <c r="P64" s="143">
        <v>0</v>
      </c>
      <c r="Q64" s="143">
        <v>0</v>
      </c>
      <c r="R64" s="143">
        <v>0</v>
      </c>
    </row>
    <row r="65" spans="2:18" x14ac:dyDescent="0.3">
      <c r="B65" s="143">
        <v>5</v>
      </c>
      <c r="C65" s="143">
        <f t="shared" si="18"/>
        <v>0.98386236684310424</v>
      </c>
      <c r="D65" s="143">
        <v>1984</v>
      </c>
      <c r="E65" s="143">
        <v>0</v>
      </c>
      <c r="F65" s="143">
        <v>0</v>
      </c>
      <c r="G65" s="143">
        <v>0</v>
      </c>
      <c r="H65" s="143">
        <v>0</v>
      </c>
      <c r="I65" s="143">
        <v>0</v>
      </c>
      <c r="J65" s="143">
        <v>0</v>
      </c>
      <c r="K65" s="143">
        <v>0</v>
      </c>
      <c r="L65" s="143">
        <v>0</v>
      </c>
      <c r="M65" s="143">
        <v>0</v>
      </c>
      <c r="N65" s="143">
        <v>0</v>
      </c>
      <c r="O65" s="143">
        <v>0</v>
      </c>
      <c r="P65" s="143">
        <v>0</v>
      </c>
      <c r="Q65" s="143">
        <v>0</v>
      </c>
      <c r="R65" s="143">
        <v>0</v>
      </c>
    </row>
    <row r="66" spans="2:18" x14ac:dyDescent="0.3">
      <c r="B66" s="143">
        <v>6</v>
      </c>
      <c r="C66" s="143">
        <f t="shared" si="18"/>
        <v>0.96682676796480937</v>
      </c>
      <c r="D66" s="143">
        <v>1985</v>
      </c>
      <c r="E66" s="143">
        <v>0</v>
      </c>
      <c r="F66" s="143">
        <v>0</v>
      </c>
      <c r="G66" s="143">
        <v>0</v>
      </c>
      <c r="H66" s="143">
        <v>0</v>
      </c>
      <c r="I66" s="143">
        <v>0</v>
      </c>
      <c r="J66" s="143">
        <v>0</v>
      </c>
      <c r="K66" s="143">
        <v>0</v>
      </c>
      <c r="L66" s="143">
        <v>0</v>
      </c>
      <c r="M66" s="143">
        <v>0</v>
      </c>
      <c r="N66" s="143">
        <v>0</v>
      </c>
      <c r="O66" s="143">
        <v>0</v>
      </c>
      <c r="P66" s="143">
        <v>0</v>
      </c>
      <c r="Q66" s="143">
        <v>0</v>
      </c>
      <c r="R66" s="143">
        <v>0</v>
      </c>
    </row>
    <row r="67" spans="2:18" x14ac:dyDescent="0.3">
      <c r="B67" s="143">
        <v>7</v>
      </c>
      <c r="C67" s="143">
        <f t="shared" si="18"/>
        <v>0.93941306281347581</v>
      </c>
      <c r="D67" s="143">
        <v>1986</v>
      </c>
      <c r="E67" s="143">
        <v>0</v>
      </c>
      <c r="F67" s="143">
        <v>0</v>
      </c>
      <c r="G67" s="143">
        <v>0</v>
      </c>
      <c r="H67" s="143">
        <v>0</v>
      </c>
      <c r="I67" s="143">
        <v>0</v>
      </c>
      <c r="J67" s="143">
        <v>0</v>
      </c>
      <c r="K67" s="143">
        <v>0</v>
      </c>
      <c r="L67" s="143">
        <v>0</v>
      </c>
      <c r="M67" s="143">
        <v>0</v>
      </c>
      <c r="N67" s="143">
        <v>0</v>
      </c>
      <c r="O67" s="143">
        <v>0</v>
      </c>
      <c r="P67" s="143">
        <v>0</v>
      </c>
      <c r="Q67" s="143">
        <v>0</v>
      </c>
      <c r="R67" s="143">
        <v>0</v>
      </c>
    </row>
    <row r="68" spans="2:18" x14ac:dyDescent="0.3">
      <c r="B68" s="143">
        <v>8</v>
      </c>
      <c r="C68" s="143">
        <f t="shared" si="18"/>
        <v>0.8988651635086975</v>
      </c>
      <c r="D68" s="143">
        <v>1987</v>
      </c>
      <c r="E68" s="143">
        <v>0</v>
      </c>
      <c r="F68" s="143">
        <v>0</v>
      </c>
      <c r="G68" s="143">
        <v>0</v>
      </c>
      <c r="H68" s="143">
        <v>0</v>
      </c>
      <c r="I68" s="143">
        <v>0</v>
      </c>
      <c r="J68" s="143">
        <v>0</v>
      </c>
      <c r="K68" s="143">
        <v>0</v>
      </c>
      <c r="L68" s="143">
        <v>0</v>
      </c>
      <c r="M68" s="143">
        <v>0</v>
      </c>
      <c r="N68" s="143">
        <v>0</v>
      </c>
      <c r="O68" s="143">
        <v>0</v>
      </c>
      <c r="P68" s="143">
        <v>0</v>
      </c>
      <c r="Q68" s="143">
        <v>0</v>
      </c>
      <c r="R68" s="143">
        <v>0</v>
      </c>
    </row>
    <row r="69" spans="2:18" x14ac:dyDescent="0.3">
      <c r="B69" s="143">
        <v>9</v>
      </c>
      <c r="C69" s="143">
        <f t="shared" si="18"/>
        <v>0.84300009082128435</v>
      </c>
      <c r="D69" s="143">
        <v>1988</v>
      </c>
      <c r="E69" s="143">
        <v>0</v>
      </c>
      <c r="F69" s="143">
        <v>0</v>
      </c>
      <c r="G69" s="143">
        <v>0</v>
      </c>
      <c r="H69" s="143">
        <v>0</v>
      </c>
      <c r="I69" s="143">
        <v>0</v>
      </c>
      <c r="J69" s="143">
        <v>0</v>
      </c>
      <c r="K69" s="143">
        <v>0</v>
      </c>
      <c r="L69" s="143">
        <v>0</v>
      </c>
      <c r="M69" s="143">
        <v>0</v>
      </c>
      <c r="N69" s="143">
        <v>0</v>
      </c>
      <c r="O69" s="143">
        <v>0</v>
      </c>
      <c r="P69" s="143">
        <v>0</v>
      </c>
      <c r="Q69" s="143">
        <v>0</v>
      </c>
      <c r="R69" s="143">
        <v>0</v>
      </c>
    </row>
    <row r="70" spans="2:18" x14ac:dyDescent="0.3">
      <c r="B70" s="143">
        <v>10</v>
      </c>
      <c r="C70" s="143">
        <f t="shared" si="18"/>
        <v>0.7708139805328339</v>
      </c>
      <c r="D70" s="143">
        <v>1989</v>
      </c>
      <c r="E70" s="143">
        <v>0</v>
      </c>
      <c r="F70" s="143">
        <v>0</v>
      </c>
      <c r="G70" s="143">
        <v>0</v>
      </c>
      <c r="H70" s="143">
        <v>0</v>
      </c>
      <c r="I70" s="143">
        <v>0</v>
      </c>
      <c r="J70" s="143">
        <v>0</v>
      </c>
      <c r="K70" s="143">
        <v>0</v>
      </c>
      <c r="L70" s="143">
        <v>0</v>
      </c>
      <c r="M70" s="143">
        <v>0</v>
      </c>
      <c r="N70" s="143">
        <v>0</v>
      </c>
      <c r="O70" s="143">
        <v>0</v>
      </c>
      <c r="P70" s="143">
        <v>0</v>
      </c>
      <c r="Q70" s="143">
        <v>0</v>
      </c>
      <c r="R70" s="143">
        <v>0</v>
      </c>
    </row>
    <row r="71" spans="2:18" x14ac:dyDescent="0.3">
      <c r="B71" s="143">
        <v>11</v>
      </c>
      <c r="C71" s="143">
        <f t="shared" si="18"/>
        <v>0.6830977966158942</v>
      </c>
      <c r="D71" s="143">
        <v>1990</v>
      </c>
      <c r="E71" s="143">
        <v>0</v>
      </c>
      <c r="F71" s="143">
        <v>0</v>
      </c>
      <c r="G71" s="143">
        <v>0</v>
      </c>
      <c r="H71" s="143">
        <v>0</v>
      </c>
      <c r="I71" s="143">
        <v>0</v>
      </c>
      <c r="J71" s="143">
        <v>0</v>
      </c>
      <c r="K71" s="143">
        <v>0</v>
      </c>
      <c r="L71" s="143">
        <v>0</v>
      </c>
      <c r="M71" s="143">
        <v>0</v>
      </c>
      <c r="N71" s="143">
        <v>0</v>
      </c>
      <c r="O71" s="143">
        <v>0</v>
      </c>
      <c r="P71" s="143">
        <v>0</v>
      </c>
      <c r="Q71" s="143">
        <v>0</v>
      </c>
      <c r="R71" s="143">
        <v>0</v>
      </c>
    </row>
    <row r="72" spans="2:18" x14ac:dyDescent="0.3">
      <c r="B72" s="143">
        <v>12</v>
      </c>
      <c r="C72" s="143">
        <f t="shared" si="18"/>
        <v>0.5828793308605148</v>
      </c>
      <c r="D72" s="143">
        <v>1991</v>
      </c>
      <c r="E72" s="143">
        <v>0</v>
      </c>
      <c r="F72" s="143">
        <v>0</v>
      </c>
      <c r="G72" s="143">
        <v>0</v>
      </c>
      <c r="H72" s="143">
        <v>0</v>
      </c>
      <c r="I72" s="143">
        <v>0</v>
      </c>
      <c r="J72" s="143">
        <v>0</v>
      </c>
      <c r="K72" s="143">
        <v>0</v>
      </c>
      <c r="L72" s="143">
        <v>0</v>
      </c>
      <c r="M72" s="143">
        <v>0</v>
      </c>
      <c r="N72" s="143">
        <v>0</v>
      </c>
      <c r="O72" s="143">
        <v>0</v>
      </c>
      <c r="P72" s="143">
        <v>0</v>
      </c>
      <c r="Q72" s="143">
        <v>0</v>
      </c>
      <c r="R72" s="143">
        <v>0</v>
      </c>
    </row>
    <row r="73" spans="2:18" x14ac:dyDescent="0.3">
      <c r="B73" s="143">
        <v>13</v>
      </c>
      <c r="C73" s="143">
        <f t="shared" si="18"/>
        <v>0.47546297565450046</v>
      </c>
      <c r="D73" s="143">
        <v>1992</v>
      </c>
      <c r="E73" s="143">
        <v>0</v>
      </c>
      <c r="F73" s="143">
        <v>0</v>
      </c>
      <c r="G73" s="143">
        <v>0</v>
      </c>
      <c r="H73" s="143">
        <v>0</v>
      </c>
      <c r="I73" s="143">
        <v>0</v>
      </c>
      <c r="J73" s="143">
        <v>0</v>
      </c>
      <c r="K73" s="143">
        <v>0</v>
      </c>
      <c r="L73" s="143">
        <v>0</v>
      </c>
      <c r="M73" s="143">
        <v>0</v>
      </c>
      <c r="N73" s="143">
        <v>0</v>
      </c>
      <c r="O73" s="143">
        <v>0</v>
      </c>
      <c r="P73" s="143">
        <v>0</v>
      </c>
      <c r="Q73" s="143">
        <v>0</v>
      </c>
      <c r="R73" s="143">
        <v>0</v>
      </c>
    </row>
    <row r="74" spans="2:18" x14ac:dyDescent="0.3">
      <c r="B74" s="143">
        <v>14</v>
      </c>
      <c r="C74" s="143">
        <f t="shared" si="18"/>
        <v>0.36787944117144233</v>
      </c>
      <c r="D74" s="143">
        <v>1993</v>
      </c>
      <c r="E74" s="143">
        <v>0</v>
      </c>
      <c r="F74" s="143">
        <v>0</v>
      </c>
      <c r="G74" s="143">
        <v>0</v>
      </c>
      <c r="H74" s="143">
        <v>0</v>
      </c>
      <c r="I74" s="143">
        <v>0</v>
      </c>
      <c r="J74" s="143">
        <v>0</v>
      </c>
      <c r="K74" s="143">
        <v>0</v>
      </c>
      <c r="L74" s="143">
        <v>0</v>
      </c>
      <c r="M74" s="143">
        <v>0</v>
      </c>
      <c r="N74" s="143">
        <v>0</v>
      </c>
      <c r="O74" s="143">
        <v>0</v>
      </c>
      <c r="P74" s="143">
        <v>0</v>
      </c>
      <c r="Q74" s="143">
        <v>0</v>
      </c>
      <c r="R74" s="143">
        <v>0</v>
      </c>
    </row>
    <row r="75" spans="2:18" x14ac:dyDescent="0.3">
      <c r="B75" s="143">
        <v>15</v>
      </c>
      <c r="C75" s="143">
        <f t="shared" si="18"/>
        <v>0.26772089241115321</v>
      </c>
      <c r="D75" s="143">
        <v>1994</v>
      </c>
      <c r="E75" s="143">
        <v>0</v>
      </c>
      <c r="F75" s="143">
        <v>0</v>
      </c>
      <c r="G75" s="143">
        <v>0</v>
      </c>
      <c r="H75" s="143">
        <v>0</v>
      </c>
      <c r="I75" s="143">
        <v>0</v>
      </c>
      <c r="J75" s="143">
        <v>0</v>
      </c>
      <c r="K75" s="143">
        <v>0</v>
      </c>
      <c r="L75" s="143">
        <v>0</v>
      </c>
      <c r="M75" s="143">
        <v>0</v>
      </c>
      <c r="N75" s="143">
        <v>0</v>
      </c>
      <c r="O75" s="143">
        <v>0</v>
      </c>
      <c r="P75" s="143">
        <v>0</v>
      </c>
      <c r="Q75" s="143">
        <v>0</v>
      </c>
      <c r="R75" s="143">
        <v>0</v>
      </c>
    </row>
    <row r="76" spans="2:18" x14ac:dyDescent="0.3">
      <c r="B76" s="143">
        <v>16</v>
      </c>
      <c r="C76" s="143">
        <f t="shared" si="18"/>
        <v>0.18159872173780683</v>
      </c>
      <c r="D76" s="143">
        <v>1995</v>
      </c>
      <c r="E76" s="143">
        <v>0</v>
      </c>
      <c r="F76" s="143">
        <v>0</v>
      </c>
      <c r="G76" s="143">
        <v>0</v>
      </c>
      <c r="H76" s="143">
        <v>0</v>
      </c>
      <c r="I76" s="143">
        <v>0</v>
      </c>
      <c r="J76" s="143">
        <v>0</v>
      </c>
      <c r="K76" s="143">
        <v>0</v>
      </c>
      <c r="L76" s="143">
        <v>0</v>
      </c>
      <c r="M76" s="143">
        <v>0</v>
      </c>
      <c r="N76" s="143">
        <v>0</v>
      </c>
      <c r="O76" s="143">
        <v>0</v>
      </c>
      <c r="P76" s="143">
        <v>0</v>
      </c>
      <c r="Q76" s="143">
        <v>0</v>
      </c>
      <c r="R76" s="143">
        <v>0</v>
      </c>
    </row>
    <row r="77" spans="2:18" x14ac:dyDescent="0.3">
      <c r="B77" s="143">
        <v>17</v>
      </c>
      <c r="C77" s="143">
        <f t="shared" si="18"/>
        <v>0.11370815485168334</v>
      </c>
      <c r="D77" s="143">
        <v>1996</v>
      </c>
      <c r="E77" s="143">
        <v>0</v>
      </c>
      <c r="F77" s="143">
        <v>0</v>
      </c>
      <c r="G77" s="143">
        <v>0</v>
      </c>
      <c r="H77" s="143">
        <v>0</v>
      </c>
      <c r="I77" s="143">
        <v>0</v>
      </c>
      <c r="J77" s="143">
        <v>0</v>
      </c>
      <c r="K77" s="143">
        <v>0</v>
      </c>
      <c r="L77" s="143">
        <v>0</v>
      </c>
      <c r="M77" s="143">
        <v>0</v>
      </c>
      <c r="N77" s="143">
        <v>0</v>
      </c>
      <c r="O77" s="143">
        <v>0</v>
      </c>
      <c r="P77" s="143">
        <v>0</v>
      </c>
      <c r="Q77" s="143">
        <v>0</v>
      </c>
      <c r="R77" s="143">
        <v>0</v>
      </c>
    </row>
    <row r="78" spans="2:18" x14ac:dyDescent="0.3">
      <c r="B78" s="143">
        <v>18</v>
      </c>
      <c r="C78" s="143">
        <f t="shared" si="18"/>
        <v>6.5049197425331357E-2</v>
      </c>
      <c r="D78" s="143">
        <v>1997</v>
      </c>
      <c r="E78" s="143">
        <v>0</v>
      </c>
      <c r="F78" s="143">
        <v>0</v>
      </c>
      <c r="G78" s="143">
        <v>0</v>
      </c>
      <c r="H78" s="143">
        <v>0</v>
      </c>
      <c r="I78" s="143">
        <v>0</v>
      </c>
      <c r="J78" s="143">
        <v>0</v>
      </c>
      <c r="K78" s="143">
        <v>0</v>
      </c>
      <c r="L78" s="143">
        <v>0</v>
      </c>
      <c r="M78" s="143">
        <v>0</v>
      </c>
      <c r="N78" s="143">
        <v>0</v>
      </c>
      <c r="O78" s="143">
        <v>0</v>
      </c>
      <c r="P78" s="143">
        <v>0</v>
      </c>
      <c r="Q78" s="143">
        <v>0</v>
      </c>
      <c r="R78" s="143">
        <v>0</v>
      </c>
    </row>
    <row r="79" spans="2:18" x14ac:dyDescent="0.3">
      <c r="B79" s="143">
        <v>19</v>
      </c>
      <c r="C79" s="143">
        <f t="shared" si="18"/>
        <v>3.3629132221403346E-2</v>
      </c>
      <c r="D79" s="143">
        <v>1998</v>
      </c>
      <c r="E79" s="143">
        <v>0</v>
      </c>
      <c r="F79" s="143">
        <v>0</v>
      </c>
      <c r="G79" s="143">
        <v>0</v>
      </c>
      <c r="H79" s="143">
        <v>0</v>
      </c>
      <c r="I79" s="143">
        <v>0</v>
      </c>
      <c r="J79" s="143">
        <v>0</v>
      </c>
      <c r="K79" s="143">
        <v>0</v>
      </c>
      <c r="L79" s="143">
        <v>0</v>
      </c>
      <c r="M79" s="143">
        <v>0</v>
      </c>
      <c r="N79" s="143">
        <v>0</v>
      </c>
      <c r="O79" s="143">
        <v>0</v>
      </c>
      <c r="P79" s="143">
        <v>0</v>
      </c>
      <c r="Q79" s="143">
        <v>0</v>
      </c>
      <c r="R79" s="143">
        <v>0</v>
      </c>
    </row>
    <row r="80" spans="2:18" x14ac:dyDescent="0.3">
      <c r="B80" s="143">
        <v>20</v>
      </c>
      <c r="C80" s="143">
        <f t="shared" si="18"/>
        <v>1.5530782159999897E-2</v>
      </c>
      <c r="D80" s="143">
        <v>1999</v>
      </c>
      <c r="E80" s="143">
        <v>0</v>
      </c>
      <c r="F80" s="143">
        <v>148</v>
      </c>
      <c r="G80" s="143">
        <v>148</v>
      </c>
      <c r="H80" s="143">
        <v>0</v>
      </c>
      <c r="I80" s="143">
        <v>0</v>
      </c>
      <c r="J80" s="143">
        <v>0</v>
      </c>
      <c r="K80" s="143">
        <v>0</v>
      </c>
      <c r="L80" s="143">
        <v>0</v>
      </c>
      <c r="M80" s="143">
        <v>0</v>
      </c>
      <c r="N80" s="143">
        <v>0</v>
      </c>
      <c r="O80" s="143">
        <v>0</v>
      </c>
      <c r="P80" s="143">
        <v>0</v>
      </c>
      <c r="Q80" s="143">
        <v>10</v>
      </c>
      <c r="R80" s="143">
        <v>0</v>
      </c>
    </row>
    <row r="81" spans="1:21" x14ac:dyDescent="0.3">
      <c r="B81" s="143">
        <v>21</v>
      </c>
      <c r="C81" s="143">
        <f t="shared" si="18"/>
        <v>6.329715427485747E-3</v>
      </c>
      <c r="D81" s="143">
        <v>2000</v>
      </c>
      <c r="E81" s="143">
        <f>362-214</f>
        <v>148</v>
      </c>
      <c r="F81" s="143">
        <f>$E82-(F80*$C$61+F79*$C$62+F78*$C$63+F77*$C$64+F76*$C$65+F75*$C$66+F74*$C$67+F73*$C$68+F72*$C$69+F71*$C$70+F70*$C$71+F69*$C$72+F68*$C$73+F67*$C$74+F66*$C$75+F65*$C$76+F64*$C$77+F63*$C$78+F62*$C$79+F61*$C$80+F60*$C$81+F59*$C$82)</f>
        <v>214.00385251129049</v>
      </c>
      <c r="G81" s="143">
        <v>214.00385251129001</v>
      </c>
      <c r="H81" s="143">
        <v>0</v>
      </c>
      <c r="I81" s="143">
        <v>0</v>
      </c>
      <c r="J81" s="143">
        <v>0</v>
      </c>
      <c r="K81" s="143">
        <v>0</v>
      </c>
      <c r="L81" s="143">
        <f>G80*$C$60+G79*$C$61+G78*$C$62+G77*$C$63+G76*$C$64+G75*$C$65+G74*$C$66+G73*$C$67+G72*$C$68+G71*$C$69+G70*$C$70+G69*$C$71+G68*$C$72+G67*$C$73+G66*$C$74+G65*$C$75+G64*$C$76+G63*$C$77+G62*$C$78+G61*$C$79+G60*$C$80+G59*$C$81</f>
        <v>148</v>
      </c>
      <c r="M81" s="143">
        <f>H80*$C$60+H79*$C$61+H78*$C$62+H77*$C$63+H76*$C$64+H75*$C$65+H74*$C$66+H73*$C$67+H72*$C$68+H71*$C$69+H70*$C$70+H69*$C$71+H68*$C$72+H67*$C$73+H66*$C$74+H65*$C$75+H64*$C$76+H63*$C$77+H62*$C$78+H61*$C$79+H60*$C$80+H59*$C$81</f>
        <v>0</v>
      </c>
      <c r="N81" s="143">
        <f>I80*$C$60+I79*$C$61+I78*$C$62+I77*$C$63+I76*$C$64+I75*$C$65+I74*$C$66+I73*$C$67+I72*$C$68+I71*$C$69+I70*$C$70+I69*$C$71+I68*$C$72+I67*$C$73+I66*$C$74+I65*$C$75+I64*$C$76+I63*$C$77+I62*$C$78+I61*$C$79+I60*$C$80+I59*$C$81</f>
        <v>0</v>
      </c>
      <c r="O81" s="143">
        <f>J80*$C$60+J79*$C$61+J78*$C$62+J77*$C$63+J76*$C$64+J75*$C$65+J74*$C$66+J73*$C$67+J72*$C$68+J71*$C$69+J70*$C$70+J69*$C$71+J68*$C$72+J67*$C$73+J66*$C$74+J65*$C$75+J64*$C$76+J63*$C$77+J62*$C$78+J61*$C$79+J60*$C$80+J59*$C$81</f>
        <v>0</v>
      </c>
      <c r="P81" s="143">
        <f>K80*$C$60+K79*$C$61+K78*$C$62+K77*$C$63+K76*$C$64+K75*$C$65+K74*$C$66+K73*$C$67+K72*$C$68+K71*$C$69+K70*$C$70+K69*$C$71+K68*$C$72+K67*$C$73+K66*$C$74+K65*$C$75+K64*$C$76+K63*$C$77+K62*$C$78+K61*$C$79+K60*$C$80+K59*$C$81</f>
        <v>0</v>
      </c>
      <c r="Q81" s="143">
        <v>10</v>
      </c>
      <c r="R81" s="143">
        <v>0</v>
      </c>
    </row>
    <row r="82" spans="1:21" x14ac:dyDescent="0.3">
      <c r="B82" s="143">
        <v>22</v>
      </c>
      <c r="C82" s="143">
        <f t="shared" si="18"/>
        <v>2.2476368916861901E-3</v>
      </c>
      <c r="D82" s="143">
        <v>2001</v>
      </c>
      <c r="E82" s="143">
        <f>578-216</f>
        <v>362</v>
      </c>
      <c r="F82" s="143">
        <f>E83-(F81*$C$61+F80*$C$62+F79*$C$63+F78*$C$64+F77*$C$65+F76*$C$66+F75*$C$67+F74*$C$68+F73*$C$69+F72*$C$70+F71*$C$71+F70*$C$72+F69*$C$73+F68*$C$74+F67*$C$75+F66*$C$76+F65*$C$77+F64*$C$78+F63*$C$79+F62*$C$80+F61*$C$81+F60*$C$82+F59*$C$83)</f>
        <v>216.06334626025728</v>
      </c>
      <c r="G82" s="143">
        <v>216.06334626025699</v>
      </c>
      <c r="H82" s="143">
        <v>0</v>
      </c>
      <c r="I82" s="143">
        <v>0</v>
      </c>
      <c r="J82" s="143">
        <v>0</v>
      </c>
      <c r="K82" s="143">
        <v>0</v>
      </c>
      <c r="L82" s="143">
        <f>G81*$C$60+G80*$C$61+G79*$C$62+G78*$C$63+G77*$C$64+G76*$C$65+G75*$C$66+G74*$C$67+G73*$C$68+G72*$C$69+G71*$C$70+G70*$C$71+G69*$C$72+G68*$C$73+G67*$C$74+G66*$C$75+G65*$C$76+G64*$C$77+G63*$C$78+G62*$C$79+G61*$C$80+G60*$C$81+G59*$C$82</f>
        <v>361.99999999999955</v>
      </c>
      <c r="M82" s="143">
        <f t="shared" ref="M82:P113" si="19">H81*$C$60+H80*$C$61+H79*$C$62+H78*$C$63+H77*$C$64+H76*$C$65+H75*$C$66+H74*$C$67+H73*$C$68+H72*$C$69+H71*$C$70+H70*$C$71+H69*$C$72+H68*$C$73+H67*$C$74+H66*$C$75+H65*$C$76+H64*$C$77+H63*$C$78+H62*$C$79+H61*$C$80+H60*$C$81</f>
        <v>0</v>
      </c>
      <c r="N82" s="143">
        <f t="shared" si="19"/>
        <v>0</v>
      </c>
      <c r="O82" s="143">
        <f t="shared" si="19"/>
        <v>0</v>
      </c>
      <c r="P82" s="143">
        <f t="shared" si="19"/>
        <v>0</v>
      </c>
      <c r="Q82" s="143">
        <v>10</v>
      </c>
      <c r="R82" s="143">
        <v>0</v>
      </c>
    </row>
    <row r="83" spans="1:21" x14ac:dyDescent="0.3">
      <c r="B83" s="143">
        <v>23</v>
      </c>
      <c r="C83" s="143">
        <f t="shared" si="18"/>
        <v>6.8609748278347291E-4</v>
      </c>
      <c r="D83" s="143">
        <v>2002</v>
      </c>
      <c r="E83" s="143">
        <v>578</v>
      </c>
      <c r="F83" s="143">
        <f>E84-(F82*$C$61+F81*$C$62+F80*$C$63+F79*$C$64+F78*$C$65+F77*$C$66+F76*$C$67+F75*$C$68+F74*$C$69+F73*$C$70+F72*$C$71+F71*$C$72+F70*$C$73+F69*$C$74+F68*$C$75+F67*$C$76+F66*$C$77+F65*$C$78+F64*$C$79+F63*$C$80+F62*$C$81+F61*$C$82+F60*$C$83+F59*$C$84)</f>
        <v>218.33926675777298</v>
      </c>
      <c r="G83" s="143">
        <v>218.339266757773</v>
      </c>
      <c r="H83" s="143">
        <v>0</v>
      </c>
      <c r="I83" s="143">
        <v>0</v>
      </c>
      <c r="J83" s="143">
        <v>0</v>
      </c>
      <c r="K83" s="143">
        <v>0</v>
      </c>
      <c r="L83" s="143">
        <f>G82*$C$60+G81*$C$61+G80*$C$62+G79*$C$63+G78*$C$64+G77*$C$65+G76*$C$66+G75*$C$67+G74*$C$68+G73*$C$69+G72*$C$70+G71*$C$71+G70*$C$72+G69*$C$73+G68*$C$74+G67*$C$75+G66*$C$76+G65*$C$77+G64*$C$78+G63*$C$79+G62*$C$80+G61*$C$81+G60*$C$82+G59*$C$83</f>
        <v>577.99999999999932</v>
      </c>
      <c r="M83" s="143">
        <f t="shared" si="19"/>
        <v>0</v>
      </c>
      <c r="N83" s="143">
        <f t="shared" si="19"/>
        <v>0</v>
      </c>
      <c r="O83" s="143">
        <f t="shared" si="19"/>
        <v>0</v>
      </c>
      <c r="P83" s="143">
        <f t="shared" si="19"/>
        <v>0</v>
      </c>
      <c r="Q83" s="143">
        <v>10</v>
      </c>
      <c r="R83" s="143">
        <v>0</v>
      </c>
    </row>
    <row r="84" spans="1:21" x14ac:dyDescent="0.3">
      <c r="B84" s="143">
        <v>24</v>
      </c>
      <c r="C84" s="143">
        <f t="shared" si="18"/>
        <v>1.7752457651832045E-4</v>
      </c>
      <c r="D84" s="143">
        <v>2003</v>
      </c>
      <c r="E84" s="143">
        <v>796</v>
      </c>
      <c r="F84" s="143">
        <f>E85-(F83*$C$61+F82*$C$62+F81*$C$63+F80*$C$64+F79*$C$65+F78*$C$66+F77*$C$67+F76*$C$68+F75*$C$69+F74*$C$70+F73*$C$71+F72*$C$72+F71*$C$73+F70*$C$74+F69*$C$75+F68*$C$76+F67*$C$77+F66*$C$78+F65*$C$79+F64*$C$80+F63*$C$81+F62*$C$82+F61*$C$83+F60*$C$84+F59*$C$85)</f>
        <v>220.66291596785061</v>
      </c>
      <c r="G84" s="143">
        <v>220.66291596785101</v>
      </c>
      <c r="H84" s="143">
        <v>0</v>
      </c>
      <c r="I84" s="143">
        <v>0</v>
      </c>
      <c r="J84" s="143">
        <v>0</v>
      </c>
      <c r="K84" s="143">
        <v>0</v>
      </c>
      <c r="L84" s="143">
        <f>G83*$C$60+G82*$C$61+G81*$C$62+G80*$C$63+G79*$C$64+G78*$C$65+G77*$C$66+G76*$C$67+G75*$C$68+G74*$C$69+G73*$C$70+G72*$C$71+G71*$C$72+G70*$C$73+G69*$C$74+G68*$C$75+G67*$C$76+G66*$C$77+G65*$C$78+G64*$C$79+G63*$C$80+G62*$C$81+G61*$C$82+G60*$C$83+G59*$C$84</f>
        <v>795.9999999999992</v>
      </c>
      <c r="M84" s="143">
        <f t="shared" si="19"/>
        <v>0</v>
      </c>
      <c r="N84" s="143">
        <f t="shared" si="19"/>
        <v>0</v>
      </c>
      <c r="O84" s="143">
        <f t="shared" si="19"/>
        <v>0</v>
      </c>
      <c r="P84" s="143">
        <f t="shared" si="19"/>
        <v>0</v>
      </c>
      <c r="Q84" s="143">
        <v>10</v>
      </c>
      <c r="R84" s="143">
        <v>0</v>
      </c>
    </row>
    <row r="85" spans="1:21" x14ac:dyDescent="0.3">
      <c r="B85" s="143">
        <v>25</v>
      </c>
      <c r="C85" s="143">
        <f t="shared" si="18"/>
        <v>3.8367905025576718E-5</v>
      </c>
      <c r="D85" s="143">
        <v>2004</v>
      </c>
      <c r="E85" s="143">
        <v>1015.54</v>
      </c>
      <c r="F85" s="143">
        <f t="shared" ref="F85:F130" si="20">E86-(F84*$C$61+F83*$C$62+F82*$C$63+F81*$C$64+F80*$C$65+F79*$C$66+F78*$C$67+F77*$C$68+F76*$C$69+F75*$C$70+F74*$C$71+F73*$C$72+F72*$C$73+F71*$C$74+F70*$C$75+F69*$C$76+F68*$C$77+F67*$C$78+F66*$C$79+F65*$C$80+F64*$C$81+F63*$C$82+F62*$C$83+F61*$C$84+F60*$C$85)</f>
        <v>312.7320958962448</v>
      </c>
      <c r="G85" s="143">
        <v>312.73209589624503</v>
      </c>
      <c r="H85" s="143">
        <v>0</v>
      </c>
      <c r="I85" s="143">
        <v>0</v>
      </c>
      <c r="J85" s="143">
        <v>0</v>
      </c>
      <c r="K85" s="143">
        <v>0</v>
      </c>
      <c r="L85" s="143">
        <f>G84*$C$60+G83*$C$61+G82*$C$62+G81*$C$63+G80*$C$64+G79*$C$65+G78*$C$66+G77*$C$67+G76*$C$68+G75*$C$69+G74*$C$70+G73*$C$71+G72*$C$72+G71*$C$73+G70*$C$74+G69*$C$75+G68*$C$76+G67*$C$77+G66*$C$78+G65*$C$79+G64*$C$80+G63*$C$81+G62*$C$82+G61*$C$83+G60*$C$84+G59*$C$85</f>
        <v>1015.5399999999996</v>
      </c>
      <c r="M85" s="143">
        <f t="shared" si="19"/>
        <v>0</v>
      </c>
      <c r="N85" s="143">
        <f t="shared" si="19"/>
        <v>0</v>
      </c>
      <c r="O85" s="143">
        <f t="shared" si="19"/>
        <v>0</v>
      </c>
      <c r="P85" s="143">
        <f t="shared" si="19"/>
        <v>0</v>
      </c>
      <c r="Q85" s="143">
        <v>9.15</v>
      </c>
      <c r="R85" s="143">
        <v>0</v>
      </c>
      <c r="S85" s="143">
        <f t="shared" ref="S85:T100" si="21">(G84*$C$60*Q84+G83*$C$61*Q83+G82*$C$62*Q82+G81*$C$63*Q81+G80*$C$64*Q80+G79*$C$65*Q79+G78*$C$66*Q78+G77*$C$67*Q77+G76*$C$68*Q76+G75*$C$69*Q75+G74*$C$70*Q74+G73*$C$71*Q73+G72*$C$72*Q72+G71*$C$73*Q71+G70*$C$74*Q70+G69*$C$75*Q69+G68*$C$76*Q68+G67*$C$77*Q67+G66*$C$78*Q66+G65*$C$79*Q65+G64*$C$80*Q64+G63*$C$81*Q63+G62*$C$82*Q62+G61*$C$83*Q61+G60*$C$84*Q60+G59*$C$85*Q59)/L85</f>
        <v>9.9999999999999982</v>
      </c>
      <c r="U85" s="143">
        <f>(G84*$C$60*Q84+G83*$C$61*Q83+G82*$C$62*Q82+G81*$C$63*Q81+G80*$C$64*Q80+G79*$C$65*Q79+G78*$C$66*Q78+G77*$C$67*Q77+G76*$C$68*Q76+G75*$C$69*Q75+G74*$C$70*Q74+G73*$C$71*Q73+G72*$C$72*Q72+G71*$C$73*Q71+G70*$C$74*Q70+G69*$C$75*Q69+G68*$C$76*Q68+G67*$C$77*Q67+G66*$C$78*Q66+G65*$C$79*Q65+G64*$C$80*Q64+G63*$C$81*Q63+G62*$C$82*Q62+G61*$C$83*Q61+G60*$C$84*Q60+G59*$C$85*Q59+H84*$C$60*R84+H83*$C$61*R83+H82*$C$62*R82+H81*$C$63*R81+H80*$C$64*R80+H79*$C$65*R79+H78*$C$66*R78+H77*$C$67*R77+H76*$C$68*R76+H75*$C$69*R75+H74*$C$70*R74+H73*$C$71*R73+H72*$C$72*R72+H71*$C$73*R71+H70*$C$74*R70+H69*$C$75*R69+H68*$C$76*R68+H67*$C$77*R67+H66*$C$78*R66+H65*$C$79*R65+H64*$C$80*R64+H63*$C$81*R63+H62*$C$82*R62+H61*$C$83*R61+H60*$C$84*R60+H59*$C$85*R59)/(L85+M85)</f>
        <v>9.9999999999999982</v>
      </c>
    </row>
    <row r="86" spans="1:21" x14ac:dyDescent="0.3">
      <c r="D86" s="143">
        <v>2005</v>
      </c>
      <c r="E86" s="143">
        <v>1325.44</v>
      </c>
      <c r="F86" s="143">
        <f>E87-(F85*$C$61+F84*$C$62+F83*$C$63+F82*$C$64+F81*$C$65+F80*$C$66+F79*$C$67+F78*$C$68+F77*$C$69+F76*$C$70+F75*$C$71+F74*$C$72+F73*$C$73+F72*$C$74+F71*$C$75+F70*$C$76+F69*$C$77+F68*$C$78+F67*$C$79+F66*$C$80+F65*$C$81+F64*$C$82+F63*$C$83+F62*$C$84+F61*$C$85)</f>
        <v>436.7366208151559</v>
      </c>
      <c r="G86" s="143">
        <v>436.73662081515602</v>
      </c>
      <c r="H86" s="143">
        <v>0</v>
      </c>
      <c r="I86" s="143">
        <v>0</v>
      </c>
      <c r="J86" s="143">
        <v>0</v>
      </c>
      <c r="K86" s="143">
        <v>0</v>
      </c>
      <c r="L86" s="143">
        <f t="shared" ref="L86:L131" si="22">G85*$C$60+G84*$C$61+G83*$C$62+G82*$C$63+G81*$C$64+G80*$C$65+G79*$C$66+G78*$C$67+G77*$C$68+G76*$C$69+G75*$C$70+G74*$C$71+G73*$C$72+G72*$C$73+G71*$C$74+G70*$C$75+G69*$C$76+G68*$C$77+G67*$C$78+G66*$C$79+G65*$C$80+G64*$C$81+G63*$C$82+G62*$C$83+G61*$C$84+G60*$C$85</f>
        <v>1325.44</v>
      </c>
      <c r="M86" s="143">
        <f t="shared" si="19"/>
        <v>0</v>
      </c>
      <c r="N86" s="143">
        <f t="shared" si="19"/>
        <v>0</v>
      </c>
      <c r="O86" s="143">
        <f t="shared" si="19"/>
        <v>0</v>
      </c>
      <c r="P86" s="143">
        <f t="shared" si="19"/>
        <v>0</v>
      </c>
      <c r="Q86" s="143">
        <v>8.65</v>
      </c>
      <c r="R86" s="143">
        <v>0</v>
      </c>
      <c r="S86" s="143">
        <f t="shared" si="21"/>
        <v>9.7994460092408495</v>
      </c>
      <c r="U86" s="143">
        <f t="shared" ref="U86:U131" si="23">(G85*$C$60*Q85+G84*$C$61*Q84+G83*$C$62*Q83+G82*$C$63*Q82+G81*$C$64*Q81+G80*$C$65*Q80+G79*$C$66*Q79+G78*$C$67*Q78+G77*$C$68*Q77+G76*$C$69*Q76+G75*$C$70*Q75+G74*$C$71*Q74+G73*$C$72*Q73+G72*$C$73*Q72+G71*$C$74*Q71+G70*$C$75*Q70+G69*$C$76*Q69+G68*$C$77*Q68+G67*$C$78*Q67+G66*$C$79*Q66+G65*$C$80*Q65+G64*$C$81*Q64+G63*$C$82*Q63+G62*$C$83*Q62+G61*$C$84*Q61+G60*$C$85*Q60+H85*$C$60*R85+H84*$C$61*R84+H83*$C$62*R83+H82*$C$63*R82+H81*$C$64*R81+H80*$C$65*R80+H79*$C$66*R79+H78*$C$67*R78+H77*$C$68*R77+H76*$C$69*R76+H75*$C$70*R75+H74*$C$71*R74+H73*$C$72*R73+H72*$C$73*R72+H71*$C$74*R71+H70*$C$75*R70+H69*$C$76*R69+H68*$C$77*R68+H67*$C$78*R67+H66*$C$79*R66+H65*$C$80*R65+H64*$C$81*R64+H63*$C$82*R63+H62*$C$83*R62+H61*$C$84*R61+H60*$C$85*R60)/(L86+M86)</f>
        <v>9.7994460092408495</v>
      </c>
    </row>
    <row r="87" spans="1:21" x14ac:dyDescent="0.3">
      <c r="A87" s="143" t="s">
        <v>1121</v>
      </c>
      <c r="D87" s="143">
        <v>2006</v>
      </c>
      <c r="E87" s="143">
        <v>1756.18</v>
      </c>
      <c r="F87" s="143">
        <f>E88-(F86*$C$61+F85*$C$62+F84*$C$63+F83*$C$64+F82*$C$65+F81*$C$66+F80*$C$67+F79*$C$68+F78*$C$69+F77*$C$70+F76*$C$71+F75*$C$72+F74*$C$73+F73*$C$74+F72*$C$75+F71*$C$76+F70*$C$77+F69*$C$78+F68*$C$79+F67*$C$80+F66*$C$81+F65*$C$82+F64*$C$83+F63*$C$84+F62*$C$85)</f>
        <v>508.34123957337374</v>
      </c>
      <c r="G87" s="143">
        <v>508.34123957337403</v>
      </c>
      <c r="H87" s="143">
        <v>0</v>
      </c>
      <c r="I87" s="143">
        <v>0</v>
      </c>
      <c r="J87" s="143">
        <v>0</v>
      </c>
      <c r="K87" s="143">
        <v>0</v>
      </c>
      <c r="L87" s="143">
        <f t="shared" si="22"/>
        <v>1756.18</v>
      </c>
      <c r="M87" s="143">
        <f t="shared" si="19"/>
        <v>0</v>
      </c>
      <c r="N87" s="143">
        <f t="shared" si="19"/>
        <v>0</v>
      </c>
      <c r="O87" s="143">
        <f t="shared" si="19"/>
        <v>0</v>
      </c>
      <c r="P87" s="143">
        <f t="shared" si="19"/>
        <v>0</v>
      </c>
      <c r="Q87" s="143">
        <v>8.06</v>
      </c>
      <c r="R87" s="143">
        <v>0</v>
      </c>
      <c r="S87" s="143">
        <f t="shared" si="21"/>
        <v>9.5129145075503452</v>
      </c>
      <c r="U87" s="143">
        <f t="shared" si="23"/>
        <v>9.5129145075503452</v>
      </c>
    </row>
    <row r="88" spans="1:21" x14ac:dyDescent="0.3">
      <c r="D88" s="143">
        <v>2007</v>
      </c>
      <c r="E88" s="143">
        <v>2253.27</v>
      </c>
      <c r="F88" s="143">
        <f>E89-(F87*$C$61+F86*$C$62+F85*$C$63+F84*$C$64+F83*$C$65+F82*$C$66+F81*$C$67+F80*$C$68+F79*$C$69+F78*$C$70+F77*$C$71+F76*$C$72+F75*$C$73+F74*$C$74+F73*$C$75+F72*$C$76+F71*$C$77+F70*$C$78+F69*$C$79+F68*$C$80+F67*$C$81+F66*$C$82+F65*$C$83+F64*$C$84+F63*$C$85)</f>
        <v>580.02483137101808</v>
      </c>
      <c r="G88" s="143">
        <v>580.02483137101797</v>
      </c>
      <c r="H88" s="143">
        <v>0</v>
      </c>
      <c r="I88" s="143">
        <v>0</v>
      </c>
      <c r="J88" s="143">
        <v>0</v>
      </c>
      <c r="K88" s="143">
        <v>0</v>
      </c>
      <c r="L88" s="143">
        <f t="shared" si="22"/>
        <v>2253.2699999999995</v>
      </c>
      <c r="M88" s="143">
        <f t="shared" si="19"/>
        <v>0</v>
      </c>
      <c r="N88" s="143">
        <f t="shared" si="19"/>
        <v>0</v>
      </c>
      <c r="O88" s="143">
        <f t="shared" si="19"/>
        <v>0</v>
      </c>
      <c r="P88" s="143">
        <f t="shared" si="19"/>
        <v>0</v>
      </c>
      <c r="Q88" s="143">
        <v>8</v>
      </c>
      <c r="R88" s="143">
        <v>0</v>
      </c>
      <c r="S88" s="143">
        <f t="shared" si="21"/>
        <v>9.18275542351501</v>
      </c>
      <c r="U88" s="143">
        <f t="shared" si="23"/>
        <v>9.18275542351501</v>
      </c>
    </row>
    <row r="89" spans="1:21" x14ac:dyDescent="0.3">
      <c r="D89" s="143">
        <v>2008</v>
      </c>
      <c r="E89" s="143">
        <v>2813.96</v>
      </c>
      <c r="F89" s="143">
        <f t="shared" si="20"/>
        <v>956.74342102169294</v>
      </c>
      <c r="G89" s="143">
        <v>956.74342102169305</v>
      </c>
      <c r="H89" s="143">
        <v>0</v>
      </c>
      <c r="I89" s="143">
        <v>0</v>
      </c>
      <c r="J89" s="143">
        <v>0</v>
      </c>
      <c r="K89" s="143">
        <v>0</v>
      </c>
      <c r="L89" s="143">
        <f t="shared" si="22"/>
        <v>2813.9600000000005</v>
      </c>
      <c r="M89" s="143">
        <f t="shared" si="19"/>
        <v>0</v>
      </c>
      <c r="N89" s="143">
        <f t="shared" si="19"/>
        <v>0</v>
      </c>
      <c r="O89" s="143">
        <f t="shared" si="19"/>
        <v>0</v>
      </c>
      <c r="P89" s="143">
        <f t="shared" si="19"/>
        <v>0</v>
      </c>
      <c r="Q89" s="143">
        <v>7.89</v>
      </c>
      <c r="R89" s="143">
        <v>0</v>
      </c>
      <c r="S89" s="143">
        <f t="shared" si="21"/>
        <v>8.9335963160212746</v>
      </c>
      <c r="U89" s="143">
        <f t="shared" si="23"/>
        <v>8.9335963160212746</v>
      </c>
    </row>
    <row r="90" spans="1:21" x14ac:dyDescent="0.3">
      <c r="D90" s="143">
        <v>2009</v>
      </c>
      <c r="E90" s="143">
        <v>3739.65</v>
      </c>
      <c r="F90" s="143">
        <f>E91-(F89*$C$61+F88*$C$62+F87*$C$63+F86*$C$64+F85*$C$65+F84*$C$66+F83*$C$67+F82*$C$68+F81*$C$69+F80*$C$70+F79*$C$71+F78*$C$72+F77*$C$73+F76*$C$74+F75*$C$75+F74*$C$76+F73*$C$77+F72*$C$78+F71*$C$79+F70*$C$80+F69*$C$81+F68*$C$82+F67*$C$83+F66*$C$84+F65*$C$85)</f>
        <v>1226.7152489175451</v>
      </c>
      <c r="G90" s="143">
        <v>1226.7152489175501</v>
      </c>
      <c r="H90" s="143">
        <v>0</v>
      </c>
      <c r="I90" s="143">
        <v>0</v>
      </c>
      <c r="J90" s="143">
        <v>0</v>
      </c>
      <c r="K90" s="143">
        <v>0</v>
      </c>
      <c r="L90" s="143">
        <f t="shared" si="22"/>
        <v>3739.65</v>
      </c>
      <c r="M90" s="143">
        <f t="shared" si="19"/>
        <v>0</v>
      </c>
      <c r="N90" s="143">
        <f t="shared" si="19"/>
        <v>0</v>
      </c>
      <c r="O90" s="143">
        <f t="shared" si="19"/>
        <v>0</v>
      </c>
      <c r="P90" s="143">
        <f t="shared" si="19"/>
        <v>0</v>
      </c>
      <c r="Q90" s="143">
        <v>7.77</v>
      </c>
      <c r="R90" s="143">
        <v>0</v>
      </c>
      <c r="S90" s="150">
        <f t="shared" si="21"/>
        <v>8.6584496445083055</v>
      </c>
      <c r="U90" s="143">
        <f t="shared" si="23"/>
        <v>8.6584496445083055</v>
      </c>
    </row>
    <row r="91" spans="1:21" x14ac:dyDescent="0.3">
      <c r="D91" s="143">
        <v>2010</v>
      </c>
      <c r="E91" s="143">
        <v>4919.16</v>
      </c>
      <c r="F91" s="143">
        <f>E92-(F90*$C$61+F89*$C$62+F88*$C$63+F87*$C$64+F86*$C$65+F85*$C$66+F84*$C$67+F83*$C$68+F82*$C$69+F81*$C$70+F80*$C$71+F79*$C$72+F78*$C$73+F77*$C$74+F76*$C$75+F75*$C$76+F74*$C$77+F73*$C$78+F72*$C$79+F71*$C$80+F70*$C$81+F69*$C$82+F68*$C$83+F67*$C$84+F66*$C$85)</f>
        <v>1314.5488159389024</v>
      </c>
      <c r="G91" s="143">
        <v>1314.5488159388999</v>
      </c>
      <c r="H91" s="143">
        <v>0</v>
      </c>
      <c r="I91" s="143">
        <v>0</v>
      </c>
      <c r="J91" s="143">
        <v>0</v>
      </c>
      <c r="K91" s="143">
        <v>0</v>
      </c>
      <c r="L91" s="143">
        <f t="shared" si="22"/>
        <v>4919.1600000000053</v>
      </c>
      <c r="M91" s="143">
        <f t="shared" si="19"/>
        <v>0</v>
      </c>
      <c r="N91" s="143">
        <f t="shared" si="19"/>
        <v>0</v>
      </c>
      <c r="O91" s="143">
        <f t="shared" si="19"/>
        <v>0</v>
      </c>
      <c r="P91" s="143">
        <f t="shared" si="19"/>
        <v>0</v>
      </c>
      <c r="Q91" s="143">
        <v>7.71</v>
      </c>
      <c r="R91" s="143">
        <v>0</v>
      </c>
      <c r="S91" s="150">
        <f t="shared" si="21"/>
        <v>8.4255170463004312</v>
      </c>
      <c r="U91" s="143">
        <f t="shared" si="23"/>
        <v>8.4255170463004312</v>
      </c>
    </row>
    <row r="92" spans="1:21" x14ac:dyDescent="0.3">
      <c r="D92" s="143">
        <v>2011</v>
      </c>
      <c r="E92" s="143">
        <v>6165.14</v>
      </c>
      <c r="F92" s="143">
        <f>E93-(F91*$C$61+F90*$C$62+F89*$C$63+F88*$C$64+F87*$C$65+F86*$C$66+F85*$C$67+F84*$C$68+F83*$C$69+F82*$C$70+F81*$C$71+F80*$C$72+F79*$C$73+F78*$C$74+F77*$C$75+F76*$C$76+F75*$C$77+F74*$C$78+F73*$C$79+F72*$C$80+F71*$C$81+F70*$C$82+F69*$C$83+F68*$C$84+F67*$C$85)</f>
        <v>1504.9965840749792</v>
      </c>
      <c r="G92" s="143">
        <v>1504.9965840749801</v>
      </c>
      <c r="H92" s="143">
        <v>0</v>
      </c>
      <c r="I92" s="143">
        <v>0</v>
      </c>
      <c r="J92" s="143">
        <v>0</v>
      </c>
      <c r="K92" s="143">
        <v>0</v>
      </c>
      <c r="L92" s="143">
        <f t="shared" si="22"/>
        <v>6165.140000000004</v>
      </c>
      <c r="M92" s="143">
        <f t="shared" si="19"/>
        <v>0</v>
      </c>
      <c r="N92" s="143">
        <f t="shared" si="19"/>
        <v>0</v>
      </c>
      <c r="O92" s="143">
        <f t="shared" si="19"/>
        <v>0</v>
      </c>
      <c r="P92" s="143">
        <f t="shared" si="19"/>
        <v>0</v>
      </c>
      <c r="Q92" s="143">
        <v>7.54</v>
      </c>
      <c r="R92" s="143">
        <v>0</v>
      </c>
      <c r="S92" s="150">
        <f t="shared" si="21"/>
        <v>8.2582665126246155</v>
      </c>
      <c r="U92" s="143">
        <f t="shared" si="23"/>
        <v>8.2582665126246155</v>
      </c>
    </row>
    <row r="93" spans="1:21" x14ac:dyDescent="0.3">
      <c r="D93" s="143">
        <v>2012</v>
      </c>
      <c r="E93" s="143">
        <v>7574.19</v>
      </c>
      <c r="F93" s="143">
        <f t="shared" si="20"/>
        <v>1700.320978784498</v>
      </c>
      <c r="G93" s="143">
        <v>1700.3209787845001</v>
      </c>
      <c r="H93" s="143">
        <v>0</v>
      </c>
      <c r="I93" s="143">
        <v>0</v>
      </c>
      <c r="J93" s="143">
        <v>0</v>
      </c>
      <c r="K93" s="143">
        <v>0</v>
      </c>
      <c r="L93" s="143">
        <f t="shared" si="22"/>
        <v>7574.1900000000032</v>
      </c>
      <c r="M93" s="143">
        <f t="shared" si="19"/>
        <v>0</v>
      </c>
      <c r="N93" s="143">
        <f t="shared" si="19"/>
        <v>0</v>
      </c>
      <c r="O93" s="143">
        <f t="shared" si="19"/>
        <v>0</v>
      </c>
      <c r="P93" s="143">
        <f t="shared" si="19"/>
        <v>0</v>
      </c>
      <c r="Q93" s="143">
        <v>7.38</v>
      </c>
      <c r="R93" s="143">
        <v>0</v>
      </c>
      <c r="S93" s="150">
        <f t="shared" si="21"/>
        <v>8.0983039203492915</v>
      </c>
      <c r="U93" s="143">
        <f t="shared" si="23"/>
        <v>8.0983039203492915</v>
      </c>
    </row>
    <row r="94" spans="1:21" x14ac:dyDescent="0.3">
      <c r="D94" s="143">
        <v>2013</v>
      </c>
      <c r="E94" s="143">
        <v>9144.34</v>
      </c>
      <c r="F94" s="143">
        <f>E95-(F93*$C$61+F92*$C$62+F91*$C$63+F90*$C$64+F89*$C$65+F88*$C$66+F87*$C$67+F86*$C$68+F85*$C$69+F84*$C$70+F83*$C$71+F82*$C$72+F81*$C$73+F80*$C$74+F79*$C$75+F78*$C$76+F77*$C$77+F76*$C$78+F75*$C$79+F74*$C$80+F73*$C$81+F72*$C$82+F71*$C$83+F70*$C$84+F69*$C$85)</f>
        <v>1923.3822854569789</v>
      </c>
      <c r="G94" s="143">
        <v>1921.61808545698</v>
      </c>
      <c r="H94" s="143">
        <v>0.30380000000000001</v>
      </c>
      <c r="I94" s="143">
        <v>0</v>
      </c>
      <c r="J94" s="143">
        <v>1.4603999999999999</v>
      </c>
      <c r="K94" s="143">
        <v>0</v>
      </c>
      <c r="L94" s="143">
        <f t="shared" si="22"/>
        <v>9144.3400000000074</v>
      </c>
      <c r="M94" s="143">
        <f t="shared" si="19"/>
        <v>0</v>
      </c>
      <c r="N94" s="143">
        <f t="shared" si="19"/>
        <v>0</v>
      </c>
      <c r="O94" s="143">
        <f t="shared" si="19"/>
        <v>0</v>
      </c>
      <c r="P94" s="143">
        <f t="shared" si="19"/>
        <v>0</v>
      </c>
      <c r="Q94" s="143">
        <v>7.33</v>
      </c>
      <c r="R94" s="143">
        <v>6</v>
      </c>
      <c r="S94" s="150">
        <f t="shared" si="21"/>
        <v>7.9453037810452365</v>
      </c>
      <c r="U94" s="143">
        <f t="shared" si="23"/>
        <v>7.9453037810452365</v>
      </c>
    </row>
    <row r="95" spans="1:21" x14ac:dyDescent="0.3">
      <c r="D95" s="143">
        <v>2014</v>
      </c>
      <c r="E95" s="143">
        <v>10895.58</v>
      </c>
      <c r="F95" s="143">
        <f t="shared" si="20"/>
        <v>2027.435485469261</v>
      </c>
      <c r="G95" s="143">
        <v>2019.9591854692601</v>
      </c>
      <c r="H95" s="143">
        <v>2.9714999999999998</v>
      </c>
      <c r="I95" s="143">
        <v>0</v>
      </c>
      <c r="J95" s="143">
        <v>4.5048000000000004</v>
      </c>
      <c r="K95" s="143">
        <v>0</v>
      </c>
      <c r="L95" s="143">
        <f t="shared" si="22"/>
        <v>10893.815800000008</v>
      </c>
      <c r="M95" s="143">
        <f t="shared" si="19"/>
        <v>0.30380000000000001</v>
      </c>
      <c r="N95" s="143">
        <f t="shared" si="19"/>
        <v>0</v>
      </c>
      <c r="O95" s="143">
        <f t="shared" si="19"/>
        <v>1.4603999999999999</v>
      </c>
      <c r="P95" s="143">
        <f t="shared" si="19"/>
        <v>0</v>
      </c>
      <c r="Q95" s="143">
        <v>7.22</v>
      </c>
      <c r="R95" s="143">
        <v>5.5</v>
      </c>
      <c r="S95" s="150">
        <f t="shared" si="21"/>
        <v>7.8156614277618086</v>
      </c>
      <c r="T95" s="143">
        <f>(H94*$C$60*R94+H93*$C$61*R93+H92*$C$62*R92+H91*$C$63*R91+H90*$C$64*R90+H89*$C$65*R89+H88*$C$66*R88+H87*$C$67*R87+H86*$C$68*R86+H85*$C$69*R85+H84*$C$70*R84+H83*$C$71*R83+H82*$C$72*R82+H81*$C$73*R81+H80*$C$74*R80+H79*$C$75*R79+H78*$C$76*R78+H77*$C$77*R77+H76*$C$78*R76+H75*$C$79*R75+H74*$C$80*R74+H73*$C$81*R73+H72*$C$82*R72+H71*$C$83*R71+H70*$C$84*R70+H69*$C$85*R69)/M95</f>
        <v>6</v>
      </c>
      <c r="U95" s="143">
        <f t="shared" si="23"/>
        <v>7.8156107951304428</v>
      </c>
    </row>
    <row r="96" spans="1:21" x14ac:dyDescent="0.3">
      <c r="D96" s="143">
        <v>2015</v>
      </c>
      <c r="E96" s="143">
        <v>12700.07</v>
      </c>
      <c r="F96" s="143">
        <f>E97-(F95*$C$61+F94*$C$62+F93*$C$63+F92*$C$64+F91*$C$65+F90*$C$66+F89*$C$67+F88*$C$68+F87*$C$69+F86*$C$70+F85*$C$71+F84*$C$72+F83*$C$73+F82*$C$74+F81*$C$75+F80*$C$76+F79*$C$77+F78*$C$78+F77*$C$79+F76*$C$80+F75*$C$81+F74*$C$82+F73*$C$83+F72*$C$84+F71*$C$85)</f>
        <v>2450.349575684555</v>
      </c>
      <c r="G96" s="143">
        <v>2428.5701756845601</v>
      </c>
      <c r="H96" s="143">
        <v>5.5090000000000003</v>
      </c>
      <c r="I96" s="143">
        <v>2.7016</v>
      </c>
      <c r="J96" s="143">
        <v>13.5688</v>
      </c>
      <c r="K96" s="143">
        <v>0</v>
      </c>
      <c r="L96" s="143">
        <f t="shared" si="22"/>
        <v>12690.829545922981</v>
      </c>
      <c r="M96" s="143">
        <f t="shared" si="19"/>
        <v>3.2752920919396615</v>
      </c>
      <c r="N96" s="143">
        <f t="shared" si="19"/>
        <v>0</v>
      </c>
      <c r="O96" s="143">
        <f t="shared" si="19"/>
        <v>5.9651619850845368</v>
      </c>
      <c r="P96" s="143">
        <f t="shared" si="19"/>
        <v>0</v>
      </c>
      <c r="Q96" s="143">
        <v>6.99</v>
      </c>
      <c r="R96" s="143">
        <v>5.2</v>
      </c>
      <c r="S96" s="150">
        <f t="shared" si="21"/>
        <v>7.6987159088646493</v>
      </c>
      <c r="T96" s="143">
        <f>(H95*$C$60*R95+H94*$C$61*R94+H93*$C$62*R93+H92*$C$63*R92+H91*$C$64*R91+H90*$C$65*R90+H89*$C$66*R89+H88*$C$67*R88+H87*$C$68*R87+H86*$C$69*R86+H85*$C$70*R85+H84*$C$71*R84+H83*$C$72*R83+H82*$C$73*R82+H81*$C$74*R81+H80*$C$75*R80+H79*$C$76*R79+H78*$C$77*R78+H77*$C$78*R77+H76*$C$79*R76+H75*$C$80*R75+H74*$C$81*R74+H73*$C$82*R73+H72*$C$83*R72+H71*$C$84*R71+H70*$C$85*R70)/M96</f>
        <v>5.5463763358216633</v>
      </c>
      <c r="U96" s="143">
        <f t="shared" si="23"/>
        <v>7.6981605691323329</v>
      </c>
    </row>
    <row r="97" spans="4:21" x14ac:dyDescent="0.3">
      <c r="D97" s="143">
        <v>2016</v>
      </c>
      <c r="E97" s="143">
        <v>14866.44</v>
      </c>
      <c r="F97" s="143">
        <f t="shared" si="20"/>
        <v>2465.3155080422493</v>
      </c>
      <c r="G97" s="143">
        <v>2422.7853080422501</v>
      </c>
      <c r="H97" s="143">
        <v>13.071300000000001</v>
      </c>
      <c r="I97" s="143">
        <v>5.1821000000000002</v>
      </c>
      <c r="J97" s="143">
        <v>24.276800000000001</v>
      </c>
      <c r="K97" s="143">
        <v>0</v>
      </c>
      <c r="L97" s="143">
        <f t="shared" si="22"/>
        <v>14835.421029235886</v>
      </c>
      <c r="M97" s="143">
        <f t="shared" si="19"/>
        <v>8.7840961461573137</v>
      </c>
      <c r="N97" s="143">
        <f t="shared" si="19"/>
        <v>2.7016</v>
      </c>
      <c r="O97" s="143">
        <f t="shared" si="19"/>
        <v>19.533274617969813</v>
      </c>
      <c r="P97" s="143">
        <f t="shared" si="19"/>
        <v>0</v>
      </c>
      <c r="Q97" s="143">
        <v>6.79</v>
      </c>
      <c r="R97" s="143">
        <v>5</v>
      </c>
      <c r="S97" s="150">
        <f t="shared" si="21"/>
        <v>7.560554923467433</v>
      </c>
      <c r="T97" s="143">
        <f>(H96*$C$60*R96+H95*$C$61*R95+H94*$C$62*R94+H93*$C$63*R93+H92*$C$64*R92+H91*$C$65*R91+H90*$C$66*R90+H89*$C$67*R89+H88*$C$68*R88+H87*$C$69*R87+H86*$C$70*R86+H85*$C$71*R85+H84*$C$72*R84+H83*$C$73*R83+H82*$C$74*R82+H81*$C$75*R81+H80*$C$76*R80+H79*$C$77*R79+H78*$C$78*R78+H77*$C$79*R77+H76*$C$80*R76+H75*$C$81*R75+H74*$C$82*R74+H73*$C$83*R73+H72*$C$84*R72+H71*$C$85*R71)/M97</f>
        <v>5.3291385673425555</v>
      </c>
      <c r="U97" s="143">
        <f t="shared" si="23"/>
        <v>7.5592344771620397</v>
      </c>
    </row>
    <row r="98" spans="4:21" x14ac:dyDescent="0.3">
      <c r="D98" s="143">
        <v>2017</v>
      </c>
      <c r="E98" s="143">
        <v>16974.77</v>
      </c>
      <c r="F98" s="143">
        <f t="shared" si="20"/>
        <v>2374.5983272636295</v>
      </c>
      <c r="G98" s="143">
        <v>2300.80562726363</v>
      </c>
      <c r="H98" s="143">
        <v>18.042899999999999</v>
      </c>
      <c r="I98" s="143">
        <v>6.9660000000000002</v>
      </c>
      <c r="J98" s="143">
        <v>48.783799999999999</v>
      </c>
      <c r="K98" s="143">
        <v>0</v>
      </c>
      <c r="L98" s="143">
        <f t="shared" si="22"/>
        <v>16901.227295998109</v>
      </c>
      <c r="M98" s="143">
        <f t="shared" si="19"/>
        <v>21.853579360050691</v>
      </c>
      <c r="N98" s="143">
        <f t="shared" si="19"/>
        <v>7.8836296760506599</v>
      </c>
      <c r="O98" s="143">
        <f t="shared" si="19"/>
        <v>43.805494965801067</v>
      </c>
      <c r="P98" s="143">
        <f t="shared" si="19"/>
        <v>0</v>
      </c>
      <c r="Q98" s="143">
        <v>6.71</v>
      </c>
      <c r="R98" s="143">
        <f>R97+($Q$101-$Q$97)/4</f>
        <v>4.8811749999999998</v>
      </c>
      <c r="S98" s="150">
        <f t="shared" si="21"/>
        <v>7.4274980938567507</v>
      </c>
      <c r="T98" s="143">
        <f t="shared" si="21"/>
        <v>5.1322466544172372</v>
      </c>
      <c r="U98" s="143">
        <f t="shared" si="23"/>
        <v>7.4245341264886049</v>
      </c>
    </row>
    <row r="99" spans="4:21" x14ac:dyDescent="0.3">
      <c r="D99" s="143">
        <v>2018</v>
      </c>
      <c r="E99" s="143">
        <v>18905.419999999998</v>
      </c>
      <c r="F99" s="143">
        <f t="shared" si="20"/>
        <v>4132.1137808077146</v>
      </c>
      <c r="G99" s="143">
        <v>4009.7986808077098</v>
      </c>
      <c r="H99" s="143">
        <v>29.8</v>
      </c>
      <c r="I99" s="143">
        <v>20.1082</v>
      </c>
      <c r="J99" s="143">
        <v>72.406899999999993</v>
      </c>
      <c r="K99" s="143">
        <v>0</v>
      </c>
      <c r="L99" s="143">
        <f t="shared" si="22"/>
        <v>18758.114840658036</v>
      </c>
      <c r="M99" s="143">
        <f t="shared" si="19"/>
        <v>39.887589209018103</v>
      </c>
      <c r="N99" s="143">
        <f t="shared" si="19"/>
        <v>14.848440143892642</v>
      </c>
      <c r="O99" s="143">
        <f t="shared" si="19"/>
        <v>92.569129989063342</v>
      </c>
      <c r="P99" s="143">
        <f t="shared" si="19"/>
        <v>0</v>
      </c>
      <c r="Q99" s="143">
        <v>6.6</v>
      </c>
      <c r="R99" s="143">
        <f>R98+($Q$101-$Q$97)/4</f>
        <v>4.7623499999999996</v>
      </c>
      <c r="S99" s="150">
        <f t="shared" si="21"/>
        <v>7.3162125553782165</v>
      </c>
      <c r="T99" s="143">
        <f t="shared" si="21"/>
        <v>5.0185971744111892</v>
      </c>
      <c r="U99" s="143">
        <f t="shared" si="23"/>
        <v>7.3113372321188299</v>
      </c>
    </row>
    <row r="100" spans="4:21" x14ac:dyDescent="0.3">
      <c r="D100" s="143">
        <v>2019</v>
      </c>
      <c r="E100" s="143">
        <v>22490.771980652</v>
      </c>
      <c r="F100" s="143">
        <f t="shared" si="20"/>
        <v>2523.5361626548511</v>
      </c>
      <c r="G100" s="143">
        <v>2831.9422785865399</v>
      </c>
      <c r="H100" s="143">
        <v>50.700499999999998</v>
      </c>
      <c r="I100" s="143">
        <v>20.084900000000001</v>
      </c>
      <c r="J100" s="143">
        <v>71.445499999999996</v>
      </c>
      <c r="K100" s="143">
        <v>0</v>
      </c>
      <c r="L100" s="143">
        <f t="shared" si="22"/>
        <v>22221.257710388181</v>
      </c>
      <c r="M100" s="143">
        <f t="shared" si="19"/>
        <v>69.656345361600074</v>
      </c>
      <c r="N100" s="143">
        <f t="shared" si="19"/>
        <v>34.949870499099333</v>
      </c>
      <c r="O100" s="143">
        <f t="shared" si="19"/>
        <v>164.90805440312317</v>
      </c>
      <c r="P100" s="143">
        <f t="shared" si="19"/>
        <v>0</v>
      </c>
      <c r="Q100" s="143">
        <f>Q99+($Q$101-$Q$97)/4</f>
        <v>6.4811749999999995</v>
      </c>
      <c r="R100" s="143">
        <f>R99+($Q$101-$Q$97)/4</f>
        <v>4.6435249999999995</v>
      </c>
      <c r="S100" s="150">
        <f t="shared" si="21"/>
        <v>7.1650650394377111</v>
      </c>
      <c r="T100" s="143">
        <f t="shared" si="21"/>
        <v>4.9088151550721362</v>
      </c>
      <c r="U100" s="143">
        <f t="shared" si="23"/>
        <v>7.1580145380193132</v>
      </c>
    </row>
    <row r="101" spans="4:21" s="145" customFormat="1" x14ac:dyDescent="0.3">
      <c r="D101" s="145">
        <v>2020</v>
      </c>
      <c r="E101" s="145">
        <f t="shared" ref="E101:E130" si="24">M24</f>
        <v>24347.643229281413</v>
      </c>
      <c r="F101" s="145">
        <f t="shared" si="20"/>
        <v>2587.9603466245608</v>
      </c>
      <c r="G101" s="145">
        <v>2973.7616844471399</v>
      </c>
      <c r="H101" s="145">
        <v>69.120010434570105</v>
      </c>
      <c r="I101" s="145">
        <v>29.000208925836102</v>
      </c>
      <c r="J101" s="145">
        <v>155.657125439292</v>
      </c>
      <c r="K101" s="145">
        <v>0</v>
      </c>
      <c r="L101" s="145">
        <f t="shared" si="22"/>
        <v>24386.838764208584</v>
      </c>
      <c r="M101" s="145">
        <f t="shared" si="19"/>
        <v>120.26855903214874</v>
      </c>
      <c r="N101" s="145">
        <f t="shared" si="19"/>
        <v>55.010517645608104</v>
      </c>
      <c r="O101" s="145">
        <f>J100*$C$60+J99*$C$61+J98*$C$62+J97*$C$63+J96*$C$64+J95*$C$65+J94*$C$66+J93*$C$67+J92*$C$68+J91*$C$69+J90*$C$70+J89*$C$71+J88*$C$72+J87*$C$73+J86*$C$74+J85*$C$75+J84*$C$76+J83*$C$77+J82*$C$78+J81*$C$79+J80*$C$80+J79*$C$81</f>
        <v>236.16240432676696</v>
      </c>
      <c r="P101" s="145">
        <f t="shared" si="19"/>
        <v>0</v>
      </c>
      <c r="Q101" s="143">
        <f>Q97*0.93</f>
        <v>6.3147000000000002</v>
      </c>
      <c r="R101" s="145">
        <f>R97*0.98</f>
        <v>4.9000000000000004</v>
      </c>
      <c r="S101" s="145">
        <f>(G100*$C$60*Q100+G99*$C$61*Q99+G98*$C$62*Q98+G97*$C$63*Q97+G96*$C$64*Q96+G95*$C$65*Q95+G94*$C$66*Q94+G93*$C$67*Q93+G92*$C$68*Q92+G91*$C$69*Q91+G90*$C$70*Q90+G89*$C$71*Q89+G88*$C$72*Q88+G87*$C$73*Q87+G86*$C$74*Q86+G85*$C$75*Q85+G84*$C$76*Q84+G83*$C$77*Q83+G82*$C$78*Q82+G81*$C$79*Q81+G80*$C$80*Q80+G79*$C$81*Q79+G78*$C$82*Q78+G77*$C$83*Q77+G76*$C$84*Q76+G75*$C$85*Q75)/L101</f>
        <v>7.0622109607430907</v>
      </c>
      <c r="T101" s="143">
        <f t="shared" ref="T101:T131" si="25">(H100*$C$60*R100+H99*$C$61*R99+H98*$C$62*R98+H97*$C$63*R97+H96*$C$64*R96+H95*$C$65*R95+H94*$C$66*R94+H93*$C$67*R93+H92*$C$68*R92+H91*$C$69*R91+H90*$C$70*R90+H89*$C$71*R89+H88*$C$72*R88+H87*$C$73*R87+H86*$C$74*R86+H85*$C$75*R85+H84*$C$76*R84+H83*$C$77*R83+H82*$C$78*R82+H81*$C$79*R81+H80*$C$80*R80+H79*$C$81*R79+H78*$C$82*R78+H77*$C$83*R77+H76*$C$84*R76+H75*$C$85*R75)/M101</f>
        <v>4.7967189113534907</v>
      </c>
      <c r="U101" s="143">
        <f t="shared" si="23"/>
        <v>7.0510930649961505</v>
      </c>
    </row>
    <row r="102" spans="4:21" x14ac:dyDescent="0.3">
      <c r="D102" s="143">
        <v>2021</v>
      </c>
      <c r="E102" s="143">
        <f t="shared" si="24"/>
        <v>26131.499272219928</v>
      </c>
      <c r="F102" s="143">
        <f t="shared" si="20"/>
        <v>2680.5880282402541</v>
      </c>
      <c r="G102" s="143">
        <v>2899.0764934447102</v>
      </c>
      <c r="H102" s="143">
        <v>83.936847838621802</v>
      </c>
      <c r="I102" s="143">
        <v>36.516192482812698</v>
      </c>
      <c r="J102" s="143">
        <v>235.795009900086</v>
      </c>
      <c r="K102" s="143">
        <v>0</v>
      </c>
      <c r="L102" s="143">
        <f t="shared" si="22"/>
        <v>26557.236001354377</v>
      </c>
      <c r="M102" s="143">
        <f t="shared" si="19"/>
        <v>189.17457954372301</v>
      </c>
      <c r="N102" s="143">
        <f t="shared" si="19"/>
        <v>83.941425042633256</v>
      </c>
      <c r="O102" s="143">
        <f t="shared" si="19"/>
        <v>391.35123453457112</v>
      </c>
      <c r="P102" s="143">
        <f t="shared" si="19"/>
        <v>0</v>
      </c>
      <c r="Q102" s="143">
        <f t="shared" ref="Q102:R105" si="26">Q101+($Q$106-$Q$101)/5</f>
        <v>6.2389236000000006</v>
      </c>
      <c r="R102" s="143">
        <f t="shared" si="26"/>
        <v>4.8242236000000007</v>
      </c>
      <c r="S102" s="150">
        <f t="shared" ref="S102:S131" si="27">(G101*$C$60*Q101+G100*$C$61*Q100+G99*$C$62*Q99+G98*$C$63*Q98+G97*$C$64*Q97+G96*$C$65*Q96+G95*$C$66*Q95+G94*$C$67*Q94+G93*$C$68*Q93+G92*$C$69*Q92+G91*$C$70*Q91+G90*$C$71*Q90+G89*$C$72*Q89+G88*$C$73*Q88+G87*$C$74*Q87+G86*$C$75*Q86+G85*$C$76*Q85+G84*$C$77*Q84+G83*$C$78*Q83+G82*$C$79*Q82+G81*$C$80*Q81+G80*$C$81*Q80+G79*$C$82*Q79+G78*$C$83*Q78+G77*$C$84*Q77+G76*$C$85*Q76)/L102</f>
        <v>6.9543694433823555</v>
      </c>
      <c r="T102" s="143">
        <f t="shared" si="25"/>
        <v>4.8340286091697839</v>
      </c>
      <c r="U102" s="143">
        <f t="shared" si="23"/>
        <v>6.9393724932462488</v>
      </c>
    </row>
    <row r="103" spans="4:21" x14ac:dyDescent="0.3">
      <c r="D103" s="143">
        <v>2022</v>
      </c>
      <c r="E103" s="143">
        <f t="shared" si="24"/>
        <v>27853.673802585552</v>
      </c>
      <c r="F103" s="143">
        <f t="shared" si="20"/>
        <v>2773.2440773492017</v>
      </c>
      <c r="G103" s="143">
        <v>2994.16969707115</v>
      </c>
      <c r="H103" s="143">
        <v>105.010939322986</v>
      </c>
      <c r="I103" s="143">
        <v>46.838905240914997</v>
      </c>
      <c r="J103" s="143">
        <v>336.55409318871398</v>
      </c>
      <c r="K103" s="143">
        <v>0</v>
      </c>
      <c r="L103" s="143">
        <f t="shared" si="22"/>
        <v>28499.361315574657</v>
      </c>
      <c r="M103" s="143">
        <f t="shared" si="19"/>
        <v>272.64589383630647</v>
      </c>
      <c r="N103" s="143">
        <f t="shared" si="19"/>
        <v>120.28821567395548</v>
      </c>
      <c r="O103" s="143">
        <f t="shared" si="19"/>
        <v>626.12629479888426</v>
      </c>
      <c r="P103" s="143">
        <f t="shared" si="19"/>
        <v>0</v>
      </c>
      <c r="Q103" s="143">
        <f t="shared" si="26"/>
        <v>6.1631472000000009</v>
      </c>
      <c r="R103" s="143">
        <f t="shared" si="26"/>
        <v>4.7484472000000011</v>
      </c>
      <c r="S103" s="150">
        <f t="shared" si="27"/>
        <v>6.8560105387949317</v>
      </c>
      <c r="T103" s="143">
        <f t="shared" si="25"/>
        <v>4.8305693300629526</v>
      </c>
      <c r="U103" s="143">
        <f t="shared" si="23"/>
        <v>6.8368172922220278</v>
      </c>
    </row>
    <row r="104" spans="4:21" x14ac:dyDescent="0.3">
      <c r="D104" s="143">
        <v>2023</v>
      </c>
      <c r="E104" s="143">
        <f t="shared" si="24"/>
        <v>29499.541735336948</v>
      </c>
      <c r="F104" s="143">
        <f t="shared" si="20"/>
        <v>2864.4319535120885</v>
      </c>
      <c r="G104" s="143">
        <v>3063.42226333296</v>
      </c>
      <c r="H104" s="143">
        <v>127.57759105315399</v>
      </c>
      <c r="I104" s="143">
        <v>57.952155079037198</v>
      </c>
      <c r="J104" s="143">
        <v>446.588779536966</v>
      </c>
      <c r="K104" s="143">
        <v>0</v>
      </c>
      <c r="L104" s="143">
        <f t="shared" si="22"/>
        <v>30368.456177396365</v>
      </c>
      <c r="M104" s="143">
        <f t="shared" si="19"/>
        <v>376.72433859639273</v>
      </c>
      <c r="N104" s="143">
        <f t="shared" si="19"/>
        <v>166.76121914209821</v>
      </c>
      <c r="O104" s="143">
        <f t="shared" si="19"/>
        <v>960.65132078226088</v>
      </c>
      <c r="P104" s="143">
        <f t="shared" si="19"/>
        <v>0</v>
      </c>
      <c r="Q104" s="143">
        <f t="shared" si="26"/>
        <v>6.0873708000000013</v>
      </c>
      <c r="R104" s="143">
        <f t="shared" si="26"/>
        <v>4.6726708000000015</v>
      </c>
      <c r="S104" s="150">
        <f t="shared" si="27"/>
        <v>6.7606378068992354</v>
      </c>
      <c r="T104" s="143">
        <f t="shared" si="25"/>
        <v>4.8072020247118958</v>
      </c>
      <c r="U104" s="143">
        <f t="shared" si="23"/>
        <v>6.7367021268777023</v>
      </c>
    </row>
    <row r="105" spans="4:21" x14ac:dyDescent="0.3">
      <c r="D105" s="143">
        <v>2024</v>
      </c>
      <c r="E105" s="143">
        <f t="shared" si="24"/>
        <v>31056.486882212412</v>
      </c>
      <c r="F105" s="143">
        <f>E106-(F104*$C$61+F103*$C$62+F102*$C$63+F101*$C$64+F100*$C$65+F99*$C$66+F98*$C$67+F97*$C$68+F96*$C$69+F95*$C$70+F94*$C$71+F93*$C$72+F92*$C$73+F91*$C$74+F90*$C$75+F89*$C$76+F88*$C$77+F87*$C$78+F86*$C$79+F85*$C$80+F84*$C$81+F83*$C$82+F82*$C$83+F81*$C$84+F80*$C$85)</f>
        <v>2958.6803141411983</v>
      </c>
      <c r="G105" s="143">
        <v>2873.4810519601601</v>
      </c>
      <c r="H105" s="143">
        <v>346.78792846763201</v>
      </c>
      <c r="I105" s="143">
        <v>69.645304506489197</v>
      </c>
      <c r="J105" s="143">
        <v>597.89209015340305</v>
      </c>
      <c r="K105" s="143">
        <v>0</v>
      </c>
      <c r="L105" s="143">
        <f t="shared" si="22"/>
        <v>32127.262501862373</v>
      </c>
      <c r="M105" s="143">
        <f t="shared" si="19"/>
        <v>502.55968168324677</v>
      </c>
      <c r="N105" s="143">
        <f t="shared" si="19"/>
        <v>223.99657896804578</v>
      </c>
      <c r="O105" s="143">
        <f t="shared" si="19"/>
        <v>1403.4607979074435</v>
      </c>
      <c r="P105" s="143">
        <f t="shared" si="19"/>
        <v>0</v>
      </c>
      <c r="Q105" s="143">
        <f t="shared" si="26"/>
        <v>6.0115944000000017</v>
      </c>
      <c r="R105" s="143">
        <f t="shared" si="26"/>
        <v>4.5968944000000018</v>
      </c>
      <c r="S105" s="150">
        <f t="shared" si="27"/>
        <v>6.6677974907696855</v>
      </c>
      <c r="T105" s="143">
        <f t="shared" si="25"/>
        <v>4.7724901144006484</v>
      </c>
      <c r="U105" s="143">
        <f t="shared" si="23"/>
        <v>6.6386062476669183</v>
      </c>
    </row>
    <row r="106" spans="4:21" x14ac:dyDescent="0.3">
      <c r="D106" s="143">
        <v>2025</v>
      </c>
      <c r="E106" s="143">
        <f t="shared" si="24"/>
        <v>32520.73733481668</v>
      </c>
      <c r="F106" s="143">
        <f t="shared" si="20"/>
        <v>2944.745011096089</v>
      </c>
      <c r="G106" s="143">
        <v>2632.0746293223201</v>
      </c>
      <c r="H106" s="143">
        <v>583.27479635464999</v>
      </c>
      <c r="I106" s="143">
        <v>81.671914811876306</v>
      </c>
      <c r="J106" s="143">
        <v>756.997465056946</v>
      </c>
      <c r="K106" s="143">
        <v>0</v>
      </c>
      <c r="L106" s="143">
        <f t="shared" si="22"/>
        <v>33508.916966249366</v>
      </c>
      <c r="M106" s="143">
        <f t="shared" si="19"/>
        <v>846.28530818727961</v>
      </c>
      <c r="N106" s="143">
        <f t="shared" si="19"/>
        <v>292.34356169681638</v>
      </c>
      <c r="O106" s="143">
        <f t="shared" si="19"/>
        <v>1994.6604824668425</v>
      </c>
      <c r="P106" s="143">
        <f t="shared" si="19"/>
        <v>0</v>
      </c>
      <c r="Q106" s="143">
        <f>Q101*0.94</f>
        <v>5.9358180000000003</v>
      </c>
      <c r="R106" s="143">
        <f>R101*0.94</f>
        <v>4.6059999999999999</v>
      </c>
      <c r="S106" s="150">
        <f t="shared" si="27"/>
        <v>6.5811257302465558</v>
      </c>
      <c r="T106" s="143">
        <f t="shared" si="25"/>
        <v>4.6999756743889405</v>
      </c>
      <c r="U106" s="143">
        <f t="shared" si="23"/>
        <v>6.5347866156620791</v>
      </c>
    </row>
    <row r="107" spans="4:21" x14ac:dyDescent="0.3">
      <c r="D107" s="143">
        <v>2026</v>
      </c>
      <c r="E107" s="143">
        <f t="shared" si="24"/>
        <v>33781.929046187252</v>
      </c>
      <c r="F107" s="143">
        <f t="shared" si="20"/>
        <v>3027.8565186186061</v>
      </c>
      <c r="G107" s="143">
        <v>2242.5631298759899</v>
      </c>
      <c r="H107" s="143">
        <v>795.97091833695902</v>
      </c>
      <c r="I107" s="143">
        <v>89.710647842672302</v>
      </c>
      <c r="J107" s="143">
        <v>880.623412692481</v>
      </c>
      <c r="K107" s="143">
        <v>0</v>
      </c>
      <c r="L107" s="143">
        <f t="shared" si="22"/>
        <v>34458.207108500588</v>
      </c>
      <c r="M107" s="143">
        <f t="shared" si="19"/>
        <v>1424.455529866234</v>
      </c>
      <c r="N107" s="143">
        <f t="shared" si="19"/>
        <v>371.81051649909313</v>
      </c>
      <c r="O107" s="143">
        <f t="shared" si="19"/>
        <v>2740.2944253986884</v>
      </c>
      <c r="P107" s="143">
        <f t="shared" si="19"/>
        <v>0</v>
      </c>
      <c r="Q107" s="143">
        <f t="shared" ref="Q107:R110" si="28">Q106+($Q$111-$Q$106)/5</f>
        <v>5.8645881840000005</v>
      </c>
      <c r="R107" s="143">
        <f t="shared" si="28"/>
        <v>4.5347701840000001</v>
      </c>
      <c r="S107" s="150">
        <f t="shared" si="27"/>
        <v>6.4997827017853753</v>
      </c>
      <c r="T107" s="143">
        <f t="shared" si="25"/>
        <v>4.6608032728950226</v>
      </c>
      <c r="U107" s="143">
        <f t="shared" si="23"/>
        <v>6.4267796350064863</v>
      </c>
    </row>
    <row r="108" spans="4:21" x14ac:dyDescent="0.3">
      <c r="D108" s="143">
        <v>2027</v>
      </c>
      <c r="E108" s="143">
        <f t="shared" si="24"/>
        <v>34939.595628627052</v>
      </c>
      <c r="F108" s="143">
        <f t="shared" si="20"/>
        <v>3108.8908376293184</v>
      </c>
      <c r="G108" s="143">
        <v>1939.72848230505</v>
      </c>
      <c r="H108" s="143">
        <v>1046.0989483482799</v>
      </c>
      <c r="I108" s="143">
        <v>101.665491387565</v>
      </c>
      <c r="J108" s="143">
        <v>1043.5404016332</v>
      </c>
      <c r="K108" s="143">
        <v>0</v>
      </c>
      <c r="L108" s="143">
        <f t="shared" si="22"/>
        <v>34827.183096454581</v>
      </c>
      <c r="M108" s="143">
        <f t="shared" si="19"/>
        <v>2212.2460578979999</v>
      </c>
      <c r="N108" s="143">
        <f t="shared" si="19"/>
        <v>457.97454046903107</v>
      </c>
      <c r="O108" s="143">
        <f t="shared" si="19"/>
        <v>3602.3219983973045</v>
      </c>
      <c r="P108" s="143">
        <f t="shared" si="19"/>
        <v>0</v>
      </c>
      <c r="Q108" s="143">
        <f t="shared" si="28"/>
        <v>5.7933583680000007</v>
      </c>
      <c r="R108" s="143">
        <f t="shared" si="28"/>
        <v>4.4635403680000003</v>
      </c>
      <c r="S108" s="150">
        <f t="shared" si="27"/>
        <v>6.4252542515485906</v>
      </c>
      <c r="T108" s="143">
        <f t="shared" si="25"/>
        <v>4.6147141689780433</v>
      </c>
      <c r="U108" s="143">
        <f t="shared" si="23"/>
        <v>6.3171165115299281</v>
      </c>
    </row>
    <row r="109" spans="4:21" x14ac:dyDescent="0.3">
      <c r="D109" s="143">
        <v>2028</v>
      </c>
      <c r="E109" s="143">
        <f t="shared" si="24"/>
        <v>35998.711913410691</v>
      </c>
      <c r="F109" s="143">
        <f t="shared" si="20"/>
        <v>3179.5632376532594</v>
      </c>
      <c r="G109" s="143">
        <v>1605.77945724816</v>
      </c>
      <c r="H109" s="143">
        <v>1302.15715760015</v>
      </c>
      <c r="I109" s="143">
        <v>113.51807295643199</v>
      </c>
      <c r="J109" s="143">
        <v>1207.61626001835</v>
      </c>
      <c r="K109" s="143">
        <v>0</v>
      </c>
      <c r="L109" s="143">
        <f t="shared" si="22"/>
        <v>34706.685666793906</v>
      </c>
      <c r="M109" s="143">
        <f t="shared" si="19"/>
        <v>3245.5364535613967</v>
      </c>
      <c r="N109" s="143">
        <f t="shared" si="19"/>
        <v>554.19752769004288</v>
      </c>
      <c r="O109" s="143">
        <f t="shared" si="19"/>
        <v>4616.4343763557699</v>
      </c>
      <c r="P109" s="143">
        <f t="shared" si="19"/>
        <v>0</v>
      </c>
      <c r="Q109" s="143">
        <f t="shared" si="28"/>
        <v>5.7221285520000009</v>
      </c>
      <c r="R109" s="143">
        <f t="shared" si="28"/>
        <v>4.3923105520000005</v>
      </c>
      <c r="S109" s="150">
        <f t="shared" si="27"/>
        <v>6.3550614007626036</v>
      </c>
      <c r="T109" s="143">
        <f t="shared" si="25"/>
        <v>4.565144393036066</v>
      </c>
      <c r="U109" s="143">
        <f t="shared" si="23"/>
        <v>6.2019941869640647</v>
      </c>
    </row>
    <row r="110" spans="4:21" x14ac:dyDescent="0.3">
      <c r="D110" s="143">
        <v>2029</v>
      </c>
      <c r="E110" s="143">
        <f t="shared" si="24"/>
        <v>36960.43653470587</v>
      </c>
      <c r="F110" s="143">
        <f t="shared" si="20"/>
        <v>3236.9424306987858</v>
      </c>
      <c r="G110" s="143">
        <v>1247.27228327938</v>
      </c>
      <c r="H110" s="143">
        <v>1560.2537170262699</v>
      </c>
      <c r="I110" s="143">
        <v>125.112103269133</v>
      </c>
      <c r="J110" s="143">
        <v>1370.5244405926601</v>
      </c>
      <c r="K110" s="143">
        <v>0</v>
      </c>
      <c r="L110" s="143">
        <f t="shared" si="22"/>
        <v>34074.248023866014</v>
      </c>
      <c r="M110" s="143">
        <f t="shared" si="19"/>
        <v>4527.8750303380857</v>
      </c>
      <c r="N110" s="143">
        <f t="shared" si="19"/>
        <v>659.7047205980773</v>
      </c>
      <c r="O110" s="143">
        <f t="shared" si="19"/>
        <v>5778.9203920657483</v>
      </c>
      <c r="P110" s="143">
        <f t="shared" si="19"/>
        <v>0</v>
      </c>
      <c r="Q110" s="143">
        <f t="shared" si="28"/>
        <v>5.6508987360000011</v>
      </c>
      <c r="R110" s="143">
        <f t="shared" si="28"/>
        <v>4.3210807360000008</v>
      </c>
      <c r="S110" s="150">
        <f t="shared" si="27"/>
        <v>6.2893044038034231</v>
      </c>
      <c r="T110" s="143">
        <f t="shared" si="25"/>
        <v>4.5144446976997807</v>
      </c>
      <c r="U110" s="143">
        <f t="shared" si="23"/>
        <v>6.0811204411147539</v>
      </c>
    </row>
    <row r="111" spans="4:21" x14ac:dyDescent="0.3">
      <c r="D111" s="143">
        <v>2030</v>
      </c>
      <c r="E111" s="143">
        <f t="shared" si="24"/>
        <v>37827.273616582417</v>
      </c>
      <c r="F111" s="143">
        <f t="shared" si="20"/>
        <v>3203.8378358744012</v>
      </c>
      <c r="G111" s="143">
        <v>870.77115694998997</v>
      </c>
      <c r="H111" s="143">
        <v>1816.68926933393</v>
      </c>
      <c r="I111" s="143">
        <v>136.304375764215</v>
      </c>
      <c r="J111" s="143">
        <v>1530.0909827018199</v>
      </c>
      <c r="K111" s="143">
        <v>0</v>
      </c>
      <c r="L111" s="143">
        <f t="shared" si="22"/>
        <v>32919.282213981372</v>
      </c>
      <c r="M111" s="143">
        <f t="shared" si="19"/>
        <v>6057.6833740459087</v>
      </c>
      <c r="N111" s="143">
        <f t="shared" si="19"/>
        <v>773.45970908030745</v>
      </c>
      <c r="O111" s="143">
        <f t="shared" si="19"/>
        <v>7082.2740025925232</v>
      </c>
      <c r="P111" s="143">
        <f t="shared" si="19"/>
        <v>0</v>
      </c>
      <c r="Q111" s="143">
        <f>Q106*0.94</f>
        <v>5.5796689199999996</v>
      </c>
      <c r="R111" s="143">
        <f>R106*0.94</f>
        <v>4.3296399999999995</v>
      </c>
      <c r="S111" s="150">
        <f t="shared" si="27"/>
        <v>6.2282900679820914</v>
      </c>
      <c r="T111" s="143">
        <f t="shared" si="25"/>
        <v>4.4634388292683163</v>
      </c>
      <c r="U111" s="143">
        <f t="shared" si="23"/>
        <v>5.9540021688310913</v>
      </c>
    </row>
    <row r="112" spans="4:21" x14ac:dyDescent="0.3">
      <c r="D112" s="143">
        <v>2031</v>
      </c>
      <c r="E112" s="143">
        <f t="shared" si="24"/>
        <v>38528.272827619076</v>
      </c>
      <c r="F112" s="143">
        <f t="shared" si="20"/>
        <v>3237.5719775151447</v>
      </c>
      <c r="G112" s="143">
        <v>750.24743853695304</v>
      </c>
      <c r="H112" s="143">
        <v>1714.0023039052401</v>
      </c>
      <c r="I112" s="143">
        <v>142.96785337648399</v>
      </c>
      <c r="J112" s="143">
        <v>1638.50086317453</v>
      </c>
      <c r="K112" s="143">
        <v>17.0510781485671</v>
      </c>
      <c r="L112" s="143">
        <f t="shared" si="22"/>
        <v>31244.023463475762</v>
      </c>
      <c r="M112" s="143">
        <f t="shared" si="19"/>
        <v>7827.9589513719029</v>
      </c>
      <c r="N112" s="143">
        <f t="shared" si="19"/>
        <v>894.20119778684614</v>
      </c>
      <c r="O112" s="143">
        <f t="shared" si="19"/>
        <v>8515.2068451685172</v>
      </c>
      <c r="P112" s="143">
        <f t="shared" si="19"/>
        <v>0</v>
      </c>
      <c r="Q112" s="143">
        <f t="shared" ref="Q112:R115" si="29">Q111+($Q$116-$Q$111)/5</f>
        <v>5.5238722307999994</v>
      </c>
      <c r="R112" s="143">
        <f t="shared" si="29"/>
        <v>4.2738433107999994</v>
      </c>
      <c r="S112" s="150">
        <f t="shared" si="27"/>
        <v>6.1726041322032659</v>
      </c>
      <c r="T112" s="143">
        <f t="shared" si="25"/>
        <v>4.4309091344000047</v>
      </c>
      <c r="U112" s="143">
        <f t="shared" si="23"/>
        <v>5.8236605643070884</v>
      </c>
    </row>
    <row r="113" spans="4:21" x14ac:dyDescent="0.3">
      <c r="D113" s="143">
        <v>2032</v>
      </c>
      <c r="E113" s="143">
        <f>M36</f>
        <v>39152.360980438316</v>
      </c>
      <c r="F113" s="143">
        <f>E114-(F112*$C$61+F111*$C$62+F110*$C$63+F109*$C$64+F108*$C$65+F107*$C$66+F106*$C$67+F105*$C$68+F104*$C$69+F103*$C$70+F102*$C$71+F101*$C$72+F100*$C$73+F99*$C$74+F98*$C$75+F97*$C$76+F96*$C$77+F95*$C$78+F94*$C$79+F93*$C$80+F92*$C$81+F91*$C$82+F90*$C$83+F89*$C$84+F88*$C$85)</f>
        <v>3252.4980808405453</v>
      </c>
      <c r="G113" s="143">
        <v>652.99808910372201</v>
      </c>
      <c r="H113" s="143">
        <v>1662.19477945672</v>
      </c>
      <c r="I113" s="143">
        <v>153.673045950236</v>
      </c>
      <c r="J113" s="143">
        <v>1792.8058249030801</v>
      </c>
      <c r="K113" s="143">
        <v>34.3683204791433</v>
      </c>
      <c r="L113" s="143">
        <f t="shared" si="22"/>
        <v>29331.58080758484</v>
      </c>
      <c r="M113" s="143">
        <f t="shared" si="19"/>
        <v>9471.9733429022908</v>
      </c>
      <c r="N113" s="143">
        <f t="shared" si="19"/>
        <v>1016.4910827968207</v>
      </c>
      <c r="O113" s="143">
        <f t="shared" si="19"/>
        <v>10016.962752831685</v>
      </c>
      <c r="P113" s="143">
        <f t="shared" si="19"/>
        <v>17.0510781485671</v>
      </c>
      <c r="Q113" s="143">
        <f t="shared" si="29"/>
        <v>5.4680755415999993</v>
      </c>
      <c r="R113" s="143">
        <f t="shared" si="29"/>
        <v>4.2180466215999992</v>
      </c>
      <c r="S113" s="150">
        <f t="shared" si="27"/>
        <v>6.1180641640307991</v>
      </c>
      <c r="T113" s="143">
        <f t="shared" si="25"/>
        <v>4.4007130053853567</v>
      </c>
      <c r="U113" s="143">
        <f t="shared" si="23"/>
        <v>5.6988576054767357</v>
      </c>
    </row>
    <row r="114" spans="4:21" x14ac:dyDescent="0.3">
      <c r="D114" s="143">
        <v>2033</v>
      </c>
      <c r="E114" s="143">
        <f t="shared" si="24"/>
        <v>39703.430373281357</v>
      </c>
      <c r="F114" s="143">
        <f t="shared" si="20"/>
        <v>3250.7071650471553</v>
      </c>
      <c r="G114" s="143">
        <v>551.96657069405705</v>
      </c>
      <c r="H114" s="143">
        <v>1603.03135620389</v>
      </c>
      <c r="I114" s="143">
        <v>163.877989534741</v>
      </c>
      <c r="J114" s="143">
        <v>1941.61605111207</v>
      </c>
      <c r="K114" s="143">
        <v>51.746866002567799</v>
      </c>
      <c r="L114" s="143">
        <f t="shared" si="22"/>
        <v>27239.221204351688</v>
      </c>
      <c r="M114" s="143">
        <f t="shared" ref="M114:P131" si="30">H113*$C$60+H112*$C$61+H111*$C$62+H110*$C$63+H109*$C$64+H108*$C$65+H107*$C$66+H106*$C$67+H105*$C$68+H104*$C$69+H103*$C$70+H102*$C$71+H101*$C$72+H100*$C$73+H99*$C$74+H98*$C$75+H97*$C$76+H96*$C$77+H95*$C$78+H94*$C$79+H93*$C$80+H92*$C$81</f>
        <v>11030.216812688066</v>
      </c>
      <c r="N114" s="143">
        <f t="shared" si="30"/>
        <v>1143.4481307027659</v>
      </c>
      <c r="O114" s="143">
        <f t="shared" si="30"/>
        <v>11622.275469064334</v>
      </c>
      <c r="P114" s="143">
        <f t="shared" si="30"/>
        <v>51.418954779932818</v>
      </c>
      <c r="Q114" s="143">
        <f t="shared" si="29"/>
        <v>5.4122788523999992</v>
      </c>
      <c r="R114" s="143">
        <f t="shared" si="29"/>
        <v>4.1622499323999991</v>
      </c>
      <c r="S114" s="150">
        <f t="shared" si="27"/>
        <v>6.0643003621602105</v>
      </c>
      <c r="T114" s="143">
        <f t="shared" si="25"/>
        <v>4.371026983543036</v>
      </c>
      <c r="U114" s="143">
        <f t="shared" si="23"/>
        <v>5.5762562868595973</v>
      </c>
    </row>
    <row r="115" spans="4:21" x14ac:dyDescent="0.3">
      <c r="D115" s="143">
        <v>2034</v>
      </c>
      <c r="E115" s="143">
        <f t="shared" si="24"/>
        <v>40185.581521139335</v>
      </c>
      <c r="F115" s="143">
        <f t="shared" si="20"/>
        <v>3236.8852451954881</v>
      </c>
      <c r="G115" s="143">
        <v>448.70605857631</v>
      </c>
      <c r="H115" s="143">
        <v>1538.40001320243</v>
      </c>
      <c r="I115" s="143">
        <v>173.59371629560499</v>
      </c>
      <c r="J115" s="143">
        <v>2084.7498430707401</v>
      </c>
      <c r="K115" s="143">
        <v>69.031701319432301</v>
      </c>
      <c r="L115" s="143">
        <f t="shared" si="22"/>
        <v>25003.02415100385</v>
      </c>
      <c r="M115" s="143">
        <f t="shared" si="30"/>
        <v>12481.854243599784</v>
      </c>
      <c r="N115" s="143">
        <f t="shared" si="30"/>
        <v>1273.6724003358274</v>
      </c>
      <c r="O115" s="143">
        <f t="shared" si="30"/>
        <v>13313.195620001192</v>
      </c>
      <c r="P115" s="143">
        <f t="shared" si="30"/>
        <v>103.15826982815997</v>
      </c>
      <c r="Q115" s="143">
        <f t="shared" si="29"/>
        <v>5.356482163199999</v>
      </c>
      <c r="R115" s="143">
        <f t="shared" si="29"/>
        <v>4.1064532431999989</v>
      </c>
      <c r="S115" s="150">
        <f t="shared" si="27"/>
        <v>6.0114891673362472</v>
      </c>
      <c r="T115" s="143">
        <f t="shared" si="25"/>
        <v>4.3415539738544551</v>
      </c>
      <c r="U115" s="143">
        <f t="shared" si="23"/>
        <v>5.4554279348073962</v>
      </c>
    </row>
    <row r="116" spans="4:21" x14ac:dyDescent="0.3">
      <c r="D116" s="143">
        <v>2035</v>
      </c>
      <c r="E116" s="143">
        <f t="shared" si="24"/>
        <v>40603.235084255808</v>
      </c>
      <c r="F116" s="143">
        <f t="shared" si="20"/>
        <v>3214.7793782172812</v>
      </c>
      <c r="G116" s="143">
        <v>344.55408169772301</v>
      </c>
      <c r="H116" s="143">
        <v>1470.35571113387</v>
      </c>
      <c r="I116" s="143">
        <v>182.90336797851799</v>
      </c>
      <c r="J116" s="143">
        <v>2222.9743399869999</v>
      </c>
      <c r="K116" s="143">
        <v>86.138520424430794</v>
      </c>
      <c r="L116" s="143">
        <f t="shared" si="22"/>
        <v>22664.572106576823</v>
      </c>
      <c r="M116" s="143">
        <f t="shared" si="30"/>
        <v>13804.956097908638</v>
      </c>
      <c r="N116" s="143">
        <f t="shared" si="30"/>
        <v>1405.8322748747962</v>
      </c>
      <c r="O116" s="143">
        <f t="shared" si="30"/>
        <v>15070.753105582664</v>
      </c>
      <c r="P116" s="143">
        <f t="shared" si="30"/>
        <v>172.14639350296991</v>
      </c>
      <c r="Q116" s="143">
        <f>Q111*0.95</f>
        <v>5.3006854739999998</v>
      </c>
      <c r="R116" s="143">
        <f>R111*0.95</f>
        <v>4.1131579999999994</v>
      </c>
      <c r="S116" s="150">
        <f t="shared" si="27"/>
        <v>5.9598220257705217</v>
      </c>
      <c r="T116" s="143">
        <f t="shared" si="25"/>
        <v>4.3120527082569993</v>
      </c>
      <c r="U116" s="143">
        <f t="shared" si="23"/>
        <v>5.3360853281030902</v>
      </c>
    </row>
    <row r="117" spans="4:21" x14ac:dyDescent="0.3">
      <c r="D117" s="143">
        <v>2036</v>
      </c>
      <c r="E117" s="143">
        <f t="shared" si="24"/>
        <v>40958.518792509392</v>
      </c>
      <c r="F117" s="143">
        <f>E118-(F116*$C$61+F115*$C$62+F114*$C$63+F113*$C$64+F112*$C$65+F111*$C$66+F110*$C$67+F109*$C$68+F108*$C$69+F107*$C$70+F106*$C$71+F105*$C$72+F104*$C$73+F103*$C$74+F102*$C$75+F101*$C$76+F100*$C$77+F99*$C$78+F98*$C$79+F97*$C$80+F96*$C$81+F95*$C$82+F94*$C$83+F93*$C$84+F92*$C$85)</f>
        <v>3196.0352395343652</v>
      </c>
      <c r="G117" s="143">
        <v>287.57243439215603</v>
      </c>
      <c r="H117" s="143">
        <v>1328.8383619353001</v>
      </c>
      <c r="I117" s="143">
        <v>189.03404774916899</v>
      </c>
      <c r="J117" s="143">
        <v>2322.06539072844</v>
      </c>
      <c r="K117" s="143">
        <v>101.496153314879</v>
      </c>
      <c r="L117" s="143">
        <f t="shared" si="22"/>
        <v>20268.264972656878</v>
      </c>
      <c r="M117" s="143">
        <f t="shared" si="30"/>
        <v>14977.30215461146</v>
      </c>
      <c r="N117" s="143">
        <f t="shared" si="30"/>
        <v>1538.7648951989502</v>
      </c>
      <c r="O117" s="143">
        <f t="shared" si="30"/>
        <v>16876.505241928186</v>
      </c>
      <c r="P117" s="143">
        <f t="shared" si="30"/>
        <v>258.12750382781945</v>
      </c>
      <c r="Q117" s="143">
        <f t="shared" ref="Q117:R120" si="31">Q116+($Q$121-$Q$116)/5</f>
        <v>5.2476786192599993</v>
      </c>
      <c r="R117" s="143">
        <f t="shared" si="31"/>
        <v>4.060151145259999</v>
      </c>
      <c r="S117" s="150">
        <f t="shared" si="27"/>
        <v>5.9095464391165633</v>
      </c>
      <c r="T117" s="143">
        <f t="shared" si="25"/>
        <v>4.288413551187773</v>
      </c>
      <c r="U117" s="143">
        <f t="shared" si="23"/>
        <v>5.2206598904162975</v>
      </c>
    </row>
    <row r="118" spans="4:21" x14ac:dyDescent="0.3">
      <c r="D118" s="143">
        <v>2037</v>
      </c>
      <c r="E118" s="143">
        <f t="shared" si="24"/>
        <v>41258.940307481098</v>
      </c>
      <c r="F118" s="143">
        <f t="shared" si="20"/>
        <v>3181.5869539987616</v>
      </c>
      <c r="G118" s="143">
        <v>237.13509811639901</v>
      </c>
      <c r="H118" s="143">
        <v>1215.5150573424601</v>
      </c>
      <c r="I118" s="143">
        <v>198.734181269982</v>
      </c>
      <c r="J118" s="143">
        <v>2464.6034377200799</v>
      </c>
      <c r="K118" s="143">
        <v>118.5675490582</v>
      </c>
      <c r="L118" s="143">
        <f t="shared" si="22"/>
        <v>17905.510627390195</v>
      </c>
      <c r="M118" s="143">
        <f t="shared" si="30"/>
        <v>15905.51564836662</v>
      </c>
      <c r="N118" s="143">
        <f t="shared" si="30"/>
        <v>1668.6424466807835</v>
      </c>
      <c r="O118" s="143">
        <f t="shared" si="30"/>
        <v>18678.23687633665</v>
      </c>
      <c r="P118" s="143">
        <f t="shared" si="30"/>
        <v>359.18922974089787</v>
      </c>
      <c r="Q118" s="143">
        <f t="shared" si="31"/>
        <v>5.1946717645199989</v>
      </c>
      <c r="R118" s="143">
        <f t="shared" si="31"/>
        <v>4.0071442905199985</v>
      </c>
      <c r="S118" s="150">
        <f t="shared" si="27"/>
        <v>5.859451649125953</v>
      </c>
      <c r="T118" s="143">
        <f t="shared" si="25"/>
        <v>4.2643543548731992</v>
      </c>
      <c r="U118" s="143">
        <f t="shared" si="23"/>
        <v>5.1090797211198575</v>
      </c>
    </row>
    <row r="119" spans="4:21" x14ac:dyDescent="0.3">
      <c r="D119" s="143">
        <v>2038</v>
      </c>
      <c r="E119" s="143">
        <f t="shared" si="24"/>
        <v>41508.079599294259</v>
      </c>
      <c r="F119" s="143">
        <f t="shared" si="20"/>
        <v>3173.677325317949</v>
      </c>
      <c r="G119" s="143">
        <v>186.465713292716</v>
      </c>
      <c r="H119" s="143">
        <v>1101.30621536534</v>
      </c>
      <c r="I119" s="143">
        <v>208.348609156404</v>
      </c>
      <c r="J119" s="143">
        <v>2606.1251546252802</v>
      </c>
      <c r="K119" s="143">
        <v>135.611427849248</v>
      </c>
      <c r="L119" s="143">
        <f t="shared" si="22"/>
        <v>15623.845541929995</v>
      </c>
      <c r="M119" s="143">
        <f t="shared" si="30"/>
        <v>16598.668162446822</v>
      </c>
      <c r="N119" s="143">
        <f t="shared" si="30"/>
        <v>1798.5038854414984</v>
      </c>
      <c r="O119" s="143">
        <f t="shared" si="30"/>
        <v>20507.429516029355</v>
      </c>
      <c r="P119" s="143">
        <f t="shared" si="30"/>
        <v>476.75232664462908</v>
      </c>
      <c r="Q119" s="143">
        <f t="shared" si="31"/>
        <v>5.1416649097799985</v>
      </c>
      <c r="R119" s="143">
        <f t="shared" si="31"/>
        <v>3.9541374357799985</v>
      </c>
      <c r="S119" s="150">
        <f t="shared" si="27"/>
        <v>5.8092696111479958</v>
      </c>
      <c r="T119" s="143">
        <f t="shared" si="25"/>
        <v>4.2394859470724224</v>
      </c>
      <c r="U119" s="143">
        <f t="shared" si="23"/>
        <v>5.0006325704170287</v>
      </c>
    </row>
    <row r="120" spans="4:21" x14ac:dyDescent="0.3">
      <c r="D120" s="143">
        <v>2039</v>
      </c>
      <c r="E120" s="143">
        <f t="shared" si="24"/>
        <v>41709.429087313802</v>
      </c>
      <c r="F120" s="143">
        <f t="shared" si="20"/>
        <v>3169.6002651201416</v>
      </c>
      <c r="G120" s="143">
        <v>135.64493309417301</v>
      </c>
      <c r="H120" s="143">
        <v>986.39324959092801</v>
      </c>
      <c r="I120" s="143">
        <v>217.86189205913001</v>
      </c>
      <c r="J120" s="143">
        <v>2746.4035347177301</v>
      </c>
      <c r="K120" s="143">
        <v>152.600549730945</v>
      </c>
      <c r="L120" s="143">
        <f t="shared" si="22"/>
        <v>13459.0069119825</v>
      </c>
      <c r="M120" s="143">
        <f t="shared" si="30"/>
        <v>17039.854395012924</v>
      </c>
      <c r="N120" s="143">
        <f t="shared" si="30"/>
        <v>1927.8787297616993</v>
      </c>
      <c r="O120" s="143">
        <f t="shared" si="30"/>
        <v>22352.81439003631</v>
      </c>
      <c r="P120" s="143">
        <f t="shared" si="30"/>
        <v>610.31809203585942</v>
      </c>
      <c r="Q120" s="143">
        <f t="shared" si="31"/>
        <v>5.088658055039998</v>
      </c>
      <c r="R120" s="143">
        <f t="shared" si="31"/>
        <v>3.9011305810399985</v>
      </c>
      <c r="S120" s="150">
        <f t="shared" si="27"/>
        <v>5.7589747814844623</v>
      </c>
      <c r="T120" s="143">
        <f t="shared" si="25"/>
        <v>4.2137833345457754</v>
      </c>
      <c r="U120" s="143">
        <f t="shared" si="23"/>
        <v>4.8956691976063063</v>
      </c>
    </row>
    <row r="121" spans="4:21" x14ac:dyDescent="0.3">
      <c r="D121" s="143">
        <v>2040</v>
      </c>
      <c r="E121" s="143">
        <f t="shared" si="24"/>
        <v>41864.118345462179</v>
      </c>
      <c r="F121" s="143">
        <f t="shared" si="20"/>
        <v>3137.3390181813229</v>
      </c>
      <c r="G121" s="143">
        <v>84.731720288470399</v>
      </c>
      <c r="H121" s="143">
        <v>959.04470268095304</v>
      </c>
      <c r="I121" s="143">
        <v>227.199381357633</v>
      </c>
      <c r="J121" s="143">
        <v>2796.1467695195201</v>
      </c>
      <c r="K121" s="143">
        <v>169.463440576941</v>
      </c>
      <c r="L121" s="143">
        <f t="shared" si="22"/>
        <v>11440.209862148969</v>
      </c>
      <c r="M121" s="143">
        <f t="shared" si="30"/>
        <v>17218.006780490774</v>
      </c>
      <c r="N121" s="143">
        <f t="shared" si="30"/>
        <v>2056.4164569594527</v>
      </c>
      <c r="O121" s="143">
        <f t="shared" si="30"/>
        <v>24204.942186627883</v>
      </c>
      <c r="P121" s="143">
        <f t="shared" si="30"/>
        <v>759.1360275700481</v>
      </c>
      <c r="Q121" s="143">
        <f>Q116*0.95</f>
        <v>5.0356512002999994</v>
      </c>
      <c r="R121" s="143">
        <f>R116*0.95</f>
        <v>3.9075000999999991</v>
      </c>
      <c r="S121" s="150">
        <f t="shared" si="27"/>
        <v>5.7086972160506066</v>
      </c>
      <c r="T121" s="143">
        <f t="shared" si="25"/>
        <v>4.1871930818256926</v>
      </c>
      <c r="U121" s="143">
        <f t="shared" si="23"/>
        <v>4.7945695567373194</v>
      </c>
    </row>
    <row r="122" spans="4:21" x14ac:dyDescent="0.3">
      <c r="D122" s="143">
        <v>2041</v>
      </c>
      <c r="E122" s="143">
        <f t="shared" si="24"/>
        <v>41943.492461353271</v>
      </c>
      <c r="F122" s="143">
        <f t="shared" si="20"/>
        <v>3142.3863085252669</v>
      </c>
      <c r="G122" s="143">
        <v>75.652968200620293</v>
      </c>
      <c r="H122" s="143">
        <v>908.42371410680096</v>
      </c>
      <c r="I122" s="143">
        <v>234.776694258128</v>
      </c>
      <c r="J122" s="143">
        <v>2799.15982342295</v>
      </c>
      <c r="K122" s="143">
        <v>184.92947782373901</v>
      </c>
      <c r="L122" s="143">
        <f t="shared" si="22"/>
        <v>9588.5681014895999</v>
      </c>
      <c r="M122" s="143">
        <f t="shared" si="30"/>
        <v>17218.147182077948</v>
      </c>
      <c r="N122" s="143">
        <f t="shared" si="30"/>
        <v>2183.7928735233936</v>
      </c>
      <c r="O122" s="143">
        <f t="shared" si="30"/>
        <v>25967.346721528524</v>
      </c>
      <c r="P122" s="143">
        <f t="shared" si="30"/>
        <v>922.12320587632144</v>
      </c>
      <c r="Q122" s="143">
        <f t="shared" ref="Q122:R125" si="32">Q121+($Q$126-$Q$121)/5</f>
        <v>4.9852946882969995</v>
      </c>
      <c r="R122" s="143">
        <f t="shared" si="32"/>
        <v>3.8571435879969993</v>
      </c>
      <c r="S122" s="150">
        <f t="shared" si="27"/>
        <v>5.6589051353085829</v>
      </c>
      <c r="T122" s="143">
        <f t="shared" si="25"/>
        <v>4.1613924113579559</v>
      </c>
      <c r="U122" s="143">
        <f t="shared" si="23"/>
        <v>4.6970418777157317</v>
      </c>
    </row>
    <row r="123" spans="4:21" x14ac:dyDescent="0.3">
      <c r="D123" s="143">
        <v>2042</v>
      </c>
      <c r="E123" s="143">
        <f t="shared" si="24"/>
        <v>41987.285769779912</v>
      </c>
      <c r="F123" s="143">
        <f t="shared" si="20"/>
        <v>3143.5442582348405</v>
      </c>
      <c r="G123" s="143">
        <v>67.090607898176501</v>
      </c>
      <c r="H123" s="143">
        <v>897.33688063810996</v>
      </c>
      <c r="I123" s="143">
        <v>209.65814968180101</v>
      </c>
      <c r="J123" s="143">
        <v>2817.8055317234098</v>
      </c>
      <c r="K123" s="143">
        <v>201.27182369452899</v>
      </c>
      <c r="L123" s="143">
        <f t="shared" si="22"/>
        <v>7957.5391269749698</v>
      </c>
      <c r="M123" s="143">
        <f t="shared" si="30"/>
        <v>17023.743037592158</v>
      </c>
      <c r="N123" s="143">
        <f t="shared" si="30"/>
        <v>2308.2856485051366</v>
      </c>
      <c r="O123" s="143">
        <f t="shared" si="30"/>
        <v>27589.552714202306</v>
      </c>
      <c r="P123" s="143">
        <f t="shared" si="30"/>
        <v>1096.6490774586239</v>
      </c>
      <c r="Q123" s="143">
        <f t="shared" si="32"/>
        <v>4.9349381762939997</v>
      </c>
      <c r="R123" s="143">
        <f t="shared" si="32"/>
        <v>3.8067870759939995</v>
      </c>
      <c r="S123" s="150">
        <f t="shared" si="27"/>
        <v>5.6073783908502284</v>
      </c>
      <c r="T123" s="143">
        <f t="shared" si="25"/>
        <v>4.1334079874021876</v>
      </c>
      <c r="U123" s="143">
        <f t="shared" si="23"/>
        <v>4.6029266085911846</v>
      </c>
    </row>
    <row r="124" spans="4:21" x14ac:dyDescent="0.3">
      <c r="D124" s="143">
        <v>2043</v>
      </c>
      <c r="E124" s="143">
        <f t="shared" si="24"/>
        <v>41996.588627150217</v>
      </c>
      <c r="F124" s="143">
        <f t="shared" si="20"/>
        <v>3140.1419534750676</v>
      </c>
      <c r="G124" s="143">
        <v>58.460013859745096</v>
      </c>
      <c r="H124" s="143">
        <v>860.19734679339194</v>
      </c>
      <c r="I124" s="143">
        <v>208.785763784804</v>
      </c>
      <c r="J124" s="143">
        <v>2831.1349569219401</v>
      </c>
      <c r="K124" s="143">
        <v>217.13719433619599</v>
      </c>
      <c r="L124" s="143">
        <f t="shared" si="22"/>
        <v>6548.8880755314094</v>
      </c>
      <c r="M124" s="143">
        <f t="shared" si="30"/>
        <v>16690.594967687168</v>
      </c>
      <c r="N124" s="143">
        <f t="shared" si="30"/>
        <v>2397.244322112515</v>
      </c>
      <c r="O124" s="143">
        <f t="shared" si="30"/>
        <v>29085.087990396783</v>
      </c>
      <c r="P124" s="143">
        <f t="shared" si="30"/>
        <v>1282.0941648962689</v>
      </c>
      <c r="Q124" s="143">
        <f t="shared" si="32"/>
        <v>4.8845816642909998</v>
      </c>
      <c r="R124" s="143">
        <f t="shared" si="32"/>
        <v>3.7564305639909996</v>
      </c>
      <c r="S124" s="150">
        <f t="shared" si="27"/>
        <v>5.5541320952331104</v>
      </c>
      <c r="T124" s="143">
        <f t="shared" si="25"/>
        <v>4.1024962101417515</v>
      </c>
      <c r="U124" s="143">
        <f t="shared" si="23"/>
        <v>4.5115673121197428</v>
      </c>
    </row>
    <row r="125" spans="4:21" x14ac:dyDescent="0.3">
      <c r="D125" s="143">
        <v>2044</v>
      </c>
      <c r="E125" s="143">
        <f t="shared" si="24"/>
        <v>41973.498334956268</v>
      </c>
      <c r="F125" s="143">
        <f t="shared" si="20"/>
        <v>3129.9199376414617</v>
      </c>
      <c r="G125" s="143">
        <v>49.818634504250198</v>
      </c>
      <c r="H125" s="143">
        <v>822.00746932012703</v>
      </c>
      <c r="I125" s="143">
        <v>207.57764376770899</v>
      </c>
      <c r="J125" s="143">
        <v>2839.6621667422601</v>
      </c>
      <c r="K125" s="143">
        <v>232.48696101983401</v>
      </c>
      <c r="L125" s="143">
        <f t="shared" si="22"/>
        <v>5353.7432725624649</v>
      </c>
      <c r="M125" s="143">
        <f t="shared" si="30"/>
        <v>16217.234049695089</v>
      </c>
      <c r="N125" s="143">
        <f t="shared" si="30"/>
        <v>2475.0727198458644</v>
      </c>
      <c r="O125" s="143">
        <f t="shared" si="30"/>
        <v>30448.554212328127</v>
      </c>
      <c r="P125" s="143">
        <f t="shared" si="30"/>
        <v>1476.277343379885</v>
      </c>
      <c r="Q125" s="143">
        <f t="shared" si="32"/>
        <v>4.834225152288</v>
      </c>
      <c r="R125" s="143">
        <f t="shared" si="32"/>
        <v>3.7060740519879998</v>
      </c>
      <c r="S125" s="150">
        <f t="shared" si="27"/>
        <v>5.499474808589067</v>
      </c>
      <c r="T125" s="143">
        <f t="shared" si="25"/>
        <v>4.0690786378115993</v>
      </c>
      <c r="U125" s="143">
        <f t="shared" si="23"/>
        <v>4.424091475755537</v>
      </c>
    </row>
    <row r="126" spans="4:21" x14ac:dyDescent="0.3">
      <c r="D126" s="143">
        <v>2045</v>
      </c>
      <c r="E126" s="143">
        <f t="shared" si="24"/>
        <v>41918.599656193765</v>
      </c>
      <c r="F126" s="143">
        <f t="shared" si="20"/>
        <v>3115.1124665324242</v>
      </c>
      <c r="G126" s="143">
        <v>41.2198593098136</v>
      </c>
      <c r="H126" s="143">
        <v>783.17732688645799</v>
      </c>
      <c r="I126" s="143">
        <v>206.09929654906799</v>
      </c>
      <c r="J126" s="143">
        <v>2844.17029237714</v>
      </c>
      <c r="K126" s="143">
        <v>247.319155858882</v>
      </c>
      <c r="L126" s="143">
        <f t="shared" si="22"/>
        <v>4354.8989992575162</v>
      </c>
      <c r="M126" s="143">
        <f t="shared" si="30"/>
        <v>15633.097673263281</v>
      </c>
      <c r="N126" s="143">
        <f t="shared" si="30"/>
        <v>2541.6278657419166</v>
      </c>
      <c r="O126" s="143">
        <f t="shared" si="30"/>
        <v>31676.346813258577</v>
      </c>
      <c r="P126" s="143">
        <f t="shared" si="30"/>
        <v>1676.8636392121223</v>
      </c>
      <c r="Q126" s="143">
        <f>Q121*0.95</f>
        <v>4.7838686402849993</v>
      </c>
      <c r="R126" s="143">
        <f>R121*0.95</f>
        <v>3.7121250949999989</v>
      </c>
      <c r="S126" s="150">
        <f t="shared" si="27"/>
        <v>5.4439438605809167</v>
      </c>
      <c r="T126" s="143">
        <f t="shared" si="25"/>
        <v>4.0331919531799576</v>
      </c>
      <c r="U126" s="143">
        <f t="shared" si="23"/>
        <v>4.3405605289505989</v>
      </c>
    </row>
    <row r="127" spans="4:21" x14ac:dyDescent="0.3">
      <c r="D127" s="143">
        <v>2046</v>
      </c>
      <c r="E127" s="143">
        <f t="shared" si="24"/>
        <v>41834.746385756771</v>
      </c>
      <c r="F127" s="143">
        <f>E128-(F126*$C$61+F125*$C$62+F124*$C$63+F123*$C$64+F122*$C$65+F121*$C$66+F120*$C$67+F119*$C$68+F118*$C$69+F117*$C$70+F116*$C$71+F115*$C$72+F114*$C$73+F113*$C$74+F112*$C$75+F111*$C$76+F110*$C$77+F109*$C$78+F108*$C$79+F107*$C$80+F106*$C$81+F105*$C$82+F104*$C$83+F103*$C$84+F102*$C$85)</f>
        <v>3096.0171115761405</v>
      </c>
      <c r="G127" s="143">
        <v>32.690453174353699</v>
      </c>
      <c r="H127" s="143">
        <v>743.70780971654699</v>
      </c>
      <c r="I127" s="143">
        <v>204.31533233971101</v>
      </c>
      <c r="J127" s="143">
        <v>2844.06942616878</v>
      </c>
      <c r="K127" s="143">
        <v>261.52362539482999</v>
      </c>
      <c r="L127" s="143">
        <f t="shared" si="22"/>
        <v>3529.5758523614086</v>
      </c>
      <c r="M127" s="143">
        <f t="shared" si="30"/>
        <v>14970.777093797407</v>
      </c>
      <c r="N127" s="143">
        <f t="shared" si="30"/>
        <v>2596.8951694944844</v>
      </c>
      <c r="O127" s="143">
        <f t="shared" si="30"/>
        <v>32766.924255801678</v>
      </c>
      <c r="P127" s="143">
        <f t="shared" si="30"/>
        <v>1881.5235703113035</v>
      </c>
      <c r="Q127" s="143">
        <f t="shared" ref="Q127:R130" si="33">Q126+($Q$131-$Q$126)/5</f>
        <v>4.7455976911627191</v>
      </c>
      <c r="R127" s="143">
        <f t="shared" si="33"/>
        <v>3.6738541458777187</v>
      </c>
      <c r="S127" s="150">
        <f t="shared" si="27"/>
        <v>5.3882350008102042</v>
      </c>
      <c r="T127" s="143">
        <f t="shared" si="25"/>
        <v>3.9978815583995191</v>
      </c>
      <c r="U127" s="143">
        <f t="shared" si="23"/>
        <v>4.2631390889375638</v>
      </c>
    </row>
    <row r="128" spans="4:21" x14ac:dyDescent="0.3">
      <c r="D128" s="143">
        <v>2047</v>
      </c>
      <c r="E128" s="143">
        <f t="shared" si="24"/>
        <v>41724.434080636151</v>
      </c>
      <c r="F128" s="143">
        <f t="shared" si="20"/>
        <v>3073.0531113339384</v>
      </c>
      <c r="G128" s="143">
        <v>24.3095514448298</v>
      </c>
      <c r="H128" s="143">
        <v>704.97699190006495</v>
      </c>
      <c r="I128" s="143">
        <v>202.57959537358201</v>
      </c>
      <c r="J128" s="143">
        <v>2844.2175190450898</v>
      </c>
      <c r="K128" s="143">
        <v>275.50824970807201</v>
      </c>
      <c r="L128" s="143">
        <f t="shared" si="22"/>
        <v>2852.4068877639124</v>
      </c>
      <c r="M128" s="143">
        <f t="shared" si="30"/>
        <v>14261.711054015117</v>
      </c>
      <c r="N128" s="143">
        <f t="shared" si="30"/>
        <v>2640.8891756667595</v>
      </c>
      <c r="O128" s="143">
        <f t="shared" si="30"/>
        <v>33719.237906239316</v>
      </c>
      <c r="P128" s="143">
        <f t="shared" si="30"/>
        <v>2087.9569921005877</v>
      </c>
      <c r="Q128" s="143">
        <f t="shared" si="33"/>
        <v>4.707326742040439</v>
      </c>
      <c r="R128" s="143">
        <f t="shared" si="33"/>
        <v>3.6355831967554386</v>
      </c>
      <c r="S128" s="150">
        <f t="shared" si="27"/>
        <v>5.3332074105787406</v>
      </c>
      <c r="T128" s="143">
        <f t="shared" si="25"/>
        <v>3.9612679310806578</v>
      </c>
      <c r="U128" s="143">
        <f t="shared" si="23"/>
        <v>4.1899288316440657</v>
      </c>
    </row>
    <row r="129" spans="3:21" x14ac:dyDescent="0.3">
      <c r="D129" s="143">
        <v>2048</v>
      </c>
      <c r="E129" s="143">
        <f t="shared" si="24"/>
        <v>41589.621585438341</v>
      </c>
      <c r="F129" s="143">
        <f t="shared" si="20"/>
        <v>3047.366858500769</v>
      </c>
      <c r="G129" s="143">
        <v>16.061650374279498</v>
      </c>
      <c r="H129" s="143">
        <v>666.55849053259897</v>
      </c>
      <c r="I129" s="143">
        <v>200.770629678494</v>
      </c>
      <c r="J129" s="143">
        <v>2842.9121162474798</v>
      </c>
      <c r="K129" s="143">
        <v>289.10970673703201</v>
      </c>
      <c r="L129" s="143">
        <f t="shared" si="22"/>
        <v>2298.3950557682842</v>
      </c>
      <c r="M129" s="143">
        <f t="shared" si="30"/>
        <v>13535.67912054204</v>
      </c>
      <c r="N129" s="143">
        <f t="shared" si="30"/>
        <v>2674.063235955698</v>
      </c>
      <c r="O129" s="143">
        <f t="shared" si="30"/>
        <v>34538.418790395684</v>
      </c>
      <c r="P129" s="143">
        <f t="shared" si="30"/>
        <v>2294.5259041163949</v>
      </c>
      <c r="Q129" s="143">
        <f t="shared" si="33"/>
        <v>4.6690557929181589</v>
      </c>
      <c r="R129" s="143">
        <f t="shared" si="33"/>
        <v>3.5973122476331585</v>
      </c>
      <c r="S129" s="150">
        <f t="shared" si="27"/>
        <v>5.279540041153985</v>
      </c>
      <c r="T129" s="143">
        <f t="shared" si="25"/>
        <v>3.9235918916459527</v>
      </c>
      <c r="U129" s="143">
        <f t="shared" si="23"/>
        <v>4.1204145468896725</v>
      </c>
    </row>
    <row r="130" spans="3:21" x14ac:dyDescent="0.3">
      <c r="D130" s="143">
        <v>2049</v>
      </c>
      <c r="E130" s="143">
        <f t="shared" si="24"/>
        <v>41432.196061159833</v>
      </c>
      <c r="F130" s="143">
        <f t="shared" si="20"/>
        <v>3018.4330653369252</v>
      </c>
      <c r="G130" s="143">
        <v>0</v>
      </c>
      <c r="H130" s="143">
        <v>636.61889296607501</v>
      </c>
      <c r="I130" s="143">
        <v>198.94340405189899</v>
      </c>
      <c r="J130" s="143">
        <v>2840.9118098611102</v>
      </c>
      <c r="K130" s="143">
        <v>302.39397415888601</v>
      </c>
      <c r="L130" s="143">
        <f t="shared" si="22"/>
        <v>1844.8040068897972</v>
      </c>
      <c r="M130" s="143">
        <f t="shared" si="30"/>
        <v>12816.06099561757</v>
      </c>
      <c r="N130" s="143">
        <f t="shared" si="30"/>
        <v>2696.8701540853681</v>
      </c>
      <c r="O130" s="143">
        <f t="shared" si="30"/>
        <v>35229.283934812825</v>
      </c>
      <c r="P130" s="143">
        <f t="shared" si="30"/>
        <v>2499.7561700295819</v>
      </c>
      <c r="Q130" s="143">
        <f t="shared" si="33"/>
        <v>4.6307848437958787</v>
      </c>
      <c r="R130" s="143">
        <f t="shared" si="33"/>
        <v>3.5590412985108784</v>
      </c>
      <c r="S130" s="150">
        <f t="shared" si="27"/>
        <v>5.2278431616298846</v>
      </c>
      <c r="T130" s="143">
        <f t="shared" si="25"/>
        <v>3.8851792259217728</v>
      </c>
      <c r="U130" s="143">
        <f t="shared" si="23"/>
        <v>4.0541291349535475</v>
      </c>
    </row>
    <row r="131" spans="3:21" x14ac:dyDescent="0.3">
      <c r="D131" s="143">
        <v>2050</v>
      </c>
      <c r="E131" s="143">
        <f>M54</f>
        <v>41252.25958925837</v>
      </c>
      <c r="F131" s="143">
        <v>0</v>
      </c>
      <c r="G131" s="143">
        <v>0</v>
      </c>
      <c r="H131" s="143">
        <v>585.27159633415897</v>
      </c>
      <c r="I131" s="143">
        <v>195.09053211138701</v>
      </c>
      <c r="J131" s="143">
        <v>2809.3036624039701</v>
      </c>
      <c r="K131" s="143">
        <v>312.14485137821799</v>
      </c>
      <c r="L131" s="143">
        <f t="shared" si="22"/>
        <v>1464.2701371742874</v>
      </c>
      <c r="M131" s="143">
        <f t="shared" si="30"/>
        <v>12127.24873065021</v>
      </c>
      <c r="N131" s="143">
        <f t="shared" si="30"/>
        <v>2709.9348062781069</v>
      </c>
      <c r="O131" s="143">
        <f t="shared" si="30"/>
        <v>35798.662927818536</v>
      </c>
      <c r="P131" s="143">
        <f t="shared" si="30"/>
        <v>2702.5848015281481</v>
      </c>
      <c r="Q131" s="143">
        <f>Q126*0.96</f>
        <v>4.5925138946735995</v>
      </c>
      <c r="R131" s="143">
        <f>R126*0.96</f>
        <v>3.5636400911999986</v>
      </c>
      <c r="S131" s="150">
        <f t="shared" si="27"/>
        <v>5.1817649784124642</v>
      </c>
      <c r="T131" s="143">
        <f t="shared" si="25"/>
        <v>3.8462605320244059</v>
      </c>
      <c r="U131" s="143">
        <f t="shared" si="23"/>
        <v>3.9901399098869423</v>
      </c>
    </row>
    <row r="140" spans="3:21" x14ac:dyDescent="0.3">
      <c r="C140" s="143">
        <v>1978</v>
      </c>
      <c r="D140" s="143">
        <v>0</v>
      </c>
      <c r="E140" s="143">
        <v>0</v>
      </c>
      <c r="F140" s="143">
        <v>0</v>
      </c>
      <c r="G140" s="143">
        <v>0</v>
      </c>
      <c r="H140" s="143">
        <v>0</v>
      </c>
      <c r="J140" s="143">
        <f>D140/100</f>
        <v>0</v>
      </c>
      <c r="K140" s="143">
        <f>E140/100</f>
        <v>0</v>
      </c>
      <c r="L140" s="143">
        <f>F140/100</f>
        <v>0</v>
      </c>
      <c r="M140" s="143">
        <f>G140/100</f>
        <v>0</v>
      </c>
      <c r="N140" s="143">
        <f>H140/100</f>
        <v>0</v>
      </c>
    </row>
    <row r="141" spans="3:21" x14ac:dyDescent="0.3">
      <c r="C141" s="143">
        <v>1979</v>
      </c>
      <c r="D141" s="143">
        <v>0</v>
      </c>
      <c r="E141" s="143">
        <v>0</v>
      </c>
      <c r="F141" s="143">
        <v>0</v>
      </c>
      <c r="G141" s="143">
        <v>0</v>
      </c>
      <c r="H141" s="143">
        <v>0</v>
      </c>
      <c r="J141" s="143">
        <f t="shared" ref="J141:N172" si="34">D141/100</f>
        <v>0</v>
      </c>
      <c r="K141" s="143">
        <f t="shared" si="34"/>
        <v>0</v>
      </c>
      <c r="L141" s="143">
        <f t="shared" si="34"/>
        <v>0</v>
      </c>
      <c r="M141" s="143">
        <f t="shared" si="34"/>
        <v>0</v>
      </c>
      <c r="N141" s="143">
        <f t="shared" si="34"/>
        <v>0</v>
      </c>
    </row>
    <row r="142" spans="3:21" x14ac:dyDescent="0.3">
      <c r="C142" s="143">
        <v>1980</v>
      </c>
      <c r="D142" s="143">
        <v>0</v>
      </c>
      <c r="E142" s="143">
        <v>0</v>
      </c>
      <c r="F142" s="143">
        <v>0</v>
      </c>
      <c r="G142" s="143">
        <v>0</v>
      </c>
      <c r="H142" s="143">
        <v>0</v>
      </c>
      <c r="J142" s="143">
        <f t="shared" si="34"/>
        <v>0</v>
      </c>
      <c r="K142" s="143">
        <f t="shared" si="34"/>
        <v>0</v>
      </c>
      <c r="L142" s="143">
        <f t="shared" si="34"/>
        <v>0</v>
      </c>
      <c r="M142" s="143">
        <f t="shared" si="34"/>
        <v>0</v>
      </c>
      <c r="N142" s="143">
        <f t="shared" si="34"/>
        <v>0</v>
      </c>
    </row>
    <row r="143" spans="3:21" x14ac:dyDescent="0.3">
      <c r="C143" s="143">
        <v>1981</v>
      </c>
      <c r="D143" s="143">
        <v>0</v>
      </c>
      <c r="E143" s="143">
        <v>0</v>
      </c>
      <c r="F143" s="143">
        <v>0</v>
      </c>
      <c r="G143" s="143">
        <v>0</v>
      </c>
      <c r="H143" s="143">
        <v>0</v>
      </c>
      <c r="J143" s="143">
        <f t="shared" si="34"/>
        <v>0</v>
      </c>
      <c r="K143" s="143">
        <f t="shared" si="34"/>
        <v>0</v>
      </c>
      <c r="L143" s="143">
        <f t="shared" si="34"/>
        <v>0</v>
      </c>
      <c r="M143" s="143">
        <f t="shared" si="34"/>
        <v>0</v>
      </c>
      <c r="N143" s="143">
        <f t="shared" si="34"/>
        <v>0</v>
      </c>
    </row>
    <row r="144" spans="3:21" x14ac:dyDescent="0.3">
      <c r="C144" s="143">
        <v>1982</v>
      </c>
      <c r="D144" s="143">
        <v>0</v>
      </c>
      <c r="E144" s="143">
        <v>0</v>
      </c>
      <c r="F144" s="143">
        <v>0</v>
      </c>
      <c r="G144" s="143">
        <v>0</v>
      </c>
      <c r="H144" s="143">
        <v>0</v>
      </c>
      <c r="J144" s="143">
        <f t="shared" si="34"/>
        <v>0</v>
      </c>
      <c r="K144" s="143">
        <f t="shared" si="34"/>
        <v>0</v>
      </c>
      <c r="L144" s="143">
        <f t="shared" si="34"/>
        <v>0</v>
      </c>
      <c r="M144" s="143">
        <f t="shared" si="34"/>
        <v>0</v>
      </c>
      <c r="N144" s="143">
        <f t="shared" si="34"/>
        <v>0</v>
      </c>
    </row>
    <row r="145" spans="3:14" x14ac:dyDescent="0.3">
      <c r="C145" s="143">
        <v>1983</v>
      </c>
      <c r="D145" s="143">
        <v>0</v>
      </c>
      <c r="E145" s="143">
        <v>0</v>
      </c>
      <c r="F145" s="143">
        <v>0</v>
      </c>
      <c r="G145" s="143">
        <v>0</v>
      </c>
      <c r="H145" s="143">
        <v>0</v>
      </c>
      <c r="J145" s="143">
        <f t="shared" si="34"/>
        <v>0</v>
      </c>
      <c r="K145" s="143">
        <f t="shared" si="34"/>
        <v>0</v>
      </c>
      <c r="L145" s="143">
        <f t="shared" si="34"/>
        <v>0</v>
      </c>
      <c r="M145" s="143">
        <f t="shared" si="34"/>
        <v>0</v>
      </c>
      <c r="N145" s="143">
        <f t="shared" si="34"/>
        <v>0</v>
      </c>
    </row>
    <row r="146" spans="3:14" x14ac:dyDescent="0.3">
      <c r="C146" s="143">
        <v>1984</v>
      </c>
      <c r="D146" s="143">
        <v>0</v>
      </c>
      <c r="E146" s="143">
        <v>0</v>
      </c>
      <c r="F146" s="143">
        <v>0</v>
      </c>
      <c r="G146" s="143">
        <v>0</v>
      </c>
      <c r="H146" s="143">
        <v>0</v>
      </c>
      <c r="J146" s="143">
        <f t="shared" si="34"/>
        <v>0</v>
      </c>
      <c r="K146" s="143">
        <f t="shared" si="34"/>
        <v>0</v>
      </c>
      <c r="L146" s="143">
        <f t="shared" si="34"/>
        <v>0</v>
      </c>
      <c r="M146" s="143">
        <f t="shared" si="34"/>
        <v>0</v>
      </c>
      <c r="N146" s="143">
        <f t="shared" si="34"/>
        <v>0</v>
      </c>
    </row>
    <row r="147" spans="3:14" x14ac:dyDescent="0.3">
      <c r="C147" s="143">
        <v>1985</v>
      </c>
      <c r="D147" s="143">
        <v>0</v>
      </c>
      <c r="E147" s="143">
        <v>0</v>
      </c>
      <c r="F147" s="143">
        <v>0</v>
      </c>
      <c r="G147" s="143">
        <v>0</v>
      </c>
      <c r="H147" s="143">
        <v>0</v>
      </c>
      <c r="J147" s="143">
        <f t="shared" si="34"/>
        <v>0</v>
      </c>
      <c r="K147" s="143">
        <f t="shared" si="34"/>
        <v>0</v>
      </c>
      <c r="L147" s="143">
        <f t="shared" si="34"/>
        <v>0</v>
      </c>
      <c r="M147" s="143">
        <f t="shared" si="34"/>
        <v>0</v>
      </c>
      <c r="N147" s="143">
        <f t="shared" si="34"/>
        <v>0</v>
      </c>
    </row>
    <row r="148" spans="3:14" x14ac:dyDescent="0.3">
      <c r="C148" s="143">
        <v>1986</v>
      </c>
      <c r="D148" s="143">
        <v>0</v>
      </c>
      <c r="E148" s="143">
        <v>0</v>
      </c>
      <c r="F148" s="143">
        <v>0</v>
      </c>
      <c r="G148" s="143">
        <v>0</v>
      </c>
      <c r="H148" s="143">
        <v>0</v>
      </c>
      <c r="J148" s="143">
        <f t="shared" si="34"/>
        <v>0</v>
      </c>
      <c r="K148" s="143">
        <f t="shared" si="34"/>
        <v>0</v>
      </c>
      <c r="L148" s="143">
        <f t="shared" si="34"/>
        <v>0</v>
      </c>
      <c r="M148" s="143">
        <f t="shared" si="34"/>
        <v>0</v>
      </c>
      <c r="N148" s="143">
        <f t="shared" si="34"/>
        <v>0</v>
      </c>
    </row>
    <row r="149" spans="3:14" x14ac:dyDescent="0.3">
      <c r="C149" s="143">
        <v>1987</v>
      </c>
      <c r="D149" s="143">
        <v>0</v>
      </c>
      <c r="E149" s="143">
        <v>0</v>
      </c>
      <c r="F149" s="143">
        <v>0</v>
      </c>
      <c r="G149" s="143">
        <v>0</v>
      </c>
      <c r="H149" s="143">
        <v>0</v>
      </c>
      <c r="J149" s="143">
        <f t="shared" si="34"/>
        <v>0</v>
      </c>
      <c r="K149" s="143">
        <f t="shared" si="34"/>
        <v>0</v>
      </c>
      <c r="L149" s="143">
        <f t="shared" si="34"/>
        <v>0</v>
      </c>
      <c r="M149" s="143">
        <f t="shared" si="34"/>
        <v>0</v>
      </c>
      <c r="N149" s="143">
        <f t="shared" si="34"/>
        <v>0</v>
      </c>
    </row>
    <row r="150" spans="3:14" x14ac:dyDescent="0.3">
      <c r="C150" s="143">
        <v>1988</v>
      </c>
      <c r="D150" s="143">
        <v>0</v>
      </c>
      <c r="E150" s="143">
        <v>0</v>
      </c>
      <c r="F150" s="143">
        <v>0</v>
      </c>
      <c r="G150" s="143">
        <v>0</v>
      </c>
      <c r="H150" s="143">
        <v>0</v>
      </c>
      <c r="J150" s="143">
        <f t="shared" si="34"/>
        <v>0</v>
      </c>
      <c r="K150" s="143">
        <f t="shared" si="34"/>
        <v>0</v>
      </c>
      <c r="L150" s="143">
        <f t="shared" si="34"/>
        <v>0</v>
      </c>
      <c r="M150" s="143">
        <f t="shared" si="34"/>
        <v>0</v>
      </c>
      <c r="N150" s="143">
        <f t="shared" si="34"/>
        <v>0</v>
      </c>
    </row>
    <row r="151" spans="3:14" x14ac:dyDescent="0.3">
      <c r="C151" s="143">
        <v>1989</v>
      </c>
      <c r="D151" s="143">
        <v>0</v>
      </c>
      <c r="E151" s="143">
        <v>0</v>
      </c>
      <c r="F151" s="143">
        <v>0</v>
      </c>
      <c r="G151" s="143">
        <v>0</v>
      </c>
      <c r="H151" s="143">
        <v>0</v>
      </c>
      <c r="J151" s="143">
        <f t="shared" si="34"/>
        <v>0</v>
      </c>
      <c r="K151" s="143">
        <f t="shared" si="34"/>
        <v>0</v>
      </c>
      <c r="L151" s="143">
        <f t="shared" si="34"/>
        <v>0</v>
      </c>
      <c r="M151" s="143">
        <f t="shared" si="34"/>
        <v>0</v>
      </c>
      <c r="N151" s="143">
        <f t="shared" si="34"/>
        <v>0</v>
      </c>
    </row>
    <row r="152" spans="3:14" x14ac:dyDescent="0.3">
      <c r="C152" s="143">
        <v>1990</v>
      </c>
      <c r="D152" s="143">
        <v>0</v>
      </c>
      <c r="E152" s="143">
        <v>0</v>
      </c>
      <c r="F152" s="143">
        <v>0</v>
      </c>
      <c r="G152" s="143">
        <v>0</v>
      </c>
      <c r="H152" s="143">
        <v>0</v>
      </c>
      <c r="J152" s="143">
        <f t="shared" si="34"/>
        <v>0</v>
      </c>
      <c r="K152" s="143">
        <f t="shared" si="34"/>
        <v>0</v>
      </c>
      <c r="L152" s="143">
        <f t="shared" si="34"/>
        <v>0</v>
      </c>
      <c r="M152" s="143">
        <f t="shared" si="34"/>
        <v>0</v>
      </c>
      <c r="N152" s="143">
        <f t="shared" si="34"/>
        <v>0</v>
      </c>
    </row>
    <row r="153" spans="3:14" x14ac:dyDescent="0.3">
      <c r="C153" s="143">
        <v>1991</v>
      </c>
      <c r="D153" s="143">
        <v>0</v>
      </c>
      <c r="E153" s="143">
        <v>0</v>
      </c>
      <c r="F153" s="143">
        <v>0</v>
      </c>
      <c r="G153" s="143">
        <v>0</v>
      </c>
      <c r="H153" s="143">
        <v>0</v>
      </c>
      <c r="J153" s="143">
        <f t="shared" si="34"/>
        <v>0</v>
      </c>
      <c r="K153" s="143">
        <f t="shared" si="34"/>
        <v>0</v>
      </c>
      <c r="L153" s="143">
        <f t="shared" si="34"/>
        <v>0</v>
      </c>
      <c r="M153" s="143">
        <f t="shared" si="34"/>
        <v>0</v>
      </c>
      <c r="N153" s="143">
        <f t="shared" si="34"/>
        <v>0</v>
      </c>
    </row>
    <row r="154" spans="3:14" x14ac:dyDescent="0.3">
      <c r="C154" s="143">
        <v>1992</v>
      </c>
      <c r="D154" s="143">
        <v>0</v>
      </c>
      <c r="E154" s="143">
        <v>0</v>
      </c>
      <c r="F154" s="143">
        <v>0</v>
      </c>
      <c r="G154" s="143">
        <v>0</v>
      </c>
      <c r="H154" s="143">
        <v>0</v>
      </c>
      <c r="J154" s="143">
        <f t="shared" si="34"/>
        <v>0</v>
      </c>
      <c r="K154" s="143">
        <f t="shared" si="34"/>
        <v>0</v>
      </c>
      <c r="L154" s="143">
        <f t="shared" si="34"/>
        <v>0</v>
      </c>
      <c r="M154" s="143">
        <f t="shared" si="34"/>
        <v>0</v>
      </c>
      <c r="N154" s="143">
        <f t="shared" si="34"/>
        <v>0</v>
      </c>
    </row>
    <row r="155" spans="3:14" x14ac:dyDescent="0.3">
      <c r="C155" s="143">
        <v>1993</v>
      </c>
      <c r="D155" s="143">
        <v>0</v>
      </c>
      <c r="E155" s="143">
        <v>0</v>
      </c>
      <c r="F155" s="143">
        <v>0</v>
      </c>
      <c r="G155" s="143">
        <v>0</v>
      </c>
      <c r="H155" s="143">
        <v>0</v>
      </c>
      <c r="J155" s="143">
        <f t="shared" si="34"/>
        <v>0</v>
      </c>
      <c r="K155" s="143">
        <f t="shared" si="34"/>
        <v>0</v>
      </c>
      <c r="L155" s="143">
        <f t="shared" si="34"/>
        <v>0</v>
      </c>
      <c r="M155" s="143">
        <f t="shared" si="34"/>
        <v>0</v>
      </c>
      <c r="N155" s="143">
        <f t="shared" si="34"/>
        <v>0</v>
      </c>
    </row>
    <row r="156" spans="3:14" x14ac:dyDescent="0.3">
      <c r="C156" s="143">
        <v>1994</v>
      </c>
      <c r="D156" s="143">
        <v>0</v>
      </c>
      <c r="E156" s="143">
        <v>0</v>
      </c>
      <c r="F156" s="143">
        <v>0</v>
      </c>
      <c r="G156" s="143">
        <v>0</v>
      </c>
      <c r="H156" s="143">
        <v>0</v>
      </c>
      <c r="J156" s="143">
        <f t="shared" si="34"/>
        <v>0</v>
      </c>
      <c r="K156" s="143">
        <f t="shared" si="34"/>
        <v>0</v>
      </c>
      <c r="L156" s="143">
        <f t="shared" si="34"/>
        <v>0</v>
      </c>
      <c r="M156" s="143">
        <f t="shared" si="34"/>
        <v>0</v>
      </c>
      <c r="N156" s="143">
        <f t="shared" si="34"/>
        <v>0</v>
      </c>
    </row>
    <row r="157" spans="3:14" x14ac:dyDescent="0.3">
      <c r="C157" s="143">
        <v>1995</v>
      </c>
      <c r="D157" s="143">
        <v>0</v>
      </c>
      <c r="E157" s="143">
        <v>0</v>
      </c>
      <c r="F157" s="143">
        <v>0</v>
      </c>
      <c r="G157" s="143">
        <v>0</v>
      </c>
      <c r="H157" s="143">
        <v>0</v>
      </c>
      <c r="J157" s="143">
        <f t="shared" si="34"/>
        <v>0</v>
      </c>
      <c r="K157" s="143">
        <f t="shared" si="34"/>
        <v>0</v>
      </c>
      <c r="L157" s="143">
        <f t="shared" si="34"/>
        <v>0</v>
      </c>
      <c r="M157" s="143">
        <f t="shared" si="34"/>
        <v>0</v>
      </c>
      <c r="N157" s="143">
        <f t="shared" si="34"/>
        <v>0</v>
      </c>
    </row>
    <row r="158" spans="3:14" x14ac:dyDescent="0.3">
      <c r="C158" s="143">
        <v>1996</v>
      </c>
      <c r="D158" s="143">
        <v>0</v>
      </c>
      <c r="E158" s="143">
        <v>0</v>
      </c>
      <c r="F158" s="143">
        <v>0</v>
      </c>
      <c r="G158" s="143">
        <v>0</v>
      </c>
      <c r="H158" s="143">
        <v>0</v>
      </c>
      <c r="J158" s="143">
        <f t="shared" si="34"/>
        <v>0</v>
      </c>
      <c r="K158" s="143">
        <f t="shared" si="34"/>
        <v>0</v>
      </c>
      <c r="L158" s="143">
        <f t="shared" si="34"/>
        <v>0</v>
      </c>
      <c r="M158" s="143">
        <f t="shared" si="34"/>
        <v>0</v>
      </c>
      <c r="N158" s="143">
        <f t="shared" si="34"/>
        <v>0</v>
      </c>
    </row>
    <row r="159" spans="3:14" x14ac:dyDescent="0.3">
      <c r="C159" s="143">
        <v>1997</v>
      </c>
      <c r="D159" s="143">
        <v>0</v>
      </c>
      <c r="E159" s="143">
        <v>0</v>
      </c>
      <c r="F159" s="143">
        <v>0</v>
      </c>
      <c r="G159" s="143">
        <v>0</v>
      </c>
      <c r="H159" s="143">
        <v>0</v>
      </c>
      <c r="J159" s="143">
        <f t="shared" si="34"/>
        <v>0</v>
      </c>
      <c r="K159" s="143">
        <f t="shared" si="34"/>
        <v>0</v>
      </c>
      <c r="L159" s="143">
        <f t="shared" si="34"/>
        <v>0</v>
      </c>
      <c r="M159" s="143">
        <f t="shared" si="34"/>
        <v>0</v>
      </c>
      <c r="N159" s="143">
        <f t="shared" si="34"/>
        <v>0</v>
      </c>
    </row>
    <row r="160" spans="3:14" x14ac:dyDescent="0.3">
      <c r="C160" s="143">
        <v>1998</v>
      </c>
      <c r="D160" s="143">
        <v>0</v>
      </c>
      <c r="E160" s="143">
        <v>0</v>
      </c>
      <c r="F160" s="143">
        <v>0</v>
      </c>
      <c r="G160" s="143">
        <v>0</v>
      </c>
      <c r="H160" s="143">
        <v>0</v>
      </c>
      <c r="J160" s="143">
        <f t="shared" si="34"/>
        <v>0</v>
      </c>
      <c r="K160" s="143">
        <f t="shared" si="34"/>
        <v>0</v>
      </c>
      <c r="L160" s="143">
        <f t="shared" si="34"/>
        <v>0</v>
      </c>
      <c r="M160" s="143">
        <f t="shared" si="34"/>
        <v>0</v>
      </c>
      <c r="N160" s="143">
        <f t="shared" si="34"/>
        <v>0</v>
      </c>
    </row>
    <row r="161" spans="3:14" x14ac:dyDescent="0.3">
      <c r="C161" s="143">
        <v>1999</v>
      </c>
      <c r="D161" s="143">
        <v>0</v>
      </c>
      <c r="E161" s="143">
        <v>0</v>
      </c>
      <c r="F161" s="143">
        <v>0</v>
      </c>
      <c r="G161" s="143">
        <v>0</v>
      </c>
      <c r="H161" s="143">
        <v>0</v>
      </c>
      <c r="J161" s="143">
        <f t="shared" si="34"/>
        <v>0</v>
      </c>
      <c r="K161" s="143">
        <f t="shared" si="34"/>
        <v>0</v>
      </c>
      <c r="L161" s="143">
        <f t="shared" si="34"/>
        <v>0</v>
      </c>
      <c r="M161" s="143">
        <f t="shared" si="34"/>
        <v>0</v>
      </c>
      <c r="N161" s="143">
        <f t="shared" si="34"/>
        <v>0</v>
      </c>
    </row>
    <row r="162" spans="3:14" x14ac:dyDescent="0.3">
      <c r="C162" s="143">
        <v>2000</v>
      </c>
      <c r="D162" s="143">
        <v>148</v>
      </c>
      <c r="E162" s="143">
        <v>0</v>
      </c>
      <c r="F162" s="143">
        <v>0</v>
      </c>
      <c r="G162" s="143">
        <v>0</v>
      </c>
      <c r="H162" s="143">
        <v>0</v>
      </c>
      <c r="J162" s="143">
        <f t="shared" si="34"/>
        <v>1.48</v>
      </c>
      <c r="K162" s="143">
        <f t="shared" si="34"/>
        <v>0</v>
      </c>
      <c r="L162" s="143">
        <f t="shared" si="34"/>
        <v>0</v>
      </c>
      <c r="M162" s="143">
        <f t="shared" si="34"/>
        <v>0</v>
      </c>
      <c r="N162" s="143">
        <f t="shared" si="34"/>
        <v>0</v>
      </c>
    </row>
    <row r="163" spans="3:14" x14ac:dyDescent="0.3">
      <c r="C163" s="143">
        <v>2001</v>
      </c>
      <c r="D163" s="143">
        <v>361.99999999999898</v>
      </c>
      <c r="E163" s="143">
        <v>0</v>
      </c>
      <c r="F163" s="143">
        <v>0</v>
      </c>
      <c r="G163" s="143">
        <v>0</v>
      </c>
      <c r="H163" s="143">
        <v>0</v>
      </c>
      <c r="J163" s="143">
        <f t="shared" si="34"/>
        <v>3.6199999999999899</v>
      </c>
      <c r="K163" s="143">
        <f t="shared" si="34"/>
        <v>0</v>
      </c>
      <c r="L163" s="143">
        <f t="shared" si="34"/>
        <v>0</v>
      </c>
      <c r="M163" s="143">
        <f t="shared" si="34"/>
        <v>0</v>
      </c>
      <c r="N163" s="143">
        <f t="shared" si="34"/>
        <v>0</v>
      </c>
    </row>
    <row r="164" spans="3:14" x14ac:dyDescent="0.3">
      <c r="C164" s="143">
        <v>2002</v>
      </c>
      <c r="D164" s="143">
        <v>577.99999999999898</v>
      </c>
      <c r="E164" s="143">
        <v>0</v>
      </c>
      <c r="F164" s="143">
        <v>0</v>
      </c>
      <c r="G164" s="143">
        <v>0</v>
      </c>
      <c r="H164" s="143">
        <v>0</v>
      </c>
      <c r="J164" s="143">
        <f t="shared" si="34"/>
        <v>5.7799999999999896</v>
      </c>
      <c r="K164" s="143">
        <f t="shared" si="34"/>
        <v>0</v>
      </c>
      <c r="L164" s="143">
        <f t="shared" si="34"/>
        <v>0</v>
      </c>
      <c r="M164" s="143">
        <f t="shared" si="34"/>
        <v>0</v>
      </c>
      <c r="N164" s="143">
        <f t="shared" si="34"/>
        <v>0</v>
      </c>
    </row>
    <row r="165" spans="3:14" x14ac:dyDescent="0.3">
      <c r="C165" s="143">
        <v>2003</v>
      </c>
      <c r="D165" s="143">
        <v>795.99999999999898</v>
      </c>
      <c r="E165" s="143">
        <v>0</v>
      </c>
      <c r="F165" s="143">
        <v>0</v>
      </c>
      <c r="G165" s="143">
        <v>0</v>
      </c>
      <c r="H165" s="143">
        <v>0</v>
      </c>
      <c r="J165" s="143">
        <f t="shared" si="34"/>
        <v>7.9599999999999902</v>
      </c>
      <c r="K165" s="143">
        <f t="shared" si="34"/>
        <v>0</v>
      </c>
      <c r="L165" s="143">
        <f t="shared" si="34"/>
        <v>0</v>
      </c>
      <c r="M165" s="143">
        <f t="shared" si="34"/>
        <v>0</v>
      </c>
      <c r="N165" s="143">
        <f t="shared" si="34"/>
        <v>0</v>
      </c>
    </row>
    <row r="166" spans="3:14" x14ac:dyDescent="0.3">
      <c r="C166" s="143">
        <v>2004</v>
      </c>
      <c r="D166" s="143">
        <v>1015.54</v>
      </c>
      <c r="E166" s="143">
        <v>0</v>
      </c>
      <c r="F166" s="143">
        <v>0</v>
      </c>
      <c r="G166" s="143">
        <v>0</v>
      </c>
      <c r="H166" s="143">
        <v>0</v>
      </c>
      <c r="J166" s="143">
        <f t="shared" si="34"/>
        <v>10.1554</v>
      </c>
      <c r="K166" s="143">
        <f t="shared" si="34"/>
        <v>0</v>
      </c>
      <c r="L166" s="143">
        <f t="shared" si="34"/>
        <v>0</v>
      </c>
      <c r="M166" s="143">
        <f t="shared" si="34"/>
        <v>0</v>
      </c>
      <c r="N166" s="143">
        <f t="shared" si="34"/>
        <v>0</v>
      </c>
    </row>
    <row r="167" spans="3:14" x14ac:dyDescent="0.3">
      <c r="C167" s="143">
        <v>2005</v>
      </c>
      <c r="D167" s="143">
        <v>1325.44</v>
      </c>
      <c r="E167" s="143">
        <v>0</v>
      </c>
      <c r="F167" s="143">
        <v>0</v>
      </c>
      <c r="G167" s="143">
        <v>0</v>
      </c>
      <c r="H167" s="143">
        <v>0</v>
      </c>
      <c r="J167" s="143">
        <f t="shared" si="34"/>
        <v>13.2544</v>
      </c>
      <c r="K167" s="143">
        <f t="shared" si="34"/>
        <v>0</v>
      </c>
      <c r="L167" s="143">
        <f t="shared" si="34"/>
        <v>0</v>
      </c>
      <c r="M167" s="143">
        <f t="shared" si="34"/>
        <v>0</v>
      </c>
      <c r="N167" s="143">
        <f t="shared" si="34"/>
        <v>0</v>
      </c>
    </row>
    <row r="168" spans="3:14" x14ac:dyDescent="0.3">
      <c r="C168" s="143">
        <v>2006</v>
      </c>
      <c r="D168" s="143">
        <v>1756.18</v>
      </c>
      <c r="E168" s="143">
        <v>0</v>
      </c>
      <c r="F168" s="143">
        <v>0</v>
      </c>
      <c r="G168" s="143">
        <v>0</v>
      </c>
      <c r="H168" s="143">
        <v>0</v>
      </c>
      <c r="J168" s="143">
        <f t="shared" si="34"/>
        <v>17.561800000000002</v>
      </c>
      <c r="K168" s="143">
        <f t="shared" si="34"/>
        <v>0</v>
      </c>
      <c r="L168" s="143">
        <f t="shared" si="34"/>
        <v>0</v>
      </c>
      <c r="M168" s="143">
        <f t="shared" si="34"/>
        <v>0</v>
      </c>
      <c r="N168" s="143">
        <f t="shared" si="34"/>
        <v>0</v>
      </c>
    </row>
    <row r="169" spans="3:14" x14ac:dyDescent="0.3">
      <c r="C169" s="143">
        <v>2007</v>
      </c>
      <c r="D169" s="143">
        <v>2253.27</v>
      </c>
      <c r="E169" s="143">
        <v>0</v>
      </c>
      <c r="F169" s="143">
        <v>0</v>
      </c>
      <c r="G169" s="143">
        <v>0</v>
      </c>
      <c r="H169" s="143">
        <v>0</v>
      </c>
      <c r="J169" s="143">
        <f t="shared" si="34"/>
        <v>22.532699999999998</v>
      </c>
      <c r="K169" s="143">
        <f t="shared" si="34"/>
        <v>0</v>
      </c>
      <c r="L169" s="143">
        <f t="shared" si="34"/>
        <v>0</v>
      </c>
      <c r="M169" s="143">
        <f t="shared" si="34"/>
        <v>0</v>
      </c>
      <c r="N169" s="143">
        <f t="shared" si="34"/>
        <v>0</v>
      </c>
    </row>
    <row r="170" spans="3:14" x14ac:dyDescent="0.3">
      <c r="C170" s="143">
        <v>2008</v>
      </c>
      <c r="D170" s="143">
        <v>2813.96</v>
      </c>
      <c r="E170" s="143">
        <v>0</v>
      </c>
      <c r="F170" s="143">
        <v>0</v>
      </c>
      <c r="G170" s="143">
        <v>0</v>
      </c>
      <c r="H170" s="143">
        <v>0</v>
      </c>
      <c r="J170" s="143">
        <f t="shared" si="34"/>
        <v>28.139600000000002</v>
      </c>
      <c r="K170" s="143">
        <f t="shared" si="34"/>
        <v>0</v>
      </c>
      <c r="L170" s="143">
        <f t="shared" si="34"/>
        <v>0</v>
      </c>
      <c r="M170" s="143">
        <f t="shared" si="34"/>
        <v>0</v>
      </c>
      <c r="N170" s="143">
        <f t="shared" si="34"/>
        <v>0</v>
      </c>
    </row>
    <row r="171" spans="3:14" x14ac:dyDescent="0.3">
      <c r="C171" s="143">
        <v>2009</v>
      </c>
      <c r="D171" s="143">
        <v>3739.65</v>
      </c>
      <c r="E171" s="143">
        <v>0</v>
      </c>
      <c r="F171" s="143">
        <v>0</v>
      </c>
      <c r="G171" s="143">
        <v>0</v>
      </c>
      <c r="H171" s="143">
        <v>0</v>
      </c>
      <c r="J171" s="143">
        <f t="shared" si="34"/>
        <v>37.396500000000003</v>
      </c>
      <c r="K171" s="143">
        <f t="shared" si="34"/>
        <v>0</v>
      </c>
      <c r="L171" s="143">
        <f t="shared" si="34"/>
        <v>0</v>
      </c>
      <c r="M171" s="143">
        <f t="shared" si="34"/>
        <v>0</v>
      </c>
      <c r="N171" s="143">
        <f t="shared" si="34"/>
        <v>0</v>
      </c>
    </row>
    <row r="172" spans="3:14" x14ac:dyDescent="0.3">
      <c r="C172" s="143">
        <v>2010</v>
      </c>
      <c r="D172" s="143">
        <v>4919.16</v>
      </c>
      <c r="E172" s="143">
        <v>0</v>
      </c>
      <c r="F172" s="143">
        <v>0</v>
      </c>
      <c r="G172" s="143">
        <v>0</v>
      </c>
      <c r="H172" s="143">
        <v>0</v>
      </c>
      <c r="J172" s="143">
        <f t="shared" si="34"/>
        <v>49.191600000000001</v>
      </c>
      <c r="K172" s="143">
        <f t="shared" si="34"/>
        <v>0</v>
      </c>
      <c r="L172" s="143">
        <f t="shared" si="34"/>
        <v>0</v>
      </c>
      <c r="M172" s="143">
        <f t="shared" si="34"/>
        <v>0</v>
      </c>
      <c r="N172" s="143">
        <f t="shared" si="34"/>
        <v>0</v>
      </c>
    </row>
    <row r="173" spans="3:14" x14ac:dyDescent="0.3">
      <c r="C173" s="143">
        <v>2011</v>
      </c>
      <c r="D173" s="143">
        <v>6165.14</v>
      </c>
      <c r="E173" s="143">
        <v>0</v>
      </c>
      <c r="F173" s="143">
        <v>0</v>
      </c>
      <c r="G173" s="143">
        <v>0</v>
      </c>
      <c r="H173" s="143">
        <v>0</v>
      </c>
      <c r="J173" s="143">
        <f t="shared" ref="J173:N204" si="35">D173/100</f>
        <v>61.651400000000002</v>
      </c>
      <c r="K173" s="143">
        <f t="shared" si="35"/>
        <v>0</v>
      </c>
      <c r="L173" s="143">
        <f t="shared" si="35"/>
        <v>0</v>
      </c>
      <c r="M173" s="143">
        <f t="shared" si="35"/>
        <v>0</v>
      </c>
      <c r="N173" s="143">
        <f t="shared" si="35"/>
        <v>0</v>
      </c>
    </row>
    <row r="174" spans="3:14" x14ac:dyDescent="0.3">
      <c r="C174" s="143">
        <v>2012</v>
      </c>
      <c r="D174" s="143">
        <v>7574.19</v>
      </c>
      <c r="E174" s="143">
        <v>0</v>
      </c>
      <c r="F174" s="143">
        <v>0</v>
      </c>
      <c r="G174" s="143">
        <v>0</v>
      </c>
      <c r="H174" s="143">
        <v>0</v>
      </c>
      <c r="J174" s="143">
        <f t="shared" si="35"/>
        <v>75.741900000000001</v>
      </c>
      <c r="K174" s="143">
        <f t="shared" si="35"/>
        <v>0</v>
      </c>
      <c r="L174" s="143">
        <f t="shared" si="35"/>
        <v>0</v>
      </c>
      <c r="M174" s="143">
        <f t="shared" si="35"/>
        <v>0</v>
      </c>
      <c r="N174" s="143">
        <f t="shared" si="35"/>
        <v>0</v>
      </c>
    </row>
    <row r="175" spans="3:14" x14ac:dyDescent="0.3">
      <c r="C175" s="143">
        <v>2013</v>
      </c>
      <c r="D175" s="143">
        <v>9144.3400000000092</v>
      </c>
      <c r="E175" s="143">
        <v>0</v>
      </c>
      <c r="F175" s="143">
        <v>0</v>
      </c>
      <c r="G175" s="143">
        <v>0</v>
      </c>
      <c r="H175" s="143">
        <v>0</v>
      </c>
      <c r="J175" s="143">
        <f t="shared" si="35"/>
        <v>91.443400000000096</v>
      </c>
      <c r="K175" s="143">
        <f t="shared" si="35"/>
        <v>0</v>
      </c>
      <c r="L175" s="143">
        <f t="shared" si="35"/>
        <v>0</v>
      </c>
      <c r="M175" s="143">
        <f t="shared" si="35"/>
        <v>0</v>
      </c>
      <c r="N175" s="143">
        <f t="shared" si="35"/>
        <v>0</v>
      </c>
    </row>
    <row r="176" spans="3:14" x14ac:dyDescent="0.3">
      <c r="C176" s="143">
        <v>2014</v>
      </c>
      <c r="D176" s="143">
        <v>10893.8158</v>
      </c>
      <c r="E176" s="143">
        <v>0.30380000000000001</v>
      </c>
      <c r="F176" s="143">
        <v>0</v>
      </c>
      <c r="G176" s="143">
        <v>1.4603999999999999</v>
      </c>
      <c r="H176" s="143">
        <v>0</v>
      </c>
      <c r="J176" s="143">
        <f t="shared" si="35"/>
        <v>108.938158</v>
      </c>
      <c r="K176" s="143">
        <f t="shared" si="35"/>
        <v>3.0380000000000003E-3</v>
      </c>
      <c r="L176" s="143">
        <f t="shared" si="35"/>
        <v>0</v>
      </c>
      <c r="M176" s="143">
        <f t="shared" si="35"/>
        <v>1.4603999999999999E-2</v>
      </c>
      <c r="N176" s="143">
        <f t="shared" si="35"/>
        <v>0</v>
      </c>
    </row>
    <row r="177" spans="3:15" x14ac:dyDescent="0.3">
      <c r="C177" s="143">
        <v>2015</v>
      </c>
      <c r="D177" s="143">
        <v>12690.829545922999</v>
      </c>
      <c r="E177" s="143">
        <v>3.2752920919396602</v>
      </c>
      <c r="F177" s="143">
        <v>0</v>
      </c>
      <c r="G177" s="143">
        <v>5.9651619850845403</v>
      </c>
      <c r="H177" s="143">
        <v>0</v>
      </c>
      <c r="J177" s="143">
        <f t="shared" si="35"/>
        <v>126.90829545922999</v>
      </c>
      <c r="K177" s="143">
        <f t="shared" si="35"/>
        <v>3.2752920919396605E-2</v>
      </c>
      <c r="L177" s="143">
        <f t="shared" si="35"/>
        <v>0</v>
      </c>
      <c r="M177" s="143">
        <f t="shared" si="35"/>
        <v>5.9651619850845404E-2</v>
      </c>
      <c r="N177" s="143">
        <f t="shared" si="35"/>
        <v>0</v>
      </c>
    </row>
    <row r="178" spans="3:15" x14ac:dyDescent="0.3">
      <c r="C178" s="143">
        <v>2016</v>
      </c>
      <c r="D178" s="143">
        <v>14835.4210292359</v>
      </c>
      <c r="E178" s="143">
        <v>8.7840961461573102</v>
      </c>
      <c r="F178" s="143">
        <v>2.7016</v>
      </c>
      <c r="G178" s="143">
        <v>19.533274617969798</v>
      </c>
      <c r="H178" s="143">
        <v>0</v>
      </c>
      <c r="J178" s="143">
        <f t="shared" si="35"/>
        <v>148.354210292359</v>
      </c>
      <c r="K178" s="143">
        <f t="shared" si="35"/>
        <v>8.7840961461573108E-2</v>
      </c>
      <c r="L178" s="143">
        <f t="shared" si="35"/>
        <v>2.7015999999999998E-2</v>
      </c>
      <c r="M178" s="143">
        <f t="shared" si="35"/>
        <v>0.19533274617969798</v>
      </c>
      <c r="N178" s="143">
        <f t="shared" si="35"/>
        <v>0</v>
      </c>
    </row>
    <row r="179" spans="3:15" x14ac:dyDescent="0.3">
      <c r="C179" s="143">
        <v>2017</v>
      </c>
      <c r="D179" s="143">
        <v>16901.227295998098</v>
      </c>
      <c r="E179" s="143">
        <v>21.853579360050698</v>
      </c>
      <c r="F179" s="143">
        <v>7.8836296760506599</v>
      </c>
      <c r="G179" s="143">
        <v>43.805494965801103</v>
      </c>
      <c r="H179" s="143">
        <v>0</v>
      </c>
      <c r="J179" s="143">
        <f t="shared" si="35"/>
        <v>169.01227295998098</v>
      </c>
      <c r="K179" s="143">
        <f t="shared" si="35"/>
        <v>0.21853579360050698</v>
      </c>
      <c r="L179" s="143">
        <f t="shared" si="35"/>
        <v>7.8836296760506602E-2</v>
      </c>
      <c r="M179" s="143">
        <f t="shared" si="35"/>
        <v>0.43805494965801101</v>
      </c>
      <c r="N179" s="143">
        <f t="shared" si="35"/>
        <v>0</v>
      </c>
    </row>
    <row r="180" spans="3:15" x14ac:dyDescent="0.3">
      <c r="C180" s="143">
        <v>2018</v>
      </c>
      <c r="D180" s="143">
        <v>18758.114840658</v>
      </c>
      <c r="E180" s="143">
        <v>39.887589209018103</v>
      </c>
      <c r="F180" s="143">
        <v>14.848440143892599</v>
      </c>
      <c r="G180" s="143">
        <v>92.569129989063299</v>
      </c>
      <c r="H180" s="143">
        <v>0</v>
      </c>
      <c r="J180" s="143">
        <f t="shared" si="35"/>
        <v>187.58114840657998</v>
      </c>
      <c r="K180" s="143">
        <f t="shared" si="35"/>
        <v>0.39887589209018104</v>
      </c>
      <c r="L180" s="143">
        <f t="shared" si="35"/>
        <v>0.14848440143892599</v>
      </c>
      <c r="M180" s="143">
        <f t="shared" si="35"/>
        <v>0.92569129989063303</v>
      </c>
      <c r="N180" s="143">
        <f t="shared" si="35"/>
        <v>0</v>
      </c>
    </row>
    <row r="181" spans="3:15" x14ac:dyDescent="0.3">
      <c r="C181" s="143">
        <v>2019</v>
      </c>
      <c r="D181" s="143">
        <v>22221.257710388199</v>
      </c>
      <c r="E181" s="143">
        <v>69.656345361600103</v>
      </c>
      <c r="F181" s="143">
        <v>34.949870499099298</v>
      </c>
      <c r="G181" s="143">
        <v>164.908054403123</v>
      </c>
      <c r="H181" s="143">
        <v>0</v>
      </c>
      <c r="J181" s="143">
        <f t="shared" si="35"/>
        <v>222.21257710388198</v>
      </c>
      <c r="K181" s="143">
        <f t="shared" si="35"/>
        <v>0.69656345361600103</v>
      </c>
      <c r="L181" s="143">
        <f t="shared" si="35"/>
        <v>0.349498704990993</v>
      </c>
      <c r="M181" s="143">
        <f t="shared" si="35"/>
        <v>1.6490805440312299</v>
      </c>
      <c r="N181" s="143">
        <f t="shared" si="35"/>
        <v>0</v>
      </c>
    </row>
    <row r="182" spans="3:15" x14ac:dyDescent="0.3">
      <c r="C182" s="145">
        <v>2020</v>
      </c>
      <c r="D182" s="145">
        <v>24386.838764208602</v>
      </c>
      <c r="E182" s="145">
        <v>120.268559032149</v>
      </c>
      <c r="F182" s="145">
        <v>55.010517645608097</v>
      </c>
      <c r="G182" s="145">
        <v>236.16240432676699</v>
      </c>
      <c r="H182" s="145">
        <v>0</v>
      </c>
      <c r="I182" s="145"/>
      <c r="J182" s="145">
        <f t="shared" si="35"/>
        <v>243.86838764208602</v>
      </c>
      <c r="K182" s="145">
        <f t="shared" si="35"/>
        <v>1.2026855903214899</v>
      </c>
      <c r="L182" s="145">
        <f t="shared" si="35"/>
        <v>0.55010517645608092</v>
      </c>
      <c r="M182" s="145">
        <f t="shared" si="35"/>
        <v>2.3616240432676698</v>
      </c>
      <c r="N182" s="145">
        <f t="shared" si="35"/>
        <v>0</v>
      </c>
      <c r="O182" s="145"/>
    </row>
    <row r="183" spans="3:15" x14ac:dyDescent="0.3">
      <c r="C183" s="143">
        <v>2021</v>
      </c>
      <c r="D183" s="143">
        <v>26557.236001354398</v>
      </c>
      <c r="E183" s="143">
        <v>189.17457954372301</v>
      </c>
      <c r="F183" s="143">
        <v>83.941425042633298</v>
      </c>
      <c r="G183" s="143">
        <v>391.35123453457101</v>
      </c>
      <c r="H183" s="143">
        <v>0</v>
      </c>
      <c r="J183" s="143">
        <f t="shared" si="35"/>
        <v>265.57236001354397</v>
      </c>
      <c r="K183" s="143">
        <f t="shared" si="35"/>
        <v>1.8917457954372301</v>
      </c>
      <c r="L183" s="143">
        <f t="shared" si="35"/>
        <v>0.839414250426333</v>
      </c>
      <c r="M183" s="143">
        <f t="shared" si="35"/>
        <v>3.9135123453457101</v>
      </c>
      <c r="N183" s="143">
        <f t="shared" si="35"/>
        <v>0</v>
      </c>
    </row>
    <row r="184" spans="3:15" x14ac:dyDescent="0.3">
      <c r="C184" s="143">
        <v>2022</v>
      </c>
      <c r="D184" s="143">
        <v>28499.361315574701</v>
      </c>
      <c r="E184" s="143">
        <v>272.64589383630602</v>
      </c>
      <c r="F184" s="143">
        <v>120.288215673956</v>
      </c>
      <c r="G184" s="143">
        <v>626.12629479888301</v>
      </c>
      <c r="H184" s="143">
        <v>0</v>
      </c>
      <c r="J184" s="143">
        <f t="shared" si="35"/>
        <v>284.99361315574703</v>
      </c>
      <c r="K184" s="143">
        <f t="shared" si="35"/>
        <v>2.7264589383630602</v>
      </c>
      <c r="L184" s="143">
        <f t="shared" si="35"/>
        <v>1.20288215673956</v>
      </c>
      <c r="M184" s="143">
        <f t="shared" si="35"/>
        <v>6.26126294798883</v>
      </c>
      <c r="N184" s="143">
        <f t="shared" si="35"/>
        <v>0</v>
      </c>
    </row>
    <row r="185" spans="3:15" x14ac:dyDescent="0.3">
      <c r="C185" s="143">
        <v>2023</v>
      </c>
      <c r="D185" s="143">
        <v>30368.456177396401</v>
      </c>
      <c r="E185" s="143">
        <v>376.72433859639199</v>
      </c>
      <c r="F185" s="143">
        <v>166.76121914209801</v>
      </c>
      <c r="G185" s="143">
        <v>960.65132078225997</v>
      </c>
      <c r="H185" s="143">
        <v>0</v>
      </c>
      <c r="J185" s="143">
        <f t="shared" si="35"/>
        <v>303.68456177396399</v>
      </c>
      <c r="K185" s="143">
        <f t="shared" si="35"/>
        <v>3.7672433859639201</v>
      </c>
      <c r="L185" s="143">
        <f t="shared" si="35"/>
        <v>1.6676121914209801</v>
      </c>
      <c r="M185" s="143">
        <f t="shared" si="35"/>
        <v>9.6065132078225997</v>
      </c>
      <c r="N185" s="143">
        <f t="shared" si="35"/>
        <v>0</v>
      </c>
    </row>
    <row r="186" spans="3:15" x14ac:dyDescent="0.3">
      <c r="C186" s="143">
        <v>2024</v>
      </c>
      <c r="D186" s="143">
        <v>32127.262501862398</v>
      </c>
      <c r="E186" s="143">
        <v>502.55968168324603</v>
      </c>
      <c r="F186" s="143">
        <v>223.99657896804601</v>
      </c>
      <c r="G186" s="143">
        <v>1403.4607979074401</v>
      </c>
      <c r="H186" s="143">
        <v>0</v>
      </c>
      <c r="J186" s="143">
        <f t="shared" si="35"/>
        <v>321.27262501862401</v>
      </c>
      <c r="K186" s="143">
        <f t="shared" si="35"/>
        <v>5.0255968168324605</v>
      </c>
      <c r="L186" s="143">
        <f t="shared" si="35"/>
        <v>2.2399657896804599</v>
      </c>
      <c r="M186" s="143">
        <f t="shared" si="35"/>
        <v>14.034607979074401</v>
      </c>
      <c r="N186" s="143">
        <f t="shared" si="35"/>
        <v>0</v>
      </c>
    </row>
    <row r="187" spans="3:15" x14ac:dyDescent="0.3">
      <c r="C187" s="143">
        <v>2025</v>
      </c>
      <c r="D187" s="143">
        <v>33508.916966249402</v>
      </c>
      <c r="E187" s="143">
        <v>846.28530818727904</v>
      </c>
      <c r="F187" s="143">
        <v>292.34356169681598</v>
      </c>
      <c r="G187" s="143">
        <v>1994.66048246684</v>
      </c>
      <c r="H187" s="143">
        <v>0</v>
      </c>
      <c r="J187" s="143">
        <f t="shared" si="35"/>
        <v>335.08916966249404</v>
      </c>
      <c r="K187" s="143">
        <f t="shared" si="35"/>
        <v>8.4628530818727903</v>
      </c>
      <c r="L187" s="143">
        <f t="shared" si="35"/>
        <v>2.9234356169681597</v>
      </c>
      <c r="M187" s="143">
        <f t="shared" si="35"/>
        <v>19.946604824668398</v>
      </c>
      <c r="N187" s="143">
        <f t="shared" si="35"/>
        <v>0</v>
      </c>
    </row>
    <row r="188" spans="3:15" x14ac:dyDescent="0.3">
      <c r="C188" s="143">
        <v>2026</v>
      </c>
      <c r="D188" s="143">
        <v>34458.207108500603</v>
      </c>
      <c r="E188" s="143">
        <v>1424.4555298662301</v>
      </c>
      <c r="F188" s="143">
        <v>371.81051649909301</v>
      </c>
      <c r="G188" s="143">
        <v>2740.2944253986898</v>
      </c>
      <c r="H188" s="143">
        <v>0</v>
      </c>
      <c r="J188" s="143">
        <f t="shared" si="35"/>
        <v>344.58207108500602</v>
      </c>
      <c r="K188" s="143">
        <f t="shared" si="35"/>
        <v>14.2445552986623</v>
      </c>
      <c r="L188" s="143">
        <f t="shared" si="35"/>
        <v>3.7181051649909302</v>
      </c>
      <c r="M188" s="143">
        <f t="shared" si="35"/>
        <v>27.402944253986899</v>
      </c>
      <c r="N188" s="143">
        <f t="shared" si="35"/>
        <v>0</v>
      </c>
    </row>
    <row r="189" spans="3:15" x14ac:dyDescent="0.3">
      <c r="C189" s="143">
        <v>2027</v>
      </c>
      <c r="D189" s="143">
        <v>34827.183096454602</v>
      </c>
      <c r="E189" s="143">
        <v>2212.2460578979999</v>
      </c>
      <c r="F189" s="143">
        <v>457.97454046903101</v>
      </c>
      <c r="G189" s="143">
        <v>3602.3219983972999</v>
      </c>
      <c r="H189" s="143">
        <v>0</v>
      </c>
      <c r="J189" s="143">
        <f t="shared" si="35"/>
        <v>348.27183096454604</v>
      </c>
      <c r="K189" s="143">
        <f t="shared" si="35"/>
        <v>22.12246057898</v>
      </c>
      <c r="L189" s="143">
        <f t="shared" si="35"/>
        <v>4.5797454046903106</v>
      </c>
      <c r="M189" s="143">
        <f t="shared" si="35"/>
        <v>36.023219983973</v>
      </c>
      <c r="N189" s="143">
        <f t="shared" si="35"/>
        <v>0</v>
      </c>
    </row>
    <row r="190" spans="3:15" x14ac:dyDescent="0.3">
      <c r="C190" s="143">
        <v>2028</v>
      </c>
      <c r="D190" s="143">
        <v>34706.685666793899</v>
      </c>
      <c r="E190" s="143">
        <v>3245.5364535613899</v>
      </c>
      <c r="F190" s="143">
        <v>554.19752769004299</v>
      </c>
      <c r="G190" s="143">
        <v>4616.4343763557599</v>
      </c>
      <c r="H190" s="143">
        <v>0</v>
      </c>
      <c r="J190" s="143">
        <f t="shared" si="35"/>
        <v>347.06685666793896</v>
      </c>
      <c r="K190" s="143">
        <f t="shared" si="35"/>
        <v>32.455364535613896</v>
      </c>
      <c r="L190" s="143">
        <f t="shared" si="35"/>
        <v>5.5419752769004296</v>
      </c>
      <c r="M190" s="143">
        <f t="shared" si="35"/>
        <v>46.164343763557596</v>
      </c>
      <c r="N190" s="143">
        <f t="shared" si="35"/>
        <v>0</v>
      </c>
    </row>
    <row r="191" spans="3:15" x14ac:dyDescent="0.3">
      <c r="C191" s="143">
        <v>2029</v>
      </c>
      <c r="D191" s="143">
        <v>34074.248023865999</v>
      </c>
      <c r="E191" s="143">
        <v>4527.8750303380803</v>
      </c>
      <c r="F191" s="143">
        <v>659.70472059807798</v>
      </c>
      <c r="G191" s="143">
        <v>5778.9203920657401</v>
      </c>
      <c r="H191" s="143">
        <v>0</v>
      </c>
      <c r="J191" s="143">
        <f t="shared" si="35"/>
        <v>340.74248023865999</v>
      </c>
      <c r="K191" s="143">
        <f t="shared" si="35"/>
        <v>45.278750303380804</v>
      </c>
      <c r="L191" s="143">
        <f t="shared" si="35"/>
        <v>6.5970472059807799</v>
      </c>
      <c r="M191" s="143">
        <f t="shared" si="35"/>
        <v>57.7892039206574</v>
      </c>
      <c r="N191" s="143">
        <f t="shared" si="35"/>
        <v>0</v>
      </c>
    </row>
    <row r="192" spans="3:15" x14ac:dyDescent="0.3">
      <c r="C192" s="143">
        <v>2030</v>
      </c>
      <c r="D192" s="143">
        <v>32919.282213981402</v>
      </c>
      <c r="E192" s="143">
        <v>6057.6833740458997</v>
      </c>
      <c r="F192" s="143">
        <v>773.45970908030802</v>
      </c>
      <c r="G192" s="143">
        <v>7082.2740025925104</v>
      </c>
      <c r="H192" s="143">
        <v>0</v>
      </c>
      <c r="J192" s="143">
        <f t="shared" si="35"/>
        <v>329.19282213981404</v>
      </c>
      <c r="K192" s="143">
        <f t="shared" si="35"/>
        <v>60.576833740458994</v>
      </c>
      <c r="L192" s="143">
        <f t="shared" si="35"/>
        <v>7.7345970908030806</v>
      </c>
      <c r="M192" s="143">
        <f t="shared" si="35"/>
        <v>70.8227400259251</v>
      </c>
      <c r="N192" s="143">
        <f t="shared" si="35"/>
        <v>0</v>
      </c>
    </row>
    <row r="193" spans="3:14" x14ac:dyDescent="0.3">
      <c r="C193" s="143">
        <v>2031</v>
      </c>
      <c r="D193" s="143">
        <v>31244.023463475802</v>
      </c>
      <c r="E193" s="143">
        <v>7827.9589513718902</v>
      </c>
      <c r="F193" s="143">
        <v>894.20119778684602</v>
      </c>
      <c r="G193" s="143">
        <v>8515.20684516851</v>
      </c>
      <c r="H193" s="143">
        <v>0</v>
      </c>
      <c r="J193" s="143">
        <f t="shared" si="35"/>
        <v>312.44023463475804</v>
      </c>
      <c r="K193" s="143">
        <f t="shared" si="35"/>
        <v>78.279589513718904</v>
      </c>
      <c r="L193" s="143">
        <f t="shared" si="35"/>
        <v>8.9420119778684608</v>
      </c>
      <c r="M193" s="143">
        <f t="shared" si="35"/>
        <v>85.152068451685096</v>
      </c>
      <c r="N193" s="143">
        <f t="shared" si="35"/>
        <v>0</v>
      </c>
    </row>
    <row r="194" spans="3:14" x14ac:dyDescent="0.3">
      <c r="C194" s="143">
        <v>2032</v>
      </c>
      <c r="D194" s="143">
        <v>29331.5808075848</v>
      </c>
      <c r="E194" s="143">
        <v>9471.9733429022908</v>
      </c>
      <c r="F194" s="143">
        <v>1016.49108279682</v>
      </c>
      <c r="G194" s="143">
        <v>10016.9627528317</v>
      </c>
      <c r="H194" s="143">
        <v>17.0510781485671</v>
      </c>
      <c r="J194" s="143">
        <f t="shared" si="35"/>
        <v>293.315808075848</v>
      </c>
      <c r="K194" s="143">
        <f t="shared" si="35"/>
        <v>94.719733429022909</v>
      </c>
      <c r="L194" s="143">
        <f t="shared" si="35"/>
        <v>10.1649108279682</v>
      </c>
      <c r="M194" s="143">
        <f t="shared" si="35"/>
        <v>100.16962752831699</v>
      </c>
      <c r="N194" s="143">
        <f t="shared" si="35"/>
        <v>0.170510781485671</v>
      </c>
    </row>
    <row r="195" spans="3:14" x14ac:dyDescent="0.3">
      <c r="C195" s="143">
        <v>2033</v>
      </c>
      <c r="D195" s="143">
        <v>27239.221204351699</v>
      </c>
      <c r="E195" s="143">
        <v>11030.216812688101</v>
      </c>
      <c r="F195" s="143">
        <v>1143.44813070277</v>
      </c>
      <c r="G195" s="143">
        <v>11622.2754690643</v>
      </c>
      <c r="H195" s="143">
        <v>51.418954779932797</v>
      </c>
      <c r="J195" s="143">
        <f t="shared" si="35"/>
        <v>272.39221204351702</v>
      </c>
      <c r="K195" s="143">
        <f t="shared" si="35"/>
        <v>110.302168126881</v>
      </c>
      <c r="L195" s="143">
        <f t="shared" si="35"/>
        <v>11.434481307027699</v>
      </c>
      <c r="M195" s="143">
        <f t="shared" si="35"/>
        <v>116.222754690643</v>
      </c>
      <c r="N195" s="143">
        <f t="shared" si="35"/>
        <v>0.51418954779932802</v>
      </c>
    </row>
    <row r="196" spans="3:14" x14ac:dyDescent="0.3">
      <c r="C196" s="143">
        <v>2034</v>
      </c>
      <c r="D196" s="143">
        <v>25003.024151003799</v>
      </c>
      <c r="E196" s="143">
        <v>12481.854243599801</v>
      </c>
      <c r="F196" s="143">
        <v>1273.6724003358299</v>
      </c>
      <c r="G196" s="143">
        <v>13313.195620001199</v>
      </c>
      <c r="H196" s="143">
        <v>103.15826982816</v>
      </c>
      <c r="J196" s="143">
        <f t="shared" si="35"/>
        <v>250.030241510038</v>
      </c>
      <c r="K196" s="143">
        <f t="shared" si="35"/>
        <v>124.81854243599801</v>
      </c>
      <c r="L196" s="143">
        <f t="shared" si="35"/>
        <v>12.736724003358299</v>
      </c>
      <c r="M196" s="143">
        <f t="shared" si="35"/>
        <v>133.13195620001198</v>
      </c>
      <c r="N196" s="143">
        <f t="shared" si="35"/>
        <v>1.0315826982816001</v>
      </c>
    </row>
    <row r="197" spans="3:14" x14ac:dyDescent="0.3">
      <c r="C197" s="143">
        <v>2035</v>
      </c>
      <c r="D197" s="143">
        <v>22664.572106576801</v>
      </c>
      <c r="E197" s="143">
        <v>13804.9560979086</v>
      </c>
      <c r="F197" s="143">
        <v>1405.8322748748001</v>
      </c>
      <c r="G197" s="143">
        <v>15070.7531055827</v>
      </c>
      <c r="H197" s="143">
        <v>172.14639350297</v>
      </c>
      <c r="J197" s="143">
        <f t="shared" si="35"/>
        <v>226.64572106576802</v>
      </c>
      <c r="K197" s="143">
        <f t="shared" si="35"/>
        <v>138.04956097908601</v>
      </c>
      <c r="L197" s="143">
        <f t="shared" si="35"/>
        <v>14.058322748748001</v>
      </c>
      <c r="M197" s="143">
        <f t="shared" si="35"/>
        <v>150.70753105582699</v>
      </c>
      <c r="N197" s="143">
        <f t="shared" si="35"/>
        <v>1.7214639350297001</v>
      </c>
    </row>
    <row r="198" spans="3:14" x14ac:dyDescent="0.3">
      <c r="C198" s="143">
        <v>2036</v>
      </c>
      <c r="D198" s="143">
        <v>20268.2649726569</v>
      </c>
      <c r="E198" s="143">
        <v>14977.3021546114</v>
      </c>
      <c r="F198" s="143">
        <v>1538.7648951989499</v>
      </c>
      <c r="G198" s="143">
        <v>16876.5052419282</v>
      </c>
      <c r="H198" s="143">
        <v>258.12750382782002</v>
      </c>
      <c r="J198" s="143">
        <f t="shared" si="35"/>
        <v>202.682649726569</v>
      </c>
      <c r="K198" s="143">
        <f t="shared" si="35"/>
        <v>149.77302154611399</v>
      </c>
      <c r="L198" s="143">
        <f t="shared" si="35"/>
        <v>15.387648951989499</v>
      </c>
      <c r="M198" s="143">
        <f t="shared" si="35"/>
        <v>168.765052419282</v>
      </c>
      <c r="N198" s="143">
        <f t="shared" si="35"/>
        <v>2.5812750382782004</v>
      </c>
    </row>
    <row r="199" spans="3:14" x14ac:dyDescent="0.3">
      <c r="C199" s="143">
        <v>2037</v>
      </c>
      <c r="D199" s="143">
        <v>17905.510627390198</v>
      </c>
      <c r="E199" s="143">
        <v>15905.5156483666</v>
      </c>
      <c r="F199" s="143">
        <v>1668.64244668078</v>
      </c>
      <c r="G199" s="143">
        <v>18678.236876336599</v>
      </c>
      <c r="H199" s="143">
        <v>359.18922974089702</v>
      </c>
      <c r="J199" s="143">
        <f t="shared" si="35"/>
        <v>179.05510627390197</v>
      </c>
      <c r="K199" s="143">
        <f t="shared" si="35"/>
        <v>159.055156483666</v>
      </c>
      <c r="L199" s="143">
        <f t="shared" si="35"/>
        <v>16.6864244668078</v>
      </c>
      <c r="M199" s="143">
        <f t="shared" si="35"/>
        <v>186.78236876336598</v>
      </c>
      <c r="N199" s="143">
        <f t="shared" si="35"/>
        <v>3.59189229740897</v>
      </c>
    </row>
    <row r="200" spans="3:14" x14ac:dyDescent="0.3">
      <c r="C200" s="143">
        <v>2038</v>
      </c>
      <c r="D200" s="143">
        <v>15623.845541930001</v>
      </c>
      <c r="E200" s="143">
        <v>16598.6681624468</v>
      </c>
      <c r="F200" s="143">
        <v>1798.5038854415</v>
      </c>
      <c r="G200" s="143">
        <v>20507.429516029399</v>
      </c>
      <c r="H200" s="143">
        <v>476.752326644628</v>
      </c>
      <c r="J200" s="143">
        <f t="shared" si="35"/>
        <v>156.23845541930001</v>
      </c>
      <c r="K200" s="143">
        <f t="shared" si="35"/>
        <v>165.98668162446799</v>
      </c>
      <c r="L200" s="143">
        <f t="shared" si="35"/>
        <v>17.985038854414999</v>
      </c>
      <c r="M200" s="143">
        <f t="shared" si="35"/>
        <v>205.07429516029399</v>
      </c>
      <c r="N200" s="143">
        <f t="shared" si="35"/>
        <v>4.7675232664462799</v>
      </c>
    </row>
    <row r="201" spans="3:14" x14ac:dyDescent="0.3">
      <c r="C201" s="143">
        <v>2039</v>
      </c>
      <c r="D201" s="143">
        <v>13459.0069119825</v>
      </c>
      <c r="E201" s="143">
        <v>17039.854395012899</v>
      </c>
      <c r="F201" s="143">
        <v>1927.8787297617</v>
      </c>
      <c r="G201" s="143">
        <v>22352.814390036299</v>
      </c>
      <c r="H201" s="143">
        <v>610.31809203585794</v>
      </c>
      <c r="J201" s="143">
        <f t="shared" si="35"/>
        <v>134.59006911982499</v>
      </c>
      <c r="K201" s="143">
        <f t="shared" si="35"/>
        <v>170.39854395012898</v>
      </c>
      <c r="L201" s="143">
        <f t="shared" si="35"/>
        <v>19.278787297617001</v>
      </c>
      <c r="M201" s="143">
        <f t="shared" si="35"/>
        <v>223.52814390036301</v>
      </c>
      <c r="N201" s="143">
        <f t="shared" si="35"/>
        <v>6.1031809203585796</v>
      </c>
    </row>
    <row r="202" spans="3:14" x14ac:dyDescent="0.3">
      <c r="C202" s="143">
        <v>2040</v>
      </c>
      <c r="D202" s="143">
        <v>11440.209862149</v>
      </c>
      <c r="E202" s="143">
        <v>17218.006780490799</v>
      </c>
      <c r="F202" s="143">
        <v>2056.41645695945</v>
      </c>
      <c r="G202" s="143">
        <v>24204.942186627901</v>
      </c>
      <c r="H202" s="143">
        <v>759.13602757004696</v>
      </c>
      <c r="J202" s="143">
        <f t="shared" si="35"/>
        <v>114.40209862149</v>
      </c>
      <c r="K202" s="143">
        <f t="shared" si="35"/>
        <v>172.18006780490799</v>
      </c>
      <c r="L202" s="143">
        <f t="shared" si="35"/>
        <v>20.564164569594499</v>
      </c>
      <c r="M202" s="143">
        <f t="shared" si="35"/>
        <v>242.049421866279</v>
      </c>
      <c r="N202" s="143">
        <f t="shared" si="35"/>
        <v>7.5913602757004695</v>
      </c>
    </row>
    <row r="203" spans="3:14" x14ac:dyDescent="0.3">
      <c r="C203" s="143">
        <v>2041</v>
      </c>
      <c r="D203" s="143">
        <v>9588.5681014895999</v>
      </c>
      <c r="E203" s="143">
        <v>17218.147182077901</v>
      </c>
      <c r="F203" s="143">
        <v>2183.79287352339</v>
      </c>
      <c r="G203" s="143">
        <v>25967.346721528502</v>
      </c>
      <c r="H203" s="143">
        <v>922.12320587631996</v>
      </c>
      <c r="J203" s="143">
        <f t="shared" si="35"/>
        <v>95.885681014895994</v>
      </c>
      <c r="K203" s="143">
        <f t="shared" si="35"/>
        <v>172.181471820779</v>
      </c>
      <c r="L203" s="143">
        <f t="shared" si="35"/>
        <v>21.837928735233898</v>
      </c>
      <c r="M203" s="143">
        <f t="shared" si="35"/>
        <v>259.67346721528503</v>
      </c>
      <c r="N203" s="143">
        <f t="shared" si="35"/>
        <v>9.2212320587631993</v>
      </c>
    </row>
    <row r="204" spans="3:14" x14ac:dyDescent="0.3">
      <c r="C204" s="143">
        <v>2042</v>
      </c>
      <c r="D204" s="143">
        <v>7957.5391269749698</v>
      </c>
      <c r="E204" s="143">
        <v>17023.743037592201</v>
      </c>
      <c r="F204" s="143">
        <v>2308.2856485051402</v>
      </c>
      <c r="G204" s="143">
        <v>27589.552714202298</v>
      </c>
      <c r="H204" s="143">
        <v>1096.64907745862</v>
      </c>
      <c r="J204" s="143">
        <f t="shared" si="35"/>
        <v>79.575391269749701</v>
      </c>
      <c r="K204" s="143">
        <f t="shared" si="35"/>
        <v>170.237430375922</v>
      </c>
      <c r="L204" s="143">
        <f t="shared" si="35"/>
        <v>23.082856485051401</v>
      </c>
      <c r="M204" s="143">
        <f t="shared" si="35"/>
        <v>275.89552714202296</v>
      </c>
      <c r="N204" s="143">
        <f t="shared" si="35"/>
        <v>10.9664907745862</v>
      </c>
    </row>
    <row r="205" spans="3:14" x14ac:dyDescent="0.3">
      <c r="C205" s="143">
        <v>2043</v>
      </c>
      <c r="D205" s="143">
        <v>6548.8880755314103</v>
      </c>
      <c r="E205" s="143">
        <v>16690.594967687201</v>
      </c>
      <c r="F205" s="143">
        <v>2397.24432211252</v>
      </c>
      <c r="G205" s="143">
        <v>29085.087990396802</v>
      </c>
      <c r="H205" s="143">
        <v>1282.0941648962701</v>
      </c>
      <c r="J205" s="143">
        <f t="shared" ref="J205:N212" si="36">D205/100</f>
        <v>65.488880755314099</v>
      </c>
      <c r="K205" s="143">
        <f t="shared" si="36"/>
        <v>166.90594967687201</v>
      </c>
      <c r="L205" s="143">
        <f t="shared" si="36"/>
        <v>23.9724432211252</v>
      </c>
      <c r="M205" s="143">
        <f t="shared" si="36"/>
        <v>290.85087990396801</v>
      </c>
      <c r="N205" s="143">
        <f t="shared" si="36"/>
        <v>12.8209416489627</v>
      </c>
    </row>
    <row r="206" spans="3:14" x14ac:dyDescent="0.3">
      <c r="C206" s="143">
        <v>2044</v>
      </c>
      <c r="D206" s="143">
        <v>5353.7432725624703</v>
      </c>
      <c r="E206" s="143">
        <v>16217.2340496951</v>
      </c>
      <c r="F206" s="143">
        <v>2475.0727198458699</v>
      </c>
      <c r="G206" s="143">
        <v>30448.554212328101</v>
      </c>
      <c r="H206" s="143">
        <v>1476.27734337988</v>
      </c>
      <c r="J206" s="143">
        <f t="shared" si="36"/>
        <v>53.537432725624704</v>
      </c>
      <c r="K206" s="143">
        <f t="shared" si="36"/>
        <v>162.17234049695099</v>
      </c>
      <c r="L206" s="143">
        <f t="shared" si="36"/>
        <v>24.750727198458698</v>
      </c>
      <c r="M206" s="143">
        <f t="shared" si="36"/>
        <v>304.48554212328099</v>
      </c>
      <c r="N206" s="143">
        <f t="shared" si="36"/>
        <v>14.762773433798801</v>
      </c>
    </row>
    <row r="207" spans="3:14" x14ac:dyDescent="0.3">
      <c r="C207" s="143">
        <v>2045</v>
      </c>
      <c r="D207" s="143">
        <v>4354.8989992575198</v>
      </c>
      <c r="E207" s="143">
        <v>15633.097673263301</v>
      </c>
      <c r="F207" s="143">
        <v>2541.6278657419198</v>
      </c>
      <c r="G207" s="143">
        <v>31676.346813258599</v>
      </c>
      <c r="H207" s="143">
        <v>1676.86363921212</v>
      </c>
      <c r="J207" s="143">
        <f t="shared" si="36"/>
        <v>43.548989992575201</v>
      </c>
      <c r="K207" s="143">
        <f t="shared" si="36"/>
        <v>156.33097673263302</v>
      </c>
      <c r="L207" s="143">
        <f t="shared" si="36"/>
        <v>25.416278657419198</v>
      </c>
      <c r="M207" s="143">
        <f t="shared" si="36"/>
        <v>316.76346813258601</v>
      </c>
      <c r="N207" s="143">
        <f t="shared" si="36"/>
        <v>16.768636392121198</v>
      </c>
    </row>
    <row r="208" spans="3:14" x14ac:dyDescent="0.3">
      <c r="C208" s="143">
        <v>2046</v>
      </c>
      <c r="D208" s="143">
        <v>3529.5758523614099</v>
      </c>
      <c r="E208" s="143">
        <v>14970.7770937974</v>
      </c>
      <c r="F208" s="143">
        <v>2596.8951694944799</v>
      </c>
      <c r="G208" s="143">
        <v>32766.924255801699</v>
      </c>
      <c r="H208" s="143">
        <v>1881.5235703113001</v>
      </c>
      <c r="J208" s="143">
        <f t="shared" si="36"/>
        <v>35.295758523614097</v>
      </c>
      <c r="K208" s="143">
        <f t="shared" si="36"/>
        <v>149.707770937974</v>
      </c>
      <c r="L208" s="143">
        <f t="shared" si="36"/>
        <v>25.968951694944799</v>
      </c>
      <c r="M208" s="143">
        <f t="shared" si="36"/>
        <v>327.669242558017</v>
      </c>
      <c r="N208" s="143">
        <f t="shared" si="36"/>
        <v>18.815235703113</v>
      </c>
    </row>
    <row r="209" spans="3:14" x14ac:dyDescent="0.3">
      <c r="C209" s="143">
        <v>2047</v>
      </c>
      <c r="D209" s="143">
        <v>2852.4068877639102</v>
      </c>
      <c r="E209" s="143">
        <v>14261.711054015101</v>
      </c>
      <c r="F209" s="143">
        <v>2640.8891756667599</v>
      </c>
      <c r="G209" s="143">
        <v>33719.237906239301</v>
      </c>
      <c r="H209" s="143">
        <v>2087.95699210059</v>
      </c>
      <c r="J209" s="143">
        <f t="shared" si="36"/>
        <v>28.524068877639102</v>
      </c>
      <c r="K209" s="143">
        <f t="shared" si="36"/>
        <v>142.617110540151</v>
      </c>
      <c r="L209" s="143">
        <f t="shared" si="36"/>
        <v>26.4088917566676</v>
      </c>
      <c r="M209" s="143">
        <f t="shared" si="36"/>
        <v>337.192379062393</v>
      </c>
      <c r="N209" s="143">
        <f t="shared" si="36"/>
        <v>20.879569921005899</v>
      </c>
    </row>
    <row r="210" spans="3:14" x14ac:dyDescent="0.3">
      <c r="C210" s="143">
        <v>2048</v>
      </c>
      <c r="D210" s="143">
        <v>2298.3950557682801</v>
      </c>
      <c r="E210" s="143">
        <v>13535.679120542</v>
      </c>
      <c r="F210" s="143">
        <v>2674.0632359556998</v>
      </c>
      <c r="G210" s="143">
        <v>34538.418790395699</v>
      </c>
      <c r="H210" s="143">
        <v>2294.5259041163899</v>
      </c>
      <c r="J210" s="143">
        <f t="shared" si="36"/>
        <v>22.983950557682803</v>
      </c>
      <c r="K210" s="143">
        <f t="shared" si="36"/>
        <v>135.35679120542</v>
      </c>
      <c r="L210" s="143">
        <f t="shared" si="36"/>
        <v>26.740632359556997</v>
      </c>
      <c r="M210" s="143">
        <f t="shared" si="36"/>
        <v>345.38418790395701</v>
      </c>
      <c r="N210" s="143">
        <f t="shared" si="36"/>
        <v>22.945259041163901</v>
      </c>
    </row>
    <row r="211" spans="3:14" x14ac:dyDescent="0.3">
      <c r="C211" s="143">
        <v>2049</v>
      </c>
      <c r="D211" s="143">
        <v>1844.8040068897999</v>
      </c>
      <c r="E211" s="143">
        <v>12816.060995617599</v>
      </c>
      <c r="F211" s="143">
        <v>2696.8701540853699</v>
      </c>
      <c r="G211" s="143">
        <v>35229.283934812804</v>
      </c>
      <c r="H211" s="143">
        <v>2499.7561700295801</v>
      </c>
      <c r="J211" s="143">
        <f t="shared" si="36"/>
        <v>18.448040068897999</v>
      </c>
      <c r="K211" s="143">
        <f t="shared" si="36"/>
        <v>128.16060995617599</v>
      </c>
      <c r="L211" s="143">
        <f t="shared" si="36"/>
        <v>26.968701540853701</v>
      </c>
      <c r="M211" s="143">
        <f t="shared" si="36"/>
        <v>352.29283934812804</v>
      </c>
      <c r="N211" s="143">
        <f t="shared" si="36"/>
        <v>24.997561700295801</v>
      </c>
    </row>
    <row r="212" spans="3:14" x14ac:dyDescent="0.3">
      <c r="C212" s="143">
        <v>2050</v>
      </c>
      <c r="D212" s="143">
        <v>1464.2701371742901</v>
      </c>
      <c r="E212" s="143">
        <v>12127.248730650201</v>
      </c>
      <c r="F212" s="143">
        <v>2709.93480627811</v>
      </c>
      <c r="G212" s="143">
        <v>35798.662927818499</v>
      </c>
      <c r="H212" s="143">
        <v>2702.5848015281499</v>
      </c>
      <c r="J212" s="143">
        <f t="shared" si="36"/>
        <v>14.6427013717429</v>
      </c>
      <c r="K212" s="143">
        <f t="shared" si="36"/>
        <v>121.272487306502</v>
      </c>
      <c r="L212" s="143">
        <f t="shared" si="36"/>
        <v>27.0993480627811</v>
      </c>
      <c r="M212" s="143">
        <f t="shared" si="36"/>
        <v>357.98662927818498</v>
      </c>
      <c r="N212" s="143">
        <f t="shared" si="36"/>
        <v>27.0258480152815</v>
      </c>
    </row>
    <row r="213" spans="3:14" x14ac:dyDescent="0.3">
      <c r="C213" s="143">
        <v>2051</v>
      </c>
    </row>
  </sheetData>
  <phoneticPr fontId="3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960897-1E08-4F4E-BA0D-6906ACF4372D}">
  <dimension ref="A1:F74"/>
  <sheetViews>
    <sheetView topLeftCell="A13" workbookViewId="0">
      <selection activeCell="F43" sqref="F43"/>
    </sheetView>
  </sheetViews>
  <sheetFormatPr defaultColWidth="9" defaultRowHeight="13.5" x14ac:dyDescent="0.3"/>
  <cols>
    <col min="1" max="1" width="9" style="143"/>
    <col min="2" max="2" width="5.265625" style="143" bestFit="1" customWidth="1"/>
    <col min="3" max="3" width="12.73046875" style="143" bestFit="1" customWidth="1"/>
    <col min="4" max="4" width="9" style="143"/>
    <col min="5" max="6" width="12.73046875" style="143" bestFit="1" customWidth="1"/>
    <col min="7" max="16384" width="9" style="143"/>
  </cols>
  <sheetData>
    <row r="1" spans="2:6" x14ac:dyDescent="0.3">
      <c r="E1" s="143" t="s">
        <v>771</v>
      </c>
      <c r="F1" s="143" t="s">
        <v>1104</v>
      </c>
    </row>
    <row r="2" spans="2:6" x14ac:dyDescent="0.3">
      <c r="B2" s="143" t="s">
        <v>1075</v>
      </c>
      <c r="C2" s="143" t="s">
        <v>1120</v>
      </c>
      <c r="D2" s="143">
        <v>1978</v>
      </c>
      <c r="E2" s="143">
        <v>0</v>
      </c>
      <c r="F2" s="143">
        <v>0</v>
      </c>
    </row>
    <row r="3" spans="2:6" x14ac:dyDescent="0.3">
      <c r="B3" s="143">
        <v>0</v>
      </c>
      <c r="C3" s="143">
        <f t="shared" ref="C3:C28" si="0">EXP(-POWER(B3/14,4))</f>
        <v>1</v>
      </c>
      <c r="D3" s="143">
        <v>1979</v>
      </c>
      <c r="E3" s="143">
        <v>0</v>
      </c>
      <c r="F3" s="143">
        <v>0</v>
      </c>
    </row>
    <row r="4" spans="2:6" x14ac:dyDescent="0.3">
      <c r="B4" s="143">
        <v>1</v>
      </c>
      <c r="C4" s="143">
        <f t="shared" si="0"/>
        <v>0.99997396951830742</v>
      </c>
      <c r="D4" s="143">
        <v>1980</v>
      </c>
      <c r="E4" s="143">
        <v>0</v>
      </c>
      <c r="F4" s="143">
        <v>0</v>
      </c>
    </row>
    <row r="5" spans="2:6" x14ac:dyDescent="0.3">
      <c r="B5" s="143">
        <v>2</v>
      </c>
      <c r="C5" s="143">
        <f t="shared" si="0"/>
        <v>0.99958359359335935</v>
      </c>
      <c r="D5" s="143">
        <v>1981</v>
      </c>
      <c r="E5" s="143">
        <v>0</v>
      </c>
      <c r="F5" s="143">
        <v>0</v>
      </c>
    </row>
    <row r="6" spans="2:6" x14ac:dyDescent="0.3">
      <c r="B6" s="143">
        <v>3</v>
      </c>
      <c r="C6" s="143">
        <f t="shared" si="0"/>
        <v>0.99789372485736472</v>
      </c>
      <c r="D6" s="143">
        <v>1982</v>
      </c>
      <c r="E6" s="143">
        <v>0</v>
      </c>
      <c r="F6" s="143">
        <v>0</v>
      </c>
    </row>
    <row r="7" spans="2:6" x14ac:dyDescent="0.3">
      <c r="B7" s="143">
        <v>4</v>
      </c>
      <c r="C7" s="143">
        <f t="shared" si="0"/>
        <v>0.99335826443047615</v>
      </c>
      <c r="D7" s="143">
        <v>1983</v>
      </c>
      <c r="E7" s="143">
        <v>0</v>
      </c>
      <c r="F7" s="143">
        <v>0</v>
      </c>
    </row>
    <row r="8" spans="2:6" x14ac:dyDescent="0.3">
      <c r="B8" s="143">
        <v>5</v>
      </c>
      <c r="C8" s="143">
        <f t="shared" si="0"/>
        <v>0.98386236684310424</v>
      </c>
      <c r="D8" s="143">
        <v>1984</v>
      </c>
      <c r="E8" s="143">
        <v>0</v>
      </c>
      <c r="F8" s="143">
        <v>0</v>
      </c>
    </row>
    <row r="9" spans="2:6" x14ac:dyDescent="0.3">
      <c r="B9" s="143">
        <v>6</v>
      </c>
      <c r="C9" s="143">
        <f t="shared" si="0"/>
        <v>0.96682676796480937</v>
      </c>
      <c r="D9" s="143">
        <v>1985</v>
      </c>
      <c r="E9" s="143">
        <v>0</v>
      </c>
      <c r="F9" s="143">
        <v>0</v>
      </c>
    </row>
    <row r="10" spans="2:6" x14ac:dyDescent="0.3">
      <c r="B10" s="143">
        <v>7</v>
      </c>
      <c r="C10" s="143">
        <f t="shared" si="0"/>
        <v>0.93941306281347581</v>
      </c>
      <c r="D10" s="143">
        <v>1986</v>
      </c>
      <c r="E10" s="143">
        <v>0</v>
      </c>
      <c r="F10" s="143">
        <v>0</v>
      </c>
    </row>
    <row r="11" spans="2:6" x14ac:dyDescent="0.3">
      <c r="B11" s="143">
        <v>8</v>
      </c>
      <c r="C11" s="143">
        <f t="shared" si="0"/>
        <v>0.8988651635086975</v>
      </c>
      <c r="D11" s="143">
        <v>1987</v>
      </c>
      <c r="E11" s="143">
        <v>0</v>
      </c>
      <c r="F11" s="143">
        <v>0</v>
      </c>
    </row>
    <row r="12" spans="2:6" x14ac:dyDescent="0.3">
      <c r="B12" s="143">
        <v>9</v>
      </c>
      <c r="C12" s="143">
        <f t="shared" si="0"/>
        <v>0.84300009082128435</v>
      </c>
      <c r="D12" s="143">
        <v>1988</v>
      </c>
      <c r="E12" s="143">
        <v>0</v>
      </c>
      <c r="F12" s="143">
        <v>0</v>
      </c>
    </row>
    <row r="13" spans="2:6" x14ac:dyDescent="0.3">
      <c r="B13" s="143">
        <v>10</v>
      </c>
      <c r="C13" s="143">
        <f t="shared" si="0"/>
        <v>0.7708139805328339</v>
      </c>
      <c r="D13" s="143">
        <v>1989</v>
      </c>
      <c r="E13" s="143">
        <v>0</v>
      </c>
      <c r="F13" s="143">
        <v>0</v>
      </c>
    </row>
    <row r="14" spans="2:6" x14ac:dyDescent="0.3">
      <c r="B14" s="143">
        <v>11</v>
      </c>
      <c r="C14" s="143">
        <f t="shared" si="0"/>
        <v>0.6830977966158942</v>
      </c>
      <c r="D14" s="143">
        <v>1990</v>
      </c>
      <c r="E14" s="143">
        <v>0</v>
      </c>
      <c r="F14" s="143">
        <v>0</v>
      </c>
    </row>
    <row r="15" spans="2:6" x14ac:dyDescent="0.3">
      <c r="B15" s="143">
        <v>12</v>
      </c>
      <c r="C15" s="143">
        <f t="shared" si="0"/>
        <v>0.5828793308605148</v>
      </c>
      <c r="D15" s="143">
        <v>1991</v>
      </c>
      <c r="E15" s="143">
        <v>0</v>
      </c>
      <c r="F15" s="143">
        <v>0</v>
      </c>
    </row>
    <row r="16" spans="2:6" x14ac:dyDescent="0.3">
      <c r="B16" s="143">
        <v>13</v>
      </c>
      <c r="C16" s="143">
        <f t="shared" si="0"/>
        <v>0.47546297565450046</v>
      </c>
      <c r="D16" s="143">
        <v>1992</v>
      </c>
      <c r="E16" s="143">
        <v>0</v>
      </c>
      <c r="F16" s="143">
        <v>0</v>
      </c>
    </row>
    <row r="17" spans="1:6" x14ac:dyDescent="0.3">
      <c r="B17" s="143">
        <v>14</v>
      </c>
      <c r="C17" s="143">
        <f t="shared" si="0"/>
        <v>0.36787944117144233</v>
      </c>
      <c r="D17" s="143">
        <v>1993</v>
      </c>
      <c r="E17" s="143">
        <v>0</v>
      </c>
      <c r="F17" s="143">
        <v>0</v>
      </c>
    </row>
    <row r="18" spans="1:6" x14ac:dyDescent="0.3">
      <c r="B18" s="143">
        <v>15</v>
      </c>
      <c r="C18" s="143">
        <f t="shared" si="0"/>
        <v>0.26772089241115321</v>
      </c>
      <c r="D18" s="143">
        <v>1994</v>
      </c>
      <c r="E18" s="143">
        <v>0</v>
      </c>
      <c r="F18" s="143">
        <v>0</v>
      </c>
    </row>
    <row r="19" spans="1:6" x14ac:dyDescent="0.3">
      <c r="B19" s="143">
        <v>16</v>
      </c>
      <c r="C19" s="143">
        <f t="shared" si="0"/>
        <v>0.18159872173780683</v>
      </c>
      <c r="D19" s="143">
        <v>1995</v>
      </c>
      <c r="E19" s="143">
        <v>0</v>
      </c>
      <c r="F19" s="143">
        <v>0</v>
      </c>
    </row>
    <row r="20" spans="1:6" x14ac:dyDescent="0.3">
      <c r="B20" s="143">
        <v>17</v>
      </c>
      <c r="C20" s="143">
        <f t="shared" si="0"/>
        <v>0.11370815485168334</v>
      </c>
      <c r="D20" s="143">
        <v>1996</v>
      </c>
      <c r="E20" s="143">
        <v>0</v>
      </c>
      <c r="F20" s="143">
        <v>0</v>
      </c>
    </row>
    <row r="21" spans="1:6" x14ac:dyDescent="0.3">
      <c r="B21" s="143">
        <v>18</v>
      </c>
      <c r="C21" s="143">
        <f t="shared" si="0"/>
        <v>6.5049197425331357E-2</v>
      </c>
      <c r="D21" s="143">
        <v>1997</v>
      </c>
      <c r="E21" s="143">
        <v>0</v>
      </c>
      <c r="F21" s="143">
        <v>0</v>
      </c>
    </row>
    <row r="22" spans="1:6" x14ac:dyDescent="0.3">
      <c r="B22" s="143">
        <v>19</v>
      </c>
      <c r="C22" s="143">
        <f t="shared" si="0"/>
        <v>3.3629132221403346E-2</v>
      </c>
      <c r="D22" s="143">
        <v>1998</v>
      </c>
      <c r="E22" s="143">
        <v>0</v>
      </c>
      <c r="F22" s="143">
        <v>0</v>
      </c>
    </row>
    <row r="23" spans="1:6" x14ac:dyDescent="0.3">
      <c r="B23" s="143">
        <v>20</v>
      </c>
      <c r="C23" s="143">
        <f t="shared" si="0"/>
        <v>1.5530782159999897E-2</v>
      </c>
      <c r="D23" s="143">
        <v>1999</v>
      </c>
      <c r="E23" s="143">
        <v>0</v>
      </c>
      <c r="F23" s="143">
        <v>148</v>
      </c>
    </row>
    <row r="24" spans="1:6" x14ac:dyDescent="0.3">
      <c r="B24" s="143">
        <v>21</v>
      </c>
      <c r="C24" s="143">
        <f t="shared" si="0"/>
        <v>6.329715427485747E-3</v>
      </c>
      <c r="D24" s="143">
        <v>2000</v>
      </c>
      <c r="E24" s="143">
        <f>人均拥有率计算!E81</f>
        <v>148</v>
      </c>
      <c r="F24" s="143">
        <f>$E25-(F23*$C$4+F22*$C$5+F21*$C$6+F20*$C$7+F19*$C$8+F18*$C$9+F17*$C$10+F16*$C$11+F15*$C$12+F14*$C$13+F13*$C$14+F12*$C$15+F11*$C$16+F10*$C$17+F9*$C$18+F8*$C$19+F7*$C$20+F6*$C$21+F5*$C$22+F4*$C$23+F3*$C$24+F2*$C$25)</f>
        <v>214.00385251129049</v>
      </c>
    </row>
    <row r="25" spans="1:6" x14ac:dyDescent="0.3">
      <c r="B25" s="143">
        <v>22</v>
      </c>
      <c r="C25" s="143">
        <f t="shared" si="0"/>
        <v>2.2476368916861901E-3</v>
      </c>
      <c r="D25" s="143">
        <v>2001</v>
      </c>
      <c r="E25" s="143">
        <f>人均拥有率计算!E82</f>
        <v>362</v>
      </c>
      <c r="F25" s="143">
        <f>$E26-(F24*$C$4+F23*$C$5+F22*$C$6+F21*$C$7+F20*$C$8+F19*$C$9+F18*$C$10+F17*$C$11+F16*$C$12+F15*$C$13+F14*$C$14+F13*$C$15+F12*$C$16+F11*$C$17+F10*$C$18+F9*$C$19+F8*$C$20+F7*$C$21+F6*$C$22+F5*$C$23+F4*$C$24+F3*$C$25+F2*C26)</f>
        <v>216.06334626025728</v>
      </c>
    </row>
    <row r="26" spans="1:6" x14ac:dyDescent="0.3">
      <c r="B26" s="143">
        <v>23</v>
      </c>
      <c r="C26" s="143">
        <f t="shared" si="0"/>
        <v>6.8609748278347291E-4</v>
      </c>
      <c r="D26" s="143">
        <v>2002</v>
      </c>
      <c r="E26" s="143">
        <f>人均拥有率计算!E83</f>
        <v>578</v>
      </c>
      <c r="F26" s="143">
        <f>$E27-(F25*$C$4+F24*$C$5+F23*$C$6+F22*$C$7+F21*$C$8+F20*$C$9+F19*$C$10+F18*$C$11+F17*$C$12+F16*$C$13+F15*$C$14+F14*$C$15+F13*$C$16+F12*$C$17+F11*$C$18+F10*$C$19+F9*$C$20+F8*$C$21+F7*$C$22+F6*$C$23+F5*$C$24+F4*$C$25+C26*F3+F2*C27)</f>
        <v>218.33926675777298</v>
      </c>
    </row>
    <row r="27" spans="1:6" x14ac:dyDescent="0.3">
      <c r="B27" s="143">
        <v>24</v>
      </c>
      <c r="C27" s="143">
        <f t="shared" si="0"/>
        <v>1.7752457651832045E-4</v>
      </c>
      <c r="D27" s="143">
        <v>2003</v>
      </c>
      <c r="E27" s="143">
        <f>人均拥有率计算!E84</f>
        <v>796</v>
      </c>
      <c r="F27" s="143">
        <f>$E28-(F26*$C$4+F25*$C$5+F24*$C$6+F23*$C$7+F22*$C$8+F21*$C$9+F20*$C$10+F19*$C$11+F18*$C$12+F17*$C$13+F16*$C$14+F15*$C$15+F14*$C$16+F13*$C$17+F12*$C$18+F11*$C$19+F10*$C$20+F9*$C$21+F8*$C$22+F7*$C$23+F6*$C$24+F5*$C$25+F4*C26+F3*C27+F2*C28)</f>
        <v>220.66291596785061</v>
      </c>
    </row>
    <row r="28" spans="1:6" x14ac:dyDescent="0.3">
      <c r="B28" s="143">
        <v>25</v>
      </c>
      <c r="C28" s="143">
        <f t="shared" si="0"/>
        <v>3.8367905025576718E-5</v>
      </c>
      <c r="D28" s="143">
        <v>2004</v>
      </c>
      <c r="E28" s="143">
        <f>人均拥有率计算!E85</f>
        <v>1015.54</v>
      </c>
      <c r="F28" s="143">
        <f t="shared" ref="F28:F72" si="1">E29-(F27*$C$4+F26*$C$5+F25*$C$6+F24*$C$7+F23*$C$8+F22*$C$9+F21*$C$10+F20*$C$11+F19*$C$12+F18*$C$13+F17*$C$14+F16*$C$15+F15*$C$16+F14*$C$17+F13*$C$18+F12*$C$19+F11*$C$20+F10*$C$21+F9*$C$22+F8*$C$23+F7*$C$24+F6*$C$25+F5*$C$26+F4*$C$27+F3*$C$28)</f>
        <v>312.7320958962448</v>
      </c>
    </row>
    <row r="29" spans="1:6" x14ac:dyDescent="0.3">
      <c r="D29" s="143">
        <v>2005</v>
      </c>
      <c r="E29" s="143">
        <f>人均拥有率计算!E86</f>
        <v>1325.44</v>
      </c>
      <c r="F29" s="143">
        <f t="shared" si="1"/>
        <v>436.7366208151559</v>
      </c>
    </row>
    <row r="30" spans="1:6" x14ac:dyDescent="0.3">
      <c r="A30" s="143" t="s">
        <v>1121</v>
      </c>
      <c r="D30" s="143">
        <v>2006</v>
      </c>
      <c r="E30" s="143">
        <f>人均拥有率计算!E87</f>
        <v>1756.18</v>
      </c>
      <c r="F30" s="143">
        <f t="shared" si="1"/>
        <v>508.34123957337374</v>
      </c>
    </row>
    <row r="31" spans="1:6" x14ac:dyDescent="0.3">
      <c r="D31" s="143">
        <v>2007</v>
      </c>
      <c r="E31" s="143">
        <f>人均拥有率计算!E88</f>
        <v>2253.27</v>
      </c>
      <c r="F31" s="143">
        <f t="shared" si="1"/>
        <v>580.02483137101808</v>
      </c>
    </row>
    <row r="32" spans="1:6" x14ac:dyDescent="0.3">
      <c r="D32" s="143">
        <v>2008</v>
      </c>
      <c r="E32" s="143">
        <f>人均拥有率计算!E89</f>
        <v>2813.96</v>
      </c>
      <c r="F32" s="143">
        <f t="shared" si="1"/>
        <v>956.74342102169294</v>
      </c>
    </row>
    <row r="33" spans="4:6" x14ac:dyDescent="0.3">
      <c r="D33" s="143">
        <v>2009</v>
      </c>
      <c r="E33" s="143">
        <f>人均拥有率计算!E90</f>
        <v>3739.65</v>
      </c>
      <c r="F33" s="143">
        <f t="shared" si="1"/>
        <v>1226.7152489175451</v>
      </c>
    </row>
    <row r="34" spans="4:6" x14ac:dyDescent="0.3">
      <c r="D34" s="143">
        <v>2010</v>
      </c>
      <c r="E34" s="143">
        <f>人均拥有率计算!E91</f>
        <v>4919.16</v>
      </c>
      <c r="F34" s="143">
        <f t="shared" si="1"/>
        <v>1314.5488159389024</v>
      </c>
    </row>
    <row r="35" spans="4:6" x14ac:dyDescent="0.3">
      <c r="D35" s="143">
        <v>2011</v>
      </c>
      <c r="E35" s="143">
        <f>人均拥有率计算!E92</f>
        <v>6165.14</v>
      </c>
      <c r="F35" s="143">
        <f t="shared" si="1"/>
        <v>1504.9965840749792</v>
      </c>
    </row>
    <row r="36" spans="4:6" x14ac:dyDescent="0.3">
      <c r="D36" s="143">
        <v>2012</v>
      </c>
      <c r="E36" s="143">
        <f>人均拥有率计算!E93</f>
        <v>7574.19</v>
      </c>
      <c r="F36" s="143">
        <f t="shared" si="1"/>
        <v>1700.320978784498</v>
      </c>
    </row>
    <row r="37" spans="4:6" x14ac:dyDescent="0.3">
      <c r="D37" s="143">
        <v>2013</v>
      </c>
      <c r="E37" s="143">
        <f>人均拥有率计算!E94</f>
        <v>9144.34</v>
      </c>
      <c r="F37" s="143">
        <f t="shared" si="1"/>
        <v>1923.3822854569789</v>
      </c>
    </row>
    <row r="38" spans="4:6" x14ac:dyDescent="0.3">
      <c r="D38" s="143">
        <v>2014</v>
      </c>
      <c r="E38" s="143">
        <f>人均拥有率计算!E95</f>
        <v>10895.58</v>
      </c>
      <c r="F38" s="143">
        <f>E39-(F37*$C$4+F36*$C$5+F35*$C$6+F34*$C$7+F33*$C$8+F32*$C$9+F31*$C$10+F30*$C$11+F29*$C$12+F28*$C$13+F27*$C$14+F26*$C$15+F25*$C$16+F24*$C$17+F23*$C$18+F22*$C$19+F21*$C$20+F20*$C$21+F19*$C$22+F18*$C$23+F17*$C$24+F16*$C$25+F15*$C$26+F14*$C$27+F13*$C$28)</f>
        <v>2027.435485469261</v>
      </c>
    </row>
    <row r="39" spans="4:6" x14ac:dyDescent="0.3">
      <c r="D39" s="143">
        <v>2015</v>
      </c>
      <c r="E39" s="143">
        <f>人均拥有率计算!E96</f>
        <v>12700.07</v>
      </c>
      <c r="F39" s="143">
        <f t="shared" si="1"/>
        <v>2450.349575684555</v>
      </c>
    </row>
    <row r="40" spans="4:6" x14ac:dyDescent="0.3">
      <c r="D40" s="143">
        <v>2016</v>
      </c>
      <c r="E40" s="143">
        <f>人均拥有率计算!E97</f>
        <v>14866.44</v>
      </c>
      <c r="F40" s="143">
        <f t="shared" si="1"/>
        <v>2465.3155080422493</v>
      </c>
    </row>
    <row r="41" spans="4:6" x14ac:dyDescent="0.3">
      <c r="D41" s="143">
        <v>2017</v>
      </c>
      <c r="E41" s="143">
        <f>人均拥有率计算!E98</f>
        <v>16974.77</v>
      </c>
      <c r="F41" s="143">
        <f t="shared" si="1"/>
        <v>2374.5983272636295</v>
      </c>
    </row>
    <row r="42" spans="4:6" x14ac:dyDescent="0.3">
      <c r="D42" s="143">
        <v>2018</v>
      </c>
      <c r="E42" s="143">
        <f>人均拥有率计算!E99</f>
        <v>18905.419999999998</v>
      </c>
      <c r="F42" s="143">
        <f t="shared" si="1"/>
        <v>4132.1137808077146</v>
      </c>
    </row>
    <row r="43" spans="4:6" x14ac:dyDescent="0.3">
      <c r="D43" s="143">
        <v>2019</v>
      </c>
      <c r="E43" s="143">
        <f>人均拥有率计算!E100</f>
        <v>22490.771980652</v>
      </c>
      <c r="F43" s="143">
        <f t="shared" si="1"/>
        <v>2523.5361626548511</v>
      </c>
    </row>
    <row r="44" spans="4:6" s="145" customFormat="1" x14ac:dyDescent="0.3">
      <c r="D44" s="145">
        <v>2020</v>
      </c>
      <c r="E44" s="143">
        <f>人均拥有率计算!E101</f>
        <v>24347.643229281413</v>
      </c>
      <c r="F44" s="145">
        <f t="shared" si="1"/>
        <v>2587.9603466245608</v>
      </c>
    </row>
    <row r="45" spans="4:6" x14ac:dyDescent="0.3">
      <c r="D45" s="143">
        <v>2021</v>
      </c>
      <c r="E45" s="143">
        <f>人均拥有率计算!E102</f>
        <v>26131.499272219928</v>
      </c>
      <c r="F45" s="143">
        <f>E46-(F44*$C$4+F43*$C$5+F42*$C$6+F41*$C$7+F40*$C$8+F39*$C$9+F38*$C$10+F37*$C$11+F36*$C$12+F35*$C$13+F34*$C$14+F33*$C$15+F32*$C$16+F31*$C$17+F30*$C$18+F29*$C$19+F28*$C$20+F27*$C$21+F26*$C$22+F25*$C$23+F24*$C$24+F23*$C$25+F22*$C$26+F21*$C$27+F20*$C$28)</f>
        <v>2680.5880282402541</v>
      </c>
    </row>
    <row r="46" spans="4:6" x14ac:dyDescent="0.3">
      <c r="D46" s="143">
        <v>2022</v>
      </c>
      <c r="E46" s="143">
        <f>人均拥有率计算!E103</f>
        <v>27853.673802585552</v>
      </c>
      <c r="F46" s="143">
        <f t="shared" si="1"/>
        <v>2773.2440773492017</v>
      </c>
    </row>
    <row r="47" spans="4:6" x14ac:dyDescent="0.3">
      <c r="D47" s="143">
        <v>2023</v>
      </c>
      <c r="E47" s="143">
        <f>人均拥有率计算!E104</f>
        <v>29499.541735336948</v>
      </c>
      <c r="F47" s="143">
        <f t="shared" si="1"/>
        <v>2864.4319535120885</v>
      </c>
    </row>
    <row r="48" spans="4:6" x14ac:dyDescent="0.3">
      <c r="D48" s="143">
        <v>2024</v>
      </c>
      <c r="E48" s="143">
        <f>人均拥有率计算!E105</f>
        <v>31056.486882212412</v>
      </c>
      <c r="F48" s="143">
        <f t="shared" si="1"/>
        <v>2958.6803141411983</v>
      </c>
    </row>
    <row r="49" spans="4:6" x14ac:dyDescent="0.3">
      <c r="D49" s="143">
        <v>2025</v>
      </c>
      <c r="E49" s="143">
        <f>人均拥有率计算!E106</f>
        <v>32520.73733481668</v>
      </c>
      <c r="F49" s="143">
        <f t="shared" si="1"/>
        <v>2944.745011096089</v>
      </c>
    </row>
    <row r="50" spans="4:6" x14ac:dyDescent="0.3">
      <c r="D50" s="143">
        <v>2026</v>
      </c>
      <c r="E50" s="143">
        <f>人均拥有率计算!E107</f>
        <v>33781.929046187252</v>
      </c>
      <c r="F50" s="143">
        <f t="shared" si="1"/>
        <v>3027.8565186186061</v>
      </c>
    </row>
    <row r="51" spans="4:6" x14ac:dyDescent="0.3">
      <c r="D51" s="143">
        <v>2027</v>
      </c>
      <c r="E51" s="143">
        <f>人均拥有率计算!E108</f>
        <v>34939.595628627052</v>
      </c>
      <c r="F51" s="143">
        <f t="shared" si="1"/>
        <v>3108.8908376293184</v>
      </c>
    </row>
    <row r="52" spans="4:6" x14ac:dyDescent="0.3">
      <c r="D52" s="143">
        <v>2028</v>
      </c>
      <c r="E52" s="143">
        <f>人均拥有率计算!E109</f>
        <v>35998.711913410691</v>
      </c>
      <c r="F52" s="143">
        <f>E53-(F51*$C$4+F50*$C$5+F49*$C$6+F48*$C$7+F47*$C$8+F46*$C$9+F45*$C$10+F44*$C$11+F43*$C$12+F42*$C$13+F41*$C$14+F40*$C$15+F39*$C$16+F38*$C$17+F37*$C$18+F36*$C$19+F35*$C$20+F34*$C$21+F33*$C$22+F32*$C$23+F31*$C$24+F30*$C$25+F29*$C$26+F28*$C$27+F27*$C$28)</f>
        <v>3179.5632376532594</v>
      </c>
    </row>
    <row r="53" spans="4:6" x14ac:dyDescent="0.3">
      <c r="D53" s="143">
        <v>2029</v>
      </c>
      <c r="E53" s="143">
        <f>人均拥有率计算!E110</f>
        <v>36960.43653470587</v>
      </c>
      <c r="F53" s="143">
        <f t="shared" si="1"/>
        <v>3236.9424306987858</v>
      </c>
    </row>
    <row r="54" spans="4:6" x14ac:dyDescent="0.3">
      <c r="D54" s="143">
        <v>2030</v>
      </c>
      <c r="E54" s="143">
        <f>人均拥有率计算!E111</f>
        <v>37827.273616582417</v>
      </c>
      <c r="F54" s="143">
        <f t="shared" si="1"/>
        <v>3203.8378358744012</v>
      </c>
    </row>
    <row r="55" spans="4:6" x14ac:dyDescent="0.3">
      <c r="D55" s="143">
        <v>2031</v>
      </c>
      <c r="E55" s="143">
        <f>人均拥有率计算!E112</f>
        <v>38528.272827619076</v>
      </c>
      <c r="F55" s="143">
        <f t="shared" si="1"/>
        <v>3237.5719775151447</v>
      </c>
    </row>
    <row r="56" spans="4:6" x14ac:dyDescent="0.3">
      <c r="D56" s="143">
        <v>2032</v>
      </c>
      <c r="E56" s="143">
        <f>人均拥有率计算!E113</f>
        <v>39152.360980438316</v>
      </c>
      <c r="F56" s="143">
        <f>E57-(F55*$C$4+F54*$C$5+F53*$C$6+F52*$C$7+F51*$C$8+F50*$C$9+F49*$C$10+F48*$C$11+F47*$C$12+F46*$C$13+F45*$C$14+F44*$C$15+F43*$C$16+F42*$C$17+F41*$C$18+F40*$C$19+F39*$C$20+F38*$C$21+F37*$C$22+F36*$C$23+F35*$C$24+F34*$C$25+F33*$C$26+F32*$C$27+F31*$C$28)</f>
        <v>3252.4980808405453</v>
      </c>
    </row>
    <row r="57" spans="4:6" x14ac:dyDescent="0.3">
      <c r="D57" s="143">
        <v>2033</v>
      </c>
      <c r="E57" s="143">
        <f>人均拥有率计算!E114</f>
        <v>39703.430373281357</v>
      </c>
      <c r="F57" s="143">
        <f t="shared" si="1"/>
        <v>3250.7071650471553</v>
      </c>
    </row>
    <row r="58" spans="4:6" x14ac:dyDescent="0.3">
      <c r="D58" s="143">
        <v>2034</v>
      </c>
      <c r="E58" s="143">
        <f>人均拥有率计算!E115</f>
        <v>40185.581521139335</v>
      </c>
      <c r="F58" s="143">
        <f t="shared" si="1"/>
        <v>3236.8852451954881</v>
      </c>
    </row>
    <row r="59" spans="4:6" x14ac:dyDescent="0.3">
      <c r="D59" s="143">
        <v>2035</v>
      </c>
      <c r="E59" s="143">
        <f>人均拥有率计算!E116</f>
        <v>40603.235084255808</v>
      </c>
      <c r="F59" s="143">
        <f t="shared" si="1"/>
        <v>3214.7793782172812</v>
      </c>
    </row>
    <row r="60" spans="4:6" x14ac:dyDescent="0.3">
      <c r="D60" s="143">
        <v>2036</v>
      </c>
      <c r="E60" s="143">
        <f>人均拥有率计算!E117</f>
        <v>40958.518792509392</v>
      </c>
      <c r="F60" s="143">
        <f t="shared" si="1"/>
        <v>3196.0352395343652</v>
      </c>
    </row>
    <row r="61" spans="4:6" x14ac:dyDescent="0.3">
      <c r="D61" s="143">
        <v>2037</v>
      </c>
      <c r="E61" s="143">
        <f>人均拥有率计算!E118</f>
        <v>41258.940307481098</v>
      </c>
      <c r="F61" s="143">
        <f t="shared" si="1"/>
        <v>3181.5869539987616</v>
      </c>
    </row>
    <row r="62" spans="4:6" x14ac:dyDescent="0.3">
      <c r="D62" s="143">
        <v>2038</v>
      </c>
      <c r="E62" s="143">
        <f>人均拥有率计算!E119</f>
        <v>41508.079599294259</v>
      </c>
      <c r="F62" s="143">
        <f>E63-(F61*$C$4+F60*$C$5+F59*$C$6+F58*$C$7+F57*$C$8+F56*$C$9+F55*$C$10+F54*$C$11+F53*$C$12+F52*$C$13+F51*$C$14+F50*$C$15+F49*$C$16+F48*$C$17+F47*$C$18+F46*$C$19+F45*$C$20+F44*$C$21+F43*$C$22+F42*$C$23+F41*$C$24+F40*$C$25+F39*$C$26+F38*$C$27+F37*$C$28)</f>
        <v>3173.677325317949</v>
      </c>
    </row>
    <row r="63" spans="4:6" x14ac:dyDescent="0.3">
      <c r="D63" s="143">
        <v>2039</v>
      </c>
      <c r="E63" s="143">
        <f>人均拥有率计算!E120</f>
        <v>41709.429087313802</v>
      </c>
      <c r="F63" s="143">
        <f t="shared" si="1"/>
        <v>3169.6002651201416</v>
      </c>
    </row>
    <row r="64" spans="4:6" x14ac:dyDescent="0.3">
      <c r="D64" s="143">
        <v>2040</v>
      </c>
      <c r="E64" s="143">
        <f>人均拥有率计算!E121</f>
        <v>41864.118345462179</v>
      </c>
      <c r="F64" s="143">
        <f t="shared" si="1"/>
        <v>3137.3390181813229</v>
      </c>
    </row>
    <row r="65" spans="4:6" x14ac:dyDescent="0.3">
      <c r="D65" s="143">
        <v>2041</v>
      </c>
      <c r="E65" s="143">
        <f>人均拥有率计算!E122</f>
        <v>41943.492461353271</v>
      </c>
      <c r="F65" s="143">
        <f t="shared" si="1"/>
        <v>3142.3863085252669</v>
      </c>
    </row>
    <row r="66" spans="4:6" x14ac:dyDescent="0.3">
      <c r="D66" s="143">
        <v>2042</v>
      </c>
      <c r="E66" s="143">
        <f>人均拥有率计算!E123</f>
        <v>41987.285769779912</v>
      </c>
      <c r="F66" s="143">
        <f t="shared" si="1"/>
        <v>3143.5442582348405</v>
      </c>
    </row>
    <row r="67" spans="4:6" x14ac:dyDescent="0.3">
      <c r="D67" s="143">
        <v>2043</v>
      </c>
      <c r="E67" s="143">
        <f>人均拥有率计算!E124</f>
        <v>41996.588627150217</v>
      </c>
      <c r="F67" s="143">
        <f t="shared" si="1"/>
        <v>3140.1419534750676</v>
      </c>
    </row>
    <row r="68" spans="4:6" x14ac:dyDescent="0.3">
      <c r="D68" s="143">
        <v>2044</v>
      </c>
      <c r="E68" s="143">
        <f>人均拥有率计算!E125</f>
        <v>41973.498334956268</v>
      </c>
      <c r="F68" s="143">
        <f t="shared" si="1"/>
        <v>3129.9199376414617</v>
      </c>
    </row>
    <row r="69" spans="4:6" x14ac:dyDescent="0.3">
      <c r="D69" s="143">
        <v>2045</v>
      </c>
      <c r="E69" s="143">
        <f>人均拥有率计算!E126</f>
        <v>41918.599656193765</v>
      </c>
      <c r="F69" s="143">
        <f t="shared" si="1"/>
        <v>3115.1124665324242</v>
      </c>
    </row>
    <row r="70" spans="4:6" x14ac:dyDescent="0.3">
      <c r="D70" s="143">
        <v>2046</v>
      </c>
      <c r="E70" s="143">
        <f>人均拥有率计算!E127</f>
        <v>41834.746385756771</v>
      </c>
      <c r="F70" s="143">
        <f t="shared" si="1"/>
        <v>3096.0171115761405</v>
      </c>
    </row>
    <row r="71" spans="4:6" x14ac:dyDescent="0.3">
      <c r="D71" s="143">
        <v>2047</v>
      </c>
      <c r="E71" s="143">
        <f>人均拥有率计算!E128</f>
        <v>41724.434080636151</v>
      </c>
      <c r="F71" s="143">
        <f t="shared" si="1"/>
        <v>3073.0531113339384</v>
      </c>
    </row>
    <row r="72" spans="4:6" x14ac:dyDescent="0.3">
      <c r="D72" s="143">
        <v>2048</v>
      </c>
      <c r="E72" s="143">
        <f>人均拥有率计算!E129</f>
        <v>41589.621585438341</v>
      </c>
      <c r="F72" s="143">
        <f t="shared" si="1"/>
        <v>3047.366858500769</v>
      </c>
    </row>
    <row r="73" spans="4:6" x14ac:dyDescent="0.3">
      <c r="D73" s="143">
        <v>2049</v>
      </c>
      <c r="E73" s="143">
        <f>人均拥有率计算!E130</f>
        <v>41432.196061159833</v>
      </c>
      <c r="F73" s="143">
        <f>E74-(F72*$C$4+F71*$C$5+F70*$C$6+F69*$C$7+F68*$C$8+F67*$C$9+F66*$C$10+F65*$C$11+F64*$C$12+F63*$C$13+F62*$C$14+F61*$C$15+F60*$C$16+F59*$C$17+F58*$C$18+F57*$C$19+F56*$C$20+F55*$C$21+F54*$C$22+F53*$C$23+F52*$C$24+F51*$C$25+F50*$C$26+F49*$C$27+F48*$C$28)</f>
        <v>3018.4330653369252</v>
      </c>
    </row>
    <row r="74" spans="4:6" x14ac:dyDescent="0.3">
      <c r="D74" s="143">
        <v>2050</v>
      </c>
      <c r="E74" s="143">
        <f>人均拥有率计算!E131</f>
        <v>41252.25958925837</v>
      </c>
      <c r="F74" s="143">
        <v>0</v>
      </c>
    </row>
  </sheetData>
  <phoneticPr fontId="3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4C04CD-7C2D-4C63-9F50-DCF467BF6E15}">
  <sheetPr>
    <tabColor rgb="FFFF0000"/>
  </sheetPr>
  <dimension ref="A1:J74"/>
  <sheetViews>
    <sheetView topLeftCell="A55" workbookViewId="0">
      <selection activeCell="F77" sqref="F77"/>
    </sheetView>
  </sheetViews>
  <sheetFormatPr defaultColWidth="9" defaultRowHeight="13.5" x14ac:dyDescent="0.3"/>
  <cols>
    <col min="1" max="1" width="9" style="143"/>
    <col min="2" max="2" width="5.265625" style="143" bestFit="1" customWidth="1"/>
    <col min="3" max="3" width="12.73046875" style="143" bestFit="1" customWidth="1"/>
    <col min="4" max="4" width="9" style="143"/>
    <col min="5" max="6" width="12.73046875" style="143" bestFit="1" customWidth="1"/>
    <col min="7" max="7" width="15.1328125" style="151" bestFit="1" customWidth="1"/>
    <col min="8" max="8" width="19.265625" style="143" bestFit="1" customWidth="1"/>
    <col min="9" max="9" width="21.3984375" style="143" bestFit="1" customWidth="1"/>
    <col min="10" max="10" width="17.265625" style="152" bestFit="1" customWidth="1"/>
    <col min="11" max="12" width="12.73046875" style="143" customWidth="1"/>
    <col min="13" max="16384" width="9" style="143"/>
  </cols>
  <sheetData>
    <row r="1" spans="1:10" x14ac:dyDescent="0.3">
      <c r="A1" s="143" t="s">
        <v>1122</v>
      </c>
      <c r="E1" s="143" t="s">
        <v>1123</v>
      </c>
      <c r="F1" s="143" t="s">
        <v>1124</v>
      </c>
      <c r="G1" s="151" t="s">
        <v>1125</v>
      </c>
      <c r="H1" s="143" t="s">
        <v>1126</v>
      </c>
      <c r="I1" s="143" t="s">
        <v>1127</v>
      </c>
      <c r="J1" s="152" t="s">
        <v>1128</v>
      </c>
    </row>
    <row r="2" spans="1:10" x14ac:dyDescent="0.3">
      <c r="B2" s="143" t="s">
        <v>1075</v>
      </c>
      <c r="C2" s="143" t="s">
        <v>1120</v>
      </c>
      <c r="D2" s="143">
        <v>1978</v>
      </c>
      <c r="E2" s="143">
        <f>PV销量预计!E2</f>
        <v>0</v>
      </c>
      <c r="F2" s="143">
        <f>PV销量预计!F2</f>
        <v>0</v>
      </c>
      <c r="G2" s="151">
        <v>0</v>
      </c>
      <c r="H2" s="143">
        <v>0</v>
      </c>
      <c r="I2" s="143">
        <v>0</v>
      </c>
    </row>
    <row r="3" spans="1:10" x14ac:dyDescent="0.3">
      <c r="B3" s="143">
        <v>0</v>
      </c>
      <c r="C3" s="143">
        <f t="shared" ref="C3:C28" si="0">EXP(-POWER(B3/14,4))</f>
        <v>1</v>
      </c>
      <c r="D3" s="143">
        <v>1979</v>
      </c>
      <c r="E3" s="143">
        <f>PV销量预计!E3</f>
        <v>0</v>
      </c>
      <c r="F3" s="143">
        <f>PV销量预计!F3</f>
        <v>0</v>
      </c>
      <c r="G3" s="151">
        <v>0</v>
      </c>
      <c r="H3" s="143">
        <v>0</v>
      </c>
      <c r="I3" s="143">
        <v>0</v>
      </c>
    </row>
    <row r="4" spans="1:10" x14ac:dyDescent="0.3">
      <c r="B4" s="143">
        <v>1</v>
      </c>
      <c r="C4" s="143">
        <f t="shared" si="0"/>
        <v>0.99997396951830742</v>
      </c>
      <c r="D4" s="143">
        <v>1980</v>
      </c>
      <c r="E4" s="143">
        <f>PV销量预计!E4</f>
        <v>0</v>
      </c>
      <c r="F4" s="143">
        <f>PV销量预计!F4</f>
        <v>0</v>
      </c>
      <c r="G4" s="151">
        <v>0</v>
      </c>
      <c r="H4" s="143">
        <f t="shared" ref="H4:H67" si="1">G4*F4</f>
        <v>0</v>
      </c>
      <c r="I4" s="143">
        <v>0</v>
      </c>
    </row>
    <row r="5" spans="1:10" x14ac:dyDescent="0.3">
      <c r="B5" s="143">
        <v>2</v>
      </c>
      <c r="C5" s="143">
        <f t="shared" si="0"/>
        <v>0.99958359359335935</v>
      </c>
      <c r="D5" s="143">
        <v>1981</v>
      </c>
      <c r="E5" s="143">
        <f>PV销量预计!E5</f>
        <v>0</v>
      </c>
      <c r="F5" s="143">
        <f>PV销量预计!F5</f>
        <v>0</v>
      </c>
      <c r="G5" s="151">
        <v>0</v>
      </c>
      <c r="H5" s="143">
        <f t="shared" si="1"/>
        <v>0</v>
      </c>
      <c r="I5" s="143">
        <v>0</v>
      </c>
    </row>
    <row r="6" spans="1:10" x14ac:dyDescent="0.3">
      <c r="B6" s="143">
        <v>3</v>
      </c>
      <c r="C6" s="143">
        <f t="shared" si="0"/>
        <v>0.99789372485736472</v>
      </c>
      <c r="D6" s="143">
        <v>1982</v>
      </c>
      <c r="E6" s="143">
        <f>PV销量预计!E6</f>
        <v>0</v>
      </c>
      <c r="F6" s="143">
        <f>PV销量预计!F6</f>
        <v>0</v>
      </c>
      <c r="G6" s="151">
        <v>0</v>
      </c>
      <c r="H6" s="143">
        <f t="shared" si="1"/>
        <v>0</v>
      </c>
      <c r="I6" s="143">
        <v>0</v>
      </c>
    </row>
    <row r="7" spans="1:10" x14ac:dyDescent="0.3">
      <c r="B7" s="143">
        <v>4</v>
      </c>
      <c r="C7" s="143">
        <f t="shared" si="0"/>
        <v>0.99335826443047615</v>
      </c>
      <c r="D7" s="143">
        <v>1983</v>
      </c>
      <c r="E7" s="143">
        <f>PV销量预计!E7</f>
        <v>0</v>
      </c>
      <c r="F7" s="143">
        <f>PV销量预计!F7</f>
        <v>0</v>
      </c>
      <c r="G7" s="151">
        <v>0</v>
      </c>
      <c r="H7" s="143">
        <f t="shared" si="1"/>
        <v>0</v>
      </c>
      <c r="I7" s="143">
        <v>0</v>
      </c>
    </row>
    <row r="8" spans="1:10" x14ac:dyDescent="0.3">
      <c r="B8" s="143">
        <v>5</v>
      </c>
      <c r="C8" s="143">
        <f t="shared" si="0"/>
        <v>0.98386236684310424</v>
      </c>
      <c r="D8" s="143">
        <v>1984</v>
      </c>
      <c r="E8" s="143">
        <f>PV销量预计!E8</f>
        <v>0</v>
      </c>
      <c r="F8" s="143">
        <f>PV销量预计!F8</f>
        <v>0</v>
      </c>
      <c r="G8" s="151">
        <v>0</v>
      </c>
      <c r="H8" s="143">
        <f t="shared" si="1"/>
        <v>0</v>
      </c>
      <c r="I8" s="143">
        <v>0</v>
      </c>
    </row>
    <row r="9" spans="1:10" x14ac:dyDescent="0.3">
      <c r="B9" s="143">
        <v>6</v>
      </c>
      <c r="C9" s="143">
        <f t="shared" si="0"/>
        <v>0.96682676796480937</v>
      </c>
      <c r="D9" s="143">
        <v>1985</v>
      </c>
      <c r="E9" s="143">
        <f>PV销量预计!E9</f>
        <v>0</v>
      </c>
      <c r="F9" s="143">
        <f>PV销量预计!F9</f>
        <v>0</v>
      </c>
      <c r="G9" s="151">
        <v>0</v>
      </c>
      <c r="H9" s="143">
        <f t="shared" si="1"/>
        <v>0</v>
      </c>
      <c r="I9" s="143">
        <v>0</v>
      </c>
    </row>
    <row r="10" spans="1:10" x14ac:dyDescent="0.3">
      <c r="B10" s="143">
        <v>7</v>
      </c>
      <c r="C10" s="143">
        <f t="shared" si="0"/>
        <v>0.93941306281347581</v>
      </c>
      <c r="D10" s="143">
        <v>1986</v>
      </c>
      <c r="E10" s="143">
        <f>PV销量预计!E10</f>
        <v>0</v>
      </c>
      <c r="F10" s="143">
        <f>PV销量预计!F10</f>
        <v>0</v>
      </c>
      <c r="G10" s="151">
        <v>0</v>
      </c>
      <c r="H10" s="143">
        <f t="shared" si="1"/>
        <v>0</v>
      </c>
      <c r="I10" s="143">
        <v>0</v>
      </c>
    </row>
    <row r="11" spans="1:10" x14ac:dyDescent="0.3">
      <c r="B11" s="143">
        <v>8</v>
      </c>
      <c r="C11" s="143">
        <f t="shared" si="0"/>
        <v>0.8988651635086975</v>
      </c>
      <c r="D11" s="143">
        <v>1987</v>
      </c>
      <c r="E11" s="143">
        <f>PV销量预计!E11</f>
        <v>0</v>
      </c>
      <c r="F11" s="143">
        <f>PV销量预计!F11</f>
        <v>0</v>
      </c>
      <c r="G11" s="151">
        <v>0</v>
      </c>
      <c r="H11" s="143">
        <f t="shared" si="1"/>
        <v>0</v>
      </c>
      <c r="I11" s="143">
        <v>0</v>
      </c>
    </row>
    <row r="12" spans="1:10" x14ac:dyDescent="0.3">
      <c r="B12" s="143">
        <v>9</v>
      </c>
      <c r="C12" s="143">
        <f t="shared" si="0"/>
        <v>0.84300009082128435</v>
      </c>
      <c r="D12" s="143">
        <v>1988</v>
      </c>
      <c r="E12" s="143">
        <f>PV销量预计!E12</f>
        <v>0</v>
      </c>
      <c r="F12" s="143">
        <f>PV销量预计!F12</f>
        <v>0</v>
      </c>
      <c r="G12" s="151">
        <v>0</v>
      </c>
      <c r="H12" s="143">
        <f t="shared" si="1"/>
        <v>0</v>
      </c>
      <c r="I12" s="143">
        <v>0</v>
      </c>
    </row>
    <row r="13" spans="1:10" x14ac:dyDescent="0.3">
      <c r="B13" s="143">
        <v>10</v>
      </c>
      <c r="C13" s="143">
        <f t="shared" si="0"/>
        <v>0.7708139805328339</v>
      </c>
      <c r="D13" s="143">
        <v>1989</v>
      </c>
      <c r="E13" s="143">
        <f>PV销量预计!E13</f>
        <v>0</v>
      </c>
      <c r="F13" s="143">
        <f>PV销量预计!F13</f>
        <v>0</v>
      </c>
      <c r="G13" s="151">
        <v>0</v>
      </c>
      <c r="H13" s="143">
        <f t="shared" si="1"/>
        <v>0</v>
      </c>
      <c r="I13" s="143">
        <v>0</v>
      </c>
    </row>
    <row r="14" spans="1:10" x14ac:dyDescent="0.3">
      <c r="B14" s="143">
        <v>11</v>
      </c>
      <c r="C14" s="143">
        <f t="shared" si="0"/>
        <v>0.6830977966158942</v>
      </c>
      <c r="D14" s="143">
        <v>1990</v>
      </c>
      <c r="E14" s="143">
        <f>PV销量预计!E14</f>
        <v>0</v>
      </c>
      <c r="F14" s="143">
        <f>PV销量预计!F14</f>
        <v>0</v>
      </c>
      <c r="G14" s="151">
        <v>0</v>
      </c>
      <c r="H14" s="143">
        <f t="shared" si="1"/>
        <v>0</v>
      </c>
      <c r="I14" s="143">
        <v>0</v>
      </c>
    </row>
    <row r="15" spans="1:10" x14ac:dyDescent="0.3">
      <c r="B15" s="143">
        <v>12</v>
      </c>
      <c r="C15" s="143">
        <f t="shared" si="0"/>
        <v>0.5828793308605148</v>
      </c>
      <c r="D15" s="143">
        <v>1991</v>
      </c>
      <c r="E15" s="143">
        <f>PV销量预计!E15</f>
        <v>0</v>
      </c>
      <c r="F15" s="143">
        <f>PV销量预计!F15</f>
        <v>0</v>
      </c>
      <c r="G15" s="151">
        <v>0</v>
      </c>
      <c r="H15" s="143">
        <f t="shared" si="1"/>
        <v>0</v>
      </c>
      <c r="I15" s="143">
        <v>0</v>
      </c>
    </row>
    <row r="16" spans="1:10" x14ac:dyDescent="0.3">
      <c r="B16" s="143">
        <v>13</v>
      </c>
      <c r="C16" s="143">
        <f t="shared" si="0"/>
        <v>0.47546297565450046</v>
      </c>
      <c r="D16" s="143">
        <v>1992</v>
      </c>
      <c r="E16" s="143">
        <f>PV销量预计!E16</f>
        <v>0</v>
      </c>
      <c r="F16" s="143">
        <f>PV销量预计!F16</f>
        <v>0</v>
      </c>
      <c r="G16" s="151">
        <v>0</v>
      </c>
      <c r="H16" s="143">
        <f t="shared" si="1"/>
        <v>0</v>
      </c>
      <c r="I16" s="143">
        <v>0</v>
      </c>
    </row>
    <row r="17" spans="1:10" x14ac:dyDescent="0.3">
      <c r="B17" s="143">
        <v>14</v>
      </c>
      <c r="C17" s="143">
        <f t="shared" si="0"/>
        <v>0.36787944117144233</v>
      </c>
      <c r="D17" s="143">
        <v>1993</v>
      </c>
      <c r="E17" s="143">
        <f>PV销量预计!E17</f>
        <v>0</v>
      </c>
      <c r="F17" s="143">
        <f>PV销量预计!F17</f>
        <v>0</v>
      </c>
      <c r="G17" s="151">
        <v>0</v>
      </c>
      <c r="H17" s="143">
        <f t="shared" si="1"/>
        <v>0</v>
      </c>
      <c r="I17" s="143">
        <v>0</v>
      </c>
    </row>
    <row r="18" spans="1:10" x14ac:dyDescent="0.3">
      <c r="B18" s="143">
        <v>15</v>
      </c>
      <c r="C18" s="143">
        <f t="shared" si="0"/>
        <v>0.26772089241115321</v>
      </c>
      <c r="D18" s="143">
        <v>1994</v>
      </c>
      <c r="E18" s="143">
        <f>PV销量预计!E18</f>
        <v>0</v>
      </c>
      <c r="F18" s="143">
        <f>PV销量预计!F18</f>
        <v>0</v>
      </c>
      <c r="G18" s="151">
        <v>0</v>
      </c>
      <c r="H18" s="143">
        <f t="shared" si="1"/>
        <v>0</v>
      </c>
      <c r="I18" s="143">
        <v>0</v>
      </c>
    </row>
    <row r="19" spans="1:10" x14ac:dyDescent="0.3">
      <c r="B19" s="143">
        <v>16</v>
      </c>
      <c r="C19" s="143">
        <f t="shared" si="0"/>
        <v>0.18159872173780683</v>
      </c>
      <c r="D19" s="143">
        <v>1995</v>
      </c>
      <c r="E19" s="143">
        <f>PV销量预计!E19</f>
        <v>0</v>
      </c>
      <c r="F19" s="143">
        <f>PV销量预计!F19</f>
        <v>0</v>
      </c>
      <c r="G19" s="151">
        <v>0</v>
      </c>
      <c r="H19" s="143">
        <f t="shared" si="1"/>
        <v>0</v>
      </c>
      <c r="I19" s="143">
        <v>0</v>
      </c>
    </row>
    <row r="20" spans="1:10" x14ac:dyDescent="0.3">
      <c r="B20" s="143">
        <v>17</v>
      </c>
      <c r="C20" s="143">
        <f t="shared" si="0"/>
        <v>0.11370815485168334</v>
      </c>
      <c r="D20" s="143">
        <v>1996</v>
      </c>
      <c r="E20" s="143">
        <f>PV销量预计!E20</f>
        <v>0</v>
      </c>
      <c r="F20" s="143">
        <f>PV销量预计!F20</f>
        <v>0</v>
      </c>
      <c r="G20" s="151">
        <v>0</v>
      </c>
      <c r="H20" s="143">
        <f t="shared" si="1"/>
        <v>0</v>
      </c>
      <c r="I20" s="143">
        <v>0</v>
      </c>
    </row>
    <row r="21" spans="1:10" x14ac:dyDescent="0.3">
      <c r="B21" s="143">
        <v>18</v>
      </c>
      <c r="C21" s="143">
        <f t="shared" si="0"/>
        <v>6.5049197425331357E-2</v>
      </c>
      <c r="D21" s="143">
        <v>1997</v>
      </c>
      <c r="E21" s="143">
        <f>PV销量预计!E21</f>
        <v>0</v>
      </c>
      <c r="F21" s="143">
        <f>PV销量预计!F21</f>
        <v>0</v>
      </c>
      <c r="G21" s="151">
        <v>0</v>
      </c>
      <c r="H21" s="143">
        <f t="shared" si="1"/>
        <v>0</v>
      </c>
      <c r="I21" s="143">
        <v>0</v>
      </c>
    </row>
    <row r="22" spans="1:10" x14ac:dyDescent="0.3">
      <c r="B22" s="143">
        <v>19</v>
      </c>
      <c r="C22" s="143">
        <f t="shared" si="0"/>
        <v>3.3629132221403346E-2</v>
      </c>
      <c r="D22" s="143">
        <v>1998</v>
      </c>
      <c r="E22" s="143">
        <f>PV销量预计!E22</f>
        <v>0</v>
      </c>
      <c r="F22" s="143">
        <f>PV销量预计!F22</f>
        <v>0</v>
      </c>
      <c r="G22" s="151">
        <v>0</v>
      </c>
      <c r="H22" s="143">
        <f t="shared" si="1"/>
        <v>0</v>
      </c>
      <c r="I22" s="143">
        <v>0</v>
      </c>
    </row>
    <row r="23" spans="1:10" x14ac:dyDescent="0.3">
      <c r="B23" s="143">
        <v>20</v>
      </c>
      <c r="C23" s="143">
        <f t="shared" si="0"/>
        <v>1.5530782159999897E-2</v>
      </c>
      <c r="D23" s="143">
        <v>1999</v>
      </c>
      <c r="E23" s="143">
        <f>PV销量预计!E23</f>
        <v>0</v>
      </c>
      <c r="F23" s="143">
        <f>PV销量预计!F23</f>
        <v>148</v>
      </c>
      <c r="G23" s="151">
        <v>0</v>
      </c>
      <c r="H23" s="143">
        <f t="shared" si="1"/>
        <v>0</v>
      </c>
      <c r="I23" s="143">
        <v>0</v>
      </c>
    </row>
    <row r="24" spans="1:10" x14ac:dyDescent="0.3">
      <c r="B24" s="143">
        <v>21</v>
      </c>
      <c r="C24" s="143">
        <f t="shared" si="0"/>
        <v>6.329715427485747E-3</v>
      </c>
      <c r="D24" s="143">
        <v>2000</v>
      </c>
      <c r="E24" s="143">
        <f>PV销量预计!E24</f>
        <v>148</v>
      </c>
      <c r="F24" s="143">
        <f>PV销量预计!F24</f>
        <v>214.00385251129049</v>
      </c>
      <c r="G24" s="151">
        <f>[1]说明及BAU参数输入!F19</f>
        <v>0</v>
      </c>
      <c r="H24" s="143">
        <f>G24*F24</f>
        <v>0</v>
      </c>
      <c r="I24" s="143">
        <v>0</v>
      </c>
      <c r="J24" s="152">
        <f>I24/E24</f>
        <v>0</v>
      </c>
    </row>
    <row r="25" spans="1:10" x14ac:dyDescent="0.3">
      <c r="B25" s="143">
        <v>22</v>
      </c>
      <c r="C25" s="143">
        <f t="shared" si="0"/>
        <v>2.2476368916861901E-3</v>
      </c>
      <c r="D25" s="143">
        <v>2001</v>
      </c>
      <c r="E25" s="143">
        <f>PV销量预计!E25</f>
        <v>362</v>
      </c>
      <c r="F25" s="143">
        <f>PV销量预计!F25</f>
        <v>216.06334626025728</v>
      </c>
      <c r="G25" s="151">
        <f>[1]说明及BAU参数输入!F20</f>
        <v>0</v>
      </c>
      <c r="H25" s="143">
        <f t="shared" si="1"/>
        <v>0</v>
      </c>
      <c r="I25" s="143">
        <f>(H24*$C$4+H23*$C$5+H22*$C$6+H21*$C$7+H20*$C$8+H19*$C$9+H18*$C$10+H17*$C$11+H16*$C$12+H15*$C$13+H14*$C$14+H13*$C$15+H12*$C$16+H11*$C$17+H10*$C$18+H9*$C$19+H8*$C$20+H7*$C$21+H6*$C$22+H5*$C$23+H4*$C$24+H3*$C$25)</f>
        <v>0</v>
      </c>
      <c r="J25" s="152">
        <f t="shared" ref="J25:J74" si="2">I25/E25</f>
        <v>0</v>
      </c>
    </row>
    <row r="26" spans="1:10" x14ac:dyDescent="0.3">
      <c r="B26" s="143">
        <v>23</v>
      </c>
      <c r="C26" s="143">
        <f t="shared" si="0"/>
        <v>6.8609748278347291E-4</v>
      </c>
      <c r="D26" s="143">
        <v>2002</v>
      </c>
      <c r="E26" s="143">
        <f>PV销量预计!E26</f>
        <v>578</v>
      </c>
      <c r="F26" s="143">
        <f>PV销量预计!F26</f>
        <v>218.33926675777298</v>
      </c>
      <c r="G26" s="151">
        <f>[1]说明及BAU参数输入!F21</f>
        <v>0</v>
      </c>
      <c r="H26" s="143">
        <f t="shared" si="1"/>
        <v>0</v>
      </c>
      <c r="I26" s="143">
        <f>(H25*$C$4+H24*$C$5+H23*$C$6+H22*$C$7+H21*$C$8+H20*$C$9+H19*$C$10+H18*$C$11+H17*$C$12+H16*$C$13+H15*$C$14+H14*$C$15+H13*$C$16+H12*$C$17+H11*$C$18+H10*$C$19+H9*$C$20+H8*$C$21+H7*$C$22+H6*$C$23+H5*$C$24+H4*$C$25*H3*C26)</f>
        <v>0</v>
      </c>
      <c r="J26" s="152">
        <f t="shared" si="2"/>
        <v>0</v>
      </c>
    </row>
    <row r="27" spans="1:10" x14ac:dyDescent="0.3">
      <c r="B27" s="143">
        <v>24</v>
      </c>
      <c r="C27" s="143">
        <f t="shared" si="0"/>
        <v>1.7752457651832045E-4</v>
      </c>
      <c r="D27" s="143">
        <v>2003</v>
      </c>
      <c r="E27" s="143">
        <f>PV销量预计!E27</f>
        <v>796</v>
      </c>
      <c r="F27" s="143">
        <f>PV销量预计!F27</f>
        <v>220.66291596785061</v>
      </c>
      <c r="G27" s="151">
        <f>[1]说明及BAU参数输入!F22</f>
        <v>0</v>
      </c>
      <c r="H27" s="143">
        <f t="shared" si="1"/>
        <v>0</v>
      </c>
      <c r="I27" s="143">
        <f>(H26*$C$4+H25*$C$5+H24*$C$6+H23*$C$7+H22*$C$8+H21*$C$9+H20*$C$10+H19*$C$11+H18*$C$12+H17*$C$13+H16*$C$14+H15*$C$15+H14*$C$16+H13*$C$17+H12*$C$18+H11*$C$19+H10*$C$20+H9*$C$21+H8*$C$22+H7*$C$23+H6*$C$24+H5*$C$25+H4*$C$26+H3*$C$27)</f>
        <v>0</v>
      </c>
      <c r="J27" s="152">
        <f t="shared" si="2"/>
        <v>0</v>
      </c>
    </row>
    <row r="28" spans="1:10" x14ac:dyDescent="0.3">
      <c r="B28" s="143">
        <v>25</v>
      </c>
      <c r="C28" s="143">
        <f t="shared" si="0"/>
        <v>3.8367905025576718E-5</v>
      </c>
      <c r="D28" s="143">
        <v>2004</v>
      </c>
      <c r="E28" s="143">
        <f>PV销量预计!E28</f>
        <v>1015.54</v>
      </c>
      <c r="F28" s="143">
        <f>PV销量预计!F28</f>
        <v>312.7320958962448</v>
      </c>
      <c r="G28" s="151">
        <f>[1]说明及BAU参数输入!F23</f>
        <v>0</v>
      </c>
      <c r="H28" s="143">
        <f t="shared" si="1"/>
        <v>0</v>
      </c>
      <c r="I28" s="143">
        <f t="shared" ref="I28:I36" si="3">(H27*$C$4+H26*$C$5+H25*$C$6+H24*$C$7+H23*$C$8+H22*$C$9+H21*$C$10+H20*$C$11+H19*$C$12+H18*$C$13+H17*$C$14+H16*$C$15+H15*$C$16+H14*$C$17+H13*$C$18+H12*$C$19+H11*$C$20+H10*$C$21+H9*$C$22+H8*$C$23+H7*$C$24+H6*$C$25+H5*$C$26+H4*$C$27+H3*$C$28)</f>
        <v>0</v>
      </c>
      <c r="J28" s="152">
        <f t="shared" si="2"/>
        <v>0</v>
      </c>
    </row>
    <row r="29" spans="1:10" x14ac:dyDescent="0.3">
      <c r="D29" s="143">
        <v>2005</v>
      </c>
      <c r="E29" s="143">
        <f>PV销量预计!E29</f>
        <v>1325.44</v>
      </c>
      <c r="F29" s="143">
        <f>PV销量预计!F29</f>
        <v>436.7366208151559</v>
      </c>
      <c r="G29" s="151">
        <f>[1]说明及BAU参数输入!F24</f>
        <v>0</v>
      </c>
      <c r="H29" s="143">
        <f t="shared" si="1"/>
        <v>0</v>
      </c>
      <c r="I29" s="143">
        <f t="shared" si="3"/>
        <v>0</v>
      </c>
      <c r="J29" s="152">
        <f t="shared" si="2"/>
        <v>0</v>
      </c>
    </row>
    <row r="30" spans="1:10" x14ac:dyDescent="0.3">
      <c r="A30" s="143" t="s">
        <v>1121</v>
      </c>
      <c r="D30" s="143">
        <v>2006</v>
      </c>
      <c r="E30" s="143">
        <f>PV销量预计!E30</f>
        <v>1756.18</v>
      </c>
      <c r="F30" s="143">
        <f>PV销量预计!F30</f>
        <v>508.34123957337374</v>
      </c>
      <c r="G30" s="151">
        <f>[1]说明及BAU参数输入!F25</f>
        <v>0</v>
      </c>
      <c r="H30" s="143">
        <f t="shared" si="1"/>
        <v>0</v>
      </c>
      <c r="I30" s="143">
        <f t="shared" si="3"/>
        <v>0</v>
      </c>
      <c r="J30" s="152">
        <f t="shared" si="2"/>
        <v>0</v>
      </c>
    </row>
    <row r="31" spans="1:10" x14ac:dyDescent="0.3">
      <c r="D31" s="143">
        <v>2007</v>
      </c>
      <c r="E31" s="143">
        <f>PV销量预计!E31</f>
        <v>2253.27</v>
      </c>
      <c r="F31" s="143">
        <f>PV销量预计!F31</f>
        <v>580.02483137101808</v>
      </c>
      <c r="G31" s="151">
        <f>[1]说明及BAU参数输入!F26</f>
        <v>0</v>
      </c>
      <c r="H31" s="143">
        <f t="shared" si="1"/>
        <v>0</v>
      </c>
      <c r="I31" s="143">
        <f t="shared" si="3"/>
        <v>0</v>
      </c>
      <c r="J31" s="152">
        <f t="shared" si="2"/>
        <v>0</v>
      </c>
    </row>
    <row r="32" spans="1:10" x14ac:dyDescent="0.3">
      <c r="D32" s="143">
        <v>2008</v>
      </c>
      <c r="E32" s="143">
        <f>PV销量预计!E32</f>
        <v>2813.96</v>
      </c>
      <c r="F32" s="143">
        <f>PV销量预计!F32</f>
        <v>956.74342102169294</v>
      </c>
      <c r="G32" s="151">
        <f>[1]说明及BAU参数输入!F27</f>
        <v>0</v>
      </c>
      <c r="H32" s="143">
        <f t="shared" si="1"/>
        <v>0</v>
      </c>
      <c r="I32" s="143">
        <f t="shared" si="3"/>
        <v>0</v>
      </c>
      <c r="J32" s="152">
        <f t="shared" si="2"/>
        <v>0</v>
      </c>
    </row>
    <row r="33" spans="4:10" x14ac:dyDescent="0.3">
      <c r="D33" s="143">
        <v>2009</v>
      </c>
      <c r="E33" s="143">
        <f>PV销量预计!E33</f>
        <v>3739.65</v>
      </c>
      <c r="F33" s="143">
        <f>PV销量预计!F33</f>
        <v>1226.7152489175451</v>
      </c>
      <c r="G33" s="151">
        <f>[1]说明及BAU参数输入!F28</f>
        <v>0</v>
      </c>
      <c r="H33" s="143">
        <f t="shared" si="1"/>
        <v>0</v>
      </c>
      <c r="I33" s="143">
        <f t="shared" si="3"/>
        <v>0</v>
      </c>
      <c r="J33" s="152">
        <f t="shared" si="2"/>
        <v>0</v>
      </c>
    </row>
    <row r="34" spans="4:10" x14ac:dyDescent="0.3">
      <c r="D34" s="143">
        <v>2010</v>
      </c>
      <c r="E34" s="143">
        <f>PV销量预计!E34</f>
        <v>4919.16</v>
      </c>
      <c r="F34" s="143">
        <f>PV销量预计!F34</f>
        <v>1314.5488159389024</v>
      </c>
      <c r="G34" s="151">
        <f>[1]说明及BAU参数输入!F29</f>
        <v>0</v>
      </c>
      <c r="H34" s="143">
        <f t="shared" si="1"/>
        <v>0</v>
      </c>
      <c r="I34" s="143">
        <f t="shared" si="3"/>
        <v>0</v>
      </c>
      <c r="J34" s="152">
        <f t="shared" si="2"/>
        <v>0</v>
      </c>
    </row>
    <row r="35" spans="4:10" x14ac:dyDescent="0.3">
      <c r="D35" s="143">
        <v>2011</v>
      </c>
      <c r="E35" s="143">
        <f>PV销量预计!E35</f>
        <v>6165.14</v>
      </c>
      <c r="F35" s="143">
        <f>PV销量预计!F35</f>
        <v>1504.9965840749792</v>
      </c>
      <c r="G35" s="151">
        <f>[1]说明及BAU参数输入!F30</f>
        <v>0</v>
      </c>
      <c r="H35" s="143">
        <f t="shared" si="1"/>
        <v>0</v>
      </c>
      <c r="I35" s="143">
        <f t="shared" si="3"/>
        <v>0</v>
      </c>
      <c r="J35" s="152">
        <f>I35/E35</f>
        <v>0</v>
      </c>
    </row>
    <row r="36" spans="4:10" x14ac:dyDescent="0.3">
      <c r="D36" s="143">
        <v>2012</v>
      </c>
      <c r="E36" s="143">
        <f>PV销量预计!E36</f>
        <v>7574.19</v>
      </c>
      <c r="F36" s="143">
        <f>PV销量预计!F36</f>
        <v>1700.320978784498</v>
      </c>
      <c r="G36" s="151">
        <f>[1]说明及BAU参数输入!F31</f>
        <v>0</v>
      </c>
      <c r="H36" s="143">
        <f t="shared" si="1"/>
        <v>0</v>
      </c>
      <c r="I36" s="143">
        <f t="shared" si="3"/>
        <v>0</v>
      </c>
      <c r="J36" s="152">
        <f t="shared" si="2"/>
        <v>0</v>
      </c>
    </row>
    <row r="37" spans="4:10" x14ac:dyDescent="0.3">
      <c r="D37" s="143">
        <v>2013</v>
      </c>
      <c r="E37" s="143">
        <f>PV销量预计!E37</f>
        <v>9144.34</v>
      </c>
      <c r="F37" s="143">
        <f>PV销量预计!F37</f>
        <v>1923.3822854569789</v>
      </c>
      <c r="G37" s="151">
        <f>[1]说明及BAU参数输入!F32</f>
        <v>5.0000000000000001E-3</v>
      </c>
      <c r="H37" s="143">
        <f t="shared" si="1"/>
        <v>9.6169114272848955</v>
      </c>
      <c r="I37" s="143">
        <f t="shared" ref="I37:I73" si="4">(H36*$C$4+H35*$C$5+H34*$C$6+H33*$C$7+H32*$C$8+H31*$C$9+H30*$C$10+H29*$C$11+H28*$C$12+H27*$C$13+H26*$C$14+H25*$C$15+H24*$C$16+H23*$C$17+H22*$C$18+H21*$C$19+H20*$C$20+H19*$C$21+H18*$C$22+H17*$C$23+H16*$C$24+H15*$C$25+H14*$C$26+H13*$C$27+H12*$C$28)+H37</f>
        <v>9.6169114272848955</v>
      </c>
      <c r="J37" s="152">
        <f t="shared" si="2"/>
        <v>1.05167911815231E-3</v>
      </c>
    </row>
    <row r="38" spans="4:10" x14ac:dyDescent="0.3">
      <c r="D38" s="143">
        <v>2014</v>
      </c>
      <c r="E38" s="143">
        <f>PV销量预计!E38</f>
        <v>10895.58</v>
      </c>
      <c r="F38" s="143">
        <f>PV销量预计!F38</f>
        <v>2027.435485469261</v>
      </c>
      <c r="G38" s="151">
        <f>[1]说明及BAU参数输入!F33</f>
        <v>0.01</v>
      </c>
      <c r="H38" s="143">
        <f t="shared" si="1"/>
        <v>20.274354854692611</v>
      </c>
      <c r="I38" s="143">
        <f t="shared" si="4"/>
        <v>29.891015949140659</v>
      </c>
      <c r="J38" s="152">
        <f t="shared" si="2"/>
        <v>2.7434075055334968E-3</v>
      </c>
    </row>
    <row r="39" spans="4:10" x14ac:dyDescent="0.3">
      <c r="D39" s="143">
        <v>2015</v>
      </c>
      <c r="E39" s="143">
        <f>PV销量预计!E39</f>
        <v>12700.07</v>
      </c>
      <c r="F39" s="143">
        <f>PV销量预计!F39</f>
        <v>2450.349575684555</v>
      </c>
      <c r="G39" s="151">
        <f>[1]说明及BAU参数输入!F34</f>
        <v>0.02</v>
      </c>
      <c r="H39" s="143">
        <f t="shared" si="1"/>
        <v>49.006991513691105</v>
      </c>
      <c r="I39" s="143">
        <f t="shared" si="4"/>
        <v>78.893725500915323</v>
      </c>
      <c r="J39" s="152">
        <f t="shared" si="2"/>
        <v>6.2120701303941886E-3</v>
      </c>
    </row>
    <row r="40" spans="4:10" x14ac:dyDescent="0.3">
      <c r="D40" s="143">
        <v>2016</v>
      </c>
      <c r="E40" s="143">
        <f>PV销量预计!E40</f>
        <v>14866.44</v>
      </c>
      <c r="F40" s="143">
        <f>PV销量预计!F40</f>
        <v>2465.3155080422493</v>
      </c>
      <c r="G40" s="151">
        <f>[1]说明及BAU参数输入!F35</f>
        <v>2.7E-2</v>
      </c>
      <c r="H40" s="143">
        <f t="shared" si="1"/>
        <v>66.563518717140738</v>
      </c>
      <c r="I40" s="143">
        <f t="shared" si="4"/>
        <v>145.43180260447372</v>
      </c>
      <c r="J40" s="152">
        <f t="shared" si="2"/>
        <v>9.7825573980370364E-3</v>
      </c>
    </row>
    <row r="41" spans="4:10" x14ac:dyDescent="0.3">
      <c r="D41" s="143">
        <v>2017</v>
      </c>
      <c r="E41" s="143">
        <f>PV销量预计!E41</f>
        <v>16974.77</v>
      </c>
      <c r="F41" s="143">
        <f>PV销量预计!F41</f>
        <v>2374.5983272636295</v>
      </c>
      <c r="G41" s="151">
        <f>[1]说明及BAU参数输入!F36</f>
        <v>3.5000000000000003E-2</v>
      </c>
      <c r="H41" s="143">
        <f t="shared" si="1"/>
        <v>83.110941454227046</v>
      </c>
      <c r="I41" s="143">
        <f t="shared" si="4"/>
        <v>228.44400210898556</v>
      </c>
      <c r="J41" s="152">
        <f t="shared" si="2"/>
        <v>1.3457855517864782E-2</v>
      </c>
    </row>
    <row r="42" spans="4:10" x14ac:dyDescent="0.3">
      <c r="D42" s="143">
        <v>2018</v>
      </c>
      <c r="E42" s="143">
        <f>PV销量预计!E42</f>
        <v>18905.419999999998</v>
      </c>
      <c r="F42" s="153">
        <f>AVERAGE(F39:F41,F43:F45)</f>
        <v>2513.7246580850165</v>
      </c>
      <c r="G42" s="151">
        <f>[1]说明及BAU参数输入!F37</f>
        <v>4.2000000000000003E-2</v>
      </c>
      <c r="H42" s="143">
        <f t="shared" si="1"/>
        <v>105.5764356395707</v>
      </c>
      <c r="I42" s="143">
        <f t="shared" si="4"/>
        <v>333.72619941258068</v>
      </c>
      <c r="J42" s="152">
        <f t="shared" si="2"/>
        <v>1.7652408643266362E-2</v>
      </c>
    </row>
    <row r="43" spans="4:10" x14ac:dyDescent="0.3">
      <c r="D43" s="143">
        <v>2019</v>
      </c>
      <c r="E43" s="143">
        <f>PV销量预计!E43</f>
        <v>22490.771980652</v>
      </c>
      <c r="F43" s="143">
        <f>PV销量预计!F43</f>
        <v>2523.5361626548511</v>
      </c>
      <c r="G43" s="151">
        <f>[1]说明及BAU参数输入!F38</f>
        <v>4.9399999999999999E-2</v>
      </c>
      <c r="H43" s="143">
        <f t="shared" si="1"/>
        <v>124.66268643514964</v>
      </c>
      <c r="I43" s="143">
        <f t="shared" si="4"/>
        <v>457.66258720884912</v>
      </c>
      <c r="J43" s="152">
        <f t="shared" si="2"/>
        <v>2.0348905213327481E-2</v>
      </c>
    </row>
    <row r="44" spans="4:10" s="145" customFormat="1" x14ac:dyDescent="0.3">
      <c r="D44" s="145">
        <v>2020</v>
      </c>
      <c r="E44" s="145">
        <f>PV销量预计!E44</f>
        <v>24347.643229281413</v>
      </c>
      <c r="F44" s="145">
        <f>PV销量预计!F44</f>
        <v>2587.9603466245608</v>
      </c>
      <c r="G44" s="151">
        <f>[1]说明及BAU参数输入!F39</f>
        <v>0.05</v>
      </c>
      <c r="H44" s="145">
        <f t="shared" si="1"/>
        <v>129.39801733122803</v>
      </c>
      <c r="I44" s="143">
        <f t="shared" si="4"/>
        <v>585.49941590135199</v>
      </c>
      <c r="J44" s="154">
        <f t="shared" si="2"/>
        <v>2.4047478040798948E-2</v>
      </c>
    </row>
    <row r="45" spans="4:10" x14ac:dyDescent="0.3">
      <c r="D45" s="143">
        <v>2021</v>
      </c>
      <c r="E45" s="143">
        <f>PV销量预计!E45</f>
        <v>26131.499272219928</v>
      </c>
      <c r="F45" s="143">
        <f>PV销量预计!F45</f>
        <v>2680.5880282402541</v>
      </c>
      <c r="G45" s="151">
        <f>[1]说明及BAU参数输入!F40</f>
        <v>0.05</v>
      </c>
      <c r="H45" s="143">
        <f t="shared" si="1"/>
        <v>134.0294014120127</v>
      </c>
      <c r="I45" s="143">
        <f t="shared" si="4"/>
        <v>716.5087424565188</v>
      </c>
      <c r="J45" s="152">
        <f t="shared" si="2"/>
        <v>2.7419350684490973E-2</v>
      </c>
    </row>
    <row r="46" spans="4:10" x14ac:dyDescent="0.3">
      <c r="D46" s="143">
        <v>2022</v>
      </c>
      <c r="E46" s="143">
        <f>PV销量预计!E46</f>
        <v>27853.673802585552</v>
      </c>
      <c r="F46" s="143">
        <f>PV销量预计!F46</f>
        <v>2773.2440773492017</v>
      </c>
      <c r="G46" s="151">
        <f>[1]说明及BAU参数输入!F41</f>
        <v>0.05</v>
      </c>
      <c r="H46" s="143">
        <f t="shared" si="1"/>
        <v>138.66220386746008</v>
      </c>
      <c r="I46" s="143">
        <f t="shared" si="4"/>
        <v>849.80148471721634</v>
      </c>
      <c r="J46" s="152">
        <f t="shared" si="2"/>
        <v>3.0509493675420742E-2</v>
      </c>
    </row>
    <row r="47" spans="4:10" x14ac:dyDescent="0.3">
      <c r="D47" s="143">
        <v>2023</v>
      </c>
      <c r="E47" s="143">
        <f>PV销量预计!E47</f>
        <v>29499.541735336948</v>
      </c>
      <c r="F47" s="143">
        <f>PV销量预计!F47</f>
        <v>2864.4319535120885</v>
      </c>
      <c r="G47" s="151">
        <f>[1]说明及BAU参数输入!F42</f>
        <v>0.05</v>
      </c>
      <c r="H47" s="143">
        <f t="shared" si="1"/>
        <v>143.22159767560444</v>
      </c>
      <c r="I47" s="143">
        <f t="shared" si="4"/>
        <v>984.12597610115995</v>
      </c>
      <c r="J47" s="152">
        <f t="shared" si="2"/>
        <v>3.3360720818326944E-2</v>
      </c>
    </row>
    <row r="48" spans="4:10" x14ac:dyDescent="0.3">
      <c r="D48" s="143">
        <v>2024</v>
      </c>
      <c r="E48" s="143">
        <f>PV销量预计!E48</f>
        <v>31056.486882212412</v>
      </c>
      <c r="F48" s="143">
        <f>PV销量预计!F48</f>
        <v>2958.6803141411983</v>
      </c>
      <c r="G48" s="151">
        <f>[1]说明及BAU参数输入!F43</f>
        <v>0.05</v>
      </c>
      <c r="H48" s="143">
        <f t="shared" si="1"/>
        <v>147.93401570705993</v>
      </c>
      <c r="I48" s="143">
        <f t="shared" si="4"/>
        <v>1118.1841652726382</v>
      </c>
      <c r="J48" s="152">
        <f t="shared" si="2"/>
        <v>3.6004850436353687E-2</v>
      </c>
    </row>
    <row r="49" spans="4:10" x14ac:dyDescent="0.3">
      <c r="D49" s="143">
        <v>2025</v>
      </c>
      <c r="E49" s="143">
        <f>PV销量预计!E49</f>
        <v>32520.73733481668</v>
      </c>
      <c r="F49" s="143">
        <f>PV销量预计!F49</f>
        <v>2944.745011096089</v>
      </c>
      <c r="G49" s="151">
        <f>[1]说明及BAU参数输入!F44</f>
        <v>0.05</v>
      </c>
      <c r="H49" s="143">
        <f t="shared" si="1"/>
        <v>147.23725055480446</v>
      </c>
      <c r="I49" s="143">
        <f t="shared" si="4"/>
        <v>1244.9043985426622</v>
      </c>
      <c r="J49" s="152">
        <f t="shared" si="2"/>
        <v>3.8280325126880455E-2</v>
      </c>
    </row>
    <row r="50" spans="4:10" x14ac:dyDescent="0.3">
      <c r="D50" s="143">
        <v>2026</v>
      </c>
      <c r="E50" s="143">
        <f>PV销量预计!E50</f>
        <v>33781.929046187252</v>
      </c>
      <c r="F50" s="143">
        <f>PV销量预计!F50</f>
        <v>3027.8565186186061</v>
      </c>
      <c r="G50" s="151">
        <f>[1]说明及BAU参数输入!F45</f>
        <v>0.05</v>
      </c>
      <c r="H50" s="143">
        <f t="shared" si="1"/>
        <v>151.39282593093031</v>
      </c>
      <c r="I50" s="143">
        <f t="shared" si="4"/>
        <v>1367.3777034200943</v>
      </c>
      <c r="J50" s="152">
        <f t="shared" si="2"/>
        <v>4.0476602196120634E-2</v>
      </c>
    </row>
    <row r="51" spans="4:10" x14ac:dyDescent="0.3">
      <c r="D51" s="143">
        <v>2027</v>
      </c>
      <c r="E51" s="143">
        <f>PV销量预计!E51</f>
        <v>34939.595628627052</v>
      </c>
      <c r="F51" s="143">
        <f>PV销量预计!F51</f>
        <v>3108.8908376293184</v>
      </c>
      <c r="G51" s="151">
        <f>[1]说明及BAU参数输入!F46</f>
        <v>0.05</v>
      </c>
      <c r="H51" s="143">
        <f t="shared" si="1"/>
        <v>155.44454188146594</v>
      </c>
      <c r="I51" s="143">
        <f t="shared" si="4"/>
        <v>1483.7991664677816</v>
      </c>
      <c r="J51" s="152">
        <f t="shared" si="2"/>
        <v>4.2467554067857058E-2</v>
      </c>
    </row>
    <row r="52" spans="4:10" x14ac:dyDescent="0.3">
      <c r="D52" s="143">
        <v>2028</v>
      </c>
      <c r="E52" s="143">
        <f>PV销量预计!E52</f>
        <v>35998.711913410691</v>
      </c>
      <c r="F52" s="143">
        <f>PV销量预计!F52</f>
        <v>3179.5632376532594</v>
      </c>
      <c r="G52" s="151">
        <f>[1]说明及BAU参数输入!F47</f>
        <v>0.05</v>
      </c>
      <c r="H52" s="143">
        <f t="shared" si="1"/>
        <v>158.97816188266299</v>
      </c>
      <c r="I52" s="143">
        <f t="shared" si="4"/>
        <v>1592.1960841937509</v>
      </c>
      <c r="J52" s="152">
        <f t="shared" si="2"/>
        <v>4.4229251536097497E-2</v>
      </c>
    </row>
    <row r="53" spans="4:10" x14ac:dyDescent="0.3">
      <c r="D53" s="143">
        <v>2029</v>
      </c>
      <c r="E53" s="143">
        <f>PV销量预计!E53</f>
        <v>36960.43653470587</v>
      </c>
      <c r="F53" s="143">
        <f>PV销量预计!F53</f>
        <v>3236.9424306987858</v>
      </c>
      <c r="G53" s="151">
        <f>[1]说明及BAU参数输入!F48</f>
        <v>0.05</v>
      </c>
      <c r="H53" s="143">
        <f t="shared" si="1"/>
        <v>161.8471215349393</v>
      </c>
      <c r="I53" s="143">
        <f t="shared" si="4"/>
        <v>1690.8752831808933</v>
      </c>
      <c r="J53" s="152">
        <f t="shared" si="2"/>
        <v>4.5748249796594274E-2</v>
      </c>
    </row>
    <row r="54" spans="4:10" x14ac:dyDescent="0.3">
      <c r="D54" s="143">
        <v>2030</v>
      </c>
      <c r="E54" s="143">
        <f>PV销量预计!E54</f>
        <v>37827.273616582417</v>
      </c>
      <c r="F54" s="143">
        <f>PV销量预计!F54</f>
        <v>3203.8378358744012</v>
      </c>
      <c r="G54" s="151">
        <f>[1]说明及BAU参数输入!F49</f>
        <v>0.05</v>
      </c>
      <c r="H54" s="143">
        <f t="shared" si="1"/>
        <v>160.19189179372006</v>
      </c>
      <c r="I54" s="143">
        <f t="shared" si="4"/>
        <v>1774.8445970728951</v>
      </c>
      <c r="J54" s="152">
        <f t="shared" si="2"/>
        <v>4.6919707062759421E-2</v>
      </c>
    </row>
    <row r="55" spans="4:10" x14ac:dyDescent="0.3">
      <c r="D55" s="143">
        <v>2031</v>
      </c>
      <c r="E55" s="143">
        <f>PV销量预计!E55</f>
        <v>38528.272827619076</v>
      </c>
      <c r="F55" s="143">
        <f>PV销量预计!F55</f>
        <v>3237.5719775151447</v>
      </c>
      <c r="G55" s="151">
        <f>[1]说明及BAU参数输入!F50</f>
        <v>0.05</v>
      </c>
      <c r="H55" s="143">
        <f t="shared" si="1"/>
        <v>161.87859887575723</v>
      </c>
      <c r="I55" s="143">
        <f t="shared" si="4"/>
        <v>1847.5944164360283</v>
      </c>
      <c r="J55" s="152">
        <f t="shared" si="2"/>
        <v>4.7954249719483304E-2</v>
      </c>
    </row>
    <row r="56" spans="4:10" x14ac:dyDescent="0.3">
      <c r="D56" s="143">
        <v>2032</v>
      </c>
      <c r="E56" s="143">
        <f>PV销量预计!E56</f>
        <v>39152.360980438316</v>
      </c>
      <c r="F56" s="143">
        <f>PV销量预计!F56</f>
        <v>3252.4980808405453</v>
      </c>
      <c r="G56" s="151">
        <f>[1]说明及BAU参数输入!F51</f>
        <v>0.05</v>
      </c>
      <c r="H56" s="143">
        <f t="shared" si="1"/>
        <v>162.62490404202728</v>
      </c>
      <c r="I56" s="143">
        <f t="shared" si="4"/>
        <v>1908.9111896359764</v>
      </c>
      <c r="J56" s="152">
        <f t="shared" si="2"/>
        <v>4.8755966226142151E-2</v>
      </c>
    </row>
    <row r="57" spans="4:10" x14ac:dyDescent="0.3">
      <c r="D57" s="143">
        <v>2033</v>
      </c>
      <c r="E57" s="143">
        <f>PV销量预计!E57</f>
        <v>39703.430373281357</v>
      </c>
      <c r="F57" s="143">
        <f>PV销量预计!F57</f>
        <v>3250.7071650471553</v>
      </c>
      <c r="G57" s="151">
        <f>[1]说明及BAU参数输入!F52</f>
        <v>0.05</v>
      </c>
      <c r="H57" s="143">
        <f t="shared" si="1"/>
        <v>162.53535825235778</v>
      </c>
      <c r="I57" s="143">
        <f t="shared" si="4"/>
        <v>1959.1402120509003</v>
      </c>
      <c r="J57" s="152">
        <f t="shared" si="2"/>
        <v>4.9344356233997216E-2</v>
      </c>
    </row>
    <row r="58" spans="4:10" x14ac:dyDescent="0.3">
      <c r="D58" s="143">
        <v>2034</v>
      </c>
      <c r="E58" s="143">
        <f>PV销量预计!E58</f>
        <v>40185.581521139335</v>
      </c>
      <c r="F58" s="143">
        <f>PV销量预计!F58</f>
        <v>3236.8852451954881</v>
      </c>
      <c r="G58" s="151">
        <f>[1]说明及BAU参数输入!F53</f>
        <v>0.05</v>
      </c>
      <c r="H58" s="143">
        <f t="shared" si="1"/>
        <v>161.84426225977441</v>
      </c>
      <c r="I58" s="143">
        <f t="shared" si="4"/>
        <v>1999.1348181691853</v>
      </c>
      <c r="J58" s="152">
        <f t="shared" si="2"/>
        <v>4.974756473581339E-2</v>
      </c>
    </row>
    <row r="59" spans="4:10" x14ac:dyDescent="0.3">
      <c r="D59" s="143">
        <v>2035</v>
      </c>
      <c r="E59" s="143">
        <f>PV销量预计!E59</f>
        <v>40603.235084255808</v>
      </c>
      <c r="F59" s="143">
        <f>PV销量预计!F59</f>
        <v>3214.7793782172812</v>
      </c>
      <c r="G59" s="151">
        <f>[1]说明及BAU参数输入!F54</f>
        <v>0.05</v>
      </c>
      <c r="H59" s="143">
        <f t="shared" si="1"/>
        <v>160.73896891086406</v>
      </c>
      <c r="I59" s="143">
        <f t="shared" si="4"/>
        <v>2030.0155469614181</v>
      </c>
      <c r="J59" s="152">
        <f t="shared" si="2"/>
        <v>4.999639912309773E-2</v>
      </c>
    </row>
    <row r="60" spans="4:10" x14ac:dyDescent="0.3">
      <c r="D60" s="143">
        <v>2036</v>
      </c>
      <c r="E60" s="143">
        <f>PV销量预计!E60</f>
        <v>40958.518792509392</v>
      </c>
      <c r="F60" s="143">
        <f>PV销量预计!F60</f>
        <v>3196.0352395343652</v>
      </c>
      <c r="G60" s="151">
        <f>[1]说明及BAU参数输入!F55</f>
        <v>0.05</v>
      </c>
      <c r="H60" s="143">
        <f t="shared" si="1"/>
        <v>159.80176197671827</v>
      </c>
      <c r="I60" s="143">
        <f t="shared" si="4"/>
        <v>2053.3995690440875</v>
      </c>
      <c r="J60" s="152">
        <f t="shared" si="2"/>
        <v>5.0133638363397529E-2</v>
      </c>
    </row>
    <row r="61" spans="4:10" x14ac:dyDescent="0.3">
      <c r="D61" s="143">
        <v>2037</v>
      </c>
      <c r="E61" s="143">
        <f>PV销量预计!E61</f>
        <v>41258.940307481098</v>
      </c>
      <c r="F61" s="143">
        <f>PV销量预计!F61</f>
        <v>3181.5869539987616</v>
      </c>
      <c r="G61" s="151">
        <f>[1]说明及BAU参数输入!F56</f>
        <v>0.05</v>
      </c>
      <c r="H61" s="143">
        <f t="shared" si="1"/>
        <v>159.0793476999381</v>
      </c>
      <c r="I61" s="143">
        <f t="shared" si="4"/>
        <v>2070.7563691043615</v>
      </c>
      <c r="J61" s="152">
        <f t="shared" si="2"/>
        <v>5.0189276643367656E-2</v>
      </c>
    </row>
    <row r="62" spans="4:10" x14ac:dyDescent="0.3">
      <c r="D62" s="143">
        <v>2038</v>
      </c>
      <c r="E62" s="143">
        <f>PV销量预计!E62</f>
        <v>41508.079599294259</v>
      </c>
      <c r="F62" s="143">
        <f>PV销量预计!F62</f>
        <v>3173.677325317949</v>
      </c>
      <c r="G62" s="151">
        <f>[1]说明及BAU参数输入!F57</f>
        <v>0.05</v>
      </c>
      <c r="H62" s="143">
        <f t="shared" si="1"/>
        <v>158.68386626589745</v>
      </c>
      <c r="I62" s="143">
        <f t="shared" si="4"/>
        <v>2083.4304154095962</v>
      </c>
      <c r="J62" s="152">
        <f t="shared" si="2"/>
        <v>5.0193370435885447E-2</v>
      </c>
    </row>
    <row r="63" spans="4:10" x14ac:dyDescent="0.3">
      <c r="D63" s="143">
        <v>2039</v>
      </c>
      <c r="E63" s="143">
        <f>PV销量预计!E63</f>
        <v>41709.429087313802</v>
      </c>
      <c r="F63" s="143">
        <f>PV销量预计!F63</f>
        <v>3169.6002651201416</v>
      </c>
      <c r="G63" s="151">
        <f>[1]说明及BAU参数输入!F58</f>
        <v>0.05</v>
      </c>
      <c r="H63" s="143">
        <f t="shared" si="1"/>
        <v>158.48001325600708</v>
      </c>
      <c r="I63" s="143">
        <f t="shared" si="4"/>
        <v>2092.407792101144</v>
      </c>
      <c r="J63" s="152">
        <f t="shared" si="2"/>
        <v>5.016630143080917E-2</v>
      </c>
    </row>
    <row r="64" spans="4:10" x14ac:dyDescent="0.3">
      <c r="D64" s="143">
        <v>2040</v>
      </c>
      <c r="E64" s="143">
        <f>PV销量预计!E64</f>
        <v>41864.118345462179</v>
      </c>
      <c r="F64" s="143">
        <f>PV销量预计!F64</f>
        <v>3137.3390181813229</v>
      </c>
      <c r="G64" s="151">
        <f>[1]说明及BAU参数输入!F59</f>
        <v>0.05</v>
      </c>
      <c r="H64" s="143">
        <f t="shared" si="1"/>
        <v>156.86695090906616</v>
      </c>
      <c r="I64" s="143">
        <f t="shared" si="4"/>
        <v>2096.9006374545884</v>
      </c>
      <c r="J64" s="152">
        <f t="shared" si="2"/>
        <v>5.0088255057732033E-2</v>
      </c>
    </row>
    <row r="65" spans="4:10" x14ac:dyDescent="0.3">
      <c r="D65" s="143">
        <v>2041</v>
      </c>
      <c r="E65" s="143">
        <f>PV销量预计!E65</f>
        <v>41943.492461353271</v>
      </c>
      <c r="F65" s="143">
        <f>PV销量预计!F65</f>
        <v>3142.3863085252669</v>
      </c>
      <c r="G65" s="151">
        <f>[1]说明及BAU参数输入!F60</f>
        <v>0.05</v>
      </c>
      <c r="H65" s="143">
        <f t="shared" si="1"/>
        <v>157.11931542626337</v>
      </c>
      <c r="I65" s="143">
        <f t="shared" si="4"/>
        <v>2099.2830705865281</v>
      </c>
      <c r="J65" s="152">
        <f t="shared" si="2"/>
        <v>5.005026876388053E-2</v>
      </c>
    </row>
    <row r="66" spans="4:10" x14ac:dyDescent="0.3">
      <c r="D66" s="143">
        <v>2042</v>
      </c>
      <c r="E66" s="143">
        <f>PV销量预计!E66</f>
        <v>41987.285769779912</v>
      </c>
      <c r="F66" s="143">
        <f>PV销量预计!F66</f>
        <v>3143.5442582348405</v>
      </c>
      <c r="G66" s="151">
        <f>[1]说明及BAU参数输入!F61</f>
        <v>0.05</v>
      </c>
      <c r="H66" s="143">
        <f t="shared" si="1"/>
        <v>157.17721291174203</v>
      </c>
      <c r="I66" s="143">
        <f t="shared" si="4"/>
        <v>2099.8090907215533</v>
      </c>
      <c r="J66" s="152">
        <f t="shared" si="2"/>
        <v>5.0010593736279994E-2</v>
      </c>
    </row>
    <row r="67" spans="4:10" x14ac:dyDescent="0.3">
      <c r="D67" s="143">
        <v>2043</v>
      </c>
      <c r="E67" s="143">
        <f>PV销量预计!E67</f>
        <v>41996.588627150217</v>
      </c>
      <c r="F67" s="143">
        <f>PV销量预计!F67</f>
        <v>3140.1419534750676</v>
      </c>
      <c r="G67" s="151">
        <f>[1]说明及BAU参数输入!F62</f>
        <v>0.05</v>
      </c>
      <c r="H67" s="143">
        <f t="shared" si="1"/>
        <v>157.00709767375338</v>
      </c>
      <c r="I67" s="143">
        <f t="shared" si="4"/>
        <v>2098.6707716732017</v>
      </c>
      <c r="J67" s="152">
        <f t="shared" si="2"/>
        <v>4.9972410623762897E-2</v>
      </c>
    </row>
    <row r="68" spans="4:10" x14ac:dyDescent="0.3">
      <c r="D68" s="143">
        <v>2044</v>
      </c>
      <c r="E68" s="143">
        <f>PV销量预计!E68</f>
        <v>41973.498334956268</v>
      </c>
      <c r="F68" s="143">
        <f>PV销量预计!F68</f>
        <v>3129.9199376414617</v>
      </c>
      <c r="G68" s="151">
        <f>[1]说明及BAU参数输入!F63</f>
        <v>0.05</v>
      </c>
      <c r="H68" s="143">
        <f t="shared" ref="H68:H74" si="5">G68*F68</f>
        <v>156.49599688207309</v>
      </c>
      <c r="I68" s="143">
        <f t="shared" si="4"/>
        <v>2095.9299247160116</v>
      </c>
      <c r="J68" s="152">
        <f t="shared" si="2"/>
        <v>4.9934601781107299E-2</v>
      </c>
    </row>
    <row r="69" spans="4:10" x14ac:dyDescent="0.3">
      <c r="D69" s="143">
        <v>2045</v>
      </c>
      <c r="E69" s="143">
        <f>PV销量预计!E69</f>
        <v>41918.599656193765</v>
      </c>
      <c r="F69" s="143">
        <f>PV销量预计!F69</f>
        <v>3115.1124665324242</v>
      </c>
      <c r="G69" s="151">
        <f>[1]说明及BAU参数输入!F64</f>
        <v>0.05</v>
      </c>
      <c r="H69" s="143">
        <f t="shared" si="5"/>
        <v>155.75562332662122</v>
      </c>
      <c r="I69" s="143">
        <f t="shared" si="4"/>
        <v>2091.7373192878385</v>
      </c>
      <c r="J69" s="152">
        <f t="shared" si="2"/>
        <v>4.989998083055644E-2</v>
      </c>
    </row>
    <row r="70" spans="4:10" x14ac:dyDescent="0.3">
      <c r="D70" s="143">
        <v>2046</v>
      </c>
      <c r="E70" s="143">
        <f>PV销量预计!E70</f>
        <v>41834.746385756771</v>
      </c>
      <c r="F70" s="143">
        <f>PV销量预计!F70</f>
        <v>3096.0171115761405</v>
      </c>
      <c r="G70" s="151">
        <f>[1]说明及BAU参数输入!F65</f>
        <v>0.05</v>
      </c>
      <c r="H70" s="143">
        <f t="shared" si="5"/>
        <v>154.80085557880705</v>
      </c>
      <c r="I70" s="143">
        <f t="shared" si="4"/>
        <v>2086.2217040318078</v>
      </c>
      <c r="J70" s="152">
        <f t="shared" si="2"/>
        <v>4.9868157076771266E-2</v>
      </c>
    </row>
    <row r="71" spans="4:10" x14ac:dyDescent="0.3">
      <c r="D71" s="143">
        <v>2047</v>
      </c>
      <c r="E71" s="143">
        <f>PV销量预计!E71</f>
        <v>41724.434080636151</v>
      </c>
      <c r="F71" s="143">
        <f>PV销量预计!F71</f>
        <v>3073.0531113339384</v>
      </c>
      <c r="G71" s="151">
        <f>[1]说明及BAU参数输入!F66</f>
        <v>0.05</v>
      </c>
      <c r="H71" s="143">
        <f t="shared" si="5"/>
        <v>153.65265556669692</v>
      </c>
      <c r="I71" s="143">
        <f t="shared" si="4"/>
        <v>2079.4810792719172</v>
      </c>
      <c r="J71" s="152">
        <f t="shared" si="2"/>
        <v>4.9838448982990079E-2</v>
      </c>
    </row>
    <row r="72" spans="4:10" x14ac:dyDescent="0.3">
      <c r="D72" s="143">
        <v>2048</v>
      </c>
      <c r="E72" s="143">
        <f>PV销量预计!E72</f>
        <v>41589.621585438341</v>
      </c>
      <c r="F72" s="143">
        <f>PV销量预计!F72</f>
        <v>3047.366858500769</v>
      </c>
      <c r="G72" s="151">
        <f>[1]说明及BAU参数输入!F67</f>
        <v>0.05</v>
      </c>
      <c r="H72" s="143">
        <f t="shared" si="5"/>
        <v>152.36834292503846</v>
      </c>
      <c r="I72" s="143">
        <f t="shared" si="4"/>
        <v>2071.6098030579915</v>
      </c>
      <c r="J72" s="152">
        <f t="shared" si="2"/>
        <v>4.9810739412529746E-2</v>
      </c>
    </row>
    <row r="73" spans="4:10" x14ac:dyDescent="0.3">
      <c r="D73" s="143">
        <v>2049</v>
      </c>
      <c r="E73" s="143">
        <f>PV销量预计!E73</f>
        <v>41432.196061159833</v>
      </c>
      <c r="F73" s="153">
        <f>F72-AVERAGE(F71-F72,F70-F71,F69-F70)</f>
        <v>3024.784989156884</v>
      </c>
      <c r="G73" s="151">
        <f>[1]说明及BAU参数输入!F68</f>
        <v>0.05</v>
      </c>
      <c r="H73" s="143">
        <f t="shared" si="5"/>
        <v>151.23924945784421</v>
      </c>
      <c r="I73" s="143">
        <f t="shared" si="4"/>
        <v>2062.9305756539175</v>
      </c>
      <c r="J73" s="152">
        <f t="shared" si="2"/>
        <v>4.9790519735153249E-2</v>
      </c>
    </row>
    <row r="74" spans="4:10" x14ac:dyDescent="0.3">
      <c r="D74" s="143">
        <v>2050</v>
      </c>
      <c r="E74" s="143">
        <f>PV销量预计!E74</f>
        <v>41252.25958925837</v>
      </c>
      <c r="F74" s="153">
        <f>F73-AVERAGE(F72-F73,F71-F72,F70-F71)</f>
        <v>3001.040948350465</v>
      </c>
      <c r="G74" s="151">
        <f>[1]说明及BAU参数输入!F69</f>
        <v>0.05</v>
      </c>
      <c r="H74" s="143">
        <f t="shared" si="5"/>
        <v>150.05204741752326</v>
      </c>
      <c r="I74" s="143">
        <f>(H73*$C$4+H72*$C$5+H71*$C$6+H70*$C$7+H69*$C$8+H68*$C$9+H67*$C$10+H66*$C$11+H65*$C$12+H64*$C$13+H63*$C$14+H62*$C$15+H61*$C$16+H60*$C$17+H59*$C$18+H58*$C$19+H57*$C$20+H56*$C$21+H55*$C$22+H54*$C$23+H53*$C$24+H52*$C$25+H51*$C$26+H50*$C$27+H49*$C$28)+H74</f>
        <v>2053.494888550832</v>
      </c>
      <c r="J74" s="152">
        <f t="shared" si="2"/>
        <v>4.9778967479530242E-2</v>
      </c>
    </row>
  </sheetData>
  <phoneticPr fontId="3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25847-1F90-4AA9-9B43-EFD7AE923500}">
  <sheetPr>
    <tabColor rgb="FFFFC000"/>
  </sheetPr>
  <dimension ref="A1:R74"/>
  <sheetViews>
    <sheetView workbookViewId="0">
      <selection activeCell="F73" sqref="F73:F74"/>
    </sheetView>
  </sheetViews>
  <sheetFormatPr defaultColWidth="9" defaultRowHeight="13.5" x14ac:dyDescent="0.3"/>
  <cols>
    <col min="1" max="1" width="9" style="143"/>
    <col min="2" max="2" width="5.265625" style="143" bestFit="1" customWidth="1"/>
    <col min="3" max="3" width="12.73046875" style="143" bestFit="1" customWidth="1"/>
    <col min="4" max="4" width="9" style="143"/>
    <col min="5" max="6" width="12.73046875" style="143" bestFit="1" customWidth="1"/>
    <col min="7" max="7" width="15.1328125" style="151" bestFit="1" customWidth="1"/>
    <col min="8" max="8" width="19.265625" style="143" bestFit="1" customWidth="1"/>
    <col min="9" max="9" width="21.3984375" style="143" bestFit="1" customWidth="1"/>
    <col min="10" max="10" width="17.265625" style="152" bestFit="1" customWidth="1"/>
    <col min="11" max="12" width="12.73046875" style="143" customWidth="1"/>
    <col min="13" max="16384" width="9" style="143"/>
  </cols>
  <sheetData>
    <row r="1" spans="1:18" x14ac:dyDescent="0.3">
      <c r="A1" s="143" t="s">
        <v>1122</v>
      </c>
      <c r="E1" s="143" t="s">
        <v>1123</v>
      </c>
      <c r="F1" s="143" t="s">
        <v>1124</v>
      </c>
      <c r="G1" s="151" t="s">
        <v>1125</v>
      </c>
      <c r="H1" s="143" t="s">
        <v>1126</v>
      </c>
      <c r="I1" s="143" t="s">
        <v>1127</v>
      </c>
      <c r="J1" s="152" t="s">
        <v>1128</v>
      </c>
    </row>
    <row r="2" spans="1:18" x14ac:dyDescent="0.3">
      <c r="B2" s="143" t="s">
        <v>1075</v>
      </c>
      <c r="C2" s="143" t="s">
        <v>1120</v>
      </c>
      <c r="D2" s="143">
        <v>1978</v>
      </c>
      <c r="E2" s="143">
        <f>PV销量预计!E2</f>
        <v>0</v>
      </c>
      <c r="F2" s="143">
        <f>PV销量预计!F2</f>
        <v>0</v>
      </c>
      <c r="G2" s="151">
        <v>0</v>
      </c>
      <c r="H2" s="143">
        <v>0</v>
      </c>
      <c r="I2" s="143">
        <v>0</v>
      </c>
    </row>
    <row r="3" spans="1:18" x14ac:dyDescent="0.3">
      <c r="B3" s="143">
        <v>0</v>
      </c>
      <c r="C3" s="143">
        <f t="shared" ref="C3:C28" si="0">EXP(-POWER(B3/14,4))</f>
        <v>1</v>
      </c>
      <c r="D3" s="143">
        <v>1979</v>
      </c>
      <c r="E3" s="143">
        <f>PV销量预计!E3</f>
        <v>0</v>
      </c>
      <c r="F3" s="143">
        <f>PV销量预计!F3</f>
        <v>0</v>
      </c>
      <c r="G3" s="151">
        <v>0</v>
      </c>
      <c r="H3" s="143">
        <v>0</v>
      </c>
      <c r="I3" s="143">
        <v>0</v>
      </c>
    </row>
    <row r="4" spans="1:18" x14ac:dyDescent="0.3">
      <c r="B4" s="143">
        <v>1</v>
      </c>
      <c r="C4" s="143">
        <f t="shared" si="0"/>
        <v>0.99997396951830742</v>
      </c>
      <c r="D4" s="143">
        <v>1980</v>
      </c>
      <c r="E4" s="143">
        <f>PV销量预计!E4</f>
        <v>0</v>
      </c>
      <c r="F4" s="143">
        <f>PV销量预计!F4</f>
        <v>0</v>
      </c>
      <c r="G4" s="151">
        <v>0</v>
      </c>
      <c r="H4" s="143">
        <f t="shared" ref="H4:H67" si="1">G4*F4</f>
        <v>0</v>
      </c>
      <c r="I4" s="143">
        <v>0</v>
      </c>
      <c r="R4" s="143">
        <f>1-C3</f>
        <v>0</v>
      </c>
    </row>
    <row r="5" spans="1:18" x14ac:dyDescent="0.3">
      <c r="B5" s="143">
        <v>2</v>
      </c>
      <c r="C5" s="143">
        <f t="shared" si="0"/>
        <v>0.99958359359335935</v>
      </c>
      <c r="D5" s="143">
        <v>1981</v>
      </c>
      <c r="E5" s="143">
        <f>PV销量预计!E5</f>
        <v>0</v>
      </c>
      <c r="F5" s="143">
        <f>PV销量预计!F5</f>
        <v>0</v>
      </c>
      <c r="G5" s="151">
        <v>0</v>
      </c>
      <c r="H5" s="143">
        <f t="shared" si="1"/>
        <v>0</v>
      </c>
      <c r="I5" s="143">
        <v>0</v>
      </c>
      <c r="R5" s="143">
        <f t="shared" ref="R5:R30" si="2">1-C4</f>
        <v>2.6030481692584928E-5</v>
      </c>
    </row>
    <row r="6" spans="1:18" x14ac:dyDescent="0.3">
      <c r="B6" s="143">
        <v>3</v>
      </c>
      <c r="C6" s="143">
        <f t="shared" si="0"/>
        <v>0.99789372485736472</v>
      </c>
      <c r="D6" s="143">
        <v>1982</v>
      </c>
      <c r="E6" s="143">
        <f>PV销量预计!E6</f>
        <v>0</v>
      </c>
      <c r="F6" s="143">
        <f>PV销量预计!F6</f>
        <v>0</v>
      </c>
      <c r="G6" s="151">
        <v>0</v>
      </c>
      <c r="H6" s="143">
        <f t="shared" si="1"/>
        <v>0</v>
      </c>
      <c r="I6" s="143">
        <v>0</v>
      </c>
      <c r="R6" s="143">
        <f t="shared" si="2"/>
        <v>4.1640640664064588E-4</v>
      </c>
    </row>
    <row r="7" spans="1:18" x14ac:dyDescent="0.3">
      <c r="B7" s="143">
        <v>4</v>
      </c>
      <c r="C7" s="143">
        <f t="shared" si="0"/>
        <v>0.99335826443047615</v>
      </c>
      <c r="D7" s="143">
        <v>1983</v>
      </c>
      <c r="E7" s="143">
        <f>PV销量预计!E7</f>
        <v>0</v>
      </c>
      <c r="F7" s="143">
        <f>PV销量预计!F7</f>
        <v>0</v>
      </c>
      <c r="G7" s="151">
        <v>0</v>
      </c>
      <c r="H7" s="143">
        <f t="shared" si="1"/>
        <v>0</v>
      </c>
      <c r="I7" s="143">
        <v>0</v>
      </c>
      <c r="R7" s="143">
        <f t="shared" si="2"/>
        <v>2.1062751426352833E-3</v>
      </c>
    </row>
    <row r="8" spans="1:18" x14ac:dyDescent="0.3">
      <c r="B8" s="143">
        <v>5</v>
      </c>
      <c r="C8" s="143">
        <f t="shared" si="0"/>
        <v>0.98386236684310424</v>
      </c>
      <c r="D8" s="143">
        <v>1984</v>
      </c>
      <c r="E8" s="143">
        <f>PV销量预计!E8</f>
        <v>0</v>
      </c>
      <c r="F8" s="143">
        <f>PV销量预计!F8</f>
        <v>0</v>
      </c>
      <c r="G8" s="151">
        <v>0</v>
      </c>
      <c r="H8" s="143">
        <f t="shared" si="1"/>
        <v>0</v>
      </c>
      <c r="I8" s="143">
        <v>0</v>
      </c>
      <c r="R8" s="143">
        <f t="shared" si="2"/>
        <v>6.6417355695238545E-3</v>
      </c>
    </row>
    <row r="9" spans="1:18" x14ac:dyDescent="0.3">
      <c r="B9" s="143">
        <v>6</v>
      </c>
      <c r="C9" s="143">
        <f t="shared" si="0"/>
        <v>0.96682676796480937</v>
      </c>
      <c r="D9" s="143">
        <v>1985</v>
      </c>
      <c r="E9" s="143">
        <f>PV销量预计!E9</f>
        <v>0</v>
      </c>
      <c r="F9" s="143">
        <f>PV销量预计!F9</f>
        <v>0</v>
      </c>
      <c r="G9" s="151">
        <v>0</v>
      </c>
      <c r="H9" s="143">
        <f t="shared" si="1"/>
        <v>0</v>
      </c>
      <c r="I9" s="143">
        <v>0</v>
      </c>
      <c r="R9" s="143">
        <f t="shared" si="2"/>
        <v>1.6137633156895759E-2</v>
      </c>
    </row>
    <row r="10" spans="1:18" x14ac:dyDescent="0.3">
      <c r="B10" s="143">
        <v>7</v>
      </c>
      <c r="C10" s="143">
        <f t="shared" si="0"/>
        <v>0.93941306281347581</v>
      </c>
      <c r="D10" s="143">
        <v>1986</v>
      </c>
      <c r="E10" s="143">
        <f>PV销量预计!E10</f>
        <v>0</v>
      </c>
      <c r="F10" s="143">
        <f>PV销量预计!F10</f>
        <v>0</v>
      </c>
      <c r="G10" s="151">
        <v>0</v>
      </c>
      <c r="H10" s="143">
        <f t="shared" si="1"/>
        <v>0</v>
      </c>
      <c r="I10" s="143">
        <v>0</v>
      </c>
      <c r="R10" s="143">
        <f t="shared" si="2"/>
        <v>3.3173232035190625E-2</v>
      </c>
    </row>
    <row r="11" spans="1:18" x14ac:dyDescent="0.3">
      <c r="B11" s="143">
        <v>8</v>
      </c>
      <c r="C11" s="143">
        <f t="shared" si="0"/>
        <v>0.8988651635086975</v>
      </c>
      <c r="D11" s="143">
        <v>1987</v>
      </c>
      <c r="E11" s="143">
        <f>PV销量预计!E11</f>
        <v>0</v>
      </c>
      <c r="F11" s="143">
        <f>PV销量预计!F11</f>
        <v>0</v>
      </c>
      <c r="G11" s="151">
        <v>0</v>
      </c>
      <c r="H11" s="143">
        <f t="shared" si="1"/>
        <v>0</v>
      </c>
      <c r="I11" s="143">
        <v>0</v>
      </c>
      <c r="R11" s="143">
        <f t="shared" si="2"/>
        <v>6.0586937186524192E-2</v>
      </c>
    </row>
    <row r="12" spans="1:18" x14ac:dyDescent="0.3">
      <c r="B12" s="143">
        <v>9</v>
      </c>
      <c r="C12" s="143">
        <f t="shared" si="0"/>
        <v>0.84300009082128435</v>
      </c>
      <c r="D12" s="143">
        <v>1988</v>
      </c>
      <c r="E12" s="143">
        <f>PV销量预计!E12</f>
        <v>0</v>
      </c>
      <c r="F12" s="143">
        <f>PV销量预计!F12</f>
        <v>0</v>
      </c>
      <c r="G12" s="151">
        <v>0</v>
      </c>
      <c r="H12" s="143">
        <f t="shared" si="1"/>
        <v>0</v>
      </c>
      <c r="I12" s="143">
        <v>0</v>
      </c>
      <c r="R12" s="143">
        <f t="shared" si="2"/>
        <v>0.1011348364913025</v>
      </c>
    </row>
    <row r="13" spans="1:18" x14ac:dyDescent="0.3">
      <c r="B13" s="143">
        <v>10</v>
      </c>
      <c r="C13" s="143">
        <f t="shared" si="0"/>
        <v>0.7708139805328339</v>
      </c>
      <c r="D13" s="143">
        <v>1989</v>
      </c>
      <c r="E13" s="143">
        <f>PV销量预计!E13</f>
        <v>0</v>
      </c>
      <c r="F13" s="143">
        <f>PV销量预计!F13</f>
        <v>0</v>
      </c>
      <c r="G13" s="151">
        <v>0</v>
      </c>
      <c r="H13" s="143">
        <f t="shared" si="1"/>
        <v>0</v>
      </c>
      <c r="I13" s="143">
        <v>0</v>
      </c>
      <c r="R13" s="143">
        <f t="shared" si="2"/>
        <v>0.15699990917871565</v>
      </c>
    </row>
    <row r="14" spans="1:18" x14ac:dyDescent="0.3">
      <c r="B14" s="143">
        <v>11</v>
      </c>
      <c r="C14" s="143">
        <f t="shared" si="0"/>
        <v>0.6830977966158942</v>
      </c>
      <c r="D14" s="143">
        <v>1990</v>
      </c>
      <c r="E14" s="143">
        <f>PV销量预计!E14</f>
        <v>0</v>
      </c>
      <c r="F14" s="143">
        <f>PV销量预计!F14</f>
        <v>0</v>
      </c>
      <c r="G14" s="151">
        <v>0</v>
      </c>
      <c r="H14" s="143">
        <f t="shared" si="1"/>
        <v>0</v>
      </c>
      <c r="I14" s="143">
        <v>0</v>
      </c>
      <c r="R14" s="143">
        <f t="shared" si="2"/>
        <v>0.2291860194671661</v>
      </c>
    </row>
    <row r="15" spans="1:18" x14ac:dyDescent="0.3">
      <c r="B15" s="143">
        <v>12</v>
      </c>
      <c r="C15" s="143">
        <f t="shared" si="0"/>
        <v>0.5828793308605148</v>
      </c>
      <c r="D15" s="143">
        <v>1991</v>
      </c>
      <c r="E15" s="143">
        <f>PV销量预计!E15</f>
        <v>0</v>
      </c>
      <c r="F15" s="143">
        <f>PV销量预计!F15</f>
        <v>0</v>
      </c>
      <c r="G15" s="151">
        <v>0</v>
      </c>
      <c r="H15" s="143">
        <f t="shared" si="1"/>
        <v>0</v>
      </c>
      <c r="I15" s="143">
        <v>0</v>
      </c>
      <c r="R15" s="143">
        <f t="shared" si="2"/>
        <v>0.3169022033841058</v>
      </c>
    </row>
    <row r="16" spans="1:18" x14ac:dyDescent="0.3">
      <c r="B16" s="143">
        <v>13</v>
      </c>
      <c r="C16" s="143">
        <f t="shared" si="0"/>
        <v>0.47546297565450046</v>
      </c>
      <c r="D16" s="143">
        <v>1992</v>
      </c>
      <c r="E16" s="143">
        <f>PV销量预计!E16</f>
        <v>0</v>
      </c>
      <c r="F16" s="143">
        <f>PV销量预计!F16</f>
        <v>0</v>
      </c>
      <c r="G16" s="151">
        <v>0</v>
      </c>
      <c r="H16" s="143">
        <f t="shared" si="1"/>
        <v>0</v>
      </c>
      <c r="I16" s="143">
        <v>0</v>
      </c>
      <c r="R16" s="143">
        <f t="shared" si="2"/>
        <v>0.4171206691394852</v>
      </c>
    </row>
    <row r="17" spans="1:18" x14ac:dyDescent="0.3">
      <c r="B17" s="143">
        <v>14</v>
      </c>
      <c r="C17" s="143">
        <f t="shared" si="0"/>
        <v>0.36787944117144233</v>
      </c>
      <c r="D17" s="143">
        <v>1993</v>
      </c>
      <c r="E17" s="143">
        <f>PV销量预计!E17</f>
        <v>0</v>
      </c>
      <c r="F17" s="143">
        <f>PV销量预计!F17</f>
        <v>0</v>
      </c>
      <c r="G17" s="151">
        <v>0</v>
      </c>
      <c r="H17" s="143">
        <f t="shared" si="1"/>
        <v>0</v>
      </c>
      <c r="I17" s="143">
        <v>0</v>
      </c>
      <c r="R17" s="143">
        <f t="shared" si="2"/>
        <v>0.52453702434549954</v>
      </c>
    </row>
    <row r="18" spans="1:18" x14ac:dyDescent="0.3">
      <c r="B18" s="143">
        <v>15</v>
      </c>
      <c r="C18" s="143">
        <f t="shared" si="0"/>
        <v>0.26772089241115321</v>
      </c>
      <c r="D18" s="143">
        <v>1994</v>
      </c>
      <c r="E18" s="143">
        <f>PV销量预计!E18</f>
        <v>0</v>
      </c>
      <c r="F18" s="143">
        <f>PV销量预计!F18</f>
        <v>0</v>
      </c>
      <c r="G18" s="151">
        <v>0</v>
      </c>
      <c r="H18" s="143">
        <f t="shared" si="1"/>
        <v>0</v>
      </c>
      <c r="I18" s="143">
        <v>0</v>
      </c>
      <c r="R18" s="143">
        <f t="shared" si="2"/>
        <v>0.63212055882855767</v>
      </c>
    </row>
    <row r="19" spans="1:18" x14ac:dyDescent="0.3">
      <c r="B19" s="143">
        <v>16</v>
      </c>
      <c r="C19" s="143">
        <f t="shared" si="0"/>
        <v>0.18159872173780683</v>
      </c>
      <c r="D19" s="143">
        <v>1995</v>
      </c>
      <c r="E19" s="143">
        <f>PV销量预计!E19</f>
        <v>0</v>
      </c>
      <c r="F19" s="143">
        <f>PV销量预计!F19</f>
        <v>0</v>
      </c>
      <c r="G19" s="151">
        <v>0</v>
      </c>
      <c r="H19" s="143">
        <f t="shared" si="1"/>
        <v>0</v>
      </c>
      <c r="I19" s="143">
        <v>0</v>
      </c>
      <c r="R19" s="143">
        <f t="shared" si="2"/>
        <v>0.73227910758884684</v>
      </c>
    </row>
    <row r="20" spans="1:18" x14ac:dyDescent="0.3">
      <c r="B20" s="143">
        <v>17</v>
      </c>
      <c r="C20" s="143">
        <f t="shared" si="0"/>
        <v>0.11370815485168334</v>
      </c>
      <c r="D20" s="143">
        <v>1996</v>
      </c>
      <c r="E20" s="143">
        <f>PV销量预计!E20</f>
        <v>0</v>
      </c>
      <c r="F20" s="143">
        <f>PV销量预计!F20</f>
        <v>0</v>
      </c>
      <c r="G20" s="151">
        <v>0</v>
      </c>
      <c r="H20" s="143">
        <f t="shared" si="1"/>
        <v>0</v>
      </c>
      <c r="I20" s="143">
        <v>0</v>
      </c>
      <c r="R20" s="143">
        <f t="shared" si="2"/>
        <v>0.81840127826219322</v>
      </c>
    </row>
    <row r="21" spans="1:18" x14ac:dyDescent="0.3">
      <c r="B21" s="143">
        <v>18</v>
      </c>
      <c r="C21" s="143">
        <f t="shared" si="0"/>
        <v>6.5049197425331357E-2</v>
      </c>
      <c r="D21" s="143">
        <v>1997</v>
      </c>
      <c r="E21" s="143">
        <f>PV销量预计!E21</f>
        <v>0</v>
      </c>
      <c r="F21" s="143">
        <f>PV销量预计!F21</f>
        <v>0</v>
      </c>
      <c r="G21" s="151">
        <v>0</v>
      </c>
      <c r="H21" s="143">
        <f t="shared" si="1"/>
        <v>0</v>
      </c>
      <c r="I21" s="143">
        <v>0</v>
      </c>
      <c r="R21" s="143">
        <f t="shared" si="2"/>
        <v>0.8862918451483166</v>
      </c>
    </row>
    <row r="22" spans="1:18" x14ac:dyDescent="0.3">
      <c r="B22" s="143">
        <v>19</v>
      </c>
      <c r="C22" s="143">
        <f t="shared" si="0"/>
        <v>3.3629132221403346E-2</v>
      </c>
      <c r="D22" s="143">
        <v>1998</v>
      </c>
      <c r="E22" s="143">
        <f>PV销量预计!E22</f>
        <v>0</v>
      </c>
      <c r="F22" s="143">
        <f>PV销量预计!F22</f>
        <v>0</v>
      </c>
      <c r="G22" s="151">
        <v>0</v>
      </c>
      <c r="H22" s="143">
        <f t="shared" si="1"/>
        <v>0</v>
      </c>
      <c r="I22" s="143">
        <v>0</v>
      </c>
      <c r="R22" s="143">
        <f t="shared" si="2"/>
        <v>0.93495080257466867</v>
      </c>
    </row>
    <row r="23" spans="1:18" x14ac:dyDescent="0.3">
      <c r="B23" s="143">
        <v>20</v>
      </c>
      <c r="C23" s="143">
        <f t="shared" si="0"/>
        <v>1.5530782159999897E-2</v>
      </c>
      <c r="D23" s="143">
        <v>1999</v>
      </c>
      <c r="E23" s="143">
        <f>PV销量预计!E23</f>
        <v>0</v>
      </c>
      <c r="F23" s="143">
        <f>PV销量预计!F23</f>
        <v>148</v>
      </c>
      <c r="G23" s="151">
        <v>0</v>
      </c>
      <c r="H23" s="143">
        <f t="shared" si="1"/>
        <v>0</v>
      </c>
      <c r="I23" s="143">
        <v>0</v>
      </c>
      <c r="R23" s="143">
        <f t="shared" si="2"/>
        <v>0.96637086777859671</v>
      </c>
    </row>
    <row r="24" spans="1:18" x14ac:dyDescent="0.3">
      <c r="B24" s="143">
        <v>21</v>
      </c>
      <c r="C24" s="143">
        <f t="shared" si="0"/>
        <v>6.329715427485747E-3</v>
      </c>
      <c r="D24" s="143">
        <v>2000</v>
      </c>
      <c r="E24" s="143">
        <f>PV销量预计!E24</f>
        <v>148</v>
      </c>
      <c r="F24" s="143">
        <f>PV销量预计!F24</f>
        <v>214.00385251129049</v>
      </c>
      <c r="G24" s="151">
        <f>[1]悲观预测L输入!K4</f>
        <v>0</v>
      </c>
      <c r="H24" s="143">
        <f>G24*F24</f>
        <v>0</v>
      </c>
      <c r="I24" s="143">
        <v>0</v>
      </c>
      <c r="J24" s="152">
        <f>I24/E24</f>
        <v>0</v>
      </c>
      <c r="R24" s="143">
        <f t="shared" si="2"/>
        <v>0.98446921784000008</v>
      </c>
    </row>
    <row r="25" spans="1:18" x14ac:dyDescent="0.3">
      <c r="B25" s="143">
        <v>22</v>
      </c>
      <c r="C25" s="143">
        <f t="shared" si="0"/>
        <v>2.2476368916861901E-3</v>
      </c>
      <c r="D25" s="143">
        <v>2001</v>
      </c>
      <c r="E25" s="143">
        <f>PV销量预计!E25</f>
        <v>362</v>
      </c>
      <c r="F25" s="143">
        <f>PV销量预计!F25</f>
        <v>216.06334626025728</v>
      </c>
      <c r="G25" s="151">
        <f>[1]悲观预测L输入!K5</f>
        <v>0</v>
      </c>
      <c r="H25" s="143">
        <f t="shared" si="1"/>
        <v>0</v>
      </c>
      <c r="I25" s="143">
        <f>(H24*$C$4+H23*$C$5+H22*$C$6+H21*$C$7+H20*$C$8+H19*$C$9+H18*$C$10+H17*$C$11+H16*$C$12+H15*$C$13+H14*$C$14+H13*$C$15+H12*$C$16+H11*$C$17+H10*$C$18+H9*$C$19+H8*$C$20+H7*$C$21+H6*$C$22+H5*$C$23+H4*$C$24+H3*$C$25)</f>
        <v>0</v>
      </c>
      <c r="J25" s="152">
        <f t="shared" ref="J25:J74" si="3">I25/E25</f>
        <v>0</v>
      </c>
      <c r="R25" s="143">
        <f t="shared" si="2"/>
        <v>0.99367028457251427</v>
      </c>
    </row>
    <row r="26" spans="1:18" x14ac:dyDescent="0.3">
      <c r="B26" s="143">
        <v>23</v>
      </c>
      <c r="C26" s="143">
        <f t="shared" si="0"/>
        <v>6.8609748278347291E-4</v>
      </c>
      <c r="D26" s="143">
        <v>2002</v>
      </c>
      <c r="E26" s="143">
        <f>PV销量预计!E26</f>
        <v>578</v>
      </c>
      <c r="F26" s="143">
        <f>PV销量预计!F26</f>
        <v>218.33926675777298</v>
      </c>
      <c r="G26" s="151">
        <f>[1]悲观预测L输入!K6</f>
        <v>0</v>
      </c>
      <c r="H26" s="143">
        <f t="shared" si="1"/>
        <v>0</v>
      </c>
      <c r="I26" s="143">
        <f>(H25*$C$4+H24*$C$5+H23*$C$6+H22*$C$7+H21*$C$8+H20*$C$9+H19*$C$10+H18*$C$11+H17*$C$12+H16*$C$13+H15*$C$14+H14*$C$15+H13*$C$16+H12*$C$17+H11*$C$18+H10*$C$19+H9*$C$20+H8*$C$21+H7*$C$22+H6*$C$23+H5*$C$24+H4*$C$25*H3*C26)</f>
        <v>0</v>
      </c>
      <c r="J26" s="152">
        <f t="shared" si="3"/>
        <v>0</v>
      </c>
      <c r="R26" s="143">
        <f t="shared" si="2"/>
        <v>0.99775236310831383</v>
      </c>
    </row>
    <row r="27" spans="1:18" x14ac:dyDescent="0.3">
      <c r="B27" s="143">
        <v>24</v>
      </c>
      <c r="C27" s="143">
        <f t="shared" si="0"/>
        <v>1.7752457651832045E-4</v>
      </c>
      <c r="D27" s="143">
        <v>2003</v>
      </c>
      <c r="E27" s="143">
        <f>PV销量预计!E27</f>
        <v>796</v>
      </c>
      <c r="F27" s="143">
        <f>PV销量预计!F27</f>
        <v>220.66291596785061</v>
      </c>
      <c r="G27" s="151">
        <f>[1]悲观预测L输入!K7</f>
        <v>0</v>
      </c>
      <c r="H27" s="143">
        <f t="shared" si="1"/>
        <v>0</v>
      </c>
      <c r="I27" s="143">
        <f>(H26*$C$4+H25*$C$5+H24*$C$6+H23*$C$7+H22*$C$8+H21*$C$9+H20*$C$10+H19*$C$11+H18*$C$12+H17*$C$13+H16*$C$14+H15*$C$15+H14*$C$16+H13*$C$17+H12*$C$18+H11*$C$19+H10*$C$20+H9*$C$21+H8*$C$22+H7*$C$23+H6*$C$24+H5*$C$25+H4*$C$26+H3*$C$27)</f>
        <v>0</v>
      </c>
      <c r="J27" s="152">
        <f t="shared" si="3"/>
        <v>0</v>
      </c>
      <c r="R27" s="143">
        <f t="shared" si="2"/>
        <v>0.99931390251721652</v>
      </c>
    </row>
    <row r="28" spans="1:18" x14ac:dyDescent="0.3">
      <c r="B28" s="143">
        <v>25</v>
      </c>
      <c r="C28" s="143">
        <f t="shared" si="0"/>
        <v>3.8367905025576718E-5</v>
      </c>
      <c r="D28" s="143">
        <v>2004</v>
      </c>
      <c r="E28" s="143">
        <f>PV销量预计!E28</f>
        <v>1015.54</v>
      </c>
      <c r="F28" s="143">
        <f>PV销量预计!F28</f>
        <v>312.7320958962448</v>
      </c>
      <c r="G28" s="151">
        <f>[1]悲观预测L输入!K8</f>
        <v>0</v>
      </c>
      <c r="H28" s="143">
        <f t="shared" si="1"/>
        <v>0</v>
      </c>
      <c r="I28" s="143">
        <f t="shared" ref="I28:I36" si="4">(H27*$C$4+H26*$C$5+H25*$C$6+H24*$C$7+H23*$C$8+H22*$C$9+H21*$C$10+H20*$C$11+H19*$C$12+H18*$C$13+H17*$C$14+H16*$C$15+H15*$C$16+H14*$C$17+H13*$C$18+H12*$C$19+H11*$C$20+H10*$C$21+H9*$C$22+H8*$C$23+H7*$C$24+H6*$C$25+H5*$C$26+H4*$C$27+H3*$C$28)</f>
        <v>0</v>
      </c>
      <c r="J28" s="152">
        <f t="shared" si="3"/>
        <v>0</v>
      </c>
      <c r="R28" s="143">
        <f t="shared" si="2"/>
        <v>0.99982247542348168</v>
      </c>
    </row>
    <row r="29" spans="1:18" x14ac:dyDescent="0.3">
      <c r="D29" s="143">
        <v>2005</v>
      </c>
      <c r="E29" s="143">
        <f>PV销量预计!E29</f>
        <v>1325.44</v>
      </c>
      <c r="F29" s="143">
        <f>PV销量预计!F29</f>
        <v>436.7366208151559</v>
      </c>
      <c r="G29" s="151">
        <f>[1]悲观预测L输入!K9</f>
        <v>0</v>
      </c>
      <c r="H29" s="143">
        <f t="shared" si="1"/>
        <v>0</v>
      </c>
      <c r="I29" s="143">
        <f t="shared" si="4"/>
        <v>0</v>
      </c>
      <c r="J29" s="152">
        <f t="shared" si="3"/>
        <v>0</v>
      </c>
      <c r="R29" s="143">
        <f t="shared" si="2"/>
        <v>0.99996163209497446</v>
      </c>
    </row>
    <row r="30" spans="1:18" x14ac:dyDescent="0.3">
      <c r="A30" s="143" t="s">
        <v>1121</v>
      </c>
      <c r="D30" s="143">
        <v>2006</v>
      </c>
      <c r="E30" s="143">
        <f>PV销量预计!E30</f>
        <v>1756.18</v>
      </c>
      <c r="F30" s="143">
        <f>PV销量预计!F30</f>
        <v>508.34123957337374</v>
      </c>
      <c r="G30" s="151">
        <f>[1]悲观预测L输入!K10</f>
        <v>0</v>
      </c>
      <c r="H30" s="143">
        <f t="shared" si="1"/>
        <v>0</v>
      </c>
      <c r="I30" s="143">
        <f t="shared" si="4"/>
        <v>0</v>
      </c>
      <c r="J30" s="152">
        <f t="shared" si="3"/>
        <v>0</v>
      </c>
      <c r="R30" s="143">
        <f t="shared" si="2"/>
        <v>1</v>
      </c>
    </row>
    <row r="31" spans="1:18" x14ac:dyDescent="0.3">
      <c r="D31" s="143">
        <v>2007</v>
      </c>
      <c r="E31" s="143">
        <f>PV销量预计!E31</f>
        <v>2253.27</v>
      </c>
      <c r="F31" s="143">
        <f>PV销量预计!F31</f>
        <v>580.02483137101808</v>
      </c>
      <c r="G31" s="151">
        <f>[1]悲观预测L输入!K11</f>
        <v>0</v>
      </c>
      <c r="H31" s="143">
        <f t="shared" si="1"/>
        <v>0</v>
      </c>
      <c r="I31" s="143">
        <f t="shared" si="4"/>
        <v>0</v>
      </c>
      <c r="J31" s="152">
        <f t="shared" si="3"/>
        <v>0</v>
      </c>
    </row>
    <row r="32" spans="1:18" x14ac:dyDescent="0.3">
      <c r="D32" s="143">
        <v>2008</v>
      </c>
      <c r="E32" s="143">
        <f>PV销量预计!E32</f>
        <v>2813.96</v>
      </c>
      <c r="F32" s="143">
        <f>PV销量预计!F32</f>
        <v>956.74342102169294</v>
      </c>
      <c r="G32" s="151">
        <f>[1]悲观预测L输入!K12</f>
        <v>0</v>
      </c>
      <c r="H32" s="143">
        <f t="shared" si="1"/>
        <v>0</v>
      </c>
      <c r="I32" s="143">
        <f t="shared" si="4"/>
        <v>0</v>
      </c>
      <c r="J32" s="152">
        <f t="shared" si="3"/>
        <v>0</v>
      </c>
    </row>
    <row r="33" spans="4:10" x14ac:dyDescent="0.3">
      <c r="D33" s="143">
        <v>2009</v>
      </c>
      <c r="E33" s="143">
        <f>PV销量预计!E33</f>
        <v>3739.65</v>
      </c>
      <c r="F33" s="143">
        <f>PV销量预计!F33</f>
        <v>1226.7152489175451</v>
      </c>
      <c r="G33" s="151">
        <f>[1]悲观预测L输入!K13</f>
        <v>0</v>
      </c>
      <c r="H33" s="143">
        <f t="shared" si="1"/>
        <v>0</v>
      </c>
      <c r="I33" s="143">
        <f t="shared" si="4"/>
        <v>0</v>
      </c>
      <c r="J33" s="152">
        <f t="shared" si="3"/>
        <v>0</v>
      </c>
    </row>
    <row r="34" spans="4:10" x14ac:dyDescent="0.3">
      <c r="D34" s="143">
        <v>2010</v>
      </c>
      <c r="E34" s="143">
        <f>PV销量预计!E34</f>
        <v>4919.16</v>
      </c>
      <c r="F34" s="143">
        <f>PV销量预计!F34</f>
        <v>1314.5488159389024</v>
      </c>
      <c r="G34" s="151">
        <f>[1]悲观预测L输入!K14</f>
        <v>0</v>
      </c>
      <c r="H34" s="143">
        <f t="shared" si="1"/>
        <v>0</v>
      </c>
      <c r="I34" s="143">
        <f t="shared" si="4"/>
        <v>0</v>
      </c>
      <c r="J34" s="152">
        <f t="shared" si="3"/>
        <v>0</v>
      </c>
    </row>
    <row r="35" spans="4:10" x14ac:dyDescent="0.3">
      <c r="D35" s="143">
        <v>2011</v>
      </c>
      <c r="E35" s="143">
        <f>PV销量预计!E35</f>
        <v>6165.14</v>
      </c>
      <c r="F35" s="143">
        <f>PV销量预计!F35</f>
        <v>1504.9965840749792</v>
      </c>
      <c r="G35" s="151">
        <f>[1]悲观预测L输入!K15</f>
        <v>0</v>
      </c>
      <c r="H35" s="143">
        <f t="shared" si="1"/>
        <v>0</v>
      </c>
      <c r="I35" s="143">
        <f t="shared" si="4"/>
        <v>0</v>
      </c>
      <c r="J35" s="152">
        <f>I35/E35</f>
        <v>0</v>
      </c>
    </row>
    <row r="36" spans="4:10" x14ac:dyDescent="0.3">
      <c r="D36" s="143">
        <v>2012</v>
      </c>
      <c r="E36" s="143">
        <f>PV销量预计!E36</f>
        <v>7574.19</v>
      </c>
      <c r="F36" s="143">
        <f>PV销量预计!F36</f>
        <v>1700.320978784498</v>
      </c>
      <c r="G36" s="151">
        <f>[1]悲观预测L输入!K16</f>
        <v>0</v>
      </c>
      <c r="H36" s="143">
        <f t="shared" si="1"/>
        <v>0</v>
      </c>
      <c r="I36" s="143">
        <f t="shared" si="4"/>
        <v>0</v>
      </c>
      <c r="J36" s="152">
        <f t="shared" si="3"/>
        <v>0</v>
      </c>
    </row>
    <row r="37" spans="4:10" x14ac:dyDescent="0.3">
      <c r="D37" s="143">
        <v>2013</v>
      </c>
      <c r="E37" s="143">
        <f>PV销量预计!E37</f>
        <v>9144.34</v>
      </c>
      <c r="F37" s="143">
        <f>PV销量预计!F37</f>
        <v>1923.3822854569789</v>
      </c>
      <c r="G37" s="151">
        <f>[1]悲观预测L输入!K17</f>
        <v>5.0000000000000001E-3</v>
      </c>
      <c r="H37" s="143">
        <f t="shared" si="1"/>
        <v>9.6169114272848955</v>
      </c>
      <c r="I37" s="143">
        <f t="shared" ref="I37:I73" si="5">(H36*$C$4+H35*$C$5+H34*$C$6+H33*$C$7+H32*$C$8+H31*$C$9+H30*$C$10+H29*$C$11+H28*$C$12+H27*$C$13+H26*$C$14+H25*$C$15+H24*$C$16+H23*$C$17+H22*$C$18+H21*$C$19+H20*$C$20+H19*$C$21+H18*$C$22+H17*$C$23+H16*$C$24+H15*$C$25+H14*$C$26+H13*$C$27+H12*$C$28)+H37</f>
        <v>9.6169114272848955</v>
      </c>
      <c r="J37" s="152">
        <f t="shared" si="3"/>
        <v>1.05167911815231E-3</v>
      </c>
    </row>
    <row r="38" spans="4:10" x14ac:dyDescent="0.3">
      <c r="D38" s="143">
        <v>2014</v>
      </c>
      <c r="E38" s="143">
        <f>PV销量预计!E38</f>
        <v>10895.58</v>
      </c>
      <c r="F38" s="143">
        <f>PV销量预计!F38</f>
        <v>2027.435485469261</v>
      </c>
      <c r="G38" s="151">
        <f>[1]悲观预测L输入!K18</f>
        <v>0.01</v>
      </c>
      <c r="H38" s="143">
        <f t="shared" si="1"/>
        <v>20.274354854692611</v>
      </c>
      <c r="I38" s="143">
        <f t="shared" si="5"/>
        <v>29.891015949140659</v>
      </c>
      <c r="J38" s="152">
        <f t="shared" si="3"/>
        <v>2.7434075055334968E-3</v>
      </c>
    </row>
    <row r="39" spans="4:10" x14ac:dyDescent="0.3">
      <c r="D39" s="143">
        <v>2015</v>
      </c>
      <c r="E39" s="143">
        <f>PV销量预计!E39</f>
        <v>12700.07</v>
      </c>
      <c r="F39" s="143">
        <f>PV销量预计!F39</f>
        <v>2450.349575684555</v>
      </c>
      <c r="G39" s="151">
        <f>[1]悲观预测L输入!K19</f>
        <v>0.02</v>
      </c>
      <c r="H39" s="143">
        <f t="shared" si="1"/>
        <v>49.006991513691105</v>
      </c>
      <c r="I39" s="143">
        <f t="shared" si="5"/>
        <v>78.893725500915323</v>
      </c>
      <c r="J39" s="152">
        <f t="shared" si="3"/>
        <v>6.2120701303941886E-3</v>
      </c>
    </row>
    <row r="40" spans="4:10" x14ac:dyDescent="0.3">
      <c r="D40" s="143">
        <v>2016</v>
      </c>
      <c r="E40" s="143">
        <f>PV销量预计!E40</f>
        <v>14866.44</v>
      </c>
      <c r="F40" s="143">
        <f>PV销量预计!F40</f>
        <v>2465.3155080422493</v>
      </c>
      <c r="G40" s="151">
        <f>[1]悲观预测L输入!K20</f>
        <v>2.7E-2</v>
      </c>
      <c r="H40" s="143">
        <f t="shared" si="1"/>
        <v>66.563518717140738</v>
      </c>
      <c r="I40" s="143">
        <f t="shared" si="5"/>
        <v>145.43180260447372</v>
      </c>
      <c r="J40" s="152">
        <f t="shared" si="3"/>
        <v>9.7825573980370364E-3</v>
      </c>
    </row>
    <row r="41" spans="4:10" x14ac:dyDescent="0.3">
      <c r="D41" s="143">
        <v>2017</v>
      </c>
      <c r="E41" s="143">
        <f>PV销量预计!E41</f>
        <v>16974.77</v>
      </c>
      <c r="F41" s="143">
        <f>PV销量预计!F41</f>
        <v>2374.5983272636295</v>
      </c>
      <c r="G41" s="151">
        <f>[1]悲观预测L输入!K21</f>
        <v>3.5000000000000003E-2</v>
      </c>
      <c r="H41" s="143">
        <f t="shared" si="1"/>
        <v>83.110941454227046</v>
      </c>
      <c r="I41" s="143">
        <f t="shared" si="5"/>
        <v>228.44400210898556</v>
      </c>
      <c r="J41" s="152">
        <f t="shared" si="3"/>
        <v>1.3457855517864782E-2</v>
      </c>
    </row>
    <row r="42" spans="4:10" x14ac:dyDescent="0.3">
      <c r="D42" s="143">
        <v>2018</v>
      </c>
      <c r="E42" s="143">
        <f>PV销量预计!E42</f>
        <v>18905.419999999998</v>
      </c>
      <c r="F42" s="153">
        <f>AVERAGE(F39:F41,F43:F45)</f>
        <v>2513.7246580850165</v>
      </c>
      <c r="G42" s="151">
        <f>[1]悲观预测L输入!K22</f>
        <v>4.2000000000000003E-2</v>
      </c>
      <c r="H42" s="143">
        <f t="shared" si="1"/>
        <v>105.5764356395707</v>
      </c>
      <c r="I42" s="143">
        <f t="shared" si="5"/>
        <v>333.72619941258068</v>
      </c>
      <c r="J42" s="152">
        <f t="shared" si="3"/>
        <v>1.7652408643266362E-2</v>
      </c>
    </row>
    <row r="43" spans="4:10" x14ac:dyDescent="0.3">
      <c r="D43" s="143">
        <v>2019</v>
      </c>
      <c r="E43" s="143">
        <f>PV销量预计!E43</f>
        <v>22490.771980652</v>
      </c>
      <c r="F43" s="143">
        <f>PV销量预计!F43</f>
        <v>2523.5361626548511</v>
      </c>
      <c r="G43" s="151">
        <f>[1]悲观预测L输入!K23</f>
        <v>4.9399999999999999E-2</v>
      </c>
      <c r="H43" s="143">
        <f t="shared" si="1"/>
        <v>124.66268643514964</v>
      </c>
      <c r="I43" s="143">
        <f t="shared" si="5"/>
        <v>457.66258720884912</v>
      </c>
      <c r="J43" s="152">
        <f t="shared" si="3"/>
        <v>2.0348905213327481E-2</v>
      </c>
    </row>
    <row r="44" spans="4:10" s="145" customFormat="1" x14ac:dyDescent="0.3">
      <c r="D44" s="145">
        <v>2020</v>
      </c>
      <c r="E44" s="145">
        <f>PV销量预计!E44</f>
        <v>24347.643229281413</v>
      </c>
      <c r="F44" s="145">
        <f>PV销量预计!F44</f>
        <v>2587.9603466245608</v>
      </c>
      <c r="G44" s="151">
        <f>[1]悲观预测L输入!K24</f>
        <v>0.05</v>
      </c>
      <c r="H44" s="145">
        <f t="shared" si="1"/>
        <v>129.39801733122803</v>
      </c>
      <c r="I44" s="143">
        <f t="shared" si="5"/>
        <v>585.49941590135199</v>
      </c>
      <c r="J44" s="154">
        <f t="shared" si="3"/>
        <v>2.4047478040798948E-2</v>
      </c>
    </row>
    <row r="45" spans="4:10" x14ac:dyDescent="0.3">
      <c r="D45" s="143">
        <v>2021</v>
      </c>
      <c r="E45" s="143">
        <f>PV销量预计!E45</f>
        <v>26131.499272219928</v>
      </c>
      <c r="F45" s="143">
        <f>PV销量预计!F45</f>
        <v>2680.5880282402541</v>
      </c>
      <c r="G45" s="151">
        <f>[1]悲观预测L输入!K25</f>
        <v>0.06</v>
      </c>
      <c r="H45" s="143">
        <f t="shared" si="1"/>
        <v>160.83528169441524</v>
      </c>
      <c r="I45" s="143">
        <f t="shared" si="5"/>
        <v>743.31462273892134</v>
      </c>
      <c r="J45" s="152">
        <f t="shared" si="3"/>
        <v>2.8445157891462045E-2</v>
      </c>
    </row>
    <row r="46" spans="4:10" x14ac:dyDescent="0.3">
      <c r="D46" s="143">
        <v>2022</v>
      </c>
      <c r="E46" s="143">
        <f>PV销量预计!E46</f>
        <v>27853.673802585552</v>
      </c>
      <c r="F46" s="143">
        <f>PV销量预计!F46</f>
        <v>2773.2440773492017</v>
      </c>
      <c r="G46" s="151">
        <f>[1]悲观预测L输入!K26</f>
        <v>7.0000000000000007E-2</v>
      </c>
      <c r="H46" s="143">
        <f t="shared" si="1"/>
        <v>194.12708541444414</v>
      </c>
      <c r="I46" s="143">
        <f t="shared" si="5"/>
        <v>932.07154877662697</v>
      </c>
      <c r="J46" s="152">
        <f t="shared" si="3"/>
        <v>3.3463145845059272E-2</v>
      </c>
    </row>
    <row r="47" spans="4:10" x14ac:dyDescent="0.3">
      <c r="D47" s="143">
        <v>2023</v>
      </c>
      <c r="E47" s="143">
        <f>PV销量预计!E47</f>
        <v>29499.541735336948</v>
      </c>
      <c r="F47" s="143">
        <f>PV销量预计!F47</f>
        <v>2864.4319535120885</v>
      </c>
      <c r="G47" s="151">
        <f>[1]悲观预测L输入!K27</f>
        <v>0.09</v>
      </c>
      <c r="H47" s="143">
        <f t="shared" si="1"/>
        <v>257.79887581608796</v>
      </c>
      <c r="I47" s="143">
        <f t="shared" si="5"/>
        <v>1180.9614101531611</v>
      </c>
      <c r="J47" s="152">
        <f t="shared" si="3"/>
        <v>4.0033212066427105E-2</v>
      </c>
    </row>
    <row r="48" spans="4:10" x14ac:dyDescent="0.3">
      <c r="D48" s="143">
        <v>2024</v>
      </c>
      <c r="E48" s="143">
        <f>PV销量预计!E48</f>
        <v>31056.486882212412</v>
      </c>
      <c r="F48" s="143">
        <f>PV销量预计!F48</f>
        <v>2958.6803141411983</v>
      </c>
      <c r="G48" s="151">
        <f>[1]悲观预测L输入!K28</f>
        <v>0.12</v>
      </c>
      <c r="H48" s="143">
        <f t="shared" si="1"/>
        <v>355.04163769694378</v>
      </c>
      <c r="I48" s="143">
        <f t="shared" si="5"/>
        <v>1522.0572882393158</v>
      </c>
      <c r="J48" s="152">
        <f t="shared" si="3"/>
        <v>4.9009319502621315E-2</v>
      </c>
    </row>
    <row r="49" spans="4:10" x14ac:dyDescent="0.3">
      <c r="D49" s="143">
        <v>2025</v>
      </c>
      <c r="E49" s="143">
        <f>PV销量预计!E49</f>
        <v>32520.73733481668</v>
      </c>
      <c r="F49" s="143">
        <f>PV销量预计!F49</f>
        <v>2944.745011096089</v>
      </c>
      <c r="G49" s="151">
        <f>[1]悲观预测L输入!K29</f>
        <v>0.15</v>
      </c>
      <c r="H49" s="143">
        <f t="shared" si="1"/>
        <v>441.71175166441333</v>
      </c>
      <c r="I49" s="143">
        <f t="shared" si="5"/>
        <v>1942.9865979183537</v>
      </c>
      <c r="J49" s="152">
        <f t="shared" si="3"/>
        <v>5.9746080721183203E-2</v>
      </c>
    </row>
    <row r="50" spans="4:10" x14ac:dyDescent="0.3">
      <c r="D50" s="143">
        <v>2026</v>
      </c>
      <c r="E50" s="143">
        <f>PV销量预计!E50</f>
        <v>33781.929046187252</v>
      </c>
      <c r="F50" s="143">
        <f>PV销量预计!F50</f>
        <v>3027.8565186186061</v>
      </c>
      <c r="G50" s="151">
        <f>[1]悲观预测L输入!K30</f>
        <v>0.18</v>
      </c>
      <c r="H50" s="143">
        <f t="shared" si="1"/>
        <v>545.01417335134909</v>
      </c>
      <c r="I50" s="143">
        <f t="shared" si="5"/>
        <v>2458.2930098441725</v>
      </c>
      <c r="J50" s="152">
        <f t="shared" si="3"/>
        <v>7.2769468152133962E-2</v>
      </c>
    </row>
    <row r="51" spans="4:10" x14ac:dyDescent="0.3">
      <c r="D51" s="143">
        <v>2027</v>
      </c>
      <c r="E51" s="143">
        <f>PV销量预计!E51</f>
        <v>34939.595628627052</v>
      </c>
      <c r="F51" s="143">
        <f>PV销量预计!F51</f>
        <v>3108.8908376293184</v>
      </c>
      <c r="G51" s="151">
        <f>[1]悲观预测L输入!K31</f>
        <v>0.21</v>
      </c>
      <c r="H51" s="143">
        <f t="shared" si="1"/>
        <v>652.8670759021569</v>
      </c>
      <c r="I51" s="143">
        <f t="shared" si="5"/>
        <v>3070.1588165383787</v>
      </c>
      <c r="J51" s="152">
        <f t="shared" si="3"/>
        <v>8.7870473636017299E-2</v>
      </c>
    </row>
    <row r="52" spans="4:10" x14ac:dyDescent="0.3">
      <c r="D52" s="143">
        <v>2028</v>
      </c>
      <c r="E52" s="143">
        <f>PV销量预计!E52</f>
        <v>35998.711913410691</v>
      </c>
      <c r="F52" s="143">
        <f>PV销量预计!F52</f>
        <v>3179.5632376532594</v>
      </c>
      <c r="G52" s="151">
        <f>[1]悲观预测L输入!K32</f>
        <v>0.24</v>
      </c>
      <c r="H52" s="143">
        <f t="shared" si="1"/>
        <v>763.09517703678227</v>
      </c>
      <c r="I52" s="143">
        <f t="shared" si="5"/>
        <v>3778.3014492247962</v>
      </c>
      <c r="J52" s="152">
        <f t="shared" si="3"/>
        <v>0.10495657339942922</v>
      </c>
    </row>
    <row r="53" spans="4:10" x14ac:dyDescent="0.3">
      <c r="D53" s="143">
        <v>2029</v>
      </c>
      <c r="E53" s="143">
        <f>PV销量预计!E53</f>
        <v>36960.43653470587</v>
      </c>
      <c r="F53" s="143">
        <f>PV销量预计!F53</f>
        <v>3236.9424306987858</v>
      </c>
      <c r="G53" s="151">
        <f>[1]悲观预测L输入!K33</f>
        <v>0.27</v>
      </c>
      <c r="H53" s="143">
        <f t="shared" si="1"/>
        <v>873.97445628867217</v>
      </c>
      <c r="I53" s="143">
        <f t="shared" si="5"/>
        <v>4580.3713445092253</v>
      </c>
      <c r="J53" s="152">
        <f t="shared" si="3"/>
        <v>0.12392633242327249</v>
      </c>
    </row>
    <row r="54" spans="4:10" x14ac:dyDescent="0.3">
      <c r="D54" s="143">
        <v>2030</v>
      </c>
      <c r="E54" s="143">
        <f>PV销量预计!E54</f>
        <v>37827.273616582417</v>
      </c>
      <c r="F54" s="143">
        <f>PV销量预计!F54</f>
        <v>3203.8378358744012</v>
      </c>
      <c r="G54" s="151">
        <f>[1]悲观预测L输入!K34</f>
        <v>0.3</v>
      </c>
      <c r="H54" s="143">
        <f t="shared" si="1"/>
        <v>961.15135076232036</v>
      </c>
      <c r="I54" s="143">
        <f t="shared" si="5"/>
        <v>5449.2079281006681</v>
      </c>
      <c r="J54" s="152">
        <f t="shared" si="3"/>
        <v>0.14405500072074684</v>
      </c>
    </row>
    <row r="55" spans="4:10" x14ac:dyDescent="0.3">
      <c r="D55" s="143">
        <v>2031</v>
      </c>
      <c r="E55" s="143">
        <f>PV销量预计!E55</f>
        <v>38528.272827619076</v>
      </c>
      <c r="F55" s="143">
        <f>PV销量预计!F55</f>
        <v>3237.5719775151447</v>
      </c>
      <c r="G55" s="151">
        <f>[1]悲观预测L输入!K35</f>
        <v>0.34</v>
      </c>
      <c r="H55" s="143">
        <f t="shared" si="1"/>
        <v>1100.7744723551493</v>
      </c>
      <c r="I55" s="143">
        <f t="shared" si="5"/>
        <v>6433.1665009661474</v>
      </c>
      <c r="J55" s="152">
        <f t="shared" si="3"/>
        <v>0.16697261592153484</v>
      </c>
    </row>
    <row r="56" spans="4:10" x14ac:dyDescent="0.3">
      <c r="D56" s="143">
        <v>2032</v>
      </c>
      <c r="E56" s="143">
        <f>PV销量预计!E56</f>
        <v>39152.360980438316</v>
      </c>
      <c r="F56" s="143">
        <f>PV销量预计!F56</f>
        <v>3252.4980808405453</v>
      </c>
      <c r="G56" s="151">
        <f>[1]悲观预测L输入!K36</f>
        <v>0.38</v>
      </c>
      <c r="H56" s="143">
        <f t="shared" si="1"/>
        <v>1235.9492707194072</v>
      </c>
      <c r="I56" s="143">
        <f t="shared" si="5"/>
        <v>7522.8717385794625</v>
      </c>
      <c r="J56" s="152">
        <f t="shared" si="3"/>
        <v>0.19214350169937677</v>
      </c>
    </row>
    <row r="57" spans="4:10" x14ac:dyDescent="0.3">
      <c r="D57" s="143">
        <v>2033</v>
      </c>
      <c r="E57" s="143">
        <f>PV销量预计!E57</f>
        <v>39703.430373281357</v>
      </c>
      <c r="F57" s="143">
        <f>PV销量预计!F57</f>
        <v>3250.7071650471553</v>
      </c>
      <c r="G57" s="151">
        <f>[1]悲观预测L输入!K37</f>
        <v>0.42</v>
      </c>
      <c r="H57" s="143">
        <f t="shared" si="1"/>
        <v>1365.2970093198051</v>
      </c>
      <c r="I57" s="143">
        <f t="shared" si="5"/>
        <v>8706.5505604859463</v>
      </c>
      <c r="J57" s="152">
        <f t="shared" si="3"/>
        <v>0.2192896301057419</v>
      </c>
    </row>
    <row r="58" spans="4:10" x14ac:dyDescent="0.3">
      <c r="D58" s="143">
        <v>2034</v>
      </c>
      <c r="E58" s="143">
        <f>PV销量预计!E58</f>
        <v>40185.581521139335</v>
      </c>
      <c r="F58" s="143">
        <f>PV销量预计!F58</f>
        <v>3236.8852451954881</v>
      </c>
      <c r="G58" s="151">
        <f>[1]悲观预测L输入!K38</f>
        <v>0.46</v>
      </c>
      <c r="H58" s="143">
        <f t="shared" si="1"/>
        <v>1488.9672127899246</v>
      </c>
      <c r="I58" s="143">
        <f t="shared" si="5"/>
        <v>9971.4585711921372</v>
      </c>
      <c r="J58" s="152">
        <f t="shared" si="3"/>
        <v>0.24813523143734337</v>
      </c>
    </row>
    <row r="59" spans="4:10" x14ac:dyDescent="0.3">
      <c r="D59" s="143">
        <v>2035</v>
      </c>
      <c r="E59" s="143">
        <f>PV销量预计!E59</f>
        <v>40603.235084255808</v>
      </c>
      <c r="F59" s="143">
        <f>PV销量预计!F59</f>
        <v>3214.7793782172812</v>
      </c>
      <c r="G59" s="151">
        <f>[1]悲观预测L输入!K39</f>
        <v>0.5</v>
      </c>
      <c r="H59" s="143">
        <f t="shared" si="1"/>
        <v>1607.3896891086406</v>
      </c>
      <c r="I59" s="143">
        <f t="shared" si="5"/>
        <v>11304.208163750269</v>
      </c>
      <c r="J59" s="152">
        <f t="shared" si="3"/>
        <v>0.27840658854627953</v>
      </c>
    </row>
    <row r="60" spans="4:10" x14ac:dyDescent="0.3">
      <c r="D60" s="143">
        <v>2036</v>
      </c>
      <c r="E60" s="143">
        <f>PV销量预计!E60</f>
        <v>40958.518792509392</v>
      </c>
      <c r="F60" s="143">
        <f>PV销量预计!F60</f>
        <v>3196.0352395343652</v>
      </c>
      <c r="G60" s="151">
        <f>[1]悲观预测L输入!K40</f>
        <v>0.52</v>
      </c>
      <c r="H60" s="143">
        <f t="shared" si="1"/>
        <v>1661.9383245578699</v>
      </c>
      <c r="I60" s="143">
        <f t="shared" si="5"/>
        <v>12631.946129936381</v>
      </c>
      <c r="J60" s="152">
        <f t="shared" si="3"/>
        <v>0.30840827506307544</v>
      </c>
    </row>
    <row r="61" spans="4:10" x14ac:dyDescent="0.3">
      <c r="D61" s="143">
        <v>2037</v>
      </c>
      <c r="E61" s="143">
        <f>PV销量预计!E61</f>
        <v>41258.940307481098</v>
      </c>
      <c r="F61" s="143">
        <f>PV销量预计!F61</f>
        <v>3181.5869539987616</v>
      </c>
      <c r="G61" s="151">
        <f>[1]悲观预测L输入!K41</f>
        <v>0.54</v>
      </c>
      <c r="H61" s="143">
        <f t="shared" si="1"/>
        <v>1718.0569551593314</v>
      </c>
      <c r="I61" s="143">
        <f t="shared" si="5"/>
        <v>13946.827570232979</v>
      </c>
      <c r="J61" s="152">
        <f t="shared" si="3"/>
        <v>0.33803164759673021</v>
      </c>
    </row>
    <row r="62" spans="4:10" x14ac:dyDescent="0.3">
      <c r="D62" s="143">
        <v>2038</v>
      </c>
      <c r="E62" s="143">
        <f>PV销量预计!E62</f>
        <v>41508.079599294259</v>
      </c>
      <c r="F62" s="143">
        <f>PV销量预计!F62</f>
        <v>3173.677325317949</v>
      </c>
      <c r="G62" s="151">
        <f>[1]悲观预测L输入!K42</f>
        <v>0.56000000000000005</v>
      </c>
      <c r="H62" s="143">
        <f t="shared" si="1"/>
        <v>1777.2593021780517</v>
      </c>
      <c r="I62" s="143">
        <f t="shared" si="5"/>
        <v>15242.607146431748</v>
      </c>
      <c r="J62" s="152">
        <f t="shared" si="3"/>
        <v>0.3672202446747479</v>
      </c>
    </row>
    <row r="63" spans="4:10" x14ac:dyDescent="0.3">
      <c r="D63" s="143">
        <v>2039</v>
      </c>
      <c r="E63" s="143">
        <f>PV销量预计!E63</f>
        <v>41709.429087313802</v>
      </c>
      <c r="F63" s="143">
        <f>PV销量预计!F63</f>
        <v>3169.6002651201416</v>
      </c>
      <c r="G63" s="151">
        <f>[1]悲观预测L输入!K43</f>
        <v>0.57999999999999996</v>
      </c>
      <c r="H63" s="143">
        <f t="shared" si="1"/>
        <v>1838.3681537696821</v>
      </c>
      <c r="I63" s="143">
        <f t="shared" si="5"/>
        <v>16512.50002915888</v>
      </c>
      <c r="J63" s="152">
        <f t="shared" si="3"/>
        <v>0.39589369575382816</v>
      </c>
    </row>
    <row r="64" spans="4:10" x14ac:dyDescent="0.3">
      <c r="D64" s="143">
        <v>2040</v>
      </c>
      <c r="E64" s="143">
        <f>PV销量预计!E64</f>
        <v>41864.118345462179</v>
      </c>
      <c r="F64" s="143">
        <f>PV销量预计!F64</f>
        <v>3137.3390181813229</v>
      </c>
      <c r="G64" s="151">
        <f>[1]悲观预测L输入!K44</f>
        <v>0.6</v>
      </c>
      <c r="H64" s="143">
        <f t="shared" si="1"/>
        <v>1882.4034109087936</v>
      </c>
      <c r="I64" s="143">
        <f t="shared" si="5"/>
        <v>17731.860204979086</v>
      </c>
      <c r="J64" s="152">
        <f t="shared" si="3"/>
        <v>0.42355747369754687</v>
      </c>
    </row>
    <row r="65" spans="4:10" x14ac:dyDescent="0.3">
      <c r="D65" s="143">
        <v>2041</v>
      </c>
      <c r="E65" s="143">
        <f>PV销量预计!E65</f>
        <v>41943.492461353271</v>
      </c>
      <c r="F65" s="143">
        <f>PV销量预计!F65</f>
        <v>3142.3863085252669</v>
      </c>
      <c r="G65" s="151">
        <f>[1]悲观预测L输入!K45</f>
        <v>0.62</v>
      </c>
      <c r="H65" s="143">
        <f t="shared" si="1"/>
        <v>1948.2795112856654</v>
      </c>
      <c r="I65" s="143">
        <f t="shared" si="5"/>
        <v>18916.419189830169</v>
      </c>
      <c r="J65" s="152">
        <f t="shared" si="3"/>
        <v>0.45099771334634936</v>
      </c>
    </row>
    <row r="66" spans="4:10" x14ac:dyDescent="0.3">
      <c r="D66" s="143">
        <v>2042</v>
      </c>
      <c r="E66" s="143">
        <f>PV销量预计!E66</f>
        <v>41987.285769779912</v>
      </c>
      <c r="F66" s="143">
        <f>PV销量预计!F66</f>
        <v>3143.5442582348405</v>
      </c>
      <c r="G66" s="151">
        <f>[1]悲观预测L输入!K46</f>
        <v>0.64</v>
      </c>
      <c r="H66" s="143">
        <f t="shared" si="1"/>
        <v>2011.8683252702979</v>
      </c>
      <c r="I66" s="143">
        <f t="shared" si="5"/>
        <v>20059.445769954389</v>
      </c>
      <c r="J66" s="152">
        <f t="shared" si="3"/>
        <v>0.47775047617848282</v>
      </c>
    </row>
    <row r="67" spans="4:10" x14ac:dyDescent="0.3">
      <c r="D67" s="143">
        <v>2043</v>
      </c>
      <c r="E67" s="143">
        <f>PV销量预计!E67</f>
        <v>41996.588627150217</v>
      </c>
      <c r="F67" s="143">
        <f>PV销量预计!F67</f>
        <v>3140.1419534750676</v>
      </c>
      <c r="G67" s="151">
        <f>[1]悲观预测L输入!K47</f>
        <v>0.66</v>
      </c>
      <c r="H67" s="143">
        <f t="shared" si="1"/>
        <v>2072.4936892935448</v>
      </c>
      <c r="I67" s="143">
        <f t="shared" si="5"/>
        <v>21155.2920284022</v>
      </c>
      <c r="J67" s="152">
        <f t="shared" si="3"/>
        <v>0.50373834446937904</v>
      </c>
    </row>
    <row r="68" spans="4:10" x14ac:dyDescent="0.3">
      <c r="D68" s="143">
        <v>2044</v>
      </c>
      <c r="E68" s="143">
        <f>PV销量预计!E68</f>
        <v>41973.498334956268</v>
      </c>
      <c r="F68" s="143">
        <f>PV销量预计!F68</f>
        <v>3129.9199376414617</v>
      </c>
      <c r="G68" s="151">
        <f>[1]悲观预测L输入!K48</f>
        <v>0.68</v>
      </c>
      <c r="H68" s="143">
        <f t="shared" ref="H68:H74" si="6">G68*F68</f>
        <v>2128.3455575961943</v>
      </c>
      <c r="I68" s="143">
        <f t="shared" si="5"/>
        <v>22198.293918072668</v>
      </c>
      <c r="J68" s="152">
        <f t="shared" si="3"/>
        <v>0.52886451686552749</v>
      </c>
    </row>
    <row r="69" spans="4:10" x14ac:dyDescent="0.3">
      <c r="D69" s="143">
        <v>2045</v>
      </c>
      <c r="E69" s="143">
        <f>PV销量预计!E69</f>
        <v>41918.599656193765</v>
      </c>
      <c r="F69" s="143">
        <f>PV销量预计!F69</f>
        <v>3115.1124665324242</v>
      </c>
      <c r="G69" s="151">
        <f>[1]悲观预测L输入!K49</f>
        <v>0.7</v>
      </c>
      <c r="H69" s="143">
        <f t="shared" si="6"/>
        <v>2180.5787265726967</v>
      </c>
      <c r="I69" s="143">
        <f t="shared" si="5"/>
        <v>23185.741623181322</v>
      </c>
      <c r="J69" s="152">
        <f t="shared" si="3"/>
        <v>0.55311345830598302</v>
      </c>
    </row>
    <row r="70" spans="4:10" x14ac:dyDescent="0.3">
      <c r="D70" s="143">
        <v>2046</v>
      </c>
      <c r="E70" s="143">
        <f>PV销量预计!E70</f>
        <v>41834.746385756771</v>
      </c>
      <c r="F70" s="143">
        <f>PV销量预计!F70</f>
        <v>3096.0171115761405</v>
      </c>
      <c r="G70" s="151">
        <f>[1]悲观预测L输入!K50</f>
        <v>0.72</v>
      </c>
      <c r="H70" s="143">
        <f t="shared" si="6"/>
        <v>2229.1323203348211</v>
      </c>
      <c r="I70" s="143">
        <f t="shared" si="5"/>
        <v>24116.629232374791</v>
      </c>
      <c r="J70" s="152">
        <f t="shared" si="3"/>
        <v>0.5764736568496478</v>
      </c>
    </row>
    <row r="71" spans="4:10" x14ac:dyDescent="0.3">
      <c r="D71" s="143">
        <v>2047</v>
      </c>
      <c r="E71" s="143">
        <f>PV销量预计!E71</f>
        <v>41724.434080636151</v>
      </c>
      <c r="F71" s="143">
        <f>PV销量预计!F71</f>
        <v>3073.0531113339384</v>
      </c>
      <c r="G71" s="151">
        <f>[1]悲观预测L输入!K51</f>
        <v>0.74</v>
      </c>
      <c r="H71" s="143">
        <f t="shared" si="6"/>
        <v>2274.0593023871143</v>
      </c>
      <c r="I71" s="143">
        <f t="shared" si="5"/>
        <v>24991.643604238201</v>
      </c>
      <c r="J71" s="152">
        <f t="shared" si="3"/>
        <v>0.59896902510264471</v>
      </c>
    </row>
    <row r="72" spans="4:10" x14ac:dyDescent="0.3">
      <c r="D72" s="143">
        <v>2048</v>
      </c>
      <c r="E72" s="143">
        <f>PV销量预计!E72</f>
        <v>41589.621585438341</v>
      </c>
      <c r="F72" s="143">
        <f>PV销量预计!F72</f>
        <v>3047.366858500769</v>
      </c>
      <c r="G72" s="151">
        <f>[1]悲观预测L输入!K52</f>
        <v>0.76</v>
      </c>
      <c r="H72" s="143">
        <f t="shared" si="6"/>
        <v>2315.9988124605843</v>
      </c>
      <c r="I72" s="143">
        <f t="shared" si="5"/>
        <v>25813.477630495723</v>
      </c>
      <c r="J72" s="152">
        <f t="shared" si="3"/>
        <v>0.62067113492404857</v>
      </c>
    </row>
    <row r="73" spans="4:10" x14ac:dyDescent="0.3">
      <c r="D73" s="143">
        <v>2049</v>
      </c>
      <c r="E73" s="143">
        <f>PV销量预计!E73</f>
        <v>41432.196061159833</v>
      </c>
      <c r="F73" s="153">
        <f>F72-AVERAGE(F71-F72,F70-F71,F69-F70)</f>
        <v>3024.784989156884</v>
      </c>
      <c r="G73" s="151">
        <f>[1]悲观预测L输入!K53</f>
        <v>0.78</v>
      </c>
      <c r="H73" s="143">
        <f t="shared" si="6"/>
        <v>2359.3322915423696</v>
      </c>
      <c r="I73" s="143">
        <f t="shared" si="5"/>
        <v>26590.122940231275</v>
      </c>
      <c r="J73" s="152">
        <f t="shared" si="3"/>
        <v>0.64177440416096843</v>
      </c>
    </row>
    <row r="74" spans="4:10" x14ac:dyDescent="0.3">
      <c r="D74" s="143">
        <v>2050</v>
      </c>
      <c r="E74" s="143">
        <f>PV销量预计!E74</f>
        <v>41252.25958925837</v>
      </c>
      <c r="F74" s="153">
        <f>F73-AVERAGE(F72-F73,F71-F72,F70-F71)</f>
        <v>3001.040948350465</v>
      </c>
      <c r="G74" s="151">
        <f>[1]悲观预测L输入!K54</f>
        <v>0.8</v>
      </c>
      <c r="H74" s="143">
        <f t="shared" si="6"/>
        <v>2400.8327586803721</v>
      </c>
      <c r="I74" s="143">
        <f>(H73*$C$4+H72*$C$5+H71*$C$6+H70*$C$7+H69*$C$8+H68*$C$9+H67*$C$10+H66*$C$11+H65*$C$12+H64*$C$13+H63*$C$14+H62*$C$15+H61*$C$16+H60*$C$17+H59*$C$18+H58*$C$19+H57*$C$20+H56*$C$21+H55*$C$22+H54*$C$23+H53*$C$24+H52*$C$25+H51*$C$26+H50*$C$27+H49*$C$28)+H74</f>
        <v>27326.675985482048</v>
      </c>
      <c r="J74" s="152">
        <f t="shared" si="3"/>
        <v>0.66242858591430009</v>
      </c>
    </row>
  </sheetData>
  <phoneticPr fontId="3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4F49D-444D-412C-BAC9-2D8CA052EAAA}">
  <sheetPr>
    <tabColor rgb="FFFFFF00"/>
  </sheetPr>
  <dimension ref="A1:J74"/>
  <sheetViews>
    <sheetView workbookViewId="0">
      <selection activeCell="G68" sqref="G68"/>
    </sheetView>
  </sheetViews>
  <sheetFormatPr defaultColWidth="9" defaultRowHeight="13.5" x14ac:dyDescent="0.3"/>
  <cols>
    <col min="1" max="1" width="9" style="143"/>
    <col min="2" max="2" width="5.265625" style="143" bestFit="1" customWidth="1"/>
    <col min="3" max="3" width="12.73046875" style="143" bestFit="1" customWidth="1"/>
    <col min="4" max="4" width="9" style="143"/>
    <col min="5" max="6" width="12.73046875" style="143" bestFit="1" customWidth="1"/>
    <col min="7" max="7" width="15.1328125" style="151" bestFit="1" customWidth="1"/>
    <col min="8" max="8" width="19.265625" style="143" bestFit="1" customWidth="1"/>
    <col min="9" max="9" width="21.3984375" style="143" bestFit="1" customWidth="1"/>
    <col min="10" max="10" width="17.265625" style="152" bestFit="1" customWidth="1"/>
    <col min="11" max="12" width="12.73046875" style="143" customWidth="1"/>
    <col min="13" max="16384" width="9" style="143"/>
  </cols>
  <sheetData>
    <row r="1" spans="1:10" x14ac:dyDescent="0.3">
      <c r="A1" s="143" t="s">
        <v>1122</v>
      </c>
      <c r="E1" s="143" t="s">
        <v>1123</v>
      </c>
      <c r="F1" s="143" t="s">
        <v>1124</v>
      </c>
      <c r="G1" s="151" t="s">
        <v>1125</v>
      </c>
      <c r="H1" s="143" t="s">
        <v>1126</v>
      </c>
      <c r="I1" s="143" t="s">
        <v>1127</v>
      </c>
      <c r="J1" s="152" t="s">
        <v>1128</v>
      </c>
    </row>
    <row r="2" spans="1:10" x14ac:dyDescent="0.3">
      <c r="B2" s="143" t="s">
        <v>1075</v>
      </c>
      <c r="C2" s="143" t="s">
        <v>1120</v>
      </c>
      <c r="D2" s="143">
        <v>1978</v>
      </c>
      <c r="E2" s="143">
        <f>PV销量预计!E2</f>
        <v>0</v>
      </c>
      <c r="F2" s="143">
        <f>PV销量预计!F2</f>
        <v>0</v>
      </c>
      <c r="G2" s="151">
        <v>0</v>
      </c>
      <c r="H2" s="143">
        <v>0</v>
      </c>
      <c r="I2" s="143">
        <v>0</v>
      </c>
    </row>
    <row r="3" spans="1:10" x14ac:dyDescent="0.3">
      <c r="B3" s="143">
        <v>0</v>
      </c>
      <c r="C3" s="143">
        <f t="shared" ref="C3:C28" si="0">EXP(-POWER(B3/14,4))</f>
        <v>1</v>
      </c>
      <c r="D3" s="143">
        <v>1979</v>
      </c>
      <c r="E3" s="143">
        <f>PV销量预计!E3</f>
        <v>0</v>
      </c>
      <c r="F3" s="143">
        <f>PV销量预计!F3</f>
        <v>0</v>
      </c>
      <c r="G3" s="151">
        <v>0</v>
      </c>
      <c r="H3" s="143">
        <v>0</v>
      </c>
      <c r="I3" s="143">
        <v>0</v>
      </c>
    </row>
    <row r="4" spans="1:10" x14ac:dyDescent="0.3">
      <c r="B4" s="143">
        <v>1</v>
      </c>
      <c r="C4" s="143">
        <f t="shared" si="0"/>
        <v>0.99997396951830742</v>
      </c>
      <c r="D4" s="143">
        <v>1980</v>
      </c>
      <c r="E4" s="143">
        <f>PV销量预计!E4</f>
        <v>0</v>
      </c>
      <c r="F4" s="143">
        <f>PV销量预计!F4</f>
        <v>0</v>
      </c>
      <c r="G4" s="151">
        <v>0</v>
      </c>
      <c r="H4" s="143">
        <f t="shared" ref="H4:H67" si="1">G4*F4</f>
        <v>0</v>
      </c>
      <c r="I4" s="143">
        <v>0</v>
      </c>
    </row>
    <row r="5" spans="1:10" x14ac:dyDescent="0.3">
      <c r="B5" s="143">
        <v>2</v>
      </c>
      <c r="C5" s="143">
        <f t="shared" si="0"/>
        <v>0.99958359359335935</v>
      </c>
      <c r="D5" s="143">
        <v>1981</v>
      </c>
      <c r="E5" s="143">
        <f>PV销量预计!E5</f>
        <v>0</v>
      </c>
      <c r="F5" s="143">
        <f>PV销量预计!F5</f>
        <v>0</v>
      </c>
      <c r="G5" s="151">
        <v>0</v>
      </c>
      <c r="H5" s="143">
        <f t="shared" si="1"/>
        <v>0</v>
      </c>
      <c r="I5" s="143">
        <v>0</v>
      </c>
    </row>
    <row r="6" spans="1:10" x14ac:dyDescent="0.3">
      <c r="B6" s="143">
        <v>3</v>
      </c>
      <c r="C6" s="143">
        <f t="shared" si="0"/>
        <v>0.99789372485736472</v>
      </c>
      <c r="D6" s="143">
        <v>1982</v>
      </c>
      <c r="E6" s="143">
        <f>PV销量预计!E6</f>
        <v>0</v>
      </c>
      <c r="F6" s="143">
        <f>PV销量预计!F6</f>
        <v>0</v>
      </c>
      <c r="G6" s="151">
        <v>0</v>
      </c>
      <c r="H6" s="143">
        <f t="shared" si="1"/>
        <v>0</v>
      </c>
      <c r="I6" s="143">
        <v>0</v>
      </c>
    </row>
    <row r="7" spans="1:10" x14ac:dyDescent="0.3">
      <c r="B7" s="143">
        <v>4</v>
      </c>
      <c r="C7" s="143">
        <f t="shared" si="0"/>
        <v>0.99335826443047615</v>
      </c>
      <c r="D7" s="143">
        <v>1983</v>
      </c>
      <c r="E7" s="143">
        <f>PV销量预计!E7</f>
        <v>0</v>
      </c>
      <c r="F7" s="143">
        <f>PV销量预计!F7</f>
        <v>0</v>
      </c>
      <c r="G7" s="151">
        <v>0</v>
      </c>
      <c r="H7" s="143">
        <f t="shared" si="1"/>
        <v>0</v>
      </c>
      <c r="I7" s="143">
        <v>0</v>
      </c>
    </row>
    <row r="8" spans="1:10" x14ac:dyDescent="0.3">
      <c r="B8" s="143">
        <v>5</v>
      </c>
      <c r="C8" s="143">
        <f t="shared" si="0"/>
        <v>0.98386236684310424</v>
      </c>
      <c r="D8" s="143">
        <v>1984</v>
      </c>
      <c r="E8" s="143">
        <f>PV销量预计!E8</f>
        <v>0</v>
      </c>
      <c r="F8" s="143">
        <f>PV销量预计!F8</f>
        <v>0</v>
      </c>
      <c r="G8" s="151">
        <v>0</v>
      </c>
      <c r="H8" s="143">
        <f t="shared" si="1"/>
        <v>0</v>
      </c>
      <c r="I8" s="143">
        <v>0</v>
      </c>
    </row>
    <row r="9" spans="1:10" x14ac:dyDescent="0.3">
      <c r="B9" s="143">
        <v>6</v>
      </c>
      <c r="C9" s="143">
        <f t="shared" si="0"/>
        <v>0.96682676796480937</v>
      </c>
      <c r="D9" s="143">
        <v>1985</v>
      </c>
      <c r="E9" s="143">
        <f>PV销量预计!E9</f>
        <v>0</v>
      </c>
      <c r="F9" s="143">
        <f>PV销量预计!F9</f>
        <v>0</v>
      </c>
      <c r="G9" s="151">
        <v>0</v>
      </c>
      <c r="H9" s="143">
        <f t="shared" si="1"/>
        <v>0</v>
      </c>
      <c r="I9" s="143">
        <v>0</v>
      </c>
    </row>
    <row r="10" spans="1:10" x14ac:dyDescent="0.3">
      <c r="B10" s="143">
        <v>7</v>
      </c>
      <c r="C10" s="143">
        <f t="shared" si="0"/>
        <v>0.93941306281347581</v>
      </c>
      <c r="D10" s="143">
        <v>1986</v>
      </c>
      <c r="E10" s="143">
        <f>PV销量预计!E10</f>
        <v>0</v>
      </c>
      <c r="F10" s="143">
        <f>PV销量预计!F10</f>
        <v>0</v>
      </c>
      <c r="G10" s="151">
        <v>0</v>
      </c>
      <c r="H10" s="143">
        <f t="shared" si="1"/>
        <v>0</v>
      </c>
      <c r="I10" s="143">
        <v>0</v>
      </c>
    </row>
    <row r="11" spans="1:10" x14ac:dyDescent="0.3">
      <c r="B11" s="143">
        <v>8</v>
      </c>
      <c r="C11" s="143">
        <f t="shared" si="0"/>
        <v>0.8988651635086975</v>
      </c>
      <c r="D11" s="143">
        <v>1987</v>
      </c>
      <c r="E11" s="143">
        <f>PV销量预计!E11</f>
        <v>0</v>
      </c>
      <c r="F11" s="143">
        <f>PV销量预计!F11</f>
        <v>0</v>
      </c>
      <c r="G11" s="151">
        <v>0</v>
      </c>
      <c r="H11" s="143">
        <f t="shared" si="1"/>
        <v>0</v>
      </c>
      <c r="I11" s="143">
        <v>0</v>
      </c>
    </row>
    <row r="12" spans="1:10" x14ac:dyDescent="0.3">
      <c r="B12" s="143">
        <v>9</v>
      </c>
      <c r="C12" s="143">
        <f t="shared" si="0"/>
        <v>0.84300009082128435</v>
      </c>
      <c r="D12" s="143">
        <v>1988</v>
      </c>
      <c r="E12" s="143">
        <f>PV销量预计!E12</f>
        <v>0</v>
      </c>
      <c r="F12" s="143">
        <f>PV销量预计!F12</f>
        <v>0</v>
      </c>
      <c r="G12" s="151">
        <v>0</v>
      </c>
      <c r="H12" s="143">
        <f t="shared" si="1"/>
        <v>0</v>
      </c>
      <c r="I12" s="143">
        <v>0</v>
      </c>
    </row>
    <row r="13" spans="1:10" x14ac:dyDescent="0.3">
      <c r="B13" s="143">
        <v>10</v>
      </c>
      <c r="C13" s="143">
        <f t="shared" si="0"/>
        <v>0.7708139805328339</v>
      </c>
      <c r="D13" s="143">
        <v>1989</v>
      </c>
      <c r="E13" s="143">
        <f>PV销量预计!E13</f>
        <v>0</v>
      </c>
      <c r="F13" s="143">
        <f>PV销量预计!F13</f>
        <v>0</v>
      </c>
      <c r="G13" s="151">
        <v>0</v>
      </c>
      <c r="H13" s="143">
        <f t="shared" si="1"/>
        <v>0</v>
      </c>
      <c r="I13" s="143">
        <v>0</v>
      </c>
    </row>
    <row r="14" spans="1:10" x14ac:dyDescent="0.3">
      <c r="B14" s="143">
        <v>11</v>
      </c>
      <c r="C14" s="143">
        <f t="shared" si="0"/>
        <v>0.6830977966158942</v>
      </c>
      <c r="D14" s="143">
        <v>1990</v>
      </c>
      <c r="E14" s="143">
        <f>PV销量预计!E14</f>
        <v>0</v>
      </c>
      <c r="F14" s="143">
        <f>PV销量预计!F14</f>
        <v>0</v>
      </c>
      <c r="G14" s="151">
        <v>0</v>
      </c>
      <c r="H14" s="143">
        <f t="shared" si="1"/>
        <v>0</v>
      </c>
      <c r="I14" s="143">
        <v>0</v>
      </c>
    </row>
    <row r="15" spans="1:10" x14ac:dyDescent="0.3">
      <c r="B15" s="143">
        <v>12</v>
      </c>
      <c r="C15" s="143">
        <f t="shared" si="0"/>
        <v>0.5828793308605148</v>
      </c>
      <c r="D15" s="143">
        <v>1991</v>
      </c>
      <c r="E15" s="143">
        <f>PV销量预计!E15</f>
        <v>0</v>
      </c>
      <c r="F15" s="143">
        <f>PV销量预计!F15</f>
        <v>0</v>
      </c>
      <c r="G15" s="151">
        <v>0</v>
      </c>
      <c r="H15" s="143">
        <f t="shared" si="1"/>
        <v>0</v>
      </c>
      <c r="I15" s="143">
        <v>0</v>
      </c>
    </row>
    <row r="16" spans="1:10" x14ac:dyDescent="0.3">
      <c r="B16" s="143">
        <v>13</v>
      </c>
      <c r="C16" s="143">
        <f t="shared" si="0"/>
        <v>0.47546297565450046</v>
      </c>
      <c r="D16" s="143">
        <v>1992</v>
      </c>
      <c r="E16" s="143">
        <f>PV销量预计!E16</f>
        <v>0</v>
      </c>
      <c r="F16" s="143">
        <f>PV销量预计!F16</f>
        <v>0</v>
      </c>
      <c r="G16" s="151">
        <v>0</v>
      </c>
      <c r="H16" s="143">
        <f t="shared" si="1"/>
        <v>0</v>
      </c>
      <c r="I16" s="143">
        <v>0</v>
      </c>
    </row>
    <row r="17" spans="1:10" x14ac:dyDescent="0.3">
      <c r="B17" s="143">
        <v>14</v>
      </c>
      <c r="C17" s="143">
        <f t="shared" si="0"/>
        <v>0.36787944117144233</v>
      </c>
      <c r="D17" s="143">
        <v>1993</v>
      </c>
      <c r="E17" s="143">
        <f>PV销量预计!E17</f>
        <v>0</v>
      </c>
      <c r="F17" s="143">
        <f>PV销量预计!F17</f>
        <v>0</v>
      </c>
      <c r="G17" s="151">
        <v>0</v>
      </c>
      <c r="H17" s="143">
        <f t="shared" si="1"/>
        <v>0</v>
      </c>
      <c r="I17" s="143">
        <v>0</v>
      </c>
    </row>
    <row r="18" spans="1:10" x14ac:dyDescent="0.3">
      <c r="B18" s="143">
        <v>15</v>
      </c>
      <c r="C18" s="143">
        <f t="shared" si="0"/>
        <v>0.26772089241115321</v>
      </c>
      <c r="D18" s="143">
        <v>1994</v>
      </c>
      <c r="E18" s="143">
        <f>PV销量预计!E18</f>
        <v>0</v>
      </c>
      <c r="F18" s="143">
        <f>PV销量预计!F18</f>
        <v>0</v>
      </c>
      <c r="G18" s="151">
        <v>0</v>
      </c>
      <c r="H18" s="143">
        <f t="shared" si="1"/>
        <v>0</v>
      </c>
      <c r="I18" s="143">
        <v>0</v>
      </c>
    </row>
    <row r="19" spans="1:10" x14ac:dyDescent="0.3">
      <c r="B19" s="143">
        <v>16</v>
      </c>
      <c r="C19" s="143">
        <f t="shared" si="0"/>
        <v>0.18159872173780683</v>
      </c>
      <c r="D19" s="143">
        <v>1995</v>
      </c>
      <c r="E19" s="143">
        <f>PV销量预计!E19</f>
        <v>0</v>
      </c>
      <c r="F19" s="143">
        <f>PV销量预计!F19</f>
        <v>0</v>
      </c>
      <c r="G19" s="151">
        <v>0</v>
      </c>
      <c r="H19" s="143">
        <f t="shared" si="1"/>
        <v>0</v>
      </c>
      <c r="I19" s="143">
        <v>0</v>
      </c>
    </row>
    <row r="20" spans="1:10" x14ac:dyDescent="0.3">
      <c r="B20" s="143">
        <v>17</v>
      </c>
      <c r="C20" s="143">
        <f t="shared" si="0"/>
        <v>0.11370815485168334</v>
      </c>
      <c r="D20" s="143">
        <v>1996</v>
      </c>
      <c r="E20" s="143">
        <f>PV销量预计!E20</f>
        <v>0</v>
      </c>
      <c r="F20" s="143">
        <f>PV销量预计!F20</f>
        <v>0</v>
      </c>
      <c r="G20" s="151">
        <v>0</v>
      </c>
      <c r="H20" s="143">
        <f t="shared" si="1"/>
        <v>0</v>
      </c>
      <c r="I20" s="143">
        <v>0</v>
      </c>
    </row>
    <row r="21" spans="1:10" x14ac:dyDescent="0.3">
      <c r="B21" s="143">
        <v>18</v>
      </c>
      <c r="C21" s="143">
        <f t="shared" si="0"/>
        <v>6.5049197425331357E-2</v>
      </c>
      <c r="D21" s="143">
        <v>1997</v>
      </c>
      <c r="E21" s="143">
        <f>PV销量预计!E21</f>
        <v>0</v>
      </c>
      <c r="F21" s="143">
        <f>PV销量预计!F21</f>
        <v>0</v>
      </c>
      <c r="G21" s="151">
        <v>0</v>
      </c>
      <c r="H21" s="143">
        <f t="shared" si="1"/>
        <v>0</v>
      </c>
      <c r="I21" s="143">
        <v>0</v>
      </c>
    </row>
    <row r="22" spans="1:10" x14ac:dyDescent="0.3">
      <c r="B22" s="143">
        <v>19</v>
      </c>
      <c r="C22" s="143">
        <f t="shared" si="0"/>
        <v>3.3629132221403346E-2</v>
      </c>
      <c r="D22" s="143">
        <v>1998</v>
      </c>
      <c r="E22" s="143">
        <f>PV销量预计!E22</f>
        <v>0</v>
      </c>
      <c r="F22" s="143">
        <f>PV销量预计!F22</f>
        <v>0</v>
      </c>
      <c r="G22" s="151">
        <v>0</v>
      </c>
      <c r="H22" s="143">
        <f t="shared" si="1"/>
        <v>0</v>
      </c>
      <c r="I22" s="143">
        <v>0</v>
      </c>
    </row>
    <row r="23" spans="1:10" x14ac:dyDescent="0.3">
      <c r="B23" s="143">
        <v>20</v>
      </c>
      <c r="C23" s="143">
        <f t="shared" si="0"/>
        <v>1.5530782159999897E-2</v>
      </c>
      <c r="D23" s="143">
        <v>1999</v>
      </c>
      <c r="E23" s="143">
        <f>PV销量预计!E23</f>
        <v>0</v>
      </c>
      <c r="F23" s="143">
        <f>PV销量预计!F23</f>
        <v>148</v>
      </c>
      <c r="G23" s="151">
        <v>0</v>
      </c>
      <c r="H23" s="143">
        <f t="shared" si="1"/>
        <v>0</v>
      </c>
      <c r="I23" s="143">
        <v>0</v>
      </c>
    </row>
    <row r="24" spans="1:10" x14ac:dyDescent="0.3">
      <c r="B24" s="143">
        <v>21</v>
      </c>
      <c r="C24" s="143">
        <f t="shared" si="0"/>
        <v>6.329715427485747E-3</v>
      </c>
      <c r="D24" s="143">
        <v>2000</v>
      </c>
      <c r="E24" s="143">
        <f>PV销量预计!E24</f>
        <v>148</v>
      </c>
      <c r="F24" s="143">
        <f>PV销量预计!F24</f>
        <v>214.00385251129049</v>
      </c>
      <c r="G24" s="151">
        <f>[1]中性预测M输入!K4</f>
        <v>0</v>
      </c>
      <c r="H24" s="143">
        <f>G24*F24</f>
        <v>0</v>
      </c>
      <c r="I24" s="143">
        <v>0</v>
      </c>
      <c r="J24" s="152">
        <f>I24/E24</f>
        <v>0</v>
      </c>
    </row>
    <row r="25" spans="1:10" x14ac:dyDescent="0.3">
      <c r="B25" s="143">
        <v>22</v>
      </c>
      <c r="C25" s="143">
        <f t="shared" si="0"/>
        <v>2.2476368916861901E-3</v>
      </c>
      <c r="D25" s="143">
        <v>2001</v>
      </c>
      <c r="E25" s="143">
        <f>PV销量预计!E25</f>
        <v>362</v>
      </c>
      <c r="F25" s="143">
        <f>PV销量预计!F25</f>
        <v>216.06334626025728</v>
      </c>
      <c r="G25" s="151">
        <f>[1]中性预测M输入!K5</f>
        <v>0</v>
      </c>
      <c r="H25" s="143">
        <f t="shared" si="1"/>
        <v>0</v>
      </c>
      <c r="I25" s="143">
        <f>(H24*$C$4+H23*$C$5+H22*$C$6+H21*$C$7+H20*$C$8+H19*$C$9+H18*$C$10+H17*$C$11+H16*$C$12+H15*$C$13+H14*$C$14+H13*$C$15+H12*$C$16+H11*$C$17+H10*$C$18+H9*$C$19+H8*$C$20+H7*$C$21+H6*$C$22+H5*$C$23+H4*$C$24+H3*$C$25)</f>
        <v>0</v>
      </c>
      <c r="J25" s="152">
        <f t="shared" ref="J25:J74" si="2">I25/E25</f>
        <v>0</v>
      </c>
    </row>
    <row r="26" spans="1:10" x14ac:dyDescent="0.3">
      <c r="B26" s="143">
        <v>23</v>
      </c>
      <c r="C26" s="143">
        <f t="shared" si="0"/>
        <v>6.8609748278347291E-4</v>
      </c>
      <c r="D26" s="143">
        <v>2002</v>
      </c>
      <c r="E26" s="143">
        <f>PV销量预计!E26</f>
        <v>578</v>
      </c>
      <c r="F26" s="143">
        <f>PV销量预计!F26</f>
        <v>218.33926675777298</v>
      </c>
      <c r="G26" s="151">
        <f>[1]中性预测M输入!K6</f>
        <v>0</v>
      </c>
      <c r="H26" s="143">
        <f t="shared" si="1"/>
        <v>0</v>
      </c>
      <c r="I26" s="143">
        <f>(H25*$C$4+H24*$C$5+H23*$C$6+H22*$C$7+H21*$C$8+H20*$C$9+H19*$C$10+H18*$C$11+H17*$C$12+H16*$C$13+H15*$C$14+H14*$C$15+H13*$C$16+H12*$C$17+H11*$C$18+H10*$C$19+H9*$C$20+H8*$C$21+H7*$C$22+H6*$C$23+H5*$C$24+H4*$C$25*H3*C26)</f>
        <v>0</v>
      </c>
      <c r="J26" s="152">
        <f t="shared" si="2"/>
        <v>0</v>
      </c>
    </row>
    <row r="27" spans="1:10" x14ac:dyDescent="0.3">
      <c r="B27" s="143">
        <v>24</v>
      </c>
      <c r="C27" s="143">
        <f t="shared" si="0"/>
        <v>1.7752457651832045E-4</v>
      </c>
      <c r="D27" s="143">
        <v>2003</v>
      </c>
      <c r="E27" s="143">
        <f>PV销量预计!E27</f>
        <v>796</v>
      </c>
      <c r="F27" s="143">
        <f>PV销量预计!F27</f>
        <v>220.66291596785061</v>
      </c>
      <c r="G27" s="151">
        <f>[1]中性预测M输入!K7</f>
        <v>0</v>
      </c>
      <c r="H27" s="143">
        <f t="shared" si="1"/>
        <v>0</v>
      </c>
      <c r="I27" s="143">
        <f>(H26*$C$4+H25*$C$5+H24*$C$6+H23*$C$7+H22*$C$8+H21*$C$9+H20*$C$10+H19*$C$11+H18*$C$12+H17*$C$13+H16*$C$14+H15*$C$15+H14*$C$16+H13*$C$17+H12*$C$18+H11*$C$19+H10*$C$20+H9*$C$21+H8*$C$22+H7*$C$23+H6*$C$24+H5*$C$25+H4*$C$26+H3*$C$27)</f>
        <v>0</v>
      </c>
      <c r="J27" s="152">
        <f t="shared" si="2"/>
        <v>0</v>
      </c>
    </row>
    <row r="28" spans="1:10" x14ac:dyDescent="0.3">
      <c r="B28" s="143">
        <v>25</v>
      </c>
      <c r="C28" s="143">
        <f t="shared" si="0"/>
        <v>3.8367905025576718E-5</v>
      </c>
      <c r="D28" s="143">
        <v>2004</v>
      </c>
      <c r="E28" s="143">
        <f>PV销量预计!E28</f>
        <v>1015.54</v>
      </c>
      <c r="F28" s="143">
        <f>PV销量预计!F28</f>
        <v>312.7320958962448</v>
      </c>
      <c r="G28" s="151">
        <f>[1]中性预测M输入!K8</f>
        <v>0</v>
      </c>
      <c r="H28" s="143">
        <f t="shared" si="1"/>
        <v>0</v>
      </c>
      <c r="I28" s="143">
        <f t="shared" ref="I28:I36" si="3">(H27*$C$4+H26*$C$5+H25*$C$6+H24*$C$7+H23*$C$8+H22*$C$9+H21*$C$10+H20*$C$11+H19*$C$12+H18*$C$13+H17*$C$14+H16*$C$15+H15*$C$16+H14*$C$17+H13*$C$18+H12*$C$19+H11*$C$20+H10*$C$21+H9*$C$22+H8*$C$23+H7*$C$24+H6*$C$25+H5*$C$26+H4*$C$27+H3*$C$28)</f>
        <v>0</v>
      </c>
      <c r="J28" s="152">
        <f t="shared" si="2"/>
        <v>0</v>
      </c>
    </row>
    <row r="29" spans="1:10" x14ac:dyDescent="0.3">
      <c r="D29" s="143">
        <v>2005</v>
      </c>
      <c r="E29" s="143">
        <f>PV销量预计!E29</f>
        <v>1325.44</v>
      </c>
      <c r="F29" s="143">
        <f>PV销量预计!F29</f>
        <v>436.7366208151559</v>
      </c>
      <c r="G29" s="151">
        <f>[1]中性预测M输入!K9</f>
        <v>0</v>
      </c>
      <c r="H29" s="143">
        <f t="shared" si="1"/>
        <v>0</v>
      </c>
      <c r="I29" s="143">
        <f t="shared" si="3"/>
        <v>0</v>
      </c>
      <c r="J29" s="152">
        <f t="shared" si="2"/>
        <v>0</v>
      </c>
    </row>
    <row r="30" spans="1:10" x14ac:dyDescent="0.3">
      <c r="A30" s="143" t="s">
        <v>1121</v>
      </c>
      <c r="D30" s="143">
        <v>2006</v>
      </c>
      <c r="E30" s="143">
        <f>PV销量预计!E30</f>
        <v>1756.18</v>
      </c>
      <c r="F30" s="143">
        <f>PV销量预计!F30</f>
        <v>508.34123957337374</v>
      </c>
      <c r="G30" s="151">
        <f>[1]中性预测M输入!K10</f>
        <v>0</v>
      </c>
      <c r="H30" s="143">
        <f t="shared" si="1"/>
        <v>0</v>
      </c>
      <c r="I30" s="143">
        <f t="shared" si="3"/>
        <v>0</v>
      </c>
      <c r="J30" s="152">
        <f t="shared" si="2"/>
        <v>0</v>
      </c>
    </row>
    <row r="31" spans="1:10" x14ac:dyDescent="0.3">
      <c r="D31" s="143">
        <v>2007</v>
      </c>
      <c r="E31" s="143">
        <f>PV销量预计!E31</f>
        <v>2253.27</v>
      </c>
      <c r="F31" s="143">
        <f>PV销量预计!F31</f>
        <v>580.02483137101808</v>
      </c>
      <c r="G31" s="151">
        <f>[1]中性预测M输入!K11</f>
        <v>0</v>
      </c>
      <c r="H31" s="143">
        <f t="shared" si="1"/>
        <v>0</v>
      </c>
      <c r="I31" s="143">
        <f t="shared" si="3"/>
        <v>0</v>
      </c>
      <c r="J31" s="152">
        <f t="shared" si="2"/>
        <v>0</v>
      </c>
    </row>
    <row r="32" spans="1:10" x14ac:dyDescent="0.3">
      <c r="D32" s="143">
        <v>2008</v>
      </c>
      <c r="E32" s="143">
        <f>PV销量预计!E32</f>
        <v>2813.96</v>
      </c>
      <c r="F32" s="143">
        <f>PV销量预计!F32</f>
        <v>956.74342102169294</v>
      </c>
      <c r="G32" s="151">
        <f>[1]中性预测M输入!K12</f>
        <v>0</v>
      </c>
      <c r="H32" s="143">
        <f t="shared" si="1"/>
        <v>0</v>
      </c>
      <c r="I32" s="143">
        <f t="shared" si="3"/>
        <v>0</v>
      </c>
      <c r="J32" s="152">
        <f t="shared" si="2"/>
        <v>0</v>
      </c>
    </row>
    <row r="33" spans="4:10" x14ac:dyDescent="0.3">
      <c r="D33" s="143">
        <v>2009</v>
      </c>
      <c r="E33" s="143">
        <f>PV销量预计!E33</f>
        <v>3739.65</v>
      </c>
      <c r="F33" s="143">
        <f>PV销量预计!F33</f>
        <v>1226.7152489175451</v>
      </c>
      <c r="G33" s="151">
        <f>[1]中性预测M输入!K13</f>
        <v>0</v>
      </c>
      <c r="H33" s="143">
        <f t="shared" si="1"/>
        <v>0</v>
      </c>
      <c r="I33" s="143">
        <f t="shared" si="3"/>
        <v>0</v>
      </c>
      <c r="J33" s="152">
        <f t="shared" si="2"/>
        <v>0</v>
      </c>
    </row>
    <row r="34" spans="4:10" x14ac:dyDescent="0.3">
      <c r="D34" s="143">
        <v>2010</v>
      </c>
      <c r="E34" s="143">
        <f>PV销量预计!E34</f>
        <v>4919.16</v>
      </c>
      <c r="F34" s="143">
        <f>PV销量预计!F34</f>
        <v>1314.5488159389024</v>
      </c>
      <c r="G34" s="151">
        <f>[1]中性预测M输入!K14</f>
        <v>0</v>
      </c>
      <c r="H34" s="143">
        <f t="shared" si="1"/>
        <v>0</v>
      </c>
      <c r="I34" s="143">
        <f t="shared" si="3"/>
        <v>0</v>
      </c>
      <c r="J34" s="152">
        <f t="shared" si="2"/>
        <v>0</v>
      </c>
    </row>
    <row r="35" spans="4:10" x14ac:dyDescent="0.3">
      <c r="D35" s="143">
        <v>2011</v>
      </c>
      <c r="E35" s="143">
        <f>PV销量预计!E35</f>
        <v>6165.14</v>
      </c>
      <c r="F35" s="143">
        <f>PV销量预计!F35</f>
        <v>1504.9965840749792</v>
      </c>
      <c r="G35" s="151">
        <f>[1]中性预测M输入!K15</f>
        <v>0</v>
      </c>
      <c r="H35" s="143">
        <f t="shared" si="1"/>
        <v>0</v>
      </c>
      <c r="I35" s="143">
        <f t="shared" si="3"/>
        <v>0</v>
      </c>
      <c r="J35" s="152">
        <f>I35/E35</f>
        <v>0</v>
      </c>
    </row>
    <row r="36" spans="4:10" x14ac:dyDescent="0.3">
      <c r="D36" s="143">
        <v>2012</v>
      </c>
      <c r="E36" s="143">
        <f>PV销量预计!E36</f>
        <v>7574.19</v>
      </c>
      <c r="F36" s="143">
        <f>PV销量预计!F36</f>
        <v>1700.320978784498</v>
      </c>
      <c r="G36" s="151">
        <f>[1]中性预测M输入!K16</f>
        <v>0</v>
      </c>
      <c r="H36" s="143">
        <f t="shared" si="1"/>
        <v>0</v>
      </c>
      <c r="I36" s="143">
        <f t="shared" si="3"/>
        <v>0</v>
      </c>
      <c r="J36" s="152">
        <f t="shared" si="2"/>
        <v>0</v>
      </c>
    </row>
    <row r="37" spans="4:10" x14ac:dyDescent="0.3">
      <c r="D37" s="143">
        <v>2013</v>
      </c>
      <c r="E37" s="143">
        <f>PV销量预计!E37</f>
        <v>9144.34</v>
      </c>
      <c r="F37" s="143">
        <f>PV销量预计!F37</f>
        <v>1923.3822854569789</v>
      </c>
      <c r="G37" s="151">
        <f>[1]中性预测M输入!K17</f>
        <v>5.0000000000000001E-3</v>
      </c>
      <c r="H37" s="143">
        <f t="shared" si="1"/>
        <v>9.6169114272848955</v>
      </c>
      <c r="I37" s="143">
        <f t="shared" ref="I37:I73" si="4">(H36*$C$4+H35*$C$5+H34*$C$6+H33*$C$7+H32*$C$8+H31*$C$9+H30*$C$10+H29*$C$11+H28*$C$12+H27*$C$13+H26*$C$14+H25*$C$15+H24*$C$16+H23*$C$17+H22*$C$18+H21*$C$19+H20*$C$20+H19*$C$21+H18*$C$22+H17*$C$23+H16*$C$24+H15*$C$25+H14*$C$26+H13*$C$27+H12*$C$28)+H37</f>
        <v>9.6169114272848955</v>
      </c>
      <c r="J37" s="152">
        <f t="shared" si="2"/>
        <v>1.05167911815231E-3</v>
      </c>
    </row>
    <row r="38" spans="4:10" x14ac:dyDescent="0.3">
      <c r="D38" s="143">
        <v>2014</v>
      </c>
      <c r="E38" s="143">
        <f>PV销量预计!E38</f>
        <v>10895.58</v>
      </c>
      <c r="F38" s="143">
        <f>PV销量预计!F38</f>
        <v>2027.435485469261</v>
      </c>
      <c r="G38" s="151">
        <f>[1]中性预测M输入!K18</f>
        <v>0.01</v>
      </c>
      <c r="H38" s="143">
        <f t="shared" si="1"/>
        <v>20.274354854692611</v>
      </c>
      <c r="I38" s="143">
        <f t="shared" si="4"/>
        <v>29.891015949140659</v>
      </c>
      <c r="J38" s="152">
        <f t="shared" si="2"/>
        <v>2.7434075055334968E-3</v>
      </c>
    </row>
    <row r="39" spans="4:10" x14ac:dyDescent="0.3">
      <c r="D39" s="143">
        <v>2015</v>
      </c>
      <c r="E39" s="143">
        <f>PV销量预计!E39</f>
        <v>12700.07</v>
      </c>
      <c r="F39" s="143">
        <f>PV销量预计!F39</f>
        <v>2450.349575684555</v>
      </c>
      <c r="G39" s="151">
        <f>[1]中性预测M输入!K19</f>
        <v>0.02</v>
      </c>
      <c r="H39" s="143">
        <f t="shared" si="1"/>
        <v>49.006991513691105</v>
      </c>
      <c r="I39" s="143">
        <f t="shared" si="4"/>
        <v>78.893725500915323</v>
      </c>
      <c r="J39" s="152">
        <f t="shared" si="2"/>
        <v>6.2120701303941886E-3</v>
      </c>
    </row>
    <row r="40" spans="4:10" x14ac:dyDescent="0.3">
      <c r="D40" s="143">
        <v>2016</v>
      </c>
      <c r="E40" s="143">
        <f>PV销量预计!E40</f>
        <v>14866.44</v>
      </c>
      <c r="F40" s="143">
        <f>PV销量预计!F40</f>
        <v>2465.3155080422493</v>
      </c>
      <c r="G40" s="151">
        <f>[1]中性预测M输入!K20</f>
        <v>2.7E-2</v>
      </c>
      <c r="H40" s="143">
        <f t="shared" si="1"/>
        <v>66.563518717140738</v>
      </c>
      <c r="I40" s="143">
        <f t="shared" si="4"/>
        <v>145.43180260447372</v>
      </c>
      <c r="J40" s="152">
        <f t="shared" si="2"/>
        <v>9.7825573980370364E-3</v>
      </c>
    </row>
    <row r="41" spans="4:10" x14ac:dyDescent="0.3">
      <c r="D41" s="143">
        <v>2017</v>
      </c>
      <c r="E41" s="143">
        <f>PV销量预计!E41</f>
        <v>16974.77</v>
      </c>
      <c r="F41" s="143">
        <f>PV销量预计!F41</f>
        <v>2374.5983272636295</v>
      </c>
      <c r="G41" s="151">
        <f>[1]中性预测M输入!K21</f>
        <v>3.5000000000000003E-2</v>
      </c>
      <c r="H41" s="143">
        <f t="shared" si="1"/>
        <v>83.110941454227046</v>
      </c>
      <c r="I41" s="143">
        <f t="shared" si="4"/>
        <v>228.44400210898556</v>
      </c>
      <c r="J41" s="152">
        <f t="shared" si="2"/>
        <v>1.3457855517864782E-2</v>
      </c>
    </row>
    <row r="42" spans="4:10" x14ac:dyDescent="0.3">
      <c r="D42" s="143">
        <v>2018</v>
      </c>
      <c r="E42" s="143">
        <f>PV销量预计!E42</f>
        <v>18905.419999999998</v>
      </c>
      <c r="F42" s="153">
        <f>AVERAGE(F39:F41,F43:F45)</f>
        <v>2513.7246580850165</v>
      </c>
      <c r="G42" s="151">
        <f>[1]中性预测M输入!K22</f>
        <v>4.2000000000000003E-2</v>
      </c>
      <c r="H42" s="143">
        <f t="shared" si="1"/>
        <v>105.5764356395707</v>
      </c>
      <c r="I42" s="143">
        <f t="shared" si="4"/>
        <v>333.72619941258068</v>
      </c>
      <c r="J42" s="152">
        <f t="shared" si="2"/>
        <v>1.7652408643266362E-2</v>
      </c>
    </row>
    <row r="43" spans="4:10" x14ac:dyDescent="0.3">
      <c r="D43" s="143">
        <v>2019</v>
      </c>
      <c r="E43" s="143">
        <f>PV销量预计!E43</f>
        <v>22490.771980652</v>
      </c>
      <c r="F43" s="143">
        <f>PV销量预计!F43</f>
        <v>2523.5361626548511</v>
      </c>
      <c r="G43" s="151">
        <f>[1]中性预测M输入!K23</f>
        <v>4.9399999999999999E-2</v>
      </c>
      <c r="H43" s="143">
        <f t="shared" si="1"/>
        <v>124.66268643514964</v>
      </c>
      <c r="I43" s="143">
        <f t="shared" si="4"/>
        <v>457.66258720884912</v>
      </c>
      <c r="J43" s="152">
        <f t="shared" si="2"/>
        <v>2.0348905213327481E-2</v>
      </c>
    </row>
    <row r="44" spans="4:10" s="145" customFormat="1" x14ac:dyDescent="0.3">
      <c r="D44" s="145">
        <v>2020</v>
      </c>
      <c r="E44" s="145">
        <f>PV销量预计!E44</f>
        <v>24347.643229281413</v>
      </c>
      <c r="F44" s="145">
        <f>PV销量预计!F44</f>
        <v>2587.9603466245608</v>
      </c>
      <c r="G44" s="151">
        <f>[1]中性预测M输入!K24</f>
        <v>0.05</v>
      </c>
      <c r="H44" s="145">
        <f t="shared" si="1"/>
        <v>129.39801733122803</v>
      </c>
      <c r="I44" s="143">
        <f t="shared" si="4"/>
        <v>585.49941590135199</v>
      </c>
      <c r="J44" s="154">
        <f t="shared" si="2"/>
        <v>2.4047478040798948E-2</v>
      </c>
    </row>
    <row r="45" spans="4:10" x14ac:dyDescent="0.3">
      <c r="D45" s="143">
        <v>2021</v>
      </c>
      <c r="E45" s="143">
        <f>PV销量预计!E45</f>
        <v>26131.499272219928</v>
      </c>
      <c r="F45" s="143">
        <f>PV销量预计!F45</f>
        <v>2680.5880282402541</v>
      </c>
      <c r="G45" s="151">
        <f>[1]中性预测M输入!K25</f>
        <v>0.09</v>
      </c>
      <c r="H45" s="143">
        <f t="shared" si="1"/>
        <v>241.25292254162287</v>
      </c>
      <c r="I45" s="143">
        <f t="shared" si="4"/>
        <v>823.73226358612897</v>
      </c>
      <c r="J45" s="152">
        <f t="shared" si="2"/>
        <v>3.1522579512375262E-2</v>
      </c>
    </row>
    <row r="46" spans="4:10" x14ac:dyDescent="0.3">
      <c r="D46" s="143">
        <v>2022</v>
      </c>
      <c r="E46" s="143">
        <f>PV销量预计!E46</f>
        <v>27853.673802585552</v>
      </c>
      <c r="F46" s="143">
        <f>PV销量预计!F46</f>
        <v>2773.2440773492017</v>
      </c>
      <c r="G46" s="151">
        <f>[1]中性预测M输入!K26</f>
        <v>0.13</v>
      </c>
      <c r="H46" s="143">
        <f t="shared" si="1"/>
        <v>360.52173005539623</v>
      </c>
      <c r="I46" s="143">
        <f t="shared" si="4"/>
        <v>1178.8817409548587</v>
      </c>
      <c r="J46" s="152">
        <f t="shared" si="2"/>
        <v>4.2324102353974852E-2</v>
      </c>
    </row>
    <row r="47" spans="4:10" x14ac:dyDescent="0.3">
      <c r="D47" s="143">
        <v>2023</v>
      </c>
      <c r="E47" s="143">
        <f>PV销量预计!E47</f>
        <v>29499.541735336948</v>
      </c>
      <c r="F47" s="143">
        <f>PV销量预计!F47</f>
        <v>2864.4319535120885</v>
      </c>
      <c r="G47" s="151">
        <f>[1]中性预测M输入!K27</f>
        <v>0.17</v>
      </c>
      <c r="H47" s="143">
        <f t="shared" si="1"/>
        <v>486.9534320970551</v>
      </c>
      <c r="I47" s="143">
        <f t="shared" si="4"/>
        <v>1656.8904341686809</v>
      </c>
      <c r="J47" s="152">
        <f t="shared" si="2"/>
        <v>5.6166649944392966E-2</v>
      </c>
    </row>
    <row r="48" spans="4:10" x14ac:dyDescent="0.3">
      <c r="D48" s="143">
        <v>2024</v>
      </c>
      <c r="E48" s="143">
        <f>PV销量预计!E48</f>
        <v>31056.486882212412</v>
      </c>
      <c r="F48" s="143">
        <f>PV销量预计!F48</f>
        <v>2958.6803141411983</v>
      </c>
      <c r="G48" s="151">
        <f>[1]中性预测M输入!K28</f>
        <v>0.21</v>
      </c>
      <c r="H48" s="143">
        <f t="shared" si="1"/>
        <v>621.32286596965162</v>
      </c>
      <c r="I48" s="143">
        <f t="shared" si="4"/>
        <v>2264.0607238036632</v>
      </c>
      <c r="J48" s="152">
        <f t="shared" si="2"/>
        <v>7.2901379102876016E-2</v>
      </c>
    </row>
    <row r="49" spans="4:10" x14ac:dyDescent="0.3">
      <c r="D49" s="143">
        <v>2025</v>
      </c>
      <c r="E49" s="143">
        <f>PV销量预计!E49</f>
        <v>32520.73733481668</v>
      </c>
      <c r="F49" s="143">
        <f>PV销量预计!F49</f>
        <v>2944.745011096089</v>
      </c>
      <c r="G49" s="151">
        <f>[1]中性预测M输入!K29</f>
        <v>0.25</v>
      </c>
      <c r="H49" s="143">
        <f t="shared" si="1"/>
        <v>736.18625277402225</v>
      </c>
      <c r="I49" s="143">
        <f t="shared" si="4"/>
        <v>2978.7222306063063</v>
      </c>
      <c r="J49" s="152">
        <f t="shared" si="2"/>
        <v>9.1594547809261642E-2</v>
      </c>
    </row>
    <row r="50" spans="4:10" x14ac:dyDescent="0.3">
      <c r="D50" s="143">
        <v>2026</v>
      </c>
      <c r="E50" s="143">
        <f>PV销量预计!E50</f>
        <v>33781.929046187252</v>
      </c>
      <c r="F50" s="143">
        <f>PV销量预计!F50</f>
        <v>3027.8565186186061</v>
      </c>
      <c r="G50" s="151">
        <f>[1]中性预测M输入!K30</f>
        <v>0.3</v>
      </c>
      <c r="H50" s="143">
        <f t="shared" si="1"/>
        <v>908.35695558558177</v>
      </c>
      <c r="I50" s="143">
        <f t="shared" si="4"/>
        <v>3855.3542545443752</v>
      </c>
      <c r="J50" s="152">
        <f t="shared" si="2"/>
        <v>0.1141247514099407</v>
      </c>
    </row>
    <row r="51" spans="4:10" x14ac:dyDescent="0.3">
      <c r="D51" s="143">
        <v>2027</v>
      </c>
      <c r="E51" s="143">
        <f>PV销量预计!E51</f>
        <v>34939.595628627052</v>
      </c>
      <c r="F51" s="143">
        <f>PV销量预计!F51</f>
        <v>3108.8908376293184</v>
      </c>
      <c r="G51" s="151">
        <f>[1]中性预测M输入!K31</f>
        <v>0.35</v>
      </c>
      <c r="H51" s="143">
        <f t="shared" si="1"/>
        <v>1088.1117931702613</v>
      </c>
      <c r="I51" s="143">
        <f t="shared" si="4"/>
        <v>4897.9010338421976</v>
      </c>
      <c r="J51" s="152">
        <f t="shared" si="2"/>
        <v>0.14018196105936617</v>
      </c>
    </row>
    <row r="52" spans="4:10" x14ac:dyDescent="0.3">
      <c r="D52" s="143">
        <v>2028</v>
      </c>
      <c r="E52" s="143">
        <f>PV销量预计!E52</f>
        <v>35998.711913410691</v>
      </c>
      <c r="F52" s="143">
        <f>PV销量预计!F52</f>
        <v>3179.5632376532594</v>
      </c>
      <c r="G52" s="151">
        <f>[1]中性预测M输入!K32</f>
        <v>0.4</v>
      </c>
      <c r="H52" s="143">
        <f t="shared" si="1"/>
        <v>1271.8252950613039</v>
      </c>
      <c r="I52" s="143">
        <f t="shared" si="4"/>
        <v>6105.7000773077043</v>
      </c>
      <c r="J52" s="152">
        <f t="shared" si="2"/>
        <v>0.16960884856086011</v>
      </c>
    </row>
    <row r="53" spans="4:10" x14ac:dyDescent="0.3">
      <c r="D53" s="143">
        <v>2029</v>
      </c>
      <c r="E53" s="143">
        <f>PV销量预计!E53</f>
        <v>36960.43653470587</v>
      </c>
      <c r="F53" s="143">
        <f>PV销量预计!F53</f>
        <v>3236.9424306987858</v>
      </c>
      <c r="G53" s="151">
        <f>[1]中性预测M输入!K33</f>
        <v>0.45</v>
      </c>
      <c r="H53" s="143">
        <f t="shared" si="1"/>
        <v>1456.6240938144535</v>
      </c>
      <c r="I53" s="143">
        <f t="shared" si="4"/>
        <v>7474.0322550087485</v>
      </c>
      <c r="J53" s="152">
        <f t="shared" si="2"/>
        <v>0.2022170990321131</v>
      </c>
    </row>
    <row r="54" spans="4:10" x14ac:dyDescent="0.3">
      <c r="D54" s="143">
        <v>2030</v>
      </c>
      <c r="E54" s="143">
        <f>PV销量预计!E54</f>
        <v>37827.273616582417</v>
      </c>
      <c r="F54" s="143">
        <f>PV销量预计!F54</f>
        <v>3203.8378358744012</v>
      </c>
      <c r="G54" s="151">
        <f>[1]中性预测M输入!K34</f>
        <v>0.5</v>
      </c>
      <c r="H54" s="143">
        <f t="shared" si="1"/>
        <v>1601.9189179372006</v>
      </c>
      <c r="I54" s="143">
        <f t="shared" si="4"/>
        <v>8956.1851838982311</v>
      </c>
      <c r="J54" s="152">
        <f t="shared" si="2"/>
        <v>0.2367652840825433</v>
      </c>
    </row>
    <row r="55" spans="4:10" x14ac:dyDescent="0.3">
      <c r="D55" s="143">
        <v>2031</v>
      </c>
      <c r="E55" s="143">
        <f>PV销量预计!E55</f>
        <v>38528.272827619076</v>
      </c>
      <c r="F55" s="143">
        <f>PV销量预计!F55</f>
        <v>3237.5719775151447</v>
      </c>
      <c r="G55" s="151">
        <f>[1]中性预测M输入!K35</f>
        <v>0.52</v>
      </c>
      <c r="H55" s="143">
        <f t="shared" si="1"/>
        <v>1683.5374283078752</v>
      </c>
      <c r="I55" s="143">
        <f t="shared" si="4"/>
        <v>10479.669866632643</v>
      </c>
      <c r="J55" s="152">
        <f t="shared" si="2"/>
        <v>0.27199947201163582</v>
      </c>
    </row>
    <row r="56" spans="4:10" x14ac:dyDescent="0.3">
      <c r="D56" s="143">
        <v>2032</v>
      </c>
      <c r="E56" s="143">
        <f>PV销量预计!E56</f>
        <v>39152.360980438316</v>
      </c>
      <c r="F56" s="143">
        <f>PV销量预计!F56</f>
        <v>3252.4980808405453</v>
      </c>
      <c r="G56" s="151">
        <f>[1]中性预测M输入!K36</f>
        <v>0.54</v>
      </c>
      <c r="H56" s="143">
        <f t="shared" si="1"/>
        <v>1756.3489636538945</v>
      </c>
      <c r="I56" s="143">
        <f t="shared" si="4"/>
        <v>12025.157931203199</v>
      </c>
      <c r="J56" s="152">
        <f t="shared" si="2"/>
        <v>0.30713749133063328</v>
      </c>
    </row>
    <row r="57" spans="4:10" x14ac:dyDescent="0.3">
      <c r="D57" s="143">
        <v>2033</v>
      </c>
      <c r="E57" s="143">
        <f>PV销量预计!E57</f>
        <v>39703.430373281357</v>
      </c>
      <c r="F57" s="143">
        <f>PV销量预计!F57</f>
        <v>3250.7071650471553</v>
      </c>
      <c r="G57" s="151">
        <f>[1]中性预测M输入!K37</f>
        <v>0.56000000000000005</v>
      </c>
      <c r="H57" s="143">
        <f t="shared" si="1"/>
        <v>1820.3960124264072</v>
      </c>
      <c r="I57" s="143">
        <f t="shared" si="4"/>
        <v>13571.750485960563</v>
      </c>
      <c r="J57" s="152">
        <f t="shared" si="2"/>
        <v>0.34182815838234842</v>
      </c>
    </row>
    <row r="58" spans="4:10" x14ac:dyDescent="0.3">
      <c r="D58" s="143">
        <v>2034</v>
      </c>
      <c r="E58" s="143">
        <f>PV销量预计!E58</f>
        <v>40185.581521139335</v>
      </c>
      <c r="F58" s="143">
        <f>PV销量预计!F58</f>
        <v>3236.8852451954881</v>
      </c>
      <c r="G58" s="151">
        <f>[1]中性预测M输入!K38</f>
        <v>0.57999999999999996</v>
      </c>
      <c r="H58" s="143">
        <f t="shared" si="1"/>
        <v>1877.393442213383</v>
      </c>
      <c r="I58" s="143">
        <f t="shared" si="4"/>
        <v>15099.027804283736</v>
      </c>
      <c r="J58" s="152">
        <f t="shared" si="2"/>
        <v>0.3757324700238816</v>
      </c>
    </row>
    <row r="59" spans="4:10" x14ac:dyDescent="0.3">
      <c r="D59" s="143">
        <v>2035</v>
      </c>
      <c r="E59" s="143">
        <f>PV销量预计!E59</f>
        <v>40603.235084255808</v>
      </c>
      <c r="F59" s="143">
        <f>PV销量预计!F59</f>
        <v>3214.7793782172812</v>
      </c>
      <c r="G59" s="151">
        <f>[1]中性预测M输入!K39</f>
        <v>0.6</v>
      </c>
      <c r="H59" s="143">
        <f t="shared" si="1"/>
        <v>1928.8676269303687</v>
      </c>
      <c r="I59" s="143">
        <f t="shared" si="4"/>
        <v>16587.537222130053</v>
      </c>
      <c r="J59" s="152">
        <f t="shared" si="2"/>
        <v>0.40852747786498395</v>
      </c>
    </row>
    <row r="60" spans="4:10" x14ac:dyDescent="0.3">
      <c r="D60" s="143">
        <v>2036</v>
      </c>
      <c r="E60" s="143">
        <f>PV销量预计!E60</f>
        <v>40958.518792509392</v>
      </c>
      <c r="F60" s="143">
        <f>PV销量预计!F60</f>
        <v>3196.0352395343652</v>
      </c>
      <c r="G60" s="151">
        <f>[1]中性预测M输入!K40</f>
        <v>0.62</v>
      </c>
      <c r="H60" s="143">
        <f t="shared" si="1"/>
        <v>1981.5418485113064</v>
      </c>
      <c r="I60" s="143">
        <f t="shared" si="4"/>
        <v>18024.908621461102</v>
      </c>
      <c r="J60" s="152">
        <f t="shared" si="2"/>
        <v>0.44007715984000739</v>
      </c>
    </row>
    <row r="61" spans="4:10" x14ac:dyDescent="0.3">
      <c r="D61" s="143">
        <v>2037</v>
      </c>
      <c r="E61" s="143">
        <f>PV销量预计!E61</f>
        <v>41258.940307481098</v>
      </c>
      <c r="F61" s="143">
        <f>PV销量预计!F61</f>
        <v>3181.5869539987616</v>
      </c>
      <c r="G61" s="151">
        <f>[1]中性预测M输入!K41</f>
        <v>0.65</v>
      </c>
      <c r="H61" s="143">
        <f t="shared" si="1"/>
        <v>2068.0315200991949</v>
      </c>
      <c r="I61" s="143">
        <f t="shared" si="4"/>
        <v>19432.78042979064</v>
      </c>
      <c r="J61" s="152">
        <f t="shared" si="2"/>
        <v>0.47099562628047131</v>
      </c>
    </row>
    <row r="62" spans="4:10" x14ac:dyDescent="0.3">
      <c r="D62" s="143">
        <v>2038</v>
      </c>
      <c r="E62" s="143">
        <f>PV销量预计!E62</f>
        <v>41508.079599294259</v>
      </c>
      <c r="F62" s="143">
        <f>PV销量预计!F62</f>
        <v>3173.677325317949</v>
      </c>
      <c r="G62" s="151">
        <f>[1]中性预测M输入!K42</f>
        <v>0.67</v>
      </c>
      <c r="H62" s="143">
        <f t="shared" si="1"/>
        <v>2126.3638079630259</v>
      </c>
      <c r="I62" s="143">
        <f t="shared" si="4"/>
        <v>20773.196141418877</v>
      </c>
      <c r="J62" s="152">
        <f t="shared" si="2"/>
        <v>0.5004615087461689</v>
      </c>
    </row>
    <row r="63" spans="4:10" x14ac:dyDescent="0.3">
      <c r="D63" s="143">
        <v>2039</v>
      </c>
      <c r="E63" s="143">
        <f>PV销量预计!E63</f>
        <v>41709.429087313802</v>
      </c>
      <c r="F63" s="143">
        <f>PV销量预计!F63</f>
        <v>3169.6002651201416</v>
      </c>
      <c r="G63" s="151">
        <f>[1]中性预测M输入!K43</f>
        <v>0.69</v>
      </c>
      <c r="H63" s="143">
        <f t="shared" si="1"/>
        <v>2187.0241829328975</v>
      </c>
      <c r="I63" s="143">
        <f t="shared" si="4"/>
        <v>22041.839949068744</v>
      </c>
      <c r="J63" s="152">
        <f t="shared" si="2"/>
        <v>0.52846179943932425</v>
      </c>
    </row>
    <row r="64" spans="4:10" x14ac:dyDescent="0.3">
      <c r="D64" s="143">
        <v>2040</v>
      </c>
      <c r="E64" s="143">
        <f>PV销量预计!E64</f>
        <v>41864.118345462179</v>
      </c>
      <c r="F64" s="143">
        <f>PV销量预计!F64</f>
        <v>3137.3390181813229</v>
      </c>
      <c r="G64" s="151">
        <f>[1]中性预测M输入!K44</f>
        <v>0.72</v>
      </c>
      <c r="H64" s="143">
        <f t="shared" si="1"/>
        <v>2258.8840930905526</v>
      </c>
      <c r="I64" s="143">
        <f t="shared" si="4"/>
        <v>23246.895353953292</v>
      </c>
      <c r="J64" s="152">
        <f t="shared" si="2"/>
        <v>0.55529403873073846</v>
      </c>
    </row>
    <row r="65" spans="4:10" x14ac:dyDescent="0.3">
      <c r="D65" s="143">
        <v>2041</v>
      </c>
      <c r="E65" s="143">
        <f>PV销量预计!E65</f>
        <v>41943.492461353271</v>
      </c>
      <c r="F65" s="143">
        <f>PV销量预计!F65</f>
        <v>3142.3863085252669</v>
      </c>
      <c r="G65" s="151">
        <f>[1]中性预测M输入!K45</f>
        <v>0.74</v>
      </c>
      <c r="H65" s="143">
        <f t="shared" si="1"/>
        <v>2325.3658683086974</v>
      </c>
      <c r="I65" s="143">
        <f t="shared" si="4"/>
        <v>24383.731322287305</v>
      </c>
      <c r="J65" s="152">
        <f t="shared" si="2"/>
        <v>0.58134718621141224</v>
      </c>
    </row>
    <row r="66" spans="4:10" x14ac:dyDescent="0.3">
      <c r="D66" s="143">
        <v>2042</v>
      </c>
      <c r="E66" s="143">
        <f>PV销量预计!E66</f>
        <v>41987.285769779912</v>
      </c>
      <c r="F66" s="143">
        <f>PV销量预计!F66</f>
        <v>3143.5442582348405</v>
      </c>
      <c r="G66" s="151">
        <f>[1]中性预测M输入!K46</f>
        <v>0.76</v>
      </c>
      <c r="H66" s="143">
        <f t="shared" si="1"/>
        <v>2389.0936362584789</v>
      </c>
      <c r="I66" s="143">
        <f t="shared" si="4"/>
        <v>25453.896024910511</v>
      </c>
      <c r="J66" s="152">
        <f t="shared" si="2"/>
        <v>0.60622866084929916</v>
      </c>
    </row>
    <row r="67" spans="4:10" x14ac:dyDescent="0.3">
      <c r="D67" s="143">
        <v>2043</v>
      </c>
      <c r="E67" s="143">
        <f>PV销量预计!E67</f>
        <v>41996.588627150217</v>
      </c>
      <c r="F67" s="143">
        <f>PV销量预计!F67</f>
        <v>3140.1419534750676</v>
      </c>
      <c r="G67" s="151">
        <f>[1]中性预测M输入!K47</f>
        <v>0.79</v>
      </c>
      <c r="H67" s="143">
        <f t="shared" si="1"/>
        <v>2480.7121432453037</v>
      </c>
      <c r="I67" s="143">
        <f t="shared" si="4"/>
        <v>26492.590108219127</v>
      </c>
      <c r="J67" s="152">
        <f t="shared" si="2"/>
        <v>0.63082719273755561</v>
      </c>
    </row>
    <row r="68" spans="4:10" x14ac:dyDescent="0.3">
      <c r="D68" s="143">
        <v>2044</v>
      </c>
      <c r="E68" s="143">
        <f>PV销量预计!E68</f>
        <v>41973.498334956268</v>
      </c>
      <c r="F68" s="143">
        <f>PV销量预计!F68</f>
        <v>3129.9199376414617</v>
      </c>
      <c r="G68" s="151">
        <f>[1]中性预测M输入!K48</f>
        <v>0.81</v>
      </c>
      <c r="H68" s="143">
        <f t="shared" ref="H68:H74" si="5">G68*F68</f>
        <v>2535.2351494895843</v>
      </c>
      <c r="I68" s="143">
        <f t="shared" si="4"/>
        <v>27472.177608647111</v>
      </c>
      <c r="J68" s="152">
        <f t="shared" si="2"/>
        <v>0.65451245901435373</v>
      </c>
    </row>
    <row r="69" spans="4:10" x14ac:dyDescent="0.3">
      <c r="D69" s="143">
        <v>2045</v>
      </c>
      <c r="E69" s="143">
        <f>PV销量预计!E69</f>
        <v>41918.599656193765</v>
      </c>
      <c r="F69" s="143">
        <f>PV销量预计!F69</f>
        <v>3115.1124665324242</v>
      </c>
      <c r="G69" s="151">
        <f>[1]中性预测M输入!K49</f>
        <v>0.84</v>
      </c>
      <c r="H69" s="143">
        <f t="shared" si="5"/>
        <v>2616.694471887236</v>
      </c>
      <c r="I69" s="143">
        <f t="shared" si="4"/>
        <v>28430.105260255521</v>
      </c>
      <c r="J69" s="152">
        <f t="shared" si="2"/>
        <v>0.67822173196224067</v>
      </c>
    </row>
    <row r="70" spans="4:10" x14ac:dyDescent="0.3">
      <c r="D70" s="143">
        <v>2046</v>
      </c>
      <c r="E70" s="143">
        <f>PV销量预计!E70</f>
        <v>41834.746385756771</v>
      </c>
      <c r="F70" s="143">
        <f>PV销量预计!F70</f>
        <v>3096.0171115761405</v>
      </c>
      <c r="G70" s="151">
        <f>[1]中性预测M输入!K50</f>
        <v>0.86</v>
      </c>
      <c r="H70" s="143">
        <f t="shared" si="5"/>
        <v>2662.5747159554808</v>
      </c>
      <c r="I70" s="143">
        <f t="shared" si="4"/>
        <v>29341.171380560798</v>
      </c>
      <c r="J70" s="152">
        <f t="shared" si="2"/>
        <v>0.70135889219948544</v>
      </c>
    </row>
    <row r="71" spans="4:10" x14ac:dyDescent="0.3">
      <c r="D71" s="143">
        <v>2047</v>
      </c>
      <c r="E71" s="143">
        <f>PV销量预计!E71</f>
        <v>41724.434080636151</v>
      </c>
      <c r="F71" s="143">
        <f>PV销量预计!F71</f>
        <v>3073.0531113339384</v>
      </c>
      <c r="G71" s="151">
        <f>[1]中性预测M输入!K51</f>
        <v>0.89</v>
      </c>
      <c r="H71" s="143">
        <f t="shared" si="5"/>
        <v>2735.017269087205</v>
      </c>
      <c r="I71" s="143">
        <f t="shared" si="4"/>
        <v>30241.126355576987</v>
      </c>
      <c r="J71" s="152">
        <f t="shared" si="2"/>
        <v>0.72478218151822849</v>
      </c>
    </row>
    <row r="72" spans="4:10" x14ac:dyDescent="0.3">
      <c r="D72" s="143">
        <v>2048</v>
      </c>
      <c r="E72" s="143">
        <f>PV销量预计!E72</f>
        <v>41589.621585438341</v>
      </c>
      <c r="F72" s="143">
        <f>PV销量预计!F72</f>
        <v>3047.366858500769</v>
      </c>
      <c r="G72" s="151">
        <f>[1]中性预测M输入!K52</f>
        <v>0.91</v>
      </c>
      <c r="H72" s="143">
        <f t="shared" si="5"/>
        <v>2773.1038412356997</v>
      </c>
      <c r="I72" s="143">
        <f t="shared" si="4"/>
        <v>31102.890547093208</v>
      </c>
      <c r="J72" s="152">
        <f t="shared" si="2"/>
        <v>0.74785221315846684</v>
      </c>
    </row>
    <row r="73" spans="4:10" x14ac:dyDescent="0.3">
      <c r="D73" s="143">
        <v>2049</v>
      </c>
      <c r="E73" s="143">
        <f>PV销量预计!E73</f>
        <v>41432.196061159833</v>
      </c>
      <c r="F73" s="153">
        <f>F72-AVERAGE(F71-F72,F70-F71,F69-F70)</f>
        <v>3024.784989156884</v>
      </c>
      <c r="G73" s="151">
        <f>[1]中性预测M输入!K53</f>
        <v>0.95</v>
      </c>
      <c r="H73" s="143">
        <f t="shared" si="5"/>
        <v>2873.5457396990396</v>
      </c>
      <c r="I73" s="143">
        <f t="shared" si="4"/>
        <v>31993.901440430549</v>
      </c>
      <c r="J73" s="152">
        <f t="shared" si="2"/>
        <v>0.77219902592667267</v>
      </c>
    </row>
    <row r="74" spans="4:10" x14ac:dyDescent="0.3">
      <c r="D74" s="143">
        <v>2050</v>
      </c>
      <c r="E74" s="143">
        <f>PV销量预计!E74</f>
        <v>41252.25958925837</v>
      </c>
      <c r="F74" s="153">
        <f>F73-AVERAGE(F72-F73,F71-F72,F70-F71)</f>
        <v>3001.040948350465</v>
      </c>
      <c r="G74" s="151">
        <f>[1]中性预测M输入!K54</f>
        <v>0.98</v>
      </c>
      <c r="H74" s="143">
        <f t="shared" si="5"/>
        <v>2941.0201293834557</v>
      </c>
      <c r="I74" s="143">
        <f>(H73*$C$4+H72*$C$5+H71*$C$6+H70*$C$7+H69*$C$8+H68*$C$9+H67*$C$10+H66*$C$11+H65*$C$12+H64*$C$13+H63*$C$14+H62*$C$15+H61*$C$16+H60*$C$17+H59*$C$18+H58*$C$19+H57*$C$20+H56*$C$21+H55*$C$22+H54*$C$23+H53*$C$24+H52*$C$25+H51*$C$26+H50*$C$27+H49*$C$28)+H74</f>
        <v>32884.226117767175</v>
      </c>
      <c r="J74" s="152">
        <f t="shared" si="2"/>
        <v>0.797149694227413</v>
      </c>
    </row>
  </sheetData>
  <phoneticPr fontId="3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DFFA39-C261-480C-B4C1-D50FDF38149C}">
  <sheetPr>
    <tabColor rgb="FF92D050"/>
  </sheetPr>
  <dimension ref="A1:J74"/>
  <sheetViews>
    <sheetView topLeftCell="A37" workbookViewId="0">
      <selection activeCell="H65" sqref="H65"/>
    </sheetView>
  </sheetViews>
  <sheetFormatPr defaultColWidth="9" defaultRowHeight="13.5" x14ac:dyDescent="0.3"/>
  <cols>
    <col min="1" max="1" width="9" style="143"/>
    <col min="2" max="2" width="5.265625" style="143" bestFit="1" customWidth="1"/>
    <col min="3" max="3" width="12.73046875" style="143" bestFit="1" customWidth="1"/>
    <col min="4" max="4" width="9" style="143"/>
    <col min="5" max="6" width="12.73046875" style="143" bestFit="1" customWidth="1"/>
    <col min="7" max="7" width="15.1328125" style="151" bestFit="1" customWidth="1"/>
    <col min="8" max="8" width="19.265625" style="143" bestFit="1" customWidth="1"/>
    <col min="9" max="9" width="21.3984375" style="143" bestFit="1" customWidth="1"/>
    <col min="10" max="10" width="17.265625" style="152" bestFit="1" customWidth="1"/>
    <col min="11" max="12" width="12.73046875" style="143" customWidth="1"/>
    <col min="13" max="16384" width="9" style="143"/>
  </cols>
  <sheetData>
    <row r="1" spans="1:10" x14ac:dyDescent="0.3">
      <c r="A1" s="143" t="s">
        <v>1122</v>
      </c>
      <c r="E1" s="143" t="s">
        <v>1123</v>
      </c>
      <c r="F1" s="143" t="s">
        <v>1124</v>
      </c>
      <c r="G1" s="151" t="s">
        <v>1125</v>
      </c>
      <c r="H1" s="143" t="s">
        <v>1126</v>
      </c>
      <c r="I1" s="143" t="s">
        <v>1127</v>
      </c>
      <c r="J1" s="152" t="s">
        <v>1128</v>
      </c>
    </row>
    <row r="2" spans="1:10" x14ac:dyDescent="0.3">
      <c r="B2" s="143" t="s">
        <v>1075</v>
      </c>
      <c r="C2" s="143" t="s">
        <v>1120</v>
      </c>
      <c r="D2" s="143">
        <v>1978</v>
      </c>
      <c r="E2" s="143">
        <f>PV销量预计!E2</f>
        <v>0</v>
      </c>
      <c r="F2" s="143">
        <f>PV销量预计!F2</f>
        <v>0</v>
      </c>
      <c r="G2" s="151">
        <v>0</v>
      </c>
      <c r="H2" s="143">
        <v>0</v>
      </c>
      <c r="I2" s="143">
        <v>0</v>
      </c>
    </row>
    <row r="3" spans="1:10" x14ac:dyDescent="0.3">
      <c r="B3" s="143">
        <v>0</v>
      </c>
      <c r="C3" s="143">
        <f t="shared" ref="C3:C28" si="0">EXP(-POWER(B3/14,4))</f>
        <v>1</v>
      </c>
      <c r="D3" s="143">
        <v>1979</v>
      </c>
      <c r="E3" s="143">
        <f>PV销量预计!E3</f>
        <v>0</v>
      </c>
      <c r="F3" s="143">
        <f>PV销量预计!F3</f>
        <v>0</v>
      </c>
      <c r="G3" s="151">
        <v>0</v>
      </c>
      <c r="H3" s="143">
        <v>0</v>
      </c>
      <c r="I3" s="143">
        <v>0</v>
      </c>
    </row>
    <row r="4" spans="1:10" x14ac:dyDescent="0.3">
      <c r="B4" s="143">
        <v>1</v>
      </c>
      <c r="C4" s="143">
        <f t="shared" si="0"/>
        <v>0.99997396951830742</v>
      </c>
      <c r="D4" s="143">
        <v>1980</v>
      </c>
      <c r="E4" s="143">
        <f>PV销量预计!E4</f>
        <v>0</v>
      </c>
      <c r="F4" s="143">
        <f>PV销量预计!F4</f>
        <v>0</v>
      </c>
      <c r="G4" s="151">
        <v>0</v>
      </c>
      <c r="H4" s="143">
        <f t="shared" ref="H4:H67" si="1">G4*F4</f>
        <v>0</v>
      </c>
      <c r="I4" s="143">
        <v>0</v>
      </c>
    </row>
    <row r="5" spans="1:10" x14ac:dyDescent="0.3">
      <c r="B5" s="143">
        <v>2</v>
      </c>
      <c r="C5" s="143">
        <f t="shared" si="0"/>
        <v>0.99958359359335935</v>
      </c>
      <c r="D5" s="143">
        <v>1981</v>
      </c>
      <c r="E5" s="143">
        <f>PV销量预计!E5</f>
        <v>0</v>
      </c>
      <c r="F5" s="143">
        <f>PV销量预计!F5</f>
        <v>0</v>
      </c>
      <c r="G5" s="151">
        <v>0</v>
      </c>
      <c r="H5" s="143">
        <f t="shared" si="1"/>
        <v>0</v>
      </c>
      <c r="I5" s="143">
        <v>0</v>
      </c>
    </row>
    <row r="6" spans="1:10" x14ac:dyDescent="0.3">
      <c r="B6" s="143">
        <v>3</v>
      </c>
      <c r="C6" s="143">
        <f t="shared" si="0"/>
        <v>0.99789372485736472</v>
      </c>
      <c r="D6" s="143">
        <v>1982</v>
      </c>
      <c r="E6" s="143">
        <f>PV销量预计!E6</f>
        <v>0</v>
      </c>
      <c r="F6" s="143">
        <f>PV销量预计!F6</f>
        <v>0</v>
      </c>
      <c r="G6" s="151">
        <v>0</v>
      </c>
      <c r="H6" s="143">
        <f t="shared" si="1"/>
        <v>0</v>
      </c>
      <c r="I6" s="143">
        <v>0</v>
      </c>
    </row>
    <row r="7" spans="1:10" x14ac:dyDescent="0.3">
      <c r="B7" s="143">
        <v>4</v>
      </c>
      <c r="C7" s="143">
        <f t="shared" si="0"/>
        <v>0.99335826443047615</v>
      </c>
      <c r="D7" s="143">
        <v>1983</v>
      </c>
      <c r="E7" s="143">
        <f>PV销量预计!E7</f>
        <v>0</v>
      </c>
      <c r="F7" s="143">
        <f>PV销量预计!F7</f>
        <v>0</v>
      </c>
      <c r="G7" s="151">
        <v>0</v>
      </c>
      <c r="H7" s="143">
        <f t="shared" si="1"/>
        <v>0</v>
      </c>
      <c r="I7" s="143">
        <v>0</v>
      </c>
    </row>
    <row r="8" spans="1:10" x14ac:dyDescent="0.3">
      <c r="B8" s="143">
        <v>5</v>
      </c>
      <c r="C8" s="143">
        <f t="shared" si="0"/>
        <v>0.98386236684310424</v>
      </c>
      <c r="D8" s="143">
        <v>1984</v>
      </c>
      <c r="E8" s="143">
        <f>PV销量预计!E8</f>
        <v>0</v>
      </c>
      <c r="F8" s="143">
        <f>PV销量预计!F8</f>
        <v>0</v>
      </c>
      <c r="G8" s="151">
        <v>0</v>
      </c>
      <c r="H8" s="143">
        <f t="shared" si="1"/>
        <v>0</v>
      </c>
      <c r="I8" s="143">
        <v>0</v>
      </c>
    </row>
    <row r="9" spans="1:10" x14ac:dyDescent="0.3">
      <c r="B9" s="143">
        <v>6</v>
      </c>
      <c r="C9" s="143">
        <f t="shared" si="0"/>
        <v>0.96682676796480937</v>
      </c>
      <c r="D9" s="143">
        <v>1985</v>
      </c>
      <c r="E9" s="143">
        <f>PV销量预计!E9</f>
        <v>0</v>
      </c>
      <c r="F9" s="143">
        <f>PV销量预计!F9</f>
        <v>0</v>
      </c>
      <c r="G9" s="151">
        <v>0</v>
      </c>
      <c r="H9" s="143">
        <f t="shared" si="1"/>
        <v>0</v>
      </c>
      <c r="I9" s="143">
        <v>0</v>
      </c>
    </row>
    <row r="10" spans="1:10" x14ac:dyDescent="0.3">
      <c r="B10" s="143">
        <v>7</v>
      </c>
      <c r="C10" s="143">
        <f t="shared" si="0"/>
        <v>0.93941306281347581</v>
      </c>
      <c r="D10" s="143">
        <v>1986</v>
      </c>
      <c r="E10" s="143">
        <f>PV销量预计!E10</f>
        <v>0</v>
      </c>
      <c r="F10" s="143">
        <f>PV销量预计!F10</f>
        <v>0</v>
      </c>
      <c r="G10" s="151">
        <v>0</v>
      </c>
      <c r="H10" s="143">
        <f t="shared" si="1"/>
        <v>0</v>
      </c>
      <c r="I10" s="143">
        <v>0</v>
      </c>
    </row>
    <row r="11" spans="1:10" x14ac:dyDescent="0.3">
      <c r="B11" s="143">
        <v>8</v>
      </c>
      <c r="C11" s="143">
        <f t="shared" si="0"/>
        <v>0.8988651635086975</v>
      </c>
      <c r="D11" s="143">
        <v>1987</v>
      </c>
      <c r="E11" s="143">
        <f>PV销量预计!E11</f>
        <v>0</v>
      </c>
      <c r="F11" s="143">
        <f>PV销量预计!F11</f>
        <v>0</v>
      </c>
      <c r="G11" s="151">
        <v>0</v>
      </c>
      <c r="H11" s="143">
        <f t="shared" si="1"/>
        <v>0</v>
      </c>
      <c r="I11" s="143">
        <v>0</v>
      </c>
    </row>
    <row r="12" spans="1:10" x14ac:dyDescent="0.3">
      <c r="B12" s="143">
        <v>9</v>
      </c>
      <c r="C12" s="143">
        <f t="shared" si="0"/>
        <v>0.84300009082128435</v>
      </c>
      <c r="D12" s="143">
        <v>1988</v>
      </c>
      <c r="E12" s="143">
        <f>PV销量预计!E12</f>
        <v>0</v>
      </c>
      <c r="F12" s="143">
        <f>PV销量预计!F12</f>
        <v>0</v>
      </c>
      <c r="G12" s="151">
        <v>0</v>
      </c>
      <c r="H12" s="143">
        <f t="shared" si="1"/>
        <v>0</v>
      </c>
      <c r="I12" s="143">
        <v>0</v>
      </c>
    </row>
    <row r="13" spans="1:10" x14ac:dyDescent="0.3">
      <c r="B13" s="143">
        <v>10</v>
      </c>
      <c r="C13" s="143">
        <f t="shared" si="0"/>
        <v>0.7708139805328339</v>
      </c>
      <c r="D13" s="143">
        <v>1989</v>
      </c>
      <c r="E13" s="143">
        <f>PV销量预计!E13</f>
        <v>0</v>
      </c>
      <c r="F13" s="143">
        <f>PV销量预计!F13</f>
        <v>0</v>
      </c>
      <c r="G13" s="151">
        <v>0</v>
      </c>
      <c r="H13" s="143">
        <f t="shared" si="1"/>
        <v>0</v>
      </c>
      <c r="I13" s="143">
        <v>0</v>
      </c>
    </row>
    <row r="14" spans="1:10" x14ac:dyDescent="0.3">
      <c r="B14" s="143">
        <v>11</v>
      </c>
      <c r="C14" s="143">
        <f t="shared" si="0"/>
        <v>0.6830977966158942</v>
      </c>
      <c r="D14" s="143">
        <v>1990</v>
      </c>
      <c r="E14" s="143">
        <f>PV销量预计!E14</f>
        <v>0</v>
      </c>
      <c r="F14" s="143">
        <f>PV销量预计!F14</f>
        <v>0</v>
      </c>
      <c r="G14" s="151">
        <v>0</v>
      </c>
      <c r="H14" s="143">
        <f t="shared" si="1"/>
        <v>0</v>
      </c>
      <c r="I14" s="143">
        <v>0</v>
      </c>
    </row>
    <row r="15" spans="1:10" x14ac:dyDescent="0.3">
      <c r="B15" s="143">
        <v>12</v>
      </c>
      <c r="C15" s="143">
        <f t="shared" si="0"/>
        <v>0.5828793308605148</v>
      </c>
      <c r="D15" s="143">
        <v>1991</v>
      </c>
      <c r="E15" s="143">
        <f>PV销量预计!E15</f>
        <v>0</v>
      </c>
      <c r="F15" s="143">
        <f>PV销量预计!F15</f>
        <v>0</v>
      </c>
      <c r="G15" s="151">
        <v>0</v>
      </c>
      <c r="H15" s="143">
        <f t="shared" si="1"/>
        <v>0</v>
      </c>
      <c r="I15" s="143">
        <v>0</v>
      </c>
    </row>
    <row r="16" spans="1:10" x14ac:dyDescent="0.3">
      <c r="B16" s="143">
        <v>13</v>
      </c>
      <c r="C16" s="143">
        <f t="shared" si="0"/>
        <v>0.47546297565450046</v>
      </c>
      <c r="D16" s="143">
        <v>1992</v>
      </c>
      <c r="E16" s="143">
        <f>PV销量预计!E16</f>
        <v>0</v>
      </c>
      <c r="F16" s="143">
        <f>PV销量预计!F16</f>
        <v>0</v>
      </c>
      <c r="G16" s="151">
        <v>0</v>
      </c>
      <c r="H16" s="143">
        <f t="shared" si="1"/>
        <v>0</v>
      </c>
      <c r="I16" s="143">
        <v>0</v>
      </c>
    </row>
    <row r="17" spans="1:10" x14ac:dyDescent="0.3">
      <c r="B17" s="143">
        <v>14</v>
      </c>
      <c r="C17" s="143">
        <f t="shared" si="0"/>
        <v>0.36787944117144233</v>
      </c>
      <c r="D17" s="143">
        <v>1993</v>
      </c>
      <c r="E17" s="143">
        <f>PV销量预计!E17</f>
        <v>0</v>
      </c>
      <c r="F17" s="143">
        <f>PV销量预计!F17</f>
        <v>0</v>
      </c>
      <c r="G17" s="151">
        <v>0</v>
      </c>
      <c r="H17" s="143">
        <f t="shared" si="1"/>
        <v>0</v>
      </c>
      <c r="I17" s="143">
        <v>0</v>
      </c>
    </row>
    <row r="18" spans="1:10" x14ac:dyDescent="0.3">
      <c r="B18" s="143">
        <v>15</v>
      </c>
      <c r="C18" s="143">
        <f t="shared" si="0"/>
        <v>0.26772089241115321</v>
      </c>
      <c r="D18" s="143">
        <v>1994</v>
      </c>
      <c r="E18" s="143">
        <f>PV销量预计!E18</f>
        <v>0</v>
      </c>
      <c r="F18" s="143">
        <f>PV销量预计!F18</f>
        <v>0</v>
      </c>
      <c r="G18" s="151">
        <v>0</v>
      </c>
      <c r="H18" s="143">
        <f t="shared" si="1"/>
        <v>0</v>
      </c>
      <c r="I18" s="143">
        <v>0</v>
      </c>
    </row>
    <row r="19" spans="1:10" x14ac:dyDescent="0.3">
      <c r="B19" s="143">
        <v>16</v>
      </c>
      <c r="C19" s="143">
        <f t="shared" si="0"/>
        <v>0.18159872173780683</v>
      </c>
      <c r="D19" s="143">
        <v>1995</v>
      </c>
      <c r="E19" s="143">
        <f>PV销量预计!E19</f>
        <v>0</v>
      </c>
      <c r="F19" s="143">
        <f>PV销量预计!F19</f>
        <v>0</v>
      </c>
      <c r="G19" s="151">
        <v>0</v>
      </c>
      <c r="H19" s="143">
        <f t="shared" si="1"/>
        <v>0</v>
      </c>
      <c r="I19" s="143">
        <v>0</v>
      </c>
    </row>
    <row r="20" spans="1:10" x14ac:dyDescent="0.3">
      <c r="B20" s="143">
        <v>17</v>
      </c>
      <c r="C20" s="143">
        <f t="shared" si="0"/>
        <v>0.11370815485168334</v>
      </c>
      <c r="D20" s="143">
        <v>1996</v>
      </c>
      <c r="E20" s="143">
        <f>PV销量预计!E20</f>
        <v>0</v>
      </c>
      <c r="F20" s="143">
        <f>PV销量预计!F20</f>
        <v>0</v>
      </c>
      <c r="G20" s="151">
        <v>0</v>
      </c>
      <c r="H20" s="143">
        <f t="shared" si="1"/>
        <v>0</v>
      </c>
      <c r="I20" s="143">
        <v>0</v>
      </c>
    </row>
    <row r="21" spans="1:10" x14ac:dyDescent="0.3">
      <c r="B21" s="143">
        <v>18</v>
      </c>
      <c r="C21" s="143">
        <f t="shared" si="0"/>
        <v>6.5049197425331357E-2</v>
      </c>
      <c r="D21" s="143">
        <v>1997</v>
      </c>
      <c r="E21" s="143">
        <f>PV销量预计!E21</f>
        <v>0</v>
      </c>
      <c r="F21" s="143">
        <f>PV销量预计!F21</f>
        <v>0</v>
      </c>
      <c r="G21" s="151">
        <v>0</v>
      </c>
      <c r="H21" s="143">
        <f t="shared" si="1"/>
        <v>0</v>
      </c>
      <c r="I21" s="143">
        <v>0</v>
      </c>
    </row>
    <row r="22" spans="1:10" x14ac:dyDescent="0.3">
      <c r="B22" s="143">
        <v>19</v>
      </c>
      <c r="C22" s="143">
        <f t="shared" si="0"/>
        <v>3.3629132221403346E-2</v>
      </c>
      <c r="D22" s="143">
        <v>1998</v>
      </c>
      <c r="E22" s="143">
        <f>PV销量预计!E22</f>
        <v>0</v>
      </c>
      <c r="F22" s="143">
        <f>PV销量预计!F22</f>
        <v>0</v>
      </c>
      <c r="G22" s="151">
        <v>0</v>
      </c>
      <c r="H22" s="143">
        <f t="shared" si="1"/>
        <v>0</v>
      </c>
      <c r="I22" s="143">
        <v>0</v>
      </c>
    </row>
    <row r="23" spans="1:10" x14ac:dyDescent="0.3">
      <c r="B23" s="143">
        <v>20</v>
      </c>
      <c r="C23" s="143">
        <f t="shared" si="0"/>
        <v>1.5530782159999897E-2</v>
      </c>
      <c r="D23" s="143">
        <v>1999</v>
      </c>
      <c r="E23" s="143">
        <f>PV销量预计!E23</f>
        <v>0</v>
      </c>
      <c r="F23" s="143">
        <f>PV销量预计!F23</f>
        <v>148</v>
      </c>
      <c r="G23" s="151">
        <v>0</v>
      </c>
      <c r="H23" s="143">
        <f t="shared" si="1"/>
        <v>0</v>
      </c>
      <c r="I23" s="143">
        <v>0</v>
      </c>
    </row>
    <row r="24" spans="1:10" x14ac:dyDescent="0.3">
      <c r="B24" s="143">
        <v>21</v>
      </c>
      <c r="C24" s="143">
        <f t="shared" si="0"/>
        <v>6.329715427485747E-3</v>
      </c>
      <c r="D24" s="143">
        <v>2000</v>
      </c>
      <c r="E24" s="143">
        <f>PV销量预计!E24</f>
        <v>148</v>
      </c>
      <c r="F24" s="143">
        <f>PV销量预计!F24</f>
        <v>214.00385251129049</v>
      </c>
      <c r="G24" s="151">
        <f>[1]乐观预测H输入!K4</f>
        <v>0</v>
      </c>
      <c r="H24" s="143">
        <f>G24*F24</f>
        <v>0</v>
      </c>
      <c r="I24" s="143">
        <v>0</v>
      </c>
      <c r="J24" s="152">
        <f>I24/E24</f>
        <v>0</v>
      </c>
    </row>
    <row r="25" spans="1:10" x14ac:dyDescent="0.3">
      <c r="B25" s="143">
        <v>22</v>
      </c>
      <c r="C25" s="143">
        <f t="shared" si="0"/>
        <v>2.2476368916861901E-3</v>
      </c>
      <c r="D25" s="143">
        <v>2001</v>
      </c>
      <c r="E25" s="143">
        <f>PV销量预计!E25</f>
        <v>362</v>
      </c>
      <c r="F25" s="143">
        <f>PV销量预计!F25</f>
        <v>216.06334626025728</v>
      </c>
      <c r="G25" s="151">
        <f>[1]乐观预测H输入!K5</f>
        <v>0</v>
      </c>
      <c r="H25" s="143">
        <f t="shared" si="1"/>
        <v>0</v>
      </c>
      <c r="I25" s="143">
        <f>(H24*$C$4+H23*$C$5+H22*$C$6+H21*$C$7+H20*$C$8+H19*$C$9+H18*$C$10+H17*$C$11+H16*$C$12+H15*$C$13+H14*$C$14+H13*$C$15+H12*$C$16+H11*$C$17+H10*$C$18+H9*$C$19+H8*$C$20+H7*$C$21+H6*$C$22+H5*$C$23+H4*$C$24+H3*$C$25)</f>
        <v>0</v>
      </c>
      <c r="J25" s="152">
        <f t="shared" ref="J25:J74" si="2">I25/E25</f>
        <v>0</v>
      </c>
    </row>
    <row r="26" spans="1:10" x14ac:dyDescent="0.3">
      <c r="B26" s="143">
        <v>23</v>
      </c>
      <c r="C26" s="143">
        <f t="shared" si="0"/>
        <v>6.8609748278347291E-4</v>
      </c>
      <c r="D26" s="143">
        <v>2002</v>
      </c>
      <c r="E26" s="143">
        <f>PV销量预计!E26</f>
        <v>578</v>
      </c>
      <c r="F26" s="143">
        <f>PV销量预计!F26</f>
        <v>218.33926675777298</v>
      </c>
      <c r="G26" s="151">
        <f>[1]乐观预测H输入!K6</f>
        <v>0</v>
      </c>
      <c r="H26" s="143">
        <f t="shared" si="1"/>
        <v>0</v>
      </c>
      <c r="I26" s="143">
        <f>(H25*$C$4+H24*$C$5+H23*$C$6+H22*$C$7+H21*$C$8+H20*$C$9+H19*$C$10+H18*$C$11+H17*$C$12+H16*$C$13+H15*$C$14+H14*$C$15+H13*$C$16+H12*$C$17+H11*$C$18+H10*$C$19+H9*$C$20+H8*$C$21+H7*$C$22+H6*$C$23+H5*$C$24+H4*$C$25*H3*C26)</f>
        <v>0</v>
      </c>
      <c r="J26" s="152">
        <f t="shared" si="2"/>
        <v>0</v>
      </c>
    </row>
    <row r="27" spans="1:10" x14ac:dyDescent="0.3">
      <c r="B27" s="143">
        <v>24</v>
      </c>
      <c r="C27" s="143">
        <f t="shared" si="0"/>
        <v>1.7752457651832045E-4</v>
      </c>
      <c r="D27" s="143">
        <v>2003</v>
      </c>
      <c r="E27" s="143">
        <f>PV销量预计!E27</f>
        <v>796</v>
      </c>
      <c r="F27" s="143">
        <f>PV销量预计!F27</f>
        <v>220.66291596785061</v>
      </c>
      <c r="G27" s="151">
        <f>[1]乐观预测H输入!K7</f>
        <v>0</v>
      </c>
      <c r="H27" s="143">
        <f t="shared" si="1"/>
        <v>0</v>
      </c>
      <c r="I27" s="143">
        <f>(H26*$C$4+H25*$C$5+H24*$C$6+H23*$C$7+H22*$C$8+H21*$C$9+H20*$C$10+H19*$C$11+H18*$C$12+H17*$C$13+H16*$C$14+H15*$C$15+H14*$C$16+H13*$C$17+H12*$C$18+H11*$C$19+H10*$C$20+H9*$C$21+H8*$C$22+H7*$C$23+H6*$C$24+H5*$C$25+H4*$C$26+H3*$C$27)</f>
        <v>0</v>
      </c>
      <c r="J27" s="152">
        <f t="shared" si="2"/>
        <v>0</v>
      </c>
    </row>
    <row r="28" spans="1:10" x14ac:dyDescent="0.3">
      <c r="B28" s="143">
        <v>25</v>
      </c>
      <c r="C28" s="143">
        <f t="shared" si="0"/>
        <v>3.8367905025576718E-5</v>
      </c>
      <c r="D28" s="143">
        <v>2004</v>
      </c>
      <c r="E28" s="143">
        <f>PV销量预计!E28</f>
        <v>1015.54</v>
      </c>
      <c r="F28" s="143">
        <f>PV销量预计!F28</f>
        <v>312.7320958962448</v>
      </c>
      <c r="G28" s="151">
        <f>[1]乐观预测H输入!K8</f>
        <v>0</v>
      </c>
      <c r="H28" s="143">
        <f t="shared" si="1"/>
        <v>0</v>
      </c>
      <c r="I28" s="143">
        <f t="shared" ref="I28:I36" si="3">(H27*$C$4+H26*$C$5+H25*$C$6+H24*$C$7+H23*$C$8+H22*$C$9+H21*$C$10+H20*$C$11+H19*$C$12+H18*$C$13+H17*$C$14+H16*$C$15+H15*$C$16+H14*$C$17+H13*$C$18+H12*$C$19+H11*$C$20+H10*$C$21+H9*$C$22+H8*$C$23+H7*$C$24+H6*$C$25+H5*$C$26+H4*$C$27+H3*$C$28)</f>
        <v>0</v>
      </c>
      <c r="J28" s="152">
        <f t="shared" si="2"/>
        <v>0</v>
      </c>
    </row>
    <row r="29" spans="1:10" x14ac:dyDescent="0.3">
      <c r="D29" s="143">
        <v>2005</v>
      </c>
      <c r="E29" s="143">
        <f>PV销量预计!E29</f>
        <v>1325.44</v>
      </c>
      <c r="F29" s="143">
        <f>PV销量预计!F29</f>
        <v>436.7366208151559</v>
      </c>
      <c r="G29" s="151">
        <f>[1]乐观预测H输入!K9</f>
        <v>0</v>
      </c>
      <c r="H29" s="143">
        <f t="shared" si="1"/>
        <v>0</v>
      </c>
      <c r="I29" s="143">
        <f t="shared" si="3"/>
        <v>0</v>
      </c>
      <c r="J29" s="152">
        <f t="shared" si="2"/>
        <v>0</v>
      </c>
    </row>
    <row r="30" spans="1:10" x14ac:dyDescent="0.3">
      <c r="A30" s="143" t="s">
        <v>1121</v>
      </c>
      <c r="D30" s="143">
        <v>2006</v>
      </c>
      <c r="E30" s="143">
        <f>PV销量预计!E30</f>
        <v>1756.18</v>
      </c>
      <c r="F30" s="143">
        <f>PV销量预计!F30</f>
        <v>508.34123957337374</v>
      </c>
      <c r="G30" s="151">
        <f>[1]乐观预测H输入!K10</f>
        <v>0</v>
      </c>
      <c r="H30" s="143">
        <f t="shared" si="1"/>
        <v>0</v>
      </c>
      <c r="I30" s="143">
        <f t="shared" si="3"/>
        <v>0</v>
      </c>
      <c r="J30" s="152">
        <f t="shared" si="2"/>
        <v>0</v>
      </c>
    </row>
    <row r="31" spans="1:10" x14ac:dyDescent="0.3">
      <c r="D31" s="143">
        <v>2007</v>
      </c>
      <c r="E31" s="143">
        <f>PV销量预计!E31</f>
        <v>2253.27</v>
      </c>
      <c r="F31" s="143">
        <f>PV销量预计!F31</f>
        <v>580.02483137101808</v>
      </c>
      <c r="G31" s="151">
        <f>[1]乐观预测H输入!K11</f>
        <v>0</v>
      </c>
      <c r="H31" s="143">
        <f t="shared" si="1"/>
        <v>0</v>
      </c>
      <c r="I31" s="143">
        <f t="shared" si="3"/>
        <v>0</v>
      </c>
      <c r="J31" s="152">
        <f t="shared" si="2"/>
        <v>0</v>
      </c>
    </row>
    <row r="32" spans="1:10" x14ac:dyDescent="0.3">
      <c r="D32" s="143">
        <v>2008</v>
      </c>
      <c r="E32" s="143">
        <f>PV销量预计!E32</f>
        <v>2813.96</v>
      </c>
      <c r="F32" s="143">
        <f>PV销量预计!F32</f>
        <v>956.74342102169294</v>
      </c>
      <c r="G32" s="151">
        <f>[1]乐观预测H输入!K12</f>
        <v>0</v>
      </c>
      <c r="H32" s="143">
        <f t="shared" si="1"/>
        <v>0</v>
      </c>
      <c r="I32" s="143">
        <f t="shared" si="3"/>
        <v>0</v>
      </c>
      <c r="J32" s="152">
        <f t="shared" si="2"/>
        <v>0</v>
      </c>
    </row>
    <row r="33" spans="4:10" x14ac:dyDescent="0.3">
      <c r="D33" s="143">
        <v>2009</v>
      </c>
      <c r="E33" s="143">
        <f>PV销量预计!E33</f>
        <v>3739.65</v>
      </c>
      <c r="F33" s="143">
        <f>PV销量预计!F33</f>
        <v>1226.7152489175451</v>
      </c>
      <c r="G33" s="151">
        <f>[1]乐观预测H输入!K13</f>
        <v>0</v>
      </c>
      <c r="H33" s="143">
        <f t="shared" si="1"/>
        <v>0</v>
      </c>
      <c r="I33" s="143">
        <f t="shared" si="3"/>
        <v>0</v>
      </c>
      <c r="J33" s="152">
        <f t="shared" si="2"/>
        <v>0</v>
      </c>
    </row>
    <row r="34" spans="4:10" x14ac:dyDescent="0.3">
      <c r="D34" s="143">
        <v>2010</v>
      </c>
      <c r="E34" s="143">
        <f>PV销量预计!E34</f>
        <v>4919.16</v>
      </c>
      <c r="F34" s="143">
        <f>PV销量预计!F34</f>
        <v>1314.5488159389024</v>
      </c>
      <c r="G34" s="151">
        <f>[1]乐观预测H输入!K14</f>
        <v>0</v>
      </c>
      <c r="H34" s="143">
        <f t="shared" si="1"/>
        <v>0</v>
      </c>
      <c r="I34" s="143">
        <f t="shared" si="3"/>
        <v>0</v>
      </c>
      <c r="J34" s="152">
        <f t="shared" si="2"/>
        <v>0</v>
      </c>
    </row>
    <row r="35" spans="4:10" x14ac:dyDescent="0.3">
      <c r="D35" s="143">
        <v>2011</v>
      </c>
      <c r="E35" s="143">
        <f>PV销量预计!E35</f>
        <v>6165.14</v>
      </c>
      <c r="F35" s="143">
        <f>PV销量预计!F35</f>
        <v>1504.9965840749792</v>
      </c>
      <c r="G35" s="151">
        <f>[1]乐观预测H输入!K15</f>
        <v>0</v>
      </c>
      <c r="H35" s="143">
        <f t="shared" si="1"/>
        <v>0</v>
      </c>
      <c r="I35" s="143">
        <f t="shared" si="3"/>
        <v>0</v>
      </c>
      <c r="J35" s="152">
        <f>I35/E35</f>
        <v>0</v>
      </c>
    </row>
    <row r="36" spans="4:10" x14ac:dyDescent="0.3">
      <c r="D36" s="143">
        <v>2012</v>
      </c>
      <c r="E36" s="143">
        <f>PV销量预计!E36</f>
        <v>7574.19</v>
      </c>
      <c r="F36" s="143">
        <f>PV销量预计!F36</f>
        <v>1700.320978784498</v>
      </c>
      <c r="G36" s="151">
        <f>[1]乐观预测H输入!K16</f>
        <v>0</v>
      </c>
      <c r="H36" s="143">
        <f t="shared" si="1"/>
        <v>0</v>
      </c>
      <c r="I36" s="143">
        <f t="shared" si="3"/>
        <v>0</v>
      </c>
      <c r="J36" s="152">
        <f t="shared" si="2"/>
        <v>0</v>
      </c>
    </row>
    <row r="37" spans="4:10" x14ac:dyDescent="0.3">
      <c r="D37" s="143">
        <v>2013</v>
      </c>
      <c r="E37" s="143">
        <f>PV销量预计!E37</f>
        <v>9144.34</v>
      </c>
      <c r="F37" s="143">
        <f>PV销量预计!F37</f>
        <v>1923.3822854569789</v>
      </c>
      <c r="G37" s="151">
        <f>[1]乐观预测H输入!K17</f>
        <v>5.0000000000000001E-3</v>
      </c>
      <c r="H37" s="143">
        <f t="shared" si="1"/>
        <v>9.6169114272848955</v>
      </c>
      <c r="I37" s="143">
        <f t="shared" ref="I37:I73" si="4">(H36*$C$4+H35*$C$5+H34*$C$6+H33*$C$7+H32*$C$8+H31*$C$9+H30*$C$10+H29*$C$11+H28*$C$12+H27*$C$13+H26*$C$14+H25*$C$15+H24*$C$16+H23*$C$17+H22*$C$18+H21*$C$19+H20*$C$20+H19*$C$21+H18*$C$22+H17*$C$23+H16*$C$24+H15*$C$25+H14*$C$26+H13*$C$27+H12*$C$28)+H37</f>
        <v>9.6169114272848955</v>
      </c>
      <c r="J37" s="152">
        <f t="shared" si="2"/>
        <v>1.05167911815231E-3</v>
      </c>
    </row>
    <row r="38" spans="4:10" x14ac:dyDescent="0.3">
      <c r="D38" s="143">
        <v>2014</v>
      </c>
      <c r="E38" s="143">
        <f>PV销量预计!E38</f>
        <v>10895.58</v>
      </c>
      <c r="F38" s="143">
        <f>PV销量预计!F38</f>
        <v>2027.435485469261</v>
      </c>
      <c r="G38" s="151">
        <f>[1]乐观预测H输入!K18</f>
        <v>0.01</v>
      </c>
      <c r="H38" s="143">
        <f t="shared" si="1"/>
        <v>20.274354854692611</v>
      </c>
      <c r="I38" s="143">
        <f t="shared" si="4"/>
        <v>29.891015949140659</v>
      </c>
      <c r="J38" s="152">
        <f t="shared" si="2"/>
        <v>2.7434075055334968E-3</v>
      </c>
    </row>
    <row r="39" spans="4:10" x14ac:dyDescent="0.3">
      <c r="D39" s="143">
        <v>2015</v>
      </c>
      <c r="E39" s="143">
        <f>PV销量预计!E39</f>
        <v>12700.07</v>
      </c>
      <c r="F39" s="143">
        <f>PV销量预计!F39</f>
        <v>2450.349575684555</v>
      </c>
      <c r="G39" s="151">
        <f>[1]乐观预测H输入!K19</f>
        <v>0.02</v>
      </c>
      <c r="H39" s="143">
        <f t="shared" si="1"/>
        <v>49.006991513691105</v>
      </c>
      <c r="I39" s="143">
        <f t="shared" si="4"/>
        <v>78.893725500915323</v>
      </c>
      <c r="J39" s="152">
        <f t="shared" si="2"/>
        <v>6.2120701303941886E-3</v>
      </c>
    </row>
    <row r="40" spans="4:10" x14ac:dyDescent="0.3">
      <c r="D40" s="143">
        <v>2016</v>
      </c>
      <c r="E40" s="143">
        <f>PV销量预计!E40</f>
        <v>14866.44</v>
      </c>
      <c r="F40" s="143">
        <f>PV销量预计!F40</f>
        <v>2465.3155080422493</v>
      </c>
      <c r="G40" s="151">
        <f>[1]乐观预测H输入!K20</f>
        <v>2.7E-2</v>
      </c>
      <c r="H40" s="143">
        <f t="shared" si="1"/>
        <v>66.563518717140738</v>
      </c>
      <c r="I40" s="143">
        <f t="shared" si="4"/>
        <v>145.43180260447372</v>
      </c>
      <c r="J40" s="152">
        <f t="shared" si="2"/>
        <v>9.7825573980370364E-3</v>
      </c>
    </row>
    <row r="41" spans="4:10" x14ac:dyDescent="0.3">
      <c r="D41" s="143">
        <v>2017</v>
      </c>
      <c r="E41" s="143">
        <f>PV销量预计!E41</f>
        <v>16974.77</v>
      </c>
      <c r="F41" s="143">
        <f>PV销量预计!F41</f>
        <v>2374.5983272636295</v>
      </c>
      <c r="G41" s="151">
        <f>[1]乐观预测H输入!K21</f>
        <v>3.5000000000000003E-2</v>
      </c>
      <c r="H41" s="143">
        <f t="shared" si="1"/>
        <v>83.110941454227046</v>
      </c>
      <c r="I41" s="143">
        <f t="shared" si="4"/>
        <v>228.44400210898556</v>
      </c>
      <c r="J41" s="152">
        <f t="shared" si="2"/>
        <v>1.3457855517864782E-2</v>
      </c>
    </row>
    <row r="42" spans="4:10" x14ac:dyDescent="0.3">
      <c r="D42" s="143">
        <v>2018</v>
      </c>
      <c r="E42" s="143">
        <f>PV销量预计!E42</f>
        <v>18905.419999999998</v>
      </c>
      <c r="F42" s="153">
        <f>AVERAGE(F39:F41,F43:F45)</f>
        <v>2513.7246580850165</v>
      </c>
      <c r="G42" s="151">
        <f>[1]乐观预测H输入!K22</f>
        <v>4.2000000000000003E-2</v>
      </c>
      <c r="H42" s="143">
        <f t="shared" si="1"/>
        <v>105.5764356395707</v>
      </c>
      <c r="I42" s="143">
        <f t="shared" si="4"/>
        <v>333.72619941258068</v>
      </c>
      <c r="J42" s="152">
        <f t="shared" si="2"/>
        <v>1.7652408643266362E-2</v>
      </c>
    </row>
    <row r="43" spans="4:10" x14ac:dyDescent="0.3">
      <c r="D43" s="143">
        <v>2019</v>
      </c>
      <c r="E43" s="143">
        <f>PV销量预计!E43</f>
        <v>22490.771980652</v>
      </c>
      <c r="F43" s="143">
        <f>PV销量预计!F43</f>
        <v>2523.5361626548511</v>
      </c>
      <c r="G43" s="151">
        <f>[1]乐观预测H输入!K23</f>
        <v>4.9399999999999999E-2</v>
      </c>
      <c r="H43" s="143">
        <f t="shared" si="1"/>
        <v>124.66268643514964</v>
      </c>
      <c r="I43" s="143">
        <f t="shared" si="4"/>
        <v>457.66258720884912</v>
      </c>
      <c r="J43" s="152">
        <f t="shared" si="2"/>
        <v>2.0348905213327481E-2</v>
      </c>
    </row>
    <row r="44" spans="4:10" s="145" customFormat="1" x14ac:dyDescent="0.3">
      <c r="D44" s="145">
        <v>2020</v>
      </c>
      <c r="E44" s="145">
        <f>PV销量预计!E44</f>
        <v>24347.643229281413</v>
      </c>
      <c r="F44" s="145">
        <f>PV销量预计!F44</f>
        <v>2587.9603466245608</v>
      </c>
      <c r="G44" s="151">
        <f>[1]乐观预测H输入!K24</f>
        <v>5.5E-2</v>
      </c>
      <c r="H44" s="145">
        <f t="shared" si="1"/>
        <v>142.33781906435084</v>
      </c>
      <c r="I44" s="143">
        <f t="shared" si="4"/>
        <v>598.43921763447486</v>
      </c>
      <c r="J44" s="154">
        <f t="shared" si="2"/>
        <v>2.4578938174795038E-2</v>
      </c>
    </row>
    <row r="45" spans="4:10" x14ac:dyDescent="0.3">
      <c r="D45" s="143">
        <v>2021</v>
      </c>
      <c r="E45" s="143">
        <f>PV销量预计!E45</f>
        <v>26131.499272219928</v>
      </c>
      <c r="F45" s="143">
        <f>PV销量预计!F45</f>
        <v>2680.5880282402541</v>
      </c>
      <c r="G45" s="151">
        <f>[1]乐观预测H输入!K25</f>
        <v>0.1</v>
      </c>
      <c r="H45" s="143">
        <f t="shared" si="1"/>
        <v>268.05880282402541</v>
      </c>
      <c r="I45" s="143">
        <f t="shared" si="4"/>
        <v>863.47760877238215</v>
      </c>
      <c r="J45" s="152">
        <f t="shared" si="2"/>
        <v>3.3043554056247149E-2</v>
      </c>
    </row>
    <row r="46" spans="4:10" x14ac:dyDescent="0.3">
      <c r="D46" s="143">
        <v>2022</v>
      </c>
      <c r="E46" s="143">
        <f>PV销量预计!E46</f>
        <v>27853.673802585552</v>
      </c>
      <c r="F46" s="143">
        <f>PV销量预计!F46</f>
        <v>2773.2440773492017</v>
      </c>
      <c r="G46" s="151">
        <f>[1]乐观预测H输入!K26</f>
        <v>0.15</v>
      </c>
      <c r="H46" s="143">
        <f t="shared" si="1"/>
        <v>415.98661160238026</v>
      </c>
      <c r="I46" s="143">
        <f t="shared" si="4"/>
        <v>1274.08621853105</v>
      </c>
      <c r="J46" s="152">
        <f t="shared" si="2"/>
        <v>4.5742124631788478E-2</v>
      </c>
    </row>
    <row r="47" spans="4:10" x14ac:dyDescent="0.3">
      <c r="D47" s="143">
        <v>2023</v>
      </c>
      <c r="E47" s="143">
        <f>PV销量预计!E47</f>
        <v>29499.541735336948</v>
      </c>
      <c r="F47" s="143">
        <f>PV销量预计!F47</f>
        <v>2864.4319535120885</v>
      </c>
      <c r="G47" s="151">
        <f>[1]乐观预测H输入!K27</f>
        <v>0.2</v>
      </c>
      <c r="H47" s="143">
        <f t="shared" si="1"/>
        <v>572.88639070241777</v>
      </c>
      <c r="I47" s="143">
        <f t="shared" si="4"/>
        <v>1837.9940956359428</v>
      </c>
      <c r="J47" s="152">
        <f t="shared" si="2"/>
        <v>6.2305852481574116E-2</v>
      </c>
    </row>
    <row r="48" spans="4:10" x14ac:dyDescent="0.3">
      <c r="D48" s="143">
        <v>2024</v>
      </c>
      <c r="E48" s="143">
        <f>PV销量预计!E48</f>
        <v>31056.486882212412</v>
      </c>
      <c r="F48" s="143">
        <f>PV销量预计!F48</f>
        <v>2958.6803141411983</v>
      </c>
      <c r="G48" s="151">
        <f>[1]乐观预测H输入!K28</f>
        <v>0.25</v>
      </c>
      <c r="H48" s="143">
        <f t="shared" si="1"/>
        <v>739.67007853529958</v>
      </c>
      <c r="I48" s="143">
        <f t="shared" si="4"/>
        <v>2563.3837224281092</v>
      </c>
      <c r="J48" s="152">
        <f t="shared" si="2"/>
        <v>8.2539397715853238E-2</v>
      </c>
    </row>
    <row r="49" spans="4:10" x14ac:dyDescent="0.3">
      <c r="D49" s="143">
        <v>2025</v>
      </c>
      <c r="E49" s="143">
        <f>PV销量预计!E49</f>
        <v>32520.73733481668</v>
      </c>
      <c r="F49" s="143">
        <f>PV销量预计!F49</f>
        <v>2944.745011096089</v>
      </c>
      <c r="G49" s="151">
        <f>[1]乐观预测H输入!K29</f>
        <v>0.3</v>
      </c>
      <c r="H49" s="143">
        <f t="shared" si="1"/>
        <v>883.42350332882665</v>
      </c>
      <c r="I49" s="143">
        <f t="shared" si="4"/>
        <v>3424.9076725818477</v>
      </c>
      <c r="J49" s="152">
        <f t="shared" si="2"/>
        <v>0.10531457627546298</v>
      </c>
    </row>
    <row r="50" spans="4:10" x14ac:dyDescent="0.3">
      <c r="D50" s="143">
        <v>2026</v>
      </c>
      <c r="E50" s="143">
        <f>PV销量预计!E50</f>
        <v>33781.929046187252</v>
      </c>
      <c r="F50" s="143">
        <f>PV销量预计!F50</f>
        <v>3027.8565186186061</v>
      </c>
      <c r="G50" s="151">
        <f>[1]乐观预测H输入!K30</f>
        <v>0.36</v>
      </c>
      <c r="H50" s="143">
        <f t="shared" si="1"/>
        <v>1090.0283467026982</v>
      </c>
      <c r="I50" s="143">
        <f t="shared" si="4"/>
        <v>4482.2892977166402</v>
      </c>
      <c r="J50" s="152">
        <f t="shared" si="2"/>
        <v>0.13268304754261886</v>
      </c>
    </row>
    <row r="51" spans="4:10" x14ac:dyDescent="0.3">
      <c r="D51" s="143">
        <v>2027</v>
      </c>
      <c r="E51" s="143">
        <f>PV销量预计!E51</f>
        <v>34939.595628627052</v>
      </c>
      <c r="F51" s="143">
        <f>PV销量预计!F51</f>
        <v>3108.8908376293184</v>
      </c>
      <c r="G51" s="151">
        <f>[1]乐观预测H输入!K31</f>
        <v>0.42</v>
      </c>
      <c r="H51" s="143">
        <f t="shared" si="1"/>
        <v>1305.7341518043138</v>
      </c>
      <c r="I51" s="143">
        <f t="shared" si="4"/>
        <v>5740.4684210208297</v>
      </c>
      <c r="J51" s="152">
        <f t="shared" si="2"/>
        <v>0.16429693354314304</v>
      </c>
    </row>
    <row r="52" spans="4:10" x14ac:dyDescent="0.3">
      <c r="D52" s="143">
        <v>2028</v>
      </c>
      <c r="E52" s="143">
        <f>PV销量预计!E52</f>
        <v>35998.711913410691</v>
      </c>
      <c r="F52" s="143">
        <f>PV销量预计!F52</f>
        <v>3179.5632376532594</v>
      </c>
      <c r="G52" s="151">
        <f>[1]乐观预测H输入!K32</f>
        <v>0.48</v>
      </c>
      <c r="H52" s="143">
        <f t="shared" si="1"/>
        <v>1526.1903540735645</v>
      </c>
      <c r="I52" s="143">
        <f t="shared" si="4"/>
        <v>7198.7499494964741</v>
      </c>
      <c r="J52" s="152">
        <f t="shared" si="2"/>
        <v>0.19997243142510068</v>
      </c>
    </row>
    <row r="53" spans="4:10" x14ac:dyDescent="0.3">
      <c r="D53" s="143">
        <v>2029</v>
      </c>
      <c r="E53" s="143">
        <f>PV销量预计!E53</f>
        <v>36960.43653470587</v>
      </c>
      <c r="F53" s="143">
        <f>PV销量预计!F53</f>
        <v>3236.9424306987858</v>
      </c>
      <c r="G53" s="151">
        <f>[1]乐观预测H输入!K33</f>
        <v>0.54</v>
      </c>
      <c r="H53" s="143">
        <f t="shared" si="1"/>
        <v>1747.9489125773443</v>
      </c>
      <c r="I53" s="143">
        <f t="shared" si="4"/>
        <v>8851.4225452271967</v>
      </c>
      <c r="J53" s="152">
        <f t="shared" si="2"/>
        <v>0.23948371218277431</v>
      </c>
    </row>
    <row r="54" spans="4:10" x14ac:dyDescent="0.3">
      <c r="D54" s="143">
        <v>2030</v>
      </c>
      <c r="E54" s="143">
        <f>PV销量预计!E54</f>
        <v>37827.273616582417</v>
      </c>
      <c r="F54" s="143">
        <f>PV销量预计!F54</f>
        <v>3203.8378358744012</v>
      </c>
      <c r="G54" s="151">
        <f>[1]乐观预测H输入!K34</f>
        <v>0.6</v>
      </c>
      <c r="H54" s="143">
        <f t="shared" si="1"/>
        <v>1922.3027015246407</v>
      </c>
      <c r="I54" s="143">
        <f t="shared" si="4"/>
        <v>10642.210082637052</v>
      </c>
      <c r="J54" s="152">
        <f t="shared" si="2"/>
        <v>0.28133695783911333</v>
      </c>
    </row>
    <row r="55" spans="4:10" x14ac:dyDescent="0.3">
      <c r="D55" s="143">
        <v>2031</v>
      </c>
      <c r="E55" s="143">
        <f>PV销量预计!E55</f>
        <v>38528.272827619076</v>
      </c>
      <c r="F55" s="143">
        <f>PV销量预计!F55</f>
        <v>3237.5719775151447</v>
      </c>
      <c r="G55" s="151">
        <f>[1]乐观预测H输入!K35</f>
        <v>0.63</v>
      </c>
      <c r="H55" s="143">
        <f t="shared" si="1"/>
        <v>2039.6703458345412</v>
      </c>
      <c r="I55" s="143">
        <f t="shared" si="4"/>
        <v>12503.158019695407</v>
      </c>
      <c r="J55" s="152">
        <f t="shared" si="2"/>
        <v>0.32451903763338419</v>
      </c>
    </row>
    <row r="56" spans="4:10" x14ac:dyDescent="0.3">
      <c r="D56" s="143">
        <v>2032</v>
      </c>
      <c r="E56" s="143">
        <f>PV销量预计!E56</f>
        <v>39152.360980438316</v>
      </c>
      <c r="F56" s="143">
        <f>PV销量预计!F56</f>
        <v>3252.4980808405453</v>
      </c>
      <c r="G56" s="151">
        <f>[1]乐观预测H输入!K36</f>
        <v>0.66</v>
      </c>
      <c r="H56" s="143">
        <f t="shared" si="1"/>
        <v>2146.6487333547602</v>
      </c>
      <c r="I56" s="143">
        <f t="shared" si="4"/>
        <v>14410.71653853104</v>
      </c>
      <c r="J56" s="152">
        <f t="shared" si="2"/>
        <v>0.36806762549341693</v>
      </c>
    </row>
    <row r="57" spans="4:10" x14ac:dyDescent="0.3">
      <c r="D57" s="143">
        <v>2033</v>
      </c>
      <c r="E57" s="143">
        <f>PV销量预计!E57</f>
        <v>39703.430373281357</v>
      </c>
      <c r="F57" s="143">
        <f>PV销量预计!F57</f>
        <v>3250.7071650471553</v>
      </c>
      <c r="G57" s="151">
        <f>[1]乐观预测H输入!K37</f>
        <v>0.69</v>
      </c>
      <c r="H57" s="143">
        <f t="shared" si="1"/>
        <v>2242.9879438825369</v>
      </c>
      <c r="I57" s="143">
        <f t="shared" si="4"/>
        <v>16339.059741746694</v>
      </c>
      <c r="J57" s="152">
        <f t="shared" si="2"/>
        <v>0.41152765864639634</v>
      </c>
    </row>
    <row r="58" spans="4:10" x14ac:dyDescent="0.3">
      <c r="D58" s="143">
        <v>2034</v>
      </c>
      <c r="E58" s="143">
        <f>PV销量预计!E58</f>
        <v>40185.581521139335</v>
      </c>
      <c r="F58" s="143">
        <f>PV销量预计!F58</f>
        <v>3236.8852451954881</v>
      </c>
      <c r="G58" s="151">
        <f>[1]乐观预测H输入!K38</f>
        <v>0.72</v>
      </c>
      <c r="H58" s="143">
        <f t="shared" si="1"/>
        <v>2330.5573765407512</v>
      </c>
      <c r="I58" s="143">
        <f t="shared" si="4"/>
        <v>18262.71458369129</v>
      </c>
      <c r="J58" s="152">
        <f t="shared" si="2"/>
        <v>0.45445938300244132</v>
      </c>
    </row>
    <row r="59" spans="4:10" x14ac:dyDescent="0.3">
      <c r="D59" s="143">
        <v>2035</v>
      </c>
      <c r="E59" s="143">
        <f>PV销量预计!E59</f>
        <v>40603.235084255808</v>
      </c>
      <c r="F59" s="143">
        <f>PV销量预计!F59</f>
        <v>3214.7793782172812</v>
      </c>
      <c r="G59" s="151">
        <f>[1]乐观预测H输入!K39</f>
        <v>0.75</v>
      </c>
      <c r="H59" s="143">
        <f t="shared" si="1"/>
        <v>2411.0845336629609</v>
      </c>
      <c r="I59" s="143">
        <f t="shared" si="4"/>
        <v>20157.278574243614</v>
      </c>
      <c r="J59" s="152">
        <f t="shared" si="2"/>
        <v>0.49644513626599523</v>
      </c>
    </row>
    <row r="60" spans="4:10" x14ac:dyDescent="0.3">
      <c r="D60" s="143">
        <v>2036</v>
      </c>
      <c r="E60" s="143">
        <f>PV销量预计!E60</f>
        <v>40958.518792509392</v>
      </c>
      <c r="F60" s="143">
        <f>PV销量预计!F60</f>
        <v>3196.0352395343652</v>
      </c>
      <c r="G60" s="151">
        <f>[1]乐观预测H输入!K40</f>
        <v>0.78</v>
      </c>
      <c r="H60" s="143">
        <f t="shared" si="1"/>
        <v>2492.9074868368048</v>
      </c>
      <c r="I60" s="143">
        <f t="shared" si="4"/>
        <v>22007.157587537269</v>
      </c>
      <c r="J60" s="152">
        <f t="shared" si="2"/>
        <v>0.53730355091752002</v>
      </c>
    </row>
    <row r="61" spans="4:10" x14ac:dyDescent="0.3">
      <c r="D61" s="143">
        <v>2037</v>
      </c>
      <c r="E61" s="143">
        <f>PV销量预计!E61</f>
        <v>41258.940307481098</v>
      </c>
      <c r="F61" s="143">
        <f>PV销量预计!F61</f>
        <v>3181.5869539987616</v>
      </c>
      <c r="G61" s="151">
        <f>[1]乐观预测H输入!K41</f>
        <v>0.81</v>
      </c>
      <c r="H61" s="143">
        <f t="shared" si="1"/>
        <v>2577.085432738997</v>
      </c>
      <c r="I61" s="143">
        <f t="shared" si="4"/>
        <v>23799.520017475083</v>
      </c>
      <c r="J61" s="152">
        <f t="shared" si="2"/>
        <v>0.57683304127807999</v>
      </c>
    </row>
    <row r="62" spans="4:10" x14ac:dyDescent="0.3">
      <c r="D62" s="143">
        <v>2038</v>
      </c>
      <c r="E62" s="143">
        <f>PV销量预计!E62</f>
        <v>41508.079599294259</v>
      </c>
      <c r="F62" s="143">
        <f>PV销量预计!F62</f>
        <v>3173.677325317949</v>
      </c>
      <c r="G62" s="151">
        <f>[1]乐观预测H输入!K42</f>
        <v>0.84</v>
      </c>
      <c r="H62" s="143">
        <f t="shared" si="1"/>
        <v>2665.8889532670769</v>
      </c>
      <c r="I62" s="143">
        <f t="shared" si="4"/>
        <v>25526.648698454625</v>
      </c>
      <c r="J62" s="152">
        <f t="shared" si="2"/>
        <v>0.6149802386639116</v>
      </c>
    </row>
    <row r="63" spans="4:10" x14ac:dyDescent="0.3">
      <c r="D63" s="143">
        <v>2039</v>
      </c>
      <c r="E63" s="143">
        <f>PV销量预计!E63</f>
        <v>41709.429087313802</v>
      </c>
      <c r="F63" s="143">
        <f>PV销量预计!F63</f>
        <v>3169.6002651201416</v>
      </c>
      <c r="G63" s="151">
        <f>[1]乐观预测H输入!K43</f>
        <v>0.87</v>
      </c>
      <c r="H63" s="143">
        <f t="shared" si="1"/>
        <v>2757.5522306545231</v>
      </c>
      <c r="I63" s="143">
        <f t="shared" si="4"/>
        <v>27182.779223010857</v>
      </c>
      <c r="J63" s="152">
        <f t="shared" si="2"/>
        <v>0.65171784456955506</v>
      </c>
    </row>
    <row r="64" spans="4:10" x14ac:dyDescent="0.3">
      <c r="D64" s="143">
        <v>2040</v>
      </c>
      <c r="E64" s="143">
        <f>PV销量预计!E64</f>
        <v>41864.118345462179</v>
      </c>
      <c r="F64" s="143">
        <f>PV销量预计!F64</f>
        <v>3137.3390181813229</v>
      </c>
      <c r="G64" s="151">
        <f>[1]乐观预测H输入!K44</f>
        <v>0.9</v>
      </c>
      <c r="H64" s="143">
        <f t="shared" si="1"/>
        <v>2823.6051163631905</v>
      </c>
      <c r="I64" s="143">
        <f t="shared" si="4"/>
        <v>28737.902622695605</v>
      </c>
      <c r="J64" s="152">
        <f t="shared" si="2"/>
        <v>0.68645665449229798</v>
      </c>
    </row>
    <row r="65" spans="4:10" x14ac:dyDescent="0.3">
      <c r="D65" s="143">
        <v>2041</v>
      </c>
      <c r="E65" s="143">
        <f>PV销量预计!E65</f>
        <v>41943.492461353271</v>
      </c>
      <c r="F65" s="143">
        <f>PV销量预计!F65</f>
        <v>3142.3863085252669</v>
      </c>
      <c r="G65" s="151">
        <f>[1]乐观预测H输入!K45</f>
        <v>0.92</v>
      </c>
      <c r="H65" s="143">
        <f t="shared" si="1"/>
        <v>2890.9954038432456</v>
      </c>
      <c r="I65" s="143">
        <f t="shared" si="4"/>
        <v>30193.295529756509</v>
      </c>
      <c r="J65" s="152">
        <f t="shared" si="2"/>
        <v>0.71985649639396643</v>
      </c>
    </row>
    <row r="66" spans="4:10" x14ac:dyDescent="0.3">
      <c r="D66" s="143">
        <v>2042</v>
      </c>
      <c r="E66" s="143">
        <f>PV销量预计!E66</f>
        <v>41987.285769779912</v>
      </c>
      <c r="F66" s="143">
        <f>PV销量预计!F66</f>
        <v>3143.5442582348405</v>
      </c>
      <c r="G66" s="151">
        <f>[1]乐观预测H输入!K46</f>
        <v>0.94</v>
      </c>
      <c r="H66" s="143">
        <f t="shared" si="1"/>
        <v>2954.9316027407499</v>
      </c>
      <c r="I66" s="143">
        <f t="shared" si="4"/>
        <v>31549.523830134396</v>
      </c>
      <c r="J66" s="152">
        <f t="shared" si="2"/>
        <v>0.75140660444505247</v>
      </c>
    </row>
    <row r="67" spans="4:10" x14ac:dyDescent="0.3">
      <c r="D67" s="143">
        <v>2043</v>
      </c>
      <c r="E67" s="143">
        <f>PV销量预计!E67</f>
        <v>41996.588627150217</v>
      </c>
      <c r="F67" s="143">
        <f>PV销量预计!F67</f>
        <v>3140.1419534750676</v>
      </c>
      <c r="G67" s="151">
        <f>[1]乐观预测H输入!K47</f>
        <v>0.96</v>
      </c>
      <c r="H67" s="143">
        <f t="shared" si="1"/>
        <v>3014.5362753360646</v>
      </c>
      <c r="I67" s="143">
        <f t="shared" si="4"/>
        <v>32809.76293888106</v>
      </c>
      <c r="J67" s="152">
        <f t="shared" si="2"/>
        <v>0.78124828733517659</v>
      </c>
    </row>
    <row r="68" spans="4:10" x14ac:dyDescent="0.3">
      <c r="D68" s="143">
        <v>2044</v>
      </c>
      <c r="E68" s="143">
        <f>PV销量预计!E68</f>
        <v>41973.498334956268</v>
      </c>
      <c r="F68" s="143">
        <f>PV销量预计!F68</f>
        <v>3129.9199376414617</v>
      </c>
      <c r="G68" s="151">
        <f>[1]乐观预测H输入!K48</f>
        <v>0.98</v>
      </c>
      <c r="H68" s="143">
        <f t="shared" ref="H68:H73" si="5">G68*F68</f>
        <v>3067.3215388886324</v>
      </c>
      <c r="I68" s="143">
        <f t="shared" si="4"/>
        <v>33977.295920719087</v>
      </c>
      <c r="J68" s="152">
        <f t="shared" si="2"/>
        <v>0.80949402047868368</v>
      </c>
    </row>
    <row r="69" spans="4:10" x14ac:dyDescent="0.3">
      <c r="D69" s="143">
        <v>2045</v>
      </c>
      <c r="E69" s="143">
        <f>PV销量预计!E69</f>
        <v>41918.599656193765</v>
      </c>
      <c r="F69" s="143">
        <f>PV销量预计!F69</f>
        <v>3115.1124665324242</v>
      </c>
      <c r="G69" s="151">
        <f>[1]乐观预测H输入!K49</f>
        <v>1</v>
      </c>
      <c r="H69" s="143">
        <f t="shared" si="5"/>
        <v>3115.1124665324242</v>
      </c>
      <c r="I69" s="143">
        <f t="shared" si="4"/>
        <v>35058.716094382537</v>
      </c>
      <c r="J69" s="152">
        <f t="shared" si="2"/>
        <v>0.83635227278405444</v>
      </c>
    </row>
    <row r="70" spans="4:10" x14ac:dyDescent="0.3">
      <c r="D70" s="143">
        <v>2046</v>
      </c>
      <c r="E70" s="143">
        <f>PV销量预计!E70</f>
        <v>41834.746385756771</v>
      </c>
      <c r="F70" s="143">
        <f>PV销量预计!F70</f>
        <v>3096.0171115761405</v>
      </c>
      <c r="G70" s="151">
        <f>[1]乐观预测H输入!K50</f>
        <v>1</v>
      </c>
      <c r="H70" s="143">
        <f t="shared" si="5"/>
        <v>3096.0171115761405</v>
      </c>
      <c r="I70" s="143">
        <f t="shared" si="4"/>
        <v>35999.031134549208</v>
      </c>
      <c r="J70" s="152">
        <f t="shared" si="2"/>
        <v>0.86050554251251743</v>
      </c>
    </row>
    <row r="71" spans="4:10" x14ac:dyDescent="0.3">
      <c r="D71" s="143">
        <v>2047</v>
      </c>
      <c r="E71" s="143">
        <f>PV销量预计!E71</f>
        <v>41724.434080636151</v>
      </c>
      <c r="F71" s="143">
        <f>PV销量预计!F71</f>
        <v>3073.0531113339384</v>
      </c>
      <c r="G71" s="151">
        <f>[1]乐观预测H输入!K51</f>
        <v>1</v>
      </c>
      <c r="H71" s="143">
        <f>G71*F71</f>
        <v>3073.0531113339384</v>
      </c>
      <c r="I71" s="143">
        <f t="shared" si="4"/>
        <v>36805.531523727412</v>
      </c>
      <c r="J71" s="152">
        <f t="shared" si="2"/>
        <v>0.88210978374439963</v>
      </c>
    </row>
    <row r="72" spans="4:10" x14ac:dyDescent="0.3">
      <c r="D72" s="143">
        <v>2048</v>
      </c>
      <c r="E72" s="143">
        <f>PV销量预计!E72</f>
        <v>41589.621585438341</v>
      </c>
      <c r="F72" s="143">
        <f>PV销量预计!F72</f>
        <v>3047.366858500769</v>
      </c>
      <c r="G72" s="151">
        <f>[1]乐观预测H输入!K52</f>
        <v>1</v>
      </c>
      <c r="H72" s="143">
        <f t="shared" si="5"/>
        <v>3047.366858500769</v>
      </c>
      <c r="I72" s="143">
        <f t="shared" si="4"/>
        <v>37485.229667422369</v>
      </c>
      <c r="J72" s="152">
        <f t="shared" si="2"/>
        <v>0.90131211197523775</v>
      </c>
    </row>
    <row r="73" spans="4:10" x14ac:dyDescent="0.3">
      <c r="D73" s="143">
        <v>2049</v>
      </c>
      <c r="E73" s="143">
        <f>PV销量预计!E73</f>
        <v>41432.196061159833</v>
      </c>
      <c r="F73" s="153">
        <f>F72-AVERAGE(F71-F72,F70-F71,F69-F70)</f>
        <v>3024.784989156884</v>
      </c>
      <c r="G73" s="151">
        <f>[1]乐观预测H输入!K53</f>
        <v>1</v>
      </c>
      <c r="H73" s="143">
        <f t="shared" si="5"/>
        <v>3024.784989156884</v>
      </c>
      <c r="I73" s="143">
        <f t="shared" si="4"/>
        <v>38049.316936312331</v>
      </c>
      <c r="J73" s="152">
        <f t="shared" si="2"/>
        <v>0.91835144051129003</v>
      </c>
    </row>
    <row r="74" spans="4:10" x14ac:dyDescent="0.3">
      <c r="D74" s="143">
        <v>2050</v>
      </c>
      <c r="E74" s="143">
        <f>PV销量预计!E74</f>
        <v>41252.25958925837</v>
      </c>
      <c r="F74" s="153">
        <f>F73-AVERAGE(F72-F73,F71-F72,F70-F71)</f>
        <v>3001.040948350465</v>
      </c>
      <c r="G74" s="151">
        <f>[1]乐观预测H输入!K54</f>
        <v>1</v>
      </c>
      <c r="H74" s="143">
        <f>G74*F74</f>
        <v>3001.040948350465</v>
      </c>
      <c r="I74" s="143">
        <f>(H73*$C$4+H72*$C$5+H71*$C$6+H70*$C$7+H69*$C$8+H68*$C$9+H67*$C$10+H66*$C$11+H65*$C$12+H64*$C$13+H63*$C$14+H62*$C$15+H61*$C$16+H60*$C$17+H59*$C$18+H58*$C$19+H57*$C$20+H56*$C$21+H55*$C$22+H54*$C$23+H53*$C$24+H52*$C$25+H51*$C$26+H50*$C$27+H49*$C$28)+H74</f>
        <v>38503.293828613816</v>
      </c>
      <c r="J74" s="152">
        <f t="shared" si="2"/>
        <v>0.93336205609061096</v>
      </c>
    </row>
  </sheetData>
  <phoneticPr fontId="3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97CEE-EC22-4973-B7B0-0B56030C5E44}">
  <dimension ref="A1:F74"/>
  <sheetViews>
    <sheetView workbookViewId="0">
      <selection activeCell="E32" sqref="E32"/>
    </sheetView>
  </sheetViews>
  <sheetFormatPr defaultColWidth="9" defaultRowHeight="13.5" x14ac:dyDescent="0.3"/>
  <cols>
    <col min="1" max="1" width="9" style="143"/>
    <col min="2" max="2" width="5.265625" style="143" bestFit="1" customWidth="1"/>
    <col min="3" max="3" width="12.73046875" style="143" bestFit="1" customWidth="1"/>
    <col min="4" max="4" width="9" style="143"/>
    <col min="5" max="6" width="12.73046875" style="143" bestFit="1" customWidth="1"/>
    <col min="7" max="16384" width="9" style="143"/>
  </cols>
  <sheetData>
    <row r="1" spans="1:6" x14ac:dyDescent="0.3">
      <c r="A1" s="143" t="s">
        <v>1129</v>
      </c>
      <c r="E1" s="143" t="s">
        <v>771</v>
      </c>
      <c r="F1" s="143" t="s">
        <v>1104</v>
      </c>
    </row>
    <row r="2" spans="1:6" x14ac:dyDescent="0.3">
      <c r="B2" s="143" t="s">
        <v>1075</v>
      </c>
      <c r="C2" s="143" t="s">
        <v>1120</v>
      </c>
      <c r="D2" s="143">
        <v>1978</v>
      </c>
      <c r="E2" s="155">
        <v>1</v>
      </c>
      <c r="F2" s="143">
        <f>E3</f>
        <v>2</v>
      </c>
    </row>
    <row r="3" spans="1:6" x14ac:dyDescent="0.3">
      <c r="B3" s="143">
        <v>0</v>
      </c>
      <c r="C3" s="143">
        <f t="shared" ref="C3" si="0">EXP(-POWER(B3/14,4))</f>
        <v>1</v>
      </c>
      <c r="D3" s="143">
        <v>1979</v>
      </c>
      <c r="E3" s="155">
        <v>2</v>
      </c>
      <c r="F3" s="143">
        <f>E4-(F2*$C$4)</f>
        <v>1.0000000010114667</v>
      </c>
    </row>
    <row r="4" spans="1:6" x14ac:dyDescent="0.3">
      <c r="B4" s="143">
        <v>1</v>
      </c>
      <c r="C4" s="155">
        <f>EXP(-POWER(B4/7,11))</f>
        <v>0.99999999949426666</v>
      </c>
      <c r="D4" s="143">
        <v>1980</v>
      </c>
      <c r="E4" s="155">
        <v>3</v>
      </c>
      <c r="F4" s="143">
        <f>E5-(F3*$C$4+F2*$C$5)</f>
        <v>1.0000020709768345</v>
      </c>
    </row>
    <row r="5" spans="1:6" x14ac:dyDescent="0.3">
      <c r="B5" s="143">
        <v>2</v>
      </c>
      <c r="C5" s="155">
        <f t="shared" ref="C5:C28" si="1">EXP(-POWER(B5/7,11))</f>
        <v>0.99999896425871615</v>
      </c>
      <c r="D5" s="143">
        <v>1981</v>
      </c>
      <c r="E5" s="155">
        <v>4</v>
      </c>
      <c r="F5" s="143">
        <f>E6-(F4*$C$4+F3*$C$5+F2*$C$6)</f>
        <v>1.0001781345103118</v>
      </c>
    </row>
    <row r="6" spans="1:6" x14ac:dyDescent="0.3">
      <c r="B6" s="143">
        <v>3</v>
      </c>
      <c r="C6" s="155">
        <f t="shared" si="1"/>
        <v>0.99991041487420307</v>
      </c>
      <c r="D6" s="143">
        <v>1982</v>
      </c>
      <c r="E6" s="155">
        <v>5</v>
      </c>
      <c r="F6" s="143">
        <f>E7-(F5*$C$4+F4*$C$5+F3*$C$6+F2*$C$7)</f>
        <v>1.0041483170657219</v>
      </c>
    </row>
    <row r="7" spans="1:6" x14ac:dyDescent="0.3">
      <c r="B7" s="143">
        <v>4</v>
      </c>
      <c r="C7" s="155">
        <f t="shared" si="1"/>
        <v>0.99788104890540263</v>
      </c>
      <c r="D7" s="143">
        <v>1983</v>
      </c>
      <c r="E7" s="155">
        <v>6</v>
      </c>
      <c r="F7" s="143">
        <f>E8-(F6*$C$4+F5*$C$5+F4*$C$6+F3*$C$7+F2*$C$8)</f>
        <v>1.0466642623863684</v>
      </c>
    </row>
    <row r="8" spans="1:6" x14ac:dyDescent="0.3">
      <c r="B8" s="143">
        <v>5</v>
      </c>
      <c r="C8" s="155">
        <f t="shared" si="1"/>
        <v>0.97560839344548977</v>
      </c>
      <c r="D8" s="143">
        <v>1984</v>
      </c>
      <c r="E8" s="155">
        <v>7</v>
      </c>
      <c r="F8" s="143">
        <f>E9-(F7*$C$4+F6*$C$5+F5*$C$6+F4*$C$7+F3*$C$8+F2*$C$9)</f>
        <v>1.3108689683791601</v>
      </c>
    </row>
    <row r="9" spans="1:6" x14ac:dyDescent="0.3">
      <c r="B9" s="143">
        <v>6</v>
      </c>
      <c r="C9" s="155">
        <f t="shared" si="1"/>
        <v>0.832369724691707</v>
      </c>
      <c r="D9" s="143">
        <v>1985</v>
      </c>
      <c r="E9" s="155">
        <v>8</v>
      </c>
      <c r="F9" s="143">
        <f>E10-(F8*$C$4+F7*$C$5+F6*$C$6+F5*$C$7+F4*$C$8+F3*$C$9+F2*$C$10)</f>
        <v>2.0966116659166127</v>
      </c>
    </row>
    <row r="10" spans="1:6" x14ac:dyDescent="0.3">
      <c r="B10" s="143">
        <v>7</v>
      </c>
      <c r="C10" s="155">
        <f t="shared" si="1"/>
        <v>0.36787944117144233</v>
      </c>
      <c r="D10" s="143">
        <v>1986</v>
      </c>
      <c r="E10" s="155">
        <v>9</v>
      </c>
      <c r="F10" s="143">
        <f>E11-(F9*$C$4+F8*$C$5+F7*$C$6+F6*$C$7+F5*$C$8+F4*$C$9+F3*$C$10+F2*$C$11)</f>
        <v>2.3419332164878153</v>
      </c>
    </row>
    <row r="11" spans="1:6" x14ac:dyDescent="0.3">
      <c r="B11" s="143">
        <v>8</v>
      </c>
      <c r="C11" s="155">
        <f t="shared" si="1"/>
        <v>1.2981681124188342E-2</v>
      </c>
      <c r="D11" s="143">
        <v>1987</v>
      </c>
      <c r="E11" s="155">
        <v>10</v>
      </c>
      <c r="F11" s="143">
        <f>E12-(F10*$C$4+F9*$C$5+F8*$C$6+F7*$C$7+F6*$C$8+F5*$C$9+F4*$C$10+F3*$C$11+F2*$C$12)</f>
        <v>2.0132236590686254</v>
      </c>
    </row>
    <row r="12" spans="1:6" x14ac:dyDescent="0.3">
      <c r="B12" s="143">
        <v>9</v>
      </c>
      <c r="C12" s="155">
        <f t="shared" si="1"/>
        <v>1.2810095561281376E-7</v>
      </c>
      <c r="D12" s="143">
        <v>1988</v>
      </c>
      <c r="E12" s="155">
        <v>11</v>
      </c>
      <c r="F12" s="143">
        <f>E13-(F11*$C$4+F10*$C$5+F9*$C$6+F8*$C$7+F7*$C$8+F6*$C$9+F5*$C$10+F4*$C$11+F3*$C$12+F2*$C$13)</f>
        <v>2.002446502223453</v>
      </c>
    </row>
    <row r="13" spans="1:6" x14ac:dyDescent="0.3">
      <c r="B13" s="143">
        <v>10</v>
      </c>
      <c r="C13" s="155">
        <f t="shared" si="1"/>
        <v>1.0871297644824872E-22</v>
      </c>
      <c r="D13" s="143">
        <v>1989</v>
      </c>
      <c r="E13" s="155">
        <v>12</v>
      </c>
      <c r="F13" s="143">
        <f>E14-(F12*$C$4+F11*$C$5+F10*$C$6+F9*$C$7+F8*$C$8+F7*$C$9+F6*$C$10+F5*$C$11+F4*$C$12+F3*$C$13+F2*$C$14)</f>
        <v>2.0179434068299731</v>
      </c>
    </row>
    <row r="14" spans="1:6" x14ac:dyDescent="0.3">
      <c r="B14" s="143">
        <v>11</v>
      </c>
      <c r="C14" s="155">
        <f t="shared" si="1"/>
        <v>2.1624570745651521E-63</v>
      </c>
      <c r="D14" s="143">
        <v>1990</v>
      </c>
      <c r="E14" s="155">
        <v>13</v>
      </c>
      <c r="F14" s="143">
        <f>E15-(F13*$C$4+F12*$C$5+F11*$C$6+F10*$C$7+F9*$C$8+F8*$C$9+F7*$C$10+F6*$C$11+F5*$C$12+F4*$C$13+F3*$C$14+F2*$C$15)</f>
        <v>2.0949165805757186</v>
      </c>
    </row>
    <row r="15" spans="1:6" x14ac:dyDescent="0.3">
      <c r="B15" s="143">
        <v>12</v>
      </c>
      <c r="C15" s="155">
        <f t="shared" si="1"/>
        <v>6.4229151805933266E-164</v>
      </c>
      <c r="D15" s="143">
        <v>1991</v>
      </c>
      <c r="E15" s="155">
        <v>14</v>
      </c>
      <c r="F15" s="143">
        <f>E16-(F14*$C$4+F13*$C$5+F12*$C$6+F11*$C$7+F10*$C$8+F9*$C$9+F8*$C$10+F7*$C$11+F6*$C$12+F5*$C$13+F4*$C$14+F3*$C$15+F2*$C$16)</f>
        <v>3.350122142421057</v>
      </c>
    </row>
    <row r="16" spans="1:6" x14ac:dyDescent="0.3">
      <c r="B16" s="143">
        <v>13</v>
      </c>
      <c r="C16" s="155">
        <f t="shared" si="1"/>
        <v>0</v>
      </c>
      <c r="D16" s="143">
        <v>1992</v>
      </c>
      <c r="E16" s="155">
        <v>16</v>
      </c>
      <c r="F16" s="143">
        <f>E17-(F15*$C$4+F14*$C$5+F13*$C$6+F12*$C$7+F11*$C$8+F10*$C$9+F9*$C$10+F8*$C$11+F7*$C$12+F6*$C$13+F5*$C$14+F4*$C$15+F3*$C$16+F2*$C$17)</f>
        <v>3.8372074519999337</v>
      </c>
    </row>
    <row r="17" spans="1:6" x14ac:dyDescent="0.3">
      <c r="B17" s="143">
        <v>14</v>
      </c>
      <c r="C17" s="155">
        <f t="shared" si="1"/>
        <v>0</v>
      </c>
      <c r="D17" s="143">
        <v>1993</v>
      </c>
      <c r="E17" s="155">
        <v>18</v>
      </c>
      <c r="F17" s="143">
        <f>E18-(F16*$C$4+F15*$C$5+F14*$C$6+F13*$C$7+F12*$C$8+F11*$C$9+F10*$C$10+F9*$C$11+F8*$C$12+F7*$C$13+F6*$C$14+F5*$C$15+F4*$C$16+F3*$C$17+F2*$C$18)</f>
        <v>5.1861606539391989</v>
      </c>
    </row>
    <row r="18" spans="1:6" x14ac:dyDescent="0.3">
      <c r="B18" s="143">
        <v>15</v>
      </c>
      <c r="C18" s="155">
        <f t="shared" si="1"/>
        <v>0</v>
      </c>
      <c r="D18" s="143">
        <v>1994</v>
      </c>
      <c r="E18" s="155">
        <v>21</v>
      </c>
      <c r="F18" s="143">
        <f>E19-(F17*$C$4+F16*$C$5+F15*$C$6+F14*$C$7+F13*$C$8+F12*$C$9+F11*$C$10+F10*$C$11+F9*$C$12+F8*$C$13+F7*$C$14+F6*$C$15+F5*$C$16+F4*$C$17+F3*$C$18+F2*$C$19)</f>
        <v>6.1298118325093895</v>
      </c>
    </row>
    <row r="19" spans="1:6" x14ac:dyDescent="0.3">
      <c r="B19" s="143">
        <v>16</v>
      </c>
      <c r="C19" s="155">
        <f t="shared" si="1"/>
        <v>0</v>
      </c>
      <c r="D19" s="143">
        <v>1995</v>
      </c>
      <c r="E19" s="155">
        <v>25</v>
      </c>
      <c r="F19" s="143">
        <f>E20-(F18*$C$4+F17*$C$5+F16*$C$6+F15*$C$7+F14*$C$8+F13*$C$9+F12*$C$10+F11*$C$11+F10*$C$12+F9*$C$13+F8*$C$14+F7*$C$15+F6*$C$16+F5*$C$17+F4*$C$18+F3*$C$19+F2*$C$20)</f>
        <v>7.0178583700886179</v>
      </c>
    </row>
    <row r="20" spans="1:6" x14ac:dyDescent="0.3">
      <c r="B20" s="143">
        <v>17</v>
      </c>
      <c r="C20" s="155">
        <f t="shared" si="1"/>
        <v>0</v>
      </c>
      <c r="D20" s="143">
        <v>1996</v>
      </c>
      <c r="E20" s="155">
        <v>30</v>
      </c>
      <c r="F20" s="143">
        <f>E21-(F19*$C$4+F18*$C$5+F17*$C$6+F16*$C$7+F15*$C$8+F14*$C$9+F13*$C$10+F12*$C$11+F11*$C$12+F10*$C$13+F9*$C$14+F8*$C$15+F7*$C$16+F6*$C$17+F5*$C$18+F4*$C$19+F3*$C$20+F2*$C$21)</f>
        <v>8.057055810380735</v>
      </c>
    </row>
    <row r="21" spans="1:6" x14ac:dyDescent="0.3">
      <c r="B21" s="143">
        <v>18</v>
      </c>
      <c r="C21" s="155">
        <f t="shared" si="1"/>
        <v>0</v>
      </c>
      <c r="D21" s="143">
        <v>1997</v>
      </c>
      <c r="E21" s="155">
        <v>36</v>
      </c>
      <c r="F21" s="143">
        <f>E22-(F20*$C$4+F19*$C$5+F18*$C$6+F17*$C$7+F16*$C$8+F15*$C$9+F14*$C$10+F13*$C$11+F12*$C$12+F11*$C$13+F10*$C$14+F9*$C$15+F8*$C$16+F7*$C$17+F6*$C$18+F5*$C$19+F4*$C$20+F3*$C$21+F2*$C$22)</f>
        <v>9.2916336283552212</v>
      </c>
    </row>
    <row r="22" spans="1:6" x14ac:dyDescent="0.3">
      <c r="B22" s="143">
        <v>19</v>
      </c>
      <c r="C22" s="155">
        <f t="shared" si="1"/>
        <v>0</v>
      </c>
      <c r="D22" s="143">
        <v>1998</v>
      </c>
      <c r="E22" s="155">
        <v>43</v>
      </c>
      <c r="F22" s="143">
        <f>E23-(F21*$C$4+F20*$C$5+F19*$C$6+F18*$C$7+F17*$C$8+F16*$C$9+F15*$C$10+F14*$C$11+F13*$C$12+F12*$C$13+F11*$C$14+F10*$C$15+F9*$C$16+F8*$C$17+F7*$C$18+F6*$C$19+F5*$C$20+F4*$C$21+F3*$C$22+F2*$C$23)</f>
        <v>10.003992142320335</v>
      </c>
    </row>
    <row r="23" spans="1:6" x14ac:dyDescent="0.3">
      <c r="B23" s="143">
        <v>20</v>
      </c>
      <c r="C23" s="155">
        <f t="shared" si="1"/>
        <v>0</v>
      </c>
      <c r="D23" s="143">
        <v>1999</v>
      </c>
      <c r="E23" s="155">
        <v>50</v>
      </c>
      <c r="F23" s="143">
        <f>E24-(F22*$C$4+F21*$C$5+F20*$C$6+F19*$C$7+F18*$C$8+F17*$C$9+F16*$C$10+F15*$C$11+F14*$C$12+F13*$C$13+F12*$C$14+F11*$C$15+F10*$C$16+F9*$C$17+F8*$C$18+F7*$C$19+F6*$C$20+F5*$C$21+F4*$C$22+F3*$C$23+F2*$C$24)</f>
        <v>11.892842760070927</v>
      </c>
    </row>
    <row r="24" spans="1:6" x14ac:dyDescent="0.3">
      <c r="B24" s="143">
        <v>21</v>
      </c>
      <c r="C24" s="155">
        <f t="shared" si="1"/>
        <v>0</v>
      </c>
      <c r="D24" s="143">
        <v>2000</v>
      </c>
      <c r="E24" s="155">
        <v>58</v>
      </c>
      <c r="F24" s="143">
        <f>E25-(F23*$C$4+F22*$C$5+F21*$C$6+F20*$C$7+F19*$C$8+F18*$C$9+F17*$C$10+F16*$C$11+F15*$C$12+F14*$C$13+F13*$C$14+F12*$C$15+F11*$C$16+F10*$C$17+F9*$C$18+F8*$C$19+F7*$C$20+F6*$C$21+F5*$C$22+F4*$C$23+F3*$C$24+F2*$C$25)</f>
        <v>12.865743892623655</v>
      </c>
    </row>
    <row r="25" spans="1:6" x14ac:dyDescent="0.3">
      <c r="B25" s="143">
        <v>22</v>
      </c>
      <c r="C25" s="155">
        <f t="shared" si="1"/>
        <v>0</v>
      </c>
      <c r="D25" s="143">
        <v>2001</v>
      </c>
      <c r="E25" s="155">
        <v>66</v>
      </c>
      <c r="F25" s="143">
        <f>E26-(F24*$C$4+F23*$C$5+F22*$C$6+F21*$C$7+F20*$C$8+F19*$C$9+F18*$C$10+F17*$C$11+F16*$C$12+F15*$C$13+F14*$C$14+F13*$C$15+F12*$C$16+F11*$C$17+F10*$C$18+F9*$C$19+F8*$C$20+F7*$C$21+F6*$C$22+F5*$C$23+F4*$C$24+F3*$C$25+F2*$C$26)</f>
        <v>13.942043185836589</v>
      </c>
    </row>
    <row r="26" spans="1:6" x14ac:dyDescent="0.3">
      <c r="B26" s="143">
        <v>23</v>
      </c>
      <c r="C26" s="155">
        <f t="shared" si="1"/>
        <v>0</v>
      </c>
      <c r="D26" s="143">
        <v>2002</v>
      </c>
      <c r="E26" s="155">
        <v>74</v>
      </c>
      <c r="F26" s="143">
        <f>E27-(F25*$C$4+F24*$C$5+F23*$C$6+F22*$C$7+F21*$C$8+F20*$C$9+F19*$C$10+F18*$C$11+F17*$C$12+F16*$C$13+F15*$C$14+F14*$C$15+F13*$C$16+F12*$C$17+F11*$C$18+F10*$C$19+F9*$C$20+F8*$C$21+F7*$C$22+F6*$C$23+F5*$C$24+F4*$C$25+F3*$C$26+F2*$C$27)</f>
        <v>13.884907918018982</v>
      </c>
    </row>
    <row r="27" spans="1:6" x14ac:dyDescent="0.3">
      <c r="B27" s="143">
        <v>24</v>
      </c>
      <c r="C27" s="155">
        <f t="shared" si="1"/>
        <v>0</v>
      </c>
      <c r="D27" s="143">
        <v>2003</v>
      </c>
      <c r="E27" s="155">
        <v>81</v>
      </c>
      <c r="F27" s="143">
        <f>E28-(F26*$C$4+F25*$C$5+F24*$C$6+F23*$C$7+F22*$C$8+F21*$C$9+F20*$C$10+F19*$C$11+F18*$C$12+F17*$C$13+F16*$C$14+F15*$C$15+F14*$C$16+F13*$C$17+F12*$C$18+F11*$C$19+F10*$C$20+F9*$C$21+F8*$C$22+F7*$C$23+F6*$C$24+F5*$C$25+F4*$C$26+F3*$C$27+F2*$C$28)</f>
        <v>14.891646821330411</v>
      </c>
    </row>
    <row r="28" spans="1:6" x14ac:dyDescent="0.3">
      <c r="B28" s="143">
        <v>25</v>
      </c>
      <c r="C28" s="155">
        <f t="shared" si="1"/>
        <v>0</v>
      </c>
      <c r="D28" s="143">
        <v>2004</v>
      </c>
      <c r="E28" s="155">
        <v>88</v>
      </c>
      <c r="F28" s="143">
        <f t="shared" ref="F28:F72" si="2">E29-(F27*$C$4+F26*$C$5+F25*$C$6+F24*$C$7+F23*$C$8+F22*$C$9+F21*$C$10+F20*$C$11+F19*$C$12+F18*$C$13+F17*$C$14+F16*$C$15+F15*$C$16+F14*$C$17+F13*$C$18+F12*$C$19+F11*$C$20+F10*$C$21+F9*$C$22+F8*$C$23+F7*$C$24+F6*$C$25+F5*$C$26+F4*$C$27+F3*$C$28)</f>
        <v>14.991610033623274</v>
      </c>
    </row>
    <row r="29" spans="1:6" x14ac:dyDescent="0.3">
      <c r="D29" s="143">
        <v>2005</v>
      </c>
      <c r="E29" s="155">
        <v>94</v>
      </c>
      <c r="F29" s="143">
        <f t="shared" si="2"/>
        <v>16.068538782189336</v>
      </c>
    </row>
    <row r="30" spans="1:6" x14ac:dyDescent="0.3">
      <c r="A30" s="143" t="s">
        <v>1121</v>
      </c>
      <c r="D30" s="143">
        <v>2006</v>
      </c>
      <c r="E30" s="155">
        <v>100</v>
      </c>
      <c r="F30" s="143">
        <f t="shared" si="2"/>
        <v>17.378035260797702</v>
      </c>
    </row>
    <row r="31" spans="1:6" x14ac:dyDescent="0.3">
      <c r="D31" s="143">
        <v>2007</v>
      </c>
      <c r="E31" s="155">
        <v>106</v>
      </c>
      <c r="F31" s="143">
        <f t="shared" si="2"/>
        <v>18.664483047662742</v>
      </c>
    </row>
    <row r="32" spans="1:6" x14ac:dyDescent="0.3">
      <c r="D32" s="143">
        <v>2008</v>
      </c>
      <c r="E32" s="155">
        <v>112</v>
      </c>
      <c r="F32" s="143">
        <f t="shared" si="2"/>
        <v>18.548752698548768</v>
      </c>
    </row>
    <row r="33" spans="4:6" x14ac:dyDescent="0.3">
      <c r="D33" s="143">
        <v>2009</v>
      </c>
      <c r="E33" s="155">
        <v>117</v>
      </c>
      <c r="F33" s="143">
        <f t="shared" si="2"/>
        <v>19.635553295562389</v>
      </c>
    </row>
    <row r="34" spans="4:6" x14ac:dyDescent="0.3">
      <c r="D34" s="143">
        <v>2010</v>
      </c>
      <c r="E34" s="143">
        <f>人均拥有率计算!F11</f>
        <v>122.57</v>
      </c>
      <c r="F34" s="143">
        <f t="shared" si="2"/>
        <v>18.377944619513556</v>
      </c>
    </row>
    <row r="35" spans="4:6" x14ac:dyDescent="0.3">
      <c r="D35" s="143">
        <v>2011</v>
      </c>
      <c r="E35" s="143">
        <f>人均拥有率计算!F10</f>
        <v>126.38</v>
      </c>
      <c r="F35" s="143">
        <f t="shared" si="2"/>
        <v>18.746949729584983</v>
      </c>
    </row>
    <row r="36" spans="4:6" x14ac:dyDescent="0.3">
      <c r="D36" s="143">
        <v>2012</v>
      </c>
      <c r="E36" s="143">
        <f>人均拥有率计算!F9</f>
        <v>129.97</v>
      </c>
      <c r="F36" s="143">
        <f t="shared" si="2"/>
        <v>19.95180163181719</v>
      </c>
    </row>
    <row r="37" spans="4:6" x14ac:dyDescent="0.3">
      <c r="D37" s="143">
        <v>2013</v>
      </c>
      <c r="E37" s="143">
        <f>人均拥有率计算!F8</f>
        <v>134</v>
      </c>
      <c r="F37" s="143">
        <f t="shared" si="2"/>
        <v>20.107333414244835</v>
      </c>
    </row>
    <row r="38" spans="4:6" x14ac:dyDescent="0.3">
      <c r="D38" s="143">
        <v>2014</v>
      </c>
      <c r="E38" s="143">
        <f>人均拥有率计算!F7</f>
        <v>137.01</v>
      </c>
      <c r="F38" s="143">
        <f>E39-(F37*$C$4+F36*$C$5+F35*$C$6+F34*$C$7+F33*$C$8+F32*$C$9+F31*$C$10+F30*$C$11+F29*$C$12+F28*$C$13+F27*$C$14+F26*$C$15+F25*$C$16+F24*$C$17+F23*$C$18+F22*$C$19+F21*$C$20+F20*$C$21+F19*$C$22+F18*$C$23+F17*$C$24+F16*$C$25+F15*$C$26+F14*$C$27+F13*$C$28)</f>
        <v>20.418704147424535</v>
      </c>
    </row>
    <row r="39" spans="4:6" x14ac:dyDescent="0.3">
      <c r="D39" s="143">
        <v>2015</v>
      </c>
      <c r="E39" s="143">
        <f>人均拥有率计算!F6</f>
        <v>139.25</v>
      </c>
      <c r="F39" s="143">
        <f t="shared" si="2"/>
        <v>19.87702268110381</v>
      </c>
    </row>
    <row r="40" spans="4:6" x14ac:dyDescent="0.3">
      <c r="D40" s="143">
        <v>2016</v>
      </c>
      <c r="E40" s="143">
        <f>人均拥有率计算!F5</f>
        <v>140.4</v>
      </c>
      <c r="F40" s="143">
        <f t="shared" si="2"/>
        <v>18.217998525643864</v>
      </c>
    </row>
    <row r="41" spans="4:6" x14ac:dyDescent="0.3">
      <c r="D41" s="143">
        <v>2017</v>
      </c>
      <c r="E41" s="143">
        <f>人均拥有率计算!F4</f>
        <v>139.58000000000001</v>
      </c>
      <c r="F41" s="143">
        <f t="shared" si="2"/>
        <v>18.228086110793086</v>
      </c>
    </row>
    <row r="42" spans="4:6" x14ac:dyDescent="0.3">
      <c r="D42" s="143">
        <v>2018</v>
      </c>
      <c r="E42" s="143">
        <f>人均拥有率计算!F3</f>
        <v>138.88999999999999</v>
      </c>
      <c r="F42" s="143">
        <f t="shared" si="2"/>
        <v>18.833898932053273</v>
      </c>
    </row>
    <row r="43" spans="4:6" x14ac:dyDescent="0.3">
      <c r="D43" s="143">
        <v>2019</v>
      </c>
      <c r="E43" s="155">
        <f>E42</f>
        <v>138.88999999999999</v>
      </c>
      <c r="F43" s="143">
        <f t="shared" si="2"/>
        <v>19.536141500013102</v>
      </c>
    </row>
    <row r="44" spans="4:6" s="145" customFormat="1" x14ac:dyDescent="0.3">
      <c r="D44" s="145">
        <v>2020</v>
      </c>
      <c r="E44" s="155">
        <f>E43</f>
        <v>138.88999999999999</v>
      </c>
      <c r="F44" s="145">
        <f t="shared" si="2"/>
        <v>20.06994423956381</v>
      </c>
    </row>
    <row r="45" spans="4:6" x14ac:dyDescent="0.3">
      <c r="D45" s="143">
        <v>2021</v>
      </c>
      <c r="E45" s="155">
        <f t="shared" ref="E45:E74" si="3">E44</f>
        <v>138.88999999999999</v>
      </c>
      <c r="F45" s="143">
        <f>E46-(F44*$C$4+F43*$C$5+F42*$C$6+F41*$C$7+F40*$C$8+F39*$C$9+F38*$C$10+F37*$C$11+F36*$C$12+F35*$C$13+F34*$C$14+F33*$C$15+F32*$C$16+F31*$C$17+F30*$C$18+F29*$C$19+F28*$C$20+F27*$C$21+F26*$C$22+F25*$C$23+F24*$C$24+F23*$C$25+F22*$C$26+F21*$C$27+F20*$C$28)</f>
        <v>20.170945934494213</v>
      </c>
    </row>
    <row r="46" spans="4:6" x14ac:dyDescent="0.3">
      <c r="D46" s="143">
        <v>2022</v>
      </c>
      <c r="E46" s="155">
        <f t="shared" si="3"/>
        <v>138.88999999999999</v>
      </c>
      <c r="F46" s="143">
        <f t="shared" si="2"/>
        <v>19.795744548380824</v>
      </c>
    </row>
    <row r="47" spans="4:6" x14ac:dyDescent="0.3">
      <c r="D47" s="143">
        <v>2023</v>
      </c>
      <c r="E47" s="155">
        <f t="shared" si="3"/>
        <v>138.88999999999999</v>
      </c>
      <c r="F47" s="143">
        <f t="shared" si="2"/>
        <v>18.853354976547266</v>
      </c>
    </row>
    <row r="48" spans="4:6" x14ac:dyDescent="0.3">
      <c r="D48" s="143">
        <v>2024</v>
      </c>
      <c r="E48" s="155">
        <f t="shared" si="3"/>
        <v>138.88999999999999</v>
      </c>
      <c r="F48" s="143">
        <f t="shared" si="2"/>
        <v>18.36573324305634</v>
      </c>
    </row>
    <row r="49" spans="4:6" x14ac:dyDescent="0.3">
      <c r="D49" s="143">
        <v>2025</v>
      </c>
      <c r="E49" s="155">
        <f t="shared" si="3"/>
        <v>138.88999999999999</v>
      </c>
      <c r="F49" s="143">
        <f t="shared" si="2"/>
        <v>18.74181895889383</v>
      </c>
    </row>
    <row r="50" spans="4:6" x14ac:dyDescent="0.3">
      <c r="D50" s="143">
        <v>2026</v>
      </c>
      <c r="E50" s="155">
        <f t="shared" si="3"/>
        <v>138.88999999999999</v>
      </c>
      <c r="F50" s="143">
        <f t="shared" si="2"/>
        <v>19.361001557845881</v>
      </c>
    </row>
    <row r="51" spans="4:6" x14ac:dyDescent="0.3">
      <c r="D51" s="143">
        <v>2027</v>
      </c>
      <c r="E51" s="155">
        <f t="shared" si="3"/>
        <v>138.88999999999999</v>
      </c>
      <c r="F51" s="143">
        <f t="shared" si="2"/>
        <v>19.870191825458335</v>
      </c>
    </row>
    <row r="52" spans="4:6" x14ac:dyDescent="0.3">
      <c r="D52" s="143">
        <v>2028</v>
      </c>
      <c r="E52" s="155">
        <f t="shared" si="3"/>
        <v>138.88999999999999</v>
      </c>
      <c r="F52" s="143">
        <f>E53-(F51*$C$4+F50*$C$5+F49*$C$6+F48*$C$7+F47*$C$8+F46*$C$9+F45*$C$10+F44*$C$11+F43*$C$12+F42*$C$13+F41*$C$14+F40*$C$15+F39*$C$16+F38*$C$17+F37*$C$18+F36*$C$19+F35*$C$20+F34*$C$21+F33*$C$22+F32*$C$23+F31*$C$24+F30*$C$25+F29*$C$26+F28*$C$27+F27*$C$28)</f>
        <v>20.039979319843113</v>
      </c>
    </row>
    <row r="53" spans="4:6" x14ac:dyDescent="0.3">
      <c r="D53" s="143">
        <v>2029</v>
      </c>
      <c r="E53" s="155">
        <f t="shared" si="3"/>
        <v>138.88999999999999</v>
      </c>
      <c r="F53" s="143">
        <f t="shared" si="2"/>
        <v>19.76344818787436</v>
      </c>
    </row>
    <row r="54" spans="4:6" x14ac:dyDescent="0.3">
      <c r="D54" s="143">
        <v>2030</v>
      </c>
      <c r="E54" s="155">
        <f t="shared" si="3"/>
        <v>138.88999999999999</v>
      </c>
      <c r="F54" s="143">
        <f t="shared" si="2"/>
        <v>19.133702436028798</v>
      </c>
    </row>
    <row r="55" spans="4:6" x14ac:dyDescent="0.3">
      <c r="D55" s="143">
        <v>2031</v>
      </c>
      <c r="E55" s="155">
        <f t="shared" si="3"/>
        <v>138.88999999999999</v>
      </c>
      <c r="F55" s="143">
        <f t="shared" si="2"/>
        <v>18.63659318625615</v>
      </c>
    </row>
    <row r="56" spans="4:6" x14ac:dyDescent="0.3">
      <c r="D56" s="143">
        <v>2032</v>
      </c>
      <c r="E56" s="155">
        <f t="shared" si="3"/>
        <v>138.88999999999999</v>
      </c>
      <c r="F56" s="143">
        <f>E57-(F55*$C$4+F54*$C$5+F53*$C$6+F52*$C$7+F51*$C$8+F50*$C$9+F49*$C$10+F48*$C$11+F47*$C$12+F46*$C$13+F45*$C$14+F44*$C$15+F43*$C$16+F42*$C$17+F41*$C$18+F40*$C$19+F39*$C$20+F38*$C$21+F37*$C$22+F36*$C$23+F35*$C$24+F34*$C$25+F33*$C$26+F32*$C$27+F31*$C$28)</f>
        <v>18.72634309050656</v>
      </c>
    </row>
    <row r="57" spans="4:6" x14ac:dyDescent="0.3">
      <c r="D57" s="143">
        <v>2033</v>
      </c>
      <c r="E57" s="155">
        <f t="shared" si="3"/>
        <v>138.88999999999999</v>
      </c>
      <c r="F57" s="143">
        <f t="shared" si="2"/>
        <v>19.21718905486351</v>
      </c>
    </row>
    <row r="58" spans="4:6" x14ac:dyDescent="0.3">
      <c r="D58" s="143">
        <v>2034</v>
      </c>
      <c r="E58" s="155">
        <f t="shared" si="3"/>
        <v>138.88999999999999</v>
      </c>
      <c r="F58" s="143">
        <f t="shared" si="2"/>
        <v>19.695170760142545</v>
      </c>
    </row>
    <row r="59" spans="4:6" x14ac:dyDescent="0.3">
      <c r="D59" s="143">
        <v>2035</v>
      </c>
      <c r="E59" s="155">
        <f t="shared" si="3"/>
        <v>138.88999999999999</v>
      </c>
      <c r="F59" s="143">
        <f t="shared" si="2"/>
        <v>19.908147464594464</v>
      </c>
    </row>
    <row r="60" spans="4:6" x14ac:dyDescent="0.3">
      <c r="D60" s="143">
        <v>2036</v>
      </c>
      <c r="E60" s="155">
        <f t="shared" si="3"/>
        <v>138.88999999999999</v>
      </c>
      <c r="F60" s="143">
        <f t="shared" si="2"/>
        <v>19.74551901016801</v>
      </c>
    </row>
    <row r="61" spans="4:6" x14ac:dyDescent="0.3">
      <c r="D61" s="143">
        <v>2037</v>
      </c>
      <c r="E61" s="155">
        <f t="shared" si="3"/>
        <v>138.88999999999999</v>
      </c>
      <c r="F61" s="143">
        <f t="shared" si="2"/>
        <v>19.288904471630303</v>
      </c>
    </row>
    <row r="62" spans="4:6" x14ac:dyDescent="0.3">
      <c r="D62" s="143">
        <v>2038</v>
      </c>
      <c r="E62" s="155">
        <f t="shared" si="3"/>
        <v>138.88999999999999</v>
      </c>
      <c r="F62" s="143">
        <f>E63-(F61*$C$4+F60*$C$5+F59*$C$6+F58*$C$7+F57*$C$8+F56*$C$9+F55*$C$10+F54*$C$11+F53*$C$12+F52*$C$13+F51*$C$14+F50*$C$15+F49*$C$16+F48*$C$17+F47*$C$18+F46*$C$19+F45*$C$20+F44*$C$21+F43*$C$22+F42*$C$23+F41*$C$24+F40*$C$25+F39*$C$26+F38*$C$27+F37*$C$28)</f>
        <v>18.855693706757705</v>
      </c>
    </row>
    <row r="63" spans="4:6" x14ac:dyDescent="0.3">
      <c r="D63" s="143">
        <v>2039</v>
      </c>
      <c r="E63" s="155">
        <f t="shared" si="3"/>
        <v>138.88999999999999</v>
      </c>
      <c r="F63" s="143">
        <f t="shared" si="2"/>
        <v>18.794154971132599</v>
      </c>
    </row>
    <row r="64" spans="4:6" x14ac:dyDescent="0.3">
      <c r="D64" s="143">
        <v>2040</v>
      </c>
      <c r="E64" s="155">
        <f t="shared" si="3"/>
        <v>138.88999999999999</v>
      </c>
      <c r="F64" s="143">
        <f t="shared" si="2"/>
        <v>19.12038496732761</v>
      </c>
    </row>
    <row r="65" spans="4:6" x14ac:dyDescent="0.3">
      <c r="D65" s="143">
        <v>2041</v>
      </c>
      <c r="E65" s="155">
        <f t="shared" si="3"/>
        <v>138.88999999999999</v>
      </c>
      <c r="F65" s="143">
        <f t="shared" si="2"/>
        <v>19.543687257863127</v>
      </c>
    </row>
    <row r="66" spans="4:6" x14ac:dyDescent="0.3">
      <c r="D66" s="143">
        <v>2042</v>
      </c>
      <c r="E66" s="155">
        <f t="shared" si="3"/>
        <v>138.88999999999999</v>
      </c>
      <c r="F66" s="143">
        <f t="shared" si="2"/>
        <v>19.784270502583837</v>
      </c>
    </row>
    <row r="67" spans="4:6" x14ac:dyDescent="0.3">
      <c r="D67" s="143">
        <v>2043</v>
      </c>
      <c r="E67" s="155">
        <f t="shared" si="3"/>
        <v>138.88999999999999</v>
      </c>
      <c r="F67" s="143">
        <f t="shared" si="2"/>
        <v>19.715371957207566</v>
      </c>
    </row>
    <row r="68" spans="4:6" x14ac:dyDescent="0.3">
      <c r="D68" s="143">
        <v>2044</v>
      </c>
      <c r="E68" s="155">
        <f t="shared" si="3"/>
        <v>138.88999999999999</v>
      </c>
      <c r="F68" s="143">
        <f t="shared" si="2"/>
        <v>19.385603904087162</v>
      </c>
    </row>
    <row r="69" spans="4:6" x14ac:dyDescent="0.3">
      <c r="D69" s="143">
        <v>2045</v>
      </c>
      <c r="E69" s="155">
        <f t="shared" si="3"/>
        <v>138.88999999999999</v>
      </c>
      <c r="F69" s="143">
        <f t="shared" si="2"/>
        <v>19.019550642540111</v>
      </c>
    </row>
    <row r="70" spans="4:6" x14ac:dyDescent="0.3">
      <c r="D70" s="143">
        <v>2046</v>
      </c>
      <c r="E70" s="155">
        <f t="shared" si="3"/>
        <v>138.88999999999999</v>
      </c>
      <c r="F70" s="143">
        <f t="shared" si="2"/>
        <v>18.887931986412369</v>
      </c>
    </row>
    <row r="71" spans="4:6" x14ac:dyDescent="0.3">
      <c r="D71" s="143">
        <v>2047</v>
      </c>
      <c r="E71" s="155">
        <f t="shared" si="3"/>
        <v>138.88999999999999</v>
      </c>
      <c r="F71" s="143">
        <f t="shared" si="2"/>
        <v>19.077821167557659</v>
      </c>
    </row>
    <row r="72" spans="4:6" x14ac:dyDescent="0.3">
      <c r="D72" s="143">
        <v>2048</v>
      </c>
      <c r="E72" s="155">
        <f t="shared" si="3"/>
        <v>138.88999999999999</v>
      </c>
      <c r="F72" s="143">
        <f t="shared" si="2"/>
        <v>19.421644839678379</v>
      </c>
    </row>
    <row r="73" spans="4:6" x14ac:dyDescent="0.3">
      <c r="D73" s="143">
        <v>2049</v>
      </c>
      <c r="E73" s="155">
        <f t="shared" si="3"/>
        <v>138.88999999999999</v>
      </c>
      <c r="F73" s="143">
        <f>E74-(F72*$C$4+F71*$C$5+F70*$C$6+F69*$C$7+F68*$C$8+F67*$C$9+F66*$C$10+F65*$C$11+F64*$C$12+F63*$C$13+F62*$C$14+F61*$C$15+F60*$C$16+F59*$C$17+F58*$C$18+F57*$C$19+F56*$C$20+F55*$C$21+F54*$C$22+F53*$C$23+F52*$C$24+F51*$C$25+F50*$C$26+F49*$C$27+F48*$C$28)</f>
        <v>19.669889357896665</v>
      </c>
    </row>
    <row r="74" spans="4:6" x14ac:dyDescent="0.3">
      <c r="D74" s="143">
        <v>2050</v>
      </c>
      <c r="E74" s="155">
        <f t="shared" si="3"/>
        <v>138.88999999999999</v>
      </c>
      <c r="F74" s="143">
        <v>0</v>
      </c>
    </row>
  </sheetData>
  <phoneticPr fontId="3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1E324-1880-4438-88FD-275AA00066CE}">
  <sheetPr>
    <tabColor rgb="FFFF0000"/>
  </sheetPr>
  <dimension ref="A1:J74"/>
  <sheetViews>
    <sheetView workbookViewId="0">
      <selection activeCell="G35" sqref="G35"/>
    </sheetView>
  </sheetViews>
  <sheetFormatPr defaultColWidth="9" defaultRowHeight="13.5" x14ac:dyDescent="0.3"/>
  <cols>
    <col min="1" max="1" width="9" style="143"/>
    <col min="2" max="2" width="5.265625" style="143" bestFit="1" customWidth="1"/>
    <col min="3" max="3" width="12.73046875" style="143" bestFit="1" customWidth="1"/>
    <col min="4" max="4" width="9" style="143"/>
    <col min="5" max="6" width="12.73046875" style="143" bestFit="1" customWidth="1"/>
    <col min="7" max="7" width="15.1328125" style="151" bestFit="1" customWidth="1"/>
    <col min="8" max="8" width="19.265625" style="143" bestFit="1" customWidth="1"/>
    <col min="9" max="9" width="21.3984375" style="143" bestFit="1" customWidth="1"/>
    <col min="10" max="10" width="17.265625" style="152" bestFit="1" customWidth="1"/>
    <col min="11" max="12" width="12.73046875" style="143" customWidth="1"/>
    <col min="13" max="16384" width="9" style="143"/>
  </cols>
  <sheetData>
    <row r="1" spans="2:10" x14ac:dyDescent="0.3">
      <c r="E1" s="143" t="s">
        <v>1123</v>
      </c>
      <c r="F1" s="143" t="s">
        <v>1124</v>
      </c>
      <c r="G1" s="151" t="s">
        <v>1125</v>
      </c>
      <c r="H1" s="143" t="s">
        <v>1126</v>
      </c>
      <c r="I1" s="143" t="s">
        <v>1127</v>
      </c>
      <c r="J1" s="152" t="s">
        <v>1128</v>
      </c>
    </row>
    <row r="2" spans="2:10" x14ac:dyDescent="0.3">
      <c r="B2" s="143" t="s">
        <v>1075</v>
      </c>
      <c r="C2" s="143" t="s">
        <v>1120</v>
      </c>
      <c r="D2" s="143">
        <v>1978</v>
      </c>
      <c r="E2" s="143">
        <f>Taxi销量预计!E2</f>
        <v>1</v>
      </c>
      <c r="F2" s="143">
        <f>Taxi销量预计!F2</f>
        <v>2</v>
      </c>
      <c r="G2" s="151">
        <v>0</v>
      </c>
      <c r="H2" s="143">
        <v>0</v>
      </c>
      <c r="I2" s="143">
        <v>0</v>
      </c>
    </row>
    <row r="3" spans="2:10" x14ac:dyDescent="0.3">
      <c r="B3" s="143">
        <v>0</v>
      </c>
      <c r="C3" s="155">
        <f t="shared" ref="C3" si="0">EXP(-POWER(B3/14,4))</f>
        <v>1</v>
      </c>
      <c r="D3" s="143">
        <v>1979</v>
      </c>
      <c r="E3" s="143">
        <f>Taxi销量预计!E3</f>
        <v>2</v>
      </c>
      <c r="F3" s="143">
        <f>Taxi销量预计!F3</f>
        <v>1.0000000010114667</v>
      </c>
      <c r="G3" s="151">
        <v>0</v>
      </c>
      <c r="H3" s="143">
        <v>0</v>
      </c>
      <c r="I3" s="143">
        <v>0</v>
      </c>
    </row>
    <row r="4" spans="2:10" x14ac:dyDescent="0.3">
      <c r="B4" s="143">
        <v>1</v>
      </c>
      <c r="C4" s="155">
        <f>Taxi销量预计!C4</f>
        <v>0.99999999949426666</v>
      </c>
      <c r="D4" s="143">
        <v>1980</v>
      </c>
      <c r="E4" s="143">
        <f>Taxi销量预计!E4</f>
        <v>3</v>
      </c>
      <c r="F4" s="143">
        <f>Taxi销量预计!F4</f>
        <v>1.0000020709768345</v>
      </c>
      <c r="G4" s="151">
        <v>0</v>
      </c>
      <c r="H4" s="143">
        <f t="shared" ref="H4:H67" si="1">G4*F4</f>
        <v>0</v>
      </c>
      <c r="I4" s="143">
        <v>0</v>
      </c>
    </row>
    <row r="5" spans="2:10" x14ac:dyDescent="0.3">
      <c r="B5" s="143">
        <v>2</v>
      </c>
      <c r="C5" s="155">
        <f>Taxi销量预计!C5</f>
        <v>0.99999896425871615</v>
      </c>
      <c r="D5" s="143">
        <v>1981</v>
      </c>
      <c r="E5" s="143">
        <f>Taxi销量预计!E5</f>
        <v>4</v>
      </c>
      <c r="F5" s="143">
        <f>Taxi销量预计!F5</f>
        <v>1.0001781345103118</v>
      </c>
      <c r="G5" s="151">
        <v>0</v>
      </c>
      <c r="H5" s="143">
        <f t="shared" si="1"/>
        <v>0</v>
      </c>
      <c r="I5" s="143">
        <v>0</v>
      </c>
    </row>
    <row r="6" spans="2:10" x14ac:dyDescent="0.3">
      <c r="B6" s="143">
        <v>3</v>
      </c>
      <c r="C6" s="155">
        <f>Taxi销量预计!C6</f>
        <v>0.99991041487420307</v>
      </c>
      <c r="D6" s="143">
        <v>1982</v>
      </c>
      <c r="E6" s="143">
        <f>Taxi销量预计!E6</f>
        <v>5</v>
      </c>
      <c r="F6" s="143">
        <f>Taxi销量预计!F6</f>
        <v>1.0041483170657219</v>
      </c>
      <c r="G6" s="151">
        <v>0</v>
      </c>
      <c r="H6" s="143">
        <f t="shared" si="1"/>
        <v>0</v>
      </c>
      <c r="I6" s="143">
        <v>0</v>
      </c>
    </row>
    <row r="7" spans="2:10" x14ac:dyDescent="0.3">
      <c r="B7" s="143">
        <v>4</v>
      </c>
      <c r="C7" s="155">
        <f>Taxi销量预计!C7</f>
        <v>0.99788104890540263</v>
      </c>
      <c r="D7" s="143">
        <v>1983</v>
      </c>
      <c r="E7" s="143">
        <f>Taxi销量预计!E7</f>
        <v>6</v>
      </c>
      <c r="F7" s="143">
        <f>Taxi销量预计!F7</f>
        <v>1.0466642623863684</v>
      </c>
      <c r="G7" s="151">
        <v>0</v>
      </c>
      <c r="H7" s="143">
        <f t="shared" si="1"/>
        <v>0</v>
      </c>
      <c r="I7" s="143">
        <v>0</v>
      </c>
    </row>
    <row r="8" spans="2:10" x14ac:dyDescent="0.3">
      <c r="B8" s="143">
        <v>5</v>
      </c>
      <c r="C8" s="155">
        <f>Taxi销量预计!C8</f>
        <v>0.97560839344548977</v>
      </c>
      <c r="D8" s="143">
        <v>1984</v>
      </c>
      <c r="E8" s="143">
        <f>Taxi销量预计!E8</f>
        <v>7</v>
      </c>
      <c r="F8" s="143">
        <f>Taxi销量预计!F8</f>
        <v>1.3108689683791601</v>
      </c>
      <c r="G8" s="151">
        <v>0</v>
      </c>
      <c r="H8" s="143">
        <f t="shared" si="1"/>
        <v>0</v>
      </c>
      <c r="I8" s="143">
        <v>0</v>
      </c>
    </row>
    <row r="9" spans="2:10" x14ac:dyDescent="0.3">
      <c r="B9" s="143">
        <v>6</v>
      </c>
      <c r="C9" s="155">
        <f>Taxi销量预计!C9</f>
        <v>0.832369724691707</v>
      </c>
      <c r="D9" s="143">
        <v>1985</v>
      </c>
      <c r="E9" s="143">
        <f>Taxi销量预计!E9</f>
        <v>8</v>
      </c>
      <c r="F9" s="143">
        <f>Taxi销量预计!F9</f>
        <v>2.0966116659166127</v>
      </c>
      <c r="G9" s="151">
        <v>0</v>
      </c>
      <c r="H9" s="143">
        <f t="shared" si="1"/>
        <v>0</v>
      </c>
      <c r="I9" s="143">
        <v>0</v>
      </c>
    </row>
    <row r="10" spans="2:10" x14ac:dyDescent="0.3">
      <c r="B10" s="143">
        <v>7</v>
      </c>
      <c r="C10" s="155">
        <f>Taxi销量预计!C10</f>
        <v>0.36787944117144233</v>
      </c>
      <c r="D10" s="143">
        <v>1986</v>
      </c>
      <c r="E10" s="143">
        <f>Taxi销量预计!E10</f>
        <v>9</v>
      </c>
      <c r="F10" s="143">
        <f>Taxi销量预计!F10</f>
        <v>2.3419332164878153</v>
      </c>
      <c r="G10" s="151">
        <v>0</v>
      </c>
      <c r="H10" s="143">
        <f t="shared" si="1"/>
        <v>0</v>
      </c>
      <c r="I10" s="143">
        <v>0</v>
      </c>
    </row>
    <row r="11" spans="2:10" x14ac:dyDescent="0.3">
      <c r="B11" s="143">
        <v>8</v>
      </c>
      <c r="C11" s="155">
        <f>Taxi销量预计!C11</f>
        <v>1.2981681124188342E-2</v>
      </c>
      <c r="D11" s="143">
        <v>1987</v>
      </c>
      <c r="E11" s="143">
        <f>Taxi销量预计!E11</f>
        <v>10</v>
      </c>
      <c r="F11" s="143">
        <f>Taxi销量预计!F11</f>
        <v>2.0132236590686254</v>
      </c>
      <c r="G11" s="151">
        <v>0</v>
      </c>
      <c r="H11" s="143">
        <f t="shared" si="1"/>
        <v>0</v>
      </c>
      <c r="I11" s="143">
        <v>0</v>
      </c>
    </row>
    <row r="12" spans="2:10" x14ac:dyDescent="0.3">
      <c r="B12" s="143">
        <v>9</v>
      </c>
      <c r="C12" s="155">
        <f>Taxi销量预计!C12</f>
        <v>1.2810095561281376E-7</v>
      </c>
      <c r="D12" s="143">
        <v>1988</v>
      </c>
      <c r="E12" s="143">
        <f>Taxi销量预计!E12</f>
        <v>11</v>
      </c>
      <c r="F12" s="143">
        <f>Taxi销量预计!F12</f>
        <v>2.002446502223453</v>
      </c>
      <c r="G12" s="151">
        <v>0</v>
      </c>
      <c r="H12" s="143">
        <f t="shared" si="1"/>
        <v>0</v>
      </c>
      <c r="I12" s="143">
        <v>0</v>
      </c>
    </row>
    <row r="13" spans="2:10" x14ac:dyDescent="0.3">
      <c r="B13" s="143">
        <v>10</v>
      </c>
      <c r="C13" s="155">
        <f>Taxi销量预计!C13</f>
        <v>1.0871297644824872E-22</v>
      </c>
      <c r="D13" s="143">
        <v>1989</v>
      </c>
      <c r="E13" s="143">
        <f>Taxi销量预计!E13</f>
        <v>12</v>
      </c>
      <c r="F13" s="143">
        <f>Taxi销量预计!F13</f>
        <v>2.0179434068299731</v>
      </c>
      <c r="G13" s="151">
        <v>0</v>
      </c>
      <c r="H13" s="143">
        <f t="shared" si="1"/>
        <v>0</v>
      </c>
      <c r="I13" s="143">
        <v>0</v>
      </c>
    </row>
    <row r="14" spans="2:10" x14ac:dyDescent="0.3">
      <c r="B14" s="143">
        <v>11</v>
      </c>
      <c r="C14" s="155">
        <f>Taxi销量预计!C14</f>
        <v>2.1624570745651521E-63</v>
      </c>
      <c r="D14" s="143">
        <v>1990</v>
      </c>
      <c r="E14" s="143">
        <f>Taxi销量预计!E14</f>
        <v>13</v>
      </c>
      <c r="F14" s="143">
        <f>Taxi销量预计!F14</f>
        <v>2.0949165805757186</v>
      </c>
      <c r="G14" s="151">
        <v>0</v>
      </c>
      <c r="H14" s="143">
        <f t="shared" si="1"/>
        <v>0</v>
      </c>
      <c r="I14" s="143">
        <v>0</v>
      </c>
    </row>
    <row r="15" spans="2:10" x14ac:dyDescent="0.3">
      <c r="B15" s="143">
        <v>12</v>
      </c>
      <c r="C15" s="155">
        <f>Taxi销量预计!C15</f>
        <v>6.4229151805933266E-164</v>
      </c>
      <c r="D15" s="143">
        <v>1991</v>
      </c>
      <c r="E15" s="143">
        <f>Taxi销量预计!E15</f>
        <v>14</v>
      </c>
      <c r="F15" s="143">
        <f>Taxi销量预计!F15</f>
        <v>3.350122142421057</v>
      </c>
      <c r="G15" s="151">
        <v>0</v>
      </c>
      <c r="H15" s="143">
        <f t="shared" si="1"/>
        <v>0</v>
      </c>
      <c r="I15" s="143">
        <v>0</v>
      </c>
    </row>
    <row r="16" spans="2:10" x14ac:dyDescent="0.3">
      <c r="B16" s="143">
        <v>13</v>
      </c>
      <c r="C16" s="155">
        <f>Taxi销量预计!C16</f>
        <v>0</v>
      </c>
      <c r="D16" s="143">
        <v>1992</v>
      </c>
      <c r="E16" s="143">
        <f>Taxi销量预计!E16</f>
        <v>16</v>
      </c>
      <c r="F16" s="143">
        <f>Taxi销量预计!F16</f>
        <v>3.8372074519999337</v>
      </c>
      <c r="G16" s="151">
        <v>0</v>
      </c>
      <c r="H16" s="143">
        <f t="shared" si="1"/>
        <v>0</v>
      </c>
      <c r="I16" s="143">
        <v>0</v>
      </c>
    </row>
    <row r="17" spans="1:10" x14ac:dyDescent="0.3">
      <c r="B17" s="143">
        <v>14</v>
      </c>
      <c r="C17" s="155">
        <f>Taxi销量预计!C17</f>
        <v>0</v>
      </c>
      <c r="D17" s="143">
        <v>1993</v>
      </c>
      <c r="E17" s="143">
        <f>Taxi销量预计!E17</f>
        <v>18</v>
      </c>
      <c r="F17" s="143">
        <f>Taxi销量预计!F17</f>
        <v>5.1861606539391989</v>
      </c>
      <c r="G17" s="151">
        <v>0</v>
      </c>
      <c r="H17" s="143">
        <f t="shared" si="1"/>
        <v>0</v>
      </c>
      <c r="I17" s="143">
        <v>0</v>
      </c>
    </row>
    <row r="18" spans="1:10" x14ac:dyDescent="0.3">
      <c r="B18" s="143">
        <v>15</v>
      </c>
      <c r="C18" s="155">
        <f>Taxi销量预计!C18</f>
        <v>0</v>
      </c>
      <c r="D18" s="143">
        <v>1994</v>
      </c>
      <c r="E18" s="143">
        <f>Taxi销量预计!E18</f>
        <v>21</v>
      </c>
      <c r="F18" s="143">
        <f>Taxi销量预计!F18</f>
        <v>6.1298118325093895</v>
      </c>
      <c r="G18" s="151">
        <v>0</v>
      </c>
      <c r="H18" s="143">
        <f t="shared" si="1"/>
        <v>0</v>
      </c>
      <c r="I18" s="143">
        <v>0</v>
      </c>
    </row>
    <row r="19" spans="1:10" x14ac:dyDescent="0.3">
      <c r="B19" s="143">
        <v>16</v>
      </c>
      <c r="C19" s="155">
        <f>Taxi销量预计!C19</f>
        <v>0</v>
      </c>
      <c r="D19" s="143">
        <v>1995</v>
      </c>
      <c r="E19" s="143">
        <f>Taxi销量预计!E19</f>
        <v>25</v>
      </c>
      <c r="F19" s="143">
        <f>Taxi销量预计!F19</f>
        <v>7.0178583700886179</v>
      </c>
      <c r="G19" s="151">
        <v>0</v>
      </c>
      <c r="H19" s="143">
        <f t="shared" si="1"/>
        <v>0</v>
      </c>
      <c r="I19" s="143">
        <v>0</v>
      </c>
    </row>
    <row r="20" spans="1:10" x14ac:dyDescent="0.3">
      <c r="B20" s="143">
        <v>17</v>
      </c>
      <c r="C20" s="155">
        <f>Taxi销量预计!C20</f>
        <v>0</v>
      </c>
      <c r="D20" s="143">
        <v>1996</v>
      </c>
      <c r="E20" s="143">
        <f>Taxi销量预计!E20</f>
        <v>30</v>
      </c>
      <c r="F20" s="143">
        <f>Taxi销量预计!F20</f>
        <v>8.057055810380735</v>
      </c>
      <c r="G20" s="151">
        <v>0</v>
      </c>
      <c r="H20" s="143">
        <f t="shared" si="1"/>
        <v>0</v>
      </c>
      <c r="I20" s="143">
        <v>0</v>
      </c>
    </row>
    <row r="21" spans="1:10" x14ac:dyDescent="0.3">
      <c r="B21" s="143">
        <v>18</v>
      </c>
      <c r="C21" s="155">
        <f>Taxi销量预计!C21</f>
        <v>0</v>
      </c>
      <c r="D21" s="143">
        <v>1997</v>
      </c>
      <c r="E21" s="143">
        <f>Taxi销量预计!E21</f>
        <v>36</v>
      </c>
      <c r="F21" s="143">
        <f>Taxi销量预计!F21</f>
        <v>9.2916336283552212</v>
      </c>
      <c r="G21" s="151">
        <v>0</v>
      </c>
      <c r="H21" s="143">
        <f t="shared" si="1"/>
        <v>0</v>
      </c>
      <c r="I21" s="143">
        <v>0</v>
      </c>
    </row>
    <row r="22" spans="1:10" x14ac:dyDescent="0.3">
      <c r="B22" s="143">
        <v>19</v>
      </c>
      <c r="C22" s="155">
        <f>Taxi销量预计!C22</f>
        <v>0</v>
      </c>
      <c r="D22" s="143">
        <v>1998</v>
      </c>
      <c r="E22" s="143">
        <f>Taxi销量预计!E22</f>
        <v>43</v>
      </c>
      <c r="F22" s="143">
        <f>Taxi销量预计!F22</f>
        <v>10.003992142320335</v>
      </c>
      <c r="G22" s="151">
        <v>0</v>
      </c>
      <c r="H22" s="143">
        <f t="shared" si="1"/>
        <v>0</v>
      </c>
      <c r="I22" s="143">
        <v>0</v>
      </c>
    </row>
    <row r="23" spans="1:10" x14ac:dyDescent="0.3">
      <c r="B23" s="143">
        <v>20</v>
      </c>
      <c r="C23" s="155">
        <f>Taxi销量预计!C23</f>
        <v>0</v>
      </c>
      <c r="D23" s="143">
        <v>1999</v>
      </c>
      <c r="E23" s="143">
        <f>Taxi销量预计!E23</f>
        <v>50</v>
      </c>
      <c r="F23" s="143">
        <f>Taxi销量预计!F23</f>
        <v>11.892842760070927</v>
      </c>
      <c r="G23" s="151">
        <v>0</v>
      </c>
      <c r="H23" s="143">
        <f t="shared" si="1"/>
        <v>0</v>
      </c>
      <c r="I23" s="143">
        <v>0</v>
      </c>
    </row>
    <row r="24" spans="1:10" x14ac:dyDescent="0.3">
      <c r="B24" s="143">
        <v>21</v>
      </c>
      <c r="C24" s="155">
        <f>Taxi销量预计!C24</f>
        <v>0</v>
      </c>
      <c r="D24" s="143">
        <v>2000</v>
      </c>
      <c r="E24" s="143">
        <f>Taxi销量预计!E24</f>
        <v>58</v>
      </c>
      <c r="F24" s="143">
        <f>Taxi销量预计!F24</f>
        <v>12.865743892623655</v>
      </c>
      <c r="G24" s="151">
        <f>[1]说明及BAU参数输入!I19</f>
        <v>0</v>
      </c>
      <c r="H24" s="143">
        <f>G24*F24</f>
        <v>0</v>
      </c>
      <c r="I24" s="143">
        <v>0</v>
      </c>
      <c r="J24" s="152">
        <f>I24/E24</f>
        <v>0</v>
      </c>
    </row>
    <row r="25" spans="1:10" x14ac:dyDescent="0.3">
      <c r="B25" s="143">
        <v>22</v>
      </c>
      <c r="C25" s="155">
        <f>Taxi销量预计!C25</f>
        <v>0</v>
      </c>
      <c r="D25" s="143">
        <v>2001</v>
      </c>
      <c r="E25" s="143">
        <f>Taxi销量预计!E25</f>
        <v>66</v>
      </c>
      <c r="F25" s="143">
        <f>Taxi销量预计!F25</f>
        <v>13.942043185836589</v>
      </c>
      <c r="G25" s="151">
        <f>[1]说明及BAU参数输入!I20</f>
        <v>0</v>
      </c>
      <c r="H25" s="143">
        <f t="shared" si="1"/>
        <v>0</v>
      </c>
      <c r="I25" s="143">
        <f>(H24*$C$4+H23*$C$5+H22*$C$6+H21*$C$7+H20*$C$8+H19*$C$9+H18*$C$10+H17*$C$11+H16*$C$12+H15*$C$13+H14*$C$14+H13*$C$15+H12*$C$16+H11*$C$17+H10*$C$18+H9*$C$19+H8*$C$20+H7*$C$21+H6*$C$22+H5*$C$23+H4*$C$24+H3*$C$25)</f>
        <v>0</v>
      </c>
      <c r="J25" s="152">
        <f t="shared" ref="J25:J74" si="2">I25/E25</f>
        <v>0</v>
      </c>
    </row>
    <row r="26" spans="1:10" x14ac:dyDescent="0.3">
      <c r="B26" s="143">
        <v>23</v>
      </c>
      <c r="C26" s="155">
        <f>Taxi销量预计!C26</f>
        <v>0</v>
      </c>
      <c r="D26" s="143">
        <v>2002</v>
      </c>
      <c r="E26" s="143">
        <f>Taxi销量预计!E26</f>
        <v>74</v>
      </c>
      <c r="F26" s="143">
        <f>Taxi销量预计!F26</f>
        <v>13.884907918018982</v>
      </c>
      <c r="G26" s="151">
        <f>[1]说明及BAU参数输入!I21</f>
        <v>0</v>
      </c>
      <c r="H26" s="143">
        <f t="shared" si="1"/>
        <v>0</v>
      </c>
      <c r="I26" s="143">
        <f>(H25*$C$4+H24*$C$5+H23*$C$6+H22*$C$7+H21*$C$8+H20*$C$9+H19*$C$10+H18*$C$11+H17*$C$12+H16*$C$13+H15*$C$14+H14*$C$15+H13*$C$16+H12*$C$17+H11*$C$18+H10*$C$19+H9*$C$20+H8*$C$21+H7*$C$22+H6*$C$23+H5*$C$24+H4*$C$25*H3*C26)</f>
        <v>0</v>
      </c>
      <c r="J26" s="152">
        <f t="shared" si="2"/>
        <v>0</v>
      </c>
    </row>
    <row r="27" spans="1:10" x14ac:dyDescent="0.3">
      <c r="B27" s="143">
        <v>24</v>
      </c>
      <c r="C27" s="155">
        <f>Taxi销量预计!C27</f>
        <v>0</v>
      </c>
      <c r="D27" s="143">
        <v>2003</v>
      </c>
      <c r="E27" s="143">
        <f>Taxi销量预计!E27</f>
        <v>81</v>
      </c>
      <c r="F27" s="143">
        <f>Taxi销量预计!F27</f>
        <v>14.891646821330411</v>
      </c>
      <c r="G27" s="151">
        <f>[1]说明及BAU参数输入!I22</f>
        <v>0</v>
      </c>
      <c r="H27" s="143">
        <f t="shared" si="1"/>
        <v>0</v>
      </c>
      <c r="I27" s="143">
        <f>(H26*$C$4+H25*$C$5+H24*$C$6+H23*$C$7+H22*$C$8+H21*$C$9+H20*$C$10+H19*$C$11+H18*$C$12+H17*$C$13+H16*$C$14+H15*$C$15+H14*$C$16+H13*$C$17+H12*$C$18+H11*$C$19+H10*$C$20+H9*$C$21+H8*$C$22+H7*$C$23+H6*$C$24+H5*$C$25+H4*$C$26+H3*$C$27)</f>
        <v>0</v>
      </c>
      <c r="J27" s="152">
        <f t="shared" si="2"/>
        <v>0</v>
      </c>
    </row>
    <row r="28" spans="1:10" x14ac:dyDescent="0.3">
      <c r="B28" s="143">
        <v>25</v>
      </c>
      <c r="C28" s="155">
        <f>Taxi销量预计!C28</f>
        <v>0</v>
      </c>
      <c r="D28" s="143">
        <v>2004</v>
      </c>
      <c r="E28" s="143">
        <f>Taxi销量预计!E28</f>
        <v>88</v>
      </c>
      <c r="F28" s="143">
        <f>Taxi销量预计!F28</f>
        <v>14.991610033623274</v>
      </c>
      <c r="G28" s="151">
        <f>[1]说明及BAU参数输入!I23</f>
        <v>0</v>
      </c>
      <c r="H28" s="143">
        <f t="shared" si="1"/>
        <v>0</v>
      </c>
      <c r="I28" s="143">
        <f t="shared" ref="I28:I36" si="3">(H27*$C$4+H26*$C$5+H25*$C$6+H24*$C$7+H23*$C$8+H22*$C$9+H21*$C$10+H20*$C$11+H19*$C$12+H18*$C$13+H17*$C$14+H16*$C$15+H15*$C$16+H14*$C$17+H13*$C$18+H12*$C$19+H11*$C$20+H10*$C$21+H9*$C$22+H8*$C$23+H7*$C$24+H6*$C$25+H5*$C$26+H4*$C$27+H3*$C$28)</f>
        <v>0</v>
      </c>
      <c r="J28" s="152">
        <f t="shared" si="2"/>
        <v>0</v>
      </c>
    </row>
    <row r="29" spans="1:10" x14ac:dyDescent="0.3">
      <c r="D29" s="143">
        <v>2005</v>
      </c>
      <c r="E29" s="143">
        <f>Taxi销量预计!E29</f>
        <v>94</v>
      </c>
      <c r="F29" s="143">
        <f>Taxi销量预计!F29</f>
        <v>16.068538782189336</v>
      </c>
      <c r="G29" s="151">
        <f>[1]说明及BAU参数输入!I24</f>
        <v>0</v>
      </c>
      <c r="H29" s="143">
        <f t="shared" si="1"/>
        <v>0</v>
      </c>
      <c r="I29" s="143">
        <f t="shared" si="3"/>
        <v>0</v>
      </c>
      <c r="J29" s="152">
        <f t="shared" si="2"/>
        <v>0</v>
      </c>
    </row>
    <row r="30" spans="1:10" x14ac:dyDescent="0.3">
      <c r="A30" s="143" t="s">
        <v>1121</v>
      </c>
      <c r="D30" s="143">
        <v>2006</v>
      </c>
      <c r="E30" s="143">
        <f>Taxi销量预计!E30</f>
        <v>100</v>
      </c>
      <c r="F30" s="143">
        <f>Taxi销量预计!F30</f>
        <v>17.378035260797702</v>
      </c>
      <c r="G30" s="151">
        <f>[1]说明及BAU参数输入!I25</f>
        <v>0</v>
      </c>
      <c r="H30" s="143">
        <f t="shared" si="1"/>
        <v>0</v>
      </c>
      <c r="I30" s="143">
        <f t="shared" si="3"/>
        <v>0</v>
      </c>
      <c r="J30" s="152">
        <f t="shared" si="2"/>
        <v>0</v>
      </c>
    </row>
    <row r="31" spans="1:10" x14ac:dyDescent="0.3">
      <c r="D31" s="143">
        <v>2007</v>
      </c>
      <c r="E31" s="143">
        <f>Taxi销量预计!E31</f>
        <v>106</v>
      </c>
      <c r="F31" s="143">
        <f>Taxi销量预计!F31</f>
        <v>18.664483047662742</v>
      </c>
      <c r="G31" s="151">
        <f>[1]说明及BAU参数输入!I26</f>
        <v>0</v>
      </c>
      <c r="H31" s="143">
        <f t="shared" si="1"/>
        <v>0</v>
      </c>
      <c r="I31" s="143">
        <f t="shared" si="3"/>
        <v>0</v>
      </c>
      <c r="J31" s="152">
        <f t="shared" si="2"/>
        <v>0</v>
      </c>
    </row>
    <row r="32" spans="1:10" x14ac:dyDescent="0.3">
      <c r="D32" s="143">
        <v>2008</v>
      </c>
      <c r="E32" s="143">
        <f>Taxi销量预计!E32</f>
        <v>112</v>
      </c>
      <c r="F32" s="143">
        <f>Taxi销量预计!F32</f>
        <v>18.548752698548768</v>
      </c>
      <c r="G32" s="151">
        <f>[1]说明及BAU参数输入!I27</f>
        <v>0</v>
      </c>
      <c r="H32" s="143">
        <f t="shared" si="1"/>
        <v>0</v>
      </c>
      <c r="I32" s="143">
        <f t="shared" si="3"/>
        <v>0</v>
      </c>
      <c r="J32" s="152">
        <f t="shared" si="2"/>
        <v>0</v>
      </c>
    </row>
    <row r="33" spans="4:10" x14ac:dyDescent="0.3">
      <c r="D33" s="143">
        <v>2009</v>
      </c>
      <c r="E33" s="143">
        <f>Taxi销量预计!E33</f>
        <v>117</v>
      </c>
      <c r="F33" s="143">
        <f>Taxi销量预计!F33</f>
        <v>19.635553295562389</v>
      </c>
      <c r="G33" s="151">
        <f>[1]说明及BAU参数输入!I28</f>
        <v>0</v>
      </c>
      <c r="H33" s="143">
        <f t="shared" si="1"/>
        <v>0</v>
      </c>
      <c r="I33" s="143">
        <f t="shared" si="3"/>
        <v>0</v>
      </c>
      <c r="J33" s="152">
        <f t="shared" si="2"/>
        <v>0</v>
      </c>
    </row>
    <row r="34" spans="4:10" x14ac:dyDescent="0.3">
      <c r="D34" s="143">
        <v>2010</v>
      </c>
      <c r="E34" s="143">
        <f>Taxi销量预计!E34</f>
        <v>122.57</v>
      </c>
      <c r="F34" s="143">
        <f>Taxi销量预计!F34</f>
        <v>18.377944619513556</v>
      </c>
      <c r="G34" s="151">
        <f>[1]说明及BAU参数输入!I29</f>
        <v>0</v>
      </c>
      <c r="H34" s="143">
        <f t="shared" si="1"/>
        <v>0</v>
      </c>
      <c r="I34" s="143">
        <f t="shared" si="3"/>
        <v>0</v>
      </c>
      <c r="J34" s="152">
        <f t="shared" si="2"/>
        <v>0</v>
      </c>
    </row>
    <row r="35" spans="4:10" x14ac:dyDescent="0.3">
      <c r="D35" s="143">
        <v>2011</v>
      </c>
      <c r="E35" s="143">
        <f>Taxi销量预计!E35</f>
        <v>126.38</v>
      </c>
      <c r="F35" s="143">
        <f>Taxi销量预计!F35</f>
        <v>18.746949729584983</v>
      </c>
      <c r="G35" s="151">
        <f>[1]说明及BAU参数输入!I30</f>
        <v>0</v>
      </c>
      <c r="H35" s="143">
        <f t="shared" si="1"/>
        <v>0</v>
      </c>
      <c r="I35" s="143">
        <f t="shared" si="3"/>
        <v>0</v>
      </c>
      <c r="J35" s="152">
        <f>I35/E35</f>
        <v>0</v>
      </c>
    </row>
    <row r="36" spans="4:10" x14ac:dyDescent="0.3">
      <c r="D36" s="143">
        <v>2012</v>
      </c>
      <c r="E36" s="143">
        <f>Taxi销量预计!E36</f>
        <v>129.97</v>
      </c>
      <c r="F36" s="143">
        <f>Taxi销量预计!F36</f>
        <v>19.95180163181719</v>
      </c>
      <c r="G36" s="151">
        <f>[1]说明及BAU参数输入!I31</f>
        <v>0</v>
      </c>
      <c r="H36" s="143">
        <f t="shared" si="1"/>
        <v>0</v>
      </c>
      <c r="I36" s="143">
        <f t="shared" si="3"/>
        <v>0</v>
      </c>
      <c r="J36" s="152">
        <f t="shared" si="2"/>
        <v>0</v>
      </c>
    </row>
    <row r="37" spans="4:10" x14ac:dyDescent="0.3">
      <c r="D37" s="143">
        <v>2013</v>
      </c>
      <c r="E37" s="143">
        <f>Taxi销量预计!E37</f>
        <v>134</v>
      </c>
      <c r="F37" s="143">
        <f>Taxi销量预计!F37</f>
        <v>20.107333414244835</v>
      </c>
      <c r="G37" s="151">
        <f>[1]说明及BAU参数输入!I32</f>
        <v>0.01</v>
      </c>
      <c r="H37" s="143">
        <f t="shared" si="1"/>
        <v>0.20107333414244835</v>
      </c>
      <c r="I37" s="143">
        <f t="shared" ref="I37:I73" si="4">(H36*$C$4+H35*$C$5+H34*$C$6+H33*$C$7+H32*$C$8+H31*$C$9+H30*$C$10+H29*$C$11+H28*$C$12+H27*$C$13+H26*$C$14+H25*$C$15+H24*$C$16+H23*$C$17+H22*$C$18+H21*$C$19+H20*$C$20+H19*$C$21+H18*$C$22+H17*$C$23+H16*$C$24+H15*$C$25+H14*$C$26+H13*$C$27+H12*$C$28)+H37</f>
        <v>0.20107333414244835</v>
      </c>
      <c r="J37" s="152">
        <f t="shared" si="2"/>
        <v>1.5005472697197637E-3</v>
      </c>
    </row>
    <row r="38" spans="4:10" x14ac:dyDescent="0.3">
      <c r="D38" s="143">
        <v>2014</v>
      </c>
      <c r="E38" s="143">
        <f>Taxi销量预计!E38</f>
        <v>137.01</v>
      </c>
      <c r="F38" s="143">
        <f>Taxi销量预计!F38</f>
        <v>20.418704147424535</v>
      </c>
      <c r="G38" s="151">
        <f>[1]说明及BAU参数输入!I33</f>
        <v>0.02</v>
      </c>
      <c r="H38" s="143">
        <f t="shared" si="1"/>
        <v>0.4083740829484907</v>
      </c>
      <c r="I38" s="143">
        <f t="shared" si="4"/>
        <v>0.60944741698924954</v>
      </c>
      <c r="J38" s="152">
        <f t="shared" si="2"/>
        <v>4.4481966060086822E-3</v>
      </c>
    </row>
    <row r="39" spans="4:10" x14ac:dyDescent="0.3">
      <c r="D39" s="143">
        <v>2015</v>
      </c>
      <c r="E39" s="143">
        <f>Taxi销量预计!E39</f>
        <v>139.25</v>
      </c>
      <c r="F39" s="143">
        <f>Taxi销量预计!F39</f>
        <v>19.87702268110381</v>
      </c>
      <c r="G39" s="151">
        <f>[1]说明及BAU参数输入!I34</f>
        <v>0.05</v>
      </c>
      <c r="H39" s="143">
        <f t="shared" si="1"/>
        <v>0.99385113405519054</v>
      </c>
      <c r="I39" s="143">
        <f t="shared" si="4"/>
        <v>1.6032983426796479</v>
      </c>
      <c r="J39" s="152">
        <f t="shared" si="2"/>
        <v>1.1513812155688674E-2</v>
      </c>
    </row>
    <row r="40" spans="4:10" x14ac:dyDescent="0.3">
      <c r="D40" s="143">
        <v>2016</v>
      </c>
      <c r="E40" s="143">
        <f>Taxi销量预计!E40</f>
        <v>140.4</v>
      </c>
      <c r="F40" s="143">
        <f>Taxi销量预计!F40</f>
        <v>18.217998525643864</v>
      </c>
      <c r="G40" s="151">
        <f>[1]说明及BAU参数输入!I35</f>
        <v>0.1</v>
      </c>
      <c r="H40" s="143">
        <f t="shared" si="1"/>
        <v>1.8217998525643866</v>
      </c>
      <c r="I40" s="143">
        <f t="shared" si="4"/>
        <v>3.4250799670580623</v>
      </c>
      <c r="J40" s="152">
        <f t="shared" si="2"/>
        <v>2.439515646052751E-2</v>
      </c>
    </row>
    <row r="41" spans="4:10" x14ac:dyDescent="0.3">
      <c r="D41" s="143">
        <v>2017</v>
      </c>
      <c r="E41" s="143">
        <f>Taxi销量预计!E41</f>
        <v>139.58000000000001</v>
      </c>
      <c r="F41" s="143">
        <f>Taxi销量预计!F41</f>
        <v>18.228086110793086</v>
      </c>
      <c r="G41" s="151">
        <f>[1]说明及BAU参数输入!I36</f>
        <v>0.15</v>
      </c>
      <c r="H41" s="143">
        <f t="shared" si="1"/>
        <v>2.7342129166189628</v>
      </c>
      <c r="I41" s="143">
        <f t="shared" si="4"/>
        <v>6.1588476412304161</v>
      </c>
      <c r="J41" s="152">
        <f t="shared" si="2"/>
        <v>4.4124141289800939E-2</v>
      </c>
    </row>
    <row r="42" spans="4:10" x14ac:dyDescent="0.3">
      <c r="D42" s="143">
        <v>2018</v>
      </c>
      <c r="E42" s="143">
        <f>Taxi销量预计!E42</f>
        <v>138.88999999999999</v>
      </c>
      <c r="F42" s="143">
        <f>Taxi销量预计!F42</f>
        <v>18.833898932053273</v>
      </c>
      <c r="G42" s="151">
        <f>[1]说明及BAU参数输入!I37</f>
        <v>0.2</v>
      </c>
      <c r="H42" s="143">
        <f t="shared" si="1"/>
        <v>3.7667797864106549</v>
      </c>
      <c r="I42" s="143">
        <f t="shared" si="4"/>
        <v>9.9202303578000883</v>
      </c>
      <c r="J42" s="152">
        <f t="shared" si="2"/>
        <v>7.1425087175463239E-2</v>
      </c>
    </row>
    <row r="43" spans="4:10" x14ac:dyDescent="0.3">
      <c r="D43" s="143">
        <v>2019</v>
      </c>
      <c r="E43" s="143">
        <f>Taxi销量预计!E43</f>
        <v>138.88999999999999</v>
      </c>
      <c r="F43" s="143">
        <f>Taxi销量预计!F43</f>
        <v>19.536141500013102</v>
      </c>
      <c r="G43" s="151">
        <f>[1]说明及BAU参数输入!I38</f>
        <v>0.25</v>
      </c>
      <c r="H43" s="143">
        <f t="shared" si="1"/>
        <v>4.8840353750032754</v>
      </c>
      <c r="I43" s="143">
        <f t="shared" si="4"/>
        <v>14.764187641466091</v>
      </c>
      <c r="J43" s="152">
        <f t="shared" si="2"/>
        <v>0.106301300608151</v>
      </c>
    </row>
    <row r="44" spans="4:10" s="145" customFormat="1" x14ac:dyDescent="0.3">
      <c r="D44" s="145">
        <v>2020</v>
      </c>
      <c r="E44" s="145">
        <f>Taxi销量预计!E44</f>
        <v>138.88999999999999</v>
      </c>
      <c r="F44" s="145">
        <f>Taxi销量预计!F44</f>
        <v>20.06994423956381</v>
      </c>
      <c r="G44" s="151">
        <f>[1]说明及BAU参数输入!I39</f>
        <v>0.25</v>
      </c>
      <c r="H44" s="145">
        <f t="shared" si="1"/>
        <v>5.0174860598909525</v>
      </c>
      <c r="I44" s="143">
        <f t="shared" si="4"/>
        <v>19.603703314022489</v>
      </c>
      <c r="J44" s="154">
        <f t="shared" si="2"/>
        <v>0.14114553469668437</v>
      </c>
    </row>
    <row r="45" spans="4:10" x14ac:dyDescent="0.3">
      <c r="D45" s="143">
        <v>2021</v>
      </c>
      <c r="E45" s="143">
        <f>Taxi销量预计!E45</f>
        <v>138.88999999999999</v>
      </c>
      <c r="F45" s="143">
        <f>Taxi销量预计!F45</f>
        <v>20.170945934494213</v>
      </c>
      <c r="G45" s="151">
        <f>[1]说明及BAU参数输入!I40</f>
        <v>0.25</v>
      </c>
      <c r="H45" s="143">
        <f t="shared" si="1"/>
        <v>5.0427364836235533</v>
      </c>
      <c r="I45" s="143">
        <f t="shared" si="4"/>
        <v>24.196571971027307</v>
      </c>
      <c r="J45" s="152">
        <f t="shared" si="2"/>
        <v>0.17421392448000078</v>
      </c>
    </row>
    <row r="46" spans="4:10" x14ac:dyDescent="0.3">
      <c r="D46" s="143">
        <v>2022</v>
      </c>
      <c r="E46" s="143">
        <f>Taxi销量预计!E46</f>
        <v>138.88999999999999</v>
      </c>
      <c r="F46" s="143">
        <f>Taxi销量预计!F46</f>
        <v>19.795744548380824</v>
      </c>
      <c r="G46" s="151">
        <f>[1]说明及BAU参数输入!I41</f>
        <v>0.25</v>
      </c>
      <c r="H46" s="143">
        <f t="shared" si="1"/>
        <v>4.9489361370952061</v>
      </c>
      <c r="I46" s="143">
        <f t="shared" si="4"/>
        <v>28.206400403909594</v>
      </c>
      <c r="J46" s="152">
        <f t="shared" si="2"/>
        <v>0.20308445823248325</v>
      </c>
    </row>
    <row r="47" spans="4:10" x14ac:dyDescent="0.3">
      <c r="D47" s="143">
        <v>2023</v>
      </c>
      <c r="E47" s="143">
        <f>Taxi销量预计!E47</f>
        <v>138.88999999999999</v>
      </c>
      <c r="F47" s="143">
        <f>Taxi销量预计!F47</f>
        <v>18.853354976547266</v>
      </c>
      <c r="G47" s="151">
        <f>[1]说明及BAU参数输入!I42</f>
        <v>0.25</v>
      </c>
      <c r="H47" s="143">
        <f t="shared" si="1"/>
        <v>4.7133387441368164</v>
      </c>
      <c r="I47" s="143">
        <f t="shared" si="4"/>
        <v>31.229611701098435</v>
      </c>
      <c r="J47" s="152">
        <f t="shared" si="2"/>
        <v>0.22485140543666526</v>
      </c>
    </row>
    <row r="48" spans="4:10" x14ac:dyDescent="0.3">
      <c r="D48" s="143">
        <v>2024</v>
      </c>
      <c r="E48" s="143">
        <f>Taxi销量预计!E48</f>
        <v>138.88999999999999</v>
      </c>
      <c r="F48" s="143">
        <f>Taxi销量预计!F48</f>
        <v>18.36573324305634</v>
      </c>
      <c r="G48" s="151">
        <f>[1]说明及BAU参数输入!I43</f>
        <v>0.25</v>
      </c>
      <c r="H48" s="143">
        <f t="shared" si="1"/>
        <v>4.591433310764085</v>
      </c>
      <c r="I48" s="143">
        <f t="shared" si="4"/>
        <v>33.232612276956175</v>
      </c>
      <c r="J48" s="152">
        <f t="shared" si="2"/>
        <v>0.23927289421093079</v>
      </c>
    </row>
    <row r="49" spans="4:10" x14ac:dyDescent="0.3">
      <c r="D49" s="143">
        <v>2025</v>
      </c>
      <c r="E49" s="143">
        <f>Taxi销量预计!E49</f>
        <v>138.88999999999999</v>
      </c>
      <c r="F49" s="143">
        <f>Taxi销量预计!F49</f>
        <v>18.74181895889383</v>
      </c>
      <c r="G49" s="151">
        <f>[1]说明及BAU参数输入!I44</f>
        <v>0.25</v>
      </c>
      <c r="H49" s="143">
        <f t="shared" si="1"/>
        <v>4.6854547397234576</v>
      </c>
      <c r="I49" s="143">
        <f t="shared" si="4"/>
        <v>34.352406319088928</v>
      </c>
      <c r="J49" s="152">
        <f t="shared" si="2"/>
        <v>0.24733534681466579</v>
      </c>
    </row>
    <row r="50" spans="4:10" x14ac:dyDescent="0.3">
      <c r="D50" s="143">
        <v>2026</v>
      </c>
      <c r="E50" s="143">
        <f>Taxi销量预计!E50</f>
        <v>138.88999999999999</v>
      </c>
      <c r="F50" s="143">
        <f>Taxi销量预计!F50</f>
        <v>19.361001557845881</v>
      </c>
      <c r="G50" s="151">
        <f>[1]说明及BAU参数输入!I45</f>
        <v>0.25</v>
      </c>
      <c r="H50" s="143">
        <f t="shared" si="1"/>
        <v>4.8402503894614703</v>
      </c>
      <c r="I50" s="143">
        <f t="shared" si="4"/>
        <v>34.710274982983421</v>
      </c>
      <c r="J50" s="152">
        <f t="shared" si="2"/>
        <v>0.249911980581636</v>
      </c>
    </row>
    <row r="51" spans="4:10" x14ac:dyDescent="0.3">
      <c r="D51" s="143">
        <v>2027</v>
      </c>
      <c r="E51" s="143">
        <f>Taxi销量预计!E51</f>
        <v>138.88999999999999</v>
      </c>
      <c r="F51" s="143">
        <f>Taxi销量预计!F51</f>
        <v>19.870191825458335</v>
      </c>
      <c r="G51" s="151">
        <f>[1]说明及BAU参数输入!I46</f>
        <v>0.25</v>
      </c>
      <c r="H51" s="143">
        <f t="shared" si="1"/>
        <v>4.9675479563645837</v>
      </c>
      <c r="I51" s="143">
        <f t="shared" si="4"/>
        <v>34.722499879367973</v>
      </c>
      <c r="J51" s="152">
        <f t="shared" si="2"/>
        <v>0.24999999913145637</v>
      </c>
    </row>
    <row r="52" spans="4:10" x14ac:dyDescent="0.3">
      <c r="D52" s="143">
        <v>2028</v>
      </c>
      <c r="E52" s="143">
        <f>Taxi销量预计!E52</f>
        <v>138.88999999999999</v>
      </c>
      <c r="F52" s="143">
        <f>Taxi销量预计!F52</f>
        <v>20.039979319843113</v>
      </c>
      <c r="G52" s="151">
        <f>[1]说明及BAU参数输入!I47</f>
        <v>0.25</v>
      </c>
      <c r="H52" s="143">
        <f t="shared" si="1"/>
        <v>5.0099948299607782</v>
      </c>
      <c r="I52" s="143">
        <f t="shared" si="4"/>
        <v>34.722499999999997</v>
      </c>
      <c r="J52" s="152">
        <f t="shared" si="2"/>
        <v>0.25</v>
      </c>
    </row>
    <row r="53" spans="4:10" x14ac:dyDescent="0.3">
      <c r="D53" s="143">
        <v>2029</v>
      </c>
      <c r="E53" s="143">
        <f>Taxi销量预计!E53</f>
        <v>138.88999999999999</v>
      </c>
      <c r="F53" s="143">
        <f>Taxi销量预计!F53</f>
        <v>19.76344818787436</v>
      </c>
      <c r="G53" s="151">
        <f>[1]说明及BAU参数输入!I48</f>
        <v>0.25</v>
      </c>
      <c r="H53" s="143">
        <f t="shared" si="1"/>
        <v>4.94086204696859</v>
      </c>
      <c r="I53" s="143">
        <f t="shared" si="4"/>
        <v>34.722499999999997</v>
      </c>
      <c r="J53" s="152">
        <f t="shared" si="2"/>
        <v>0.25</v>
      </c>
    </row>
    <row r="54" spans="4:10" x14ac:dyDescent="0.3">
      <c r="D54" s="143">
        <v>2030</v>
      </c>
      <c r="E54" s="143">
        <f>Taxi销量预计!E54</f>
        <v>138.88999999999999</v>
      </c>
      <c r="F54" s="143">
        <f>Taxi销量预计!F54</f>
        <v>19.133702436028798</v>
      </c>
      <c r="G54" s="151">
        <f>[1]说明及BAU参数输入!I49</f>
        <v>0.25</v>
      </c>
      <c r="H54" s="143">
        <f t="shared" si="1"/>
        <v>4.7834256090071996</v>
      </c>
      <c r="I54" s="143">
        <f t="shared" si="4"/>
        <v>34.722499999999997</v>
      </c>
      <c r="J54" s="152">
        <f t="shared" si="2"/>
        <v>0.25</v>
      </c>
    </row>
    <row r="55" spans="4:10" x14ac:dyDescent="0.3">
      <c r="D55" s="143">
        <v>2031</v>
      </c>
      <c r="E55" s="143">
        <f>Taxi销量预计!E55</f>
        <v>138.88999999999999</v>
      </c>
      <c r="F55" s="143">
        <f>Taxi销量预计!F55</f>
        <v>18.63659318625615</v>
      </c>
      <c r="G55" s="151">
        <f>[1]说明及BAU参数输入!I50</f>
        <v>0.25</v>
      </c>
      <c r="H55" s="143">
        <f t="shared" si="1"/>
        <v>4.6591482965640374</v>
      </c>
      <c r="I55" s="143">
        <f t="shared" si="4"/>
        <v>34.722499999999997</v>
      </c>
      <c r="J55" s="152">
        <f t="shared" si="2"/>
        <v>0.25</v>
      </c>
    </row>
    <row r="56" spans="4:10" x14ac:dyDescent="0.3">
      <c r="D56" s="143">
        <v>2032</v>
      </c>
      <c r="E56" s="143">
        <f>Taxi销量预计!E56</f>
        <v>138.88999999999999</v>
      </c>
      <c r="F56" s="143">
        <f>Taxi销量预计!F56</f>
        <v>18.72634309050656</v>
      </c>
      <c r="G56" s="151">
        <f>[1]说明及BAU参数输入!I51</f>
        <v>0.25</v>
      </c>
      <c r="H56" s="143">
        <f t="shared" si="1"/>
        <v>4.6815857726266401</v>
      </c>
      <c r="I56" s="143">
        <f t="shared" si="4"/>
        <v>34.722499999999997</v>
      </c>
      <c r="J56" s="152">
        <f t="shared" si="2"/>
        <v>0.25</v>
      </c>
    </row>
    <row r="57" spans="4:10" x14ac:dyDescent="0.3">
      <c r="D57" s="143">
        <v>2033</v>
      </c>
      <c r="E57" s="143">
        <f>Taxi销量预计!E57</f>
        <v>138.88999999999999</v>
      </c>
      <c r="F57" s="143">
        <f>Taxi销量预计!F57</f>
        <v>19.21718905486351</v>
      </c>
      <c r="G57" s="151">
        <f>[1]说明及BAU参数输入!I52</f>
        <v>0.25</v>
      </c>
      <c r="H57" s="143">
        <f t="shared" si="1"/>
        <v>4.8042972637158776</v>
      </c>
      <c r="I57" s="143">
        <f t="shared" si="4"/>
        <v>34.722499999999997</v>
      </c>
      <c r="J57" s="152">
        <f t="shared" si="2"/>
        <v>0.25</v>
      </c>
    </row>
    <row r="58" spans="4:10" x14ac:dyDescent="0.3">
      <c r="D58" s="143">
        <v>2034</v>
      </c>
      <c r="E58" s="143">
        <f>Taxi销量预计!E58</f>
        <v>138.88999999999999</v>
      </c>
      <c r="F58" s="143">
        <f>Taxi销量预计!F58</f>
        <v>19.695170760142545</v>
      </c>
      <c r="G58" s="151">
        <f>[1]说明及BAU参数输入!I53</f>
        <v>0.25</v>
      </c>
      <c r="H58" s="143">
        <f t="shared" si="1"/>
        <v>4.9237926900356364</v>
      </c>
      <c r="I58" s="143">
        <f t="shared" si="4"/>
        <v>34.722499999999997</v>
      </c>
      <c r="J58" s="152">
        <f t="shared" si="2"/>
        <v>0.25</v>
      </c>
    </row>
    <row r="59" spans="4:10" x14ac:dyDescent="0.3">
      <c r="D59" s="143">
        <v>2035</v>
      </c>
      <c r="E59" s="143">
        <f>Taxi销量预计!E59</f>
        <v>138.88999999999999</v>
      </c>
      <c r="F59" s="143">
        <f>Taxi销量预计!F59</f>
        <v>19.908147464594464</v>
      </c>
      <c r="G59" s="151">
        <f>[1]说明及BAU参数输入!I54</f>
        <v>0.25</v>
      </c>
      <c r="H59" s="143">
        <f t="shared" si="1"/>
        <v>4.977036866148616</v>
      </c>
      <c r="I59" s="143">
        <f t="shared" si="4"/>
        <v>34.722499999999997</v>
      </c>
      <c r="J59" s="152">
        <f t="shared" si="2"/>
        <v>0.25</v>
      </c>
    </row>
    <row r="60" spans="4:10" x14ac:dyDescent="0.3">
      <c r="D60" s="143">
        <v>2036</v>
      </c>
      <c r="E60" s="143">
        <f>Taxi销量预计!E60</f>
        <v>138.88999999999999</v>
      </c>
      <c r="F60" s="143">
        <f>Taxi销量预计!F60</f>
        <v>19.74551901016801</v>
      </c>
      <c r="G60" s="151">
        <f>[1]说明及BAU参数输入!I55</f>
        <v>0.25</v>
      </c>
      <c r="H60" s="143">
        <f t="shared" si="1"/>
        <v>4.9363797525420026</v>
      </c>
      <c r="I60" s="143">
        <f t="shared" si="4"/>
        <v>34.722499999999997</v>
      </c>
      <c r="J60" s="152">
        <f t="shared" si="2"/>
        <v>0.25</v>
      </c>
    </row>
    <row r="61" spans="4:10" x14ac:dyDescent="0.3">
      <c r="D61" s="143">
        <v>2037</v>
      </c>
      <c r="E61" s="143">
        <f>Taxi销量预计!E61</f>
        <v>138.88999999999999</v>
      </c>
      <c r="F61" s="143">
        <f>Taxi销量预计!F61</f>
        <v>19.288904471630303</v>
      </c>
      <c r="G61" s="151">
        <f>[1]说明及BAU参数输入!I56</f>
        <v>0.25</v>
      </c>
      <c r="H61" s="143">
        <f t="shared" si="1"/>
        <v>4.8222261179075758</v>
      </c>
      <c r="I61" s="143">
        <f t="shared" si="4"/>
        <v>34.722499999999997</v>
      </c>
      <c r="J61" s="152">
        <f t="shared" si="2"/>
        <v>0.25</v>
      </c>
    </row>
    <row r="62" spans="4:10" x14ac:dyDescent="0.3">
      <c r="D62" s="143">
        <v>2038</v>
      </c>
      <c r="E62" s="143">
        <f>Taxi销量预计!E62</f>
        <v>138.88999999999999</v>
      </c>
      <c r="F62" s="143">
        <f>Taxi销量预计!F62</f>
        <v>18.855693706757705</v>
      </c>
      <c r="G62" s="151">
        <f>[1]说明及BAU参数输入!I57</f>
        <v>0.25</v>
      </c>
      <c r="H62" s="143">
        <f t="shared" si="1"/>
        <v>4.7139234266894263</v>
      </c>
      <c r="I62" s="143">
        <f t="shared" si="4"/>
        <v>34.722499999999997</v>
      </c>
      <c r="J62" s="152">
        <f t="shared" si="2"/>
        <v>0.25</v>
      </c>
    </row>
    <row r="63" spans="4:10" x14ac:dyDescent="0.3">
      <c r="D63" s="143">
        <v>2039</v>
      </c>
      <c r="E63" s="143">
        <f>Taxi销量预计!E63</f>
        <v>138.88999999999999</v>
      </c>
      <c r="F63" s="143">
        <f>Taxi销量预计!F63</f>
        <v>18.794154971132599</v>
      </c>
      <c r="G63" s="151">
        <f>[1]说明及BAU参数输入!I58</f>
        <v>0.25</v>
      </c>
      <c r="H63" s="143">
        <f t="shared" si="1"/>
        <v>4.6985387427831498</v>
      </c>
      <c r="I63" s="143">
        <f t="shared" si="4"/>
        <v>34.722499999999997</v>
      </c>
      <c r="J63" s="152">
        <f t="shared" si="2"/>
        <v>0.25</v>
      </c>
    </row>
    <row r="64" spans="4:10" x14ac:dyDescent="0.3">
      <c r="D64" s="143">
        <v>2040</v>
      </c>
      <c r="E64" s="143">
        <f>Taxi销量预计!E64</f>
        <v>138.88999999999999</v>
      </c>
      <c r="F64" s="143">
        <f>Taxi销量预计!F64</f>
        <v>19.12038496732761</v>
      </c>
      <c r="G64" s="151">
        <f>[1]说明及BAU参数输入!I59</f>
        <v>0.25</v>
      </c>
      <c r="H64" s="143">
        <f t="shared" si="1"/>
        <v>4.7800962418319024</v>
      </c>
      <c r="I64" s="143">
        <f t="shared" si="4"/>
        <v>34.722499999999997</v>
      </c>
      <c r="J64" s="152">
        <f t="shared" si="2"/>
        <v>0.25</v>
      </c>
    </row>
    <row r="65" spans="4:10" x14ac:dyDescent="0.3">
      <c r="D65" s="143">
        <v>2041</v>
      </c>
      <c r="E65" s="143">
        <f>Taxi销量预计!E65</f>
        <v>138.88999999999999</v>
      </c>
      <c r="F65" s="143">
        <f>Taxi销量预计!F65</f>
        <v>19.543687257863127</v>
      </c>
      <c r="G65" s="151">
        <f>[1]说明及BAU参数输入!I60</f>
        <v>0.25</v>
      </c>
      <c r="H65" s="143">
        <f t="shared" si="1"/>
        <v>4.8859218144657817</v>
      </c>
      <c r="I65" s="143">
        <f t="shared" si="4"/>
        <v>34.722499999999997</v>
      </c>
      <c r="J65" s="152">
        <f t="shared" si="2"/>
        <v>0.25</v>
      </c>
    </row>
    <row r="66" spans="4:10" x14ac:dyDescent="0.3">
      <c r="D66" s="143">
        <v>2042</v>
      </c>
      <c r="E66" s="143">
        <f>Taxi销量预计!E66</f>
        <v>138.88999999999999</v>
      </c>
      <c r="F66" s="143">
        <f>Taxi销量预计!F66</f>
        <v>19.784270502583837</v>
      </c>
      <c r="G66" s="151">
        <f>[1]说明及BAU参数输入!I61</f>
        <v>0.25</v>
      </c>
      <c r="H66" s="143">
        <f t="shared" si="1"/>
        <v>4.9460676256459593</v>
      </c>
      <c r="I66" s="143">
        <f t="shared" si="4"/>
        <v>34.722499999999997</v>
      </c>
      <c r="J66" s="152">
        <f t="shared" si="2"/>
        <v>0.25</v>
      </c>
    </row>
    <row r="67" spans="4:10" x14ac:dyDescent="0.3">
      <c r="D67" s="143">
        <v>2043</v>
      </c>
      <c r="E67" s="143">
        <f>Taxi销量预计!E67</f>
        <v>138.88999999999999</v>
      </c>
      <c r="F67" s="143">
        <f>Taxi销量预计!F67</f>
        <v>19.715371957207566</v>
      </c>
      <c r="G67" s="151">
        <f>[1]说明及BAU参数输入!I62</f>
        <v>0.25</v>
      </c>
      <c r="H67" s="143">
        <f t="shared" si="1"/>
        <v>4.9288429893018915</v>
      </c>
      <c r="I67" s="143">
        <f t="shared" si="4"/>
        <v>34.722499999999997</v>
      </c>
      <c r="J67" s="152">
        <f t="shared" si="2"/>
        <v>0.25</v>
      </c>
    </row>
    <row r="68" spans="4:10" x14ac:dyDescent="0.3">
      <c r="D68" s="143">
        <v>2044</v>
      </c>
      <c r="E68" s="143">
        <f>Taxi销量预计!E68</f>
        <v>138.88999999999999</v>
      </c>
      <c r="F68" s="143">
        <f>Taxi销量预计!F68</f>
        <v>19.385603904087162</v>
      </c>
      <c r="G68" s="151">
        <f>[1]说明及BAU参数输入!I63</f>
        <v>0.25</v>
      </c>
      <c r="H68" s="143">
        <f t="shared" ref="H68:H74" si="5">G68*F68</f>
        <v>4.8464009760217905</v>
      </c>
      <c r="I68" s="143">
        <f t="shared" si="4"/>
        <v>34.722499999999997</v>
      </c>
      <c r="J68" s="152">
        <f t="shared" si="2"/>
        <v>0.25</v>
      </c>
    </row>
    <row r="69" spans="4:10" x14ac:dyDescent="0.3">
      <c r="D69" s="143">
        <v>2045</v>
      </c>
      <c r="E69" s="143">
        <f>Taxi销量预计!E69</f>
        <v>138.88999999999999</v>
      </c>
      <c r="F69" s="143">
        <f>Taxi销量预计!F69</f>
        <v>19.019550642540111</v>
      </c>
      <c r="G69" s="151">
        <f>[1]说明及BAU参数输入!I64</f>
        <v>0.25</v>
      </c>
      <c r="H69" s="143">
        <f t="shared" si="5"/>
        <v>4.7548876606350277</v>
      </c>
      <c r="I69" s="143">
        <f t="shared" si="4"/>
        <v>34.722499999999997</v>
      </c>
      <c r="J69" s="152">
        <f t="shared" si="2"/>
        <v>0.25</v>
      </c>
    </row>
    <row r="70" spans="4:10" x14ac:dyDescent="0.3">
      <c r="D70" s="143">
        <v>2046</v>
      </c>
      <c r="E70" s="143">
        <f>Taxi销量预计!E70</f>
        <v>138.88999999999999</v>
      </c>
      <c r="F70" s="143">
        <f>Taxi销量预计!F70</f>
        <v>18.887931986412369</v>
      </c>
      <c r="G70" s="151">
        <f>[1]说明及BAU参数输入!I65</f>
        <v>0.25</v>
      </c>
      <c r="H70" s="143">
        <f t="shared" si="5"/>
        <v>4.7219829966030922</v>
      </c>
      <c r="I70" s="143">
        <f t="shared" si="4"/>
        <v>34.722499999999997</v>
      </c>
      <c r="J70" s="152">
        <f t="shared" si="2"/>
        <v>0.25</v>
      </c>
    </row>
    <row r="71" spans="4:10" x14ac:dyDescent="0.3">
      <c r="D71" s="143">
        <v>2047</v>
      </c>
      <c r="E71" s="143">
        <f>Taxi销量预计!E71</f>
        <v>138.88999999999999</v>
      </c>
      <c r="F71" s="143">
        <f>Taxi销量预计!F71</f>
        <v>19.077821167557659</v>
      </c>
      <c r="G71" s="151">
        <f>[1]说明及BAU参数输入!I66</f>
        <v>0.25</v>
      </c>
      <c r="H71" s="143">
        <f t="shared" si="5"/>
        <v>4.7694552918894146</v>
      </c>
      <c r="I71" s="143">
        <f t="shared" si="4"/>
        <v>34.722499999999997</v>
      </c>
      <c r="J71" s="152">
        <f t="shared" si="2"/>
        <v>0.25</v>
      </c>
    </row>
    <row r="72" spans="4:10" x14ac:dyDescent="0.3">
      <c r="D72" s="143">
        <v>2048</v>
      </c>
      <c r="E72" s="143">
        <f>Taxi销量预计!E72</f>
        <v>138.88999999999999</v>
      </c>
      <c r="F72" s="143">
        <f>Taxi销量预计!F72</f>
        <v>19.421644839678379</v>
      </c>
      <c r="G72" s="151">
        <f>[1]说明及BAU参数输入!I67</f>
        <v>0.25</v>
      </c>
      <c r="H72" s="143">
        <f t="shared" si="5"/>
        <v>4.8554112099195947</v>
      </c>
      <c r="I72" s="143">
        <f t="shared" si="4"/>
        <v>34.722499999999997</v>
      </c>
      <c r="J72" s="152">
        <f t="shared" si="2"/>
        <v>0.25</v>
      </c>
    </row>
    <row r="73" spans="4:10" x14ac:dyDescent="0.3">
      <c r="D73" s="143">
        <v>2049</v>
      </c>
      <c r="E73" s="143">
        <f>Taxi销量预计!E73</f>
        <v>138.88999999999999</v>
      </c>
      <c r="F73" s="143">
        <f>Taxi销量预计!F73</f>
        <v>19.669889357896665</v>
      </c>
      <c r="G73" s="151">
        <f>[1]说明及BAU参数输入!I68</f>
        <v>0.25</v>
      </c>
      <c r="H73" s="143">
        <f t="shared" si="5"/>
        <v>4.9174723394741662</v>
      </c>
      <c r="I73" s="143">
        <f t="shared" si="4"/>
        <v>34.722499999999997</v>
      </c>
      <c r="J73" s="152">
        <f t="shared" si="2"/>
        <v>0.25</v>
      </c>
    </row>
    <row r="74" spans="4:10" x14ac:dyDescent="0.3">
      <c r="D74" s="143">
        <v>2050</v>
      </c>
      <c r="E74" s="143">
        <f>Taxi销量预计!E74</f>
        <v>138.88999999999999</v>
      </c>
      <c r="F74" s="143">
        <f>F73</f>
        <v>19.669889357896665</v>
      </c>
      <c r="G74" s="151">
        <f>[1]说明及BAU参数输入!I69</f>
        <v>0.25</v>
      </c>
      <c r="H74" s="143">
        <f t="shared" si="5"/>
        <v>4.9174723394741662</v>
      </c>
      <c r="I74" s="143">
        <f>(H73*$C$4+H72*$C$5+H71*$C$6+H70*$C$7+H69*$C$8+H68*$C$9+H67*$C$10+H66*$C$11+H65*$C$12+H64*$C$13+H63*$C$14+H62*$C$15+H61*$C$16+H60*$C$17+H59*$C$18+H58*$C$19+H57*$C$20+H56*$C$21+H55*$C$22+H54*$C$23+H53*$C$24+H52*$C$25+H51*$C$26+H50*$C$27+H49*$C$28)+H74</f>
        <v>34.721690883547055</v>
      </c>
      <c r="J74" s="152">
        <f t="shared" si="2"/>
        <v>0.24999417440814356</v>
      </c>
    </row>
  </sheetData>
  <phoneticPr fontId="3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637F8-9F4D-4437-ACC4-9B2BEEFF044E}">
  <sheetPr>
    <tabColor rgb="FFFFC000"/>
  </sheetPr>
  <dimension ref="A1:J74"/>
  <sheetViews>
    <sheetView workbookViewId="0">
      <selection activeCell="G66" sqref="G66"/>
    </sheetView>
  </sheetViews>
  <sheetFormatPr defaultColWidth="9" defaultRowHeight="13.5" x14ac:dyDescent="0.3"/>
  <cols>
    <col min="1" max="1" width="9" style="143"/>
    <col min="2" max="2" width="5.265625" style="143" bestFit="1" customWidth="1"/>
    <col min="3" max="3" width="12.73046875" style="143" bestFit="1" customWidth="1"/>
    <col min="4" max="4" width="9" style="143"/>
    <col min="5" max="6" width="12.73046875" style="143" bestFit="1" customWidth="1"/>
    <col min="7" max="7" width="15.1328125" style="151" bestFit="1" customWidth="1"/>
    <col min="8" max="8" width="19.265625" style="143" bestFit="1" customWidth="1"/>
    <col min="9" max="9" width="21.3984375" style="143" bestFit="1" customWidth="1"/>
    <col min="10" max="10" width="17.265625" style="152" bestFit="1" customWidth="1"/>
    <col min="11" max="12" width="12.73046875" style="143" customWidth="1"/>
    <col min="13" max="16384" width="9" style="143"/>
  </cols>
  <sheetData>
    <row r="1" spans="2:10" x14ac:dyDescent="0.3">
      <c r="E1" s="143" t="s">
        <v>1123</v>
      </c>
      <c r="F1" s="143" t="s">
        <v>1124</v>
      </c>
      <c r="G1" s="151" t="s">
        <v>1125</v>
      </c>
      <c r="H1" s="143" t="s">
        <v>1126</v>
      </c>
      <c r="I1" s="143" t="s">
        <v>1127</v>
      </c>
      <c r="J1" s="152" t="s">
        <v>1128</v>
      </c>
    </row>
    <row r="2" spans="2:10" x14ac:dyDescent="0.3">
      <c r="B2" s="143" t="s">
        <v>1075</v>
      </c>
      <c r="C2" s="143" t="s">
        <v>1120</v>
      </c>
      <c r="D2" s="143">
        <v>1978</v>
      </c>
      <c r="E2" s="143">
        <f>Taxi销量预计!E2</f>
        <v>1</v>
      </c>
      <c r="F2" s="143">
        <f>Taxi销量预计!F2</f>
        <v>2</v>
      </c>
      <c r="G2" s="151">
        <v>0</v>
      </c>
      <c r="H2" s="143">
        <v>0</v>
      </c>
      <c r="I2" s="143">
        <v>0</v>
      </c>
    </row>
    <row r="3" spans="2:10" x14ac:dyDescent="0.3">
      <c r="B3" s="143">
        <v>0</v>
      </c>
      <c r="C3" s="155">
        <f t="shared" ref="C3" si="0">EXP(-POWER(B3/14,4))</f>
        <v>1</v>
      </c>
      <c r="D3" s="143">
        <v>1979</v>
      </c>
      <c r="E3" s="143">
        <f>Taxi销量预计!E3</f>
        <v>2</v>
      </c>
      <c r="F3" s="143">
        <f>Taxi销量预计!F3</f>
        <v>1.0000000010114667</v>
      </c>
      <c r="G3" s="151">
        <v>0</v>
      </c>
      <c r="H3" s="143">
        <v>0</v>
      </c>
      <c r="I3" s="143">
        <v>0</v>
      </c>
    </row>
    <row r="4" spans="2:10" x14ac:dyDescent="0.3">
      <c r="B4" s="143">
        <v>1</v>
      </c>
      <c r="C4" s="155">
        <f>Taxi销量预计!C4</f>
        <v>0.99999999949426666</v>
      </c>
      <c r="D4" s="143">
        <v>1980</v>
      </c>
      <c r="E4" s="143">
        <f>Taxi销量预计!E4</f>
        <v>3</v>
      </c>
      <c r="F4" s="143">
        <f>Taxi销量预计!F4</f>
        <v>1.0000020709768345</v>
      </c>
      <c r="G4" s="151">
        <v>0</v>
      </c>
      <c r="H4" s="143">
        <f t="shared" ref="H4:H67" si="1">G4*F4</f>
        <v>0</v>
      </c>
      <c r="I4" s="143">
        <v>0</v>
      </c>
    </row>
    <row r="5" spans="2:10" x14ac:dyDescent="0.3">
      <c r="B5" s="143">
        <v>2</v>
      </c>
      <c r="C5" s="155">
        <f>Taxi销量预计!C5</f>
        <v>0.99999896425871615</v>
      </c>
      <c r="D5" s="143">
        <v>1981</v>
      </c>
      <c r="E5" s="143">
        <f>Taxi销量预计!E5</f>
        <v>4</v>
      </c>
      <c r="F5" s="143">
        <f>Taxi销量预计!F5</f>
        <v>1.0001781345103118</v>
      </c>
      <c r="G5" s="151">
        <v>0</v>
      </c>
      <c r="H5" s="143">
        <f t="shared" si="1"/>
        <v>0</v>
      </c>
      <c r="I5" s="143">
        <v>0</v>
      </c>
    </row>
    <row r="6" spans="2:10" x14ac:dyDescent="0.3">
      <c r="B6" s="143">
        <v>3</v>
      </c>
      <c r="C6" s="155">
        <f>Taxi销量预计!C6</f>
        <v>0.99991041487420307</v>
      </c>
      <c r="D6" s="143">
        <v>1982</v>
      </c>
      <c r="E6" s="143">
        <f>Taxi销量预计!E6</f>
        <v>5</v>
      </c>
      <c r="F6" s="143">
        <f>Taxi销量预计!F6</f>
        <v>1.0041483170657219</v>
      </c>
      <c r="G6" s="151">
        <v>0</v>
      </c>
      <c r="H6" s="143">
        <f t="shared" si="1"/>
        <v>0</v>
      </c>
      <c r="I6" s="143">
        <v>0</v>
      </c>
    </row>
    <row r="7" spans="2:10" x14ac:dyDescent="0.3">
      <c r="B7" s="143">
        <v>4</v>
      </c>
      <c r="C7" s="155">
        <f>Taxi销量预计!C7</f>
        <v>0.99788104890540263</v>
      </c>
      <c r="D7" s="143">
        <v>1983</v>
      </c>
      <c r="E7" s="143">
        <f>Taxi销量预计!E7</f>
        <v>6</v>
      </c>
      <c r="F7" s="143">
        <f>Taxi销量预计!F7</f>
        <v>1.0466642623863684</v>
      </c>
      <c r="G7" s="151">
        <v>0</v>
      </c>
      <c r="H7" s="143">
        <f t="shared" si="1"/>
        <v>0</v>
      </c>
      <c r="I7" s="143">
        <v>0</v>
      </c>
    </row>
    <row r="8" spans="2:10" x14ac:dyDescent="0.3">
      <c r="B8" s="143">
        <v>5</v>
      </c>
      <c r="C8" s="155">
        <f>Taxi销量预计!C8</f>
        <v>0.97560839344548977</v>
      </c>
      <c r="D8" s="143">
        <v>1984</v>
      </c>
      <c r="E8" s="143">
        <f>Taxi销量预计!E8</f>
        <v>7</v>
      </c>
      <c r="F8" s="143">
        <f>Taxi销量预计!F8</f>
        <v>1.3108689683791601</v>
      </c>
      <c r="G8" s="151">
        <v>0</v>
      </c>
      <c r="H8" s="143">
        <f t="shared" si="1"/>
        <v>0</v>
      </c>
      <c r="I8" s="143">
        <v>0</v>
      </c>
    </row>
    <row r="9" spans="2:10" x14ac:dyDescent="0.3">
      <c r="B9" s="143">
        <v>6</v>
      </c>
      <c r="C9" s="155">
        <f>Taxi销量预计!C9</f>
        <v>0.832369724691707</v>
      </c>
      <c r="D9" s="143">
        <v>1985</v>
      </c>
      <c r="E9" s="143">
        <f>Taxi销量预计!E9</f>
        <v>8</v>
      </c>
      <c r="F9" s="143">
        <f>Taxi销量预计!F9</f>
        <v>2.0966116659166127</v>
      </c>
      <c r="G9" s="151">
        <v>0</v>
      </c>
      <c r="H9" s="143">
        <f t="shared" si="1"/>
        <v>0</v>
      </c>
      <c r="I9" s="143">
        <v>0</v>
      </c>
    </row>
    <row r="10" spans="2:10" x14ac:dyDescent="0.3">
      <c r="B10" s="143">
        <v>7</v>
      </c>
      <c r="C10" s="155">
        <f>Taxi销量预计!C10</f>
        <v>0.36787944117144233</v>
      </c>
      <c r="D10" s="143">
        <v>1986</v>
      </c>
      <c r="E10" s="143">
        <f>Taxi销量预计!E10</f>
        <v>9</v>
      </c>
      <c r="F10" s="143">
        <f>Taxi销量预计!F10</f>
        <v>2.3419332164878153</v>
      </c>
      <c r="G10" s="151">
        <v>0</v>
      </c>
      <c r="H10" s="143">
        <f t="shared" si="1"/>
        <v>0</v>
      </c>
      <c r="I10" s="143">
        <v>0</v>
      </c>
    </row>
    <row r="11" spans="2:10" x14ac:dyDescent="0.3">
      <c r="B11" s="143">
        <v>8</v>
      </c>
      <c r="C11" s="155">
        <f>Taxi销量预计!C11</f>
        <v>1.2981681124188342E-2</v>
      </c>
      <c r="D11" s="143">
        <v>1987</v>
      </c>
      <c r="E11" s="143">
        <f>Taxi销量预计!E11</f>
        <v>10</v>
      </c>
      <c r="F11" s="143">
        <f>Taxi销量预计!F11</f>
        <v>2.0132236590686254</v>
      </c>
      <c r="G11" s="151">
        <v>0</v>
      </c>
      <c r="H11" s="143">
        <f t="shared" si="1"/>
        <v>0</v>
      </c>
      <c r="I11" s="143">
        <v>0</v>
      </c>
    </row>
    <row r="12" spans="2:10" x14ac:dyDescent="0.3">
      <c r="B12" s="143">
        <v>9</v>
      </c>
      <c r="C12" s="155">
        <f>Taxi销量预计!C12</f>
        <v>1.2810095561281376E-7</v>
      </c>
      <c r="D12" s="143">
        <v>1988</v>
      </c>
      <c r="E12" s="143">
        <f>Taxi销量预计!E12</f>
        <v>11</v>
      </c>
      <c r="F12" s="143">
        <f>Taxi销量预计!F12</f>
        <v>2.002446502223453</v>
      </c>
      <c r="G12" s="151">
        <v>0</v>
      </c>
      <c r="H12" s="143">
        <f t="shared" si="1"/>
        <v>0</v>
      </c>
      <c r="I12" s="143">
        <v>0</v>
      </c>
    </row>
    <row r="13" spans="2:10" x14ac:dyDescent="0.3">
      <c r="B13" s="143">
        <v>10</v>
      </c>
      <c r="C13" s="155">
        <f>Taxi销量预计!C13</f>
        <v>1.0871297644824872E-22</v>
      </c>
      <c r="D13" s="143">
        <v>1989</v>
      </c>
      <c r="E13" s="143">
        <f>Taxi销量预计!E13</f>
        <v>12</v>
      </c>
      <c r="F13" s="143">
        <f>Taxi销量预计!F13</f>
        <v>2.0179434068299731</v>
      </c>
      <c r="G13" s="151">
        <v>0</v>
      </c>
      <c r="H13" s="143">
        <f t="shared" si="1"/>
        <v>0</v>
      </c>
      <c r="I13" s="143">
        <v>0</v>
      </c>
    </row>
    <row r="14" spans="2:10" x14ac:dyDescent="0.3">
      <c r="B14" s="143">
        <v>11</v>
      </c>
      <c r="C14" s="155">
        <f>Taxi销量预计!C14</f>
        <v>2.1624570745651521E-63</v>
      </c>
      <c r="D14" s="143">
        <v>1990</v>
      </c>
      <c r="E14" s="143">
        <f>Taxi销量预计!E14</f>
        <v>13</v>
      </c>
      <c r="F14" s="143">
        <f>Taxi销量预计!F14</f>
        <v>2.0949165805757186</v>
      </c>
      <c r="G14" s="151">
        <v>0</v>
      </c>
      <c r="H14" s="143">
        <f t="shared" si="1"/>
        <v>0</v>
      </c>
      <c r="I14" s="143">
        <v>0</v>
      </c>
    </row>
    <row r="15" spans="2:10" x14ac:dyDescent="0.3">
      <c r="B15" s="143">
        <v>12</v>
      </c>
      <c r="C15" s="155">
        <f>Taxi销量预计!C15</f>
        <v>6.4229151805933266E-164</v>
      </c>
      <c r="D15" s="143">
        <v>1991</v>
      </c>
      <c r="E15" s="143">
        <f>Taxi销量预计!E15</f>
        <v>14</v>
      </c>
      <c r="F15" s="143">
        <f>Taxi销量预计!F15</f>
        <v>3.350122142421057</v>
      </c>
      <c r="G15" s="151">
        <v>0</v>
      </c>
      <c r="H15" s="143">
        <f t="shared" si="1"/>
        <v>0</v>
      </c>
      <c r="I15" s="143">
        <v>0</v>
      </c>
    </row>
    <row r="16" spans="2:10" x14ac:dyDescent="0.3">
      <c r="B16" s="143">
        <v>13</v>
      </c>
      <c r="C16" s="155">
        <f>Taxi销量预计!C16</f>
        <v>0</v>
      </c>
      <c r="D16" s="143">
        <v>1992</v>
      </c>
      <c r="E16" s="143">
        <f>Taxi销量预计!E16</f>
        <v>16</v>
      </c>
      <c r="F16" s="143">
        <f>Taxi销量预计!F16</f>
        <v>3.8372074519999337</v>
      </c>
      <c r="G16" s="151">
        <v>0</v>
      </c>
      <c r="H16" s="143">
        <f t="shared" si="1"/>
        <v>0</v>
      </c>
      <c r="I16" s="143">
        <v>0</v>
      </c>
    </row>
    <row r="17" spans="1:10" x14ac:dyDescent="0.3">
      <c r="B17" s="143">
        <v>14</v>
      </c>
      <c r="C17" s="155">
        <f>Taxi销量预计!C17</f>
        <v>0</v>
      </c>
      <c r="D17" s="143">
        <v>1993</v>
      </c>
      <c r="E17" s="143">
        <f>Taxi销量预计!E17</f>
        <v>18</v>
      </c>
      <c r="F17" s="143">
        <f>Taxi销量预计!F17</f>
        <v>5.1861606539391989</v>
      </c>
      <c r="G17" s="151">
        <v>0</v>
      </c>
      <c r="H17" s="143">
        <f t="shared" si="1"/>
        <v>0</v>
      </c>
      <c r="I17" s="143">
        <v>0</v>
      </c>
    </row>
    <row r="18" spans="1:10" x14ac:dyDescent="0.3">
      <c r="B18" s="143">
        <v>15</v>
      </c>
      <c r="C18" s="155">
        <f>Taxi销量预计!C18</f>
        <v>0</v>
      </c>
      <c r="D18" s="143">
        <v>1994</v>
      </c>
      <c r="E18" s="143">
        <f>Taxi销量预计!E18</f>
        <v>21</v>
      </c>
      <c r="F18" s="143">
        <f>Taxi销量预计!F18</f>
        <v>6.1298118325093895</v>
      </c>
      <c r="G18" s="151">
        <v>0</v>
      </c>
      <c r="H18" s="143">
        <f t="shared" si="1"/>
        <v>0</v>
      </c>
      <c r="I18" s="143">
        <v>0</v>
      </c>
    </row>
    <row r="19" spans="1:10" x14ac:dyDescent="0.3">
      <c r="B19" s="143">
        <v>16</v>
      </c>
      <c r="C19" s="155">
        <f>Taxi销量预计!C19</f>
        <v>0</v>
      </c>
      <c r="D19" s="143">
        <v>1995</v>
      </c>
      <c r="E19" s="143">
        <f>Taxi销量预计!E19</f>
        <v>25</v>
      </c>
      <c r="F19" s="143">
        <f>Taxi销量预计!F19</f>
        <v>7.0178583700886179</v>
      </c>
      <c r="G19" s="151">
        <v>0</v>
      </c>
      <c r="H19" s="143">
        <f t="shared" si="1"/>
        <v>0</v>
      </c>
      <c r="I19" s="143">
        <v>0</v>
      </c>
    </row>
    <row r="20" spans="1:10" x14ac:dyDescent="0.3">
      <c r="B20" s="143">
        <v>17</v>
      </c>
      <c r="C20" s="155">
        <f>Taxi销量预计!C20</f>
        <v>0</v>
      </c>
      <c r="D20" s="143">
        <v>1996</v>
      </c>
      <c r="E20" s="143">
        <f>Taxi销量预计!E20</f>
        <v>30</v>
      </c>
      <c r="F20" s="143">
        <f>Taxi销量预计!F20</f>
        <v>8.057055810380735</v>
      </c>
      <c r="G20" s="151">
        <v>0</v>
      </c>
      <c r="H20" s="143">
        <f t="shared" si="1"/>
        <v>0</v>
      </c>
      <c r="I20" s="143">
        <v>0</v>
      </c>
    </row>
    <row r="21" spans="1:10" x14ac:dyDescent="0.3">
      <c r="B21" s="143">
        <v>18</v>
      </c>
      <c r="C21" s="155">
        <f>Taxi销量预计!C21</f>
        <v>0</v>
      </c>
      <c r="D21" s="143">
        <v>1997</v>
      </c>
      <c r="E21" s="143">
        <f>Taxi销量预计!E21</f>
        <v>36</v>
      </c>
      <c r="F21" s="143">
        <f>Taxi销量预计!F21</f>
        <v>9.2916336283552212</v>
      </c>
      <c r="G21" s="151">
        <v>0</v>
      </c>
      <c r="H21" s="143">
        <f t="shared" si="1"/>
        <v>0</v>
      </c>
      <c r="I21" s="143">
        <v>0</v>
      </c>
    </row>
    <row r="22" spans="1:10" x14ac:dyDescent="0.3">
      <c r="B22" s="143">
        <v>19</v>
      </c>
      <c r="C22" s="155">
        <f>Taxi销量预计!C22</f>
        <v>0</v>
      </c>
      <c r="D22" s="143">
        <v>1998</v>
      </c>
      <c r="E22" s="143">
        <f>Taxi销量预计!E22</f>
        <v>43</v>
      </c>
      <c r="F22" s="143">
        <f>Taxi销量预计!F22</f>
        <v>10.003992142320335</v>
      </c>
      <c r="G22" s="151">
        <v>0</v>
      </c>
      <c r="H22" s="143">
        <f t="shared" si="1"/>
        <v>0</v>
      </c>
      <c r="I22" s="143">
        <v>0</v>
      </c>
    </row>
    <row r="23" spans="1:10" x14ac:dyDescent="0.3">
      <c r="B23" s="143">
        <v>20</v>
      </c>
      <c r="C23" s="155">
        <f>Taxi销量预计!C23</f>
        <v>0</v>
      </c>
      <c r="D23" s="143">
        <v>1999</v>
      </c>
      <c r="E23" s="143">
        <f>Taxi销量预计!E23</f>
        <v>50</v>
      </c>
      <c r="F23" s="143">
        <f>Taxi销量预计!F23</f>
        <v>11.892842760070927</v>
      </c>
      <c r="G23" s="151">
        <v>0</v>
      </c>
      <c r="H23" s="143">
        <f t="shared" si="1"/>
        <v>0</v>
      </c>
      <c r="I23" s="143">
        <v>0</v>
      </c>
    </row>
    <row r="24" spans="1:10" x14ac:dyDescent="0.3">
      <c r="B24" s="143">
        <v>21</v>
      </c>
      <c r="C24" s="155">
        <f>Taxi销量预计!C24</f>
        <v>0</v>
      </c>
      <c r="D24" s="143">
        <v>2000</v>
      </c>
      <c r="E24" s="143">
        <f>Taxi销量预计!E24</f>
        <v>58</v>
      </c>
      <c r="F24" s="143">
        <f>Taxi销量预计!F24</f>
        <v>12.865743892623655</v>
      </c>
      <c r="G24" s="151">
        <f>[1]悲观预测L输入!M4</f>
        <v>0</v>
      </c>
      <c r="H24" s="143">
        <f>G24*F24</f>
        <v>0</v>
      </c>
      <c r="I24" s="143">
        <v>0</v>
      </c>
      <c r="J24" s="152">
        <f>I24/E24</f>
        <v>0</v>
      </c>
    </row>
    <row r="25" spans="1:10" x14ac:dyDescent="0.3">
      <c r="B25" s="143">
        <v>22</v>
      </c>
      <c r="C25" s="155">
        <f>Taxi销量预计!C25</f>
        <v>0</v>
      </c>
      <c r="D25" s="143">
        <v>2001</v>
      </c>
      <c r="E25" s="143">
        <f>Taxi销量预计!E25</f>
        <v>66</v>
      </c>
      <c r="F25" s="143">
        <f>Taxi销量预计!F25</f>
        <v>13.942043185836589</v>
      </c>
      <c r="G25" s="151">
        <f>[1]悲观预测L输入!M5</f>
        <v>0</v>
      </c>
      <c r="H25" s="143">
        <f t="shared" si="1"/>
        <v>0</v>
      </c>
      <c r="I25" s="143">
        <f>(H24*$C$4+H23*$C$5+H22*$C$6+H21*$C$7+H20*$C$8+H19*$C$9+H18*$C$10+H17*$C$11+H16*$C$12+H15*$C$13+H14*$C$14+H13*$C$15+H12*$C$16+H11*$C$17+H10*$C$18+H9*$C$19+H8*$C$20+H7*$C$21+H6*$C$22+H5*$C$23+H4*$C$24+H3*$C$25)</f>
        <v>0</v>
      </c>
      <c r="J25" s="152">
        <f t="shared" ref="J25:J74" si="2">I25/E25</f>
        <v>0</v>
      </c>
    </row>
    <row r="26" spans="1:10" x14ac:dyDescent="0.3">
      <c r="B26" s="143">
        <v>23</v>
      </c>
      <c r="C26" s="155">
        <f>Taxi销量预计!C26</f>
        <v>0</v>
      </c>
      <c r="D26" s="143">
        <v>2002</v>
      </c>
      <c r="E26" s="143">
        <f>Taxi销量预计!E26</f>
        <v>74</v>
      </c>
      <c r="F26" s="143">
        <f>Taxi销量预计!F26</f>
        <v>13.884907918018982</v>
      </c>
      <c r="G26" s="151">
        <f>[1]悲观预测L输入!M6</f>
        <v>0</v>
      </c>
      <c r="H26" s="143">
        <f t="shared" si="1"/>
        <v>0</v>
      </c>
      <c r="I26" s="143">
        <f>(H25*$C$4+H24*$C$5+H23*$C$6+H22*$C$7+H21*$C$8+H20*$C$9+H19*$C$10+H18*$C$11+H17*$C$12+H16*$C$13+H15*$C$14+H14*$C$15+H13*$C$16+H12*$C$17+H11*$C$18+H10*$C$19+H9*$C$20+H8*$C$21+H7*$C$22+H6*$C$23+H5*$C$24+H4*$C$25*H3*C26)</f>
        <v>0</v>
      </c>
      <c r="J26" s="152">
        <f t="shared" si="2"/>
        <v>0</v>
      </c>
    </row>
    <row r="27" spans="1:10" x14ac:dyDescent="0.3">
      <c r="B27" s="143">
        <v>24</v>
      </c>
      <c r="C27" s="155">
        <f>Taxi销量预计!C27</f>
        <v>0</v>
      </c>
      <c r="D27" s="143">
        <v>2003</v>
      </c>
      <c r="E27" s="143">
        <f>Taxi销量预计!E27</f>
        <v>81</v>
      </c>
      <c r="F27" s="143">
        <f>Taxi销量预计!F27</f>
        <v>14.891646821330411</v>
      </c>
      <c r="G27" s="151">
        <f>[1]悲观预测L输入!M7</f>
        <v>0</v>
      </c>
      <c r="H27" s="143">
        <f t="shared" si="1"/>
        <v>0</v>
      </c>
      <c r="I27" s="143">
        <f>(H26*$C$4+H25*$C$5+H24*$C$6+H23*$C$7+H22*$C$8+H21*$C$9+H20*$C$10+H19*$C$11+H18*$C$12+H17*$C$13+H16*$C$14+H15*$C$15+H14*$C$16+H13*$C$17+H12*$C$18+H11*$C$19+H10*$C$20+H9*$C$21+H8*$C$22+H7*$C$23+H6*$C$24+H5*$C$25+H4*$C$26+H3*$C$27)</f>
        <v>0</v>
      </c>
      <c r="J27" s="152">
        <f t="shared" si="2"/>
        <v>0</v>
      </c>
    </row>
    <row r="28" spans="1:10" x14ac:dyDescent="0.3">
      <c r="B28" s="143">
        <v>25</v>
      </c>
      <c r="C28" s="155">
        <f>Taxi销量预计!C28</f>
        <v>0</v>
      </c>
      <c r="D28" s="143">
        <v>2004</v>
      </c>
      <c r="E28" s="143">
        <f>Taxi销量预计!E28</f>
        <v>88</v>
      </c>
      <c r="F28" s="143">
        <f>Taxi销量预计!F28</f>
        <v>14.991610033623274</v>
      </c>
      <c r="G28" s="151">
        <f>[1]悲观预测L输入!M8</f>
        <v>0</v>
      </c>
      <c r="H28" s="143">
        <f t="shared" si="1"/>
        <v>0</v>
      </c>
      <c r="I28" s="143">
        <f t="shared" ref="I28:I36" si="3">(H27*$C$4+H26*$C$5+H25*$C$6+H24*$C$7+H23*$C$8+H22*$C$9+H21*$C$10+H20*$C$11+H19*$C$12+H18*$C$13+H17*$C$14+H16*$C$15+H15*$C$16+H14*$C$17+H13*$C$18+H12*$C$19+H11*$C$20+H10*$C$21+H9*$C$22+H8*$C$23+H7*$C$24+H6*$C$25+H5*$C$26+H4*$C$27+H3*$C$28)</f>
        <v>0</v>
      </c>
      <c r="J28" s="152">
        <f t="shared" si="2"/>
        <v>0</v>
      </c>
    </row>
    <row r="29" spans="1:10" x14ac:dyDescent="0.3">
      <c r="D29" s="143">
        <v>2005</v>
      </c>
      <c r="E29" s="143">
        <f>Taxi销量预计!E29</f>
        <v>94</v>
      </c>
      <c r="F29" s="143">
        <f>Taxi销量预计!F29</f>
        <v>16.068538782189336</v>
      </c>
      <c r="G29" s="151">
        <f>[1]悲观预测L输入!M9</f>
        <v>0</v>
      </c>
      <c r="H29" s="143">
        <f t="shared" si="1"/>
        <v>0</v>
      </c>
      <c r="I29" s="143">
        <f t="shared" si="3"/>
        <v>0</v>
      </c>
      <c r="J29" s="152">
        <f t="shared" si="2"/>
        <v>0</v>
      </c>
    </row>
    <row r="30" spans="1:10" x14ac:dyDescent="0.3">
      <c r="A30" s="143" t="s">
        <v>1121</v>
      </c>
      <c r="D30" s="143">
        <v>2006</v>
      </c>
      <c r="E30" s="143">
        <f>Taxi销量预计!E30</f>
        <v>100</v>
      </c>
      <c r="F30" s="143">
        <f>Taxi销量预计!F30</f>
        <v>17.378035260797702</v>
      </c>
      <c r="G30" s="151">
        <f>[1]悲观预测L输入!M10</f>
        <v>0</v>
      </c>
      <c r="H30" s="143">
        <f t="shared" si="1"/>
        <v>0</v>
      </c>
      <c r="I30" s="143">
        <f t="shared" si="3"/>
        <v>0</v>
      </c>
      <c r="J30" s="152">
        <f t="shared" si="2"/>
        <v>0</v>
      </c>
    </row>
    <row r="31" spans="1:10" x14ac:dyDescent="0.3">
      <c r="D31" s="143">
        <v>2007</v>
      </c>
      <c r="E31" s="143">
        <f>Taxi销量预计!E31</f>
        <v>106</v>
      </c>
      <c r="F31" s="143">
        <f>Taxi销量预计!F31</f>
        <v>18.664483047662742</v>
      </c>
      <c r="G31" s="151">
        <f>[1]悲观预测L输入!M11</f>
        <v>0</v>
      </c>
      <c r="H31" s="143">
        <f t="shared" si="1"/>
        <v>0</v>
      </c>
      <c r="I31" s="143">
        <f t="shared" si="3"/>
        <v>0</v>
      </c>
      <c r="J31" s="152">
        <f t="shared" si="2"/>
        <v>0</v>
      </c>
    </row>
    <row r="32" spans="1:10" x14ac:dyDescent="0.3">
      <c r="D32" s="143">
        <v>2008</v>
      </c>
      <c r="E32" s="143">
        <f>Taxi销量预计!E32</f>
        <v>112</v>
      </c>
      <c r="F32" s="143">
        <f>Taxi销量预计!F32</f>
        <v>18.548752698548768</v>
      </c>
      <c r="G32" s="151">
        <f>[1]悲观预测L输入!M12</f>
        <v>0</v>
      </c>
      <c r="H32" s="143">
        <f t="shared" si="1"/>
        <v>0</v>
      </c>
      <c r="I32" s="143">
        <f t="shared" si="3"/>
        <v>0</v>
      </c>
      <c r="J32" s="152">
        <f t="shared" si="2"/>
        <v>0</v>
      </c>
    </row>
    <row r="33" spans="4:10" x14ac:dyDescent="0.3">
      <c r="D33" s="143">
        <v>2009</v>
      </c>
      <c r="E33" s="143">
        <f>Taxi销量预计!E33</f>
        <v>117</v>
      </c>
      <c r="F33" s="143">
        <f>Taxi销量预计!F33</f>
        <v>19.635553295562389</v>
      </c>
      <c r="G33" s="151">
        <f>[1]悲观预测L输入!M13</f>
        <v>0</v>
      </c>
      <c r="H33" s="143">
        <f t="shared" si="1"/>
        <v>0</v>
      </c>
      <c r="I33" s="143">
        <f t="shared" si="3"/>
        <v>0</v>
      </c>
      <c r="J33" s="152">
        <f t="shared" si="2"/>
        <v>0</v>
      </c>
    </row>
    <row r="34" spans="4:10" x14ac:dyDescent="0.3">
      <c r="D34" s="143">
        <v>2010</v>
      </c>
      <c r="E34" s="143">
        <f>Taxi销量预计!E34</f>
        <v>122.57</v>
      </c>
      <c r="F34" s="143">
        <f>Taxi销量预计!F34</f>
        <v>18.377944619513556</v>
      </c>
      <c r="G34" s="151">
        <f>[1]悲观预测L输入!M14</f>
        <v>0</v>
      </c>
      <c r="H34" s="143">
        <f t="shared" si="1"/>
        <v>0</v>
      </c>
      <c r="I34" s="143">
        <f t="shared" si="3"/>
        <v>0</v>
      </c>
      <c r="J34" s="152">
        <f t="shared" si="2"/>
        <v>0</v>
      </c>
    </row>
    <row r="35" spans="4:10" x14ac:dyDescent="0.3">
      <c r="D35" s="143">
        <v>2011</v>
      </c>
      <c r="E35" s="143">
        <f>Taxi销量预计!E35</f>
        <v>126.38</v>
      </c>
      <c r="F35" s="143">
        <f>Taxi销量预计!F35</f>
        <v>18.746949729584983</v>
      </c>
      <c r="G35" s="151">
        <f>[1]悲观预测L输入!M15</f>
        <v>0</v>
      </c>
      <c r="H35" s="143">
        <f t="shared" si="1"/>
        <v>0</v>
      </c>
      <c r="I35" s="143">
        <f t="shared" si="3"/>
        <v>0</v>
      </c>
      <c r="J35" s="152">
        <f>I35/E35</f>
        <v>0</v>
      </c>
    </row>
    <row r="36" spans="4:10" x14ac:dyDescent="0.3">
      <c r="D36" s="143">
        <v>2012</v>
      </c>
      <c r="E36" s="143">
        <f>Taxi销量预计!E36</f>
        <v>129.97</v>
      </c>
      <c r="F36" s="143">
        <f>Taxi销量预计!F36</f>
        <v>19.95180163181719</v>
      </c>
      <c r="G36" s="151">
        <f>[1]悲观预测L输入!M16</f>
        <v>0</v>
      </c>
      <c r="H36" s="143">
        <f t="shared" si="1"/>
        <v>0</v>
      </c>
      <c r="I36" s="143">
        <f t="shared" si="3"/>
        <v>0</v>
      </c>
      <c r="J36" s="152">
        <f t="shared" si="2"/>
        <v>0</v>
      </c>
    </row>
    <row r="37" spans="4:10" x14ac:dyDescent="0.3">
      <c r="D37" s="143">
        <v>2013</v>
      </c>
      <c r="E37" s="143">
        <f>Taxi销量预计!E37</f>
        <v>134</v>
      </c>
      <c r="F37" s="143">
        <f>Taxi销量预计!F37</f>
        <v>20.107333414244835</v>
      </c>
      <c r="G37" s="151">
        <f>[1]悲观预测L输入!M17</f>
        <v>0.01</v>
      </c>
      <c r="H37" s="143">
        <f t="shared" si="1"/>
        <v>0.20107333414244835</v>
      </c>
      <c r="I37" s="143">
        <f t="shared" ref="I37:I73" si="4">(H36*$C$4+H35*$C$5+H34*$C$6+H33*$C$7+H32*$C$8+H31*$C$9+H30*$C$10+H29*$C$11+H28*$C$12+H27*$C$13+H26*$C$14+H25*$C$15+H24*$C$16+H23*$C$17+H22*$C$18+H21*$C$19+H20*$C$20+H19*$C$21+H18*$C$22+H17*$C$23+H16*$C$24+H15*$C$25+H14*$C$26+H13*$C$27+H12*$C$28)+H37</f>
        <v>0.20107333414244835</v>
      </c>
      <c r="J37" s="152">
        <f t="shared" si="2"/>
        <v>1.5005472697197637E-3</v>
      </c>
    </row>
    <row r="38" spans="4:10" x14ac:dyDescent="0.3">
      <c r="D38" s="143">
        <v>2014</v>
      </c>
      <c r="E38" s="143">
        <f>Taxi销量预计!E38</f>
        <v>137.01</v>
      </c>
      <c r="F38" s="143">
        <f>Taxi销量预计!F38</f>
        <v>20.418704147424535</v>
      </c>
      <c r="G38" s="151">
        <f>[1]悲观预测L输入!M18</f>
        <v>0.02</v>
      </c>
      <c r="H38" s="143">
        <f t="shared" si="1"/>
        <v>0.4083740829484907</v>
      </c>
      <c r="I38" s="143">
        <f t="shared" si="4"/>
        <v>0.60944741698924954</v>
      </c>
      <c r="J38" s="152">
        <f t="shared" si="2"/>
        <v>4.4481966060086822E-3</v>
      </c>
    </row>
    <row r="39" spans="4:10" x14ac:dyDescent="0.3">
      <c r="D39" s="143">
        <v>2015</v>
      </c>
      <c r="E39" s="143">
        <f>Taxi销量预计!E39</f>
        <v>139.25</v>
      </c>
      <c r="F39" s="143">
        <f>Taxi销量预计!F39</f>
        <v>19.87702268110381</v>
      </c>
      <c r="G39" s="151">
        <f>[1]悲观预测L输入!M19</f>
        <v>0.05</v>
      </c>
      <c r="H39" s="143">
        <f t="shared" si="1"/>
        <v>0.99385113405519054</v>
      </c>
      <c r="I39" s="143">
        <f t="shared" si="4"/>
        <v>1.6032983426796479</v>
      </c>
      <c r="J39" s="152">
        <f t="shared" si="2"/>
        <v>1.1513812155688674E-2</v>
      </c>
    </row>
    <row r="40" spans="4:10" x14ac:dyDescent="0.3">
      <c r="D40" s="143">
        <v>2016</v>
      </c>
      <c r="E40" s="143">
        <f>Taxi销量预计!E40</f>
        <v>140.4</v>
      </c>
      <c r="F40" s="143">
        <f>Taxi销量预计!F40</f>
        <v>18.217998525643864</v>
      </c>
      <c r="G40" s="151">
        <f>[1]悲观预测L输入!M20</f>
        <v>0.1</v>
      </c>
      <c r="H40" s="143">
        <f t="shared" si="1"/>
        <v>1.8217998525643866</v>
      </c>
      <c r="I40" s="143">
        <f t="shared" si="4"/>
        <v>3.4250799670580623</v>
      </c>
      <c r="J40" s="152">
        <f t="shared" si="2"/>
        <v>2.439515646052751E-2</v>
      </c>
    </row>
    <row r="41" spans="4:10" x14ac:dyDescent="0.3">
      <c r="D41" s="143">
        <v>2017</v>
      </c>
      <c r="E41" s="143">
        <f>Taxi销量预计!E41</f>
        <v>139.58000000000001</v>
      </c>
      <c r="F41" s="143">
        <f>Taxi销量预计!F41</f>
        <v>18.228086110793086</v>
      </c>
      <c r="G41" s="151">
        <f>[1]悲观预测L输入!M21</f>
        <v>0.15</v>
      </c>
      <c r="H41" s="143">
        <f t="shared" si="1"/>
        <v>2.7342129166189628</v>
      </c>
      <c r="I41" s="143">
        <f t="shared" si="4"/>
        <v>6.1588476412304161</v>
      </c>
      <c r="J41" s="152">
        <f t="shared" si="2"/>
        <v>4.4124141289800939E-2</v>
      </c>
    </row>
    <row r="42" spans="4:10" x14ac:dyDescent="0.3">
      <c r="D42" s="143">
        <v>2018</v>
      </c>
      <c r="E42" s="143">
        <f>Taxi销量预计!E42</f>
        <v>138.88999999999999</v>
      </c>
      <c r="F42" s="143">
        <f>Taxi销量预计!F42</f>
        <v>18.833898932053273</v>
      </c>
      <c r="G42" s="151">
        <f>[1]悲观预测L输入!M22</f>
        <v>0.2</v>
      </c>
      <c r="H42" s="143">
        <f t="shared" si="1"/>
        <v>3.7667797864106549</v>
      </c>
      <c r="I42" s="143">
        <f t="shared" si="4"/>
        <v>9.9202303578000883</v>
      </c>
      <c r="J42" s="152">
        <f t="shared" si="2"/>
        <v>7.1425087175463239E-2</v>
      </c>
    </row>
    <row r="43" spans="4:10" x14ac:dyDescent="0.3">
      <c r="D43" s="143">
        <v>2019</v>
      </c>
      <c r="E43" s="143">
        <f>Taxi销量预计!E43</f>
        <v>138.88999999999999</v>
      </c>
      <c r="F43" s="143">
        <f>Taxi销量预计!F43</f>
        <v>19.536141500013102</v>
      </c>
      <c r="G43" s="151">
        <f>[1]悲观预测L输入!M23</f>
        <v>0.25</v>
      </c>
      <c r="H43" s="143">
        <f t="shared" si="1"/>
        <v>4.8840353750032754</v>
      </c>
      <c r="I43" s="143">
        <f t="shared" si="4"/>
        <v>14.764187641466091</v>
      </c>
      <c r="J43" s="152">
        <f t="shared" si="2"/>
        <v>0.106301300608151</v>
      </c>
    </row>
    <row r="44" spans="4:10" s="145" customFormat="1" x14ac:dyDescent="0.3">
      <c r="D44" s="145">
        <v>2020</v>
      </c>
      <c r="E44" s="145">
        <f>Taxi销量预计!E44</f>
        <v>138.88999999999999</v>
      </c>
      <c r="F44" s="145">
        <f>Taxi销量预计!F44</f>
        <v>20.06994423956381</v>
      </c>
      <c r="G44" s="151">
        <f>[1]悲观预测L输入!M24</f>
        <v>0.3</v>
      </c>
      <c r="H44" s="145">
        <f t="shared" si="1"/>
        <v>6.0209832718691425</v>
      </c>
      <c r="I44" s="143">
        <f t="shared" si="4"/>
        <v>20.607200526000678</v>
      </c>
      <c r="J44" s="154">
        <f t="shared" si="2"/>
        <v>0.14837065682195033</v>
      </c>
    </row>
    <row r="45" spans="4:10" x14ac:dyDescent="0.3">
      <c r="D45" s="143">
        <v>2021</v>
      </c>
      <c r="E45" s="143">
        <f>Taxi销量预计!E45</f>
        <v>138.88999999999999</v>
      </c>
      <c r="F45" s="143">
        <f>Taxi销量预计!F45</f>
        <v>20.170945934494213</v>
      </c>
      <c r="G45" s="151">
        <f>[1]悲观预测L输入!M25</f>
        <v>0.35</v>
      </c>
      <c r="H45" s="143">
        <f t="shared" si="1"/>
        <v>7.0598310770729737</v>
      </c>
      <c r="I45" s="143">
        <f t="shared" si="4"/>
        <v>27.217163775947416</v>
      </c>
      <c r="J45" s="152">
        <f t="shared" si="2"/>
        <v>0.19596201149072948</v>
      </c>
    </row>
    <row r="46" spans="4:10" x14ac:dyDescent="0.3">
      <c r="D46" s="143">
        <v>2022</v>
      </c>
      <c r="E46" s="143">
        <f>Taxi销量预计!E46</f>
        <v>138.88999999999999</v>
      </c>
      <c r="F46" s="143">
        <f>Taxi销量预计!F46</f>
        <v>19.795744548380824</v>
      </c>
      <c r="G46" s="151">
        <f>[1]悲观预测L输入!M26</f>
        <v>0.41</v>
      </c>
      <c r="H46" s="143">
        <f t="shared" si="1"/>
        <v>8.1162552648361377</v>
      </c>
      <c r="I46" s="143">
        <f t="shared" si="4"/>
        <v>34.394310296694535</v>
      </c>
      <c r="J46" s="152">
        <f t="shared" si="2"/>
        <v>0.24763705303977634</v>
      </c>
    </row>
    <row r="47" spans="4:10" x14ac:dyDescent="0.3">
      <c r="D47" s="143">
        <v>2023</v>
      </c>
      <c r="E47" s="143">
        <f>Taxi销量预计!E47</f>
        <v>138.88999999999999</v>
      </c>
      <c r="F47" s="143">
        <f>Taxi销量预计!F47</f>
        <v>18.853354976547266</v>
      </c>
      <c r="G47" s="151">
        <f>[1]悲观预测L输入!M27</f>
        <v>0.47</v>
      </c>
      <c r="H47" s="143">
        <f t="shared" si="1"/>
        <v>8.8610768389772137</v>
      </c>
      <c r="I47" s="143">
        <f t="shared" si="4"/>
        <v>41.565168739893444</v>
      </c>
      <c r="J47" s="152">
        <f t="shared" si="2"/>
        <v>0.29926682079266648</v>
      </c>
    </row>
    <row r="48" spans="4:10" x14ac:dyDescent="0.3">
      <c r="D48" s="143">
        <v>2024</v>
      </c>
      <c r="E48" s="143">
        <f>Taxi销量预计!E48</f>
        <v>138.88999999999999</v>
      </c>
      <c r="F48" s="143">
        <f>Taxi销量预计!F48</f>
        <v>18.36573324305634</v>
      </c>
      <c r="G48" s="151">
        <f>[1]悲观预测L输入!M28</f>
        <v>0.54</v>
      </c>
      <c r="H48" s="143">
        <f t="shared" si="1"/>
        <v>9.9174959512504248</v>
      </c>
      <c r="I48" s="143">
        <f t="shared" si="4"/>
        <v>48.892013599641977</v>
      </c>
      <c r="J48" s="152">
        <f t="shared" si="2"/>
        <v>0.35201968175996817</v>
      </c>
    </row>
    <row r="49" spans="4:10" x14ac:dyDescent="0.3">
      <c r="D49" s="143">
        <v>2025</v>
      </c>
      <c r="E49" s="143">
        <f>Taxi销量预计!E49</f>
        <v>138.88999999999999</v>
      </c>
      <c r="F49" s="143">
        <f>Taxi销量预计!F49</f>
        <v>18.74181895889383</v>
      </c>
      <c r="G49" s="151">
        <f>[1]悲观预测L输入!M29</f>
        <v>0.62</v>
      </c>
      <c r="H49" s="143">
        <f t="shared" si="1"/>
        <v>11.619927754514174</v>
      </c>
      <c r="I49" s="143">
        <f t="shared" si="4"/>
        <v>56.919551925045454</v>
      </c>
      <c r="J49" s="152">
        <f t="shared" si="2"/>
        <v>0.40981749532036477</v>
      </c>
    </row>
    <row r="50" spans="4:10" x14ac:dyDescent="0.3">
      <c r="D50" s="143">
        <v>2026</v>
      </c>
      <c r="E50" s="143">
        <f>Taxi销量预计!E50</f>
        <v>138.88999999999999</v>
      </c>
      <c r="F50" s="143">
        <f>Taxi销量预计!F50</f>
        <v>19.361001557845881</v>
      </c>
      <c r="G50" s="151">
        <f>[1]悲观预测L输入!M30</f>
        <v>0.7</v>
      </c>
      <c r="H50" s="143">
        <f t="shared" si="1"/>
        <v>13.552701090492116</v>
      </c>
      <c r="I50" s="143">
        <f t="shared" si="4"/>
        <v>65.794405185776782</v>
      </c>
      <c r="J50" s="152">
        <f t="shared" si="2"/>
        <v>0.47371592761017201</v>
      </c>
    </row>
    <row r="51" spans="4:10" x14ac:dyDescent="0.3">
      <c r="D51" s="143">
        <v>2027</v>
      </c>
      <c r="E51" s="143">
        <f>Taxi销量预计!E51</f>
        <v>138.88999999999999</v>
      </c>
      <c r="F51" s="143">
        <f>Taxi销量预计!F51</f>
        <v>19.870191825458335</v>
      </c>
      <c r="G51" s="151">
        <f>[1]悲观预测L输入!M31</f>
        <v>0.77</v>
      </c>
      <c r="H51" s="143">
        <f t="shared" si="1"/>
        <v>15.300047705602918</v>
      </c>
      <c r="I51" s="143">
        <f t="shared" si="4"/>
        <v>75.304648493591188</v>
      </c>
      <c r="J51" s="152">
        <f t="shared" si="2"/>
        <v>0.54218913164080351</v>
      </c>
    </row>
    <row r="52" spans="4:10" x14ac:dyDescent="0.3">
      <c r="D52" s="143">
        <v>2028</v>
      </c>
      <c r="E52" s="143">
        <f>Taxi销量预计!E52</f>
        <v>138.88999999999999</v>
      </c>
      <c r="F52" s="143">
        <f>Taxi销量预计!F52</f>
        <v>20.039979319843113</v>
      </c>
      <c r="G52" s="151">
        <f>[1]悲观预测L输入!M32</f>
        <v>0.83</v>
      </c>
      <c r="H52" s="143">
        <f t="shared" si="1"/>
        <v>16.633182835469782</v>
      </c>
      <c r="I52" s="143">
        <f t="shared" si="4"/>
        <v>85.077281552236769</v>
      </c>
      <c r="J52" s="152">
        <f t="shared" si="2"/>
        <v>0.61255152676389069</v>
      </c>
    </row>
    <row r="53" spans="4:10" x14ac:dyDescent="0.3">
      <c r="D53" s="143">
        <v>2029</v>
      </c>
      <c r="E53" s="143">
        <f>Taxi销量预计!E53</f>
        <v>138.88999999999999</v>
      </c>
      <c r="F53" s="143">
        <f>Taxi销量预计!F53</f>
        <v>19.76344818787436</v>
      </c>
      <c r="G53" s="151">
        <f>[1]悲观预测L输入!M33</f>
        <v>0.88</v>
      </c>
      <c r="H53" s="143">
        <f t="shared" si="1"/>
        <v>17.391834405329437</v>
      </c>
      <c r="I53" s="143">
        <f t="shared" si="4"/>
        <v>94.600578836331479</v>
      </c>
      <c r="J53" s="152">
        <f t="shared" si="2"/>
        <v>0.68111871867183738</v>
      </c>
    </row>
    <row r="54" spans="4:10" x14ac:dyDescent="0.3">
      <c r="D54" s="143">
        <v>2030</v>
      </c>
      <c r="E54" s="143">
        <f>Taxi销量预计!E54</f>
        <v>138.88999999999999</v>
      </c>
      <c r="F54" s="143">
        <f>Taxi销量预计!F54</f>
        <v>19.133702436028798</v>
      </c>
      <c r="G54" s="151">
        <f>[1]悲观预测L输入!M34</f>
        <v>0.92</v>
      </c>
      <c r="H54" s="143">
        <f t="shared" si="1"/>
        <v>17.603006241146495</v>
      </c>
      <c r="I54" s="143">
        <f t="shared" si="4"/>
        <v>103.40736083501164</v>
      </c>
      <c r="J54" s="152">
        <f t="shared" si="2"/>
        <v>0.74452704179574958</v>
      </c>
    </row>
    <row r="55" spans="4:10" x14ac:dyDescent="0.3">
      <c r="D55" s="143">
        <v>2031</v>
      </c>
      <c r="E55" s="143">
        <f>Taxi销量预计!E55</f>
        <v>138.88999999999999</v>
      </c>
      <c r="F55" s="143">
        <f>Taxi销量预计!F55</f>
        <v>18.63659318625615</v>
      </c>
      <c r="G55" s="151">
        <f>[1]悲观预测L输入!M35</f>
        <v>0.95</v>
      </c>
      <c r="H55" s="143">
        <f t="shared" si="1"/>
        <v>17.704763526943342</v>
      </c>
      <c r="I55" s="143">
        <f t="shared" si="4"/>
        <v>111.25658713924982</v>
      </c>
      <c r="J55" s="152">
        <f t="shared" si="2"/>
        <v>0.80104101907444614</v>
      </c>
    </row>
    <row r="56" spans="4:10" x14ac:dyDescent="0.3">
      <c r="D56" s="143">
        <v>2032</v>
      </c>
      <c r="E56" s="143">
        <f>Taxi销量预计!E56</f>
        <v>138.88999999999999</v>
      </c>
      <c r="F56" s="143">
        <f>Taxi销量预计!F56</f>
        <v>18.72634309050656</v>
      </c>
      <c r="G56" s="151">
        <f>[1]悲观预测L输入!M36</f>
        <v>0.97</v>
      </c>
      <c r="H56" s="143">
        <f t="shared" si="1"/>
        <v>18.164552797791362</v>
      </c>
      <c r="I56" s="143">
        <f t="shared" si="4"/>
        <v>118.07171108602707</v>
      </c>
      <c r="J56" s="152">
        <f t="shared" si="2"/>
        <v>0.85010951894324338</v>
      </c>
    </row>
    <row r="57" spans="4:10" x14ac:dyDescent="0.3">
      <c r="D57" s="143">
        <v>2033</v>
      </c>
      <c r="E57" s="143">
        <f>Taxi销量预计!E57</f>
        <v>138.88999999999999</v>
      </c>
      <c r="F57" s="143">
        <f>Taxi销量预计!F57</f>
        <v>19.21718905486351</v>
      </c>
      <c r="G57" s="151">
        <f>[1]悲观预测L输入!M37</f>
        <v>0.98</v>
      </c>
      <c r="H57" s="143">
        <f t="shared" si="1"/>
        <v>18.832845273766239</v>
      </c>
      <c r="I57" s="143">
        <f t="shared" si="4"/>
        <v>123.75793133540742</v>
      </c>
      <c r="J57" s="152">
        <f t="shared" si="2"/>
        <v>0.89104997721511581</v>
      </c>
    </row>
    <row r="58" spans="4:10" x14ac:dyDescent="0.3">
      <c r="D58" s="143">
        <v>2034</v>
      </c>
      <c r="E58" s="143">
        <f>Taxi销量预计!E58</f>
        <v>138.88999999999999</v>
      </c>
      <c r="F58" s="143">
        <f>Taxi销量预计!F58</f>
        <v>19.695170760142545</v>
      </c>
      <c r="G58" s="151">
        <f>[1]悲观预测L输入!M38</f>
        <v>0.99</v>
      </c>
      <c r="H58" s="143">
        <f t="shared" si="1"/>
        <v>19.498219052541121</v>
      </c>
      <c r="I58" s="143">
        <f t="shared" si="4"/>
        <v>128.3815708491222</v>
      </c>
      <c r="J58" s="152">
        <f t="shared" si="2"/>
        <v>0.92433991539435678</v>
      </c>
    </row>
    <row r="59" spans="4:10" x14ac:dyDescent="0.3">
      <c r="D59" s="143">
        <v>2035</v>
      </c>
      <c r="E59" s="143">
        <f>Taxi销量预计!E59</f>
        <v>138.88999999999999</v>
      </c>
      <c r="F59" s="143">
        <f>Taxi销量预计!F59</f>
        <v>19.908147464594464</v>
      </c>
      <c r="G59" s="151">
        <f>[1]悲观预测L输入!M39</f>
        <v>1</v>
      </c>
      <c r="H59" s="143">
        <f t="shared" si="1"/>
        <v>19.908147464594464</v>
      </c>
      <c r="I59" s="143">
        <f t="shared" si="4"/>
        <v>132.03707093562954</v>
      </c>
      <c r="J59" s="152">
        <f t="shared" si="2"/>
        <v>0.9506593054620891</v>
      </c>
    </row>
    <row r="60" spans="4:10" x14ac:dyDescent="0.3">
      <c r="D60" s="143">
        <v>2036</v>
      </c>
      <c r="E60" s="143">
        <f>Taxi销量预计!E60</f>
        <v>138.88999999999999</v>
      </c>
      <c r="F60" s="143">
        <f>Taxi销量预计!F60</f>
        <v>19.74551901016801</v>
      </c>
      <c r="G60" s="151">
        <f>[1]悲观预测L输入!M40</f>
        <v>1</v>
      </c>
      <c r="H60" s="143">
        <f t="shared" si="1"/>
        <v>19.74551901016801</v>
      </c>
      <c r="I60" s="143">
        <f t="shared" si="4"/>
        <v>134.64823876895881</v>
      </c>
      <c r="J60" s="152">
        <f t="shared" si="2"/>
        <v>0.96945956345999584</v>
      </c>
    </row>
    <row r="61" spans="4:10" x14ac:dyDescent="0.3">
      <c r="D61" s="143">
        <v>2037</v>
      </c>
      <c r="E61" s="143">
        <f>Taxi销量预计!E61</f>
        <v>138.88999999999999</v>
      </c>
      <c r="F61" s="143">
        <f>Taxi销量预计!F61</f>
        <v>19.288904471630303</v>
      </c>
      <c r="G61" s="151">
        <f>[1]悲观预测L输入!M41</f>
        <v>1</v>
      </c>
      <c r="H61" s="143">
        <f t="shared" si="1"/>
        <v>19.288904471630303</v>
      </c>
      <c r="I61" s="143">
        <f t="shared" si="4"/>
        <v>136.39192280794435</v>
      </c>
      <c r="J61" s="152">
        <f t="shared" si="2"/>
        <v>0.98201398810529461</v>
      </c>
    </row>
    <row r="62" spans="4:10" x14ac:dyDescent="0.3">
      <c r="D62" s="143">
        <v>2038</v>
      </c>
      <c r="E62" s="143">
        <f>Taxi销量预计!E62</f>
        <v>138.88999999999999</v>
      </c>
      <c r="F62" s="143">
        <f>Taxi销量预计!F62</f>
        <v>18.855693706757705</v>
      </c>
      <c r="G62" s="151">
        <f>[1]悲观预测L输入!M42</f>
        <v>1</v>
      </c>
      <c r="H62" s="143">
        <f t="shared" si="1"/>
        <v>18.855693706757705</v>
      </c>
      <c r="I62" s="143">
        <f t="shared" si="4"/>
        <v>137.48820708530513</v>
      </c>
      <c r="J62" s="152">
        <f t="shared" si="2"/>
        <v>0.98990717175682297</v>
      </c>
    </row>
    <row r="63" spans="4:10" x14ac:dyDescent="0.3">
      <c r="D63" s="143">
        <v>2039</v>
      </c>
      <c r="E63" s="143">
        <f>Taxi销量预计!E63</f>
        <v>138.88999999999999</v>
      </c>
      <c r="F63" s="143">
        <f>Taxi销量预计!F63</f>
        <v>18.794154971132599</v>
      </c>
      <c r="G63" s="151">
        <f>[1]悲观预测L输入!M43</f>
        <v>1</v>
      </c>
      <c r="H63" s="143">
        <f t="shared" si="1"/>
        <v>18.794154971132599</v>
      </c>
      <c r="I63" s="143">
        <f t="shared" si="4"/>
        <v>138.1591681231792</v>
      </c>
      <c r="J63" s="152">
        <f t="shared" si="2"/>
        <v>0.99473805258246972</v>
      </c>
    </row>
    <row r="64" spans="4:10" x14ac:dyDescent="0.3">
      <c r="D64" s="143">
        <v>2040</v>
      </c>
      <c r="E64" s="143">
        <f>Taxi销量预计!E64</f>
        <v>138.88999999999999</v>
      </c>
      <c r="F64" s="143">
        <f>Taxi销量预计!F64</f>
        <v>19.12038496732761</v>
      </c>
      <c r="G64" s="151">
        <f>[1]悲观预测L输入!M44</f>
        <v>1</v>
      </c>
      <c r="H64" s="143">
        <f t="shared" si="1"/>
        <v>19.12038496732761</v>
      </c>
      <c r="I64" s="143">
        <f t="shared" si="4"/>
        <v>138.57737808415146</v>
      </c>
      <c r="J64" s="152">
        <f t="shared" si="2"/>
        <v>0.99774914021276895</v>
      </c>
    </row>
    <row r="65" spans="4:10" x14ac:dyDescent="0.3">
      <c r="D65" s="143">
        <v>2041</v>
      </c>
      <c r="E65" s="143">
        <f>Taxi销量预计!E65</f>
        <v>138.88999999999999</v>
      </c>
      <c r="F65" s="143">
        <f>Taxi销量预计!F65</f>
        <v>19.543687257863127</v>
      </c>
      <c r="G65" s="151">
        <f>[1]悲观预测L输入!M45</f>
        <v>1</v>
      </c>
      <c r="H65" s="143">
        <f t="shared" si="1"/>
        <v>19.543687257863127</v>
      </c>
      <c r="I65" s="143">
        <f t="shared" si="4"/>
        <v>138.81255601549566</v>
      </c>
      <c r="J65" s="152">
        <f t="shared" si="2"/>
        <v>0.99944240777230664</v>
      </c>
    </row>
    <row r="66" spans="4:10" x14ac:dyDescent="0.3">
      <c r="D66" s="143">
        <v>2042</v>
      </c>
      <c r="E66" s="143">
        <f>Taxi销量预计!E66</f>
        <v>138.88999999999999</v>
      </c>
      <c r="F66" s="143">
        <f>Taxi销量预计!F66</f>
        <v>19.784270502583837</v>
      </c>
      <c r="G66" s="151">
        <f>[1]悲观预测L输入!M46</f>
        <v>1</v>
      </c>
      <c r="H66" s="143">
        <f t="shared" si="1"/>
        <v>19.784270502583837</v>
      </c>
      <c r="I66" s="143">
        <f t="shared" si="4"/>
        <v>138.88744318650026</v>
      </c>
      <c r="J66" s="152">
        <f t="shared" si="2"/>
        <v>0.99998159109007323</v>
      </c>
    </row>
    <row r="67" spans="4:10" x14ac:dyDescent="0.3">
      <c r="D67" s="143">
        <v>2043</v>
      </c>
      <c r="E67" s="143">
        <f>Taxi销量预计!E67</f>
        <v>138.88999999999999</v>
      </c>
      <c r="F67" s="143">
        <f>Taxi销量预计!F67</f>
        <v>19.715371957207566</v>
      </c>
      <c r="G67" s="151">
        <f>[1]悲观预测L输入!M47</f>
        <v>1</v>
      </c>
      <c r="H67" s="143">
        <f t="shared" si="1"/>
        <v>19.715371957207566</v>
      </c>
      <c r="I67" s="143">
        <f t="shared" si="4"/>
        <v>138.88999997477029</v>
      </c>
      <c r="J67" s="152">
        <f t="shared" si="2"/>
        <v>0.99999999981834764</v>
      </c>
    </row>
    <row r="68" spans="4:10" x14ac:dyDescent="0.3">
      <c r="D68" s="143">
        <v>2044</v>
      </c>
      <c r="E68" s="143">
        <f>Taxi销量预计!E68</f>
        <v>138.88999999999999</v>
      </c>
      <c r="F68" s="143">
        <f>Taxi销量预计!F68</f>
        <v>19.385603904087162</v>
      </c>
      <c r="G68" s="151">
        <f>[1]悲观预测L输入!M48</f>
        <v>1</v>
      </c>
      <c r="H68" s="143">
        <f t="shared" ref="H68:H74" si="5">G68*F68</f>
        <v>19.385603904087162</v>
      </c>
      <c r="I68" s="143">
        <f t="shared" si="4"/>
        <v>138.88999999999999</v>
      </c>
      <c r="J68" s="152">
        <f t="shared" si="2"/>
        <v>1</v>
      </c>
    </row>
    <row r="69" spans="4:10" x14ac:dyDescent="0.3">
      <c r="D69" s="143">
        <v>2045</v>
      </c>
      <c r="E69" s="143">
        <f>Taxi销量预计!E69</f>
        <v>138.88999999999999</v>
      </c>
      <c r="F69" s="143">
        <f>Taxi销量预计!F69</f>
        <v>19.019550642540111</v>
      </c>
      <c r="G69" s="151">
        <f>[1]悲观预测L输入!M49</f>
        <v>1</v>
      </c>
      <c r="H69" s="143">
        <f t="shared" si="5"/>
        <v>19.019550642540111</v>
      </c>
      <c r="I69" s="143">
        <f t="shared" si="4"/>
        <v>138.88999999999999</v>
      </c>
      <c r="J69" s="152">
        <f t="shared" si="2"/>
        <v>1</v>
      </c>
    </row>
    <row r="70" spans="4:10" x14ac:dyDescent="0.3">
      <c r="D70" s="143">
        <v>2046</v>
      </c>
      <c r="E70" s="143">
        <f>Taxi销量预计!E70</f>
        <v>138.88999999999999</v>
      </c>
      <c r="F70" s="143">
        <f>Taxi销量预计!F70</f>
        <v>18.887931986412369</v>
      </c>
      <c r="G70" s="151">
        <f>[1]悲观预测L输入!M50</f>
        <v>1</v>
      </c>
      <c r="H70" s="143">
        <f t="shared" si="5"/>
        <v>18.887931986412369</v>
      </c>
      <c r="I70" s="143">
        <f t="shared" si="4"/>
        <v>138.88999999999999</v>
      </c>
      <c r="J70" s="152">
        <f t="shared" si="2"/>
        <v>1</v>
      </c>
    </row>
    <row r="71" spans="4:10" x14ac:dyDescent="0.3">
      <c r="D71" s="143">
        <v>2047</v>
      </c>
      <c r="E71" s="143">
        <f>Taxi销量预计!E71</f>
        <v>138.88999999999999</v>
      </c>
      <c r="F71" s="143">
        <f>Taxi销量预计!F71</f>
        <v>19.077821167557659</v>
      </c>
      <c r="G71" s="151">
        <f>[1]悲观预测L输入!M51</f>
        <v>1</v>
      </c>
      <c r="H71" s="143">
        <f t="shared" si="5"/>
        <v>19.077821167557659</v>
      </c>
      <c r="I71" s="143">
        <f t="shared" si="4"/>
        <v>138.88999999999999</v>
      </c>
      <c r="J71" s="152">
        <f t="shared" si="2"/>
        <v>1</v>
      </c>
    </row>
    <row r="72" spans="4:10" x14ac:dyDescent="0.3">
      <c r="D72" s="143">
        <v>2048</v>
      </c>
      <c r="E72" s="143">
        <f>Taxi销量预计!E72</f>
        <v>138.88999999999999</v>
      </c>
      <c r="F72" s="143">
        <f>Taxi销量预计!F72</f>
        <v>19.421644839678379</v>
      </c>
      <c r="G72" s="151">
        <f>[1]悲观预测L输入!M52</f>
        <v>1</v>
      </c>
      <c r="H72" s="143">
        <f t="shared" si="5"/>
        <v>19.421644839678379</v>
      </c>
      <c r="I72" s="143">
        <f t="shared" si="4"/>
        <v>138.88999999999999</v>
      </c>
      <c r="J72" s="152">
        <f t="shared" si="2"/>
        <v>1</v>
      </c>
    </row>
    <row r="73" spans="4:10" x14ac:dyDescent="0.3">
      <c r="D73" s="143">
        <v>2049</v>
      </c>
      <c r="E73" s="143">
        <f>Taxi销量预计!E73</f>
        <v>138.88999999999999</v>
      </c>
      <c r="F73" s="143">
        <f>Taxi销量预计!F73</f>
        <v>19.669889357896665</v>
      </c>
      <c r="G73" s="151">
        <f>[1]悲观预测L输入!M53</f>
        <v>1</v>
      </c>
      <c r="H73" s="143">
        <f t="shared" si="5"/>
        <v>19.669889357896665</v>
      </c>
      <c r="I73" s="143">
        <f t="shared" si="4"/>
        <v>138.88999999999999</v>
      </c>
      <c r="J73" s="152">
        <f t="shared" si="2"/>
        <v>1</v>
      </c>
    </row>
    <row r="74" spans="4:10" x14ac:dyDescent="0.3">
      <c r="D74" s="143">
        <v>2050</v>
      </c>
      <c r="E74" s="143">
        <f>Taxi销量预计!E74</f>
        <v>138.88999999999999</v>
      </c>
      <c r="F74" s="143">
        <f>F73</f>
        <v>19.669889357896665</v>
      </c>
      <c r="G74" s="151">
        <f>[1]悲观预测L输入!M54</f>
        <v>1</v>
      </c>
      <c r="H74" s="143">
        <f t="shared" si="5"/>
        <v>19.669889357896665</v>
      </c>
      <c r="I74" s="143">
        <f>(H73*$C$4+H72*$C$5+H71*$C$6+H70*$C$7+H69*$C$8+H68*$C$9+H67*$C$10+H66*$C$11+H65*$C$12+H64*$C$13+H63*$C$14+H62*$C$15+H61*$C$16+H60*$C$17+H59*$C$18+H58*$C$19+H57*$C$20+H56*$C$21+H55*$C$22+H54*$C$23+H53*$C$24+H52*$C$25+H51*$C$26+H50*$C$27+H49*$C$28)+H74</f>
        <v>138.88676353418822</v>
      </c>
      <c r="J74" s="152">
        <f t="shared" si="2"/>
        <v>0.99997669763257424</v>
      </c>
    </row>
  </sheetData>
  <phoneticPr fontId="3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92806D-219D-4061-938F-DD6B187FEE86}">
  <sheetPr>
    <tabColor rgb="FFFFFF00"/>
  </sheetPr>
  <dimension ref="A1:J74"/>
  <sheetViews>
    <sheetView workbookViewId="0">
      <selection activeCell="G68" sqref="G68"/>
    </sheetView>
  </sheetViews>
  <sheetFormatPr defaultColWidth="9" defaultRowHeight="13.5" x14ac:dyDescent="0.3"/>
  <cols>
    <col min="1" max="1" width="9" style="143"/>
    <col min="2" max="2" width="5.265625" style="143" bestFit="1" customWidth="1"/>
    <col min="3" max="3" width="12.73046875" style="143" bestFit="1" customWidth="1"/>
    <col min="4" max="4" width="9" style="143"/>
    <col min="5" max="6" width="12.73046875" style="143" bestFit="1" customWidth="1"/>
    <col min="7" max="7" width="15.1328125" style="151" bestFit="1" customWidth="1"/>
    <col min="8" max="8" width="19.265625" style="143" bestFit="1" customWidth="1"/>
    <col min="9" max="9" width="21.3984375" style="143" bestFit="1" customWidth="1"/>
    <col min="10" max="10" width="17.265625" style="152" bestFit="1" customWidth="1"/>
    <col min="11" max="12" width="12.73046875" style="143" customWidth="1"/>
    <col min="13" max="16384" width="9" style="143"/>
  </cols>
  <sheetData>
    <row r="1" spans="2:10" x14ac:dyDescent="0.3">
      <c r="E1" s="143" t="s">
        <v>1123</v>
      </c>
      <c r="F1" s="143" t="s">
        <v>1124</v>
      </c>
      <c r="G1" s="151" t="s">
        <v>1125</v>
      </c>
      <c r="H1" s="143" t="s">
        <v>1126</v>
      </c>
      <c r="I1" s="143" t="s">
        <v>1127</v>
      </c>
      <c r="J1" s="152" t="s">
        <v>1128</v>
      </c>
    </row>
    <row r="2" spans="2:10" x14ac:dyDescent="0.3">
      <c r="B2" s="143" t="s">
        <v>1075</v>
      </c>
      <c r="C2" s="143" t="s">
        <v>1120</v>
      </c>
      <c r="D2" s="143">
        <v>1978</v>
      </c>
      <c r="E2" s="143">
        <f>Taxi销量预计!E2</f>
        <v>1</v>
      </c>
      <c r="F2" s="143">
        <f>Taxi销量预计!F2</f>
        <v>2</v>
      </c>
      <c r="G2" s="151">
        <v>0</v>
      </c>
      <c r="H2" s="143">
        <v>0</v>
      </c>
      <c r="I2" s="143">
        <v>0</v>
      </c>
    </row>
    <row r="3" spans="2:10" x14ac:dyDescent="0.3">
      <c r="B3" s="143">
        <v>0</v>
      </c>
      <c r="C3" s="155">
        <f t="shared" ref="C3" si="0">EXP(-POWER(B3/14,4))</f>
        <v>1</v>
      </c>
      <c r="D3" s="143">
        <v>1979</v>
      </c>
      <c r="E3" s="143">
        <f>Taxi销量预计!E3</f>
        <v>2</v>
      </c>
      <c r="F3" s="143">
        <f>Taxi销量预计!F3</f>
        <v>1.0000000010114667</v>
      </c>
      <c r="G3" s="151">
        <v>0</v>
      </c>
      <c r="H3" s="143">
        <v>0</v>
      </c>
      <c r="I3" s="143">
        <v>0</v>
      </c>
    </row>
    <row r="4" spans="2:10" x14ac:dyDescent="0.3">
      <c r="B4" s="143">
        <v>1</v>
      </c>
      <c r="C4" s="155">
        <f>Taxi销量预计!C4</f>
        <v>0.99999999949426666</v>
      </c>
      <c r="D4" s="143">
        <v>1980</v>
      </c>
      <c r="E4" s="143">
        <f>Taxi销量预计!E4</f>
        <v>3</v>
      </c>
      <c r="F4" s="143">
        <f>Taxi销量预计!F4</f>
        <v>1.0000020709768345</v>
      </c>
      <c r="G4" s="151">
        <v>0</v>
      </c>
      <c r="H4" s="143">
        <f t="shared" ref="H4:H67" si="1">G4*F4</f>
        <v>0</v>
      </c>
      <c r="I4" s="143">
        <v>0</v>
      </c>
    </row>
    <row r="5" spans="2:10" x14ac:dyDescent="0.3">
      <c r="B5" s="143">
        <v>2</v>
      </c>
      <c r="C5" s="155">
        <f>Taxi销量预计!C5</f>
        <v>0.99999896425871615</v>
      </c>
      <c r="D5" s="143">
        <v>1981</v>
      </c>
      <c r="E5" s="143">
        <f>Taxi销量预计!E5</f>
        <v>4</v>
      </c>
      <c r="F5" s="143">
        <f>Taxi销量预计!F5</f>
        <v>1.0001781345103118</v>
      </c>
      <c r="G5" s="151">
        <v>0</v>
      </c>
      <c r="H5" s="143">
        <f t="shared" si="1"/>
        <v>0</v>
      </c>
      <c r="I5" s="143">
        <v>0</v>
      </c>
    </row>
    <row r="6" spans="2:10" x14ac:dyDescent="0.3">
      <c r="B6" s="143">
        <v>3</v>
      </c>
      <c r="C6" s="155">
        <f>Taxi销量预计!C6</f>
        <v>0.99991041487420307</v>
      </c>
      <c r="D6" s="143">
        <v>1982</v>
      </c>
      <c r="E6" s="143">
        <f>Taxi销量预计!E6</f>
        <v>5</v>
      </c>
      <c r="F6" s="143">
        <f>Taxi销量预计!F6</f>
        <v>1.0041483170657219</v>
      </c>
      <c r="G6" s="151">
        <v>0</v>
      </c>
      <c r="H6" s="143">
        <f t="shared" si="1"/>
        <v>0</v>
      </c>
      <c r="I6" s="143">
        <v>0</v>
      </c>
    </row>
    <row r="7" spans="2:10" x14ac:dyDescent="0.3">
      <c r="B7" s="143">
        <v>4</v>
      </c>
      <c r="C7" s="155">
        <f>Taxi销量预计!C7</f>
        <v>0.99788104890540263</v>
      </c>
      <c r="D7" s="143">
        <v>1983</v>
      </c>
      <c r="E7" s="143">
        <f>Taxi销量预计!E7</f>
        <v>6</v>
      </c>
      <c r="F7" s="143">
        <f>Taxi销量预计!F7</f>
        <v>1.0466642623863684</v>
      </c>
      <c r="G7" s="151">
        <v>0</v>
      </c>
      <c r="H7" s="143">
        <f t="shared" si="1"/>
        <v>0</v>
      </c>
      <c r="I7" s="143">
        <v>0</v>
      </c>
    </row>
    <row r="8" spans="2:10" x14ac:dyDescent="0.3">
      <c r="B8" s="143">
        <v>5</v>
      </c>
      <c r="C8" s="155">
        <f>Taxi销量预计!C8</f>
        <v>0.97560839344548977</v>
      </c>
      <c r="D8" s="143">
        <v>1984</v>
      </c>
      <c r="E8" s="143">
        <f>Taxi销量预计!E8</f>
        <v>7</v>
      </c>
      <c r="F8" s="143">
        <f>Taxi销量预计!F8</f>
        <v>1.3108689683791601</v>
      </c>
      <c r="G8" s="151">
        <v>0</v>
      </c>
      <c r="H8" s="143">
        <f t="shared" si="1"/>
        <v>0</v>
      </c>
      <c r="I8" s="143">
        <v>0</v>
      </c>
    </row>
    <row r="9" spans="2:10" x14ac:dyDescent="0.3">
      <c r="B9" s="143">
        <v>6</v>
      </c>
      <c r="C9" s="155">
        <f>Taxi销量预计!C9</f>
        <v>0.832369724691707</v>
      </c>
      <c r="D9" s="143">
        <v>1985</v>
      </c>
      <c r="E9" s="143">
        <f>Taxi销量预计!E9</f>
        <v>8</v>
      </c>
      <c r="F9" s="143">
        <f>Taxi销量预计!F9</f>
        <v>2.0966116659166127</v>
      </c>
      <c r="G9" s="151">
        <v>0</v>
      </c>
      <c r="H9" s="143">
        <f t="shared" si="1"/>
        <v>0</v>
      </c>
      <c r="I9" s="143">
        <v>0</v>
      </c>
    </row>
    <row r="10" spans="2:10" x14ac:dyDescent="0.3">
      <c r="B10" s="143">
        <v>7</v>
      </c>
      <c r="C10" s="155">
        <f>Taxi销量预计!C10</f>
        <v>0.36787944117144233</v>
      </c>
      <c r="D10" s="143">
        <v>1986</v>
      </c>
      <c r="E10" s="143">
        <f>Taxi销量预计!E10</f>
        <v>9</v>
      </c>
      <c r="F10" s="143">
        <f>Taxi销量预计!F10</f>
        <v>2.3419332164878153</v>
      </c>
      <c r="G10" s="151">
        <v>0</v>
      </c>
      <c r="H10" s="143">
        <f t="shared" si="1"/>
        <v>0</v>
      </c>
      <c r="I10" s="143">
        <v>0</v>
      </c>
    </row>
    <row r="11" spans="2:10" x14ac:dyDescent="0.3">
      <c r="B11" s="143">
        <v>8</v>
      </c>
      <c r="C11" s="155">
        <f>Taxi销量预计!C11</f>
        <v>1.2981681124188342E-2</v>
      </c>
      <c r="D11" s="143">
        <v>1987</v>
      </c>
      <c r="E11" s="143">
        <f>Taxi销量预计!E11</f>
        <v>10</v>
      </c>
      <c r="F11" s="143">
        <f>Taxi销量预计!F11</f>
        <v>2.0132236590686254</v>
      </c>
      <c r="G11" s="151">
        <v>0</v>
      </c>
      <c r="H11" s="143">
        <f t="shared" si="1"/>
        <v>0</v>
      </c>
      <c r="I11" s="143">
        <v>0</v>
      </c>
    </row>
    <row r="12" spans="2:10" x14ac:dyDescent="0.3">
      <c r="B12" s="143">
        <v>9</v>
      </c>
      <c r="C12" s="155">
        <f>Taxi销量预计!C12</f>
        <v>1.2810095561281376E-7</v>
      </c>
      <c r="D12" s="143">
        <v>1988</v>
      </c>
      <c r="E12" s="143">
        <f>Taxi销量预计!E12</f>
        <v>11</v>
      </c>
      <c r="F12" s="143">
        <f>Taxi销量预计!F12</f>
        <v>2.002446502223453</v>
      </c>
      <c r="G12" s="151">
        <v>0</v>
      </c>
      <c r="H12" s="143">
        <f t="shared" si="1"/>
        <v>0</v>
      </c>
      <c r="I12" s="143">
        <v>0</v>
      </c>
    </row>
    <row r="13" spans="2:10" x14ac:dyDescent="0.3">
      <c r="B13" s="143">
        <v>10</v>
      </c>
      <c r="C13" s="155">
        <f>Taxi销量预计!C13</f>
        <v>1.0871297644824872E-22</v>
      </c>
      <c r="D13" s="143">
        <v>1989</v>
      </c>
      <c r="E13" s="143">
        <f>Taxi销量预计!E13</f>
        <v>12</v>
      </c>
      <c r="F13" s="143">
        <f>Taxi销量预计!F13</f>
        <v>2.0179434068299731</v>
      </c>
      <c r="G13" s="151">
        <v>0</v>
      </c>
      <c r="H13" s="143">
        <f t="shared" si="1"/>
        <v>0</v>
      </c>
      <c r="I13" s="143">
        <v>0</v>
      </c>
    </row>
    <row r="14" spans="2:10" x14ac:dyDescent="0.3">
      <c r="B14" s="143">
        <v>11</v>
      </c>
      <c r="C14" s="155">
        <f>Taxi销量预计!C14</f>
        <v>2.1624570745651521E-63</v>
      </c>
      <c r="D14" s="143">
        <v>1990</v>
      </c>
      <c r="E14" s="143">
        <f>Taxi销量预计!E14</f>
        <v>13</v>
      </c>
      <c r="F14" s="143">
        <f>Taxi销量预计!F14</f>
        <v>2.0949165805757186</v>
      </c>
      <c r="G14" s="151">
        <v>0</v>
      </c>
      <c r="H14" s="143">
        <f t="shared" si="1"/>
        <v>0</v>
      </c>
      <c r="I14" s="143">
        <v>0</v>
      </c>
    </row>
    <row r="15" spans="2:10" x14ac:dyDescent="0.3">
      <c r="B15" s="143">
        <v>12</v>
      </c>
      <c r="C15" s="155">
        <f>Taxi销量预计!C15</f>
        <v>6.4229151805933266E-164</v>
      </c>
      <c r="D15" s="143">
        <v>1991</v>
      </c>
      <c r="E15" s="143">
        <f>Taxi销量预计!E15</f>
        <v>14</v>
      </c>
      <c r="F15" s="143">
        <f>Taxi销量预计!F15</f>
        <v>3.350122142421057</v>
      </c>
      <c r="G15" s="151">
        <v>0</v>
      </c>
      <c r="H15" s="143">
        <f t="shared" si="1"/>
        <v>0</v>
      </c>
      <c r="I15" s="143">
        <v>0</v>
      </c>
    </row>
    <row r="16" spans="2:10" x14ac:dyDescent="0.3">
      <c r="B16" s="143">
        <v>13</v>
      </c>
      <c r="C16" s="155">
        <f>Taxi销量预计!C16</f>
        <v>0</v>
      </c>
      <c r="D16" s="143">
        <v>1992</v>
      </c>
      <c r="E16" s="143">
        <f>Taxi销量预计!E16</f>
        <v>16</v>
      </c>
      <c r="F16" s="143">
        <f>Taxi销量预计!F16</f>
        <v>3.8372074519999337</v>
      </c>
      <c r="G16" s="151">
        <v>0</v>
      </c>
      <c r="H16" s="143">
        <f t="shared" si="1"/>
        <v>0</v>
      </c>
      <c r="I16" s="143">
        <v>0</v>
      </c>
    </row>
    <row r="17" spans="1:10" x14ac:dyDescent="0.3">
      <c r="B17" s="143">
        <v>14</v>
      </c>
      <c r="C17" s="155">
        <f>Taxi销量预计!C17</f>
        <v>0</v>
      </c>
      <c r="D17" s="143">
        <v>1993</v>
      </c>
      <c r="E17" s="143">
        <f>Taxi销量预计!E17</f>
        <v>18</v>
      </c>
      <c r="F17" s="143">
        <f>Taxi销量预计!F17</f>
        <v>5.1861606539391989</v>
      </c>
      <c r="G17" s="151">
        <v>0</v>
      </c>
      <c r="H17" s="143">
        <f t="shared" si="1"/>
        <v>0</v>
      </c>
      <c r="I17" s="143">
        <v>0</v>
      </c>
    </row>
    <row r="18" spans="1:10" x14ac:dyDescent="0.3">
      <c r="B18" s="143">
        <v>15</v>
      </c>
      <c r="C18" s="155">
        <f>Taxi销量预计!C18</f>
        <v>0</v>
      </c>
      <c r="D18" s="143">
        <v>1994</v>
      </c>
      <c r="E18" s="143">
        <f>Taxi销量预计!E18</f>
        <v>21</v>
      </c>
      <c r="F18" s="143">
        <f>Taxi销量预计!F18</f>
        <v>6.1298118325093895</v>
      </c>
      <c r="G18" s="151">
        <v>0</v>
      </c>
      <c r="H18" s="143">
        <f t="shared" si="1"/>
        <v>0</v>
      </c>
      <c r="I18" s="143">
        <v>0</v>
      </c>
    </row>
    <row r="19" spans="1:10" x14ac:dyDescent="0.3">
      <c r="B19" s="143">
        <v>16</v>
      </c>
      <c r="C19" s="155">
        <f>Taxi销量预计!C19</f>
        <v>0</v>
      </c>
      <c r="D19" s="143">
        <v>1995</v>
      </c>
      <c r="E19" s="143">
        <f>Taxi销量预计!E19</f>
        <v>25</v>
      </c>
      <c r="F19" s="143">
        <f>Taxi销量预计!F19</f>
        <v>7.0178583700886179</v>
      </c>
      <c r="G19" s="151">
        <v>0</v>
      </c>
      <c r="H19" s="143">
        <f t="shared" si="1"/>
        <v>0</v>
      </c>
      <c r="I19" s="143">
        <v>0</v>
      </c>
    </row>
    <row r="20" spans="1:10" x14ac:dyDescent="0.3">
      <c r="B20" s="143">
        <v>17</v>
      </c>
      <c r="C20" s="155">
        <f>Taxi销量预计!C20</f>
        <v>0</v>
      </c>
      <c r="D20" s="143">
        <v>1996</v>
      </c>
      <c r="E20" s="143">
        <f>Taxi销量预计!E20</f>
        <v>30</v>
      </c>
      <c r="F20" s="143">
        <f>Taxi销量预计!F20</f>
        <v>8.057055810380735</v>
      </c>
      <c r="G20" s="151">
        <v>0</v>
      </c>
      <c r="H20" s="143">
        <f t="shared" si="1"/>
        <v>0</v>
      </c>
      <c r="I20" s="143">
        <v>0</v>
      </c>
    </row>
    <row r="21" spans="1:10" x14ac:dyDescent="0.3">
      <c r="B21" s="143">
        <v>18</v>
      </c>
      <c r="C21" s="155">
        <f>Taxi销量预计!C21</f>
        <v>0</v>
      </c>
      <c r="D21" s="143">
        <v>1997</v>
      </c>
      <c r="E21" s="143">
        <f>Taxi销量预计!E21</f>
        <v>36</v>
      </c>
      <c r="F21" s="143">
        <f>Taxi销量预计!F21</f>
        <v>9.2916336283552212</v>
      </c>
      <c r="G21" s="151">
        <v>0</v>
      </c>
      <c r="H21" s="143">
        <f t="shared" si="1"/>
        <v>0</v>
      </c>
      <c r="I21" s="143">
        <v>0</v>
      </c>
    </row>
    <row r="22" spans="1:10" x14ac:dyDescent="0.3">
      <c r="B22" s="143">
        <v>19</v>
      </c>
      <c r="C22" s="155">
        <f>Taxi销量预计!C22</f>
        <v>0</v>
      </c>
      <c r="D22" s="143">
        <v>1998</v>
      </c>
      <c r="E22" s="143">
        <f>Taxi销量预计!E22</f>
        <v>43</v>
      </c>
      <c r="F22" s="143">
        <f>Taxi销量预计!F22</f>
        <v>10.003992142320335</v>
      </c>
      <c r="G22" s="151">
        <v>0</v>
      </c>
      <c r="H22" s="143">
        <f t="shared" si="1"/>
        <v>0</v>
      </c>
      <c r="I22" s="143">
        <v>0</v>
      </c>
    </row>
    <row r="23" spans="1:10" x14ac:dyDescent="0.3">
      <c r="B23" s="143">
        <v>20</v>
      </c>
      <c r="C23" s="155">
        <f>Taxi销量预计!C23</f>
        <v>0</v>
      </c>
      <c r="D23" s="143">
        <v>1999</v>
      </c>
      <c r="E23" s="143">
        <f>Taxi销量预计!E23</f>
        <v>50</v>
      </c>
      <c r="F23" s="143">
        <f>Taxi销量预计!F23</f>
        <v>11.892842760070927</v>
      </c>
      <c r="G23" s="151">
        <v>0</v>
      </c>
      <c r="H23" s="143">
        <f t="shared" si="1"/>
        <v>0</v>
      </c>
      <c r="I23" s="143">
        <v>0</v>
      </c>
    </row>
    <row r="24" spans="1:10" x14ac:dyDescent="0.3">
      <c r="B24" s="143">
        <v>21</v>
      </c>
      <c r="C24" s="155">
        <f>Taxi销量预计!C24</f>
        <v>0</v>
      </c>
      <c r="D24" s="143">
        <v>2000</v>
      </c>
      <c r="E24" s="143">
        <f>Taxi销量预计!E24</f>
        <v>58</v>
      </c>
      <c r="F24" s="143">
        <f>Taxi销量预计!F24</f>
        <v>12.865743892623655</v>
      </c>
      <c r="G24" s="151">
        <f>[1]中性预测M输入!M4</f>
        <v>0</v>
      </c>
      <c r="H24" s="143">
        <f>G24*F24</f>
        <v>0</v>
      </c>
      <c r="I24" s="143">
        <v>0</v>
      </c>
      <c r="J24" s="152">
        <f>I24/E24</f>
        <v>0</v>
      </c>
    </row>
    <row r="25" spans="1:10" x14ac:dyDescent="0.3">
      <c r="B25" s="143">
        <v>22</v>
      </c>
      <c r="C25" s="155">
        <f>Taxi销量预计!C25</f>
        <v>0</v>
      </c>
      <c r="D25" s="143">
        <v>2001</v>
      </c>
      <c r="E25" s="143">
        <f>Taxi销量预计!E25</f>
        <v>66</v>
      </c>
      <c r="F25" s="143">
        <f>Taxi销量预计!F25</f>
        <v>13.942043185836589</v>
      </c>
      <c r="G25" s="151">
        <f>[1]中性预测M输入!M5</f>
        <v>0</v>
      </c>
      <c r="H25" s="143">
        <f t="shared" si="1"/>
        <v>0</v>
      </c>
      <c r="I25" s="143">
        <f>(H24*$C$4+H23*$C$5+H22*$C$6+H21*$C$7+H20*$C$8+H19*$C$9+H18*$C$10+H17*$C$11+H16*$C$12+H15*$C$13+H14*$C$14+H13*$C$15+H12*$C$16+H11*$C$17+H10*$C$18+H9*$C$19+H8*$C$20+H7*$C$21+H6*$C$22+H5*$C$23+H4*$C$24+H3*$C$25)</f>
        <v>0</v>
      </c>
      <c r="J25" s="152">
        <f t="shared" ref="J25:J74" si="2">I25/E25</f>
        <v>0</v>
      </c>
    </row>
    <row r="26" spans="1:10" x14ac:dyDescent="0.3">
      <c r="B26" s="143">
        <v>23</v>
      </c>
      <c r="C26" s="155">
        <f>Taxi销量预计!C26</f>
        <v>0</v>
      </c>
      <c r="D26" s="143">
        <v>2002</v>
      </c>
      <c r="E26" s="143">
        <f>Taxi销量预计!E26</f>
        <v>74</v>
      </c>
      <c r="F26" s="143">
        <f>Taxi销量预计!F26</f>
        <v>13.884907918018982</v>
      </c>
      <c r="G26" s="151">
        <f>[1]中性预测M输入!M6</f>
        <v>0</v>
      </c>
      <c r="H26" s="143">
        <f t="shared" si="1"/>
        <v>0</v>
      </c>
      <c r="I26" s="143">
        <f>(H25*$C$4+H24*$C$5+H23*$C$6+H22*$C$7+H21*$C$8+H20*$C$9+H19*$C$10+H18*$C$11+H17*$C$12+H16*$C$13+H15*$C$14+H14*$C$15+H13*$C$16+H12*$C$17+H11*$C$18+H10*$C$19+H9*$C$20+H8*$C$21+H7*$C$22+H6*$C$23+H5*$C$24+H4*$C$25*H3*C26)</f>
        <v>0</v>
      </c>
      <c r="J26" s="152">
        <f t="shared" si="2"/>
        <v>0</v>
      </c>
    </row>
    <row r="27" spans="1:10" x14ac:dyDescent="0.3">
      <c r="B27" s="143">
        <v>24</v>
      </c>
      <c r="C27" s="155">
        <f>Taxi销量预计!C27</f>
        <v>0</v>
      </c>
      <c r="D27" s="143">
        <v>2003</v>
      </c>
      <c r="E27" s="143">
        <f>Taxi销量预计!E27</f>
        <v>81</v>
      </c>
      <c r="F27" s="143">
        <f>Taxi销量预计!F27</f>
        <v>14.891646821330411</v>
      </c>
      <c r="G27" s="151">
        <f>[1]中性预测M输入!M7</f>
        <v>0</v>
      </c>
      <c r="H27" s="143">
        <f t="shared" si="1"/>
        <v>0</v>
      </c>
      <c r="I27" s="143">
        <f>(H26*$C$4+H25*$C$5+H24*$C$6+H23*$C$7+H22*$C$8+H21*$C$9+H20*$C$10+H19*$C$11+H18*$C$12+H17*$C$13+H16*$C$14+H15*$C$15+H14*$C$16+H13*$C$17+H12*$C$18+H11*$C$19+H10*$C$20+H9*$C$21+H8*$C$22+H7*$C$23+H6*$C$24+H5*$C$25+H4*$C$26+H3*$C$27)</f>
        <v>0</v>
      </c>
      <c r="J27" s="152">
        <f t="shared" si="2"/>
        <v>0</v>
      </c>
    </row>
    <row r="28" spans="1:10" x14ac:dyDescent="0.3">
      <c r="B28" s="143">
        <v>25</v>
      </c>
      <c r="C28" s="155">
        <f>Taxi销量预计!C28</f>
        <v>0</v>
      </c>
      <c r="D28" s="143">
        <v>2004</v>
      </c>
      <c r="E28" s="143">
        <f>Taxi销量预计!E28</f>
        <v>88</v>
      </c>
      <c r="F28" s="143">
        <f>Taxi销量预计!F28</f>
        <v>14.991610033623274</v>
      </c>
      <c r="G28" s="151">
        <f>[1]中性预测M输入!M8</f>
        <v>0</v>
      </c>
      <c r="H28" s="143">
        <f t="shared" si="1"/>
        <v>0</v>
      </c>
      <c r="I28" s="143">
        <f t="shared" ref="I28:I36" si="3">(H27*$C$4+H26*$C$5+H25*$C$6+H24*$C$7+H23*$C$8+H22*$C$9+H21*$C$10+H20*$C$11+H19*$C$12+H18*$C$13+H17*$C$14+H16*$C$15+H15*$C$16+H14*$C$17+H13*$C$18+H12*$C$19+H11*$C$20+H10*$C$21+H9*$C$22+H8*$C$23+H7*$C$24+H6*$C$25+H5*$C$26+H4*$C$27+H3*$C$28)</f>
        <v>0</v>
      </c>
      <c r="J28" s="152">
        <f t="shared" si="2"/>
        <v>0</v>
      </c>
    </row>
    <row r="29" spans="1:10" x14ac:dyDescent="0.3">
      <c r="D29" s="143">
        <v>2005</v>
      </c>
      <c r="E29" s="143">
        <f>Taxi销量预计!E29</f>
        <v>94</v>
      </c>
      <c r="F29" s="143">
        <f>Taxi销量预计!F29</f>
        <v>16.068538782189336</v>
      </c>
      <c r="G29" s="151">
        <f>[1]中性预测M输入!M9</f>
        <v>0</v>
      </c>
      <c r="H29" s="143">
        <f t="shared" si="1"/>
        <v>0</v>
      </c>
      <c r="I29" s="143">
        <f t="shared" si="3"/>
        <v>0</v>
      </c>
      <c r="J29" s="152">
        <f t="shared" si="2"/>
        <v>0</v>
      </c>
    </row>
    <row r="30" spans="1:10" x14ac:dyDescent="0.3">
      <c r="A30" s="143" t="s">
        <v>1121</v>
      </c>
      <c r="D30" s="143">
        <v>2006</v>
      </c>
      <c r="E30" s="143">
        <f>Taxi销量预计!E30</f>
        <v>100</v>
      </c>
      <c r="F30" s="143">
        <f>Taxi销量预计!F30</f>
        <v>17.378035260797702</v>
      </c>
      <c r="G30" s="151">
        <f>[1]中性预测M输入!M10</f>
        <v>0</v>
      </c>
      <c r="H30" s="143">
        <f t="shared" si="1"/>
        <v>0</v>
      </c>
      <c r="I30" s="143">
        <f t="shared" si="3"/>
        <v>0</v>
      </c>
      <c r="J30" s="152">
        <f t="shared" si="2"/>
        <v>0</v>
      </c>
    </row>
    <row r="31" spans="1:10" x14ac:dyDescent="0.3">
      <c r="D31" s="143">
        <v>2007</v>
      </c>
      <c r="E31" s="143">
        <f>Taxi销量预计!E31</f>
        <v>106</v>
      </c>
      <c r="F31" s="143">
        <f>Taxi销量预计!F31</f>
        <v>18.664483047662742</v>
      </c>
      <c r="G31" s="151">
        <f>[1]中性预测M输入!M11</f>
        <v>0</v>
      </c>
      <c r="H31" s="143">
        <f t="shared" si="1"/>
        <v>0</v>
      </c>
      <c r="I31" s="143">
        <f t="shared" si="3"/>
        <v>0</v>
      </c>
      <c r="J31" s="152">
        <f t="shared" si="2"/>
        <v>0</v>
      </c>
    </row>
    <row r="32" spans="1:10" x14ac:dyDescent="0.3">
      <c r="D32" s="143">
        <v>2008</v>
      </c>
      <c r="E32" s="143">
        <f>Taxi销量预计!E32</f>
        <v>112</v>
      </c>
      <c r="F32" s="143">
        <f>Taxi销量预计!F32</f>
        <v>18.548752698548768</v>
      </c>
      <c r="G32" s="151">
        <f>[1]中性预测M输入!M12</f>
        <v>0</v>
      </c>
      <c r="H32" s="143">
        <f t="shared" si="1"/>
        <v>0</v>
      </c>
      <c r="I32" s="143">
        <f t="shared" si="3"/>
        <v>0</v>
      </c>
      <c r="J32" s="152">
        <f t="shared" si="2"/>
        <v>0</v>
      </c>
    </row>
    <row r="33" spans="4:10" x14ac:dyDescent="0.3">
      <c r="D33" s="143">
        <v>2009</v>
      </c>
      <c r="E33" s="143">
        <f>Taxi销量预计!E33</f>
        <v>117</v>
      </c>
      <c r="F33" s="143">
        <f>Taxi销量预计!F33</f>
        <v>19.635553295562389</v>
      </c>
      <c r="G33" s="151">
        <f>[1]中性预测M输入!M13</f>
        <v>0</v>
      </c>
      <c r="H33" s="143">
        <f t="shared" si="1"/>
        <v>0</v>
      </c>
      <c r="I33" s="143">
        <f t="shared" si="3"/>
        <v>0</v>
      </c>
      <c r="J33" s="152">
        <f t="shared" si="2"/>
        <v>0</v>
      </c>
    </row>
    <row r="34" spans="4:10" x14ac:dyDescent="0.3">
      <c r="D34" s="143">
        <v>2010</v>
      </c>
      <c r="E34" s="143">
        <f>Taxi销量预计!E34</f>
        <v>122.57</v>
      </c>
      <c r="F34" s="143">
        <f>Taxi销量预计!F34</f>
        <v>18.377944619513556</v>
      </c>
      <c r="G34" s="151">
        <f>[1]中性预测M输入!M14</f>
        <v>0</v>
      </c>
      <c r="H34" s="143">
        <f t="shared" si="1"/>
        <v>0</v>
      </c>
      <c r="I34" s="143">
        <f t="shared" si="3"/>
        <v>0</v>
      </c>
      <c r="J34" s="152">
        <f t="shared" si="2"/>
        <v>0</v>
      </c>
    </row>
    <row r="35" spans="4:10" x14ac:dyDescent="0.3">
      <c r="D35" s="143">
        <v>2011</v>
      </c>
      <c r="E35" s="143">
        <f>Taxi销量预计!E35</f>
        <v>126.38</v>
      </c>
      <c r="F35" s="143">
        <f>Taxi销量预计!F35</f>
        <v>18.746949729584983</v>
      </c>
      <c r="G35" s="151">
        <f>[1]中性预测M输入!M15</f>
        <v>0</v>
      </c>
      <c r="H35" s="143">
        <f t="shared" si="1"/>
        <v>0</v>
      </c>
      <c r="I35" s="143">
        <f t="shared" si="3"/>
        <v>0</v>
      </c>
      <c r="J35" s="152">
        <f>I35/E35</f>
        <v>0</v>
      </c>
    </row>
    <row r="36" spans="4:10" x14ac:dyDescent="0.3">
      <c r="D36" s="143">
        <v>2012</v>
      </c>
      <c r="E36" s="143">
        <f>Taxi销量预计!E36</f>
        <v>129.97</v>
      </c>
      <c r="F36" s="143">
        <f>Taxi销量预计!F36</f>
        <v>19.95180163181719</v>
      </c>
      <c r="G36" s="151">
        <f>[1]中性预测M输入!M16</f>
        <v>0</v>
      </c>
      <c r="H36" s="143">
        <f t="shared" si="1"/>
        <v>0</v>
      </c>
      <c r="I36" s="143">
        <f t="shared" si="3"/>
        <v>0</v>
      </c>
      <c r="J36" s="152">
        <f t="shared" si="2"/>
        <v>0</v>
      </c>
    </row>
    <row r="37" spans="4:10" x14ac:dyDescent="0.3">
      <c r="D37" s="143">
        <v>2013</v>
      </c>
      <c r="E37" s="143">
        <f>Taxi销量预计!E37</f>
        <v>134</v>
      </c>
      <c r="F37" s="143">
        <f>Taxi销量预计!F37</f>
        <v>20.107333414244835</v>
      </c>
      <c r="G37" s="151">
        <f>[1]中性预测M输入!M17</f>
        <v>0.01</v>
      </c>
      <c r="H37" s="143">
        <f t="shared" si="1"/>
        <v>0.20107333414244835</v>
      </c>
      <c r="I37" s="143">
        <f t="shared" ref="I37:I73" si="4">(H36*$C$4+H35*$C$5+H34*$C$6+H33*$C$7+H32*$C$8+H31*$C$9+H30*$C$10+H29*$C$11+H28*$C$12+H27*$C$13+H26*$C$14+H25*$C$15+H24*$C$16+H23*$C$17+H22*$C$18+H21*$C$19+H20*$C$20+H19*$C$21+H18*$C$22+H17*$C$23+H16*$C$24+H15*$C$25+H14*$C$26+H13*$C$27+H12*$C$28)+H37</f>
        <v>0.20107333414244835</v>
      </c>
      <c r="J37" s="152">
        <f t="shared" si="2"/>
        <v>1.5005472697197637E-3</v>
      </c>
    </row>
    <row r="38" spans="4:10" x14ac:dyDescent="0.3">
      <c r="D38" s="143">
        <v>2014</v>
      </c>
      <c r="E38" s="143">
        <f>Taxi销量预计!E38</f>
        <v>137.01</v>
      </c>
      <c r="F38" s="143">
        <f>Taxi销量预计!F38</f>
        <v>20.418704147424535</v>
      </c>
      <c r="G38" s="151">
        <f>[1]中性预测M输入!M18</f>
        <v>0.02</v>
      </c>
      <c r="H38" s="143">
        <f t="shared" si="1"/>
        <v>0.4083740829484907</v>
      </c>
      <c r="I38" s="143">
        <f t="shared" si="4"/>
        <v>0.60944741698924954</v>
      </c>
      <c r="J38" s="152">
        <f t="shared" si="2"/>
        <v>4.4481966060086822E-3</v>
      </c>
    </row>
    <row r="39" spans="4:10" x14ac:dyDescent="0.3">
      <c r="D39" s="143">
        <v>2015</v>
      </c>
      <c r="E39" s="143">
        <f>Taxi销量预计!E39</f>
        <v>139.25</v>
      </c>
      <c r="F39" s="143">
        <f>Taxi销量预计!F39</f>
        <v>19.87702268110381</v>
      </c>
      <c r="G39" s="151">
        <f>[1]中性预测M输入!M19</f>
        <v>0.05</v>
      </c>
      <c r="H39" s="143">
        <f t="shared" si="1"/>
        <v>0.99385113405519054</v>
      </c>
      <c r="I39" s="143">
        <f t="shared" si="4"/>
        <v>1.6032983426796479</v>
      </c>
      <c r="J39" s="152">
        <f t="shared" si="2"/>
        <v>1.1513812155688674E-2</v>
      </c>
    </row>
    <row r="40" spans="4:10" x14ac:dyDescent="0.3">
      <c r="D40" s="143">
        <v>2016</v>
      </c>
      <c r="E40" s="143">
        <f>Taxi销量预计!E40</f>
        <v>140.4</v>
      </c>
      <c r="F40" s="143">
        <f>Taxi销量预计!F40</f>
        <v>18.217998525643864</v>
      </c>
      <c r="G40" s="151">
        <f>[1]中性预测M输入!M20</f>
        <v>0.1</v>
      </c>
      <c r="H40" s="143">
        <f t="shared" si="1"/>
        <v>1.8217998525643866</v>
      </c>
      <c r="I40" s="143">
        <f t="shared" si="4"/>
        <v>3.4250799670580623</v>
      </c>
      <c r="J40" s="152">
        <f t="shared" si="2"/>
        <v>2.439515646052751E-2</v>
      </c>
    </row>
    <row r="41" spans="4:10" x14ac:dyDescent="0.3">
      <c r="D41" s="143">
        <v>2017</v>
      </c>
      <c r="E41" s="143">
        <f>Taxi销量预计!E41</f>
        <v>139.58000000000001</v>
      </c>
      <c r="F41" s="143">
        <f>Taxi销量预计!F41</f>
        <v>18.228086110793086</v>
      </c>
      <c r="G41" s="151">
        <f>[1]中性预测M输入!M21</f>
        <v>0.15</v>
      </c>
      <c r="H41" s="143">
        <f t="shared" si="1"/>
        <v>2.7342129166189628</v>
      </c>
      <c r="I41" s="143">
        <f t="shared" si="4"/>
        <v>6.1588476412304161</v>
      </c>
      <c r="J41" s="152">
        <f t="shared" si="2"/>
        <v>4.4124141289800939E-2</v>
      </c>
    </row>
    <row r="42" spans="4:10" x14ac:dyDescent="0.3">
      <c r="D42" s="143">
        <v>2018</v>
      </c>
      <c r="E42" s="143">
        <f>Taxi销量预计!E42</f>
        <v>138.88999999999999</v>
      </c>
      <c r="F42" s="143">
        <f>Taxi销量预计!F42</f>
        <v>18.833898932053273</v>
      </c>
      <c r="G42" s="151">
        <f>[1]中性预测M输入!M22</f>
        <v>0.2</v>
      </c>
      <c r="H42" s="143">
        <f t="shared" si="1"/>
        <v>3.7667797864106549</v>
      </c>
      <c r="I42" s="143">
        <f t="shared" si="4"/>
        <v>9.9202303578000883</v>
      </c>
      <c r="J42" s="152">
        <f t="shared" si="2"/>
        <v>7.1425087175463239E-2</v>
      </c>
    </row>
    <row r="43" spans="4:10" x14ac:dyDescent="0.3">
      <c r="D43" s="143">
        <v>2019</v>
      </c>
      <c r="E43" s="143">
        <f>Taxi销量预计!E43</f>
        <v>138.88999999999999</v>
      </c>
      <c r="F43" s="143">
        <f>Taxi销量预计!F43</f>
        <v>19.536141500013102</v>
      </c>
      <c r="G43" s="151">
        <f>[1]中性预测M输入!M23</f>
        <v>0.25</v>
      </c>
      <c r="H43" s="143">
        <f t="shared" si="1"/>
        <v>4.8840353750032754</v>
      </c>
      <c r="I43" s="143">
        <f t="shared" si="4"/>
        <v>14.764187641466091</v>
      </c>
      <c r="J43" s="152">
        <f t="shared" si="2"/>
        <v>0.106301300608151</v>
      </c>
    </row>
    <row r="44" spans="4:10" s="145" customFormat="1" x14ac:dyDescent="0.3">
      <c r="D44" s="145">
        <v>2020</v>
      </c>
      <c r="E44" s="145">
        <f>Taxi销量预计!E44</f>
        <v>138.88999999999999</v>
      </c>
      <c r="F44" s="145">
        <f>Taxi销量预计!F44</f>
        <v>20.06994423956381</v>
      </c>
      <c r="G44" s="151">
        <f>[1]中性预测M输入!M24</f>
        <v>0.31</v>
      </c>
      <c r="H44" s="145">
        <f t="shared" si="1"/>
        <v>6.221682714264781</v>
      </c>
      <c r="I44" s="143">
        <f t="shared" si="4"/>
        <v>20.807899968396317</v>
      </c>
      <c r="J44" s="154">
        <f t="shared" si="2"/>
        <v>0.14981568124700351</v>
      </c>
    </row>
    <row r="45" spans="4:10" x14ac:dyDescent="0.3">
      <c r="D45" s="143">
        <v>2021</v>
      </c>
      <c r="E45" s="143">
        <f>Taxi销量预计!E45</f>
        <v>138.88999999999999</v>
      </c>
      <c r="F45" s="143">
        <f>Taxi销量预计!F45</f>
        <v>20.170945934494213</v>
      </c>
      <c r="G45" s="151">
        <f>[1]中性预测M输入!M25</f>
        <v>0.38</v>
      </c>
      <c r="H45" s="143">
        <f t="shared" si="1"/>
        <v>7.6649594551078009</v>
      </c>
      <c r="I45" s="143">
        <f t="shared" si="4"/>
        <v>28.02299159627638</v>
      </c>
      <c r="J45" s="152">
        <f t="shared" si="2"/>
        <v>0.20176392538178692</v>
      </c>
    </row>
    <row r="46" spans="4:10" x14ac:dyDescent="0.3">
      <c r="D46" s="143">
        <v>2022</v>
      </c>
      <c r="E46" s="143">
        <f>Taxi销量预计!E46</f>
        <v>138.88999999999999</v>
      </c>
      <c r="F46" s="143">
        <f>Taxi销量预计!F46</f>
        <v>19.795744548380824</v>
      </c>
      <c r="G46" s="151">
        <f>[1]中性预测M输入!M26</f>
        <v>0.46</v>
      </c>
      <c r="H46" s="143">
        <f t="shared" si="1"/>
        <v>9.1060424922551793</v>
      </c>
      <c r="I46" s="143">
        <f t="shared" si="4"/>
        <v>36.189925136365311</v>
      </c>
      <c r="J46" s="152">
        <f t="shared" si="2"/>
        <v>0.26056537645881861</v>
      </c>
    </row>
    <row r="47" spans="4:10" x14ac:dyDescent="0.3">
      <c r="D47" s="143">
        <v>2023</v>
      </c>
      <c r="E47" s="143">
        <f>Taxi销量预计!E47</f>
        <v>138.88999999999999</v>
      </c>
      <c r="F47" s="143">
        <f>Taxi销量预计!F47</f>
        <v>18.853354976547266</v>
      </c>
      <c r="G47" s="151">
        <f>[1]中性预测M输入!M27</f>
        <v>0.55000000000000004</v>
      </c>
      <c r="H47" s="143">
        <f t="shared" si="1"/>
        <v>10.369345237100998</v>
      </c>
      <c r="I47" s="143">
        <f t="shared" si="4"/>
        <v>44.869033578924927</v>
      </c>
      <c r="J47" s="152">
        <f t="shared" si="2"/>
        <v>0.32305445733260085</v>
      </c>
    </row>
    <row r="48" spans="4:10" x14ac:dyDescent="0.3">
      <c r="D48" s="143">
        <v>2024</v>
      </c>
      <c r="E48" s="143">
        <f>Taxi销量预计!E48</f>
        <v>138.88999999999999</v>
      </c>
      <c r="F48" s="143">
        <f>Taxi销量预计!F48</f>
        <v>18.36573324305634</v>
      </c>
      <c r="G48" s="151">
        <f>[1]中性预测M输入!M28</f>
        <v>0.63</v>
      </c>
      <c r="H48" s="143">
        <f t="shared" si="1"/>
        <v>11.570411943125494</v>
      </c>
      <c r="I48" s="143">
        <f t="shared" si="4"/>
        <v>53.848332528759038</v>
      </c>
      <c r="J48" s="152">
        <f t="shared" si="2"/>
        <v>0.38770489256792456</v>
      </c>
    </row>
    <row r="49" spans="4:10" x14ac:dyDescent="0.3">
      <c r="D49" s="143">
        <v>2025</v>
      </c>
      <c r="E49" s="143">
        <f>Taxi销量预计!E49</f>
        <v>138.88999999999999</v>
      </c>
      <c r="F49" s="143">
        <f>Taxi销量预计!F49</f>
        <v>18.74181895889383</v>
      </c>
      <c r="G49" s="151">
        <f>[1]中性预测M输入!M29</f>
        <v>0.71</v>
      </c>
      <c r="H49" s="143">
        <f t="shared" si="1"/>
        <v>13.306691460814619</v>
      </c>
      <c r="I49" s="143">
        <f t="shared" si="4"/>
        <v>63.556847216695566</v>
      </c>
      <c r="J49" s="152">
        <f t="shared" si="2"/>
        <v>0.45760563911509522</v>
      </c>
    </row>
    <row r="50" spans="4:10" x14ac:dyDescent="0.3">
      <c r="D50" s="143">
        <v>2026</v>
      </c>
      <c r="E50" s="143">
        <f>Taxi销量预计!E50</f>
        <v>138.88999999999999</v>
      </c>
      <c r="F50" s="143">
        <f>Taxi销量预计!F50</f>
        <v>19.361001557845881</v>
      </c>
      <c r="G50" s="151">
        <f>[1]中性预测M输入!M30</f>
        <v>0.78</v>
      </c>
      <c r="H50" s="143">
        <f t="shared" si="1"/>
        <v>15.101581215119788</v>
      </c>
      <c r="I50" s="143">
        <f t="shared" si="4"/>
        <v>73.936210956468742</v>
      </c>
      <c r="J50" s="152">
        <f t="shared" si="2"/>
        <v>0.53233646019489345</v>
      </c>
    </row>
    <row r="51" spans="4:10" x14ac:dyDescent="0.3">
      <c r="D51" s="143">
        <v>2027</v>
      </c>
      <c r="E51" s="143">
        <f>Taxi销量预计!E51</f>
        <v>138.88999999999999</v>
      </c>
      <c r="F51" s="143">
        <f>Taxi销量预计!F51</f>
        <v>19.870191825458335</v>
      </c>
      <c r="G51" s="151">
        <f>[1]中性预测M输入!M31</f>
        <v>0.85</v>
      </c>
      <c r="H51" s="143">
        <f t="shared" si="1"/>
        <v>16.889663051639584</v>
      </c>
      <c r="I51" s="143">
        <f t="shared" si="4"/>
        <v>84.830914755995565</v>
      </c>
      <c r="J51" s="152">
        <f t="shared" si="2"/>
        <v>0.61077770002156795</v>
      </c>
    </row>
    <row r="52" spans="4:10" x14ac:dyDescent="0.3">
      <c r="D52" s="143">
        <v>2028</v>
      </c>
      <c r="E52" s="143">
        <f>Taxi销量预计!E52</f>
        <v>138.88999999999999</v>
      </c>
      <c r="F52" s="143">
        <f>Taxi销量预计!F52</f>
        <v>20.039979319843113</v>
      </c>
      <c r="G52" s="151">
        <f>[1]中性预测M输入!M32</f>
        <v>0.91</v>
      </c>
      <c r="H52" s="143">
        <f t="shared" si="1"/>
        <v>18.236381181057233</v>
      </c>
      <c r="I52" s="143">
        <f t="shared" si="4"/>
        <v>95.675567841011713</v>
      </c>
      <c r="J52" s="152">
        <f t="shared" si="2"/>
        <v>0.68885857758666369</v>
      </c>
    </row>
    <row r="53" spans="4:10" x14ac:dyDescent="0.3">
      <c r="D53" s="143">
        <v>2029</v>
      </c>
      <c r="E53" s="143">
        <f>Taxi销量预计!E53</f>
        <v>138.88999999999999</v>
      </c>
      <c r="F53" s="143">
        <f>Taxi销量预计!F53</f>
        <v>19.76344818787436</v>
      </c>
      <c r="G53" s="151">
        <f>[1]中性预测M输入!M33</f>
        <v>0.96</v>
      </c>
      <c r="H53" s="143">
        <f t="shared" si="1"/>
        <v>18.972910260359384</v>
      </c>
      <c r="I53" s="143">
        <f t="shared" si="4"/>
        <v>105.84641128834528</v>
      </c>
      <c r="J53" s="152">
        <f t="shared" si="2"/>
        <v>0.76208806457156952</v>
      </c>
    </row>
    <row r="54" spans="4:10" x14ac:dyDescent="0.3">
      <c r="D54" s="143">
        <v>2030</v>
      </c>
      <c r="E54" s="143">
        <f>Taxi销量预计!E54</f>
        <v>138.88999999999999</v>
      </c>
      <c r="F54" s="143">
        <f>Taxi销量预计!F54</f>
        <v>19.133702436028798</v>
      </c>
      <c r="G54" s="151">
        <f>[1]中性预测M输入!M34</f>
        <v>1</v>
      </c>
      <c r="H54" s="143">
        <f t="shared" si="1"/>
        <v>19.133702436028798</v>
      </c>
      <c r="I54" s="143">
        <f t="shared" si="4"/>
        <v>114.84656880659566</v>
      </c>
      <c r="J54" s="152">
        <f t="shared" si="2"/>
        <v>0.82688868029804641</v>
      </c>
    </row>
    <row r="55" spans="4:10" x14ac:dyDescent="0.3">
      <c r="D55" s="143">
        <v>2031</v>
      </c>
      <c r="E55" s="143">
        <f>Taxi销量预计!E55</f>
        <v>138.88999999999999</v>
      </c>
      <c r="F55" s="143">
        <f>Taxi销量预计!F55</f>
        <v>18.63659318625615</v>
      </c>
      <c r="G55" s="151">
        <f>[1]中性预测M输入!M35</f>
        <v>1</v>
      </c>
      <c r="H55" s="143">
        <f t="shared" si="1"/>
        <v>18.63659318625615</v>
      </c>
      <c r="I55" s="143">
        <f t="shared" si="4"/>
        <v>122.03225425127849</v>
      </c>
      <c r="J55" s="152">
        <f t="shared" si="2"/>
        <v>0.87862520160759239</v>
      </c>
    </row>
    <row r="56" spans="4:10" x14ac:dyDescent="0.3">
      <c r="D56" s="143">
        <v>2032</v>
      </c>
      <c r="E56" s="143">
        <f>Taxi销量预计!E56</f>
        <v>138.88999999999999</v>
      </c>
      <c r="F56" s="143">
        <f>Taxi销量预计!F56</f>
        <v>18.72634309050656</v>
      </c>
      <c r="G56" s="151">
        <f>[1]中性预测M输入!M36</f>
        <v>1</v>
      </c>
      <c r="H56" s="143">
        <f t="shared" si="1"/>
        <v>18.72634309050656</v>
      </c>
      <c r="I56" s="143">
        <f t="shared" si="4"/>
        <v>127.75882761597389</v>
      </c>
      <c r="J56" s="152">
        <f t="shared" si="2"/>
        <v>0.91985619998541213</v>
      </c>
    </row>
    <row r="57" spans="4:10" x14ac:dyDescent="0.3">
      <c r="D57" s="143">
        <v>2033</v>
      </c>
      <c r="E57" s="143">
        <f>Taxi销量预计!E57</f>
        <v>138.88999999999999</v>
      </c>
      <c r="F57" s="143">
        <f>Taxi销量预计!F57</f>
        <v>19.21718905486351</v>
      </c>
      <c r="G57" s="151">
        <f>[1]中性预测M输入!M37</f>
        <v>1</v>
      </c>
      <c r="H57" s="143">
        <f t="shared" si="1"/>
        <v>19.21718905486351</v>
      </c>
      <c r="I57" s="143">
        <f t="shared" si="4"/>
        <v>132.22311864825758</v>
      </c>
      <c r="J57" s="152">
        <f t="shared" si="2"/>
        <v>0.95199883827674847</v>
      </c>
    </row>
    <row r="58" spans="4:10" x14ac:dyDescent="0.3">
      <c r="D58" s="143">
        <v>2034</v>
      </c>
      <c r="E58" s="143">
        <f>Taxi销量预计!E58</f>
        <v>138.88999999999999</v>
      </c>
      <c r="F58" s="143">
        <f>Taxi销量预计!F58</f>
        <v>19.695170760142545</v>
      </c>
      <c r="G58" s="151">
        <f>[1]中性预测M输入!M38</f>
        <v>1</v>
      </c>
      <c r="H58" s="143">
        <f t="shared" si="1"/>
        <v>19.695170760142545</v>
      </c>
      <c r="I58" s="143">
        <f t="shared" si="4"/>
        <v>135.46571368372767</v>
      </c>
      <c r="J58" s="152">
        <f t="shared" si="2"/>
        <v>0.97534533576015325</v>
      </c>
    </row>
    <row r="59" spans="4:10" x14ac:dyDescent="0.3">
      <c r="D59" s="143">
        <v>2035</v>
      </c>
      <c r="E59" s="143">
        <f>Taxi销量预计!E59</f>
        <v>138.88999999999999</v>
      </c>
      <c r="F59" s="143">
        <f>Taxi销量预计!F59</f>
        <v>19.908147464594464</v>
      </c>
      <c r="G59" s="151">
        <f>[1]中性预测M输入!M39</f>
        <v>1</v>
      </c>
      <c r="H59" s="143">
        <f t="shared" si="1"/>
        <v>19.908147464594464</v>
      </c>
      <c r="I59" s="143">
        <f t="shared" si="4"/>
        <v>137.52978066776262</v>
      </c>
      <c r="J59" s="152">
        <f t="shared" si="2"/>
        <v>0.99020649915589776</v>
      </c>
    </row>
    <row r="60" spans="4:10" x14ac:dyDescent="0.3">
      <c r="D60" s="143">
        <v>2036</v>
      </c>
      <c r="E60" s="143">
        <f>Taxi销量预计!E60</f>
        <v>138.88999999999999</v>
      </c>
      <c r="F60" s="143">
        <f>Taxi销量预计!F60</f>
        <v>19.74551901016801</v>
      </c>
      <c r="G60" s="151">
        <f>[1]中性预测M输入!M40</f>
        <v>1</v>
      </c>
      <c r="H60" s="143">
        <f t="shared" si="1"/>
        <v>19.74551901016801</v>
      </c>
      <c r="I60" s="143">
        <f t="shared" si="4"/>
        <v>138.57576323127847</v>
      </c>
      <c r="J60" s="152">
        <f t="shared" si="2"/>
        <v>0.99773751336509819</v>
      </c>
    </row>
    <row r="61" spans="4:10" x14ac:dyDescent="0.3">
      <c r="D61" s="143">
        <v>2037</v>
      </c>
      <c r="E61" s="143">
        <f>Taxi销量预计!E61</f>
        <v>138.88999999999999</v>
      </c>
      <c r="F61" s="143">
        <f>Taxi销量预计!F61</f>
        <v>19.288904471630303</v>
      </c>
      <c r="G61" s="151">
        <f>[1]中性预测M输入!M41</f>
        <v>1</v>
      </c>
      <c r="H61" s="143">
        <f t="shared" si="1"/>
        <v>19.288904471630303</v>
      </c>
      <c r="I61" s="143">
        <f t="shared" si="4"/>
        <v>138.87973725766574</v>
      </c>
      <c r="J61" s="152">
        <f t="shared" si="2"/>
        <v>0.9999261088463226</v>
      </c>
    </row>
    <row r="62" spans="4:10" x14ac:dyDescent="0.3">
      <c r="D62" s="143">
        <v>2038</v>
      </c>
      <c r="E62" s="143">
        <f>Taxi销量预计!E62</f>
        <v>138.88999999999999</v>
      </c>
      <c r="F62" s="143">
        <f>Taxi销量预计!F62</f>
        <v>18.855693706757705</v>
      </c>
      <c r="G62" s="151">
        <f>[1]中性预测M输入!M42</f>
        <v>1</v>
      </c>
      <c r="H62" s="143">
        <f t="shared" si="1"/>
        <v>18.855693706757705</v>
      </c>
      <c r="I62" s="143">
        <f t="shared" si="4"/>
        <v>138.88999989873133</v>
      </c>
      <c r="J62" s="152">
        <f t="shared" si="2"/>
        <v>0.99999999927087158</v>
      </c>
    </row>
    <row r="63" spans="4:10" x14ac:dyDescent="0.3">
      <c r="D63" s="143">
        <v>2039</v>
      </c>
      <c r="E63" s="143">
        <f>Taxi销量预计!E63</f>
        <v>138.88999999999999</v>
      </c>
      <c r="F63" s="143">
        <f>Taxi销量预计!F63</f>
        <v>18.794154971132599</v>
      </c>
      <c r="G63" s="151">
        <f>[1]中性预测M输入!M43</f>
        <v>1</v>
      </c>
      <c r="H63" s="143">
        <f t="shared" si="1"/>
        <v>18.794154971132599</v>
      </c>
      <c r="I63" s="143">
        <f t="shared" si="4"/>
        <v>138.88999999999999</v>
      </c>
      <c r="J63" s="152">
        <f t="shared" si="2"/>
        <v>1</v>
      </c>
    </row>
    <row r="64" spans="4:10" x14ac:dyDescent="0.3">
      <c r="D64" s="143">
        <v>2040</v>
      </c>
      <c r="E64" s="143">
        <f>Taxi销量预计!E64</f>
        <v>138.88999999999999</v>
      </c>
      <c r="F64" s="143">
        <f>Taxi销量预计!F64</f>
        <v>19.12038496732761</v>
      </c>
      <c r="G64" s="151">
        <f>[1]中性预测M输入!M44</f>
        <v>1</v>
      </c>
      <c r="H64" s="143">
        <f t="shared" si="1"/>
        <v>19.12038496732761</v>
      </c>
      <c r="I64" s="143">
        <f t="shared" si="4"/>
        <v>138.88999999999999</v>
      </c>
      <c r="J64" s="152">
        <f t="shared" si="2"/>
        <v>1</v>
      </c>
    </row>
    <row r="65" spans="4:10" x14ac:dyDescent="0.3">
      <c r="D65" s="143">
        <v>2041</v>
      </c>
      <c r="E65" s="143">
        <f>Taxi销量预计!E65</f>
        <v>138.88999999999999</v>
      </c>
      <c r="F65" s="143">
        <f>Taxi销量预计!F65</f>
        <v>19.543687257863127</v>
      </c>
      <c r="G65" s="151">
        <f>[1]中性预测M输入!M45</f>
        <v>1</v>
      </c>
      <c r="H65" s="143">
        <f t="shared" si="1"/>
        <v>19.543687257863127</v>
      </c>
      <c r="I65" s="143">
        <f t="shared" si="4"/>
        <v>138.88999999999999</v>
      </c>
      <c r="J65" s="152">
        <f t="shared" si="2"/>
        <v>1</v>
      </c>
    </row>
    <row r="66" spans="4:10" x14ac:dyDescent="0.3">
      <c r="D66" s="143">
        <v>2042</v>
      </c>
      <c r="E66" s="143">
        <f>Taxi销量预计!E66</f>
        <v>138.88999999999999</v>
      </c>
      <c r="F66" s="143">
        <f>Taxi销量预计!F66</f>
        <v>19.784270502583837</v>
      </c>
      <c r="G66" s="151">
        <f>[1]中性预测M输入!M46</f>
        <v>1</v>
      </c>
      <c r="H66" s="143">
        <f>G66*F66</f>
        <v>19.784270502583837</v>
      </c>
      <c r="I66" s="143">
        <f t="shared" si="4"/>
        <v>138.88999999999999</v>
      </c>
      <c r="J66" s="152">
        <f t="shared" si="2"/>
        <v>1</v>
      </c>
    </row>
    <row r="67" spans="4:10" x14ac:dyDescent="0.3">
      <c r="D67" s="143">
        <v>2043</v>
      </c>
      <c r="E67" s="143">
        <f>Taxi销量预计!E67</f>
        <v>138.88999999999999</v>
      </c>
      <c r="F67" s="143">
        <f>Taxi销量预计!F67</f>
        <v>19.715371957207566</v>
      </c>
      <c r="G67" s="151">
        <f>[1]中性预测M输入!M47</f>
        <v>1</v>
      </c>
      <c r="H67" s="143">
        <f t="shared" si="1"/>
        <v>19.715371957207566</v>
      </c>
      <c r="I67" s="143">
        <f t="shared" si="4"/>
        <v>138.88999999999999</v>
      </c>
      <c r="J67" s="152">
        <f t="shared" si="2"/>
        <v>1</v>
      </c>
    </row>
    <row r="68" spans="4:10" x14ac:dyDescent="0.3">
      <c r="D68" s="143">
        <v>2044</v>
      </c>
      <c r="E68" s="143">
        <f>Taxi销量预计!E68</f>
        <v>138.88999999999999</v>
      </c>
      <c r="F68" s="143">
        <f>Taxi销量预计!F68</f>
        <v>19.385603904087162</v>
      </c>
      <c r="G68" s="151">
        <f>[1]中性预测M输入!M48</f>
        <v>1</v>
      </c>
      <c r="H68" s="143">
        <f>G68*F68</f>
        <v>19.385603904087162</v>
      </c>
      <c r="I68" s="143">
        <f t="shared" si="4"/>
        <v>138.88999999999999</v>
      </c>
      <c r="J68" s="152">
        <f t="shared" si="2"/>
        <v>1</v>
      </c>
    </row>
    <row r="69" spans="4:10" x14ac:dyDescent="0.3">
      <c r="D69" s="143">
        <v>2045</v>
      </c>
      <c r="E69" s="143">
        <f>Taxi销量预计!E69</f>
        <v>138.88999999999999</v>
      </c>
      <c r="F69" s="143">
        <f>Taxi销量预计!F69</f>
        <v>19.019550642540111</v>
      </c>
      <c r="G69" s="151">
        <f>[1]中性预测M输入!M49</f>
        <v>1</v>
      </c>
      <c r="H69" s="143">
        <f t="shared" ref="H69:H74" si="5">G69*F69</f>
        <v>19.019550642540111</v>
      </c>
      <c r="I69" s="143">
        <f t="shared" si="4"/>
        <v>138.88999999999999</v>
      </c>
      <c r="J69" s="152">
        <f t="shared" si="2"/>
        <v>1</v>
      </c>
    </row>
    <row r="70" spans="4:10" x14ac:dyDescent="0.3">
      <c r="D70" s="143">
        <v>2046</v>
      </c>
      <c r="E70" s="143">
        <f>Taxi销量预计!E70</f>
        <v>138.88999999999999</v>
      </c>
      <c r="F70" s="143">
        <f>Taxi销量预计!F70</f>
        <v>18.887931986412369</v>
      </c>
      <c r="G70" s="151">
        <f>[1]中性预测M输入!M50</f>
        <v>1</v>
      </c>
      <c r="H70" s="143">
        <f t="shared" si="5"/>
        <v>18.887931986412369</v>
      </c>
      <c r="I70" s="143">
        <f t="shared" si="4"/>
        <v>138.88999999999999</v>
      </c>
      <c r="J70" s="152">
        <f t="shared" si="2"/>
        <v>1</v>
      </c>
    </row>
    <row r="71" spans="4:10" x14ac:dyDescent="0.3">
      <c r="D71" s="143">
        <v>2047</v>
      </c>
      <c r="E71" s="143">
        <f>Taxi销量预计!E71</f>
        <v>138.88999999999999</v>
      </c>
      <c r="F71" s="143">
        <f>Taxi销量预计!F71</f>
        <v>19.077821167557659</v>
      </c>
      <c r="G71" s="151">
        <f>[1]中性预测M输入!M51</f>
        <v>1</v>
      </c>
      <c r="H71" s="143">
        <f t="shared" si="5"/>
        <v>19.077821167557659</v>
      </c>
      <c r="I71" s="143">
        <f t="shared" si="4"/>
        <v>138.88999999999999</v>
      </c>
      <c r="J71" s="152">
        <f t="shared" si="2"/>
        <v>1</v>
      </c>
    </row>
    <row r="72" spans="4:10" x14ac:dyDescent="0.3">
      <c r="D72" s="143">
        <v>2048</v>
      </c>
      <c r="E72" s="143">
        <f>Taxi销量预计!E72</f>
        <v>138.88999999999999</v>
      </c>
      <c r="F72" s="143">
        <f>Taxi销量预计!F72</f>
        <v>19.421644839678379</v>
      </c>
      <c r="G72" s="151">
        <f>[1]中性预测M输入!M52</f>
        <v>1</v>
      </c>
      <c r="H72" s="143">
        <f t="shared" si="5"/>
        <v>19.421644839678379</v>
      </c>
      <c r="I72" s="143">
        <f t="shared" si="4"/>
        <v>138.88999999999999</v>
      </c>
      <c r="J72" s="152">
        <f t="shared" si="2"/>
        <v>1</v>
      </c>
    </row>
    <row r="73" spans="4:10" x14ac:dyDescent="0.3">
      <c r="D73" s="143">
        <v>2049</v>
      </c>
      <c r="E73" s="143">
        <f>Taxi销量预计!E73</f>
        <v>138.88999999999999</v>
      </c>
      <c r="F73" s="143">
        <f>Taxi销量预计!F73</f>
        <v>19.669889357896665</v>
      </c>
      <c r="G73" s="151">
        <f>[1]中性预测M输入!M53</f>
        <v>1</v>
      </c>
      <c r="H73" s="143">
        <f>G73*F73</f>
        <v>19.669889357896665</v>
      </c>
      <c r="I73" s="143">
        <f t="shared" si="4"/>
        <v>138.88999999999999</v>
      </c>
      <c r="J73" s="152">
        <f t="shared" si="2"/>
        <v>1</v>
      </c>
    </row>
    <row r="74" spans="4:10" x14ac:dyDescent="0.3">
      <c r="D74" s="143">
        <v>2050</v>
      </c>
      <c r="E74" s="143">
        <f>Taxi销量预计!E74</f>
        <v>138.88999999999999</v>
      </c>
      <c r="F74" s="143">
        <f>F73</f>
        <v>19.669889357896665</v>
      </c>
      <c r="G74" s="151">
        <f>[1]中性预测M输入!M54</f>
        <v>1</v>
      </c>
      <c r="H74" s="143">
        <f t="shared" si="5"/>
        <v>19.669889357896665</v>
      </c>
      <c r="I74" s="143">
        <f>(H73*$C$4+H72*$C$5+H71*$C$6+H70*$C$7+H69*$C$8+H68*$C$9+H67*$C$10+H66*$C$11+H65*$C$12+H64*$C$13+H63*$C$14+H62*$C$15+H61*$C$16+H60*$C$17+H59*$C$18+H58*$C$19+H57*$C$20+H56*$C$21+H55*$C$22+H54*$C$23+H53*$C$24+H52*$C$25+H51*$C$26+H50*$C$27+H49*$C$28)+H74</f>
        <v>138.88676353418822</v>
      </c>
      <c r="J74" s="152">
        <f t="shared" si="2"/>
        <v>0.99997669763257424</v>
      </c>
    </row>
  </sheetData>
  <phoneticPr fontId="3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89624-64D5-4C8E-9451-36FFBA96E335}">
  <sheetPr>
    <tabColor rgb="FF92D050"/>
  </sheetPr>
  <dimension ref="A1:J74"/>
  <sheetViews>
    <sheetView workbookViewId="0">
      <selection activeCell="I51" sqref="I51"/>
    </sheetView>
  </sheetViews>
  <sheetFormatPr defaultColWidth="9" defaultRowHeight="13.5" x14ac:dyDescent="0.3"/>
  <cols>
    <col min="1" max="1" width="9" style="143"/>
    <col min="2" max="2" width="5.265625" style="143" bestFit="1" customWidth="1"/>
    <col min="3" max="3" width="12.73046875" style="143" bestFit="1" customWidth="1"/>
    <col min="4" max="4" width="9" style="143"/>
    <col min="5" max="6" width="12.73046875" style="143" bestFit="1" customWidth="1"/>
    <col min="7" max="7" width="15.1328125" style="151" bestFit="1" customWidth="1"/>
    <col min="8" max="8" width="19.265625" style="143" bestFit="1" customWidth="1"/>
    <col min="9" max="9" width="21.3984375" style="143" bestFit="1" customWidth="1"/>
    <col min="10" max="10" width="17.265625" style="152" bestFit="1" customWidth="1"/>
    <col min="11" max="12" width="12.73046875" style="143" customWidth="1"/>
    <col min="13" max="16384" width="9" style="143"/>
  </cols>
  <sheetData>
    <row r="1" spans="2:10" x14ac:dyDescent="0.3">
      <c r="E1" s="143" t="s">
        <v>1123</v>
      </c>
      <c r="F1" s="143" t="s">
        <v>1124</v>
      </c>
      <c r="G1" s="151" t="s">
        <v>1125</v>
      </c>
      <c r="H1" s="143" t="s">
        <v>1126</v>
      </c>
      <c r="I1" s="143" t="s">
        <v>1127</v>
      </c>
      <c r="J1" s="152" t="s">
        <v>1128</v>
      </c>
    </row>
    <row r="2" spans="2:10" x14ac:dyDescent="0.3">
      <c r="B2" s="143" t="s">
        <v>1075</v>
      </c>
      <c r="C2" s="143" t="s">
        <v>1120</v>
      </c>
      <c r="D2" s="143">
        <v>1978</v>
      </c>
      <c r="E2" s="143">
        <f>Taxi销量预计!E2</f>
        <v>1</v>
      </c>
      <c r="F2" s="143">
        <f>Taxi销量预计!F2</f>
        <v>2</v>
      </c>
      <c r="G2" s="151">
        <v>0</v>
      </c>
      <c r="H2" s="143">
        <v>0</v>
      </c>
      <c r="I2" s="143">
        <v>0</v>
      </c>
    </row>
    <row r="3" spans="2:10" x14ac:dyDescent="0.3">
      <c r="B3" s="143">
        <v>0</v>
      </c>
      <c r="C3" s="155">
        <f t="shared" ref="C3" si="0">EXP(-POWER(B3/14,4))</f>
        <v>1</v>
      </c>
      <c r="D3" s="143">
        <v>1979</v>
      </c>
      <c r="E3" s="143">
        <f>Taxi销量预计!E3</f>
        <v>2</v>
      </c>
      <c r="F3" s="143">
        <f>Taxi销量预计!F3</f>
        <v>1.0000000010114667</v>
      </c>
      <c r="G3" s="151">
        <v>0</v>
      </c>
      <c r="H3" s="143">
        <v>0</v>
      </c>
      <c r="I3" s="143">
        <v>0</v>
      </c>
    </row>
    <row r="4" spans="2:10" x14ac:dyDescent="0.3">
      <c r="B4" s="143">
        <v>1</v>
      </c>
      <c r="C4" s="155">
        <f>Taxi销量预计!C4</f>
        <v>0.99999999949426666</v>
      </c>
      <c r="D4" s="143">
        <v>1980</v>
      </c>
      <c r="E4" s="143">
        <f>Taxi销量预计!E4</f>
        <v>3</v>
      </c>
      <c r="F4" s="143">
        <f>Taxi销量预计!F4</f>
        <v>1.0000020709768345</v>
      </c>
      <c r="G4" s="151">
        <v>0</v>
      </c>
      <c r="H4" s="143">
        <f t="shared" ref="H4:H67" si="1">G4*F4</f>
        <v>0</v>
      </c>
      <c r="I4" s="143">
        <v>0</v>
      </c>
    </row>
    <row r="5" spans="2:10" x14ac:dyDescent="0.3">
      <c r="B5" s="143">
        <v>2</v>
      </c>
      <c r="C5" s="155">
        <f>Taxi销量预计!C5</f>
        <v>0.99999896425871615</v>
      </c>
      <c r="D5" s="143">
        <v>1981</v>
      </c>
      <c r="E5" s="143">
        <f>Taxi销量预计!E5</f>
        <v>4</v>
      </c>
      <c r="F5" s="143">
        <f>Taxi销量预计!F5</f>
        <v>1.0001781345103118</v>
      </c>
      <c r="G5" s="151">
        <v>0</v>
      </c>
      <c r="H5" s="143">
        <f t="shared" si="1"/>
        <v>0</v>
      </c>
      <c r="I5" s="143">
        <v>0</v>
      </c>
    </row>
    <row r="6" spans="2:10" x14ac:dyDescent="0.3">
      <c r="B6" s="143">
        <v>3</v>
      </c>
      <c r="C6" s="155">
        <f>Taxi销量预计!C6</f>
        <v>0.99991041487420307</v>
      </c>
      <c r="D6" s="143">
        <v>1982</v>
      </c>
      <c r="E6" s="143">
        <f>Taxi销量预计!E6</f>
        <v>5</v>
      </c>
      <c r="F6" s="143">
        <f>Taxi销量预计!F6</f>
        <v>1.0041483170657219</v>
      </c>
      <c r="G6" s="151">
        <v>0</v>
      </c>
      <c r="H6" s="143">
        <f t="shared" si="1"/>
        <v>0</v>
      </c>
      <c r="I6" s="143">
        <v>0</v>
      </c>
    </row>
    <row r="7" spans="2:10" x14ac:dyDescent="0.3">
      <c r="B7" s="143">
        <v>4</v>
      </c>
      <c r="C7" s="155">
        <f>Taxi销量预计!C7</f>
        <v>0.99788104890540263</v>
      </c>
      <c r="D7" s="143">
        <v>1983</v>
      </c>
      <c r="E7" s="143">
        <f>Taxi销量预计!E7</f>
        <v>6</v>
      </c>
      <c r="F7" s="143">
        <f>Taxi销量预计!F7</f>
        <v>1.0466642623863684</v>
      </c>
      <c r="G7" s="151">
        <v>0</v>
      </c>
      <c r="H7" s="143">
        <f t="shared" si="1"/>
        <v>0</v>
      </c>
      <c r="I7" s="143">
        <v>0</v>
      </c>
    </row>
    <row r="8" spans="2:10" x14ac:dyDescent="0.3">
      <c r="B8" s="143">
        <v>5</v>
      </c>
      <c r="C8" s="155">
        <f>Taxi销量预计!C8</f>
        <v>0.97560839344548977</v>
      </c>
      <c r="D8" s="143">
        <v>1984</v>
      </c>
      <c r="E8" s="143">
        <f>Taxi销量预计!E8</f>
        <v>7</v>
      </c>
      <c r="F8" s="143">
        <f>Taxi销量预计!F8</f>
        <v>1.3108689683791601</v>
      </c>
      <c r="G8" s="151">
        <v>0</v>
      </c>
      <c r="H8" s="143">
        <f t="shared" si="1"/>
        <v>0</v>
      </c>
      <c r="I8" s="143">
        <v>0</v>
      </c>
    </row>
    <row r="9" spans="2:10" x14ac:dyDescent="0.3">
      <c r="B9" s="143">
        <v>6</v>
      </c>
      <c r="C9" s="155">
        <f>Taxi销量预计!C9</f>
        <v>0.832369724691707</v>
      </c>
      <c r="D9" s="143">
        <v>1985</v>
      </c>
      <c r="E9" s="143">
        <f>Taxi销量预计!E9</f>
        <v>8</v>
      </c>
      <c r="F9" s="143">
        <f>Taxi销量预计!F9</f>
        <v>2.0966116659166127</v>
      </c>
      <c r="G9" s="151">
        <v>0</v>
      </c>
      <c r="H9" s="143">
        <f t="shared" si="1"/>
        <v>0</v>
      </c>
      <c r="I9" s="143">
        <v>0</v>
      </c>
    </row>
    <row r="10" spans="2:10" x14ac:dyDescent="0.3">
      <c r="B10" s="143">
        <v>7</v>
      </c>
      <c r="C10" s="155">
        <f>Taxi销量预计!C10</f>
        <v>0.36787944117144233</v>
      </c>
      <c r="D10" s="143">
        <v>1986</v>
      </c>
      <c r="E10" s="143">
        <f>Taxi销量预计!E10</f>
        <v>9</v>
      </c>
      <c r="F10" s="143">
        <f>Taxi销量预计!F10</f>
        <v>2.3419332164878153</v>
      </c>
      <c r="G10" s="151">
        <v>0</v>
      </c>
      <c r="H10" s="143">
        <f>G10*F10</f>
        <v>0</v>
      </c>
      <c r="I10" s="143">
        <v>0</v>
      </c>
    </row>
    <row r="11" spans="2:10" x14ac:dyDescent="0.3">
      <c r="B11" s="143">
        <v>8</v>
      </c>
      <c r="C11" s="155">
        <f>Taxi销量预计!C11</f>
        <v>1.2981681124188342E-2</v>
      </c>
      <c r="D11" s="143">
        <v>1987</v>
      </c>
      <c r="E11" s="143">
        <f>Taxi销量预计!E11</f>
        <v>10</v>
      </c>
      <c r="F11" s="143">
        <f>Taxi销量预计!F11</f>
        <v>2.0132236590686254</v>
      </c>
      <c r="G11" s="151">
        <v>0</v>
      </c>
      <c r="H11" s="143">
        <f t="shared" si="1"/>
        <v>0</v>
      </c>
      <c r="I11" s="143">
        <v>0</v>
      </c>
    </row>
    <row r="12" spans="2:10" x14ac:dyDescent="0.3">
      <c r="B12" s="143">
        <v>9</v>
      </c>
      <c r="C12" s="155">
        <f>Taxi销量预计!C12</f>
        <v>1.2810095561281376E-7</v>
      </c>
      <c r="D12" s="143">
        <v>1988</v>
      </c>
      <c r="E12" s="143">
        <f>Taxi销量预计!E12</f>
        <v>11</v>
      </c>
      <c r="F12" s="143">
        <f>Taxi销量预计!F12</f>
        <v>2.002446502223453</v>
      </c>
      <c r="G12" s="151">
        <v>0</v>
      </c>
      <c r="H12" s="143">
        <f t="shared" si="1"/>
        <v>0</v>
      </c>
      <c r="I12" s="143">
        <v>0</v>
      </c>
    </row>
    <row r="13" spans="2:10" x14ac:dyDescent="0.3">
      <c r="B13" s="143">
        <v>10</v>
      </c>
      <c r="C13" s="155">
        <f>Taxi销量预计!C13</f>
        <v>1.0871297644824872E-22</v>
      </c>
      <c r="D13" s="143">
        <v>1989</v>
      </c>
      <c r="E13" s="143">
        <f>Taxi销量预计!E13</f>
        <v>12</v>
      </c>
      <c r="F13" s="143">
        <f>Taxi销量预计!F13</f>
        <v>2.0179434068299731</v>
      </c>
      <c r="G13" s="151">
        <v>0</v>
      </c>
      <c r="H13" s="143">
        <f t="shared" si="1"/>
        <v>0</v>
      </c>
      <c r="I13" s="143">
        <v>0</v>
      </c>
    </row>
    <row r="14" spans="2:10" x14ac:dyDescent="0.3">
      <c r="B14" s="143">
        <v>11</v>
      </c>
      <c r="C14" s="155">
        <f>Taxi销量预计!C14</f>
        <v>2.1624570745651521E-63</v>
      </c>
      <c r="D14" s="143">
        <v>1990</v>
      </c>
      <c r="E14" s="143">
        <f>Taxi销量预计!E14</f>
        <v>13</v>
      </c>
      <c r="F14" s="143">
        <f>Taxi销量预计!F14</f>
        <v>2.0949165805757186</v>
      </c>
      <c r="G14" s="151">
        <v>0</v>
      </c>
      <c r="H14" s="143">
        <f t="shared" si="1"/>
        <v>0</v>
      </c>
      <c r="I14" s="143">
        <v>0</v>
      </c>
    </row>
    <row r="15" spans="2:10" x14ac:dyDescent="0.3">
      <c r="B15" s="143">
        <v>12</v>
      </c>
      <c r="C15" s="155">
        <f>Taxi销量预计!C15</f>
        <v>6.4229151805933266E-164</v>
      </c>
      <c r="D15" s="143">
        <v>1991</v>
      </c>
      <c r="E15" s="143">
        <f>Taxi销量预计!E15</f>
        <v>14</v>
      </c>
      <c r="F15" s="143">
        <f>Taxi销量预计!F15</f>
        <v>3.350122142421057</v>
      </c>
      <c r="G15" s="151">
        <v>0</v>
      </c>
      <c r="H15" s="143">
        <f t="shared" si="1"/>
        <v>0</v>
      </c>
      <c r="I15" s="143">
        <v>0</v>
      </c>
    </row>
    <row r="16" spans="2:10" x14ac:dyDescent="0.3">
      <c r="B16" s="143">
        <v>13</v>
      </c>
      <c r="C16" s="155">
        <f>Taxi销量预计!C16</f>
        <v>0</v>
      </c>
      <c r="D16" s="143">
        <v>1992</v>
      </c>
      <c r="E16" s="143">
        <f>Taxi销量预计!E16</f>
        <v>16</v>
      </c>
      <c r="F16" s="143">
        <f>Taxi销量预计!F16</f>
        <v>3.8372074519999337</v>
      </c>
      <c r="G16" s="151">
        <v>0</v>
      </c>
      <c r="H16" s="143">
        <f t="shared" si="1"/>
        <v>0</v>
      </c>
      <c r="I16" s="143">
        <v>0</v>
      </c>
    </row>
    <row r="17" spans="1:10" x14ac:dyDescent="0.3">
      <c r="B17" s="143">
        <v>14</v>
      </c>
      <c r="C17" s="155">
        <f>Taxi销量预计!C17</f>
        <v>0</v>
      </c>
      <c r="D17" s="143">
        <v>1993</v>
      </c>
      <c r="E17" s="143">
        <f>Taxi销量预计!E17</f>
        <v>18</v>
      </c>
      <c r="F17" s="143">
        <f>Taxi销量预计!F17</f>
        <v>5.1861606539391989</v>
      </c>
      <c r="G17" s="151">
        <v>0</v>
      </c>
      <c r="H17" s="143">
        <f t="shared" si="1"/>
        <v>0</v>
      </c>
      <c r="I17" s="143">
        <v>0</v>
      </c>
    </row>
    <row r="18" spans="1:10" x14ac:dyDescent="0.3">
      <c r="B18" s="143">
        <v>15</v>
      </c>
      <c r="C18" s="155">
        <f>Taxi销量预计!C18</f>
        <v>0</v>
      </c>
      <c r="D18" s="143">
        <v>1994</v>
      </c>
      <c r="E18" s="143">
        <f>Taxi销量预计!E18</f>
        <v>21</v>
      </c>
      <c r="F18" s="143">
        <f>Taxi销量预计!F18</f>
        <v>6.1298118325093895</v>
      </c>
      <c r="G18" s="151">
        <v>0</v>
      </c>
      <c r="H18" s="143">
        <f t="shared" si="1"/>
        <v>0</v>
      </c>
      <c r="I18" s="143">
        <v>0</v>
      </c>
    </row>
    <row r="19" spans="1:10" x14ac:dyDescent="0.3">
      <c r="B19" s="143">
        <v>16</v>
      </c>
      <c r="C19" s="155">
        <f>Taxi销量预计!C19</f>
        <v>0</v>
      </c>
      <c r="D19" s="143">
        <v>1995</v>
      </c>
      <c r="E19" s="143">
        <f>Taxi销量预计!E19</f>
        <v>25</v>
      </c>
      <c r="F19" s="143">
        <f>Taxi销量预计!F19</f>
        <v>7.0178583700886179</v>
      </c>
      <c r="G19" s="151">
        <v>0</v>
      </c>
      <c r="H19" s="143">
        <f t="shared" si="1"/>
        <v>0</v>
      </c>
      <c r="I19" s="143">
        <v>0</v>
      </c>
    </row>
    <row r="20" spans="1:10" x14ac:dyDescent="0.3">
      <c r="B20" s="143">
        <v>17</v>
      </c>
      <c r="C20" s="155">
        <f>Taxi销量预计!C20</f>
        <v>0</v>
      </c>
      <c r="D20" s="143">
        <v>1996</v>
      </c>
      <c r="E20" s="143">
        <f>Taxi销量预计!E20</f>
        <v>30</v>
      </c>
      <c r="F20" s="143">
        <f>Taxi销量预计!F20</f>
        <v>8.057055810380735</v>
      </c>
      <c r="G20" s="151">
        <v>0</v>
      </c>
      <c r="H20" s="143">
        <f t="shared" si="1"/>
        <v>0</v>
      </c>
      <c r="I20" s="143">
        <v>0</v>
      </c>
    </row>
    <row r="21" spans="1:10" x14ac:dyDescent="0.3">
      <c r="B21" s="143">
        <v>18</v>
      </c>
      <c r="C21" s="155">
        <f>Taxi销量预计!C21</f>
        <v>0</v>
      </c>
      <c r="D21" s="143">
        <v>1997</v>
      </c>
      <c r="E21" s="143">
        <f>Taxi销量预计!E21</f>
        <v>36</v>
      </c>
      <c r="F21" s="143">
        <f>Taxi销量预计!F21</f>
        <v>9.2916336283552212</v>
      </c>
      <c r="G21" s="151">
        <v>0</v>
      </c>
      <c r="H21" s="143">
        <f t="shared" si="1"/>
        <v>0</v>
      </c>
      <c r="I21" s="143">
        <v>0</v>
      </c>
    </row>
    <row r="22" spans="1:10" x14ac:dyDescent="0.3">
      <c r="B22" s="143">
        <v>19</v>
      </c>
      <c r="C22" s="155">
        <f>Taxi销量预计!C22</f>
        <v>0</v>
      </c>
      <c r="D22" s="143">
        <v>1998</v>
      </c>
      <c r="E22" s="143">
        <f>Taxi销量预计!E22</f>
        <v>43</v>
      </c>
      <c r="F22" s="143">
        <f>Taxi销量预计!F22</f>
        <v>10.003992142320335</v>
      </c>
      <c r="G22" s="151">
        <v>0</v>
      </c>
      <c r="H22" s="143">
        <f t="shared" si="1"/>
        <v>0</v>
      </c>
      <c r="I22" s="143">
        <v>0</v>
      </c>
    </row>
    <row r="23" spans="1:10" x14ac:dyDescent="0.3">
      <c r="B23" s="143">
        <v>20</v>
      </c>
      <c r="C23" s="155">
        <f>Taxi销量预计!C23</f>
        <v>0</v>
      </c>
      <c r="D23" s="143">
        <v>1999</v>
      </c>
      <c r="E23" s="143">
        <f>Taxi销量预计!E23</f>
        <v>50</v>
      </c>
      <c r="F23" s="143">
        <f>Taxi销量预计!F23</f>
        <v>11.892842760070927</v>
      </c>
      <c r="G23" s="151">
        <v>0</v>
      </c>
      <c r="H23" s="143">
        <f t="shared" si="1"/>
        <v>0</v>
      </c>
      <c r="I23" s="143">
        <v>0</v>
      </c>
    </row>
    <row r="24" spans="1:10" x14ac:dyDescent="0.3">
      <c r="B24" s="143">
        <v>21</v>
      </c>
      <c r="C24" s="155">
        <f>Taxi销量预计!C24</f>
        <v>0</v>
      </c>
      <c r="D24" s="143">
        <v>2000</v>
      </c>
      <c r="E24" s="143">
        <f>Taxi销量预计!E24</f>
        <v>58</v>
      </c>
      <c r="F24" s="143">
        <f>Taxi销量预计!F24</f>
        <v>12.865743892623655</v>
      </c>
      <c r="G24" s="151">
        <f>[1]乐观预测H输入!M4</f>
        <v>0</v>
      </c>
      <c r="H24" s="143">
        <f>G24*F24</f>
        <v>0</v>
      </c>
      <c r="I24" s="143">
        <v>0</v>
      </c>
      <c r="J24" s="152">
        <f>I24/E24</f>
        <v>0</v>
      </c>
    </row>
    <row r="25" spans="1:10" x14ac:dyDescent="0.3">
      <c r="B25" s="143">
        <v>22</v>
      </c>
      <c r="C25" s="155">
        <f>Taxi销量预计!C25</f>
        <v>0</v>
      </c>
      <c r="D25" s="143">
        <v>2001</v>
      </c>
      <c r="E25" s="143">
        <f>Taxi销量预计!E25</f>
        <v>66</v>
      </c>
      <c r="F25" s="143">
        <f>Taxi销量预计!F25</f>
        <v>13.942043185836589</v>
      </c>
      <c r="G25" s="151">
        <f>[1]乐观预测H输入!M5</f>
        <v>0</v>
      </c>
      <c r="H25" s="143">
        <f t="shared" si="1"/>
        <v>0</v>
      </c>
      <c r="I25" s="143">
        <f>(H24*$C$4+H23*$C$5+H22*$C$6+H21*$C$7+H20*$C$8+H19*$C$9+H18*$C$10+H17*$C$11+H16*$C$12+H15*$C$13+H14*$C$14+H13*$C$15+H12*$C$16+H11*$C$17+H10*$C$18+H9*$C$19+H8*$C$20+H7*$C$21+H6*$C$22+H5*$C$23+H4*$C$24+H3*$C$25)</f>
        <v>0</v>
      </c>
      <c r="J25" s="152">
        <f t="shared" ref="J25:J74" si="2">I25/E25</f>
        <v>0</v>
      </c>
    </row>
    <row r="26" spans="1:10" x14ac:dyDescent="0.3">
      <c r="B26" s="143">
        <v>23</v>
      </c>
      <c r="C26" s="155">
        <f>Taxi销量预计!C26</f>
        <v>0</v>
      </c>
      <c r="D26" s="143">
        <v>2002</v>
      </c>
      <c r="E26" s="143">
        <f>Taxi销量预计!E26</f>
        <v>74</v>
      </c>
      <c r="F26" s="143">
        <f>Taxi销量预计!F26</f>
        <v>13.884907918018982</v>
      </c>
      <c r="G26" s="151">
        <f>[1]乐观预测H输入!M6</f>
        <v>0</v>
      </c>
      <c r="H26" s="143">
        <f t="shared" si="1"/>
        <v>0</v>
      </c>
      <c r="I26" s="143">
        <f>(H25*$C$4+H24*$C$5+H23*$C$6+H22*$C$7+H21*$C$8+H20*$C$9+H19*$C$10+H18*$C$11+H17*$C$12+H16*$C$13+H15*$C$14+H14*$C$15+H13*$C$16+H12*$C$17+H11*$C$18+H10*$C$19+H9*$C$20+H8*$C$21+H7*$C$22+H6*$C$23+H5*$C$24+H4*$C$25*H3*C26)</f>
        <v>0</v>
      </c>
      <c r="J26" s="152">
        <f t="shared" si="2"/>
        <v>0</v>
      </c>
    </row>
    <row r="27" spans="1:10" x14ac:dyDescent="0.3">
      <c r="B27" s="143">
        <v>24</v>
      </c>
      <c r="C27" s="155">
        <f>Taxi销量预计!C27</f>
        <v>0</v>
      </c>
      <c r="D27" s="143">
        <v>2003</v>
      </c>
      <c r="E27" s="143">
        <f>Taxi销量预计!E27</f>
        <v>81</v>
      </c>
      <c r="F27" s="143">
        <f>Taxi销量预计!F27</f>
        <v>14.891646821330411</v>
      </c>
      <c r="G27" s="151">
        <f>[1]乐观预测H输入!M7</f>
        <v>0</v>
      </c>
      <c r="H27" s="143">
        <f t="shared" si="1"/>
        <v>0</v>
      </c>
      <c r="I27" s="143">
        <f>(H26*$C$4+H25*$C$5+H24*$C$6+H23*$C$7+H22*$C$8+H21*$C$9+H20*$C$10+H19*$C$11+H18*$C$12+H17*$C$13+H16*$C$14+H15*$C$15+H14*$C$16+H13*$C$17+H12*$C$18+H11*$C$19+H10*$C$20+H9*$C$21+H8*$C$22+H7*$C$23+H6*$C$24+H5*$C$25+H4*$C$26+H3*$C$27)</f>
        <v>0</v>
      </c>
      <c r="J27" s="152">
        <f t="shared" si="2"/>
        <v>0</v>
      </c>
    </row>
    <row r="28" spans="1:10" x14ac:dyDescent="0.3">
      <c r="B28" s="143">
        <v>25</v>
      </c>
      <c r="C28" s="155">
        <f>Taxi销量预计!C28</f>
        <v>0</v>
      </c>
      <c r="D28" s="143">
        <v>2004</v>
      </c>
      <c r="E28" s="143">
        <f>Taxi销量预计!E28</f>
        <v>88</v>
      </c>
      <c r="F28" s="143">
        <f>Taxi销量预计!F28</f>
        <v>14.991610033623274</v>
      </c>
      <c r="G28" s="151">
        <f>[1]乐观预测H输入!M8</f>
        <v>0</v>
      </c>
      <c r="H28" s="143">
        <f t="shared" si="1"/>
        <v>0</v>
      </c>
      <c r="I28" s="143">
        <f t="shared" ref="I28:I34" si="3">(H27*$C$4+H26*$C$5+H25*$C$6+H24*$C$7+H23*$C$8+H22*$C$9+H21*$C$10+H20*$C$11+H19*$C$12+H18*$C$13+H17*$C$14+H16*$C$15+H15*$C$16+H14*$C$17+H13*$C$18+H12*$C$19+H11*$C$20+H10*$C$21+H9*$C$22+H8*$C$23+H7*$C$24+H6*$C$25+H5*$C$26+H4*$C$27+H3*$C$28)</f>
        <v>0</v>
      </c>
      <c r="J28" s="152">
        <f t="shared" si="2"/>
        <v>0</v>
      </c>
    </row>
    <row r="29" spans="1:10" x14ac:dyDescent="0.3">
      <c r="D29" s="143">
        <v>2005</v>
      </c>
      <c r="E29" s="143">
        <f>Taxi销量预计!E29</f>
        <v>94</v>
      </c>
      <c r="F29" s="143">
        <f>Taxi销量预计!F29</f>
        <v>16.068538782189336</v>
      </c>
      <c r="G29" s="151">
        <f>[1]乐观预测H输入!M9</f>
        <v>0</v>
      </c>
      <c r="H29" s="143">
        <f t="shared" si="1"/>
        <v>0</v>
      </c>
      <c r="I29" s="143">
        <f t="shared" si="3"/>
        <v>0</v>
      </c>
      <c r="J29" s="152">
        <f t="shared" si="2"/>
        <v>0</v>
      </c>
    </row>
    <row r="30" spans="1:10" x14ac:dyDescent="0.3">
      <c r="A30" s="143" t="s">
        <v>1121</v>
      </c>
      <c r="D30" s="143">
        <v>2006</v>
      </c>
      <c r="E30" s="143">
        <f>Taxi销量预计!E30</f>
        <v>100</v>
      </c>
      <c r="F30" s="143">
        <f>Taxi销量预计!F30</f>
        <v>17.378035260797702</v>
      </c>
      <c r="G30" s="151">
        <f>[1]乐观预测H输入!M10</f>
        <v>0</v>
      </c>
      <c r="H30" s="143">
        <f t="shared" si="1"/>
        <v>0</v>
      </c>
      <c r="I30" s="143">
        <f t="shared" si="3"/>
        <v>0</v>
      </c>
      <c r="J30" s="152">
        <f t="shared" si="2"/>
        <v>0</v>
      </c>
    </row>
    <row r="31" spans="1:10" x14ac:dyDescent="0.3">
      <c r="D31" s="143">
        <v>2007</v>
      </c>
      <c r="E31" s="143">
        <f>Taxi销量预计!E31</f>
        <v>106</v>
      </c>
      <c r="F31" s="143">
        <f>Taxi销量预计!F31</f>
        <v>18.664483047662742</v>
      </c>
      <c r="G31" s="151">
        <f>[1]乐观预测H输入!M11</f>
        <v>0</v>
      </c>
      <c r="H31" s="143">
        <f t="shared" si="1"/>
        <v>0</v>
      </c>
      <c r="I31" s="143">
        <f t="shared" si="3"/>
        <v>0</v>
      </c>
      <c r="J31" s="152">
        <f t="shared" si="2"/>
        <v>0</v>
      </c>
    </row>
    <row r="32" spans="1:10" x14ac:dyDescent="0.3">
      <c r="D32" s="143">
        <v>2008</v>
      </c>
      <c r="E32" s="143">
        <f>Taxi销量预计!E32</f>
        <v>112</v>
      </c>
      <c r="F32" s="143">
        <f>Taxi销量预计!F32</f>
        <v>18.548752698548768</v>
      </c>
      <c r="G32" s="151">
        <f>[1]乐观预测H输入!M12</f>
        <v>0</v>
      </c>
      <c r="H32" s="143">
        <f t="shared" si="1"/>
        <v>0</v>
      </c>
      <c r="I32" s="143">
        <f t="shared" si="3"/>
        <v>0</v>
      </c>
      <c r="J32" s="152">
        <f t="shared" si="2"/>
        <v>0</v>
      </c>
    </row>
    <row r="33" spans="4:10" x14ac:dyDescent="0.3">
      <c r="D33" s="143">
        <v>2009</v>
      </c>
      <c r="E33" s="143">
        <f>Taxi销量预计!E33</f>
        <v>117</v>
      </c>
      <c r="F33" s="143">
        <f>Taxi销量预计!F33</f>
        <v>19.635553295562389</v>
      </c>
      <c r="G33" s="151">
        <f>[1]乐观预测H输入!M13</f>
        <v>0</v>
      </c>
      <c r="H33" s="143">
        <f t="shared" si="1"/>
        <v>0</v>
      </c>
      <c r="I33" s="143">
        <f t="shared" si="3"/>
        <v>0</v>
      </c>
      <c r="J33" s="152">
        <f t="shared" si="2"/>
        <v>0</v>
      </c>
    </row>
    <row r="34" spans="4:10" x14ac:dyDescent="0.3">
      <c r="D34" s="143">
        <v>2010</v>
      </c>
      <c r="E34" s="143">
        <f>Taxi销量预计!E34</f>
        <v>122.57</v>
      </c>
      <c r="F34" s="143">
        <f>Taxi销量预计!F34</f>
        <v>18.377944619513556</v>
      </c>
      <c r="G34" s="151">
        <f>[1]乐观预测H输入!M14</f>
        <v>0</v>
      </c>
      <c r="H34" s="143">
        <f t="shared" si="1"/>
        <v>0</v>
      </c>
      <c r="I34" s="143">
        <f t="shared" si="3"/>
        <v>0</v>
      </c>
      <c r="J34" s="152">
        <f t="shared" si="2"/>
        <v>0</v>
      </c>
    </row>
    <row r="35" spans="4:10" x14ac:dyDescent="0.3">
      <c r="D35" s="143">
        <v>2011</v>
      </c>
      <c r="E35" s="143">
        <f>Taxi销量预计!E35</f>
        <v>126.38</v>
      </c>
      <c r="F35" s="143">
        <f>Taxi销量预计!F35</f>
        <v>18.746949729584983</v>
      </c>
      <c r="G35" s="151">
        <f>[1]乐观预测H输入!M15</f>
        <v>0</v>
      </c>
      <c r="H35" s="143">
        <f t="shared" si="1"/>
        <v>0</v>
      </c>
      <c r="I35" s="143">
        <f t="shared" ref="I35:I73" si="4">(H34*$C$4+H33*$C$5+H32*$C$6+H31*$C$7+H30*$C$8+H29*$C$9+H28*$C$10+H27*$C$11+H26*$C$12+H25*$C$13+H24*$C$14+H23*$C$15+H22*$C$16+H21*$C$17+H20*$C$18+H19*$C$19+H18*$C$20+H17*$C$21+H16*$C$22+H15*$C$23+H14*$C$24+H13*$C$25+H12*$C$26+H11*$C$27+H10*$C$28)+H35</f>
        <v>0</v>
      </c>
      <c r="J35" s="152">
        <f>I35/E35</f>
        <v>0</v>
      </c>
    </row>
    <row r="36" spans="4:10" x14ac:dyDescent="0.3">
      <c r="D36" s="143">
        <v>2012</v>
      </c>
      <c r="E36" s="143">
        <f>Taxi销量预计!E36</f>
        <v>129.97</v>
      </c>
      <c r="F36" s="143">
        <f>Taxi销量预计!F36</f>
        <v>19.95180163181719</v>
      </c>
      <c r="G36" s="151">
        <f>[1]乐观预测H输入!M16</f>
        <v>0</v>
      </c>
      <c r="H36" s="143">
        <f t="shared" si="1"/>
        <v>0</v>
      </c>
      <c r="I36" s="143">
        <f t="shared" si="4"/>
        <v>0</v>
      </c>
      <c r="J36" s="152">
        <f t="shared" si="2"/>
        <v>0</v>
      </c>
    </row>
    <row r="37" spans="4:10" x14ac:dyDescent="0.3">
      <c r="D37" s="143">
        <v>2013</v>
      </c>
      <c r="E37" s="143">
        <f>Taxi销量预计!E37</f>
        <v>134</v>
      </c>
      <c r="F37" s="143">
        <f>Taxi销量预计!F37</f>
        <v>20.107333414244835</v>
      </c>
      <c r="G37" s="151">
        <f>[1]乐观预测H输入!M17</f>
        <v>0.01</v>
      </c>
      <c r="H37" s="143">
        <f t="shared" si="1"/>
        <v>0.20107333414244835</v>
      </c>
      <c r="I37" s="143">
        <f t="shared" si="4"/>
        <v>0.20107333414244835</v>
      </c>
      <c r="J37" s="152">
        <f t="shared" si="2"/>
        <v>1.5005472697197637E-3</v>
      </c>
    </row>
    <row r="38" spans="4:10" x14ac:dyDescent="0.3">
      <c r="D38" s="143">
        <v>2014</v>
      </c>
      <c r="E38" s="143">
        <f>Taxi销量预计!E38</f>
        <v>137.01</v>
      </c>
      <c r="F38" s="143">
        <f>Taxi销量预计!F38</f>
        <v>20.418704147424535</v>
      </c>
      <c r="G38" s="151">
        <f>[1]乐观预测H输入!M18</f>
        <v>0.02</v>
      </c>
      <c r="H38" s="143">
        <f t="shared" si="1"/>
        <v>0.4083740829484907</v>
      </c>
      <c r="I38" s="143">
        <f t="shared" si="4"/>
        <v>0.60944741698924954</v>
      </c>
      <c r="J38" s="152">
        <f t="shared" si="2"/>
        <v>4.4481966060086822E-3</v>
      </c>
    </row>
    <row r="39" spans="4:10" x14ac:dyDescent="0.3">
      <c r="D39" s="143">
        <v>2015</v>
      </c>
      <c r="E39" s="143">
        <f>Taxi销量预计!E39</f>
        <v>139.25</v>
      </c>
      <c r="F39" s="143">
        <f>Taxi销量预计!F39</f>
        <v>19.87702268110381</v>
      </c>
      <c r="G39" s="151">
        <f>[1]乐观预测H输入!M19</f>
        <v>0.05</v>
      </c>
      <c r="H39" s="143">
        <f t="shared" si="1"/>
        <v>0.99385113405519054</v>
      </c>
      <c r="I39" s="143">
        <f t="shared" si="4"/>
        <v>1.6032983426796479</v>
      </c>
      <c r="J39" s="152">
        <f t="shared" si="2"/>
        <v>1.1513812155688674E-2</v>
      </c>
    </row>
    <row r="40" spans="4:10" x14ac:dyDescent="0.3">
      <c r="D40" s="143">
        <v>2016</v>
      </c>
      <c r="E40" s="143">
        <f>Taxi销量预计!E40</f>
        <v>140.4</v>
      </c>
      <c r="F40" s="143">
        <f>Taxi销量预计!F40</f>
        <v>18.217998525643864</v>
      </c>
      <c r="G40" s="151">
        <f>[1]乐观预测H输入!M20</f>
        <v>0.1</v>
      </c>
      <c r="H40" s="143">
        <f t="shared" si="1"/>
        <v>1.8217998525643866</v>
      </c>
      <c r="I40" s="143">
        <f t="shared" si="4"/>
        <v>3.4250799670580623</v>
      </c>
      <c r="J40" s="152">
        <f t="shared" si="2"/>
        <v>2.439515646052751E-2</v>
      </c>
    </row>
    <row r="41" spans="4:10" x14ac:dyDescent="0.3">
      <c r="D41" s="143">
        <v>2017</v>
      </c>
      <c r="E41" s="143">
        <f>Taxi销量预计!E41</f>
        <v>139.58000000000001</v>
      </c>
      <c r="F41" s="143">
        <f>Taxi销量预计!F41</f>
        <v>18.228086110793086</v>
      </c>
      <c r="G41" s="151">
        <f>[1]乐观预测H输入!M21</f>
        <v>0.15</v>
      </c>
      <c r="H41" s="143">
        <f t="shared" si="1"/>
        <v>2.7342129166189628</v>
      </c>
      <c r="I41" s="143">
        <f t="shared" si="4"/>
        <v>6.1588476412304161</v>
      </c>
      <c r="J41" s="152">
        <f t="shared" si="2"/>
        <v>4.4124141289800939E-2</v>
      </c>
    </row>
    <row r="42" spans="4:10" x14ac:dyDescent="0.3">
      <c r="D42" s="143">
        <v>2018</v>
      </c>
      <c r="E42" s="143">
        <f>Taxi销量预计!E42</f>
        <v>138.88999999999999</v>
      </c>
      <c r="F42" s="143">
        <f>Taxi销量预计!F42</f>
        <v>18.833898932053273</v>
      </c>
      <c r="G42" s="151">
        <f>[1]乐观预测H输入!M22</f>
        <v>0.2</v>
      </c>
      <c r="H42" s="143">
        <f t="shared" si="1"/>
        <v>3.7667797864106549</v>
      </c>
      <c r="I42" s="143">
        <f t="shared" si="4"/>
        <v>9.9202303578000883</v>
      </c>
      <c r="J42" s="152">
        <f t="shared" si="2"/>
        <v>7.1425087175463239E-2</v>
      </c>
    </row>
    <row r="43" spans="4:10" x14ac:dyDescent="0.3">
      <c r="D43" s="143">
        <v>2019</v>
      </c>
      <c r="E43" s="143">
        <f>Taxi销量预计!E43</f>
        <v>138.88999999999999</v>
      </c>
      <c r="F43" s="143">
        <f>Taxi销量预计!F43</f>
        <v>19.536141500013102</v>
      </c>
      <c r="G43" s="151">
        <f>[1]乐观预测H输入!M23</f>
        <v>0.25</v>
      </c>
      <c r="H43" s="143">
        <f t="shared" si="1"/>
        <v>4.8840353750032754</v>
      </c>
      <c r="I43" s="143">
        <f t="shared" si="4"/>
        <v>14.764187641466091</v>
      </c>
      <c r="J43" s="152">
        <f t="shared" si="2"/>
        <v>0.106301300608151</v>
      </c>
    </row>
    <row r="44" spans="4:10" s="145" customFormat="1" x14ac:dyDescent="0.3">
      <c r="D44" s="145">
        <v>2020</v>
      </c>
      <c r="E44" s="145">
        <f>Taxi销量预计!E44</f>
        <v>138.88999999999999</v>
      </c>
      <c r="F44" s="145">
        <f>Taxi销量预计!F44</f>
        <v>20.06994423956381</v>
      </c>
      <c r="G44" s="151">
        <f>[1]乐观预测H输入!M24</f>
        <v>0.32</v>
      </c>
      <c r="H44" s="145">
        <f t="shared" si="1"/>
        <v>6.4223821566604196</v>
      </c>
      <c r="I44" s="145">
        <f t="shared" si="4"/>
        <v>21.008599410791955</v>
      </c>
      <c r="J44" s="154">
        <f t="shared" si="2"/>
        <v>0.15126070567205671</v>
      </c>
    </row>
    <row r="45" spans="4:10" x14ac:dyDescent="0.3">
      <c r="D45" s="143">
        <v>2021</v>
      </c>
      <c r="E45" s="143">
        <f>Taxi销量预计!E45</f>
        <v>138.88999999999999</v>
      </c>
      <c r="F45" s="143">
        <f>Taxi销量预计!F45</f>
        <v>20.170945934494213</v>
      </c>
      <c r="G45" s="151">
        <f>[1]乐观预测H输入!M25</f>
        <v>0.4</v>
      </c>
      <c r="H45" s="143">
        <f t="shared" si="1"/>
        <v>8.0683783737976853</v>
      </c>
      <c r="I45" s="143">
        <f t="shared" si="4"/>
        <v>28.627109957260405</v>
      </c>
      <c r="J45" s="152">
        <f t="shared" si="2"/>
        <v>0.20611354278393265</v>
      </c>
    </row>
    <row r="46" spans="4:10" x14ac:dyDescent="0.3">
      <c r="D46" s="143">
        <v>2022</v>
      </c>
      <c r="E46" s="143">
        <f>Taxi销量预计!E46</f>
        <v>138.88999999999999</v>
      </c>
      <c r="F46" s="143">
        <f>Taxi销量预计!F46</f>
        <v>19.795744548380824</v>
      </c>
      <c r="G46" s="151">
        <f>[1]乐观预测H输入!M26</f>
        <v>0.5</v>
      </c>
      <c r="H46" s="143">
        <f t="shared" si="1"/>
        <v>9.8978722741904122</v>
      </c>
      <c r="I46" s="143">
        <f t="shared" si="4"/>
        <v>37.585873071309351</v>
      </c>
      <c r="J46" s="152">
        <f t="shared" si="2"/>
        <v>0.27061612118445788</v>
      </c>
    </row>
    <row r="47" spans="4:10" x14ac:dyDescent="0.3">
      <c r="D47" s="143">
        <v>2023</v>
      </c>
      <c r="E47" s="143">
        <f>Taxi销量预计!E47</f>
        <v>138.88999999999999</v>
      </c>
      <c r="F47" s="143">
        <f>Taxi销量预计!F47</f>
        <v>18.853354976547266</v>
      </c>
      <c r="G47" s="151">
        <f>[1]乐观预测H输入!M27</f>
        <v>0.7</v>
      </c>
      <c r="H47" s="143">
        <f t="shared" si="1"/>
        <v>13.197348483583085</v>
      </c>
      <c r="I47" s="143">
        <f t="shared" si="4"/>
        <v>49.092966570504899</v>
      </c>
      <c r="J47" s="152">
        <f t="shared" si="2"/>
        <v>0.35346653157538271</v>
      </c>
    </row>
    <row r="48" spans="4:10" x14ac:dyDescent="0.3">
      <c r="D48" s="143">
        <v>2024</v>
      </c>
      <c r="E48" s="143">
        <f>Taxi销量预计!E48</f>
        <v>138.88999999999999</v>
      </c>
      <c r="F48" s="143">
        <f>Taxi销量预计!F48</f>
        <v>18.36573324305634</v>
      </c>
      <c r="G48" s="151">
        <f>[1]乐观预测H输入!M28</f>
        <v>0.9</v>
      </c>
      <c r="H48" s="143">
        <f t="shared" si="1"/>
        <v>16.529159918750707</v>
      </c>
      <c r="I48" s="143">
        <f t="shared" si="4"/>
        <v>63.030569659688361</v>
      </c>
      <c r="J48" s="152">
        <f t="shared" si="2"/>
        <v>0.45381647101798811</v>
      </c>
    </row>
    <row r="49" spans="4:10" x14ac:dyDescent="0.3">
      <c r="D49" s="143">
        <v>2025</v>
      </c>
      <c r="E49" s="143">
        <f>Taxi销量预计!E49</f>
        <v>138.88999999999999</v>
      </c>
      <c r="F49" s="143">
        <f>Taxi销量预计!F49</f>
        <v>18.74181895889383</v>
      </c>
      <c r="G49" s="151">
        <f>[1]乐观预测H输入!M29</f>
        <v>1</v>
      </c>
      <c r="H49" s="143">
        <f t="shared" si="1"/>
        <v>18.74181895889383</v>
      </c>
      <c r="I49" s="143">
        <f t="shared" si="4"/>
        <v>78.16885000535072</v>
      </c>
      <c r="J49" s="152">
        <f t="shared" si="2"/>
        <v>0.56281121754878483</v>
      </c>
    </row>
    <row r="50" spans="4:10" x14ac:dyDescent="0.3">
      <c r="D50" s="143">
        <v>2026</v>
      </c>
      <c r="E50" s="143">
        <f>Taxi销量预计!E50</f>
        <v>138.88999999999999</v>
      </c>
      <c r="F50" s="143">
        <f>Taxi销量预计!F50</f>
        <v>19.361001557845881</v>
      </c>
      <c r="G50" s="151">
        <f>[1]乐观预测H输入!M30</f>
        <v>1</v>
      </c>
      <c r="H50" s="143">
        <f t="shared" si="1"/>
        <v>19.361001557845881</v>
      </c>
      <c r="I50" s="143">
        <f t="shared" si="4"/>
        <v>92.768038489739283</v>
      </c>
      <c r="J50" s="152">
        <f t="shared" si="2"/>
        <v>0.66792453372985305</v>
      </c>
    </row>
    <row r="51" spans="4:10" x14ac:dyDescent="0.3">
      <c r="D51" s="143">
        <v>2027</v>
      </c>
      <c r="E51" s="143">
        <f>Taxi销量预计!E51</f>
        <v>138.88999999999999</v>
      </c>
      <c r="F51" s="143">
        <f>Taxi销量预计!F51</f>
        <v>19.870191825458335</v>
      </c>
      <c r="G51" s="151">
        <f>[1]乐观预测H输入!M31</f>
        <v>1</v>
      </c>
      <c r="H51" s="143">
        <f t="shared" si="1"/>
        <v>19.870191825458335</v>
      </c>
      <c r="I51" s="143">
        <f t="shared" si="4"/>
        <v>106.46844300498437</v>
      </c>
      <c r="J51" s="152">
        <f t="shared" si="2"/>
        <v>0.76656665710263072</v>
      </c>
    </row>
    <row r="52" spans="4:10" x14ac:dyDescent="0.3">
      <c r="D52" s="143">
        <v>2028</v>
      </c>
      <c r="E52" s="143">
        <f>Taxi销量预计!E52</f>
        <v>138.88999999999999</v>
      </c>
      <c r="F52" s="143">
        <f>Taxi销量预计!F52</f>
        <v>20.039979319843113</v>
      </c>
      <c r="G52" s="151">
        <f>[1]乐观预测H输入!M32</f>
        <v>1</v>
      </c>
      <c r="H52" s="143">
        <f t="shared" si="1"/>
        <v>20.039979319843113</v>
      </c>
      <c r="I52" s="143">
        <f t="shared" si="4"/>
        <v>118.67112568993035</v>
      </c>
      <c r="J52" s="152">
        <f t="shared" si="2"/>
        <v>0.85442526956534204</v>
      </c>
    </row>
    <row r="53" spans="4:10" x14ac:dyDescent="0.3">
      <c r="D53" s="143">
        <v>2029</v>
      </c>
      <c r="E53" s="143">
        <f>Taxi销量预计!E53</f>
        <v>138.88999999999999</v>
      </c>
      <c r="F53" s="143">
        <f>Taxi销量预计!F53</f>
        <v>19.76344818787436</v>
      </c>
      <c r="G53" s="151">
        <f>[1]乐观预测H输入!M33</f>
        <v>1</v>
      </c>
      <c r="H53" s="143">
        <f t="shared" si="1"/>
        <v>19.76344818787436</v>
      </c>
      <c r="I53" s="143">
        <f t="shared" si="4"/>
        <v>128.59199794008808</v>
      </c>
      <c r="J53" s="152">
        <f t="shared" si="2"/>
        <v>0.92585497832880759</v>
      </c>
    </row>
    <row r="54" spans="4:10" x14ac:dyDescent="0.3">
      <c r="D54" s="143">
        <v>2030</v>
      </c>
      <c r="E54" s="143">
        <f>Taxi销量预计!E54</f>
        <v>138.88999999999999</v>
      </c>
      <c r="F54" s="143">
        <f>Taxi销量预计!F54</f>
        <v>19.133702436028798</v>
      </c>
      <c r="G54" s="151">
        <f>[1]乐观预测H输入!M34</f>
        <v>1</v>
      </c>
      <c r="H54" s="143">
        <f t="shared" si="1"/>
        <v>19.133702436028798</v>
      </c>
      <c r="I54" s="143">
        <f t="shared" si="4"/>
        <v>135.15207088775588</v>
      </c>
      <c r="J54" s="152">
        <f t="shared" si="2"/>
        <v>0.97308712569483691</v>
      </c>
    </row>
    <row r="55" spans="4:10" x14ac:dyDescent="0.3">
      <c r="D55" s="143">
        <v>2031</v>
      </c>
      <c r="E55" s="143">
        <f>Taxi销量预计!E55</f>
        <v>138.88999999999999</v>
      </c>
      <c r="F55" s="143">
        <f>Taxi销量预计!F55</f>
        <v>18.63659318625615</v>
      </c>
      <c r="G55" s="151">
        <f>[1]乐观预测H输入!M35</f>
        <v>1</v>
      </c>
      <c r="H55" s="143">
        <f t="shared" si="1"/>
        <v>18.63659318625615</v>
      </c>
      <c r="I55" s="143">
        <f t="shared" si="4"/>
        <v>138.14093669112913</v>
      </c>
      <c r="J55" s="152">
        <f t="shared" si="2"/>
        <v>0.99460678732183128</v>
      </c>
    </row>
    <row r="56" spans="4:10" x14ac:dyDescent="0.3">
      <c r="D56" s="143">
        <v>2032</v>
      </c>
      <c r="E56" s="143">
        <f>Taxi销量预计!E56</f>
        <v>138.88999999999999</v>
      </c>
      <c r="F56" s="143">
        <f>Taxi销量预计!F56</f>
        <v>18.72634309050656</v>
      </c>
      <c r="G56" s="151">
        <f>[1]乐观预测H输入!M36</f>
        <v>1</v>
      </c>
      <c r="H56" s="143">
        <f t="shared" si="1"/>
        <v>18.72634309050656</v>
      </c>
      <c r="I56" s="143">
        <f t="shared" si="4"/>
        <v>138.86615746620282</v>
      </c>
      <c r="J56" s="152">
        <f t="shared" si="2"/>
        <v>0.99982833512997937</v>
      </c>
    </row>
    <row r="57" spans="4:10" x14ac:dyDescent="0.3">
      <c r="D57" s="143">
        <v>2033</v>
      </c>
      <c r="E57" s="143">
        <f>Taxi销量预计!E57</f>
        <v>138.88999999999999</v>
      </c>
      <c r="F57" s="143">
        <f>Taxi销量预计!F57</f>
        <v>19.21718905486351</v>
      </c>
      <c r="G57" s="151">
        <f>[1]乐观预测H输入!M37</f>
        <v>1</v>
      </c>
      <c r="H57" s="143">
        <f t="shared" si="1"/>
        <v>19.21718905486351</v>
      </c>
      <c r="I57" s="143">
        <f t="shared" si="4"/>
        <v>138.8899997647332</v>
      </c>
      <c r="J57" s="152">
        <f t="shared" si="2"/>
        <v>0.99999999830609276</v>
      </c>
    </row>
    <row r="58" spans="4:10" x14ac:dyDescent="0.3">
      <c r="D58" s="143">
        <v>2034</v>
      </c>
      <c r="E58" s="143">
        <f>Taxi销量预计!E58</f>
        <v>138.88999999999999</v>
      </c>
      <c r="F58" s="143">
        <f>Taxi销量预计!F58</f>
        <v>19.695170760142545</v>
      </c>
      <c r="G58" s="151">
        <f>[1]乐观预测H输入!M38</f>
        <v>1</v>
      </c>
      <c r="H58" s="143">
        <f t="shared" si="1"/>
        <v>19.695170760142545</v>
      </c>
      <c r="I58" s="143">
        <f t="shared" si="4"/>
        <v>138.88999999999999</v>
      </c>
      <c r="J58" s="152">
        <f t="shared" si="2"/>
        <v>1</v>
      </c>
    </row>
    <row r="59" spans="4:10" x14ac:dyDescent="0.3">
      <c r="D59" s="143">
        <v>2035</v>
      </c>
      <c r="E59" s="143">
        <f>Taxi销量预计!E59</f>
        <v>138.88999999999999</v>
      </c>
      <c r="F59" s="143">
        <f>Taxi销量预计!F59</f>
        <v>19.908147464594464</v>
      </c>
      <c r="G59" s="151">
        <f>[1]乐观预测H输入!M39</f>
        <v>1</v>
      </c>
      <c r="H59" s="143">
        <f t="shared" si="1"/>
        <v>19.908147464594464</v>
      </c>
      <c r="I59" s="143">
        <f t="shared" si="4"/>
        <v>138.88999999999999</v>
      </c>
      <c r="J59" s="152">
        <f t="shared" si="2"/>
        <v>1</v>
      </c>
    </row>
    <row r="60" spans="4:10" x14ac:dyDescent="0.3">
      <c r="D60" s="143">
        <v>2036</v>
      </c>
      <c r="E60" s="143">
        <f>Taxi销量预计!E60</f>
        <v>138.88999999999999</v>
      </c>
      <c r="F60" s="143">
        <f>Taxi销量预计!F60</f>
        <v>19.74551901016801</v>
      </c>
      <c r="G60" s="151">
        <f>[1]乐观预测H输入!M40</f>
        <v>1</v>
      </c>
      <c r="H60" s="143">
        <f t="shared" si="1"/>
        <v>19.74551901016801</v>
      </c>
      <c r="I60" s="143">
        <f t="shared" si="4"/>
        <v>138.88999999999999</v>
      </c>
      <c r="J60" s="152">
        <f t="shared" si="2"/>
        <v>1</v>
      </c>
    </row>
    <row r="61" spans="4:10" x14ac:dyDescent="0.3">
      <c r="D61" s="143">
        <v>2037</v>
      </c>
      <c r="E61" s="143">
        <f>Taxi销量预计!E61</f>
        <v>138.88999999999999</v>
      </c>
      <c r="F61" s="143">
        <f>Taxi销量预计!F61</f>
        <v>19.288904471630303</v>
      </c>
      <c r="G61" s="151">
        <f>[1]乐观预测H输入!M41</f>
        <v>1</v>
      </c>
      <c r="H61" s="143">
        <f t="shared" si="1"/>
        <v>19.288904471630303</v>
      </c>
      <c r="I61" s="143">
        <f t="shared" si="4"/>
        <v>138.88999999999999</v>
      </c>
      <c r="J61" s="152">
        <f t="shared" si="2"/>
        <v>1</v>
      </c>
    </row>
    <row r="62" spans="4:10" x14ac:dyDescent="0.3">
      <c r="D62" s="143">
        <v>2038</v>
      </c>
      <c r="E62" s="143">
        <f>Taxi销量预计!E62</f>
        <v>138.88999999999999</v>
      </c>
      <c r="F62" s="143">
        <f>Taxi销量预计!F62</f>
        <v>18.855693706757705</v>
      </c>
      <c r="G62" s="151">
        <f>[1]乐观预测H输入!M42</f>
        <v>1</v>
      </c>
      <c r="H62" s="143">
        <f t="shared" si="1"/>
        <v>18.855693706757705</v>
      </c>
      <c r="I62" s="143">
        <f t="shared" si="4"/>
        <v>138.88999999999999</v>
      </c>
      <c r="J62" s="152">
        <f t="shared" si="2"/>
        <v>1</v>
      </c>
    </row>
    <row r="63" spans="4:10" x14ac:dyDescent="0.3">
      <c r="D63" s="143">
        <v>2039</v>
      </c>
      <c r="E63" s="143">
        <f>Taxi销量预计!E63</f>
        <v>138.88999999999999</v>
      </c>
      <c r="F63" s="143">
        <f>Taxi销量预计!F63</f>
        <v>18.794154971132599</v>
      </c>
      <c r="G63" s="151">
        <f>[1]乐观预测H输入!M43</f>
        <v>1</v>
      </c>
      <c r="H63" s="143">
        <f t="shared" si="1"/>
        <v>18.794154971132599</v>
      </c>
      <c r="I63" s="143">
        <f t="shared" si="4"/>
        <v>138.88999999999999</v>
      </c>
      <c r="J63" s="152">
        <f t="shared" si="2"/>
        <v>1</v>
      </c>
    </row>
    <row r="64" spans="4:10" x14ac:dyDescent="0.3">
      <c r="D64" s="143">
        <v>2040</v>
      </c>
      <c r="E64" s="143">
        <f>Taxi销量预计!E64</f>
        <v>138.88999999999999</v>
      </c>
      <c r="F64" s="143">
        <f>Taxi销量预计!F64</f>
        <v>19.12038496732761</v>
      </c>
      <c r="G64" s="151">
        <f>[1]乐观预测H输入!M44</f>
        <v>1</v>
      </c>
      <c r="H64" s="143">
        <f t="shared" si="1"/>
        <v>19.12038496732761</v>
      </c>
      <c r="I64" s="143">
        <f t="shared" si="4"/>
        <v>138.88999999999999</v>
      </c>
      <c r="J64" s="152">
        <f t="shared" si="2"/>
        <v>1</v>
      </c>
    </row>
    <row r="65" spans="4:10" x14ac:dyDescent="0.3">
      <c r="D65" s="143">
        <v>2041</v>
      </c>
      <c r="E65" s="143">
        <f>Taxi销量预计!E65</f>
        <v>138.88999999999999</v>
      </c>
      <c r="F65" s="143">
        <f>Taxi销量预计!F65</f>
        <v>19.543687257863127</v>
      </c>
      <c r="G65" s="151">
        <f>[1]乐观预测H输入!M45</f>
        <v>1</v>
      </c>
      <c r="H65" s="143">
        <f t="shared" si="1"/>
        <v>19.543687257863127</v>
      </c>
      <c r="I65" s="143">
        <f t="shared" si="4"/>
        <v>138.88999999999999</v>
      </c>
      <c r="J65" s="152">
        <f t="shared" si="2"/>
        <v>1</v>
      </c>
    </row>
    <row r="66" spans="4:10" x14ac:dyDescent="0.3">
      <c r="D66" s="143">
        <v>2042</v>
      </c>
      <c r="E66" s="143">
        <f>Taxi销量预计!E66</f>
        <v>138.88999999999999</v>
      </c>
      <c r="F66" s="143">
        <f>Taxi销量预计!F66</f>
        <v>19.784270502583837</v>
      </c>
      <c r="G66" s="151">
        <f>[1]乐观预测H输入!M46</f>
        <v>1</v>
      </c>
      <c r="H66" s="143">
        <f t="shared" si="1"/>
        <v>19.784270502583837</v>
      </c>
      <c r="I66" s="143">
        <f t="shared" si="4"/>
        <v>138.88999999999999</v>
      </c>
      <c r="J66" s="152">
        <f t="shared" si="2"/>
        <v>1</v>
      </c>
    </row>
    <row r="67" spans="4:10" x14ac:dyDescent="0.3">
      <c r="D67" s="143">
        <v>2043</v>
      </c>
      <c r="E67" s="143">
        <f>Taxi销量预计!E67</f>
        <v>138.88999999999999</v>
      </c>
      <c r="F67" s="143">
        <f>Taxi销量预计!F67</f>
        <v>19.715371957207566</v>
      </c>
      <c r="G67" s="151">
        <f>[1]乐观预测H输入!M47</f>
        <v>1</v>
      </c>
      <c r="H67" s="143">
        <f t="shared" si="1"/>
        <v>19.715371957207566</v>
      </c>
      <c r="I67" s="143">
        <f t="shared" si="4"/>
        <v>138.88999999999999</v>
      </c>
      <c r="J67" s="152">
        <f t="shared" si="2"/>
        <v>1</v>
      </c>
    </row>
    <row r="68" spans="4:10" x14ac:dyDescent="0.3">
      <c r="D68" s="143">
        <v>2044</v>
      </c>
      <c r="E68" s="143">
        <f>Taxi销量预计!E68</f>
        <v>138.88999999999999</v>
      </c>
      <c r="F68" s="143">
        <f>Taxi销量预计!F68</f>
        <v>19.385603904087162</v>
      </c>
      <c r="G68" s="151">
        <f>[1]乐观预测H输入!M48</f>
        <v>1</v>
      </c>
      <c r="H68" s="143">
        <f t="shared" ref="H68:H74" si="5">G68*F68</f>
        <v>19.385603904087162</v>
      </c>
      <c r="I68" s="143">
        <f t="shared" si="4"/>
        <v>138.88999999999999</v>
      </c>
      <c r="J68" s="152">
        <f t="shared" si="2"/>
        <v>1</v>
      </c>
    </row>
    <row r="69" spans="4:10" x14ac:dyDescent="0.3">
      <c r="D69" s="143">
        <v>2045</v>
      </c>
      <c r="E69" s="143">
        <f>Taxi销量预计!E69</f>
        <v>138.88999999999999</v>
      </c>
      <c r="F69" s="143">
        <f>Taxi销量预计!F69</f>
        <v>19.019550642540111</v>
      </c>
      <c r="G69" s="151">
        <f>[1]乐观预测H输入!M49</f>
        <v>1</v>
      </c>
      <c r="H69" s="143">
        <f t="shared" si="5"/>
        <v>19.019550642540111</v>
      </c>
      <c r="I69" s="143">
        <f t="shared" si="4"/>
        <v>138.88999999999999</v>
      </c>
      <c r="J69" s="152">
        <f t="shared" si="2"/>
        <v>1</v>
      </c>
    </row>
    <row r="70" spans="4:10" x14ac:dyDescent="0.3">
      <c r="D70" s="143">
        <v>2046</v>
      </c>
      <c r="E70" s="143">
        <f>Taxi销量预计!E70</f>
        <v>138.88999999999999</v>
      </c>
      <c r="F70" s="143">
        <f>Taxi销量预计!F70</f>
        <v>18.887931986412369</v>
      </c>
      <c r="G70" s="151">
        <f>[1]乐观预测H输入!M50</f>
        <v>1</v>
      </c>
      <c r="H70" s="143">
        <f t="shared" si="5"/>
        <v>18.887931986412369</v>
      </c>
      <c r="I70" s="143">
        <f t="shared" si="4"/>
        <v>138.88999999999999</v>
      </c>
      <c r="J70" s="152">
        <f t="shared" si="2"/>
        <v>1</v>
      </c>
    </row>
    <row r="71" spans="4:10" x14ac:dyDescent="0.3">
      <c r="D71" s="143">
        <v>2047</v>
      </c>
      <c r="E71" s="143">
        <f>Taxi销量预计!E71</f>
        <v>138.88999999999999</v>
      </c>
      <c r="F71" s="143">
        <f>Taxi销量预计!F71</f>
        <v>19.077821167557659</v>
      </c>
      <c r="G71" s="151">
        <f>[1]乐观预测H输入!M51</f>
        <v>1</v>
      </c>
      <c r="H71" s="143">
        <f t="shared" si="5"/>
        <v>19.077821167557659</v>
      </c>
      <c r="I71" s="143">
        <f t="shared" si="4"/>
        <v>138.88999999999999</v>
      </c>
      <c r="J71" s="152">
        <f t="shared" si="2"/>
        <v>1</v>
      </c>
    </row>
    <row r="72" spans="4:10" x14ac:dyDescent="0.3">
      <c r="D72" s="143">
        <v>2048</v>
      </c>
      <c r="E72" s="143">
        <f>Taxi销量预计!E72</f>
        <v>138.88999999999999</v>
      </c>
      <c r="F72" s="143">
        <f>Taxi销量预计!F72</f>
        <v>19.421644839678379</v>
      </c>
      <c r="G72" s="151">
        <f>[1]乐观预测H输入!M52</f>
        <v>1</v>
      </c>
      <c r="H72" s="143">
        <f t="shared" si="5"/>
        <v>19.421644839678379</v>
      </c>
      <c r="I72" s="143">
        <f t="shared" si="4"/>
        <v>138.88999999999999</v>
      </c>
      <c r="J72" s="152">
        <f t="shared" si="2"/>
        <v>1</v>
      </c>
    </row>
    <row r="73" spans="4:10" x14ac:dyDescent="0.3">
      <c r="D73" s="143">
        <v>2049</v>
      </c>
      <c r="E73" s="143">
        <f>Taxi销量预计!E73</f>
        <v>138.88999999999999</v>
      </c>
      <c r="F73" s="143">
        <f>Taxi销量预计!F73</f>
        <v>19.669889357896665</v>
      </c>
      <c r="G73" s="151">
        <f>[1]乐观预测H输入!M53</f>
        <v>1</v>
      </c>
      <c r="H73" s="143">
        <f t="shared" si="5"/>
        <v>19.669889357896665</v>
      </c>
      <c r="I73" s="143">
        <f t="shared" si="4"/>
        <v>138.88999999999999</v>
      </c>
      <c r="J73" s="152">
        <f t="shared" si="2"/>
        <v>1</v>
      </c>
    </row>
    <row r="74" spans="4:10" x14ac:dyDescent="0.3">
      <c r="D74" s="143">
        <v>2050</v>
      </c>
      <c r="E74" s="143">
        <f>Taxi销量预计!E74</f>
        <v>138.88999999999999</v>
      </c>
      <c r="F74" s="143">
        <f>F73</f>
        <v>19.669889357896665</v>
      </c>
      <c r="G74" s="151">
        <f>[1]乐观预测H输入!M54</f>
        <v>1</v>
      </c>
      <c r="H74" s="143">
        <f t="shared" si="5"/>
        <v>19.669889357896665</v>
      </c>
      <c r="I74" s="143">
        <f>(H73*$C$4+H72*$C$5+H71*$C$6+H70*$C$7+H69*$C$8+H68*$C$9+H67*$C$10+H66*$C$11+H65*$C$12+H64*$C$13+H63*$C$14+H62*$C$15+H61*$C$16+H60*$C$17+H59*$C$18+H58*$C$19+H57*$C$20+H56*$C$21+H55*$C$22+H54*$C$23+H53*$C$24+H52*$C$25+H51*$C$26+H50*$C$27+H49*$C$28)+H74</f>
        <v>138.88676353418822</v>
      </c>
      <c r="J74" s="152">
        <f t="shared" si="2"/>
        <v>0.99997669763257424</v>
      </c>
    </row>
  </sheetData>
  <phoneticPr fontId="3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E5511-4077-4D0D-A876-61741CC41924}">
  <sheetPr codeName="Sheet5">
    <tabColor rgb="FFFFC000"/>
  </sheetPr>
  <dimension ref="A1:AX351"/>
  <sheetViews>
    <sheetView topLeftCell="D1" zoomScaleNormal="100" workbookViewId="0">
      <selection activeCell="P20" sqref="P20"/>
    </sheetView>
  </sheetViews>
  <sheetFormatPr defaultRowHeight="13.5" x14ac:dyDescent="0.3"/>
  <cols>
    <col min="3" max="3" width="18.46484375" customWidth="1"/>
    <col min="11" max="11" width="11.86328125" customWidth="1"/>
    <col min="12" max="12" width="26" customWidth="1"/>
    <col min="14" max="14" width="18.46484375" customWidth="1"/>
    <col min="15" max="15" width="20.265625" customWidth="1"/>
  </cols>
  <sheetData>
    <row r="1" spans="1:23" x14ac:dyDescent="0.3">
      <c r="A1" t="s">
        <v>936</v>
      </c>
    </row>
    <row r="2" spans="1:23" x14ac:dyDescent="0.3">
      <c r="A2" s="4"/>
      <c r="B2" s="4"/>
      <c r="C2" s="8"/>
      <c r="D2" s="8"/>
      <c r="E2" s="8" t="s">
        <v>743</v>
      </c>
      <c r="F2" s="8"/>
      <c r="G2" s="8"/>
      <c r="H2" s="8" t="s">
        <v>755</v>
      </c>
      <c r="I2" s="8"/>
      <c r="O2" t="s">
        <v>893</v>
      </c>
    </row>
    <row r="3" spans="1:23" x14ac:dyDescent="0.3">
      <c r="A3" s="4"/>
      <c r="B3" s="4"/>
      <c r="C3" s="8"/>
      <c r="D3" s="8" t="s">
        <v>409</v>
      </c>
      <c r="E3" s="8" t="s">
        <v>410</v>
      </c>
      <c r="F3" s="8" t="s">
        <v>411</v>
      </c>
      <c r="G3" s="8" t="s">
        <v>409</v>
      </c>
      <c r="H3" s="8" t="s">
        <v>410</v>
      </c>
      <c r="I3" s="8" t="s">
        <v>411</v>
      </c>
    </row>
    <row r="4" spans="1:23" x14ac:dyDescent="0.3">
      <c r="A4" s="173" t="s">
        <v>757</v>
      </c>
      <c r="B4" s="4">
        <v>1</v>
      </c>
      <c r="C4" s="8" t="s">
        <v>433</v>
      </c>
      <c r="D4" s="8">
        <v>6348</v>
      </c>
      <c r="E4" s="8">
        <v>4600</v>
      </c>
      <c r="F4" s="8">
        <v>216</v>
      </c>
      <c r="G4" s="8">
        <v>8064</v>
      </c>
      <c r="H4" s="8">
        <v>1169</v>
      </c>
      <c r="I4" s="8">
        <v>2</v>
      </c>
      <c r="O4" s="4" t="s">
        <v>763</v>
      </c>
      <c r="P4" s="4"/>
      <c r="Q4" s="4"/>
      <c r="R4" s="4"/>
      <c r="S4" s="4"/>
      <c r="T4" s="4"/>
      <c r="U4" s="4"/>
    </row>
    <row r="5" spans="1:23" x14ac:dyDescent="0.3">
      <c r="A5" s="173"/>
      <c r="B5" s="4">
        <v>2</v>
      </c>
      <c r="C5" s="8" t="s">
        <v>649</v>
      </c>
      <c r="D5" s="8">
        <v>765</v>
      </c>
      <c r="E5" s="8">
        <v>513</v>
      </c>
      <c r="F5" s="8">
        <v>0</v>
      </c>
      <c r="G5" s="8">
        <v>3194</v>
      </c>
      <c r="H5" s="8">
        <v>556</v>
      </c>
      <c r="I5" s="8">
        <v>1</v>
      </c>
      <c r="O5" s="4" t="s">
        <v>764</v>
      </c>
      <c r="P5" s="4"/>
      <c r="Q5" s="4"/>
      <c r="R5" s="4"/>
      <c r="S5" s="4"/>
      <c r="T5" s="4"/>
      <c r="U5" s="4"/>
    </row>
    <row r="6" spans="1:23" x14ac:dyDescent="0.3">
      <c r="A6" s="173"/>
      <c r="B6" s="4">
        <v>3</v>
      </c>
      <c r="C6" s="8" t="s">
        <v>633</v>
      </c>
      <c r="D6" s="8">
        <v>252</v>
      </c>
      <c r="E6" s="8">
        <v>121</v>
      </c>
      <c r="F6" s="8">
        <v>0</v>
      </c>
      <c r="G6" s="8">
        <v>1343</v>
      </c>
      <c r="H6" s="8">
        <v>106</v>
      </c>
      <c r="I6" s="8">
        <v>0</v>
      </c>
      <c r="O6" s="4"/>
      <c r="P6" s="6" t="s">
        <v>743</v>
      </c>
      <c r="Q6" s="6"/>
      <c r="R6" s="6"/>
      <c r="S6" s="173" t="s">
        <v>755</v>
      </c>
      <c r="T6" s="173"/>
      <c r="U6" s="173"/>
      <c r="V6" s="18" t="s">
        <v>768</v>
      </c>
    </row>
    <row r="7" spans="1:23" x14ac:dyDescent="0.3">
      <c r="A7" s="173"/>
      <c r="B7" s="4">
        <v>4</v>
      </c>
      <c r="C7" s="8" t="s">
        <v>648</v>
      </c>
      <c r="D7" s="8">
        <v>105</v>
      </c>
      <c r="E7" s="8">
        <v>81</v>
      </c>
      <c r="F7" s="8">
        <v>0</v>
      </c>
      <c r="G7" s="8">
        <v>782</v>
      </c>
      <c r="H7" s="8">
        <v>96</v>
      </c>
      <c r="I7" s="8">
        <v>0</v>
      </c>
      <c r="O7" s="4"/>
      <c r="P7" s="4" t="s">
        <v>409</v>
      </c>
      <c r="Q7" s="4" t="s">
        <v>765</v>
      </c>
      <c r="R7" s="4" t="s">
        <v>766</v>
      </c>
      <c r="S7" s="4" t="s">
        <v>409</v>
      </c>
      <c r="T7" s="4" t="s">
        <v>765</v>
      </c>
      <c r="U7" s="4" t="s">
        <v>766</v>
      </c>
      <c r="V7" s="18" t="s">
        <v>743</v>
      </c>
      <c r="W7" s="18" t="s">
        <v>755</v>
      </c>
    </row>
    <row r="8" spans="1:23" x14ac:dyDescent="0.3">
      <c r="A8" s="173"/>
      <c r="B8" s="4">
        <v>5</v>
      </c>
      <c r="C8" s="8" t="s">
        <v>552</v>
      </c>
      <c r="D8" s="8">
        <v>293</v>
      </c>
      <c r="E8" s="8">
        <v>250</v>
      </c>
      <c r="F8" s="8">
        <v>0</v>
      </c>
      <c r="G8" s="8">
        <v>602</v>
      </c>
      <c r="H8" s="8">
        <v>0</v>
      </c>
      <c r="I8" s="8">
        <v>0</v>
      </c>
      <c r="O8" s="4" t="s">
        <v>757</v>
      </c>
      <c r="P8" s="4">
        <f>SUM(D4:D31)</f>
        <v>19692</v>
      </c>
      <c r="Q8" s="4">
        <f>SUM(E4:F31)</f>
        <v>15083</v>
      </c>
      <c r="R8" s="15">
        <f>Q8/P8</f>
        <v>0.76594556164940075</v>
      </c>
      <c r="S8" s="4">
        <f>SUM(G4:G31)</f>
        <v>30188</v>
      </c>
      <c r="T8" s="4">
        <f>SUM(H4:I31)</f>
        <v>3048</v>
      </c>
      <c r="U8" s="15">
        <f t="shared" ref="U8:U13" si="0">T8/S8</f>
        <v>0.10096727176361468</v>
      </c>
      <c r="V8" s="13">
        <f>P8/P$14</f>
        <v>0.16348420947763426</v>
      </c>
      <c r="W8" s="14">
        <f>S8/S$14</f>
        <v>0.13960608036552485</v>
      </c>
    </row>
    <row r="9" spans="1:23" x14ac:dyDescent="0.3">
      <c r="A9" s="173"/>
      <c r="B9" s="4">
        <v>6</v>
      </c>
      <c r="C9" s="8" t="s">
        <v>430</v>
      </c>
      <c r="D9" s="8">
        <v>396</v>
      </c>
      <c r="E9" s="8">
        <v>262</v>
      </c>
      <c r="F9" s="8">
        <v>0</v>
      </c>
      <c r="G9" s="8">
        <v>1279</v>
      </c>
      <c r="H9" s="8">
        <v>139</v>
      </c>
      <c r="I9" s="8">
        <v>0</v>
      </c>
      <c r="O9" s="4" t="s">
        <v>758</v>
      </c>
      <c r="P9" s="4">
        <f>SUM(D33:D58)</f>
        <v>15600</v>
      </c>
      <c r="Q9" s="4">
        <f>SUM(E33:F58)</f>
        <v>11675</v>
      </c>
      <c r="R9" s="15">
        <f t="shared" ref="R9:R13" si="1">Q9/P9</f>
        <v>0.7483974358974359</v>
      </c>
      <c r="S9" s="4">
        <f>SUM(G33:G58)</f>
        <v>59076</v>
      </c>
      <c r="T9" s="4">
        <f>SUM(H33:I58)</f>
        <v>3725</v>
      </c>
      <c r="U9" s="15">
        <f t="shared" si="0"/>
        <v>6.3054370641207932E-2</v>
      </c>
      <c r="V9" s="13">
        <f t="shared" ref="V9:V14" si="2">P9/P$14</f>
        <v>0.12951217082323249</v>
      </c>
      <c r="W9" s="14">
        <f t="shared" ref="W9:W13" si="3">S9/S$14</f>
        <v>0.273200238627062</v>
      </c>
    </row>
    <row r="10" spans="1:23" x14ac:dyDescent="0.3">
      <c r="A10" s="173"/>
      <c r="B10" s="4">
        <v>7</v>
      </c>
      <c r="C10" s="8" t="s">
        <v>439</v>
      </c>
      <c r="D10" s="8">
        <v>271</v>
      </c>
      <c r="E10" s="8">
        <v>195</v>
      </c>
      <c r="F10" s="8">
        <v>0</v>
      </c>
      <c r="G10" s="8">
        <v>842</v>
      </c>
      <c r="H10" s="8">
        <v>0</v>
      </c>
      <c r="I10" s="8">
        <v>0</v>
      </c>
      <c r="O10" s="4" t="s">
        <v>759</v>
      </c>
      <c r="P10" s="4">
        <f>SUM(D60:D68)</f>
        <v>9996</v>
      </c>
      <c r="Q10" s="4">
        <f>SUM(E60:F68)</f>
        <v>8139</v>
      </c>
      <c r="R10" s="15">
        <f t="shared" si="1"/>
        <v>0.81422569027611047</v>
      </c>
      <c r="S10" s="4">
        <f>SUM(G60:G68)</f>
        <v>15958</v>
      </c>
      <c r="T10" s="4">
        <f>SUM(H60:I68)</f>
        <v>5266</v>
      </c>
      <c r="U10" s="15">
        <f t="shared" si="0"/>
        <v>0.32999122697079836</v>
      </c>
      <c r="V10" s="13">
        <f t="shared" si="2"/>
        <v>8.2987414073655896E-2</v>
      </c>
      <c r="W10" s="14">
        <f t="shared" si="3"/>
        <v>7.3798656104181987E-2</v>
      </c>
    </row>
    <row r="11" spans="1:23" x14ac:dyDescent="0.3">
      <c r="A11" s="173"/>
      <c r="B11" s="4">
        <v>8</v>
      </c>
      <c r="C11" s="8" t="s">
        <v>508</v>
      </c>
      <c r="D11" s="8">
        <v>264</v>
      </c>
      <c r="E11" s="8">
        <v>213</v>
      </c>
      <c r="F11" s="8">
        <v>0</v>
      </c>
      <c r="G11" s="8">
        <v>332</v>
      </c>
      <c r="H11" s="8">
        <v>0</v>
      </c>
      <c r="I11" s="8">
        <v>0</v>
      </c>
      <c r="O11" s="4" t="s">
        <v>760</v>
      </c>
      <c r="P11" s="4">
        <f>SUM(D70:D93)</f>
        <v>24128</v>
      </c>
      <c r="Q11" s="4">
        <f>SUM(E70:F93)</f>
        <v>16757</v>
      </c>
      <c r="R11" s="15">
        <f t="shared" si="1"/>
        <v>0.69450431034482762</v>
      </c>
      <c r="S11" s="4">
        <f>SUM(G70:G93)</f>
        <v>43019</v>
      </c>
      <c r="T11" s="4">
        <f>SUM(H70:I93)</f>
        <v>3166</v>
      </c>
      <c r="U11" s="15">
        <f t="shared" si="0"/>
        <v>7.3595388084334828E-2</v>
      </c>
      <c r="V11" s="13">
        <f t="shared" si="2"/>
        <v>0.20031215753993292</v>
      </c>
      <c r="W11" s="14">
        <f t="shared" si="3"/>
        <v>0.19894375153188401</v>
      </c>
    </row>
    <row r="12" spans="1:23" x14ac:dyDescent="0.3">
      <c r="A12" s="173"/>
      <c r="B12" s="4">
        <v>9</v>
      </c>
      <c r="C12" s="8" t="s">
        <v>686</v>
      </c>
      <c r="D12" s="8">
        <v>378</v>
      </c>
      <c r="E12" s="8">
        <v>319</v>
      </c>
      <c r="F12" s="8">
        <v>0</v>
      </c>
      <c r="G12" s="8">
        <v>405</v>
      </c>
      <c r="H12" s="8">
        <v>0</v>
      </c>
      <c r="I12" s="8">
        <v>0</v>
      </c>
      <c r="O12" s="4" t="s">
        <v>761</v>
      </c>
      <c r="P12" s="4">
        <f>SUM(D95:D104)</f>
        <v>2034</v>
      </c>
      <c r="Q12" s="4">
        <f>SUM(E95:F104)</f>
        <v>1581</v>
      </c>
      <c r="R12" s="15">
        <f t="shared" si="1"/>
        <v>0.77728613569321536</v>
      </c>
      <c r="S12" s="4">
        <f>SUM(G95:G104)</f>
        <v>2491</v>
      </c>
      <c r="T12" s="4">
        <f>SUM(H95:I104)</f>
        <v>25</v>
      </c>
      <c r="U12" s="15">
        <f t="shared" si="0"/>
        <v>1.0036130068245684E-2</v>
      </c>
      <c r="V12" s="13">
        <f t="shared" si="2"/>
        <v>1.6886394580413775E-2</v>
      </c>
      <c r="W12" s="14">
        <f t="shared" si="3"/>
        <v>1.1519767662333457E-2</v>
      </c>
    </row>
    <row r="13" spans="1:23" x14ac:dyDescent="0.3">
      <c r="A13" s="173"/>
      <c r="B13" s="4">
        <v>10</v>
      </c>
      <c r="C13" s="8" t="s">
        <v>495</v>
      </c>
      <c r="D13" s="8">
        <v>633</v>
      </c>
      <c r="E13" s="8">
        <v>469</v>
      </c>
      <c r="F13" s="8">
        <v>30</v>
      </c>
      <c r="G13" s="8">
        <v>1039</v>
      </c>
      <c r="H13" s="8">
        <v>300</v>
      </c>
      <c r="I13" s="8">
        <v>0</v>
      </c>
      <c r="O13" s="4" t="s">
        <v>762</v>
      </c>
      <c r="P13" s="4">
        <f>SUM(D106:D350)</f>
        <v>49002</v>
      </c>
      <c r="Q13" s="4">
        <f>SUM(E106:F350)</f>
        <v>32738</v>
      </c>
      <c r="R13" s="15">
        <f t="shared" si="1"/>
        <v>0.66809517978858002</v>
      </c>
      <c r="S13" s="4">
        <f>SUM(G106:G350)</f>
        <v>65505</v>
      </c>
      <c r="T13" s="4">
        <f>SUM(H106:I350)</f>
        <v>1868</v>
      </c>
      <c r="U13" s="15">
        <f t="shared" si="0"/>
        <v>2.851690710632776E-2</v>
      </c>
      <c r="V13" s="13">
        <f t="shared" si="2"/>
        <v>0.40681765350513066</v>
      </c>
      <c r="W13" s="14">
        <f t="shared" si="3"/>
        <v>0.30293150570901373</v>
      </c>
    </row>
    <row r="14" spans="1:23" x14ac:dyDescent="0.3">
      <c r="A14" s="173"/>
      <c r="B14" s="4">
        <v>11</v>
      </c>
      <c r="C14" s="8" t="s">
        <v>645</v>
      </c>
      <c r="D14" s="8">
        <v>545</v>
      </c>
      <c r="E14" s="8">
        <v>524</v>
      </c>
      <c r="F14" s="8">
        <v>0</v>
      </c>
      <c r="G14" s="8">
        <v>824</v>
      </c>
      <c r="H14" s="8">
        <v>6</v>
      </c>
      <c r="I14" s="8">
        <v>0</v>
      </c>
      <c r="O14" s="4"/>
      <c r="P14" s="4">
        <f>SUM(P8:P13)</f>
        <v>120452</v>
      </c>
      <c r="Q14" s="4">
        <f>SUM(Q8:Q13)</f>
        <v>85973</v>
      </c>
      <c r="R14" s="15">
        <f>Q14/P14</f>
        <v>0.71375319629395939</v>
      </c>
      <c r="S14" s="4">
        <f>SUM(S8:S13)</f>
        <v>216237</v>
      </c>
      <c r="T14" s="4">
        <f>SUM(T8:T13)</f>
        <v>17098</v>
      </c>
      <c r="U14" s="15">
        <f>T14/S14</f>
        <v>7.9070649333832788E-2</v>
      </c>
      <c r="V14" s="13">
        <f t="shared" si="2"/>
        <v>1</v>
      </c>
      <c r="W14" s="14">
        <f>S14/S$14</f>
        <v>1</v>
      </c>
    </row>
    <row r="15" spans="1:23" x14ac:dyDescent="0.3">
      <c r="A15" s="173"/>
      <c r="B15" s="4">
        <v>12</v>
      </c>
      <c r="C15" s="8" t="s">
        <v>726</v>
      </c>
      <c r="D15" s="8">
        <v>268</v>
      </c>
      <c r="E15" s="8">
        <v>261</v>
      </c>
      <c r="F15" s="8">
        <v>0</v>
      </c>
      <c r="G15" s="8">
        <v>155</v>
      </c>
      <c r="H15" s="8">
        <v>2</v>
      </c>
      <c r="I15" s="8">
        <v>0</v>
      </c>
    </row>
    <row r="16" spans="1:23" x14ac:dyDescent="0.3">
      <c r="A16" s="173"/>
      <c r="B16" s="4">
        <v>13</v>
      </c>
      <c r="C16" s="8" t="s">
        <v>700</v>
      </c>
      <c r="D16" s="8">
        <v>86</v>
      </c>
      <c r="E16" s="8">
        <v>81</v>
      </c>
      <c r="F16" s="8">
        <v>0</v>
      </c>
      <c r="G16" s="8">
        <v>102</v>
      </c>
      <c r="H16" s="8">
        <v>3</v>
      </c>
      <c r="I16" s="8">
        <v>0</v>
      </c>
      <c r="O16" t="s">
        <v>891</v>
      </c>
      <c r="P16" t="s">
        <v>892</v>
      </c>
    </row>
    <row r="17" spans="1:25" x14ac:dyDescent="0.3">
      <c r="A17" s="173"/>
      <c r="B17" s="4">
        <v>14</v>
      </c>
      <c r="C17" s="8" t="s">
        <v>537</v>
      </c>
      <c r="D17" s="8">
        <v>13</v>
      </c>
      <c r="E17" s="8">
        <v>8</v>
      </c>
      <c r="F17" s="8">
        <v>0</v>
      </c>
      <c r="G17" s="8">
        <v>118</v>
      </c>
      <c r="H17" s="8">
        <v>1</v>
      </c>
      <c r="I17" s="8">
        <v>0</v>
      </c>
      <c r="O17" t="s">
        <v>927</v>
      </c>
    </row>
    <row r="18" spans="1:25" x14ac:dyDescent="0.3">
      <c r="A18" s="173"/>
      <c r="B18" s="4">
        <v>15</v>
      </c>
      <c r="C18" s="8" t="s">
        <v>527</v>
      </c>
      <c r="D18" s="8">
        <v>1593</v>
      </c>
      <c r="E18" s="8">
        <v>12</v>
      </c>
      <c r="F18" s="8">
        <v>1530</v>
      </c>
      <c r="G18" s="8">
        <v>1993</v>
      </c>
      <c r="H18" s="8">
        <v>227</v>
      </c>
      <c r="I18" s="8">
        <v>0</v>
      </c>
      <c r="P18" s="16">
        <v>2020</v>
      </c>
      <c r="Q18" s="16">
        <v>2025</v>
      </c>
      <c r="R18" s="16">
        <v>2030</v>
      </c>
      <c r="S18" s="16">
        <v>2035</v>
      </c>
      <c r="T18" s="16">
        <v>2040</v>
      </c>
      <c r="U18" s="16">
        <v>2045</v>
      </c>
      <c r="V18" s="16">
        <v>2050</v>
      </c>
    </row>
    <row r="19" spans="1:25" x14ac:dyDescent="0.3">
      <c r="A19" s="173"/>
      <c r="B19" s="4">
        <v>16</v>
      </c>
      <c r="C19" s="8" t="s">
        <v>740</v>
      </c>
      <c r="D19" s="8">
        <v>388</v>
      </c>
      <c r="E19" s="8">
        <v>160</v>
      </c>
      <c r="F19" s="8">
        <v>200</v>
      </c>
      <c r="G19" s="8">
        <v>712</v>
      </c>
      <c r="H19" s="8">
        <v>133</v>
      </c>
      <c r="I19" s="8">
        <v>0</v>
      </c>
      <c r="O19" s="4" t="s">
        <v>757</v>
      </c>
      <c r="P19" s="17">
        <f>[1]悲观预测L输入!B4</f>
        <v>90</v>
      </c>
      <c r="Q19" s="17">
        <f>[1]悲观预测L输入!C4</f>
        <v>100</v>
      </c>
      <c r="R19" s="17">
        <f>[1]悲观预测L输入!D4</f>
        <v>100</v>
      </c>
      <c r="S19" s="17">
        <f>[1]悲观预测L输入!E4</f>
        <v>100</v>
      </c>
      <c r="T19" s="17">
        <f>[1]悲观预测L输入!F4</f>
        <v>100</v>
      </c>
      <c r="U19" s="17">
        <f>[1]悲观预测L输入!G4</f>
        <v>100</v>
      </c>
      <c r="V19" s="17">
        <f>[1]悲观预测L输入!H4</f>
        <v>100</v>
      </c>
    </row>
    <row r="20" spans="1:25" x14ac:dyDescent="0.3">
      <c r="A20" s="173"/>
      <c r="B20" s="4">
        <v>17</v>
      </c>
      <c r="C20" s="8" t="s">
        <v>528</v>
      </c>
      <c r="D20" s="8">
        <v>910</v>
      </c>
      <c r="E20" s="8">
        <v>736</v>
      </c>
      <c r="F20" s="8">
        <v>0</v>
      </c>
      <c r="G20" s="8">
        <v>641</v>
      </c>
      <c r="H20" s="8">
        <v>22</v>
      </c>
      <c r="I20" s="8">
        <v>0</v>
      </c>
      <c r="O20" s="4" t="s">
        <v>758</v>
      </c>
      <c r="P20" s="17">
        <f>[1]悲观预测L输入!B5</f>
        <v>85</v>
      </c>
      <c r="Q20" s="17">
        <f>[1]悲观预测L输入!C5</f>
        <v>95</v>
      </c>
      <c r="R20" s="17">
        <f>[1]悲观预测L输入!D5</f>
        <v>100</v>
      </c>
      <c r="S20" s="17">
        <f>[1]悲观预测L输入!E5</f>
        <v>100</v>
      </c>
      <c r="T20" s="17">
        <f>[1]悲观预测L输入!F5</f>
        <v>100</v>
      </c>
      <c r="U20" s="17">
        <f>[1]悲观预测L输入!G5</f>
        <v>100</v>
      </c>
      <c r="V20" s="17">
        <f>[1]悲观预测L输入!H5</f>
        <v>100</v>
      </c>
    </row>
    <row r="21" spans="1:25" x14ac:dyDescent="0.3">
      <c r="A21" s="173"/>
      <c r="B21" s="4">
        <v>18</v>
      </c>
      <c r="C21" s="8" t="s">
        <v>463</v>
      </c>
      <c r="D21" s="8">
        <v>309</v>
      </c>
      <c r="E21" s="8">
        <v>120</v>
      </c>
      <c r="F21" s="8">
        <v>79</v>
      </c>
      <c r="G21" s="8">
        <v>320</v>
      </c>
      <c r="H21" s="8">
        <v>4</v>
      </c>
      <c r="I21" s="8">
        <v>0</v>
      </c>
      <c r="O21" s="4" t="s">
        <v>759</v>
      </c>
      <c r="P21" s="17">
        <f>[1]悲观预测L输入!B6</f>
        <v>90</v>
      </c>
      <c r="Q21" s="17">
        <f>[1]悲观预测L输入!C6</f>
        <v>100</v>
      </c>
      <c r="R21" s="17">
        <f>[1]悲观预测L输入!D6</f>
        <v>100</v>
      </c>
      <c r="S21" s="17">
        <f>[1]悲观预测L输入!E6</f>
        <v>100</v>
      </c>
      <c r="T21" s="17">
        <f>[1]悲观预测L输入!F6</f>
        <v>100</v>
      </c>
      <c r="U21" s="17">
        <f>[1]悲观预测L输入!G6</f>
        <v>100</v>
      </c>
      <c r="V21" s="17">
        <f>[1]悲观预测L输入!H6</f>
        <v>100</v>
      </c>
    </row>
    <row r="22" spans="1:25" x14ac:dyDescent="0.3">
      <c r="A22" s="173"/>
      <c r="B22" s="4">
        <v>19</v>
      </c>
      <c r="C22" s="8" t="s">
        <v>560</v>
      </c>
      <c r="D22" s="8">
        <v>263</v>
      </c>
      <c r="E22" s="8">
        <v>156</v>
      </c>
      <c r="F22" s="8">
        <v>2</v>
      </c>
      <c r="G22" s="8">
        <v>545</v>
      </c>
      <c r="H22" s="8">
        <v>42</v>
      </c>
      <c r="I22" s="8">
        <v>0</v>
      </c>
      <c r="O22" s="4" t="s">
        <v>760</v>
      </c>
      <c r="P22" s="17">
        <f>[1]悲观预测L输入!B7</f>
        <v>75</v>
      </c>
      <c r="Q22" s="17">
        <f>[1]悲观预测L输入!C7</f>
        <v>85</v>
      </c>
      <c r="R22" s="17">
        <f>[1]悲观预测L输入!D7</f>
        <v>95</v>
      </c>
      <c r="S22" s="17">
        <f>[1]悲观预测L输入!E7</f>
        <v>100</v>
      </c>
      <c r="T22" s="17">
        <f>[1]悲观预测L输入!F7</f>
        <v>100</v>
      </c>
      <c r="U22" s="17">
        <f>[1]悲观预测L输入!G7</f>
        <v>100</v>
      </c>
      <c r="V22" s="17">
        <f>[1]悲观预测L输入!H7</f>
        <v>100</v>
      </c>
    </row>
    <row r="23" spans="1:25" x14ac:dyDescent="0.3">
      <c r="A23" s="173"/>
      <c r="B23" s="4">
        <v>20</v>
      </c>
      <c r="C23" s="8" t="s">
        <v>436</v>
      </c>
      <c r="D23" s="8">
        <v>80</v>
      </c>
      <c r="E23" s="8">
        <v>10</v>
      </c>
      <c r="F23" s="8">
        <v>2</v>
      </c>
      <c r="G23" s="8">
        <v>410</v>
      </c>
      <c r="H23" s="8">
        <v>0</v>
      </c>
      <c r="I23" s="8">
        <v>0</v>
      </c>
      <c r="O23" s="4" t="s">
        <v>761</v>
      </c>
      <c r="P23" s="17">
        <f>[1]悲观预测L输入!B8</f>
        <v>85</v>
      </c>
      <c r="Q23" s="17">
        <f>[1]悲观预测L输入!C8</f>
        <v>95</v>
      </c>
      <c r="R23" s="17">
        <f>[1]悲观预测L输入!D8</f>
        <v>100</v>
      </c>
      <c r="S23" s="17">
        <f>[1]悲观预测L输入!E8</f>
        <v>100</v>
      </c>
      <c r="T23" s="17">
        <f>[1]悲观预测L输入!F8</f>
        <v>100</v>
      </c>
      <c r="U23" s="17">
        <f>[1]悲观预测L输入!G8</f>
        <v>100</v>
      </c>
      <c r="V23" s="17">
        <f>[1]悲观预测L输入!H8</f>
        <v>100</v>
      </c>
    </row>
    <row r="24" spans="1:25" x14ac:dyDescent="0.3">
      <c r="A24" s="173"/>
      <c r="B24" s="4">
        <v>21</v>
      </c>
      <c r="C24" s="8" t="s">
        <v>503</v>
      </c>
      <c r="D24" s="8">
        <v>381</v>
      </c>
      <c r="E24" s="8">
        <v>147</v>
      </c>
      <c r="F24" s="8">
        <v>0</v>
      </c>
      <c r="G24" s="8">
        <v>471</v>
      </c>
      <c r="H24" s="8">
        <v>0</v>
      </c>
      <c r="I24" s="8">
        <v>0</v>
      </c>
      <c r="O24" s="4" t="s">
        <v>762</v>
      </c>
      <c r="P24" s="17">
        <f>[1]悲观预测L输入!B9</f>
        <v>75</v>
      </c>
      <c r="Q24" s="17">
        <f>[1]悲观预测L输入!C9</f>
        <v>85</v>
      </c>
      <c r="R24" s="17">
        <f>[1]悲观预测L输入!D9</f>
        <v>95</v>
      </c>
      <c r="S24" s="17">
        <f>[1]悲观预测L输入!E9</f>
        <v>100</v>
      </c>
      <c r="T24" s="17">
        <f>[1]悲观预测L输入!F9</f>
        <v>100</v>
      </c>
      <c r="U24" s="17">
        <f>[1]悲观预测L输入!G9</f>
        <v>100</v>
      </c>
      <c r="V24" s="17">
        <f>[1]悲观预测L输入!H9</f>
        <v>100</v>
      </c>
    </row>
    <row r="25" spans="1:25" x14ac:dyDescent="0.3">
      <c r="A25" s="173"/>
      <c r="B25" s="4">
        <v>22</v>
      </c>
      <c r="C25" s="8" t="s">
        <v>730</v>
      </c>
      <c r="D25" s="8">
        <v>2522</v>
      </c>
      <c r="E25" s="8">
        <v>1501</v>
      </c>
      <c r="F25" s="8">
        <v>47</v>
      </c>
      <c r="G25" s="8">
        <v>3765</v>
      </c>
      <c r="H25" s="8">
        <v>170</v>
      </c>
      <c r="I25" s="8">
        <v>0</v>
      </c>
      <c r="O25" s="18" t="s">
        <v>783</v>
      </c>
      <c r="P25" s="19" cm="1">
        <f t="array" ref="P25">SUM($S8:$S13*P19:P24)/$S14</f>
        <v>81.048271109939563</v>
      </c>
      <c r="Q25" s="19" cm="1">
        <f t="array" ref="Q25">SUM($S8:$S13*Q19:Q24)/$S14</f>
        <v>91.048271109939563</v>
      </c>
      <c r="R25" s="19" cm="1">
        <f t="array" ref="R25">SUM($S8:$S13*R19:R24)/$S14</f>
        <v>97.490623713795515</v>
      </c>
      <c r="S25" s="19">
        <f t="array" ref="S25">SUM($S8:$S13*S19:S24)/$S14</f>
        <v>100</v>
      </c>
      <c r="T25" s="19" cm="1">
        <f t="array" ref="T25">SUM($S8:$S13*T19:T24)/$S14</f>
        <v>100</v>
      </c>
      <c r="U25" s="19">
        <f t="array" ref="U25">SUM($S8:$S13*U19:U24)/$S14</f>
        <v>100</v>
      </c>
      <c r="V25" s="19" cm="1">
        <f t="array" ref="V25">SUM($S8:$S13*V19:V24)/$S14</f>
        <v>100</v>
      </c>
    </row>
    <row r="26" spans="1:25" ht="40.5" x14ac:dyDescent="0.3">
      <c r="A26" s="173"/>
      <c r="B26" s="4">
        <v>23</v>
      </c>
      <c r="C26" s="8" t="s">
        <v>545</v>
      </c>
      <c r="D26" s="8">
        <v>735</v>
      </c>
      <c r="E26" s="8">
        <v>637</v>
      </c>
      <c r="F26" s="8">
        <v>0</v>
      </c>
      <c r="G26" s="8">
        <v>244</v>
      </c>
      <c r="H26" s="8">
        <v>20</v>
      </c>
      <c r="I26" s="8">
        <v>0</v>
      </c>
      <c r="L26" s="21" t="s">
        <v>773</v>
      </c>
      <c r="O26" s="21" t="s">
        <v>776</v>
      </c>
      <c r="P26" s="16">
        <v>2017</v>
      </c>
      <c r="Q26" s="16">
        <v>2020</v>
      </c>
      <c r="R26" s="16">
        <v>2025</v>
      </c>
      <c r="S26" s="16">
        <v>2030</v>
      </c>
      <c r="T26" s="16">
        <v>2035</v>
      </c>
      <c r="U26" s="16">
        <v>2040</v>
      </c>
      <c r="V26" s="16">
        <v>2045</v>
      </c>
      <c r="W26" s="16">
        <v>2050</v>
      </c>
      <c r="Y26">
        <f>80/12</f>
        <v>6.666666666666667</v>
      </c>
    </row>
    <row r="27" spans="1:25" x14ac:dyDescent="0.3">
      <c r="A27" s="173"/>
      <c r="B27" s="4">
        <v>24</v>
      </c>
      <c r="C27" s="8" t="s">
        <v>418</v>
      </c>
      <c r="D27" s="8">
        <v>927</v>
      </c>
      <c r="E27" s="8">
        <v>865</v>
      </c>
      <c r="F27" s="8">
        <v>0</v>
      </c>
      <c r="G27" s="8">
        <v>463</v>
      </c>
      <c r="H27" s="8">
        <v>0</v>
      </c>
      <c r="I27" s="8">
        <v>0</v>
      </c>
      <c r="L27" s="14">
        <v>0.58883059631733536</v>
      </c>
      <c r="O27" s="4" t="s">
        <v>757</v>
      </c>
      <c r="P27">
        <f t="shared" ref="P27:P33" si="4">Q8</f>
        <v>15083</v>
      </c>
      <c r="Q27" s="20">
        <f t="shared" ref="Q27:W32" si="5">120000*0.9*P19/100*$V8</f>
        <v>15890.66516122605</v>
      </c>
      <c r="R27" s="20">
        <f t="shared" si="5"/>
        <v>17656.294623584501</v>
      </c>
      <c r="S27" s="20">
        <f t="shared" si="5"/>
        <v>17656.294623584501</v>
      </c>
      <c r="T27" s="20">
        <f t="shared" si="5"/>
        <v>17656.294623584501</v>
      </c>
      <c r="U27" s="20">
        <f t="shared" si="5"/>
        <v>17656.294623584501</v>
      </c>
      <c r="V27" s="20">
        <f t="shared" si="5"/>
        <v>17656.294623584501</v>
      </c>
      <c r="W27" s="20">
        <f t="shared" si="5"/>
        <v>17656.294623584501</v>
      </c>
    </row>
    <row r="28" spans="1:25" x14ac:dyDescent="0.3">
      <c r="A28" s="173"/>
      <c r="B28" s="4">
        <v>25</v>
      </c>
      <c r="C28" s="8" t="s">
        <v>505</v>
      </c>
      <c r="D28" s="8">
        <v>78</v>
      </c>
      <c r="E28" s="8">
        <v>44</v>
      </c>
      <c r="F28" s="8">
        <v>0</v>
      </c>
      <c r="G28" s="8">
        <v>138</v>
      </c>
      <c r="H28" s="8">
        <v>0</v>
      </c>
      <c r="I28" s="8">
        <v>0</v>
      </c>
      <c r="O28" s="4" t="s">
        <v>758</v>
      </c>
      <c r="P28">
        <f t="shared" si="4"/>
        <v>11675</v>
      </c>
      <c r="Q28" s="20">
        <f t="shared" si="5"/>
        <v>11889.217281572743</v>
      </c>
      <c r="R28" s="20">
        <f t="shared" si="5"/>
        <v>13287.948726463654</v>
      </c>
      <c r="S28" s="20">
        <f t="shared" si="5"/>
        <v>13987.314448909108</v>
      </c>
      <c r="T28" s="20">
        <f t="shared" si="5"/>
        <v>13987.314448909108</v>
      </c>
      <c r="U28" s="20">
        <f t="shared" si="5"/>
        <v>13987.314448909108</v>
      </c>
      <c r="V28" s="20">
        <f t="shared" si="5"/>
        <v>13987.314448909108</v>
      </c>
      <c r="W28" s="20">
        <f t="shared" si="5"/>
        <v>13987.314448909108</v>
      </c>
    </row>
    <row r="29" spans="1:25" x14ac:dyDescent="0.3">
      <c r="A29" s="173"/>
      <c r="B29" s="4">
        <v>26</v>
      </c>
      <c r="C29" s="8" t="s">
        <v>683</v>
      </c>
      <c r="D29" s="8">
        <v>301</v>
      </c>
      <c r="E29" s="8">
        <v>245</v>
      </c>
      <c r="F29" s="8">
        <v>0</v>
      </c>
      <c r="G29" s="8">
        <v>339</v>
      </c>
      <c r="H29" s="8">
        <v>0</v>
      </c>
      <c r="I29" s="8">
        <v>0</v>
      </c>
      <c r="O29" s="4" t="s">
        <v>759</v>
      </c>
      <c r="P29">
        <f t="shared" si="4"/>
        <v>8139</v>
      </c>
      <c r="Q29" s="20">
        <f t="shared" si="5"/>
        <v>8066.3766479593532</v>
      </c>
      <c r="R29" s="20">
        <f t="shared" si="5"/>
        <v>8962.6407199548376</v>
      </c>
      <c r="S29" s="20">
        <f t="shared" si="5"/>
        <v>8962.6407199548376</v>
      </c>
      <c r="T29" s="20">
        <f t="shared" si="5"/>
        <v>8962.6407199548376</v>
      </c>
      <c r="U29" s="20">
        <f t="shared" si="5"/>
        <v>8962.6407199548376</v>
      </c>
      <c r="V29" s="20">
        <f t="shared" si="5"/>
        <v>8962.6407199548376</v>
      </c>
      <c r="W29" s="20">
        <f t="shared" si="5"/>
        <v>8962.6407199548376</v>
      </c>
    </row>
    <row r="30" spans="1:25" x14ac:dyDescent="0.3">
      <c r="A30" s="173"/>
      <c r="B30" s="4">
        <v>27</v>
      </c>
      <c r="C30" s="8" t="s">
        <v>532</v>
      </c>
      <c r="D30" s="8">
        <v>297</v>
      </c>
      <c r="E30" s="8">
        <v>187</v>
      </c>
      <c r="F30" s="8">
        <v>0</v>
      </c>
      <c r="G30" s="8">
        <v>279</v>
      </c>
      <c r="H30" s="8">
        <v>12</v>
      </c>
      <c r="I30" s="8">
        <v>0</v>
      </c>
      <c r="O30" s="4" t="s">
        <v>760</v>
      </c>
      <c r="P30">
        <f t="shared" si="4"/>
        <v>16757</v>
      </c>
      <c r="Q30" s="20">
        <f t="shared" si="5"/>
        <v>16225.284760734567</v>
      </c>
      <c r="R30" s="20">
        <f t="shared" si="5"/>
        <v>18388.656062165843</v>
      </c>
      <c r="S30" s="20">
        <f t="shared" si="5"/>
        <v>20552.027363597117</v>
      </c>
      <c r="T30" s="20">
        <f t="shared" si="5"/>
        <v>21633.713014312754</v>
      </c>
      <c r="U30" s="20">
        <f t="shared" si="5"/>
        <v>21633.713014312754</v>
      </c>
      <c r="V30" s="20">
        <f t="shared" si="5"/>
        <v>21633.713014312754</v>
      </c>
      <c r="W30" s="20">
        <f t="shared" si="5"/>
        <v>21633.713014312754</v>
      </c>
    </row>
    <row r="31" spans="1:25" x14ac:dyDescent="0.3">
      <c r="A31" s="173"/>
      <c r="B31" s="4">
        <v>28</v>
      </c>
      <c r="C31" s="8" t="s">
        <v>599</v>
      </c>
      <c r="D31" s="8">
        <v>291</v>
      </c>
      <c r="E31" s="8">
        <v>260</v>
      </c>
      <c r="F31" s="8">
        <v>0</v>
      </c>
      <c r="G31" s="8">
        <v>787</v>
      </c>
      <c r="H31" s="8">
        <v>37</v>
      </c>
      <c r="I31" s="8">
        <v>0</v>
      </c>
      <c r="O31" s="4" t="s">
        <v>761</v>
      </c>
      <c r="P31">
        <f t="shared" si="4"/>
        <v>1581</v>
      </c>
      <c r="Q31" s="20">
        <f t="shared" si="5"/>
        <v>1550.1710224819847</v>
      </c>
      <c r="R31" s="20">
        <f t="shared" si="5"/>
        <v>1732.5440839504533</v>
      </c>
      <c r="S31" s="20">
        <f t="shared" si="5"/>
        <v>1823.7306146846877</v>
      </c>
      <c r="T31" s="20">
        <f t="shared" si="5"/>
        <v>1823.7306146846877</v>
      </c>
      <c r="U31" s="20">
        <f t="shared" si="5"/>
        <v>1823.7306146846877</v>
      </c>
      <c r="V31" s="20">
        <f t="shared" si="5"/>
        <v>1823.7306146846877</v>
      </c>
      <c r="W31" s="20">
        <f t="shared" si="5"/>
        <v>1823.7306146846877</v>
      </c>
    </row>
    <row r="32" spans="1:25" s="12" customFormat="1" ht="15.4" customHeight="1" x14ac:dyDescent="0.3">
      <c r="A32" s="10"/>
      <c r="B32" s="11"/>
      <c r="C32" s="11"/>
      <c r="D32" s="11"/>
      <c r="E32" s="11"/>
      <c r="F32" s="11"/>
      <c r="G32" s="11"/>
      <c r="H32" s="11"/>
      <c r="I32" s="11"/>
      <c r="O32" s="4" t="s">
        <v>762</v>
      </c>
      <c r="P32" s="12">
        <f t="shared" si="4"/>
        <v>32738</v>
      </c>
      <c r="Q32" s="20">
        <f t="shared" si="5"/>
        <v>32952.229933915587</v>
      </c>
      <c r="R32" s="20">
        <f t="shared" si="5"/>
        <v>37345.860591770994</v>
      </c>
      <c r="S32" s="20">
        <f t="shared" si="5"/>
        <v>41739.491249626408</v>
      </c>
      <c r="T32" s="20">
        <f t="shared" si="5"/>
        <v>43936.306578554111</v>
      </c>
      <c r="U32" s="20">
        <f t="shared" si="5"/>
        <v>43936.306578554111</v>
      </c>
      <c r="V32" s="20">
        <f t="shared" si="5"/>
        <v>43936.306578554111</v>
      </c>
      <c r="W32" s="20">
        <f t="shared" si="5"/>
        <v>43936.306578554111</v>
      </c>
    </row>
    <row r="33" spans="1:48" x14ac:dyDescent="0.3">
      <c r="A33" s="173" t="s">
        <v>758</v>
      </c>
      <c r="B33" s="4">
        <v>29</v>
      </c>
      <c r="C33" s="8" t="s">
        <v>625</v>
      </c>
      <c r="D33" s="8">
        <v>2555</v>
      </c>
      <c r="E33" s="8">
        <v>1492</v>
      </c>
      <c r="F33" s="8">
        <v>425</v>
      </c>
      <c r="G33" s="8">
        <v>14200</v>
      </c>
      <c r="H33" s="8">
        <v>2072</v>
      </c>
      <c r="I33" s="8">
        <v>0</v>
      </c>
      <c r="J33" s="14">
        <f>(E33+F33)/D33</f>
        <v>0.75029354207436394</v>
      </c>
      <c r="K33" s="14">
        <f>(H33+I33)/G33</f>
        <v>0.14591549295774647</v>
      </c>
      <c r="O33" s="18" t="s">
        <v>769</v>
      </c>
      <c r="P33">
        <f t="shared" si="4"/>
        <v>85973</v>
      </c>
      <c r="Q33" s="20">
        <f>SUM(Q27:Q32)</f>
        <v>86573.944807890279</v>
      </c>
      <c r="R33" s="20">
        <f t="shared" ref="R33:W33" si="6">SUM(R27:R32)</f>
        <v>97373.944807890279</v>
      </c>
      <c r="S33" s="20">
        <f t="shared" si="6"/>
        <v>104721.49902035666</v>
      </c>
      <c r="T33" s="20">
        <f t="shared" si="6"/>
        <v>108000</v>
      </c>
      <c r="U33" s="20">
        <f t="shared" si="6"/>
        <v>108000</v>
      </c>
      <c r="V33" s="20">
        <f t="shared" si="6"/>
        <v>108000</v>
      </c>
      <c r="W33" s="20">
        <f t="shared" si="6"/>
        <v>108000</v>
      </c>
    </row>
    <row r="34" spans="1:48" x14ac:dyDescent="0.3">
      <c r="A34" s="173"/>
      <c r="B34" s="4">
        <v>30</v>
      </c>
      <c r="C34" s="8" t="s">
        <v>639</v>
      </c>
      <c r="D34" s="8">
        <v>990</v>
      </c>
      <c r="E34" s="8">
        <v>255</v>
      </c>
      <c r="F34" s="8">
        <v>474</v>
      </c>
      <c r="G34" s="8">
        <v>7873</v>
      </c>
      <c r="H34" s="8">
        <v>36</v>
      </c>
      <c r="I34" s="8">
        <v>2</v>
      </c>
      <c r="J34" s="14">
        <f t="shared" ref="J34:J97" si="7">(E34+F34)/D34</f>
        <v>0.73636363636363633</v>
      </c>
      <c r="K34" s="14">
        <f t="shared" ref="K34:K97" si="8">(H34+I34)/G34</f>
        <v>4.8266226343198276E-3</v>
      </c>
    </row>
    <row r="35" spans="1:48" x14ac:dyDescent="0.3">
      <c r="A35" s="173"/>
      <c r="B35" s="4">
        <v>31</v>
      </c>
      <c r="C35" s="8" t="s">
        <v>665</v>
      </c>
      <c r="D35" s="8">
        <v>639</v>
      </c>
      <c r="E35" s="8">
        <v>123</v>
      </c>
      <c r="F35" s="8">
        <v>370</v>
      </c>
      <c r="G35" s="8">
        <v>2842</v>
      </c>
      <c r="H35" s="8">
        <v>87</v>
      </c>
      <c r="I35" s="8">
        <v>0</v>
      </c>
      <c r="J35" s="14">
        <f t="shared" si="7"/>
        <v>0.77151799687010958</v>
      </c>
      <c r="K35" s="14">
        <f t="shared" si="8"/>
        <v>3.0612244897959183E-2</v>
      </c>
      <c r="O35" t="s">
        <v>770</v>
      </c>
    </row>
    <row r="36" spans="1:48" x14ac:dyDescent="0.3">
      <c r="A36" s="173"/>
      <c r="B36" s="4">
        <v>32</v>
      </c>
      <c r="C36" s="8" t="s">
        <v>443</v>
      </c>
      <c r="D36" s="8">
        <v>468</v>
      </c>
      <c r="E36" s="8">
        <v>104</v>
      </c>
      <c r="F36" s="8">
        <v>137</v>
      </c>
      <c r="G36" s="8">
        <v>1221</v>
      </c>
      <c r="H36" s="8">
        <v>62</v>
      </c>
      <c r="I36" s="8">
        <v>0</v>
      </c>
      <c r="J36" s="14">
        <f t="shared" si="7"/>
        <v>0.5149572649572649</v>
      </c>
      <c r="K36" s="14">
        <f t="shared" si="8"/>
        <v>5.0778050778050775E-2</v>
      </c>
      <c r="O36">
        <v>2017</v>
      </c>
      <c r="P36">
        <v>2018</v>
      </c>
      <c r="Q36">
        <v>2019</v>
      </c>
      <c r="R36">
        <v>2020</v>
      </c>
      <c r="S36">
        <v>2021</v>
      </c>
      <c r="T36">
        <v>2022</v>
      </c>
      <c r="U36">
        <v>2023</v>
      </c>
      <c r="V36">
        <v>2024</v>
      </c>
      <c r="W36">
        <v>2025</v>
      </c>
      <c r="X36">
        <v>2026</v>
      </c>
      <c r="Y36">
        <v>2027</v>
      </c>
      <c r="Z36">
        <v>2028</v>
      </c>
      <c r="AA36">
        <v>2029</v>
      </c>
      <c r="AB36">
        <v>2030</v>
      </c>
      <c r="AC36">
        <v>2031</v>
      </c>
      <c r="AD36">
        <v>2032</v>
      </c>
      <c r="AE36">
        <v>2033</v>
      </c>
      <c r="AF36">
        <v>2034</v>
      </c>
      <c r="AG36">
        <v>2035</v>
      </c>
    </row>
    <row r="37" spans="1:48" x14ac:dyDescent="0.3">
      <c r="A37" s="173"/>
      <c r="B37" s="4">
        <v>33</v>
      </c>
      <c r="C37" s="8" t="s">
        <v>585</v>
      </c>
      <c r="D37" s="8">
        <v>1975</v>
      </c>
      <c r="E37" s="8">
        <v>1268</v>
      </c>
      <c r="F37" s="8">
        <v>120</v>
      </c>
      <c r="G37" s="8">
        <v>3560</v>
      </c>
      <c r="H37" s="8">
        <v>179</v>
      </c>
      <c r="I37" s="8">
        <v>0</v>
      </c>
      <c r="J37" s="14">
        <f t="shared" si="7"/>
        <v>0.70278481012658223</v>
      </c>
      <c r="K37" s="14">
        <f t="shared" si="8"/>
        <v>5.0280898876404495E-2</v>
      </c>
      <c r="N37" t="s">
        <v>771</v>
      </c>
      <c r="O37">
        <f>'Commercial vehicle forcasting'!J27</f>
        <v>786649</v>
      </c>
      <c r="P37">
        <f t="shared" ref="P37:AV37" si="9">O37</f>
        <v>786649</v>
      </c>
      <c r="Q37">
        <f t="shared" si="9"/>
        <v>786649</v>
      </c>
      <c r="R37">
        <f t="shared" si="9"/>
        <v>786649</v>
      </c>
      <c r="S37">
        <f t="shared" si="9"/>
        <v>786649</v>
      </c>
      <c r="T37">
        <f t="shared" si="9"/>
        <v>786649</v>
      </c>
      <c r="U37">
        <f t="shared" si="9"/>
        <v>786649</v>
      </c>
      <c r="V37">
        <f t="shared" si="9"/>
        <v>786649</v>
      </c>
      <c r="W37">
        <f t="shared" si="9"/>
        <v>786649</v>
      </c>
      <c r="X37">
        <f t="shared" si="9"/>
        <v>786649</v>
      </c>
      <c r="Y37">
        <f t="shared" si="9"/>
        <v>786649</v>
      </c>
      <c r="Z37">
        <f t="shared" si="9"/>
        <v>786649</v>
      </c>
      <c r="AA37">
        <f t="shared" si="9"/>
        <v>786649</v>
      </c>
      <c r="AB37">
        <f t="shared" si="9"/>
        <v>786649</v>
      </c>
      <c r="AC37">
        <f t="shared" si="9"/>
        <v>786649</v>
      </c>
      <c r="AD37">
        <f t="shared" si="9"/>
        <v>786649</v>
      </c>
      <c r="AE37">
        <f t="shared" si="9"/>
        <v>786649</v>
      </c>
      <c r="AF37">
        <f t="shared" si="9"/>
        <v>786649</v>
      </c>
      <c r="AG37">
        <f t="shared" si="9"/>
        <v>786649</v>
      </c>
      <c r="AH37">
        <f t="shared" si="9"/>
        <v>786649</v>
      </c>
      <c r="AI37">
        <f t="shared" si="9"/>
        <v>786649</v>
      </c>
      <c r="AJ37">
        <f t="shared" si="9"/>
        <v>786649</v>
      </c>
      <c r="AK37">
        <f t="shared" si="9"/>
        <v>786649</v>
      </c>
      <c r="AL37">
        <f t="shared" si="9"/>
        <v>786649</v>
      </c>
      <c r="AM37">
        <f t="shared" si="9"/>
        <v>786649</v>
      </c>
      <c r="AN37">
        <f t="shared" si="9"/>
        <v>786649</v>
      </c>
      <c r="AO37">
        <f t="shared" si="9"/>
        <v>786649</v>
      </c>
      <c r="AP37">
        <f t="shared" si="9"/>
        <v>786649</v>
      </c>
      <c r="AQ37">
        <f t="shared" si="9"/>
        <v>786649</v>
      </c>
      <c r="AR37">
        <f t="shared" si="9"/>
        <v>786649</v>
      </c>
      <c r="AS37">
        <f t="shared" si="9"/>
        <v>786649</v>
      </c>
      <c r="AT37">
        <f t="shared" si="9"/>
        <v>786649</v>
      </c>
      <c r="AU37">
        <f t="shared" si="9"/>
        <v>786649</v>
      </c>
      <c r="AV37">
        <f t="shared" si="9"/>
        <v>786649</v>
      </c>
    </row>
    <row r="38" spans="1:48" x14ac:dyDescent="0.3">
      <c r="A38" s="173"/>
      <c r="B38" s="4">
        <v>34</v>
      </c>
      <c r="C38" s="8" t="s">
        <v>588</v>
      </c>
      <c r="D38" s="8">
        <v>203</v>
      </c>
      <c r="E38" s="8">
        <v>182</v>
      </c>
      <c r="F38" s="8">
        <v>0</v>
      </c>
      <c r="G38" s="8">
        <v>2806</v>
      </c>
      <c r="H38" s="8">
        <v>29</v>
      </c>
      <c r="I38" s="8">
        <v>0</v>
      </c>
      <c r="J38" s="14">
        <f t="shared" si="7"/>
        <v>0.89655172413793105</v>
      </c>
      <c r="K38" s="14">
        <f t="shared" si="8"/>
        <v>1.0334996436208126E-2</v>
      </c>
      <c r="N38" t="s">
        <v>777</v>
      </c>
      <c r="P38">
        <f>((P36-2017)/3*($Q$33-$P$33)+$P$33)</f>
        <v>86173.314935963426</v>
      </c>
      <c r="Q38">
        <f>((Q36-2017)/3*($Q$33-$P$33)+$P$33)</f>
        <v>86373.629871926853</v>
      </c>
      <c r="R38">
        <f>((R36-2017)/3*($Q$33-$P$33)+$P$33)</f>
        <v>86573.944807890279</v>
      </c>
      <c r="S38">
        <f>(S36-2020)/5*($R$33-$Q$33)+$Q$33</f>
        <v>88733.944807890279</v>
      </c>
      <c r="T38">
        <f t="shared" ref="T38:W38" si="10">(T36-2020)/5*($R$33-$Q$33)+$Q$33</f>
        <v>90893.944807890279</v>
      </c>
      <c r="U38">
        <f t="shared" si="10"/>
        <v>93053.944807890279</v>
      </c>
      <c r="V38">
        <f t="shared" si="10"/>
        <v>95213.944807890279</v>
      </c>
      <c r="W38">
        <f t="shared" si="10"/>
        <v>97373.944807890279</v>
      </c>
      <c r="X38">
        <f>(X36-2025)/5*($S$33-$R$33)+$R$33</f>
        <v>98843.455650383548</v>
      </c>
      <c r="Y38">
        <f t="shared" ref="Y38:AB38" si="11">(Y36-2025)/5*($S$33-$R$33)+$R$33</f>
        <v>100312.96649287683</v>
      </c>
      <c r="Z38">
        <f t="shared" si="11"/>
        <v>101782.4773353701</v>
      </c>
      <c r="AA38">
        <f t="shared" si="11"/>
        <v>103251.98817786339</v>
      </c>
      <c r="AB38">
        <f t="shared" si="11"/>
        <v>104721.49902035666</v>
      </c>
      <c r="AC38">
        <f>(AC36-2030)/5*($T$33-$S$33)+$S$33</f>
        <v>105377.19921628533</v>
      </c>
      <c r="AD38">
        <f t="shared" ref="AD38:AG38" si="12">(AD36-2030)/5*($T$33-$S$33)+$S$33</f>
        <v>106032.899412214</v>
      </c>
      <c r="AE38">
        <f t="shared" si="12"/>
        <v>106688.59960814266</v>
      </c>
      <c r="AF38">
        <f t="shared" si="12"/>
        <v>107344.29980407133</v>
      </c>
      <c r="AG38">
        <f t="shared" si="12"/>
        <v>108000</v>
      </c>
    </row>
    <row r="39" spans="1:48" x14ac:dyDescent="0.3">
      <c r="A39" s="173"/>
      <c r="B39" s="4">
        <v>35</v>
      </c>
      <c r="C39" s="8" t="s">
        <v>698</v>
      </c>
      <c r="D39" s="8">
        <v>353</v>
      </c>
      <c r="E39" s="8">
        <v>142</v>
      </c>
      <c r="F39" s="8">
        <v>132</v>
      </c>
      <c r="G39" s="8">
        <v>605</v>
      </c>
      <c r="H39" s="8">
        <v>1</v>
      </c>
      <c r="I39" s="8">
        <v>0</v>
      </c>
      <c r="J39" s="14">
        <f t="shared" si="7"/>
        <v>0.77620396600566577</v>
      </c>
      <c r="K39" s="14">
        <f t="shared" si="8"/>
        <v>1.652892561983471E-3</v>
      </c>
      <c r="N39" t="s">
        <v>781</v>
      </c>
      <c r="P39">
        <f>P42-P38</f>
        <v>22100.257064036574</v>
      </c>
      <c r="Q39">
        <f t="shared" ref="Q39:U39" si="13">Q42-Q38</f>
        <v>21293.168128073157</v>
      </c>
      <c r="R39">
        <f t="shared" si="13"/>
        <v>21631.24419210972</v>
      </c>
      <c r="S39">
        <f t="shared" si="13"/>
        <v>24439.576192109729</v>
      </c>
      <c r="T39">
        <f t="shared" si="13"/>
        <v>16991.20519210973</v>
      </c>
      <c r="U39">
        <f t="shared" si="13"/>
        <v>23574.605192109724</v>
      </c>
      <c r="V39">
        <f>108000-V38</f>
        <v>12786.055192109721</v>
      </c>
      <c r="W39">
        <f t="shared" ref="W39:AG39" si="14">108000-W38</f>
        <v>10626.055192109721</v>
      </c>
      <c r="X39">
        <f t="shared" si="14"/>
        <v>9156.5443496164517</v>
      </c>
      <c r="Y39">
        <f t="shared" si="14"/>
        <v>7687.0335071231675</v>
      </c>
      <c r="Z39">
        <f t="shared" si="14"/>
        <v>6217.5226646298979</v>
      </c>
      <c r="AA39">
        <f t="shared" si="14"/>
        <v>4748.0118221366138</v>
      </c>
      <c r="AB39">
        <f t="shared" si="14"/>
        <v>3278.5009796433442</v>
      </c>
      <c r="AC39">
        <f t="shared" si="14"/>
        <v>2622.8007837146724</v>
      </c>
      <c r="AD39">
        <f t="shared" si="14"/>
        <v>1967.1005877860007</v>
      </c>
      <c r="AE39">
        <f t="shared" si="14"/>
        <v>1311.4003918573435</v>
      </c>
      <c r="AF39">
        <f t="shared" si="14"/>
        <v>655.70019592867175</v>
      </c>
      <c r="AG39">
        <f t="shared" si="14"/>
        <v>0</v>
      </c>
    </row>
    <row r="40" spans="1:48" x14ac:dyDescent="0.3">
      <c r="A40" s="173"/>
      <c r="B40" s="4">
        <v>36</v>
      </c>
      <c r="C40" s="8" t="s">
        <v>729</v>
      </c>
      <c r="D40" s="8">
        <v>539</v>
      </c>
      <c r="E40" s="8">
        <v>335</v>
      </c>
      <c r="F40" s="8">
        <v>18</v>
      </c>
      <c r="G40" s="8">
        <v>517</v>
      </c>
      <c r="H40" s="8">
        <v>53</v>
      </c>
      <c r="I40" s="8">
        <v>20</v>
      </c>
      <c r="J40" s="14">
        <f t="shared" si="7"/>
        <v>0.65491651205936918</v>
      </c>
      <c r="K40" s="14">
        <f t="shared" si="8"/>
        <v>0.14119922630560927</v>
      </c>
      <c r="N40" t="s">
        <v>778</v>
      </c>
      <c r="P40">
        <f>SUM(O47:Z47)+AA47*0.64</f>
        <v>108273.572</v>
      </c>
      <c r="Q40">
        <f>AA47*0.36+AB47+AC47*0.5</f>
        <v>61759.777999999998</v>
      </c>
      <c r="R40">
        <f>AC47*0.5+AD47*0.5</f>
        <v>31133.050000000003</v>
      </c>
      <c r="S40">
        <f t="shared" ref="S40:T40" si="15">AD47*0.5+AE47*0.5</f>
        <v>26815.100000000002</v>
      </c>
      <c r="T40">
        <f t="shared" si="15"/>
        <v>22084.550000000003</v>
      </c>
      <c r="U40">
        <f>AF47*0.5+AG47</f>
        <v>24777.25</v>
      </c>
      <c r="V40">
        <f>P39</f>
        <v>22100.257064036574</v>
      </c>
      <c r="W40">
        <f t="shared" ref="W40:AG40" si="16">Q39</f>
        <v>21293.168128073157</v>
      </c>
      <c r="X40">
        <f t="shared" si="16"/>
        <v>21631.24419210972</v>
      </c>
      <c r="Y40">
        <f t="shared" si="16"/>
        <v>24439.576192109729</v>
      </c>
      <c r="Z40">
        <f t="shared" si="16"/>
        <v>16991.20519210973</v>
      </c>
      <c r="AA40">
        <f t="shared" si="16"/>
        <v>23574.605192109724</v>
      </c>
      <c r="AB40">
        <f t="shared" si="16"/>
        <v>12786.055192109721</v>
      </c>
      <c r="AC40">
        <f t="shared" si="16"/>
        <v>10626.055192109721</v>
      </c>
      <c r="AD40">
        <f t="shared" si="16"/>
        <v>9156.5443496164517</v>
      </c>
      <c r="AE40">
        <f t="shared" si="16"/>
        <v>7687.0335071231675</v>
      </c>
      <c r="AF40">
        <f t="shared" si="16"/>
        <v>6217.5226646298979</v>
      </c>
      <c r="AG40">
        <f t="shared" si="16"/>
        <v>4748.0118221366138</v>
      </c>
    </row>
    <row r="41" spans="1:48" x14ac:dyDescent="0.3">
      <c r="A41" s="173"/>
      <c r="B41" s="4">
        <v>37</v>
      </c>
      <c r="C41" s="8" t="s">
        <v>697</v>
      </c>
      <c r="D41" s="8">
        <v>413</v>
      </c>
      <c r="E41" s="8">
        <v>158</v>
      </c>
      <c r="F41" s="8">
        <v>158</v>
      </c>
      <c r="G41" s="8">
        <v>1068</v>
      </c>
      <c r="H41" s="8">
        <v>0</v>
      </c>
      <c r="I41" s="8">
        <v>0</v>
      </c>
      <c r="J41" s="14">
        <f t="shared" si="7"/>
        <v>0.76513317191283292</v>
      </c>
      <c r="K41" s="14">
        <f t="shared" si="8"/>
        <v>0</v>
      </c>
      <c r="N41" t="s">
        <v>779</v>
      </c>
      <c r="P41">
        <v>0</v>
      </c>
      <c r="Q41">
        <f>SUM(O48:Z48)+AA48*0.6</f>
        <v>45907.020000000004</v>
      </c>
      <c r="R41">
        <f>AA48*0.3+AB48+AC48*0.87</f>
        <v>77072.138999999996</v>
      </c>
      <c r="S41">
        <f>AC48*0.13+AD49</f>
        <v>86358.421000000002</v>
      </c>
      <c r="T41">
        <f>AE48</f>
        <v>85800.6</v>
      </c>
      <c r="U41">
        <f>AF48</f>
        <v>91851.3</v>
      </c>
      <c r="V41">
        <f>P38</f>
        <v>86173.314935963426</v>
      </c>
      <c r="W41">
        <f t="shared" ref="W41:AG41" si="17">Q38</f>
        <v>86373.629871926853</v>
      </c>
      <c r="X41">
        <f t="shared" si="17"/>
        <v>86573.944807890279</v>
      </c>
      <c r="Y41">
        <f t="shared" si="17"/>
        <v>88733.944807890279</v>
      </c>
      <c r="Z41">
        <f t="shared" si="17"/>
        <v>90893.944807890279</v>
      </c>
      <c r="AA41">
        <f t="shared" si="17"/>
        <v>93053.944807890279</v>
      </c>
      <c r="AB41">
        <f t="shared" si="17"/>
        <v>95213.944807890279</v>
      </c>
      <c r="AC41">
        <f t="shared" si="17"/>
        <v>97373.944807890279</v>
      </c>
      <c r="AD41">
        <f t="shared" si="17"/>
        <v>98843.455650383548</v>
      </c>
      <c r="AE41">
        <f t="shared" si="17"/>
        <v>100312.96649287683</v>
      </c>
      <c r="AF41">
        <f t="shared" si="17"/>
        <v>101782.4773353701</v>
      </c>
      <c r="AG41">
        <f t="shared" si="17"/>
        <v>103251.98817786339</v>
      </c>
    </row>
    <row r="42" spans="1:48" x14ac:dyDescent="0.3">
      <c r="A42" s="173"/>
      <c r="B42" s="4">
        <v>38</v>
      </c>
      <c r="C42" s="8" t="s">
        <v>647</v>
      </c>
      <c r="D42" s="8">
        <v>240</v>
      </c>
      <c r="E42" s="8">
        <v>184</v>
      </c>
      <c r="F42" s="8">
        <v>40</v>
      </c>
      <c r="G42" s="8">
        <v>606</v>
      </c>
      <c r="H42" s="8">
        <v>7</v>
      </c>
      <c r="I42" s="8">
        <v>0</v>
      </c>
      <c r="J42" s="14">
        <f t="shared" si="7"/>
        <v>0.93333333333333335</v>
      </c>
      <c r="K42" s="14">
        <f t="shared" si="8"/>
        <v>1.155115511551155E-2</v>
      </c>
      <c r="N42" t="s">
        <v>780</v>
      </c>
      <c r="P42">
        <f>SUM(P40:P41)</f>
        <v>108273.572</v>
      </c>
      <c r="Q42">
        <f t="shared" ref="Q42:AG42" si="18">SUM(Q40:Q41)</f>
        <v>107666.79800000001</v>
      </c>
      <c r="R42">
        <f t="shared" si="18"/>
        <v>108205.189</v>
      </c>
      <c r="S42">
        <f t="shared" si="18"/>
        <v>113173.52100000001</v>
      </c>
      <c r="T42">
        <f t="shared" si="18"/>
        <v>107885.15000000001</v>
      </c>
      <c r="U42">
        <f t="shared" si="18"/>
        <v>116628.55</v>
      </c>
      <c r="V42">
        <f t="shared" si="18"/>
        <v>108273.572</v>
      </c>
      <c r="W42">
        <f t="shared" si="18"/>
        <v>107666.79800000001</v>
      </c>
      <c r="X42">
        <f t="shared" si="18"/>
        <v>108205.189</v>
      </c>
      <c r="Y42">
        <f t="shared" si="18"/>
        <v>113173.52100000001</v>
      </c>
      <c r="Z42">
        <f t="shared" si="18"/>
        <v>107885.15000000001</v>
      </c>
      <c r="AA42">
        <f t="shared" si="18"/>
        <v>116628.55</v>
      </c>
      <c r="AB42">
        <f t="shared" si="18"/>
        <v>108000</v>
      </c>
      <c r="AC42">
        <f t="shared" si="18"/>
        <v>108000</v>
      </c>
      <c r="AD42">
        <f t="shared" si="18"/>
        <v>108000</v>
      </c>
      <c r="AE42">
        <f t="shared" si="18"/>
        <v>108000</v>
      </c>
      <c r="AF42">
        <f t="shared" si="18"/>
        <v>108000</v>
      </c>
      <c r="AG42">
        <f t="shared" si="18"/>
        <v>108000</v>
      </c>
    </row>
    <row r="43" spans="1:48" x14ac:dyDescent="0.3">
      <c r="A43" s="173"/>
      <c r="B43" s="4">
        <v>39</v>
      </c>
      <c r="C43" s="8" t="s">
        <v>497</v>
      </c>
      <c r="D43" s="8">
        <v>934</v>
      </c>
      <c r="E43" s="8">
        <v>377</v>
      </c>
      <c r="F43" s="8">
        <v>229</v>
      </c>
      <c r="G43" s="8">
        <v>5573</v>
      </c>
      <c r="H43" s="8">
        <v>90</v>
      </c>
      <c r="I43" s="8">
        <v>0</v>
      </c>
      <c r="J43" s="14">
        <f t="shared" si="7"/>
        <v>0.64882226980728053</v>
      </c>
      <c r="K43" s="14">
        <f t="shared" si="8"/>
        <v>1.6149291225551768E-2</v>
      </c>
      <c r="O43" s="20">
        <f>O37*L27</f>
        <v>463202.99976243556</v>
      </c>
      <c r="P43" s="20">
        <f>O43+P38-P41</f>
        <v>549376.31469839904</v>
      </c>
      <c r="Q43" s="20">
        <f t="shared" ref="Q43:AG43" si="19">P43+Q38-Q41</f>
        <v>589842.92457032588</v>
      </c>
      <c r="R43" s="20">
        <f t="shared" si="19"/>
        <v>599344.73037821613</v>
      </c>
      <c r="S43" s="20">
        <f t="shared" si="19"/>
        <v>601720.2541861065</v>
      </c>
      <c r="T43" s="20">
        <f t="shared" si="19"/>
        <v>606813.59899399674</v>
      </c>
      <c r="U43" s="20">
        <f t="shared" si="19"/>
        <v>608016.24380188691</v>
      </c>
      <c r="V43" s="20">
        <f t="shared" si="19"/>
        <v>617056.87367381388</v>
      </c>
      <c r="W43" s="20">
        <f t="shared" si="19"/>
        <v>628057.18860977737</v>
      </c>
      <c r="X43" s="20">
        <f t="shared" si="19"/>
        <v>640326.69945227052</v>
      </c>
      <c r="Y43" s="20">
        <f t="shared" si="19"/>
        <v>651905.72113725706</v>
      </c>
      <c r="Z43" s="20">
        <f t="shared" si="19"/>
        <v>662794.25366473687</v>
      </c>
      <c r="AA43" s="20">
        <f t="shared" si="19"/>
        <v>672992.29703470995</v>
      </c>
      <c r="AB43" s="20">
        <f t="shared" si="19"/>
        <v>682499.8512471763</v>
      </c>
      <c r="AC43" s="20">
        <f t="shared" si="19"/>
        <v>690503.10565557145</v>
      </c>
      <c r="AD43" s="20">
        <f t="shared" si="19"/>
        <v>697692.5494174019</v>
      </c>
      <c r="AE43" s="20">
        <f t="shared" si="19"/>
        <v>704068.18253266765</v>
      </c>
      <c r="AF43" s="20">
        <f t="shared" si="19"/>
        <v>709630.00500136882</v>
      </c>
      <c r="AG43" s="20">
        <f t="shared" si="19"/>
        <v>714378.0168235054</v>
      </c>
    </row>
    <row r="44" spans="1:48" x14ac:dyDescent="0.3">
      <c r="A44" s="173"/>
      <c r="B44" s="4">
        <v>40</v>
      </c>
      <c r="C44" s="8" t="s">
        <v>591</v>
      </c>
      <c r="D44" s="8">
        <v>1106</v>
      </c>
      <c r="E44" s="8">
        <v>850</v>
      </c>
      <c r="F44" s="8">
        <v>117</v>
      </c>
      <c r="G44" s="8">
        <v>3873</v>
      </c>
      <c r="H44" s="8">
        <v>8</v>
      </c>
      <c r="I44" s="8">
        <v>0</v>
      </c>
      <c r="J44" s="14">
        <f t="shared" si="7"/>
        <v>0.87432188065099459</v>
      </c>
      <c r="K44" s="14">
        <f t="shared" si="8"/>
        <v>2.0655822359927703E-3</v>
      </c>
    </row>
    <row r="45" spans="1:48" x14ac:dyDescent="0.3">
      <c r="A45" s="173"/>
      <c r="B45" s="4">
        <v>41</v>
      </c>
      <c r="C45" s="8" t="s">
        <v>530</v>
      </c>
      <c r="D45" s="8">
        <v>384</v>
      </c>
      <c r="E45" s="8">
        <v>64</v>
      </c>
      <c r="F45" s="8">
        <v>192</v>
      </c>
      <c r="G45" s="8">
        <v>2290</v>
      </c>
      <c r="H45" s="8">
        <v>11</v>
      </c>
      <c r="I45" s="8">
        <v>0</v>
      </c>
      <c r="J45" s="14">
        <f t="shared" si="7"/>
        <v>0.66666666666666663</v>
      </c>
      <c r="K45" s="14">
        <f t="shared" si="8"/>
        <v>4.8034934497816597E-3</v>
      </c>
    </row>
    <row r="46" spans="1:48" x14ac:dyDescent="0.3">
      <c r="A46" s="173"/>
      <c r="B46" s="4">
        <v>42</v>
      </c>
      <c r="C46" s="8" t="s">
        <v>629</v>
      </c>
      <c r="D46" s="8">
        <v>555</v>
      </c>
      <c r="E46" s="8">
        <v>44</v>
      </c>
      <c r="F46" s="8">
        <v>386</v>
      </c>
      <c r="G46" s="8">
        <v>2550</v>
      </c>
      <c r="H46" s="8">
        <v>224</v>
      </c>
      <c r="I46" s="8">
        <v>1</v>
      </c>
      <c r="J46" s="14">
        <f t="shared" si="7"/>
        <v>0.77477477477477474</v>
      </c>
      <c r="K46" s="14">
        <f t="shared" si="8"/>
        <v>8.8235294117647065E-2</v>
      </c>
      <c r="O46">
        <v>1999</v>
      </c>
      <c r="P46">
        <v>2000</v>
      </c>
      <c r="Q46">
        <v>2001</v>
      </c>
      <c r="R46">
        <v>2002</v>
      </c>
      <c r="S46">
        <v>2003</v>
      </c>
      <c r="T46">
        <v>2004</v>
      </c>
      <c r="U46">
        <v>2005</v>
      </c>
      <c r="V46">
        <v>2006</v>
      </c>
      <c r="W46">
        <v>2007</v>
      </c>
      <c r="X46">
        <v>2008</v>
      </c>
      <c r="Y46">
        <v>2009</v>
      </c>
      <c r="Z46">
        <v>2010</v>
      </c>
      <c r="AA46">
        <v>2011</v>
      </c>
      <c r="AB46">
        <v>2012</v>
      </c>
      <c r="AC46">
        <v>2013</v>
      </c>
      <c r="AD46">
        <v>2014</v>
      </c>
      <c r="AE46">
        <v>2015</v>
      </c>
      <c r="AF46">
        <v>2016</v>
      </c>
      <c r="AG46">
        <v>2017</v>
      </c>
    </row>
    <row r="47" spans="1:48" x14ac:dyDescent="0.3">
      <c r="A47" s="173"/>
      <c r="B47" s="4">
        <v>43</v>
      </c>
      <c r="C47" s="8" t="s">
        <v>515</v>
      </c>
      <c r="D47" s="8">
        <v>375</v>
      </c>
      <c r="E47" s="8">
        <v>358</v>
      </c>
      <c r="F47" s="8">
        <v>5</v>
      </c>
      <c r="G47" s="8">
        <v>1047</v>
      </c>
      <c r="H47" s="8">
        <v>120</v>
      </c>
      <c r="I47" s="8">
        <v>0</v>
      </c>
      <c r="J47" s="14">
        <f t="shared" si="7"/>
        <v>0.96799999999999997</v>
      </c>
      <c r="K47" s="14">
        <f t="shared" si="8"/>
        <v>0.11461318051575932</v>
      </c>
      <c r="N47" t="s">
        <v>774</v>
      </c>
      <c r="O47">
        <v>9</v>
      </c>
      <c r="P47">
        <v>2</v>
      </c>
      <c r="Q47">
        <v>2</v>
      </c>
      <c r="R47">
        <v>91</v>
      </c>
      <c r="S47">
        <v>68.7</v>
      </c>
      <c r="T47">
        <v>79.099999999999994</v>
      </c>
      <c r="U47">
        <v>723.4</v>
      </c>
      <c r="V47">
        <v>3718.4</v>
      </c>
      <c r="W47">
        <v>5332.9</v>
      </c>
      <c r="X47">
        <v>14669.099999999999</v>
      </c>
      <c r="Y47">
        <v>21946.7</v>
      </c>
      <c r="Z47">
        <v>36460.200000000004</v>
      </c>
      <c r="AA47">
        <v>39329.799999999996</v>
      </c>
      <c r="AB47">
        <v>30198.9</v>
      </c>
      <c r="AC47">
        <v>34804.300000000003</v>
      </c>
      <c r="AD47">
        <v>27461.800000000003</v>
      </c>
      <c r="AE47">
        <v>26168.400000000001</v>
      </c>
      <c r="AF47">
        <v>18000.7</v>
      </c>
      <c r="AG47">
        <v>15776.9</v>
      </c>
    </row>
    <row r="48" spans="1:48" x14ac:dyDescent="0.3">
      <c r="A48" s="173"/>
      <c r="B48" s="4">
        <v>44</v>
      </c>
      <c r="C48" s="8" t="s">
        <v>535</v>
      </c>
      <c r="D48" s="8">
        <v>494</v>
      </c>
      <c r="E48" s="8">
        <v>407</v>
      </c>
      <c r="F48" s="8">
        <v>55</v>
      </c>
      <c r="G48" s="8">
        <v>2581</v>
      </c>
      <c r="H48" s="8">
        <v>0</v>
      </c>
      <c r="I48" s="8">
        <v>0</v>
      </c>
      <c r="J48" s="14">
        <f t="shared" si="7"/>
        <v>0.93522267206477738</v>
      </c>
      <c r="K48" s="14">
        <f t="shared" si="8"/>
        <v>0</v>
      </c>
      <c r="N48" t="s">
        <v>775</v>
      </c>
      <c r="O48">
        <v>0</v>
      </c>
      <c r="P48">
        <v>0</v>
      </c>
      <c r="Q48">
        <v>0</v>
      </c>
      <c r="R48">
        <v>0</v>
      </c>
      <c r="S48">
        <v>60.300000000000004</v>
      </c>
      <c r="T48">
        <v>0.9</v>
      </c>
      <c r="U48">
        <v>138.60000000000002</v>
      </c>
      <c r="V48">
        <v>1335.6000000000001</v>
      </c>
      <c r="W48">
        <v>2240.1000000000004</v>
      </c>
      <c r="X48">
        <v>5067.8999999999996</v>
      </c>
      <c r="Y48">
        <v>7611.3</v>
      </c>
      <c r="Z48">
        <v>15526.800000000001</v>
      </c>
      <c r="AA48">
        <v>23209.200000000001</v>
      </c>
      <c r="AB48">
        <v>29618.1</v>
      </c>
      <c r="AC48">
        <v>46541.7</v>
      </c>
      <c r="AD48">
        <v>52846.200000000004</v>
      </c>
      <c r="AE48">
        <v>85800.6</v>
      </c>
      <c r="AF48">
        <v>91851.3</v>
      </c>
      <c r="AG48">
        <v>86480.1</v>
      </c>
    </row>
    <row r="49" spans="1:50" x14ac:dyDescent="0.3">
      <c r="A49" s="173"/>
      <c r="B49" s="4">
        <v>45</v>
      </c>
      <c r="C49" s="8" t="s">
        <v>734</v>
      </c>
      <c r="D49" s="8">
        <v>138</v>
      </c>
      <c r="E49" s="8">
        <v>20</v>
      </c>
      <c r="F49" s="8">
        <v>68</v>
      </c>
      <c r="G49" s="8">
        <v>283</v>
      </c>
      <c r="H49" s="8">
        <v>2</v>
      </c>
      <c r="I49" s="8">
        <v>0</v>
      </c>
      <c r="J49" s="14">
        <f t="shared" si="7"/>
        <v>0.6376811594202898</v>
      </c>
      <c r="K49" s="14">
        <f t="shared" si="8"/>
        <v>7.0671378091872791E-3</v>
      </c>
      <c r="O49">
        <f>SUM(O47,O48)</f>
        <v>9</v>
      </c>
      <c r="P49">
        <f t="shared" ref="P49:AG49" si="20">SUM(P47,P48)</f>
        <v>2</v>
      </c>
      <c r="Q49">
        <f t="shared" si="20"/>
        <v>2</v>
      </c>
      <c r="R49">
        <f t="shared" si="20"/>
        <v>91</v>
      </c>
      <c r="S49">
        <f t="shared" si="20"/>
        <v>129</v>
      </c>
      <c r="T49">
        <f t="shared" si="20"/>
        <v>80</v>
      </c>
      <c r="U49">
        <f t="shared" si="20"/>
        <v>862</v>
      </c>
      <c r="V49">
        <f t="shared" si="20"/>
        <v>5054</v>
      </c>
      <c r="W49">
        <f t="shared" si="20"/>
        <v>7573</v>
      </c>
      <c r="X49">
        <f t="shared" si="20"/>
        <v>19737</v>
      </c>
      <c r="Y49">
        <f t="shared" si="20"/>
        <v>29558</v>
      </c>
      <c r="Z49">
        <f t="shared" si="20"/>
        <v>51987.000000000007</v>
      </c>
      <c r="AA49">
        <f t="shared" si="20"/>
        <v>62539</v>
      </c>
      <c r="AB49">
        <f t="shared" si="20"/>
        <v>59817</v>
      </c>
      <c r="AC49">
        <f t="shared" si="20"/>
        <v>81346</v>
      </c>
      <c r="AD49">
        <f t="shared" si="20"/>
        <v>80308</v>
      </c>
      <c r="AE49">
        <f t="shared" si="20"/>
        <v>111969</v>
      </c>
      <c r="AF49">
        <f t="shared" si="20"/>
        <v>109852</v>
      </c>
      <c r="AG49">
        <f t="shared" si="20"/>
        <v>102257</v>
      </c>
    </row>
    <row r="50" spans="1:50" x14ac:dyDescent="0.3">
      <c r="A50" s="173"/>
      <c r="B50" s="4">
        <v>46</v>
      </c>
      <c r="C50" s="8" t="s">
        <v>644</v>
      </c>
      <c r="D50" s="8">
        <v>399</v>
      </c>
      <c r="E50" s="8">
        <v>224</v>
      </c>
      <c r="F50" s="8">
        <v>118</v>
      </c>
      <c r="G50" s="8">
        <v>1334</v>
      </c>
      <c r="H50" s="8">
        <v>35</v>
      </c>
      <c r="I50" s="8">
        <v>0</v>
      </c>
      <c r="J50" s="14">
        <f t="shared" si="7"/>
        <v>0.8571428571428571</v>
      </c>
      <c r="K50" s="14">
        <f t="shared" si="8"/>
        <v>2.6236881559220389E-2</v>
      </c>
    </row>
    <row r="51" spans="1:50" x14ac:dyDescent="0.3">
      <c r="A51" s="173"/>
      <c r="B51" s="4">
        <v>47</v>
      </c>
      <c r="C51" s="8" t="s">
        <v>498</v>
      </c>
      <c r="D51" s="8">
        <v>1645</v>
      </c>
      <c r="E51" s="8">
        <v>931</v>
      </c>
      <c r="F51" s="8">
        <v>196</v>
      </c>
      <c r="G51" s="8">
        <v>2558</v>
      </c>
      <c r="H51" s="8">
        <v>671</v>
      </c>
      <c r="I51" s="8">
        <v>0</v>
      </c>
      <c r="J51" s="14">
        <f t="shared" si="7"/>
        <v>0.68510638297872339</v>
      </c>
      <c r="K51" s="14">
        <f t="shared" si="8"/>
        <v>0.26231430805316652</v>
      </c>
    </row>
    <row r="52" spans="1:50" x14ac:dyDescent="0.3">
      <c r="A52" s="173"/>
      <c r="B52" s="4">
        <v>48</v>
      </c>
      <c r="C52" s="8" t="s">
        <v>666</v>
      </c>
      <c r="D52" s="8">
        <v>156</v>
      </c>
      <c r="E52" s="8">
        <v>43</v>
      </c>
      <c r="F52" s="8">
        <v>40</v>
      </c>
      <c r="G52" s="8">
        <v>248</v>
      </c>
      <c r="H52" s="8">
        <v>2</v>
      </c>
      <c r="I52" s="8">
        <v>0</v>
      </c>
      <c r="J52" s="14">
        <f t="shared" si="7"/>
        <v>0.53205128205128205</v>
      </c>
      <c r="K52" s="14">
        <f t="shared" si="8"/>
        <v>8.0645161290322578E-3</v>
      </c>
    </row>
    <row r="53" spans="1:50" x14ac:dyDescent="0.3">
      <c r="A53" s="173"/>
      <c r="B53" s="4">
        <v>49</v>
      </c>
      <c r="C53" s="8" t="s">
        <v>655</v>
      </c>
      <c r="D53" s="8">
        <v>89</v>
      </c>
      <c r="E53" s="8">
        <v>0</v>
      </c>
      <c r="F53" s="8">
        <v>63</v>
      </c>
      <c r="G53" s="8">
        <v>35</v>
      </c>
      <c r="H53" s="8">
        <v>0</v>
      </c>
      <c r="I53" s="8">
        <v>0</v>
      </c>
      <c r="J53" s="14">
        <f t="shared" si="7"/>
        <v>0.7078651685393258</v>
      </c>
      <c r="K53" s="14">
        <f t="shared" si="8"/>
        <v>0</v>
      </c>
    </row>
    <row r="54" spans="1:50" x14ac:dyDescent="0.3">
      <c r="A54" s="173"/>
      <c r="B54" s="4">
        <v>50</v>
      </c>
      <c r="C54" s="8" t="s">
        <v>576</v>
      </c>
      <c r="D54" s="8">
        <v>160</v>
      </c>
      <c r="E54" s="8">
        <v>52</v>
      </c>
      <c r="F54" s="8">
        <v>40</v>
      </c>
      <c r="G54" s="8">
        <v>229</v>
      </c>
      <c r="H54" s="8">
        <v>8</v>
      </c>
      <c r="I54" s="8">
        <v>0</v>
      </c>
      <c r="J54" s="14">
        <f t="shared" si="7"/>
        <v>0.57499999999999996</v>
      </c>
      <c r="K54" s="14">
        <f t="shared" si="8"/>
        <v>3.4934497816593885E-2</v>
      </c>
    </row>
    <row r="55" spans="1:50" x14ac:dyDescent="0.3">
      <c r="A55" s="173"/>
      <c r="B55" s="4">
        <v>51</v>
      </c>
      <c r="C55" s="8" t="s">
        <v>416</v>
      </c>
      <c r="D55" s="8">
        <v>276</v>
      </c>
      <c r="E55" s="8">
        <v>150</v>
      </c>
      <c r="F55" s="8">
        <v>80</v>
      </c>
      <c r="G55" s="8">
        <v>344</v>
      </c>
      <c r="H55" s="8">
        <v>1</v>
      </c>
      <c r="I55" s="8">
        <v>1</v>
      </c>
      <c r="J55" s="14">
        <f t="shared" si="7"/>
        <v>0.83333333333333337</v>
      </c>
      <c r="K55" s="14">
        <f t="shared" si="8"/>
        <v>5.8139534883720929E-3</v>
      </c>
    </row>
    <row r="56" spans="1:50" x14ac:dyDescent="0.3">
      <c r="A56" s="173"/>
      <c r="B56" s="4">
        <v>52</v>
      </c>
      <c r="C56" s="8" t="s">
        <v>452</v>
      </c>
      <c r="D56" s="8">
        <v>259</v>
      </c>
      <c r="E56" s="8">
        <v>237</v>
      </c>
      <c r="F56" s="8">
        <v>10</v>
      </c>
      <c r="G56" s="8">
        <v>341</v>
      </c>
      <c r="H56" s="8">
        <v>3</v>
      </c>
      <c r="I56" s="8">
        <v>0</v>
      </c>
      <c r="J56" s="14">
        <f t="shared" si="7"/>
        <v>0.95366795366795365</v>
      </c>
      <c r="K56" s="14">
        <f t="shared" si="8"/>
        <v>8.7976539589442824E-3</v>
      </c>
    </row>
    <row r="57" spans="1:50" x14ac:dyDescent="0.3">
      <c r="A57" s="173"/>
      <c r="B57" s="4">
        <v>53</v>
      </c>
      <c r="C57" s="8" t="s">
        <v>449</v>
      </c>
      <c r="D57" s="8">
        <v>52</v>
      </c>
      <c r="E57" s="8">
        <v>0</v>
      </c>
      <c r="F57" s="8">
        <v>48</v>
      </c>
      <c r="G57" s="8">
        <v>81</v>
      </c>
      <c r="H57" s="8">
        <v>0</v>
      </c>
      <c r="I57" s="8">
        <v>0</v>
      </c>
      <c r="J57" s="14">
        <f t="shared" si="7"/>
        <v>0.92307692307692313</v>
      </c>
      <c r="K57" s="14">
        <f t="shared" si="8"/>
        <v>0</v>
      </c>
    </row>
    <row r="58" spans="1:50" x14ac:dyDescent="0.3">
      <c r="A58" s="173"/>
      <c r="B58" s="4">
        <v>54</v>
      </c>
      <c r="C58" s="8" t="s">
        <v>692</v>
      </c>
      <c r="D58" s="8">
        <v>203</v>
      </c>
      <c r="E58" s="8">
        <v>44</v>
      </c>
      <c r="F58" s="8">
        <v>110</v>
      </c>
      <c r="G58" s="8">
        <v>411</v>
      </c>
      <c r="H58" s="8">
        <v>0</v>
      </c>
      <c r="I58" s="8">
        <v>0</v>
      </c>
      <c r="J58" s="14">
        <f t="shared" si="7"/>
        <v>0.75862068965517238</v>
      </c>
      <c r="K58" s="14">
        <f t="shared" si="8"/>
        <v>0</v>
      </c>
    </row>
    <row r="59" spans="1:50" s="12" customFormat="1" ht="4.3499999999999996" customHeight="1" x14ac:dyDescent="0.3">
      <c r="A59" s="10"/>
      <c r="B59" s="11"/>
      <c r="C59" s="11"/>
      <c r="D59" s="11"/>
      <c r="E59" s="11"/>
      <c r="F59" s="11"/>
      <c r="G59" s="11"/>
      <c r="H59" s="11"/>
      <c r="I59" s="11"/>
      <c r="J59" s="14"/>
      <c r="K59" s="14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</row>
    <row r="60" spans="1:50" x14ac:dyDescent="0.3">
      <c r="A60" s="173" t="s">
        <v>759</v>
      </c>
      <c r="B60" s="4">
        <v>55</v>
      </c>
      <c r="C60" s="8" t="s">
        <v>484</v>
      </c>
      <c r="D60" s="8">
        <v>3084</v>
      </c>
      <c r="E60" s="8">
        <v>2484</v>
      </c>
      <c r="F60" s="8">
        <v>14</v>
      </c>
      <c r="G60" s="8">
        <v>4086</v>
      </c>
      <c r="H60" s="8">
        <v>346</v>
      </c>
      <c r="I60" s="8">
        <v>0</v>
      </c>
      <c r="J60" s="14">
        <f t="shared" si="7"/>
        <v>0.80998702983138782</v>
      </c>
      <c r="K60" s="14">
        <f t="shared" si="8"/>
        <v>8.4679393049437099E-2</v>
      </c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</row>
    <row r="61" spans="1:50" x14ac:dyDescent="0.3">
      <c r="A61" s="173"/>
      <c r="B61" s="4">
        <v>56</v>
      </c>
      <c r="C61" s="8" t="s">
        <v>630</v>
      </c>
      <c r="D61" s="8">
        <v>4476</v>
      </c>
      <c r="E61" s="8">
        <v>4200</v>
      </c>
      <c r="F61" s="8">
        <v>10</v>
      </c>
      <c r="G61" s="8">
        <v>6856</v>
      </c>
      <c r="H61" s="8">
        <v>4486</v>
      </c>
      <c r="I61" s="8">
        <v>76</v>
      </c>
      <c r="J61" s="14">
        <f t="shared" si="7"/>
        <v>0.94057193923145666</v>
      </c>
      <c r="K61" s="14">
        <f t="shared" si="8"/>
        <v>0.66540256709451573</v>
      </c>
    </row>
    <row r="62" spans="1:50" x14ac:dyDescent="0.3">
      <c r="A62" s="173"/>
      <c r="B62" s="4">
        <v>57</v>
      </c>
      <c r="C62" s="8" t="s">
        <v>472</v>
      </c>
      <c r="D62" s="8">
        <v>838</v>
      </c>
      <c r="E62" s="8">
        <v>595</v>
      </c>
      <c r="F62" s="8">
        <v>0</v>
      </c>
      <c r="G62" s="8">
        <v>2375</v>
      </c>
      <c r="H62" s="8">
        <v>39</v>
      </c>
      <c r="I62" s="8">
        <v>0</v>
      </c>
      <c r="J62" s="14">
        <f t="shared" si="7"/>
        <v>0.71002386634844872</v>
      </c>
      <c r="K62" s="14">
        <f t="shared" si="8"/>
        <v>1.6421052631578947E-2</v>
      </c>
    </row>
    <row r="63" spans="1:50" x14ac:dyDescent="0.3">
      <c r="A63" s="173"/>
      <c r="B63" s="4">
        <v>58</v>
      </c>
      <c r="C63" s="8" t="s">
        <v>466</v>
      </c>
      <c r="D63" s="8">
        <v>749</v>
      </c>
      <c r="E63" s="8">
        <v>366</v>
      </c>
      <c r="F63" s="8">
        <v>0</v>
      </c>
      <c r="G63" s="8">
        <v>1366</v>
      </c>
      <c r="H63" s="8">
        <v>204</v>
      </c>
      <c r="I63" s="8">
        <v>0</v>
      </c>
      <c r="J63" s="14">
        <f t="shared" si="7"/>
        <v>0.48865153538050732</v>
      </c>
      <c r="K63" s="14">
        <f t="shared" si="8"/>
        <v>0.14934114202049781</v>
      </c>
    </row>
    <row r="64" spans="1:50" x14ac:dyDescent="0.3">
      <c r="A64" s="173"/>
      <c r="B64" s="4">
        <v>59</v>
      </c>
      <c r="C64" s="8" t="s">
        <v>523</v>
      </c>
      <c r="D64" s="8">
        <v>269</v>
      </c>
      <c r="E64" s="8">
        <v>115</v>
      </c>
      <c r="F64" s="8">
        <v>4</v>
      </c>
      <c r="G64" s="8">
        <v>295</v>
      </c>
      <c r="H64" s="8">
        <v>0</v>
      </c>
      <c r="I64" s="8">
        <v>0</v>
      </c>
      <c r="J64" s="14">
        <f t="shared" si="7"/>
        <v>0.44237918215613381</v>
      </c>
      <c r="K64" s="14">
        <f t="shared" si="8"/>
        <v>0</v>
      </c>
    </row>
    <row r="65" spans="1:50" x14ac:dyDescent="0.3">
      <c r="A65" s="173"/>
      <c r="B65" s="4">
        <v>60</v>
      </c>
      <c r="C65" s="8" t="s">
        <v>731</v>
      </c>
      <c r="D65" s="8">
        <v>55</v>
      </c>
      <c r="E65" s="8">
        <v>0</v>
      </c>
      <c r="F65" s="8">
        <v>10</v>
      </c>
      <c r="G65" s="8">
        <v>275</v>
      </c>
      <c r="H65" s="8">
        <v>58</v>
      </c>
      <c r="I65" s="8">
        <v>0</v>
      </c>
      <c r="J65" s="14">
        <f t="shared" si="7"/>
        <v>0.18181818181818182</v>
      </c>
      <c r="K65" s="14">
        <f t="shared" si="8"/>
        <v>0.21090909090909091</v>
      </c>
    </row>
    <row r="66" spans="1:50" x14ac:dyDescent="0.3">
      <c r="A66" s="173"/>
      <c r="B66" s="4">
        <v>61</v>
      </c>
      <c r="C66" s="8" t="s">
        <v>736</v>
      </c>
      <c r="D66" s="8">
        <v>316</v>
      </c>
      <c r="E66" s="8">
        <v>223</v>
      </c>
      <c r="F66" s="8">
        <v>0</v>
      </c>
      <c r="G66" s="8">
        <v>279</v>
      </c>
      <c r="H66" s="8">
        <v>38</v>
      </c>
      <c r="I66" s="8">
        <v>0</v>
      </c>
      <c r="J66" s="14">
        <f t="shared" si="7"/>
        <v>0.70569620253164556</v>
      </c>
      <c r="K66" s="14">
        <f t="shared" si="8"/>
        <v>0.13620071684587814</v>
      </c>
    </row>
    <row r="67" spans="1:50" x14ac:dyDescent="0.3">
      <c r="A67" s="173"/>
      <c r="B67" s="4">
        <v>62</v>
      </c>
      <c r="C67" s="8" t="s">
        <v>728</v>
      </c>
      <c r="D67" s="8">
        <v>87</v>
      </c>
      <c r="E67" s="8">
        <v>40</v>
      </c>
      <c r="F67" s="8">
        <v>0</v>
      </c>
      <c r="G67" s="8">
        <v>226</v>
      </c>
      <c r="H67" s="8">
        <v>17</v>
      </c>
      <c r="I67" s="8">
        <v>0</v>
      </c>
      <c r="J67" s="14">
        <f t="shared" si="7"/>
        <v>0.45977011494252873</v>
      </c>
      <c r="K67" s="14">
        <f t="shared" si="8"/>
        <v>7.5221238938053103E-2</v>
      </c>
    </row>
    <row r="68" spans="1:50" x14ac:dyDescent="0.3">
      <c r="A68" s="173"/>
      <c r="B68" s="4">
        <v>63</v>
      </c>
      <c r="C68" s="8" t="s">
        <v>531</v>
      </c>
      <c r="D68" s="8">
        <v>122</v>
      </c>
      <c r="E68" s="8">
        <v>78</v>
      </c>
      <c r="F68" s="8">
        <v>0</v>
      </c>
      <c r="G68" s="8">
        <v>200</v>
      </c>
      <c r="H68" s="8">
        <v>2</v>
      </c>
      <c r="I68" s="8">
        <v>0</v>
      </c>
      <c r="J68" s="14">
        <f t="shared" si="7"/>
        <v>0.63934426229508201</v>
      </c>
      <c r="K68" s="14">
        <f t="shared" si="8"/>
        <v>0.01</v>
      </c>
    </row>
    <row r="69" spans="1:50" s="12" customFormat="1" ht="4.3499999999999996" customHeight="1" x14ac:dyDescent="0.3">
      <c r="A69" s="10"/>
      <c r="B69" s="11"/>
      <c r="C69" s="11"/>
      <c r="D69" s="11"/>
      <c r="E69" s="11"/>
      <c r="F69" s="11"/>
      <c r="G69" s="11"/>
      <c r="H69" s="11"/>
      <c r="I69" s="11"/>
      <c r="J69" s="14"/>
      <c r="K69" s="14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</row>
    <row r="70" spans="1:50" x14ac:dyDescent="0.3">
      <c r="A70" s="173" t="s">
        <v>760</v>
      </c>
      <c r="B70" s="4">
        <v>64</v>
      </c>
      <c r="C70" s="8" t="s">
        <v>733</v>
      </c>
      <c r="D70" s="8">
        <v>1320</v>
      </c>
      <c r="E70" s="8">
        <v>362</v>
      </c>
      <c r="F70" s="8">
        <v>577</v>
      </c>
      <c r="G70" s="8">
        <v>5014</v>
      </c>
      <c r="H70" s="8">
        <v>11</v>
      </c>
      <c r="I70" s="8">
        <v>0</v>
      </c>
      <c r="J70" s="14">
        <f t="shared" si="7"/>
        <v>0.71136363636363631</v>
      </c>
      <c r="K70" s="14">
        <f t="shared" si="8"/>
        <v>2.1938571998404467E-3</v>
      </c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</row>
    <row r="71" spans="1:50" x14ac:dyDescent="0.3">
      <c r="A71" s="173"/>
      <c r="B71" s="4">
        <v>65</v>
      </c>
      <c r="C71" s="8" t="s">
        <v>620</v>
      </c>
      <c r="D71" s="8">
        <v>814</v>
      </c>
      <c r="E71" s="8">
        <v>434</v>
      </c>
      <c r="F71" s="8">
        <v>283</v>
      </c>
      <c r="G71" s="8">
        <v>751</v>
      </c>
      <c r="H71" s="8">
        <v>17</v>
      </c>
      <c r="I71" s="8">
        <v>0</v>
      </c>
      <c r="J71" s="14">
        <f t="shared" si="7"/>
        <v>0.88083538083538082</v>
      </c>
      <c r="K71" s="14">
        <f t="shared" si="8"/>
        <v>2.2636484687083888E-2</v>
      </c>
    </row>
    <row r="72" spans="1:50" x14ac:dyDescent="0.3">
      <c r="A72" s="173"/>
      <c r="B72" s="4">
        <v>66</v>
      </c>
      <c r="C72" s="8" t="s">
        <v>609</v>
      </c>
      <c r="D72" s="8">
        <v>1742</v>
      </c>
      <c r="E72" s="8">
        <v>1098</v>
      </c>
      <c r="F72" s="8">
        <v>255</v>
      </c>
      <c r="G72" s="8">
        <v>1659</v>
      </c>
      <c r="H72" s="8">
        <v>2</v>
      </c>
      <c r="I72" s="8">
        <v>0</v>
      </c>
      <c r="J72" s="14">
        <f t="shared" si="7"/>
        <v>0.77669345579793336</v>
      </c>
      <c r="K72" s="14">
        <f t="shared" si="8"/>
        <v>1.2055455093429777E-3</v>
      </c>
    </row>
    <row r="73" spans="1:50" x14ac:dyDescent="0.3">
      <c r="A73" s="173"/>
      <c r="B73" s="4">
        <v>67</v>
      </c>
      <c r="C73" s="8" t="s">
        <v>456</v>
      </c>
      <c r="D73" s="8">
        <v>536</v>
      </c>
      <c r="E73" s="8">
        <v>419</v>
      </c>
      <c r="F73" s="8">
        <v>0</v>
      </c>
      <c r="G73" s="8">
        <v>1570</v>
      </c>
      <c r="H73" s="8">
        <v>13</v>
      </c>
      <c r="I73" s="8">
        <v>0</v>
      </c>
      <c r="J73" s="14">
        <f t="shared" si="7"/>
        <v>0.78171641791044777</v>
      </c>
      <c r="K73" s="14">
        <f t="shared" si="8"/>
        <v>8.2802547770700636E-3</v>
      </c>
    </row>
    <row r="74" spans="1:50" x14ac:dyDescent="0.3">
      <c r="A74" s="173"/>
      <c r="B74" s="4">
        <v>68</v>
      </c>
      <c r="C74" s="8" t="s">
        <v>488</v>
      </c>
      <c r="D74" s="8">
        <v>1579</v>
      </c>
      <c r="E74" s="8">
        <v>871</v>
      </c>
      <c r="F74" s="8">
        <v>383</v>
      </c>
      <c r="G74" s="8">
        <v>1461</v>
      </c>
      <c r="H74" s="8">
        <v>41</v>
      </c>
      <c r="I74" s="8">
        <v>2</v>
      </c>
      <c r="J74" s="14">
        <f t="shared" si="7"/>
        <v>0.79417352754908166</v>
      </c>
      <c r="K74" s="14">
        <f t="shared" si="8"/>
        <v>2.943189596167009E-2</v>
      </c>
    </row>
    <row r="75" spans="1:50" x14ac:dyDescent="0.3">
      <c r="A75" s="173"/>
      <c r="B75" s="4">
        <v>69</v>
      </c>
      <c r="C75" s="8" t="s">
        <v>724</v>
      </c>
      <c r="D75" s="8">
        <v>793</v>
      </c>
      <c r="E75" s="8">
        <v>184</v>
      </c>
      <c r="F75" s="8">
        <v>10</v>
      </c>
      <c r="G75" s="8">
        <v>1290</v>
      </c>
      <c r="H75" s="8">
        <v>1</v>
      </c>
      <c r="I75" s="8">
        <v>0</v>
      </c>
      <c r="J75" s="14">
        <f t="shared" si="7"/>
        <v>0.24464060529634299</v>
      </c>
      <c r="K75" s="14">
        <f t="shared" si="8"/>
        <v>7.7519379844961239E-4</v>
      </c>
    </row>
    <row r="76" spans="1:50" x14ac:dyDescent="0.3">
      <c r="A76" s="173"/>
      <c r="B76" s="4">
        <v>70</v>
      </c>
      <c r="C76" s="8" t="s">
        <v>631</v>
      </c>
      <c r="D76" s="8">
        <v>2164</v>
      </c>
      <c r="E76" s="8">
        <v>73</v>
      </c>
      <c r="F76" s="8">
        <v>642</v>
      </c>
      <c r="G76" s="8">
        <v>2306</v>
      </c>
      <c r="H76" s="8">
        <v>0</v>
      </c>
      <c r="I76" s="8">
        <v>0</v>
      </c>
      <c r="J76" s="14">
        <f t="shared" si="7"/>
        <v>0.33040665434380778</v>
      </c>
      <c r="K76" s="14">
        <f t="shared" si="8"/>
        <v>0</v>
      </c>
    </row>
    <row r="77" spans="1:50" x14ac:dyDescent="0.3">
      <c r="A77" s="173"/>
      <c r="B77" s="4">
        <v>71</v>
      </c>
      <c r="C77" s="8" t="s">
        <v>511</v>
      </c>
      <c r="D77" s="8">
        <v>81</v>
      </c>
      <c r="E77" s="8">
        <v>42</v>
      </c>
      <c r="F77" s="8">
        <v>0</v>
      </c>
      <c r="G77" s="8">
        <v>746</v>
      </c>
      <c r="H77" s="8">
        <v>90</v>
      </c>
      <c r="I77" s="8">
        <v>0</v>
      </c>
      <c r="J77" s="14">
        <f t="shared" si="7"/>
        <v>0.51851851851851849</v>
      </c>
      <c r="K77" s="14">
        <f t="shared" si="8"/>
        <v>0.12064343163538874</v>
      </c>
    </row>
    <row r="78" spans="1:50" x14ac:dyDescent="0.3">
      <c r="A78" s="173"/>
      <c r="B78" s="4">
        <v>72</v>
      </c>
      <c r="C78" s="8" t="s">
        <v>664</v>
      </c>
      <c r="D78" s="8">
        <v>456</v>
      </c>
      <c r="E78" s="8">
        <v>0</v>
      </c>
      <c r="F78" s="8">
        <v>124</v>
      </c>
      <c r="G78" s="8">
        <v>2030</v>
      </c>
      <c r="H78" s="8">
        <v>6</v>
      </c>
      <c r="I78" s="8">
        <v>0</v>
      </c>
      <c r="J78" s="14">
        <f t="shared" si="7"/>
        <v>0.27192982456140352</v>
      </c>
      <c r="K78" s="14">
        <f t="shared" si="8"/>
        <v>2.9556650246305421E-3</v>
      </c>
    </row>
    <row r="79" spans="1:50" x14ac:dyDescent="0.3">
      <c r="A79" s="173"/>
      <c r="B79" s="4">
        <v>73</v>
      </c>
      <c r="C79" s="8" t="s">
        <v>672</v>
      </c>
      <c r="D79" s="8">
        <v>208</v>
      </c>
      <c r="E79" s="8">
        <v>120</v>
      </c>
      <c r="F79" s="8">
        <v>50</v>
      </c>
      <c r="G79" s="8">
        <v>100</v>
      </c>
      <c r="H79" s="8">
        <v>0</v>
      </c>
      <c r="I79" s="8">
        <v>0</v>
      </c>
      <c r="J79" s="14">
        <f t="shared" si="7"/>
        <v>0.81730769230769229</v>
      </c>
      <c r="K79" s="14">
        <f t="shared" si="8"/>
        <v>0</v>
      </c>
    </row>
    <row r="80" spans="1:50" x14ac:dyDescent="0.3">
      <c r="A80" s="173"/>
      <c r="B80" s="4">
        <v>74</v>
      </c>
      <c r="C80" s="8" t="s">
        <v>707</v>
      </c>
      <c r="D80" s="8">
        <v>646</v>
      </c>
      <c r="E80" s="8">
        <v>587</v>
      </c>
      <c r="F80" s="8">
        <v>0</v>
      </c>
      <c r="G80" s="8">
        <v>371</v>
      </c>
      <c r="H80" s="8">
        <v>42</v>
      </c>
      <c r="I80" s="8">
        <v>0</v>
      </c>
      <c r="J80" s="14">
        <f t="shared" si="7"/>
        <v>0.90866873065015474</v>
      </c>
      <c r="K80" s="14">
        <f t="shared" si="8"/>
        <v>0.11320754716981132</v>
      </c>
    </row>
    <row r="81" spans="1:50" x14ac:dyDescent="0.3">
      <c r="A81" s="173"/>
      <c r="B81" s="4">
        <v>75</v>
      </c>
      <c r="C81" s="8" t="s">
        <v>551</v>
      </c>
      <c r="D81" s="8">
        <v>934</v>
      </c>
      <c r="E81" s="8">
        <v>418</v>
      </c>
      <c r="F81" s="8">
        <v>403</v>
      </c>
      <c r="G81" s="8">
        <v>895</v>
      </c>
      <c r="H81" s="8">
        <v>114</v>
      </c>
      <c r="I81" s="8">
        <v>0</v>
      </c>
      <c r="J81" s="14">
        <f t="shared" si="7"/>
        <v>0.87901498929336186</v>
      </c>
      <c r="K81" s="14">
        <f t="shared" si="8"/>
        <v>0.12737430167597766</v>
      </c>
    </row>
    <row r="82" spans="1:50" x14ac:dyDescent="0.3">
      <c r="A82" s="173"/>
      <c r="B82" s="4">
        <v>76</v>
      </c>
      <c r="C82" s="8" t="s">
        <v>671</v>
      </c>
      <c r="D82" s="8">
        <v>1965</v>
      </c>
      <c r="E82" s="8">
        <v>1384</v>
      </c>
      <c r="F82" s="8">
        <v>3</v>
      </c>
      <c r="G82" s="8">
        <v>1986</v>
      </c>
      <c r="H82" s="8">
        <v>143</v>
      </c>
      <c r="I82" s="8">
        <v>0</v>
      </c>
      <c r="J82" s="14">
        <f t="shared" si="7"/>
        <v>0.70585241730279902</v>
      </c>
      <c r="K82" s="14">
        <f t="shared" si="8"/>
        <v>7.2004028197381678E-2</v>
      </c>
    </row>
    <row r="83" spans="1:50" x14ac:dyDescent="0.3">
      <c r="A83" s="173"/>
      <c r="B83" s="4">
        <v>77</v>
      </c>
      <c r="C83" s="8" t="s">
        <v>447</v>
      </c>
      <c r="D83" s="8">
        <v>1637</v>
      </c>
      <c r="E83" s="8">
        <v>912</v>
      </c>
      <c r="F83" s="8">
        <v>172</v>
      </c>
      <c r="G83" s="8">
        <v>3605</v>
      </c>
      <c r="H83" s="8">
        <v>318</v>
      </c>
      <c r="I83" s="8">
        <v>305</v>
      </c>
      <c r="J83" s="14">
        <f t="shared" si="7"/>
        <v>0.66218692730604767</v>
      </c>
      <c r="K83" s="14">
        <f t="shared" si="8"/>
        <v>0.17281553398058253</v>
      </c>
    </row>
    <row r="84" spans="1:50" x14ac:dyDescent="0.3">
      <c r="A84" s="173"/>
      <c r="B84" s="4">
        <v>78</v>
      </c>
      <c r="C84" s="8" t="s">
        <v>486</v>
      </c>
      <c r="D84" s="8">
        <v>356</v>
      </c>
      <c r="E84" s="8">
        <v>191</v>
      </c>
      <c r="F84" s="8">
        <v>86</v>
      </c>
      <c r="G84" s="8">
        <v>2464</v>
      </c>
      <c r="H84" s="8">
        <v>99</v>
      </c>
      <c r="I84" s="8">
        <v>0</v>
      </c>
      <c r="J84" s="14">
        <f t="shared" si="7"/>
        <v>0.7780898876404494</v>
      </c>
      <c r="K84" s="14">
        <f t="shared" si="8"/>
        <v>4.0178571428571432E-2</v>
      </c>
    </row>
    <row r="85" spans="1:50" x14ac:dyDescent="0.3">
      <c r="A85" s="173"/>
      <c r="B85" s="4">
        <v>79</v>
      </c>
      <c r="C85" s="8" t="s">
        <v>548</v>
      </c>
      <c r="D85" s="8">
        <v>131</v>
      </c>
      <c r="E85" s="8">
        <v>0</v>
      </c>
      <c r="F85" s="8">
        <v>128</v>
      </c>
      <c r="G85" s="8">
        <v>153</v>
      </c>
      <c r="H85" s="8">
        <v>8</v>
      </c>
      <c r="I85" s="8">
        <v>0</v>
      </c>
      <c r="J85" s="14">
        <f t="shared" si="7"/>
        <v>0.97709923664122134</v>
      </c>
      <c r="K85" s="14">
        <f t="shared" si="8"/>
        <v>5.2287581699346407E-2</v>
      </c>
    </row>
    <row r="86" spans="1:50" x14ac:dyDescent="0.3">
      <c r="A86" s="173"/>
      <c r="B86" s="4">
        <v>80</v>
      </c>
      <c r="C86" s="8" t="s">
        <v>547</v>
      </c>
      <c r="D86" s="8">
        <v>653</v>
      </c>
      <c r="E86" s="8">
        <v>152</v>
      </c>
      <c r="F86" s="8">
        <v>309</v>
      </c>
      <c r="G86" s="8">
        <v>2377</v>
      </c>
      <c r="H86" s="8">
        <v>142</v>
      </c>
      <c r="I86" s="8">
        <v>0</v>
      </c>
      <c r="J86" s="14">
        <f t="shared" si="7"/>
        <v>0.70597243491577333</v>
      </c>
      <c r="K86" s="14">
        <f t="shared" si="8"/>
        <v>5.9739167017248636E-2</v>
      </c>
    </row>
    <row r="87" spans="1:50" x14ac:dyDescent="0.3">
      <c r="A87" s="173"/>
      <c r="B87" s="4">
        <v>81</v>
      </c>
      <c r="C87" s="8" t="s">
        <v>586</v>
      </c>
      <c r="D87" s="8">
        <v>817</v>
      </c>
      <c r="E87" s="8">
        <v>307</v>
      </c>
      <c r="F87" s="8">
        <v>288</v>
      </c>
      <c r="G87" s="8">
        <v>828</v>
      </c>
      <c r="H87" s="8">
        <v>8</v>
      </c>
      <c r="I87" s="8">
        <v>0</v>
      </c>
      <c r="J87" s="14">
        <f t="shared" si="7"/>
        <v>0.72827417380660953</v>
      </c>
      <c r="K87" s="14">
        <f t="shared" si="8"/>
        <v>9.6618357487922701E-3</v>
      </c>
    </row>
    <row r="88" spans="1:50" x14ac:dyDescent="0.3">
      <c r="A88" s="173"/>
      <c r="B88" s="4">
        <v>82</v>
      </c>
      <c r="C88" s="8" t="s">
        <v>473</v>
      </c>
      <c r="D88" s="8">
        <v>909</v>
      </c>
      <c r="E88" s="8">
        <v>464</v>
      </c>
      <c r="F88" s="8">
        <v>249</v>
      </c>
      <c r="G88" s="8">
        <v>1497</v>
      </c>
      <c r="H88" s="8">
        <v>0</v>
      </c>
      <c r="I88" s="8">
        <v>0</v>
      </c>
      <c r="J88" s="14">
        <f t="shared" si="7"/>
        <v>0.78437843784378436</v>
      </c>
      <c r="K88" s="14">
        <f t="shared" si="8"/>
        <v>0</v>
      </c>
    </row>
    <row r="89" spans="1:50" x14ac:dyDescent="0.3">
      <c r="A89" s="173"/>
      <c r="B89" s="4">
        <v>83</v>
      </c>
      <c r="C89" s="8" t="s">
        <v>583</v>
      </c>
      <c r="D89" s="8">
        <v>863</v>
      </c>
      <c r="E89" s="8">
        <v>469</v>
      </c>
      <c r="F89" s="8">
        <v>114</v>
      </c>
      <c r="G89" s="8">
        <v>1294</v>
      </c>
      <c r="H89" s="8">
        <v>1</v>
      </c>
      <c r="I89" s="8">
        <v>0</v>
      </c>
      <c r="J89" s="14">
        <f t="shared" si="7"/>
        <v>0.67555040556199308</v>
      </c>
      <c r="K89" s="14">
        <f t="shared" si="8"/>
        <v>7.7279752704791343E-4</v>
      </c>
    </row>
    <row r="90" spans="1:50" x14ac:dyDescent="0.3">
      <c r="A90" s="173"/>
      <c r="B90" s="4">
        <v>84</v>
      </c>
      <c r="C90" s="8" t="s">
        <v>725</v>
      </c>
      <c r="D90" s="8">
        <v>3121</v>
      </c>
      <c r="E90" s="8">
        <v>2943</v>
      </c>
      <c r="F90" s="8">
        <v>110</v>
      </c>
      <c r="G90" s="8">
        <v>3212</v>
      </c>
      <c r="H90" s="8">
        <v>6</v>
      </c>
      <c r="I90" s="8">
        <v>0</v>
      </c>
      <c r="J90" s="14">
        <f t="shared" si="7"/>
        <v>0.97821211150272347</v>
      </c>
      <c r="K90" s="14">
        <f t="shared" si="8"/>
        <v>1.8679950186799503E-3</v>
      </c>
    </row>
    <row r="91" spans="1:50" x14ac:dyDescent="0.3">
      <c r="A91" s="173"/>
      <c r="B91" s="4">
        <v>85</v>
      </c>
      <c r="C91" s="8" t="s">
        <v>669</v>
      </c>
      <c r="D91" s="8">
        <v>1291</v>
      </c>
      <c r="E91" s="8">
        <v>611</v>
      </c>
      <c r="F91" s="8">
        <v>0</v>
      </c>
      <c r="G91" s="8">
        <v>5783</v>
      </c>
      <c r="H91" s="8">
        <v>1112</v>
      </c>
      <c r="I91" s="8">
        <v>5</v>
      </c>
      <c r="J91" s="14">
        <f t="shared" si="7"/>
        <v>0.47327652982184354</v>
      </c>
      <c r="K91" s="14">
        <f t="shared" si="8"/>
        <v>0.1931523430745288</v>
      </c>
    </row>
    <row r="92" spans="1:50" x14ac:dyDescent="0.3">
      <c r="A92" s="173"/>
      <c r="B92" s="4">
        <v>86</v>
      </c>
      <c r="C92" s="8" t="s">
        <v>491</v>
      </c>
      <c r="D92" s="8">
        <v>811</v>
      </c>
      <c r="E92" s="8">
        <v>373</v>
      </c>
      <c r="F92" s="8">
        <v>0</v>
      </c>
      <c r="G92" s="8">
        <v>1266</v>
      </c>
      <c r="H92" s="8">
        <v>464</v>
      </c>
      <c r="I92" s="8">
        <v>0</v>
      </c>
      <c r="J92" s="14">
        <f t="shared" si="7"/>
        <v>0.45992601726263871</v>
      </c>
      <c r="K92" s="14">
        <f t="shared" si="8"/>
        <v>0.36650868878357029</v>
      </c>
    </row>
    <row r="93" spans="1:50" x14ac:dyDescent="0.3">
      <c r="A93" s="173"/>
      <c r="B93" s="4">
        <v>87</v>
      </c>
      <c r="C93" s="8" t="s">
        <v>619</v>
      </c>
      <c r="D93" s="8">
        <v>301</v>
      </c>
      <c r="E93" s="8">
        <v>157</v>
      </c>
      <c r="F93" s="8">
        <v>0</v>
      </c>
      <c r="G93" s="8">
        <v>361</v>
      </c>
      <c r="H93" s="8">
        <v>216</v>
      </c>
      <c r="I93" s="8">
        <v>0</v>
      </c>
      <c r="J93" s="14">
        <f t="shared" si="7"/>
        <v>0.52159468438538203</v>
      </c>
      <c r="K93" s="14">
        <f t="shared" si="8"/>
        <v>0.5983379501385041</v>
      </c>
    </row>
    <row r="94" spans="1:50" s="12" customFormat="1" ht="4.3499999999999996" customHeight="1" x14ac:dyDescent="0.3">
      <c r="A94" s="10"/>
      <c r="B94" s="11"/>
      <c r="C94" s="11"/>
      <c r="D94" s="11"/>
      <c r="E94" s="11"/>
      <c r="F94" s="11"/>
      <c r="G94" s="11"/>
      <c r="H94" s="11"/>
      <c r="I94" s="11"/>
      <c r="J94" s="14"/>
      <c r="K94" s="1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</row>
    <row r="95" spans="1:50" x14ac:dyDescent="0.3">
      <c r="A95" s="173" t="s">
        <v>761</v>
      </c>
      <c r="B95" s="4">
        <v>88</v>
      </c>
      <c r="C95" s="8" t="s">
        <v>654</v>
      </c>
      <c r="D95" s="8">
        <v>45</v>
      </c>
      <c r="E95" s="8">
        <v>34</v>
      </c>
      <c r="F95" s="8">
        <v>10</v>
      </c>
      <c r="G95" s="8">
        <v>32</v>
      </c>
      <c r="H95" s="8">
        <v>0</v>
      </c>
      <c r="I95" s="8">
        <v>0</v>
      </c>
      <c r="J95" s="14">
        <f t="shared" si="7"/>
        <v>0.97777777777777775</v>
      </c>
      <c r="K95" s="14">
        <f t="shared" si="8"/>
        <v>0</v>
      </c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</row>
    <row r="96" spans="1:50" x14ac:dyDescent="0.3">
      <c r="A96" s="173"/>
      <c r="B96" s="4">
        <v>89</v>
      </c>
      <c r="C96" s="8" t="s">
        <v>676</v>
      </c>
      <c r="D96" s="8">
        <v>325</v>
      </c>
      <c r="E96" s="8">
        <v>162</v>
      </c>
      <c r="F96" s="8">
        <v>80</v>
      </c>
      <c r="G96" s="8">
        <v>419</v>
      </c>
      <c r="H96" s="8">
        <v>5</v>
      </c>
      <c r="I96" s="8">
        <v>0</v>
      </c>
      <c r="J96" s="14">
        <f t="shared" si="7"/>
        <v>0.74461538461538457</v>
      </c>
      <c r="K96" s="14">
        <f t="shared" si="8"/>
        <v>1.1933174224343675E-2</v>
      </c>
    </row>
    <row r="97" spans="1:50" x14ac:dyDescent="0.3">
      <c r="A97" s="173"/>
      <c r="B97" s="4">
        <v>90</v>
      </c>
      <c r="C97" s="8" t="s">
        <v>429</v>
      </c>
      <c r="D97" s="8">
        <v>267</v>
      </c>
      <c r="E97" s="8">
        <v>131</v>
      </c>
      <c r="F97" s="8">
        <v>74</v>
      </c>
      <c r="G97" s="8">
        <v>334</v>
      </c>
      <c r="H97" s="8">
        <v>3</v>
      </c>
      <c r="I97" s="8">
        <v>0</v>
      </c>
      <c r="J97" s="14">
        <f t="shared" si="7"/>
        <v>0.76779026217228463</v>
      </c>
      <c r="K97" s="14">
        <f t="shared" si="8"/>
        <v>8.9820359281437123E-3</v>
      </c>
    </row>
    <row r="98" spans="1:50" x14ac:dyDescent="0.3">
      <c r="A98" s="173"/>
      <c r="B98" s="4">
        <v>91</v>
      </c>
      <c r="C98" s="8" t="s">
        <v>660</v>
      </c>
      <c r="D98" s="8">
        <v>212</v>
      </c>
      <c r="E98" s="8">
        <v>144</v>
      </c>
      <c r="F98" s="8">
        <v>0</v>
      </c>
      <c r="G98" s="8">
        <v>377</v>
      </c>
      <c r="H98" s="8">
        <v>1</v>
      </c>
      <c r="I98" s="8">
        <v>0</v>
      </c>
      <c r="J98" s="14">
        <f t="shared" ref="J98:J161" si="21">(E98+F98)/D98</f>
        <v>0.67924528301886788</v>
      </c>
      <c r="K98" s="14">
        <f t="shared" ref="K98:K161" si="22">(H98+I98)/G98</f>
        <v>2.6525198938992041E-3</v>
      </c>
    </row>
    <row r="99" spans="1:50" x14ac:dyDescent="0.3">
      <c r="A99" s="173"/>
      <c r="B99" s="4">
        <v>92</v>
      </c>
      <c r="C99" s="8" t="s">
        <v>617</v>
      </c>
      <c r="D99" s="8">
        <v>180</v>
      </c>
      <c r="E99" s="8">
        <v>132</v>
      </c>
      <c r="F99" s="8">
        <v>28</v>
      </c>
      <c r="G99" s="8">
        <v>91</v>
      </c>
      <c r="H99" s="8">
        <v>1</v>
      </c>
      <c r="I99" s="8">
        <v>0</v>
      </c>
      <c r="J99" s="14">
        <f t="shared" si="21"/>
        <v>0.88888888888888884</v>
      </c>
      <c r="K99" s="14">
        <f t="shared" si="22"/>
        <v>1.098901098901099E-2</v>
      </c>
    </row>
    <row r="100" spans="1:50" x14ac:dyDescent="0.3">
      <c r="A100" s="173"/>
      <c r="B100" s="4">
        <v>93</v>
      </c>
      <c r="C100" s="8" t="s">
        <v>573</v>
      </c>
      <c r="D100" s="8">
        <v>349</v>
      </c>
      <c r="E100" s="8">
        <v>239</v>
      </c>
      <c r="F100" s="8">
        <v>0</v>
      </c>
      <c r="G100" s="8">
        <v>651</v>
      </c>
      <c r="H100" s="8">
        <v>1</v>
      </c>
      <c r="I100" s="8">
        <v>0</v>
      </c>
      <c r="J100" s="14">
        <f t="shared" si="21"/>
        <v>0.68481375358166185</v>
      </c>
      <c r="K100" s="14">
        <f t="shared" si="22"/>
        <v>1.5360983102918587E-3</v>
      </c>
    </row>
    <row r="101" spans="1:50" x14ac:dyDescent="0.3">
      <c r="A101" s="173"/>
      <c r="B101" s="4">
        <v>94</v>
      </c>
      <c r="C101" s="8" t="s">
        <v>563</v>
      </c>
      <c r="D101" s="8">
        <v>147</v>
      </c>
      <c r="E101" s="8">
        <v>127</v>
      </c>
      <c r="F101" s="8">
        <v>0</v>
      </c>
      <c r="G101" s="8">
        <v>149</v>
      </c>
      <c r="H101" s="8">
        <v>0</v>
      </c>
      <c r="I101" s="8">
        <v>0</v>
      </c>
      <c r="J101" s="14">
        <f t="shared" si="21"/>
        <v>0.86394557823129248</v>
      </c>
      <c r="K101" s="14">
        <f t="shared" si="22"/>
        <v>0</v>
      </c>
    </row>
    <row r="102" spans="1:50" x14ac:dyDescent="0.3">
      <c r="A102" s="173"/>
      <c r="B102" s="4">
        <v>95</v>
      </c>
      <c r="C102" s="8" t="s">
        <v>717</v>
      </c>
      <c r="D102" s="8">
        <v>131</v>
      </c>
      <c r="E102" s="8">
        <v>63</v>
      </c>
      <c r="F102" s="8">
        <v>0</v>
      </c>
      <c r="G102" s="8">
        <v>163</v>
      </c>
      <c r="H102" s="8">
        <v>1</v>
      </c>
      <c r="I102" s="8">
        <v>0</v>
      </c>
      <c r="J102" s="14">
        <f t="shared" si="21"/>
        <v>0.48091603053435117</v>
      </c>
      <c r="K102" s="14">
        <f t="shared" si="22"/>
        <v>6.1349693251533744E-3</v>
      </c>
    </row>
    <row r="103" spans="1:50" x14ac:dyDescent="0.3">
      <c r="A103" s="173"/>
      <c r="B103" s="4">
        <v>96</v>
      </c>
      <c r="C103" s="8" t="s">
        <v>538</v>
      </c>
      <c r="D103" s="8">
        <v>210</v>
      </c>
      <c r="E103" s="8">
        <v>196</v>
      </c>
      <c r="F103" s="8">
        <v>0</v>
      </c>
      <c r="G103" s="8">
        <v>133</v>
      </c>
      <c r="H103" s="8">
        <v>10</v>
      </c>
      <c r="I103" s="8">
        <v>0</v>
      </c>
      <c r="J103" s="14">
        <f t="shared" si="21"/>
        <v>0.93333333333333335</v>
      </c>
      <c r="K103" s="14">
        <f t="shared" si="22"/>
        <v>7.5187969924812026E-2</v>
      </c>
    </row>
    <row r="104" spans="1:50" x14ac:dyDescent="0.3">
      <c r="A104" s="173"/>
      <c r="B104" s="4">
        <v>97</v>
      </c>
      <c r="C104" s="8" t="s">
        <v>575</v>
      </c>
      <c r="D104" s="8">
        <v>168</v>
      </c>
      <c r="E104" s="8">
        <v>161</v>
      </c>
      <c r="F104" s="8">
        <v>0</v>
      </c>
      <c r="G104" s="8">
        <v>142</v>
      </c>
      <c r="H104" s="8">
        <v>3</v>
      </c>
      <c r="I104" s="8">
        <v>0</v>
      </c>
      <c r="J104" s="14">
        <f t="shared" si="21"/>
        <v>0.95833333333333337</v>
      </c>
      <c r="K104" s="14">
        <f t="shared" si="22"/>
        <v>2.1126760563380281E-2</v>
      </c>
    </row>
    <row r="105" spans="1:50" s="12" customFormat="1" ht="4.9000000000000004" customHeight="1" x14ac:dyDescent="0.3">
      <c r="A105" s="10"/>
      <c r="B105" s="11"/>
      <c r="C105" s="11"/>
      <c r="D105" s="11"/>
      <c r="E105" s="11"/>
      <c r="F105" s="11"/>
      <c r="G105" s="11"/>
      <c r="H105" s="11"/>
      <c r="I105" s="11"/>
      <c r="J105" s="14"/>
      <c r="K105" s="14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</row>
    <row r="106" spans="1:50" x14ac:dyDescent="0.3">
      <c r="A106" s="173" t="s">
        <v>762</v>
      </c>
      <c r="B106" s="4">
        <v>98</v>
      </c>
      <c r="C106" s="8" t="s">
        <v>412</v>
      </c>
      <c r="D106" s="8">
        <v>5</v>
      </c>
      <c r="E106" s="8">
        <v>0</v>
      </c>
      <c r="F106" s="8">
        <v>0</v>
      </c>
      <c r="G106" s="8">
        <v>144</v>
      </c>
      <c r="H106" s="8">
        <v>0</v>
      </c>
      <c r="I106" s="8">
        <v>0</v>
      </c>
      <c r="J106" s="14">
        <f t="shared" si="21"/>
        <v>0</v>
      </c>
      <c r="K106" s="14">
        <f t="shared" si="22"/>
        <v>0</v>
      </c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</row>
    <row r="107" spans="1:50" x14ac:dyDescent="0.3">
      <c r="A107" s="173"/>
      <c r="B107" s="4">
        <v>99</v>
      </c>
      <c r="C107" s="8" t="s">
        <v>413</v>
      </c>
      <c r="D107" s="8">
        <v>12</v>
      </c>
      <c r="E107" s="8">
        <v>10</v>
      </c>
      <c r="F107" s="8">
        <v>0</v>
      </c>
      <c r="G107" s="8">
        <v>146</v>
      </c>
      <c r="H107" s="8">
        <v>0</v>
      </c>
      <c r="I107" s="8">
        <v>0</v>
      </c>
      <c r="J107" s="14">
        <f t="shared" si="21"/>
        <v>0.83333333333333337</v>
      </c>
      <c r="K107" s="14">
        <f t="shared" si="22"/>
        <v>0</v>
      </c>
    </row>
    <row r="108" spans="1:50" x14ac:dyDescent="0.3">
      <c r="A108" s="173"/>
      <c r="B108" s="4">
        <v>100</v>
      </c>
      <c r="C108" s="8" t="s">
        <v>744</v>
      </c>
      <c r="D108" s="8">
        <v>2</v>
      </c>
      <c r="E108" s="8">
        <v>0</v>
      </c>
      <c r="F108" s="8">
        <v>0</v>
      </c>
      <c r="G108" s="8">
        <v>28</v>
      </c>
      <c r="H108" s="8">
        <v>0</v>
      </c>
      <c r="I108" s="8">
        <v>0</v>
      </c>
      <c r="J108" s="14">
        <f t="shared" si="21"/>
        <v>0</v>
      </c>
      <c r="K108" s="14">
        <f t="shared" si="22"/>
        <v>0</v>
      </c>
    </row>
    <row r="109" spans="1:50" x14ac:dyDescent="0.3">
      <c r="A109" s="173"/>
      <c r="B109" s="4">
        <v>101</v>
      </c>
      <c r="C109" s="8" t="s">
        <v>414</v>
      </c>
      <c r="D109" s="8">
        <v>69</v>
      </c>
      <c r="E109" s="8">
        <v>8</v>
      </c>
      <c r="F109" s="8">
        <v>43</v>
      </c>
      <c r="G109" s="8">
        <v>157</v>
      </c>
      <c r="H109" s="8">
        <v>0</v>
      </c>
      <c r="I109" s="8">
        <v>0</v>
      </c>
      <c r="J109" s="14">
        <f t="shared" si="21"/>
        <v>0.73913043478260865</v>
      </c>
      <c r="K109" s="14">
        <f t="shared" si="22"/>
        <v>0</v>
      </c>
    </row>
    <row r="110" spans="1:50" x14ac:dyDescent="0.3">
      <c r="A110" s="173"/>
      <c r="B110" s="4">
        <v>102</v>
      </c>
      <c r="C110" s="8" t="s">
        <v>745</v>
      </c>
      <c r="D110" s="8">
        <v>0</v>
      </c>
      <c r="E110" s="8">
        <v>0</v>
      </c>
      <c r="F110" s="8">
        <v>0</v>
      </c>
      <c r="G110" s="8">
        <v>63</v>
      </c>
      <c r="H110" s="8">
        <v>0</v>
      </c>
      <c r="I110" s="8">
        <v>0</v>
      </c>
      <c r="J110" s="14" t="e">
        <f t="shared" si="21"/>
        <v>#DIV/0!</v>
      </c>
      <c r="K110" s="14">
        <f t="shared" si="22"/>
        <v>0</v>
      </c>
    </row>
    <row r="111" spans="1:50" x14ac:dyDescent="0.3">
      <c r="A111" s="173"/>
      <c r="B111" s="4">
        <v>103</v>
      </c>
      <c r="C111" s="8" t="s">
        <v>415</v>
      </c>
      <c r="D111" s="8">
        <v>124</v>
      </c>
      <c r="E111" s="8">
        <v>80</v>
      </c>
      <c r="F111" s="8">
        <v>0</v>
      </c>
      <c r="G111" s="8">
        <v>116</v>
      </c>
      <c r="H111" s="8">
        <v>0</v>
      </c>
      <c r="I111" s="8">
        <v>0</v>
      </c>
      <c r="J111" s="14">
        <f t="shared" si="21"/>
        <v>0.64516129032258063</v>
      </c>
      <c r="K111" s="14">
        <f t="shared" si="22"/>
        <v>0</v>
      </c>
    </row>
    <row r="112" spans="1:50" x14ac:dyDescent="0.3">
      <c r="A112" s="173"/>
      <c r="B112" s="4">
        <v>104</v>
      </c>
      <c r="C112" s="8" t="s">
        <v>417</v>
      </c>
      <c r="D112" s="8">
        <v>197</v>
      </c>
      <c r="E112" s="8">
        <v>115</v>
      </c>
      <c r="F112" s="8">
        <v>0</v>
      </c>
      <c r="G112" s="8">
        <v>246</v>
      </c>
      <c r="H112" s="8">
        <v>12</v>
      </c>
      <c r="I112" s="8">
        <v>0</v>
      </c>
      <c r="J112" s="14">
        <f t="shared" si="21"/>
        <v>0.58375634517766495</v>
      </c>
      <c r="K112" s="14">
        <f t="shared" si="22"/>
        <v>4.878048780487805E-2</v>
      </c>
    </row>
    <row r="113" spans="1:11" x14ac:dyDescent="0.3">
      <c r="A113" s="173"/>
      <c r="B113" s="4">
        <v>105</v>
      </c>
      <c r="C113" s="8" t="s">
        <v>419</v>
      </c>
      <c r="D113" s="8">
        <v>460</v>
      </c>
      <c r="E113" s="8">
        <v>100</v>
      </c>
      <c r="F113" s="8">
        <v>0</v>
      </c>
      <c r="G113" s="8">
        <v>431</v>
      </c>
      <c r="H113" s="8">
        <v>0</v>
      </c>
      <c r="I113" s="8">
        <v>0</v>
      </c>
      <c r="J113" s="14">
        <f t="shared" si="21"/>
        <v>0.21739130434782608</v>
      </c>
      <c r="K113" s="14">
        <f t="shared" si="22"/>
        <v>0</v>
      </c>
    </row>
    <row r="114" spans="1:11" x14ac:dyDescent="0.3">
      <c r="A114" s="173"/>
      <c r="B114" s="4">
        <v>106</v>
      </c>
      <c r="C114" s="8" t="s">
        <v>420</v>
      </c>
      <c r="D114" s="8">
        <v>54</v>
      </c>
      <c r="E114" s="8">
        <v>51</v>
      </c>
      <c r="F114" s="8">
        <v>0</v>
      </c>
      <c r="G114" s="8">
        <v>119</v>
      </c>
      <c r="H114" s="8">
        <v>0</v>
      </c>
      <c r="I114" s="8">
        <v>0</v>
      </c>
      <c r="J114" s="14">
        <f t="shared" si="21"/>
        <v>0.94444444444444442</v>
      </c>
      <c r="K114" s="14">
        <f t="shared" si="22"/>
        <v>0</v>
      </c>
    </row>
    <row r="115" spans="1:11" x14ac:dyDescent="0.3">
      <c r="A115" s="173"/>
      <c r="B115" s="4">
        <v>107</v>
      </c>
      <c r="C115" s="8" t="s">
        <v>421</v>
      </c>
      <c r="D115" s="8">
        <v>8</v>
      </c>
      <c r="E115" s="8">
        <v>2</v>
      </c>
      <c r="F115" s="8">
        <v>0</v>
      </c>
      <c r="G115" s="8">
        <v>124</v>
      </c>
      <c r="H115" s="8">
        <v>0</v>
      </c>
      <c r="I115" s="8">
        <v>0</v>
      </c>
      <c r="J115" s="14">
        <f t="shared" si="21"/>
        <v>0.25</v>
      </c>
      <c r="K115" s="14">
        <f t="shared" si="22"/>
        <v>0</v>
      </c>
    </row>
    <row r="116" spans="1:11" x14ac:dyDescent="0.3">
      <c r="A116" s="173"/>
      <c r="B116" s="4">
        <v>108</v>
      </c>
      <c r="C116" s="8" t="s">
        <v>422</v>
      </c>
      <c r="D116" s="8">
        <v>55</v>
      </c>
      <c r="E116" s="8">
        <v>38</v>
      </c>
      <c r="F116" s="8">
        <v>0</v>
      </c>
      <c r="G116" s="8">
        <v>123</v>
      </c>
      <c r="H116" s="8">
        <v>0</v>
      </c>
      <c r="I116" s="8">
        <v>0</v>
      </c>
      <c r="J116" s="14">
        <f t="shared" si="21"/>
        <v>0.69090909090909092</v>
      </c>
      <c r="K116" s="14">
        <f t="shared" si="22"/>
        <v>0</v>
      </c>
    </row>
    <row r="117" spans="1:11" x14ac:dyDescent="0.3">
      <c r="A117" s="173"/>
      <c r="B117" s="4">
        <v>109</v>
      </c>
      <c r="C117" s="8" t="s">
        <v>423</v>
      </c>
      <c r="D117" s="8">
        <v>59</v>
      </c>
      <c r="E117" s="8">
        <v>54</v>
      </c>
      <c r="F117" s="8">
        <v>0</v>
      </c>
      <c r="G117" s="8">
        <v>97</v>
      </c>
      <c r="H117" s="8">
        <v>0</v>
      </c>
      <c r="I117" s="8">
        <v>0</v>
      </c>
      <c r="J117" s="14">
        <f t="shared" si="21"/>
        <v>0.9152542372881356</v>
      </c>
      <c r="K117" s="14">
        <f t="shared" si="22"/>
        <v>0</v>
      </c>
    </row>
    <row r="118" spans="1:11" x14ac:dyDescent="0.3">
      <c r="A118" s="173"/>
      <c r="B118" s="4">
        <v>110</v>
      </c>
      <c r="C118" s="8" t="s">
        <v>424</v>
      </c>
      <c r="D118" s="8">
        <v>214</v>
      </c>
      <c r="E118" s="8">
        <v>146</v>
      </c>
      <c r="F118" s="8">
        <v>0</v>
      </c>
      <c r="G118" s="8">
        <v>153</v>
      </c>
      <c r="H118" s="8">
        <v>27</v>
      </c>
      <c r="I118" s="8">
        <v>0</v>
      </c>
      <c r="J118" s="14">
        <f t="shared" si="21"/>
        <v>0.68224299065420557</v>
      </c>
      <c r="K118" s="14">
        <f t="shared" si="22"/>
        <v>0.17647058823529413</v>
      </c>
    </row>
    <row r="119" spans="1:11" x14ac:dyDescent="0.3">
      <c r="A119" s="173"/>
      <c r="B119" s="4">
        <v>111</v>
      </c>
      <c r="C119" s="8" t="s">
        <v>425</v>
      </c>
      <c r="D119" s="8">
        <v>139</v>
      </c>
      <c r="E119" s="8">
        <v>139</v>
      </c>
      <c r="F119" s="8">
        <v>0</v>
      </c>
      <c r="G119" s="8">
        <v>115</v>
      </c>
      <c r="H119" s="8">
        <v>0</v>
      </c>
      <c r="I119" s="8">
        <v>0</v>
      </c>
      <c r="J119" s="14">
        <f t="shared" si="21"/>
        <v>1</v>
      </c>
      <c r="K119" s="14">
        <f t="shared" si="22"/>
        <v>0</v>
      </c>
    </row>
    <row r="120" spans="1:11" x14ac:dyDescent="0.3">
      <c r="A120" s="173"/>
      <c r="B120" s="4">
        <v>112</v>
      </c>
      <c r="C120" s="8" t="s">
        <v>426</v>
      </c>
      <c r="D120" s="8">
        <v>82</v>
      </c>
      <c r="E120" s="8">
        <v>64</v>
      </c>
      <c r="F120" s="8">
        <v>0</v>
      </c>
      <c r="G120" s="8">
        <v>99</v>
      </c>
      <c r="H120" s="8">
        <v>0</v>
      </c>
      <c r="I120" s="8">
        <v>0</v>
      </c>
      <c r="J120" s="14">
        <f t="shared" si="21"/>
        <v>0.78048780487804881</v>
      </c>
      <c r="K120" s="14">
        <f t="shared" si="22"/>
        <v>0</v>
      </c>
    </row>
    <row r="121" spans="1:11" x14ac:dyDescent="0.3">
      <c r="A121" s="173"/>
      <c r="B121" s="4">
        <v>113</v>
      </c>
      <c r="C121" s="8" t="s">
        <v>427</v>
      </c>
      <c r="D121" s="8">
        <v>559</v>
      </c>
      <c r="E121" s="8">
        <v>500</v>
      </c>
      <c r="F121" s="8">
        <v>0</v>
      </c>
      <c r="G121" s="8">
        <v>376</v>
      </c>
      <c r="H121" s="8">
        <v>0</v>
      </c>
      <c r="I121" s="8">
        <v>0</v>
      </c>
      <c r="J121" s="14">
        <f t="shared" si="21"/>
        <v>0.89445438282647582</v>
      </c>
      <c r="K121" s="14">
        <f t="shared" si="22"/>
        <v>0</v>
      </c>
    </row>
    <row r="122" spans="1:11" x14ac:dyDescent="0.3">
      <c r="A122" s="173"/>
      <c r="B122" s="4">
        <v>114</v>
      </c>
      <c r="C122" s="8" t="s">
        <v>428</v>
      </c>
      <c r="D122" s="8">
        <v>274</v>
      </c>
      <c r="E122" s="8">
        <v>50</v>
      </c>
      <c r="F122" s="8">
        <v>200</v>
      </c>
      <c r="G122" s="8">
        <v>446</v>
      </c>
      <c r="H122" s="8">
        <v>34</v>
      </c>
      <c r="I122" s="8">
        <v>0</v>
      </c>
      <c r="J122" s="14">
        <f t="shared" si="21"/>
        <v>0.91240875912408759</v>
      </c>
      <c r="K122" s="14">
        <f t="shared" si="22"/>
        <v>7.623318385650224E-2</v>
      </c>
    </row>
    <row r="123" spans="1:11" x14ac:dyDescent="0.3">
      <c r="A123" s="173"/>
      <c r="B123" s="4">
        <v>115</v>
      </c>
      <c r="C123" s="8" t="s">
        <v>431</v>
      </c>
      <c r="D123" s="8">
        <v>164</v>
      </c>
      <c r="E123" s="8">
        <v>97</v>
      </c>
      <c r="F123" s="8">
        <v>15</v>
      </c>
      <c r="G123" s="8">
        <v>204</v>
      </c>
      <c r="H123" s="8">
        <v>0</v>
      </c>
      <c r="I123" s="8">
        <v>0</v>
      </c>
      <c r="J123" s="14">
        <f t="shared" si="21"/>
        <v>0.68292682926829273</v>
      </c>
      <c r="K123" s="14">
        <f t="shared" si="22"/>
        <v>0</v>
      </c>
    </row>
    <row r="124" spans="1:11" x14ac:dyDescent="0.3">
      <c r="A124" s="173"/>
      <c r="B124" s="4">
        <v>116</v>
      </c>
      <c r="C124" s="8" t="s">
        <v>432</v>
      </c>
      <c r="D124" s="8">
        <v>121</v>
      </c>
      <c r="E124" s="8">
        <v>121</v>
      </c>
      <c r="F124" s="8">
        <v>0</v>
      </c>
      <c r="G124" s="8">
        <v>132</v>
      </c>
      <c r="H124" s="8">
        <v>0</v>
      </c>
      <c r="I124" s="8">
        <v>0</v>
      </c>
      <c r="J124" s="14">
        <f t="shared" si="21"/>
        <v>1</v>
      </c>
      <c r="K124" s="14">
        <f t="shared" si="22"/>
        <v>0</v>
      </c>
    </row>
    <row r="125" spans="1:11" x14ac:dyDescent="0.3">
      <c r="A125" s="173"/>
      <c r="B125" s="4">
        <v>117</v>
      </c>
      <c r="C125" s="8" t="s">
        <v>434</v>
      </c>
      <c r="D125" s="8">
        <v>48</v>
      </c>
      <c r="E125" s="8">
        <v>2</v>
      </c>
      <c r="F125" s="8">
        <v>0</v>
      </c>
      <c r="G125" s="8">
        <v>132</v>
      </c>
      <c r="H125" s="8">
        <v>0</v>
      </c>
      <c r="I125" s="8">
        <v>0</v>
      </c>
      <c r="J125" s="14">
        <f t="shared" si="21"/>
        <v>4.1666666666666664E-2</v>
      </c>
      <c r="K125" s="14">
        <f t="shared" si="22"/>
        <v>0</v>
      </c>
    </row>
    <row r="126" spans="1:11" x14ac:dyDescent="0.3">
      <c r="A126" s="173"/>
      <c r="B126" s="4">
        <v>118</v>
      </c>
      <c r="C126" s="8" t="s">
        <v>435</v>
      </c>
      <c r="D126" s="8">
        <v>25</v>
      </c>
      <c r="E126" s="8">
        <v>6</v>
      </c>
      <c r="F126" s="8">
        <v>7</v>
      </c>
      <c r="G126" s="8">
        <v>355</v>
      </c>
      <c r="H126" s="8">
        <v>0</v>
      </c>
      <c r="I126" s="8">
        <v>0</v>
      </c>
      <c r="J126" s="14">
        <f t="shared" si="21"/>
        <v>0.52</v>
      </c>
      <c r="K126" s="14">
        <f t="shared" si="22"/>
        <v>0</v>
      </c>
    </row>
    <row r="127" spans="1:11" x14ac:dyDescent="0.3">
      <c r="A127" s="173"/>
      <c r="B127" s="4">
        <v>119</v>
      </c>
      <c r="C127" s="8" t="s">
        <v>437</v>
      </c>
      <c r="D127" s="8">
        <v>528</v>
      </c>
      <c r="E127" s="8">
        <v>308</v>
      </c>
      <c r="F127" s="8">
        <v>0</v>
      </c>
      <c r="G127" s="8">
        <v>404</v>
      </c>
      <c r="H127" s="8">
        <v>0</v>
      </c>
      <c r="I127" s="8">
        <v>0</v>
      </c>
      <c r="J127" s="14">
        <f t="shared" si="21"/>
        <v>0.58333333333333337</v>
      </c>
      <c r="K127" s="14">
        <f t="shared" si="22"/>
        <v>0</v>
      </c>
    </row>
    <row r="128" spans="1:11" x14ac:dyDescent="0.3">
      <c r="A128" s="173"/>
      <c r="B128" s="4">
        <v>120</v>
      </c>
      <c r="C128" s="8" t="s">
        <v>438</v>
      </c>
      <c r="D128" s="8">
        <v>20</v>
      </c>
      <c r="E128" s="8">
        <v>20</v>
      </c>
      <c r="F128" s="8">
        <v>0</v>
      </c>
      <c r="G128" s="8">
        <v>178</v>
      </c>
      <c r="H128" s="8">
        <v>21</v>
      </c>
      <c r="I128" s="8">
        <v>0</v>
      </c>
      <c r="J128" s="14">
        <f t="shared" si="21"/>
        <v>1</v>
      </c>
      <c r="K128" s="14">
        <f t="shared" si="22"/>
        <v>0.11797752808988764</v>
      </c>
    </row>
    <row r="129" spans="1:11" x14ac:dyDescent="0.3">
      <c r="A129" s="173"/>
      <c r="B129" s="4">
        <v>121</v>
      </c>
      <c r="C129" s="8" t="s">
        <v>440</v>
      </c>
      <c r="D129" s="8">
        <v>2</v>
      </c>
      <c r="E129" s="8">
        <v>0</v>
      </c>
      <c r="F129" s="8">
        <v>0</v>
      </c>
      <c r="G129" s="8">
        <v>92</v>
      </c>
      <c r="H129" s="8">
        <v>0</v>
      </c>
      <c r="I129" s="8">
        <v>0</v>
      </c>
      <c r="J129" s="14">
        <f t="shared" si="21"/>
        <v>0</v>
      </c>
      <c r="K129" s="14">
        <f t="shared" si="22"/>
        <v>0</v>
      </c>
    </row>
    <row r="130" spans="1:11" x14ac:dyDescent="0.3">
      <c r="A130" s="173"/>
      <c r="B130" s="4">
        <v>122</v>
      </c>
      <c r="C130" s="8" t="s">
        <v>441</v>
      </c>
      <c r="D130" s="8">
        <v>128</v>
      </c>
      <c r="E130" s="8">
        <v>0</v>
      </c>
      <c r="F130" s="8">
        <v>39</v>
      </c>
      <c r="G130" s="8">
        <v>131</v>
      </c>
      <c r="H130" s="8">
        <v>1</v>
      </c>
      <c r="I130" s="8">
        <v>0</v>
      </c>
      <c r="J130" s="14">
        <f t="shared" si="21"/>
        <v>0.3046875</v>
      </c>
      <c r="K130" s="14">
        <f t="shared" si="22"/>
        <v>7.6335877862595417E-3</v>
      </c>
    </row>
    <row r="131" spans="1:11" x14ac:dyDescent="0.3">
      <c r="A131" s="173"/>
      <c r="B131" s="4">
        <v>123</v>
      </c>
      <c r="C131" s="8" t="s">
        <v>442</v>
      </c>
      <c r="D131" s="8">
        <v>176</v>
      </c>
      <c r="E131" s="8">
        <v>56</v>
      </c>
      <c r="F131" s="8">
        <v>0</v>
      </c>
      <c r="G131" s="8">
        <v>332</v>
      </c>
      <c r="H131" s="8">
        <v>0</v>
      </c>
      <c r="I131" s="8">
        <v>0</v>
      </c>
      <c r="J131" s="14">
        <f t="shared" si="21"/>
        <v>0.31818181818181818</v>
      </c>
      <c r="K131" s="14">
        <f t="shared" si="22"/>
        <v>0</v>
      </c>
    </row>
    <row r="132" spans="1:11" x14ac:dyDescent="0.3">
      <c r="A132" s="173"/>
      <c r="B132" s="4">
        <v>124</v>
      </c>
      <c r="C132" s="8" t="s">
        <v>444</v>
      </c>
      <c r="D132" s="8">
        <v>46</v>
      </c>
      <c r="E132" s="8">
        <v>18</v>
      </c>
      <c r="F132" s="8">
        <v>0</v>
      </c>
      <c r="G132" s="8">
        <v>99</v>
      </c>
      <c r="H132" s="8">
        <v>0</v>
      </c>
      <c r="I132" s="8">
        <v>0</v>
      </c>
      <c r="J132" s="14">
        <f t="shared" si="21"/>
        <v>0.39130434782608697</v>
      </c>
      <c r="K132" s="14">
        <f t="shared" si="22"/>
        <v>0</v>
      </c>
    </row>
    <row r="133" spans="1:11" x14ac:dyDescent="0.3">
      <c r="A133" s="173"/>
      <c r="B133" s="4">
        <v>125</v>
      </c>
      <c r="C133" s="8" t="s">
        <v>445</v>
      </c>
      <c r="D133" s="8">
        <v>57</v>
      </c>
      <c r="E133" s="8">
        <v>0</v>
      </c>
      <c r="F133" s="8">
        <v>0</v>
      </c>
      <c r="G133" s="8">
        <v>49</v>
      </c>
      <c r="H133" s="8">
        <v>0</v>
      </c>
      <c r="I133" s="8">
        <v>0</v>
      </c>
      <c r="J133" s="14">
        <f t="shared" si="21"/>
        <v>0</v>
      </c>
      <c r="K133" s="14">
        <f t="shared" si="22"/>
        <v>0</v>
      </c>
    </row>
    <row r="134" spans="1:11" x14ac:dyDescent="0.3">
      <c r="A134" s="173"/>
      <c r="B134" s="4">
        <v>126</v>
      </c>
      <c r="C134" s="8" t="s">
        <v>446</v>
      </c>
      <c r="D134" s="8">
        <v>1114</v>
      </c>
      <c r="E134" s="8">
        <v>960</v>
      </c>
      <c r="F134" s="8">
        <v>0</v>
      </c>
      <c r="G134" s="8">
        <v>233</v>
      </c>
      <c r="H134" s="8">
        <v>0</v>
      </c>
      <c r="I134" s="8">
        <v>0</v>
      </c>
      <c r="J134" s="14">
        <f t="shared" si="21"/>
        <v>0.86175942549371631</v>
      </c>
      <c r="K134" s="14">
        <f t="shared" si="22"/>
        <v>0</v>
      </c>
    </row>
    <row r="135" spans="1:11" x14ac:dyDescent="0.3">
      <c r="A135" s="173"/>
      <c r="B135" s="4">
        <v>127</v>
      </c>
      <c r="C135" s="8" t="s">
        <v>448</v>
      </c>
      <c r="D135" s="8">
        <v>23</v>
      </c>
      <c r="E135" s="8">
        <v>21</v>
      </c>
      <c r="F135" s="8">
        <v>0</v>
      </c>
      <c r="G135" s="8">
        <v>288</v>
      </c>
      <c r="H135" s="8">
        <v>10</v>
      </c>
      <c r="I135" s="8">
        <v>0</v>
      </c>
      <c r="J135" s="14">
        <f t="shared" si="21"/>
        <v>0.91304347826086951</v>
      </c>
      <c r="K135" s="14">
        <f t="shared" si="22"/>
        <v>3.4722222222222224E-2</v>
      </c>
    </row>
    <row r="136" spans="1:11" x14ac:dyDescent="0.3">
      <c r="A136" s="173"/>
      <c r="B136" s="4">
        <v>128</v>
      </c>
      <c r="C136" s="8" t="s">
        <v>450</v>
      </c>
      <c r="D136" s="8">
        <v>486</v>
      </c>
      <c r="E136" s="8">
        <v>62</v>
      </c>
      <c r="F136" s="8">
        <v>170</v>
      </c>
      <c r="G136" s="8">
        <v>203</v>
      </c>
      <c r="H136" s="8">
        <v>0</v>
      </c>
      <c r="I136" s="8">
        <v>0</v>
      </c>
      <c r="J136" s="14">
        <f t="shared" si="21"/>
        <v>0.47736625514403291</v>
      </c>
      <c r="K136" s="14">
        <f t="shared" si="22"/>
        <v>0</v>
      </c>
    </row>
    <row r="137" spans="1:11" x14ac:dyDescent="0.3">
      <c r="A137" s="173"/>
      <c r="B137" s="4">
        <v>129</v>
      </c>
      <c r="C137" s="8" t="s">
        <v>451</v>
      </c>
      <c r="D137" s="8">
        <v>20</v>
      </c>
      <c r="E137" s="8">
        <v>0</v>
      </c>
      <c r="F137" s="8">
        <v>2</v>
      </c>
      <c r="G137" s="8">
        <v>35</v>
      </c>
      <c r="H137" s="8">
        <v>0</v>
      </c>
      <c r="I137" s="8">
        <v>0</v>
      </c>
      <c r="J137" s="14">
        <f t="shared" si="21"/>
        <v>0.1</v>
      </c>
      <c r="K137" s="14">
        <f t="shared" si="22"/>
        <v>0</v>
      </c>
    </row>
    <row r="138" spans="1:11" x14ac:dyDescent="0.3">
      <c r="A138" s="173"/>
      <c r="B138" s="4">
        <v>130</v>
      </c>
      <c r="C138" s="8" t="s">
        <v>453</v>
      </c>
      <c r="D138" s="8">
        <v>144</v>
      </c>
      <c r="E138" s="8">
        <v>128</v>
      </c>
      <c r="F138" s="8">
        <v>0</v>
      </c>
      <c r="G138" s="8">
        <v>206</v>
      </c>
      <c r="H138" s="8">
        <v>0</v>
      </c>
      <c r="I138" s="8">
        <v>0</v>
      </c>
      <c r="J138" s="14">
        <f t="shared" si="21"/>
        <v>0.88888888888888884</v>
      </c>
      <c r="K138" s="14">
        <f t="shared" si="22"/>
        <v>0</v>
      </c>
    </row>
    <row r="139" spans="1:11" x14ac:dyDescent="0.3">
      <c r="A139" s="173"/>
      <c r="B139" s="4">
        <v>131</v>
      </c>
      <c r="C139" s="8" t="s">
        <v>454</v>
      </c>
      <c r="D139" s="8">
        <v>77</v>
      </c>
      <c r="E139" s="8">
        <v>47</v>
      </c>
      <c r="F139" s="8">
        <v>11</v>
      </c>
      <c r="G139" s="8">
        <v>301</v>
      </c>
      <c r="H139" s="8">
        <v>0</v>
      </c>
      <c r="I139" s="8">
        <v>0</v>
      </c>
      <c r="J139" s="14">
        <f t="shared" si="21"/>
        <v>0.75324675324675328</v>
      </c>
      <c r="K139" s="14">
        <f t="shared" si="22"/>
        <v>0</v>
      </c>
    </row>
    <row r="140" spans="1:11" x14ac:dyDescent="0.3">
      <c r="A140" s="173"/>
      <c r="B140" s="4">
        <v>132</v>
      </c>
      <c r="C140" s="8" t="s">
        <v>455</v>
      </c>
      <c r="D140" s="8">
        <v>83</v>
      </c>
      <c r="E140" s="8">
        <v>41</v>
      </c>
      <c r="F140" s="8">
        <v>0</v>
      </c>
      <c r="G140" s="8">
        <v>406</v>
      </c>
      <c r="H140" s="8">
        <v>0</v>
      </c>
      <c r="I140" s="8">
        <v>0</v>
      </c>
      <c r="J140" s="14">
        <f t="shared" si="21"/>
        <v>0.49397590361445781</v>
      </c>
      <c r="K140" s="14">
        <f t="shared" si="22"/>
        <v>0</v>
      </c>
    </row>
    <row r="141" spans="1:11" x14ac:dyDescent="0.3">
      <c r="A141" s="173"/>
      <c r="B141" s="4">
        <v>133</v>
      </c>
      <c r="C141" s="8" t="s">
        <v>457</v>
      </c>
      <c r="D141" s="8">
        <v>85</v>
      </c>
      <c r="E141" s="8">
        <v>36</v>
      </c>
      <c r="F141" s="8">
        <v>0</v>
      </c>
      <c r="G141" s="8">
        <v>291</v>
      </c>
      <c r="H141" s="8">
        <v>54</v>
      </c>
      <c r="I141" s="8">
        <v>0</v>
      </c>
      <c r="J141" s="14">
        <f t="shared" si="21"/>
        <v>0.42352941176470588</v>
      </c>
      <c r="K141" s="14">
        <f t="shared" si="22"/>
        <v>0.18556701030927836</v>
      </c>
    </row>
    <row r="142" spans="1:11" x14ac:dyDescent="0.3">
      <c r="A142" s="173"/>
      <c r="B142" s="4">
        <v>134</v>
      </c>
      <c r="C142" s="8" t="s">
        <v>458</v>
      </c>
      <c r="D142" s="8">
        <v>164</v>
      </c>
      <c r="E142" s="8">
        <v>42</v>
      </c>
      <c r="F142" s="8">
        <v>62</v>
      </c>
      <c r="G142" s="8">
        <v>374</v>
      </c>
      <c r="H142" s="8">
        <v>0</v>
      </c>
      <c r="I142" s="8">
        <v>0</v>
      </c>
      <c r="J142" s="14">
        <f t="shared" si="21"/>
        <v>0.63414634146341464</v>
      </c>
      <c r="K142" s="14">
        <f t="shared" si="22"/>
        <v>0</v>
      </c>
    </row>
    <row r="143" spans="1:11" x14ac:dyDescent="0.3">
      <c r="A143" s="173"/>
      <c r="B143" s="4">
        <v>135</v>
      </c>
      <c r="C143" s="8" t="s">
        <v>459</v>
      </c>
      <c r="D143" s="8">
        <v>50</v>
      </c>
      <c r="E143" s="8">
        <v>50</v>
      </c>
      <c r="F143" s="8">
        <v>0</v>
      </c>
      <c r="G143" s="8">
        <v>15</v>
      </c>
      <c r="H143" s="8">
        <v>0</v>
      </c>
      <c r="I143" s="8">
        <v>0</v>
      </c>
      <c r="J143" s="14">
        <f t="shared" si="21"/>
        <v>1</v>
      </c>
      <c r="K143" s="14">
        <f t="shared" si="22"/>
        <v>0</v>
      </c>
    </row>
    <row r="144" spans="1:11" x14ac:dyDescent="0.3">
      <c r="A144" s="173"/>
      <c r="B144" s="4">
        <v>136</v>
      </c>
      <c r="C144" s="8" t="s">
        <v>460</v>
      </c>
      <c r="D144" s="8">
        <v>180</v>
      </c>
      <c r="E144" s="8">
        <v>51</v>
      </c>
      <c r="F144" s="8">
        <v>30</v>
      </c>
      <c r="G144" s="8">
        <v>507</v>
      </c>
      <c r="H144" s="8">
        <v>193</v>
      </c>
      <c r="I144" s="8">
        <v>0</v>
      </c>
      <c r="J144" s="14">
        <f t="shared" si="21"/>
        <v>0.45</v>
      </c>
      <c r="K144" s="14">
        <f t="shared" si="22"/>
        <v>0.38067061143984221</v>
      </c>
    </row>
    <row r="145" spans="1:11" x14ac:dyDescent="0.3">
      <c r="A145" s="173"/>
      <c r="B145" s="4">
        <v>137</v>
      </c>
      <c r="C145" s="8" t="s">
        <v>461</v>
      </c>
      <c r="D145" s="8">
        <v>10</v>
      </c>
      <c r="E145" s="8">
        <v>2</v>
      </c>
      <c r="F145" s="8">
        <v>0</v>
      </c>
      <c r="G145" s="8">
        <v>75</v>
      </c>
      <c r="H145" s="8">
        <v>0</v>
      </c>
      <c r="I145" s="8">
        <v>0</v>
      </c>
      <c r="J145" s="14">
        <f t="shared" si="21"/>
        <v>0.2</v>
      </c>
      <c r="K145" s="14">
        <f t="shared" si="22"/>
        <v>0</v>
      </c>
    </row>
    <row r="146" spans="1:11" x14ac:dyDescent="0.3">
      <c r="A146" s="173"/>
      <c r="B146" s="4">
        <v>138</v>
      </c>
      <c r="C146" s="8" t="s">
        <v>462</v>
      </c>
      <c r="D146" s="8">
        <v>302</v>
      </c>
      <c r="E146" s="8">
        <v>266</v>
      </c>
      <c r="F146" s="8">
        <v>0</v>
      </c>
      <c r="G146" s="8">
        <v>259</v>
      </c>
      <c r="H146" s="8">
        <v>8</v>
      </c>
      <c r="I146" s="8">
        <v>0</v>
      </c>
      <c r="J146" s="14">
        <f t="shared" si="21"/>
        <v>0.88079470198675491</v>
      </c>
      <c r="K146" s="14">
        <f t="shared" si="22"/>
        <v>3.0888030888030889E-2</v>
      </c>
    </row>
    <row r="147" spans="1:11" x14ac:dyDescent="0.3">
      <c r="A147" s="173"/>
      <c r="B147" s="4">
        <v>139</v>
      </c>
      <c r="C147" s="8" t="s">
        <v>464</v>
      </c>
      <c r="D147" s="8">
        <v>8</v>
      </c>
      <c r="E147" s="8">
        <v>8</v>
      </c>
      <c r="F147" s="8">
        <v>0</v>
      </c>
      <c r="G147" s="8">
        <v>47</v>
      </c>
      <c r="H147" s="8">
        <v>0</v>
      </c>
      <c r="I147" s="8">
        <v>0</v>
      </c>
      <c r="J147" s="14">
        <f t="shared" si="21"/>
        <v>1</v>
      </c>
      <c r="K147" s="14">
        <f t="shared" si="22"/>
        <v>0</v>
      </c>
    </row>
    <row r="148" spans="1:11" x14ac:dyDescent="0.3">
      <c r="A148" s="173"/>
      <c r="B148" s="4">
        <v>140</v>
      </c>
      <c r="C148" s="8" t="s">
        <v>465</v>
      </c>
      <c r="D148" s="8">
        <v>84</v>
      </c>
      <c r="E148" s="8">
        <v>77</v>
      </c>
      <c r="F148" s="8">
        <v>0</v>
      </c>
      <c r="G148" s="8">
        <v>116</v>
      </c>
      <c r="H148" s="8">
        <v>0</v>
      </c>
      <c r="I148" s="8">
        <v>0</v>
      </c>
      <c r="J148" s="14">
        <f t="shared" si="21"/>
        <v>0.91666666666666663</v>
      </c>
      <c r="K148" s="14">
        <f t="shared" si="22"/>
        <v>0</v>
      </c>
    </row>
    <row r="149" spans="1:11" x14ac:dyDescent="0.3">
      <c r="A149" s="173"/>
      <c r="B149" s="4">
        <v>141</v>
      </c>
      <c r="C149" s="8" t="s">
        <v>467</v>
      </c>
      <c r="D149" s="8">
        <v>140</v>
      </c>
      <c r="E149" s="8">
        <v>0</v>
      </c>
      <c r="F149" s="8">
        <v>0</v>
      </c>
      <c r="G149" s="8">
        <v>371</v>
      </c>
      <c r="H149" s="8">
        <v>0</v>
      </c>
      <c r="I149" s="8">
        <v>0</v>
      </c>
      <c r="J149" s="14">
        <f t="shared" si="21"/>
        <v>0</v>
      </c>
      <c r="K149" s="14">
        <f t="shared" si="22"/>
        <v>0</v>
      </c>
    </row>
    <row r="150" spans="1:11" x14ac:dyDescent="0.3">
      <c r="A150" s="173"/>
      <c r="B150" s="4">
        <v>142</v>
      </c>
      <c r="C150" s="8" t="s">
        <v>468</v>
      </c>
      <c r="D150" s="8">
        <v>96</v>
      </c>
      <c r="E150" s="8">
        <v>65</v>
      </c>
      <c r="F150" s="8">
        <v>0</v>
      </c>
      <c r="G150" s="8">
        <v>274</v>
      </c>
      <c r="H150" s="8">
        <v>5</v>
      </c>
      <c r="I150" s="8">
        <v>0</v>
      </c>
      <c r="J150" s="14">
        <f t="shared" si="21"/>
        <v>0.67708333333333337</v>
      </c>
      <c r="K150" s="14">
        <f t="shared" si="22"/>
        <v>1.824817518248175E-2</v>
      </c>
    </row>
    <row r="151" spans="1:11" x14ac:dyDescent="0.3">
      <c r="A151" s="173"/>
      <c r="B151" s="4">
        <v>143</v>
      </c>
      <c r="C151" s="8" t="s">
        <v>469</v>
      </c>
      <c r="D151" s="8">
        <v>93</v>
      </c>
      <c r="E151" s="8">
        <v>60</v>
      </c>
      <c r="F151" s="8">
        <v>0</v>
      </c>
      <c r="G151" s="8">
        <v>66</v>
      </c>
      <c r="H151" s="8">
        <v>0</v>
      </c>
      <c r="I151" s="8">
        <v>0</v>
      </c>
      <c r="J151" s="14">
        <f t="shared" si="21"/>
        <v>0.64516129032258063</v>
      </c>
      <c r="K151" s="14">
        <f t="shared" si="22"/>
        <v>0</v>
      </c>
    </row>
    <row r="152" spans="1:11" x14ac:dyDescent="0.3">
      <c r="A152" s="173"/>
      <c r="B152" s="4">
        <v>144</v>
      </c>
      <c r="C152" s="8" t="s">
        <v>470</v>
      </c>
      <c r="D152" s="8">
        <v>217</v>
      </c>
      <c r="E152" s="8">
        <v>170</v>
      </c>
      <c r="F152" s="8">
        <v>2</v>
      </c>
      <c r="G152" s="8">
        <v>462</v>
      </c>
      <c r="H152" s="8">
        <v>11</v>
      </c>
      <c r="I152" s="8">
        <v>0</v>
      </c>
      <c r="J152" s="14">
        <f t="shared" si="21"/>
        <v>0.79262672811059909</v>
      </c>
      <c r="K152" s="14">
        <f t="shared" si="22"/>
        <v>2.3809523809523808E-2</v>
      </c>
    </row>
    <row r="153" spans="1:11" x14ac:dyDescent="0.3">
      <c r="A153" s="173"/>
      <c r="B153" s="4">
        <v>145</v>
      </c>
      <c r="C153" s="8" t="s">
        <v>471</v>
      </c>
      <c r="D153" s="8">
        <v>30</v>
      </c>
      <c r="E153" s="8">
        <v>2</v>
      </c>
      <c r="F153" s="8">
        <v>0</v>
      </c>
      <c r="G153" s="8">
        <v>23</v>
      </c>
      <c r="H153" s="8">
        <v>0</v>
      </c>
      <c r="I153" s="8">
        <v>0</v>
      </c>
      <c r="J153" s="14">
        <f t="shared" si="21"/>
        <v>6.6666666666666666E-2</v>
      </c>
      <c r="K153" s="14">
        <f t="shared" si="22"/>
        <v>0</v>
      </c>
    </row>
    <row r="154" spans="1:11" x14ac:dyDescent="0.3">
      <c r="A154" s="173"/>
      <c r="B154" s="4">
        <v>146</v>
      </c>
      <c r="C154" s="8" t="s">
        <v>474</v>
      </c>
      <c r="D154" s="8">
        <v>17</v>
      </c>
      <c r="E154" s="8">
        <v>0</v>
      </c>
      <c r="F154" s="8">
        <v>0</v>
      </c>
      <c r="G154" s="8">
        <v>197</v>
      </c>
      <c r="H154" s="8">
        <v>0</v>
      </c>
      <c r="I154" s="8">
        <v>0</v>
      </c>
      <c r="J154" s="14">
        <f t="shared" si="21"/>
        <v>0</v>
      </c>
      <c r="K154" s="14">
        <f t="shared" si="22"/>
        <v>0</v>
      </c>
    </row>
    <row r="155" spans="1:11" x14ac:dyDescent="0.3">
      <c r="A155" s="173"/>
      <c r="B155" s="4">
        <v>147</v>
      </c>
      <c r="C155" s="8" t="s">
        <v>475</v>
      </c>
      <c r="D155" s="8">
        <v>268</v>
      </c>
      <c r="E155" s="8">
        <v>262</v>
      </c>
      <c r="F155" s="8">
        <v>0</v>
      </c>
      <c r="G155" s="8">
        <v>255</v>
      </c>
      <c r="H155" s="8">
        <v>0</v>
      </c>
      <c r="I155" s="8">
        <v>0</v>
      </c>
      <c r="J155" s="14">
        <f t="shared" si="21"/>
        <v>0.97761194029850751</v>
      </c>
      <c r="K155" s="14">
        <f t="shared" si="22"/>
        <v>0</v>
      </c>
    </row>
    <row r="156" spans="1:11" x14ac:dyDescent="0.3">
      <c r="A156" s="173"/>
      <c r="B156" s="4">
        <v>148</v>
      </c>
      <c r="C156" s="8" t="s">
        <v>476</v>
      </c>
      <c r="D156" s="8">
        <v>260</v>
      </c>
      <c r="E156" s="8">
        <v>150</v>
      </c>
      <c r="F156" s="8">
        <v>100</v>
      </c>
      <c r="G156" s="8">
        <v>54</v>
      </c>
      <c r="H156" s="8">
        <v>0</v>
      </c>
      <c r="I156" s="8">
        <v>0</v>
      </c>
      <c r="J156" s="14">
        <f t="shared" si="21"/>
        <v>0.96153846153846156</v>
      </c>
      <c r="K156" s="14">
        <f t="shared" si="22"/>
        <v>0</v>
      </c>
    </row>
    <row r="157" spans="1:11" x14ac:dyDescent="0.3">
      <c r="A157" s="173"/>
      <c r="B157" s="4">
        <v>149</v>
      </c>
      <c r="C157" s="8" t="s">
        <v>477</v>
      </c>
      <c r="D157" s="8">
        <v>1262</v>
      </c>
      <c r="E157" s="8">
        <v>609</v>
      </c>
      <c r="F157" s="8">
        <v>78</v>
      </c>
      <c r="G157" s="8">
        <v>774</v>
      </c>
      <c r="H157" s="8">
        <v>0</v>
      </c>
      <c r="I157" s="8">
        <v>0</v>
      </c>
      <c r="J157" s="14">
        <f t="shared" si="21"/>
        <v>0.54437400950871628</v>
      </c>
      <c r="K157" s="14">
        <f t="shared" si="22"/>
        <v>0</v>
      </c>
    </row>
    <row r="158" spans="1:11" x14ac:dyDescent="0.3">
      <c r="A158" s="173"/>
      <c r="B158" s="4">
        <v>150</v>
      </c>
      <c r="C158" s="8" t="s">
        <v>478</v>
      </c>
      <c r="D158" s="8">
        <v>12</v>
      </c>
      <c r="E158" s="8">
        <v>10</v>
      </c>
      <c r="F158" s="8">
        <v>2</v>
      </c>
      <c r="G158" s="8">
        <v>39</v>
      </c>
      <c r="H158" s="8">
        <v>0</v>
      </c>
      <c r="I158" s="8">
        <v>0</v>
      </c>
      <c r="J158" s="14">
        <f t="shared" si="21"/>
        <v>1</v>
      </c>
      <c r="K158" s="14">
        <f t="shared" si="22"/>
        <v>0</v>
      </c>
    </row>
    <row r="159" spans="1:11" x14ac:dyDescent="0.3">
      <c r="A159" s="173"/>
      <c r="B159" s="4">
        <v>151</v>
      </c>
      <c r="C159" s="8" t="s">
        <v>479</v>
      </c>
      <c r="D159" s="8">
        <v>19</v>
      </c>
      <c r="E159" s="8">
        <v>0</v>
      </c>
      <c r="F159" s="8">
        <v>0</v>
      </c>
      <c r="G159" s="8">
        <v>122</v>
      </c>
      <c r="H159" s="8">
        <v>0</v>
      </c>
      <c r="I159" s="8">
        <v>0</v>
      </c>
      <c r="J159" s="14">
        <f t="shared" si="21"/>
        <v>0</v>
      </c>
      <c r="K159" s="14">
        <f t="shared" si="22"/>
        <v>0</v>
      </c>
    </row>
    <row r="160" spans="1:11" x14ac:dyDescent="0.3">
      <c r="A160" s="173"/>
      <c r="B160" s="4">
        <v>152</v>
      </c>
      <c r="C160" s="8" t="s">
        <v>480</v>
      </c>
      <c r="D160" s="8">
        <v>259</v>
      </c>
      <c r="E160" s="8">
        <v>190</v>
      </c>
      <c r="F160" s="8">
        <v>0</v>
      </c>
      <c r="G160" s="8">
        <v>638</v>
      </c>
      <c r="H160" s="8">
        <v>10</v>
      </c>
      <c r="I160" s="8">
        <v>0</v>
      </c>
      <c r="J160" s="14">
        <f t="shared" si="21"/>
        <v>0.73359073359073357</v>
      </c>
      <c r="K160" s="14">
        <f t="shared" si="22"/>
        <v>1.5673981191222569E-2</v>
      </c>
    </row>
    <row r="161" spans="1:11" x14ac:dyDescent="0.3">
      <c r="A161" s="173"/>
      <c r="B161" s="4">
        <v>153</v>
      </c>
      <c r="C161" s="8" t="s">
        <v>481</v>
      </c>
      <c r="D161" s="8">
        <v>48</v>
      </c>
      <c r="E161" s="8">
        <v>26</v>
      </c>
      <c r="F161" s="8">
        <v>10</v>
      </c>
      <c r="G161" s="8">
        <v>212</v>
      </c>
      <c r="H161" s="8">
        <v>141</v>
      </c>
      <c r="I161" s="8">
        <v>0</v>
      </c>
      <c r="J161" s="14">
        <f t="shared" si="21"/>
        <v>0.75</v>
      </c>
      <c r="K161" s="14">
        <f t="shared" si="22"/>
        <v>0.66509433962264153</v>
      </c>
    </row>
    <row r="162" spans="1:11" x14ac:dyDescent="0.3">
      <c r="A162" s="173"/>
      <c r="B162" s="4">
        <v>154</v>
      </c>
      <c r="C162" s="8" t="s">
        <v>482</v>
      </c>
      <c r="D162" s="8">
        <v>195</v>
      </c>
      <c r="E162" s="8">
        <v>167</v>
      </c>
      <c r="F162" s="8">
        <v>0</v>
      </c>
      <c r="G162" s="8">
        <v>168</v>
      </c>
      <c r="H162" s="8">
        <v>6</v>
      </c>
      <c r="I162" s="8">
        <v>0</v>
      </c>
      <c r="J162" s="14">
        <f t="shared" ref="J162:J225" si="23">(E162+F162)/D162</f>
        <v>0.85641025641025637</v>
      </c>
      <c r="K162" s="14">
        <f t="shared" ref="K162:K225" si="24">(H162+I162)/G162</f>
        <v>3.5714285714285712E-2</v>
      </c>
    </row>
    <row r="163" spans="1:11" x14ac:dyDescent="0.3">
      <c r="A163" s="173"/>
      <c r="B163" s="4">
        <v>155</v>
      </c>
      <c r="C163" s="8" t="s">
        <v>483</v>
      </c>
      <c r="D163" s="8">
        <v>77</v>
      </c>
      <c r="E163" s="8">
        <v>63</v>
      </c>
      <c r="F163" s="8">
        <v>0</v>
      </c>
      <c r="G163" s="8">
        <v>128</v>
      </c>
      <c r="H163" s="8">
        <v>5</v>
      </c>
      <c r="I163" s="8">
        <v>0</v>
      </c>
      <c r="J163" s="14">
        <f t="shared" si="23"/>
        <v>0.81818181818181823</v>
      </c>
      <c r="K163" s="14">
        <f t="shared" si="24"/>
        <v>3.90625E-2</v>
      </c>
    </row>
    <row r="164" spans="1:11" x14ac:dyDescent="0.3">
      <c r="A164" s="173"/>
      <c r="B164" s="4">
        <v>156</v>
      </c>
      <c r="C164" s="8" t="s">
        <v>485</v>
      </c>
      <c r="D164" s="8">
        <v>309</v>
      </c>
      <c r="E164" s="8">
        <v>119</v>
      </c>
      <c r="F164" s="8">
        <v>0</v>
      </c>
      <c r="G164" s="8">
        <v>85</v>
      </c>
      <c r="H164" s="8">
        <v>0</v>
      </c>
      <c r="I164" s="8">
        <v>0</v>
      </c>
      <c r="J164" s="14">
        <f t="shared" si="23"/>
        <v>0.38511326860841422</v>
      </c>
      <c r="K164" s="14">
        <f t="shared" si="24"/>
        <v>0</v>
      </c>
    </row>
    <row r="165" spans="1:11" x14ac:dyDescent="0.3">
      <c r="A165" s="173"/>
      <c r="B165" s="4">
        <v>157</v>
      </c>
      <c r="C165" s="8" t="s">
        <v>487</v>
      </c>
      <c r="D165" s="8">
        <v>509</v>
      </c>
      <c r="E165" s="8">
        <v>433</v>
      </c>
      <c r="F165" s="8">
        <v>0</v>
      </c>
      <c r="G165" s="8">
        <v>783</v>
      </c>
      <c r="H165" s="8">
        <v>208</v>
      </c>
      <c r="I165" s="8">
        <v>3</v>
      </c>
      <c r="J165" s="14">
        <f t="shared" si="23"/>
        <v>0.85068762278978394</v>
      </c>
      <c r="K165" s="14">
        <f t="shared" si="24"/>
        <v>0.26947637292464877</v>
      </c>
    </row>
    <row r="166" spans="1:11" x14ac:dyDescent="0.3">
      <c r="A166" s="173"/>
      <c r="B166" s="4">
        <v>158</v>
      </c>
      <c r="C166" s="8" t="s">
        <v>746</v>
      </c>
      <c r="D166" s="8">
        <v>0</v>
      </c>
      <c r="E166" s="8">
        <v>0</v>
      </c>
      <c r="F166" s="8">
        <v>0</v>
      </c>
      <c r="G166" s="8">
        <v>1</v>
      </c>
      <c r="H166" s="8">
        <v>0</v>
      </c>
      <c r="I166" s="8">
        <v>0</v>
      </c>
      <c r="J166" s="14">
        <v>0</v>
      </c>
      <c r="K166" s="14">
        <f t="shared" si="24"/>
        <v>0</v>
      </c>
    </row>
    <row r="167" spans="1:11" x14ac:dyDescent="0.3">
      <c r="A167" s="173"/>
      <c r="B167" s="4">
        <v>159</v>
      </c>
      <c r="C167" s="8" t="s">
        <v>489</v>
      </c>
      <c r="D167" s="8">
        <v>65</v>
      </c>
      <c r="E167" s="8">
        <v>36</v>
      </c>
      <c r="F167" s="8">
        <v>0</v>
      </c>
      <c r="G167" s="8">
        <v>55</v>
      </c>
      <c r="H167" s="8">
        <v>0</v>
      </c>
      <c r="I167" s="8">
        <v>0</v>
      </c>
      <c r="J167" s="14">
        <f t="shared" si="23"/>
        <v>0.55384615384615388</v>
      </c>
      <c r="K167" s="14">
        <f t="shared" si="24"/>
        <v>0</v>
      </c>
    </row>
    <row r="168" spans="1:11" x14ac:dyDescent="0.3">
      <c r="A168" s="173"/>
      <c r="B168" s="4">
        <v>160</v>
      </c>
      <c r="C168" s="8" t="s">
        <v>747</v>
      </c>
      <c r="D168" s="8">
        <v>6</v>
      </c>
      <c r="E168" s="8">
        <v>6</v>
      </c>
      <c r="F168" s="8">
        <v>0</v>
      </c>
      <c r="G168" s="8">
        <v>15</v>
      </c>
      <c r="H168" s="8">
        <v>0</v>
      </c>
      <c r="I168" s="8">
        <v>0</v>
      </c>
      <c r="J168" s="14">
        <f t="shared" si="23"/>
        <v>1</v>
      </c>
      <c r="K168" s="14">
        <f t="shared" si="24"/>
        <v>0</v>
      </c>
    </row>
    <row r="169" spans="1:11" x14ac:dyDescent="0.3">
      <c r="A169" s="173"/>
      <c r="B169" s="4">
        <v>161</v>
      </c>
      <c r="C169" s="8" t="s">
        <v>490</v>
      </c>
      <c r="D169" s="8">
        <v>57</v>
      </c>
      <c r="E169" s="8">
        <v>36</v>
      </c>
      <c r="F169" s="8">
        <v>0</v>
      </c>
      <c r="G169" s="8">
        <v>53</v>
      </c>
      <c r="H169" s="8">
        <v>0</v>
      </c>
      <c r="I169" s="8">
        <v>0</v>
      </c>
      <c r="J169" s="14">
        <f t="shared" si="23"/>
        <v>0.63157894736842102</v>
      </c>
      <c r="K169" s="14">
        <f t="shared" si="24"/>
        <v>0</v>
      </c>
    </row>
    <row r="170" spans="1:11" x14ac:dyDescent="0.3">
      <c r="A170" s="173"/>
      <c r="B170" s="4">
        <v>162</v>
      </c>
      <c r="C170" s="8" t="s">
        <v>492</v>
      </c>
      <c r="D170" s="8">
        <v>37</v>
      </c>
      <c r="E170" s="8">
        <v>34</v>
      </c>
      <c r="F170" s="8">
        <v>0</v>
      </c>
      <c r="G170" s="8">
        <v>40</v>
      </c>
      <c r="H170" s="8">
        <v>0</v>
      </c>
      <c r="I170" s="8">
        <v>0</v>
      </c>
      <c r="J170" s="14">
        <f t="shared" si="23"/>
        <v>0.91891891891891897</v>
      </c>
      <c r="K170" s="14">
        <f t="shared" si="24"/>
        <v>0</v>
      </c>
    </row>
    <row r="171" spans="1:11" x14ac:dyDescent="0.3">
      <c r="A171" s="173"/>
      <c r="B171" s="4">
        <v>163</v>
      </c>
      <c r="C171" s="8" t="s">
        <v>493</v>
      </c>
      <c r="D171" s="8">
        <v>101</v>
      </c>
      <c r="E171" s="8">
        <v>20</v>
      </c>
      <c r="F171" s="8">
        <v>0</v>
      </c>
      <c r="G171" s="8">
        <v>152</v>
      </c>
      <c r="H171" s="8">
        <v>0</v>
      </c>
      <c r="I171" s="8">
        <v>0</v>
      </c>
      <c r="J171" s="14">
        <f t="shared" si="23"/>
        <v>0.19801980198019803</v>
      </c>
      <c r="K171" s="14">
        <f t="shared" si="24"/>
        <v>0</v>
      </c>
    </row>
    <row r="172" spans="1:11" x14ac:dyDescent="0.3">
      <c r="A172" s="173"/>
      <c r="B172" s="4">
        <v>164</v>
      </c>
      <c r="C172" s="8" t="s">
        <v>494</v>
      </c>
      <c r="D172" s="8">
        <v>3</v>
      </c>
      <c r="E172" s="8">
        <v>2</v>
      </c>
      <c r="F172" s="8">
        <v>0</v>
      </c>
      <c r="G172" s="8">
        <v>36</v>
      </c>
      <c r="H172" s="8">
        <v>0</v>
      </c>
      <c r="I172" s="8">
        <v>0</v>
      </c>
      <c r="J172" s="14">
        <f t="shared" si="23"/>
        <v>0.66666666666666663</v>
      </c>
      <c r="K172" s="14">
        <f t="shared" si="24"/>
        <v>0</v>
      </c>
    </row>
    <row r="173" spans="1:11" x14ac:dyDescent="0.3">
      <c r="A173" s="173"/>
      <c r="B173" s="4">
        <v>165</v>
      </c>
      <c r="C173" s="8" t="s">
        <v>496</v>
      </c>
      <c r="D173" s="8">
        <v>108</v>
      </c>
      <c r="E173" s="8">
        <v>103</v>
      </c>
      <c r="F173" s="8">
        <v>0</v>
      </c>
      <c r="G173" s="8">
        <v>137</v>
      </c>
      <c r="H173" s="8">
        <v>0</v>
      </c>
      <c r="I173" s="8">
        <v>0</v>
      </c>
      <c r="J173" s="14">
        <f t="shared" si="23"/>
        <v>0.95370370370370372</v>
      </c>
      <c r="K173" s="14">
        <f t="shared" si="24"/>
        <v>0</v>
      </c>
    </row>
    <row r="174" spans="1:11" x14ac:dyDescent="0.3">
      <c r="A174" s="173"/>
      <c r="B174" s="4">
        <v>166</v>
      </c>
      <c r="C174" s="8" t="s">
        <v>499</v>
      </c>
      <c r="D174" s="8">
        <v>21</v>
      </c>
      <c r="E174" s="8">
        <v>12</v>
      </c>
      <c r="F174" s="8">
        <v>1</v>
      </c>
      <c r="G174" s="8">
        <v>103</v>
      </c>
      <c r="H174" s="8">
        <v>0</v>
      </c>
      <c r="I174" s="8">
        <v>0</v>
      </c>
      <c r="J174" s="14">
        <f t="shared" si="23"/>
        <v>0.61904761904761907</v>
      </c>
      <c r="K174" s="14">
        <f t="shared" si="24"/>
        <v>0</v>
      </c>
    </row>
    <row r="175" spans="1:11" x14ac:dyDescent="0.3">
      <c r="A175" s="173"/>
      <c r="B175" s="4">
        <v>167</v>
      </c>
      <c r="C175" s="8" t="s">
        <v>500</v>
      </c>
      <c r="D175" s="8">
        <v>122</v>
      </c>
      <c r="E175" s="8">
        <v>84</v>
      </c>
      <c r="F175" s="8">
        <v>0</v>
      </c>
      <c r="G175" s="8">
        <v>229</v>
      </c>
      <c r="H175" s="8">
        <v>0</v>
      </c>
      <c r="I175" s="8">
        <v>0</v>
      </c>
      <c r="J175" s="14">
        <f t="shared" si="23"/>
        <v>0.68852459016393441</v>
      </c>
      <c r="K175" s="14">
        <f t="shared" si="24"/>
        <v>0</v>
      </c>
    </row>
    <row r="176" spans="1:11" x14ac:dyDescent="0.3">
      <c r="A176" s="173"/>
      <c r="B176" s="4">
        <v>168</v>
      </c>
      <c r="C176" s="8" t="s">
        <v>501</v>
      </c>
      <c r="D176" s="8">
        <v>3</v>
      </c>
      <c r="E176" s="8">
        <v>0</v>
      </c>
      <c r="F176" s="8">
        <v>0</v>
      </c>
      <c r="G176" s="8">
        <v>41</v>
      </c>
      <c r="H176" s="8">
        <v>0</v>
      </c>
      <c r="I176" s="8">
        <v>0</v>
      </c>
      <c r="J176" s="14">
        <f t="shared" si="23"/>
        <v>0</v>
      </c>
      <c r="K176" s="14">
        <f t="shared" si="24"/>
        <v>0</v>
      </c>
    </row>
    <row r="177" spans="1:11" x14ac:dyDescent="0.3">
      <c r="A177" s="173"/>
      <c r="B177" s="4">
        <v>169</v>
      </c>
      <c r="C177" s="8" t="s">
        <v>502</v>
      </c>
      <c r="D177" s="8">
        <v>113</v>
      </c>
      <c r="E177" s="8">
        <v>4</v>
      </c>
      <c r="F177" s="8">
        <v>0</v>
      </c>
      <c r="G177" s="8">
        <v>86</v>
      </c>
      <c r="H177" s="8">
        <v>0</v>
      </c>
      <c r="I177" s="8">
        <v>0</v>
      </c>
      <c r="J177" s="14">
        <f t="shared" si="23"/>
        <v>3.5398230088495575E-2</v>
      </c>
      <c r="K177" s="14">
        <f t="shared" si="24"/>
        <v>0</v>
      </c>
    </row>
    <row r="178" spans="1:11" x14ac:dyDescent="0.3">
      <c r="A178" s="173"/>
      <c r="B178" s="4">
        <v>170</v>
      </c>
      <c r="C178" s="8" t="s">
        <v>504</v>
      </c>
      <c r="D178" s="8">
        <v>23</v>
      </c>
      <c r="E178" s="8">
        <v>0</v>
      </c>
      <c r="F178" s="8">
        <v>0</v>
      </c>
      <c r="G178" s="8">
        <v>42</v>
      </c>
      <c r="H178" s="8">
        <v>1</v>
      </c>
      <c r="I178" s="8">
        <v>0</v>
      </c>
      <c r="J178" s="14">
        <f t="shared" si="23"/>
        <v>0</v>
      </c>
      <c r="K178" s="14">
        <f t="shared" si="24"/>
        <v>2.3809523809523808E-2</v>
      </c>
    </row>
    <row r="179" spans="1:11" x14ac:dyDescent="0.3">
      <c r="A179" s="173"/>
      <c r="B179" s="4">
        <v>171</v>
      </c>
      <c r="C179" s="8" t="s">
        <v>506</v>
      </c>
      <c r="D179" s="8">
        <v>98</v>
      </c>
      <c r="E179" s="8">
        <v>98</v>
      </c>
      <c r="F179" s="8">
        <v>0</v>
      </c>
      <c r="G179" s="8">
        <v>29</v>
      </c>
      <c r="H179" s="8">
        <v>0</v>
      </c>
      <c r="I179" s="8">
        <v>0</v>
      </c>
      <c r="J179" s="14">
        <f t="shared" si="23"/>
        <v>1</v>
      </c>
      <c r="K179" s="14">
        <f t="shared" si="24"/>
        <v>0</v>
      </c>
    </row>
    <row r="180" spans="1:11" x14ac:dyDescent="0.3">
      <c r="A180" s="173"/>
      <c r="B180" s="4">
        <v>172</v>
      </c>
      <c r="C180" s="8" t="s">
        <v>507</v>
      </c>
      <c r="D180" s="8">
        <v>127</v>
      </c>
      <c r="E180" s="8">
        <v>41</v>
      </c>
      <c r="F180" s="8">
        <v>0</v>
      </c>
      <c r="G180" s="8">
        <v>53</v>
      </c>
      <c r="H180" s="8">
        <v>0</v>
      </c>
      <c r="I180" s="8">
        <v>0</v>
      </c>
      <c r="J180" s="14">
        <f t="shared" si="23"/>
        <v>0.32283464566929132</v>
      </c>
      <c r="K180" s="14">
        <f t="shared" si="24"/>
        <v>0</v>
      </c>
    </row>
    <row r="181" spans="1:11" x14ac:dyDescent="0.3">
      <c r="A181" s="173"/>
      <c r="B181" s="4">
        <v>173</v>
      </c>
      <c r="C181" s="8" t="s">
        <v>509</v>
      </c>
      <c r="D181" s="8">
        <v>761</v>
      </c>
      <c r="E181" s="8">
        <v>485</v>
      </c>
      <c r="F181" s="8">
        <v>0</v>
      </c>
      <c r="G181" s="8">
        <v>451</v>
      </c>
      <c r="H181" s="8">
        <v>0</v>
      </c>
      <c r="I181" s="8">
        <v>0</v>
      </c>
      <c r="J181" s="14">
        <f t="shared" si="23"/>
        <v>0.63731931668856767</v>
      </c>
      <c r="K181" s="14">
        <f t="shared" si="24"/>
        <v>0</v>
      </c>
    </row>
    <row r="182" spans="1:11" x14ac:dyDescent="0.3">
      <c r="A182" s="173"/>
      <c r="B182" s="4">
        <v>174</v>
      </c>
      <c r="C182" s="8" t="s">
        <v>510</v>
      </c>
      <c r="D182" s="8">
        <v>104</v>
      </c>
      <c r="E182" s="8">
        <v>99</v>
      </c>
      <c r="F182" s="8">
        <v>0</v>
      </c>
      <c r="G182" s="8">
        <v>281</v>
      </c>
      <c r="H182" s="8">
        <v>0</v>
      </c>
      <c r="I182" s="8">
        <v>0</v>
      </c>
      <c r="J182" s="14">
        <f t="shared" si="23"/>
        <v>0.95192307692307687</v>
      </c>
      <c r="K182" s="14">
        <f t="shared" si="24"/>
        <v>0</v>
      </c>
    </row>
    <row r="183" spans="1:11" x14ac:dyDescent="0.3">
      <c r="A183" s="173"/>
      <c r="B183" s="4">
        <v>175</v>
      </c>
      <c r="C183" s="8" t="s">
        <v>512</v>
      </c>
      <c r="D183" s="8">
        <v>122</v>
      </c>
      <c r="E183" s="8">
        <v>0</v>
      </c>
      <c r="F183" s="8">
        <v>0</v>
      </c>
      <c r="G183" s="8">
        <v>184</v>
      </c>
      <c r="H183" s="8">
        <v>0</v>
      </c>
      <c r="I183" s="8">
        <v>0</v>
      </c>
      <c r="J183" s="14">
        <f t="shared" si="23"/>
        <v>0</v>
      </c>
      <c r="K183" s="14">
        <f t="shared" si="24"/>
        <v>0</v>
      </c>
    </row>
    <row r="184" spans="1:11" x14ac:dyDescent="0.3">
      <c r="A184" s="173"/>
      <c r="B184" s="4">
        <v>176</v>
      </c>
      <c r="C184" s="8" t="s">
        <v>513</v>
      </c>
      <c r="D184" s="8">
        <v>153</v>
      </c>
      <c r="E184" s="8">
        <v>127</v>
      </c>
      <c r="F184" s="8">
        <v>0</v>
      </c>
      <c r="G184" s="8">
        <v>216</v>
      </c>
      <c r="H184" s="8">
        <v>7</v>
      </c>
      <c r="I184" s="8">
        <v>0</v>
      </c>
      <c r="J184" s="14">
        <f t="shared" si="23"/>
        <v>0.83006535947712423</v>
      </c>
      <c r="K184" s="14">
        <f t="shared" si="24"/>
        <v>3.2407407407407406E-2</v>
      </c>
    </row>
    <row r="185" spans="1:11" x14ac:dyDescent="0.3">
      <c r="A185" s="173"/>
      <c r="B185" s="4">
        <v>177</v>
      </c>
      <c r="C185" s="8" t="s">
        <v>514</v>
      </c>
      <c r="D185" s="8">
        <v>56</v>
      </c>
      <c r="E185" s="8">
        <v>0</v>
      </c>
      <c r="F185" s="8">
        <v>0</v>
      </c>
      <c r="G185" s="8">
        <v>165</v>
      </c>
      <c r="H185" s="8">
        <v>0</v>
      </c>
      <c r="I185" s="8">
        <v>0</v>
      </c>
      <c r="J185" s="14">
        <f t="shared" si="23"/>
        <v>0</v>
      </c>
      <c r="K185" s="14">
        <f t="shared" si="24"/>
        <v>0</v>
      </c>
    </row>
    <row r="186" spans="1:11" x14ac:dyDescent="0.3">
      <c r="A186" s="173"/>
      <c r="B186" s="4">
        <v>178</v>
      </c>
      <c r="C186" s="8" t="s">
        <v>516</v>
      </c>
      <c r="D186" s="8">
        <v>551</v>
      </c>
      <c r="E186" s="8">
        <v>363</v>
      </c>
      <c r="F186" s="8">
        <v>1</v>
      </c>
      <c r="G186" s="8">
        <v>344</v>
      </c>
      <c r="H186" s="8">
        <v>9</v>
      </c>
      <c r="I186" s="8">
        <v>0</v>
      </c>
      <c r="J186" s="14">
        <f t="shared" si="23"/>
        <v>0.66061705989110708</v>
      </c>
      <c r="K186" s="14">
        <f t="shared" si="24"/>
        <v>2.616279069767442E-2</v>
      </c>
    </row>
    <row r="187" spans="1:11" x14ac:dyDescent="0.3">
      <c r="A187" s="173"/>
      <c r="B187" s="4">
        <v>179</v>
      </c>
      <c r="C187" s="8" t="s">
        <v>517</v>
      </c>
      <c r="D187" s="8">
        <v>727</v>
      </c>
      <c r="E187" s="8">
        <v>530</v>
      </c>
      <c r="F187" s="8">
        <v>4</v>
      </c>
      <c r="G187" s="8">
        <v>852</v>
      </c>
      <c r="H187" s="8">
        <v>0</v>
      </c>
      <c r="I187" s="8">
        <v>0</v>
      </c>
      <c r="J187" s="14">
        <f t="shared" si="23"/>
        <v>0.734525447042641</v>
      </c>
      <c r="K187" s="14">
        <f t="shared" si="24"/>
        <v>0</v>
      </c>
    </row>
    <row r="188" spans="1:11" x14ac:dyDescent="0.3">
      <c r="A188" s="173"/>
      <c r="B188" s="4">
        <v>180</v>
      </c>
      <c r="C188" s="8" t="s">
        <v>518</v>
      </c>
      <c r="D188" s="8">
        <v>259</v>
      </c>
      <c r="E188" s="8">
        <v>190</v>
      </c>
      <c r="F188" s="8">
        <v>0</v>
      </c>
      <c r="G188" s="8">
        <v>158</v>
      </c>
      <c r="H188" s="8">
        <v>0</v>
      </c>
      <c r="I188" s="8">
        <v>0</v>
      </c>
      <c r="J188" s="14">
        <f t="shared" si="23"/>
        <v>0.73359073359073357</v>
      </c>
      <c r="K188" s="14">
        <f t="shared" si="24"/>
        <v>0</v>
      </c>
    </row>
    <row r="189" spans="1:11" x14ac:dyDescent="0.3">
      <c r="A189" s="173"/>
      <c r="B189" s="4">
        <v>181</v>
      </c>
      <c r="C189" s="8" t="s">
        <v>519</v>
      </c>
      <c r="D189" s="8">
        <v>122</v>
      </c>
      <c r="E189" s="8">
        <v>50</v>
      </c>
      <c r="F189" s="8">
        <v>20</v>
      </c>
      <c r="G189" s="8">
        <v>160</v>
      </c>
      <c r="H189" s="8">
        <v>0</v>
      </c>
      <c r="I189" s="8">
        <v>0</v>
      </c>
      <c r="J189" s="14">
        <f t="shared" si="23"/>
        <v>0.57377049180327866</v>
      </c>
      <c r="K189" s="14">
        <f t="shared" si="24"/>
        <v>0</v>
      </c>
    </row>
    <row r="190" spans="1:11" x14ac:dyDescent="0.3">
      <c r="A190" s="173"/>
      <c r="B190" s="4">
        <v>182</v>
      </c>
      <c r="C190" s="8" t="s">
        <v>520</v>
      </c>
      <c r="D190" s="8">
        <v>940</v>
      </c>
      <c r="E190" s="8">
        <v>122</v>
      </c>
      <c r="F190" s="8">
        <v>0</v>
      </c>
      <c r="G190" s="8">
        <v>373</v>
      </c>
      <c r="H190" s="8">
        <v>0</v>
      </c>
      <c r="I190" s="8">
        <v>0</v>
      </c>
      <c r="J190" s="14">
        <f t="shared" si="23"/>
        <v>0.12978723404255318</v>
      </c>
      <c r="K190" s="14">
        <f t="shared" si="24"/>
        <v>0</v>
      </c>
    </row>
    <row r="191" spans="1:11" x14ac:dyDescent="0.3">
      <c r="A191" s="173"/>
      <c r="B191" s="4">
        <v>183</v>
      </c>
      <c r="C191" s="8" t="s">
        <v>748</v>
      </c>
      <c r="D191" s="8">
        <v>21</v>
      </c>
      <c r="E191" s="8">
        <v>1</v>
      </c>
      <c r="F191" s="8">
        <v>20</v>
      </c>
      <c r="G191" s="8">
        <v>8</v>
      </c>
      <c r="H191" s="8">
        <v>0</v>
      </c>
      <c r="I191" s="8">
        <v>0</v>
      </c>
      <c r="J191" s="14">
        <f t="shared" si="23"/>
        <v>1</v>
      </c>
      <c r="K191" s="14">
        <f t="shared" si="24"/>
        <v>0</v>
      </c>
    </row>
    <row r="192" spans="1:11" x14ac:dyDescent="0.3">
      <c r="A192" s="173"/>
      <c r="B192" s="4">
        <v>184</v>
      </c>
      <c r="C192" s="8" t="s">
        <v>521</v>
      </c>
      <c r="D192" s="8">
        <v>67</v>
      </c>
      <c r="E192" s="8">
        <v>63</v>
      </c>
      <c r="F192" s="8">
        <v>0</v>
      </c>
      <c r="G192" s="8">
        <v>197</v>
      </c>
      <c r="H192" s="8">
        <v>0</v>
      </c>
      <c r="I192" s="8">
        <v>0</v>
      </c>
      <c r="J192" s="14">
        <f t="shared" si="23"/>
        <v>0.94029850746268662</v>
      </c>
      <c r="K192" s="14">
        <f t="shared" si="24"/>
        <v>0</v>
      </c>
    </row>
    <row r="193" spans="1:11" x14ac:dyDescent="0.3">
      <c r="A193" s="173"/>
      <c r="B193" s="4">
        <v>185</v>
      </c>
      <c r="C193" s="8" t="s">
        <v>522</v>
      </c>
      <c r="D193" s="8">
        <v>442</v>
      </c>
      <c r="E193" s="8">
        <v>404</v>
      </c>
      <c r="F193" s="8">
        <v>0</v>
      </c>
      <c r="G193" s="8">
        <v>291</v>
      </c>
      <c r="H193" s="8">
        <v>0</v>
      </c>
      <c r="I193" s="8">
        <v>0</v>
      </c>
      <c r="J193" s="14">
        <f t="shared" si="23"/>
        <v>0.91402714932126694</v>
      </c>
      <c r="K193" s="14">
        <f t="shared" si="24"/>
        <v>0</v>
      </c>
    </row>
    <row r="194" spans="1:11" x14ac:dyDescent="0.3">
      <c r="A194" s="173"/>
      <c r="B194" s="4">
        <v>186</v>
      </c>
      <c r="C194" s="8" t="s">
        <v>524</v>
      </c>
      <c r="D194" s="8">
        <v>271</v>
      </c>
      <c r="E194" s="8">
        <v>263</v>
      </c>
      <c r="F194" s="8">
        <v>0</v>
      </c>
      <c r="G194" s="8">
        <v>154</v>
      </c>
      <c r="H194" s="8">
        <v>0</v>
      </c>
      <c r="I194" s="8">
        <v>0</v>
      </c>
      <c r="J194" s="14">
        <f t="shared" si="23"/>
        <v>0.97047970479704793</v>
      </c>
      <c r="K194" s="14">
        <f t="shared" si="24"/>
        <v>0</v>
      </c>
    </row>
    <row r="195" spans="1:11" x14ac:dyDescent="0.3">
      <c r="A195" s="173"/>
      <c r="B195" s="4">
        <v>187</v>
      </c>
      <c r="C195" s="8" t="s">
        <v>525</v>
      </c>
      <c r="D195" s="8">
        <v>272</v>
      </c>
      <c r="E195" s="8">
        <v>243</v>
      </c>
      <c r="F195" s="8">
        <v>0</v>
      </c>
      <c r="G195" s="8">
        <v>272</v>
      </c>
      <c r="H195" s="8">
        <v>0</v>
      </c>
      <c r="I195" s="8">
        <v>0</v>
      </c>
      <c r="J195" s="14">
        <f t="shared" si="23"/>
        <v>0.89338235294117652</v>
      </c>
      <c r="K195" s="14">
        <f t="shared" si="24"/>
        <v>0</v>
      </c>
    </row>
    <row r="196" spans="1:11" x14ac:dyDescent="0.3">
      <c r="A196" s="173"/>
      <c r="B196" s="4">
        <v>188</v>
      </c>
      <c r="C196" s="8" t="s">
        <v>526</v>
      </c>
      <c r="D196" s="8">
        <v>519</v>
      </c>
      <c r="E196" s="8">
        <v>338</v>
      </c>
      <c r="F196" s="8">
        <v>0</v>
      </c>
      <c r="G196" s="8">
        <v>430</v>
      </c>
      <c r="H196" s="8">
        <v>13</v>
      </c>
      <c r="I196" s="8">
        <v>0</v>
      </c>
      <c r="J196" s="14">
        <f t="shared" si="23"/>
        <v>0.65125240847784205</v>
      </c>
      <c r="K196" s="14">
        <f t="shared" si="24"/>
        <v>3.0232558139534883E-2</v>
      </c>
    </row>
    <row r="197" spans="1:11" x14ac:dyDescent="0.3">
      <c r="A197" s="173"/>
      <c r="B197" s="4">
        <v>189</v>
      </c>
      <c r="C197" s="8" t="s">
        <v>529</v>
      </c>
      <c r="D197" s="8">
        <v>182</v>
      </c>
      <c r="E197" s="8">
        <v>156</v>
      </c>
      <c r="F197" s="8">
        <v>0</v>
      </c>
      <c r="G197" s="8">
        <v>187</v>
      </c>
      <c r="H197" s="8">
        <v>2</v>
      </c>
      <c r="I197" s="8">
        <v>0</v>
      </c>
      <c r="J197" s="14">
        <f t="shared" si="23"/>
        <v>0.8571428571428571</v>
      </c>
      <c r="K197" s="14">
        <f t="shared" si="24"/>
        <v>1.06951871657754E-2</v>
      </c>
    </row>
    <row r="198" spans="1:11" x14ac:dyDescent="0.3">
      <c r="A198" s="173"/>
      <c r="B198" s="4">
        <v>190</v>
      </c>
      <c r="C198" s="8" t="s">
        <v>749</v>
      </c>
      <c r="D198" s="8">
        <v>25</v>
      </c>
      <c r="E198" s="8">
        <v>5</v>
      </c>
      <c r="F198" s="8">
        <v>0</v>
      </c>
      <c r="G198" s="8">
        <v>31</v>
      </c>
      <c r="H198" s="8">
        <v>0</v>
      </c>
      <c r="I198" s="8">
        <v>0</v>
      </c>
      <c r="J198" s="14">
        <f t="shared" si="23"/>
        <v>0.2</v>
      </c>
      <c r="K198" s="14">
        <f t="shared" si="24"/>
        <v>0</v>
      </c>
    </row>
    <row r="199" spans="1:11" x14ac:dyDescent="0.3">
      <c r="A199" s="173"/>
      <c r="B199" s="4">
        <v>191</v>
      </c>
      <c r="C199" s="8" t="s">
        <v>533</v>
      </c>
      <c r="D199" s="8">
        <v>262</v>
      </c>
      <c r="E199" s="8">
        <v>0</v>
      </c>
      <c r="F199" s="8">
        <v>0</v>
      </c>
      <c r="G199" s="8">
        <v>101</v>
      </c>
      <c r="H199" s="8">
        <v>0</v>
      </c>
      <c r="I199" s="8">
        <v>0</v>
      </c>
      <c r="J199" s="14">
        <f t="shared" si="23"/>
        <v>0</v>
      </c>
      <c r="K199" s="14">
        <f t="shared" si="24"/>
        <v>0</v>
      </c>
    </row>
    <row r="200" spans="1:11" x14ac:dyDescent="0.3">
      <c r="A200" s="173"/>
      <c r="B200" s="4">
        <v>192</v>
      </c>
      <c r="C200" s="8" t="s">
        <v>534</v>
      </c>
      <c r="D200" s="8">
        <v>4</v>
      </c>
      <c r="E200" s="8">
        <v>3</v>
      </c>
      <c r="F200" s="8">
        <v>0</v>
      </c>
      <c r="G200" s="8">
        <v>10</v>
      </c>
      <c r="H200" s="8">
        <v>0</v>
      </c>
      <c r="I200" s="8">
        <v>0</v>
      </c>
      <c r="J200" s="14">
        <f t="shared" si="23"/>
        <v>0.75</v>
      </c>
      <c r="K200" s="14">
        <f t="shared" si="24"/>
        <v>0</v>
      </c>
    </row>
    <row r="201" spans="1:11" x14ac:dyDescent="0.3">
      <c r="A201" s="173"/>
      <c r="B201" s="4">
        <v>193</v>
      </c>
      <c r="C201" s="8" t="s">
        <v>536</v>
      </c>
      <c r="D201" s="8">
        <v>193</v>
      </c>
      <c r="E201" s="8">
        <v>142</v>
      </c>
      <c r="F201" s="8">
        <v>32</v>
      </c>
      <c r="G201" s="8">
        <v>226</v>
      </c>
      <c r="H201" s="8">
        <v>0</v>
      </c>
      <c r="I201" s="8">
        <v>0</v>
      </c>
      <c r="J201" s="14">
        <f t="shared" si="23"/>
        <v>0.9015544041450777</v>
      </c>
      <c r="K201" s="14">
        <f t="shared" si="24"/>
        <v>0</v>
      </c>
    </row>
    <row r="202" spans="1:11" x14ac:dyDescent="0.3">
      <c r="A202" s="173"/>
      <c r="B202" s="4">
        <v>194</v>
      </c>
      <c r="C202" s="8" t="s">
        <v>539</v>
      </c>
      <c r="D202" s="8">
        <v>178</v>
      </c>
      <c r="E202" s="8">
        <v>110</v>
      </c>
      <c r="F202" s="8">
        <v>0</v>
      </c>
      <c r="G202" s="8">
        <v>278</v>
      </c>
      <c r="H202" s="8">
        <v>9</v>
      </c>
      <c r="I202" s="8">
        <v>0</v>
      </c>
      <c r="J202" s="14">
        <f t="shared" si="23"/>
        <v>0.6179775280898876</v>
      </c>
      <c r="K202" s="14">
        <f t="shared" si="24"/>
        <v>3.237410071942446E-2</v>
      </c>
    </row>
    <row r="203" spans="1:11" x14ac:dyDescent="0.3">
      <c r="A203" s="173"/>
      <c r="B203" s="4">
        <v>195</v>
      </c>
      <c r="C203" s="8" t="s">
        <v>540</v>
      </c>
      <c r="D203" s="8">
        <v>219</v>
      </c>
      <c r="E203" s="8">
        <v>106</v>
      </c>
      <c r="F203" s="8">
        <v>0</v>
      </c>
      <c r="G203" s="8">
        <v>401</v>
      </c>
      <c r="H203" s="8">
        <v>1</v>
      </c>
      <c r="I203" s="8">
        <v>0</v>
      </c>
      <c r="J203" s="14">
        <f t="shared" si="23"/>
        <v>0.48401826484018262</v>
      </c>
      <c r="K203" s="14">
        <f t="shared" si="24"/>
        <v>2.4937655860349127E-3</v>
      </c>
    </row>
    <row r="204" spans="1:11" x14ac:dyDescent="0.3">
      <c r="A204" s="173"/>
      <c r="B204" s="4">
        <v>196</v>
      </c>
      <c r="C204" s="8" t="s">
        <v>541</v>
      </c>
      <c r="D204" s="8">
        <v>87</v>
      </c>
      <c r="E204" s="8">
        <v>84</v>
      </c>
      <c r="F204" s="8">
        <v>0</v>
      </c>
      <c r="G204" s="8">
        <v>108</v>
      </c>
      <c r="H204" s="8">
        <v>1</v>
      </c>
      <c r="I204" s="8">
        <v>0</v>
      </c>
      <c r="J204" s="14">
        <f t="shared" si="23"/>
        <v>0.96551724137931039</v>
      </c>
      <c r="K204" s="14">
        <f t="shared" si="24"/>
        <v>9.2592592592592587E-3</v>
      </c>
    </row>
    <row r="205" spans="1:11" x14ac:dyDescent="0.3">
      <c r="A205" s="173"/>
      <c r="B205" s="4">
        <v>197</v>
      </c>
      <c r="C205" s="8" t="s">
        <v>542</v>
      </c>
      <c r="D205" s="8">
        <v>257</v>
      </c>
      <c r="E205" s="8">
        <v>212</v>
      </c>
      <c r="F205" s="8">
        <v>0</v>
      </c>
      <c r="G205" s="8">
        <v>411</v>
      </c>
      <c r="H205" s="8">
        <v>8</v>
      </c>
      <c r="I205" s="8">
        <v>0</v>
      </c>
      <c r="J205" s="14">
        <f t="shared" si="23"/>
        <v>0.82490272373540852</v>
      </c>
      <c r="K205" s="14">
        <f t="shared" si="24"/>
        <v>1.9464720194647202E-2</v>
      </c>
    </row>
    <row r="206" spans="1:11" x14ac:dyDescent="0.3">
      <c r="A206" s="173"/>
      <c r="B206" s="4">
        <v>198</v>
      </c>
      <c r="C206" s="8" t="s">
        <v>543</v>
      </c>
      <c r="D206" s="8">
        <v>171</v>
      </c>
      <c r="E206" s="8">
        <v>156</v>
      </c>
      <c r="F206" s="8">
        <v>0</v>
      </c>
      <c r="G206" s="8">
        <v>215</v>
      </c>
      <c r="H206" s="8">
        <v>0</v>
      </c>
      <c r="I206" s="8">
        <v>0</v>
      </c>
      <c r="J206" s="14">
        <f t="shared" si="23"/>
        <v>0.91228070175438591</v>
      </c>
      <c r="K206" s="14">
        <f t="shared" si="24"/>
        <v>0</v>
      </c>
    </row>
    <row r="207" spans="1:11" x14ac:dyDescent="0.3">
      <c r="A207" s="173"/>
      <c r="B207" s="4">
        <v>199</v>
      </c>
      <c r="C207" s="8" t="s">
        <v>544</v>
      </c>
      <c r="D207" s="8">
        <v>84</v>
      </c>
      <c r="E207" s="8">
        <v>0</v>
      </c>
      <c r="F207" s="8">
        <v>0</v>
      </c>
      <c r="G207" s="8">
        <v>436</v>
      </c>
      <c r="H207" s="8">
        <v>0</v>
      </c>
      <c r="I207" s="8">
        <v>0</v>
      </c>
      <c r="J207" s="14">
        <f t="shared" si="23"/>
        <v>0</v>
      </c>
      <c r="K207" s="14">
        <f t="shared" si="24"/>
        <v>0</v>
      </c>
    </row>
    <row r="208" spans="1:11" x14ac:dyDescent="0.3">
      <c r="A208" s="173"/>
      <c r="B208" s="4">
        <v>200</v>
      </c>
      <c r="C208" s="8" t="s">
        <v>546</v>
      </c>
      <c r="D208" s="8">
        <v>4</v>
      </c>
      <c r="E208" s="8">
        <v>1</v>
      </c>
      <c r="F208" s="8">
        <v>0</v>
      </c>
      <c r="G208" s="8">
        <v>67</v>
      </c>
      <c r="H208" s="8">
        <v>0</v>
      </c>
      <c r="I208" s="8">
        <v>0</v>
      </c>
      <c r="J208" s="14">
        <f t="shared" si="23"/>
        <v>0.25</v>
      </c>
      <c r="K208" s="14">
        <f t="shared" si="24"/>
        <v>0</v>
      </c>
    </row>
    <row r="209" spans="1:11" x14ac:dyDescent="0.3">
      <c r="A209" s="173"/>
      <c r="B209" s="4">
        <v>201</v>
      </c>
      <c r="C209" s="8" t="s">
        <v>750</v>
      </c>
      <c r="D209" s="8">
        <v>17</v>
      </c>
      <c r="E209" s="8">
        <v>0</v>
      </c>
      <c r="F209" s="8">
        <v>0</v>
      </c>
      <c r="G209" s="8">
        <v>37</v>
      </c>
      <c r="H209" s="8">
        <v>0</v>
      </c>
      <c r="I209" s="8">
        <v>0</v>
      </c>
      <c r="J209" s="14">
        <f t="shared" si="23"/>
        <v>0</v>
      </c>
      <c r="K209" s="14">
        <f t="shared" si="24"/>
        <v>0</v>
      </c>
    </row>
    <row r="210" spans="1:11" x14ac:dyDescent="0.3">
      <c r="A210" s="173"/>
      <c r="B210" s="4">
        <v>202</v>
      </c>
      <c r="C210" s="8" t="s">
        <v>549</v>
      </c>
      <c r="D210" s="8">
        <v>173</v>
      </c>
      <c r="E210" s="8">
        <v>160</v>
      </c>
      <c r="F210" s="8">
        <v>0</v>
      </c>
      <c r="G210" s="8">
        <v>65</v>
      </c>
      <c r="H210" s="8">
        <v>0</v>
      </c>
      <c r="I210" s="8">
        <v>0</v>
      </c>
      <c r="J210" s="14">
        <f t="shared" si="23"/>
        <v>0.92485549132947975</v>
      </c>
      <c r="K210" s="14">
        <f t="shared" si="24"/>
        <v>0</v>
      </c>
    </row>
    <row r="211" spans="1:11" x14ac:dyDescent="0.3">
      <c r="A211" s="173"/>
      <c r="B211" s="4">
        <v>203</v>
      </c>
      <c r="C211" s="8" t="s">
        <v>550</v>
      </c>
      <c r="D211" s="8">
        <v>23</v>
      </c>
      <c r="E211" s="8">
        <v>12</v>
      </c>
      <c r="F211" s="8">
        <v>5</v>
      </c>
      <c r="G211" s="8">
        <v>66</v>
      </c>
      <c r="H211" s="8">
        <v>1</v>
      </c>
      <c r="I211" s="8">
        <v>0</v>
      </c>
      <c r="J211" s="14">
        <f t="shared" si="23"/>
        <v>0.73913043478260865</v>
      </c>
      <c r="K211" s="14">
        <f t="shared" si="24"/>
        <v>1.5151515151515152E-2</v>
      </c>
    </row>
    <row r="212" spans="1:11" x14ac:dyDescent="0.3">
      <c r="A212" s="173"/>
      <c r="B212" s="4">
        <v>204</v>
      </c>
      <c r="C212" s="8" t="s">
        <v>553</v>
      </c>
      <c r="D212" s="8">
        <v>194</v>
      </c>
      <c r="E212" s="8">
        <v>76</v>
      </c>
      <c r="F212" s="8">
        <v>20</v>
      </c>
      <c r="G212" s="8">
        <v>155</v>
      </c>
      <c r="H212" s="8">
        <v>6</v>
      </c>
      <c r="I212" s="8">
        <v>0</v>
      </c>
      <c r="J212" s="14">
        <f t="shared" si="23"/>
        <v>0.49484536082474229</v>
      </c>
      <c r="K212" s="14">
        <f t="shared" si="24"/>
        <v>3.870967741935484E-2</v>
      </c>
    </row>
    <row r="213" spans="1:11" x14ac:dyDescent="0.3">
      <c r="A213" s="173"/>
      <c r="B213" s="4">
        <v>205</v>
      </c>
      <c r="C213" s="8" t="s">
        <v>554</v>
      </c>
      <c r="D213" s="8">
        <v>23</v>
      </c>
      <c r="E213" s="8">
        <v>18</v>
      </c>
      <c r="F213" s="8">
        <v>0</v>
      </c>
      <c r="G213" s="8">
        <v>196</v>
      </c>
      <c r="H213" s="8">
        <v>0</v>
      </c>
      <c r="I213" s="8">
        <v>0</v>
      </c>
      <c r="J213" s="14">
        <f t="shared" si="23"/>
        <v>0.78260869565217395</v>
      </c>
      <c r="K213" s="14">
        <f t="shared" si="24"/>
        <v>0</v>
      </c>
    </row>
    <row r="214" spans="1:11" x14ac:dyDescent="0.3">
      <c r="A214" s="173"/>
      <c r="B214" s="4">
        <v>206</v>
      </c>
      <c r="C214" s="8" t="s">
        <v>555</v>
      </c>
      <c r="D214" s="8">
        <v>156</v>
      </c>
      <c r="E214" s="8">
        <v>154</v>
      </c>
      <c r="F214" s="8">
        <v>0</v>
      </c>
      <c r="G214" s="8">
        <v>367</v>
      </c>
      <c r="H214" s="8">
        <v>0</v>
      </c>
      <c r="I214" s="8">
        <v>0</v>
      </c>
      <c r="J214" s="14">
        <f t="shared" si="23"/>
        <v>0.98717948717948723</v>
      </c>
      <c r="K214" s="14">
        <f t="shared" si="24"/>
        <v>0</v>
      </c>
    </row>
    <row r="215" spans="1:11" x14ac:dyDescent="0.3">
      <c r="A215" s="173"/>
      <c r="B215" s="4">
        <v>207</v>
      </c>
      <c r="C215" s="8" t="s">
        <v>556</v>
      </c>
      <c r="D215" s="8">
        <v>642</v>
      </c>
      <c r="E215" s="8">
        <v>448</v>
      </c>
      <c r="F215" s="8">
        <v>24</v>
      </c>
      <c r="G215" s="8">
        <v>678</v>
      </c>
      <c r="H215" s="8">
        <v>0</v>
      </c>
      <c r="I215" s="8">
        <v>0</v>
      </c>
      <c r="J215" s="14">
        <f t="shared" si="23"/>
        <v>0.73520249221183798</v>
      </c>
      <c r="K215" s="14">
        <f t="shared" si="24"/>
        <v>0</v>
      </c>
    </row>
    <row r="216" spans="1:11" x14ac:dyDescent="0.3">
      <c r="A216" s="173"/>
      <c r="B216" s="4">
        <v>208</v>
      </c>
      <c r="C216" s="8" t="s">
        <v>557</v>
      </c>
      <c r="D216" s="8">
        <v>151</v>
      </c>
      <c r="E216" s="8">
        <v>30</v>
      </c>
      <c r="F216" s="8">
        <v>33</v>
      </c>
      <c r="G216" s="8">
        <v>171</v>
      </c>
      <c r="H216" s="8">
        <v>0</v>
      </c>
      <c r="I216" s="8">
        <v>0</v>
      </c>
      <c r="J216" s="14">
        <f t="shared" si="23"/>
        <v>0.41721854304635764</v>
      </c>
      <c r="K216" s="14">
        <f t="shared" si="24"/>
        <v>0</v>
      </c>
    </row>
    <row r="217" spans="1:11" x14ac:dyDescent="0.3">
      <c r="A217" s="173"/>
      <c r="B217" s="4">
        <v>209</v>
      </c>
      <c r="C217" s="8" t="s">
        <v>558</v>
      </c>
      <c r="D217" s="8">
        <v>147</v>
      </c>
      <c r="E217" s="8">
        <v>33</v>
      </c>
      <c r="F217" s="8">
        <v>100</v>
      </c>
      <c r="G217" s="8">
        <v>218</v>
      </c>
      <c r="H217" s="8">
        <v>0</v>
      </c>
      <c r="I217" s="8">
        <v>0</v>
      </c>
      <c r="J217" s="14">
        <f t="shared" si="23"/>
        <v>0.90476190476190477</v>
      </c>
      <c r="K217" s="14">
        <f t="shared" si="24"/>
        <v>0</v>
      </c>
    </row>
    <row r="218" spans="1:11" x14ac:dyDescent="0.3">
      <c r="A218" s="173"/>
      <c r="B218" s="4">
        <v>210</v>
      </c>
      <c r="C218" s="8" t="s">
        <v>559</v>
      </c>
      <c r="D218" s="8">
        <v>42</v>
      </c>
      <c r="E218" s="8">
        <v>26</v>
      </c>
      <c r="F218" s="8">
        <v>0</v>
      </c>
      <c r="G218" s="8">
        <v>52</v>
      </c>
      <c r="H218" s="8">
        <v>8</v>
      </c>
      <c r="I218" s="8">
        <v>0</v>
      </c>
      <c r="J218" s="14">
        <f t="shared" si="23"/>
        <v>0.61904761904761907</v>
      </c>
      <c r="K218" s="14">
        <f t="shared" si="24"/>
        <v>0.15384615384615385</v>
      </c>
    </row>
    <row r="219" spans="1:11" x14ac:dyDescent="0.3">
      <c r="A219" s="173"/>
      <c r="B219" s="4">
        <v>211</v>
      </c>
      <c r="C219" s="8" t="s">
        <v>561</v>
      </c>
      <c r="D219" s="8">
        <v>0</v>
      </c>
      <c r="E219" s="8">
        <v>0</v>
      </c>
      <c r="F219" s="8">
        <v>0</v>
      </c>
      <c r="G219" s="8">
        <v>66</v>
      </c>
      <c r="H219" s="8">
        <v>0</v>
      </c>
      <c r="I219" s="8">
        <v>0</v>
      </c>
      <c r="J219" s="14">
        <v>0</v>
      </c>
      <c r="K219" s="14">
        <f t="shared" si="24"/>
        <v>0</v>
      </c>
    </row>
    <row r="220" spans="1:11" x14ac:dyDescent="0.3">
      <c r="A220" s="173"/>
      <c r="B220" s="4">
        <v>212</v>
      </c>
      <c r="C220" s="8" t="s">
        <v>562</v>
      </c>
      <c r="D220" s="8">
        <v>0</v>
      </c>
      <c r="E220" s="8">
        <v>0</v>
      </c>
      <c r="F220" s="8">
        <v>0</v>
      </c>
      <c r="G220" s="8">
        <v>68</v>
      </c>
      <c r="H220" s="8">
        <v>0</v>
      </c>
      <c r="I220" s="8">
        <v>0</v>
      </c>
      <c r="J220" s="14">
        <v>0</v>
      </c>
      <c r="K220" s="14">
        <f t="shared" si="24"/>
        <v>0</v>
      </c>
    </row>
    <row r="221" spans="1:11" x14ac:dyDescent="0.3">
      <c r="A221" s="173"/>
      <c r="B221" s="4">
        <v>213</v>
      </c>
      <c r="C221" s="8" t="s">
        <v>564</v>
      </c>
      <c r="D221" s="8">
        <v>55</v>
      </c>
      <c r="E221" s="8">
        <v>54</v>
      </c>
      <c r="F221" s="8">
        <v>0</v>
      </c>
      <c r="G221" s="8">
        <v>59</v>
      </c>
      <c r="H221" s="8">
        <v>0</v>
      </c>
      <c r="I221" s="8">
        <v>0</v>
      </c>
      <c r="J221" s="14">
        <f t="shared" si="23"/>
        <v>0.98181818181818181</v>
      </c>
      <c r="K221" s="14">
        <f t="shared" si="24"/>
        <v>0</v>
      </c>
    </row>
    <row r="222" spans="1:11" x14ac:dyDescent="0.3">
      <c r="A222" s="173"/>
      <c r="B222" s="4">
        <v>214</v>
      </c>
      <c r="C222" s="8" t="s">
        <v>565</v>
      </c>
      <c r="D222" s="8">
        <v>297</v>
      </c>
      <c r="E222" s="8">
        <v>60</v>
      </c>
      <c r="F222" s="8">
        <v>0</v>
      </c>
      <c r="G222" s="8">
        <v>1831</v>
      </c>
      <c r="H222" s="8">
        <v>0</v>
      </c>
      <c r="I222" s="8">
        <v>10</v>
      </c>
      <c r="J222" s="14">
        <f t="shared" si="23"/>
        <v>0.20202020202020202</v>
      </c>
      <c r="K222" s="14">
        <f t="shared" si="24"/>
        <v>5.4614964500273077E-3</v>
      </c>
    </row>
    <row r="223" spans="1:11" x14ac:dyDescent="0.3">
      <c r="A223" s="173"/>
      <c r="B223" s="4">
        <v>215</v>
      </c>
      <c r="C223" s="8" t="s">
        <v>566</v>
      </c>
      <c r="D223" s="8">
        <v>201</v>
      </c>
      <c r="E223" s="8">
        <v>34</v>
      </c>
      <c r="F223" s="8">
        <v>33</v>
      </c>
      <c r="G223" s="8">
        <v>242</v>
      </c>
      <c r="H223" s="8">
        <v>0</v>
      </c>
      <c r="I223" s="8">
        <v>0</v>
      </c>
      <c r="J223" s="14">
        <f t="shared" si="23"/>
        <v>0.33333333333333331</v>
      </c>
      <c r="K223" s="14">
        <f t="shared" si="24"/>
        <v>0</v>
      </c>
    </row>
    <row r="224" spans="1:11" x14ac:dyDescent="0.3">
      <c r="A224" s="173"/>
      <c r="B224" s="4">
        <v>216</v>
      </c>
      <c r="C224" s="8" t="s">
        <v>567</v>
      </c>
      <c r="D224" s="8">
        <v>354</v>
      </c>
      <c r="E224" s="8">
        <v>96</v>
      </c>
      <c r="F224" s="8">
        <v>126</v>
      </c>
      <c r="G224" s="8">
        <v>430</v>
      </c>
      <c r="H224" s="8">
        <v>0</v>
      </c>
      <c r="I224" s="8">
        <v>0</v>
      </c>
      <c r="J224" s="14">
        <f t="shared" si="23"/>
        <v>0.6271186440677966</v>
      </c>
      <c r="K224" s="14">
        <f t="shared" si="24"/>
        <v>0</v>
      </c>
    </row>
    <row r="225" spans="1:11" x14ac:dyDescent="0.3">
      <c r="A225" s="173"/>
      <c r="B225" s="4">
        <v>217</v>
      </c>
      <c r="C225" s="8" t="s">
        <v>568</v>
      </c>
      <c r="D225" s="8">
        <v>102</v>
      </c>
      <c r="E225" s="8">
        <v>70</v>
      </c>
      <c r="F225" s="8">
        <v>0</v>
      </c>
      <c r="G225" s="8">
        <v>180</v>
      </c>
      <c r="H225" s="8">
        <v>0</v>
      </c>
      <c r="I225" s="8">
        <v>0</v>
      </c>
      <c r="J225" s="14">
        <f t="shared" si="23"/>
        <v>0.68627450980392157</v>
      </c>
      <c r="K225" s="14">
        <f t="shared" si="24"/>
        <v>0</v>
      </c>
    </row>
    <row r="226" spans="1:11" x14ac:dyDescent="0.3">
      <c r="A226" s="173"/>
      <c r="B226" s="4">
        <v>218</v>
      </c>
      <c r="C226" s="8" t="s">
        <v>569</v>
      </c>
      <c r="D226" s="8">
        <v>113</v>
      </c>
      <c r="E226" s="8">
        <v>104</v>
      </c>
      <c r="F226" s="8">
        <v>0</v>
      </c>
      <c r="G226" s="8">
        <v>173</v>
      </c>
      <c r="H226" s="8">
        <v>0</v>
      </c>
      <c r="I226" s="8">
        <v>0</v>
      </c>
      <c r="J226" s="14">
        <f t="shared" ref="J226:J289" si="25">(E226+F226)/D226</f>
        <v>0.92035398230088494</v>
      </c>
      <c r="K226" s="14">
        <f t="shared" ref="K226:K289" si="26">(H226+I226)/G226</f>
        <v>0</v>
      </c>
    </row>
    <row r="227" spans="1:11" x14ac:dyDescent="0.3">
      <c r="A227" s="173"/>
      <c r="B227" s="4">
        <v>219</v>
      </c>
      <c r="C227" s="8" t="s">
        <v>570</v>
      </c>
      <c r="D227" s="8">
        <v>117</v>
      </c>
      <c r="E227" s="8">
        <v>78</v>
      </c>
      <c r="F227" s="8">
        <v>0</v>
      </c>
      <c r="G227" s="8">
        <v>64</v>
      </c>
      <c r="H227" s="8">
        <v>0</v>
      </c>
      <c r="I227" s="8">
        <v>0</v>
      </c>
      <c r="J227" s="14">
        <f t="shared" si="25"/>
        <v>0.66666666666666663</v>
      </c>
      <c r="K227" s="14">
        <f t="shared" si="26"/>
        <v>0</v>
      </c>
    </row>
    <row r="228" spans="1:11" x14ac:dyDescent="0.3">
      <c r="A228" s="173"/>
      <c r="B228" s="4">
        <v>220</v>
      </c>
      <c r="C228" s="8" t="s">
        <v>571</v>
      </c>
      <c r="D228" s="8">
        <v>372</v>
      </c>
      <c r="E228" s="8">
        <v>222</v>
      </c>
      <c r="F228" s="8">
        <v>0</v>
      </c>
      <c r="G228" s="8">
        <v>197</v>
      </c>
      <c r="H228" s="8">
        <v>10</v>
      </c>
      <c r="I228" s="8">
        <v>0</v>
      </c>
      <c r="J228" s="14">
        <f t="shared" si="25"/>
        <v>0.59677419354838712</v>
      </c>
      <c r="K228" s="14">
        <f t="shared" si="26"/>
        <v>5.0761421319796954E-2</v>
      </c>
    </row>
    <row r="229" spans="1:11" x14ac:dyDescent="0.3">
      <c r="A229" s="173"/>
      <c r="B229" s="4">
        <v>221</v>
      </c>
      <c r="C229" s="8" t="s">
        <v>572</v>
      </c>
      <c r="D229" s="8">
        <v>317</v>
      </c>
      <c r="E229" s="8">
        <v>65</v>
      </c>
      <c r="F229" s="8">
        <v>126</v>
      </c>
      <c r="G229" s="8">
        <v>297</v>
      </c>
      <c r="H229" s="8">
        <v>0</v>
      </c>
      <c r="I229" s="8">
        <v>0</v>
      </c>
      <c r="J229" s="14">
        <f t="shared" si="25"/>
        <v>0.60252365930599372</v>
      </c>
      <c r="K229" s="14">
        <f t="shared" si="26"/>
        <v>0</v>
      </c>
    </row>
    <row r="230" spans="1:11" x14ac:dyDescent="0.3">
      <c r="A230" s="173"/>
      <c r="B230" s="4">
        <v>222</v>
      </c>
      <c r="C230" s="8" t="s">
        <v>574</v>
      </c>
      <c r="D230" s="8">
        <v>96</v>
      </c>
      <c r="E230" s="8">
        <v>0</v>
      </c>
      <c r="F230" s="8">
        <v>0</v>
      </c>
      <c r="G230" s="8">
        <v>132</v>
      </c>
      <c r="H230" s="8">
        <v>20</v>
      </c>
      <c r="I230" s="8">
        <v>0</v>
      </c>
      <c r="J230" s="14">
        <f t="shared" si="25"/>
        <v>0</v>
      </c>
      <c r="K230" s="14">
        <f t="shared" si="26"/>
        <v>0.15151515151515152</v>
      </c>
    </row>
    <row r="231" spans="1:11" x14ac:dyDescent="0.3">
      <c r="A231" s="173"/>
      <c r="B231" s="4">
        <v>223</v>
      </c>
      <c r="C231" s="8" t="s">
        <v>577</v>
      </c>
      <c r="D231" s="8">
        <v>431</v>
      </c>
      <c r="E231" s="8">
        <v>80</v>
      </c>
      <c r="F231" s="8">
        <v>40</v>
      </c>
      <c r="G231" s="8">
        <v>248</v>
      </c>
      <c r="H231" s="8">
        <v>6</v>
      </c>
      <c r="I231" s="8">
        <v>0</v>
      </c>
      <c r="J231" s="14">
        <f t="shared" si="25"/>
        <v>0.27842227378190254</v>
      </c>
      <c r="K231" s="14">
        <f t="shared" si="26"/>
        <v>2.4193548387096774E-2</v>
      </c>
    </row>
    <row r="232" spans="1:11" x14ac:dyDescent="0.3">
      <c r="A232" s="173"/>
      <c r="B232" s="4">
        <v>224</v>
      </c>
      <c r="C232" s="8" t="s">
        <v>578</v>
      </c>
      <c r="D232" s="8">
        <v>116</v>
      </c>
      <c r="E232" s="8">
        <v>46</v>
      </c>
      <c r="F232" s="8">
        <v>30</v>
      </c>
      <c r="G232" s="8">
        <v>141</v>
      </c>
      <c r="H232" s="8">
        <v>0</v>
      </c>
      <c r="I232" s="8">
        <v>0</v>
      </c>
      <c r="J232" s="14">
        <f t="shared" si="25"/>
        <v>0.65517241379310343</v>
      </c>
      <c r="K232" s="14">
        <f t="shared" si="26"/>
        <v>0</v>
      </c>
    </row>
    <row r="233" spans="1:11" x14ac:dyDescent="0.3">
      <c r="A233" s="173"/>
      <c r="B233" s="4">
        <v>225</v>
      </c>
      <c r="C233" s="8" t="s">
        <v>579</v>
      </c>
      <c r="D233" s="8">
        <v>453</v>
      </c>
      <c r="E233" s="8">
        <v>375</v>
      </c>
      <c r="F233" s="8">
        <v>0</v>
      </c>
      <c r="G233" s="8">
        <v>288</v>
      </c>
      <c r="H233" s="8">
        <v>64</v>
      </c>
      <c r="I233" s="8">
        <v>0</v>
      </c>
      <c r="J233" s="14">
        <f t="shared" si="25"/>
        <v>0.82781456953642385</v>
      </c>
      <c r="K233" s="14">
        <f t="shared" si="26"/>
        <v>0.22222222222222221</v>
      </c>
    </row>
    <row r="234" spans="1:11" x14ac:dyDescent="0.3">
      <c r="A234" s="173"/>
      <c r="B234" s="4">
        <v>226</v>
      </c>
      <c r="C234" s="8" t="s">
        <v>580</v>
      </c>
      <c r="D234" s="8">
        <v>64</v>
      </c>
      <c r="E234" s="8">
        <v>45</v>
      </c>
      <c r="F234" s="8">
        <v>4</v>
      </c>
      <c r="G234" s="8">
        <v>281</v>
      </c>
      <c r="H234" s="8">
        <v>1</v>
      </c>
      <c r="I234" s="8">
        <v>0</v>
      </c>
      <c r="J234" s="14">
        <f t="shared" si="25"/>
        <v>0.765625</v>
      </c>
      <c r="K234" s="14">
        <f t="shared" si="26"/>
        <v>3.5587188612099642E-3</v>
      </c>
    </row>
    <row r="235" spans="1:11" x14ac:dyDescent="0.3">
      <c r="A235" s="173"/>
      <c r="B235" s="4">
        <v>227</v>
      </c>
      <c r="C235" s="8" t="s">
        <v>581</v>
      </c>
      <c r="D235" s="8">
        <v>233</v>
      </c>
      <c r="E235" s="8">
        <v>180</v>
      </c>
      <c r="F235" s="8">
        <v>21</v>
      </c>
      <c r="G235" s="8">
        <v>252</v>
      </c>
      <c r="H235" s="8">
        <v>58</v>
      </c>
      <c r="I235" s="8">
        <v>0</v>
      </c>
      <c r="J235" s="14">
        <f t="shared" si="25"/>
        <v>0.86266094420600858</v>
      </c>
      <c r="K235" s="14">
        <f t="shared" si="26"/>
        <v>0.23015873015873015</v>
      </c>
    </row>
    <row r="236" spans="1:11" x14ac:dyDescent="0.3">
      <c r="A236" s="173"/>
      <c r="B236" s="4">
        <v>228</v>
      </c>
      <c r="C236" s="8" t="s">
        <v>582</v>
      </c>
      <c r="D236" s="8">
        <v>9</v>
      </c>
      <c r="E236" s="8">
        <v>0</v>
      </c>
      <c r="F236" s="8">
        <v>0</v>
      </c>
      <c r="G236" s="8">
        <v>37</v>
      </c>
      <c r="H236" s="8">
        <v>0</v>
      </c>
      <c r="I236" s="8">
        <v>0</v>
      </c>
      <c r="J236" s="14">
        <f t="shared" si="25"/>
        <v>0</v>
      </c>
      <c r="K236" s="14">
        <f t="shared" si="26"/>
        <v>0</v>
      </c>
    </row>
    <row r="237" spans="1:11" x14ac:dyDescent="0.3">
      <c r="A237" s="173"/>
      <c r="B237" s="4">
        <v>229</v>
      </c>
      <c r="C237" s="8" t="s">
        <v>584</v>
      </c>
      <c r="D237" s="8">
        <v>112</v>
      </c>
      <c r="E237" s="8">
        <v>79</v>
      </c>
      <c r="F237" s="8">
        <v>20</v>
      </c>
      <c r="G237" s="8">
        <v>314</v>
      </c>
      <c r="H237" s="8">
        <v>0</v>
      </c>
      <c r="I237" s="8">
        <v>0</v>
      </c>
      <c r="J237" s="14">
        <f t="shared" si="25"/>
        <v>0.8839285714285714</v>
      </c>
      <c r="K237" s="14">
        <f t="shared" si="26"/>
        <v>0</v>
      </c>
    </row>
    <row r="238" spans="1:11" x14ac:dyDescent="0.3">
      <c r="A238" s="173"/>
      <c r="B238" s="4">
        <v>230</v>
      </c>
      <c r="C238" s="8" t="s">
        <v>587</v>
      </c>
      <c r="D238" s="8">
        <v>185</v>
      </c>
      <c r="E238" s="8">
        <v>152</v>
      </c>
      <c r="F238" s="8">
        <v>0</v>
      </c>
      <c r="G238" s="8">
        <v>155</v>
      </c>
      <c r="H238" s="8">
        <v>0</v>
      </c>
      <c r="I238" s="8">
        <v>0</v>
      </c>
      <c r="J238" s="14">
        <f t="shared" si="25"/>
        <v>0.82162162162162167</v>
      </c>
      <c r="K238" s="14">
        <f t="shared" si="26"/>
        <v>0</v>
      </c>
    </row>
    <row r="239" spans="1:11" x14ac:dyDescent="0.3">
      <c r="A239" s="173"/>
      <c r="B239" s="4">
        <v>231</v>
      </c>
      <c r="C239" s="8" t="s">
        <v>589</v>
      </c>
      <c r="D239" s="8">
        <v>462</v>
      </c>
      <c r="E239" s="8">
        <v>211</v>
      </c>
      <c r="F239" s="8">
        <v>0</v>
      </c>
      <c r="G239" s="8">
        <v>548</v>
      </c>
      <c r="H239" s="8">
        <v>5</v>
      </c>
      <c r="I239" s="8">
        <v>0</v>
      </c>
      <c r="J239" s="14">
        <f t="shared" si="25"/>
        <v>0.45670995670995673</v>
      </c>
      <c r="K239" s="14">
        <f t="shared" si="26"/>
        <v>9.1240875912408752E-3</v>
      </c>
    </row>
    <row r="240" spans="1:11" x14ac:dyDescent="0.3">
      <c r="A240" s="173"/>
      <c r="B240" s="4">
        <v>232</v>
      </c>
      <c r="C240" s="8" t="s">
        <v>590</v>
      </c>
      <c r="D240" s="8">
        <v>49</v>
      </c>
      <c r="E240" s="8">
        <v>0</v>
      </c>
      <c r="F240" s="8">
        <v>0</v>
      </c>
      <c r="G240" s="8">
        <v>168</v>
      </c>
      <c r="H240" s="8">
        <v>5</v>
      </c>
      <c r="I240" s="8">
        <v>0</v>
      </c>
      <c r="J240" s="14">
        <f t="shared" si="25"/>
        <v>0</v>
      </c>
      <c r="K240" s="14">
        <f t="shared" si="26"/>
        <v>2.976190476190476E-2</v>
      </c>
    </row>
    <row r="241" spans="1:11" x14ac:dyDescent="0.3">
      <c r="A241" s="173"/>
      <c r="B241" s="4">
        <v>233</v>
      </c>
      <c r="C241" s="8" t="s">
        <v>592</v>
      </c>
      <c r="D241" s="8">
        <v>281</v>
      </c>
      <c r="E241" s="8">
        <v>262</v>
      </c>
      <c r="F241" s="8">
        <v>0</v>
      </c>
      <c r="G241" s="8">
        <v>353</v>
      </c>
      <c r="H241" s="8">
        <v>4</v>
      </c>
      <c r="I241" s="8">
        <v>0</v>
      </c>
      <c r="J241" s="14">
        <f t="shared" si="25"/>
        <v>0.93238434163701067</v>
      </c>
      <c r="K241" s="14">
        <f t="shared" si="26"/>
        <v>1.1331444759206799E-2</v>
      </c>
    </row>
    <row r="242" spans="1:11" x14ac:dyDescent="0.3">
      <c r="A242" s="173"/>
      <c r="B242" s="4">
        <v>234</v>
      </c>
      <c r="C242" s="8" t="s">
        <v>593</v>
      </c>
      <c r="D242" s="8">
        <v>2</v>
      </c>
      <c r="E242" s="8">
        <v>2</v>
      </c>
      <c r="F242" s="8">
        <v>0</v>
      </c>
      <c r="G242" s="8">
        <v>14</v>
      </c>
      <c r="H242" s="8">
        <v>0</v>
      </c>
      <c r="I242" s="8">
        <v>0</v>
      </c>
      <c r="J242" s="14">
        <f t="shared" si="25"/>
        <v>1</v>
      </c>
      <c r="K242" s="14">
        <f t="shared" si="26"/>
        <v>0</v>
      </c>
    </row>
    <row r="243" spans="1:11" x14ac:dyDescent="0.3">
      <c r="A243" s="173"/>
      <c r="B243" s="4">
        <v>235</v>
      </c>
      <c r="C243" s="8" t="s">
        <v>594</v>
      </c>
      <c r="D243" s="8">
        <v>121</v>
      </c>
      <c r="E243" s="8">
        <v>74</v>
      </c>
      <c r="F243" s="8">
        <v>45</v>
      </c>
      <c r="G243" s="8">
        <v>54</v>
      </c>
      <c r="H243" s="8">
        <v>0</v>
      </c>
      <c r="I243" s="8">
        <v>0</v>
      </c>
      <c r="J243" s="14">
        <f t="shared" si="25"/>
        <v>0.98347107438016534</v>
      </c>
      <c r="K243" s="14">
        <f t="shared" si="26"/>
        <v>0</v>
      </c>
    </row>
    <row r="244" spans="1:11" x14ac:dyDescent="0.3">
      <c r="A244" s="173"/>
      <c r="B244" s="4">
        <v>236</v>
      </c>
      <c r="C244" s="8" t="s">
        <v>751</v>
      </c>
      <c r="D244" s="8">
        <v>203</v>
      </c>
      <c r="E244" s="8">
        <v>48</v>
      </c>
      <c r="F244" s="8">
        <v>111</v>
      </c>
      <c r="G244" s="8">
        <v>224</v>
      </c>
      <c r="H244" s="8">
        <v>10</v>
      </c>
      <c r="I244" s="8">
        <v>0</v>
      </c>
      <c r="J244" s="14">
        <f t="shared" si="25"/>
        <v>0.78325123152709364</v>
      </c>
      <c r="K244" s="14">
        <f t="shared" si="26"/>
        <v>4.4642857142857144E-2</v>
      </c>
    </row>
    <row r="245" spans="1:11" x14ac:dyDescent="0.3">
      <c r="A245" s="173"/>
      <c r="B245" s="4">
        <v>237</v>
      </c>
      <c r="C245" s="8" t="s">
        <v>595</v>
      </c>
      <c r="D245" s="8">
        <v>330</v>
      </c>
      <c r="E245" s="8">
        <v>292</v>
      </c>
      <c r="F245" s="8">
        <v>0</v>
      </c>
      <c r="G245" s="8">
        <v>441</v>
      </c>
      <c r="H245" s="8">
        <v>49</v>
      </c>
      <c r="I245" s="8">
        <v>0</v>
      </c>
      <c r="J245" s="14">
        <f t="shared" si="25"/>
        <v>0.88484848484848488</v>
      </c>
      <c r="K245" s="14">
        <f t="shared" si="26"/>
        <v>0.1111111111111111</v>
      </c>
    </row>
    <row r="246" spans="1:11" x14ac:dyDescent="0.3">
      <c r="A246" s="173"/>
      <c r="B246" s="4">
        <v>238</v>
      </c>
      <c r="C246" s="8" t="s">
        <v>596</v>
      </c>
      <c r="D246" s="8">
        <v>88</v>
      </c>
      <c r="E246" s="8">
        <v>86</v>
      </c>
      <c r="F246" s="8">
        <v>0</v>
      </c>
      <c r="G246" s="8">
        <v>109</v>
      </c>
      <c r="H246" s="8">
        <v>0</v>
      </c>
      <c r="I246" s="8">
        <v>0</v>
      </c>
      <c r="J246" s="14">
        <f t="shared" si="25"/>
        <v>0.97727272727272729</v>
      </c>
      <c r="K246" s="14">
        <f t="shared" si="26"/>
        <v>0</v>
      </c>
    </row>
    <row r="247" spans="1:11" x14ac:dyDescent="0.3">
      <c r="A247" s="173"/>
      <c r="B247" s="4">
        <v>239</v>
      </c>
      <c r="C247" s="8" t="s">
        <v>597</v>
      </c>
      <c r="D247" s="8">
        <v>142</v>
      </c>
      <c r="E247" s="8">
        <v>125</v>
      </c>
      <c r="F247" s="8">
        <v>0</v>
      </c>
      <c r="G247" s="8">
        <v>127</v>
      </c>
      <c r="H247" s="8">
        <v>0</v>
      </c>
      <c r="I247" s="8">
        <v>0</v>
      </c>
      <c r="J247" s="14">
        <f t="shared" si="25"/>
        <v>0.88028169014084512</v>
      </c>
      <c r="K247" s="14">
        <f t="shared" si="26"/>
        <v>0</v>
      </c>
    </row>
    <row r="248" spans="1:11" x14ac:dyDescent="0.3">
      <c r="A248" s="173"/>
      <c r="B248" s="4">
        <v>240</v>
      </c>
      <c r="C248" s="8" t="s">
        <v>598</v>
      </c>
      <c r="D248" s="8">
        <v>330</v>
      </c>
      <c r="E248" s="8">
        <v>260</v>
      </c>
      <c r="F248" s="8">
        <v>0</v>
      </c>
      <c r="G248" s="8">
        <v>280</v>
      </c>
      <c r="H248" s="8">
        <v>50</v>
      </c>
      <c r="I248" s="8">
        <v>0</v>
      </c>
      <c r="J248" s="14">
        <f t="shared" si="25"/>
        <v>0.78787878787878785</v>
      </c>
      <c r="K248" s="14">
        <f t="shared" si="26"/>
        <v>0.17857142857142858</v>
      </c>
    </row>
    <row r="249" spans="1:11" x14ac:dyDescent="0.3">
      <c r="A249" s="173"/>
      <c r="B249" s="4">
        <v>241</v>
      </c>
      <c r="C249" s="8" t="s">
        <v>600</v>
      </c>
      <c r="D249" s="8">
        <v>33</v>
      </c>
      <c r="E249" s="8">
        <v>28</v>
      </c>
      <c r="F249" s="8">
        <v>0</v>
      </c>
      <c r="G249" s="8">
        <v>124</v>
      </c>
      <c r="H249" s="8">
        <v>0</v>
      </c>
      <c r="I249" s="8">
        <v>0</v>
      </c>
      <c r="J249" s="14">
        <f t="shared" si="25"/>
        <v>0.84848484848484851</v>
      </c>
      <c r="K249" s="14">
        <f t="shared" si="26"/>
        <v>0</v>
      </c>
    </row>
    <row r="250" spans="1:11" x14ac:dyDescent="0.3">
      <c r="A250" s="173"/>
      <c r="B250" s="4">
        <v>242</v>
      </c>
      <c r="C250" s="8" t="s">
        <v>601</v>
      </c>
      <c r="D250" s="8">
        <v>68</v>
      </c>
      <c r="E250" s="8">
        <v>67</v>
      </c>
      <c r="F250" s="8">
        <v>0</v>
      </c>
      <c r="G250" s="8">
        <v>43</v>
      </c>
      <c r="H250" s="8">
        <v>0</v>
      </c>
      <c r="I250" s="8">
        <v>0</v>
      </c>
      <c r="J250" s="14">
        <f t="shared" si="25"/>
        <v>0.98529411764705888</v>
      </c>
      <c r="K250" s="14">
        <f t="shared" si="26"/>
        <v>0</v>
      </c>
    </row>
    <row r="251" spans="1:11" x14ac:dyDescent="0.3">
      <c r="A251" s="173"/>
      <c r="B251" s="4">
        <v>243</v>
      </c>
      <c r="C251" s="8" t="s">
        <v>602</v>
      </c>
      <c r="D251" s="8">
        <v>896</v>
      </c>
      <c r="E251" s="8">
        <v>884</v>
      </c>
      <c r="F251" s="8">
        <v>0</v>
      </c>
      <c r="G251" s="8">
        <v>198</v>
      </c>
      <c r="H251" s="8">
        <v>1</v>
      </c>
      <c r="I251" s="8">
        <v>0</v>
      </c>
      <c r="J251" s="14">
        <f t="shared" si="25"/>
        <v>0.9866071428571429</v>
      </c>
      <c r="K251" s="14">
        <f t="shared" si="26"/>
        <v>5.0505050505050509E-3</v>
      </c>
    </row>
    <row r="252" spans="1:11" x14ac:dyDescent="0.3">
      <c r="A252" s="173"/>
      <c r="B252" s="4">
        <v>244</v>
      </c>
      <c r="C252" s="8" t="s">
        <v>603</v>
      </c>
      <c r="D252" s="8">
        <v>1630</v>
      </c>
      <c r="E252" s="8">
        <v>406</v>
      </c>
      <c r="F252" s="8">
        <v>193</v>
      </c>
      <c r="G252" s="8">
        <v>6321</v>
      </c>
      <c r="H252" s="8">
        <v>220</v>
      </c>
      <c r="I252" s="8">
        <v>0</v>
      </c>
      <c r="J252" s="14">
        <f t="shared" si="25"/>
        <v>0.3674846625766871</v>
      </c>
      <c r="K252" s="14">
        <f t="shared" si="26"/>
        <v>3.4804619522227492E-2</v>
      </c>
    </row>
    <row r="253" spans="1:11" x14ac:dyDescent="0.3">
      <c r="A253" s="173"/>
      <c r="B253" s="4">
        <v>245</v>
      </c>
      <c r="C253" s="8" t="s">
        <v>604</v>
      </c>
      <c r="D253" s="8">
        <v>104</v>
      </c>
      <c r="E253" s="8">
        <v>80</v>
      </c>
      <c r="F253" s="8">
        <v>0</v>
      </c>
      <c r="G253" s="8">
        <v>335</v>
      </c>
      <c r="H253" s="8">
        <v>2</v>
      </c>
      <c r="I253" s="8">
        <v>0</v>
      </c>
      <c r="J253" s="14">
        <f t="shared" si="25"/>
        <v>0.76923076923076927</v>
      </c>
      <c r="K253" s="14">
        <f t="shared" si="26"/>
        <v>5.9701492537313433E-3</v>
      </c>
    </row>
    <row r="254" spans="1:11" x14ac:dyDescent="0.3">
      <c r="A254" s="173"/>
      <c r="B254" s="4">
        <v>246</v>
      </c>
      <c r="C254" s="8" t="s">
        <v>605</v>
      </c>
      <c r="D254" s="8">
        <v>228</v>
      </c>
      <c r="E254" s="8">
        <v>196</v>
      </c>
      <c r="F254" s="8">
        <v>0</v>
      </c>
      <c r="G254" s="8">
        <v>393</v>
      </c>
      <c r="H254" s="8">
        <v>0</v>
      </c>
      <c r="I254" s="8">
        <v>0</v>
      </c>
      <c r="J254" s="14">
        <f t="shared" si="25"/>
        <v>0.85964912280701755</v>
      </c>
      <c r="K254" s="14">
        <f t="shared" si="26"/>
        <v>0</v>
      </c>
    </row>
    <row r="255" spans="1:11" x14ac:dyDescent="0.3">
      <c r="A255" s="173"/>
      <c r="B255" s="4">
        <v>247</v>
      </c>
      <c r="C255" s="8" t="s">
        <v>606</v>
      </c>
      <c r="D255" s="8">
        <v>211</v>
      </c>
      <c r="E255" s="8">
        <v>157</v>
      </c>
      <c r="F255" s="8">
        <v>32</v>
      </c>
      <c r="G255" s="8">
        <v>311</v>
      </c>
      <c r="H255" s="8">
        <v>0</v>
      </c>
      <c r="I255" s="8">
        <v>0</v>
      </c>
      <c r="J255" s="14">
        <f t="shared" si="25"/>
        <v>0.89573459715639814</v>
      </c>
      <c r="K255" s="14">
        <f t="shared" si="26"/>
        <v>0</v>
      </c>
    </row>
    <row r="256" spans="1:11" x14ac:dyDescent="0.3">
      <c r="A256" s="173"/>
      <c r="B256" s="4">
        <v>248</v>
      </c>
      <c r="C256" s="8" t="s">
        <v>607</v>
      </c>
      <c r="D256" s="8">
        <v>31</v>
      </c>
      <c r="E256" s="8">
        <v>0</v>
      </c>
      <c r="F256" s="8">
        <v>0</v>
      </c>
      <c r="G256" s="8">
        <v>72</v>
      </c>
      <c r="H256" s="8">
        <v>5</v>
      </c>
      <c r="I256" s="8">
        <v>0</v>
      </c>
      <c r="J256" s="14">
        <f t="shared" si="25"/>
        <v>0</v>
      </c>
      <c r="K256" s="14">
        <f t="shared" si="26"/>
        <v>6.9444444444444448E-2</v>
      </c>
    </row>
    <row r="257" spans="1:11" x14ac:dyDescent="0.3">
      <c r="A257" s="173"/>
      <c r="B257" s="4">
        <v>249</v>
      </c>
      <c r="C257" s="8" t="s">
        <v>608</v>
      </c>
      <c r="D257" s="8">
        <v>290</v>
      </c>
      <c r="E257" s="8">
        <v>204</v>
      </c>
      <c r="F257" s="8">
        <v>60</v>
      </c>
      <c r="G257" s="8">
        <v>300</v>
      </c>
      <c r="H257" s="8">
        <v>1</v>
      </c>
      <c r="I257" s="8">
        <v>0</v>
      </c>
      <c r="J257" s="14">
        <f t="shared" si="25"/>
        <v>0.91034482758620694</v>
      </c>
      <c r="K257" s="14">
        <f t="shared" si="26"/>
        <v>3.3333333333333335E-3</v>
      </c>
    </row>
    <row r="258" spans="1:11" x14ac:dyDescent="0.3">
      <c r="A258" s="173"/>
      <c r="B258" s="4">
        <v>250</v>
      </c>
      <c r="C258" s="8" t="s">
        <v>610</v>
      </c>
      <c r="D258" s="8">
        <v>231</v>
      </c>
      <c r="E258" s="8">
        <v>90</v>
      </c>
      <c r="F258" s="8">
        <v>0</v>
      </c>
      <c r="G258" s="8">
        <v>205</v>
      </c>
      <c r="H258" s="8">
        <v>0</v>
      </c>
      <c r="I258" s="8">
        <v>0</v>
      </c>
      <c r="J258" s="14">
        <f t="shared" si="25"/>
        <v>0.38961038961038963</v>
      </c>
      <c r="K258" s="14">
        <f t="shared" si="26"/>
        <v>0</v>
      </c>
    </row>
    <row r="259" spans="1:11" x14ac:dyDescent="0.3">
      <c r="A259" s="173"/>
      <c r="B259" s="4">
        <v>251</v>
      </c>
      <c r="C259" s="8" t="s">
        <v>611</v>
      </c>
      <c r="D259" s="8">
        <v>90</v>
      </c>
      <c r="E259" s="8">
        <v>88</v>
      </c>
      <c r="F259" s="8">
        <v>0</v>
      </c>
      <c r="G259" s="8">
        <v>83</v>
      </c>
      <c r="H259" s="8">
        <v>0</v>
      </c>
      <c r="I259" s="8">
        <v>0</v>
      </c>
      <c r="J259" s="14">
        <f t="shared" si="25"/>
        <v>0.97777777777777775</v>
      </c>
      <c r="K259" s="14">
        <f t="shared" si="26"/>
        <v>0</v>
      </c>
    </row>
    <row r="260" spans="1:11" x14ac:dyDescent="0.3">
      <c r="A260" s="173"/>
      <c r="B260" s="4">
        <v>252</v>
      </c>
      <c r="C260" s="8" t="s">
        <v>612</v>
      </c>
      <c r="D260" s="8">
        <v>62</v>
      </c>
      <c r="E260" s="8">
        <v>23</v>
      </c>
      <c r="F260" s="8">
        <v>35</v>
      </c>
      <c r="G260" s="8">
        <v>447</v>
      </c>
      <c r="H260" s="8">
        <v>6</v>
      </c>
      <c r="I260" s="8">
        <v>0</v>
      </c>
      <c r="J260" s="14">
        <f t="shared" si="25"/>
        <v>0.93548387096774188</v>
      </c>
      <c r="K260" s="14">
        <f t="shared" si="26"/>
        <v>1.3422818791946308E-2</v>
      </c>
    </row>
    <row r="261" spans="1:11" x14ac:dyDescent="0.3">
      <c r="A261" s="173"/>
      <c r="B261" s="4">
        <v>253</v>
      </c>
      <c r="C261" s="8" t="s">
        <v>613</v>
      </c>
      <c r="D261" s="8">
        <v>50</v>
      </c>
      <c r="E261" s="8">
        <v>31</v>
      </c>
      <c r="F261" s="8">
        <v>0</v>
      </c>
      <c r="G261" s="8">
        <v>419</v>
      </c>
      <c r="H261" s="8">
        <v>0</v>
      </c>
      <c r="I261" s="8">
        <v>0</v>
      </c>
      <c r="J261" s="14">
        <f t="shared" si="25"/>
        <v>0.62</v>
      </c>
      <c r="K261" s="14">
        <f t="shared" si="26"/>
        <v>0</v>
      </c>
    </row>
    <row r="262" spans="1:11" x14ac:dyDescent="0.3">
      <c r="A262" s="173"/>
      <c r="B262" s="4">
        <v>254</v>
      </c>
      <c r="C262" s="8" t="s">
        <v>614</v>
      </c>
      <c r="D262" s="8">
        <v>1366</v>
      </c>
      <c r="E262" s="8">
        <v>1229</v>
      </c>
      <c r="F262" s="8">
        <v>0</v>
      </c>
      <c r="G262" s="8">
        <v>828</v>
      </c>
      <c r="H262" s="8">
        <v>0</v>
      </c>
      <c r="I262" s="8">
        <v>0</v>
      </c>
      <c r="J262" s="14">
        <f t="shared" si="25"/>
        <v>0.8997071742313324</v>
      </c>
      <c r="K262" s="14">
        <f t="shared" si="26"/>
        <v>0</v>
      </c>
    </row>
    <row r="263" spans="1:11" x14ac:dyDescent="0.3">
      <c r="A263" s="173"/>
      <c r="B263" s="4">
        <v>255</v>
      </c>
      <c r="C263" s="8" t="s">
        <v>615</v>
      </c>
      <c r="D263" s="8">
        <v>2</v>
      </c>
      <c r="E263" s="8">
        <v>0</v>
      </c>
      <c r="F263" s="8">
        <v>0</v>
      </c>
      <c r="G263" s="8">
        <v>85</v>
      </c>
      <c r="H263" s="8">
        <v>1</v>
      </c>
      <c r="I263" s="8">
        <v>0</v>
      </c>
      <c r="J263" s="14">
        <f t="shared" si="25"/>
        <v>0</v>
      </c>
      <c r="K263" s="14">
        <f t="shared" si="26"/>
        <v>1.1764705882352941E-2</v>
      </c>
    </row>
    <row r="264" spans="1:11" x14ac:dyDescent="0.3">
      <c r="A264" s="173"/>
      <c r="B264" s="4">
        <v>256</v>
      </c>
      <c r="C264" s="8" t="s">
        <v>616</v>
      </c>
      <c r="D264" s="8">
        <v>110</v>
      </c>
      <c r="E264" s="8">
        <v>30</v>
      </c>
      <c r="F264" s="8">
        <v>54</v>
      </c>
      <c r="G264" s="8">
        <v>354</v>
      </c>
      <c r="H264" s="8">
        <v>10</v>
      </c>
      <c r="I264" s="8">
        <v>0</v>
      </c>
      <c r="J264" s="14">
        <f t="shared" si="25"/>
        <v>0.76363636363636367</v>
      </c>
      <c r="K264" s="14">
        <f t="shared" si="26"/>
        <v>2.8248587570621469E-2</v>
      </c>
    </row>
    <row r="265" spans="1:11" x14ac:dyDescent="0.3">
      <c r="A265" s="173"/>
      <c r="B265" s="4">
        <v>257</v>
      </c>
      <c r="C265" s="8" t="s">
        <v>618</v>
      </c>
      <c r="D265" s="8">
        <v>273</v>
      </c>
      <c r="E265" s="8">
        <v>185</v>
      </c>
      <c r="F265" s="8">
        <v>6</v>
      </c>
      <c r="G265" s="8">
        <v>114</v>
      </c>
      <c r="H265" s="8">
        <v>0</v>
      </c>
      <c r="I265" s="8">
        <v>0</v>
      </c>
      <c r="J265" s="14">
        <f t="shared" si="25"/>
        <v>0.69963369963369959</v>
      </c>
      <c r="K265" s="14">
        <f t="shared" si="26"/>
        <v>0</v>
      </c>
    </row>
    <row r="266" spans="1:11" x14ac:dyDescent="0.3">
      <c r="A266" s="173"/>
      <c r="B266" s="4">
        <v>258</v>
      </c>
      <c r="C266" s="8" t="s">
        <v>752</v>
      </c>
      <c r="D266" s="8">
        <v>4</v>
      </c>
      <c r="E266" s="8">
        <v>0</v>
      </c>
      <c r="F266" s="8">
        <v>0</v>
      </c>
      <c r="G266" s="8">
        <v>62</v>
      </c>
      <c r="H266" s="8">
        <v>0</v>
      </c>
      <c r="I266" s="8">
        <v>0</v>
      </c>
      <c r="J266" s="14">
        <f t="shared" si="25"/>
        <v>0</v>
      </c>
      <c r="K266" s="14">
        <f t="shared" si="26"/>
        <v>0</v>
      </c>
    </row>
    <row r="267" spans="1:11" x14ac:dyDescent="0.3">
      <c r="A267" s="173"/>
      <c r="B267" s="4">
        <v>259</v>
      </c>
      <c r="C267" s="8" t="s">
        <v>621</v>
      </c>
      <c r="D267" s="8">
        <v>205</v>
      </c>
      <c r="E267" s="8">
        <v>178</v>
      </c>
      <c r="F267" s="8">
        <v>0</v>
      </c>
      <c r="G267" s="8">
        <v>172</v>
      </c>
      <c r="H267" s="8">
        <v>0</v>
      </c>
      <c r="I267" s="8">
        <v>0</v>
      </c>
      <c r="J267" s="14">
        <f t="shared" si="25"/>
        <v>0.86829268292682926</v>
      </c>
      <c r="K267" s="14">
        <f t="shared" si="26"/>
        <v>0</v>
      </c>
    </row>
    <row r="268" spans="1:11" x14ac:dyDescent="0.3">
      <c r="A268" s="173"/>
      <c r="B268" s="4">
        <v>260</v>
      </c>
      <c r="C268" s="8" t="s">
        <v>622</v>
      </c>
      <c r="D268" s="8">
        <v>13</v>
      </c>
      <c r="E268" s="8">
        <v>0</v>
      </c>
      <c r="F268" s="8">
        <v>0</v>
      </c>
      <c r="G268" s="8">
        <v>43</v>
      </c>
      <c r="H268" s="8">
        <v>0</v>
      </c>
      <c r="I268" s="8">
        <v>0</v>
      </c>
      <c r="J268" s="14">
        <f t="shared" si="25"/>
        <v>0</v>
      </c>
      <c r="K268" s="14">
        <f t="shared" si="26"/>
        <v>0</v>
      </c>
    </row>
    <row r="269" spans="1:11" x14ac:dyDescent="0.3">
      <c r="A269" s="173"/>
      <c r="B269" s="4">
        <v>261</v>
      </c>
      <c r="C269" s="8" t="s">
        <v>623</v>
      </c>
      <c r="D269" s="8">
        <v>63</v>
      </c>
      <c r="E269" s="8">
        <v>45</v>
      </c>
      <c r="F269" s="8">
        <v>0</v>
      </c>
      <c r="G269" s="8">
        <v>115</v>
      </c>
      <c r="H269" s="8">
        <v>0</v>
      </c>
      <c r="I269" s="8">
        <v>0</v>
      </c>
      <c r="J269" s="14">
        <f t="shared" si="25"/>
        <v>0.7142857142857143</v>
      </c>
      <c r="K269" s="14">
        <f t="shared" si="26"/>
        <v>0</v>
      </c>
    </row>
    <row r="270" spans="1:11" x14ac:dyDescent="0.3">
      <c r="A270" s="173"/>
      <c r="B270" s="4">
        <v>262</v>
      </c>
      <c r="C270" s="8" t="s">
        <v>624</v>
      </c>
      <c r="D270" s="8">
        <v>1113</v>
      </c>
      <c r="E270" s="8">
        <v>1002</v>
      </c>
      <c r="F270" s="8">
        <v>0</v>
      </c>
      <c r="G270" s="8">
        <v>549</v>
      </c>
      <c r="H270" s="8">
        <v>60</v>
      </c>
      <c r="I270" s="8">
        <v>0</v>
      </c>
      <c r="J270" s="14">
        <f t="shared" si="25"/>
        <v>0.90026954177897578</v>
      </c>
      <c r="K270" s="14">
        <f t="shared" si="26"/>
        <v>0.10928961748633879</v>
      </c>
    </row>
    <row r="271" spans="1:11" x14ac:dyDescent="0.3">
      <c r="A271" s="173"/>
      <c r="B271" s="4">
        <v>263</v>
      </c>
      <c r="C271" s="8" t="s">
        <v>626</v>
      </c>
      <c r="D271" s="8">
        <v>307</v>
      </c>
      <c r="E271" s="8">
        <v>182</v>
      </c>
      <c r="F271" s="8">
        <v>20</v>
      </c>
      <c r="G271" s="8">
        <v>352</v>
      </c>
      <c r="H271" s="8">
        <v>30</v>
      </c>
      <c r="I271" s="8">
        <v>0</v>
      </c>
      <c r="J271" s="14">
        <f t="shared" si="25"/>
        <v>0.65798045602605859</v>
      </c>
      <c r="K271" s="14">
        <f t="shared" si="26"/>
        <v>8.5227272727272721E-2</v>
      </c>
    </row>
    <row r="272" spans="1:11" x14ac:dyDescent="0.3">
      <c r="A272" s="173"/>
      <c r="B272" s="4">
        <v>264</v>
      </c>
      <c r="C272" s="8" t="s">
        <v>627</v>
      </c>
      <c r="D272" s="8">
        <v>99</v>
      </c>
      <c r="E272" s="8">
        <v>21</v>
      </c>
      <c r="F272" s="8">
        <v>0</v>
      </c>
      <c r="G272" s="8">
        <v>96</v>
      </c>
      <c r="H272" s="8">
        <v>0</v>
      </c>
      <c r="I272" s="8">
        <v>0</v>
      </c>
      <c r="J272" s="14">
        <f t="shared" si="25"/>
        <v>0.21212121212121213</v>
      </c>
      <c r="K272" s="14">
        <f t="shared" si="26"/>
        <v>0</v>
      </c>
    </row>
    <row r="273" spans="1:11" x14ac:dyDescent="0.3">
      <c r="A273" s="173"/>
      <c r="B273" s="4">
        <v>265</v>
      </c>
      <c r="C273" s="8" t="s">
        <v>628</v>
      </c>
      <c r="D273" s="8">
        <v>912</v>
      </c>
      <c r="E273" s="8">
        <v>742</v>
      </c>
      <c r="F273" s="8">
        <v>0</v>
      </c>
      <c r="G273" s="8">
        <v>428</v>
      </c>
      <c r="H273" s="8">
        <v>0</v>
      </c>
      <c r="I273" s="8">
        <v>0</v>
      </c>
      <c r="J273" s="14">
        <f t="shared" si="25"/>
        <v>0.81359649122807021</v>
      </c>
      <c r="K273" s="14">
        <f t="shared" si="26"/>
        <v>0</v>
      </c>
    </row>
    <row r="274" spans="1:11" x14ac:dyDescent="0.3">
      <c r="A274" s="173"/>
      <c r="B274" s="4">
        <v>266</v>
      </c>
      <c r="C274" s="8" t="s">
        <v>753</v>
      </c>
      <c r="D274" s="8">
        <v>133</v>
      </c>
      <c r="E274" s="8">
        <v>131</v>
      </c>
      <c r="F274" s="8">
        <v>0</v>
      </c>
      <c r="G274" s="8">
        <v>23</v>
      </c>
      <c r="H274" s="8">
        <v>0</v>
      </c>
      <c r="I274" s="8">
        <v>0</v>
      </c>
      <c r="J274" s="14">
        <f t="shared" si="25"/>
        <v>0.98496240601503759</v>
      </c>
      <c r="K274" s="14">
        <f t="shared" si="26"/>
        <v>0</v>
      </c>
    </row>
    <row r="275" spans="1:11" x14ac:dyDescent="0.3">
      <c r="A275" s="173"/>
      <c r="B275" s="4">
        <v>267</v>
      </c>
      <c r="C275" s="8" t="s">
        <v>632</v>
      </c>
      <c r="D275" s="8">
        <v>136</v>
      </c>
      <c r="E275" s="8">
        <v>43</v>
      </c>
      <c r="F275" s="8">
        <v>0</v>
      </c>
      <c r="G275" s="8">
        <v>181</v>
      </c>
      <c r="H275" s="8">
        <v>1</v>
      </c>
      <c r="I275" s="8">
        <v>0</v>
      </c>
      <c r="J275" s="14">
        <f t="shared" si="25"/>
        <v>0.31617647058823528</v>
      </c>
      <c r="K275" s="14">
        <f t="shared" si="26"/>
        <v>5.5248618784530384E-3</v>
      </c>
    </row>
    <row r="276" spans="1:11" x14ac:dyDescent="0.3">
      <c r="A276" s="173"/>
      <c r="B276" s="4">
        <v>268</v>
      </c>
      <c r="C276" s="8" t="s">
        <v>634</v>
      </c>
      <c r="D276" s="8">
        <v>11</v>
      </c>
      <c r="E276" s="8">
        <v>8</v>
      </c>
      <c r="F276" s="8">
        <v>0</v>
      </c>
      <c r="G276" s="8">
        <v>31</v>
      </c>
      <c r="H276" s="8">
        <v>0</v>
      </c>
      <c r="I276" s="8">
        <v>0</v>
      </c>
      <c r="J276" s="14">
        <f t="shared" si="25"/>
        <v>0.72727272727272729</v>
      </c>
      <c r="K276" s="14">
        <f t="shared" si="26"/>
        <v>0</v>
      </c>
    </row>
    <row r="277" spans="1:11" x14ac:dyDescent="0.3">
      <c r="A277" s="173"/>
      <c r="B277" s="4">
        <v>269</v>
      </c>
      <c r="C277" s="8" t="s">
        <v>635</v>
      </c>
      <c r="D277" s="8">
        <v>83</v>
      </c>
      <c r="E277" s="8">
        <v>81</v>
      </c>
      <c r="F277" s="8">
        <v>0</v>
      </c>
      <c r="G277" s="8">
        <v>78</v>
      </c>
      <c r="H277" s="8">
        <v>0</v>
      </c>
      <c r="I277" s="8">
        <v>0</v>
      </c>
      <c r="J277" s="14">
        <f t="shared" si="25"/>
        <v>0.97590361445783136</v>
      </c>
      <c r="K277" s="14">
        <f t="shared" si="26"/>
        <v>0</v>
      </c>
    </row>
    <row r="278" spans="1:11" x14ac:dyDescent="0.3">
      <c r="A278" s="173"/>
      <c r="B278" s="4">
        <v>270</v>
      </c>
      <c r="C278" s="8" t="s">
        <v>636</v>
      </c>
      <c r="D278" s="8">
        <v>224</v>
      </c>
      <c r="E278" s="8">
        <v>222</v>
      </c>
      <c r="F278" s="8">
        <v>0</v>
      </c>
      <c r="G278" s="8">
        <v>109</v>
      </c>
      <c r="H278" s="8">
        <v>0</v>
      </c>
      <c r="I278" s="8">
        <v>0</v>
      </c>
      <c r="J278" s="14">
        <f t="shared" si="25"/>
        <v>0.9910714285714286</v>
      </c>
      <c r="K278" s="14">
        <f t="shared" si="26"/>
        <v>0</v>
      </c>
    </row>
    <row r="279" spans="1:11" x14ac:dyDescent="0.3">
      <c r="A279" s="173"/>
      <c r="B279" s="4">
        <v>271</v>
      </c>
      <c r="C279" s="8" t="s">
        <v>637</v>
      </c>
      <c r="D279" s="8">
        <v>155</v>
      </c>
      <c r="E279" s="8">
        <v>10</v>
      </c>
      <c r="F279" s="8">
        <v>0</v>
      </c>
      <c r="G279" s="8">
        <v>148</v>
      </c>
      <c r="H279" s="8">
        <v>0</v>
      </c>
      <c r="I279" s="8">
        <v>0</v>
      </c>
      <c r="J279" s="14">
        <f t="shared" si="25"/>
        <v>6.4516129032258063E-2</v>
      </c>
      <c r="K279" s="14">
        <f t="shared" si="26"/>
        <v>0</v>
      </c>
    </row>
    <row r="280" spans="1:11" x14ac:dyDescent="0.3">
      <c r="A280" s="173"/>
      <c r="B280" s="4">
        <v>272</v>
      </c>
      <c r="C280" s="8" t="s">
        <v>638</v>
      </c>
      <c r="D280" s="8">
        <v>204</v>
      </c>
      <c r="E280" s="8">
        <v>18</v>
      </c>
      <c r="F280" s="8">
        <v>0</v>
      </c>
      <c r="G280" s="8">
        <v>84</v>
      </c>
      <c r="H280" s="8">
        <v>0</v>
      </c>
      <c r="I280" s="8">
        <v>0</v>
      </c>
      <c r="J280" s="14">
        <f t="shared" si="25"/>
        <v>8.8235294117647065E-2</v>
      </c>
      <c r="K280" s="14">
        <f t="shared" si="26"/>
        <v>0</v>
      </c>
    </row>
    <row r="281" spans="1:11" x14ac:dyDescent="0.3">
      <c r="A281" s="173"/>
      <c r="B281" s="4">
        <v>273</v>
      </c>
      <c r="C281" s="8" t="s">
        <v>640</v>
      </c>
      <c r="D281" s="8">
        <v>288</v>
      </c>
      <c r="E281" s="8">
        <v>263</v>
      </c>
      <c r="F281" s="8">
        <v>0</v>
      </c>
      <c r="G281" s="8">
        <v>118</v>
      </c>
      <c r="H281" s="8">
        <v>0</v>
      </c>
      <c r="I281" s="8">
        <v>0</v>
      </c>
      <c r="J281" s="14">
        <f t="shared" si="25"/>
        <v>0.91319444444444442</v>
      </c>
      <c r="K281" s="14">
        <f t="shared" si="26"/>
        <v>0</v>
      </c>
    </row>
    <row r="282" spans="1:11" x14ac:dyDescent="0.3">
      <c r="A282" s="173"/>
      <c r="B282" s="4">
        <v>274</v>
      </c>
      <c r="C282" s="8" t="s">
        <v>641</v>
      </c>
      <c r="D282" s="8">
        <v>120</v>
      </c>
      <c r="E282" s="8">
        <v>60</v>
      </c>
      <c r="F282" s="8">
        <v>0</v>
      </c>
      <c r="G282" s="8">
        <v>142</v>
      </c>
      <c r="H282" s="8">
        <v>0</v>
      </c>
      <c r="I282" s="8">
        <v>0</v>
      </c>
      <c r="J282" s="14">
        <f t="shared" si="25"/>
        <v>0.5</v>
      </c>
      <c r="K282" s="14">
        <f t="shared" si="26"/>
        <v>0</v>
      </c>
    </row>
    <row r="283" spans="1:11" x14ac:dyDescent="0.3">
      <c r="A283" s="173"/>
      <c r="B283" s="4">
        <v>275</v>
      </c>
      <c r="C283" s="8" t="s">
        <v>642</v>
      </c>
      <c r="D283" s="8">
        <v>50</v>
      </c>
      <c r="E283" s="8">
        <v>0</v>
      </c>
      <c r="F283" s="8">
        <v>10</v>
      </c>
      <c r="G283" s="8">
        <v>113</v>
      </c>
      <c r="H283" s="8">
        <v>0</v>
      </c>
      <c r="I283" s="8">
        <v>0</v>
      </c>
      <c r="J283" s="14">
        <f t="shared" si="25"/>
        <v>0.2</v>
      </c>
      <c r="K283" s="14">
        <f t="shared" si="26"/>
        <v>0</v>
      </c>
    </row>
    <row r="284" spans="1:11" x14ac:dyDescent="0.3">
      <c r="A284" s="173"/>
      <c r="B284" s="4">
        <v>276</v>
      </c>
      <c r="C284" s="8" t="s">
        <v>643</v>
      </c>
      <c r="D284" s="8">
        <v>42</v>
      </c>
      <c r="E284" s="8">
        <v>33</v>
      </c>
      <c r="F284" s="8">
        <v>0</v>
      </c>
      <c r="G284" s="8">
        <v>42</v>
      </c>
      <c r="H284" s="8">
        <v>0</v>
      </c>
      <c r="I284" s="8">
        <v>0</v>
      </c>
      <c r="J284" s="14">
        <f t="shared" si="25"/>
        <v>0.7857142857142857</v>
      </c>
      <c r="K284" s="14">
        <f t="shared" si="26"/>
        <v>0</v>
      </c>
    </row>
    <row r="285" spans="1:11" x14ac:dyDescent="0.3">
      <c r="A285" s="173"/>
      <c r="B285" s="4">
        <v>277</v>
      </c>
      <c r="C285" s="8" t="s">
        <v>646</v>
      </c>
      <c r="D285" s="8">
        <v>461</v>
      </c>
      <c r="E285" s="8">
        <v>421</v>
      </c>
      <c r="F285" s="8">
        <v>0</v>
      </c>
      <c r="G285" s="8">
        <v>314</v>
      </c>
      <c r="H285" s="8">
        <v>6</v>
      </c>
      <c r="I285" s="8">
        <v>0</v>
      </c>
      <c r="J285" s="14">
        <f t="shared" si="25"/>
        <v>0.91323210412147504</v>
      </c>
      <c r="K285" s="14">
        <f t="shared" si="26"/>
        <v>1.9108280254777069E-2</v>
      </c>
    </row>
    <row r="286" spans="1:11" x14ac:dyDescent="0.3">
      <c r="A286" s="173"/>
      <c r="B286" s="4">
        <v>278</v>
      </c>
      <c r="C286" s="8" t="s">
        <v>650</v>
      </c>
      <c r="D286" s="8">
        <v>169</v>
      </c>
      <c r="E286" s="8">
        <v>34</v>
      </c>
      <c r="F286" s="8">
        <v>76</v>
      </c>
      <c r="G286" s="8">
        <v>101</v>
      </c>
      <c r="H286" s="8">
        <v>0</v>
      </c>
      <c r="I286" s="8">
        <v>0</v>
      </c>
      <c r="J286" s="14">
        <f t="shared" si="25"/>
        <v>0.65088757396449703</v>
      </c>
      <c r="K286" s="14">
        <f t="shared" si="26"/>
        <v>0</v>
      </c>
    </row>
    <row r="287" spans="1:11" x14ac:dyDescent="0.3">
      <c r="A287" s="173"/>
      <c r="B287" s="4">
        <v>279</v>
      </c>
      <c r="C287" s="8" t="s">
        <v>651</v>
      </c>
      <c r="D287" s="8">
        <v>90</v>
      </c>
      <c r="E287" s="8">
        <v>47</v>
      </c>
      <c r="F287" s="8">
        <v>2</v>
      </c>
      <c r="G287" s="8">
        <v>157</v>
      </c>
      <c r="H287" s="8">
        <v>3</v>
      </c>
      <c r="I287" s="8">
        <v>0</v>
      </c>
      <c r="J287" s="14">
        <f t="shared" si="25"/>
        <v>0.5444444444444444</v>
      </c>
      <c r="K287" s="14">
        <f t="shared" si="26"/>
        <v>1.9108280254777069E-2</v>
      </c>
    </row>
    <row r="288" spans="1:11" x14ac:dyDescent="0.3">
      <c r="A288" s="173"/>
      <c r="B288" s="4">
        <v>280</v>
      </c>
      <c r="C288" s="8" t="s">
        <v>652</v>
      </c>
      <c r="D288" s="8">
        <v>100</v>
      </c>
      <c r="E288" s="8">
        <v>65</v>
      </c>
      <c r="F288" s="8">
        <v>3</v>
      </c>
      <c r="G288" s="8">
        <v>175</v>
      </c>
      <c r="H288" s="8">
        <v>10</v>
      </c>
      <c r="I288" s="8">
        <v>0</v>
      </c>
      <c r="J288" s="14">
        <f t="shared" si="25"/>
        <v>0.68</v>
      </c>
      <c r="K288" s="14">
        <f t="shared" si="26"/>
        <v>5.7142857142857141E-2</v>
      </c>
    </row>
    <row r="289" spans="1:11" x14ac:dyDescent="0.3">
      <c r="A289" s="173"/>
      <c r="B289" s="4">
        <v>281</v>
      </c>
      <c r="C289" s="8" t="s">
        <v>653</v>
      </c>
      <c r="D289" s="8">
        <v>210</v>
      </c>
      <c r="E289" s="8">
        <v>57</v>
      </c>
      <c r="F289" s="8">
        <v>83</v>
      </c>
      <c r="G289" s="8">
        <v>177</v>
      </c>
      <c r="H289" s="8">
        <v>0</v>
      </c>
      <c r="I289" s="8">
        <v>0</v>
      </c>
      <c r="J289" s="14">
        <f t="shared" si="25"/>
        <v>0.66666666666666663</v>
      </c>
      <c r="K289" s="14">
        <f t="shared" si="26"/>
        <v>0</v>
      </c>
    </row>
    <row r="290" spans="1:11" x14ac:dyDescent="0.3">
      <c r="A290" s="173"/>
      <c r="B290" s="4">
        <v>282</v>
      </c>
      <c r="C290" s="8" t="s">
        <v>656</v>
      </c>
      <c r="D290" s="8">
        <v>95</v>
      </c>
      <c r="E290" s="8">
        <v>44</v>
      </c>
      <c r="F290" s="8">
        <v>0</v>
      </c>
      <c r="G290" s="8">
        <v>213</v>
      </c>
      <c r="H290" s="8">
        <v>0</v>
      </c>
      <c r="I290" s="8">
        <v>0</v>
      </c>
      <c r="J290" s="14">
        <f t="shared" ref="J290:J350" si="27">(E290+F290)/D290</f>
        <v>0.4631578947368421</v>
      </c>
      <c r="K290" s="14">
        <f t="shared" ref="K290:K350" si="28">(H290+I290)/G290</f>
        <v>0</v>
      </c>
    </row>
    <row r="291" spans="1:11" x14ac:dyDescent="0.3">
      <c r="A291" s="173"/>
      <c r="B291" s="4">
        <v>283</v>
      </c>
      <c r="C291" s="8" t="s">
        <v>657</v>
      </c>
      <c r="D291" s="8">
        <v>46</v>
      </c>
      <c r="E291" s="8">
        <v>45</v>
      </c>
      <c r="F291" s="8">
        <v>0</v>
      </c>
      <c r="G291" s="8">
        <v>50</v>
      </c>
      <c r="H291" s="8">
        <v>0</v>
      </c>
      <c r="I291" s="8">
        <v>0</v>
      </c>
      <c r="J291" s="14">
        <f t="shared" si="27"/>
        <v>0.97826086956521741</v>
      </c>
      <c r="K291" s="14">
        <f t="shared" si="28"/>
        <v>0</v>
      </c>
    </row>
    <row r="292" spans="1:11" x14ac:dyDescent="0.3">
      <c r="A292" s="173"/>
      <c r="B292" s="4">
        <v>284</v>
      </c>
      <c r="C292" s="8" t="s">
        <v>658</v>
      </c>
      <c r="D292" s="8">
        <v>345</v>
      </c>
      <c r="E292" s="8">
        <v>122</v>
      </c>
      <c r="F292" s="8">
        <v>20</v>
      </c>
      <c r="G292" s="8">
        <v>449</v>
      </c>
      <c r="H292" s="8">
        <v>0</v>
      </c>
      <c r="I292" s="8">
        <v>0</v>
      </c>
      <c r="J292" s="14">
        <f t="shared" si="27"/>
        <v>0.4115942028985507</v>
      </c>
      <c r="K292" s="14">
        <f t="shared" si="28"/>
        <v>0</v>
      </c>
    </row>
    <row r="293" spans="1:11" x14ac:dyDescent="0.3">
      <c r="A293" s="173"/>
      <c r="B293" s="4">
        <v>285</v>
      </c>
      <c r="C293" s="8" t="s">
        <v>659</v>
      </c>
      <c r="D293" s="8">
        <v>430</v>
      </c>
      <c r="E293" s="8">
        <v>333</v>
      </c>
      <c r="F293" s="8">
        <v>2</v>
      </c>
      <c r="G293" s="8">
        <v>1010</v>
      </c>
      <c r="H293" s="8">
        <v>1</v>
      </c>
      <c r="I293" s="8">
        <v>0</v>
      </c>
      <c r="J293" s="14">
        <f t="shared" si="27"/>
        <v>0.77906976744186052</v>
      </c>
      <c r="K293" s="14">
        <f t="shared" si="28"/>
        <v>9.9009900990099011E-4</v>
      </c>
    </row>
    <row r="294" spans="1:11" x14ac:dyDescent="0.3">
      <c r="A294" s="173"/>
      <c r="B294" s="4">
        <v>286</v>
      </c>
      <c r="C294" s="8" t="s">
        <v>661</v>
      </c>
      <c r="D294" s="8">
        <v>266</v>
      </c>
      <c r="E294" s="8">
        <v>92</v>
      </c>
      <c r="F294" s="8">
        <v>120</v>
      </c>
      <c r="G294" s="8">
        <v>1174</v>
      </c>
      <c r="H294" s="8">
        <v>5</v>
      </c>
      <c r="I294" s="8">
        <v>0</v>
      </c>
      <c r="J294" s="14">
        <f t="shared" si="27"/>
        <v>0.79699248120300747</v>
      </c>
      <c r="K294" s="14">
        <f t="shared" si="28"/>
        <v>4.2589437819420782E-3</v>
      </c>
    </row>
    <row r="295" spans="1:11" x14ac:dyDescent="0.3">
      <c r="A295" s="173"/>
      <c r="B295" s="4">
        <v>287</v>
      </c>
      <c r="C295" s="8" t="s">
        <v>662</v>
      </c>
      <c r="D295" s="8">
        <v>49</v>
      </c>
      <c r="E295" s="8">
        <v>30</v>
      </c>
      <c r="F295" s="8">
        <v>10</v>
      </c>
      <c r="G295" s="8">
        <v>359</v>
      </c>
      <c r="H295" s="8">
        <v>0</v>
      </c>
      <c r="I295" s="8">
        <v>0</v>
      </c>
      <c r="J295" s="14">
        <f t="shared" si="27"/>
        <v>0.81632653061224492</v>
      </c>
      <c r="K295" s="14">
        <f t="shared" si="28"/>
        <v>0</v>
      </c>
    </row>
    <row r="296" spans="1:11" x14ac:dyDescent="0.3">
      <c r="A296" s="173"/>
      <c r="B296" s="4">
        <v>288</v>
      </c>
      <c r="C296" s="8" t="s">
        <v>754</v>
      </c>
      <c r="D296" s="8">
        <v>0</v>
      </c>
      <c r="E296" s="8">
        <v>0</v>
      </c>
      <c r="F296" s="8">
        <v>0</v>
      </c>
      <c r="G296" s="8">
        <v>63</v>
      </c>
      <c r="H296" s="8">
        <v>0</v>
      </c>
      <c r="I296" s="8">
        <v>0</v>
      </c>
      <c r="J296" s="14">
        <v>0</v>
      </c>
      <c r="K296" s="14">
        <f t="shared" si="28"/>
        <v>0</v>
      </c>
    </row>
    <row r="297" spans="1:11" x14ac:dyDescent="0.3">
      <c r="A297" s="173"/>
      <c r="B297" s="4">
        <v>289</v>
      </c>
      <c r="C297" s="8" t="s">
        <v>663</v>
      </c>
      <c r="D297" s="8">
        <v>67</v>
      </c>
      <c r="E297" s="8">
        <v>2</v>
      </c>
      <c r="F297" s="8">
        <v>0</v>
      </c>
      <c r="G297" s="8">
        <v>105</v>
      </c>
      <c r="H297" s="8">
        <v>0</v>
      </c>
      <c r="I297" s="8">
        <v>0</v>
      </c>
      <c r="J297" s="14">
        <f t="shared" si="27"/>
        <v>2.9850746268656716E-2</v>
      </c>
      <c r="K297" s="14">
        <f t="shared" si="28"/>
        <v>0</v>
      </c>
    </row>
    <row r="298" spans="1:11" x14ac:dyDescent="0.3">
      <c r="A298" s="173"/>
      <c r="B298" s="4">
        <v>290</v>
      </c>
      <c r="C298" s="8" t="s">
        <v>667</v>
      </c>
      <c r="D298" s="8">
        <v>83</v>
      </c>
      <c r="E298" s="8">
        <v>42</v>
      </c>
      <c r="F298" s="8">
        <v>0</v>
      </c>
      <c r="G298" s="8">
        <v>211</v>
      </c>
      <c r="H298" s="8">
        <v>169</v>
      </c>
      <c r="I298" s="8">
        <v>0</v>
      </c>
      <c r="J298" s="14">
        <f t="shared" si="27"/>
        <v>0.50602409638554213</v>
      </c>
      <c r="K298" s="14">
        <f t="shared" si="28"/>
        <v>0.80094786729857825</v>
      </c>
    </row>
    <row r="299" spans="1:11" x14ac:dyDescent="0.3">
      <c r="A299" s="173"/>
      <c r="B299" s="4">
        <v>291</v>
      </c>
      <c r="C299" s="8" t="s">
        <v>668</v>
      </c>
      <c r="D299" s="8">
        <v>137</v>
      </c>
      <c r="E299" s="8">
        <v>72</v>
      </c>
      <c r="F299" s="8">
        <v>60</v>
      </c>
      <c r="G299" s="8">
        <v>53</v>
      </c>
      <c r="H299" s="8">
        <v>0</v>
      </c>
      <c r="I299" s="8">
        <v>0</v>
      </c>
      <c r="J299" s="14">
        <f t="shared" si="27"/>
        <v>0.96350364963503654</v>
      </c>
      <c r="K299" s="14">
        <f t="shared" si="28"/>
        <v>0</v>
      </c>
    </row>
    <row r="300" spans="1:11" x14ac:dyDescent="0.3">
      <c r="A300" s="173"/>
      <c r="B300" s="4">
        <v>292</v>
      </c>
      <c r="C300" s="8" t="s">
        <v>670</v>
      </c>
      <c r="D300" s="8">
        <v>243</v>
      </c>
      <c r="E300" s="8">
        <v>192</v>
      </c>
      <c r="F300" s="8">
        <v>0</v>
      </c>
      <c r="G300" s="8">
        <v>123</v>
      </c>
      <c r="H300" s="8">
        <v>0</v>
      </c>
      <c r="I300" s="8">
        <v>0</v>
      </c>
      <c r="J300" s="14">
        <f t="shared" si="27"/>
        <v>0.79012345679012341</v>
      </c>
      <c r="K300" s="14">
        <f t="shared" si="28"/>
        <v>0</v>
      </c>
    </row>
    <row r="301" spans="1:11" x14ac:dyDescent="0.3">
      <c r="A301" s="173"/>
      <c r="B301" s="4">
        <v>293</v>
      </c>
      <c r="C301" s="8" t="s">
        <v>674</v>
      </c>
      <c r="D301" s="8">
        <v>50</v>
      </c>
      <c r="E301" s="8">
        <v>50</v>
      </c>
      <c r="F301" s="8">
        <v>0</v>
      </c>
      <c r="G301" s="8">
        <v>676</v>
      </c>
      <c r="H301" s="8">
        <v>43</v>
      </c>
      <c r="I301" s="8">
        <v>0</v>
      </c>
      <c r="J301" s="14">
        <f t="shared" si="27"/>
        <v>1</v>
      </c>
      <c r="K301" s="14">
        <f t="shared" si="28"/>
        <v>6.3609467455621307E-2</v>
      </c>
    </row>
    <row r="302" spans="1:11" x14ac:dyDescent="0.3">
      <c r="A302" s="173"/>
      <c r="B302" s="4">
        <v>294</v>
      </c>
      <c r="C302" s="8" t="s">
        <v>673</v>
      </c>
      <c r="D302" s="8">
        <v>0</v>
      </c>
      <c r="E302" s="8">
        <v>0</v>
      </c>
      <c r="F302" s="8">
        <v>0</v>
      </c>
      <c r="G302" s="8">
        <v>88</v>
      </c>
      <c r="H302" s="8">
        <v>3</v>
      </c>
      <c r="I302" s="8">
        <v>0</v>
      </c>
      <c r="J302" s="14">
        <v>0</v>
      </c>
      <c r="K302" s="14">
        <f t="shared" si="28"/>
        <v>3.4090909090909088E-2</v>
      </c>
    </row>
    <row r="303" spans="1:11" x14ac:dyDescent="0.3">
      <c r="A303" s="173"/>
      <c r="B303" s="4">
        <v>295</v>
      </c>
      <c r="C303" s="8" t="s">
        <v>675</v>
      </c>
      <c r="D303" s="8">
        <v>337</v>
      </c>
      <c r="E303" s="8">
        <v>207</v>
      </c>
      <c r="F303" s="8">
        <v>0</v>
      </c>
      <c r="G303" s="8">
        <v>194</v>
      </c>
      <c r="H303" s="8">
        <v>0</v>
      </c>
      <c r="I303" s="8">
        <v>0</v>
      </c>
      <c r="J303" s="14">
        <f t="shared" si="27"/>
        <v>0.6142433234421365</v>
      </c>
      <c r="K303" s="14">
        <f t="shared" si="28"/>
        <v>0</v>
      </c>
    </row>
    <row r="304" spans="1:11" x14ac:dyDescent="0.3">
      <c r="A304" s="173"/>
      <c r="B304" s="4">
        <v>296</v>
      </c>
      <c r="C304" s="8" t="s">
        <v>677</v>
      </c>
      <c r="D304" s="8">
        <v>159</v>
      </c>
      <c r="E304" s="8">
        <v>37</v>
      </c>
      <c r="F304" s="8">
        <v>86</v>
      </c>
      <c r="G304" s="8">
        <v>124</v>
      </c>
      <c r="H304" s="8">
        <v>7</v>
      </c>
      <c r="I304" s="8">
        <v>0</v>
      </c>
      <c r="J304" s="14">
        <f t="shared" si="27"/>
        <v>0.77358490566037741</v>
      </c>
      <c r="K304" s="14">
        <f t="shared" si="28"/>
        <v>5.6451612903225805E-2</v>
      </c>
    </row>
    <row r="305" spans="1:11" x14ac:dyDescent="0.3">
      <c r="A305" s="173"/>
      <c r="B305" s="4">
        <v>297</v>
      </c>
      <c r="C305" s="8" t="s">
        <v>678</v>
      </c>
      <c r="D305" s="8">
        <v>113</v>
      </c>
      <c r="E305" s="8">
        <v>64</v>
      </c>
      <c r="F305" s="8">
        <v>24</v>
      </c>
      <c r="G305" s="8">
        <v>371</v>
      </c>
      <c r="H305" s="8">
        <v>50</v>
      </c>
      <c r="I305" s="8">
        <v>0</v>
      </c>
      <c r="J305" s="14">
        <f t="shared" si="27"/>
        <v>0.77876106194690264</v>
      </c>
      <c r="K305" s="14">
        <f t="shared" si="28"/>
        <v>0.13477088948787061</v>
      </c>
    </row>
    <row r="306" spans="1:11" x14ac:dyDescent="0.3">
      <c r="A306" s="173"/>
      <c r="B306" s="4">
        <v>298</v>
      </c>
      <c r="C306" s="8" t="s">
        <v>679</v>
      </c>
      <c r="D306" s="8">
        <v>427</v>
      </c>
      <c r="E306" s="8">
        <v>230</v>
      </c>
      <c r="F306" s="8">
        <v>44</v>
      </c>
      <c r="G306" s="8">
        <v>538</v>
      </c>
      <c r="H306" s="8">
        <v>13</v>
      </c>
      <c r="I306" s="8">
        <v>0</v>
      </c>
      <c r="J306" s="14">
        <f t="shared" si="27"/>
        <v>0.64168618266978927</v>
      </c>
      <c r="K306" s="14">
        <f t="shared" si="28"/>
        <v>2.4163568773234202E-2</v>
      </c>
    </row>
    <row r="307" spans="1:11" x14ac:dyDescent="0.3">
      <c r="A307" s="173"/>
      <c r="B307" s="4">
        <v>299</v>
      </c>
      <c r="C307" s="8" t="s">
        <v>680</v>
      </c>
      <c r="D307" s="8">
        <v>141</v>
      </c>
      <c r="E307" s="8">
        <v>40</v>
      </c>
      <c r="F307" s="8">
        <v>0</v>
      </c>
      <c r="G307" s="8">
        <v>302</v>
      </c>
      <c r="H307" s="8">
        <v>0</v>
      </c>
      <c r="I307" s="8">
        <v>0</v>
      </c>
      <c r="J307" s="14">
        <f t="shared" si="27"/>
        <v>0.28368794326241137</v>
      </c>
      <c r="K307" s="14">
        <f t="shared" si="28"/>
        <v>0</v>
      </c>
    </row>
    <row r="308" spans="1:11" x14ac:dyDescent="0.3">
      <c r="A308" s="173"/>
      <c r="B308" s="4">
        <v>300</v>
      </c>
      <c r="C308" s="8" t="s">
        <v>681</v>
      </c>
      <c r="D308" s="8">
        <v>179</v>
      </c>
      <c r="E308" s="8">
        <v>110</v>
      </c>
      <c r="F308" s="8">
        <v>0</v>
      </c>
      <c r="G308" s="8">
        <v>218</v>
      </c>
      <c r="H308" s="8">
        <v>1</v>
      </c>
      <c r="I308" s="8">
        <v>0</v>
      </c>
      <c r="J308" s="14">
        <f t="shared" si="27"/>
        <v>0.61452513966480449</v>
      </c>
      <c r="K308" s="14">
        <f t="shared" si="28"/>
        <v>4.5871559633027525E-3</v>
      </c>
    </row>
    <row r="309" spans="1:11" x14ac:dyDescent="0.3">
      <c r="A309" s="173"/>
      <c r="B309" s="4">
        <v>301</v>
      </c>
      <c r="C309" s="8" t="s">
        <v>682</v>
      </c>
      <c r="D309" s="8">
        <v>5</v>
      </c>
      <c r="E309" s="8">
        <v>0</v>
      </c>
      <c r="F309" s="8">
        <v>0</v>
      </c>
      <c r="G309" s="8">
        <v>103</v>
      </c>
      <c r="H309" s="8">
        <v>0</v>
      </c>
      <c r="I309" s="8">
        <v>0</v>
      </c>
      <c r="J309" s="14">
        <f t="shared" si="27"/>
        <v>0</v>
      </c>
      <c r="K309" s="14">
        <f t="shared" si="28"/>
        <v>0</v>
      </c>
    </row>
    <row r="310" spans="1:11" x14ac:dyDescent="0.3">
      <c r="A310" s="173"/>
      <c r="B310" s="4">
        <v>302</v>
      </c>
      <c r="C310" s="8" t="s">
        <v>684</v>
      </c>
      <c r="D310" s="8">
        <v>266</v>
      </c>
      <c r="E310" s="8">
        <v>262</v>
      </c>
      <c r="F310" s="8">
        <v>0</v>
      </c>
      <c r="G310" s="8">
        <v>79</v>
      </c>
      <c r="H310" s="8">
        <v>0</v>
      </c>
      <c r="I310" s="8">
        <v>0</v>
      </c>
      <c r="J310" s="14">
        <f t="shared" si="27"/>
        <v>0.98496240601503759</v>
      </c>
      <c r="K310" s="14">
        <f t="shared" si="28"/>
        <v>0</v>
      </c>
    </row>
    <row r="311" spans="1:11" x14ac:dyDescent="0.3">
      <c r="A311" s="173"/>
      <c r="B311" s="4">
        <v>303</v>
      </c>
      <c r="C311" s="8" t="s">
        <v>685</v>
      </c>
      <c r="D311" s="8">
        <v>241</v>
      </c>
      <c r="E311" s="8">
        <v>126</v>
      </c>
      <c r="F311" s="8">
        <v>0</v>
      </c>
      <c r="G311" s="8">
        <v>365</v>
      </c>
      <c r="H311" s="8">
        <v>22</v>
      </c>
      <c r="I311" s="8">
        <v>0</v>
      </c>
      <c r="J311" s="14">
        <f t="shared" si="27"/>
        <v>0.52282157676348551</v>
      </c>
      <c r="K311" s="14">
        <f t="shared" si="28"/>
        <v>6.0273972602739728E-2</v>
      </c>
    </row>
    <row r="312" spans="1:11" x14ac:dyDescent="0.3">
      <c r="A312" s="173"/>
      <c r="B312" s="4">
        <v>304</v>
      </c>
      <c r="C312" s="8" t="s">
        <v>687</v>
      </c>
      <c r="D312" s="8">
        <v>106</v>
      </c>
      <c r="E312" s="8">
        <v>104</v>
      </c>
      <c r="F312" s="8">
        <v>0</v>
      </c>
      <c r="G312" s="8">
        <v>88</v>
      </c>
      <c r="H312" s="8">
        <v>0</v>
      </c>
      <c r="I312" s="8">
        <v>0</v>
      </c>
      <c r="J312" s="14">
        <f t="shared" si="27"/>
        <v>0.98113207547169812</v>
      </c>
      <c r="K312" s="14">
        <f t="shared" si="28"/>
        <v>0</v>
      </c>
    </row>
    <row r="313" spans="1:11" x14ac:dyDescent="0.3">
      <c r="A313" s="173"/>
      <c r="B313" s="4">
        <v>305</v>
      </c>
      <c r="C313" s="8" t="s">
        <v>688</v>
      </c>
      <c r="D313" s="8">
        <v>582</v>
      </c>
      <c r="E313" s="8">
        <v>291</v>
      </c>
      <c r="F313" s="8">
        <v>120</v>
      </c>
      <c r="G313" s="8">
        <v>930</v>
      </c>
      <c r="H313" s="8">
        <v>0</v>
      </c>
      <c r="I313" s="8">
        <v>0</v>
      </c>
      <c r="J313" s="14">
        <f t="shared" si="27"/>
        <v>0.70618556701030932</v>
      </c>
      <c r="K313" s="14">
        <f t="shared" si="28"/>
        <v>0</v>
      </c>
    </row>
    <row r="314" spans="1:11" x14ac:dyDescent="0.3">
      <c r="A314" s="173"/>
      <c r="B314" s="4">
        <v>306</v>
      </c>
      <c r="C314" s="8" t="s">
        <v>689</v>
      </c>
      <c r="D314" s="8">
        <v>221</v>
      </c>
      <c r="E314" s="8">
        <v>150</v>
      </c>
      <c r="F314" s="8">
        <v>0</v>
      </c>
      <c r="G314" s="8">
        <v>358</v>
      </c>
      <c r="H314" s="8">
        <v>0</v>
      </c>
      <c r="I314" s="8">
        <v>0</v>
      </c>
      <c r="J314" s="14">
        <f t="shared" si="27"/>
        <v>0.67873303167420818</v>
      </c>
      <c r="K314" s="14">
        <f t="shared" si="28"/>
        <v>0</v>
      </c>
    </row>
    <row r="315" spans="1:11" x14ac:dyDescent="0.3">
      <c r="A315" s="173"/>
      <c r="B315" s="4">
        <v>307</v>
      </c>
      <c r="C315" s="8" t="s">
        <v>690</v>
      </c>
      <c r="D315" s="8">
        <v>589</v>
      </c>
      <c r="E315" s="8">
        <v>462</v>
      </c>
      <c r="F315" s="8">
        <v>48</v>
      </c>
      <c r="G315" s="8">
        <v>1959</v>
      </c>
      <c r="H315" s="8">
        <v>2</v>
      </c>
      <c r="I315" s="8">
        <v>0</v>
      </c>
      <c r="J315" s="14">
        <f t="shared" si="27"/>
        <v>0.86587436332767398</v>
      </c>
      <c r="K315" s="14">
        <f t="shared" si="28"/>
        <v>1.0209290454313426E-3</v>
      </c>
    </row>
    <row r="316" spans="1:11" x14ac:dyDescent="0.3">
      <c r="A316" s="173"/>
      <c r="B316" s="4">
        <v>308</v>
      </c>
      <c r="C316" s="8" t="s">
        <v>691</v>
      </c>
      <c r="D316" s="8">
        <v>200</v>
      </c>
      <c r="E316" s="8">
        <v>50</v>
      </c>
      <c r="F316" s="8">
        <v>0</v>
      </c>
      <c r="G316" s="8">
        <v>714</v>
      </c>
      <c r="H316" s="8">
        <v>0</v>
      </c>
      <c r="I316" s="8">
        <v>0</v>
      </c>
      <c r="J316" s="14">
        <f t="shared" si="27"/>
        <v>0.25</v>
      </c>
      <c r="K316" s="14">
        <f t="shared" si="28"/>
        <v>0</v>
      </c>
    </row>
    <row r="317" spans="1:11" x14ac:dyDescent="0.3">
      <c r="A317" s="173"/>
      <c r="B317" s="4">
        <v>309</v>
      </c>
      <c r="C317" s="8" t="s">
        <v>693</v>
      </c>
      <c r="D317" s="8">
        <v>73</v>
      </c>
      <c r="E317" s="8">
        <v>20</v>
      </c>
      <c r="F317" s="8">
        <v>1</v>
      </c>
      <c r="G317" s="8">
        <v>93</v>
      </c>
      <c r="H317" s="8">
        <v>0</v>
      </c>
      <c r="I317" s="8">
        <v>0</v>
      </c>
      <c r="J317" s="14">
        <f t="shared" si="27"/>
        <v>0.28767123287671231</v>
      </c>
      <c r="K317" s="14">
        <f t="shared" si="28"/>
        <v>0</v>
      </c>
    </row>
    <row r="318" spans="1:11" x14ac:dyDescent="0.3">
      <c r="A318" s="173"/>
      <c r="B318" s="4">
        <v>310</v>
      </c>
      <c r="C318" s="8" t="s">
        <v>694</v>
      </c>
      <c r="D318" s="8">
        <v>317</v>
      </c>
      <c r="E318" s="8">
        <v>126</v>
      </c>
      <c r="F318" s="8">
        <v>70</v>
      </c>
      <c r="G318" s="8">
        <v>916</v>
      </c>
      <c r="H318" s="8">
        <v>58</v>
      </c>
      <c r="I318" s="8">
        <v>0</v>
      </c>
      <c r="J318" s="14">
        <f t="shared" si="27"/>
        <v>0.6182965299684543</v>
      </c>
      <c r="K318" s="14">
        <f t="shared" si="28"/>
        <v>6.3318777292576414E-2</v>
      </c>
    </row>
    <row r="319" spans="1:11" x14ac:dyDescent="0.3">
      <c r="A319" s="173"/>
      <c r="B319" s="4">
        <v>311</v>
      </c>
      <c r="C319" s="8" t="s">
        <v>695</v>
      </c>
      <c r="D319" s="8">
        <v>127</v>
      </c>
      <c r="E319" s="8">
        <v>89</v>
      </c>
      <c r="F319" s="8">
        <v>12</v>
      </c>
      <c r="G319" s="8">
        <v>329</v>
      </c>
      <c r="H319" s="8">
        <v>0</v>
      </c>
      <c r="I319" s="8">
        <v>0</v>
      </c>
      <c r="J319" s="14">
        <f t="shared" si="27"/>
        <v>0.79527559055118113</v>
      </c>
      <c r="K319" s="14">
        <f t="shared" si="28"/>
        <v>0</v>
      </c>
    </row>
    <row r="320" spans="1:11" x14ac:dyDescent="0.3">
      <c r="A320" s="173"/>
      <c r="B320" s="4">
        <v>312</v>
      </c>
      <c r="C320" s="8" t="s">
        <v>696</v>
      </c>
      <c r="D320" s="8">
        <v>352</v>
      </c>
      <c r="E320" s="8">
        <v>343</v>
      </c>
      <c r="F320" s="8">
        <v>0</v>
      </c>
      <c r="G320" s="8">
        <v>250</v>
      </c>
      <c r="H320" s="8">
        <v>10</v>
      </c>
      <c r="I320" s="8">
        <v>0</v>
      </c>
      <c r="J320" s="14">
        <f t="shared" si="27"/>
        <v>0.97443181818181823</v>
      </c>
      <c r="K320" s="14">
        <f t="shared" si="28"/>
        <v>0.04</v>
      </c>
    </row>
    <row r="321" spans="1:11" x14ac:dyDescent="0.3">
      <c r="A321" s="173"/>
      <c r="B321" s="4">
        <v>313</v>
      </c>
      <c r="C321" s="8" t="s">
        <v>699</v>
      </c>
      <c r="D321" s="8">
        <v>21</v>
      </c>
      <c r="E321" s="8">
        <v>0</v>
      </c>
      <c r="F321" s="8">
        <v>0</v>
      </c>
      <c r="G321" s="8">
        <v>101</v>
      </c>
      <c r="H321" s="8">
        <v>0</v>
      </c>
      <c r="I321" s="8">
        <v>0</v>
      </c>
      <c r="J321" s="14">
        <f t="shared" si="27"/>
        <v>0</v>
      </c>
      <c r="K321" s="14">
        <f t="shared" si="28"/>
        <v>0</v>
      </c>
    </row>
    <row r="322" spans="1:11" x14ac:dyDescent="0.3">
      <c r="A322" s="173"/>
      <c r="B322" s="4">
        <v>314</v>
      </c>
      <c r="C322" s="8" t="s">
        <v>701</v>
      </c>
      <c r="D322" s="8">
        <v>104</v>
      </c>
      <c r="E322" s="8">
        <v>94</v>
      </c>
      <c r="F322" s="8">
        <v>0</v>
      </c>
      <c r="G322" s="8">
        <v>40</v>
      </c>
      <c r="H322" s="8">
        <v>0</v>
      </c>
      <c r="I322" s="8">
        <v>0</v>
      </c>
      <c r="J322" s="14">
        <f t="shared" si="27"/>
        <v>0.90384615384615385</v>
      </c>
      <c r="K322" s="14">
        <f t="shared" si="28"/>
        <v>0</v>
      </c>
    </row>
    <row r="323" spans="1:11" x14ac:dyDescent="0.3">
      <c r="A323" s="173"/>
      <c r="B323" s="4">
        <v>315</v>
      </c>
      <c r="C323" s="8" t="s">
        <v>702</v>
      </c>
      <c r="D323" s="8">
        <v>60</v>
      </c>
      <c r="E323" s="8">
        <v>21</v>
      </c>
      <c r="F323" s="8">
        <v>27</v>
      </c>
      <c r="G323" s="8">
        <v>244</v>
      </c>
      <c r="H323" s="8">
        <v>0</v>
      </c>
      <c r="I323" s="8">
        <v>0</v>
      </c>
      <c r="J323" s="14">
        <f t="shared" si="27"/>
        <v>0.8</v>
      </c>
      <c r="K323" s="14">
        <f t="shared" si="28"/>
        <v>0</v>
      </c>
    </row>
    <row r="324" spans="1:11" x14ac:dyDescent="0.3">
      <c r="A324" s="173"/>
      <c r="B324" s="4">
        <v>316</v>
      </c>
      <c r="C324" s="8" t="s">
        <v>703</v>
      </c>
      <c r="D324" s="8">
        <v>88</v>
      </c>
      <c r="E324" s="8">
        <v>75</v>
      </c>
      <c r="F324" s="8">
        <v>0</v>
      </c>
      <c r="G324" s="8">
        <v>177</v>
      </c>
      <c r="H324" s="8">
        <v>2</v>
      </c>
      <c r="I324" s="8">
        <v>0</v>
      </c>
      <c r="J324" s="14">
        <f t="shared" si="27"/>
        <v>0.85227272727272729</v>
      </c>
      <c r="K324" s="14">
        <f t="shared" si="28"/>
        <v>1.1299435028248588E-2</v>
      </c>
    </row>
    <row r="325" spans="1:11" x14ac:dyDescent="0.3">
      <c r="A325" s="173"/>
      <c r="B325" s="4">
        <v>317</v>
      </c>
      <c r="C325" s="8" t="s">
        <v>704</v>
      </c>
      <c r="D325" s="8">
        <v>299</v>
      </c>
      <c r="E325" s="8">
        <v>126</v>
      </c>
      <c r="F325" s="8">
        <v>0</v>
      </c>
      <c r="G325" s="8">
        <v>840</v>
      </c>
      <c r="H325" s="8">
        <v>0</v>
      </c>
      <c r="I325" s="8">
        <v>1</v>
      </c>
      <c r="J325" s="14">
        <f t="shared" si="27"/>
        <v>0.42140468227424749</v>
      </c>
      <c r="K325" s="14">
        <f t="shared" si="28"/>
        <v>1.1904761904761906E-3</v>
      </c>
    </row>
    <row r="326" spans="1:11" x14ac:dyDescent="0.3">
      <c r="A326" s="173"/>
      <c r="B326" s="4">
        <v>318</v>
      </c>
      <c r="C326" s="8" t="s">
        <v>705</v>
      </c>
      <c r="D326" s="8">
        <v>375</v>
      </c>
      <c r="E326" s="8">
        <v>337</v>
      </c>
      <c r="F326" s="8">
        <v>0</v>
      </c>
      <c r="G326" s="8">
        <v>243</v>
      </c>
      <c r="H326" s="8">
        <v>1</v>
      </c>
      <c r="I326" s="8">
        <v>0</v>
      </c>
      <c r="J326" s="14">
        <f t="shared" si="27"/>
        <v>0.89866666666666661</v>
      </c>
      <c r="K326" s="14">
        <f t="shared" si="28"/>
        <v>4.11522633744856E-3</v>
      </c>
    </row>
    <row r="327" spans="1:11" x14ac:dyDescent="0.3">
      <c r="A327" s="173"/>
      <c r="B327" s="4">
        <v>319</v>
      </c>
      <c r="C327" s="8" t="s">
        <v>706</v>
      </c>
      <c r="D327" s="8">
        <v>961</v>
      </c>
      <c r="E327" s="8">
        <v>829</v>
      </c>
      <c r="F327" s="8">
        <v>0</v>
      </c>
      <c r="G327" s="8">
        <v>214</v>
      </c>
      <c r="H327" s="8">
        <v>0</v>
      </c>
      <c r="I327" s="8">
        <v>0</v>
      </c>
      <c r="J327" s="14">
        <f t="shared" si="27"/>
        <v>0.8626430801248699</v>
      </c>
      <c r="K327" s="14">
        <f t="shared" si="28"/>
        <v>0</v>
      </c>
    </row>
    <row r="328" spans="1:11" x14ac:dyDescent="0.3">
      <c r="A328" s="173"/>
      <c r="B328" s="4">
        <v>320</v>
      </c>
      <c r="C328" s="8" t="s">
        <v>708</v>
      </c>
      <c r="D328" s="8">
        <v>107</v>
      </c>
      <c r="E328" s="8">
        <v>95</v>
      </c>
      <c r="F328" s="8">
        <v>0</v>
      </c>
      <c r="G328" s="8">
        <v>118</v>
      </c>
      <c r="H328" s="8">
        <v>0</v>
      </c>
      <c r="I328" s="8">
        <v>0</v>
      </c>
      <c r="J328" s="14">
        <f t="shared" si="27"/>
        <v>0.88785046728971961</v>
      </c>
      <c r="K328" s="14">
        <f t="shared" si="28"/>
        <v>0</v>
      </c>
    </row>
    <row r="329" spans="1:11" x14ac:dyDescent="0.3">
      <c r="A329" s="173"/>
      <c r="B329" s="4">
        <v>321</v>
      </c>
      <c r="C329" s="8" t="s">
        <v>709</v>
      </c>
      <c r="D329" s="8">
        <v>288</v>
      </c>
      <c r="E329" s="8">
        <v>188</v>
      </c>
      <c r="F329" s="8">
        <v>72</v>
      </c>
      <c r="G329" s="8">
        <v>253</v>
      </c>
      <c r="H329" s="8">
        <v>0</v>
      </c>
      <c r="I329" s="8">
        <v>0</v>
      </c>
      <c r="J329" s="14">
        <f t="shared" si="27"/>
        <v>0.90277777777777779</v>
      </c>
      <c r="K329" s="14">
        <f t="shared" si="28"/>
        <v>0</v>
      </c>
    </row>
    <row r="330" spans="1:11" x14ac:dyDescent="0.3">
      <c r="A330" s="173"/>
      <c r="B330" s="4">
        <v>322</v>
      </c>
      <c r="C330" s="8" t="s">
        <v>710</v>
      </c>
      <c r="D330" s="8">
        <v>484</v>
      </c>
      <c r="E330" s="8">
        <v>264</v>
      </c>
      <c r="F330" s="8">
        <v>0</v>
      </c>
      <c r="G330" s="8">
        <v>304</v>
      </c>
      <c r="H330" s="8">
        <v>0</v>
      </c>
      <c r="I330" s="8">
        <v>0</v>
      </c>
      <c r="J330" s="14">
        <f t="shared" si="27"/>
        <v>0.54545454545454541</v>
      </c>
      <c r="K330" s="14">
        <f t="shared" si="28"/>
        <v>0</v>
      </c>
    </row>
    <row r="331" spans="1:11" x14ac:dyDescent="0.3">
      <c r="A331" s="173"/>
      <c r="B331" s="4">
        <v>323</v>
      </c>
      <c r="C331" s="8" t="s">
        <v>711</v>
      </c>
      <c r="D331" s="8">
        <v>148</v>
      </c>
      <c r="E331" s="8">
        <v>68</v>
      </c>
      <c r="F331" s="8">
        <v>10</v>
      </c>
      <c r="G331" s="8">
        <v>201</v>
      </c>
      <c r="H331" s="8">
        <v>0</v>
      </c>
      <c r="I331" s="8">
        <v>0</v>
      </c>
      <c r="J331" s="14">
        <f t="shared" si="27"/>
        <v>0.52702702702702697</v>
      </c>
      <c r="K331" s="14">
        <f t="shared" si="28"/>
        <v>0</v>
      </c>
    </row>
    <row r="332" spans="1:11" x14ac:dyDescent="0.3">
      <c r="A332" s="173"/>
      <c r="B332" s="4">
        <v>324</v>
      </c>
      <c r="C332" s="8" t="s">
        <v>712</v>
      </c>
      <c r="D332" s="8">
        <v>423</v>
      </c>
      <c r="E332" s="8">
        <v>111</v>
      </c>
      <c r="F332" s="8">
        <v>0</v>
      </c>
      <c r="G332" s="8">
        <v>176</v>
      </c>
      <c r="H332" s="8">
        <v>0</v>
      </c>
      <c r="I332" s="8">
        <v>0</v>
      </c>
      <c r="J332" s="14">
        <f t="shared" si="27"/>
        <v>0.26241134751773049</v>
      </c>
      <c r="K332" s="14">
        <f t="shared" si="28"/>
        <v>0</v>
      </c>
    </row>
    <row r="333" spans="1:11" x14ac:dyDescent="0.3">
      <c r="A333" s="173"/>
      <c r="B333" s="4">
        <v>325</v>
      </c>
      <c r="C333" s="8" t="s">
        <v>713</v>
      </c>
      <c r="D333" s="8">
        <v>12</v>
      </c>
      <c r="E333" s="8">
        <v>12</v>
      </c>
      <c r="F333" s="8">
        <v>0</v>
      </c>
      <c r="G333" s="8">
        <v>31</v>
      </c>
      <c r="H333" s="8">
        <v>0</v>
      </c>
      <c r="I333" s="8">
        <v>0</v>
      </c>
      <c r="J333" s="14">
        <f t="shared" si="27"/>
        <v>1</v>
      </c>
      <c r="K333" s="14">
        <f t="shared" si="28"/>
        <v>0</v>
      </c>
    </row>
    <row r="334" spans="1:11" x14ac:dyDescent="0.3">
      <c r="A334" s="173"/>
      <c r="B334" s="4">
        <v>326</v>
      </c>
      <c r="C334" s="8" t="s">
        <v>714</v>
      </c>
      <c r="D334" s="8">
        <v>85</v>
      </c>
      <c r="E334" s="8">
        <v>85</v>
      </c>
      <c r="F334" s="8">
        <v>0</v>
      </c>
      <c r="G334" s="8">
        <v>220</v>
      </c>
      <c r="H334" s="8">
        <v>0</v>
      </c>
      <c r="I334" s="8">
        <v>0</v>
      </c>
      <c r="J334" s="14">
        <f t="shared" si="27"/>
        <v>1</v>
      </c>
      <c r="K334" s="14">
        <f t="shared" si="28"/>
        <v>0</v>
      </c>
    </row>
    <row r="335" spans="1:11" x14ac:dyDescent="0.3">
      <c r="A335" s="173"/>
      <c r="B335" s="4">
        <v>327</v>
      </c>
      <c r="C335" s="8" t="s">
        <v>715</v>
      </c>
      <c r="D335" s="8">
        <v>474</v>
      </c>
      <c r="E335" s="8">
        <v>329</v>
      </c>
      <c r="F335" s="8">
        <v>0</v>
      </c>
      <c r="G335" s="8">
        <v>279</v>
      </c>
      <c r="H335" s="8">
        <v>0</v>
      </c>
      <c r="I335" s="8">
        <v>0</v>
      </c>
      <c r="J335" s="14">
        <f t="shared" si="27"/>
        <v>0.69409282700421937</v>
      </c>
      <c r="K335" s="14">
        <f t="shared" si="28"/>
        <v>0</v>
      </c>
    </row>
    <row r="336" spans="1:11" x14ac:dyDescent="0.3">
      <c r="A336" s="173"/>
      <c r="B336" s="4">
        <v>328</v>
      </c>
      <c r="C336" s="8" t="s">
        <v>716</v>
      </c>
      <c r="D336" s="8">
        <v>34</v>
      </c>
      <c r="E336" s="8">
        <v>0</v>
      </c>
      <c r="F336" s="8">
        <v>0</v>
      </c>
      <c r="G336" s="8">
        <v>94</v>
      </c>
      <c r="H336" s="8">
        <v>0</v>
      </c>
      <c r="I336" s="8">
        <v>0</v>
      </c>
      <c r="J336" s="14">
        <f t="shared" si="27"/>
        <v>0</v>
      </c>
      <c r="K336" s="14">
        <f t="shared" si="28"/>
        <v>0</v>
      </c>
    </row>
    <row r="337" spans="1:11" x14ac:dyDescent="0.3">
      <c r="A337" s="173"/>
      <c r="B337" s="4">
        <v>329</v>
      </c>
      <c r="C337" s="8" t="s">
        <v>718</v>
      </c>
      <c r="D337" s="8">
        <v>128</v>
      </c>
      <c r="E337" s="8">
        <v>49</v>
      </c>
      <c r="F337" s="8">
        <v>30</v>
      </c>
      <c r="G337" s="8">
        <v>173</v>
      </c>
      <c r="H337" s="8">
        <v>0</v>
      </c>
      <c r="I337" s="8">
        <v>0</v>
      </c>
      <c r="J337" s="14">
        <f t="shared" si="27"/>
        <v>0.6171875</v>
      </c>
      <c r="K337" s="14">
        <f t="shared" si="28"/>
        <v>0</v>
      </c>
    </row>
    <row r="338" spans="1:11" x14ac:dyDescent="0.3">
      <c r="A338" s="173"/>
      <c r="B338" s="4">
        <v>330</v>
      </c>
      <c r="C338" s="8" t="s">
        <v>719</v>
      </c>
      <c r="D338" s="8">
        <v>142</v>
      </c>
      <c r="E338" s="8">
        <v>0</v>
      </c>
      <c r="F338" s="8">
        <v>2</v>
      </c>
      <c r="G338" s="8">
        <v>194</v>
      </c>
      <c r="H338" s="8">
        <v>5</v>
      </c>
      <c r="I338" s="8">
        <v>0</v>
      </c>
      <c r="J338" s="14">
        <f t="shared" si="27"/>
        <v>1.4084507042253521E-2</v>
      </c>
      <c r="K338" s="14">
        <f t="shared" si="28"/>
        <v>2.5773195876288658E-2</v>
      </c>
    </row>
    <row r="339" spans="1:11" x14ac:dyDescent="0.3">
      <c r="A339" s="173"/>
      <c r="B339" s="4">
        <v>331</v>
      </c>
      <c r="C339" s="8" t="s">
        <v>720</v>
      </c>
      <c r="D339" s="8">
        <v>144</v>
      </c>
      <c r="E339" s="8">
        <v>57</v>
      </c>
      <c r="F339" s="8">
        <v>0</v>
      </c>
      <c r="G339" s="8">
        <v>407</v>
      </c>
      <c r="H339" s="8">
        <v>0</v>
      </c>
      <c r="I339" s="8">
        <v>0</v>
      </c>
      <c r="J339" s="14">
        <f t="shared" si="27"/>
        <v>0.39583333333333331</v>
      </c>
      <c r="K339" s="14">
        <f t="shared" si="28"/>
        <v>0</v>
      </c>
    </row>
    <row r="340" spans="1:11" x14ac:dyDescent="0.3">
      <c r="A340" s="173"/>
      <c r="B340" s="4">
        <v>332</v>
      </c>
      <c r="C340" s="8" t="s">
        <v>721</v>
      </c>
      <c r="D340" s="8">
        <v>162</v>
      </c>
      <c r="E340" s="8">
        <v>142</v>
      </c>
      <c r="F340" s="8">
        <v>18</v>
      </c>
      <c r="G340" s="8">
        <v>338</v>
      </c>
      <c r="H340" s="8">
        <v>0</v>
      </c>
      <c r="I340" s="8">
        <v>0</v>
      </c>
      <c r="J340" s="14">
        <f t="shared" si="27"/>
        <v>0.98765432098765427</v>
      </c>
      <c r="K340" s="14">
        <f t="shared" si="28"/>
        <v>0</v>
      </c>
    </row>
    <row r="341" spans="1:11" x14ac:dyDescent="0.3">
      <c r="A341" s="173"/>
      <c r="B341" s="4">
        <v>333</v>
      </c>
      <c r="C341" s="8" t="s">
        <v>722</v>
      </c>
      <c r="D341" s="8">
        <v>36</v>
      </c>
      <c r="E341" s="8">
        <v>35</v>
      </c>
      <c r="F341" s="8">
        <v>0</v>
      </c>
      <c r="G341" s="8">
        <v>87</v>
      </c>
      <c r="H341" s="8">
        <v>0</v>
      </c>
      <c r="I341" s="8">
        <v>0</v>
      </c>
      <c r="J341" s="14">
        <f t="shared" si="27"/>
        <v>0.97222222222222221</v>
      </c>
      <c r="K341" s="14">
        <f t="shared" si="28"/>
        <v>0</v>
      </c>
    </row>
    <row r="342" spans="1:11" x14ac:dyDescent="0.3">
      <c r="A342" s="173"/>
      <c r="B342" s="4">
        <v>334</v>
      </c>
      <c r="C342" s="8" t="s">
        <v>723</v>
      </c>
      <c r="D342" s="8">
        <v>314</v>
      </c>
      <c r="E342" s="8">
        <v>220</v>
      </c>
      <c r="F342" s="8">
        <v>0</v>
      </c>
      <c r="G342" s="8">
        <v>171</v>
      </c>
      <c r="H342" s="8">
        <v>0</v>
      </c>
      <c r="I342" s="8">
        <v>0</v>
      </c>
      <c r="J342" s="14">
        <f t="shared" si="27"/>
        <v>0.70063694267515919</v>
      </c>
      <c r="K342" s="14">
        <f t="shared" si="28"/>
        <v>0</v>
      </c>
    </row>
    <row r="343" spans="1:11" x14ac:dyDescent="0.3">
      <c r="A343" s="173"/>
      <c r="B343" s="4">
        <v>335</v>
      </c>
      <c r="C343" s="8" t="s">
        <v>727</v>
      </c>
      <c r="D343" s="8">
        <v>63</v>
      </c>
      <c r="E343" s="8">
        <v>24</v>
      </c>
      <c r="F343" s="8">
        <v>0</v>
      </c>
      <c r="G343" s="8">
        <v>224</v>
      </c>
      <c r="H343" s="8">
        <v>0</v>
      </c>
      <c r="I343" s="8">
        <v>0</v>
      </c>
      <c r="J343" s="14">
        <f t="shared" si="27"/>
        <v>0.38095238095238093</v>
      </c>
      <c r="K343" s="14">
        <f t="shared" si="28"/>
        <v>0</v>
      </c>
    </row>
    <row r="344" spans="1:11" x14ac:dyDescent="0.3">
      <c r="A344" s="173"/>
      <c r="B344" s="4">
        <v>336</v>
      </c>
      <c r="C344" s="8" t="s">
        <v>732</v>
      </c>
      <c r="D344" s="8">
        <v>28</v>
      </c>
      <c r="E344" s="8">
        <v>0</v>
      </c>
      <c r="F344" s="8">
        <v>0</v>
      </c>
      <c r="G344" s="8">
        <v>23</v>
      </c>
      <c r="H344" s="8">
        <v>0</v>
      </c>
      <c r="I344" s="8">
        <v>0</v>
      </c>
      <c r="J344" s="14">
        <f t="shared" si="27"/>
        <v>0</v>
      </c>
      <c r="K344" s="14">
        <f t="shared" si="28"/>
        <v>0</v>
      </c>
    </row>
    <row r="345" spans="1:11" x14ac:dyDescent="0.3">
      <c r="A345" s="173"/>
      <c r="B345" s="4">
        <v>337</v>
      </c>
      <c r="C345" s="8" t="s">
        <v>735</v>
      </c>
      <c r="D345" s="8">
        <v>399</v>
      </c>
      <c r="E345" s="8">
        <v>47</v>
      </c>
      <c r="F345" s="8">
        <v>0</v>
      </c>
      <c r="G345" s="8">
        <v>410</v>
      </c>
      <c r="H345" s="8">
        <v>0</v>
      </c>
      <c r="I345" s="8">
        <v>0</v>
      </c>
      <c r="J345" s="14">
        <f t="shared" si="27"/>
        <v>0.11779448621553884</v>
      </c>
      <c r="K345" s="14">
        <f t="shared" si="28"/>
        <v>0</v>
      </c>
    </row>
    <row r="346" spans="1:11" x14ac:dyDescent="0.3">
      <c r="A346" s="173"/>
      <c r="B346" s="4">
        <v>338</v>
      </c>
      <c r="C346" s="8" t="s">
        <v>737</v>
      </c>
      <c r="D346" s="8">
        <v>307</v>
      </c>
      <c r="E346" s="8">
        <v>129</v>
      </c>
      <c r="F346" s="8">
        <v>3</v>
      </c>
      <c r="G346" s="8">
        <v>290</v>
      </c>
      <c r="H346" s="8">
        <v>1</v>
      </c>
      <c r="I346" s="8">
        <v>0</v>
      </c>
      <c r="J346" s="14">
        <f t="shared" si="27"/>
        <v>0.42996742671009774</v>
      </c>
      <c r="K346" s="14">
        <f t="shared" si="28"/>
        <v>3.4482758620689655E-3</v>
      </c>
    </row>
    <row r="347" spans="1:11" x14ac:dyDescent="0.3">
      <c r="A347" s="173"/>
      <c r="B347" s="4">
        <v>339</v>
      </c>
      <c r="C347" s="8" t="s">
        <v>738</v>
      </c>
      <c r="D347" s="8">
        <v>307</v>
      </c>
      <c r="E347" s="8">
        <v>123</v>
      </c>
      <c r="F347" s="8">
        <v>0</v>
      </c>
      <c r="G347" s="8">
        <v>489</v>
      </c>
      <c r="H347" s="8">
        <v>0</v>
      </c>
      <c r="I347" s="8">
        <v>0</v>
      </c>
      <c r="J347" s="14">
        <f t="shared" si="27"/>
        <v>0.40065146579804561</v>
      </c>
      <c r="K347" s="14">
        <f t="shared" si="28"/>
        <v>0</v>
      </c>
    </row>
    <row r="348" spans="1:11" x14ac:dyDescent="0.3">
      <c r="A348" s="173"/>
      <c r="B348" s="4">
        <v>340</v>
      </c>
      <c r="C348" s="8" t="s">
        <v>739</v>
      </c>
      <c r="D348" s="8">
        <v>64</v>
      </c>
      <c r="E348" s="8">
        <v>61</v>
      </c>
      <c r="F348" s="8">
        <v>0</v>
      </c>
      <c r="G348" s="8">
        <v>77</v>
      </c>
      <c r="H348" s="8">
        <v>11</v>
      </c>
      <c r="I348" s="8">
        <v>0</v>
      </c>
      <c r="J348" s="14">
        <f t="shared" si="27"/>
        <v>0.953125</v>
      </c>
      <c r="K348" s="14">
        <f t="shared" si="28"/>
        <v>0.14285714285714285</v>
      </c>
    </row>
    <row r="349" spans="1:11" x14ac:dyDescent="0.3">
      <c r="A349" s="173"/>
      <c r="B349" s="4">
        <v>341</v>
      </c>
      <c r="C349" s="8" t="s">
        <v>741</v>
      </c>
      <c r="D349" s="8">
        <v>157</v>
      </c>
      <c r="E349" s="8">
        <v>0</v>
      </c>
      <c r="F349" s="8">
        <v>94</v>
      </c>
      <c r="G349" s="8">
        <v>192</v>
      </c>
      <c r="H349" s="8">
        <v>0</v>
      </c>
      <c r="I349" s="8">
        <v>0</v>
      </c>
      <c r="J349" s="14">
        <f t="shared" si="27"/>
        <v>0.59872611464968151</v>
      </c>
      <c r="K349" s="14">
        <f t="shared" si="28"/>
        <v>0</v>
      </c>
    </row>
    <row r="350" spans="1:11" x14ac:dyDescent="0.3">
      <c r="A350" s="173"/>
      <c r="B350" s="4">
        <v>342</v>
      </c>
      <c r="C350" s="8" t="s">
        <v>742</v>
      </c>
      <c r="D350" s="8">
        <v>266</v>
      </c>
      <c r="E350" s="8">
        <v>199</v>
      </c>
      <c r="F350" s="8">
        <v>0</v>
      </c>
      <c r="G350" s="8">
        <v>993</v>
      </c>
      <c r="H350" s="8">
        <v>0</v>
      </c>
      <c r="I350" s="8">
        <v>0</v>
      </c>
      <c r="J350" s="14">
        <f t="shared" si="27"/>
        <v>0.74812030075187974</v>
      </c>
      <c r="K350" s="14">
        <f t="shared" si="28"/>
        <v>0</v>
      </c>
    </row>
    <row r="351" spans="1:11" x14ac:dyDescent="0.3">
      <c r="C351" s="9"/>
      <c r="D351" s="9">
        <v>120452</v>
      </c>
      <c r="E351" s="9">
        <v>72786</v>
      </c>
      <c r="F351" s="9">
        <v>13187</v>
      </c>
      <c r="G351" s="9">
        <v>216237</v>
      </c>
      <c r="H351" s="9">
        <v>16669</v>
      </c>
      <c r="I351" s="9">
        <v>429</v>
      </c>
    </row>
  </sheetData>
  <mergeCells count="7">
    <mergeCell ref="A95:A104"/>
    <mergeCell ref="A106:A350"/>
    <mergeCell ref="S6:U6"/>
    <mergeCell ref="A4:A31"/>
    <mergeCell ref="A33:A58"/>
    <mergeCell ref="A60:A68"/>
    <mergeCell ref="A70:A93"/>
  </mergeCells>
  <phoneticPr fontId="3" type="noConversion"/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4EF00-08A9-48A2-86B4-DF12E23ED524}">
  <sheetPr codeName="Sheet6">
    <tabColor rgb="FFFFFF00"/>
  </sheetPr>
  <dimension ref="A1:AX351"/>
  <sheetViews>
    <sheetView topLeftCell="N7" zoomScaleNormal="100" workbookViewId="0">
      <selection activeCell="Q22" sqref="Q22"/>
    </sheetView>
  </sheetViews>
  <sheetFormatPr defaultRowHeight="13.5" x14ac:dyDescent="0.3"/>
  <cols>
    <col min="3" max="3" width="18.46484375" customWidth="1"/>
    <col min="11" max="11" width="11.86328125" customWidth="1"/>
    <col min="12" max="12" width="26" customWidth="1"/>
    <col min="14" max="14" width="18.46484375" customWidth="1"/>
    <col min="15" max="15" width="20.265625" customWidth="1"/>
  </cols>
  <sheetData>
    <row r="1" spans="1:23" x14ac:dyDescent="0.3">
      <c r="A1" t="s">
        <v>937</v>
      </c>
    </row>
    <row r="2" spans="1:23" x14ac:dyDescent="0.3">
      <c r="A2" s="4"/>
      <c r="B2" s="4"/>
      <c r="C2" s="8"/>
      <c r="D2" s="8"/>
      <c r="E2" s="8" t="s">
        <v>743</v>
      </c>
      <c r="F2" s="8"/>
      <c r="G2" s="8"/>
      <c r="H2" s="8" t="s">
        <v>755</v>
      </c>
      <c r="I2" s="8"/>
    </row>
    <row r="3" spans="1:23" x14ac:dyDescent="0.3">
      <c r="A3" s="4"/>
      <c r="B3" s="4"/>
      <c r="C3" s="8"/>
      <c r="D3" s="8" t="s">
        <v>409</v>
      </c>
      <c r="E3" s="8" t="s">
        <v>410</v>
      </c>
      <c r="F3" s="8" t="s">
        <v>411</v>
      </c>
      <c r="G3" s="8" t="s">
        <v>409</v>
      </c>
      <c r="H3" s="8" t="s">
        <v>410</v>
      </c>
      <c r="I3" s="8" t="s">
        <v>411</v>
      </c>
    </row>
    <row r="4" spans="1:23" x14ac:dyDescent="0.3">
      <c r="A4" s="173" t="s">
        <v>757</v>
      </c>
      <c r="B4" s="4">
        <v>1</v>
      </c>
      <c r="C4" s="8" t="s">
        <v>433</v>
      </c>
      <c r="D4" s="8">
        <v>6348</v>
      </c>
      <c r="E4" s="8">
        <v>4600</v>
      </c>
      <c r="F4" s="8">
        <v>216</v>
      </c>
      <c r="G4" s="8">
        <v>8064</v>
      </c>
      <c r="H4" s="8">
        <v>1169</v>
      </c>
      <c r="I4" s="8">
        <v>2</v>
      </c>
      <c r="O4" s="4" t="s">
        <v>763</v>
      </c>
      <c r="P4" s="4"/>
      <c r="Q4" s="4"/>
      <c r="R4" s="4"/>
      <c r="S4" s="4"/>
      <c r="T4" s="4"/>
      <c r="U4" s="4"/>
    </row>
    <row r="5" spans="1:23" x14ac:dyDescent="0.3">
      <c r="A5" s="173"/>
      <c r="B5" s="4">
        <v>2</v>
      </c>
      <c r="C5" s="8" t="s">
        <v>649</v>
      </c>
      <c r="D5" s="8">
        <v>765</v>
      </c>
      <c r="E5" s="8">
        <v>513</v>
      </c>
      <c r="F5" s="8">
        <v>0</v>
      </c>
      <c r="G5" s="8">
        <v>3194</v>
      </c>
      <c r="H5" s="8">
        <v>556</v>
      </c>
      <c r="I5" s="8">
        <v>1</v>
      </c>
      <c r="O5" s="4" t="s">
        <v>764</v>
      </c>
      <c r="P5" s="4"/>
      <c r="Q5" s="4"/>
      <c r="R5" s="4"/>
      <c r="S5" s="4"/>
      <c r="T5" s="4"/>
      <c r="U5" s="4"/>
    </row>
    <row r="6" spans="1:23" x14ac:dyDescent="0.3">
      <c r="A6" s="173"/>
      <c r="B6" s="4">
        <v>3</v>
      </c>
      <c r="C6" s="8" t="s">
        <v>633</v>
      </c>
      <c r="D6" s="8">
        <v>252</v>
      </c>
      <c r="E6" s="8">
        <v>121</v>
      </c>
      <c r="F6" s="8">
        <v>0</v>
      </c>
      <c r="G6" s="8">
        <v>1343</v>
      </c>
      <c r="H6" s="8">
        <v>106</v>
      </c>
      <c r="I6" s="8">
        <v>0</v>
      </c>
      <c r="O6" s="4"/>
      <c r="P6" s="83" t="s">
        <v>743</v>
      </c>
      <c r="Q6" s="83"/>
      <c r="R6" s="83"/>
      <c r="S6" s="173" t="s">
        <v>755</v>
      </c>
      <c r="T6" s="173"/>
      <c r="U6" s="173"/>
      <c r="V6" s="18" t="s">
        <v>768</v>
      </c>
    </row>
    <row r="7" spans="1:23" x14ac:dyDescent="0.3">
      <c r="A7" s="173"/>
      <c r="B7" s="4">
        <v>4</v>
      </c>
      <c r="C7" s="8" t="s">
        <v>648</v>
      </c>
      <c r="D7" s="8">
        <v>105</v>
      </c>
      <c r="E7" s="8">
        <v>81</v>
      </c>
      <c r="F7" s="8">
        <v>0</v>
      </c>
      <c r="G7" s="8">
        <v>782</v>
      </c>
      <c r="H7" s="8">
        <v>96</v>
      </c>
      <c r="I7" s="8">
        <v>0</v>
      </c>
      <c r="O7" s="4"/>
      <c r="P7" s="4" t="s">
        <v>409</v>
      </c>
      <c r="Q7" s="4" t="s">
        <v>765</v>
      </c>
      <c r="R7" s="4" t="s">
        <v>766</v>
      </c>
      <c r="S7" s="4" t="s">
        <v>409</v>
      </c>
      <c r="T7" s="4" t="s">
        <v>765</v>
      </c>
      <c r="U7" s="4" t="s">
        <v>766</v>
      </c>
      <c r="V7" s="18" t="s">
        <v>743</v>
      </c>
      <c r="W7" s="18" t="s">
        <v>755</v>
      </c>
    </row>
    <row r="8" spans="1:23" x14ac:dyDescent="0.3">
      <c r="A8" s="173"/>
      <c r="B8" s="4">
        <v>5</v>
      </c>
      <c r="C8" s="8" t="s">
        <v>552</v>
      </c>
      <c r="D8" s="8">
        <v>293</v>
      </c>
      <c r="E8" s="8">
        <v>250</v>
      </c>
      <c r="F8" s="8">
        <v>0</v>
      </c>
      <c r="G8" s="8">
        <v>602</v>
      </c>
      <c r="H8" s="8">
        <v>0</v>
      </c>
      <c r="I8" s="8">
        <v>0</v>
      </c>
      <c r="O8" s="4" t="s">
        <v>757</v>
      </c>
      <c r="P8" s="4">
        <f>SUM(D4:D31)</f>
        <v>19692</v>
      </c>
      <c r="Q8" s="4">
        <f>SUM(E4:F31)</f>
        <v>15083</v>
      </c>
      <c r="R8" s="15">
        <f>Q8/P8</f>
        <v>0.76594556164940075</v>
      </c>
      <c r="S8" s="4">
        <f>SUM(G4:G31)</f>
        <v>30188</v>
      </c>
      <c r="T8" s="4">
        <f>SUM(H4:I31)</f>
        <v>3048</v>
      </c>
      <c r="U8" s="15">
        <f t="shared" ref="U8:U13" si="0">T8/S8</f>
        <v>0.10096727176361468</v>
      </c>
      <c r="V8" s="13">
        <f>P8/P$14</f>
        <v>0.16348420947763426</v>
      </c>
      <c r="W8" s="14">
        <f>S8/S$14</f>
        <v>0.13960608036552485</v>
      </c>
    </row>
    <row r="9" spans="1:23" x14ac:dyDescent="0.3">
      <c r="A9" s="173"/>
      <c r="B9" s="4">
        <v>6</v>
      </c>
      <c r="C9" s="8" t="s">
        <v>430</v>
      </c>
      <c r="D9" s="8">
        <v>396</v>
      </c>
      <c r="E9" s="8">
        <v>262</v>
      </c>
      <c r="F9" s="8">
        <v>0</v>
      </c>
      <c r="G9" s="8">
        <v>1279</v>
      </c>
      <c r="H9" s="8">
        <v>139</v>
      </c>
      <c r="I9" s="8">
        <v>0</v>
      </c>
      <c r="O9" s="4" t="s">
        <v>758</v>
      </c>
      <c r="P9" s="4">
        <f>SUM(D33:D58)</f>
        <v>15600</v>
      </c>
      <c r="Q9" s="4">
        <f>SUM(E33:F58)</f>
        <v>11675</v>
      </c>
      <c r="R9" s="15">
        <f t="shared" ref="R9:R13" si="1">Q9/P9</f>
        <v>0.7483974358974359</v>
      </c>
      <c r="S9" s="4">
        <f>SUM(G33:G58)</f>
        <v>59076</v>
      </c>
      <c r="T9" s="4">
        <f>SUM(H33:I58)</f>
        <v>3725</v>
      </c>
      <c r="U9" s="15">
        <f t="shared" si="0"/>
        <v>6.3054370641207932E-2</v>
      </c>
      <c r="V9" s="13">
        <f t="shared" ref="V9:V14" si="2">P9/P$14</f>
        <v>0.12951217082323249</v>
      </c>
      <c r="W9" s="14">
        <f t="shared" ref="W9:W13" si="3">S9/S$14</f>
        <v>0.273200238627062</v>
      </c>
    </row>
    <row r="10" spans="1:23" x14ac:dyDescent="0.3">
      <c r="A10" s="173"/>
      <c r="B10" s="4">
        <v>7</v>
      </c>
      <c r="C10" s="8" t="s">
        <v>439</v>
      </c>
      <c r="D10" s="8">
        <v>271</v>
      </c>
      <c r="E10" s="8">
        <v>195</v>
      </c>
      <c r="F10" s="8">
        <v>0</v>
      </c>
      <c r="G10" s="8">
        <v>842</v>
      </c>
      <c r="H10" s="8">
        <v>0</v>
      </c>
      <c r="I10" s="8">
        <v>0</v>
      </c>
      <c r="O10" s="4" t="s">
        <v>759</v>
      </c>
      <c r="P10" s="4">
        <f>SUM(D60:D68)</f>
        <v>9996</v>
      </c>
      <c r="Q10" s="4">
        <f>SUM(E60:F68)</f>
        <v>8139</v>
      </c>
      <c r="R10" s="15">
        <f t="shared" si="1"/>
        <v>0.81422569027611047</v>
      </c>
      <c r="S10" s="4">
        <f>SUM(G60:G68)</f>
        <v>15958</v>
      </c>
      <c r="T10" s="4">
        <f>SUM(H60:I68)</f>
        <v>5266</v>
      </c>
      <c r="U10" s="15">
        <f t="shared" si="0"/>
        <v>0.32999122697079836</v>
      </c>
      <c r="V10" s="13">
        <f t="shared" si="2"/>
        <v>8.2987414073655896E-2</v>
      </c>
      <c r="W10" s="14">
        <f t="shared" si="3"/>
        <v>7.3798656104181987E-2</v>
      </c>
    </row>
    <row r="11" spans="1:23" x14ac:dyDescent="0.3">
      <c r="A11" s="173"/>
      <c r="B11" s="4">
        <v>8</v>
      </c>
      <c r="C11" s="8" t="s">
        <v>508</v>
      </c>
      <c r="D11" s="8">
        <v>264</v>
      </c>
      <c r="E11" s="8">
        <v>213</v>
      </c>
      <c r="F11" s="8">
        <v>0</v>
      </c>
      <c r="G11" s="8">
        <v>332</v>
      </c>
      <c r="H11" s="8">
        <v>0</v>
      </c>
      <c r="I11" s="8">
        <v>0</v>
      </c>
      <c r="O11" s="4" t="s">
        <v>760</v>
      </c>
      <c r="P11" s="4">
        <f>SUM(D70:D93)</f>
        <v>24128</v>
      </c>
      <c r="Q11" s="4">
        <f>SUM(E70:F93)</f>
        <v>16757</v>
      </c>
      <c r="R11" s="15">
        <f t="shared" si="1"/>
        <v>0.69450431034482762</v>
      </c>
      <c r="S11" s="4">
        <f>SUM(G70:G93)</f>
        <v>43019</v>
      </c>
      <c r="T11" s="4">
        <f>SUM(H70:I93)</f>
        <v>3166</v>
      </c>
      <c r="U11" s="15">
        <f t="shared" si="0"/>
        <v>7.3595388084334828E-2</v>
      </c>
      <c r="V11" s="13">
        <f t="shared" si="2"/>
        <v>0.20031215753993292</v>
      </c>
      <c r="W11" s="14">
        <f t="shared" si="3"/>
        <v>0.19894375153188401</v>
      </c>
    </row>
    <row r="12" spans="1:23" x14ac:dyDescent="0.3">
      <c r="A12" s="173"/>
      <c r="B12" s="4">
        <v>9</v>
      </c>
      <c r="C12" s="8" t="s">
        <v>686</v>
      </c>
      <c r="D12" s="8">
        <v>378</v>
      </c>
      <c r="E12" s="8">
        <v>319</v>
      </c>
      <c r="F12" s="8">
        <v>0</v>
      </c>
      <c r="G12" s="8">
        <v>405</v>
      </c>
      <c r="H12" s="8">
        <v>0</v>
      </c>
      <c r="I12" s="8">
        <v>0</v>
      </c>
      <c r="O12" s="4" t="s">
        <v>761</v>
      </c>
      <c r="P12" s="4">
        <f>SUM(D95:D104)</f>
        <v>2034</v>
      </c>
      <c r="Q12" s="4">
        <f>SUM(E95:F104)</f>
        <v>1581</v>
      </c>
      <c r="R12" s="15">
        <f t="shared" si="1"/>
        <v>0.77728613569321536</v>
      </c>
      <c r="S12" s="4">
        <f>SUM(G95:G104)</f>
        <v>2491</v>
      </c>
      <c r="T12" s="4">
        <f>SUM(H95:I104)</f>
        <v>25</v>
      </c>
      <c r="U12" s="15">
        <f t="shared" si="0"/>
        <v>1.0036130068245684E-2</v>
      </c>
      <c r="V12" s="13">
        <f t="shared" si="2"/>
        <v>1.6886394580413775E-2</v>
      </c>
      <c r="W12" s="14">
        <f t="shared" si="3"/>
        <v>1.1519767662333457E-2</v>
      </c>
    </row>
    <row r="13" spans="1:23" x14ac:dyDescent="0.3">
      <c r="A13" s="173"/>
      <c r="B13" s="4">
        <v>10</v>
      </c>
      <c r="C13" s="8" t="s">
        <v>495</v>
      </c>
      <c r="D13" s="8">
        <v>633</v>
      </c>
      <c r="E13" s="8">
        <v>469</v>
      </c>
      <c r="F13" s="8">
        <v>30</v>
      </c>
      <c r="G13" s="8">
        <v>1039</v>
      </c>
      <c r="H13" s="8">
        <v>300</v>
      </c>
      <c r="I13" s="8">
        <v>0</v>
      </c>
      <c r="O13" s="4" t="s">
        <v>762</v>
      </c>
      <c r="P13" s="4">
        <f>SUM(D106:D350)</f>
        <v>49002</v>
      </c>
      <c r="Q13" s="4">
        <f>SUM(E106:F350)</f>
        <v>32738</v>
      </c>
      <c r="R13" s="15">
        <f t="shared" si="1"/>
        <v>0.66809517978858002</v>
      </c>
      <c r="S13" s="4">
        <f>SUM(G106:G350)</f>
        <v>65505</v>
      </c>
      <c r="T13" s="4">
        <f>SUM(H106:I350)</f>
        <v>1868</v>
      </c>
      <c r="U13" s="15">
        <f t="shared" si="0"/>
        <v>2.851690710632776E-2</v>
      </c>
      <c r="V13" s="13">
        <f t="shared" si="2"/>
        <v>0.40681765350513066</v>
      </c>
      <c r="W13" s="14">
        <f t="shared" si="3"/>
        <v>0.30293150570901373</v>
      </c>
    </row>
    <row r="14" spans="1:23" x14ac:dyDescent="0.3">
      <c r="A14" s="173"/>
      <c r="B14" s="4">
        <v>11</v>
      </c>
      <c r="C14" s="8" t="s">
        <v>645</v>
      </c>
      <c r="D14" s="8">
        <v>545</v>
      </c>
      <c r="E14" s="8">
        <v>524</v>
      </c>
      <c r="F14" s="8">
        <v>0</v>
      </c>
      <c r="G14" s="8">
        <v>824</v>
      </c>
      <c r="H14" s="8">
        <v>6</v>
      </c>
      <c r="I14" s="8">
        <v>0</v>
      </c>
      <c r="O14" s="4"/>
      <c r="P14" s="4">
        <f>SUM(P8:P13)</f>
        <v>120452</v>
      </c>
      <c r="Q14" s="4">
        <f>SUM(Q8:Q13)</f>
        <v>85973</v>
      </c>
      <c r="R14" s="15">
        <f>Q14/P14</f>
        <v>0.71375319629395939</v>
      </c>
      <c r="S14" s="4">
        <f>SUM(S8:S13)</f>
        <v>216237</v>
      </c>
      <c r="T14" s="4">
        <f>SUM(T8:T13)</f>
        <v>17098</v>
      </c>
      <c r="U14" s="15">
        <f>T14/S14</f>
        <v>7.9070649333832788E-2</v>
      </c>
      <c r="V14" s="13">
        <f t="shared" si="2"/>
        <v>1</v>
      </c>
      <c r="W14" s="14">
        <f>S14/S$14</f>
        <v>1</v>
      </c>
    </row>
    <row r="15" spans="1:23" x14ac:dyDescent="0.3">
      <c r="A15" s="173"/>
      <c r="B15" s="4">
        <v>12</v>
      </c>
      <c r="C15" s="8" t="s">
        <v>726</v>
      </c>
      <c r="D15" s="8">
        <v>268</v>
      </c>
      <c r="E15" s="8">
        <v>261</v>
      </c>
      <c r="F15" s="8">
        <v>0</v>
      </c>
      <c r="G15" s="8">
        <v>155</v>
      </c>
      <c r="H15" s="8">
        <v>2</v>
      </c>
      <c r="I15" s="8">
        <v>0</v>
      </c>
    </row>
    <row r="16" spans="1:23" x14ac:dyDescent="0.3">
      <c r="A16" s="173"/>
      <c r="B16" s="4">
        <v>13</v>
      </c>
      <c r="C16" s="8" t="s">
        <v>700</v>
      </c>
      <c r="D16" s="8">
        <v>86</v>
      </c>
      <c r="E16" s="8">
        <v>81</v>
      </c>
      <c r="F16" s="8">
        <v>0</v>
      </c>
      <c r="G16" s="8">
        <v>102</v>
      </c>
      <c r="H16" s="8">
        <v>3</v>
      </c>
      <c r="I16" s="8">
        <v>0</v>
      </c>
      <c r="O16" t="s">
        <v>894</v>
      </c>
      <c r="P16" t="s">
        <v>895</v>
      </c>
    </row>
    <row r="17" spans="1:25" x14ac:dyDescent="0.3">
      <c r="A17" s="173"/>
      <c r="B17" s="4">
        <v>14</v>
      </c>
      <c r="C17" s="8" t="s">
        <v>537</v>
      </c>
      <c r="D17" s="8">
        <v>13</v>
      </c>
      <c r="E17" s="8">
        <v>8</v>
      </c>
      <c r="F17" s="8">
        <v>0</v>
      </c>
      <c r="G17" s="8">
        <v>118</v>
      </c>
      <c r="H17" s="8">
        <v>1</v>
      </c>
      <c r="I17" s="8">
        <v>0</v>
      </c>
      <c r="O17" t="s">
        <v>767</v>
      </c>
    </row>
    <row r="18" spans="1:25" x14ac:dyDescent="0.3">
      <c r="A18" s="173"/>
      <c r="B18" s="4">
        <v>15</v>
      </c>
      <c r="C18" s="8" t="s">
        <v>527</v>
      </c>
      <c r="D18" s="8">
        <v>1593</v>
      </c>
      <c r="E18" s="8">
        <v>12</v>
      </c>
      <c r="F18" s="8">
        <v>1530</v>
      </c>
      <c r="G18" s="8">
        <v>1993</v>
      </c>
      <c r="H18" s="8">
        <v>227</v>
      </c>
      <c r="I18" s="8">
        <v>0</v>
      </c>
      <c r="P18" s="16">
        <v>2020</v>
      </c>
      <c r="Q18" s="16">
        <v>2025</v>
      </c>
      <c r="R18" s="16">
        <v>2030</v>
      </c>
      <c r="S18" s="16">
        <v>2035</v>
      </c>
      <c r="T18" s="16">
        <v>2040</v>
      </c>
      <c r="U18" s="16">
        <v>2045</v>
      </c>
      <c r="V18" s="16">
        <v>2050</v>
      </c>
    </row>
    <row r="19" spans="1:25" x14ac:dyDescent="0.3">
      <c r="A19" s="173"/>
      <c r="B19" s="4">
        <v>16</v>
      </c>
      <c r="C19" s="8" t="s">
        <v>740</v>
      </c>
      <c r="D19" s="8">
        <v>388</v>
      </c>
      <c r="E19" s="8">
        <v>160</v>
      </c>
      <c r="F19" s="8">
        <v>200</v>
      </c>
      <c r="G19" s="8">
        <v>712</v>
      </c>
      <c r="H19" s="8">
        <v>133</v>
      </c>
      <c r="I19" s="8">
        <v>0</v>
      </c>
      <c r="O19" s="4" t="s">
        <v>757</v>
      </c>
      <c r="P19" s="16">
        <f>[1]中性预测M输入!B4</f>
        <v>90</v>
      </c>
      <c r="Q19" s="16">
        <f>[1]中性预测M输入!C4</f>
        <v>100</v>
      </c>
      <c r="R19" s="16">
        <f>[1]中性预测M输入!D4</f>
        <v>100</v>
      </c>
      <c r="S19" s="16">
        <f>[1]中性预测M输入!E4</f>
        <v>100</v>
      </c>
      <c r="T19" s="16">
        <f>[1]中性预测M输入!F4</f>
        <v>100</v>
      </c>
      <c r="U19" s="16">
        <f>[1]中性预测M输入!G4</f>
        <v>100</v>
      </c>
      <c r="V19" s="16">
        <f>[1]中性预测M输入!H4</f>
        <v>100</v>
      </c>
    </row>
    <row r="20" spans="1:25" x14ac:dyDescent="0.3">
      <c r="A20" s="173"/>
      <c r="B20" s="4">
        <v>17</v>
      </c>
      <c r="C20" s="8" t="s">
        <v>528</v>
      </c>
      <c r="D20" s="8">
        <v>910</v>
      </c>
      <c r="E20" s="8">
        <v>736</v>
      </c>
      <c r="F20" s="8">
        <v>0</v>
      </c>
      <c r="G20" s="8">
        <v>641</v>
      </c>
      <c r="H20" s="8">
        <v>22</v>
      </c>
      <c r="I20" s="8">
        <v>0</v>
      </c>
      <c r="O20" s="4" t="s">
        <v>758</v>
      </c>
      <c r="P20" s="16">
        <f>[1]中性预测M输入!B5</f>
        <v>85</v>
      </c>
      <c r="Q20" s="16">
        <f>[1]中性预测M输入!C5</f>
        <v>95</v>
      </c>
      <c r="R20" s="16">
        <f>[1]中性预测M输入!D5</f>
        <v>100</v>
      </c>
      <c r="S20" s="16">
        <f>[1]中性预测M输入!E5</f>
        <v>100</v>
      </c>
      <c r="T20" s="16">
        <f>[1]中性预测M输入!F5</f>
        <v>100</v>
      </c>
      <c r="U20" s="16">
        <f>[1]中性预测M输入!G5</f>
        <v>100</v>
      </c>
      <c r="V20" s="16">
        <f>[1]中性预测M输入!H5</f>
        <v>100</v>
      </c>
    </row>
    <row r="21" spans="1:25" x14ac:dyDescent="0.3">
      <c r="A21" s="173"/>
      <c r="B21" s="4">
        <v>18</v>
      </c>
      <c r="C21" s="8" t="s">
        <v>463</v>
      </c>
      <c r="D21" s="8">
        <v>309</v>
      </c>
      <c r="E21" s="8">
        <v>120</v>
      </c>
      <c r="F21" s="8">
        <v>79</v>
      </c>
      <c r="G21" s="8">
        <v>320</v>
      </c>
      <c r="H21" s="8">
        <v>4</v>
      </c>
      <c r="I21" s="8">
        <v>0</v>
      </c>
      <c r="O21" s="4" t="s">
        <v>759</v>
      </c>
      <c r="P21" s="16">
        <f>[1]中性预测M输入!B6</f>
        <v>90</v>
      </c>
      <c r="Q21" s="16">
        <f>[1]中性预测M输入!C6</f>
        <v>100</v>
      </c>
      <c r="R21" s="16">
        <f>[1]中性预测M输入!D6</f>
        <v>100</v>
      </c>
      <c r="S21" s="16">
        <f>[1]中性预测M输入!E6</f>
        <v>100</v>
      </c>
      <c r="T21" s="16">
        <f>[1]中性预测M输入!F6</f>
        <v>100</v>
      </c>
      <c r="U21" s="16">
        <f>[1]中性预测M输入!G6</f>
        <v>100</v>
      </c>
      <c r="V21" s="16">
        <f>[1]中性预测M输入!H6</f>
        <v>100</v>
      </c>
    </row>
    <row r="22" spans="1:25" x14ac:dyDescent="0.3">
      <c r="A22" s="173"/>
      <c r="B22" s="4">
        <v>19</v>
      </c>
      <c r="C22" s="8" t="s">
        <v>560</v>
      </c>
      <c r="D22" s="8">
        <v>263</v>
      </c>
      <c r="E22" s="8">
        <v>156</v>
      </c>
      <c r="F22" s="8">
        <v>2</v>
      </c>
      <c r="G22" s="8">
        <v>545</v>
      </c>
      <c r="H22" s="8">
        <v>42</v>
      </c>
      <c r="I22" s="8">
        <v>0</v>
      </c>
      <c r="O22" s="4" t="s">
        <v>760</v>
      </c>
      <c r="P22" s="16">
        <f>[1]中性预测M输入!B7</f>
        <v>75</v>
      </c>
      <c r="Q22" s="16">
        <f>[1]中性预测M输入!C7</f>
        <v>85</v>
      </c>
      <c r="R22" s="16">
        <f>[1]中性预测M输入!D7</f>
        <v>95</v>
      </c>
      <c r="S22" s="16">
        <f>[1]中性预测M输入!E7</f>
        <v>100</v>
      </c>
      <c r="T22" s="16">
        <f>[1]中性预测M输入!F7</f>
        <v>100</v>
      </c>
      <c r="U22" s="16">
        <f>[1]中性预测M输入!G7</f>
        <v>100</v>
      </c>
      <c r="V22" s="16">
        <f>[1]中性预测M输入!H7</f>
        <v>100</v>
      </c>
    </row>
    <row r="23" spans="1:25" x14ac:dyDescent="0.3">
      <c r="A23" s="173"/>
      <c r="B23" s="4">
        <v>20</v>
      </c>
      <c r="C23" s="8" t="s">
        <v>436</v>
      </c>
      <c r="D23" s="8">
        <v>80</v>
      </c>
      <c r="E23" s="8">
        <v>10</v>
      </c>
      <c r="F23" s="8">
        <v>2</v>
      </c>
      <c r="G23" s="8">
        <v>410</v>
      </c>
      <c r="H23" s="8">
        <v>0</v>
      </c>
      <c r="I23" s="8">
        <v>0</v>
      </c>
      <c r="O23" s="4" t="s">
        <v>761</v>
      </c>
      <c r="P23" s="16">
        <f>[1]中性预测M输入!B8</f>
        <v>85</v>
      </c>
      <c r="Q23" s="16">
        <f>[1]中性预测M输入!C8</f>
        <v>95</v>
      </c>
      <c r="R23" s="16">
        <f>[1]中性预测M输入!D8</f>
        <v>100</v>
      </c>
      <c r="S23" s="16">
        <f>[1]中性预测M输入!E8</f>
        <v>100</v>
      </c>
      <c r="T23" s="16">
        <f>[1]中性预测M输入!F8</f>
        <v>100</v>
      </c>
      <c r="U23" s="16">
        <f>[1]中性预测M输入!G8</f>
        <v>100</v>
      </c>
      <c r="V23" s="16">
        <f>[1]中性预测M输入!H8</f>
        <v>100</v>
      </c>
    </row>
    <row r="24" spans="1:25" x14ac:dyDescent="0.3">
      <c r="A24" s="173"/>
      <c r="B24" s="4">
        <v>21</v>
      </c>
      <c r="C24" s="8" t="s">
        <v>503</v>
      </c>
      <c r="D24" s="8">
        <v>381</v>
      </c>
      <c r="E24" s="8">
        <v>147</v>
      </c>
      <c r="F24" s="8">
        <v>0</v>
      </c>
      <c r="G24" s="8">
        <v>471</v>
      </c>
      <c r="H24" s="8">
        <v>0</v>
      </c>
      <c r="I24" s="8">
        <v>0</v>
      </c>
      <c r="O24" s="4" t="s">
        <v>762</v>
      </c>
      <c r="P24" s="16">
        <f>[1]中性预测M输入!B9</f>
        <v>75</v>
      </c>
      <c r="Q24" s="16">
        <f>[1]中性预测M输入!C9</f>
        <v>85</v>
      </c>
      <c r="R24" s="16">
        <f>[1]中性预测M输入!D9</f>
        <v>95</v>
      </c>
      <c r="S24" s="16">
        <f>[1]中性预测M输入!E9</f>
        <v>100</v>
      </c>
      <c r="T24" s="16">
        <f>[1]中性预测M输入!F9</f>
        <v>100</v>
      </c>
      <c r="U24" s="16">
        <f>[1]中性预测M输入!G9</f>
        <v>100</v>
      </c>
      <c r="V24" s="16">
        <f>[1]中性预测M输入!H9</f>
        <v>100</v>
      </c>
    </row>
    <row r="25" spans="1:25" x14ac:dyDescent="0.3">
      <c r="A25" s="173"/>
      <c r="B25" s="4">
        <v>22</v>
      </c>
      <c r="C25" s="8" t="s">
        <v>730</v>
      </c>
      <c r="D25" s="8">
        <v>2522</v>
      </c>
      <c r="E25" s="8">
        <v>1501</v>
      </c>
      <c r="F25" s="8">
        <v>47</v>
      </c>
      <c r="G25" s="8">
        <v>3765</v>
      </c>
      <c r="H25" s="8">
        <v>170</v>
      </c>
      <c r="I25" s="8">
        <v>0</v>
      </c>
      <c r="O25" s="18" t="s">
        <v>783</v>
      </c>
      <c r="P25" s="19" cm="1">
        <f t="array" ref="P25">SUM($S8:$S13*P19:P24)/$S14</f>
        <v>81.048271109939563</v>
      </c>
      <c r="Q25" s="19">
        <f t="array" ref="Q25">SUM($S8:$S13*Q19:Q24)/$S14</f>
        <v>91.048271109939563</v>
      </c>
      <c r="R25" s="19" cm="1">
        <f t="array" ref="R25">SUM($S8:$S13*R19:R24)/$S14</f>
        <v>97.490623713795515</v>
      </c>
      <c r="S25" s="19">
        <f t="array" ref="S25">SUM($S8:$S13*S19:S24)/$S14</f>
        <v>100</v>
      </c>
      <c r="T25" s="19">
        <f t="array" ref="T25">SUM($S8:$S13*T19:T24)/$S14</f>
        <v>100</v>
      </c>
      <c r="U25" s="19">
        <f t="array" ref="U25">SUM($S8:$S13*U19:U24)/$S14</f>
        <v>100</v>
      </c>
      <c r="V25" s="19">
        <f t="array" ref="V25">SUM($S8:$S13*V19:V24)/$S14</f>
        <v>100</v>
      </c>
    </row>
    <row r="26" spans="1:25" ht="40.5" x14ac:dyDescent="0.3">
      <c r="A26" s="173"/>
      <c r="B26" s="4">
        <v>23</v>
      </c>
      <c r="C26" s="8" t="s">
        <v>545</v>
      </c>
      <c r="D26" s="8">
        <v>735</v>
      </c>
      <c r="E26" s="8">
        <v>637</v>
      </c>
      <c r="F26" s="8">
        <v>0</v>
      </c>
      <c r="G26" s="8">
        <v>244</v>
      </c>
      <c r="H26" s="8">
        <v>20</v>
      </c>
      <c r="I26" s="8">
        <v>0</v>
      </c>
      <c r="L26" s="21" t="s">
        <v>773</v>
      </c>
      <c r="O26" s="21" t="s">
        <v>776</v>
      </c>
      <c r="P26" s="16">
        <v>2017</v>
      </c>
      <c r="Q26" s="16">
        <v>2020</v>
      </c>
      <c r="R26" s="16">
        <v>2025</v>
      </c>
      <c r="S26" s="16">
        <v>2030</v>
      </c>
      <c r="T26" s="16">
        <v>2035</v>
      </c>
      <c r="U26" s="16">
        <v>2040</v>
      </c>
      <c r="V26" s="16">
        <v>2045</v>
      </c>
      <c r="W26" s="16">
        <v>2050</v>
      </c>
      <c r="Y26">
        <f>80/12</f>
        <v>6.666666666666667</v>
      </c>
    </row>
    <row r="27" spans="1:25" x14ac:dyDescent="0.3">
      <c r="A27" s="173"/>
      <c r="B27" s="4">
        <v>24</v>
      </c>
      <c r="C27" s="8" t="s">
        <v>418</v>
      </c>
      <c r="D27" s="8">
        <v>927</v>
      </c>
      <c r="E27" s="8">
        <v>865</v>
      </c>
      <c r="F27" s="8">
        <v>0</v>
      </c>
      <c r="G27" s="8">
        <v>463</v>
      </c>
      <c r="H27" s="8">
        <v>0</v>
      </c>
      <c r="I27" s="8">
        <v>0</v>
      </c>
      <c r="L27" s="14">
        <v>0.58883059631733536</v>
      </c>
      <c r="O27" s="4" t="s">
        <v>757</v>
      </c>
      <c r="P27">
        <f t="shared" ref="P27:P33" si="4">Q8</f>
        <v>15083</v>
      </c>
      <c r="Q27" s="20">
        <f t="shared" ref="Q27:W32" si="5">120000*0.9*P19/100*$V8</f>
        <v>15890.66516122605</v>
      </c>
      <c r="R27" s="20">
        <f t="shared" si="5"/>
        <v>17656.294623584501</v>
      </c>
      <c r="S27" s="20">
        <f t="shared" si="5"/>
        <v>17656.294623584501</v>
      </c>
      <c r="T27" s="20">
        <f t="shared" si="5"/>
        <v>17656.294623584501</v>
      </c>
      <c r="U27" s="20">
        <f t="shared" si="5"/>
        <v>17656.294623584501</v>
      </c>
      <c r="V27" s="20">
        <f t="shared" si="5"/>
        <v>17656.294623584501</v>
      </c>
      <c r="W27" s="20">
        <f t="shared" si="5"/>
        <v>17656.294623584501</v>
      </c>
    </row>
    <row r="28" spans="1:25" x14ac:dyDescent="0.3">
      <c r="A28" s="173"/>
      <c r="B28" s="4">
        <v>25</v>
      </c>
      <c r="C28" s="8" t="s">
        <v>505</v>
      </c>
      <c r="D28" s="8">
        <v>78</v>
      </c>
      <c r="E28" s="8">
        <v>44</v>
      </c>
      <c r="F28" s="8">
        <v>0</v>
      </c>
      <c r="G28" s="8">
        <v>138</v>
      </c>
      <c r="H28" s="8">
        <v>0</v>
      </c>
      <c r="I28" s="8">
        <v>0</v>
      </c>
      <c r="O28" s="4" t="s">
        <v>758</v>
      </c>
      <c r="P28">
        <f t="shared" si="4"/>
        <v>11675</v>
      </c>
      <c r="Q28" s="20">
        <f t="shared" si="5"/>
        <v>11889.217281572743</v>
      </c>
      <c r="R28" s="20">
        <f t="shared" si="5"/>
        <v>13287.948726463654</v>
      </c>
      <c r="S28" s="20">
        <f t="shared" si="5"/>
        <v>13987.314448909108</v>
      </c>
      <c r="T28" s="20">
        <f t="shared" si="5"/>
        <v>13987.314448909108</v>
      </c>
      <c r="U28" s="20">
        <f t="shared" si="5"/>
        <v>13987.314448909108</v>
      </c>
      <c r="V28" s="20">
        <f t="shared" si="5"/>
        <v>13987.314448909108</v>
      </c>
      <c r="W28" s="20">
        <f t="shared" si="5"/>
        <v>13987.314448909108</v>
      </c>
    </row>
    <row r="29" spans="1:25" x14ac:dyDescent="0.3">
      <c r="A29" s="173"/>
      <c r="B29" s="4">
        <v>26</v>
      </c>
      <c r="C29" s="8" t="s">
        <v>683</v>
      </c>
      <c r="D29" s="8">
        <v>301</v>
      </c>
      <c r="E29" s="8">
        <v>245</v>
      </c>
      <c r="F29" s="8">
        <v>0</v>
      </c>
      <c r="G29" s="8">
        <v>339</v>
      </c>
      <c r="H29" s="8">
        <v>0</v>
      </c>
      <c r="I29" s="8">
        <v>0</v>
      </c>
      <c r="O29" s="4" t="s">
        <v>759</v>
      </c>
      <c r="P29">
        <f t="shared" si="4"/>
        <v>8139</v>
      </c>
      <c r="Q29" s="20">
        <f t="shared" si="5"/>
        <v>8066.3766479593532</v>
      </c>
      <c r="R29" s="20">
        <f t="shared" si="5"/>
        <v>8962.6407199548376</v>
      </c>
      <c r="S29" s="20">
        <f t="shared" si="5"/>
        <v>8962.6407199548376</v>
      </c>
      <c r="T29" s="20">
        <f t="shared" si="5"/>
        <v>8962.6407199548376</v>
      </c>
      <c r="U29" s="20">
        <f t="shared" si="5"/>
        <v>8962.6407199548376</v>
      </c>
      <c r="V29" s="20">
        <f t="shared" si="5"/>
        <v>8962.6407199548376</v>
      </c>
      <c r="W29" s="20">
        <f t="shared" si="5"/>
        <v>8962.6407199548376</v>
      </c>
    </row>
    <row r="30" spans="1:25" x14ac:dyDescent="0.3">
      <c r="A30" s="173"/>
      <c r="B30" s="4">
        <v>27</v>
      </c>
      <c r="C30" s="8" t="s">
        <v>532</v>
      </c>
      <c r="D30" s="8">
        <v>297</v>
      </c>
      <c r="E30" s="8">
        <v>187</v>
      </c>
      <c r="F30" s="8">
        <v>0</v>
      </c>
      <c r="G30" s="8">
        <v>279</v>
      </c>
      <c r="H30" s="8">
        <v>12</v>
      </c>
      <c r="I30" s="8">
        <v>0</v>
      </c>
      <c r="O30" s="4" t="s">
        <v>760</v>
      </c>
      <c r="P30">
        <f t="shared" si="4"/>
        <v>16757</v>
      </c>
      <c r="Q30" s="20">
        <f t="shared" si="5"/>
        <v>16225.284760734567</v>
      </c>
      <c r="R30" s="20">
        <f t="shared" si="5"/>
        <v>18388.656062165843</v>
      </c>
      <c r="S30" s="20">
        <f t="shared" si="5"/>
        <v>20552.027363597117</v>
      </c>
      <c r="T30" s="20">
        <f t="shared" si="5"/>
        <v>21633.713014312754</v>
      </c>
      <c r="U30" s="20">
        <f t="shared" si="5"/>
        <v>21633.713014312754</v>
      </c>
      <c r="V30" s="20">
        <f t="shared" si="5"/>
        <v>21633.713014312754</v>
      </c>
      <c r="W30" s="20">
        <f t="shared" si="5"/>
        <v>21633.713014312754</v>
      </c>
    </row>
    <row r="31" spans="1:25" x14ac:dyDescent="0.3">
      <c r="A31" s="173"/>
      <c r="B31" s="4">
        <v>28</v>
      </c>
      <c r="C31" s="8" t="s">
        <v>599</v>
      </c>
      <c r="D31" s="8">
        <v>291</v>
      </c>
      <c r="E31" s="8">
        <v>260</v>
      </c>
      <c r="F31" s="8">
        <v>0</v>
      </c>
      <c r="G31" s="8">
        <v>787</v>
      </c>
      <c r="H31" s="8">
        <v>37</v>
      </c>
      <c r="I31" s="8">
        <v>0</v>
      </c>
      <c r="O31" s="4" t="s">
        <v>761</v>
      </c>
      <c r="P31">
        <f t="shared" si="4"/>
        <v>1581</v>
      </c>
      <c r="Q31" s="20">
        <f t="shared" si="5"/>
        <v>1550.1710224819847</v>
      </c>
      <c r="R31" s="20">
        <f t="shared" si="5"/>
        <v>1732.5440839504533</v>
      </c>
      <c r="S31" s="20">
        <f t="shared" si="5"/>
        <v>1823.7306146846877</v>
      </c>
      <c r="T31" s="20">
        <f t="shared" si="5"/>
        <v>1823.7306146846877</v>
      </c>
      <c r="U31" s="20">
        <f t="shared" si="5"/>
        <v>1823.7306146846877</v>
      </c>
      <c r="V31" s="20">
        <f t="shared" si="5"/>
        <v>1823.7306146846877</v>
      </c>
      <c r="W31" s="20">
        <f t="shared" si="5"/>
        <v>1823.7306146846877</v>
      </c>
    </row>
    <row r="32" spans="1:25" s="12" customFormat="1" ht="15.4" customHeight="1" x14ac:dyDescent="0.3">
      <c r="A32" s="10"/>
      <c r="B32" s="11"/>
      <c r="C32" s="11"/>
      <c r="D32" s="11"/>
      <c r="E32" s="11"/>
      <c r="F32" s="11"/>
      <c r="G32" s="11"/>
      <c r="H32" s="11"/>
      <c r="I32" s="11"/>
      <c r="O32" s="4" t="s">
        <v>762</v>
      </c>
      <c r="P32" s="12">
        <f t="shared" si="4"/>
        <v>32738</v>
      </c>
      <c r="Q32" s="20">
        <f t="shared" si="5"/>
        <v>32952.229933915587</v>
      </c>
      <c r="R32" s="20">
        <f t="shared" si="5"/>
        <v>37345.860591770994</v>
      </c>
      <c r="S32" s="20">
        <f t="shared" si="5"/>
        <v>41739.491249626408</v>
      </c>
      <c r="T32" s="20">
        <f t="shared" si="5"/>
        <v>43936.306578554111</v>
      </c>
      <c r="U32" s="20">
        <f t="shared" si="5"/>
        <v>43936.306578554111</v>
      </c>
      <c r="V32" s="20">
        <f t="shared" si="5"/>
        <v>43936.306578554111</v>
      </c>
      <c r="W32" s="20">
        <f t="shared" si="5"/>
        <v>43936.306578554111</v>
      </c>
    </row>
    <row r="33" spans="1:48" x14ac:dyDescent="0.3">
      <c r="A33" s="173" t="s">
        <v>758</v>
      </c>
      <c r="B33" s="4">
        <v>29</v>
      </c>
      <c r="C33" s="8" t="s">
        <v>625</v>
      </c>
      <c r="D33" s="8">
        <v>2555</v>
      </c>
      <c r="E33" s="8">
        <v>1492</v>
      </c>
      <c r="F33" s="8">
        <v>425</v>
      </c>
      <c r="G33" s="8">
        <v>14200</v>
      </c>
      <c r="H33" s="8">
        <v>2072</v>
      </c>
      <c r="I33" s="8">
        <v>0</v>
      </c>
      <c r="J33" s="14">
        <f>(E33+F33)/D33</f>
        <v>0.75029354207436394</v>
      </c>
      <c r="K33" s="14">
        <f>(H33+I33)/G33</f>
        <v>0.14591549295774647</v>
      </c>
      <c r="O33" s="18" t="s">
        <v>769</v>
      </c>
      <c r="P33">
        <f t="shared" si="4"/>
        <v>85973</v>
      </c>
      <c r="Q33" s="20">
        <f>SUM(Q27:Q32)</f>
        <v>86573.944807890279</v>
      </c>
      <c r="R33" s="20">
        <f t="shared" ref="R33:W33" si="6">SUM(R27:R32)</f>
        <v>97373.944807890279</v>
      </c>
      <c r="S33" s="20">
        <f t="shared" si="6"/>
        <v>104721.49902035666</v>
      </c>
      <c r="T33" s="20">
        <f t="shared" si="6"/>
        <v>108000</v>
      </c>
      <c r="U33" s="20">
        <f t="shared" si="6"/>
        <v>108000</v>
      </c>
      <c r="V33" s="20">
        <f t="shared" si="6"/>
        <v>108000</v>
      </c>
      <c r="W33" s="20">
        <f t="shared" si="6"/>
        <v>108000</v>
      </c>
    </row>
    <row r="34" spans="1:48" x14ac:dyDescent="0.3">
      <c r="A34" s="173"/>
      <c r="B34" s="4">
        <v>30</v>
      </c>
      <c r="C34" s="8" t="s">
        <v>639</v>
      </c>
      <c r="D34" s="8">
        <v>990</v>
      </c>
      <c r="E34" s="8">
        <v>255</v>
      </c>
      <c r="F34" s="8">
        <v>474</v>
      </c>
      <c r="G34" s="8">
        <v>7873</v>
      </c>
      <c r="H34" s="8">
        <v>36</v>
      </c>
      <c r="I34" s="8">
        <v>2</v>
      </c>
      <c r="J34" s="14">
        <f t="shared" ref="J34:J97" si="7">(E34+F34)/D34</f>
        <v>0.73636363636363633</v>
      </c>
      <c r="K34" s="14">
        <f t="shared" ref="K34:K97" si="8">(H34+I34)/G34</f>
        <v>4.8266226343198276E-3</v>
      </c>
    </row>
    <row r="35" spans="1:48" x14ac:dyDescent="0.3">
      <c r="A35" s="173"/>
      <c r="B35" s="4">
        <v>31</v>
      </c>
      <c r="C35" s="8" t="s">
        <v>665</v>
      </c>
      <c r="D35" s="8">
        <v>639</v>
      </c>
      <c r="E35" s="8">
        <v>123</v>
      </c>
      <c r="F35" s="8">
        <v>370</v>
      </c>
      <c r="G35" s="8">
        <v>2842</v>
      </c>
      <c r="H35" s="8">
        <v>87</v>
      </c>
      <c r="I35" s="8">
        <v>0</v>
      </c>
      <c r="J35" s="14">
        <f t="shared" si="7"/>
        <v>0.77151799687010958</v>
      </c>
      <c r="K35" s="14">
        <f t="shared" si="8"/>
        <v>3.0612244897959183E-2</v>
      </c>
      <c r="O35" t="s">
        <v>770</v>
      </c>
    </row>
    <row r="36" spans="1:48" x14ac:dyDescent="0.3">
      <c r="A36" s="173"/>
      <c r="B36" s="4">
        <v>32</v>
      </c>
      <c r="C36" s="8" t="s">
        <v>443</v>
      </c>
      <c r="D36" s="8">
        <v>468</v>
      </c>
      <c r="E36" s="8">
        <v>104</v>
      </c>
      <c r="F36" s="8">
        <v>137</v>
      </c>
      <c r="G36" s="8">
        <v>1221</v>
      </c>
      <c r="H36" s="8">
        <v>62</v>
      </c>
      <c r="I36" s="8">
        <v>0</v>
      </c>
      <c r="J36" s="14">
        <f t="shared" si="7"/>
        <v>0.5149572649572649</v>
      </c>
      <c r="K36" s="14">
        <f t="shared" si="8"/>
        <v>5.0778050778050775E-2</v>
      </c>
      <c r="O36">
        <v>2017</v>
      </c>
      <c r="P36">
        <v>2018</v>
      </c>
      <c r="Q36">
        <v>2019</v>
      </c>
      <c r="R36">
        <v>2020</v>
      </c>
      <c r="S36">
        <v>2021</v>
      </c>
      <c r="T36">
        <v>2022</v>
      </c>
      <c r="U36">
        <v>2023</v>
      </c>
      <c r="V36">
        <v>2024</v>
      </c>
      <c r="W36">
        <v>2025</v>
      </c>
      <c r="X36">
        <v>2026</v>
      </c>
      <c r="Y36">
        <v>2027</v>
      </c>
      <c r="Z36">
        <v>2028</v>
      </c>
      <c r="AA36">
        <v>2029</v>
      </c>
      <c r="AB36">
        <v>2030</v>
      </c>
      <c r="AC36">
        <v>2031</v>
      </c>
      <c r="AD36">
        <v>2032</v>
      </c>
      <c r="AE36">
        <v>2033</v>
      </c>
      <c r="AF36">
        <v>2034</v>
      </c>
      <c r="AG36">
        <v>2035</v>
      </c>
    </row>
    <row r="37" spans="1:48" x14ac:dyDescent="0.3">
      <c r="A37" s="173"/>
      <c r="B37" s="4">
        <v>33</v>
      </c>
      <c r="C37" s="8" t="s">
        <v>585</v>
      </c>
      <c r="D37" s="8">
        <v>1975</v>
      </c>
      <c r="E37" s="8">
        <v>1268</v>
      </c>
      <c r="F37" s="8">
        <v>120</v>
      </c>
      <c r="G37" s="8">
        <v>3560</v>
      </c>
      <c r="H37" s="8">
        <v>179</v>
      </c>
      <c r="I37" s="8">
        <v>0</v>
      </c>
      <c r="J37" s="14">
        <f t="shared" si="7"/>
        <v>0.70278481012658223</v>
      </c>
      <c r="K37" s="14">
        <f t="shared" si="8"/>
        <v>5.0280898876404495E-2</v>
      </c>
      <c r="N37" t="s">
        <v>771</v>
      </c>
      <c r="O37">
        <f>'Commercial vehicle forcasting'!$J$27</f>
        <v>786649</v>
      </c>
      <c r="P37">
        <f t="shared" ref="P37:AV37" si="9">O37</f>
        <v>786649</v>
      </c>
      <c r="Q37">
        <f t="shared" si="9"/>
        <v>786649</v>
      </c>
      <c r="R37">
        <f t="shared" si="9"/>
        <v>786649</v>
      </c>
      <c r="S37">
        <f t="shared" si="9"/>
        <v>786649</v>
      </c>
      <c r="T37">
        <f t="shared" si="9"/>
        <v>786649</v>
      </c>
      <c r="U37">
        <f t="shared" si="9"/>
        <v>786649</v>
      </c>
      <c r="V37">
        <f t="shared" si="9"/>
        <v>786649</v>
      </c>
      <c r="W37">
        <f t="shared" si="9"/>
        <v>786649</v>
      </c>
      <c r="X37">
        <f t="shared" si="9"/>
        <v>786649</v>
      </c>
      <c r="Y37">
        <f t="shared" si="9"/>
        <v>786649</v>
      </c>
      <c r="Z37">
        <f t="shared" si="9"/>
        <v>786649</v>
      </c>
      <c r="AA37">
        <f t="shared" si="9"/>
        <v>786649</v>
      </c>
      <c r="AB37">
        <f t="shared" si="9"/>
        <v>786649</v>
      </c>
      <c r="AC37">
        <f t="shared" si="9"/>
        <v>786649</v>
      </c>
      <c r="AD37">
        <f t="shared" si="9"/>
        <v>786649</v>
      </c>
      <c r="AE37">
        <f t="shared" si="9"/>
        <v>786649</v>
      </c>
      <c r="AF37">
        <f t="shared" si="9"/>
        <v>786649</v>
      </c>
      <c r="AG37">
        <f t="shared" si="9"/>
        <v>786649</v>
      </c>
      <c r="AH37">
        <f t="shared" si="9"/>
        <v>786649</v>
      </c>
      <c r="AI37">
        <f t="shared" si="9"/>
        <v>786649</v>
      </c>
      <c r="AJ37">
        <f t="shared" si="9"/>
        <v>786649</v>
      </c>
      <c r="AK37">
        <f t="shared" si="9"/>
        <v>786649</v>
      </c>
      <c r="AL37">
        <f t="shared" si="9"/>
        <v>786649</v>
      </c>
      <c r="AM37">
        <f t="shared" si="9"/>
        <v>786649</v>
      </c>
      <c r="AN37">
        <f t="shared" si="9"/>
        <v>786649</v>
      </c>
      <c r="AO37">
        <f t="shared" si="9"/>
        <v>786649</v>
      </c>
      <c r="AP37">
        <f t="shared" si="9"/>
        <v>786649</v>
      </c>
      <c r="AQ37">
        <f t="shared" si="9"/>
        <v>786649</v>
      </c>
      <c r="AR37">
        <f t="shared" si="9"/>
        <v>786649</v>
      </c>
      <c r="AS37">
        <f t="shared" si="9"/>
        <v>786649</v>
      </c>
      <c r="AT37">
        <f t="shared" si="9"/>
        <v>786649</v>
      </c>
      <c r="AU37">
        <f t="shared" si="9"/>
        <v>786649</v>
      </c>
      <c r="AV37">
        <f t="shared" si="9"/>
        <v>786649</v>
      </c>
    </row>
    <row r="38" spans="1:48" x14ac:dyDescent="0.3">
      <c r="A38" s="173"/>
      <c r="B38" s="4">
        <v>34</v>
      </c>
      <c r="C38" s="8" t="s">
        <v>588</v>
      </c>
      <c r="D38" s="8">
        <v>203</v>
      </c>
      <c r="E38" s="8">
        <v>182</v>
      </c>
      <c r="F38" s="8">
        <v>0</v>
      </c>
      <c r="G38" s="8">
        <v>2806</v>
      </c>
      <c r="H38" s="8">
        <v>29</v>
      </c>
      <c r="I38" s="8">
        <v>0</v>
      </c>
      <c r="J38" s="14">
        <f t="shared" si="7"/>
        <v>0.89655172413793105</v>
      </c>
      <c r="K38" s="14">
        <f t="shared" si="8"/>
        <v>1.0334996436208126E-2</v>
      </c>
      <c r="N38" t="s">
        <v>777</v>
      </c>
      <c r="P38">
        <f>((P36-2017)/3*($Q$33-$P$33)+$P$33)</f>
        <v>86173.314935963426</v>
      </c>
      <c r="Q38">
        <f>((Q36-2017)/3*($Q$33-$P$33)+$P$33)</f>
        <v>86373.629871926853</v>
      </c>
      <c r="R38">
        <f>((R36-2017)/3*($Q$33-$P$33)+$P$33)</f>
        <v>86573.944807890279</v>
      </c>
      <c r="S38">
        <f>(S36-2020)/5*($R$33-$Q$33)+$Q$33</f>
        <v>88733.944807890279</v>
      </c>
      <c r="T38">
        <f t="shared" ref="T38:W38" si="10">(T36-2020)/5*($R$33-$Q$33)+$Q$33</f>
        <v>90893.944807890279</v>
      </c>
      <c r="U38">
        <f t="shared" si="10"/>
        <v>93053.944807890279</v>
      </c>
      <c r="V38">
        <f t="shared" si="10"/>
        <v>95213.944807890279</v>
      </c>
      <c r="W38">
        <f t="shared" si="10"/>
        <v>97373.944807890279</v>
      </c>
      <c r="X38">
        <f>(X36-2025)/5*($S$33-$R$33)+$R$33</f>
        <v>98843.455650383548</v>
      </c>
      <c r="Y38">
        <f t="shared" ref="Y38:AB38" si="11">(Y36-2025)/5*($S$33-$R$33)+$R$33</f>
        <v>100312.96649287683</v>
      </c>
      <c r="Z38">
        <f t="shared" si="11"/>
        <v>101782.4773353701</v>
      </c>
      <c r="AA38">
        <f t="shared" si="11"/>
        <v>103251.98817786339</v>
      </c>
      <c r="AB38">
        <f t="shared" si="11"/>
        <v>104721.49902035666</v>
      </c>
      <c r="AC38">
        <f>(AC36-2030)/5*($T$33-$S$33)+$S$33</f>
        <v>105377.19921628533</v>
      </c>
      <c r="AD38">
        <f t="shared" ref="AD38:AG38" si="12">(AD36-2030)/5*($T$33-$S$33)+$S$33</f>
        <v>106032.899412214</v>
      </c>
      <c r="AE38">
        <f t="shared" si="12"/>
        <v>106688.59960814266</v>
      </c>
      <c r="AF38">
        <f t="shared" si="12"/>
        <v>107344.29980407133</v>
      </c>
      <c r="AG38">
        <f t="shared" si="12"/>
        <v>108000</v>
      </c>
    </row>
    <row r="39" spans="1:48" x14ac:dyDescent="0.3">
      <c r="A39" s="173"/>
      <c r="B39" s="4">
        <v>35</v>
      </c>
      <c r="C39" s="8" t="s">
        <v>698</v>
      </c>
      <c r="D39" s="8">
        <v>353</v>
      </c>
      <c r="E39" s="8">
        <v>142</v>
      </c>
      <c r="F39" s="8">
        <v>132</v>
      </c>
      <c r="G39" s="8">
        <v>605</v>
      </c>
      <c r="H39" s="8">
        <v>1</v>
      </c>
      <c r="I39" s="8">
        <v>0</v>
      </c>
      <c r="J39" s="14">
        <f t="shared" si="7"/>
        <v>0.77620396600566577</v>
      </c>
      <c r="K39" s="14">
        <f t="shared" si="8"/>
        <v>1.652892561983471E-3</v>
      </c>
      <c r="N39" t="s">
        <v>781</v>
      </c>
      <c r="P39">
        <f>P42-P38</f>
        <v>22100.257064036574</v>
      </c>
      <c r="Q39">
        <f t="shared" ref="Q39:U39" si="13">Q42-Q38</f>
        <v>21293.168128073157</v>
      </c>
      <c r="R39">
        <f t="shared" si="13"/>
        <v>21631.24419210972</v>
      </c>
      <c r="S39">
        <f t="shared" si="13"/>
        <v>24439.576192109729</v>
      </c>
      <c r="T39">
        <f t="shared" si="13"/>
        <v>16991.20519210973</v>
      </c>
      <c r="U39">
        <f t="shared" si="13"/>
        <v>23574.605192109724</v>
      </c>
      <c r="V39">
        <f>108000-V38</f>
        <v>12786.055192109721</v>
      </c>
      <c r="W39">
        <f t="shared" ref="W39:AG39" si="14">108000-W38</f>
        <v>10626.055192109721</v>
      </c>
      <c r="X39">
        <f t="shared" si="14"/>
        <v>9156.5443496164517</v>
      </c>
      <c r="Y39">
        <f t="shared" si="14"/>
        <v>7687.0335071231675</v>
      </c>
      <c r="Z39">
        <f t="shared" si="14"/>
        <v>6217.5226646298979</v>
      </c>
      <c r="AA39">
        <f t="shared" si="14"/>
        <v>4748.0118221366138</v>
      </c>
      <c r="AB39">
        <f t="shared" si="14"/>
        <v>3278.5009796433442</v>
      </c>
      <c r="AC39">
        <f t="shared" si="14"/>
        <v>2622.8007837146724</v>
      </c>
      <c r="AD39">
        <f t="shared" si="14"/>
        <v>1967.1005877860007</v>
      </c>
      <c r="AE39">
        <f t="shared" si="14"/>
        <v>1311.4003918573435</v>
      </c>
      <c r="AF39">
        <f t="shared" si="14"/>
        <v>655.70019592867175</v>
      </c>
      <c r="AG39">
        <f t="shared" si="14"/>
        <v>0</v>
      </c>
    </row>
    <row r="40" spans="1:48" x14ac:dyDescent="0.3">
      <c r="A40" s="173"/>
      <c r="B40" s="4">
        <v>36</v>
      </c>
      <c r="C40" s="8" t="s">
        <v>729</v>
      </c>
      <c r="D40" s="8">
        <v>539</v>
      </c>
      <c r="E40" s="8">
        <v>335</v>
      </c>
      <c r="F40" s="8">
        <v>18</v>
      </c>
      <c r="G40" s="8">
        <v>517</v>
      </c>
      <c r="H40" s="8">
        <v>53</v>
      </c>
      <c r="I40" s="8">
        <v>20</v>
      </c>
      <c r="J40" s="14">
        <f t="shared" si="7"/>
        <v>0.65491651205936918</v>
      </c>
      <c r="K40" s="14">
        <f t="shared" si="8"/>
        <v>0.14119922630560927</v>
      </c>
      <c r="N40" t="s">
        <v>778</v>
      </c>
      <c r="P40">
        <f>SUM(O47:Z47)+AA47*0.64</f>
        <v>108273.572</v>
      </c>
      <c r="Q40">
        <f>AA47*0.36+AB47+AC47*0.5</f>
        <v>61759.777999999998</v>
      </c>
      <c r="R40">
        <f>AC47*0.5+AD47*0.5</f>
        <v>31133.050000000003</v>
      </c>
      <c r="S40">
        <f t="shared" ref="S40:T40" si="15">AD47*0.5+AE47*0.5</f>
        <v>26815.100000000002</v>
      </c>
      <c r="T40">
        <f t="shared" si="15"/>
        <v>22084.550000000003</v>
      </c>
      <c r="U40">
        <f>AF47*0.5+AG47</f>
        <v>24777.25</v>
      </c>
      <c r="V40">
        <f>P39</f>
        <v>22100.257064036574</v>
      </c>
      <c r="W40">
        <f t="shared" ref="W40:AG40" si="16">Q39</f>
        <v>21293.168128073157</v>
      </c>
      <c r="X40">
        <f t="shared" si="16"/>
        <v>21631.24419210972</v>
      </c>
      <c r="Y40">
        <f t="shared" si="16"/>
        <v>24439.576192109729</v>
      </c>
      <c r="Z40">
        <f t="shared" si="16"/>
        <v>16991.20519210973</v>
      </c>
      <c r="AA40">
        <f t="shared" si="16"/>
        <v>23574.605192109724</v>
      </c>
      <c r="AB40">
        <f t="shared" si="16"/>
        <v>12786.055192109721</v>
      </c>
      <c r="AC40">
        <f t="shared" si="16"/>
        <v>10626.055192109721</v>
      </c>
      <c r="AD40">
        <f t="shared" si="16"/>
        <v>9156.5443496164517</v>
      </c>
      <c r="AE40">
        <f t="shared" si="16"/>
        <v>7687.0335071231675</v>
      </c>
      <c r="AF40">
        <f t="shared" si="16"/>
        <v>6217.5226646298979</v>
      </c>
      <c r="AG40">
        <f t="shared" si="16"/>
        <v>4748.0118221366138</v>
      </c>
    </row>
    <row r="41" spans="1:48" x14ac:dyDescent="0.3">
      <c r="A41" s="173"/>
      <c r="B41" s="4">
        <v>37</v>
      </c>
      <c r="C41" s="8" t="s">
        <v>697</v>
      </c>
      <c r="D41" s="8">
        <v>413</v>
      </c>
      <c r="E41" s="8">
        <v>158</v>
      </c>
      <c r="F41" s="8">
        <v>158</v>
      </c>
      <c r="G41" s="8">
        <v>1068</v>
      </c>
      <c r="H41" s="8">
        <v>0</v>
      </c>
      <c r="I41" s="8">
        <v>0</v>
      </c>
      <c r="J41" s="14">
        <f t="shared" si="7"/>
        <v>0.76513317191283292</v>
      </c>
      <c r="K41" s="14">
        <f t="shared" si="8"/>
        <v>0</v>
      </c>
      <c r="N41" t="s">
        <v>779</v>
      </c>
      <c r="P41">
        <v>0</v>
      </c>
      <c r="Q41">
        <f>SUM(O48:Z48)+AA48*0.6</f>
        <v>45907.020000000004</v>
      </c>
      <c r="R41">
        <f>AA48*0.3+AB48+AC48*0.87</f>
        <v>77072.138999999996</v>
      </c>
      <c r="S41">
        <f>AC48*0.13+AD49</f>
        <v>86358.421000000002</v>
      </c>
      <c r="T41">
        <f>AE48</f>
        <v>85800.6</v>
      </c>
      <c r="U41">
        <f>AF48</f>
        <v>91851.3</v>
      </c>
      <c r="V41">
        <f>P38</f>
        <v>86173.314935963426</v>
      </c>
      <c r="W41">
        <f t="shared" ref="W41:AG41" si="17">Q38</f>
        <v>86373.629871926853</v>
      </c>
      <c r="X41">
        <f t="shared" si="17"/>
        <v>86573.944807890279</v>
      </c>
      <c r="Y41">
        <f t="shared" si="17"/>
        <v>88733.944807890279</v>
      </c>
      <c r="Z41">
        <f t="shared" si="17"/>
        <v>90893.944807890279</v>
      </c>
      <c r="AA41">
        <f t="shared" si="17"/>
        <v>93053.944807890279</v>
      </c>
      <c r="AB41">
        <f t="shared" si="17"/>
        <v>95213.944807890279</v>
      </c>
      <c r="AC41">
        <f t="shared" si="17"/>
        <v>97373.944807890279</v>
      </c>
      <c r="AD41">
        <f t="shared" si="17"/>
        <v>98843.455650383548</v>
      </c>
      <c r="AE41">
        <f t="shared" si="17"/>
        <v>100312.96649287683</v>
      </c>
      <c r="AF41">
        <f t="shared" si="17"/>
        <v>101782.4773353701</v>
      </c>
      <c r="AG41">
        <f t="shared" si="17"/>
        <v>103251.98817786339</v>
      </c>
    </row>
    <row r="42" spans="1:48" x14ac:dyDescent="0.3">
      <c r="A42" s="173"/>
      <c r="B42" s="4">
        <v>38</v>
      </c>
      <c r="C42" s="8" t="s">
        <v>647</v>
      </c>
      <c r="D42" s="8">
        <v>240</v>
      </c>
      <c r="E42" s="8">
        <v>184</v>
      </c>
      <c r="F42" s="8">
        <v>40</v>
      </c>
      <c r="G42" s="8">
        <v>606</v>
      </c>
      <c r="H42" s="8">
        <v>7</v>
      </c>
      <c r="I42" s="8">
        <v>0</v>
      </c>
      <c r="J42" s="14">
        <f t="shared" si="7"/>
        <v>0.93333333333333335</v>
      </c>
      <c r="K42" s="14">
        <f t="shared" si="8"/>
        <v>1.155115511551155E-2</v>
      </c>
      <c r="N42" t="s">
        <v>780</v>
      </c>
      <c r="P42">
        <f>SUM(P40:P41)</f>
        <v>108273.572</v>
      </c>
      <c r="Q42">
        <f t="shared" ref="Q42:AG42" si="18">SUM(Q40:Q41)</f>
        <v>107666.79800000001</v>
      </c>
      <c r="R42">
        <f t="shared" si="18"/>
        <v>108205.189</v>
      </c>
      <c r="S42">
        <f t="shared" si="18"/>
        <v>113173.52100000001</v>
      </c>
      <c r="T42">
        <f t="shared" si="18"/>
        <v>107885.15000000001</v>
      </c>
      <c r="U42">
        <f t="shared" si="18"/>
        <v>116628.55</v>
      </c>
      <c r="V42">
        <f t="shared" si="18"/>
        <v>108273.572</v>
      </c>
      <c r="W42">
        <f t="shared" si="18"/>
        <v>107666.79800000001</v>
      </c>
      <c r="X42">
        <f t="shared" si="18"/>
        <v>108205.189</v>
      </c>
      <c r="Y42">
        <f t="shared" si="18"/>
        <v>113173.52100000001</v>
      </c>
      <c r="Z42">
        <f t="shared" si="18"/>
        <v>107885.15000000001</v>
      </c>
      <c r="AA42">
        <f t="shared" si="18"/>
        <v>116628.55</v>
      </c>
      <c r="AB42">
        <f t="shared" si="18"/>
        <v>108000</v>
      </c>
      <c r="AC42">
        <f t="shared" si="18"/>
        <v>108000</v>
      </c>
      <c r="AD42">
        <f t="shared" si="18"/>
        <v>108000</v>
      </c>
      <c r="AE42">
        <f t="shared" si="18"/>
        <v>108000</v>
      </c>
      <c r="AF42">
        <f t="shared" si="18"/>
        <v>108000</v>
      </c>
      <c r="AG42">
        <f t="shared" si="18"/>
        <v>108000</v>
      </c>
    </row>
    <row r="43" spans="1:48" x14ac:dyDescent="0.3">
      <c r="A43" s="173"/>
      <c r="B43" s="4">
        <v>39</v>
      </c>
      <c r="C43" s="8" t="s">
        <v>497</v>
      </c>
      <c r="D43" s="8">
        <v>934</v>
      </c>
      <c r="E43" s="8">
        <v>377</v>
      </c>
      <c r="F43" s="8">
        <v>229</v>
      </c>
      <c r="G43" s="8">
        <v>5573</v>
      </c>
      <c r="H43" s="8">
        <v>90</v>
      </c>
      <c r="I43" s="8">
        <v>0</v>
      </c>
      <c r="J43" s="14">
        <f t="shared" si="7"/>
        <v>0.64882226980728053</v>
      </c>
      <c r="K43" s="14">
        <f t="shared" si="8"/>
        <v>1.6149291225551768E-2</v>
      </c>
      <c r="O43" s="20">
        <f>O37*L27</f>
        <v>463202.99976243556</v>
      </c>
      <c r="P43" s="20">
        <f>O43+P38-P41</f>
        <v>549376.31469839904</v>
      </c>
      <c r="Q43" s="20">
        <f t="shared" ref="Q43:AG43" si="19">P43+Q38-Q41</f>
        <v>589842.92457032588</v>
      </c>
      <c r="R43" s="20">
        <f t="shared" si="19"/>
        <v>599344.73037821613</v>
      </c>
      <c r="S43" s="20">
        <f t="shared" si="19"/>
        <v>601720.2541861065</v>
      </c>
      <c r="T43" s="20">
        <f t="shared" si="19"/>
        <v>606813.59899399674</v>
      </c>
      <c r="U43" s="20">
        <f t="shared" si="19"/>
        <v>608016.24380188691</v>
      </c>
      <c r="V43" s="20">
        <f t="shared" si="19"/>
        <v>617056.87367381388</v>
      </c>
      <c r="W43" s="20">
        <f t="shared" si="19"/>
        <v>628057.18860977737</v>
      </c>
      <c r="X43" s="20">
        <f t="shared" si="19"/>
        <v>640326.69945227052</v>
      </c>
      <c r="Y43" s="20">
        <f t="shared" si="19"/>
        <v>651905.72113725706</v>
      </c>
      <c r="Z43" s="20">
        <f t="shared" si="19"/>
        <v>662794.25366473687</v>
      </c>
      <c r="AA43" s="20">
        <f t="shared" si="19"/>
        <v>672992.29703470995</v>
      </c>
      <c r="AB43" s="20">
        <f t="shared" si="19"/>
        <v>682499.8512471763</v>
      </c>
      <c r="AC43" s="20">
        <f t="shared" si="19"/>
        <v>690503.10565557145</v>
      </c>
      <c r="AD43" s="20">
        <f t="shared" si="19"/>
        <v>697692.5494174019</v>
      </c>
      <c r="AE43" s="20">
        <f t="shared" si="19"/>
        <v>704068.18253266765</v>
      </c>
      <c r="AF43" s="20">
        <f t="shared" si="19"/>
        <v>709630.00500136882</v>
      </c>
      <c r="AG43" s="20">
        <f t="shared" si="19"/>
        <v>714378.0168235054</v>
      </c>
    </row>
    <row r="44" spans="1:48" x14ac:dyDescent="0.3">
      <c r="A44" s="173"/>
      <c r="B44" s="4">
        <v>40</v>
      </c>
      <c r="C44" s="8" t="s">
        <v>591</v>
      </c>
      <c r="D44" s="8">
        <v>1106</v>
      </c>
      <c r="E44" s="8">
        <v>850</v>
      </c>
      <c r="F44" s="8">
        <v>117</v>
      </c>
      <c r="G44" s="8">
        <v>3873</v>
      </c>
      <c r="H44" s="8">
        <v>8</v>
      </c>
      <c r="I44" s="8">
        <v>0</v>
      </c>
      <c r="J44" s="14">
        <f t="shared" si="7"/>
        <v>0.87432188065099459</v>
      </c>
      <c r="K44" s="14">
        <f t="shared" si="8"/>
        <v>2.0655822359927703E-3</v>
      </c>
    </row>
    <row r="45" spans="1:48" x14ac:dyDescent="0.3">
      <c r="A45" s="173"/>
      <c r="B45" s="4">
        <v>41</v>
      </c>
      <c r="C45" s="8" t="s">
        <v>530</v>
      </c>
      <c r="D45" s="8">
        <v>384</v>
      </c>
      <c r="E45" s="8">
        <v>64</v>
      </c>
      <c r="F45" s="8">
        <v>192</v>
      </c>
      <c r="G45" s="8">
        <v>2290</v>
      </c>
      <c r="H45" s="8">
        <v>11</v>
      </c>
      <c r="I45" s="8">
        <v>0</v>
      </c>
      <c r="J45" s="14">
        <f t="shared" si="7"/>
        <v>0.66666666666666663</v>
      </c>
      <c r="K45" s="14">
        <f t="shared" si="8"/>
        <v>4.8034934497816597E-3</v>
      </c>
    </row>
    <row r="46" spans="1:48" x14ac:dyDescent="0.3">
      <c r="A46" s="173"/>
      <c r="B46" s="4">
        <v>42</v>
      </c>
      <c r="C46" s="8" t="s">
        <v>629</v>
      </c>
      <c r="D46" s="8">
        <v>555</v>
      </c>
      <c r="E46" s="8">
        <v>44</v>
      </c>
      <c r="F46" s="8">
        <v>386</v>
      </c>
      <c r="G46" s="8">
        <v>2550</v>
      </c>
      <c r="H46" s="8">
        <v>224</v>
      </c>
      <c r="I46" s="8">
        <v>1</v>
      </c>
      <c r="J46" s="14">
        <f t="shared" si="7"/>
        <v>0.77477477477477474</v>
      </c>
      <c r="K46" s="14">
        <f t="shared" si="8"/>
        <v>8.8235294117647065E-2</v>
      </c>
      <c r="O46">
        <v>1999</v>
      </c>
      <c r="P46">
        <v>2000</v>
      </c>
      <c r="Q46">
        <v>2001</v>
      </c>
      <c r="R46">
        <v>2002</v>
      </c>
      <c r="S46">
        <v>2003</v>
      </c>
      <c r="T46">
        <v>2004</v>
      </c>
      <c r="U46">
        <v>2005</v>
      </c>
      <c r="V46">
        <v>2006</v>
      </c>
      <c r="W46">
        <v>2007</v>
      </c>
      <c r="X46">
        <v>2008</v>
      </c>
      <c r="Y46">
        <v>2009</v>
      </c>
      <c r="Z46">
        <v>2010</v>
      </c>
      <c r="AA46">
        <v>2011</v>
      </c>
      <c r="AB46">
        <v>2012</v>
      </c>
      <c r="AC46">
        <v>2013</v>
      </c>
      <c r="AD46">
        <v>2014</v>
      </c>
      <c r="AE46">
        <v>2015</v>
      </c>
      <c r="AF46">
        <v>2016</v>
      </c>
      <c r="AG46">
        <v>2017</v>
      </c>
    </row>
    <row r="47" spans="1:48" x14ac:dyDescent="0.3">
      <c r="A47" s="173"/>
      <c r="B47" s="4">
        <v>43</v>
      </c>
      <c r="C47" s="8" t="s">
        <v>515</v>
      </c>
      <c r="D47" s="8">
        <v>375</v>
      </c>
      <c r="E47" s="8">
        <v>358</v>
      </c>
      <c r="F47" s="8">
        <v>5</v>
      </c>
      <c r="G47" s="8">
        <v>1047</v>
      </c>
      <c r="H47" s="8">
        <v>120</v>
      </c>
      <c r="I47" s="8">
        <v>0</v>
      </c>
      <c r="J47" s="14">
        <f t="shared" si="7"/>
        <v>0.96799999999999997</v>
      </c>
      <c r="K47" s="14">
        <f t="shared" si="8"/>
        <v>0.11461318051575932</v>
      </c>
      <c r="N47" t="s">
        <v>774</v>
      </c>
      <c r="O47">
        <v>9</v>
      </c>
      <c r="P47">
        <v>2</v>
      </c>
      <c r="Q47">
        <v>2</v>
      </c>
      <c r="R47">
        <v>91</v>
      </c>
      <c r="S47">
        <v>68.7</v>
      </c>
      <c r="T47">
        <v>79.099999999999994</v>
      </c>
      <c r="U47">
        <v>723.4</v>
      </c>
      <c r="V47">
        <v>3718.4</v>
      </c>
      <c r="W47">
        <v>5332.9</v>
      </c>
      <c r="X47">
        <v>14669.099999999999</v>
      </c>
      <c r="Y47">
        <v>21946.7</v>
      </c>
      <c r="Z47">
        <v>36460.200000000004</v>
      </c>
      <c r="AA47">
        <v>39329.799999999996</v>
      </c>
      <c r="AB47">
        <v>30198.9</v>
      </c>
      <c r="AC47">
        <v>34804.300000000003</v>
      </c>
      <c r="AD47">
        <v>27461.800000000003</v>
      </c>
      <c r="AE47">
        <v>26168.400000000001</v>
      </c>
      <c r="AF47">
        <v>18000.7</v>
      </c>
      <c r="AG47">
        <v>15776.9</v>
      </c>
    </row>
    <row r="48" spans="1:48" x14ac:dyDescent="0.3">
      <c r="A48" s="173"/>
      <c r="B48" s="4">
        <v>44</v>
      </c>
      <c r="C48" s="8" t="s">
        <v>535</v>
      </c>
      <c r="D48" s="8">
        <v>494</v>
      </c>
      <c r="E48" s="8">
        <v>407</v>
      </c>
      <c r="F48" s="8">
        <v>55</v>
      </c>
      <c r="G48" s="8">
        <v>2581</v>
      </c>
      <c r="H48" s="8">
        <v>0</v>
      </c>
      <c r="I48" s="8">
        <v>0</v>
      </c>
      <c r="J48" s="14">
        <f t="shared" si="7"/>
        <v>0.93522267206477738</v>
      </c>
      <c r="K48" s="14">
        <f t="shared" si="8"/>
        <v>0</v>
      </c>
      <c r="N48" t="s">
        <v>775</v>
      </c>
      <c r="O48">
        <v>0</v>
      </c>
      <c r="P48">
        <v>0</v>
      </c>
      <c r="Q48">
        <v>0</v>
      </c>
      <c r="R48">
        <v>0</v>
      </c>
      <c r="S48">
        <v>60.300000000000004</v>
      </c>
      <c r="T48">
        <v>0.9</v>
      </c>
      <c r="U48">
        <v>138.60000000000002</v>
      </c>
      <c r="V48">
        <v>1335.6000000000001</v>
      </c>
      <c r="W48">
        <v>2240.1000000000004</v>
      </c>
      <c r="X48">
        <v>5067.8999999999996</v>
      </c>
      <c r="Y48">
        <v>7611.3</v>
      </c>
      <c r="Z48">
        <v>15526.800000000001</v>
      </c>
      <c r="AA48">
        <v>23209.200000000001</v>
      </c>
      <c r="AB48">
        <v>29618.1</v>
      </c>
      <c r="AC48">
        <v>46541.7</v>
      </c>
      <c r="AD48">
        <v>52846.200000000004</v>
      </c>
      <c r="AE48">
        <v>85800.6</v>
      </c>
      <c r="AF48">
        <v>91851.3</v>
      </c>
      <c r="AG48">
        <v>86480.1</v>
      </c>
    </row>
    <row r="49" spans="1:50" x14ac:dyDescent="0.3">
      <c r="A49" s="173"/>
      <c r="B49" s="4">
        <v>45</v>
      </c>
      <c r="C49" s="8" t="s">
        <v>734</v>
      </c>
      <c r="D49" s="8">
        <v>138</v>
      </c>
      <c r="E49" s="8">
        <v>20</v>
      </c>
      <c r="F49" s="8">
        <v>68</v>
      </c>
      <c r="G49" s="8">
        <v>283</v>
      </c>
      <c r="H49" s="8">
        <v>2</v>
      </c>
      <c r="I49" s="8">
        <v>0</v>
      </c>
      <c r="J49" s="14">
        <f t="shared" si="7"/>
        <v>0.6376811594202898</v>
      </c>
      <c r="K49" s="14">
        <f t="shared" si="8"/>
        <v>7.0671378091872791E-3</v>
      </c>
      <c r="O49">
        <f>SUM(O47,O48)</f>
        <v>9</v>
      </c>
      <c r="P49">
        <f t="shared" ref="P49:AG49" si="20">SUM(P47,P48)</f>
        <v>2</v>
      </c>
      <c r="Q49">
        <f t="shared" si="20"/>
        <v>2</v>
      </c>
      <c r="R49">
        <f t="shared" si="20"/>
        <v>91</v>
      </c>
      <c r="S49">
        <f t="shared" si="20"/>
        <v>129</v>
      </c>
      <c r="T49">
        <f t="shared" si="20"/>
        <v>80</v>
      </c>
      <c r="U49">
        <f t="shared" si="20"/>
        <v>862</v>
      </c>
      <c r="V49">
        <f t="shared" si="20"/>
        <v>5054</v>
      </c>
      <c r="W49">
        <f t="shared" si="20"/>
        <v>7573</v>
      </c>
      <c r="X49">
        <f t="shared" si="20"/>
        <v>19737</v>
      </c>
      <c r="Y49">
        <f t="shared" si="20"/>
        <v>29558</v>
      </c>
      <c r="Z49">
        <f t="shared" si="20"/>
        <v>51987.000000000007</v>
      </c>
      <c r="AA49">
        <f t="shared" si="20"/>
        <v>62539</v>
      </c>
      <c r="AB49">
        <f t="shared" si="20"/>
        <v>59817</v>
      </c>
      <c r="AC49">
        <f t="shared" si="20"/>
        <v>81346</v>
      </c>
      <c r="AD49">
        <f t="shared" si="20"/>
        <v>80308</v>
      </c>
      <c r="AE49">
        <f t="shared" si="20"/>
        <v>111969</v>
      </c>
      <c r="AF49">
        <f t="shared" si="20"/>
        <v>109852</v>
      </c>
      <c r="AG49">
        <f t="shared" si="20"/>
        <v>102257</v>
      </c>
    </row>
    <row r="50" spans="1:50" x14ac:dyDescent="0.3">
      <c r="A50" s="173"/>
      <c r="B50" s="4">
        <v>46</v>
      </c>
      <c r="C50" s="8" t="s">
        <v>644</v>
      </c>
      <c r="D50" s="8">
        <v>399</v>
      </c>
      <c r="E50" s="8">
        <v>224</v>
      </c>
      <c r="F50" s="8">
        <v>118</v>
      </c>
      <c r="G50" s="8">
        <v>1334</v>
      </c>
      <c r="H50" s="8">
        <v>35</v>
      </c>
      <c r="I50" s="8">
        <v>0</v>
      </c>
      <c r="J50" s="14">
        <f t="shared" si="7"/>
        <v>0.8571428571428571</v>
      </c>
      <c r="K50" s="14">
        <f t="shared" si="8"/>
        <v>2.6236881559220389E-2</v>
      </c>
    </row>
    <row r="51" spans="1:50" x14ac:dyDescent="0.3">
      <c r="A51" s="173"/>
      <c r="B51" s="4">
        <v>47</v>
      </c>
      <c r="C51" s="8" t="s">
        <v>498</v>
      </c>
      <c r="D51" s="8">
        <v>1645</v>
      </c>
      <c r="E51" s="8">
        <v>931</v>
      </c>
      <c r="F51" s="8">
        <v>196</v>
      </c>
      <c r="G51" s="8">
        <v>2558</v>
      </c>
      <c r="H51" s="8">
        <v>671</v>
      </c>
      <c r="I51" s="8">
        <v>0</v>
      </c>
      <c r="J51" s="14">
        <f t="shared" si="7"/>
        <v>0.68510638297872339</v>
      </c>
      <c r="K51" s="14">
        <f t="shared" si="8"/>
        <v>0.26231430805316652</v>
      </c>
    </row>
    <row r="52" spans="1:50" x14ac:dyDescent="0.3">
      <c r="A52" s="173"/>
      <c r="B52" s="4">
        <v>48</v>
      </c>
      <c r="C52" s="8" t="s">
        <v>666</v>
      </c>
      <c r="D52" s="8">
        <v>156</v>
      </c>
      <c r="E52" s="8">
        <v>43</v>
      </c>
      <c r="F52" s="8">
        <v>40</v>
      </c>
      <c r="G52" s="8">
        <v>248</v>
      </c>
      <c r="H52" s="8">
        <v>2</v>
      </c>
      <c r="I52" s="8">
        <v>0</v>
      </c>
      <c r="J52" s="14">
        <f t="shared" si="7"/>
        <v>0.53205128205128205</v>
      </c>
      <c r="K52" s="14">
        <f t="shared" si="8"/>
        <v>8.0645161290322578E-3</v>
      </c>
    </row>
    <row r="53" spans="1:50" x14ac:dyDescent="0.3">
      <c r="A53" s="173"/>
      <c r="B53" s="4">
        <v>49</v>
      </c>
      <c r="C53" s="8" t="s">
        <v>655</v>
      </c>
      <c r="D53" s="8">
        <v>89</v>
      </c>
      <c r="E53" s="8">
        <v>0</v>
      </c>
      <c r="F53" s="8">
        <v>63</v>
      </c>
      <c r="G53" s="8">
        <v>35</v>
      </c>
      <c r="H53" s="8">
        <v>0</v>
      </c>
      <c r="I53" s="8">
        <v>0</v>
      </c>
      <c r="J53" s="14">
        <f t="shared" si="7"/>
        <v>0.7078651685393258</v>
      </c>
      <c r="K53" s="14">
        <f t="shared" si="8"/>
        <v>0</v>
      </c>
    </row>
    <row r="54" spans="1:50" x14ac:dyDescent="0.3">
      <c r="A54" s="173"/>
      <c r="B54" s="4">
        <v>50</v>
      </c>
      <c r="C54" s="8" t="s">
        <v>576</v>
      </c>
      <c r="D54" s="8">
        <v>160</v>
      </c>
      <c r="E54" s="8">
        <v>52</v>
      </c>
      <c r="F54" s="8">
        <v>40</v>
      </c>
      <c r="G54" s="8">
        <v>229</v>
      </c>
      <c r="H54" s="8">
        <v>8</v>
      </c>
      <c r="I54" s="8">
        <v>0</v>
      </c>
      <c r="J54" s="14">
        <f t="shared" si="7"/>
        <v>0.57499999999999996</v>
      </c>
      <c r="K54" s="14">
        <f t="shared" si="8"/>
        <v>3.4934497816593885E-2</v>
      </c>
    </row>
    <row r="55" spans="1:50" x14ac:dyDescent="0.3">
      <c r="A55" s="173"/>
      <c r="B55" s="4">
        <v>51</v>
      </c>
      <c r="C55" s="8" t="s">
        <v>416</v>
      </c>
      <c r="D55" s="8">
        <v>276</v>
      </c>
      <c r="E55" s="8">
        <v>150</v>
      </c>
      <c r="F55" s="8">
        <v>80</v>
      </c>
      <c r="G55" s="8">
        <v>344</v>
      </c>
      <c r="H55" s="8">
        <v>1</v>
      </c>
      <c r="I55" s="8">
        <v>1</v>
      </c>
      <c r="J55" s="14">
        <f t="shared" si="7"/>
        <v>0.83333333333333337</v>
      </c>
      <c r="K55" s="14">
        <f t="shared" si="8"/>
        <v>5.8139534883720929E-3</v>
      </c>
    </row>
    <row r="56" spans="1:50" x14ac:dyDescent="0.3">
      <c r="A56" s="173"/>
      <c r="B56" s="4">
        <v>52</v>
      </c>
      <c r="C56" s="8" t="s">
        <v>452</v>
      </c>
      <c r="D56" s="8">
        <v>259</v>
      </c>
      <c r="E56" s="8">
        <v>237</v>
      </c>
      <c r="F56" s="8">
        <v>10</v>
      </c>
      <c r="G56" s="8">
        <v>341</v>
      </c>
      <c r="H56" s="8">
        <v>3</v>
      </c>
      <c r="I56" s="8">
        <v>0</v>
      </c>
      <c r="J56" s="14">
        <f t="shared" si="7"/>
        <v>0.95366795366795365</v>
      </c>
      <c r="K56" s="14">
        <f t="shared" si="8"/>
        <v>8.7976539589442824E-3</v>
      </c>
    </row>
    <row r="57" spans="1:50" x14ac:dyDescent="0.3">
      <c r="A57" s="173"/>
      <c r="B57" s="4">
        <v>53</v>
      </c>
      <c r="C57" s="8" t="s">
        <v>449</v>
      </c>
      <c r="D57" s="8">
        <v>52</v>
      </c>
      <c r="E57" s="8">
        <v>0</v>
      </c>
      <c r="F57" s="8">
        <v>48</v>
      </c>
      <c r="G57" s="8">
        <v>81</v>
      </c>
      <c r="H57" s="8">
        <v>0</v>
      </c>
      <c r="I57" s="8">
        <v>0</v>
      </c>
      <c r="J57" s="14">
        <f t="shared" si="7"/>
        <v>0.92307692307692313</v>
      </c>
      <c r="K57" s="14">
        <f t="shared" si="8"/>
        <v>0</v>
      </c>
    </row>
    <row r="58" spans="1:50" x14ac:dyDescent="0.3">
      <c r="A58" s="173"/>
      <c r="B58" s="4">
        <v>54</v>
      </c>
      <c r="C58" s="8" t="s">
        <v>692</v>
      </c>
      <c r="D58" s="8">
        <v>203</v>
      </c>
      <c r="E58" s="8">
        <v>44</v>
      </c>
      <c r="F58" s="8">
        <v>110</v>
      </c>
      <c r="G58" s="8">
        <v>411</v>
      </c>
      <c r="H58" s="8">
        <v>0</v>
      </c>
      <c r="I58" s="8">
        <v>0</v>
      </c>
      <c r="J58" s="14">
        <f t="shared" si="7"/>
        <v>0.75862068965517238</v>
      </c>
      <c r="K58" s="14">
        <f t="shared" si="8"/>
        <v>0</v>
      </c>
    </row>
    <row r="59" spans="1:50" s="12" customFormat="1" ht="4.3499999999999996" customHeight="1" x14ac:dyDescent="0.3">
      <c r="A59" s="10"/>
      <c r="B59" s="11"/>
      <c r="C59" s="11"/>
      <c r="D59" s="11"/>
      <c r="E59" s="11"/>
      <c r="F59" s="11"/>
      <c r="G59" s="11"/>
      <c r="H59" s="11"/>
      <c r="I59" s="11"/>
      <c r="J59" s="14"/>
      <c r="K59" s="14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</row>
    <row r="60" spans="1:50" x14ac:dyDescent="0.3">
      <c r="A60" s="173" t="s">
        <v>759</v>
      </c>
      <c r="B60" s="4">
        <v>55</v>
      </c>
      <c r="C60" s="8" t="s">
        <v>484</v>
      </c>
      <c r="D60" s="8">
        <v>3084</v>
      </c>
      <c r="E60" s="8">
        <v>2484</v>
      </c>
      <c r="F60" s="8">
        <v>14</v>
      </c>
      <c r="G60" s="8">
        <v>4086</v>
      </c>
      <c r="H60" s="8">
        <v>346</v>
      </c>
      <c r="I60" s="8">
        <v>0</v>
      </c>
      <c r="J60" s="14">
        <f t="shared" si="7"/>
        <v>0.80998702983138782</v>
      </c>
      <c r="K60" s="14">
        <f t="shared" si="8"/>
        <v>8.4679393049437099E-2</v>
      </c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</row>
    <row r="61" spans="1:50" x14ac:dyDescent="0.3">
      <c r="A61" s="173"/>
      <c r="B61" s="4">
        <v>56</v>
      </c>
      <c r="C61" s="8" t="s">
        <v>630</v>
      </c>
      <c r="D61" s="8">
        <v>4476</v>
      </c>
      <c r="E61" s="8">
        <v>4200</v>
      </c>
      <c r="F61" s="8">
        <v>10</v>
      </c>
      <c r="G61" s="8">
        <v>6856</v>
      </c>
      <c r="H61" s="8">
        <v>4486</v>
      </c>
      <c r="I61" s="8">
        <v>76</v>
      </c>
      <c r="J61" s="14">
        <f t="shared" si="7"/>
        <v>0.94057193923145666</v>
      </c>
      <c r="K61" s="14">
        <f t="shared" si="8"/>
        <v>0.66540256709451573</v>
      </c>
    </row>
    <row r="62" spans="1:50" x14ac:dyDescent="0.3">
      <c r="A62" s="173"/>
      <c r="B62" s="4">
        <v>57</v>
      </c>
      <c r="C62" s="8" t="s">
        <v>472</v>
      </c>
      <c r="D62" s="8">
        <v>838</v>
      </c>
      <c r="E62" s="8">
        <v>595</v>
      </c>
      <c r="F62" s="8">
        <v>0</v>
      </c>
      <c r="G62" s="8">
        <v>2375</v>
      </c>
      <c r="H62" s="8">
        <v>39</v>
      </c>
      <c r="I62" s="8">
        <v>0</v>
      </c>
      <c r="J62" s="14">
        <f t="shared" si="7"/>
        <v>0.71002386634844872</v>
      </c>
      <c r="K62" s="14">
        <f t="shared" si="8"/>
        <v>1.6421052631578947E-2</v>
      </c>
    </row>
    <row r="63" spans="1:50" x14ac:dyDescent="0.3">
      <c r="A63" s="173"/>
      <c r="B63" s="4">
        <v>58</v>
      </c>
      <c r="C63" s="8" t="s">
        <v>466</v>
      </c>
      <c r="D63" s="8">
        <v>749</v>
      </c>
      <c r="E63" s="8">
        <v>366</v>
      </c>
      <c r="F63" s="8">
        <v>0</v>
      </c>
      <c r="G63" s="8">
        <v>1366</v>
      </c>
      <c r="H63" s="8">
        <v>204</v>
      </c>
      <c r="I63" s="8">
        <v>0</v>
      </c>
      <c r="J63" s="14">
        <f t="shared" si="7"/>
        <v>0.48865153538050732</v>
      </c>
      <c r="K63" s="14">
        <f t="shared" si="8"/>
        <v>0.14934114202049781</v>
      </c>
    </row>
    <row r="64" spans="1:50" x14ac:dyDescent="0.3">
      <c r="A64" s="173"/>
      <c r="B64" s="4">
        <v>59</v>
      </c>
      <c r="C64" s="8" t="s">
        <v>523</v>
      </c>
      <c r="D64" s="8">
        <v>269</v>
      </c>
      <c r="E64" s="8">
        <v>115</v>
      </c>
      <c r="F64" s="8">
        <v>4</v>
      </c>
      <c r="G64" s="8">
        <v>295</v>
      </c>
      <c r="H64" s="8">
        <v>0</v>
      </c>
      <c r="I64" s="8">
        <v>0</v>
      </c>
      <c r="J64" s="14">
        <f t="shared" si="7"/>
        <v>0.44237918215613381</v>
      </c>
      <c r="K64" s="14">
        <f t="shared" si="8"/>
        <v>0</v>
      </c>
    </row>
    <row r="65" spans="1:50" x14ac:dyDescent="0.3">
      <c r="A65" s="173"/>
      <c r="B65" s="4">
        <v>60</v>
      </c>
      <c r="C65" s="8" t="s">
        <v>731</v>
      </c>
      <c r="D65" s="8">
        <v>55</v>
      </c>
      <c r="E65" s="8">
        <v>0</v>
      </c>
      <c r="F65" s="8">
        <v>10</v>
      </c>
      <c r="G65" s="8">
        <v>275</v>
      </c>
      <c r="H65" s="8">
        <v>58</v>
      </c>
      <c r="I65" s="8">
        <v>0</v>
      </c>
      <c r="J65" s="14">
        <f t="shared" si="7"/>
        <v>0.18181818181818182</v>
      </c>
      <c r="K65" s="14">
        <f t="shared" si="8"/>
        <v>0.21090909090909091</v>
      </c>
    </row>
    <row r="66" spans="1:50" x14ac:dyDescent="0.3">
      <c r="A66" s="173"/>
      <c r="B66" s="4">
        <v>61</v>
      </c>
      <c r="C66" s="8" t="s">
        <v>736</v>
      </c>
      <c r="D66" s="8">
        <v>316</v>
      </c>
      <c r="E66" s="8">
        <v>223</v>
      </c>
      <c r="F66" s="8">
        <v>0</v>
      </c>
      <c r="G66" s="8">
        <v>279</v>
      </c>
      <c r="H66" s="8">
        <v>38</v>
      </c>
      <c r="I66" s="8">
        <v>0</v>
      </c>
      <c r="J66" s="14">
        <f t="shared" si="7"/>
        <v>0.70569620253164556</v>
      </c>
      <c r="K66" s="14">
        <f t="shared" si="8"/>
        <v>0.13620071684587814</v>
      </c>
    </row>
    <row r="67" spans="1:50" x14ac:dyDescent="0.3">
      <c r="A67" s="173"/>
      <c r="B67" s="4">
        <v>62</v>
      </c>
      <c r="C67" s="8" t="s">
        <v>728</v>
      </c>
      <c r="D67" s="8">
        <v>87</v>
      </c>
      <c r="E67" s="8">
        <v>40</v>
      </c>
      <c r="F67" s="8">
        <v>0</v>
      </c>
      <c r="G67" s="8">
        <v>226</v>
      </c>
      <c r="H67" s="8">
        <v>17</v>
      </c>
      <c r="I67" s="8">
        <v>0</v>
      </c>
      <c r="J67" s="14">
        <f t="shared" si="7"/>
        <v>0.45977011494252873</v>
      </c>
      <c r="K67" s="14">
        <f t="shared" si="8"/>
        <v>7.5221238938053103E-2</v>
      </c>
    </row>
    <row r="68" spans="1:50" x14ac:dyDescent="0.3">
      <c r="A68" s="173"/>
      <c r="B68" s="4">
        <v>63</v>
      </c>
      <c r="C68" s="8" t="s">
        <v>531</v>
      </c>
      <c r="D68" s="8">
        <v>122</v>
      </c>
      <c r="E68" s="8">
        <v>78</v>
      </c>
      <c r="F68" s="8">
        <v>0</v>
      </c>
      <c r="G68" s="8">
        <v>200</v>
      </c>
      <c r="H68" s="8">
        <v>2</v>
      </c>
      <c r="I68" s="8">
        <v>0</v>
      </c>
      <c r="J68" s="14">
        <f t="shared" si="7"/>
        <v>0.63934426229508201</v>
      </c>
      <c r="K68" s="14">
        <f t="shared" si="8"/>
        <v>0.01</v>
      </c>
    </row>
    <row r="69" spans="1:50" s="12" customFormat="1" ht="4.3499999999999996" customHeight="1" x14ac:dyDescent="0.3">
      <c r="A69" s="10"/>
      <c r="B69" s="11"/>
      <c r="C69" s="11"/>
      <c r="D69" s="11"/>
      <c r="E69" s="11"/>
      <c r="F69" s="11"/>
      <c r="G69" s="11"/>
      <c r="H69" s="11"/>
      <c r="I69" s="11"/>
      <c r="J69" s="14"/>
      <c r="K69" s="14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</row>
    <row r="70" spans="1:50" x14ac:dyDescent="0.3">
      <c r="A70" s="173" t="s">
        <v>760</v>
      </c>
      <c r="B70" s="4">
        <v>64</v>
      </c>
      <c r="C70" s="8" t="s">
        <v>733</v>
      </c>
      <c r="D70" s="8">
        <v>1320</v>
      </c>
      <c r="E70" s="8">
        <v>362</v>
      </c>
      <c r="F70" s="8">
        <v>577</v>
      </c>
      <c r="G70" s="8">
        <v>5014</v>
      </c>
      <c r="H70" s="8">
        <v>11</v>
      </c>
      <c r="I70" s="8">
        <v>0</v>
      </c>
      <c r="J70" s="14">
        <f t="shared" si="7"/>
        <v>0.71136363636363631</v>
      </c>
      <c r="K70" s="14">
        <f t="shared" si="8"/>
        <v>2.1938571998404467E-3</v>
      </c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</row>
    <row r="71" spans="1:50" x14ac:dyDescent="0.3">
      <c r="A71" s="173"/>
      <c r="B71" s="4">
        <v>65</v>
      </c>
      <c r="C71" s="8" t="s">
        <v>620</v>
      </c>
      <c r="D71" s="8">
        <v>814</v>
      </c>
      <c r="E71" s="8">
        <v>434</v>
      </c>
      <c r="F71" s="8">
        <v>283</v>
      </c>
      <c r="G71" s="8">
        <v>751</v>
      </c>
      <c r="H71" s="8">
        <v>17</v>
      </c>
      <c r="I71" s="8">
        <v>0</v>
      </c>
      <c r="J71" s="14">
        <f t="shared" si="7"/>
        <v>0.88083538083538082</v>
      </c>
      <c r="K71" s="14">
        <f t="shared" si="8"/>
        <v>2.2636484687083888E-2</v>
      </c>
    </row>
    <row r="72" spans="1:50" x14ac:dyDescent="0.3">
      <c r="A72" s="173"/>
      <c r="B72" s="4">
        <v>66</v>
      </c>
      <c r="C72" s="8" t="s">
        <v>609</v>
      </c>
      <c r="D72" s="8">
        <v>1742</v>
      </c>
      <c r="E72" s="8">
        <v>1098</v>
      </c>
      <c r="F72" s="8">
        <v>255</v>
      </c>
      <c r="G72" s="8">
        <v>1659</v>
      </c>
      <c r="H72" s="8">
        <v>2</v>
      </c>
      <c r="I72" s="8">
        <v>0</v>
      </c>
      <c r="J72" s="14">
        <f t="shared" si="7"/>
        <v>0.77669345579793336</v>
      </c>
      <c r="K72" s="14">
        <f t="shared" si="8"/>
        <v>1.2055455093429777E-3</v>
      </c>
    </row>
    <row r="73" spans="1:50" x14ac:dyDescent="0.3">
      <c r="A73" s="173"/>
      <c r="B73" s="4">
        <v>67</v>
      </c>
      <c r="C73" s="8" t="s">
        <v>456</v>
      </c>
      <c r="D73" s="8">
        <v>536</v>
      </c>
      <c r="E73" s="8">
        <v>419</v>
      </c>
      <c r="F73" s="8">
        <v>0</v>
      </c>
      <c r="G73" s="8">
        <v>1570</v>
      </c>
      <c r="H73" s="8">
        <v>13</v>
      </c>
      <c r="I73" s="8">
        <v>0</v>
      </c>
      <c r="J73" s="14">
        <f t="shared" si="7"/>
        <v>0.78171641791044777</v>
      </c>
      <c r="K73" s="14">
        <f t="shared" si="8"/>
        <v>8.2802547770700636E-3</v>
      </c>
    </row>
    <row r="74" spans="1:50" x14ac:dyDescent="0.3">
      <c r="A74" s="173"/>
      <c r="B74" s="4">
        <v>68</v>
      </c>
      <c r="C74" s="8" t="s">
        <v>488</v>
      </c>
      <c r="D74" s="8">
        <v>1579</v>
      </c>
      <c r="E74" s="8">
        <v>871</v>
      </c>
      <c r="F74" s="8">
        <v>383</v>
      </c>
      <c r="G74" s="8">
        <v>1461</v>
      </c>
      <c r="H74" s="8">
        <v>41</v>
      </c>
      <c r="I74" s="8">
        <v>2</v>
      </c>
      <c r="J74" s="14">
        <f t="shared" si="7"/>
        <v>0.79417352754908166</v>
      </c>
      <c r="K74" s="14">
        <f t="shared" si="8"/>
        <v>2.943189596167009E-2</v>
      </c>
    </row>
    <row r="75" spans="1:50" x14ac:dyDescent="0.3">
      <c r="A75" s="173"/>
      <c r="B75" s="4">
        <v>69</v>
      </c>
      <c r="C75" s="8" t="s">
        <v>724</v>
      </c>
      <c r="D75" s="8">
        <v>793</v>
      </c>
      <c r="E75" s="8">
        <v>184</v>
      </c>
      <c r="F75" s="8">
        <v>10</v>
      </c>
      <c r="G75" s="8">
        <v>1290</v>
      </c>
      <c r="H75" s="8">
        <v>1</v>
      </c>
      <c r="I75" s="8">
        <v>0</v>
      </c>
      <c r="J75" s="14">
        <f t="shared" si="7"/>
        <v>0.24464060529634299</v>
      </c>
      <c r="K75" s="14">
        <f t="shared" si="8"/>
        <v>7.7519379844961239E-4</v>
      </c>
    </row>
    <row r="76" spans="1:50" x14ac:dyDescent="0.3">
      <c r="A76" s="173"/>
      <c r="B76" s="4">
        <v>70</v>
      </c>
      <c r="C76" s="8" t="s">
        <v>631</v>
      </c>
      <c r="D76" s="8">
        <v>2164</v>
      </c>
      <c r="E76" s="8">
        <v>73</v>
      </c>
      <c r="F76" s="8">
        <v>642</v>
      </c>
      <c r="G76" s="8">
        <v>2306</v>
      </c>
      <c r="H76" s="8">
        <v>0</v>
      </c>
      <c r="I76" s="8">
        <v>0</v>
      </c>
      <c r="J76" s="14">
        <f t="shared" si="7"/>
        <v>0.33040665434380778</v>
      </c>
      <c r="K76" s="14">
        <f t="shared" si="8"/>
        <v>0</v>
      </c>
    </row>
    <row r="77" spans="1:50" x14ac:dyDescent="0.3">
      <c r="A77" s="173"/>
      <c r="B77" s="4">
        <v>71</v>
      </c>
      <c r="C77" s="8" t="s">
        <v>511</v>
      </c>
      <c r="D77" s="8">
        <v>81</v>
      </c>
      <c r="E77" s="8">
        <v>42</v>
      </c>
      <c r="F77" s="8">
        <v>0</v>
      </c>
      <c r="G77" s="8">
        <v>746</v>
      </c>
      <c r="H77" s="8">
        <v>90</v>
      </c>
      <c r="I77" s="8">
        <v>0</v>
      </c>
      <c r="J77" s="14">
        <f t="shared" si="7"/>
        <v>0.51851851851851849</v>
      </c>
      <c r="K77" s="14">
        <f t="shared" si="8"/>
        <v>0.12064343163538874</v>
      </c>
    </row>
    <row r="78" spans="1:50" x14ac:dyDescent="0.3">
      <c r="A78" s="173"/>
      <c r="B78" s="4">
        <v>72</v>
      </c>
      <c r="C78" s="8" t="s">
        <v>664</v>
      </c>
      <c r="D78" s="8">
        <v>456</v>
      </c>
      <c r="E78" s="8">
        <v>0</v>
      </c>
      <c r="F78" s="8">
        <v>124</v>
      </c>
      <c r="G78" s="8">
        <v>2030</v>
      </c>
      <c r="H78" s="8">
        <v>6</v>
      </c>
      <c r="I78" s="8">
        <v>0</v>
      </c>
      <c r="J78" s="14">
        <f t="shared" si="7"/>
        <v>0.27192982456140352</v>
      </c>
      <c r="K78" s="14">
        <f t="shared" si="8"/>
        <v>2.9556650246305421E-3</v>
      </c>
    </row>
    <row r="79" spans="1:50" x14ac:dyDescent="0.3">
      <c r="A79" s="173"/>
      <c r="B79" s="4">
        <v>73</v>
      </c>
      <c r="C79" s="8" t="s">
        <v>672</v>
      </c>
      <c r="D79" s="8">
        <v>208</v>
      </c>
      <c r="E79" s="8">
        <v>120</v>
      </c>
      <c r="F79" s="8">
        <v>50</v>
      </c>
      <c r="G79" s="8">
        <v>100</v>
      </c>
      <c r="H79" s="8">
        <v>0</v>
      </c>
      <c r="I79" s="8">
        <v>0</v>
      </c>
      <c r="J79" s="14">
        <f t="shared" si="7"/>
        <v>0.81730769230769229</v>
      </c>
      <c r="K79" s="14">
        <f t="shared" si="8"/>
        <v>0</v>
      </c>
    </row>
    <row r="80" spans="1:50" x14ac:dyDescent="0.3">
      <c r="A80" s="173"/>
      <c r="B80" s="4">
        <v>74</v>
      </c>
      <c r="C80" s="8" t="s">
        <v>707</v>
      </c>
      <c r="D80" s="8">
        <v>646</v>
      </c>
      <c r="E80" s="8">
        <v>587</v>
      </c>
      <c r="F80" s="8">
        <v>0</v>
      </c>
      <c r="G80" s="8">
        <v>371</v>
      </c>
      <c r="H80" s="8">
        <v>42</v>
      </c>
      <c r="I80" s="8">
        <v>0</v>
      </c>
      <c r="J80" s="14">
        <f t="shared" si="7"/>
        <v>0.90866873065015474</v>
      </c>
      <c r="K80" s="14">
        <f t="shared" si="8"/>
        <v>0.11320754716981132</v>
      </c>
    </row>
    <row r="81" spans="1:50" x14ac:dyDescent="0.3">
      <c r="A81" s="173"/>
      <c r="B81" s="4">
        <v>75</v>
      </c>
      <c r="C81" s="8" t="s">
        <v>551</v>
      </c>
      <c r="D81" s="8">
        <v>934</v>
      </c>
      <c r="E81" s="8">
        <v>418</v>
      </c>
      <c r="F81" s="8">
        <v>403</v>
      </c>
      <c r="G81" s="8">
        <v>895</v>
      </c>
      <c r="H81" s="8">
        <v>114</v>
      </c>
      <c r="I81" s="8">
        <v>0</v>
      </c>
      <c r="J81" s="14">
        <f t="shared" si="7"/>
        <v>0.87901498929336186</v>
      </c>
      <c r="K81" s="14">
        <f t="shared" si="8"/>
        <v>0.12737430167597766</v>
      </c>
    </row>
    <row r="82" spans="1:50" x14ac:dyDescent="0.3">
      <c r="A82" s="173"/>
      <c r="B82" s="4">
        <v>76</v>
      </c>
      <c r="C82" s="8" t="s">
        <v>671</v>
      </c>
      <c r="D82" s="8">
        <v>1965</v>
      </c>
      <c r="E82" s="8">
        <v>1384</v>
      </c>
      <c r="F82" s="8">
        <v>3</v>
      </c>
      <c r="G82" s="8">
        <v>1986</v>
      </c>
      <c r="H82" s="8">
        <v>143</v>
      </c>
      <c r="I82" s="8">
        <v>0</v>
      </c>
      <c r="J82" s="14">
        <f t="shared" si="7"/>
        <v>0.70585241730279902</v>
      </c>
      <c r="K82" s="14">
        <f t="shared" si="8"/>
        <v>7.2004028197381678E-2</v>
      </c>
    </row>
    <row r="83" spans="1:50" x14ac:dyDescent="0.3">
      <c r="A83" s="173"/>
      <c r="B83" s="4">
        <v>77</v>
      </c>
      <c r="C83" s="8" t="s">
        <v>447</v>
      </c>
      <c r="D83" s="8">
        <v>1637</v>
      </c>
      <c r="E83" s="8">
        <v>912</v>
      </c>
      <c r="F83" s="8">
        <v>172</v>
      </c>
      <c r="G83" s="8">
        <v>3605</v>
      </c>
      <c r="H83" s="8">
        <v>318</v>
      </c>
      <c r="I83" s="8">
        <v>305</v>
      </c>
      <c r="J83" s="14">
        <f t="shared" si="7"/>
        <v>0.66218692730604767</v>
      </c>
      <c r="K83" s="14">
        <f t="shared" si="8"/>
        <v>0.17281553398058253</v>
      </c>
    </row>
    <row r="84" spans="1:50" x14ac:dyDescent="0.3">
      <c r="A84" s="173"/>
      <c r="B84" s="4">
        <v>78</v>
      </c>
      <c r="C84" s="8" t="s">
        <v>486</v>
      </c>
      <c r="D84" s="8">
        <v>356</v>
      </c>
      <c r="E84" s="8">
        <v>191</v>
      </c>
      <c r="F84" s="8">
        <v>86</v>
      </c>
      <c r="G84" s="8">
        <v>2464</v>
      </c>
      <c r="H84" s="8">
        <v>99</v>
      </c>
      <c r="I84" s="8">
        <v>0</v>
      </c>
      <c r="J84" s="14">
        <f t="shared" si="7"/>
        <v>0.7780898876404494</v>
      </c>
      <c r="K84" s="14">
        <f t="shared" si="8"/>
        <v>4.0178571428571432E-2</v>
      </c>
    </row>
    <row r="85" spans="1:50" x14ac:dyDescent="0.3">
      <c r="A85" s="173"/>
      <c r="B85" s="4">
        <v>79</v>
      </c>
      <c r="C85" s="8" t="s">
        <v>548</v>
      </c>
      <c r="D85" s="8">
        <v>131</v>
      </c>
      <c r="E85" s="8">
        <v>0</v>
      </c>
      <c r="F85" s="8">
        <v>128</v>
      </c>
      <c r="G85" s="8">
        <v>153</v>
      </c>
      <c r="H85" s="8">
        <v>8</v>
      </c>
      <c r="I85" s="8">
        <v>0</v>
      </c>
      <c r="J85" s="14">
        <f t="shared" si="7"/>
        <v>0.97709923664122134</v>
      </c>
      <c r="K85" s="14">
        <f t="shared" si="8"/>
        <v>5.2287581699346407E-2</v>
      </c>
    </row>
    <row r="86" spans="1:50" x14ac:dyDescent="0.3">
      <c r="A86" s="173"/>
      <c r="B86" s="4">
        <v>80</v>
      </c>
      <c r="C86" s="8" t="s">
        <v>547</v>
      </c>
      <c r="D86" s="8">
        <v>653</v>
      </c>
      <c r="E86" s="8">
        <v>152</v>
      </c>
      <c r="F86" s="8">
        <v>309</v>
      </c>
      <c r="G86" s="8">
        <v>2377</v>
      </c>
      <c r="H86" s="8">
        <v>142</v>
      </c>
      <c r="I86" s="8">
        <v>0</v>
      </c>
      <c r="J86" s="14">
        <f t="shared" si="7"/>
        <v>0.70597243491577333</v>
      </c>
      <c r="K86" s="14">
        <f t="shared" si="8"/>
        <v>5.9739167017248636E-2</v>
      </c>
    </row>
    <row r="87" spans="1:50" x14ac:dyDescent="0.3">
      <c r="A87" s="173"/>
      <c r="B87" s="4">
        <v>81</v>
      </c>
      <c r="C87" s="8" t="s">
        <v>586</v>
      </c>
      <c r="D87" s="8">
        <v>817</v>
      </c>
      <c r="E87" s="8">
        <v>307</v>
      </c>
      <c r="F87" s="8">
        <v>288</v>
      </c>
      <c r="G87" s="8">
        <v>828</v>
      </c>
      <c r="H87" s="8">
        <v>8</v>
      </c>
      <c r="I87" s="8">
        <v>0</v>
      </c>
      <c r="J87" s="14">
        <f t="shared" si="7"/>
        <v>0.72827417380660953</v>
      </c>
      <c r="K87" s="14">
        <f t="shared" si="8"/>
        <v>9.6618357487922701E-3</v>
      </c>
    </row>
    <row r="88" spans="1:50" x14ac:dyDescent="0.3">
      <c r="A88" s="173"/>
      <c r="B88" s="4">
        <v>82</v>
      </c>
      <c r="C88" s="8" t="s">
        <v>473</v>
      </c>
      <c r="D88" s="8">
        <v>909</v>
      </c>
      <c r="E88" s="8">
        <v>464</v>
      </c>
      <c r="F88" s="8">
        <v>249</v>
      </c>
      <c r="G88" s="8">
        <v>1497</v>
      </c>
      <c r="H88" s="8">
        <v>0</v>
      </c>
      <c r="I88" s="8">
        <v>0</v>
      </c>
      <c r="J88" s="14">
        <f t="shared" si="7"/>
        <v>0.78437843784378436</v>
      </c>
      <c r="K88" s="14">
        <f t="shared" si="8"/>
        <v>0</v>
      </c>
    </row>
    <row r="89" spans="1:50" x14ac:dyDescent="0.3">
      <c r="A89" s="173"/>
      <c r="B89" s="4">
        <v>83</v>
      </c>
      <c r="C89" s="8" t="s">
        <v>583</v>
      </c>
      <c r="D89" s="8">
        <v>863</v>
      </c>
      <c r="E89" s="8">
        <v>469</v>
      </c>
      <c r="F89" s="8">
        <v>114</v>
      </c>
      <c r="G89" s="8">
        <v>1294</v>
      </c>
      <c r="H89" s="8">
        <v>1</v>
      </c>
      <c r="I89" s="8">
        <v>0</v>
      </c>
      <c r="J89" s="14">
        <f t="shared" si="7"/>
        <v>0.67555040556199308</v>
      </c>
      <c r="K89" s="14">
        <f t="shared" si="8"/>
        <v>7.7279752704791343E-4</v>
      </c>
    </row>
    <row r="90" spans="1:50" x14ac:dyDescent="0.3">
      <c r="A90" s="173"/>
      <c r="B90" s="4">
        <v>84</v>
      </c>
      <c r="C90" s="8" t="s">
        <v>725</v>
      </c>
      <c r="D90" s="8">
        <v>3121</v>
      </c>
      <c r="E90" s="8">
        <v>2943</v>
      </c>
      <c r="F90" s="8">
        <v>110</v>
      </c>
      <c r="G90" s="8">
        <v>3212</v>
      </c>
      <c r="H90" s="8">
        <v>6</v>
      </c>
      <c r="I90" s="8">
        <v>0</v>
      </c>
      <c r="J90" s="14">
        <f t="shared" si="7"/>
        <v>0.97821211150272347</v>
      </c>
      <c r="K90" s="14">
        <f t="shared" si="8"/>
        <v>1.8679950186799503E-3</v>
      </c>
    </row>
    <row r="91" spans="1:50" x14ac:dyDescent="0.3">
      <c r="A91" s="173"/>
      <c r="B91" s="4">
        <v>85</v>
      </c>
      <c r="C91" s="8" t="s">
        <v>669</v>
      </c>
      <c r="D91" s="8">
        <v>1291</v>
      </c>
      <c r="E91" s="8">
        <v>611</v>
      </c>
      <c r="F91" s="8">
        <v>0</v>
      </c>
      <c r="G91" s="8">
        <v>5783</v>
      </c>
      <c r="H91" s="8">
        <v>1112</v>
      </c>
      <c r="I91" s="8">
        <v>5</v>
      </c>
      <c r="J91" s="14">
        <f t="shared" si="7"/>
        <v>0.47327652982184354</v>
      </c>
      <c r="K91" s="14">
        <f t="shared" si="8"/>
        <v>0.1931523430745288</v>
      </c>
    </row>
    <row r="92" spans="1:50" x14ac:dyDescent="0.3">
      <c r="A92" s="173"/>
      <c r="B92" s="4">
        <v>86</v>
      </c>
      <c r="C92" s="8" t="s">
        <v>491</v>
      </c>
      <c r="D92" s="8">
        <v>811</v>
      </c>
      <c r="E92" s="8">
        <v>373</v>
      </c>
      <c r="F92" s="8">
        <v>0</v>
      </c>
      <c r="G92" s="8">
        <v>1266</v>
      </c>
      <c r="H92" s="8">
        <v>464</v>
      </c>
      <c r="I92" s="8">
        <v>0</v>
      </c>
      <c r="J92" s="14">
        <f t="shared" si="7"/>
        <v>0.45992601726263871</v>
      </c>
      <c r="K92" s="14">
        <f t="shared" si="8"/>
        <v>0.36650868878357029</v>
      </c>
    </row>
    <row r="93" spans="1:50" x14ac:dyDescent="0.3">
      <c r="A93" s="173"/>
      <c r="B93" s="4">
        <v>87</v>
      </c>
      <c r="C93" s="8" t="s">
        <v>619</v>
      </c>
      <c r="D93" s="8">
        <v>301</v>
      </c>
      <c r="E93" s="8">
        <v>157</v>
      </c>
      <c r="F93" s="8">
        <v>0</v>
      </c>
      <c r="G93" s="8">
        <v>361</v>
      </c>
      <c r="H93" s="8">
        <v>216</v>
      </c>
      <c r="I93" s="8">
        <v>0</v>
      </c>
      <c r="J93" s="14">
        <f t="shared" si="7"/>
        <v>0.52159468438538203</v>
      </c>
      <c r="K93" s="14">
        <f t="shared" si="8"/>
        <v>0.5983379501385041</v>
      </c>
    </row>
    <row r="94" spans="1:50" s="12" customFormat="1" ht="4.3499999999999996" customHeight="1" x14ac:dyDescent="0.3">
      <c r="A94" s="10"/>
      <c r="B94" s="11"/>
      <c r="C94" s="11"/>
      <c r="D94" s="11"/>
      <c r="E94" s="11"/>
      <c r="F94" s="11"/>
      <c r="G94" s="11"/>
      <c r="H94" s="11"/>
      <c r="I94" s="11"/>
      <c r="J94" s="14"/>
      <c r="K94" s="1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</row>
    <row r="95" spans="1:50" x14ac:dyDescent="0.3">
      <c r="A95" s="173" t="s">
        <v>761</v>
      </c>
      <c r="B95" s="4">
        <v>88</v>
      </c>
      <c r="C95" s="8" t="s">
        <v>654</v>
      </c>
      <c r="D95" s="8">
        <v>45</v>
      </c>
      <c r="E95" s="8">
        <v>34</v>
      </c>
      <c r="F95" s="8">
        <v>10</v>
      </c>
      <c r="G95" s="8">
        <v>32</v>
      </c>
      <c r="H95" s="8">
        <v>0</v>
      </c>
      <c r="I95" s="8">
        <v>0</v>
      </c>
      <c r="J95" s="14">
        <f t="shared" si="7"/>
        <v>0.97777777777777775</v>
      </c>
      <c r="K95" s="14">
        <f t="shared" si="8"/>
        <v>0</v>
      </c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</row>
    <row r="96" spans="1:50" x14ac:dyDescent="0.3">
      <c r="A96" s="173"/>
      <c r="B96" s="4">
        <v>89</v>
      </c>
      <c r="C96" s="8" t="s">
        <v>676</v>
      </c>
      <c r="D96" s="8">
        <v>325</v>
      </c>
      <c r="E96" s="8">
        <v>162</v>
      </c>
      <c r="F96" s="8">
        <v>80</v>
      </c>
      <c r="G96" s="8">
        <v>419</v>
      </c>
      <c r="H96" s="8">
        <v>5</v>
      </c>
      <c r="I96" s="8">
        <v>0</v>
      </c>
      <c r="J96" s="14">
        <f t="shared" si="7"/>
        <v>0.74461538461538457</v>
      </c>
      <c r="K96" s="14">
        <f t="shared" si="8"/>
        <v>1.1933174224343675E-2</v>
      </c>
    </row>
    <row r="97" spans="1:50" x14ac:dyDescent="0.3">
      <c r="A97" s="173"/>
      <c r="B97" s="4">
        <v>90</v>
      </c>
      <c r="C97" s="8" t="s">
        <v>429</v>
      </c>
      <c r="D97" s="8">
        <v>267</v>
      </c>
      <c r="E97" s="8">
        <v>131</v>
      </c>
      <c r="F97" s="8">
        <v>74</v>
      </c>
      <c r="G97" s="8">
        <v>334</v>
      </c>
      <c r="H97" s="8">
        <v>3</v>
      </c>
      <c r="I97" s="8">
        <v>0</v>
      </c>
      <c r="J97" s="14">
        <f t="shared" si="7"/>
        <v>0.76779026217228463</v>
      </c>
      <c r="K97" s="14">
        <f t="shared" si="8"/>
        <v>8.9820359281437123E-3</v>
      </c>
    </row>
    <row r="98" spans="1:50" x14ac:dyDescent="0.3">
      <c r="A98" s="173"/>
      <c r="B98" s="4">
        <v>91</v>
      </c>
      <c r="C98" s="8" t="s">
        <v>660</v>
      </c>
      <c r="D98" s="8">
        <v>212</v>
      </c>
      <c r="E98" s="8">
        <v>144</v>
      </c>
      <c r="F98" s="8">
        <v>0</v>
      </c>
      <c r="G98" s="8">
        <v>377</v>
      </c>
      <c r="H98" s="8">
        <v>1</v>
      </c>
      <c r="I98" s="8">
        <v>0</v>
      </c>
      <c r="J98" s="14">
        <f t="shared" ref="J98:J161" si="21">(E98+F98)/D98</f>
        <v>0.67924528301886788</v>
      </c>
      <c r="K98" s="14">
        <f t="shared" ref="K98:K161" si="22">(H98+I98)/G98</f>
        <v>2.6525198938992041E-3</v>
      </c>
    </row>
    <row r="99" spans="1:50" x14ac:dyDescent="0.3">
      <c r="A99" s="173"/>
      <c r="B99" s="4">
        <v>92</v>
      </c>
      <c r="C99" s="8" t="s">
        <v>617</v>
      </c>
      <c r="D99" s="8">
        <v>180</v>
      </c>
      <c r="E99" s="8">
        <v>132</v>
      </c>
      <c r="F99" s="8">
        <v>28</v>
      </c>
      <c r="G99" s="8">
        <v>91</v>
      </c>
      <c r="H99" s="8">
        <v>1</v>
      </c>
      <c r="I99" s="8">
        <v>0</v>
      </c>
      <c r="J99" s="14">
        <f t="shared" si="21"/>
        <v>0.88888888888888884</v>
      </c>
      <c r="K99" s="14">
        <f t="shared" si="22"/>
        <v>1.098901098901099E-2</v>
      </c>
    </row>
    <row r="100" spans="1:50" x14ac:dyDescent="0.3">
      <c r="A100" s="173"/>
      <c r="B100" s="4">
        <v>93</v>
      </c>
      <c r="C100" s="8" t="s">
        <v>573</v>
      </c>
      <c r="D100" s="8">
        <v>349</v>
      </c>
      <c r="E100" s="8">
        <v>239</v>
      </c>
      <c r="F100" s="8">
        <v>0</v>
      </c>
      <c r="G100" s="8">
        <v>651</v>
      </c>
      <c r="H100" s="8">
        <v>1</v>
      </c>
      <c r="I100" s="8">
        <v>0</v>
      </c>
      <c r="J100" s="14">
        <f t="shared" si="21"/>
        <v>0.68481375358166185</v>
      </c>
      <c r="K100" s="14">
        <f t="shared" si="22"/>
        <v>1.5360983102918587E-3</v>
      </c>
    </row>
    <row r="101" spans="1:50" x14ac:dyDescent="0.3">
      <c r="A101" s="173"/>
      <c r="B101" s="4">
        <v>94</v>
      </c>
      <c r="C101" s="8" t="s">
        <v>563</v>
      </c>
      <c r="D101" s="8">
        <v>147</v>
      </c>
      <c r="E101" s="8">
        <v>127</v>
      </c>
      <c r="F101" s="8">
        <v>0</v>
      </c>
      <c r="G101" s="8">
        <v>149</v>
      </c>
      <c r="H101" s="8">
        <v>0</v>
      </c>
      <c r="I101" s="8">
        <v>0</v>
      </c>
      <c r="J101" s="14">
        <f t="shared" si="21"/>
        <v>0.86394557823129248</v>
      </c>
      <c r="K101" s="14">
        <f t="shared" si="22"/>
        <v>0</v>
      </c>
    </row>
    <row r="102" spans="1:50" x14ac:dyDescent="0.3">
      <c r="A102" s="173"/>
      <c r="B102" s="4">
        <v>95</v>
      </c>
      <c r="C102" s="8" t="s">
        <v>717</v>
      </c>
      <c r="D102" s="8">
        <v>131</v>
      </c>
      <c r="E102" s="8">
        <v>63</v>
      </c>
      <c r="F102" s="8">
        <v>0</v>
      </c>
      <c r="G102" s="8">
        <v>163</v>
      </c>
      <c r="H102" s="8">
        <v>1</v>
      </c>
      <c r="I102" s="8">
        <v>0</v>
      </c>
      <c r="J102" s="14">
        <f t="shared" si="21"/>
        <v>0.48091603053435117</v>
      </c>
      <c r="K102" s="14">
        <f t="shared" si="22"/>
        <v>6.1349693251533744E-3</v>
      </c>
    </row>
    <row r="103" spans="1:50" x14ac:dyDescent="0.3">
      <c r="A103" s="173"/>
      <c r="B103" s="4">
        <v>96</v>
      </c>
      <c r="C103" s="8" t="s">
        <v>538</v>
      </c>
      <c r="D103" s="8">
        <v>210</v>
      </c>
      <c r="E103" s="8">
        <v>196</v>
      </c>
      <c r="F103" s="8">
        <v>0</v>
      </c>
      <c r="G103" s="8">
        <v>133</v>
      </c>
      <c r="H103" s="8">
        <v>10</v>
      </c>
      <c r="I103" s="8">
        <v>0</v>
      </c>
      <c r="J103" s="14">
        <f t="shared" si="21"/>
        <v>0.93333333333333335</v>
      </c>
      <c r="K103" s="14">
        <f t="shared" si="22"/>
        <v>7.5187969924812026E-2</v>
      </c>
    </row>
    <row r="104" spans="1:50" x14ac:dyDescent="0.3">
      <c r="A104" s="173"/>
      <c r="B104" s="4">
        <v>97</v>
      </c>
      <c r="C104" s="8" t="s">
        <v>575</v>
      </c>
      <c r="D104" s="8">
        <v>168</v>
      </c>
      <c r="E104" s="8">
        <v>161</v>
      </c>
      <c r="F104" s="8">
        <v>0</v>
      </c>
      <c r="G104" s="8">
        <v>142</v>
      </c>
      <c r="H104" s="8">
        <v>3</v>
      </c>
      <c r="I104" s="8">
        <v>0</v>
      </c>
      <c r="J104" s="14">
        <f t="shared" si="21"/>
        <v>0.95833333333333337</v>
      </c>
      <c r="K104" s="14">
        <f t="shared" si="22"/>
        <v>2.1126760563380281E-2</v>
      </c>
    </row>
    <row r="105" spans="1:50" s="12" customFormat="1" ht="4.9000000000000004" customHeight="1" x14ac:dyDescent="0.3">
      <c r="A105" s="10"/>
      <c r="B105" s="11"/>
      <c r="C105" s="11"/>
      <c r="D105" s="11"/>
      <c r="E105" s="11"/>
      <c r="F105" s="11"/>
      <c r="G105" s="11"/>
      <c r="H105" s="11"/>
      <c r="I105" s="11"/>
      <c r="J105" s="14"/>
      <c r="K105" s="14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</row>
    <row r="106" spans="1:50" x14ac:dyDescent="0.3">
      <c r="A106" s="173" t="s">
        <v>762</v>
      </c>
      <c r="B106" s="4">
        <v>98</v>
      </c>
      <c r="C106" s="8" t="s">
        <v>412</v>
      </c>
      <c r="D106" s="8">
        <v>5</v>
      </c>
      <c r="E106" s="8">
        <v>0</v>
      </c>
      <c r="F106" s="8">
        <v>0</v>
      </c>
      <c r="G106" s="8">
        <v>144</v>
      </c>
      <c r="H106" s="8">
        <v>0</v>
      </c>
      <c r="I106" s="8">
        <v>0</v>
      </c>
      <c r="J106" s="14">
        <f t="shared" si="21"/>
        <v>0</v>
      </c>
      <c r="K106" s="14">
        <f t="shared" si="22"/>
        <v>0</v>
      </c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</row>
    <row r="107" spans="1:50" x14ac:dyDescent="0.3">
      <c r="A107" s="173"/>
      <c r="B107" s="4">
        <v>99</v>
      </c>
      <c r="C107" s="8" t="s">
        <v>413</v>
      </c>
      <c r="D107" s="8">
        <v>12</v>
      </c>
      <c r="E107" s="8">
        <v>10</v>
      </c>
      <c r="F107" s="8">
        <v>0</v>
      </c>
      <c r="G107" s="8">
        <v>146</v>
      </c>
      <c r="H107" s="8">
        <v>0</v>
      </c>
      <c r="I107" s="8">
        <v>0</v>
      </c>
      <c r="J107" s="14">
        <f t="shared" si="21"/>
        <v>0.83333333333333337</v>
      </c>
      <c r="K107" s="14">
        <f t="shared" si="22"/>
        <v>0</v>
      </c>
    </row>
    <row r="108" spans="1:50" x14ac:dyDescent="0.3">
      <c r="A108" s="173"/>
      <c r="B108" s="4">
        <v>100</v>
      </c>
      <c r="C108" s="8" t="s">
        <v>744</v>
      </c>
      <c r="D108" s="8">
        <v>2</v>
      </c>
      <c r="E108" s="8">
        <v>0</v>
      </c>
      <c r="F108" s="8">
        <v>0</v>
      </c>
      <c r="G108" s="8">
        <v>28</v>
      </c>
      <c r="H108" s="8">
        <v>0</v>
      </c>
      <c r="I108" s="8">
        <v>0</v>
      </c>
      <c r="J108" s="14">
        <f t="shared" si="21"/>
        <v>0</v>
      </c>
      <c r="K108" s="14">
        <f t="shared" si="22"/>
        <v>0</v>
      </c>
    </row>
    <row r="109" spans="1:50" x14ac:dyDescent="0.3">
      <c r="A109" s="173"/>
      <c r="B109" s="4">
        <v>101</v>
      </c>
      <c r="C109" s="8" t="s">
        <v>414</v>
      </c>
      <c r="D109" s="8">
        <v>69</v>
      </c>
      <c r="E109" s="8">
        <v>8</v>
      </c>
      <c r="F109" s="8">
        <v>43</v>
      </c>
      <c r="G109" s="8">
        <v>157</v>
      </c>
      <c r="H109" s="8">
        <v>0</v>
      </c>
      <c r="I109" s="8">
        <v>0</v>
      </c>
      <c r="J109" s="14">
        <f t="shared" si="21"/>
        <v>0.73913043478260865</v>
      </c>
      <c r="K109" s="14">
        <f t="shared" si="22"/>
        <v>0</v>
      </c>
    </row>
    <row r="110" spans="1:50" x14ac:dyDescent="0.3">
      <c r="A110" s="173"/>
      <c r="B110" s="4">
        <v>102</v>
      </c>
      <c r="C110" s="8" t="s">
        <v>745</v>
      </c>
      <c r="D110" s="8">
        <v>0</v>
      </c>
      <c r="E110" s="8">
        <v>0</v>
      </c>
      <c r="F110" s="8">
        <v>0</v>
      </c>
      <c r="G110" s="8">
        <v>63</v>
      </c>
      <c r="H110" s="8">
        <v>0</v>
      </c>
      <c r="I110" s="8">
        <v>0</v>
      </c>
      <c r="J110" s="14" t="e">
        <f t="shared" si="21"/>
        <v>#DIV/0!</v>
      </c>
      <c r="K110" s="14">
        <f t="shared" si="22"/>
        <v>0</v>
      </c>
    </row>
    <row r="111" spans="1:50" x14ac:dyDescent="0.3">
      <c r="A111" s="173"/>
      <c r="B111" s="4">
        <v>103</v>
      </c>
      <c r="C111" s="8" t="s">
        <v>415</v>
      </c>
      <c r="D111" s="8">
        <v>124</v>
      </c>
      <c r="E111" s="8">
        <v>80</v>
      </c>
      <c r="F111" s="8">
        <v>0</v>
      </c>
      <c r="G111" s="8">
        <v>116</v>
      </c>
      <c r="H111" s="8">
        <v>0</v>
      </c>
      <c r="I111" s="8">
        <v>0</v>
      </c>
      <c r="J111" s="14">
        <f t="shared" si="21"/>
        <v>0.64516129032258063</v>
      </c>
      <c r="K111" s="14">
        <f t="shared" si="22"/>
        <v>0</v>
      </c>
    </row>
    <row r="112" spans="1:50" x14ac:dyDescent="0.3">
      <c r="A112" s="173"/>
      <c r="B112" s="4">
        <v>104</v>
      </c>
      <c r="C112" s="8" t="s">
        <v>417</v>
      </c>
      <c r="D112" s="8">
        <v>197</v>
      </c>
      <c r="E112" s="8">
        <v>115</v>
      </c>
      <c r="F112" s="8">
        <v>0</v>
      </c>
      <c r="G112" s="8">
        <v>246</v>
      </c>
      <c r="H112" s="8">
        <v>12</v>
      </c>
      <c r="I112" s="8">
        <v>0</v>
      </c>
      <c r="J112" s="14">
        <f t="shared" si="21"/>
        <v>0.58375634517766495</v>
      </c>
      <c r="K112" s="14">
        <f t="shared" si="22"/>
        <v>4.878048780487805E-2</v>
      </c>
    </row>
    <row r="113" spans="1:11" x14ac:dyDescent="0.3">
      <c r="A113" s="173"/>
      <c r="B113" s="4">
        <v>105</v>
      </c>
      <c r="C113" s="8" t="s">
        <v>419</v>
      </c>
      <c r="D113" s="8">
        <v>460</v>
      </c>
      <c r="E113" s="8">
        <v>100</v>
      </c>
      <c r="F113" s="8">
        <v>0</v>
      </c>
      <c r="G113" s="8">
        <v>431</v>
      </c>
      <c r="H113" s="8">
        <v>0</v>
      </c>
      <c r="I113" s="8">
        <v>0</v>
      </c>
      <c r="J113" s="14">
        <f t="shared" si="21"/>
        <v>0.21739130434782608</v>
      </c>
      <c r="K113" s="14">
        <f t="shared" si="22"/>
        <v>0</v>
      </c>
    </row>
    <row r="114" spans="1:11" x14ac:dyDescent="0.3">
      <c r="A114" s="173"/>
      <c r="B114" s="4">
        <v>106</v>
      </c>
      <c r="C114" s="8" t="s">
        <v>420</v>
      </c>
      <c r="D114" s="8">
        <v>54</v>
      </c>
      <c r="E114" s="8">
        <v>51</v>
      </c>
      <c r="F114" s="8">
        <v>0</v>
      </c>
      <c r="G114" s="8">
        <v>119</v>
      </c>
      <c r="H114" s="8">
        <v>0</v>
      </c>
      <c r="I114" s="8">
        <v>0</v>
      </c>
      <c r="J114" s="14">
        <f t="shared" si="21"/>
        <v>0.94444444444444442</v>
      </c>
      <c r="K114" s="14">
        <f t="shared" si="22"/>
        <v>0</v>
      </c>
    </row>
    <row r="115" spans="1:11" x14ac:dyDescent="0.3">
      <c r="A115" s="173"/>
      <c r="B115" s="4">
        <v>107</v>
      </c>
      <c r="C115" s="8" t="s">
        <v>421</v>
      </c>
      <c r="D115" s="8">
        <v>8</v>
      </c>
      <c r="E115" s="8">
        <v>2</v>
      </c>
      <c r="F115" s="8">
        <v>0</v>
      </c>
      <c r="G115" s="8">
        <v>124</v>
      </c>
      <c r="H115" s="8">
        <v>0</v>
      </c>
      <c r="I115" s="8">
        <v>0</v>
      </c>
      <c r="J115" s="14">
        <f t="shared" si="21"/>
        <v>0.25</v>
      </c>
      <c r="K115" s="14">
        <f t="shared" si="22"/>
        <v>0</v>
      </c>
    </row>
    <row r="116" spans="1:11" x14ac:dyDescent="0.3">
      <c r="A116" s="173"/>
      <c r="B116" s="4">
        <v>108</v>
      </c>
      <c r="C116" s="8" t="s">
        <v>422</v>
      </c>
      <c r="D116" s="8">
        <v>55</v>
      </c>
      <c r="E116" s="8">
        <v>38</v>
      </c>
      <c r="F116" s="8">
        <v>0</v>
      </c>
      <c r="G116" s="8">
        <v>123</v>
      </c>
      <c r="H116" s="8">
        <v>0</v>
      </c>
      <c r="I116" s="8">
        <v>0</v>
      </c>
      <c r="J116" s="14">
        <f t="shared" si="21"/>
        <v>0.69090909090909092</v>
      </c>
      <c r="K116" s="14">
        <f t="shared" si="22"/>
        <v>0</v>
      </c>
    </row>
    <row r="117" spans="1:11" x14ac:dyDescent="0.3">
      <c r="A117" s="173"/>
      <c r="B117" s="4">
        <v>109</v>
      </c>
      <c r="C117" s="8" t="s">
        <v>423</v>
      </c>
      <c r="D117" s="8">
        <v>59</v>
      </c>
      <c r="E117" s="8">
        <v>54</v>
      </c>
      <c r="F117" s="8">
        <v>0</v>
      </c>
      <c r="G117" s="8">
        <v>97</v>
      </c>
      <c r="H117" s="8">
        <v>0</v>
      </c>
      <c r="I117" s="8">
        <v>0</v>
      </c>
      <c r="J117" s="14">
        <f t="shared" si="21"/>
        <v>0.9152542372881356</v>
      </c>
      <c r="K117" s="14">
        <f t="shared" si="22"/>
        <v>0</v>
      </c>
    </row>
    <row r="118" spans="1:11" x14ac:dyDescent="0.3">
      <c r="A118" s="173"/>
      <c r="B118" s="4">
        <v>110</v>
      </c>
      <c r="C118" s="8" t="s">
        <v>424</v>
      </c>
      <c r="D118" s="8">
        <v>214</v>
      </c>
      <c r="E118" s="8">
        <v>146</v>
      </c>
      <c r="F118" s="8">
        <v>0</v>
      </c>
      <c r="G118" s="8">
        <v>153</v>
      </c>
      <c r="H118" s="8">
        <v>27</v>
      </c>
      <c r="I118" s="8">
        <v>0</v>
      </c>
      <c r="J118" s="14">
        <f t="shared" si="21"/>
        <v>0.68224299065420557</v>
      </c>
      <c r="K118" s="14">
        <f t="shared" si="22"/>
        <v>0.17647058823529413</v>
      </c>
    </row>
    <row r="119" spans="1:11" x14ac:dyDescent="0.3">
      <c r="A119" s="173"/>
      <c r="B119" s="4">
        <v>111</v>
      </c>
      <c r="C119" s="8" t="s">
        <v>425</v>
      </c>
      <c r="D119" s="8">
        <v>139</v>
      </c>
      <c r="E119" s="8">
        <v>139</v>
      </c>
      <c r="F119" s="8">
        <v>0</v>
      </c>
      <c r="G119" s="8">
        <v>115</v>
      </c>
      <c r="H119" s="8">
        <v>0</v>
      </c>
      <c r="I119" s="8">
        <v>0</v>
      </c>
      <c r="J119" s="14">
        <f t="shared" si="21"/>
        <v>1</v>
      </c>
      <c r="K119" s="14">
        <f t="shared" si="22"/>
        <v>0</v>
      </c>
    </row>
    <row r="120" spans="1:11" x14ac:dyDescent="0.3">
      <c r="A120" s="173"/>
      <c r="B120" s="4">
        <v>112</v>
      </c>
      <c r="C120" s="8" t="s">
        <v>426</v>
      </c>
      <c r="D120" s="8">
        <v>82</v>
      </c>
      <c r="E120" s="8">
        <v>64</v>
      </c>
      <c r="F120" s="8">
        <v>0</v>
      </c>
      <c r="G120" s="8">
        <v>99</v>
      </c>
      <c r="H120" s="8">
        <v>0</v>
      </c>
      <c r="I120" s="8">
        <v>0</v>
      </c>
      <c r="J120" s="14">
        <f t="shared" si="21"/>
        <v>0.78048780487804881</v>
      </c>
      <c r="K120" s="14">
        <f t="shared" si="22"/>
        <v>0</v>
      </c>
    </row>
    <row r="121" spans="1:11" x14ac:dyDescent="0.3">
      <c r="A121" s="173"/>
      <c r="B121" s="4">
        <v>113</v>
      </c>
      <c r="C121" s="8" t="s">
        <v>427</v>
      </c>
      <c r="D121" s="8">
        <v>559</v>
      </c>
      <c r="E121" s="8">
        <v>500</v>
      </c>
      <c r="F121" s="8">
        <v>0</v>
      </c>
      <c r="G121" s="8">
        <v>376</v>
      </c>
      <c r="H121" s="8">
        <v>0</v>
      </c>
      <c r="I121" s="8">
        <v>0</v>
      </c>
      <c r="J121" s="14">
        <f t="shared" si="21"/>
        <v>0.89445438282647582</v>
      </c>
      <c r="K121" s="14">
        <f t="shared" si="22"/>
        <v>0</v>
      </c>
    </row>
    <row r="122" spans="1:11" x14ac:dyDescent="0.3">
      <c r="A122" s="173"/>
      <c r="B122" s="4">
        <v>114</v>
      </c>
      <c r="C122" s="8" t="s">
        <v>428</v>
      </c>
      <c r="D122" s="8">
        <v>274</v>
      </c>
      <c r="E122" s="8">
        <v>50</v>
      </c>
      <c r="F122" s="8">
        <v>200</v>
      </c>
      <c r="G122" s="8">
        <v>446</v>
      </c>
      <c r="H122" s="8">
        <v>34</v>
      </c>
      <c r="I122" s="8">
        <v>0</v>
      </c>
      <c r="J122" s="14">
        <f t="shared" si="21"/>
        <v>0.91240875912408759</v>
      </c>
      <c r="K122" s="14">
        <f t="shared" si="22"/>
        <v>7.623318385650224E-2</v>
      </c>
    </row>
    <row r="123" spans="1:11" x14ac:dyDescent="0.3">
      <c r="A123" s="173"/>
      <c r="B123" s="4">
        <v>115</v>
      </c>
      <c r="C123" s="8" t="s">
        <v>431</v>
      </c>
      <c r="D123" s="8">
        <v>164</v>
      </c>
      <c r="E123" s="8">
        <v>97</v>
      </c>
      <c r="F123" s="8">
        <v>15</v>
      </c>
      <c r="G123" s="8">
        <v>204</v>
      </c>
      <c r="H123" s="8">
        <v>0</v>
      </c>
      <c r="I123" s="8">
        <v>0</v>
      </c>
      <c r="J123" s="14">
        <f t="shared" si="21"/>
        <v>0.68292682926829273</v>
      </c>
      <c r="K123" s="14">
        <f t="shared" si="22"/>
        <v>0</v>
      </c>
    </row>
    <row r="124" spans="1:11" x14ac:dyDescent="0.3">
      <c r="A124" s="173"/>
      <c r="B124" s="4">
        <v>116</v>
      </c>
      <c r="C124" s="8" t="s">
        <v>432</v>
      </c>
      <c r="D124" s="8">
        <v>121</v>
      </c>
      <c r="E124" s="8">
        <v>121</v>
      </c>
      <c r="F124" s="8">
        <v>0</v>
      </c>
      <c r="G124" s="8">
        <v>132</v>
      </c>
      <c r="H124" s="8">
        <v>0</v>
      </c>
      <c r="I124" s="8">
        <v>0</v>
      </c>
      <c r="J124" s="14">
        <f t="shared" si="21"/>
        <v>1</v>
      </c>
      <c r="K124" s="14">
        <f t="shared" si="22"/>
        <v>0</v>
      </c>
    </row>
    <row r="125" spans="1:11" x14ac:dyDescent="0.3">
      <c r="A125" s="173"/>
      <c r="B125" s="4">
        <v>117</v>
      </c>
      <c r="C125" s="8" t="s">
        <v>434</v>
      </c>
      <c r="D125" s="8">
        <v>48</v>
      </c>
      <c r="E125" s="8">
        <v>2</v>
      </c>
      <c r="F125" s="8">
        <v>0</v>
      </c>
      <c r="G125" s="8">
        <v>132</v>
      </c>
      <c r="H125" s="8">
        <v>0</v>
      </c>
      <c r="I125" s="8">
        <v>0</v>
      </c>
      <c r="J125" s="14">
        <f t="shared" si="21"/>
        <v>4.1666666666666664E-2</v>
      </c>
      <c r="K125" s="14">
        <f t="shared" si="22"/>
        <v>0</v>
      </c>
    </row>
    <row r="126" spans="1:11" x14ac:dyDescent="0.3">
      <c r="A126" s="173"/>
      <c r="B126" s="4">
        <v>118</v>
      </c>
      <c r="C126" s="8" t="s">
        <v>435</v>
      </c>
      <c r="D126" s="8">
        <v>25</v>
      </c>
      <c r="E126" s="8">
        <v>6</v>
      </c>
      <c r="F126" s="8">
        <v>7</v>
      </c>
      <c r="G126" s="8">
        <v>355</v>
      </c>
      <c r="H126" s="8">
        <v>0</v>
      </c>
      <c r="I126" s="8">
        <v>0</v>
      </c>
      <c r="J126" s="14">
        <f t="shared" si="21"/>
        <v>0.52</v>
      </c>
      <c r="K126" s="14">
        <f t="shared" si="22"/>
        <v>0</v>
      </c>
    </row>
    <row r="127" spans="1:11" x14ac:dyDescent="0.3">
      <c r="A127" s="173"/>
      <c r="B127" s="4">
        <v>119</v>
      </c>
      <c r="C127" s="8" t="s">
        <v>437</v>
      </c>
      <c r="D127" s="8">
        <v>528</v>
      </c>
      <c r="E127" s="8">
        <v>308</v>
      </c>
      <c r="F127" s="8">
        <v>0</v>
      </c>
      <c r="G127" s="8">
        <v>404</v>
      </c>
      <c r="H127" s="8">
        <v>0</v>
      </c>
      <c r="I127" s="8">
        <v>0</v>
      </c>
      <c r="J127" s="14">
        <f t="shared" si="21"/>
        <v>0.58333333333333337</v>
      </c>
      <c r="K127" s="14">
        <f t="shared" si="22"/>
        <v>0</v>
      </c>
    </row>
    <row r="128" spans="1:11" x14ac:dyDescent="0.3">
      <c r="A128" s="173"/>
      <c r="B128" s="4">
        <v>120</v>
      </c>
      <c r="C128" s="8" t="s">
        <v>438</v>
      </c>
      <c r="D128" s="8">
        <v>20</v>
      </c>
      <c r="E128" s="8">
        <v>20</v>
      </c>
      <c r="F128" s="8">
        <v>0</v>
      </c>
      <c r="G128" s="8">
        <v>178</v>
      </c>
      <c r="H128" s="8">
        <v>21</v>
      </c>
      <c r="I128" s="8">
        <v>0</v>
      </c>
      <c r="J128" s="14">
        <f t="shared" si="21"/>
        <v>1</v>
      </c>
      <c r="K128" s="14">
        <f t="shared" si="22"/>
        <v>0.11797752808988764</v>
      </c>
    </row>
    <row r="129" spans="1:11" x14ac:dyDescent="0.3">
      <c r="A129" s="173"/>
      <c r="B129" s="4">
        <v>121</v>
      </c>
      <c r="C129" s="8" t="s">
        <v>440</v>
      </c>
      <c r="D129" s="8">
        <v>2</v>
      </c>
      <c r="E129" s="8">
        <v>0</v>
      </c>
      <c r="F129" s="8">
        <v>0</v>
      </c>
      <c r="G129" s="8">
        <v>92</v>
      </c>
      <c r="H129" s="8">
        <v>0</v>
      </c>
      <c r="I129" s="8">
        <v>0</v>
      </c>
      <c r="J129" s="14">
        <f t="shared" si="21"/>
        <v>0</v>
      </c>
      <c r="K129" s="14">
        <f t="shared" si="22"/>
        <v>0</v>
      </c>
    </row>
    <row r="130" spans="1:11" x14ac:dyDescent="0.3">
      <c r="A130" s="173"/>
      <c r="B130" s="4">
        <v>122</v>
      </c>
      <c r="C130" s="8" t="s">
        <v>441</v>
      </c>
      <c r="D130" s="8">
        <v>128</v>
      </c>
      <c r="E130" s="8">
        <v>0</v>
      </c>
      <c r="F130" s="8">
        <v>39</v>
      </c>
      <c r="G130" s="8">
        <v>131</v>
      </c>
      <c r="H130" s="8">
        <v>1</v>
      </c>
      <c r="I130" s="8">
        <v>0</v>
      </c>
      <c r="J130" s="14">
        <f t="shared" si="21"/>
        <v>0.3046875</v>
      </c>
      <c r="K130" s="14">
        <f t="shared" si="22"/>
        <v>7.6335877862595417E-3</v>
      </c>
    </row>
    <row r="131" spans="1:11" x14ac:dyDescent="0.3">
      <c r="A131" s="173"/>
      <c r="B131" s="4">
        <v>123</v>
      </c>
      <c r="C131" s="8" t="s">
        <v>442</v>
      </c>
      <c r="D131" s="8">
        <v>176</v>
      </c>
      <c r="E131" s="8">
        <v>56</v>
      </c>
      <c r="F131" s="8">
        <v>0</v>
      </c>
      <c r="G131" s="8">
        <v>332</v>
      </c>
      <c r="H131" s="8">
        <v>0</v>
      </c>
      <c r="I131" s="8">
        <v>0</v>
      </c>
      <c r="J131" s="14">
        <f t="shared" si="21"/>
        <v>0.31818181818181818</v>
      </c>
      <c r="K131" s="14">
        <f t="shared" si="22"/>
        <v>0</v>
      </c>
    </row>
    <row r="132" spans="1:11" x14ac:dyDescent="0.3">
      <c r="A132" s="173"/>
      <c r="B132" s="4">
        <v>124</v>
      </c>
      <c r="C132" s="8" t="s">
        <v>444</v>
      </c>
      <c r="D132" s="8">
        <v>46</v>
      </c>
      <c r="E132" s="8">
        <v>18</v>
      </c>
      <c r="F132" s="8">
        <v>0</v>
      </c>
      <c r="G132" s="8">
        <v>99</v>
      </c>
      <c r="H132" s="8">
        <v>0</v>
      </c>
      <c r="I132" s="8">
        <v>0</v>
      </c>
      <c r="J132" s="14">
        <f t="shared" si="21"/>
        <v>0.39130434782608697</v>
      </c>
      <c r="K132" s="14">
        <f t="shared" si="22"/>
        <v>0</v>
      </c>
    </row>
    <row r="133" spans="1:11" x14ac:dyDescent="0.3">
      <c r="A133" s="173"/>
      <c r="B133" s="4">
        <v>125</v>
      </c>
      <c r="C133" s="8" t="s">
        <v>445</v>
      </c>
      <c r="D133" s="8">
        <v>57</v>
      </c>
      <c r="E133" s="8">
        <v>0</v>
      </c>
      <c r="F133" s="8">
        <v>0</v>
      </c>
      <c r="G133" s="8">
        <v>49</v>
      </c>
      <c r="H133" s="8">
        <v>0</v>
      </c>
      <c r="I133" s="8">
        <v>0</v>
      </c>
      <c r="J133" s="14">
        <f t="shared" si="21"/>
        <v>0</v>
      </c>
      <c r="K133" s="14">
        <f t="shared" si="22"/>
        <v>0</v>
      </c>
    </row>
    <row r="134" spans="1:11" x14ac:dyDescent="0.3">
      <c r="A134" s="173"/>
      <c r="B134" s="4">
        <v>126</v>
      </c>
      <c r="C134" s="8" t="s">
        <v>446</v>
      </c>
      <c r="D134" s="8">
        <v>1114</v>
      </c>
      <c r="E134" s="8">
        <v>960</v>
      </c>
      <c r="F134" s="8">
        <v>0</v>
      </c>
      <c r="G134" s="8">
        <v>233</v>
      </c>
      <c r="H134" s="8">
        <v>0</v>
      </c>
      <c r="I134" s="8">
        <v>0</v>
      </c>
      <c r="J134" s="14">
        <f t="shared" si="21"/>
        <v>0.86175942549371631</v>
      </c>
      <c r="K134" s="14">
        <f t="shared" si="22"/>
        <v>0</v>
      </c>
    </row>
    <row r="135" spans="1:11" x14ac:dyDescent="0.3">
      <c r="A135" s="173"/>
      <c r="B135" s="4">
        <v>127</v>
      </c>
      <c r="C135" s="8" t="s">
        <v>448</v>
      </c>
      <c r="D135" s="8">
        <v>23</v>
      </c>
      <c r="E135" s="8">
        <v>21</v>
      </c>
      <c r="F135" s="8">
        <v>0</v>
      </c>
      <c r="G135" s="8">
        <v>288</v>
      </c>
      <c r="H135" s="8">
        <v>10</v>
      </c>
      <c r="I135" s="8">
        <v>0</v>
      </c>
      <c r="J135" s="14">
        <f t="shared" si="21"/>
        <v>0.91304347826086951</v>
      </c>
      <c r="K135" s="14">
        <f t="shared" si="22"/>
        <v>3.4722222222222224E-2</v>
      </c>
    </row>
    <row r="136" spans="1:11" x14ac:dyDescent="0.3">
      <c r="A136" s="173"/>
      <c r="B136" s="4">
        <v>128</v>
      </c>
      <c r="C136" s="8" t="s">
        <v>450</v>
      </c>
      <c r="D136" s="8">
        <v>486</v>
      </c>
      <c r="E136" s="8">
        <v>62</v>
      </c>
      <c r="F136" s="8">
        <v>170</v>
      </c>
      <c r="G136" s="8">
        <v>203</v>
      </c>
      <c r="H136" s="8">
        <v>0</v>
      </c>
      <c r="I136" s="8">
        <v>0</v>
      </c>
      <c r="J136" s="14">
        <f t="shared" si="21"/>
        <v>0.47736625514403291</v>
      </c>
      <c r="K136" s="14">
        <f t="shared" si="22"/>
        <v>0</v>
      </c>
    </row>
    <row r="137" spans="1:11" x14ac:dyDescent="0.3">
      <c r="A137" s="173"/>
      <c r="B137" s="4">
        <v>129</v>
      </c>
      <c r="C137" s="8" t="s">
        <v>451</v>
      </c>
      <c r="D137" s="8">
        <v>20</v>
      </c>
      <c r="E137" s="8">
        <v>0</v>
      </c>
      <c r="F137" s="8">
        <v>2</v>
      </c>
      <c r="G137" s="8">
        <v>35</v>
      </c>
      <c r="H137" s="8">
        <v>0</v>
      </c>
      <c r="I137" s="8">
        <v>0</v>
      </c>
      <c r="J137" s="14">
        <f t="shared" si="21"/>
        <v>0.1</v>
      </c>
      <c r="K137" s="14">
        <f t="shared" si="22"/>
        <v>0</v>
      </c>
    </row>
    <row r="138" spans="1:11" x14ac:dyDescent="0.3">
      <c r="A138" s="173"/>
      <c r="B138" s="4">
        <v>130</v>
      </c>
      <c r="C138" s="8" t="s">
        <v>453</v>
      </c>
      <c r="D138" s="8">
        <v>144</v>
      </c>
      <c r="E138" s="8">
        <v>128</v>
      </c>
      <c r="F138" s="8">
        <v>0</v>
      </c>
      <c r="G138" s="8">
        <v>206</v>
      </c>
      <c r="H138" s="8">
        <v>0</v>
      </c>
      <c r="I138" s="8">
        <v>0</v>
      </c>
      <c r="J138" s="14">
        <f t="shared" si="21"/>
        <v>0.88888888888888884</v>
      </c>
      <c r="K138" s="14">
        <f t="shared" si="22"/>
        <v>0</v>
      </c>
    </row>
    <row r="139" spans="1:11" x14ac:dyDescent="0.3">
      <c r="A139" s="173"/>
      <c r="B139" s="4">
        <v>131</v>
      </c>
      <c r="C139" s="8" t="s">
        <v>454</v>
      </c>
      <c r="D139" s="8">
        <v>77</v>
      </c>
      <c r="E139" s="8">
        <v>47</v>
      </c>
      <c r="F139" s="8">
        <v>11</v>
      </c>
      <c r="G139" s="8">
        <v>301</v>
      </c>
      <c r="H139" s="8">
        <v>0</v>
      </c>
      <c r="I139" s="8">
        <v>0</v>
      </c>
      <c r="J139" s="14">
        <f t="shared" si="21"/>
        <v>0.75324675324675328</v>
      </c>
      <c r="K139" s="14">
        <f t="shared" si="22"/>
        <v>0</v>
      </c>
    </row>
    <row r="140" spans="1:11" x14ac:dyDescent="0.3">
      <c r="A140" s="173"/>
      <c r="B140" s="4">
        <v>132</v>
      </c>
      <c r="C140" s="8" t="s">
        <v>455</v>
      </c>
      <c r="D140" s="8">
        <v>83</v>
      </c>
      <c r="E140" s="8">
        <v>41</v>
      </c>
      <c r="F140" s="8">
        <v>0</v>
      </c>
      <c r="G140" s="8">
        <v>406</v>
      </c>
      <c r="H140" s="8">
        <v>0</v>
      </c>
      <c r="I140" s="8">
        <v>0</v>
      </c>
      <c r="J140" s="14">
        <f t="shared" si="21"/>
        <v>0.49397590361445781</v>
      </c>
      <c r="K140" s="14">
        <f t="shared" si="22"/>
        <v>0</v>
      </c>
    </row>
    <row r="141" spans="1:11" x14ac:dyDescent="0.3">
      <c r="A141" s="173"/>
      <c r="B141" s="4">
        <v>133</v>
      </c>
      <c r="C141" s="8" t="s">
        <v>457</v>
      </c>
      <c r="D141" s="8">
        <v>85</v>
      </c>
      <c r="E141" s="8">
        <v>36</v>
      </c>
      <c r="F141" s="8">
        <v>0</v>
      </c>
      <c r="G141" s="8">
        <v>291</v>
      </c>
      <c r="H141" s="8">
        <v>54</v>
      </c>
      <c r="I141" s="8">
        <v>0</v>
      </c>
      <c r="J141" s="14">
        <f t="shared" si="21"/>
        <v>0.42352941176470588</v>
      </c>
      <c r="K141" s="14">
        <f t="shared" si="22"/>
        <v>0.18556701030927836</v>
      </c>
    </row>
    <row r="142" spans="1:11" x14ac:dyDescent="0.3">
      <c r="A142" s="173"/>
      <c r="B142" s="4">
        <v>134</v>
      </c>
      <c r="C142" s="8" t="s">
        <v>458</v>
      </c>
      <c r="D142" s="8">
        <v>164</v>
      </c>
      <c r="E142" s="8">
        <v>42</v>
      </c>
      <c r="F142" s="8">
        <v>62</v>
      </c>
      <c r="G142" s="8">
        <v>374</v>
      </c>
      <c r="H142" s="8">
        <v>0</v>
      </c>
      <c r="I142" s="8">
        <v>0</v>
      </c>
      <c r="J142" s="14">
        <f t="shared" si="21"/>
        <v>0.63414634146341464</v>
      </c>
      <c r="K142" s="14">
        <f t="shared" si="22"/>
        <v>0</v>
      </c>
    </row>
    <row r="143" spans="1:11" x14ac:dyDescent="0.3">
      <c r="A143" s="173"/>
      <c r="B143" s="4">
        <v>135</v>
      </c>
      <c r="C143" s="8" t="s">
        <v>459</v>
      </c>
      <c r="D143" s="8">
        <v>50</v>
      </c>
      <c r="E143" s="8">
        <v>50</v>
      </c>
      <c r="F143" s="8">
        <v>0</v>
      </c>
      <c r="G143" s="8">
        <v>15</v>
      </c>
      <c r="H143" s="8">
        <v>0</v>
      </c>
      <c r="I143" s="8">
        <v>0</v>
      </c>
      <c r="J143" s="14">
        <f t="shared" si="21"/>
        <v>1</v>
      </c>
      <c r="K143" s="14">
        <f t="shared" si="22"/>
        <v>0</v>
      </c>
    </row>
    <row r="144" spans="1:11" x14ac:dyDescent="0.3">
      <c r="A144" s="173"/>
      <c r="B144" s="4">
        <v>136</v>
      </c>
      <c r="C144" s="8" t="s">
        <v>460</v>
      </c>
      <c r="D144" s="8">
        <v>180</v>
      </c>
      <c r="E144" s="8">
        <v>51</v>
      </c>
      <c r="F144" s="8">
        <v>30</v>
      </c>
      <c r="G144" s="8">
        <v>507</v>
      </c>
      <c r="H144" s="8">
        <v>193</v>
      </c>
      <c r="I144" s="8">
        <v>0</v>
      </c>
      <c r="J144" s="14">
        <f t="shared" si="21"/>
        <v>0.45</v>
      </c>
      <c r="K144" s="14">
        <f t="shared" si="22"/>
        <v>0.38067061143984221</v>
      </c>
    </row>
    <row r="145" spans="1:11" x14ac:dyDescent="0.3">
      <c r="A145" s="173"/>
      <c r="B145" s="4">
        <v>137</v>
      </c>
      <c r="C145" s="8" t="s">
        <v>461</v>
      </c>
      <c r="D145" s="8">
        <v>10</v>
      </c>
      <c r="E145" s="8">
        <v>2</v>
      </c>
      <c r="F145" s="8">
        <v>0</v>
      </c>
      <c r="G145" s="8">
        <v>75</v>
      </c>
      <c r="H145" s="8">
        <v>0</v>
      </c>
      <c r="I145" s="8">
        <v>0</v>
      </c>
      <c r="J145" s="14">
        <f t="shared" si="21"/>
        <v>0.2</v>
      </c>
      <c r="K145" s="14">
        <f t="shared" si="22"/>
        <v>0</v>
      </c>
    </row>
    <row r="146" spans="1:11" x14ac:dyDescent="0.3">
      <c r="A146" s="173"/>
      <c r="B146" s="4">
        <v>138</v>
      </c>
      <c r="C146" s="8" t="s">
        <v>462</v>
      </c>
      <c r="D146" s="8">
        <v>302</v>
      </c>
      <c r="E146" s="8">
        <v>266</v>
      </c>
      <c r="F146" s="8">
        <v>0</v>
      </c>
      <c r="G146" s="8">
        <v>259</v>
      </c>
      <c r="H146" s="8">
        <v>8</v>
      </c>
      <c r="I146" s="8">
        <v>0</v>
      </c>
      <c r="J146" s="14">
        <f t="shared" si="21"/>
        <v>0.88079470198675491</v>
      </c>
      <c r="K146" s="14">
        <f t="shared" si="22"/>
        <v>3.0888030888030889E-2</v>
      </c>
    </row>
    <row r="147" spans="1:11" x14ac:dyDescent="0.3">
      <c r="A147" s="173"/>
      <c r="B147" s="4">
        <v>139</v>
      </c>
      <c r="C147" s="8" t="s">
        <v>464</v>
      </c>
      <c r="D147" s="8">
        <v>8</v>
      </c>
      <c r="E147" s="8">
        <v>8</v>
      </c>
      <c r="F147" s="8">
        <v>0</v>
      </c>
      <c r="G147" s="8">
        <v>47</v>
      </c>
      <c r="H147" s="8">
        <v>0</v>
      </c>
      <c r="I147" s="8">
        <v>0</v>
      </c>
      <c r="J147" s="14">
        <f t="shared" si="21"/>
        <v>1</v>
      </c>
      <c r="K147" s="14">
        <f t="shared" si="22"/>
        <v>0</v>
      </c>
    </row>
    <row r="148" spans="1:11" x14ac:dyDescent="0.3">
      <c r="A148" s="173"/>
      <c r="B148" s="4">
        <v>140</v>
      </c>
      <c r="C148" s="8" t="s">
        <v>465</v>
      </c>
      <c r="D148" s="8">
        <v>84</v>
      </c>
      <c r="E148" s="8">
        <v>77</v>
      </c>
      <c r="F148" s="8">
        <v>0</v>
      </c>
      <c r="G148" s="8">
        <v>116</v>
      </c>
      <c r="H148" s="8">
        <v>0</v>
      </c>
      <c r="I148" s="8">
        <v>0</v>
      </c>
      <c r="J148" s="14">
        <f t="shared" si="21"/>
        <v>0.91666666666666663</v>
      </c>
      <c r="K148" s="14">
        <f t="shared" si="22"/>
        <v>0</v>
      </c>
    </row>
    <row r="149" spans="1:11" x14ac:dyDescent="0.3">
      <c r="A149" s="173"/>
      <c r="B149" s="4">
        <v>141</v>
      </c>
      <c r="C149" s="8" t="s">
        <v>467</v>
      </c>
      <c r="D149" s="8">
        <v>140</v>
      </c>
      <c r="E149" s="8">
        <v>0</v>
      </c>
      <c r="F149" s="8">
        <v>0</v>
      </c>
      <c r="G149" s="8">
        <v>371</v>
      </c>
      <c r="H149" s="8">
        <v>0</v>
      </c>
      <c r="I149" s="8">
        <v>0</v>
      </c>
      <c r="J149" s="14">
        <f t="shared" si="21"/>
        <v>0</v>
      </c>
      <c r="K149" s="14">
        <f t="shared" si="22"/>
        <v>0</v>
      </c>
    </row>
    <row r="150" spans="1:11" x14ac:dyDescent="0.3">
      <c r="A150" s="173"/>
      <c r="B150" s="4">
        <v>142</v>
      </c>
      <c r="C150" s="8" t="s">
        <v>468</v>
      </c>
      <c r="D150" s="8">
        <v>96</v>
      </c>
      <c r="E150" s="8">
        <v>65</v>
      </c>
      <c r="F150" s="8">
        <v>0</v>
      </c>
      <c r="G150" s="8">
        <v>274</v>
      </c>
      <c r="H150" s="8">
        <v>5</v>
      </c>
      <c r="I150" s="8">
        <v>0</v>
      </c>
      <c r="J150" s="14">
        <f t="shared" si="21"/>
        <v>0.67708333333333337</v>
      </c>
      <c r="K150" s="14">
        <f t="shared" si="22"/>
        <v>1.824817518248175E-2</v>
      </c>
    </row>
    <row r="151" spans="1:11" x14ac:dyDescent="0.3">
      <c r="A151" s="173"/>
      <c r="B151" s="4">
        <v>143</v>
      </c>
      <c r="C151" s="8" t="s">
        <v>469</v>
      </c>
      <c r="D151" s="8">
        <v>93</v>
      </c>
      <c r="E151" s="8">
        <v>60</v>
      </c>
      <c r="F151" s="8">
        <v>0</v>
      </c>
      <c r="G151" s="8">
        <v>66</v>
      </c>
      <c r="H151" s="8">
        <v>0</v>
      </c>
      <c r="I151" s="8">
        <v>0</v>
      </c>
      <c r="J151" s="14">
        <f t="shared" si="21"/>
        <v>0.64516129032258063</v>
      </c>
      <c r="K151" s="14">
        <f t="shared" si="22"/>
        <v>0</v>
      </c>
    </row>
    <row r="152" spans="1:11" x14ac:dyDescent="0.3">
      <c r="A152" s="173"/>
      <c r="B152" s="4">
        <v>144</v>
      </c>
      <c r="C152" s="8" t="s">
        <v>470</v>
      </c>
      <c r="D152" s="8">
        <v>217</v>
      </c>
      <c r="E152" s="8">
        <v>170</v>
      </c>
      <c r="F152" s="8">
        <v>2</v>
      </c>
      <c r="G152" s="8">
        <v>462</v>
      </c>
      <c r="H152" s="8">
        <v>11</v>
      </c>
      <c r="I152" s="8">
        <v>0</v>
      </c>
      <c r="J152" s="14">
        <f t="shared" si="21"/>
        <v>0.79262672811059909</v>
      </c>
      <c r="K152" s="14">
        <f t="shared" si="22"/>
        <v>2.3809523809523808E-2</v>
      </c>
    </row>
    <row r="153" spans="1:11" x14ac:dyDescent="0.3">
      <c r="A153" s="173"/>
      <c r="B153" s="4">
        <v>145</v>
      </c>
      <c r="C153" s="8" t="s">
        <v>471</v>
      </c>
      <c r="D153" s="8">
        <v>30</v>
      </c>
      <c r="E153" s="8">
        <v>2</v>
      </c>
      <c r="F153" s="8">
        <v>0</v>
      </c>
      <c r="G153" s="8">
        <v>23</v>
      </c>
      <c r="H153" s="8">
        <v>0</v>
      </c>
      <c r="I153" s="8">
        <v>0</v>
      </c>
      <c r="J153" s="14">
        <f t="shared" si="21"/>
        <v>6.6666666666666666E-2</v>
      </c>
      <c r="K153" s="14">
        <f t="shared" si="22"/>
        <v>0</v>
      </c>
    </row>
    <row r="154" spans="1:11" x14ac:dyDescent="0.3">
      <c r="A154" s="173"/>
      <c r="B154" s="4">
        <v>146</v>
      </c>
      <c r="C154" s="8" t="s">
        <v>474</v>
      </c>
      <c r="D154" s="8">
        <v>17</v>
      </c>
      <c r="E154" s="8">
        <v>0</v>
      </c>
      <c r="F154" s="8">
        <v>0</v>
      </c>
      <c r="G154" s="8">
        <v>197</v>
      </c>
      <c r="H154" s="8">
        <v>0</v>
      </c>
      <c r="I154" s="8">
        <v>0</v>
      </c>
      <c r="J154" s="14">
        <f t="shared" si="21"/>
        <v>0</v>
      </c>
      <c r="K154" s="14">
        <f t="shared" si="22"/>
        <v>0</v>
      </c>
    </row>
    <row r="155" spans="1:11" x14ac:dyDescent="0.3">
      <c r="A155" s="173"/>
      <c r="B155" s="4">
        <v>147</v>
      </c>
      <c r="C155" s="8" t="s">
        <v>475</v>
      </c>
      <c r="D155" s="8">
        <v>268</v>
      </c>
      <c r="E155" s="8">
        <v>262</v>
      </c>
      <c r="F155" s="8">
        <v>0</v>
      </c>
      <c r="G155" s="8">
        <v>255</v>
      </c>
      <c r="H155" s="8">
        <v>0</v>
      </c>
      <c r="I155" s="8">
        <v>0</v>
      </c>
      <c r="J155" s="14">
        <f t="shared" si="21"/>
        <v>0.97761194029850751</v>
      </c>
      <c r="K155" s="14">
        <f t="shared" si="22"/>
        <v>0</v>
      </c>
    </row>
    <row r="156" spans="1:11" x14ac:dyDescent="0.3">
      <c r="A156" s="173"/>
      <c r="B156" s="4">
        <v>148</v>
      </c>
      <c r="C156" s="8" t="s">
        <v>476</v>
      </c>
      <c r="D156" s="8">
        <v>260</v>
      </c>
      <c r="E156" s="8">
        <v>150</v>
      </c>
      <c r="F156" s="8">
        <v>100</v>
      </c>
      <c r="G156" s="8">
        <v>54</v>
      </c>
      <c r="H156" s="8">
        <v>0</v>
      </c>
      <c r="I156" s="8">
        <v>0</v>
      </c>
      <c r="J156" s="14">
        <f t="shared" si="21"/>
        <v>0.96153846153846156</v>
      </c>
      <c r="K156" s="14">
        <f t="shared" si="22"/>
        <v>0</v>
      </c>
    </row>
    <row r="157" spans="1:11" x14ac:dyDescent="0.3">
      <c r="A157" s="173"/>
      <c r="B157" s="4">
        <v>149</v>
      </c>
      <c r="C157" s="8" t="s">
        <v>477</v>
      </c>
      <c r="D157" s="8">
        <v>1262</v>
      </c>
      <c r="E157" s="8">
        <v>609</v>
      </c>
      <c r="F157" s="8">
        <v>78</v>
      </c>
      <c r="G157" s="8">
        <v>774</v>
      </c>
      <c r="H157" s="8">
        <v>0</v>
      </c>
      <c r="I157" s="8">
        <v>0</v>
      </c>
      <c r="J157" s="14">
        <f t="shared" si="21"/>
        <v>0.54437400950871628</v>
      </c>
      <c r="K157" s="14">
        <f t="shared" si="22"/>
        <v>0</v>
      </c>
    </row>
    <row r="158" spans="1:11" x14ac:dyDescent="0.3">
      <c r="A158" s="173"/>
      <c r="B158" s="4">
        <v>150</v>
      </c>
      <c r="C158" s="8" t="s">
        <v>478</v>
      </c>
      <c r="D158" s="8">
        <v>12</v>
      </c>
      <c r="E158" s="8">
        <v>10</v>
      </c>
      <c r="F158" s="8">
        <v>2</v>
      </c>
      <c r="G158" s="8">
        <v>39</v>
      </c>
      <c r="H158" s="8">
        <v>0</v>
      </c>
      <c r="I158" s="8">
        <v>0</v>
      </c>
      <c r="J158" s="14">
        <f t="shared" si="21"/>
        <v>1</v>
      </c>
      <c r="K158" s="14">
        <f t="shared" si="22"/>
        <v>0</v>
      </c>
    </row>
    <row r="159" spans="1:11" x14ac:dyDescent="0.3">
      <c r="A159" s="173"/>
      <c r="B159" s="4">
        <v>151</v>
      </c>
      <c r="C159" s="8" t="s">
        <v>479</v>
      </c>
      <c r="D159" s="8">
        <v>19</v>
      </c>
      <c r="E159" s="8">
        <v>0</v>
      </c>
      <c r="F159" s="8">
        <v>0</v>
      </c>
      <c r="G159" s="8">
        <v>122</v>
      </c>
      <c r="H159" s="8">
        <v>0</v>
      </c>
      <c r="I159" s="8">
        <v>0</v>
      </c>
      <c r="J159" s="14">
        <f t="shared" si="21"/>
        <v>0</v>
      </c>
      <c r="K159" s="14">
        <f t="shared" si="22"/>
        <v>0</v>
      </c>
    </row>
    <row r="160" spans="1:11" x14ac:dyDescent="0.3">
      <c r="A160" s="173"/>
      <c r="B160" s="4">
        <v>152</v>
      </c>
      <c r="C160" s="8" t="s">
        <v>480</v>
      </c>
      <c r="D160" s="8">
        <v>259</v>
      </c>
      <c r="E160" s="8">
        <v>190</v>
      </c>
      <c r="F160" s="8">
        <v>0</v>
      </c>
      <c r="G160" s="8">
        <v>638</v>
      </c>
      <c r="H160" s="8">
        <v>10</v>
      </c>
      <c r="I160" s="8">
        <v>0</v>
      </c>
      <c r="J160" s="14">
        <f t="shared" si="21"/>
        <v>0.73359073359073357</v>
      </c>
      <c r="K160" s="14">
        <f t="shared" si="22"/>
        <v>1.5673981191222569E-2</v>
      </c>
    </row>
    <row r="161" spans="1:11" x14ac:dyDescent="0.3">
      <c r="A161" s="173"/>
      <c r="B161" s="4">
        <v>153</v>
      </c>
      <c r="C161" s="8" t="s">
        <v>481</v>
      </c>
      <c r="D161" s="8">
        <v>48</v>
      </c>
      <c r="E161" s="8">
        <v>26</v>
      </c>
      <c r="F161" s="8">
        <v>10</v>
      </c>
      <c r="G161" s="8">
        <v>212</v>
      </c>
      <c r="H161" s="8">
        <v>141</v>
      </c>
      <c r="I161" s="8">
        <v>0</v>
      </c>
      <c r="J161" s="14">
        <f t="shared" si="21"/>
        <v>0.75</v>
      </c>
      <c r="K161" s="14">
        <f t="shared" si="22"/>
        <v>0.66509433962264153</v>
      </c>
    </row>
    <row r="162" spans="1:11" x14ac:dyDescent="0.3">
      <c r="A162" s="173"/>
      <c r="B162" s="4">
        <v>154</v>
      </c>
      <c r="C162" s="8" t="s">
        <v>482</v>
      </c>
      <c r="D162" s="8">
        <v>195</v>
      </c>
      <c r="E162" s="8">
        <v>167</v>
      </c>
      <c r="F162" s="8">
        <v>0</v>
      </c>
      <c r="G162" s="8">
        <v>168</v>
      </c>
      <c r="H162" s="8">
        <v>6</v>
      </c>
      <c r="I162" s="8">
        <v>0</v>
      </c>
      <c r="J162" s="14">
        <f t="shared" ref="J162:J225" si="23">(E162+F162)/D162</f>
        <v>0.85641025641025637</v>
      </c>
      <c r="K162" s="14">
        <f t="shared" ref="K162:K225" si="24">(H162+I162)/G162</f>
        <v>3.5714285714285712E-2</v>
      </c>
    </row>
    <row r="163" spans="1:11" x14ac:dyDescent="0.3">
      <c r="A163" s="173"/>
      <c r="B163" s="4">
        <v>155</v>
      </c>
      <c r="C163" s="8" t="s">
        <v>483</v>
      </c>
      <c r="D163" s="8">
        <v>77</v>
      </c>
      <c r="E163" s="8">
        <v>63</v>
      </c>
      <c r="F163" s="8">
        <v>0</v>
      </c>
      <c r="G163" s="8">
        <v>128</v>
      </c>
      <c r="H163" s="8">
        <v>5</v>
      </c>
      <c r="I163" s="8">
        <v>0</v>
      </c>
      <c r="J163" s="14">
        <f t="shared" si="23"/>
        <v>0.81818181818181823</v>
      </c>
      <c r="K163" s="14">
        <f t="shared" si="24"/>
        <v>3.90625E-2</v>
      </c>
    </row>
    <row r="164" spans="1:11" x14ac:dyDescent="0.3">
      <c r="A164" s="173"/>
      <c r="B164" s="4">
        <v>156</v>
      </c>
      <c r="C164" s="8" t="s">
        <v>485</v>
      </c>
      <c r="D164" s="8">
        <v>309</v>
      </c>
      <c r="E164" s="8">
        <v>119</v>
      </c>
      <c r="F164" s="8">
        <v>0</v>
      </c>
      <c r="G164" s="8">
        <v>85</v>
      </c>
      <c r="H164" s="8">
        <v>0</v>
      </c>
      <c r="I164" s="8">
        <v>0</v>
      </c>
      <c r="J164" s="14">
        <f t="shared" si="23"/>
        <v>0.38511326860841422</v>
      </c>
      <c r="K164" s="14">
        <f t="shared" si="24"/>
        <v>0</v>
      </c>
    </row>
    <row r="165" spans="1:11" x14ac:dyDescent="0.3">
      <c r="A165" s="173"/>
      <c r="B165" s="4">
        <v>157</v>
      </c>
      <c r="C165" s="8" t="s">
        <v>487</v>
      </c>
      <c r="D165" s="8">
        <v>509</v>
      </c>
      <c r="E165" s="8">
        <v>433</v>
      </c>
      <c r="F165" s="8">
        <v>0</v>
      </c>
      <c r="G165" s="8">
        <v>783</v>
      </c>
      <c r="H165" s="8">
        <v>208</v>
      </c>
      <c r="I165" s="8">
        <v>3</v>
      </c>
      <c r="J165" s="14">
        <f t="shared" si="23"/>
        <v>0.85068762278978394</v>
      </c>
      <c r="K165" s="14">
        <f t="shared" si="24"/>
        <v>0.26947637292464877</v>
      </c>
    </row>
    <row r="166" spans="1:11" x14ac:dyDescent="0.3">
      <c r="A166" s="173"/>
      <c r="B166" s="4">
        <v>158</v>
      </c>
      <c r="C166" s="8" t="s">
        <v>746</v>
      </c>
      <c r="D166" s="8">
        <v>0</v>
      </c>
      <c r="E166" s="8">
        <v>0</v>
      </c>
      <c r="F166" s="8">
        <v>0</v>
      </c>
      <c r="G166" s="8">
        <v>1</v>
      </c>
      <c r="H166" s="8">
        <v>0</v>
      </c>
      <c r="I166" s="8">
        <v>0</v>
      </c>
      <c r="J166" s="14">
        <v>0</v>
      </c>
      <c r="K166" s="14">
        <f t="shared" si="24"/>
        <v>0</v>
      </c>
    </row>
    <row r="167" spans="1:11" x14ac:dyDescent="0.3">
      <c r="A167" s="173"/>
      <c r="B167" s="4">
        <v>159</v>
      </c>
      <c r="C167" s="8" t="s">
        <v>489</v>
      </c>
      <c r="D167" s="8">
        <v>65</v>
      </c>
      <c r="E167" s="8">
        <v>36</v>
      </c>
      <c r="F167" s="8">
        <v>0</v>
      </c>
      <c r="G167" s="8">
        <v>55</v>
      </c>
      <c r="H167" s="8">
        <v>0</v>
      </c>
      <c r="I167" s="8">
        <v>0</v>
      </c>
      <c r="J167" s="14">
        <f t="shared" si="23"/>
        <v>0.55384615384615388</v>
      </c>
      <c r="K167" s="14">
        <f t="shared" si="24"/>
        <v>0</v>
      </c>
    </row>
    <row r="168" spans="1:11" x14ac:dyDescent="0.3">
      <c r="A168" s="173"/>
      <c r="B168" s="4">
        <v>160</v>
      </c>
      <c r="C168" s="8" t="s">
        <v>747</v>
      </c>
      <c r="D168" s="8">
        <v>6</v>
      </c>
      <c r="E168" s="8">
        <v>6</v>
      </c>
      <c r="F168" s="8">
        <v>0</v>
      </c>
      <c r="G168" s="8">
        <v>15</v>
      </c>
      <c r="H168" s="8">
        <v>0</v>
      </c>
      <c r="I168" s="8">
        <v>0</v>
      </c>
      <c r="J168" s="14">
        <f t="shared" si="23"/>
        <v>1</v>
      </c>
      <c r="K168" s="14">
        <f t="shared" si="24"/>
        <v>0</v>
      </c>
    </row>
    <row r="169" spans="1:11" x14ac:dyDescent="0.3">
      <c r="A169" s="173"/>
      <c r="B169" s="4">
        <v>161</v>
      </c>
      <c r="C169" s="8" t="s">
        <v>490</v>
      </c>
      <c r="D169" s="8">
        <v>57</v>
      </c>
      <c r="E169" s="8">
        <v>36</v>
      </c>
      <c r="F169" s="8">
        <v>0</v>
      </c>
      <c r="G169" s="8">
        <v>53</v>
      </c>
      <c r="H169" s="8">
        <v>0</v>
      </c>
      <c r="I169" s="8">
        <v>0</v>
      </c>
      <c r="J169" s="14">
        <f t="shared" si="23"/>
        <v>0.63157894736842102</v>
      </c>
      <c r="K169" s="14">
        <f t="shared" si="24"/>
        <v>0</v>
      </c>
    </row>
    <row r="170" spans="1:11" x14ac:dyDescent="0.3">
      <c r="A170" s="173"/>
      <c r="B170" s="4">
        <v>162</v>
      </c>
      <c r="C170" s="8" t="s">
        <v>492</v>
      </c>
      <c r="D170" s="8">
        <v>37</v>
      </c>
      <c r="E170" s="8">
        <v>34</v>
      </c>
      <c r="F170" s="8">
        <v>0</v>
      </c>
      <c r="G170" s="8">
        <v>40</v>
      </c>
      <c r="H170" s="8">
        <v>0</v>
      </c>
      <c r="I170" s="8">
        <v>0</v>
      </c>
      <c r="J170" s="14">
        <f t="shared" si="23"/>
        <v>0.91891891891891897</v>
      </c>
      <c r="K170" s="14">
        <f t="shared" si="24"/>
        <v>0</v>
      </c>
    </row>
    <row r="171" spans="1:11" x14ac:dyDescent="0.3">
      <c r="A171" s="173"/>
      <c r="B171" s="4">
        <v>163</v>
      </c>
      <c r="C171" s="8" t="s">
        <v>493</v>
      </c>
      <c r="D171" s="8">
        <v>101</v>
      </c>
      <c r="E171" s="8">
        <v>20</v>
      </c>
      <c r="F171" s="8">
        <v>0</v>
      </c>
      <c r="G171" s="8">
        <v>152</v>
      </c>
      <c r="H171" s="8">
        <v>0</v>
      </c>
      <c r="I171" s="8">
        <v>0</v>
      </c>
      <c r="J171" s="14">
        <f t="shared" si="23"/>
        <v>0.19801980198019803</v>
      </c>
      <c r="K171" s="14">
        <f t="shared" si="24"/>
        <v>0</v>
      </c>
    </row>
    <row r="172" spans="1:11" x14ac:dyDescent="0.3">
      <c r="A172" s="173"/>
      <c r="B172" s="4">
        <v>164</v>
      </c>
      <c r="C172" s="8" t="s">
        <v>494</v>
      </c>
      <c r="D172" s="8">
        <v>3</v>
      </c>
      <c r="E172" s="8">
        <v>2</v>
      </c>
      <c r="F172" s="8">
        <v>0</v>
      </c>
      <c r="G172" s="8">
        <v>36</v>
      </c>
      <c r="H172" s="8">
        <v>0</v>
      </c>
      <c r="I172" s="8">
        <v>0</v>
      </c>
      <c r="J172" s="14">
        <f t="shared" si="23"/>
        <v>0.66666666666666663</v>
      </c>
      <c r="K172" s="14">
        <f t="shared" si="24"/>
        <v>0</v>
      </c>
    </row>
    <row r="173" spans="1:11" x14ac:dyDescent="0.3">
      <c r="A173" s="173"/>
      <c r="B173" s="4">
        <v>165</v>
      </c>
      <c r="C173" s="8" t="s">
        <v>496</v>
      </c>
      <c r="D173" s="8">
        <v>108</v>
      </c>
      <c r="E173" s="8">
        <v>103</v>
      </c>
      <c r="F173" s="8">
        <v>0</v>
      </c>
      <c r="G173" s="8">
        <v>137</v>
      </c>
      <c r="H173" s="8">
        <v>0</v>
      </c>
      <c r="I173" s="8">
        <v>0</v>
      </c>
      <c r="J173" s="14">
        <f t="shared" si="23"/>
        <v>0.95370370370370372</v>
      </c>
      <c r="K173" s="14">
        <f t="shared" si="24"/>
        <v>0</v>
      </c>
    </row>
    <row r="174" spans="1:11" x14ac:dyDescent="0.3">
      <c r="A174" s="173"/>
      <c r="B174" s="4">
        <v>166</v>
      </c>
      <c r="C174" s="8" t="s">
        <v>499</v>
      </c>
      <c r="D174" s="8">
        <v>21</v>
      </c>
      <c r="E174" s="8">
        <v>12</v>
      </c>
      <c r="F174" s="8">
        <v>1</v>
      </c>
      <c r="G174" s="8">
        <v>103</v>
      </c>
      <c r="H174" s="8">
        <v>0</v>
      </c>
      <c r="I174" s="8">
        <v>0</v>
      </c>
      <c r="J174" s="14">
        <f t="shared" si="23"/>
        <v>0.61904761904761907</v>
      </c>
      <c r="K174" s="14">
        <f t="shared" si="24"/>
        <v>0</v>
      </c>
    </row>
    <row r="175" spans="1:11" x14ac:dyDescent="0.3">
      <c r="A175" s="173"/>
      <c r="B175" s="4">
        <v>167</v>
      </c>
      <c r="C175" s="8" t="s">
        <v>500</v>
      </c>
      <c r="D175" s="8">
        <v>122</v>
      </c>
      <c r="E175" s="8">
        <v>84</v>
      </c>
      <c r="F175" s="8">
        <v>0</v>
      </c>
      <c r="G175" s="8">
        <v>229</v>
      </c>
      <c r="H175" s="8">
        <v>0</v>
      </c>
      <c r="I175" s="8">
        <v>0</v>
      </c>
      <c r="J175" s="14">
        <f t="shared" si="23"/>
        <v>0.68852459016393441</v>
      </c>
      <c r="K175" s="14">
        <f t="shared" si="24"/>
        <v>0</v>
      </c>
    </row>
    <row r="176" spans="1:11" x14ac:dyDescent="0.3">
      <c r="A176" s="173"/>
      <c r="B176" s="4">
        <v>168</v>
      </c>
      <c r="C176" s="8" t="s">
        <v>501</v>
      </c>
      <c r="D176" s="8">
        <v>3</v>
      </c>
      <c r="E176" s="8">
        <v>0</v>
      </c>
      <c r="F176" s="8">
        <v>0</v>
      </c>
      <c r="G176" s="8">
        <v>41</v>
      </c>
      <c r="H176" s="8">
        <v>0</v>
      </c>
      <c r="I176" s="8">
        <v>0</v>
      </c>
      <c r="J176" s="14">
        <f t="shared" si="23"/>
        <v>0</v>
      </c>
      <c r="K176" s="14">
        <f t="shared" si="24"/>
        <v>0</v>
      </c>
    </row>
    <row r="177" spans="1:11" x14ac:dyDescent="0.3">
      <c r="A177" s="173"/>
      <c r="B177" s="4">
        <v>169</v>
      </c>
      <c r="C177" s="8" t="s">
        <v>502</v>
      </c>
      <c r="D177" s="8">
        <v>113</v>
      </c>
      <c r="E177" s="8">
        <v>4</v>
      </c>
      <c r="F177" s="8">
        <v>0</v>
      </c>
      <c r="G177" s="8">
        <v>86</v>
      </c>
      <c r="H177" s="8">
        <v>0</v>
      </c>
      <c r="I177" s="8">
        <v>0</v>
      </c>
      <c r="J177" s="14">
        <f t="shared" si="23"/>
        <v>3.5398230088495575E-2</v>
      </c>
      <c r="K177" s="14">
        <f t="shared" si="24"/>
        <v>0</v>
      </c>
    </row>
    <row r="178" spans="1:11" x14ac:dyDescent="0.3">
      <c r="A178" s="173"/>
      <c r="B178" s="4">
        <v>170</v>
      </c>
      <c r="C178" s="8" t="s">
        <v>504</v>
      </c>
      <c r="D178" s="8">
        <v>23</v>
      </c>
      <c r="E178" s="8">
        <v>0</v>
      </c>
      <c r="F178" s="8">
        <v>0</v>
      </c>
      <c r="G178" s="8">
        <v>42</v>
      </c>
      <c r="H178" s="8">
        <v>1</v>
      </c>
      <c r="I178" s="8">
        <v>0</v>
      </c>
      <c r="J178" s="14">
        <f t="shared" si="23"/>
        <v>0</v>
      </c>
      <c r="K178" s="14">
        <f t="shared" si="24"/>
        <v>2.3809523809523808E-2</v>
      </c>
    </row>
    <row r="179" spans="1:11" x14ac:dyDescent="0.3">
      <c r="A179" s="173"/>
      <c r="B179" s="4">
        <v>171</v>
      </c>
      <c r="C179" s="8" t="s">
        <v>506</v>
      </c>
      <c r="D179" s="8">
        <v>98</v>
      </c>
      <c r="E179" s="8">
        <v>98</v>
      </c>
      <c r="F179" s="8">
        <v>0</v>
      </c>
      <c r="G179" s="8">
        <v>29</v>
      </c>
      <c r="H179" s="8">
        <v>0</v>
      </c>
      <c r="I179" s="8">
        <v>0</v>
      </c>
      <c r="J179" s="14">
        <f t="shared" si="23"/>
        <v>1</v>
      </c>
      <c r="K179" s="14">
        <f t="shared" si="24"/>
        <v>0</v>
      </c>
    </row>
    <row r="180" spans="1:11" x14ac:dyDescent="0.3">
      <c r="A180" s="173"/>
      <c r="B180" s="4">
        <v>172</v>
      </c>
      <c r="C180" s="8" t="s">
        <v>507</v>
      </c>
      <c r="D180" s="8">
        <v>127</v>
      </c>
      <c r="E180" s="8">
        <v>41</v>
      </c>
      <c r="F180" s="8">
        <v>0</v>
      </c>
      <c r="G180" s="8">
        <v>53</v>
      </c>
      <c r="H180" s="8">
        <v>0</v>
      </c>
      <c r="I180" s="8">
        <v>0</v>
      </c>
      <c r="J180" s="14">
        <f t="shared" si="23"/>
        <v>0.32283464566929132</v>
      </c>
      <c r="K180" s="14">
        <f t="shared" si="24"/>
        <v>0</v>
      </c>
    </row>
    <row r="181" spans="1:11" x14ac:dyDescent="0.3">
      <c r="A181" s="173"/>
      <c r="B181" s="4">
        <v>173</v>
      </c>
      <c r="C181" s="8" t="s">
        <v>509</v>
      </c>
      <c r="D181" s="8">
        <v>761</v>
      </c>
      <c r="E181" s="8">
        <v>485</v>
      </c>
      <c r="F181" s="8">
        <v>0</v>
      </c>
      <c r="G181" s="8">
        <v>451</v>
      </c>
      <c r="H181" s="8">
        <v>0</v>
      </c>
      <c r="I181" s="8">
        <v>0</v>
      </c>
      <c r="J181" s="14">
        <f t="shared" si="23"/>
        <v>0.63731931668856767</v>
      </c>
      <c r="K181" s="14">
        <f t="shared" si="24"/>
        <v>0</v>
      </c>
    </row>
    <row r="182" spans="1:11" x14ac:dyDescent="0.3">
      <c r="A182" s="173"/>
      <c r="B182" s="4">
        <v>174</v>
      </c>
      <c r="C182" s="8" t="s">
        <v>510</v>
      </c>
      <c r="D182" s="8">
        <v>104</v>
      </c>
      <c r="E182" s="8">
        <v>99</v>
      </c>
      <c r="F182" s="8">
        <v>0</v>
      </c>
      <c r="G182" s="8">
        <v>281</v>
      </c>
      <c r="H182" s="8">
        <v>0</v>
      </c>
      <c r="I182" s="8">
        <v>0</v>
      </c>
      <c r="J182" s="14">
        <f t="shared" si="23"/>
        <v>0.95192307692307687</v>
      </c>
      <c r="K182" s="14">
        <f t="shared" si="24"/>
        <v>0</v>
      </c>
    </row>
    <row r="183" spans="1:11" x14ac:dyDescent="0.3">
      <c r="A183" s="173"/>
      <c r="B183" s="4">
        <v>175</v>
      </c>
      <c r="C183" s="8" t="s">
        <v>512</v>
      </c>
      <c r="D183" s="8">
        <v>122</v>
      </c>
      <c r="E183" s="8">
        <v>0</v>
      </c>
      <c r="F183" s="8">
        <v>0</v>
      </c>
      <c r="G183" s="8">
        <v>184</v>
      </c>
      <c r="H183" s="8">
        <v>0</v>
      </c>
      <c r="I183" s="8">
        <v>0</v>
      </c>
      <c r="J183" s="14">
        <f t="shared" si="23"/>
        <v>0</v>
      </c>
      <c r="K183" s="14">
        <f t="shared" si="24"/>
        <v>0</v>
      </c>
    </row>
    <row r="184" spans="1:11" x14ac:dyDescent="0.3">
      <c r="A184" s="173"/>
      <c r="B184" s="4">
        <v>176</v>
      </c>
      <c r="C184" s="8" t="s">
        <v>513</v>
      </c>
      <c r="D184" s="8">
        <v>153</v>
      </c>
      <c r="E184" s="8">
        <v>127</v>
      </c>
      <c r="F184" s="8">
        <v>0</v>
      </c>
      <c r="G184" s="8">
        <v>216</v>
      </c>
      <c r="H184" s="8">
        <v>7</v>
      </c>
      <c r="I184" s="8">
        <v>0</v>
      </c>
      <c r="J184" s="14">
        <f t="shared" si="23"/>
        <v>0.83006535947712423</v>
      </c>
      <c r="K184" s="14">
        <f t="shared" si="24"/>
        <v>3.2407407407407406E-2</v>
      </c>
    </row>
    <row r="185" spans="1:11" x14ac:dyDescent="0.3">
      <c r="A185" s="173"/>
      <c r="B185" s="4">
        <v>177</v>
      </c>
      <c r="C185" s="8" t="s">
        <v>514</v>
      </c>
      <c r="D185" s="8">
        <v>56</v>
      </c>
      <c r="E185" s="8">
        <v>0</v>
      </c>
      <c r="F185" s="8">
        <v>0</v>
      </c>
      <c r="G185" s="8">
        <v>165</v>
      </c>
      <c r="H185" s="8">
        <v>0</v>
      </c>
      <c r="I185" s="8">
        <v>0</v>
      </c>
      <c r="J185" s="14">
        <f t="shared" si="23"/>
        <v>0</v>
      </c>
      <c r="K185" s="14">
        <f t="shared" si="24"/>
        <v>0</v>
      </c>
    </row>
    <row r="186" spans="1:11" x14ac:dyDescent="0.3">
      <c r="A186" s="173"/>
      <c r="B186" s="4">
        <v>178</v>
      </c>
      <c r="C186" s="8" t="s">
        <v>516</v>
      </c>
      <c r="D186" s="8">
        <v>551</v>
      </c>
      <c r="E186" s="8">
        <v>363</v>
      </c>
      <c r="F186" s="8">
        <v>1</v>
      </c>
      <c r="G186" s="8">
        <v>344</v>
      </c>
      <c r="H186" s="8">
        <v>9</v>
      </c>
      <c r="I186" s="8">
        <v>0</v>
      </c>
      <c r="J186" s="14">
        <f t="shared" si="23"/>
        <v>0.66061705989110708</v>
      </c>
      <c r="K186" s="14">
        <f t="shared" si="24"/>
        <v>2.616279069767442E-2</v>
      </c>
    </row>
    <row r="187" spans="1:11" x14ac:dyDescent="0.3">
      <c r="A187" s="173"/>
      <c r="B187" s="4">
        <v>179</v>
      </c>
      <c r="C187" s="8" t="s">
        <v>517</v>
      </c>
      <c r="D187" s="8">
        <v>727</v>
      </c>
      <c r="E187" s="8">
        <v>530</v>
      </c>
      <c r="F187" s="8">
        <v>4</v>
      </c>
      <c r="G187" s="8">
        <v>852</v>
      </c>
      <c r="H187" s="8">
        <v>0</v>
      </c>
      <c r="I187" s="8">
        <v>0</v>
      </c>
      <c r="J187" s="14">
        <f t="shared" si="23"/>
        <v>0.734525447042641</v>
      </c>
      <c r="K187" s="14">
        <f t="shared" si="24"/>
        <v>0</v>
      </c>
    </row>
    <row r="188" spans="1:11" x14ac:dyDescent="0.3">
      <c r="A188" s="173"/>
      <c r="B188" s="4">
        <v>180</v>
      </c>
      <c r="C188" s="8" t="s">
        <v>518</v>
      </c>
      <c r="D188" s="8">
        <v>259</v>
      </c>
      <c r="E188" s="8">
        <v>190</v>
      </c>
      <c r="F188" s="8">
        <v>0</v>
      </c>
      <c r="G188" s="8">
        <v>158</v>
      </c>
      <c r="H188" s="8">
        <v>0</v>
      </c>
      <c r="I188" s="8">
        <v>0</v>
      </c>
      <c r="J188" s="14">
        <f t="shared" si="23"/>
        <v>0.73359073359073357</v>
      </c>
      <c r="K188" s="14">
        <f t="shared" si="24"/>
        <v>0</v>
      </c>
    </row>
    <row r="189" spans="1:11" x14ac:dyDescent="0.3">
      <c r="A189" s="173"/>
      <c r="B189" s="4">
        <v>181</v>
      </c>
      <c r="C189" s="8" t="s">
        <v>519</v>
      </c>
      <c r="D189" s="8">
        <v>122</v>
      </c>
      <c r="E189" s="8">
        <v>50</v>
      </c>
      <c r="F189" s="8">
        <v>20</v>
      </c>
      <c r="G189" s="8">
        <v>160</v>
      </c>
      <c r="H189" s="8">
        <v>0</v>
      </c>
      <c r="I189" s="8">
        <v>0</v>
      </c>
      <c r="J189" s="14">
        <f t="shared" si="23"/>
        <v>0.57377049180327866</v>
      </c>
      <c r="K189" s="14">
        <f t="shared" si="24"/>
        <v>0</v>
      </c>
    </row>
    <row r="190" spans="1:11" x14ac:dyDescent="0.3">
      <c r="A190" s="173"/>
      <c r="B190" s="4">
        <v>182</v>
      </c>
      <c r="C190" s="8" t="s">
        <v>520</v>
      </c>
      <c r="D190" s="8">
        <v>940</v>
      </c>
      <c r="E190" s="8">
        <v>122</v>
      </c>
      <c r="F190" s="8">
        <v>0</v>
      </c>
      <c r="G190" s="8">
        <v>373</v>
      </c>
      <c r="H190" s="8">
        <v>0</v>
      </c>
      <c r="I190" s="8">
        <v>0</v>
      </c>
      <c r="J190" s="14">
        <f t="shared" si="23"/>
        <v>0.12978723404255318</v>
      </c>
      <c r="K190" s="14">
        <f t="shared" si="24"/>
        <v>0</v>
      </c>
    </row>
    <row r="191" spans="1:11" x14ac:dyDescent="0.3">
      <c r="A191" s="173"/>
      <c r="B191" s="4">
        <v>183</v>
      </c>
      <c r="C191" s="8" t="s">
        <v>748</v>
      </c>
      <c r="D191" s="8">
        <v>21</v>
      </c>
      <c r="E191" s="8">
        <v>1</v>
      </c>
      <c r="F191" s="8">
        <v>20</v>
      </c>
      <c r="G191" s="8">
        <v>8</v>
      </c>
      <c r="H191" s="8">
        <v>0</v>
      </c>
      <c r="I191" s="8">
        <v>0</v>
      </c>
      <c r="J191" s="14">
        <f t="shared" si="23"/>
        <v>1</v>
      </c>
      <c r="K191" s="14">
        <f t="shared" si="24"/>
        <v>0</v>
      </c>
    </row>
    <row r="192" spans="1:11" x14ac:dyDescent="0.3">
      <c r="A192" s="173"/>
      <c r="B192" s="4">
        <v>184</v>
      </c>
      <c r="C192" s="8" t="s">
        <v>521</v>
      </c>
      <c r="D192" s="8">
        <v>67</v>
      </c>
      <c r="E192" s="8">
        <v>63</v>
      </c>
      <c r="F192" s="8">
        <v>0</v>
      </c>
      <c r="G192" s="8">
        <v>197</v>
      </c>
      <c r="H192" s="8">
        <v>0</v>
      </c>
      <c r="I192" s="8">
        <v>0</v>
      </c>
      <c r="J192" s="14">
        <f t="shared" si="23"/>
        <v>0.94029850746268662</v>
      </c>
      <c r="K192" s="14">
        <f t="shared" si="24"/>
        <v>0</v>
      </c>
    </row>
    <row r="193" spans="1:11" x14ac:dyDescent="0.3">
      <c r="A193" s="173"/>
      <c r="B193" s="4">
        <v>185</v>
      </c>
      <c r="C193" s="8" t="s">
        <v>522</v>
      </c>
      <c r="D193" s="8">
        <v>442</v>
      </c>
      <c r="E193" s="8">
        <v>404</v>
      </c>
      <c r="F193" s="8">
        <v>0</v>
      </c>
      <c r="G193" s="8">
        <v>291</v>
      </c>
      <c r="H193" s="8">
        <v>0</v>
      </c>
      <c r="I193" s="8">
        <v>0</v>
      </c>
      <c r="J193" s="14">
        <f t="shared" si="23"/>
        <v>0.91402714932126694</v>
      </c>
      <c r="K193" s="14">
        <f t="shared" si="24"/>
        <v>0</v>
      </c>
    </row>
    <row r="194" spans="1:11" x14ac:dyDescent="0.3">
      <c r="A194" s="173"/>
      <c r="B194" s="4">
        <v>186</v>
      </c>
      <c r="C194" s="8" t="s">
        <v>524</v>
      </c>
      <c r="D194" s="8">
        <v>271</v>
      </c>
      <c r="E194" s="8">
        <v>263</v>
      </c>
      <c r="F194" s="8">
        <v>0</v>
      </c>
      <c r="G194" s="8">
        <v>154</v>
      </c>
      <c r="H194" s="8">
        <v>0</v>
      </c>
      <c r="I194" s="8">
        <v>0</v>
      </c>
      <c r="J194" s="14">
        <f t="shared" si="23"/>
        <v>0.97047970479704793</v>
      </c>
      <c r="K194" s="14">
        <f t="shared" si="24"/>
        <v>0</v>
      </c>
    </row>
    <row r="195" spans="1:11" x14ac:dyDescent="0.3">
      <c r="A195" s="173"/>
      <c r="B195" s="4">
        <v>187</v>
      </c>
      <c r="C195" s="8" t="s">
        <v>525</v>
      </c>
      <c r="D195" s="8">
        <v>272</v>
      </c>
      <c r="E195" s="8">
        <v>243</v>
      </c>
      <c r="F195" s="8">
        <v>0</v>
      </c>
      <c r="G195" s="8">
        <v>272</v>
      </c>
      <c r="H195" s="8">
        <v>0</v>
      </c>
      <c r="I195" s="8">
        <v>0</v>
      </c>
      <c r="J195" s="14">
        <f t="shared" si="23"/>
        <v>0.89338235294117652</v>
      </c>
      <c r="K195" s="14">
        <f t="shared" si="24"/>
        <v>0</v>
      </c>
    </row>
    <row r="196" spans="1:11" x14ac:dyDescent="0.3">
      <c r="A196" s="173"/>
      <c r="B196" s="4">
        <v>188</v>
      </c>
      <c r="C196" s="8" t="s">
        <v>526</v>
      </c>
      <c r="D196" s="8">
        <v>519</v>
      </c>
      <c r="E196" s="8">
        <v>338</v>
      </c>
      <c r="F196" s="8">
        <v>0</v>
      </c>
      <c r="G196" s="8">
        <v>430</v>
      </c>
      <c r="H196" s="8">
        <v>13</v>
      </c>
      <c r="I196" s="8">
        <v>0</v>
      </c>
      <c r="J196" s="14">
        <f t="shared" si="23"/>
        <v>0.65125240847784205</v>
      </c>
      <c r="K196" s="14">
        <f t="shared" si="24"/>
        <v>3.0232558139534883E-2</v>
      </c>
    </row>
    <row r="197" spans="1:11" x14ac:dyDescent="0.3">
      <c r="A197" s="173"/>
      <c r="B197" s="4">
        <v>189</v>
      </c>
      <c r="C197" s="8" t="s">
        <v>529</v>
      </c>
      <c r="D197" s="8">
        <v>182</v>
      </c>
      <c r="E197" s="8">
        <v>156</v>
      </c>
      <c r="F197" s="8">
        <v>0</v>
      </c>
      <c r="G197" s="8">
        <v>187</v>
      </c>
      <c r="H197" s="8">
        <v>2</v>
      </c>
      <c r="I197" s="8">
        <v>0</v>
      </c>
      <c r="J197" s="14">
        <f t="shared" si="23"/>
        <v>0.8571428571428571</v>
      </c>
      <c r="K197" s="14">
        <f t="shared" si="24"/>
        <v>1.06951871657754E-2</v>
      </c>
    </row>
    <row r="198" spans="1:11" x14ac:dyDescent="0.3">
      <c r="A198" s="173"/>
      <c r="B198" s="4">
        <v>190</v>
      </c>
      <c r="C198" s="8" t="s">
        <v>749</v>
      </c>
      <c r="D198" s="8">
        <v>25</v>
      </c>
      <c r="E198" s="8">
        <v>5</v>
      </c>
      <c r="F198" s="8">
        <v>0</v>
      </c>
      <c r="G198" s="8">
        <v>31</v>
      </c>
      <c r="H198" s="8">
        <v>0</v>
      </c>
      <c r="I198" s="8">
        <v>0</v>
      </c>
      <c r="J198" s="14">
        <f t="shared" si="23"/>
        <v>0.2</v>
      </c>
      <c r="K198" s="14">
        <f t="shared" si="24"/>
        <v>0</v>
      </c>
    </row>
    <row r="199" spans="1:11" x14ac:dyDescent="0.3">
      <c r="A199" s="173"/>
      <c r="B199" s="4">
        <v>191</v>
      </c>
      <c r="C199" s="8" t="s">
        <v>533</v>
      </c>
      <c r="D199" s="8">
        <v>262</v>
      </c>
      <c r="E199" s="8">
        <v>0</v>
      </c>
      <c r="F199" s="8">
        <v>0</v>
      </c>
      <c r="G199" s="8">
        <v>101</v>
      </c>
      <c r="H199" s="8">
        <v>0</v>
      </c>
      <c r="I199" s="8">
        <v>0</v>
      </c>
      <c r="J199" s="14">
        <f t="shared" si="23"/>
        <v>0</v>
      </c>
      <c r="K199" s="14">
        <f t="shared" si="24"/>
        <v>0</v>
      </c>
    </row>
    <row r="200" spans="1:11" x14ac:dyDescent="0.3">
      <c r="A200" s="173"/>
      <c r="B200" s="4">
        <v>192</v>
      </c>
      <c r="C200" s="8" t="s">
        <v>534</v>
      </c>
      <c r="D200" s="8">
        <v>4</v>
      </c>
      <c r="E200" s="8">
        <v>3</v>
      </c>
      <c r="F200" s="8">
        <v>0</v>
      </c>
      <c r="G200" s="8">
        <v>10</v>
      </c>
      <c r="H200" s="8">
        <v>0</v>
      </c>
      <c r="I200" s="8">
        <v>0</v>
      </c>
      <c r="J200" s="14">
        <f t="shared" si="23"/>
        <v>0.75</v>
      </c>
      <c r="K200" s="14">
        <f t="shared" si="24"/>
        <v>0</v>
      </c>
    </row>
    <row r="201" spans="1:11" x14ac:dyDescent="0.3">
      <c r="A201" s="173"/>
      <c r="B201" s="4">
        <v>193</v>
      </c>
      <c r="C201" s="8" t="s">
        <v>536</v>
      </c>
      <c r="D201" s="8">
        <v>193</v>
      </c>
      <c r="E201" s="8">
        <v>142</v>
      </c>
      <c r="F201" s="8">
        <v>32</v>
      </c>
      <c r="G201" s="8">
        <v>226</v>
      </c>
      <c r="H201" s="8">
        <v>0</v>
      </c>
      <c r="I201" s="8">
        <v>0</v>
      </c>
      <c r="J201" s="14">
        <f t="shared" si="23"/>
        <v>0.9015544041450777</v>
      </c>
      <c r="K201" s="14">
        <f t="shared" si="24"/>
        <v>0</v>
      </c>
    </row>
    <row r="202" spans="1:11" x14ac:dyDescent="0.3">
      <c r="A202" s="173"/>
      <c r="B202" s="4">
        <v>194</v>
      </c>
      <c r="C202" s="8" t="s">
        <v>539</v>
      </c>
      <c r="D202" s="8">
        <v>178</v>
      </c>
      <c r="E202" s="8">
        <v>110</v>
      </c>
      <c r="F202" s="8">
        <v>0</v>
      </c>
      <c r="G202" s="8">
        <v>278</v>
      </c>
      <c r="H202" s="8">
        <v>9</v>
      </c>
      <c r="I202" s="8">
        <v>0</v>
      </c>
      <c r="J202" s="14">
        <f t="shared" si="23"/>
        <v>0.6179775280898876</v>
      </c>
      <c r="K202" s="14">
        <f t="shared" si="24"/>
        <v>3.237410071942446E-2</v>
      </c>
    </row>
    <row r="203" spans="1:11" x14ac:dyDescent="0.3">
      <c r="A203" s="173"/>
      <c r="B203" s="4">
        <v>195</v>
      </c>
      <c r="C203" s="8" t="s">
        <v>540</v>
      </c>
      <c r="D203" s="8">
        <v>219</v>
      </c>
      <c r="E203" s="8">
        <v>106</v>
      </c>
      <c r="F203" s="8">
        <v>0</v>
      </c>
      <c r="G203" s="8">
        <v>401</v>
      </c>
      <c r="H203" s="8">
        <v>1</v>
      </c>
      <c r="I203" s="8">
        <v>0</v>
      </c>
      <c r="J203" s="14">
        <f t="shared" si="23"/>
        <v>0.48401826484018262</v>
      </c>
      <c r="K203" s="14">
        <f t="shared" si="24"/>
        <v>2.4937655860349127E-3</v>
      </c>
    </row>
    <row r="204" spans="1:11" x14ac:dyDescent="0.3">
      <c r="A204" s="173"/>
      <c r="B204" s="4">
        <v>196</v>
      </c>
      <c r="C204" s="8" t="s">
        <v>541</v>
      </c>
      <c r="D204" s="8">
        <v>87</v>
      </c>
      <c r="E204" s="8">
        <v>84</v>
      </c>
      <c r="F204" s="8">
        <v>0</v>
      </c>
      <c r="G204" s="8">
        <v>108</v>
      </c>
      <c r="H204" s="8">
        <v>1</v>
      </c>
      <c r="I204" s="8">
        <v>0</v>
      </c>
      <c r="J204" s="14">
        <f t="shared" si="23"/>
        <v>0.96551724137931039</v>
      </c>
      <c r="K204" s="14">
        <f t="shared" si="24"/>
        <v>9.2592592592592587E-3</v>
      </c>
    </row>
    <row r="205" spans="1:11" x14ac:dyDescent="0.3">
      <c r="A205" s="173"/>
      <c r="B205" s="4">
        <v>197</v>
      </c>
      <c r="C205" s="8" t="s">
        <v>542</v>
      </c>
      <c r="D205" s="8">
        <v>257</v>
      </c>
      <c r="E205" s="8">
        <v>212</v>
      </c>
      <c r="F205" s="8">
        <v>0</v>
      </c>
      <c r="G205" s="8">
        <v>411</v>
      </c>
      <c r="H205" s="8">
        <v>8</v>
      </c>
      <c r="I205" s="8">
        <v>0</v>
      </c>
      <c r="J205" s="14">
        <f t="shared" si="23"/>
        <v>0.82490272373540852</v>
      </c>
      <c r="K205" s="14">
        <f t="shared" si="24"/>
        <v>1.9464720194647202E-2</v>
      </c>
    </row>
    <row r="206" spans="1:11" x14ac:dyDescent="0.3">
      <c r="A206" s="173"/>
      <c r="B206" s="4">
        <v>198</v>
      </c>
      <c r="C206" s="8" t="s">
        <v>543</v>
      </c>
      <c r="D206" s="8">
        <v>171</v>
      </c>
      <c r="E206" s="8">
        <v>156</v>
      </c>
      <c r="F206" s="8">
        <v>0</v>
      </c>
      <c r="G206" s="8">
        <v>215</v>
      </c>
      <c r="H206" s="8">
        <v>0</v>
      </c>
      <c r="I206" s="8">
        <v>0</v>
      </c>
      <c r="J206" s="14">
        <f t="shared" si="23"/>
        <v>0.91228070175438591</v>
      </c>
      <c r="K206" s="14">
        <f t="shared" si="24"/>
        <v>0</v>
      </c>
    </row>
    <row r="207" spans="1:11" x14ac:dyDescent="0.3">
      <c r="A207" s="173"/>
      <c r="B207" s="4">
        <v>199</v>
      </c>
      <c r="C207" s="8" t="s">
        <v>544</v>
      </c>
      <c r="D207" s="8">
        <v>84</v>
      </c>
      <c r="E207" s="8">
        <v>0</v>
      </c>
      <c r="F207" s="8">
        <v>0</v>
      </c>
      <c r="G207" s="8">
        <v>436</v>
      </c>
      <c r="H207" s="8">
        <v>0</v>
      </c>
      <c r="I207" s="8">
        <v>0</v>
      </c>
      <c r="J207" s="14">
        <f t="shared" si="23"/>
        <v>0</v>
      </c>
      <c r="K207" s="14">
        <f t="shared" si="24"/>
        <v>0</v>
      </c>
    </row>
    <row r="208" spans="1:11" x14ac:dyDescent="0.3">
      <c r="A208" s="173"/>
      <c r="B208" s="4">
        <v>200</v>
      </c>
      <c r="C208" s="8" t="s">
        <v>546</v>
      </c>
      <c r="D208" s="8">
        <v>4</v>
      </c>
      <c r="E208" s="8">
        <v>1</v>
      </c>
      <c r="F208" s="8">
        <v>0</v>
      </c>
      <c r="G208" s="8">
        <v>67</v>
      </c>
      <c r="H208" s="8">
        <v>0</v>
      </c>
      <c r="I208" s="8">
        <v>0</v>
      </c>
      <c r="J208" s="14">
        <f t="shared" si="23"/>
        <v>0.25</v>
      </c>
      <c r="K208" s="14">
        <f t="shared" si="24"/>
        <v>0</v>
      </c>
    </row>
    <row r="209" spans="1:11" x14ac:dyDescent="0.3">
      <c r="A209" s="173"/>
      <c r="B209" s="4">
        <v>201</v>
      </c>
      <c r="C209" s="8" t="s">
        <v>750</v>
      </c>
      <c r="D209" s="8">
        <v>17</v>
      </c>
      <c r="E209" s="8">
        <v>0</v>
      </c>
      <c r="F209" s="8">
        <v>0</v>
      </c>
      <c r="G209" s="8">
        <v>37</v>
      </c>
      <c r="H209" s="8">
        <v>0</v>
      </c>
      <c r="I209" s="8">
        <v>0</v>
      </c>
      <c r="J209" s="14">
        <f t="shared" si="23"/>
        <v>0</v>
      </c>
      <c r="K209" s="14">
        <f t="shared" si="24"/>
        <v>0</v>
      </c>
    </row>
    <row r="210" spans="1:11" x14ac:dyDescent="0.3">
      <c r="A210" s="173"/>
      <c r="B210" s="4">
        <v>202</v>
      </c>
      <c r="C210" s="8" t="s">
        <v>549</v>
      </c>
      <c r="D210" s="8">
        <v>173</v>
      </c>
      <c r="E210" s="8">
        <v>160</v>
      </c>
      <c r="F210" s="8">
        <v>0</v>
      </c>
      <c r="G210" s="8">
        <v>65</v>
      </c>
      <c r="H210" s="8">
        <v>0</v>
      </c>
      <c r="I210" s="8">
        <v>0</v>
      </c>
      <c r="J210" s="14">
        <f t="shared" si="23"/>
        <v>0.92485549132947975</v>
      </c>
      <c r="K210" s="14">
        <f t="shared" si="24"/>
        <v>0</v>
      </c>
    </row>
    <row r="211" spans="1:11" x14ac:dyDescent="0.3">
      <c r="A211" s="173"/>
      <c r="B211" s="4">
        <v>203</v>
      </c>
      <c r="C211" s="8" t="s">
        <v>550</v>
      </c>
      <c r="D211" s="8">
        <v>23</v>
      </c>
      <c r="E211" s="8">
        <v>12</v>
      </c>
      <c r="F211" s="8">
        <v>5</v>
      </c>
      <c r="G211" s="8">
        <v>66</v>
      </c>
      <c r="H211" s="8">
        <v>1</v>
      </c>
      <c r="I211" s="8">
        <v>0</v>
      </c>
      <c r="J211" s="14">
        <f t="shared" si="23"/>
        <v>0.73913043478260865</v>
      </c>
      <c r="K211" s="14">
        <f t="shared" si="24"/>
        <v>1.5151515151515152E-2</v>
      </c>
    </row>
    <row r="212" spans="1:11" x14ac:dyDescent="0.3">
      <c r="A212" s="173"/>
      <c r="B212" s="4">
        <v>204</v>
      </c>
      <c r="C212" s="8" t="s">
        <v>553</v>
      </c>
      <c r="D212" s="8">
        <v>194</v>
      </c>
      <c r="E212" s="8">
        <v>76</v>
      </c>
      <c r="F212" s="8">
        <v>20</v>
      </c>
      <c r="G212" s="8">
        <v>155</v>
      </c>
      <c r="H212" s="8">
        <v>6</v>
      </c>
      <c r="I212" s="8">
        <v>0</v>
      </c>
      <c r="J212" s="14">
        <f t="shared" si="23"/>
        <v>0.49484536082474229</v>
      </c>
      <c r="K212" s="14">
        <f t="shared" si="24"/>
        <v>3.870967741935484E-2</v>
      </c>
    </row>
    <row r="213" spans="1:11" x14ac:dyDescent="0.3">
      <c r="A213" s="173"/>
      <c r="B213" s="4">
        <v>205</v>
      </c>
      <c r="C213" s="8" t="s">
        <v>554</v>
      </c>
      <c r="D213" s="8">
        <v>23</v>
      </c>
      <c r="E213" s="8">
        <v>18</v>
      </c>
      <c r="F213" s="8">
        <v>0</v>
      </c>
      <c r="G213" s="8">
        <v>196</v>
      </c>
      <c r="H213" s="8">
        <v>0</v>
      </c>
      <c r="I213" s="8">
        <v>0</v>
      </c>
      <c r="J213" s="14">
        <f t="shared" si="23"/>
        <v>0.78260869565217395</v>
      </c>
      <c r="K213" s="14">
        <f t="shared" si="24"/>
        <v>0</v>
      </c>
    </row>
    <row r="214" spans="1:11" x14ac:dyDescent="0.3">
      <c r="A214" s="173"/>
      <c r="B214" s="4">
        <v>206</v>
      </c>
      <c r="C214" s="8" t="s">
        <v>555</v>
      </c>
      <c r="D214" s="8">
        <v>156</v>
      </c>
      <c r="E214" s="8">
        <v>154</v>
      </c>
      <c r="F214" s="8">
        <v>0</v>
      </c>
      <c r="G214" s="8">
        <v>367</v>
      </c>
      <c r="H214" s="8">
        <v>0</v>
      </c>
      <c r="I214" s="8">
        <v>0</v>
      </c>
      <c r="J214" s="14">
        <f t="shared" si="23"/>
        <v>0.98717948717948723</v>
      </c>
      <c r="K214" s="14">
        <f t="shared" si="24"/>
        <v>0</v>
      </c>
    </row>
    <row r="215" spans="1:11" x14ac:dyDescent="0.3">
      <c r="A215" s="173"/>
      <c r="B215" s="4">
        <v>207</v>
      </c>
      <c r="C215" s="8" t="s">
        <v>556</v>
      </c>
      <c r="D215" s="8">
        <v>642</v>
      </c>
      <c r="E215" s="8">
        <v>448</v>
      </c>
      <c r="F215" s="8">
        <v>24</v>
      </c>
      <c r="G215" s="8">
        <v>678</v>
      </c>
      <c r="H215" s="8">
        <v>0</v>
      </c>
      <c r="I215" s="8">
        <v>0</v>
      </c>
      <c r="J215" s="14">
        <f t="shared" si="23"/>
        <v>0.73520249221183798</v>
      </c>
      <c r="K215" s="14">
        <f t="shared" si="24"/>
        <v>0</v>
      </c>
    </row>
    <row r="216" spans="1:11" x14ac:dyDescent="0.3">
      <c r="A216" s="173"/>
      <c r="B216" s="4">
        <v>208</v>
      </c>
      <c r="C216" s="8" t="s">
        <v>557</v>
      </c>
      <c r="D216" s="8">
        <v>151</v>
      </c>
      <c r="E216" s="8">
        <v>30</v>
      </c>
      <c r="F216" s="8">
        <v>33</v>
      </c>
      <c r="G216" s="8">
        <v>171</v>
      </c>
      <c r="H216" s="8">
        <v>0</v>
      </c>
      <c r="I216" s="8">
        <v>0</v>
      </c>
      <c r="J216" s="14">
        <f t="shared" si="23"/>
        <v>0.41721854304635764</v>
      </c>
      <c r="K216" s="14">
        <f t="shared" si="24"/>
        <v>0</v>
      </c>
    </row>
    <row r="217" spans="1:11" x14ac:dyDescent="0.3">
      <c r="A217" s="173"/>
      <c r="B217" s="4">
        <v>209</v>
      </c>
      <c r="C217" s="8" t="s">
        <v>558</v>
      </c>
      <c r="D217" s="8">
        <v>147</v>
      </c>
      <c r="E217" s="8">
        <v>33</v>
      </c>
      <c r="F217" s="8">
        <v>100</v>
      </c>
      <c r="G217" s="8">
        <v>218</v>
      </c>
      <c r="H217" s="8">
        <v>0</v>
      </c>
      <c r="I217" s="8">
        <v>0</v>
      </c>
      <c r="J217" s="14">
        <f t="shared" si="23"/>
        <v>0.90476190476190477</v>
      </c>
      <c r="K217" s="14">
        <f t="shared" si="24"/>
        <v>0</v>
      </c>
    </row>
    <row r="218" spans="1:11" x14ac:dyDescent="0.3">
      <c r="A218" s="173"/>
      <c r="B218" s="4">
        <v>210</v>
      </c>
      <c r="C218" s="8" t="s">
        <v>559</v>
      </c>
      <c r="D218" s="8">
        <v>42</v>
      </c>
      <c r="E218" s="8">
        <v>26</v>
      </c>
      <c r="F218" s="8">
        <v>0</v>
      </c>
      <c r="G218" s="8">
        <v>52</v>
      </c>
      <c r="H218" s="8">
        <v>8</v>
      </c>
      <c r="I218" s="8">
        <v>0</v>
      </c>
      <c r="J218" s="14">
        <f t="shared" si="23"/>
        <v>0.61904761904761907</v>
      </c>
      <c r="K218" s="14">
        <f t="shared" si="24"/>
        <v>0.15384615384615385</v>
      </c>
    </row>
    <row r="219" spans="1:11" x14ac:dyDescent="0.3">
      <c r="A219" s="173"/>
      <c r="B219" s="4">
        <v>211</v>
      </c>
      <c r="C219" s="8" t="s">
        <v>561</v>
      </c>
      <c r="D219" s="8">
        <v>0</v>
      </c>
      <c r="E219" s="8">
        <v>0</v>
      </c>
      <c r="F219" s="8">
        <v>0</v>
      </c>
      <c r="G219" s="8">
        <v>66</v>
      </c>
      <c r="H219" s="8">
        <v>0</v>
      </c>
      <c r="I219" s="8">
        <v>0</v>
      </c>
      <c r="J219" s="14">
        <v>0</v>
      </c>
      <c r="K219" s="14">
        <f t="shared" si="24"/>
        <v>0</v>
      </c>
    </row>
    <row r="220" spans="1:11" x14ac:dyDescent="0.3">
      <c r="A220" s="173"/>
      <c r="B220" s="4">
        <v>212</v>
      </c>
      <c r="C220" s="8" t="s">
        <v>562</v>
      </c>
      <c r="D220" s="8">
        <v>0</v>
      </c>
      <c r="E220" s="8">
        <v>0</v>
      </c>
      <c r="F220" s="8">
        <v>0</v>
      </c>
      <c r="G220" s="8">
        <v>68</v>
      </c>
      <c r="H220" s="8">
        <v>0</v>
      </c>
      <c r="I220" s="8">
        <v>0</v>
      </c>
      <c r="J220" s="14">
        <v>0</v>
      </c>
      <c r="K220" s="14">
        <f t="shared" si="24"/>
        <v>0</v>
      </c>
    </row>
    <row r="221" spans="1:11" x14ac:dyDescent="0.3">
      <c r="A221" s="173"/>
      <c r="B221" s="4">
        <v>213</v>
      </c>
      <c r="C221" s="8" t="s">
        <v>564</v>
      </c>
      <c r="D221" s="8">
        <v>55</v>
      </c>
      <c r="E221" s="8">
        <v>54</v>
      </c>
      <c r="F221" s="8">
        <v>0</v>
      </c>
      <c r="G221" s="8">
        <v>59</v>
      </c>
      <c r="H221" s="8">
        <v>0</v>
      </c>
      <c r="I221" s="8">
        <v>0</v>
      </c>
      <c r="J221" s="14">
        <f t="shared" si="23"/>
        <v>0.98181818181818181</v>
      </c>
      <c r="K221" s="14">
        <f t="shared" si="24"/>
        <v>0</v>
      </c>
    </row>
    <row r="222" spans="1:11" x14ac:dyDescent="0.3">
      <c r="A222" s="173"/>
      <c r="B222" s="4">
        <v>214</v>
      </c>
      <c r="C222" s="8" t="s">
        <v>565</v>
      </c>
      <c r="D222" s="8">
        <v>297</v>
      </c>
      <c r="E222" s="8">
        <v>60</v>
      </c>
      <c r="F222" s="8">
        <v>0</v>
      </c>
      <c r="G222" s="8">
        <v>1831</v>
      </c>
      <c r="H222" s="8">
        <v>0</v>
      </c>
      <c r="I222" s="8">
        <v>10</v>
      </c>
      <c r="J222" s="14">
        <f t="shared" si="23"/>
        <v>0.20202020202020202</v>
      </c>
      <c r="K222" s="14">
        <f t="shared" si="24"/>
        <v>5.4614964500273077E-3</v>
      </c>
    </row>
    <row r="223" spans="1:11" x14ac:dyDescent="0.3">
      <c r="A223" s="173"/>
      <c r="B223" s="4">
        <v>215</v>
      </c>
      <c r="C223" s="8" t="s">
        <v>566</v>
      </c>
      <c r="D223" s="8">
        <v>201</v>
      </c>
      <c r="E223" s="8">
        <v>34</v>
      </c>
      <c r="F223" s="8">
        <v>33</v>
      </c>
      <c r="G223" s="8">
        <v>242</v>
      </c>
      <c r="H223" s="8">
        <v>0</v>
      </c>
      <c r="I223" s="8">
        <v>0</v>
      </c>
      <c r="J223" s="14">
        <f t="shared" si="23"/>
        <v>0.33333333333333331</v>
      </c>
      <c r="K223" s="14">
        <f t="shared" si="24"/>
        <v>0</v>
      </c>
    </row>
    <row r="224" spans="1:11" x14ac:dyDescent="0.3">
      <c r="A224" s="173"/>
      <c r="B224" s="4">
        <v>216</v>
      </c>
      <c r="C224" s="8" t="s">
        <v>567</v>
      </c>
      <c r="D224" s="8">
        <v>354</v>
      </c>
      <c r="E224" s="8">
        <v>96</v>
      </c>
      <c r="F224" s="8">
        <v>126</v>
      </c>
      <c r="G224" s="8">
        <v>430</v>
      </c>
      <c r="H224" s="8">
        <v>0</v>
      </c>
      <c r="I224" s="8">
        <v>0</v>
      </c>
      <c r="J224" s="14">
        <f t="shared" si="23"/>
        <v>0.6271186440677966</v>
      </c>
      <c r="K224" s="14">
        <f t="shared" si="24"/>
        <v>0</v>
      </c>
    </row>
    <row r="225" spans="1:11" x14ac:dyDescent="0.3">
      <c r="A225" s="173"/>
      <c r="B225" s="4">
        <v>217</v>
      </c>
      <c r="C225" s="8" t="s">
        <v>568</v>
      </c>
      <c r="D225" s="8">
        <v>102</v>
      </c>
      <c r="E225" s="8">
        <v>70</v>
      </c>
      <c r="F225" s="8">
        <v>0</v>
      </c>
      <c r="G225" s="8">
        <v>180</v>
      </c>
      <c r="H225" s="8">
        <v>0</v>
      </c>
      <c r="I225" s="8">
        <v>0</v>
      </c>
      <c r="J225" s="14">
        <f t="shared" si="23"/>
        <v>0.68627450980392157</v>
      </c>
      <c r="K225" s="14">
        <f t="shared" si="24"/>
        <v>0</v>
      </c>
    </row>
    <row r="226" spans="1:11" x14ac:dyDescent="0.3">
      <c r="A226" s="173"/>
      <c r="B226" s="4">
        <v>218</v>
      </c>
      <c r="C226" s="8" t="s">
        <v>569</v>
      </c>
      <c r="D226" s="8">
        <v>113</v>
      </c>
      <c r="E226" s="8">
        <v>104</v>
      </c>
      <c r="F226" s="8">
        <v>0</v>
      </c>
      <c r="G226" s="8">
        <v>173</v>
      </c>
      <c r="H226" s="8">
        <v>0</v>
      </c>
      <c r="I226" s="8">
        <v>0</v>
      </c>
      <c r="J226" s="14">
        <f t="shared" ref="J226:J289" si="25">(E226+F226)/D226</f>
        <v>0.92035398230088494</v>
      </c>
      <c r="K226" s="14">
        <f t="shared" ref="K226:K289" si="26">(H226+I226)/G226</f>
        <v>0</v>
      </c>
    </row>
    <row r="227" spans="1:11" x14ac:dyDescent="0.3">
      <c r="A227" s="173"/>
      <c r="B227" s="4">
        <v>219</v>
      </c>
      <c r="C227" s="8" t="s">
        <v>570</v>
      </c>
      <c r="D227" s="8">
        <v>117</v>
      </c>
      <c r="E227" s="8">
        <v>78</v>
      </c>
      <c r="F227" s="8">
        <v>0</v>
      </c>
      <c r="G227" s="8">
        <v>64</v>
      </c>
      <c r="H227" s="8">
        <v>0</v>
      </c>
      <c r="I227" s="8">
        <v>0</v>
      </c>
      <c r="J227" s="14">
        <f t="shared" si="25"/>
        <v>0.66666666666666663</v>
      </c>
      <c r="K227" s="14">
        <f t="shared" si="26"/>
        <v>0</v>
      </c>
    </row>
    <row r="228" spans="1:11" x14ac:dyDescent="0.3">
      <c r="A228" s="173"/>
      <c r="B228" s="4">
        <v>220</v>
      </c>
      <c r="C228" s="8" t="s">
        <v>571</v>
      </c>
      <c r="D228" s="8">
        <v>372</v>
      </c>
      <c r="E228" s="8">
        <v>222</v>
      </c>
      <c r="F228" s="8">
        <v>0</v>
      </c>
      <c r="G228" s="8">
        <v>197</v>
      </c>
      <c r="H228" s="8">
        <v>10</v>
      </c>
      <c r="I228" s="8">
        <v>0</v>
      </c>
      <c r="J228" s="14">
        <f t="shared" si="25"/>
        <v>0.59677419354838712</v>
      </c>
      <c r="K228" s="14">
        <f t="shared" si="26"/>
        <v>5.0761421319796954E-2</v>
      </c>
    </row>
    <row r="229" spans="1:11" x14ac:dyDescent="0.3">
      <c r="A229" s="173"/>
      <c r="B229" s="4">
        <v>221</v>
      </c>
      <c r="C229" s="8" t="s">
        <v>572</v>
      </c>
      <c r="D229" s="8">
        <v>317</v>
      </c>
      <c r="E229" s="8">
        <v>65</v>
      </c>
      <c r="F229" s="8">
        <v>126</v>
      </c>
      <c r="G229" s="8">
        <v>297</v>
      </c>
      <c r="H229" s="8">
        <v>0</v>
      </c>
      <c r="I229" s="8">
        <v>0</v>
      </c>
      <c r="J229" s="14">
        <f t="shared" si="25"/>
        <v>0.60252365930599372</v>
      </c>
      <c r="K229" s="14">
        <f t="shared" si="26"/>
        <v>0</v>
      </c>
    </row>
    <row r="230" spans="1:11" x14ac:dyDescent="0.3">
      <c r="A230" s="173"/>
      <c r="B230" s="4">
        <v>222</v>
      </c>
      <c r="C230" s="8" t="s">
        <v>574</v>
      </c>
      <c r="D230" s="8">
        <v>96</v>
      </c>
      <c r="E230" s="8">
        <v>0</v>
      </c>
      <c r="F230" s="8">
        <v>0</v>
      </c>
      <c r="G230" s="8">
        <v>132</v>
      </c>
      <c r="H230" s="8">
        <v>20</v>
      </c>
      <c r="I230" s="8">
        <v>0</v>
      </c>
      <c r="J230" s="14">
        <f t="shared" si="25"/>
        <v>0</v>
      </c>
      <c r="K230" s="14">
        <f t="shared" si="26"/>
        <v>0.15151515151515152</v>
      </c>
    </row>
    <row r="231" spans="1:11" x14ac:dyDescent="0.3">
      <c r="A231" s="173"/>
      <c r="B231" s="4">
        <v>223</v>
      </c>
      <c r="C231" s="8" t="s">
        <v>577</v>
      </c>
      <c r="D231" s="8">
        <v>431</v>
      </c>
      <c r="E231" s="8">
        <v>80</v>
      </c>
      <c r="F231" s="8">
        <v>40</v>
      </c>
      <c r="G231" s="8">
        <v>248</v>
      </c>
      <c r="H231" s="8">
        <v>6</v>
      </c>
      <c r="I231" s="8">
        <v>0</v>
      </c>
      <c r="J231" s="14">
        <f t="shared" si="25"/>
        <v>0.27842227378190254</v>
      </c>
      <c r="K231" s="14">
        <f t="shared" si="26"/>
        <v>2.4193548387096774E-2</v>
      </c>
    </row>
    <row r="232" spans="1:11" x14ac:dyDescent="0.3">
      <c r="A232" s="173"/>
      <c r="B232" s="4">
        <v>224</v>
      </c>
      <c r="C232" s="8" t="s">
        <v>578</v>
      </c>
      <c r="D232" s="8">
        <v>116</v>
      </c>
      <c r="E232" s="8">
        <v>46</v>
      </c>
      <c r="F232" s="8">
        <v>30</v>
      </c>
      <c r="G232" s="8">
        <v>141</v>
      </c>
      <c r="H232" s="8">
        <v>0</v>
      </c>
      <c r="I232" s="8">
        <v>0</v>
      </c>
      <c r="J232" s="14">
        <f t="shared" si="25"/>
        <v>0.65517241379310343</v>
      </c>
      <c r="K232" s="14">
        <f t="shared" si="26"/>
        <v>0</v>
      </c>
    </row>
    <row r="233" spans="1:11" x14ac:dyDescent="0.3">
      <c r="A233" s="173"/>
      <c r="B233" s="4">
        <v>225</v>
      </c>
      <c r="C233" s="8" t="s">
        <v>579</v>
      </c>
      <c r="D233" s="8">
        <v>453</v>
      </c>
      <c r="E233" s="8">
        <v>375</v>
      </c>
      <c r="F233" s="8">
        <v>0</v>
      </c>
      <c r="G233" s="8">
        <v>288</v>
      </c>
      <c r="H233" s="8">
        <v>64</v>
      </c>
      <c r="I233" s="8">
        <v>0</v>
      </c>
      <c r="J233" s="14">
        <f t="shared" si="25"/>
        <v>0.82781456953642385</v>
      </c>
      <c r="K233" s="14">
        <f t="shared" si="26"/>
        <v>0.22222222222222221</v>
      </c>
    </row>
    <row r="234" spans="1:11" x14ac:dyDescent="0.3">
      <c r="A234" s="173"/>
      <c r="B234" s="4">
        <v>226</v>
      </c>
      <c r="C234" s="8" t="s">
        <v>580</v>
      </c>
      <c r="D234" s="8">
        <v>64</v>
      </c>
      <c r="E234" s="8">
        <v>45</v>
      </c>
      <c r="F234" s="8">
        <v>4</v>
      </c>
      <c r="G234" s="8">
        <v>281</v>
      </c>
      <c r="H234" s="8">
        <v>1</v>
      </c>
      <c r="I234" s="8">
        <v>0</v>
      </c>
      <c r="J234" s="14">
        <f t="shared" si="25"/>
        <v>0.765625</v>
      </c>
      <c r="K234" s="14">
        <f t="shared" si="26"/>
        <v>3.5587188612099642E-3</v>
      </c>
    </row>
    <row r="235" spans="1:11" x14ac:dyDescent="0.3">
      <c r="A235" s="173"/>
      <c r="B235" s="4">
        <v>227</v>
      </c>
      <c r="C235" s="8" t="s">
        <v>581</v>
      </c>
      <c r="D235" s="8">
        <v>233</v>
      </c>
      <c r="E235" s="8">
        <v>180</v>
      </c>
      <c r="F235" s="8">
        <v>21</v>
      </c>
      <c r="G235" s="8">
        <v>252</v>
      </c>
      <c r="H235" s="8">
        <v>58</v>
      </c>
      <c r="I235" s="8">
        <v>0</v>
      </c>
      <c r="J235" s="14">
        <f t="shared" si="25"/>
        <v>0.86266094420600858</v>
      </c>
      <c r="K235" s="14">
        <f t="shared" si="26"/>
        <v>0.23015873015873015</v>
      </c>
    </row>
    <row r="236" spans="1:11" x14ac:dyDescent="0.3">
      <c r="A236" s="173"/>
      <c r="B236" s="4">
        <v>228</v>
      </c>
      <c r="C236" s="8" t="s">
        <v>582</v>
      </c>
      <c r="D236" s="8">
        <v>9</v>
      </c>
      <c r="E236" s="8">
        <v>0</v>
      </c>
      <c r="F236" s="8">
        <v>0</v>
      </c>
      <c r="G236" s="8">
        <v>37</v>
      </c>
      <c r="H236" s="8">
        <v>0</v>
      </c>
      <c r="I236" s="8">
        <v>0</v>
      </c>
      <c r="J236" s="14">
        <f t="shared" si="25"/>
        <v>0</v>
      </c>
      <c r="K236" s="14">
        <f t="shared" si="26"/>
        <v>0</v>
      </c>
    </row>
    <row r="237" spans="1:11" x14ac:dyDescent="0.3">
      <c r="A237" s="173"/>
      <c r="B237" s="4">
        <v>229</v>
      </c>
      <c r="C237" s="8" t="s">
        <v>584</v>
      </c>
      <c r="D237" s="8">
        <v>112</v>
      </c>
      <c r="E237" s="8">
        <v>79</v>
      </c>
      <c r="F237" s="8">
        <v>20</v>
      </c>
      <c r="G237" s="8">
        <v>314</v>
      </c>
      <c r="H237" s="8">
        <v>0</v>
      </c>
      <c r="I237" s="8">
        <v>0</v>
      </c>
      <c r="J237" s="14">
        <f t="shared" si="25"/>
        <v>0.8839285714285714</v>
      </c>
      <c r="K237" s="14">
        <f t="shared" si="26"/>
        <v>0</v>
      </c>
    </row>
    <row r="238" spans="1:11" x14ac:dyDescent="0.3">
      <c r="A238" s="173"/>
      <c r="B238" s="4">
        <v>230</v>
      </c>
      <c r="C238" s="8" t="s">
        <v>587</v>
      </c>
      <c r="D238" s="8">
        <v>185</v>
      </c>
      <c r="E238" s="8">
        <v>152</v>
      </c>
      <c r="F238" s="8">
        <v>0</v>
      </c>
      <c r="G238" s="8">
        <v>155</v>
      </c>
      <c r="H238" s="8">
        <v>0</v>
      </c>
      <c r="I238" s="8">
        <v>0</v>
      </c>
      <c r="J238" s="14">
        <f t="shared" si="25"/>
        <v>0.82162162162162167</v>
      </c>
      <c r="K238" s="14">
        <f t="shared" si="26"/>
        <v>0</v>
      </c>
    </row>
    <row r="239" spans="1:11" x14ac:dyDescent="0.3">
      <c r="A239" s="173"/>
      <c r="B239" s="4">
        <v>231</v>
      </c>
      <c r="C239" s="8" t="s">
        <v>589</v>
      </c>
      <c r="D239" s="8">
        <v>462</v>
      </c>
      <c r="E239" s="8">
        <v>211</v>
      </c>
      <c r="F239" s="8">
        <v>0</v>
      </c>
      <c r="G239" s="8">
        <v>548</v>
      </c>
      <c r="H239" s="8">
        <v>5</v>
      </c>
      <c r="I239" s="8">
        <v>0</v>
      </c>
      <c r="J239" s="14">
        <f t="shared" si="25"/>
        <v>0.45670995670995673</v>
      </c>
      <c r="K239" s="14">
        <f t="shared" si="26"/>
        <v>9.1240875912408752E-3</v>
      </c>
    </row>
    <row r="240" spans="1:11" x14ac:dyDescent="0.3">
      <c r="A240" s="173"/>
      <c r="B240" s="4">
        <v>232</v>
      </c>
      <c r="C240" s="8" t="s">
        <v>590</v>
      </c>
      <c r="D240" s="8">
        <v>49</v>
      </c>
      <c r="E240" s="8">
        <v>0</v>
      </c>
      <c r="F240" s="8">
        <v>0</v>
      </c>
      <c r="G240" s="8">
        <v>168</v>
      </c>
      <c r="H240" s="8">
        <v>5</v>
      </c>
      <c r="I240" s="8">
        <v>0</v>
      </c>
      <c r="J240" s="14">
        <f t="shared" si="25"/>
        <v>0</v>
      </c>
      <c r="K240" s="14">
        <f t="shared" si="26"/>
        <v>2.976190476190476E-2</v>
      </c>
    </row>
    <row r="241" spans="1:11" x14ac:dyDescent="0.3">
      <c r="A241" s="173"/>
      <c r="B241" s="4">
        <v>233</v>
      </c>
      <c r="C241" s="8" t="s">
        <v>592</v>
      </c>
      <c r="D241" s="8">
        <v>281</v>
      </c>
      <c r="E241" s="8">
        <v>262</v>
      </c>
      <c r="F241" s="8">
        <v>0</v>
      </c>
      <c r="G241" s="8">
        <v>353</v>
      </c>
      <c r="H241" s="8">
        <v>4</v>
      </c>
      <c r="I241" s="8">
        <v>0</v>
      </c>
      <c r="J241" s="14">
        <f t="shared" si="25"/>
        <v>0.93238434163701067</v>
      </c>
      <c r="K241" s="14">
        <f t="shared" si="26"/>
        <v>1.1331444759206799E-2</v>
      </c>
    </row>
    <row r="242" spans="1:11" x14ac:dyDescent="0.3">
      <c r="A242" s="173"/>
      <c r="B242" s="4">
        <v>234</v>
      </c>
      <c r="C242" s="8" t="s">
        <v>593</v>
      </c>
      <c r="D242" s="8">
        <v>2</v>
      </c>
      <c r="E242" s="8">
        <v>2</v>
      </c>
      <c r="F242" s="8">
        <v>0</v>
      </c>
      <c r="G242" s="8">
        <v>14</v>
      </c>
      <c r="H242" s="8">
        <v>0</v>
      </c>
      <c r="I242" s="8">
        <v>0</v>
      </c>
      <c r="J242" s="14">
        <f t="shared" si="25"/>
        <v>1</v>
      </c>
      <c r="K242" s="14">
        <f t="shared" si="26"/>
        <v>0</v>
      </c>
    </row>
    <row r="243" spans="1:11" x14ac:dyDescent="0.3">
      <c r="A243" s="173"/>
      <c r="B243" s="4">
        <v>235</v>
      </c>
      <c r="C243" s="8" t="s">
        <v>594</v>
      </c>
      <c r="D243" s="8">
        <v>121</v>
      </c>
      <c r="E243" s="8">
        <v>74</v>
      </c>
      <c r="F243" s="8">
        <v>45</v>
      </c>
      <c r="G243" s="8">
        <v>54</v>
      </c>
      <c r="H243" s="8">
        <v>0</v>
      </c>
      <c r="I243" s="8">
        <v>0</v>
      </c>
      <c r="J243" s="14">
        <f t="shared" si="25"/>
        <v>0.98347107438016534</v>
      </c>
      <c r="K243" s="14">
        <f t="shared" si="26"/>
        <v>0</v>
      </c>
    </row>
    <row r="244" spans="1:11" x14ac:dyDescent="0.3">
      <c r="A244" s="173"/>
      <c r="B244" s="4">
        <v>236</v>
      </c>
      <c r="C244" s="8" t="s">
        <v>751</v>
      </c>
      <c r="D244" s="8">
        <v>203</v>
      </c>
      <c r="E244" s="8">
        <v>48</v>
      </c>
      <c r="F244" s="8">
        <v>111</v>
      </c>
      <c r="G244" s="8">
        <v>224</v>
      </c>
      <c r="H244" s="8">
        <v>10</v>
      </c>
      <c r="I244" s="8">
        <v>0</v>
      </c>
      <c r="J244" s="14">
        <f t="shared" si="25"/>
        <v>0.78325123152709364</v>
      </c>
      <c r="K244" s="14">
        <f t="shared" si="26"/>
        <v>4.4642857142857144E-2</v>
      </c>
    </row>
    <row r="245" spans="1:11" x14ac:dyDescent="0.3">
      <c r="A245" s="173"/>
      <c r="B245" s="4">
        <v>237</v>
      </c>
      <c r="C245" s="8" t="s">
        <v>595</v>
      </c>
      <c r="D245" s="8">
        <v>330</v>
      </c>
      <c r="E245" s="8">
        <v>292</v>
      </c>
      <c r="F245" s="8">
        <v>0</v>
      </c>
      <c r="G245" s="8">
        <v>441</v>
      </c>
      <c r="H245" s="8">
        <v>49</v>
      </c>
      <c r="I245" s="8">
        <v>0</v>
      </c>
      <c r="J245" s="14">
        <f t="shared" si="25"/>
        <v>0.88484848484848488</v>
      </c>
      <c r="K245" s="14">
        <f t="shared" si="26"/>
        <v>0.1111111111111111</v>
      </c>
    </row>
    <row r="246" spans="1:11" x14ac:dyDescent="0.3">
      <c r="A246" s="173"/>
      <c r="B246" s="4">
        <v>238</v>
      </c>
      <c r="C246" s="8" t="s">
        <v>596</v>
      </c>
      <c r="D246" s="8">
        <v>88</v>
      </c>
      <c r="E246" s="8">
        <v>86</v>
      </c>
      <c r="F246" s="8">
        <v>0</v>
      </c>
      <c r="G246" s="8">
        <v>109</v>
      </c>
      <c r="H246" s="8">
        <v>0</v>
      </c>
      <c r="I246" s="8">
        <v>0</v>
      </c>
      <c r="J246" s="14">
        <f t="shared" si="25"/>
        <v>0.97727272727272729</v>
      </c>
      <c r="K246" s="14">
        <f t="shared" si="26"/>
        <v>0</v>
      </c>
    </row>
    <row r="247" spans="1:11" x14ac:dyDescent="0.3">
      <c r="A247" s="173"/>
      <c r="B247" s="4">
        <v>239</v>
      </c>
      <c r="C247" s="8" t="s">
        <v>597</v>
      </c>
      <c r="D247" s="8">
        <v>142</v>
      </c>
      <c r="E247" s="8">
        <v>125</v>
      </c>
      <c r="F247" s="8">
        <v>0</v>
      </c>
      <c r="G247" s="8">
        <v>127</v>
      </c>
      <c r="H247" s="8">
        <v>0</v>
      </c>
      <c r="I247" s="8">
        <v>0</v>
      </c>
      <c r="J247" s="14">
        <f t="shared" si="25"/>
        <v>0.88028169014084512</v>
      </c>
      <c r="K247" s="14">
        <f t="shared" si="26"/>
        <v>0</v>
      </c>
    </row>
    <row r="248" spans="1:11" x14ac:dyDescent="0.3">
      <c r="A248" s="173"/>
      <c r="B248" s="4">
        <v>240</v>
      </c>
      <c r="C248" s="8" t="s">
        <v>598</v>
      </c>
      <c r="D248" s="8">
        <v>330</v>
      </c>
      <c r="E248" s="8">
        <v>260</v>
      </c>
      <c r="F248" s="8">
        <v>0</v>
      </c>
      <c r="G248" s="8">
        <v>280</v>
      </c>
      <c r="H248" s="8">
        <v>50</v>
      </c>
      <c r="I248" s="8">
        <v>0</v>
      </c>
      <c r="J248" s="14">
        <f t="shared" si="25"/>
        <v>0.78787878787878785</v>
      </c>
      <c r="K248" s="14">
        <f t="shared" si="26"/>
        <v>0.17857142857142858</v>
      </c>
    </row>
    <row r="249" spans="1:11" x14ac:dyDescent="0.3">
      <c r="A249" s="173"/>
      <c r="B249" s="4">
        <v>241</v>
      </c>
      <c r="C249" s="8" t="s">
        <v>600</v>
      </c>
      <c r="D249" s="8">
        <v>33</v>
      </c>
      <c r="E249" s="8">
        <v>28</v>
      </c>
      <c r="F249" s="8">
        <v>0</v>
      </c>
      <c r="G249" s="8">
        <v>124</v>
      </c>
      <c r="H249" s="8">
        <v>0</v>
      </c>
      <c r="I249" s="8">
        <v>0</v>
      </c>
      <c r="J249" s="14">
        <f t="shared" si="25"/>
        <v>0.84848484848484851</v>
      </c>
      <c r="K249" s="14">
        <f t="shared" si="26"/>
        <v>0</v>
      </c>
    </row>
    <row r="250" spans="1:11" x14ac:dyDescent="0.3">
      <c r="A250" s="173"/>
      <c r="B250" s="4">
        <v>242</v>
      </c>
      <c r="C250" s="8" t="s">
        <v>601</v>
      </c>
      <c r="D250" s="8">
        <v>68</v>
      </c>
      <c r="E250" s="8">
        <v>67</v>
      </c>
      <c r="F250" s="8">
        <v>0</v>
      </c>
      <c r="G250" s="8">
        <v>43</v>
      </c>
      <c r="H250" s="8">
        <v>0</v>
      </c>
      <c r="I250" s="8">
        <v>0</v>
      </c>
      <c r="J250" s="14">
        <f t="shared" si="25"/>
        <v>0.98529411764705888</v>
      </c>
      <c r="K250" s="14">
        <f t="shared" si="26"/>
        <v>0</v>
      </c>
    </row>
    <row r="251" spans="1:11" x14ac:dyDescent="0.3">
      <c r="A251" s="173"/>
      <c r="B251" s="4">
        <v>243</v>
      </c>
      <c r="C251" s="8" t="s">
        <v>602</v>
      </c>
      <c r="D251" s="8">
        <v>896</v>
      </c>
      <c r="E251" s="8">
        <v>884</v>
      </c>
      <c r="F251" s="8">
        <v>0</v>
      </c>
      <c r="G251" s="8">
        <v>198</v>
      </c>
      <c r="H251" s="8">
        <v>1</v>
      </c>
      <c r="I251" s="8">
        <v>0</v>
      </c>
      <c r="J251" s="14">
        <f t="shared" si="25"/>
        <v>0.9866071428571429</v>
      </c>
      <c r="K251" s="14">
        <f t="shared" si="26"/>
        <v>5.0505050505050509E-3</v>
      </c>
    </row>
    <row r="252" spans="1:11" x14ac:dyDescent="0.3">
      <c r="A252" s="173"/>
      <c r="B252" s="4">
        <v>244</v>
      </c>
      <c r="C252" s="8" t="s">
        <v>603</v>
      </c>
      <c r="D252" s="8">
        <v>1630</v>
      </c>
      <c r="E252" s="8">
        <v>406</v>
      </c>
      <c r="F252" s="8">
        <v>193</v>
      </c>
      <c r="G252" s="8">
        <v>6321</v>
      </c>
      <c r="H252" s="8">
        <v>220</v>
      </c>
      <c r="I252" s="8">
        <v>0</v>
      </c>
      <c r="J252" s="14">
        <f t="shared" si="25"/>
        <v>0.3674846625766871</v>
      </c>
      <c r="K252" s="14">
        <f t="shared" si="26"/>
        <v>3.4804619522227492E-2</v>
      </c>
    </row>
    <row r="253" spans="1:11" x14ac:dyDescent="0.3">
      <c r="A253" s="173"/>
      <c r="B253" s="4">
        <v>245</v>
      </c>
      <c r="C253" s="8" t="s">
        <v>604</v>
      </c>
      <c r="D253" s="8">
        <v>104</v>
      </c>
      <c r="E253" s="8">
        <v>80</v>
      </c>
      <c r="F253" s="8">
        <v>0</v>
      </c>
      <c r="G253" s="8">
        <v>335</v>
      </c>
      <c r="H253" s="8">
        <v>2</v>
      </c>
      <c r="I253" s="8">
        <v>0</v>
      </c>
      <c r="J253" s="14">
        <f t="shared" si="25"/>
        <v>0.76923076923076927</v>
      </c>
      <c r="K253" s="14">
        <f t="shared" si="26"/>
        <v>5.9701492537313433E-3</v>
      </c>
    </row>
    <row r="254" spans="1:11" x14ac:dyDescent="0.3">
      <c r="A254" s="173"/>
      <c r="B254" s="4">
        <v>246</v>
      </c>
      <c r="C254" s="8" t="s">
        <v>605</v>
      </c>
      <c r="D254" s="8">
        <v>228</v>
      </c>
      <c r="E254" s="8">
        <v>196</v>
      </c>
      <c r="F254" s="8">
        <v>0</v>
      </c>
      <c r="G254" s="8">
        <v>393</v>
      </c>
      <c r="H254" s="8">
        <v>0</v>
      </c>
      <c r="I254" s="8">
        <v>0</v>
      </c>
      <c r="J254" s="14">
        <f t="shared" si="25"/>
        <v>0.85964912280701755</v>
      </c>
      <c r="K254" s="14">
        <f t="shared" si="26"/>
        <v>0</v>
      </c>
    </row>
    <row r="255" spans="1:11" x14ac:dyDescent="0.3">
      <c r="A255" s="173"/>
      <c r="B255" s="4">
        <v>247</v>
      </c>
      <c r="C255" s="8" t="s">
        <v>606</v>
      </c>
      <c r="D255" s="8">
        <v>211</v>
      </c>
      <c r="E255" s="8">
        <v>157</v>
      </c>
      <c r="F255" s="8">
        <v>32</v>
      </c>
      <c r="G255" s="8">
        <v>311</v>
      </c>
      <c r="H255" s="8">
        <v>0</v>
      </c>
      <c r="I255" s="8">
        <v>0</v>
      </c>
      <c r="J255" s="14">
        <f t="shared" si="25"/>
        <v>0.89573459715639814</v>
      </c>
      <c r="K255" s="14">
        <f t="shared" si="26"/>
        <v>0</v>
      </c>
    </row>
    <row r="256" spans="1:11" x14ac:dyDescent="0.3">
      <c r="A256" s="173"/>
      <c r="B256" s="4">
        <v>248</v>
      </c>
      <c r="C256" s="8" t="s">
        <v>607</v>
      </c>
      <c r="D256" s="8">
        <v>31</v>
      </c>
      <c r="E256" s="8">
        <v>0</v>
      </c>
      <c r="F256" s="8">
        <v>0</v>
      </c>
      <c r="G256" s="8">
        <v>72</v>
      </c>
      <c r="H256" s="8">
        <v>5</v>
      </c>
      <c r="I256" s="8">
        <v>0</v>
      </c>
      <c r="J256" s="14">
        <f t="shared" si="25"/>
        <v>0</v>
      </c>
      <c r="K256" s="14">
        <f t="shared" si="26"/>
        <v>6.9444444444444448E-2</v>
      </c>
    </row>
    <row r="257" spans="1:11" x14ac:dyDescent="0.3">
      <c r="A257" s="173"/>
      <c r="B257" s="4">
        <v>249</v>
      </c>
      <c r="C257" s="8" t="s">
        <v>608</v>
      </c>
      <c r="D257" s="8">
        <v>290</v>
      </c>
      <c r="E257" s="8">
        <v>204</v>
      </c>
      <c r="F257" s="8">
        <v>60</v>
      </c>
      <c r="G257" s="8">
        <v>300</v>
      </c>
      <c r="H257" s="8">
        <v>1</v>
      </c>
      <c r="I257" s="8">
        <v>0</v>
      </c>
      <c r="J257" s="14">
        <f t="shared" si="25"/>
        <v>0.91034482758620694</v>
      </c>
      <c r="K257" s="14">
        <f t="shared" si="26"/>
        <v>3.3333333333333335E-3</v>
      </c>
    </row>
    <row r="258" spans="1:11" x14ac:dyDescent="0.3">
      <c r="A258" s="173"/>
      <c r="B258" s="4">
        <v>250</v>
      </c>
      <c r="C258" s="8" t="s">
        <v>610</v>
      </c>
      <c r="D258" s="8">
        <v>231</v>
      </c>
      <c r="E258" s="8">
        <v>90</v>
      </c>
      <c r="F258" s="8">
        <v>0</v>
      </c>
      <c r="G258" s="8">
        <v>205</v>
      </c>
      <c r="H258" s="8">
        <v>0</v>
      </c>
      <c r="I258" s="8">
        <v>0</v>
      </c>
      <c r="J258" s="14">
        <f t="shared" si="25"/>
        <v>0.38961038961038963</v>
      </c>
      <c r="K258" s="14">
        <f t="shared" si="26"/>
        <v>0</v>
      </c>
    </row>
    <row r="259" spans="1:11" x14ac:dyDescent="0.3">
      <c r="A259" s="173"/>
      <c r="B259" s="4">
        <v>251</v>
      </c>
      <c r="C259" s="8" t="s">
        <v>611</v>
      </c>
      <c r="D259" s="8">
        <v>90</v>
      </c>
      <c r="E259" s="8">
        <v>88</v>
      </c>
      <c r="F259" s="8">
        <v>0</v>
      </c>
      <c r="G259" s="8">
        <v>83</v>
      </c>
      <c r="H259" s="8">
        <v>0</v>
      </c>
      <c r="I259" s="8">
        <v>0</v>
      </c>
      <c r="J259" s="14">
        <f t="shared" si="25"/>
        <v>0.97777777777777775</v>
      </c>
      <c r="K259" s="14">
        <f t="shared" si="26"/>
        <v>0</v>
      </c>
    </row>
    <row r="260" spans="1:11" x14ac:dyDescent="0.3">
      <c r="A260" s="173"/>
      <c r="B260" s="4">
        <v>252</v>
      </c>
      <c r="C260" s="8" t="s">
        <v>612</v>
      </c>
      <c r="D260" s="8">
        <v>62</v>
      </c>
      <c r="E260" s="8">
        <v>23</v>
      </c>
      <c r="F260" s="8">
        <v>35</v>
      </c>
      <c r="G260" s="8">
        <v>447</v>
      </c>
      <c r="H260" s="8">
        <v>6</v>
      </c>
      <c r="I260" s="8">
        <v>0</v>
      </c>
      <c r="J260" s="14">
        <f t="shared" si="25"/>
        <v>0.93548387096774188</v>
      </c>
      <c r="K260" s="14">
        <f t="shared" si="26"/>
        <v>1.3422818791946308E-2</v>
      </c>
    </row>
    <row r="261" spans="1:11" x14ac:dyDescent="0.3">
      <c r="A261" s="173"/>
      <c r="B261" s="4">
        <v>253</v>
      </c>
      <c r="C261" s="8" t="s">
        <v>613</v>
      </c>
      <c r="D261" s="8">
        <v>50</v>
      </c>
      <c r="E261" s="8">
        <v>31</v>
      </c>
      <c r="F261" s="8">
        <v>0</v>
      </c>
      <c r="G261" s="8">
        <v>419</v>
      </c>
      <c r="H261" s="8">
        <v>0</v>
      </c>
      <c r="I261" s="8">
        <v>0</v>
      </c>
      <c r="J261" s="14">
        <f t="shared" si="25"/>
        <v>0.62</v>
      </c>
      <c r="K261" s="14">
        <f t="shared" si="26"/>
        <v>0</v>
      </c>
    </row>
    <row r="262" spans="1:11" x14ac:dyDescent="0.3">
      <c r="A262" s="173"/>
      <c r="B262" s="4">
        <v>254</v>
      </c>
      <c r="C262" s="8" t="s">
        <v>614</v>
      </c>
      <c r="D262" s="8">
        <v>1366</v>
      </c>
      <c r="E262" s="8">
        <v>1229</v>
      </c>
      <c r="F262" s="8">
        <v>0</v>
      </c>
      <c r="G262" s="8">
        <v>828</v>
      </c>
      <c r="H262" s="8">
        <v>0</v>
      </c>
      <c r="I262" s="8">
        <v>0</v>
      </c>
      <c r="J262" s="14">
        <f t="shared" si="25"/>
        <v>0.8997071742313324</v>
      </c>
      <c r="K262" s="14">
        <f t="shared" si="26"/>
        <v>0</v>
      </c>
    </row>
    <row r="263" spans="1:11" x14ac:dyDescent="0.3">
      <c r="A263" s="173"/>
      <c r="B263" s="4">
        <v>255</v>
      </c>
      <c r="C263" s="8" t="s">
        <v>615</v>
      </c>
      <c r="D263" s="8">
        <v>2</v>
      </c>
      <c r="E263" s="8">
        <v>0</v>
      </c>
      <c r="F263" s="8">
        <v>0</v>
      </c>
      <c r="G263" s="8">
        <v>85</v>
      </c>
      <c r="H263" s="8">
        <v>1</v>
      </c>
      <c r="I263" s="8">
        <v>0</v>
      </c>
      <c r="J263" s="14">
        <f t="shared" si="25"/>
        <v>0</v>
      </c>
      <c r="K263" s="14">
        <f t="shared" si="26"/>
        <v>1.1764705882352941E-2</v>
      </c>
    </row>
    <row r="264" spans="1:11" x14ac:dyDescent="0.3">
      <c r="A264" s="173"/>
      <c r="B264" s="4">
        <v>256</v>
      </c>
      <c r="C264" s="8" t="s">
        <v>616</v>
      </c>
      <c r="D264" s="8">
        <v>110</v>
      </c>
      <c r="E264" s="8">
        <v>30</v>
      </c>
      <c r="F264" s="8">
        <v>54</v>
      </c>
      <c r="G264" s="8">
        <v>354</v>
      </c>
      <c r="H264" s="8">
        <v>10</v>
      </c>
      <c r="I264" s="8">
        <v>0</v>
      </c>
      <c r="J264" s="14">
        <f t="shared" si="25"/>
        <v>0.76363636363636367</v>
      </c>
      <c r="K264" s="14">
        <f t="shared" si="26"/>
        <v>2.8248587570621469E-2</v>
      </c>
    </row>
    <row r="265" spans="1:11" x14ac:dyDescent="0.3">
      <c r="A265" s="173"/>
      <c r="B265" s="4">
        <v>257</v>
      </c>
      <c r="C265" s="8" t="s">
        <v>618</v>
      </c>
      <c r="D265" s="8">
        <v>273</v>
      </c>
      <c r="E265" s="8">
        <v>185</v>
      </c>
      <c r="F265" s="8">
        <v>6</v>
      </c>
      <c r="G265" s="8">
        <v>114</v>
      </c>
      <c r="H265" s="8">
        <v>0</v>
      </c>
      <c r="I265" s="8">
        <v>0</v>
      </c>
      <c r="J265" s="14">
        <f t="shared" si="25"/>
        <v>0.69963369963369959</v>
      </c>
      <c r="K265" s="14">
        <f t="shared" si="26"/>
        <v>0</v>
      </c>
    </row>
    <row r="266" spans="1:11" x14ac:dyDescent="0.3">
      <c r="A266" s="173"/>
      <c r="B266" s="4">
        <v>258</v>
      </c>
      <c r="C266" s="8" t="s">
        <v>752</v>
      </c>
      <c r="D266" s="8">
        <v>4</v>
      </c>
      <c r="E266" s="8">
        <v>0</v>
      </c>
      <c r="F266" s="8">
        <v>0</v>
      </c>
      <c r="G266" s="8">
        <v>62</v>
      </c>
      <c r="H266" s="8">
        <v>0</v>
      </c>
      <c r="I266" s="8">
        <v>0</v>
      </c>
      <c r="J266" s="14">
        <f t="shared" si="25"/>
        <v>0</v>
      </c>
      <c r="K266" s="14">
        <f t="shared" si="26"/>
        <v>0</v>
      </c>
    </row>
    <row r="267" spans="1:11" x14ac:dyDescent="0.3">
      <c r="A267" s="173"/>
      <c r="B267" s="4">
        <v>259</v>
      </c>
      <c r="C267" s="8" t="s">
        <v>621</v>
      </c>
      <c r="D267" s="8">
        <v>205</v>
      </c>
      <c r="E267" s="8">
        <v>178</v>
      </c>
      <c r="F267" s="8">
        <v>0</v>
      </c>
      <c r="G267" s="8">
        <v>172</v>
      </c>
      <c r="H267" s="8">
        <v>0</v>
      </c>
      <c r="I267" s="8">
        <v>0</v>
      </c>
      <c r="J267" s="14">
        <f t="shared" si="25"/>
        <v>0.86829268292682926</v>
      </c>
      <c r="K267" s="14">
        <f t="shared" si="26"/>
        <v>0</v>
      </c>
    </row>
    <row r="268" spans="1:11" x14ac:dyDescent="0.3">
      <c r="A268" s="173"/>
      <c r="B268" s="4">
        <v>260</v>
      </c>
      <c r="C268" s="8" t="s">
        <v>622</v>
      </c>
      <c r="D268" s="8">
        <v>13</v>
      </c>
      <c r="E268" s="8">
        <v>0</v>
      </c>
      <c r="F268" s="8">
        <v>0</v>
      </c>
      <c r="G268" s="8">
        <v>43</v>
      </c>
      <c r="H268" s="8">
        <v>0</v>
      </c>
      <c r="I268" s="8">
        <v>0</v>
      </c>
      <c r="J268" s="14">
        <f t="shared" si="25"/>
        <v>0</v>
      </c>
      <c r="K268" s="14">
        <f t="shared" si="26"/>
        <v>0</v>
      </c>
    </row>
    <row r="269" spans="1:11" x14ac:dyDescent="0.3">
      <c r="A269" s="173"/>
      <c r="B269" s="4">
        <v>261</v>
      </c>
      <c r="C269" s="8" t="s">
        <v>623</v>
      </c>
      <c r="D269" s="8">
        <v>63</v>
      </c>
      <c r="E269" s="8">
        <v>45</v>
      </c>
      <c r="F269" s="8">
        <v>0</v>
      </c>
      <c r="G269" s="8">
        <v>115</v>
      </c>
      <c r="H269" s="8">
        <v>0</v>
      </c>
      <c r="I269" s="8">
        <v>0</v>
      </c>
      <c r="J269" s="14">
        <f t="shared" si="25"/>
        <v>0.7142857142857143</v>
      </c>
      <c r="K269" s="14">
        <f t="shared" si="26"/>
        <v>0</v>
      </c>
    </row>
    <row r="270" spans="1:11" x14ac:dyDescent="0.3">
      <c r="A270" s="173"/>
      <c r="B270" s="4">
        <v>262</v>
      </c>
      <c r="C270" s="8" t="s">
        <v>624</v>
      </c>
      <c r="D270" s="8">
        <v>1113</v>
      </c>
      <c r="E270" s="8">
        <v>1002</v>
      </c>
      <c r="F270" s="8">
        <v>0</v>
      </c>
      <c r="G270" s="8">
        <v>549</v>
      </c>
      <c r="H270" s="8">
        <v>60</v>
      </c>
      <c r="I270" s="8">
        <v>0</v>
      </c>
      <c r="J270" s="14">
        <f t="shared" si="25"/>
        <v>0.90026954177897578</v>
      </c>
      <c r="K270" s="14">
        <f t="shared" si="26"/>
        <v>0.10928961748633879</v>
      </c>
    </row>
    <row r="271" spans="1:11" x14ac:dyDescent="0.3">
      <c r="A271" s="173"/>
      <c r="B271" s="4">
        <v>263</v>
      </c>
      <c r="C271" s="8" t="s">
        <v>626</v>
      </c>
      <c r="D271" s="8">
        <v>307</v>
      </c>
      <c r="E271" s="8">
        <v>182</v>
      </c>
      <c r="F271" s="8">
        <v>20</v>
      </c>
      <c r="G271" s="8">
        <v>352</v>
      </c>
      <c r="H271" s="8">
        <v>30</v>
      </c>
      <c r="I271" s="8">
        <v>0</v>
      </c>
      <c r="J271" s="14">
        <f t="shared" si="25"/>
        <v>0.65798045602605859</v>
      </c>
      <c r="K271" s="14">
        <f t="shared" si="26"/>
        <v>8.5227272727272721E-2</v>
      </c>
    </row>
    <row r="272" spans="1:11" x14ac:dyDescent="0.3">
      <c r="A272" s="173"/>
      <c r="B272" s="4">
        <v>264</v>
      </c>
      <c r="C272" s="8" t="s">
        <v>627</v>
      </c>
      <c r="D272" s="8">
        <v>99</v>
      </c>
      <c r="E272" s="8">
        <v>21</v>
      </c>
      <c r="F272" s="8">
        <v>0</v>
      </c>
      <c r="G272" s="8">
        <v>96</v>
      </c>
      <c r="H272" s="8">
        <v>0</v>
      </c>
      <c r="I272" s="8">
        <v>0</v>
      </c>
      <c r="J272" s="14">
        <f t="shared" si="25"/>
        <v>0.21212121212121213</v>
      </c>
      <c r="K272" s="14">
        <f t="shared" si="26"/>
        <v>0</v>
      </c>
    </row>
    <row r="273" spans="1:11" x14ac:dyDescent="0.3">
      <c r="A273" s="173"/>
      <c r="B273" s="4">
        <v>265</v>
      </c>
      <c r="C273" s="8" t="s">
        <v>628</v>
      </c>
      <c r="D273" s="8">
        <v>912</v>
      </c>
      <c r="E273" s="8">
        <v>742</v>
      </c>
      <c r="F273" s="8">
        <v>0</v>
      </c>
      <c r="G273" s="8">
        <v>428</v>
      </c>
      <c r="H273" s="8">
        <v>0</v>
      </c>
      <c r="I273" s="8">
        <v>0</v>
      </c>
      <c r="J273" s="14">
        <f t="shared" si="25"/>
        <v>0.81359649122807021</v>
      </c>
      <c r="K273" s="14">
        <f t="shared" si="26"/>
        <v>0</v>
      </c>
    </row>
    <row r="274" spans="1:11" x14ac:dyDescent="0.3">
      <c r="A274" s="173"/>
      <c r="B274" s="4">
        <v>266</v>
      </c>
      <c r="C274" s="8" t="s">
        <v>753</v>
      </c>
      <c r="D274" s="8">
        <v>133</v>
      </c>
      <c r="E274" s="8">
        <v>131</v>
      </c>
      <c r="F274" s="8">
        <v>0</v>
      </c>
      <c r="G274" s="8">
        <v>23</v>
      </c>
      <c r="H274" s="8">
        <v>0</v>
      </c>
      <c r="I274" s="8">
        <v>0</v>
      </c>
      <c r="J274" s="14">
        <f t="shared" si="25"/>
        <v>0.98496240601503759</v>
      </c>
      <c r="K274" s="14">
        <f t="shared" si="26"/>
        <v>0</v>
      </c>
    </row>
    <row r="275" spans="1:11" x14ac:dyDescent="0.3">
      <c r="A275" s="173"/>
      <c r="B275" s="4">
        <v>267</v>
      </c>
      <c r="C275" s="8" t="s">
        <v>632</v>
      </c>
      <c r="D275" s="8">
        <v>136</v>
      </c>
      <c r="E275" s="8">
        <v>43</v>
      </c>
      <c r="F275" s="8">
        <v>0</v>
      </c>
      <c r="G275" s="8">
        <v>181</v>
      </c>
      <c r="H275" s="8">
        <v>1</v>
      </c>
      <c r="I275" s="8">
        <v>0</v>
      </c>
      <c r="J275" s="14">
        <f t="shared" si="25"/>
        <v>0.31617647058823528</v>
      </c>
      <c r="K275" s="14">
        <f t="shared" si="26"/>
        <v>5.5248618784530384E-3</v>
      </c>
    </row>
    <row r="276" spans="1:11" x14ac:dyDescent="0.3">
      <c r="A276" s="173"/>
      <c r="B276" s="4">
        <v>268</v>
      </c>
      <c r="C276" s="8" t="s">
        <v>634</v>
      </c>
      <c r="D276" s="8">
        <v>11</v>
      </c>
      <c r="E276" s="8">
        <v>8</v>
      </c>
      <c r="F276" s="8">
        <v>0</v>
      </c>
      <c r="G276" s="8">
        <v>31</v>
      </c>
      <c r="H276" s="8">
        <v>0</v>
      </c>
      <c r="I276" s="8">
        <v>0</v>
      </c>
      <c r="J276" s="14">
        <f t="shared" si="25"/>
        <v>0.72727272727272729</v>
      </c>
      <c r="K276" s="14">
        <f t="shared" si="26"/>
        <v>0</v>
      </c>
    </row>
    <row r="277" spans="1:11" x14ac:dyDescent="0.3">
      <c r="A277" s="173"/>
      <c r="B277" s="4">
        <v>269</v>
      </c>
      <c r="C277" s="8" t="s">
        <v>635</v>
      </c>
      <c r="D277" s="8">
        <v>83</v>
      </c>
      <c r="E277" s="8">
        <v>81</v>
      </c>
      <c r="F277" s="8">
        <v>0</v>
      </c>
      <c r="G277" s="8">
        <v>78</v>
      </c>
      <c r="H277" s="8">
        <v>0</v>
      </c>
      <c r="I277" s="8">
        <v>0</v>
      </c>
      <c r="J277" s="14">
        <f t="shared" si="25"/>
        <v>0.97590361445783136</v>
      </c>
      <c r="K277" s="14">
        <f t="shared" si="26"/>
        <v>0</v>
      </c>
    </row>
    <row r="278" spans="1:11" x14ac:dyDescent="0.3">
      <c r="A278" s="173"/>
      <c r="B278" s="4">
        <v>270</v>
      </c>
      <c r="C278" s="8" t="s">
        <v>636</v>
      </c>
      <c r="D278" s="8">
        <v>224</v>
      </c>
      <c r="E278" s="8">
        <v>222</v>
      </c>
      <c r="F278" s="8">
        <v>0</v>
      </c>
      <c r="G278" s="8">
        <v>109</v>
      </c>
      <c r="H278" s="8">
        <v>0</v>
      </c>
      <c r="I278" s="8">
        <v>0</v>
      </c>
      <c r="J278" s="14">
        <f t="shared" si="25"/>
        <v>0.9910714285714286</v>
      </c>
      <c r="K278" s="14">
        <f t="shared" si="26"/>
        <v>0</v>
      </c>
    </row>
    <row r="279" spans="1:11" x14ac:dyDescent="0.3">
      <c r="A279" s="173"/>
      <c r="B279" s="4">
        <v>271</v>
      </c>
      <c r="C279" s="8" t="s">
        <v>637</v>
      </c>
      <c r="D279" s="8">
        <v>155</v>
      </c>
      <c r="E279" s="8">
        <v>10</v>
      </c>
      <c r="F279" s="8">
        <v>0</v>
      </c>
      <c r="G279" s="8">
        <v>148</v>
      </c>
      <c r="H279" s="8">
        <v>0</v>
      </c>
      <c r="I279" s="8">
        <v>0</v>
      </c>
      <c r="J279" s="14">
        <f t="shared" si="25"/>
        <v>6.4516129032258063E-2</v>
      </c>
      <c r="K279" s="14">
        <f t="shared" si="26"/>
        <v>0</v>
      </c>
    </row>
    <row r="280" spans="1:11" x14ac:dyDescent="0.3">
      <c r="A280" s="173"/>
      <c r="B280" s="4">
        <v>272</v>
      </c>
      <c r="C280" s="8" t="s">
        <v>638</v>
      </c>
      <c r="D280" s="8">
        <v>204</v>
      </c>
      <c r="E280" s="8">
        <v>18</v>
      </c>
      <c r="F280" s="8">
        <v>0</v>
      </c>
      <c r="G280" s="8">
        <v>84</v>
      </c>
      <c r="H280" s="8">
        <v>0</v>
      </c>
      <c r="I280" s="8">
        <v>0</v>
      </c>
      <c r="J280" s="14">
        <f t="shared" si="25"/>
        <v>8.8235294117647065E-2</v>
      </c>
      <c r="K280" s="14">
        <f t="shared" si="26"/>
        <v>0</v>
      </c>
    </row>
    <row r="281" spans="1:11" x14ac:dyDescent="0.3">
      <c r="A281" s="173"/>
      <c r="B281" s="4">
        <v>273</v>
      </c>
      <c r="C281" s="8" t="s">
        <v>640</v>
      </c>
      <c r="D281" s="8">
        <v>288</v>
      </c>
      <c r="E281" s="8">
        <v>263</v>
      </c>
      <c r="F281" s="8">
        <v>0</v>
      </c>
      <c r="G281" s="8">
        <v>118</v>
      </c>
      <c r="H281" s="8">
        <v>0</v>
      </c>
      <c r="I281" s="8">
        <v>0</v>
      </c>
      <c r="J281" s="14">
        <f t="shared" si="25"/>
        <v>0.91319444444444442</v>
      </c>
      <c r="K281" s="14">
        <f t="shared" si="26"/>
        <v>0</v>
      </c>
    </row>
    <row r="282" spans="1:11" x14ac:dyDescent="0.3">
      <c r="A282" s="173"/>
      <c r="B282" s="4">
        <v>274</v>
      </c>
      <c r="C282" s="8" t="s">
        <v>641</v>
      </c>
      <c r="D282" s="8">
        <v>120</v>
      </c>
      <c r="E282" s="8">
        <v>60</v>
      </c>
      <c r="F282" s="8">
        <v>0</v>
      </c>
      <c r="G282" s="8">
        <v>142</v>
      </c>
      <c r="H282" s="8">
        <v>0</v>
      </c>
      <c r="I282" s="8">
        <v>0</v>
      </c>
      <c r="J282" s="14">
        <f t="shared" si="25"/>
        <v>0.5</v>
      </c>
      <c r="K282" s="14">
        <f t="shared" si="26"/>
        <v>0</v>
      </c>
    </row>
    <row r="283" spans="1:11" x14ac:dyDescent="0.3">
      <c r="A283" s="173"/>
      <c r="B283" s="4">
        <v>275</v>
      </c>
      <c r="C283" s="8" t="s">
        <v>642</v>
      </c>
      <c r="D283" s="8">
        <v>50</v>
      </c>
      <c r="E283" s="8">
        <v>0</v>
      </c>
      <c r="F283" s="8">
        <v>10</v>
      </c>
      <c r="G283" s="8">
        <v>113</v>
      </c>
      <c r="H283" s="8">
        <v>0</v>
      </c>
      <c r="I283" s="8">
        <v>0</v>
      </c>
      <c r="J283" s="14">
        <f t="shared" si="25"/>
        <v>0.2</v>
      </c>
      <c r="K283" s="14">
        <f t="shared" si="26"/>
        <v>0</v>
      </c>
    </row>
    <row r="284" spans="1:11" x14ac:dyDescent="0.3">
      <c r="A284" s="173"/>
      <c r="B284" s="4">
        <v>276</v>
      </c>
      <c r="C284" s="8" t="s">
        <v>643</v>
      </c>
      <c r="D284" s="8">
        <v>42</v>
      </c>
      <c r="E284" s="8">
        <v>33</v>
      </c>
      <c r="F284" s="8">
        <v>0</v>
      </c>
      <c r="G284" s="8">
        <v>42</v>
      </c>
      <c r="H284" s="8">
        <v>0</v>
      </c>
      <c r="I284" s="8">
        <v>0</v>
      </c>
      <c r="J284" s="14">
        <f t="shared" si="25"/>
        <v>0.7857142857142857</v>
      </c>
      <c r="K284" s="14">
        <f t="shared" si="26"/>
        <v>0</v>
      </c>
    </row>
    <row r="285" spans="1:11" x14ac:dyDescent="0.3">
      <c r="A285" s="173"/>
      <c r="B285" s="4">
        <v>277</v>
      </c>
      <c r="C285" s="8" t="s">
        <v>646</v>
      </c>
      <c r="D285" s="8">
        <v>461</v>
      </c>
      <c r="E285" s="8">
        <v>421</v>
      </c>
      <c r="F285" s="8">
        <v>0</v>
      </c>
      <c r="G285" s="8">
        <v>314</v>
      </c>
      <c r="H285" s="8">
        <v>6</v>
      </c>
      <c r="I285" s="8">
        <v>0</v>
      </c>
      <c r="J285" s="14">
        <f t="shared" si="25"/>
        <v>0.91323210412147504</v>
      </c>
      <c r="K285" s="14">
        <f t="shared" si="26"/>
        <v>1.9108280254777069E-2</v>
      </c>
    </row>
    <row r="286" spans="1:11" x14ac:dyDescent="0.3">
      <c r="A286" s="173"/>
      <c r="B286" s="4">
        <v>278</v>
      </c>
      <c r="C286" s="8" t="s">
        <v>650</v>
      </c>
      <c r="D286" s="8">
        <v>169</v>
      </c>
      <c r="E286" s="8">
        <v>34</v>
      </c>
      <c r="F286" s="8">
        <v>76</v>
      </c>
      <c r="G286" s="8">
        <v>101</v>
      </c>
      <c r="H286" s="8">
        <v>0</v>
      </c>
      <c r="I286" s="8">
        <v>0</v>
      </c>
      <c r="J286" s="14">
        <f t="shared" si="25"/>
        <v>0.65088757396449703</v>
      </c>
      <c r="K286" s="14">
        <f t="shared" si="26"/>
        <v>0</v>
      </c>
    </row>
    <row r="287" spans="1:11" x14ac:dyDescent="0.3">
      <c r="A287" s="173"/>
      <c r="B287" s="4">
        <v>279</v>
      </c>
      <c r="C287" s="8" t="s">
        <v>651</v>
      </c>
      <c r="D287" s="8">
        <v>90</v>
      </c>
      <c r="E287" s="8">
        <v>47</v>
      </c>
      <c r="F287" s="8">
        <v>2</v>
      </c>
      <c r="G287" s="8">
        <v>157</v>
      </c>
      <c r="H287" s="8">
        <v>3</v>
      </c>
      <c r="I287" s="8">
        <v>0</v>
      </c>
      <c r="J287" s="14">
        <f t="shared" si="25"/>
        <v>0.5444444444444444</v>
      </c>
      <c r="K287" s="14">
        <f t="shared" si="26"/>
        <v>1.9108280254777069E-2</v>
      </c>
    </row>
    <row r="288" spans="1:11" x14ac:dyDescent="0.3">
      <c r="A288" s="173"/>
      <c r="B288" s="4">
        <v>280</v>
      </c>
      <c r="C288" s="8" t="s">
        <v>652</v>
      </c>
      <c r="D288" s="8">
        <v>100</v>
      </c>
      <c r="E288" s="8">
        <v>65</v>
      </c>
      <c r="F288" s="8">
        <v>3</v>
      </c>
      <c r="G288" s="8">
        <v>175</v>
      </c>
      <c r="H288" s="8">
        <v>10</v>
      </c>
      <c r="I288" s="8">
        <v>0</v>
      </c>
      <c r="J288" s="14">
        <f t="shared" si="25"/>
        <v>0.68</v>
      </c>
      <c r="K288" s="14">
        <f t="shared" si="26"/>
        <v>5.7142857142857141E-2</v>
      </c>
    </row>
    <row r="289" spans="1:11" x14ac:dyDescent="0.3">
      <c r="A289" s="173"/>
      <c r="B289" s="4">
        <v>281</v>
      </c>
      <c r="C289" s="8" t="s">
        <v>653</v>
      </c>
      <c r="D289" s="8">
        <v>210</v>
      </c>
      <c r="E289" s="8">
        <v>57</v>
      </c>
      <c r="F289" s="8">
        <v>83</v>
      </c>
      <c r="G289" s="8">
        <v>177</v>
      </c>
      <c r="H289" s="8">
        <v>0</v>
      </c>
      <c r="I289" s="8">
        <v>0</v>
      </c>
      <c r="J289" s="14">
        <f t="shared" si="25"/>
        <v>0.66666666666666663</v>
      </c>
      <c r="K289" s="14">
        <f t="shared" si="26"/>
        <v>0</v>
      </c>
    </row>
    <row r="290" spans="1:11" x14ac:dyDescent="0.3">
      <c r="A290" s="173"/>
      <c r="B290" s="4">
        <v>282</v>
      </c>
      <c r="C290" s="8" t="s">
        <v>656</v>
      </c>
      <c r="D290" s="8">
        <v>95</v>
      </c>
      <c r="E290" s="8">
        <v>44</v>
      </c>
      <c r="F290" s="8">
        <v>0</v>
      </c>
      <c r="G290" s="8">
        <v>213</v>
      </c>
      <c r="H290" s="8">
        <v>0</v>
      </c>
      <c r="I290" s="8">
        <v>0</v>
      </c>
      <c r="J290" s="14">
        <f t="shared" ref="J290:J350" si="27">(E290+F290)/D290</f>
        <v>0.4631578947368421</v>
      </c>
      <c r="K290" s="14">
        <f t="shared" ref="K290:K350" si="28">(H290+I290)/G290</f>
        <v>0</v>
      </c>
    </row>
    <row r="291" spans="1:11" x14ac:dyDescent="0.3">
      <c r="A291" s="173"/>
      <c r="B291" s="4">
        <v>283</v>
      </c>
      <c r="C291" s="8" t="s">
        <v>657</v>
      </c>
      <c r="D291" s="8">
        <v>46</v>
      </c>
      <c r="E291" s="8">
        <v>45</v>
      </c>
      <c r="F291" s="8">
        <v>0</v>
      </c>
      <c r="G291" s="8">
        <v>50</v>
      </c>
      <c r="H291" s="8">
        <v>0</v>
      </c>
      <c r="I291" s="8">
        <v>0</v>
      </c>
      <c r="J291" s="14">
        <f t="shared" si="27"/>
        <v>0.97826086956521741</v>
      </c>
      <c r="K291" s="14">
        <f t="shared" si="28"/>
        <v>0</v>
      </c>
    </row>
    <row r="292" spans="1:11" x14ac:dyDescent="0.3">
      <c r="A292" s="173"/>
      <c r="B292" s="4">
        <v>284</v>
      </c>
      <c r="C292" s="8" t="s">
        <v>658</v>
      </c>
      <c r="D292" s="8">
        <v>345</v>
      </c>
      <c r="E292" s="8">
        <v>122</v>
      </c>
      <c r="F292" s="8">
        <v>20</v>
      </c>
      <c r="G292" s="8">
        <v>449</v>
      </c>
      <c r="H292" s="8">
        <v>0</v>
      </c>
      <c r="I292" s="8">
        <v>0</v>
      </c>
      <c r="J292" s="14">
        <f t="shared" si="27"/>
        <v>0.4115942028985507</v>
      </c>
      <c r="K292" s="14">
        <f t="shared" si="28"/>
        <v>0</v>
      </c>
    </row>
    <row r="293" spans="1:11" x14ac:dyDescent="0.3">
      <c r="A293" s="173"/>
      <c r="B293" s="4">
        <v>285</v>
      </c>
      <c r="C293" s="8" t="s">
        <v>659</v>
      </c>
      <c r="D293" s="8">
        <v>430</v>
      </c>
      <c r="E293" s="8">
        <v>333</v>
      </c>
      <c r="F293" s="8">
        <v>2</v>
      </c>
      <c r="G293" s="8">
        <v>1010</v>
      </c>
      <c r="H293" s="8">
        <v>1</v>
      </c>
      <c r="I293" s="8">
        <v>0</v>
      </c>
      <c r="J293" s="14">
        <f t="shared" si="27"/>
        <v>0.77906976744186052</v>
      </c>
      <c r="K293" s="14">
        <f t="shared" si="28"/>
        <v>9.9009900990099011E-4</v>
      </c>
    </row>
    <row r="294" spans="1:11" x14ac:dyDescent="0.3">
      <c r="A294" s="173"/>
      <c r="B294" s="4">
        <v>286</v>
      </c>
      <c r="C294" s="8" t="s">
        <v>661</v>
      </c>
      <c r="D294" s="8">
        <v>266</v>
      </c>
      <c r="E294" s="8">
        <v>92</v>
      </c>
      <c r="F294" s="8">
        <v>120</v>
      </c>
      <c r="G294" s="8">
        <v>1174</v>
      </c>
      <c r="H294" s="8">
        <v>5</v>
      </c>
      <c r="I294" s="8">
        <v>0</v>
      </c>
      <c r="J294" s="14">
        <f t="shared" si="27"/>
        <v>0.79699248120300747</v>
      </c>
      <c r="K294" s="14">
        <f t="shared" si="28"/>
        <v>4.2589437819420782E-3</v>
      </c>
    </row>
    <row r="295" spans="1:11" x14ac:dyDescent="0.3">
      <c r="A295" s="173"/>
      <c r="B295" s="4">
        <v>287</v>
      </c>
      <c r="C295" s="8" t="s">
        <v>662</v>
      </c>
      <c r="D295" s="8">
        <v>49</v>
      </c>
      <c r="E295" s="8">
        <v>30</v>
      </c>
      <c r="F295" s="8">
        <v>10</v>
      </c>
      <c r="G295" s="8">
        <v>359</v>
      </c>
      <c r="H295" s="8">
        <v>0</v>
      </c>
      <c r="I295" s="8">
        <v>0</v>
      </c>
      <c r="J295" s="14">
        <f t="shared" si="27"/>
        <v>0.81632653061224492</v>
      </c>
      <c r="K295" s="14">
        <f t="shared" si="28"/>
        <v>0</v>
      </c>
    </row>
    <row r="296" spans="1:11" x14ac:dyDescent="0.3">
      <c r="A296" s="173"/>
      <c r="B296" s="4">
        <v>288</v>
      </c>
      <c r="C296" s="8" t="s">
        <v>754</v>
      </c>
      <c r="D296" s="8">
        <v>0</v>
      </c>
      <c r="E296" s="8">
        <v>0</v>
      </c>
      <c r="F296" s="8">
        <v>0</v>
      </c>
      <c r="G296" s="8">
        <v>63</v>
      </c>
      <c r="H296" s="8">
        <v>0</v>
      </c>
      <c r="I296" s="8">
        <v>0</v>
      </c>
      <c r="J296" s="14">
        <v>0</v>
      </c>
      <c r="K296" s="14">
        <f t="shared" si="28"/>
        <v>0</v>
      </c>
    </row>
    <row r="297" spans="1:11" x14ac:dyDescent="0.3">
      <c r="A297" s="173"/>
      <c r="B297" s="4">
        <v>289</v>
      </c>
      <c r="C297" s="8" t="s">
        <v>663</v>
      </c>
      <c r="D297" s="8">
        <v>67</v>
      </c>
      <c r="E297" s="8">
        <v>2</v>
      </c>
      <c r="F297" s="8">
        <v>0</v>
      </c>
      <c r="G297" s="8">
        <v>105</v>
      </c>
      <c r="H297" s="8">
        <v>0</v>
      </c>
      <c r="I297" s="8">
        <v>0</v>
      </c>
      <c r="J297" s="14">
        <f t="shared" si="27"/>
        <v>2.9850746268656716E-2</v>
      </c>
      <c r="K297" s="14">
        <f t="shared" si="28"/>
        <v>0</v>
      </c>
    </row>
    <row r="298" spans="1:11" x14ac:dyDescent="0.3">
      <c r="A298" s="173"/>
      <c r="B298" s="4">
        <v>290</v>
      </c>
      <c r="C298" s="8" t="s">
        <v>667</v>
      </c>
      <c r="D298" s="8">
        <v>83</v>
      </c>
      <c r="E298" s="8">
        <v>42</v>
      </c>
      <c r="F298" s="8">
        <v>0</v>
      </c>
      <c r="G298" s="8">
        <v>211</v>
      </c>
      <c r="H298" s="8">
        <v>169</v>
      </c>
      <c r="I298" s="8">
        <v>0</v>
      </c>
      <c r="J298" s="14">
        <f t="shared" si="27"/>
        <v>0.50602409638554213</v>
      </c>
      <c r="K298" s="14">
        <f t="shared" si="28"/>
        <v>0.80094786729857825</v>
      </c>
    </row>
    <row r="299" spans="1:11" x14ac:dyDescent="0.3">
      <c r="A299" s="173"/>
      <c r="B299" s="4">
        <v>291</v>
      </c>
      <c r="C299" s="8" t="s">
        <v>668</v>
      </c>
      <c r="D299" s="8">
        <v>137</v>
      </c>
      <c r="E299" s="8">
        <v>72</v>
      </c>
      <c r="F299" s="8">
        <v>60</v>
      </c>
      <c r="G299" s="8">
        <v>53</v>
      </c>
      <c r="H299" s="8">
        <v>0</v>
      </c>
      <c r="I299" s="8">
        <v>0</v>
      </c>
      <c r="J299" s="14">
        <f t="shared" si="27"/>
        <v>0.96350364963503654</v>
      </c>
      <c r="K299" s="14">
        <f t="shared" si="28"/>
        <v>0</v>
      </c>
    </row>
    <row r="300" spans="1:11" x14ac:dyDescent="0.3">
      <c r="A300" s="173"/>
      <c r="B300" s="4">
        <v>292</v>
      </c>
      <c r="C300" s="8" t="s">
        <v>670</v>
      </c>
      <c r="D300" s="8">
        <v>243</v>
      </c>
      <c r="E300" s="8">
        <v>192</v>
      </c>
      <c r="F300" s="8">
        <v>0</v>
      </c>
      <c r="G300" s="8">
        <v>123</v>
      </c>
      <c r="H300" s="8">
        <v>0</v>
      </c>
      <c r="I300" s="8">
        <v>0</v>
      </c>
      <c r="J300" s="14">
        <f t="shared" si="27"/>
        <v>0.79012345679012341</v>
      </c>
      <c r="K300" s="14">
        <f t="shared" si="28"/>
        <v>0</v>
      </c>
    </row>
    <row r="301" spans="1:11" x14ac:dyDescent="0.3">
      <c r="A301" s="173"/>
      <c r="B301" s="4">
        <v>293</v>
      </c>
      <c r="C301" s="8" t="s">
        <v>674</v>
      </c>
      <c r="D301" s="8">
        <v>50</v>
      </c>
      <c r="E301" s="8">
        <v>50</v>
      </c>
      <c r="F301" s="8">
        <v>0</v>
      </c>
      <c r="G301" s="8">
        <v>676</v>
      </c>
      <c r="H301" s="8">
        <v>43</v>
      </c>
      <c r="I301" s="8">
        <v>0</v>
      </c>
      <c r="J301" s="14">
        <f t="shared" si="27"/>
        <v>1</v>
      </c>
      <c r="K301" s="14">
        <f t="shared" si="28"/>
        <v>6.3609467455621307E-2</v>
      </c>
    </row>
    <row r="302" spans="1:11" x14ac:dyDescent="0.3">
      <c r="A302" s="173"/>
      <c r="B302" s="4">
        <v>294</v>
      </c>
      <c r="C302" s="8" t="s">
        <v>673</v>
      </c>
      <c r="D302" s="8">
        <v>0</v>
      </c>
      <c r="E302" s="8">
        <v>0</v>
      </c>
      <c r="F302" s="8">
        <v>0</v>
      </c>
      <c r="G302" s="8">
        <v>88</v>
      </c>
      <c r="H302" s="8">
        <v>3</v>
      </c>
      <c r="I302" s="8">
        <v>0</v>
      </c>
      <c r="J302" s="14">
        <v>0</v>
      </c>
      <c r="K302" s="14">
        <f t="shared" si="28"/>
        <v>3.4090909090909088E-2</v>
      </c>
    </row>
    <row r="303" spans="1:11" x14ac:dyDescent="0.3">
      <c r="A303" s="173"/>
      <c r="B303" s="4">
        <v>295</v>
      </c>
      <c r="C303" s="8" t="s">
        <v>675</v>
      </c>
      <c r="D303" s="8">
        <v>337</v>
      </c>
      <c r="E303" s="8">
        <v>207</v>
      </c>
      <c r="F303" s="8">
        <v>0</v>
      </c>
      <c r="G303" s="8">
        <v>194</v>
      </c>
      <c r="H303" s="8">
        <v>0</v>
      </c>
      <c r="I303" s="8">
        <v>0</v>
      </c>
      <c r="J303" s="14">
        <f t="shared" si="27"/>
        <v>0.6142433234421365</v>
      </c>
      <c r="K303" s="14">
        <f t="shared" si="28"/>
        <v>0</v>
      </c>
    </row>
    <row r="304" spans="1:11" x14ac:dyDescent="0.3">
      <c r="A304" s="173"/>
      <c r="B304" s="4">
        <v>296</v>
      </c>
      <c r="C304" s="8" t="s">
        <v>677</v>
      </c>
      <c r="D304" s="8">
        <v>159</v>
      </c>
      <c r="E304" s="8">
        <v>37</v>
      </c>
      <c r="F304" s="8">
        <v>86</v>
      </c>
      <c r="G304" s="8">
        <v>124</v>
      </c>
      <c r="H304" s="8">
        <v>7</v>
      </c>
      <c r="I304" s="8">
        <v>0</v>
      </c>
      <c r="J304" s="14">
        <f t="shared" si="27"/>
        <v>0.77358490566037741</v>
      </c>
      <c r="K304" s="14">
        <f t="shared" si="28"/>
        <v>5.6451612903225805E-2</v>
      </c>
    </row>
    <row r="305" spans="1:11" x14ac:dyDescent="0.3">
      <c r="A305" s="173"/>
      <c r="B305" s="4">
        <v>297</v>
      </c>
      <c r="C305" s="8" t="s">
        <v>678</v>
      </c>
      <c r="D305" s="8">
        <v>113</v>
      </c>
      <c r="E305" s="8">
        <v>64</v>
      </c>
      <c r="F305" s="8">
        <v>24</v>
      </c>
      <c r="G305" s="8">
        <v>371</v>
      </c>
      <c r="H305" s="8">
        <v>50</v>
      </c>
      <c r="I305" s="8">
        <v>0</v>
      </c>
      <c r="J305" s="14">
        <f t="shared" si="27"/>
        <v>0.77876106194690264</v>
      </c>
      <c r="K305" s="14">
        <f t="shared" si="28"/>
        <v>0.13477088948787061</v>
      </c>
    </row>
    <row r="306" spans="1:11" x14ac:dyDescent="0.3">
      <c r="A306" s="173"/>
      <c r="B306" s="4">
        <v>298</v>
      </c>
      <c r="C306" s="8" t="s">
        <v>679</v>
      </c>
      <c r="D306" s="8">
        <v>427</v>
      </c>
      <c r="E306" s="8">
        <v>230</v>
      </c>
      <c r="F306" s="8">
        <v>44</v>
      </c>
      <c r="G306" s="8">
        <v>538</v>
      </c>
      <c r="H306" s="8">
        <v>13</v>
      </c>
      <c r="I306" s="8">
        <v>0</v>
      </c>
      <c r="J306" s="14">
        <f t="shared" si="27"/>
        <v>0.64168618266978927</v>
      </c>
      <c r="K306" s="14">
        <f t="shared" si="28"/>
        <v>2.4163568773234202E-2</v>
      </c>
    </row>
    <row r="307" spans="1:11" x14ac:dyDescent="0.3">
      <c r="A307" s="173"/>
      <c r="B307" s="4">
        <v>299</v>
      </c>
      <c r="C307" s="8" t="s">
        <v>680</v>
      </c>
      <c r="D307" s="8">
        <v>141</v>
      </c>
      <c r="E307" s="8">
        <v>40</v>
      </c>
      <c r="F307" s="8">
        <v>0</v>
      </c>
      <c r="G307" s="8">
        <v>302</v>
      </c>
      <c r="H307" s="8">
        <v>0</v>
      </c>
      <c r="I307" s="8">
        <v>0</v>
      </c>
      <c r="J307" s="14">
        <f t="shared" si="27"/>
        <v>0.28368794326241137</v>
      </c>
      <c r="K307" s="14">
        <f t="shared" si="28"/>
        <v>0</v>
      </c>
    </row>
    <row r="308" spans="1:11" x14ac:dyDescent="0.3">
      <c r="A308" s="173"/>
      <c r="B308" s="4">
        <v>300</v>
      </c>
      <c r="C308" s="8" t="s">
        <v>681</v>
      </c>
      <c r="D308" s="8">
        <v>179</v>
      </c>
      <c r="E308" s="8">
        <v>110</v>
      </c>
      <c r="F308" s="8">
        <v>0</v>
      </c>
      <c r="G308" s="8">
        <v>218</v>
      </c>
      <c r="H308" s="8">
        <v>1</v>
      </c>
      <c r="I308" s="8">
        <v>0</v>
      </c>
      <c r="J308" s="14">
        <f t="shared" si="27"/>
        <v>0.61452513966480449</v>
      </c>
      <c r="K308" s="14">
        <f t="shared" si="28"/>
        <v>4.5871559633027525E-3</v>
      </c>
    </row>
    <row r="309" spans="1:11" x14ac:dyDescent="0.3">
      <c r="A309" s="173"/>
      <c r="B309" s="4">
        <v>301</v>
      </c>
      <c r="C309" s="8" t="s">
        <v>682</v>
      </c>
      <c r="D309" s="8">
        <v>5</v>
      </c>
      <c r="E309" s="8">
        <v>0</v>
      </c>
      <c r="F309" s="8">
        <v>0</v>
      </c>
      <c r="G309" s="8">
        <v>103</v>
      </c>
      <c r="H309" s="8">
        <v>0</v>
      </c>
      <c r="I309" s="8">
        <v>0</v>
      </c>
      <c r="J309" s="14">
        <f t="shared" si="27"/>
        <v>0</v>
      </c>
      <c r="K309" s="14">
        <f t="shared" si="28"/>
        <v>0</v>
      </c>
    </row>
    <row r="310" spans="1:11" x14ac:dyDescent="0.3">
      <c r="A310" s="173"/>
      <c r="B310" s="4">
        <v>302</v>
      </c>
      <c r="C310" s="8" t="s">
        <v>684</v>
      </c>
      <c r="D310" s="8">
        <v>266</v>
      </c>
      <c r="E310" s="8">
        <v>262</v>
      </c>
      <c r="F310" s="8">
        <v>0</v>
      </c>
      <c r="G310" s="8">
        <v>79</v>
      </c>
      <c r="H310" s="8">
        <v>0</v>
      </c>
      <c r="I310" s="8">
        <v>0</v>
      </c>
      <c r="J310" s="14">
        <f t="shared" si="27"/>
        <v>0.98496240601503759</v>
      </c>
      <c r="K310" s="14">
        <f t="shared" si="28"/>
        <v>0</v>
      </c>
    </row>
    <row r="311" spans="1:11" x14ac:dyDescent="0.3">
      <c r="A311" s="173"/>
      <c r="B311" s="4">
        <v>303</v>
      </c>
      <c r="C311" s="8" t="s">
        <v>685</v>
      </c>
      <c r="D311" s="8">
        <v>241</v>
      </c>
      <c r="E311" s="8">
        <v>126</v>
      </c>
      <c r="F311" s="8">
        <v>0</v>
      </c>
      <c r="G311" s="8">
        <v>365</v>
      </c>
      <c r="H311" s="8">
        <v>22</v>
      </c>
      <c r="I311" s="8">
        <v>0</v>
      </c>
      <c r="J311" s="14">
        <f t="shared" si="27"/>
        <v>0.52282157676348551</v>
      </c>
      <c r="K311" s="14">
        <f t="shared" si="28"/>
        <v>6.0273972602739728E-2</v>
      </c>
    </row>
    <row r="312" spans="1:11" x14ac:dyDescent="0.3">
      <c r="A312" s="173"/>
      <c r="B312" s="4">
        <v>304</v>
      </c>
      <c r="C312" s="8" t="s">
        <v>687</v>
      </c>
      <c r="D312" s="8">
        <v>106</v>
      </c>
      <c r="E312" s="8">
        <v>104</v>
      </c>
      <c r="F312" s="8">
        <v>0</v>
      </c>
      <c r="G312" s="8">
        <v>88</v>
      </c>
      <c r="H312" s="8">
        <v>0</v>
      </c>
      <c r="I312" s="8">
        <v>0</v>
      </c>
      <c r="J312" s="14">
        <f t="shared" si="27"/>
        <v>0.98113207547169812</v>
      </c>
      <c r="K312" s="14">
        <f t="shared" si="28"/>
        <v>0</v>
      </c>
    </row>
    <row r="313" spans="1:11" x14ac:dyDescent="0.3">
      <c r="A313" s="173"/>
      <c r="B313" s="4">
        <v>305</v>
      </c>
      <c r="C313" s="8" t="s">
        <v>688</v>
      </c>
      <c r="D313" s="8">
        <v>582</v>
      </c>
      <c r="E313" s="8">
        <v>291</v>
      </c>
      <c r="F313" s="8">
        <v>120</v>
      </c>
      <c r="G313" s="8">
        <v>930</v>
      </c>
      <c r="H313" s="8">
        <v>0</v>
      </c>
      <c r="I313" s="8">
        <v>0</v>
      </c>
      <c r="J313" s="14">
        <f t="shared" si="27"/>
        <v>0.70618556701030932</v>
      </c>
      <c r="K313" s="14">
        <f t="shared" si="28"/>
        <v>0</v>
      </c>
    </row>
    <row r="314" spans="1:11" x14ac:dyDescent="0.3">
      <c r="A314" s="173"/>
      <c r="B314" s="4">
        <v>306</v>
      </c>
      <c r="C314" s="8" t="s">
        <v>689</v>
      </c>
      <c r="D314" s="8">
        <v>221</v>
      </c>
      <c r="E314" s="8">
        <v>150</v>
      </c>
      <c r="F314" s="8">
        <v>0</v>
      </c>
      <c r="G314" s="8">
        <v>358</v>
      </c>
      <c r="H314" s="8">
        <v>0</v>
      </c>
      <c r="I314" s="8">
        <v>0</v>
      </c>
      <c r="J314" s="14">
        <f t="shared" si="27"/>
        <v>0.67873303167420818</v>
      </c>
      <c r="K314" s="14">
        <f t="shared" si="28"/>
        <v>0</v>
      </c>
    </row>
    <row r="315" spans="1:11" x14ac:dyDescent="0.3">
      <c r="A315" s="173"/>
      <c r="B315" s="4">
        <v>307</v>
      </c>
      <c r="C315" s="8" t="s">
        <v>690</v>
      </c>
      <c r="D315" s="8">
        <v>589</v>
      </c>
      <c r="E315" s="8">
        <v>462</v>
      </c>
      <c r="F315" s="8">
        <v>48</v>
      </c>
      <c r="G315" s="8">
        <v>1959</v>
      </c>
      <c r="H315" s="8">
        <v>2</v>
      </c>
      <c r="I315" s="8">
        <v>0</v>
      </c>
      <c r="J315" s="14">
        <f t="shared" si="27"/>
        <v>0.86587436332767398</v>
      </c>
      <c r="K315" s="14">
        <f t="shared" si="28"/>
        <v>1.0209290454313426E-3</v>
      </c>
    </row>
    <row r="316" spans="1:11" x14ac:dyDescent="0.3">
      <c r="A316" s="173"/>
      <c r="B316" s="4">
        <v>308</v>
      </c>
      <c r="C316" s="8" t="s">
        <v>691</v>
      </c>
      <c r="D316" s="8">
        <v>200</v>
      </c>
      <c r="E316" s="8">
        <v>50</v>
      </c>
      <c r="F316" s="8">
        <v>0</v>
      </c>
      <c r="G316" s="8">
        <v>714</v>
      </c>
      <c r="H316" s="8">
        <v>0</v>
      </c>
      <c r="I316" s="8">
        <v>0</v>
      </c>
      <c r="J316" s="14">
        <f t="shared" si="27"/>
        <v>0.25</v>
      </c>
      <c r="K316" s="14">
        <f t="shared" si="28"/>
        <v>0</v>
      </c>
    </row>
    <row r="317" spans="1:11" x14ac:dyDescent="0.3">
      <c r="A317" s="173"/>
      <c r="B317" s="4">
        <v>309</v>
      </c>
      <c r="C317" s="8" t="s">
        <v>693</v>
      </c>
      <c r="D317" s="8">
        <v>73</v>
      </c>
      <c r="E317" s="8">
        <v>20</v>
      </c>
      <c r="F317" s="8">
        <v>1</v>
      </c>
      <c r="G317" s="8">
        <v>93</v>
      </c>
      <c r="H317" s="8">
        <v>0</v>
      </c>
      <c r="I317" s="8">
        <v>0</v>
      </c>
      <c r="J317" s="14">
        <f t="shared" si="27"/>
        <v>0.28767123287671231</v>
      </c>
      <c r="K317" s="14">
        <f t="shared" si="28"/>
        <v>0</v>
      </c>
    </row>
    <row r="318" spans="1:11" x14ac:dyDescent="0.3">
      <c r="A318" s="173"/>
      <c r="B318" s="4">
        <v>310</v>
      </c>
      <c r="C318" s="8" t="s">
        <v>694</v>
      </c>
      <c r="D318" s="8">
        <v>317</v>
      </c>
      <c r="E318" s="8">
        <v>126</v>
      </c>
      <c r="F318" s="8">
        <v>70</v>
      </c>
      <c r="G318" s="8">
        <v>916</v>
      </c>
      <c r="H318" s="8">
        <v>58</v>
      </c>
      <c r="I318" s="8">
        <v>0</v>
      </c>
      <c r="J318" s="14">
        <f t="shared" si="27"/>
        <v>0.6182965299684543</v>
      </c>
      <c r="K318" s="14">
        <f t="shared" si="28"/>
        <v>6.3318777292576414E-2</v>
      </c>
    </row>
    <row r="319" spans="1:11" x14ac:dyDescent="0.3">
      <c r="A319" s="173"/>
      <c r="B319" s="4">
        <v>311</v>
      </c>
      <c r="C319" s="8" t="s">
        <v>695</v>
      </c>
      <c r="D319" s="8">
        <v>127</v>
      </c>
      <c r="E319" s="8">
        <v>89</v>
      </c>
      <c r="F319" s="8">
        <v>12</v>
      </c>
      <c r="G319" s="8">
        <v>329</v>
      </c>
      <c r="H319" s="8">
        <v>0</v>
      </c>
      <c r="I319" s="8">
        <v>0</v>
      </c>
      <c r="J319" s="14">
        <f t="shared" si="27"/>
        <v>0.79527559055118113</v>
      </c>
      <c r="K319" s="14">
        <f t="shared" si="28"/>
        <v>0</v>
      </c>
    </row>
    <row r="320" spans="1:11" x14ac:dyDescent="0.3">
      <c r="A320" s="173"/>
      <c r="B320" s="4">
        <v>312</v>
      </c>
      <c r="C320" s="8" t="s">
        <v>696</v>
      </c>
      <c r="D320" s="8">
        <v>352</v>
      </c>
      <c r="E320" s="8">
        <v>343</v>
      </c>
      <c r="F320" s="8">
        <v>0</v>
      </c>
      <c r="G320" s="8">
        <v>250</v>
      </c>
      <c r="H320" s="8">
        <v>10</v>
      </c>
      <c r="I320" s="8">
        <v>0</v>
      </c>
      <c r="J320" s="14">
        <f t="shared" si="27"/>
        <v>0.97443181818181823</v>
      </c>
      <c r="K320" s="14">
        <f t="shared" si="28"/>
        <v>0.04</v>
      </c>
    </row>
    <row r="321" spans="1:11" x14ac:dyDescent="0.3">
      <c r="A321" s="173"/>
      <c r="B321" s="4">
        <v>313</v>
      </c>
      <c r="C321" s="8" t="s">
        <v>699</v>
      </c>
      <c r="D321" s="8">
        <v>21</v>
      </c>
      <c r="E321" s="8">
        <v>0</v>
      </c>
      <c r="F321" s="8">
        <v>0</v>
      </c>
      <c r="G321" s="8">
        <v>101</v>
      </c>
      <c r="H321" s="8">
        <v>0</v>
      </c>
      <c r="I321" s="8">
        <v>0</v>
      </c>
      <c r="J321" s="14">
        <f t="shared" si="27"/>
        <v>0</v>
      </c>
      <c r="K321" s="14">
        <f t="shared" si="28"/>
        <v>0</v>
      </c>
    </row>
    <row r="322" spans="1:11" x14ac:dyDescent="0.3">
      <c r="A322" s="173"/>
      <c r="B322" s="4">
        <v>314</v>
      </c>
      <c r="C322" s="8" t="s">
        <v>701</v>
      </c>
      <c r="D322" s="8">
        <v>104</v>
      </c>
      <c r="E322" s="8">
        <v>94</v>
      </c>
      <c r="F322" s="8">
        <v>0</v>
      </c>
      <c r="G322" s="8">
        <v>40</v>
      </c>
      <c r="H322" s="8">
        <v>0</v>
      </c>
      <c r="I322" s="8">
        <v>0</v>
      </c>
      <c r="J322" s="14">
        <f t="shared" si="27"/>
        <v>0.90384615384615385</v>
      </c>
      <c r="K322" s="14">
        <f t="shared" si="28"/>
        <v>0</v>
      </c>
    </row>
    <row r="323" spans="1:11" x14ac:dyDescent="0.3">
      <c r="A323" s="173"/>
      <c r="B323" s="4">
        <v>315</v>
      </c>
      <c r="C323" s="8" t="s">
        <v>702</v>
      </c>
      <c r="D323" s="8">
        <v>60</v>
      </c>
      <c r="E323" s="8">
        <v>21</v>
      </c>
      <c r="F323" s="8">
        <v>27</v>
      </c>
      <c r="G323" s="8">
        <v>244</v>
      </c>
      <c r="H323" s="8">
        <v>0</v>
      </c>
      <c r="I323" s="8">
        <v>0</v>
      </c>
      <c r="J323" s="14">
        <f t="shared" si="27"/>
        <v>0.8</v>
      </c>
      <c r="K323" s="14">
        <f t="shared" si="28"/>
        <v>0</v>
      </c>
    </row>
    <row r="324" spans="1:11" x14ac:dyDescent="0.3">
      <c r="A324" s="173"/>
      <c r="B324" s="4">
        <v>316</v>
      </c>
      <c r="C324" s="8" t="s">
        <v>703</v>
      </c>
      <c r="D324" s="8">
        <v>88</v>
      </c>
      <c r="E324" s="8">
        <v>75</v>
      </c>
      <c r="F324" s="8">
        <v>0</v>
      </c>
      <c r="G324" s="8">
        <v>177</v>
      </c>
      <c r="H324" s="8">
        <v>2</v>
      </c>
      <c r="I324" s="8">
        <v>0</v>
      </c>
      <c r="J324" s="14">
        <f t="shared" si="27"/>
        <v>0.85227272727272729</v>
      </c>
      <c r="K324" s="14">
        <f t="shared" si="28"/>
        <v>1.1299435028248588E-2</v>
      </c>
    </row>
    <row r="325" spans="1:11" x14ac:dyDescent="0.3">
      <c r="A325" s="173"/>
      <c r="B325" s="4">
        <v>317</v>
      </c>
      <c r="C325" s="8" t="s">
        <v>704</v>
      </c>
      <c r="D325" s="8">
        <v>299</v>
      </c>
      <c r="E325" s="8">
        <v>126</v>
      </c>
      <c r="F325" s="8">
        <v>0</v>
      </c>
      <c r="G325" s="8">
        <v>840</v>
      </c>
      <c r="H325" s="8">
        <v>0</v>
      </c>
      <c r="I325" s="8">
        <v>1</v>
      </c>
      <c r="J325" s="14">
        <f t="shared" si="27"/>
        <v>0.42140468227424749</v>
      </c>
      <c r="K325" s="14">
        <f t="shared" si="28"/>
        <v>1.1904761904761906E-3</v>
      </c>
    </row>
    <row r="326" spans="1:11" x14ac:dyDescent="0.3">
      <c r="A326" s="173"/>
      <c r="B326" s="4">
        <v>318</v>
      </c>
      <c r="C326" s="8" t="s">
        <v>705</v>
      </c>
      <c r="D326" s="8">
        <v>375</v>
      </c>
      <c r="E326" s="8">
        <v>337</v>
      </c>
      <c r="F326" s="8">
        <v>0</v>
      </c>
      <c r="G326" s="8">
        <v>243</v>
      </c>
      <c r="H326" s="8">
        <v>1</v>
      </c>
      <c r="I326" s="8">
        <v>0</v>
      </c>
      <c r="J326" s="14">
        <f t="shared" si="27"/>
        <v>0.89866666666666661</v>
      </c>
      <c r="K326" s="14">
        <f t="shared" si="28"/>
        <v>4.11522633744856E-3</v>
      </c>
    </row>
    <row r="327" spans="1:11" x14ac:dyDescent="0.3">
      <c r="A327" s="173"/>
      <c r="B327" s="4">
        <v>319</v>
      </c>
      <c r="C327" s="8" t="s">
        <v>706</v>
      </c>
      <c r="D327" s="8">
        <v>961</v>
      </c>
      <c r="E327" s="8">
        <v>829</v>
      </c>
      <c r="F327" s="8">
        <v>0</v>
      </c>
      <c r="G327" s="8">
        <v>214</v>
      </c>
      <c r="H327" s="8">
        <v>0</v>
      </c>
      <c r="I327" s="8">
        <v>0</v>
      </c>
      <c r="J327" s="14">
        <f t="shared" si="27"/>
        <v>0.8626430801248699</v>
      </c>
      <c r="K327" s="14">
        <f t="shared" si="28"/>
        <v>0</v>
      </c>
    </row>
    <row r="328" spans="1:11" x14ac:dyDescent="0.3">
      <c r="A328" s="173"/>
      <c r="B328" s="4">
        <v>320</v>
      </c>
      <c r="C328" s="8" t="s">
        <v>708</v>
      </c>
      <c r="D328" s="8">
        <v>107</v>
      </c>
      <c r="E328" s="8">
        <v>95</v>
      </c>
      <c r="F328" s="8">
        <v>0</v>
      </c>
      <c r="G328" s="8">
        <v>118</v>
      </c>
      <c r="H328" s="8">
        <v>0</v>
      </c>
      <c r="I328" s="8">
        <v>0</v>
      </c>
      <c r="J328" s="14">
        <f t="shared" si="27"/>
        <v>0.88785046728971961</v>
      </c>
      <c r="K328" s="14">
        <f t="shared" si="28"/>
        <v>0</v>
      </c>
    </row>
    <row r="329" spans="1:11" x14ac:dyDescent="0.3">
      <c r="A329" s="173"/>
      <c r="B329" s="4">
        <v>321</v>
      </c>
      <c r="C329" s="8" t="s">
        <v>709</v>
      </c>
      <c r="D329" s="8">
        <v>288</v>
      </c>
      <c r="E329" s="8">
        <v>188</v>
      </c>
      <c r="F329" s="8">
        <v>72</v>
      </c>
      <c r="G329" s="8">
        <v>253</v>
      </c>
      <c r="H329" s="8">
        <v>0</v>
      </c>
      <c r="I329" s="8">
        <v>0</v>
      </c>
      <c r="J329" s="14">
        <f t="shared" si="27"/>
        <v>0.90277777777777779</v>
      </c>
      <c r="K329" s="14">
        <f t="shared" si="28"/>
        <v>0</v>
      </c>
    </row>
    <row r="330" spans="1:11" x14ac:dyDescent="0.3">
      <c r="A330" s="173"/>
      <c r="B330" s="4">
        <v>322</v>
      </c>
      <c r="C330" s="8" t="s">
        <v>710</v>
      </c>
      <c r="D330" s="8">
        <v>484</v>
      </c>
      <c r="E330" s="8">
        <v>264</v>
      </c>
      <c r="F330" s="8">
        <v>0</v>
      </c>
      <c r="G330" s="8">
        <v>304</v>
      </c>
      <c r="H330" s="8">
        <v>0</v>
      </c>
      <c r="I330" s="8">
        <v>0</v>
      </c>
      <c r="J330" s="14">
        <f t="shared" si="27"/>
        <v>0.54545454545454541</v>
      </c>
      <c r="K330" s="14">
        <f t="shared" si="28"/>
        <v>0</v>
      </c>
    </row>
    <row r="331" spans="1:11" x14ac:dyDescent="0.3">
      <c r="A331" s="173"/>
      <c r="B331" s="4">
        <v>323</v>
      </c>
      <c r="C331" s="8" t="s">
        <v>711</v>
      </c>
      <c r="D331" s="8">
        <v>148</v>
      </c>
      <c r="E331" s="8">
        <v>68</v>
      </c>
      <c r="F331" s="8">
        <v>10</v>
      </c>
      <c r="G331" s="8">
        <v>201</v>
      </c>
      <c r="H331" s="8">
        <v>0</v>
      </c>
      <c r="I331" s="8">
        <v>0</v>
      </c>
      <c r="J331" s="14">
        <f t="shared" si="27"/>
        <v>0.52702702702702697</v>
      </c>
      <c r="K331" s="14">
        <f t="shared" si="28"/>
        <v>0</v>
      </c>
    </row>
    <row r="332" spans="1:11" x14ac:dyDescent="0.3">
      <c r="A332" s="173"/>
      <c r="B332" s="4">
        <v>324</v>
      </c>
      <c r="C332" s="8" t="s">
        <v>712</v>
      </c>
      <c r="D332" s="8">
        <v>423</v>
      </c>
      <c r="E332" s="8">
        <v>111</v>
      </c>
      <c r="F332" s="8">
        <v>0</v>
      </c>
      <c r="G332" s="8">
        <v>176</v>
      </c>
      <c r="H332" s="8">
        <v>0</v>
      </c>
      <c r="I332" s="8">
        <v>0</v>
      </c>
      <c r="J332" s="14">
        <f t="shared" si="27"/>
        <v>0.26241134751773049</v>
      </c>
      <c r="K332" s="14">
        <f t="shared" si="28"/>
        <v>0</v>
      </c>
    </row>
    <row r="333" spans="1:11" x14ac:dyDescent="0.3">
      <c r="A333" s="173"/>
      <c r="B333" s="4">
        <v>325</v>
      </c>
      <c r="C333" s="8" t="s">
        <v>713</v>
      </c>
      <c r="D333" s="8">
        <v>12</v>
      </c>
      <c r="E333" s="8">
        <v>12</v>
      </c>
      <c r="F333" s="8">
        <v>0</v>
      </c>
      <c r="G333" s="8">
        <v>31</v>
      </c>
      <c r="H333" s="8">
        <v>0</v>
      </c>
      <c r="I333" s="8">
        <v>0</v>
      </c>
      <c r="J333" s="14">
        <f t="shared" si="27"/>
        <v>1</v>
      </c>
      <c r="K333" s="14">
        <f t="shared" si="28"/>
        <v>0</v>
      </c>
    </row>
    <row r="334" spans="1:11" x14ac:dyDescent="0.3">
      <c r="A334" s="173"/>
      <c r="B334" s="4">
        <v>326</v>
      </c>
      <c r="C334" s="8" t="s">
        <v>714</v>
      </c>
      <c r="D334" s="8">
        <v>85</v>
      </c>
      <c r="E334" s="8">
        <v>85</v>
      </c>
      <c r="F334" s="8">
        <v>0</v>
      </c>
      <c r="G334" s="8">
        <v>220</v>
      </c>
      <c r="H334" s="8">
        <v>0</v>
      </c>
      <c r="I334" s="8">
        <v>0</v>
      </c>
      <c r="J334" s="14">
        <f t="shared" si="27"/>
        <v>1</v>
      </c>
      <c r="K334" s="14">
        <f t="shared" si="28"/>
        <v>0</v>
      </c>
    </row>
    <row r="335" spans="1:11" x14ac:dyDescent="0.3">
      <c r="A335" s="173"/>
      <c r="B335" s="4">
        <v>327</v>
      </c>
      <c r="C335" s="8" t="s">
        <v>715</v>
      </c>
      <c r="D335" s="8">
        <v>474</v>
      </c>
      <c r="E335" s="8">
        <v>329</v>
      </c>
      <c r="F335" s="8">
        <v>0</v>
      </c>
      <c r="G335" s="8">
        <v>279</v>
      </c>
      <c r="H335" s="8">
        <v>0</v>
      </c>
      <c r="I335" s="8">
        <v>0</v>
      </c>
      <c r="J335" s="14">
        <f t="shared" si="27"/>
        <v>0.69409282700421937</v>
      </c>
      <c r="K335" s="14">
        <f t="shared" si="28"/>
        <v>0</v>
      </c>
    </row>
    <row r="336" spans="1:11" x14ac:dyDescent="0.3">
      <c r="A336" s="173"/>
      <c r="B336" s="4">
        <v>328</v>
      </c>
      <c r="C336" s="8" t="s">
        <v>716</v>
      </c>
      <c r="D336" s="8">
        <v>34</v>
      </c>
      <c r="E336" s="8">
        <v>0</v>
      </c>
      <c r="F336" s="8">
        <v>0</v>
      </c>
      <c r="G336" s="8">
        <v>94</v>
      </c>
      <c r="H336" s="8">
        <v>0</v>
      </c>
      <c r="I336" s="8">
        <v>0</v>
      </c>
      <c r="J336" s="14">
        <f t="shared" si="27"/>
        <v>0</v>
      </c>
      <c r="K336" s="14">
        <f t="shared" si="28"/>
        <v>0</v>
      </c>
    </row>
    <row r="337" spans="1:11" x14ac:dyDescent="0.3">
      <c r="A337" s="173"/>
      <c r="B337" s="4">
        <v>329</v>
      </c>
      <c r="C337" s="8" t="s">
        <v>718</v>
      </c>
      <c r="D337" s="8">
        <v>128</v>
      </c>
      <c r="E337" s="8">
        <v>49</v>
      </c>
      <c r="F337" s="8">
        <v>30</v>
      </c>
      <c r="G337" s="8">
        <v>173</v>
      </c>
      <c r="H337" s="8">
        <v>0</v>
      </c>
      <c r="I337" s="8">
        <v>0</v>
      </c>
      <c r="J337" s="14">
        <f t="shared" si="27"/>
        <v>0.6171875</v>
      </c>
      <c r="K337" s="14">
        <f t="shared" si="28"/>
        <v>0</v>
      </c>
    </row>
    <row r="338" spans="1:11" x14ac:dyDescent="0.3">
      <c r="A338" s="173"/>
      <c r="B338" s="4">
        <v>330</v>
      </c>
      <c r="C338" s="8" t="s">
        <v>719</v>
      </c>
      <c r="D338" s="8">
        <v>142</v>
      </c>
      <c r="E338" s="8">
        <v>0</v>
      </c>
      <c r="F338" s="8">
        <v>2</v>
      </c>
      <c r="G338" s="8">
        <v>194</v>
      </c>
      <c r="H338" s="8">
        <v>5</v>
      </c>
      <c r="I338" s="8">
        <v>0</v>
      </c>
      <c r="J338" s="14">
        <f t="shared" si="27"/>
        <v>1.4084507042253521E-2</v>
      </c>
      <c r="K338" s="14">
        <f t="shared" si="28"/>
        <v>2.5773195876288658E-2</v>
      </c>
    </row>
    <row r="339" spans="1:11" x14ac:dyDescent="0.3">
      <c r="A339" s="173"/>
      <c r="B339" s="4">
        <v>331</v>
      </c>
      <c r="C339" s="8" t="s">
        <v>720</v>
      </c>
      <c r="D339" s="8">
        <v>144</v>
      </c>
      <c r="E339" s="8">
        <v>57</v>
      </c>
      <c r="F339" s="8">
        <v>0</v>
      </c>
      <c r="G339" s="8">
        <v>407</v>
      </c>
      <c r="H339" s="8">
        <v>0</v>
      </c>
      <c r="I339" s="8">
        <v>0</v>
      </c>
      <c r="J339" s="14">
        <f t="shared" si="27"/>
        <v>0.39583333333333331</v>
      </c>
      <c r="K339" s="14">
        <f t="shared" si="28"/>
        <v>0</v>
      </c>
    </row>
    <row r="340" spans="1:11" x14ac:dyDescent="0.3">
      <c r="A340" s="173"/>
      <c r="B340" s="4">
        <v>332</v>
      </c>
      <c r="C340" s="8" t="s">
        <v>721</v>
      </c>
      <c r="D340" s="8">
        <v>162</v>
      </c>
      <c r="E340" s="8">
        <v>142</v>
      </c>
      <c r="F340" s="8">
        <v>18</v>
      </c>
      <c r="G340" s="8">
        <v>338</v>
      </c>
      <c r="H340" s="8">
        <v>0</v>
      </c>
      <c r="I340" s="8">
        <v>0</v>
      </c>
      <c r="J340" s="14">
        <f t="shared" si="27"/>
        <v>0.98765432098765427</v>
      </c>
      <c r="K340" s="14">
        <f t="shared" si="28"/>
        <v>0</v>
      </c>
    </row>
    <row r="341" spans="1:11" x14ac:dyDescent="0.3">
      <c r="A341" s="173"/>
      <c r="B341" s="4">
        <v>333</v>
      </c>
      <c r="C341" s="8" t="s">
        <v>722</v>
      </c>
      <c r="D341" s="8">
        <v>36</v>
      </c>
      <c r="E341" s="8">
        <v>35</v>
      </c>
      <c r="F341" s="8">
        <v>0</v>
      </c>
      <c r="G341" s="8">
        <v>87</v>
      </c>
      <c r="H341" s="8">
        <v>0</v>
      </c>
      <c r="I341" s="8">
        <v>0</v>
      </c>
      <c r="J341" s="14">
        <f t="shared" si="27"/>
        <v>0.97222222222222221</v>
      </c>
      <c r="K341" s="14">
        <f t="shared" si="28"/>
        <v>0</v>
      </c>
    </row>
    <row r="342" spans="1:11" x14ac:dyDescent="0.3">
      <c r="A342" s="173"/>
      <c r="B342" s="4">
        <v>334</v>
      </c>
      <c r="C342" s="8" t="s">
        <v>723</v>
      </c>
      <c r="D342" s="8">
        <v>314</v>
      </c>
      <c r="E342" s="8">
        <v>220</v>
      </c>
      <c r="F342" s="8">
        <v>0</v>
      </c>
      <c r="G342" s="8">
        <v>171</v>
      </c>
      <c r="H342" s="8">
        <v>0</v>
      </c>
      <c r="I342" s="8">
        <v>0</v>
      </c>
      <c r="J342" s="14">
        <f t="shared" si="27"/>
        <v>0.70063694267515919</v>
      </c>
      <c r="K342" s="14">
        <f t="shared" si="28"/>
        <v>0</v>
      </c>
    </row>
    <row r="343" spans="1:11" x14ac:dyDescent="0.3">
      <c r="A343" s="173"/>
      <c r="B343" s="4">
        <v>335</v>
      </c>
      <c r="C343" s="8" t="s">
        <v>727</v>
      </c>
      <c r="D343" s="8">
        <v>63</v>
      </c>
      <c r="E343" s="8">
        <v>24</v>
      </c>
      <c r="F343" s="8">
        <v>0</v>
      </c>
      <c r="G343" s="8">
        <v>224</v>
      </c>
      <c r="H343" s="8">
        <v>0</v>
      </c>
      <c r="I343" s="8">
        <v>0</v>
      </c>
      <c r="J343" s="14">
        <f t="shared" si="27"/>
        <v>0.38095238095238093</v>
      </c>
      <c r="K343" s="14">
        <f t="shared" si="28"/>
        <v>0</v>
      </c>
    </row>
    <row r="344" spans="1:11" x14ac:dyDescent="0.3">
      <c r="A344" s="173"/>
      <c r="B344" s="4">
        <v>336</v>
      </c>
      <c r="C344" s="8" t="s">
        <v>732</v>
      </c>
      <c r="D344" s="8">
        <v>28</v>
      </c>
      <c r="E344" s="8">
        <v>0</v>
      </c>
      <c r="F344" s="8">
        <v>0</v>
      </c>
      <c r="G344" s="8">
        <v>23</v>
      </c>
      <c r="H344" s="8">
        <v>0</v>
      </c>
      <c r="I344" s="8">
        <v>0</v>
      </c>
      <c r="J344" s="14">
        <f t="shared" si="27"/>
        <v>0</v>
      </c>
      <c r="K344" s="14">
        <f t="shared" si="28"/>
        <v>0</v>
      </c>
    </row>
    <row r="345" spans="1:11" x14ac:dyDescent="0.3">
      <c r="A345" s="173"/>
      <c r="B345" s="4">
        <v>337</v>
      </c>
      <c r="C345" s="8" t="s">
        <v>735</v>
      </c>
      <c r="D345" s="8">
        <v>399</v>
      </c>
      <c r="E345" s="8">
        <v>47</v>
      </c>
      <c r="F345" s="8">
        <v>0</v>
      </c>
      <c r="G345" s="8">
        <v>410</v>
      </c>
      <c r="H345" s="8">
        <v>0</v>
      </c>
      <c r="I345" s="8">
        <v>0</v>
      </c>
      <c r="J345" s="14">
        <f t="shared" si="27"/>
        <v>0.11779448621553884</v>
      </c>
      <c r="K345" s="14">
        <f t="shared" si="28"/>
        <v>0</v>
      </c>
    </row>
    <row r="346" spans="1:11" x14ac:dyDescent="0.3">
      <c r="A346" s="173"/>
      <c r="B346" s="4">
        <v>338</v>
      </c>
      <c r="C346" s="8" t="s">
        <v>737</v>
      </c>
      <c r="D346" s="8">
        <v>307</v>
      </c>
      <c r="E346" s="8">
        <v>129</v>
      </c>
      <c r="F346" s="8">
        <v>3</v>
      </c>
      <c r="G346" s="8">
        <v>290</v>
      </c>
      <c r="H346" s="8">
        <v>1</v>
      </c>
      <c r="I346" s="8">
        <v>0</v>
      </c>
      <c r="J346" s="14">
        <f t="shared" si="27"/>
        <v>0.42996742671009774</v>
      </c>
      <c r="K346" s="14">
        <f t="shared" si="28"/>
        <v>3.4482758620689655E-3</v>
      </c>
    </row>
    <row r="347" spans="1:11" x14ac:dyDescent="0.3">
      <c r="A347" s="173"/>
      <c r="B347" s="4">
        <v>339</v>
      </c>
      <c r="C347" s="8" t="s">
        <v>738</v>
      </c>
      <c r="D347" s="8">
        <v>307</v>
      </c>
      <c r="E347" s="8">
        <v>123</v>
      </c>
      <c r="F347" s="8">
        <v>0</v>
      </c>
      <c r="G347" s="8">
        <v>489</v>
      </c>
      <c r="H347" s="8">
        <v>0</v>
      </c>
      <c r="I347" s="8">
        <v>0</v>
      </c>
      <c r="J347" s="14">
        <f t="shared" si="27"/>
        <v>0.40065146579804561</v>
      </c>
      <c r="K347" s="14">
        <f t="shared" si="28"/>
        <v>0</v>
      </c>
    </row>
    <row r="348" spans="1:11" x14ac:dyDescent="0.3">
      <c r="A348" s="173"/>
      <c r="B348" s="4">
        <v>340</v>
      </c>
      <c r="C348" s="8" t="s">
        <v>739</v>
      </c>
      <c r="D348" s="8">
        <v>64</v>
      </c>
      <c r="E348" s="8">
        <v>61</v>
      </c>
      <c r="F348" s="8">
        <v>0</v>
      </c>
      <c r="G348" s="8">
        <v>77</v>
      </c>
      <c r="H348" s="8">
        <v>11</v>
      </c>
      <c r="I348" s="8">
        <v>0</v>
      </c>
      <c r="J348" s="14">
        <f t="shared" si="27"/>
        <v>0.953125</v>
      </c>
      <c r="K348" s="14">
        <f t="shared" si="28"/>
        <v>0.14285714285714285</v>
      </c>
    </row>
    <row r="349" spans="1:11" x14ac:dyDescent="0.3">
      <c r="A349" s="173"/>
      <c r="B349" s="4">
        <v>341</v>
      </c>
      <c r="C349" s="8" t="s">
        <v>741</v>
      </c>
      <c r="D349" s="8">
        <v>157</v>
      </c>
      <c r="E349" s="8">
        <v>0</v>
      </c>
      <c r="F349" s="8">
        <v>94</v>
      </c>
      <c r="G349" s="8">
        <v>192</v>
      </c>
      <c r="H349" s="8">
        <v>0</v>
      </c>
      <c r="I349" s="8">
        <v>0</v>
      </c>
      <c r="J349" s="14">
        <f t="shared" si="27"/>
        <v>0.59872611464968151</v>
      </c>
      <c r="K349" s="14">
        <f t="shared" si="28"/>
        <v>0</v>
      </c>
    </row>
    <row r="350" spans="1:11" x14ac:dyDescent="0.3">
      <c r="A350" s="173"/>
      <c r="B350" s="4">
        <v>342</v>
      </c>
      <c r="C350" s="8" t="s">
        <v>742</v>
      </c>
      <c r="D350" s="8">
        <v>266</v>
      </c>
      <c r="E350" s="8">
        <v>199</v>
      </c>
      <c r="F350" s="8">
        <v>0</v>
      </c>
      <c r="G350" s="8">
        <v>993</v>
      </c>
      <c r="H350" s="8">
        <v>0</v>
      </c>
      <c r="I350" s="8">
        <v>0</v>
      </c>
      <c r="J350" s="14">
        <f t="shared" si="27"/>
        <v>0.74812030075187974</v>
      </c>
      <c r="K350" s="14">
        <f t="shared" si="28"/>
        <v>0</v>
      </c>
    </row>
    <row r="351" spans="1:11" x14ac:dyDescent="0.3">
      <c r="C351" s="9"/>
      <c r="D351" s="9">
        <v>120452</v>
      </c>
      <c r="E351" s="9">
        <v>72786</v>
      </c>
      <c r="F351" s="9">
        <v>13187</v>
      </c>
      <c r="G351" s="9">
        <v>216237</v>
      </c>
      <c r="H351" s="9">
        <v>16669</v>
      </c>
      <c r="I351" s="9">
        <v>429</v>
      </c>
    </row>
  </sheetData>
  <mergeCells count="7">
    <mergeCell ref="A106:A350"/>
    <mergeCell ref="A4:A31"/>
    <mergeCell ref="S6:U6"/>
    <mergeCell ref="A33:A58"/>
    <mergeCell ref="A60:A68"/>
    <mergeCell ref="A70:A93"/>
    <mergeCell ref="A95:A104"/>
  </mergeCells>
  <phoneticPr fontId="3" type="noConversion"/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BD1996-3CC3-45F2-8892-8D07CD52D5D2}">
  <sheetPr codeName="Sheet7">
    <tabColor rgb="FF92D050"/>
  </sheetPr>
  <dimension ref="A1:AX351"/>
  <sheetViews>
    <sheetView topLeftCell="M1" zoomScale="85" zoomScaleNormal="85" workbookViewId="0">
      <selection activeCell="P20" sqref="P20"/>
    </sheetView>
  </sheetViews>
  <sheetFormatPr defaultRowHeight="13.5" x14ac:dyDescent="0.3"/>
  <cols>
    <col min="3" max="3" width="18.46484375" customWidth="1"/>
    <col min="11" max="11" width="11.86328125" customWidth="1"/>
    <col min="12" max="12" width="15" customWidth="1"/>
    <col min="14" max="14" width="18.46484375" customWidth="1"/>
    <col min="15" max="15" width="20.265625" customWidth="1"/>
  </cols>
  <sheetData>
    <row r="1" spans="1:23" x14ac:dyDescent="0.3">
      <c r="A1" t="s">
        <v>938</v>
      </c>
    </row>
    <row r="2" spans="1:23" x14ac:dyDescent="0.3">
      <c r="A2" s="4"/>
      <c r="B2" s="4"/>
      <c r="C2" s="8"/>
      <c r="D2" s="8"/>
      <c r="E2" s="8" t="s">
        <v>743</v>
      </c>
      <c r="F2" s="8"/>
      <c r="G2" s="8"/>
      <c r="H2" s="8" t="s">
        <v>755</v>
      </c>
      <c r="I2" s="8"/>
    </row>
    <row r="3" spans="1:23" x14ac:dyDescent="0.3">
      <c r="A3" s="4"/>
      <c r="B3" s="4"/>
      <c r="C3" s="8"/>
      <c r="D3" s="8" t="s">
        <v>409</v>
      </c>
      <c r="E3" s="8" t="s">
        <v>410</v>
      </c>
      <c r="F3" s="8" t="s">
        <v>411</v>
      </c>
      <c r="G3" s="8" t="s">
        <v>409</v>
      </c>
      <c r="H3" s="8" t="s">
        <v>410</v>
      </c>
      <c r="I3" s="8" t="s">
        <v>411</v>
      </c>
    </row>
    <row r="4" spans="1:23" x14ac:dyDescent="0.3">
      <c r="A4" s="173" t="s">
        <v>757</v>
      </c>
      <c r="B4" s="4">
        <v>1</v>
      </c>
      <c r="C4" s="8" t="s">
        <v>433</v>
      </c>
      <c r="D4" s="8">
        <v>6348</v>
      </c>
      <c r="E4" s="8">
        <v>4600</v>
      </c>
      <c r="F4" s="8">
        <v>216</v>
      </c>
      <c r="G4" s="8">
        <v>8064</v>
      </c>
      <c r="H4" s="8">
        <v>1169</v>
      </c>
      <c r="I4" s="8">
        <v>2</v>
      </c>
      <c r="O4" s="4" t="s">
        <v>763</v>
      </c>
      <c r="P4" s="4"/>
      <c r="Q4" s="4"/>
      <c r="R4" s="4"/>
      <c r="S4" s="4"/>
      <c r="T4" s="4"/>
      <c r="U4" s="4"/>
    </row>
    <row r="5" spans="1:23" x14ac:dyDescent="0.3">
      <c r="A5" s="173"/>
      <c r="B5" s="4">
        <v>2</v>
      </c>
      <c r="C5" s="8" t="s">
        <v>649</v>
      </c>
      <c r="D5" s="8">
        <v>765</v>
      </c>
      <c r="E5" s="8">
        <v>513</v>
      </c>
      <c r="F5" s="8">
        <v>0</v>
      </c>
      <c r="G5" s="8">
        <v>3194</v>
      </c>
      <c r="H5" s="8">
        <v>556</v>
      </c>
      <c r="I5" s="8">
        <v>1</v>
      </c>
      <c r="O5" s="4" t="s">
        <v>764</v>
      </c>
      <c r="P5" s="4"/>
      <c r="Q5" s="4"/>
      <c r="R5" s="4"/>
      <c r="S5" s="4"/>
      <c r="T5" s="4"/>
      <c r="U5" s="4"/>
    </row>
    <row r="6" spans="1:23" x14ac:dyDescent="0.3">
      <c r="A6" s="173"/>
      <c r="B6" s="4">
        <v>3</v>
      </c>
      <c r="C6" s="8" t="s">
        <v>633</v>
      </c>
      <c r="D6" s="8">
        <v>252</v>
      </c>
      <c r="E6" s="8">
        <v>121</v>
      </c>
      <c r="F6" s="8">
        <v>0</v>
      </c>
      <c r="G6" s="8">
        <v>1343</v>
      </c>
      <c r="H6" s="8">
        <v>106</v>
      </c>
      <c r="I6" s="8">
        <v>0</v>
      </c>
      <c r="O6" s="4"/>
      <c r="P6" s="83" t="s">
        <v>743</v>
      </c>
      <c r="Q6" s="83"/>
      <c r="R6" s="83"/>
      <c r="S6" s="173" t="s">
        <v>755</v>
      </c>
      <c r="T6" s="173"/>
      <c r="U6" s="173"/>
      <c r="V6" s="18" t="s">
        <v>768</v>
      </c>
    </row>
    <row r="7" spans="1:23" x14ac:dyDescent="0.3">
      <c r="A7" s="173"/>
      <c r="B7" s="4">
        <v>4</v>
      </c>
      <c r="C7" s="8" t="s">
        <v>648</v>
      </c>
      <c r="D7" s="8">
        <v>105</v>
      </c>
      <c r="E7" s="8">
        <v>81</v>
      </c>
      <c r="F7" s="8">
        <v>0</v>
      </c>
      <c r="G7" s="8">
        <v>782</v>
      </c>
      <c r="H7" s="8">
        <v>96</v>
      </c>
      <c r="I7" s="8">
        <v>0</v>
      </c>
      <c r="O7" s="4"/>
      <c r="P7" s="4" t="s">
        <v>409</v>
      </c>
      <c r="Q7" s="4" t="s">
        <v>765</v>
      </c>
      <c r="R7" s="4" t="s">
        <v>766</v>
      </c>
      <c r="S7" s="4" t="s">
        <v>409</v>
      </c>
      <c r="T7" s="4" t="s">
        <v>765</v>
      </c>
      <c r="U7" s="4" t="s">
        <v>766</v>
      </c>
      <c r="V7" s="18" t="s">
        <v>743</v>
      </c>
      <c r="W7" s="18" t="s">
        <v>755</v>
      </c>
    </row>
    <row r="8" spans="1:23" x14ac:dyDescent="0.3">
      <c r="A8" s="173"/>
      <c r="B8" s="4">
        <v>5</v>
      </c>
      <c r="C8" s="8" t="s">
        <v>552</v>
      </c>
      <c r="D8" s="8">
        <v>293</v>
      </c>
      <c r="E8" s="8">
        <v>250</v>
      </c>
      <c r="F8" s="8">
        <v>0</v>
      </c>
      <c r="G8" s="8">
        <v>602</v>
      </c>
      <c r="H8" s="8">
        <v>0</v>
      </c>
      <c r="I8" s="8">
        <v>0</v>
      </c>
      <c r="O8" s="4" t="s">
        <v>757</v>
      </c>
      <c r="P8" s="4">
        <f>SUM(D4:D31)</f>
        <v>19692</v>
      </c>
      <c r="Q8" s="4">
        <f>SUM(E4:F31)</f>
        <v>15083</v>
      </c>
      <c r="R8" s="15">
        <f>Q8/P8</f>
        <v>0.76594556164940075</v>
      </c>
      <c r="S8" s="4">
        <f>SUM(G4:G31)</f>
        <v>30188</v>
      </c>
      <c r="T8" s="4">
        <f>SUM(H4:I31)</f>
        <v>3048</v>
      </c>
      <c r="U8" s="15">
        <f t="shared" ref="U8:U13" si="0">T8/S8</f>
        <v>0.10096727176361468</v>
      </c>
      <c r="V8" s="13">
        <f>P8/P$14</f>
        <v>0.16348420947763426</v>
      </c>
      <c r="W8" s="14">
        <f>S8/S$14</f>
        <v>0.13960608036552485</v>
      </c>
    </row>
    <row r="9" spans="1:23" x14ac:dyDescent="0.3">
      <c r="A9" s="173"/>
      <c r="B9" s="4">
        <v>6</v>
      </c>
      <c r="C9" s="8" t="s">
        <v>430</v>
      </c>
      <c r="D9" s="8">
        <v>396</v>
      </c>
      <c r="E9" s="8">
        <v>262</v>
      </c>
      <c r="F9" s="8">
        <v>0</v>
      </c>
      <c r="G9" s="8">
        <v>1279</v>
      </c>
      <c r="H9" s="8">
        <v>139</v>
      </c>
      <c r="I9" s="8">
        <v>0</v>
      </c>
      <c r="O9" s="4" t="s">
        <v>758</v>
      </c>
      <c r="P9" s="4">
        <f>SUM(D33:D58)</f>
        <v>15600</v>
      </c>
      <c r="Q9" s="4">
        <f>SUM(E33:F58)</f>
        <v>11675</v>
      </c>
      <c r="R9" s="15">
        <f t="shared" ref="R9:R13" si="1">Q9/P9</f>
        <v>0.7483974358974359</v>
      </c>
      <c r="S9" s="4">
        <f>SUM(G33:G58)</f>
        <v>59076</v>
      </c>
      <c r="T9" s="4">
        <f>SUM(H33:I58)</f>
        <v>3725</v>
      </c>
      <c r="U9" s="15">
        <f t="shared" si="0"/>
        <v>6.3054370641207932E-2</v>
      </c>
      <c r="V9" s="13">
        <f t="shared" ref="V9:V14" si="2">P9/P$14</f>
        <v>0.12951217082323249</v>
      </c>
      <c r="W9" s="14">
        <f t="shared" ref="W9:W13" si="3">S9/S$14</f>
        <v>0.273200238627062</v>
      </c>
    </row>
    <row r="10" spans="1:23" x14ac:dyDescent="0.3">
      <c r="A10" s="173"/>
      <c r="B10" s="4">
        <v>7</v>
      </c>
      <c r="C10" s="8" t="s">
        <v>439</v>
      </c>
      <c r="D10" s="8">
        <v>271</v>
      </c>
      <c r="E10" s="8">
        <v>195</v>
      </c>
      <c r="F10" s="8">
        <v>0</v>
      </c>
      <c r="G10" s="8">
        <v>842</v>
      </c>
      <c r="H10" s="8">
        <v>0</v>
      </c>
      <c r="I10" s="8">
        <v>0</v>
      </c>
      <c r="O10" s="4" t="s">
        <v>759</v>
      </c>
      <c r="P10" s="4">
        <f>SUM(D60:D68)</f>
        <v>9996</v>
      </c>
      <c r="Q10" s="4">
        <f>SUM(E60:F68)</f>
        <v>8139</v>
      </c>
      <c r="R10" s="15">
        <f t="shared" si="1"/>
        <v>0.81422569027611047</v>
      </c>
      <c r="S10" s="4">
        <f>SUM(G60:G68)</f>
        <v>15958</v>
      </c>
      <c r="T10" s="4">
        <f>SUM(H60:I68)</f>
        <v>5266</v>
      </c>
      <c r="U10" s="15">
        <f t="shared" si="0"/>
        <v>0.32999122697079836</v>
      </c>
      <c r="V10" s="13">
        <f t="shared" si="2"/>
        <v>8.2987414073655896E-2</v>
      </c>
      <c r="W10" s="14">
        <f t="shared" si="3"/>
        <v>7.3798656104181987E-2</v>
      </c>
    </row>
    <row r="11" spans="1:23" x14ac:dyDescent="0.3">
      <c r="A11" s="173"/>
      <c r="B11" s="4">
        <v>8</v>
      </c>
      <c r="C11" s="8" t="s">
        <v>508</v>
      </c>
      <c r="D11" s="8">
        <v>264</v>
      </c>
      <c r="E11" s="8">
        <v>213</v>
      </c>
      <c r="F11" s="8">
        <v>0</v>
      </c>
      <c r="G11" s="8">
        <v>332</v>
      </c>
      <c r="H11" s="8">
        <v>0</v>
      </c>
      <c r="I11" s="8">
        <v>0</v>
      </c>
      <c r="O11" s="4" t="s">
        <v>760</v>
      </c>
      <c r="P11" s="4">
        <f>SUM(D70:D93)</f>
        <v>24128</v>
      </c>
      <c r="Q11" s="4">
        <f>SUM(E70:F93)</f>
        <v>16757</v>
      </c>
      <c r="R11" s="15">
        <f t="shared" si="1"/>
        <v>0.69450431034482762</v>
      </c>
      <c r="S11" s="4">
        <f>SUM(G70:G93)</f>
        <v>43019</v>
      </c>
      <c r="T11" s="4">
        <f>SUM(H70:I93)</f>
        <v>3166</v>
      </c>
      <c r="U11" s="15">
        <f t="shared" si="0"/>
        <v>7.3595388084334828E-2</v>
      </c>
      <c r="V11" s="13">
        <f t="shared" si="2"/>
        <v>0.20031215753993292</v>
      </c>
      <c r="W11" s="14">
        <f t="shared" si="3"/>
        <v>0.19894375153188401</v>
      </c>
    </row>
    <row r="12" spans="1:23" x14ac:dyDescent="0.3">
      <c r="A12" s="173"/>
      <c r="B12" s="4">
        <v>9</v>
      </c>
      <c r="C12" s="8" t="s">
        <v>686</v>
      </c>
      <c r="D12" s="8">
        <v>378</v>
      </c>
      <c r="E12" s="8">
        <v>319</v>
      </c>
      <c r="F12" s="8">
        <v>0</v>
      </c>
      <c r="G12" s="8">
        <v>405</v>
      </c>
      <c r="H12" s="8">
        <v>0</v>
      </c>
      <c r="I12" s="8">
        <v>0</v>
      </c>
      <c r="O12" s="4" t="s">
        <v>761</v>
      </c>
      <c r="P12" s="4">
        <f>SUM(D95:D104)</f>
        <v>2034</v>
      </c>
      <c r="Q12" s="4">
        <f>SUM(E95:F104)</f>
        <v>1581</v>
      </c>
      <c r="R12" s="15">
        <f t="shared" si="1"/>
        <v>0.77728613569321536</v>
      </c>
      <c r="S12" s="4">
        <f>SUM(G95:G104)</f>
        <v>2491</v>
      </c>
      <c r="T12" s="4">
        <f>SUM(H95:I104)</f>
        <v>25</v>
      </c>
      <c r="U12" s="15">
        <f t="shared" si="0"/>
        <v>1.0036130068245684E-2</v>
      </c>
      <c r="V12" s="13">
        <f t="shared" si="2"/>
        <v>1.6886394580413775E-2</v>
      </c>
      <c r="W12" s="14">
        <f t="shared" si="3"/>
        <v>1.1519767662333457E-2</v>
      </c>
    </row>
    <row r="13" spans="1:23" x14ac:dyDescent="0.3">
      <c r="A13" s="173"/>
      <c r="B13" s="4">
        <v>10</v>
      </c>
      <c r="C13" s="8" t="s">
        <v>495</v>
      </c>
      <c r="D13" s="8">
        <v>633</v>
      </c>
      <c r="E13" s="8">
        <v>469</v>
      </c>
      <c r="F13" s="8">
        <v>30</v>
      </c>
      <c r="G13" s="8">
        <v>1039</v>
      </c>
      <c r="H13" s="8">
        <v>300</v>
      </c>
      <c r="I13" s="8">
        <v>0</v>
      </c>
      <c r="O13" s="4" t="s">
        <v>762</v>
      </c>
      <c r="P13" s="4">
        <f>SUM(D106:D350)</f>
        <v>49002</v>
      </c>
      <c r="Q13" s="4">
        <f>SUM(E106:F350)</f>
        <v>32738</v>
      </c>
      <c r="R13" s="15">
        <f t="shared" si="1"/>
        <v>0.66809517978858002</v>
      </c>
      <c r="S13" s="4">
        <f>SUM(G106:G350)</f>
        <v>65505</v>
      </c>
      <c r="T13" s="4">
        <f>SUM(H106:I350)</f>
        <v>1868</v>
      </c>
      <c r="U13" s="15">
        <f t="shared" si="0"/>
        <v>2.851690710632776E-2</v>
      </c>
      <c r="V13" s="13">
        <f t="shared" si="2"/>
        <v>0.40681765350513066</v>
      </c>
      <c r="W13" s="14">
        <f t="shared" si="3"/>
        <v>0.30293150570901373</v>
      </c>
    </row>
    <row r="14" spans="1:23" x14ac:dyDescent="0.3">
      <c r="A14" s="173"/>
      <c r="B14" s="4">
        <v>11</v>
      </c>
      <c r="C14" s="8" t="s">
        <v>645</v>
      </c>
      <c r="D14" s="8">
        <v>545</v>
      </c>
      <c r="E14" s="8">
        <v>524</v>
      </c>
      <c r="F14" s="8">
        <v>0</v>
      </c>
      <c r="G14" s="8">
        <v>824</v>
      </c>
      <c r="H14" s="8">
        <v>6</v>
      </c>
      <c r="I14" s="8">
        <v>0</v>
      </c>
      <c r="O14" s="4"/>
      <c r="P14" s="4">
        <f>SUM(P8:P13)</f>
        <v>120452</v>
      </c>
      <c r="Q14" s="4">
        <f>SUM(Q8:Q13)</f>
        <v>85973</v>
      </c>
      <c r="R14" s="15">
        <f>Q14/P14</f>
        <v>0.71375319629395939</v>
      </c>
      <c r="S14" s="4">
        <f>SUM(S8:S13)</f>
        <v>216237</v>
      </c>
      <c r="T14" s="4">
        <f>SUM(T8:T13)</f>
        <v>17098</v>
      </c>
      <c r="U14" s="15">
        <f>T14/S14</f>
        <v>7.9070649333832788E-2</v>
      </c>
      <c r="V14" s="13">
        <f t="shared" si="2"/>
        <v>1</v>
      </c>
      <c r="W14" s="14">
        <f>S14/S$14</f>
        <v>1</v>
      </c>
    </row>
    <row r="15" spans="1:23" x14ac:dyDescent="0.3">
      <c r="A15" s="173"/>
      <c r="B15" s="4">
        <v>12</v>
      </c>
      <c r="C15" s="8" t="s">
        <v>726</v>
      </c>
      <c r="D15" s="8">
        <v>268</v>
      </c>
      <c r="E15" s="8">
        <v>261</v>
      </c>
      <c r="F15" s="8">
        <v>0</v>
      </c>
      <c r="G15" s="8">
        <v>155</v>
      </c>
      <c r="H15" s="8">
        <v>2</v>
      </c>
      <c r="I15" s="8">
        <v>0</v>
      </c>
    </row>
    <row r="16" spans="1:23" x14ac:dyDescent="0.3">
      <c r="A16" s="173"/>
      <c r="B16" s="4">
        <v>13</v>
      </c>
      <c r="C16" s="8" t="s">
        <v>700</v>
      </c>
      <c r="D16" s="8">
        <v>86</v>
      </c>
      <c r="E16" s="8">
        <v>81</v>
      </c>
      <c r="F16" s="8">
        <v>0</v>
      </c>
      <c r="G16" s="8">
        <v>102</v>
      </c>
      <c r="H16" s="8">
        <v>3</v>
      </c>
      <c r="I16" s="8">
        <v>0</v>
      </c>
      <c r="O16" t="s">
        <v>889</v>
      </c>
      <c r="P16" t="s">
        <v>896</v>
      </c>
    </row>
    <row r="17" spans="1:25" x14ac:dyDescent="0.3">
      <c r="A17" s="173"/>
      <c r="B17" s="4">
        <v>14</v>
      </c>
      <c r="C17" s="8" t="s">
        <v>537</v>
      </c>
      <c r="D17" s="8">
        <v>13</v>
      </c>
      <c r="E17" s="8">
        <v>8</v>
      </c>
      <c r="F17" s="8">
        <v>0</v>
      </c>
      <c r="G17" s="8">
        <v>118</v>
      </c>
      <c r="H17" s="8">
        <v>1</v>
      </c>
      <c r="I17" s="8">
        <v>0</v>
      </c>
      <c r="O17" t="s">
        <v>767</v>
      </c>
    </row>
    <row r="18" spans="1:25" x14ac:dyDescent="0.3">
      <c r="A18" s="173"/>
      <c r="B18" s="4">
        <v>15</v>
      </c>
      <c r="C18" s="8" t="s">
        <v>527</v>
      </c>
      <c r="D18" s="8">
        <v>1593</v>
      </c>
      <c r="E18" s="8">
        <v>12</v>
      </c>
      <c r="F18" s="8">
        <v>1530</v>
      </c>
      <c r="G18" s="8">
        <v>1993</v>
      </c>
      <c r="H18" s="8">
        <v>227</v>
      </c>
      <c r="I18" s="8">
        <v>0</v>
      </c>
      <c r="P18" s="16">
        <v>2020</v>
      </c>
      <c r="Q18" s="16">
        <v>2025</v>
      </c>
      <c r="R18" s="16">
        <v>2030</v>
      </c>
      <c r="S18" s="16">
        <v>2035</v>
      </c>
      <c r="T18" s="16">
        <v>2040</v>
      </c>
      <c r="U18" s="16">
        <v>2045</v>
      </c>
      <c r="V18" s="16">
        <v>2050</v>
      </c>
    </row>
    <row r="19" spans="1:25" x14ac:dyDescent="0.3">
      <c r="A19" s="173"/>
      <c r="B19" s="4">
        <v>16</v>
      </c>
      <c r="C19" s="8" t="s">
        <v>740</v>
      </c>
      <c r="D19" s="8">
        <v>388</v>
      </c>
      <c r="E19" s="8">
        <v>160</v>
      </c>
      <c r="F19" s="8">
        <v>200</v>
      </c>
      <c r="G19" s="8">
        <v>712</v>
      </c>
      <c r="H19" s="8">
        <v>133</v>
      </c>
      <c r="I19" s="8">
        <v>0</v>
      </c>
      <c r="O19" s="4" t="s">
        <v>757</v>
      </c>
      <c r="P19" s="16">
        <f>[1]乐观预测H输入!B4</f>
        <v>90</v>
      </c>
      <c r="Q19" s="16">
        <f>[1]乐观预测H输入!C4</f>
        <v>100</v>
      </c>
      <c r="R19" s="16">
        <f>[1]乐观预测H输入!D4</f>
        <v>100</v>
      </c>
      <c r="S19" s="16">
        <f>[1]乐观预测H输入!E4</f>
        <v>100</v>
      </c>
      <c r="T19" s="16">
        <f>[1]乐观预测H输入!F4</f>
        <v>100</v>
      </c>
      <c r="U19" s="16">
        <f>[1]乐观预测H输入!G4</f>
        <v>100</v>
      </c>
      <c r="V19" s="16">
        <f>[1]乐观预测H输入!H4</f>
        <v>100</v>
      </c>
    </row>
    <row r="20" spans="1:25" x14ac:dyDescent="0.3">
      <c r="A20" s="173"/>
      <c r="B20" s="4">
        <v>17</v>
      </c>
      <c r="C20" s="8" t="s">
        <v>528</v>
      </c>
      <c r="D20" s="8">
        <v>910</v>
      </c>
      <c r="E20" s="8">
        <v>736</v>
      </c>
      <c r="F20" s="8">
        <v>0</v>
      </c>
      <c r="G20" s="8">
        <v>641</v>
      </c>
      <c r="H20" s="8">
        <v>22</v>
      </c>
      <c r="I20" s="8">
        <v>0</v>
      </c>
      <c r="O20" s="4" t="s">
        <v>758</v>
      </c>
      <c r="P20" s="16">
        <f>[1]乐观预测H输入!B5</f>
        <v>85</v>
      </c>
      <c r="Q20" s="16">
        <f>[1]乐观预测H输入!C5</f>
        <v>95</v>
      </c>
      <c r="R20" s="16">
        <f>[1]乐观预测H输入!D5</f>
        <v>100</v>
      </c>
      <c r="S20" s="16">
        <f>[1]乐观预测H输入!E5</f>
        <v>100</v>
      </c>
      <c r="T20" s="16">
        <f>[1]乐观预测H输入!F5</f>
        <v>100</v>
      </c>
      <c r="U20" s="16">
        <f>[1]乐观预测H输入!G5</f>
        <v>100</v>
      </c>
      <c r="V20" s="16">
        <f>[1]乐观预测H输入!H5</f>
        <v>100</v>
      </c>
    </row>
    <row r="21" spans="1:25" x14ac:dyDescent="0.3">
      <c r="A21" s="173"/>
      <c r="B21" s="4">
        <v>18</v>
      </c>
      <c r="C21" s="8" t="s">
        <v>463</v>
      </c>
      <c r="D21" s="8">
        <v>309</v>
      </c>
      <c r="E21" s="8">
        <v>120</v>
      </c>
      <c r="F21" s="8">
        <v>79</v>
      </c>
      <c r="G21" s="8">
        <v>320</v>
      </c>
      <c r="H21" s="8">
        <v>4</v>
      </c>
      <c r="I21" s="8">
        <v>0</v>
      </c>
      <c r="O21" s="4" t="s">
        <v>759</v>
      </c>
      <c r="P21" s="16">
        <f>[1]乐观预测H输入!B6</f>
        <v>90</v>
      </c>
      <c r="Q21" s="16">
        <f>[1]乐观预测H输入!C6</f>
        <v>100</v>
      </c>
      <c r="R21" s="16">
        <f>[1]乐观预测H输入!D6</f>
        <v>100</v>
      </c>
      <c r="S21" s="16">
        <f>[1]乐观预测H输入!E6</f>
        <v>100</v>
      </c>
      <c r="T21" s="16">
        <f>[1]乐观预测H输入!F6</f>
        <v>100</v>
      </c>
      <c r="U21" s="16">
        <f>[1]乐观预测H输入!G6</f>
        <v>100</v>
      </c>
      <c r="V21" s="16">
        <f>[1]乐观预测H输入!H6</f>
        <v>100</v>
      </c>
    </row>
    <row r="22" spans="1:25" x14ac:dyDescent="0.3">
      <c r="A22" s="173"/>
      <c r="B22" s="4">
        <v>19</v>
      </c>
      <c r="C22" s="8" t="s">
        <v>560</v>
      </c>
      <c r="D22" s="8">
        <v>263</v>
      </c>
      <c r="E22" s="8">
        <v>156</v>
      </c>
      <c r="F22" s="8">
        <v>2</v>
      </c>
      <c r="G22" s="8">
        <v>545</v>
      </c>
      <c r="H22" s="8">
        <v>42</v>
      </c>
      <c r="I22" s="8">
        <v>0</v>
      </c>
      <c r="O22" s="4" t="s">
        <v>760</v>
      </c>
      <c r="P22" s="16">
        <f>[1]乐观预测H输入!B7</f>
        <v>75</v>
      </c>
      <c r="Q22" s="16">
        <f>[1]乐观预测H输入!C7</f>
        <v>85</v>
      </c>
      <c r="R22" s="16">
        <f>[1]乐观预测H输入!D7</f>
        <v>95</v>
      </c>
      <c r="S22" s="16">
        <f>[1]乐观预测H输入!E7</f>
        <v>100</v>
      </c>
      <c r="T22" s="16">
        <f>[1]乐观预测H输入!F7</f>
        <v>100</v>
      </c>
      <c r="U22" s="16">
        <f>[1]乐观预测H输入!G7</f>
        <v>100</v>
      </c>
      <c r="V22" s="16">
        <f>[1]乐观预测H输入!H7</f>
        <v>100</v>
      </c>
    </row>
    <row r="23" spans="1:25" x14ac:dyDescent="0.3">
      <c r="A23" s="173"/>
      <c r="B23" s="4">
        <v>20</v>
      </c>
      <c r="C23" s="8" t="s">
        <v>436</v>
      </c>
      <c r="D23" s="8">
        <v>80</v>
      </c>
      <c r="E23" s="8">
        <v>10</v>
      </c>
      <c r="F23" s="8">
        <v>2</v>
      </c>
      <c r="G23" s="8">
        <v>410</v>
      </c>
      <c r="H23" s="8">
        <v>0</v>
      </c>
      <c r="I23" s="8">
        <v>0</v>
      </c>
      <c r="O23" s="4" t="s">
        <v>761</v>
      </c>
      <c r="P23" s="16">
        <f>[1]乐观预测H输入!B8</f>
        <v>85</v>
      </c>
      <c r="Q23" s="16">
        <f>[1]乐观预测H输入!C8</f>
        <v>95</v>
      </c>
      <c r="R23" s="16">
        <f>[1]乐观预测H输入!D8</f>
        <v>100</v>
      </c>
      <c r="S23" s="16">
        <f>[1]乐观预测H输入!E8</f>
        <v>100</v>
      </c>
      <c r="T23" s="16">
        <f>[1]乐观预测H输入!F8</f>
        <v>100</v>
      </c>
      <c r="U23" s="16">
        <f>[1]乐观预测H输入!G8</f>
        <v>100</v>
      </c>
      <c r="V23" s="16">
        <f>[1]乐观预测H输入!H8</f>
        <v>100</v>
      </c>
    </row>
    <row r="24" spans="1:25" x14ac:dyDescent="0.3">
      <c r="A24" s="173"/>
      <c r="B24" s="4">
        <v>21</v>
      </c>
      <c r="C24" s="8" t="s">
        <v>503</v>
      </c>
      <c r="D24" s="8">
        <v>381</v>
      </c>
      <c r="E24" s="8">
        <v>147</v>
      </c>
      <c r="F24" s="8">
        <v>0</v>
      </c>
      <c r="G24" s="8">
        <v>471</v>
      </c>
      <c r="H24" s="8">
        <v>0</v>
      </c>
      <c r="I24" s="8">
        <v>0</v>
      </c>
      <c r="O24" s="4" t="s">
        <v>762</v>
      </c>
      <c r="P24" s="16">
        <f>[1]乐观预测H输入!B9</f>
        <v>75</v>
      </c>
      <c r="Q24" s="16">
        <f>[1]乐观预测H输入!C9</f>
        <v>85</v>
      </c>
      <c r="R24" s="16">
        <f>[1]乐观预测H输入!D9</f>
        <v>95</v>
      </c>
      <c r="S24" s="16">
        <f>[1]乐观预测H输入!E9</f>
        <v>100</v>
      </c>
      <c r="T24" s="16">
        <f>[1]乐观预测H输入!F9</f>
        <v>100</v>
      </c>
      <c r="U24" s="16">
        <f>[1]乐观预测H输入!G9</f>
        <v>100</v>
      </c>
      <c r="V24" s="16">
        <f>[1]乐观预测H输入!H9</f>
        <v>100</v>
      </c>
    </row>
    <row r="25" spans="1:25" x14ac:dyDescent="0.3">
      <c r="A25" s="173"/>
      <c r="B25" s="4">
        <v>22</v>
      </c>
      <c r="C25" s="8" t="s">
        <v>730</v>
      </c>
      <c r="D25" s="8">
        <v>2522</v>
      </c>
      <c r="E25" s="8">
        <v>1501</v>
      </c>
      <c r="F25" s="8">
        <v>47</v>
      </c>
      <c r="G25" s="8">
        <v>3765</v>
      </c>
      <c r="H25" s="8">
        <v>170</v>
      </c>
      <c r="I25" s="8">
        <v>0</v>
      </c>
      <c r="O25" s="18" t="s">
        <v>783</v>
      </c>
      <c r="P25" s="19" cm="1">
        <f t="array" ref="P25">SUM($S8:$S13*P19:P24)/$S14</f>
        <v>81.048271109939563</v>
      </c>
      <c r="Q25" s="19">
        <f t="array" ref="Q25">SUM($S8:$S13*Q19:Q24)/$S14</f>
        <v>91.048271109939563</v>
      </c>
      <c r="R25" s="19" cm="1">
        <f t="array" ref="R25">SUM($S8:$S13*R19:R24)/$S14</f>
        <v>97.490623713795515</v>
      </c>
      <c r="S25" s="19">
        <f t="array" ref="S25">SUM($S8:$S13*S19:S24)/$S14</f>
        <v>100</v>
      </c>
      <c r="T25" s="19">
        <f t="array" ref="T25">SUM($S8:$S13*T19:T24)/$S14</f>
        <v>100</v>
      </c>
      <c r="U25" s="19">
        <f t="array" ref="U25">SUM($S8:$S13*U19:U24)/$S14</f>
        <v>100</v>
      </c>
      <c r="V25" s="19">
        <f t="array" ref="V25">SUM($S8:$S13*V19:V24)/$S14</f>
        <v>100</v>
      </c>
    </row>
    <row r="26" spans="1:25" ht="67.5" x14ac:dyDescent="0.3">
      <c r="A26" s="173"/>
      <c r="B26" s="4">
        <v>23</v>
      </c>
      <c r="C26" s="8" t="s">
        <v>545</v>
      </c>
      <c r="D26" s="8">
        <v>735</v>
      </c>
      <c r="E26" s="8">
        <v>637</v>
      </c>
      <c r="F26" s="8">
        <v>0</v>
      </c>
      <c r="G26" s="8">
        <v>244</v>
      </c>
      <c r="H26" s="8">
        <v>20</v>
      </c>
      <c r="I26" s="8">
        <v>0</v>
      </c>
      <c r="L26" s="21" t="s">
        <v>773</v>
      </c>
      <c r="O26" s="21" t="s">
        <v>776</v>
      </c>
      <c r="P26" s="16">
        <v>2017</v>
      </c>
      <c r="Q26" s="16">
        <v>2020</v>
      </c>
      <c r="R26" s="16">
        <v>2025</v>
      </c>
      <c r="S26" s="16">
        <v>2030</v>
      </c>
      <c r="T26" s="16">
        <v>2035</v>
      </c>
      <c r="U26" s="16">
        <v>2040</v>
      </c>
      <c r="V26" s="16">
        <v>2045</v>
      </c>
      <c r="W26" s="16">
        <v>2050</v>
      </c>
      <c r="Y26">
        <f>80/12</f>
        <v>6.666666666666667</v>
      </c>
    </row>
    <row r="27" spans="1:25" x14ac:dyDescent="0.3">
      <c r="A27" s="173"/>
      <c r="B27" s="4">
        <v>24</v>
      </c>
      <c r="C27" s="8" t="s">
        <v>418</v>
      </c>
      <c r="D27" s="8">
        <v>927</v>
      </c>
      <c r="E27" s="8">
        <v>865</v>
      </c>
      <c r="F27" s="8">
        <v>0</v>
      </c>
      <c r="G27" s="8">
        <v>463</v>
      </c>
      <c r="H27" s="8">
        <v>0</v>
      </c>
      <c r="I27" s="8">
        <v>0</v>
      </c>
      <c r="L27" s="14">
        <v>0.58883059631733536</v>
      </c>
      <c r="O27" s="4" t="s">
        <v>757</v>
      </c>
      <c r="P27">
        <f t="shared" ref="P27:P33" si="4">Q8</f>
        <v>15083</v>
      </c>
      <c r="Q27" s="20">
        <f t="shared" ref="Q27:W32" si="5">120000*0.9*P19/100*$V8</f>
        <v>15890.66516122605</v>
      </c>
      <c r="R27" s="20">
        <f t="shared" si="5"/>
        <v>17656.294623584501</v>
      </c>
      <c r="S27" s="20">
        <f t="shared" si="5"/>
        <v>17656.294623584501</v>
      </c>
      <c r="T27" s="20">
        <f t="shared" si="5"/>
        <v>17656.294623584501</v>
      </c>
      <c r="U27" s="20">
        <f t="shared" si="5"/>
        <v>17656.294623584501</v>
      </c>
      <c r="V27" s="20">
        <f t="shared" si="5"/>
        <v>17656.294623584501</v>
      </c>
      <c r="W27" s="20">
        <f t="shared" si="5"/>
        <v>17656.294623584501</v>
      </c>
    </row>
    <row r="28" spans="1:25" x14ac:dyDescent="0.3">
      <c r="A28" s="173"/>
      <c r="B28" s="4">
        <v>25</v>
      </c>
      <c r="C28" s="8" t="s">
        <v>505</v>
      </c>
      <c r="D28" s="8">
        <v>78</v>
      </c>
      <c r="E28" s="8">
        <v>44</v>
      </c>
      <c r="F28" s="8">
        <v>0</v>
      </c>
      <c r="G28" s="8">
        <v>138</v>
      </c>
      <c r="H28" s="8">
        <v>0</v>
      </c>
      <c r="I28" s="8">
        <v>0</v>
      </c>
      <c r="O28" s="4" t="s">
        <v>758</v>
      </c>
      <c r="P28">
        <f t="shared" si="4"/>
        <v>11675</v>
      </c>
      <c r="Q28" s="20">
        <f t="shared" si="5"/>
        <v>11889.217281572743</v>
      </c>
      <c r="R28" s="20">
        <f t="shared" si="5"/>
        <v>13287.948726463654</v>
      </c>
      <c r="S28" s="20">
        <f t="shared" si="5"/>
        <v>13987.314448909108</v>
      </c>
      <c r="T28" s="20">
        <f t="shared" si="5"/>
        <v>13987.314448909108</v>
      </c>
      <c r="U28" s="20">
        <f t="shared" si="5"/>
        <v>13987.314448909108</v>
      </c>
      <c r="V28" s="20">
        <f t="shared" si="5"/>
        <v>13987.314448909108</v>
      </c>
      <c r="W28" s="20">
        <f t="shared" si="5"/>
        <v>13987.314448909108</v>
      </c>
    </row>
    <row r="29" spans="1:25" x14ac:dyDescent="0.3">
      <c r="A29" s="173"/>
      <c r="B29" s="4">
        <v>26</v>
      </c>
      <c r="C29" s="8" t="s">
        <v>683</v>
      </c>
      <c r="D29" s="8">
        <v>301</v>
      </c>
      <c r="E29" s="8">
        <v>245</v>
      </c>
      <c r="F29" s="8">
        <v>0</v>
      </c>
      <c r="G29" s="8">
        <v>339</v>
      </c>
      <c r="H29" s="8">
        <v>0</v>
      </c>
      <c r="I29" s="8">
        <v>0</v>
      </c>
      <c r="O29" s="4" t="s">
        <v>759</v>
      </c>
      <c r="P29">
        <f t="shared" si="4"/>
        <v>8139</v>
      </c>
      <c r="Q29" s="20">
        <f t="shared" si="5"/>
        <v>8066.3766479593532</v>
      </c>
      <c r="R29" s="20">
        <f t="shared" si="5"/>
        <v>8962.6407199548376</v>
      </c>
      <c r="S29" s="20">
        <f t="shared" si="5"/>
        <v>8962.6407199548376</v>
      </c>
      <c r="T29" s="20">
        <f t="shared" si="5"/>
        <v>8962.6407199548376</v>
      </c>
      <c r="U29" s="20">
        <f t="shared" si="5"/>
        <v>8962.6407199548376</v>
      </c>
      <c r="V29" s="20">
        <f t="shared" si="5"/>
        <v>8962.6407199548376</v>
      </c>
      <c r="W29" s="20">
        <f t="shared" si="5"/>
        <v>8962.6407199548376</v>
      </c>
    </row>
    <row r="30" spans="1:25" x14ac:dyDescent="0.3">
      <c r="A30" s="173"/>
      <c r="B30" s="4">
        <v>27</v>
      </c>
      <c r="C30" s="8" t="s">
        <v>532</v>
      </c>
      <c r="D30" s="8">
        <v>297</v>
      </c>
      <c r="E30" s="8">
        <v>187</v>
      </c>
      <c r="F30" s="8">
        <v>0</v>
      </c>
      <c r="G30" s="8">
        <v>279</v>
      </c>
      <c r="H30" s="8">
        <v>12</v>
      </c>
      <c r="I30" s="8">
        <v>0</v>
      </c>
      <c r="O30" s="4" t="s">
        <v>760</v>
      </c>
      <c r="P30">
        <f t="shared" si="4"/>
        <v>16757</v>
      </c>
      <c r="Q30" s="20">
        <f t="shared" si="5"/>
        <v>16225.284760734567</v>
      </c>
      <c r="R30" s="20">
        <f t="shared" si="5"/>
        <v>18388.656062165843</v>
      </c>
      <c r="S30" s="20">
        <f t="shared" si="5"/>
        <v>20552.027363597117</v>
      </c>
      <c r="T30" s="20">
        <f t="shared" si="5"/>
        <v>21633.713014312754</v>
      </c>
      <c r="U30" s="20">
        <f t="shared" si="5"/>
        <v>21633.713014312754</v>
      </c>
      <c r="V30" s="20">
        <f t="shared" si="5"/>
        <v>21633.713014312754</v>
      </c>
      <c r="W30" s="20">
        <f t="shared" si="5"/>
        <v>21633.713014312754</v>
      </c>
    </row>
    <row r="31" spans="1:25" x14ac:dyDescent="0.3">
      <c r="A31" s="173"/>
      <c r="B31" s="4">
        <v>28</v>
      </c>
      <c r="C31" s="8" t="s">
        <v>599</v>
      </c>
      <c r="D31" s="8">
        <v>291</v>
      </c>
      <c r="E31" s="8">
        <v>260</v>
      </c>
      <c r="F31" s="8">
        <v>0</v>
      </c>
      <c r="G31" s="8">
        <v>787</v>
      </c>
      <c r="H31" s="8">
        <v>37</v>
      </c>
      <c r="I31" s="8">
        <v>0</v>
      </c>
      <c r="O31" s="4" t="s">
        <v>761</v>
      </c>
      <c r="P31">
        <f t="shared" si="4"/>
        <v>1581</v>
      </c>
      <c r="Q31" s="20">
        <f t="shared" si="5"/>
        <v>1550.1710224819847</v>
      </c>
      <c r="R31" s="20">
        <f t="shared" si="5"/>
        <v>1732.5440839504533</v>
      </c>
      <c r="S31" s="20">
        <f t="shared" si="5"/>
        <v>1823.7306146846877</v>
      </c>
      <c r="T31" s="20">
        <f t="shared" si="5"/>
        <v>1823.7306146846877</v>
      </c>
      <c r="U31" s="20">
        <f t="shared" si="5"/>
        <v>1823.7306146846877</v>
      </c>
      <c r="V31" s="20">
        <f t="shared" si="5"/>
        <v>1823.7306146846877</v>
      </c>
      <c r="W31" s="20">
        <f t="shared" si="5"/>
        <v>1823.7306146846877</v>
      </c>
    </row>
    <row r="32" spans="1:25" s="12" customFormat="1" ht="15.4" customHeight="1" x14ac:dyDescent="0.3">
      <c r="A32" s="10"/>
      <c r="B32" s="11"/>
      <c r="C32" s="11"/>
      <c r="D32" s="11"/>
      <c r="E32" s="11"/>
      <c r="F32" s="11"/>
      <c r="G32" s="11"/>
      <c r="H32" s="11"/>
      <c r="I32" s="11"/>
      <c r="O32" s="4" t="s">
        <v>762</v>
      </c>
      <c r="P32" s="12">
        <f t="shared" si="4"/>
        <v>32738</v>
      </c>
      <c r="Q32" s="20">
        <f t="shared" si="5"/>
        <v>32952.229933915587</v>
      </c>
      <c r="R32" s="20">
        <f t="shared" si="5"/>
        <v>37345.860591770994</v>
      </c>
      <c r="S32" s="20">
        <f t="shared" si="5"/>
        <v>41739.491249626408</v>
      </c>
      <c r="T32" s="20">
        <f t="shared" si="5"/>
        <v>43936.306578554111</v>
      </c>
      <c r="U32" s="20">
        <f t="shared" si="5"/>
        <v>43936.306578554111</v>
      </c>
      <c r="V32" s="20">
        <f t="shared" si="5"/>
        <v>43936.306578554111</v>
      </c>
      <c r="W32" s="20">
        <f t="shared" si="5"/>
        <v>43936.306578554111</v>
      </c>
    </row>
    <row r="33" spans="1:48" x14ac:dyDescent="0.3">
      <c r="A33" s="173" t="s">
        <v>758</v>
      </c>
      <c r="B33" s="4">
        <v>29</v>
      </c>
      <c r="C33" s="8" t="s">
        <v>625</v>
      </c>
      <c r="D33" s="8">
        <v>2555</v>
      </c>
      <c r="E33" s="8">
        <v>1492</v>
      </c>
      <c r="F33" s="8">
        <v>425</v>
      </c>
      <c r="G33" s="8">
        <v>14200</v>
      </c>
      <c r="H33" s="8">
        <v>2072</v>
      </c>
      <c r="I33" s="8">
        <v>0</v>
      </c>
      <c r="J33" s="14">
        <f>(E33+F33)/D33</f>
        <v>0.75029354207436394</v>
      </c>
      <c r="K33" s="14">
        <f>(H33+I33)/G33</f>
        <v>0.14591549295774647</v>
      </c>
      <c r="O33" s="18" t="s">
        <v>769</v>
      </c>
      <c r="P33">
        <f t="shared" si="4"/>
        <v>85973</v>
      </c>
      <c r="Q33" s="20">
        <f>SUM(Q27:Q32)</f>
        <v>86573.944807890279</v>
      </c>
      <c r="R33" s="20">
        <f t="shared" ref="R33:W33" si="6">SUM(R27:R32)</f>
        <v>97373.944807890279</v>
      </c>
      <c r="S33" s="20">
        <f t="shared" si="6"/>
        <v>104721.49902035666</v>
      </c>
      <c r="T33" s="20">
        <f t="shared" si="6"/>
        <v>108000</v>
      </c>
      <c r="U33" s="20">
        <f t="shared" si="6"/>
        <v>108000</v>
      </c>
      <c r="V33" s="20">
        <f t="shared" si="6"/>
        <v>108000</v>
      </c>
      <c r="W33" s="20">
        <f t="shared" si="6"/>
        <v>108000</v>
      </c>
    </row>
    <row r="34" spans="1:48" x14ac:dyDescent="0.3">
      <c r="A34" s="173"/>
      <c r="B34" s="4">
        <v>30</v>
      </c>
      <c r="C34" s="8" t="s">
        <v>639</v>
      </c>
      <c r="D34" s="8">
        <v>990</v>
      </c>
      <c r="E34" s="8">
        <v>255</v>
      </c>
      <c r="F34" s="8">
        <v>474</v>
      </c>
      <c r="G34" s="8">
        <v>7873</v>
      </c>
      <c r="H34" s="8">
        <v>36</v>
      </c>
      <c r="I34" s="8">
        <v>2</v>
      </c>
      <c r="J34" s="14">
        <f t="shared" ref="J34:J97" si="7">(E34+F34)/D34</f>
        <v>0.73636363636363633</v>
      </c>
      <c r="K34" s="14">
        <f t="shared" ref="K34:K97" si="8">(H34+I34)/G34</f>
        <v>4.8266226343198276E-3</v>
      </c>
    </row>
    <row r="35" spans="1:48" x14ac:dyDescent="0.3">
      <c r="A35" s="173"/>
      <c r="B35" s="4">
        <v>31</v>
      </c>
      <c r="C35" s="8" t="s">
        <v>665</v>
      </c>
      <c r="D35" s="8">
        <v>639</v>
      </c>
      <c r="E35" s="8">
        <v>123</v>
      </c>
      <c r="F35" s="8">
        <v>370</v>
      </c>
      <c r="G35" s="8">
        <v>2842</v>
      </c>
      <c r="H35" s="8">
        <v>87</v>
      </c>
      <c r="I35" s="8">
        <v>0</v>
      </c>
      <c r="J35" s="14">
        <f t="shared" si="7"/>
        <v>0.77151799687010958</v>
      </c>
      <c r="K35" s="14">
        <f t="shared" si="8"/>
        <v>3.0612244897959183E-2</v>
      </c>
      <c r="O35" t="s">
        <v>770</v>
      </c>
    </row>
    <row r="36" spans="1:48" x14ac:dyDescent="0.3">
      <c r="A36" s="173"/>
      <c r="B36" s="4">
        <v>32</v>
      </c>
      <c r="C36" s="8" t="s">
        <v>443</v>
      </c>
      <c r="D36" s="8">
        <v>468</v>
      </c>
      <c r="E36" s="8">
        <v>104</v>
      </c>
      <c r="F36" s="8">
        <v>137</v>
      </c>
      <c r="G36" s="8">
        <v>1221</v>
      </c>
      <c r="H36" s="8">
        <v>62</v>
      </c>
      <c r="I36" s="8">
        <v>0</v>
      </c>
      <c r="J36" s="14">
        <f t="shared" si="7"/>
        <v>0.5149572649572649</v>
      </c>
      <c r="K36" s="14">
        <f t="shared" si="8"/>
        <v>5.0778050778050775E-2</v>
      </c>
      <c r="O36">
        <v>2017</v>
      </c>
      <c r="P36">
        <v>2018</v>
      </c>
      <c r="Q36">
        <v>2019</v>
      </c>
      <c r="R36">
        <v>2020</v>
      </c>
      <c r="S36">
        <v>2021</v>
      </c>
      <c r="T36">
        <v>2022</v>
      </c>
      <c r="U36">
        <v>2023</v>
      </c>
      <c r="V36">
        <v>2024</v>
      </c>
      <c r="W36">
        <v>2025</v>
      </c>
      <c r="X36">
        <v>2026</v>
      </c>
      <c r="Y36">
        <v>2027</v>
      </c>
      <c r="Z36">
        <v>2028</v>
      </c>
      <c r="AA36">
        <v>2029</v>
      </c>
      <c r="AB36">
        <v>2030</v>
      </c>
      <c r="AC36">
        <v>2031</v>
      </c>
      <c r="AD36">
        <v>2032</v>
      </c>
      <c r="AE36">
        <v>2033</v>
      </c>
      <c r="AF36">
        <v>2034</v>
      </c>
      <c r="AG36">
        <v>2035</v>
      </c>
    </row>
    <row r="37" spans="1:48" x14ac:dyDescent="0.3">
      <c r="A37" s="173"/>
      <c r="B37" s="4">
        <v>33</v>
      </c>
      <c r="C37" s="8" t="s">
        <v>585</v>
      </c>
      <c r="D37" s="8">
        <v>1975</v>
      </c>
      <c r="E37" s="8">
        <v>1268</v>
      </c>
      <c r="F37" s="8">
        <v>120</v>
      </c>
      <c r="G37" s="8">
        <v>3560</v>
      </c>
      <c r="H37" s="8">
        <v>179</v>
      </c>
      <c r="I37" s="8">
        <v>0</v>
      </c>
      <c r="J37" s="14">
        <f t="shared" si="7"/>
        <v>0.70278481012658223</v>
      </c>
      <c r="K37" s="14">
        <f t="shared" si="8"/>
        <v>5.0280898876404495E-2</v>
      </c>
      <c r="N37" t="s">
        <v>771</v>
      </c>
      <c r="O37">
        <f>'Commercial vehicle forcasting'!$J$27</f>
        <v>786649</v>
      </c>
      <c r="P37">
        <f t="shared" ref="P37:AV37" si="9">O37</f>
        <v>786649</v>
      </c>
      <c r="Q37">
        <f t="shared" si="9"/>
        <v>786649</v>
      </c>
      <c r="R37">
        <f t="shared" si="9"/>
        <v>786649</v>
      </c>
      <c r="S37">
        <f t="shared" si="9"/>
        <v>786649</v>
      </c>
      <c r="T37">
        <f t="shared" si="9"/>
        <v>786649</v>
      </c>
      <c r="U37">
        <f t="shared" si="9"/>
        <v>786649</v>
      </c>
      <c r="V37">
        <f t="shared" si="9"/>
        <v>786649</v>
      </c>
      <c r="W37">
        <f t="shared" si="9"/>
        <v>786649</v>
      </c>
      <c r="X37">
        <f t="shared" si="9"/>
        <v>786649</v>
      </c>
      <c r="Y37">
        <f t="shared" si="9"/>
        <v>786649</v>
      </c>
      <c r="Z37">
        <f t="shared" si="9"/>
        <v>786649</v>
      </c>
      <c r="AA37">
        <f t="shared" si="9"/>
        <v>786649</v>
      </c>
      <c r="AB37">
        <f t="shared" si="9"/>
        <v>786649</v>
      </c>
      <c r="AC37">
        <f t="shared" si="9"/>
        <v>786649</v>
      </c>
      <c r="AD37">
        <f t="shared" si="9"/>
        <v>786649</v>
      </c>
      <c r="AE37">
        <f t="shared" si="9"/>
        <v>786649</v>
      </c>
      <c r="AF37">
        <f t="shared" si="9"/>
        <v>786649</v>
      </c>
      <c r="AG37">
        <f t="shared" si="9"/>
        <v>786649</v>
      </c>
      <c r="AH37">
        <f t="shared" si="9"/>
        <v>786649</v>
      </c>
      <c r="AI37">
        <f t="shared" si="9"/>
        <v>786649</v>
      </c>
      <c r="AJ37">
        <f t="shared" si="9"/>
        <v>786649</v>
      </c>
      <c r="AK37">
        <f t="shared" si="9"/>
        <v>786649</v>
      </c>
      <c r="AL37">
        <f t="shared" si="9"/>
        <v>786649</v>
      </c>
      <c r="AM37">
        <f t="shared" si="9"/>
        <v>786649</v>
      </c>
      <c r="AN37">
        <f t="shared" si="9"/>
        <v>786649</v>
      </c>
      <c r="AO37">
        <f t="shared" si="9"/>
        <v>786649</v>
      </c>
      <c r="AP37">
        <f t="shared" si="9"/>
        <v>786649</v>
      </c>
      <c r="AQ37">
        <f t="shared" si="9"/>
        <v>786649</v>
      </c>
      <c r="AR37">
        <f t="shared" si="9"/>
        <v>786649</v>
      </c>
      <c r="AS37">
        <f t="shared" si="9"/>
        <v>786649</v>
      </c>
      <c r="AT37">
        <f t="shared" si="9"/>
        <v>786649</v>
      </c>
      <c r="AU37">
        <f t="shared" si="9"/>
        <v>786649</v>
      </c>
      <c r="AV37">
        <f t="shared" si="9"/>
        <v>786649</v>
      </c>
    </row>
    <row r="38" spans="1:48" x14ac:dyDescent="0.3">
      <c r="A38" s="173"/>
      <c r="B38" s="4">
        <v>34</v>
      </c>
      <c r="C38" s="8" t="s">
        <v>588</v>
      </c>
      <c r="D38" s="8">
        <v>203</v>
      </c>
      <c r="E38" s="8">
        <v>182</v>
      </c>
      <c r="F38" s="8">
        <v>0</v>
      </c>
      <c r="G38" s="8">
        <v>2806</v>
      </c>
      <c r="H38" s="8">
        <v>29</v>
      </c>
      <c r="I38" s="8">
        <v>0</v>
      </c>
      <c r="J38" s="14">
        <f t="shared" si="7"/>
        <v>0.89655172413793105</v>
      </c>
      <c r="K38" s="14">
        <f t="shared" si="8"/>
        <v>1.0334996436208126E-2</v>
      </c>
      <c r="N38" t="s">
        <v>777</v>
      </c>
      <c r="P38">
        <f>((P36-2017)/3*($Q$33-$P$33)+$P$33)</f>
        <v>86173.314935963426</v>
      </c>
      <c r="Q38">
        <f>((Q36-2017)/3*($Q$33-$P$33)+$P$33)</f>
        <v>86373.629871926853</v>
      </c>
      <c r="R38">
        <f>((R36-2017)/3*($Q$33-$P$33)+$P$33)</f>
        <v>86573.944807890279</v>
      </c>
      <c r="S38">
        <f>(S36-2020)/5*($R$33-$Q$33)+$Q$33</f>
        <v>88733.944807890279</v>
      </c>
      <c r="T38">
        <f t="shared" ref="T38:W38" si="10">(T36-2020)/5*($R$33-$Q$33)+$Q$33</f>
        <v>90893.944807890279</v>
      </c>
      <c r="U38">
        <f t="shared" si="10"/>
        <v>93053.944807890279</v>
      </c>
      <c r="V38">
        <f t="shared" si="10"/>
        <v>95213.944807890279</v>
      </c>
      <c r="W38">
        <f t="shared" si="10"/>
        <v>97373.944807890279</v>
      </c>
      <c r="X38">
        <f>(X36-2025)/5*($S$33-$R$33)+$R$33</f>
        <v>98843.455650383548</v>
      </c>
      <c r="Y38">
        <f t="shared" ref="Y38:AB38" si="11">(Y36-2025)/5*($S$33-$R$33)+$R$33</f>
        <v>100312.96649287683</v>
      </c>
      <c r="Z38">
        <f t="shared" si="11"/>
        <v>101782.4773353701</v>
      </c>
      <c r="AA38">
        <f t="shared" si="11"/>
        <v>103251.98817786339</v>
      </c>
      <c r="AB38">
        <f t="shared" si="11"/>
        <v>104721.49902035666</v>
      </c>
      <c r="AC38">
        <f>(AC36-2030)/5*($T$33-$S$33)+$S$33</f>
        <v>105377.19921628533</v>
      </c>
      <c r="AD38">
        <f t="shared" ref="AD38:AG38" si="12">(AD36-2030)/5*($T$33-$S$33)+$S$33</f>
        <v>106032.899412214</v>
      </c>
      <c r="AE38">
        <f t="shared" si="12"/>
        <v>106688.59960814266</v>
      </c>
      <c r="AF38">
        <f t="shared" si="12"/>
        <v>107344.29980407133</v>
      </c>
      <c r="AG38">
        <f t="shared" si="12"/>
        <v>108000</v>
      </c>
    </row>
    <row r="39" spans="1:48" x14ac:dyDescent="0.3">
      <c r="A39" s="173"/>
      <c r="B39" s="4">
        <v>35</v>
      </c>
      <c r="C39" s="8" t="s">
        <v>698</v>
      </c>
      <c r="D39" s="8">
        <v>353</v>
      </c>
      <c r="E39" s="8">
        <v>142</v>
      </c>
      <c r="F39" s="8">
        <v>132</v>
      </c>
      <c r="G39" s="8">
        <v>605</v>
      </c>
      <c r="H39" s="8">
        <v>1</v>
      </c>
      <c r="I39" s="8">
        <v>0</v>
      </c>
      <c r="J39" s="14">
        <f t="shared" si="7"/>
        <v>0.77620396600566577</v>
      </c>
      <c r="K39" s="14">
        <f t="shared" si="8"/>
        <v>1.652892561983471E-3</v>
      </c>
      <c r="N39" t="s">
        <v>781</v>
      </c>
      <c r="P39">
        <f>P42-P38</f>
        <v>22100.257064036574</v>
      </c>
      <c r="Q39">
        <f t="shared" ref="Q39:U39" si="13">Q42-Q38</f>
        <v>21293.168128073157</v>
      </c>
      <c r="R39">
        <f t="shared" si="13"/>
        <v>21631.24419210972</v>
      </c>
      <c r="S39">
        <f t="shared" si="13"/>
        <v>24439.576192109729</v>
      </c>
      <c r="T39">
        <f t="shared" si="13"/>
        <v>16991.20519210973</v>
      </c>
      <c r="U39">
        <f t="shared" si="13"/>
        <v>23574.605192109724</v>
      </c>
      <c r="V39">
        <f>108000-V38</f>
        <v>12786.055192109721</v>
      </c>
      <c r="W39">
        <f t="shared" ref="W39:AG39" si="14">108000-W38</f>
        <v>10626.055192109721</v>
      </c>
      <c r="X39">
        <f t="shared" si="14"/>
        <v>9156.5443496164517</v>
      </c>
      <c r="Y39">
        <f t="shared" si="14"/>
        <v>7687.0335071231675</v>
      </c>
      <c r="Z39">
        <f t="shared" si="14"/>
        <v>6217.5226646298979</v>
      </c>
      <c r="AA39">
        <f t="shared" si="14"/>
        <v>4748.0118221366138</v>
      </c>
      <c r="AB39">
        <f t="shared" si="14"/>
        <v>3278.5009796433442</v>
      </c>
      <c r="AC39">
        <f t="shared" si="14"/>
        <v>2622.8007837146724</v>
      </c>
      <c r="AD39">
        <f t="shared" si="14"/>
        <v>1967.1005877860007</v>
      </c>
      <c r="AE39">
        <f t="shared" si="14"/>
        <v>1311.4003918573435</v>
      </c>
      <c r="AF39">
        <f t="shared" si="14"/>
        <v>655.70019592867175</v>
      </c>
      <c r="AG39">
        <f t="shared" si="14"/>
        <v>0</v>
      </c>
    </row>
    <row r="40" spans="1:48" x14ac:dyDescent="0.3">
      <c r="A40" s="173"/>
      <c r="B40" s="4">
        <v>36</v>
      </c>
      <c r="C40" s="8" t="s">
        <v>729</v>
      </c>
      <c r="D40" s="8">
        <v>539</v>
      </c>
      <c r="E40" s="8">
        <v>335</v>
      </c>
      <c r="F40" s="8">
        <v>18</v>
      </c>
      <c r="G40" s="8">
        <v>517</v>
      </c>
      <c r="H40" s="8">
        <v>53</v>
      </c>
      <c r="I40" s="8">
        <v>20</v>
      </c>
      <c r="J40" s="14">
        <f t="shared" si="7"/>
        <v>0.65491651205936918</v>
      </c>
      <c r="K40" s="14">
        <f t="shared" si="8"/>
        <v>0.14119922630560927</v>
      </c>
      <c r="N40" t="s">
        <v>778</v>
      </c>
      <c r="P40">
        <f>SUM(O47:Z47)+AA47*0.64</f>
        <v>108273.572</v>
      </c>
      <c r="Q40">
        <f>AA47*0.36+AB47+AC47*0.5</f>
        <v>61759.777999999998</v>
      </c>
      <c r="R40">
        <f>AC47*0.5+AD47*0.5</f>
        <v>31133.050000000003</v>
      </c>
      <c r="S40">
        <f t="shared" ref="S40:T40" si="15">AD47*0.5+AE47*0.5</f>
        <v>26815.100000000002</v>
      </c>
      <c r="T40">
        <f t="shared" si="15"/>
        <v>22084.550000000003</v>
      </c>
      <c r="U40">
        <f>AF47*0.5+AG47</f>
        <v>24777.25</v>
      </c>
      <c r="V40">
        <f>P39</f>
        <v>22100.257064036574</v>
      </c>
      <c r="W40">
        <f t="shared" ref="W40:AG40" si="16">Q39</f>
        <v>21293.168128073157</v>
      </c>
      <c r="X40">
        <f t="shared" si="16"/>
        <v>21631.24419210972</v>
      </c>
      <c r="Y40">
        <f t="shared" si="16"/>
        <v>24439.576192109729</v>
      </c>
      <c r="Z40">
        <f t="shared" si="16"/>
        <v>16991.20519210973</v>
      </c>
      <c r="AA40">
        <f t="shared" si="16"/>
        <v>23574.605192109724</v>
      </c>
      <c r="AB40">
        <f t="shared" si="16"/>
        <v>12786.055192109721</v>
      </c>
      <c r="AC40">
        <f t="shared" si="16"/>
        <v>10626.055192109721</v>
      </c>
      <c r="AD40">
        <f t="shared" si="16"/>
        <v>9156.5443496164517</v>
      </c>
      <c r="AE40">
        <f t="shared" si="16"/>
        <v>7687.0335071231675</v>
      </c>
      <c r="AF40">
        <f t="shared" si="16"/>
        <v>6217.5226646298979</v>
      </c>
      <c r="AG40">
        <f t="shared" si="16"/>
        <v>4748.0118221366138</v>
      </c>
    </row>
    <row r="41" spans="1:48" x14ac:dyDescent="0.3">
      <c r="A41" s="173"/>
      <c r="B41" s="4">
        <v>37</v>
      </c>
      <c r="C41" s="8" t="s">
        <v>697</v>
      </c>
      <c r="D41" s="8">
        <v>413</v>
      </c>
      <c r="E41" s="8">
        <v>158</v>
      </c>
      <c r="F41" s="8">
        <v>158</v>
      </c>
      <c r="G41" s="8">
        <v>1068</v>
      </c>
      <c r="H41" s="8">
        <v>0</v>
      </c>
      <c r="I41" s="8">
        <v>0</v>
      </c>
      <c r="J41" s="14">
        <f t="shared" si="7"/>
        <v>0.76513317191283292</v>
      </c>
      <c r="K41" s="14">
        <f t="shared" si="8"/>
        <v>0</v>
      </c>
      <c r="N41" t="s">
        <v>779</v>
      </c>
      <c r="P41">
        <v>0</v>
      </c>
      <c r="Q41">
        <f>SUM(O48:Z48)+AA48*0.6</f>
        <v>45907.020000000004</v>
      </c>
      <c r="R41">
        <f>AA48*0.3+AB48+AC48*0.87</f>
        <v>77072.138999999996</v>
      </c>
      <c r="S41">
        <f>AC48*0.13+AD49</f>
        <v>86358.421000000002</v>
      </c>
      <c r="T41">
        <f>AE48</f>
        <v>85800.6</v>
      </c>
      <c r="U41">
        <f>AF48</f>
        <v>91851.3</v>
      </c>
      <c r="V41">
        <f>P38</f>
        <v>86173.314935963426</v>
      </c>
      <c r="W41">
        <f t="shared" ref="W41:AG41" si="17">Q38</f>
        <v>86373.629871926853</v>
      </c>
      <c r="X41">
        <f t="shared" si="17"/>
        <v>86573.944807890279</v>
      </c>
      <c r="Y41">
        <f t="shared" si="17"/>
        <v>88733.944807890279</v>
      </c>
      <c r="Z41">
        <f t="shared" si="17"/>
        <v>90893.944807890279</v>
      </c>
      <c r="AA41">
        <f t="shared" si="17"/>
        <v>93053.944807890279</v>
      </c>
      <c r="AB41">
        <f t="shared" si="17"/>
        <v>95213.944807890279</v>
      </c>
      <c r="AC41">
        <f t="shared" si="17"/>
        <v>97373.944807890279</v>
      </c>
      <c r="AD41">
        <f t="shared" si="17"/>
        <v>98843.455650383548</v>
      </c>
      <c r="AE41">
        <f t="shared" si="17"/>
        <v>100312.96649287683</v>
      </c>
      <c r="AF41">
        <f t="shared" si="17"/>
        <v>101782.4773353701</v>
      </c>
      <c r="AG41">
        <f t="shared" si="17"/>
        <v>103251.98817786339</v>
      </c>
    </row>
    <row r="42" spans="1:48" x14ac:dyDescent="0.3">
      <c r="A42" s="173"/>
      <c r="B42" s="4">
        <v>38</v>
      </c>
      <c r="C42" s="8" t="s">
        <v>647</v>
      </c>
      <c r="D42" s="8">
        <v>240</v>
      </c>
      <c r="E42" s="8">
        <v>184</v>
      </c>
      <c r="F42" s="8">
        <v>40</v>
      </c>
      <c r="G42" s="8">
        <v>606</v>
      </c>
      <c r="H42" s="8">
        <v>7</v>
      </c>
      <c r="I42" s="8">
        <v>0</v>
      </c>
      <c r="J42" s="14">
        <f t="shared" si="7"/>
        <v>0.93333333333333335</v>
      </c>
      <c r="K42" s="14">
        <f t="shared" si="8"/>
        <v>1.155115511551155E-2</v>
      </c>
      <c r="N42" t="s">
        <v>780</v>
      </c>
      <c r="P42">
        <f>SUM(P40:P41)</f>
        <v>108273.572</v>
      </c>
      <c r="Q42">
        <f t="shared" ref="Q42:AG42" si="18">SUM(Q40:Q41)</f>
        <v>107666.79800000001</v>
      </c>
      <c r="R42">
        <f t="shared" si="18"/>
        <v>108205.189</v>
      </c>
      <c r="S42">
        <f t="shared" si="18"/>
        <v>113173.52100000001</v>
      </c>
      <c r="T42">
        <f t="shared" si="18"/>
        <v>107885.15000000001</v>
      </c>
      <c r="U42">
        <f t="shared" si="18"/>
        <v>116628.55</v>
      </c>
      <c r="V42">
        <f t="shared" si="18"/>
        <v>108273.572</v>
      </c>
      <c r="W42">
        <f t="shared" si="18"/>
        <v>107666.79800000001</v>
      </c>
      <c r="X42">
        <f t="shared" si="18"/>
        <v>108205.189</v>
      </c>
      <c r="Y42">
        <f t="shared" si="18"/>
        <v>113173.52100000001</v>
      </c>
      <c r="Z42">
        <f t="shared" si="18"/>
        <v>107885.15000000001</v>
      </c>
      <c r="AA42">
        <f t="shared" si="18"/>
        <v>116628.55</v>
      </c>
      <c r="AB42">
        <f t="shared" si="18"/>
        <v>108000</v>
      </c>
      <c r="AC42">
        <f t="shared" si="18"/>
        <v>108000</v>
      </c>
      <c r="AD42">
        <f t="shared" si="18"/>
        <v>108000</v>
      </c>
      <c r="AE42">
        <f t="shared" si="18"/>
        <v>108000</v>
      </c>
      <c r="AF42">
        <f t="shared" si="18"/>
        <v>108000</v>
      </c>
      <c r="AG42">
        <f t="shared" si="18"/>
        <v>108000</v>
      </c>
    </row>
    <row r="43" spans="1:48" x14ac:dyDescent="0.3">
      <c r="A43" s="173"/>
      <c r="B43" s="4">
        <v>39</v>
      </c>
      <c r="C43" s="8" t="s">
        <v>497</v>
      </c>
      <c r="D43" s="8">
        <v>934</v>
      </c>
      <c r="E43" s="8">
        <v>377</v>
      </c>
      <c r="F43" s="8">
        <v>229</v>
      </c>
      <c r="G43" s="8">
        <v>5573</v>
      </c>
      <c r="H43" s="8">
        <v>90</v>
      </c>
      <c r="I43" s="8">
        <v>0</v>
      </c>
      <c r="J43" s="14">
        <f t="shared" si="7"/>
        <v>0.64882226980728053</v>
      </c>
      <c r="K43" s="14">
        <f t="shared" si="8"/>
        <v>1.6149291225551768E-2</v>
      </c>
      <c r="O43" s="20">
        <f>O37*L27</f>
        <v>463202.99976243556</v>
      </c>
      <c r="P43" s="20">
        <f>O43+P38-P41</f>
        <v>549376.31469839904</v>
      </c>
      <c r="Q43" s="20">
        <f t="shared" ref="Q43:AG43" si="19">P43+Q38-Q41</f>
        <v>589842.92457032588</v>
      </c>
      <c r="R43" s="20">
        <f t="shared" si="19"/>
        <v>599344.73037821613</v>
      </c>
      <c r="S43" s="20">
        <f t="shared" si="19"/>
        <v>601720.2541861065</v>
      </c>
      <c r="T43" s="20">
        <f t="shared" si="19"/>
        <v>606813.59899399674</v>
      </c>
      <c r="U43" s="20">
        <f t="shared" si="19"/>
        <v>608016.24380188691</v>
      </c>
      <c r="V43" s="20">
        <f t="shared" si="19"/>
        <v>617056.87367381388</v>
      </c>
      <c r="W43" s="20">
        <f t="shared" si="19"/>
        <v>628057.18860977737</v>
      </c>
      <c r="X43" s="20">
        <f t="shared" si="19"/>
        <v>640326.69945227052</v>
      </c>
      <c r="Y43" s="20">
        <f t="shared" si="19"/>
        <v>651905.72113725706</v>
      </c>
      <c r="Z43" s="20">
        <f t="shared" si="19"/>
        <v>662794.25366473687</v>
      </c>
      <c r="AA43" s="20">
        <f t="shared" si="19"/>
        <v>672992.29703470995</v>
      </c>
      <c r="AB43" s="20">
        <f t="shared" si="19"/>
        <v>682499.8512471763</v>
      </c>
      <c r="AC43" s="20">
        <f t="shared" si="19"/>
        <v>690503.10565557145</v>
      </c>
      <c r="AD43" s="20">
        <f t="shared" si="19"/>
        <v>697692.5494174019</v>
      </c>
      <c r="AE43" s="20">
        <f t="shared" si="19"/>
        <v>704068.18253266765</v>
      </c>
      <c r="AF43" s="20">
        <f t="shared" si="19"/>
        <v>709630.00500136882</v>
      </c>
      <c r="AG43" s="20">
        <f t="shared" si="19"/>
        <v>714378.0168235054</v>
      </c>
    </row>
    <row r="44" spans="1:48" x14ac:dyDescent="0.3">
      <c r="A44" s="173"/>
      <c r="B44" s="4">
        <v>40</v>
      </c>
      <c r="C44" s="8" t="s">
        <v>591</v>
      </c>
      <c r="D44" s="8">
        <v>1106</v>
      </c>
      <c r="E44" s="8">
        <v>850</v>
      </c>
      <c r="F44" s="8">
        <v>117</v>
      </c>
      <c r="G44" s="8">
        <v>3873</v>
      </c>
      <c r="H44" s="8">
        <v>8</v>
      </c>
      <c r="I44" s="8">
        <v>0</v>
      </c>
      <c r="J44" s="14">
        <f t="shared" si="7"/>
        <v>0.87432188065099459</v>
      </c>
      <c r="K44" s="14">
        <f t="shared" si="8"/>
        <v>2.0655822359927703E-3</v>
      </c>
    </row>
    <row r="45" spans="1:48" x14ac:dyDescent="0.3">
      <c r="A45" s="173"/>
      <c r="B45" s="4">
        <v>41</v>
      </c>
      <c r="C45" s="8" t="s">
        <v>530</v>
      </c>
      <c r="D45" s="8">
        <v>384</v>
      </c>
      <c r="E45" s="8">
        <v>64</v>
      </c>
      <c r="F45" s="8">
        <v>192</v>
      </c>
      <c r="G45" s="8">
        <v>2290</v>
      </c>
      <c r="H45" s="8">
        <v>11</v>
      </c>
      <c r="I45" s="8">
        <v>0</v>
      </c>
      <c r="J45" s="14">
        <f t="shared" si="7"/>
        <v>0.66666666666666663</v>
      </c>
      <c r="K45" s="14">
        <f t="shared" si="8"/>
        <v>4.8034934497816597E-3</v>
      </c>
    </row>
    <row r="46" spans="1:48" x14ac:dyDescent="0.3">
      <c r="A46" s="173"/>
      <c r="B46" s="4">
        <v>42</v>
      </c>
      <c r="C46" s="8" t="s">
        <v>629</v>
      </c>
      <c r="D46" s="8">
        <v>555</v>
      </c>
      <c r="E46" s="8">
        <v>44</v>
      </c>
      <c r="F46" s="8">
        <v>386</v>
      </c>
      <c r="G46" s="8">
        <v>2550</v>
      </c>
      <c r="H46" s="8">
        <v>224</v>
      </c>
      <c r="I46" s="8">
        <v>1</v>
      </c>
      <c r="J46" s="14">
        <f t="shared" si="7"/>
        <v>0.77477477477477474</v>
      </c>
      <c r="K46" s="14">
        <f t="shared" si="8"/>
        <v>8.8235294117647065E-2</v>
      </c>
      <c r="O46">
        <v>1999</v>
      </c>
      <c r="P46">
        <v>2000</v>
      </c>
      <c r="Q46">
        <v>2001</v>
      </c>
      <c r="R46">
        <v>2002</v>
      </c>
      <c r="S46">
        <v>2003</v>
      </c>
      <c r="T46">
        <v>2004</v>
      </c>
      <c r="U46">
        <v>2005</v>
      </c>
      <c r="V46">
        <v>2006</v>
      </c>
      <c r="W46">
        <v>2007</v>
      </c>
      <c r="X46">
        <v>2008</v>
      </c>
      <c r="Y46">
        <v>2009</v>
      </c>
      <c r="Z46">
        <v>2010</v>
      </c>
      <c r="AA46">
        <v>2011</v>
      </c>
      <c r="AB46">
        <v>2012</v>
      </c>
      <c r="AC46">
        <v>2013</v>
      </c>
      <c r="AD46">
        <v>2014</v>
      </c>
      <c r="AE46">
        <v>2015</v>
      </c>
      <c r="AF46">
        <v>2016</v>
      </c>
      <c r="AG46">
        <v>2017</v>
      </c>
    </row>
    <row r="47" spans="1:48" x14ac:dyDescent="0.3">
      <c r="A47" s="173"/>
      <c r="B47" s="4">
        <v>43</v>
      </c>
      <c r="C47" s="8" t="s">
        <v>515</v>
      </c>
      <c r="D47" s="8">
        <v>375</v>
      </c>
      <c r="E47" s="8">
        <v>358</v>
      </c>
      <c r="F47" s="8">
        <v>5</v>
      </c>
      <c r="G47" s="8">
        <v>1047</v>
      </c>
      <c r="H47" s="8">
        <v>120</v>
      </c>
      <c r="I47" s="8">
        <v>0</v>
      </c>
      <c r="J47" s="14">
        <f t="shared" si="7"/>
        <v>0.96799999999999997</v>
      </c>
      <c r="K47" s="14">
        <f t="shared" si="8"/>
        <v>0.11461318051575932</v>
      </c>
      <c r="N47" t="s">
        <v>774</v>
      </c>
      <c r="O47">
        <v>9</v>
      </c>
      <c r="P47">
        <v>2</v>
      </c>
      <c r="Q47">
        <v>2</v>
      </c>
      <c r="R47">
        <v>91</v>
      </c>
      <c r="S47">
        <v>68.7</v>
      </c>
      <c r="T47">
        <v>79.099999999999994</v>
      </c>
      <c r="U47">
        <v>723.4</v>
      </c>
      <c r="V47">
        <v>3718.4</v>
      </c>
      <c r="W47">
        <v>5332.9</v>
      </c>
      <c r="X47">
        <v>14669.099999999999</v>
      </c>
      <c r="Y47">
        <v>21946.7</v>
      </c>
      <c r="Z47">
        <v>36460.200000000004</v>
      </c>
      <c r="AA47">
        <v>39329.799999999996</v>
      </c>
      <c r="AB47">
        <v>30198.9</v>
      </c>
      <c r="AC47">
        <v>34804.300000000003</v>
      </c>
      <c r="AD47">
        <v>27461.800000000003</v>
      </c>
      <c r="AE47">
        <v>26168.400000000001</v>
      </c>
      <c r="AF47">
        <v>18000.7</v>
      </c>
      <c r="AG47">
        <v>15776.9</v>
      </c>
    </row>
    <row r="48" spans="1:48" x14ac:dyDescent="0.3">
      <c r="A48" s="173"/>
      <c r="B48" s="4">
        <v>44</v>
      </c>
      <c r="C48" s="8" t="s">
        <v>535</v>
      </c>
      <c r="D48" s="8">
        <v>494</v>
      </c>
      <c r="E48" s="8">
        <v>407</v>
      </c>
      <c r="F48" s="8">
        <v>55</v>
      </c>
      <c r="G48" s="8">
        <v>2581</v>
      </c>
      <c r="H48" s="8">
        <v>0</v>
      </c>
      <c r="I48" s="8">
        <v>0</v>
      </c>
      <c r="J48" s="14">
        <f t="shared" si="7"/>
        <v>0.93522267206477738</v>
      </c>
      <c r="K48" s="14">
        <f t="shared" si="8"/>
        <v>0</v>
      </c>
      <c r="N48" t="s">
        <v>775</v>
      </c>
      <c r="O48">
        <v>0</v>
      </c>
      <c r="P48">
        <v>0</v>
      </c>
      <c r="Q48">
        <v>0</v>
      </c>
      <c r="R48">
        <v>0</v>
      </c>
      <c r="S48">
        <v>60.300000000000004</v>
      </c>
      <c r="T48">
        <v>0.9</v>
      </c>
      <c r="U48">
        <v>138.60000000000002</v>
      </c>
      <c r="V48">
        <v>1335.6000000000001</v>
      </c>
      <c r="W48">
        <v>2240.1000000000004</v>
      </c>
      <c r="X48">
        <v>5067.8999999999996</v>
      </c>
      <c r="Y48">
        <v>7611.3</v>
      </c>
      <c r="Z48">
        <v>15526.800000000001</v>
      </c>
      <c r="AA48">
        <v>23209.200000000001</v>
      </c>
      <c r="AB48">
        <v>29618.1</v>
      </c>
      <c r="AC48">
        <v>46541.7</v>
      </c>
      <c r="AD48">
        <v>52846.200000000004</v>
      </c>
      <c r="AE48">
        <v>85800.6</v>
      </c>
      <c r="AF48">
        <v>91851.3</v>
      </c>
      <c r="AG48">
        <v>86480.1</v>
      </c>
    </row>
    <row r="49" spans="1:50" x14ac:dyDescent="0.3">
      <c r="A49" s="173"/>
      <c r="B49" s="4">
        <v>45</v>
      </c>
      <c r="C49" s="8" t="s">
        <v>734</v>
      </c>
      <c r="D49" s="8">
        <v>138</v>
      </c>
      <c r="E49" s="8">
        <v>20</v>
      </c>
      <c r="F49" s="8">
        <v>68</v>
      </c>
      <c r="G49" s="8">
        <v>283</v>
      </c>
      <c r="H49" s="8">
        <v>2</v>
      </c>
      <c r="I49" s="8">
        <v>0</v>
      </c>
      <c r="J49" s="14">
        <f t="shared" si="7"/>
        <v>0.6376811594202898</v>
      </c>
      <c r="K49" s="14">
        <f t="shared" si="8"/>
        <v>7.0671378091872791E-3</v>
      </c>
      <c r="O49">
        <f>SUM(O47,O48)</f>
        <v>9</v>
      </c>
      <c r="P49">
        <f t="shared" ref="P49:AG49" si="20">SUM(P47,P48)</f>
        <v>2</v>
      </c>
      <c r="Q49">
        <f t="shared" si="20"/>
        <v>2</v>
      </c>
      <c r="R49">
        <f t="shared" si="20"/>
        <v>91</v>
      </c>
      <c r="S49">
        <f t="shared" si="20"/>
        <v>129</v>
      </c>
      <c r="T49">
        <f t="shared" si="20"/>
        <v>80</v>
      </c>
      <c r="U49">
        <f t="shared" si="20"/>
        <v>862</v>
      </c>
      <c r="V49">
        <f t="shared" si="20"/>
        <v>5054</v>
      </c>
      <c r="W49">
        <f t="shared" si="20"/>
        <v>7573</v>
      </c>
      <c r="X49">
        <f t="shared" si="20"/>
        <v>19737</v>
      </c>
      <c r="Y49">
        <f t="shared" si="20"/>
        <v>29558</v>
      </c>
      <c r="Z49">
        <f t="shared" si="20"/>
        <v>51987.000000000007</v>
      </c>
      <c r="AA49">
        <f t="shared" si="20"/>
        <v>62539</v>
      </c>
      <c r="AB49">
        <f t="shared" si="20"/>
        <v>59817</v>
      </c>
      <c r="AC49">
        <f t="shared" si="20"/>
        <v>81346</v>
      </c>
      <c r="AD49">
        <f t="shared" si="20"/>
        <v>80308</v>
      </c>
      <c r="AE49">
        <f t="shared" si="20"/>
        <v>111969</v>
      </c>
      <c r="AF49">
        <f t="shared" si="20"/>
        <v>109852</v>
      </c>
      <c r="AG49">
        <f t="shared" si="20"/>
        <v>102257</v>
      </c>
    </row>
    <row r="50" spans="1:50" x14ac:dyDescent="0.3">
      <c r="A50" s="173"/>
      <c r="B50" s="4">
        <v>46</v>
      </c>
      <c r="C50" s="8" t="s">
        <v>644</v>
      </c>
      <c r="D50" s="8">
        <v>399</v>
      </c>
      <c r="E50" s="8">
        <v>224</v>
      </c>
      <c r="F50" s="8">
        <v>118</v>
      </c>
      <c r="G50" s="8">
        <v>1334</v>
      </c>
      <c r="H50" s="8">
        <v>35</v>
      </c>
      <c r="I50" s="8">
        <v>0</v>
      </c>
      <c r="J50" s="14">
        <f t="shared" si="7"/>
        <v>0.8571428571428571</v>
      </c>
      <c r="K50" s="14">
        <f t="shared" si="8"/>
        <v>2.6236881559220389E-2</v>
      </c>
    </row>
    <row r="51" spans="1:50" x14ac:dyDescent="0.3">
      <c r="A51" s="173"/>
      <c r="B51" s="4">
        <v>47</v>
      </c>
      <c r="C51" s="8" t="s">
        <v>498</v>
      </c>
      <c r="D51" s="8">
        <v>1645</v>
      </c>
      <c r="E51" s="8">
        <v>931</v>
      </c>
      <c r="F51" s="8">
        <v>196</v>
      </c>
      <c r="G51" s="8">
        <v>2558</v>
      </c>
      <c r="H51" s="8">
        <v>671</v>
      </c>
      <c r="I51" s="8">
        <v>0</v>
      </c>
      <c r="J51" s="14">
        <f t="shared" si="7"/>
        <v>0.68510638297872339</v>
      </c>
      <c r="K51" s="14">
        <f t="shared" si="8"/>
        <v>0.26231430805316652</v>
      </c>
    </row>
    <row r="52" spans="1:50" x14ac:dyDescent="0.3">
      <c r="A52" s="173"/>
      <c r="B52" s="4">
        <v>48</v>
      </c>
      <c r="C52" s="8" t="s">
        <v>666</v>
      </c>
      <c r="D52" s="8">
        <v>156</v>
      </c>
      <c r="E52" s="8">
        <v>43</v>
      </c>
      <c r="F52" s="8">
        <v>40</v>
      </c>
      <c r="G52" s="8">
        <v>248</v>
      </c>
      <c r="H52" s="8">
        <v>2</v>
      </c>
      <c r="I52" s="8">
        <v>0</v>
      </c>
      <c r="J52" s="14">
        <f t="shared" si="7"/>
        <v>0.53205128205128205</v>
      </c>
      <c r="K52" s="14">
        <f t="shared" si="8"/>
        <v>8.0645161290322578E-3</v>
      </c>
    </row>
    <row r="53" spans="1:50" x14ac:dyDescent="0.3">
      <c r="A53" s="173"/>
      <c r="B53" s="4">
        <v>49</v>
      </c>
      <c r="C53" s="8" t="s">
        <v>655</v>
      </c>
      <c r="D53" s="8">
        <v>89</v>
      </c>
      <c r="E53" s="8">
        <v>0</v>
      </c>
      <c r="F53" s="8">
        <v>63</v>
      </c>
      <c r="G53" s="8">
        <v>35</v>
      </c>
      <c r="H53" s="8">
        <v>0</v>
      </c>
      <c r="I53" s="8">
        <v>0</v>
      </c>
      <c r="J53" s="14">
        <f t="shared" si="7"/>
        <v>0.7078651685393258</v>
      </c>
      <c r="K53" s="14">
        <f t="shared" si="8"/>
        <v>0</v>
      </c>
    </row>
    <row r="54" spans="1:50" x14ac:dyDescent="0.3">
      <c r="A54" s="173"/>
      <c r="B54" s="4">
        <v>50</v>
      </c>
      <c r="C54" s="8" t="s">
        <v>576</v>
      </c>
      <c r="D54" s="8">
        <v>160</v>
      </c>
      <c r="E54" s="8">
        <v>52</v>
      </c>
      <c r="F54" s="8">
        <v>40</v>
      </c>
      <c r="G54" s="8">
        <v>229</v>
      </c>
      <c r="H54" s="8">
        <v>8</v>
      </c>
      <c r="I54" s="8">
        <v>0</v>
      </c>
      <c r="J54" s="14">
        <f t="shared" si="7"/>
        <v>0.57499999999999996</v>
      </c>
      <c r="K54" s="14">
        <f t="shared" si="8"/>
        <v>3.4934497816593885E-2</v>
      </c>
    </row>
    <row r="55" spans="1:50" x14ac:dyDescent="0.3">
      <c r="A55" s="173"/>
      <c r="B55" s="4">
        <v>51</v>
      </c>
      <c r="C55" s="8" t="s">
        <v>416</v>
      </c>
      <c r="D55" s="8">
        <v>276</v>
      </c>
      <c r="E55" s="8">
        <v>150</v>
      </c>
      <c r="F55" s="8">
        <v>80</v>
      </c>
      <c r="G55" s="8">
        <v>344</v>
      </c>
      <c r="H55" s="8">
        <v>1</v>
      </c>
      <c r="I55" s="8">
        <v>1</v>
      </c>
      <c r="J55" s="14">
        <f t="shared" si="7"/>
        <v>0.83333333333333337</v>
      </c>
      <c r="K55" s="14">
        <f t="shared" si="8"/>
        <v>5.8139534883720929E-3</v>
      </c>
    </row>
    <row r="56" spans="1:50" x14ac:dyDescent="0.3">
      <c r="A56" s="173"/>
      <c r="B56" s="4">
        <v>52</v>
      </c>
      <c r="C56" s="8" t="s">
        <v>452</v>
      </c>
      <c r="D56" s="8">
        <v>259</v>
      </c>
      <c r="E56" s="8">
        <v>237</v>
      </c>
      <c r="F56" s="8">
        <v>10</v>
      </c>
      <c r="G56" s="8">
        <v>341</v>
      </c>
      <c r="H56" s="8">
        <v>3</v>
      </c>
      <c r="I56" s="8">
        <v>0</v>
      </c>
      <c r="J56" s="14">
        <f t="shared" si="7"/>
        <v>0.95366795366795365</v>
      </c>
      <c r="K56" s="14">
        <f t="shared" si="8"/>
        <v>8.7976539589442824E-3</v>
      </c>
    </row>
    <row r="57" spans="1:50" x14ac:dyDescent="0.3">
      <c r="A57" s="173"/>
      <c r="B57" s="4">
        <v>53</v>
      </c>
      <c r="C57" s="8" t="s">
        <v>449</v>
      </c>
      <c r="D57" s="8">
        <v>52</v>
      </c>
      <c r="E57" s="8">
        <v>0</v>
      </c>
      <c r="F57" s="8">
        <v>48</v>
      </c>
      <c r="G57" s="8">
        <v>81</v>
      </c>
      <c r="H57" s="8">
        <v>0</v>
      </c>
      <c r="I57" s="8">
        <v>0</v>
      </c>
      <c r="J57" s="14">
        <f t="shared" si="7"/>
        <v>0.92307692307692313</v>
      </c>
      <c r="K57" s="14">
        <f t="shared" si="8"/>
        <v>0</v>
      </c>
    </row>
    <row r="58" spans="1:50" x14ac:dyDescent="0.3">
      <c r="A58" s="173"/>
      <c r="B58" s="4">
        <v>54</v>
      </c>
      <c r="C58" s="8" t="s">
        <v>692</v>
      </c>
      <c r="D58" s="8">
        <v>203</v>
      </c>
      <c r="E58" s="8">
        <v>44</v>
      </c>
      <c r="F58" s="8">
        <v>110</v>
      </c>
      <c r="G58" s="8">
        <v>411</v>
      </c>
      <c r="H58" s="8">
        <v>0</v>
      </c>
      <c r="I58" s="8">
        <v>0</v>
      </c>
      <c r="J58" s="14">
        <f t="shared" si="7"/>
        <v>0.75862068965517238</v>
      </c>
      <c r="K58" s="14">
        <f t="shared" si="8"/>
        <v>0</v>
      </c>
    </row>
    <row r="59" spans="1:50" s="12" customFormat="1" ht="4.3499999999999996" customHeight="1" x14ac:dyDescent="0.3">
      <c r="A59" s="10"/>
      <c r="B59" s="11"/>
      <c r="C59" s="11"/>
      <c r="D59" s="11"/>
      <c r="E59" s="11"/>
      <c r="F59" s="11"/>
      <c r="G59" s="11"/>
      <c r="H59" s="11"/>
      <c r="I59" s="11"/>
      <c r="J59" s="14"/>
      <c r="K59" s="14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</row>
    <row r="60" spans="1:50" x14ac:dyDescent="0.3">
      <c r="A60" s="173" t="s">
        <v>759</v>
      </c>
      <c r="B60" s="4">
        <v>55</v>
      </c>
      <c r="C60" s="8" t="s">
        <v>484</v>
      </c>
      <c r="D60" s="8">
        <v>3084</v>
      </c>
      <c r="E60" s="8">
        <v>2484</v>
      </c>
      <c r="F60" s="8">
        <v>14</v>
      </c>
      <c r="G60" s="8">
        <v>4086</v>
      </c>
      <c r="H60" s="8">
        <v>346</v>
      </c>
      <c r="I60" s="8">
        <v>0</v>
      </c>
      <c r="J60" s="14">
        <f t="shared" si="7"/>
        <v>0.80998702983138782</v>
      </c>
      <c r="K60" s="14">
        <f t="shared" si="8"/>
        <v>8.4679393049437099E-2</v>
      </c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</row>
    <row r="61" spans="1:50" x14ac:dyDescent="0.3">
      <c r="A61" s="173"/>
      <c r="B61" s="4">
        <v>56</v>
      </c>
      <c r="C61" s="8" t="s">
        <v>630</v>
      </c>
      <c r="D61" s="8">
        <v>4476</v>
      </c>
      <c r="E61" s="8">
        <v>4200</v>
      </c>
      <c r="F61" s="8">
        <v>10</v>
      </c>
      <c r="G61" s="8">
        <v>6856</v>
      </c>
      <c r="H61" s="8">
        <v>4486</v>
      </c>
      <c r="I61" s="8">
        <v>76</v>
      </c>
      <c r="J61" s="14">
        <f t="shared" si="7"/>
        <v>0.94057193923145666</v>
      </c>
      <c r="K61" s="14">
        <f t="shared" si="8"/>
        <v>0.66540256709451573</v>
      </c>
    </row>
    <row r="62" spans="1:50" x14ac:dyDescent="0.3">
      <c r="A62" s="173"/>
      <c r="B62" s="4">
        <v>57</v>
      </c>
      <c r="C62" s="8" t="s">
        <v>472</v>
      </c>
      <c r="D62" s="8">
        <v>838</v>
      </c>
      <c r="E62" s="8">
        <v>595</v>
      </c>
      <c r="F62" s="8">
        <v>0</v>
      </c>
      <c r="G62" s="8">
        <v>2375</v>
      </c>
      <c r="H62" s="8">
        <v>39</v>
      </c>
      <c r="I62" s="8">
        <v>0</v>
      </c>
      <c r="J62" s="14">
        <f t="shared" si="7"/>
        <v>0.71002386634844872</v>
      </c>
      <c r="K62" s="14">
        <f t="shared" si="8"/>
        <v>1.6421052631578947E-2</v>
      </c>
    </row>
    <row r="63" spans="1:50" x14ac:dyDescent="0.3">
      <c r="A63" s="173"/>
      <c r="B63" s="4">
        <v>58</v>
      </c>
      <c r="C63" s="8" t="s">
        <v>466</v>
      </c>
      <c r="D63" s="8">
        <v>749</v>
      </c>
      <c r="E63" s="8">
        <v>366</v>
      </c>
      <c r="F63" s="8">
        <v>0</v>
      </c>
      <c r="G63" s="8">
        <v>1366</v>
      </c>
      <c r="H63" s="8">
        <v>204</v>
      </c>
      <c r="I63" s="8">
        <v>0</v>
      </c>
      <c r="J63" s="14">
        <f t="shared" si="7"/>
        <v>0.48865153538050732</v>
      </c>
      <c r="K63" s="14">
        <f t="shared" si="8"/>
        <v>0.14934114202049781</v>
      </c>
    </row>
    <row r="64" spans="1:50" x14ac:dyDescent="0.3">
      <c r="A64" s="173"/>
      <c r="B64" s="4">
        <v>59</v>
      </c>
      <c r="C64" s="8" t="s">
        <v>523</v>
      </c>
      <c r="D64" s="8">
        <v>269</v>
      </c>
      <c r="E64" s="8">
        <v>115</v>
      </c>
      <c r="F64" s="8">
        <v>4</v>
      </c>
      <c r="G64" s="8">
        <v>295</v>
      </c>
      <c r="H64" s="8">
        <v>0</v>
      </c>
      <c r="I64" s="8">
        <v>0</v>
      </c>
      <c r="J64" s="14">
        <f t="shared" si="7"/>
        <v>0.44237918215613381</v>
      </c>
      <c r="K64" s="14">
        <f t="shared" si="8"/>
        <v>0</v>
      </c>
    </row>
    <row r="65" spans="1:50" x14ac:dyDescent="0.3">
      <c r="A65" s="173"/>
      <c r="B65" s="4">
        <v>60</v>
      </c>
      <c r="C65" s="8" t="s">
        <v>731</v>
      </c>
      <c r="D65" s="8">
        <v>55</v>
      </c>
      <c r="E65" s="8">
        <v>0</v>
      </c>
      <c r="F65" s="8">
        <v>10</v>
      </c>
      <c r="G65" s="8">
        <v>275</v>
      </c>
      <c r="H65" s="8">
        <v>58</v>
      </c>
      <c r="I65" s="8">
        <v>0</v>
      </c>
      <c r="J65" s="14">
        <f t="shared" si="7"/>
        <v>0.18181818181818182</v>
      </c>
      <c r="K65" s="14">
        <f t="shared" si="8"/>
        <v>0.21090909090909091</v>
      </c>
    </row>
    <row r="66" spans="1:50" x14ac:dyDescent="0.3">
      <c r="A66" s="173"/>
      <c r="B66" s="4">
        <v>61</v>
      </c>
      <c r="C66" s="8" t="s">
        <v>736</v>
      </c>
      <c r="D66" s="8">
        <v>316</v>
      </c>
      <c r="E66" s="8">
        <v>223</v>
      </c>
      <c r="F66" s="8">
        <v>0</v>
      </c>
      <c r="G66" s="8">
        <v>279</v>
      </c>
      <c r="H66" s="8">
        <v>38</v>
      </c>
      <c r="I66" s="8">
        <v>0</v>
      </c>
      <c r="J66" s="14">
        <f t="shared" si="7"/>
        <v>0.70569620253164556</v>
      </c>
      <c r="K66" s="14">
        <f t="shared" si="8"/>
        <v>0.13620071684587814</v>
      </c>
    </row>
    <row r="67" spans="1:50" x14ac:dyDescent="0.3">
      <c r="A67" s="173"/>
      <c r="B67" s="4">
        <v>62</v>
      </c>
      <c r="C67" s="8" t="s">
        <v>728</v>
      </c>
      <c r="D67" s="8">
        <v>87</v>
      </c>
      <c r="E67" s="8">
        <v>40</v>
      </c>
      <c r="F67" s="8">
        <v>0</v>
      </c>
      <c r="G67" s="8">
        <v>226</v>
      </c>
      <c r="H67" s="8">
        <v>17</v>
      </c>
      <c r="I67" s="8">
        <v>0</v>
      </c>
      <c r="J67" s="14">
        <f t="shared" si="7"/>
        <v>0.45977011494252873</v>
      </c>
      <c r="K67" s="14">
        <f t="shared" si="8"/>
        <v>7.5221238938053103E-2</v>
      </c>
    </row>
    <row r="68" spans="1:50" x14ac:dyDescent="0.3">
      <c r="A68" s="173"/>
      <c r="B68" s="4">
        <v>63</v>
      </c>
      <c r="C68" s="8" t="s">
        <v>531</v>
      </c>
      <c r="D68" s="8">
        <v>122</v>
      </c>
      <c r="E68" s="8">
        <v>78</v>
      </c>
      <c r="F68" s="8">
        <v>0</v>
      </c>
      <c r="G68" s="8">
        <v>200</v>
      </c>
      <c r="H68" s="8">
        <v>2</v>
      </c>
      <c r="I68" s="8">
        <v>0</v>
      </c>
      <c r="J68" s="14">
        <f t="shared" si="7"/>
        <v>0.63934426229508201</v>
      </c>
      <c r="K68" s="14">
        <f t="shared" si="8"/>
        <v>0.01</v>
      </c>
    </row>
    <row r="69" spans="1:50" s="12" customFormat="1" ht="4.3499999999999996" customHeight="1" x14ac:dyDescent="0.3">
      <c r="A69" s="10"/>
      <c r="B69" s="11"/>
      <c r="C69" s="11"/>
      <c r="D69" s="11"/>
      <c r="E69" s="11"/>
      <c r="F69" s="11"/>
      <c r="G69" s="11"/>
      <c r="H69" s="11"/>
      <c r="I69" s="11"/>
      <c r="J69" s="14"/>
      <c r="K69" s="14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</row>
    <row r="70" spans="1:50" x14ac:dyDescent="0.3">
      <c r="A70" s="173" t="s">
        <v>760</v>
      </c>
      <c r="B70" s="4">
        <v>64</v>
      </c>
      <c r="C70" s="8" t="s">
        <v>733</v>
      </c>
      <c r="D70" s="8">
        <v>1320</v>
      </c>
      <c r="E70" s="8">
        <v>362</v>
      </c>
      <c r="F70" s="8">
        <v>577</v>
      </c>
      <c r="G70" s="8">
        <v>5014</v>
      </c>
      <c r="H70" s="8">
        <v>11</v>
      </c>
      <c r="I70" s="8">
        <v>0</v>
      </c>
      <c r="J70" s="14">
        <f t="shared" si="7"/>
        <v>0.71136363636363631</v>
      </c>
      <c r="K70" s="14">
        <f t="shared" si="8"/>
        <v>2.1938571998404467E-3</v>
      </c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</row>
    <row r="71" spans="1:50" x14ac:dyDescent="0.3">
      <c r="A71" s="173"/>
      <c r="B71" s="4">
        <v>65</v>
      </c>
      <c r="C71" s="8" t="s">
        <v>620</v>
      </c>
      <c r="D71" s="8">
        <v>814</v>
      </c>
      <c r="E71" s="8">
        <v>434</v>
      </c>
      <c r="F71" s="8">
        <v>283</v>
      </c>
      <c r="G71" s="8">
        <v>751</v>
      </c>
      <c r="H71" s="8">
        <v>17</v>
      </c>
      <c r="I71" s="8">
        <v>0</v>
      </c>
      <c r="J71" s="14">
        <f t="shared" si="7"/>
        <v>0.88083538083538082</v>
      </c>
      <c r="K71" s="14">
        <f t="shared" si="8"/>
        <v>2.2636484687083888E-2</v>
      </c>
    </row>
    <row r="72" spans="1:50" x14ac:dyDescent="0.3">
      <c r="A72" s="173"/>
      <c r="B72" s="4">
        <v>66</v>
      </c>
      <c r="C72" s="8" t="s">
        <v>609</v>
      </c>
      <c r="D72" s="8">
        <v>1742</v>
      </c>
      <c r="E72" s="8">
        <v>1098</v>
      </c>
      <c r="F72" s="8">
        <v>255</v>
      </c>
      <c r="G72" s="8">
        <v>1659</v>
      </c>
      <c r="H72" s="8">
        <v>2</v>
      </c>
      <c r="I72" s="8">
        <v>0</v>
      </c>
      <c r="J72" s="14">
        <f t="shared" si="7"/>
        <v>0.77669345579793336</v>
      </c>
      <c r="K72" s="14">
        <f t="shared" si="8"/>
        <v>1.2055455093429777E-3</v>
      </c>
    </row>
    <row r="73" spans="1:50" x14ac:dyDescent="0.3">
      <c r="A73" s="173"/>
      <c r="B73" s="4">
        <v>67</v>
      </c>
      <c r="C73" s="8" t="s">
        <v>456</v>
      </c>
      <c r="D73" s="8">
        <v>536</v>
      </c>
      <c r="E73" s="8">
        <v>419</v>
      </c>
      <c r="F73" s="8">
        <v>0</v>
      </c>
      <c r="G73" s="8">
        <v>1570</v>
      </c>
      <c r="H73" s="8">
        <v>13</v>
      </c>
      <c r="I73" s="8">
        <v>0</v>
      </c>
      <c r="J73" s="14">
        <f t="shared" si="7"/>
        <v>0.78171641791044777</v>
      </c>
      <c r="K73" s="14">
        <f t="shared" si="8"/>
        <v>8.2802547770700636E-3</v>
      </c>
    </row>
    <row r="74" spans="1:50" x14ac:dyDescent="0.3">
      <c r="A74" s="173"/>
      <c r="B74" s="4">
        <v>68</v>
      </c>
      <c r="C74" s="8" t="s">
        <v>488</v>
      </c>
      <c r="D74" s="8">
        <v>1579</v>
      </c>
      <c r="E74" s="8">
        <v>871</v>
      </c>
      <c r="F74" s="8">
        <v>383</v>
      </c>
      <c r="G74" s="8">
        <v>1461</v>
      </c>
      <c r="H74" s="8">
        <v>41</v>
      </c>
      <c r="I74" s="8">
        <v>2</v>
      </c>
      <c r="J74" s="14">
        <f t="shared" si="7"/>
        <v>0.79417352754908166</v>
      </c>
      <c r="K74" s="14">
        <f t="shared" si="8"/>
        <v>2.943189596167009E-2</v>
      </c>
    </row>
    <row r="75" spans="1:50" x14ac:dyDescent="0.3">
      <c r="A75" s="173"/>
      <c r="B75" s="4">
        <v>69</v>
      </c>
      <c r="C75" s="8" t="s">
        <v>724</v>
      </c>
      <c r="D75" s="8">
        <v>793</v>
      </c>
      <c r="E75" s="8">
        <v>184</v>
      </c>
      <c r="F75" s="8">
        <v>10</v>
      </c>
      <c r="G75" s="8">
        <v>1290</v>
      </c>
      <c r="H75" s="8">
        <v>1</v>
      </c>
      <c r="I75" s="8">
        <v>0</v>
      </c>
      <c r="J75" s="14">
        <f t="shared" si="7"/>
        <v>0.24464060529634299</v>
      </c>
      <c r="K75" s="14">
        <f t="shared" si="8"/>
        <v>7.7519379844961239E-4</v>
      </c>
    </row>
    <row r="76" spans="1:50" x14ac:dyDescent="0.3">
      <c r="A76" s="173"/>
      <c r="B76" s="4">
        <v>70</v>
      </c>
      <c r="C76" s="8" t="s">
        <v>631</v>
      </c>
      <c r="D76" s="8">
        <v>2164</v>
      </c>
      <c r="E76" s="8">
        <v>73</v>
      </c>
      <c r="F76" s="8">
        <v>642</v>
      </c>
      <c r="G76" s="8">
        <v>2306</v>
      </c>
      <c r="H76" s="8">
        <v>0</v>
      </c>
      <c r="I76" s="8">
        <v>0</v>
      </c>
      <c r="J76" s="14">
        <f t="shared" si="7"/>
        <v>0.33040665434380778</v>
      </c>
      <c r="K76" s="14">
        <f t="shared" si="8"/>
        <v>0</v>
      </c>
    </row>
    <row r="77" spans="1:50" x14ac:dyDescent="0.3">
      <c r="A77" s="173"/>
      <c r="B77" s="4">
        <v>71</v>
      </c>
      <c r="C77" s="8" t="s">
        <v>511</v>
      </c>
      <c r="D77" s="8">
        <v>81</v>
      </c>
      <c r="E77" s="8">
        <v>42</v>
      </c>
      <c r="F77" s="8">
        <v>0</v>
      </c>
      <c r="G77" s="8">
        <v>746</v>
      </c>
      <c r="H77" s="8">
        <v>90</v>
      </c>
      <c r="I77" s="8">
        <v>0</v>
      </c>
      <c r="J77" s="14">
        <f t="shared" si="7"/>
        <v>0.51851851851851849</v>
      </c>
      <c r="K77" s="14">
        <f t="shared" si="8"/>
        <v>0.12064343163538874</v>
      </c>
    </row>
    <row r="78" spans="1:50" x14ac:dyDescent="0.3">
      <c r="A78" s="173"/>
      <c r="B78" s="4">
        <v>72</v>
      </c>
      <c r="C78" s="8" t="s">
        <v>664</v>
      </c>
      <c r="D78" s="8">
        <v>456</v>
      </c>
      <c r="E78" s="8">
        <v>0</v>
      </c>
      <c r="F78" s="8">
        <v>124</v>
      </c>
      <c r="G78" s="8">
        <v>2030</v>
      </c>
      <c r="H78" s="8">
        <v>6</v>
      </c>
      <c r="I78" s="8">
        <v>0</v>
      </c>
      <c r="J78" s="14">
        <f t="shared" si="7"/>
        <v>0.27192982456140352</v>
      </c>
      <c r="K78" s="14">
        <f t="shared" si="8"/>
        <v>2.9556650246305421E-3</v>
      </c>
    </row>
    <row r="79" spans="1:50" x14ac:dyDescent="0.3">
      <c r="A79" s="173"/>
      <c r="B79" s="4">
        <v>73</v>
      </c>
      <c r="C79" s="8" t="s">
        <v>672</v>
      </c>
      <c r="D79" s="8">
        <v>208</v>
      </c>
      <c r="E79" s="8">
        <v>120</v>
      </c>
      <c r="F79" s="8">
        <v>50</v>
      </c>
      <c r="G79" s="8">
        <v>100</v>
      </c>
      <c r="H79" s="8">
        <v>0</v>
      </c>
      <c r="I79" s="8">
        <v>0</v>
      </c>
      <c r="J79" s="14">
        <f t="shared" si="7"/>
        <v>0.81730769230769229</v>
      </c>
      <c r="K79" s="14">
        <f t="shared" si="8"/>
        <v>0</v>
      </c>
    </row>
    <row r="80" spans="1:50" x14ac:dyDescent="0.3">
      <c r="A80" s="173"/>
      <c r="B80" s="4">
        <v>74</v>
      </c>
      <c r="C80" s="8" t="s">
        <v>707</v>
      </c>
      <c r="D80" s="8">
        <v>646</v>
      </c>
      <c r="E80" s="8">
        <v>587</v>
      </c>
      <c r="F80" s="8">
        <v>0</v>
      </c>
      <c r="G80" s="8">
        <v>371</v>
      </c>
      <c r="H80" s="8">
        <v>42</v>
      </c>
      <c r="I80" s="8">
        <v>0</v>
      </c>
      <c r="J80" s="14">
        <f t="shared" si="7"/>
        <v>0.90866873065015474</v>
      </c>
      <c r="K80" s="14">
        <f t="shared" si="8"/>
        <v>0.11320754716981132</v>
      </c>
    </row>
    <row r="81" spans="1:50" x14ac:dyDescent="0.3">
      <c r="A81" s="173"/>
      <c r="B81" s="4">
        <v>75</v>
      </c>
      <c r="C81" s="8" t="s">
        <v>551</v>
      </c>
      <c r="D81" s="8">
        <v>934</v>
      </c>
      <c r="E81" s="8">
        <v>418</v>
      </c>
      <c r="F81" s="8">
        <v>403</v>
      </c>
      <c r="G81" s="8">
        <v>895</v>
      </c>
      <c r="H81" s="8">
        <v>114</v>
      </c>
      <c r="I81" s="8">
        <v>0</v>
      </c>
      <c r="J81" s="14">
        <f t="shared" si="7"/>
        <v>0.87901498929336186</v>
      </c>
      <c r="K81" s="14">
        <f t="shared" si="8"/>
        <v>0.12737430167597766</v>
      </c>
    </row>
    <row r="82" spans="1:50" x14ac:dyDescent="0.3">
      <c r="A82" s="173"/>
      <c r="B82" s="4">
        <v>76</v>
      </c>
      <c r="C82" s="8" t="s">
        <v>671</v>
      </c>
      <c r="D82" s="8">
        <v>1965</v>
      </c>
      <c r="E82" s="8">
        <v>1384</v>
      </c>
      <c r="F82" s="8">
        <v>3</v>
      </c>
      <c r="G82" s="8">
        <v>1986</v>
      </c>
      <c r="H82" s="8">
        <v>143</v>
      </c>
      <c r="I82" s="8">
        <v>0</v>
      </c>
      <c r="J82" s="14">
        <f t="shared" si="7"/>
        <v>0.70585241730279902</v>
      </c>
      <c r="K82" s="14">
        <f t="shared" si="8"/>
        <v>7.2004028197381678E-2</v>
      </c>
    </row>
    <row r="83" spans="1:50" x14ac:dyDescent="0.3">
      <c r="A83" s="173"/>
      <c r="B83" s="4">
        <v>77</v>
      </c>
      <c r="C83" s="8" t="s">
        <v>447</v>
      </c>
      <c r="D83" s="8">
        <v>1637</v>
      </c>
      <c r="E83" s="8">
        <v>912</v>
      </c>
      <c r="F83" s="8">
        <v>172</v>
      </c>
      <c r="G83" s="8">
        <v>3605</v>
      </c>
      <c r="H83" s="8">
        <v>318</v>
      </c>
      <c r="I83" s="8">
        <v>305</v>
      </c>
      <c r="J83" s="14">
        <f t="shared" si="7"/>
        <v>0.66218692730604767</v>
      </c>
      <c r="K83" s="14">
        <f t="shared" si="8"/>
        <v>0.17281553398058253</v>
      </c>
    </row>
    <row r="84" spans="1:50" x14ac:dyDescent="0.3">
      <c r="A84" s="173"/>
      <c r="B84" s="4">
        <v>78</v>
      </c>
      <c r="C84" s="8" t="s">
        <v>486</v>
      </c>
      <c r="D84" s="8">
        <v>356</v>
      </c>
      <c r="E84" s="8">
        <v>191</v>
      </c>
      <c r="F84" s="8">
        <v>86</v>
      </c>
      <c r="G84" s="8">
        <v>2464</v>
      </c>
      <c r="H84" s="8">
        <v>99</v>
      </c>
      <c r="I84" s="8">
        <v>0</v>
      </c>
      <c r="J84" s="14">
        <f t="shared" si="7"/>
        <v>0.7780898876404494</v>
      </c>
      <c r="K84" s="14">
        <f t="shared" si="8"/>
        <v>4.0178571428571432E-2</v>
      </c>
    </row>
    <row r="85" spans="1:50" x14ac:dyDescent="0.3">
      <c r="A85" s="173"/>
      <c r="B85" s="4">
        <v>79</v>
      </c>
      <c r="C85" s="8" t="s">
        <v>548</v>
      </c>
      <c r="D85" s="8">
        <v>131</v>
      </c>
      <c r="E85" s="8">
        <v>0</v>
      </c>
      <c r="F85" s="8">
        <v>128</v>
      </c>
      <c r="G85" s="8">
        <v>153</v>
      </c>
      <c r="H85" s="8">
        <v>8</v>
      </c>
      <c r="I85" s="8">
        <v>0</v>
      </c>
      <c r="J85" s="14">
        <f t="shared" si="7"/>
        <v>0.97709923664122134</v>
      </c>
      <c r="K85" s="14">
        <f t="shared" si="8"/>
        <v>5.2287581699346407E-2</v>
      </c>
    </row>
    <row r="86" spans="1:50" x14ac:dyDescent="0.3">
      <c r="A86" s="173"/>
      <c r="B86" s="4">
        <v>80</v>
      </c>
      <c r="C86" s="8" t="s">
        <v>547</v>
      </c>
      <c r="D86" s="8">
        <v>653</v>
      </c>
      <c r="E86" s="8">
        <v>152</v>
      </c>
      <c r="F86" s="8">
        <v>309</v>
      </c>
      <c r="G86" s="8">
        <v>2377</v>
      </c>
      <c r="H86" s="8">
        <v>142</v>
      </c>
      <c r="I86" s="8">
        <v>0</v>
      </c>
      <c r="J86" s="14">
        <f t="shared" si="7"/>
        <v>0.70597243491577333</v>
      </c>
      <c r="K86" s="14">
        <f t="shared" si="8"/>
        <v>5.9739167017248636E-2</v>
      </c>
    </row>
    <row r="87" spans="1:50" x14ac:dyDescent="0.3">
      <c r="A87" s="173"/>
      <c r="B87" s="4">
        <v>81</v>
      </c>
      <c r="C87" s="8" t="s">
        <v>586</v>
      </c>
      <c r="D87" s="8">
        <v>817</v>
      </c>
      <c r="E87" s="8">
        <v>307</v>
      </c>
      <c r="F87" s="8">
        <v>288</v>
      </c>
      <c r="G87" s="8">
        <v>828</v>
      </c>
      <c r="H87" s="8">
        <v>8</v>
      </c>
      <c r="I87" s="8">
        <v>0</v>
      </c>
      <c r="J87" s="14">
        <f t="shared" si="7"/>
        <v>0.72827417380660953</v>
      </c>
      <c r="K87" s="14">
        <f t="shared" si="8"/>
        <v>9.6618357487922701E-3</v>
      </c>
    </row>
    <row r="88" spans="1:50" x14ac:dyDescent="0.3">
      <c r="A88" s="173"/>
      <c r="B88" s="4">
        <v>82</v>
      </c>
      <c r="C88" s="8" t="s">
        <v>473</v>
      </c>
      <c r="D88" s="8">
        <v>909</v>
      </c>
      <c r="E88" s="8">
        <v>464</v>
      </c>
      <c r="F88" s="8">
        <v>249</v>
      </c>
      <c r="G88" s="8">
        <v>1497</v>
      </c>
      <c r="H88" s="8">
        <v>0</v>
      </c>
      <c r="I88" s="8">
        <v>0</v>
      </c>
      <c r="J88" s="14">
        <f t="shared" si="7"/>
        <v>0.78437843784378436</v>
      </c>
      <c r="K88" s="14">
        <f t="shared" si="8"/>
        <v>0</v>
      </c>
    </row>
    <row r="89" spans="1:50" x14ac:dyDescent="0.3">
      <c r="A89" s="173"/>
      <c r="B89" s="4">
        <v>83</v>
      </c>
      <c r="C89" s="8" t="s">
        <v>583</v>
      </c>
      <c r="D89" s="8">
        <v>863</v>
      </c>
      <c r="E89" s="8">
        <v>469</v>
      </c>
      <c r="F89" s="8">
        <v>114</v>
      </c>
      <c r="G89" s="8">
        <v>1294</v>
      </c>
      <c r="H89" s="8">
        <v>1</v>
      </c>
      <c r="I89" s="8">
        <v>0</v>
      </c>
      <c r="J89" s="14">
        <f t="shared" si="7"/>
        <v>0.67555040556199308</v>
      </c>
      <c r="K89" s="14">
        <f t="shared" si="8"/>
        <v>7.7279752704791343E-4</v>
      </c>
    </row>
    <row r="90" spans="1:50" x14ac:dyDescent="0.3">
      <c r="A90" s="173"/>
      <c r="B90" s="4">
        <v>84</v>
      </c>
      <c r="C90" s="8" t="s">
        <v>725</v>
      </c>
      <c r="D90" s="8">
        <v>3121</v>
      </c>
      <c r="E90" s="8">
        <v>2943</v>
      </c>
      <c r="F90" s="8">
        <v>110</v>
      </c>
      <c r="G90" s="8">
        <v>3212</v>
      </c>
      <c r="H90" s="8">
        <v>6</v>
      </c>
      <c r="I90" s="8">
        <v>0</v>
      </c>
      <c r="J90" s="14">
        <f t="shared" si="7"/>
        <v>0.97821211150272347</v>
      </c>
      <c r="K90" s="14">
        <f t="shared" si="8"/>
        <v>1.8679950186799503E-3</v>
      </c>
    </row>
    <row r="91" spans="1:50" x14ac:dyDescent="0.3">
      <c r="A91" s="173"/>
      <c r="B91" s="4">
        <v>85</v>
      </c>
      <c r="C91" s="8" t="s">
        <v>669</v>
      </c>
      <c r="D91" s="8">
        <v>1291</v>
      </c>
      <c r="E91" s="8">
        <v>611</v>
      </c>
      <c r="F91" s="8">
        <v>0</v>
      </c>
      <c r="G91" s="8">
        <v>5783</v>
      </c>
      <c r="H91" s="8">
        <v>1112</v>
      </c>
      <c r="I91" s="8">
        <v>5</v>
      </c>
      <c r="J91" s="14">
        <f t="shared" si="7"/>
        <v>0.47327652982184354</v>
      </c>
      <c r="K91" s="14">
        <f t="shared" si="8"/>
        <v>0.1931523430745288</v>
      </c>
    </row>
    <row r="92" spans="1:50" x14ac:dyDescent="0.3">
      <c r="A92" s="173"/>
      <c r="B92" s="4">
        <v>86</v>
      </c>
      <c r="C92" s="8" t="s">
        <v>491</v>
      </c>
      <c r="D92" s="8">
        <v>811</v>
      </c>
      <c r="E92" s="8">
        <v>373</v>
      </c>
      <c r="F92" s="8">
        <v>0</v>
      </c>
      <c r="G92" s="8">
        <v>1266</v>
      </c>
      <c r="H92" s="8">
        <v>464</v>
      </c>
      <c r="I92" s="8">
        <v>0</v>
      </c>
      <c r="J92" s="14">
        <f t="shared" si="7"/>
        <v>0.45992601726263871</v>
      </c>
      <c r="K92" s="14">
        <f t="shared" si="8"/>
        <v>0.36650868878357029</v>
      </c>
    </row>
    <row r="93" spans="1:50" x14ac:dyDescent="0.3">
      <c r="A93" s="173"/>
      <c r="B93" s="4">
        <v>87</v>
      </c>
      <c r="C93" s="8" t="s">
        <v>619</v>
      </c>
      <c r="D93" s="8">
        <v>301</v>
      </c>
      <c r="E93" s="8">
        <v>157</v>
      </c>
      <c r="F93" s="8">
        <v>0</v>
      </c>
      <c r="G93" s="8">
        <v>361</v>
      </c>
      <c r="H93" s="8">
        <v>216</v>
      </c>
      <c r="I93" s="8">
        <v>0</v>
      </c>
      <c r="J93" s="14">
        <f t="shared" si="7"/>
        <v>0.52159468438538203</v>
      </c>
      <c r="K93" s="14">
        <f t="shared" si="8"/>
        <v>0.5983379501385041</v>
      </c>
    </row>
    <row r="94" spans="1:50" s="12" customFormat="1" ht="4.3499999999999996" customHeight="1" x14ac:dyDescent="0.3">
      <c r="A94" s="10"/>
      <c r="B94" s="11"/>
      <c r="C94" s="11"/>
      <c r="D94" s="11"/>
      <c r="E94" s="11"/>
      <c r="F94" s="11"/>
      <c r="G94" s="11"/>
      <c r="H94" s="11"/>
      <c r="I94" s="11"/>
      <c r="J94" s="14"/>
      <c r="K94" s="1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</row>
    <row r="95" spans="1:50" x14ac:dyDescent="0.3">
      <c r="A95" s="173" t="s">
        <v>761</v>
      </c>
      <c r="B95" s="4">
        <v>88</v>
      </c>
      <c r="C95" s="8" t="s">
        <v>654</v>
      </c>
      <c r="D95" s="8">
        <v>45</v>
      </c>
      <c r="E95" s="8">
        <v>34</v>
      </c>
      <c r="F95" s="8">
        <v>10</v>
      </c>
      <c r="G95" s="8">
        <v>32</v>
      </c>
      <c r="H95" s="8">
        <v>0</v>
      </c>
      <c r="I95" s="8">
        <v>0</v>
      </c>
      <c r="J95" s="14">
        <f t="shared" si="7"/>
        <v>0.97777777777777775</v>
      </c>
      <c r="K95" s="14">
        <f t="shared" si="8"/>
        <v>0</v>
      </c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</row>
    <row r="96" spans="1:50" x14ac:dyDescent="0.3">
      <c r="A96" s="173"/>
      <c r="B96" s="4">
        <v>89</v>
      </c>
      <c r="C96" s="8" t="s">
        <v>676</v>
      </c>
      <c r="D96" s="8">
        <v>325</v>
      </c>
      <c r="E96" s="8">
        <v>162</v>
      </c>
      <c r="F96" s="8">
        <v>80</v>
      </c>
      <c r="G96" s="8">
        <v>419</v>
      </c>
      <c r="H96" s="8">
        <v>5</v>
      </c>
      <c r="I96" s="8">
        <v>0</v>
      </c>
      <c r="J96" s="14">
        <f t="shared" si="7"/>
        <v>0.74461538461538457</v>
      </c>
      <c r="K96" s="14">
        <f t="shared" si="8"/>
        <v>1.1933174224343675E-2</v>
      </c>
    </row>
    <row r="97" spans="1:50" x14ac:dyDescent="0.3">
      <c r="A97" s="173"/>
      <c r="B97" s="4">
        <v>90</v>
      </c>
      <c r="C97" s="8" t="s">
        <v>429</v>
      </c>
      <c r="D97" s="8">
        <v>267</v>
      </c>
      <c r="E97" s="8">
        <v>131</v>
      </c>
      <c r="F97" s="8">
        <v>74</v>
      </c>
      <c r="G97" s="8">
        <v>334</v>
      </c>
      <c r="H97" s="8">
        <v>3</v>
      </c>
      <c r="I97" s="8">
        <v>0</v>
      </c>
      <c r="J97" s="14">
        <f t="shared" si="7"/>
        <v>0.76779026217228463</v>
      </c>
      <c r="K97" s="14">
        <f t="shared" si="8"/>
        <v>8.9820359281437123E-3</v>
      </c>
    </row>
    <row r="98" spans="1:50" x14ac:dyDescent="0.3">
      <c r="A98" s="173"/>
      <c r="B98" s="4">
        <v>91</v>
      </c>
      <c r="C98" s="8" t="s">
        <v>660</v>
      </c>
      <c r="D98" s="8">
        <v>212</v>
      </c>
      <c r="E98" s="8">
        <v>144</v>
      </c>
      <c r="F98" s="8">
        <v>0</v>
      </c>
      <c r="G98" s="8">
        <v>377</v>
      </c>
      <c r="H98" s="8">
        <v>1</v>
      </c>
      <c r="I98" s="8">
        <v>0</v>
      </c>
      <c r="J98" s="14">
        <f t="shared" ref="J98:J161" si="21">(E98+F98)/D98</f>
        <v>0.67924528301886788</v>
      </c>
      <c r="K98" s="14">
        <f t="shared" ref="K98:K161" si="22">(H98+I98)/G98</f>
        <v>2.6525198938992041E-3</v>
      </c>
    </row>
    <row r="99" spans="1:50" x14ac:dyDescent="0.3">
      <c r="A99" s="173"/>
      <c r="B99" s="4">
        <v>92</v>
      </c>
      <c r="C99" s="8" t="s">
        <v>617</v>
      </c>
      <c r="D99" s="8">
        <v>180</v>
      </c>
      <c r="E99" s="8">
        <v>132</v>
      </c>
      <c r="F99" s="8">
        <v>28</v>
      </c>
      <c r="G99" s="8">
        <v>91</v>
      </c>
      <c r="H99" s="8">
        <v>1</v>
      </c>
      <c r="I99" s="8">
        <v>0</v>
      </c>
      <c r="J99" s="14">
        <f t="shared" si="21"/>
        <v>0.88888888888888884</v>
      </c>
      <c r="K99" s="14">
        <f t="shared" si="22"/>
        <v>1.098901098901099E-2</v>
      </c>
    </row>
    <row r="100" spans="1:50" x14ac:dyDescent="0.3">
      <c r="A100" s="173"/>
      <c r="B100" s="4">
        <v>93</v>
      </c>
      <c r="C100" s="8" t="s">
        <v>573</v>
      </c>
      <c r="D100" s="8">
        <v>349</v>
      </c>
      <c r="E100" s="8">
        <v>239</v>
      </c>
      <c r="F100" s="8">
        <v>0</v>
      </c>
      <c r="G100" s="8">
        <v>651</v>
      </c>
      <c r="H100" s="8">
        <v>1</v>
      </c>
      <c r="I100" s="8">
        <v>0</v>
      </c>
      <c r="J100" s="14">
        <f t="shared" si="21"/>
        <v>0.68481375358166185</v>
      </c>
      <c r="K100" s="14">
        <f t="shared" si="22"/>
        <v>1.5360983102918587E-3</v>
      </c>
    </row>
    <row r="101" spans="1:50" x14ac:dyDescent="0.3">
      <c r="A101" s="173"/>
      <c r="B101" s="4">
        <v>94</v>
      </c>
      <c r="C101" s="8" t="s">
        <v>563</v>
      </c>
      <c r="D101" s="8">
        <v>147</v>
      </c>
      <c r="E101" s="8">
        <v>127</v>
      </c>
      <c r="F101" s="8">
        <v>0</v>
      </c>
      <c r="G101" s="8">
        <v>149</v>
      </c>
      <c r="H101" s="8">
        <v>0</v>
      </c>
      <c r="I101" s="8">
        <v>0</v>
      </c>
      <c r="J101" s="14">
        <f t="shared" si="21"/>
        <v>0.86394557823129248</v>
      </c>
      <c r="K101" s="14">
        <f t="shared" si="22"/>
        <v>0</v>
      </c>
    </row>
    <row r="102" spans="1:50" x14ac:dyDescent="0.3">
      <c r="A102" s="173"/>
      <c r="B102" s="4">
        <v>95</v>
      </c>
      <c r="C102" s="8" t="s">
        <v>717</v>
      </c>
      <c r="D102" s="8">
        <v>131</v>
      </c>
      <c r="E102" s="8">
        <v>63</v>
      </c>
      <c r="F102" s="8">
        <v>0</v>
      </c>
      <c r="G102" s="8">
        <v>163</v>
      </c>
      <c r="H102" s="8">
        <v>1</v>
      </c>
      <c r="I102" s="8">
        <v>0</v>
      </c>
      <c r="J102" s="14">
        <f t="shared" si="21"/>
        <v>0.48091603053435117</v>
      </c>
      <c r="K102" s="14">
        <f t="shared" si="22"/>
        <v>6.1349693251533744E-3</v>
      </c>
    </row>
    <row r="103" spans="1:50" x14ac:dyDescent="0.3">
      <c r="A103" s="173"/>
      <c r="B103" s="4">
        <v>96</v>
      </c>
      <c r="C103" s="8" t="s">
        <v>538</v>
      </c>
      <c r="D103" s="8">
        <v>210</v>
      </c>
      <c r="E103" s="8">
        <v>196</v>
      </c>
      <c r="F103" s="8">
        <v>0</v>
      </c>
      <c r="G103" s="8">
        <v>133</v>
      </c>
      <c r="H103" s="8">
        <v>10</v>
      </c>
      <c r="I103" s="8">
        <v>0</v>
      </c>
      <c r="J103" s="14">
        <f t="shared" si="21"/>
        <v>0.93333333333333335</v>
      </c>
      <c r="K103" s="14">
        <f t="shared" si="22"/>
        <v>7.5187969924812026E-2</v>
      </c>
    </row>
    <row r="104" spans="1:50" x14ac:dyDescent="0.3">
      <c r="A104" s="173"/>
      <c r="B104" s="4">
        <v>97</v>
      </c>
      <c r="C104" s="8" t="s">
        <v>575</v>
      </c>
      <c r="D104" s="8">
        <v>168</v>
      </c>
      <c r="E104" s="8">
        <v>161</v>
      </c>
      <c r="F104" s="8">
        <v>0</v>
      </c>
      <c r="G104" s="8">
        <v>142</v>
      </c>
      <c r="H104" s="8">
        <v>3</v>
      </c>
      <c r="I104" s="8">
        <v>0</v>
      </c>
      <c r="J104" s="14">
        <f t="shared" si="21"/>
        <v>0.95833333333333337</v>
      </c>
      <c r="K104" s="14">
        <f t="shared" si="22"/>
        <v>2.1126760563380281E-2</v>
      </c>
    </row>
    <row r="105" spans="1:50" s="12" customFormat="1" ht="4.9000000000000004" customHeight="1" x14ac:dyDescent="0.3">
      <c r="A105" s="10"/>
      <c r="B105" s="11"/>
      <c r="C105" s="11"/>
      <c r="D105" s="11"/>
      <c r="E105" s="11"/>
      <c r="F105" s="11"/>
      <c r="G105" s="11"/>
      <c r="H105" s="11"/>
      <c r="I105" s="11"/>
      <c r="J105" s="14"/>
      <c r="K105" s="14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</row>
    <row r="106" spans="1:50" x14ac:dyDescent="0.3">
      <c r="A106" s="173" t="s">
        <v>762</v>
      </c>
      <c r="B106" s="4">
        <v>98</v>
      </c>
      <c r="C106" s="8" t="s">
        <v>412</v>
      </c>
      <c r="D106" s="8">
        <v>5</v>
      </c>
      <c r="E106" s="8">
        <v>0</v>
      </c>
      <c r="F106" s="8">
        <v>0</v>
      </c>
      <c r="G106" s="8">
        <v>144</v>
      </c>
      <c r="H106" s="8">
        <v>0</v>
      </c>
      <c r="I106" s="8">
        <v>0</v>
      </c>
      <c r="J106" s="14">
        <f t="shared" si="21"/>
        <v>0</v>
      </c>
      <c r="K106" s="14">
        <f t="shared" si="22"/>
        <v>0</v>
      </c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</row>
    <row r="107" spans="1:50" x14ac:dyDescent="0.3">
      <c r="A107" s="173"/>
      <c r="B107" s="4">
        <v>99</v>
      </c>
      <c r="C107" s="8" t="s">
        <v>413</v>
      </c>
      <c r="D107" s="8">
        <v>12</v>
      </c>
      <c r="E107" s="8">
        <v>10</v>
      </c>
      <c r="F107" s="8">
        <v>0</v>
      </c>
      <c r="G107" s="8">
        <v>146</v>
      </c>
      <c r="H107" s="8">
        <v>0</v>
      </c>
      <c r="I107" s="8">
        <v>0</v>
      </c>
      <c r="J107" s="14">
        <f t="shared" si="21"/>
        <v>0.83333333333333337</v>
      </c>
      <c r="K107" s="14">
        <f t="shared" si="22"/>
        <v>0</v>
      </c>
    </row>
    <row r="108" spans="1:50" x14ac:dyDescent="0.3">
      <c r="A108" s="173"/>
      <c r="B108" s="4">
        <v>100</v>
      </c>
      <c r="C108" s="8" t="s">
        <v>744</v>
      </c>
      <c r="D108" s="8">
        <v>2</v>
      </c>
      <c r="E108" s="8">
        <v>0</v>
      </c>
      <c r="F108" s="8">
        <v>0</v>
      </c>
      <c r="G108" s="8">
        <v>28</v>
      </c>
      <c r="H108" s="8">
        <v>0</v>
      </c>
      <c r="I108" s="8">
        <v>0</v>
      </c>
      <c r="J108" s="14">
        <f t="shared" si="21"/>
        <v>0</v>
      </c>
      <c r="K108" s="14">
        <f t="shared" si="22"/>
        <v>0</v>
      </c>
    </row>
    <row r="109" spans="1:50" x14ac:dyDescent="0.3">
      <c r="A109" s="173"/>
      <c r="B109" s="4">
        <v>101</v>
      </c>
      <c r="C109" s="8" t="s">
        <v>414</v>
      </c>
      <c r="D109" s="8">
        <v>69</v>
      </c>
      <c r="E109" s="8">
        <v>8</v>
      </c>
      <c r="F109" s="8">
        <v>43</v>
      </c>
      <c r="G109" s="8">
        <v>157</v>
      </c>
      <c r="H109" s="8">
        <v>0</v>
      </c>
      <c r="I109" s="8">
        <v>0</v>
      </c>
      <c r="J109" s="14">
        <f t="shared" si="21"/>
        <v>0.73913043478260865</v>
      </c>
      <c r="K109" s="14">
        <f t="shared" si="22"/>
        <v>0</v>
      </c>
    </row>
    <row r="110" spans="1:50" x14ac:dyDescent="0.3">
      <c r="A110" s="173"/>
      <c r="B110" s="4">
        <v>102</v>
      </c>
      <c r="C110" s="8" t="s">
        <v>745</v>
      </c>
      <c r="D110" s="8">
        <v>0</v>
      </c>
      <c r="E110" s="8">
        <v>0</v>
      </c>
      <c r="F110" s="8">
        <v>0</v>
      </c>
      <c r="G110" s="8">
        <v>63</v>
      </c>
      <c r="H110" s="8">
        <v>0</v>
      </c>
      <c r="I110" s="8">
        <v>0</v>
      </c>
      <c r="J110" s="14" t="e">
        <f t="shared" si="21"/>
        <v>#DIV/0!</v>
      </c>
      <c r="K110" s="14">
        <f t="shared" si="22"/>
        <v>0</v>
      </c>
    </row>
    <row r="111" spans="1:50" x14ac:dyDescent="0.3">
      <c r="A111" s="173"/>
      <c r="B111" s="4">
        <v>103</v>
      </c>
      <c r="C111" s="8" t="s">
        <v>415</v>
      </c>
      <c r="D111" s="8">
        <v>124</v>
      </c>
      <c r="E111" s="8">
        <v>80</v>
      </c>
      <c r="F111" s="8">
        <v>0</v>
      </c>
      <c r="G111" s="8">
        <v>116</v>
      </c>
      <c r="H111" s="8">
        <v>0</v>
      </c>
      <c r="I111" s="8">
        <v>0</v>
      </c>
      <c r="J111" s="14">
        <f t="shared" si="21"/>
        <v>0.64516129032258063</v>
      </c>
      <c r="K111" s="14">
        <f t="shared" si="22"/>
        <v>0</v>
      </c>
    </row>
    <row r="112" spans="1:50" x14ac:dyDescent="0.3">
      <c r="A112" s="173"/>
      <c r="B112" s="4">
        <v>104</v>
      </c>
      <c r="C112" s="8" t="s">
        <v>417</v>
      </c>
      <c r="D112" s="8">
        <v>197</v>
      </c>
      <c r="E112" s="8">
        <v>115</v>
      </c>
      <c r="F112" s="8">
        <v>0</v>
      </c>
      <c r="G112" s="8">
        <v>246</v>
      </c>
      <c r="H112" s="8">
        <v>12</v>
      </c>
      <c r="I112" s="8">
        <v>0</v>
      </c>
      <c r="J112" s="14">
        <f t="shared" si="21"/>
        <v>0.58375634517766495</v>
      </c>
      <c r="K112" s="14">
        <f t="shared" si="22"/>
        <v>4.878048780487805E-2</v>
      </c>
    </row>
    <row r="113" spans="1:11" x14ac:dyDescent="0.3">
      <c r="A113" s="173"/>
      <c r="B113" s="4">
        <v>105</v>
      </c>
      <c r="C113" s="8" t="s">
        <v>419</v>
      </c>
      <c r="D113" s="8">
        <v>460</v>
      </c>
      <c r="E113" s="8">
        <v>100</v>
      </c>
      <c r="F113" s="8">
        <v>0</v>
      </c>
      <c r="G113" s="8">
        <v>431</v>
      </c>
      <c r="H113" s="8">
        <v>0</v>
      </c>
      <c r="I113" s="8">
        <v>0</v>
      </c>
      <c r="J113" s="14">
        <f t="shared" si="21"/>
        <v>0.21739130434782608</v>
      </c>
      <c r="K113" s="14">
        <f t="shared" si="22"/>
        <v>0</v>
      </c>
    </row>
    <row r="114" spans="1:11" x14ac:dyDescent="0.3">
      <c r="A114" s="173"/>
      <c r="B114" s="4">
        <v>106</v>
      </c>
      <c r="C114" s="8" t="s">
        <v>420</v>
      </c>
      <c r="D114" s="8">
        <v>54</v>
      </c>
      <c r="E114" s="8">
        <v>51</v>
      </c>
      <c r="F114" s="8">
        <v>0</v>
      </c>
      <c r="G114" s="8">
        <v>119</v>
      </c>
      <c r="H114" s="8">
        <v>0</v>
      </c>
      <c r="I114" s="8">
        <v>0</v>
      </c>
      <c r="J114" s="14">
        <f t="shared" si="21"/>
        <v>0.94444444444444442</v>
      </c>
      <c r="K114" s="14">
        <f t="shared" si="22"/>
        <v>0</v>
      </c>
    </row>
    <row r="115" spans="1:11" x14ac:dyDescent="0.3">
      <c r="A115" s="173"/>
      <c r="B115" s="4">
        <v>107</v>
      </c>
      <c r="C115" s="8" t="s">
        <v>421</v>
      </c>
      <c r="D115" s="8">
        <v>8</v>
      </c>
      <c r="E115" s="8">
        <v>2</v>
      </c>
      <c r="F115" s="8">
        <v>0</v>
      </c>
      <c r="G115" s="8">
        <v>124</v>
      </c>
      <c r="H115" s="8">
        <v>0</v>
      </c>
      <c r="I115" s="8">
        <v>0</v>
      </c>
      <c r="J115" s="14">
        <f t="shared" si="21"/>
        <v>0.25</v>
      </c>
      <c r="K115" s="14">
        <f t="shared" si="22"/>
        <v>0</v>
      </c>
    </row>
    <row r="116" spans="1:11" x14ac:dyDescent="0.3">
      <c r="A116" s="173"/>
      <c r="B116" s="4">
        <v>108</v>
      </c>
      <c r="C116" s="8" t="s">
        <v>422</v>
      </c>
      <c r="D116" s="8">
        <v>55</v>
      </c>
      <c r="E116" s="8">
        <v>38</v>
      </c>
      <c r="F116" s="8">
        <v>0</v>
      </c>
      <c r="G116" s="8">
        <v>123</v>
      </c>
      <c r="H116" s="8">
        <v>0</v>
      </c>
      <c r="I116" s="8">
        <v>0</v>
      </c>
      <c r="J116" s="14">
        <f t="shared" si="21"/>
        <v>0.69090909090909092</v>
      </c>
      <c r="K116" s="14">
        <f t="shared" si="22"/>
        <v>0</v>
      </c>
    </row>
    <row r="117" spans="1:11" x14ac:dyDescent="0.3">
      <c r="A117" s="173"/>
      <c r="B117" s="4">
        <v>109</v>
      </c>
      <c r="C117" s="8" t="s">
        <v>423</v>
      </c>
      <c r="D117" s="8">
        <v>59</v>
      </c>
      <c r="E117" s="8">
        <v>54</v>
      </c>
      <c r="F117" s="8">
        <v>0</v>
      </c>
      <c r="G117" s="8">
        <v>97</v>
      </c>
      <c r="H117" s="8">
        <v>0</v>
      </c>
      <c r="I117" s="8">
        <v>0</v>
      </c>
      <c r="J117" s="14">
        <f t="shared" si="21"/>
        <v>0.9152542372881356</v>
      </c>
      <c r="K117" s="14">
        <f t="shared" si="22"/>
        <v>0</v>
      </c>
    </row>
    <row r="118" spans="1:11" x14ac:dyDescent="0.3">
      <c r="A118" s="173"/>
      <c r="B118" s="4">
        <v>110</v>
      </c>
      <c r="C118" s="8" t="s">
        <v>424</v>
      </c>
      <c r="D118" s="8">
        <v>214</v>
      </c>
      <c r="E118" s="8">
        <v>146</v>
      </c>
      <c r="F118" s="8">
        <v>0</v>
      </c>
      <c r="G118" s="8">
        <v>153</v>
      </c>
      <c r="H118" s="8">
        <v>27</v>
      </c>
      <c r="I118" s="8">
        <v>0</v>
      </c>
      <c r="J118" s="14">
        <f t="shared" si="21"/>
        <v>0.68224299065420557</v>
      </c>
      <c r="K118" s="14">
        <f t="shared" si="22"/>
        <v>0.17647058823529413</v>
      </c>
    </row>
    <row r="119" spans="1:11" x14ac:dyDescent="0.3">
      <c r="A119" s="173"/>
      <c r="B119" s="4">
        <v>111</v>
      </c>
      <c r="C119" s="8" t="s">
        <v>425</v>
      </c>
      <c r="D119" s="8">
        <v>139</v>
      </c>
      <c r="E119" s="8">
        <v>139</v>
      </c>
      <c r="F119" s="8">
        <v>0</v>
      </c>
      <c r="G119" s="8">
        <v>115</v>
      </c>
      <c r="H119" s="8">
        <v>0</v>
      </c>
      <c r="I119" s="8">
        <v>0</v>
      </c>
      <c r="J119" s="14">
        <f t="shared" si="21"/>
        <v>1</v>
      </c>
      <c r="K119" s="14">
        <f t="shared" si="22"/>
        <v>0</v>
      </c>
    </row>
    <row r="120" spans="1:11" x14ac:dyDescent="0.3">
      <c r="A120" s="173"/>
      <c r="B120" s="4">
        <v>112</v>
      </c>
      <c r="C120" s="8" t="s">
        <v>426</v>
      </c>
      <c r="D120" s="8">
        <v>82</v>
      </c>
      <c r="E120" s="8">
        <v>64</v>
      </c>
      <c r="F120" s="8">
        <v>0</v>
      </c>
      <c r="G120" s="8">
        <v>99</v>
      </c>
      <c r="H120" s="8">
        <v>0</v>
      </c>
      <c r="I120" s="8">
        <v>0</v>
      </c>
      <c r="J120" s="14">
        <f t="shared" si="21"/>
        <v>0.78048780487804881</v>
      </c>
      <c r="K120" s="14">
        <f t="shared" si="22"/>
        <v>0</v>
      </c>
    </row>
    <row r="121" spans="1:11" x14ac:dyDescent="0.3">
      <c r="A121" s="173"/>
      <c r="B121" s="4">
        <v>113</v>
      </c>
      <c r="C121" s="8" t="s">
        <v>427</v>
      </c>
      <c r="D121" s="8">
        <v>559</v>
      </c>
      <c r="E121" s="8">
        <v>500</v>
      </c>
      <c r="F121" s="8">
        <v>0</v>
      </c>
      <c r="G121" s="8">
        <v>376</v>
      </c>
      <c r="H121" s="8">
        <v>0</v>
      </c>
      <c r="I121" s="8">
        <v>0</v>
      </c>
      <c r="J121" s="14">
        <f t="shared" si="21"/>
        <v>0.89445438282647582</v>
      </c>
      <c r="K121" s="14">
        <f t="shared" si="22"/>
        <v>0</v>
      </c>
    </row>
    <row r="122" spans="1:11" x14ac:dyDescent="0.3">
      <c r="A122" s="173"/>
      <c r="B122" s="4">
        <v>114</v>
      </c>
      <c r="C122" s="8" t="s">
        <v>428</v>
      </c>
      <c r="D122" s="8">
        <v>274</v>
      </c>
      <c r="E122" s="8">
        <v>50</v>
      </c>
      <c r="F122" s="8">
        <v>200</v>
      </c>
      <c r="G122" s="8">
        <v>446</v>
      </c>
      <c r="H122" s="8">
        <v>34</v>
      </c>
      <c r="I122" s="8">
        <v>0</v>
      </c>
      <c r="J122" s="14">
        <f t="shared" si="21"/>
        <v>0.91240875912408759</v>
      </c>
      <c r="K122" s="14">
        <f t="shared" si="22"/>
        <v>7.623318385650224E-2</v>
      </c>
    </row>
    <row r="123" spans="1:11" x14ac:dyDescent="0.3">
      <c r="A123" s="173"/>
      <c r="B123" s="4">
        <v>115</v>
      </c>
      <c r="C123" s="8" t="s">
        <v>431</v>
      </c>
      <c r="D123" s="8">
        <v>164</v>
      </c>
      <c r="E123" s="8">
        <v>97</v>
      </c>
      <c r="F123" s="8">
        <v>15</v>
      </c>
      <c r="G123" s="8">
        <v>204</v>
      </c>
      <c r="H123" s="8">
        <v>0</v>
      </c>
      <c r="I123" s="8">
        <v>0</v>
      </c>
      <c r="J123" s="14">
        <f t="shared" si="21"/>
        <v>0.68292682926829273</v>
      </c>
      <c r="K123" s="14">
        <f t="shared" si="22"/>
        <v>0</v>
      </c>
    </row>
    <row r="124" spans="1:11" x14ac:dyDescent="0.3">
      <c r="A124" s="173"/>
      <c r="B124" s="4">
        <v>116</v>
      </c>
      <c r="C124" s="8" t="s">
        <v>432</v>
      </c>
      <c r="D124" s="8">
        <v>121</v>
      </c>
      <c r="E124" s="8">
        <v>121</v>
      </c>
      <c r="F124" s="8">
        <v>0</v>
      </c>
      <c r="G124" s="8">
        <v>132</v>
      </c>
      <c r="H124" s="8">
        <v>0</v>
      </c>
      <c r="I124" s="8">
        <v>0</v>
      </c>
      <c r="J124" s="14">
        <f t="shared" si="21"/>
        <v>1</v>
      </c>
      <c r="K124" s="14">
        <f t="shared" si="22"/>
        <v>0</v>
      </c>
    </row>
    <row r="125" spans="1:11" x14ac:dyDescent="0.3">
      <c r="A125" s="173"/>
      <c r="B125" s="4">
        <v>117</v>
      </c>
      <c r="C125" s="8" t="s">
        <v>434</v>
      </c>
      <c r="D125" s="8">
        <v>48</v>
      </c>
      <c r="E125" s="8">
        <v>2</v>
      </c>
      <c r="F125" s="8">
        <v>0</v>
      </c>
      <c r="G125" s="8">
        <v>132</v>
      </c>
      <c r="H125" s="8">
        <v>0</v>
      </c>
      <c r="I125" s="8">
        <v>0</v>
      </c>
      <c r="J125" s="14">
        <f t="shared" si="21"/>
        <v>4.1666666666666664E-2</v>
      </c>
      <c r="K125" s="14">
        <f t="shared" si="22"/>
        <v>0</v>
      </c>
    </row>
    <row r="126" spans="1:11" x14ac:dyDescent="0.3">
      <c r="A126" s="173"/>
      <c r="B126" s="4">
        <v>118</v>
      </c>
      <c r="C126" s="8" t="s">
        <v>435</v>
      </c>
      <c r="D126" s="8">
        <v>25</v>
      </c>
      <c r="E126" s="8">
        <v>6</v>
      </c>
      <c r="F126" s="8">
        <v>7</v>
      </c>
      <c r="G126" s="8">
        <v>355</v>
      </c>
      <c r="H126" s="8">
        <v>0</v>
      </c>
      <c r="I126" s="8">
        <v>0</v>
      </c>
      <c r="J126" s="14">
        <f t="shared" si="21"/>
        <v>0.52</v>
      </c>
      <c r="K126" s="14">
        <f t="shared" si="22"/>
        <v>0</v>
      </c>
    </row>
    <row r="127" spans="1:11" x14ac:dyDescent="0.3">
      <c r="A127" s="173"/>
      <c r="B127" s="4">
        <v>119</v>
      </c>
      <c r="C127" s="8" t="s">
        <v>437</v>
      </c>
      <c r="D127" s="8">
        <v>528</v>
      </c>
      <c r="E127" s="8">
        <v>308</v>
      </c>
      <c r="F127" s="8">
        <v>0</v>
      </c>
      <c r="G127" s="8">
        <v>404</v>
      </c>
      <c r="H127" s="8">
        <v>0</v>
      </c>
      <c r="I127" s="8">
        <v>0</v>
      </c>
      <c r="J127" s="14">
        <f t="shared" si="21"/>
        <v>0.58333333333333337</v>
      </c>
      <c r="K127" s="14">
        <f t="shared" si="22"/>
        <v>0</v>
      </c>
    </row>
    <row r="128" spans="1:11" x14ac:dyDescent="0.3">
      <c r="A128" s="173"/>
      <c r="B128" s="4">
        <v>120</v>
      </c>
      <c r="C128" s="8" t="s">
        <v>438</v>
      </c>
      <c r="D128" s="8">
        <v>20</v>
      </c>
      <c r="E128" s="8">
        <v>20</v>
      </c>
      <c r="F128" s="8">
        <v>0</v>
      </c>
      <c r="G128" s="8">
        <v>178</v>
      </c>
      <c r="H128" s="8">
        <v>21</v>
      </c>
      <c r="I128" s="8">
        <v>0</v>
      </c>
      <c r="J128" s="14">
        <f t="shared" si="21"/>
        <v>1</v>
      </c>
      <c r="K128" s="14">
        <f t="shared" si="22"/>
        <v>0.11797752808988764</v>
      </c>
    </row>
    <row r="129" spans="1:11" x14ac:dyDescent="0.3">
      <c r="A129" s="173"/>
      <c r="B129" s="4">
        <v>121</v>
      </c>
      <c r="C129" s="8" t="s">
        <v>440</v>
      </c>
      <c r="D129" s="8">
        <v>2</v>
      </c>
      <c r="E129" s="8">
        <v>0</v>
      </c>
      <c r="F129" s="8">
        <v>0</v>
      </c>
      <c r="G129" s="8">
        <v>92</v>
      </c>
      <c r="H129" s="8">
        <v>0</v>
      </c>
      <c r="I129" s="8">
        <v>0</v>
      </c>
      <c r="J129" s="14">
        <f t="shared" si="21"/>
        <v>0</v>
      </c>
      <c r="K129" s="14">
        <f t="shared" si="22"/>
        <v>0</v>
      </c>
    </row>
    <row r="130" spans="1:11" x14ac:dyDescent="0.3">
      <c r="A130" s="173"/>
      <c r="B130" s="4">
        <v>122</v>
      </c>
      <c r="C130" s="8" t="s">
        <v>441</v>
      </c>
      <c r="D130" s="8">
        <v>128</v>
      </c>
      <c r="E130" s="8">
        <v>0</v>
      </c>
      <c r="F130" s="8">
        <v>39</v>
      </c>
      <c r="G130" s="8">
        <v>131</v>
      </c>
      <c r="H130" s="8">
        <v>1</v>
      </c>
      <c r="I130" s="8">
        <v>0</v>
      </c>
      <c r="J130" s="14">
        <f t="shared" si="21"/>
        <v>0.3046875</v>
      </c>
      <c r="K130" s="14">
        <f t="shared" si="22"/>
        <v>7.6335877862595417E-3</v>
      </c>
    </row>
    <row r="131" spans="1:11" x14ac:dyDescent="0.3">
      <c r="A131" s="173"/>
      <c r="B131" s="4">
        <v>123</v>
      </c>
      <c r="C131" s="8" t="s">
        <v>442</v>
      </c>
      <c r="D131" s="8">
        <v>176</v>
      </c>
      <c r="E131" s="8">
        <v>56</v>
      </c>
      <c r="F131" s="8">
        <v>0</v>
      </c>
      <c r="G131" s="8">
        <v>332</v>
      </c>
      <c r="H131" s="8">
        <v>0</v>
      </c>
      <c r="I131" s="8">
        <v>0</v>
      </c>
      <c r="J131" s="14">
        <f t="shared" si="21"/>
        <v>0.31818181818181818</v>
      </c>
      <c r="K131" s="14">
        <f t="shared" si="22"/>
        <v>0</v>
      </c>
    </row>
    <row r="132" spans="1:11" x14ac:dyDescent="0.3">
      <c r="A132" s="173"/>
      <c r="B132" s="4">
        <v>124</v>
      </c>
      <c r="C132" s="8" t="s">
        <v>444</v>
      </c>
      <c r="D132" s="8">
        <v>46</v>
      </c>
      <c r="E132" s="8">
        <v>18</v>
      </c>
      <c r="F132" s="8">
        <v>0</v>
      </c>
      <c r="G132" s="8">
        <v>99</v>
      </c>
      <c r="H132" s="8">
        <v>0</v>
      </c>
      <c r="I132" s="8">
        <v>0</v>
      </c>
      <c r="J132" s="14">
        <f t="shared" si="21"/>
        <v>0.39130434782608697</v>
      </c>
      <c r="K132" s="14">
        <f t="shared" si="22"/>
        <v>0</v>
      </c>
    </row>
    <row r="133" spans="1:11" x14ac:dyDescent="0.3">
      <c r="A133" s="173"/>
      <c r="B133" s="4">
        <v>125</v>
      </c>
      <c r="C133" s="8" t="s">
        <v>445</v>
      </c>
      <c r="D133" s="8">
        <v>57</v>
      </c>
      <c r="E133" s="8">
        <v>0</v>
      </c>
      <c r="F133" s="8">
        <v>0</v>
      </c>
      <c r="G133" s="8">
        <v>49</v>
      </c>
      <c r="H133" s="8">
        <v>0</v>
      </c>
      <c r="I133" s="8">
        <v>0</v>
      </c>
      <c r="J133" s="14">
        <f t="shared" si="21"/>
        <v>0</v>
      </c>
      <c r="K133" s="14">
        <f t="shared" si="22"/>
        <v>0</v>
      </c>
    </row>
    <row r="134" spans="1:11" x14ac:dyDescent="0.3">
      <c r="A134" s="173"/>
      <c r="B134" s="4">
        <v>126</v>
      </c>
      <c r="C134" s="8" t="s">
        <v>446</v>
      </c>
      <c r="D134" s="8">
        <v>1114</v>
      </c>
      <c r="E134" s="8">
        <v>960</v>
      </c>
      <c r="F134" s="8">
        <v>0</v>
      </c>
      <c r="G134" s="8">
        <v>233</v>
      </c>
      <c r="H134" s="8">
        <v>0</v>
      </c>
      <c r="I134" s="8">
        <v>0</v>
      </c>
      <c r="J134" s="14">
        <f t="shared" si="21"/>
        <v>0.86175942549371631</v>
      </c>
      <c r="K134" s="14">
        <f t="shared" si="22"/>
        <v>0</v>
      </c>
    </row>
    <row r="135" spans="1:11" x14ac:dyDescent="0.3">
      <c r="A135" s="173"/>
      <c r="B135" s="4">
        <v>127</v>
      </c>
      <c r="C135" s="8" t="s">
        <v>448</v>
      </c>
      <c r="D135" s="8">
        <v>23</v>
      </c>
      <c r="E135" s="8">
        <v>21</v>
      </c>
      <c r="F135" s="8">
        <v>0</v>
      </c>
      <c r="G135" s="8">
        <v>288</v>
      </c>
      <c r="H135" s="8">
        <v>10</v>
      </c>
      <c r="I135" s="8">
        <v>0</v>
      </c>
      <c r="J135" s="14">
        <f t="shared" si="21"/>
        <v>0.91304347826086951</v>
      </c>
      <c r="K135" s="14">
        <f t="shared" si="22"/>
        <v>3.4722222222222224E-2</v>
      </c>
    </row>
    <row r="136" spans="1:11" x14ac:dyDescent="0.3">
      <c r="A136" s="173"/>
      <c r="B136" s="4">
        <v>128</v>
      </c>
      <c r="C136" s="8" t="s">
        <v>450</v>
      </c>
      <c r="D136" s="8">
        <v>486</v>
      </c>
      <c r="E136" s="8">
        <v>62</v>
      </c>
      <c r="F136" s="8">
        <v>170</v>
      </c>
      <c r="G136" s="8">
        <v>203</v>
      </c>
      <c r="H136" s="8">
        <v>0</v>
      </c>
      <c r="I136" s="8">
        <v>0</v>
      </c>
      <c r="J136" s="14">
        <f t="shared" si="21"/>
        <v>0.47736625514403291</v>
      </c>
      <c r="K136" s="14">
        <f t="shared" si="22"/>
        <v>0</v>
      </c>
    </row>
    <row r="137" spans="1:11" x14ac:dyDescent="0.3">
      <c r="A137" s="173"/>
      <c r="B137" s="4">
        <v>129</v>
      </c>
      <c r="C137" s="8" t="s">
        <v>451</v>
      </c>
      <c r="D137" s="8">
        <v>20</v>
      </c>
      <c r="E137" s="8">
        <v>0</v>
      </c>
      <c r="F137" s="8">
        <v>2</v>
      </c>
      <c r="G137" s="8">
        <v>35</v>
      </c>
      <c r="H137" s="8">
        <v>0</v>
      </c>
      <c r="I137" s="8">
        <v>0</v>
      </c>
      <c r="J137" s="14">
        <f t="shared" si="21"/>
        <v>0.1</v>
      </c>
      <c r="K137" s="14">
        <f t="shared" si="22"/>
        <v>0</v>
      </c>
    </row>
    <row r="138" spans="1:11" x14ac:dyDescent="0.3">
      <c r="A138" s="173"/>
      <c r="B138" s="4">
        <v>130</v>
      </c>
      <c r="C138" s="8" t="s">
        <v>453</v>
      </c>
      <c r="D138" s="8">
        <v>144</v>
      </c>
      <c r="E138" s="8">
        <v>128</v>
      </c>
      <c r="F138" s="8">
        <v>0</v>
      </c>
      <c r="G138" s="8">
        <v>206</v>
      </c>
      <c r="H138" s="8">
        <v>0</v>
      </c>
      <c r="I138" s="8">
        <v>0</v>
      </c>
      <c r="J138" s="14">
        <f t="shared" si="21"/>
        <v>0.88888888888888884</v>
      </c>
      <c r="K138" s="14">
        <f t="shared" si="22"/>
        <v>0</v>
      </c>
    </row>
    <row r="139" spans="1:11" x14ac:dyDescent="0.3">
      <c r="A139" s="173"/>
      <c r="B139" s="4">
        <v>131</v>
      </c>
      <c r="C139" s="8" t="s">
        <v>454</v>
      </c>
      <c r="D139" s="8">
        <v>77</v>
      </c>
      <c r="E139" s="8">
        <v>47</v>
      </c>
      <c r="F139" s="8">
        <v>11</v>
      </c>
      <c r="G139" s="8">
        <v>301</v>
      </c>
      <c r="H139" s="8">
        <v>0</v>
      </c>
      <c r="I139" s="8">
        <v>0</v>
      </c>
      <c r="J139" s="14">
        <f t="shared" si="21"/>
        <v>0.75324675324675328</v>
      </c>
      <c r="K139" s="14">
        <f t="shared" si="22"/>
        <v>0</v>
      </c>
    </row>
    <row r="140" spans="1:11" x14ac:dyDescent="0.3">
      <c r="A140" s="173"/>
      <c r="B140" s="4">
        <v>132</v>
      </c>
      <c r="C140" s="8" t="s">
        <v>455</v>
      </c>
      <c r="D140" s="8">
        <v>83</v>
      </c>
      <c r="E140" s="8">
        <v>41</v>
      </c>
      <c r="F140" s="8">
        <v>0</v>
      </c>
      <c r="G140" s="8">
        <v>406</v>
      </c>
      <c r="H140" s="8">
        <v>0</v>
      </c>
      <c r="I140" s="8">
        <v>0</v>
      </c>
      <c r="J140" s="14">
        <f t="shared" si="21"/>
        <v>0.49397590361445781</v>
      </c>
      <c r="K140" s="14">
        <f t="shared" si="22"/>
        <v>0</v>
      </c>
    </row>
    <row r="141" spans="1:11" x14ac:dyDescent="0.3">
      <c r="A141" s="173"/>
      <c r="B141" s="4">
        <v>133</v>
      </c>
      <c r="C141" s="8" t="s">
        <v>457</v>
      </c>
      <c r="D141" s="8">
        <v>85</v>
      </c>
      <c r="E141" s="8">
        <v>36</v>
      </c>
      <c r="F141" s="8">
        <v>0</v>
      </c>
      <c r="G141" s="8">
        <v>291</v>
      </c>
      <c r="H141" s="8">
        <v>54</v>
      </c>
      <c r="I141" s="8">
        <v>0</v>
      </c>
      <c r="J141" s="14">
        <f t="shared" si="21"/>
        <v>0.42352941176470588</v>
      </c>
      <c r="K141" s="14">
        <f t="shared" si="22"/>
        <v>0.18556701030927836</v>
      </c>
    </row>
    <row r="142" spans="1:11" x14ac:dyDescent="0.3">
      <c r="A142" s="173"/>
      <c r="B142" s="4">
        <v>134</v>
      </c>
      <c r="C142" s="8" t="s">
        <v>458</v>
      </c>
      <c r="D142" s="8">
        <v>164</v>
      </c>
      <c r="E142" s="8">
        <v>42</v>
      </c>
      <c r="F142" s="8">
        <v>62</v>
      </c>
      <c r="G142" s="8">
        <v>374</v>
      </c>
      <c r="H142" s="8">
        <v>0</v>
      </c>
      <c r="I142" s="8">
        <v>0</v>
      </c>
      <c r="J142" s="14">
        <f t="shared" si="21"/>
        <v>0.63414634146341464</v>
      </c>
      <c r="K142" s="14">
        <f t="shared" si="22"/>
        <v>0</v>
      </c>
    </row>
    <row r="143" spans="1:11" x14ac:dyDescent="0.3">
      <c r="A143" s="173"/>
      <c r="B143" s="4">
        <v>135</v>
      </c>
      <c r="C143" s="8" t="s">
        <v>459</v>
      </c>
      <c r="D143" s="8">
        <v>50</v>
      </c>
      <c r="E143" s="8">
        <v>50</v>
      </c>
      <c r="F143" s="8">
        <v>0</v>
      </c>
      <c r="G143" s="8">
        <v>15</v>
      </c>
      <c r="H143" s="8">
        <v>0</v>
      </c>
      <c r="I143" s="8">
        <v>0</v>
      </c>
      <c r="J143" s="14">
        <f t="shared" si="21"/>
        <v>1</v>
      </c>
      <c r="K143" s="14">
        <f t="shared" si="22"/>
        <v>0</v>
      </c>
    </row>
    <row r="144" spans="1:11" x14ac:dyDescent="0.3">
      <c r="A144" s="173"/>
      <c r="B144" s="4">
        <v>136</v>
      </c>
      <c r="C144" s="8" t="s">
        <v>460</v>
      </c>
      <c r="D144" s="8">
        <v>180</v>
      </c>
      <c r="E144" s="8">
        <v>51</v>
      </c>
      <c r="F144" s="8">
        <v>30</v>
      </c>
      <c r="G144" s="8">
        <v>507</v>
      </c>
      <c r="H144" s="8">
        <v>193</v>
      </c>
      <c r="I144" s="8">
        <v>0</v>
      </c>
      <c r="J144" s="14">
        <f t="shared" si="21"/>
        <v>0.45</v>
      </c>
      <c r="K144" s="14">
        <f t="shared" si="22"/>
        <v>0.38067061143984221</v>
      </c>
    </row>
    <row r="145" spans="1:11" x14ac:dyDescent="0.3">
      <c r="A145" s="173"/>
      <c r="B145" s="4">
        <v>137</v>
      </c>
      <c r="C145" s="8" t="s">
        <v>461</v>
      </c>
      <c r="D145" s="8">
        <v>10</v>
      </c>
      <c r="E145" s="8">
        <v>2</v>
      </c>
      <c r="F145" s="8">
        <v>0</v>
      </c>
      <c r="G145" s="8">
        <v>75</v>
      </c>
      <c r="H145" s="8">
        <v>0</v>
      </c>
      <c r="I145" s="8">
        <v>0</v>
      </c>
      <c r="J145" s="14">
        <f t="shared" si="21"/>
        <v>0.2</v>
      </c>
      <c r="K145" s="14">
        <f t="shared" si="22"/>
        <v>0</v>
      </c>
    </row>
    <row r="146" spans="1:11" x14ac:dyDescent="0.3">
      <c r="A146" s="173"/>
      <c r="B146" s="4">
        <v>138</v>
      </c>
      <c r="C146" s="8" t="s">
        <v>462</v>
      </c>
      <c r="D146" s="8">
        <v>302</v>
      </c>
      <c r="E146" s="8">
        <v>266</v>
      </c>
      <c r="F146" s="8">
        <v>0</v>
      </c>
      <c r="G146" s="8">
        <v>259</v>
      </c>
      <c r="H146" s="8">
        <v>8</v>
      </c>
      <c r="I146" s="8">
        <v>0</v>
      </c>
      <c r="J146" s="14">
        <f t="shared" si="21"/>
        <v>0.88079470198675491</v>
      </c>
      <c r="K146" s="14">
        <f t="shared" si="22"/>
        <v>3.0888030888030889E-2</v>
      </c>
    </row>
    <row r="147" spans="1:11" x14ac:dyDescent="0.3">
      <c r="A147" s="173"/>
      <c r="B147" s="4">
        <v>139</v>
      </c>
      <c r="C147" s="8" t="s">
        <v>464</v>
      </c>
      <c r="D147" s="8">
        <v>8</v>
      </c>
      <c r="E147" s="8">
        <v>8</v>
      </c>
      <c r="F147" s="8">
        <v>0</v>
      </c>
      <c r="G147" s="8">
        <v>47</v>
      </c>
      <c r="H147" s="8">
        <v>0</v>
      </c>
      <c r="I147" s="8">
        <v>0</v>
      </c>
      <c r="J147" s="14">
        <f t="shared" si="21"/>
        <v>1</v>
      </c>
      <c r="K147" s="14">
        <f t="shared" si="22"/>
        <v>0</v>
      </c>
    </row>
    <row r="148" spans="1:11" x14ac:dyDescent="0.3">
      <c r="A148" s="173"/>
      <c r="B148" s="4">
        <v>140</v>
      </c>
      <c r="C148" s="8" t="s">
        <v>465</v>
      </c>
      <c r="D148" s="8">
        <v>84</v>
      </c>
      <c r="E148" s="8">
        <v>77</v>
      </c>
      <c r="F148" s="8">
        <v>0</v>
      </c>
      <c r="G148" s="8">
        <v>116</v>
      </c>
      <c r="H148" s="8">
        <v>0</v>
      </c>
      <c r="I148" s="8">
        <v>0</v>
      </c>
      <c r="J148" s="14">
        <f t="shared" si="21"/>
        <v>0.91666666666666663</v>
      </c>
      <c r="K148" s="14">
        <f t="shared" si="22"/>
        <v>0</v>
      </c>
    </row>
    <row r="149" spans="1:11" x14ac:dyDescent="0.3">
      <c r="A149" s="173"/>
      <c r="B149" s="4">
        <v>141</v>
      </c>
      <c r="C149" s="8" t="s">
        <v>467</v>
      </c>
      <c r="D149" s="8">
        <v>140</v>
      </c>
      <c r="E149" s="8">
        <v>0</v>
      </c>
      <c r="F149" s="8">
        <v>0</v>
      </c>
      <c r="G149" s="8">
        <v>371</v>
      </c>
      <c r="H149" s="8">
        <v>0</v>
      </c>
      <c r="I149" s="8">
        <v>0</v>
      </c>
      <c r="J149" s="14">
        <f t="shared" si="21"/>
        <v>0</v>
      </c>
      <c r="K149" s="14">
        <f t="shared" si="22"/>
        <v>0</v>
      </c>
    </row>
    <row r="150" spans="1:11" x14ac:dyDescent="0.3">
      <c r="A150" s="173"/>
      <c r="B150" s="4">
        <v>142</v>
      </c>
      <c r="C150" s="8" t="s">
        <v>468</v>
      </c>
      <c r="D150" s="8">
        <v>96</v>
      </c>
      <c r="E150" s="8">
        <v>65</v>
      </c>
      <c r="F150" s="8">
        <v>0</v>
      </c>
      <c r="G150" s="8">
        <v>274</v>
      </c>
      <c r="H150" s="8">
        <v>5</v>
      </c>
      <c r="I150" s="8">
        <v>0</v>
      </c>
      <c r="J150" s="14">
        <f t="shared" si="21"/>
        <v>0.67708333333333337</v>
      </c>
      <c r="K150" s="14">
        <f t="shared" si="22"/>
        <v>1.824817518248175E-2</v>
      </c>
    </row>
    <row r="151" spans="1:11" x14ac:dyDescent="0.3">
      <c r="A151" s="173"/>
      <c r="B151" s="4">
        <v>143</v>
      </c>
      <c r="C151" s="8" t="s">
        <v>469</v>
      </c>
      <c r="D151" s="8">
        <v>93</v>
      </c>
      <c r="E151" s="8">
        <v>60</v>
      </c>
      <c r="F151" s="8">
        <v>0</v>
      </c>
      <c r="G151" s="8">
        <v>66</v>
      </c>
      <c r="H151" s="8">
        <v>0</v>
      </c>
      <c r="I151" s="8">
        <v>0</v>
      </c>
      <c r="J151" s="14">
        <f t="shared" si="21"/>
        <v>0.64516129032258063</v>
      </c>
      <c r="K151" s="14">
        <f t="shared" si="22"/>
        <v>0</v>
      </c>
    </row>
    <row r="152" spans="1:11" x14ac:dyDescent="0.3">
      <c r="A152" s="173"/>
      <c r="B152" s="4">
        <v>144</v>
      </c>
      <c r="C152" s="8" t="s">
        <v>470</v>
      </c>
      <c r="D152" s="8">
        <v>217</v>
      </c>
      <c r="E152" s="8">
        <v>170</v>
      </c>
      <c r="F152" s="8">
        <v>2</v>
      </c>
      <c r="G152" s="8">
        <v>462</v>
      </c>
      <c r="H152" s="8">
        <v>11</v>
      </c>
      <c r="I152" s="8">
        <v>0</v>
      </c>
      <c r="J152" s="14">
        <f t="shared" si="21"/>
        <v>0.79262672811059909</v>
      </c>
      <c r="K152" s="14">
        <f t="shared" si="22"/>
        <v>2.3809523809523808E-2</v>
      </c>
    </row>
    <row r="153" spans="1:11" x14ac:dyDescent="0.3">
      <c r="A153" s="173"/>
      <c r="B153" s="4">
        <v>145</v>
      </c>
      <c r="C153" s="8" t="s">
        <v>471</v>
      </c>
      <c r="D153" s="8">
        <v>30</v>
      </c>
      <c r="E153" s="8">
        <v>2</v>
      </c>
      <c r="F153" s="8">
        <v>0</v>
      </c>
      <c r="G153" s="8">
        <v>23</v>
      </c>
      <c r="H153" s="8">
        <v>0</v>
      </c>
      <c r="I153" s="8">
        <v>0</v>
      </c>
      <c r="J153" s="14">
        <f t="shared" si="21"/>
        <v>6.6666666666666666E-2</v>
      </c>
      <c r="K153" s="14">
        <f t="shared" si="22"/>
        <v>0</v>
      </c>
    </row>
    <row r="154" spans="1:11" x14ac:dyDescent="0.3">
      <c r="A154" s="173"/>
      <c r="B154" s="4">
        <v>146</v>
      </c>
      <c r="C154" s="8" t="s">
        <v>474</v>
      </c>
      <c r="D154" s="8">
        <v>17</v>
      </c>
      <c r="E154" s="8">
        <v>0</v>
      </c>
      <c r="F154" s="8">
        <v>0</v>
      </c>
      <c r="G154" s="8">
        <v>197</v>
      </c>
      <c r="H154" s="8">
        <v>0</v>
      </c>
      <c r="I154" s="8">
        <v>0</v>
      </c>
      <c r="J154" s="14">
        <f t="shared" si="21"/>
        <v>0</v>
      </c>
      <c r="K154" s="14">
        <f t="shared" si="22"/>
        <v>0</v>
      </c>
    </row>
    <row r="155" spans="1:11" x14ac:dyDescent="0.3">
      <c r="A155" s="173"/>
      <c r="B155" s="4">
        <v>147</v>
      </c>
      <c r="C155" s="8" t="s">
        <v>475</v>
      </c>
      <c r="D155" s="8">
        <v>268</v>
      </c>
      <c r="E155" s="8">
        <v>262</v>
      </c>
      <c r="F155" s="8">
        <v>0</v>
      </c>
      <c r="G155" s="8">
        <v>255</v>
      </c>
      <c r="H155" s="8">
        <v>0</v>
      </c>
      <c r="I155" s="8">
        <v>0</v>
      </c>
      <c r="J155" s="14">
        <f t="shared" si="21"/>
        <v>0.97761194029850751</v>
      </c>
      <c r="K155" s="14">
        <f t="shared" si="22"/>
        <v>0</v>
      </c>
    </row>
    <row r="156" spans="1:11" x14ac:dyDescent="0.3">
      <c r="A156" s="173"/>
      <c r="B156" s="4">
        <v>148</v>
      </c>
      <c r="C156" s="8" t="s">
        <v>476</v>
      </c>
      <c r="D156" s="8">
        <v>260</v>
      </c>
      <c r="E156" s="8">
        <v>150</v>
      </c>
      <c r="F156" s="8">
        <v>100</v>
      </c>
      <c r="G156" s="8">
        <v>54</v>
      </c>
      <c r="H156" s="8">
        <v>0</v>
      </c>
      <c r="I156" s="8">
        <v>0</v>
      </c>
      <c r="J156" s="14">
        <f t="shared" si="21"/>
        <v>0.96153846153846156</v>
      </c>
      <c r="K156" s="14">
        <f t="shared" si="22"/>
        <v>0</v>
      </c>
    </row>
    <row r="157" spans="1:11" x14ac:dyDescent="0.3">
      <c r="A157" s="173"/>
      <c r="B157" s="4">
        <v>149</v>
      </c>
      <c r="C157" s="8" t="s">
        <v>477</v>
      </c>
      <c r="D157" s="8">
        <v>1262</v>
      </c>
      <c r="E157" s="8">
        <v>609</v>
      </c>
      <c r="F157" s="8">
        <v>78</v>
      </c>
      <c r="G157" s="8">
        <v>774</v>
      </c>
      <c r="H157" s="8">
        <v>0</v>
      </c>
      <c r="I157" s="8">
        <v>0</v>
      </c>
      <c r="J157" s="14">
        <f t="shared" si="21"/>
        <v>0.54437400950871628</v>
      </c>
      <c r="K157" s="14">
        <f t="shared" si="22"/>
        <v>0</v>
      </c>
    </row>
    <row r="158" spans="1:11" x14ac:dyDescent="0.3">
      <c r="A158" s="173"/>
      <c r="B158" s="4">
        <v>150</v>
      </c>
      <c r="C158" s="8" t="s">
        <v>478</v>
      </c>
      <c r="D158" s="8">
        <v>12</v>
      </c>
      <c r="E158" s="8">
        <v>10</v>
      </c>
      <c r="F158" s="8">
        <v>2</v>
      </c>
      <c r="G158" s="8">
        <v>39</v>
      </c>
      <c r="H158" s="8">
        <v>0</v>
      </c>
      <c r="I158" s="8">
        <v>0</v>
      </c>
      <c r="J158" s="14">
        <f t="shared" si="21"/>
        <v>1</v>
      </c>
      <c r="K158" s="14">
        <f t="shared" si="22"/>
        <v>0</v>
      </c>
    </row>
    <row r="159" spans="1:11" x14ac:dyDescent="0.3">
      <c r="A159" s="173"/>
      <c r="B159" s="4">
        <v>151</v>
      </c>
      <c r="C159" s="8" t="s">
        <v>479</v>
      </c>
      <c r="D159" s="8">
        <v>19</v>
      </c>
      <c r="E159" s="8">
        <v>0</v>
      </c>
      <c r="F159" s="8">
        <v>0</v>
      </c>
      <c r="G159" s="8">
        <v>122</v>
      </c>
      <c r="H159" s="8">
        <v>0</v>
      </c>
      <c r="I159" s="8">
        <v>0</v>
      </c>
      <c r="J159" s="14">
        <f t="shared" si="21"/>
        <v>0</v>
      </c>
      <c r="K159" s="14">
        <f t="shared" si="22"/>
        <v>0</v>
      </c>
    </row>
    <row r="160" spans="1:11" x14ac:dyDescent="0.3">
      <c r="A160" s="173"/>
      <c r="B160" s="4">
        <v>152</v>
      </c>
      <c r="C160" s="8" t="s">
        <v>480</v>
      </c>
      <c r="D160" s="8">
        <v>259</v>
      </c>
      <c r="E160" s="8">
        <v>190</v>
      </c>
      <c r="F160" s="8">
        <v>0</v>
      </c>
      <c r="G160" s="8">
        <v>638</v>
      </c>
      <c r="H160" s="8">
        <v>10</v>
      </c>
      <c r="I160" s="8">
        <v>0</v>
      </c>
      <c r="J160" s="14">
        <f t="shared" si="21"/>
        <v>0.73359073359073357</v>
      </c>
      <c r="K160" s="14">
        <f t="shared" si="22"/>
        <v>1.5673981191222569E-2</v>
      </c>
    </row>
    <row r="161" spans="1:11" x14ac:dyDescent="0.3">
      <c r="A161" s="173"/>
      <c r="B161" s="4">
        <v>153</v>
      </c>
      <c r="C161" s="8" t="s">
        <v>481</v>
      </c>
      <c r="D161" s="8">
        <v>48</v>
      </c>
      <c r="E161" s="8">
        <v>26</v>
      </c>
      <c r="F161" s="8">
        <v>10</v>
      </c>
      <c r="G161" s="8">
        <v>212</v>
      </c>
      <c r="H161" s="8">
        <v>141</v>
      </c>
      <c r="I161" s="8">
        <v>0</v>
      </c>
      <c r="J161" s="14">
        <f t="shared" si="21"/>
        <v>0.75</v>
      </c>
      <c r="K161" s="14">
        <f t="shared" si="22"/>
        <v>0.66509433962264153</v>
      </c>
    </row>
    <row r="162" spans="1:11" x14ac:dyDescent="0.3">
      <c r="A162" s="173"/>
      <c r="B162" s="4">
        <v>154</v>
      </c>
      <c r="C162" s="8" t="s">
        <v>482</v>
      </c>
      <c r="D162" s="8">
        <v>195</v>
      </c>
      <c r="E162" s="8">
        <v>167</v>
      </c>
      <c r="F162" s="8">
        <v>0</v>
      </c>
      <c r="G162" s="8">
        <v>168</v>
      </c>
      <c r="H162" s="8">
        <v>6</v>
      </c>
      <c r="I162" s="8">
        <v>0</v>
      </c>
      <c r="J162" s="14">
        <f t="shared" ref="J162:J225" si="23">(E162+F162)/D162</f>
        <v>0.85641025641025637</v>
      </c>
      <c r="K162" s="14">
        <f t="shared" ref="K162:K225" si="24">(H162+I162)/G162</f>
        <v>3.5714285714285712E-2</v>
      </c>
    </row>
    <row r="163" spans="1:11" x14ac:dyDescent="0.3">
      <c r="A163" s="173"/>
      <c r="B163" s="4">
        <v>155</v>
      </c>
      <c r="C163" s="8" t="s">
        <v>483</v>
      </c>
      <c r="D163" s="8">
        <v>77</v>
      </c>
      <c r="E163" s="8">
        <v>63</v>
      </c>
      <c r="F163" s="8">
        <v>0</v>
      </c>
      <c r="G163" s="8">
        <v>128</v>
      </c>
      <c r="H163" s="8">
        <v>5</v>
      </c>
      <c r="I163" s="8">
        <v>0</v>
      </c>
      <c r="J163" s="14">
        <f t="shared" si="23"/>
        <v>0.81818181818181823</v>
      </c>
      <c r="K163" s="14">
        <f t="shared" si="24"/>
        <v>3.90625E-2</v>
      </c>
    </row>
    <row r="164" spans="1:11" x14ac:dyDescent="0.3">
      <c r="A164" s="173"/>
      <c r="B164" s="4">
        <v>156</v>
      </c>
      <c r="C164" s="8" t="s">
        <v>485</v>
      </c>
      <c r="D164" s="8">
        <v>309</v>
      </c>
      <c r="E164" s="8">
        <v>119</v>
      </c>
      <c r="F164" s="8">
        <v>0</v>
      </c>
      <c r="G164" s="8">
        <v>85</v>
      </c>
      <c r="H164" s="8">
        <v>0</v>
      </c>
      <c r="I164" s="8">
        <v>0</v>
      </c>
      <c r="J164" s="14">
        <f t="shared" si="23"/>
        <v>0.38511326860841422</v>
      </c>
      <c r="K164" s="14">
        <f t="shared" si="24"/>
        <v>0</v>
      </c>
    </row>
    <row r="165" spans="1:11" x14ac:dyDescent="0.3">
      <c r="A165" s="173"/>
      <c r="B165" s="4">
        <v>157</v>
      </c>
      <c r="C165" s="8" t="s">
        <v>487</v>
      </c>
      <c r="D165" s="8">
        <v>509</v>
      </c>
      <c r="E165" s="8">
        <v>433</v>
      </c>
      <c r="F165" s="8">
        <v>0</v>
      </c>
      <c r="G165" s="8">
        <v>783</v>
      </c>
      <c r="H165" s="8">
        <v>208</v>
      </c>
      <c r="I165" s="8">
        <v>3</v>
      </c>
      <c r="J165" s="14">
        <f t="shared" si="23"/>
        <v>0.85068762278978394</v>
      </c>
      <c r="K165" s="14">
        <f t="shared" si="24"/>
        <v>0.26947637292464877</v>
      </c>
    </row>
    <row r="166" spans="1:11" x14ac:dyDescent="0.3">
      <c r="A166" s="173"/>
      <c r="B166" s="4">
        <v>158</v>
      </c>
      <c r="C166" s="8" t="s">
        <v>746</v>
      </c>
      <c r="D166" s="8">
        <v>0</v>
      </c>
      <c r="E166" s="8">
        <v>0</v>
      </c>
      <c r="F166" s="8">
        <v>0</v>
      </c>
      <c r="G166" s="8">
        <v>1</v>
      </c>
      <c r="H166" s="8">
        <v>0</v>
      </c>
      <c r="I166" s="8">
        <v>0</v>
      </c>
      <c r="J166" s="14">
        <v>0</v>
      </c>
      <c r="K166" s="14">
        <f t="shared" si="24"/>
        <v>0</v>
      </c>
    </row>
    <row r="167" spans="1:11" x14ac:dyDescent="0.3">
      <c r="A167" s="173"/>
      <c r="B167" s="4">
        <v>159</v>
      </c>
      <c r="C167" s="8" t="s">
        <v>489</v>
      </c>
      <c r="D167" s="8">
        <v>65</v>
      </c>
      <c r="E167" s="8">
        <v>36</v>
      </c>
      <c r="F167" s="8">
        <v>0</v>
      </c>
      <c r="G167" s="8">
        <v>55</v>
      </c>
      <c r="H167" s="8">
        <v>0</v>
      </c>
      <c r="I167" s="8">
        <v>0</v>
      </c>
      <c r="J167" s="14">
        <f t="shared" si="23"/>
        <v>0.55384615384615388</v>
      </c>
      <c r="K167" s="14">
        <f t="shared" si="24"/>
        <v>0</v>
      </c>
    </row>
    <row r="168" spans="1:11" x14ac:dyDescent="0.3">
      <c r="A168" s="173"/>
      <c r="B168" s="4">
        <v>160</v>
      </c>
      <c r="C168" s="8" t="s">
        <v>747</v>
      </c>
      <c r="D168" s="8">
        <v>6</v>
      </c>
      <c r="E168" s="8">
        <v>6</v>
      </c>
      <c r="F168" s="8">
        <v>0</v>
      </c>
      <c r="G168" s="8">
        <v>15</v>
      </c>
      <c r="H168" s="8">
        <v>0</v>
      </c>
      <c r="I168" s="8">
        <v>0</v>
      </c>
      <c r="J168" s="14">
        <f t="shared" si="23"/>
        <v>1</v>
      </c>
      <c r="K168" s="14">
        <f t="shared" si="24"/>
        <v>0</v>
      </c>
    </row>
    <row r="169" spans="1:11" x14ac:dyDescent="0.3">
      <c r="A169" s="173"/>
      <c r="B169" s="4">
        <v>161</v>
      </c>
      <c r="C169" s="8" t="s">
        <v>490</v>
      </c>
      <c r="D169" s="8">
        <v>57</v>
      </c>
      <c r="E169" s="8">
        <v>36</v>
      </c>
      <c r="F169" s="8">
        <v>0</v>
      </c>
      <c r="G169" s="8">
        <v>53</v>
      </c>
      <c r="H169" s="8">
        <v>0</v>
      </c>
      <c r="I169" s="8">
        <v>0</v>
      </c>
      <c r="J169" s="14">
        <f t="shared" si="23"/>
        <v>0.63157894736842102</v>
      </c>
      <c r="K169" s="14">
        <f t="shared" si="24"/>
        <v>0</v>
      </c>
    </row>
    <row r="170" spans="1:11" x14ac:dyDescent="0.3">
      <c r="A170" s="173"/>
      <c r="B170" s="4">
        <v>162</v>
      </c>
      <c r="C170" s="8" t="s">
        <v>492</v>
      </c>
      <c r="D170" s="8">
        <v>37</v>
      </c>
      <c r="E170" s="8">
        <v>34</v>
      </c>
      <c r="F170" s="8">
        <v>0</v>
      </c>
      <c r="G170" s="8">
        <v>40</v>
      </c>
      <c r="H170" s="8">
        <v>0</v>
      </c>
      <c r="I170" s="8">
        <v>0</v>
      </c>
      <c r="J170" s="14">
        <f t="shared" si="23"/>
        <v>0.91891891891891897</v>
      </c>
      <c r="K170" s="14">
        <f t="shared" si="24"/>
        <v>0</v>
      </c>
    </row>
    <row r="171" spans="1:11" x14ac:dyDescent="0.3">
      <c r="A171" s="173"/>
      <c r="B171" s="4">
        <v>163</v>
      </c>
      <c r="C171" s="8" t="s">
        <v>493</v>
      </c>
      <c r="D171" s="8">
        <v>101</v>
      </c>
      <c r="E171" s="8">
        <v>20</v>
      </c>
      <c r="F171" s="8">
        <v>0</v>
      </c>
      <c r="G171" s="8">
        <v>152</v>
      </c>
      <c r="H171" s="8">
        <v>0</v>
      </c>
      <c r="I171" s="8">
        <v>0</v>
      </c>
      <c r="J171" s="14">
        <f t="shared" si="23"/>
        <v>0.19801980198019803</v>
      </c>
      <c r="K171" s="14">
        <f t="shared" si="24"/>
        <v>0</v>
      </c>
    </row>
    <row r="172" spans="1:11" x14ac:dyDescent="0.3">
      <c r="A172" s="173"/>
      <c r="B172" s="4">
        <v>164</v>
      </c>
      <c r="C172" s="8" t="s">
        <v>494</v>
      </c>
      <c r="D172" s="8">
        <v>3</v>
      </c>
      <c r="E172" s="8">
        <v>2</v>
      </c>
      <c r="F172" s="8">
        <v>0</v>
      </c>
      <c r="G172" s="8">
        <v>36</v>
      </c>
      <c r="H172" s="8">
        <v>0</v>
      </c>
      <c r="I172" s="8">
        <v>0</v>
      </c>
      <c r="J172" s="14">
        <f t="shared" si="23"/>
        <v>0.66666666666666663</v>
      </c>
      <c r="K172" s="14">
        <f t="shared" si="24"/>
        <v>0</v>
      </c>
    </row>
    <row r="173" spans="1:11" x14ac:dyDescent="0.3">
      <c r="A173" s="173"/>
      <c r="B173" s="4">
        <v>165</v>
      </c>
      <c r="C173" s="8" t="s">
        <v>496</v>
      </c>
      <c r="D173" s="8">
        <v>108</v>
      </c>
      <c r="E173" s="8">
        <v>103</v>
      </c>
      <c r="F173" s="8">
        <v>0</v>
      </c>
      <c r="G173" s="8">
        <v>137</v>
      </c>
      <c r="H173" s="8">
        <v>0</v>
      </c>
      <c r="I173" s="8">
        <v>0</v>
      </c>
      <c r="J173" s="14">
        <f t="shared" si="23"/>
        <v>0.95370370370370372</v>
      </c>
      <c r="K173" s="14">
        <f t="shared" si="24"/>
        <v>0</v>
      </c>
    </row>
    <row r="174" spans="1:11" x14ac:dyDescent="0.3">
      <c r="A174" s="173"/>
      <c r="B174" s="4">
        <v>166</v>
      </c>
      <c r="C174" s="8" t="s">
        <v>499</v>
      </c>
      <c r="D174" s="8">
        <v>21</v>
      </c>
      <c r="E174" s="8">
        <v>12</v>
      </c>
      <c r="F174" s="8">
        <v>1</v>
      </c>
      <c r="G174" s="8">
        <v>103</v>
      </c>
      <c r="H174" s="8">
        <v>0</v>
      </c>
      <c r="I174" s="8">
        <v>0</v>
      </c>
      <c r="J174" s="14">
        <f t="shared" si="23"/>
        <v>0.61904761904761907</v>
      </c>
      <c r="K174" s="14">
        <f t="shared" si="24"/>
        <v>0</v>
      </c>
    </row>
    <row r="175" spans="1:11" x14ac:dyDescent="0.3">
      <c r="A175" s="173"/>
      <c r="B175" s="4">
        <v>167</v>
      </c>
      <c r="C175" s="8" t="s">
        <v>500</v>
      </c>
      <c r="D175" s="8">
        <v>122</v>
      </c>
      <c r="E175" s="8">
        <v>84</v>
      </c>
      <c r="F175" s="8">
        <v>0</v>
      </c>
      <c r="G175" s="8">
        <v>229</v>
      </c>
      <c r="H175" s="8">
        <v>0</v>
      </c>
      <c r="I175" s="8">
        <v>0</v>
      </c>
      <c r="J175" s="14">
        <f t="shared" si="23"/>
        <v>0.68852459016393441</v>
      </c>
      <c r="K175" s="14">
        <f t="shared" si="24"/>
        <v>0</v>
      </c>
    </row>
    <row r="176" spans="1:11" x14ac:dyDescent="0.3">
      <c r="A176" s="173"/>
      <c r="B176" s="4">
        <v>168</v>
      </c>
      <c r="C176" s="8" t="s">
        <v>501</v>
      </c>
      <c r="D176" s="8">
        <v>3</v>
      </c>
      <c r="E176" s="8">
        <v>0</v>
      </c>
      <c r="F176" s="8">
        <v>0</v>
      </c>
      <c r="G176" s="8">
        <v>41</v>
      </c>
      <c r="H176" s="8">
        <v>0</v>
      </c>
      <c r="I176" s="8">
        <v>0</v>
      </c>
      <c r="J176" s="14">
        <f t="shared" si="23"/>
        <v>0</v>
      </c>
      <c r="K176" s="14">
        <f t="shared" si="24"/>
        <v>0</v>
      </c>
    </row>
    <row r="177" spans="1:11" x14ac:dyDescent="0.3">
      <c r="A177" s="173"/>
      <c r="B177" s="4">
        <v>169</v>
      </c>
      <c r="C177" s="8" t="s">
        <v>502</v>
      </c>
      <c r="D177" s="8">
        <v>113</v>
      </c>
      <c r="E177" s="8">
        <v>4</v>
      </c>
      <c r="F177" s="8">
        <v>0</v>
      </c>
      <c r="G177" s="8">
        <v>86</v>
      </c>
      <c r="H177" s="8">
        <v>0</v>
      </c>
      <c r="I177" s="8">
        <v>0</v>
      </c>
      <c r="J177" s="14">
        <f t="shared" si="23"/>
        <v>3.5398230088495575E-2</v>
      </c>
      <c r="K177" s="14">
        <f t="shared" si="24"/>
        <v>0</v>
      </c>
    </row>
    <row r="178" spans="1:11" x14ac:dyDescent="0.3">
      <c r="A178" s="173"/>
      <c r="B178" s="4">
        <v>170</v>
      </c>
      <c r="C178" s="8" t="s">
        <v>504</v>
      </c>
      <c r="D178" s="8">
        <v>23</v>
      </c>
      <c r="E178" s="8">
        <v>0</v>
      </c>
      <c r="F178" s="8">
        <v>0</v>
      </c>
      <c r="G178" s="8">
        <v>42</v>
      </c>
      <c r="H178" s="8">
        <v>1</v>
      </c>
      <c r="I178" s="8">
        <v>0</v>
      </c>
      <c r="J178" s="14">
        <f t="shared" si="23"/>
        <v>0</v>
      </c>
      <c r="K178" s="14">
        <f t="shared" si="24"/>
        <v>2.3809523809523808E-2</v>
      </c>
    </row>
    <row r="179" spans="1:11" x14ac:dyDescent="0.3">
      <c r="A179" s="173"/>
      <c r="B179" s="4">
        <v>171</v>
      </c>
      <c r="C179" s="8" t="s">
        <v>506</v>
      </c>
      <c r="D179" s="8">
        <v>98</v>
      </c>
      <c r="E179" s="8">
        <v>98</v>
      </c>
      <c r="F179" s="8">
        <v>0</v>
      </c>
      <c r="G179" s="8">
        <v>29</v>
      </c>
      <c r="H179" s="8">
        <v>0</v>
      </c>
      <c r="I179" s="8">
        <v>0</v>
      </c>
      <c r="J179" s="14">
        <f t="shared" si="23"/>
        <v>1</v>
      </c>
      <c r="K179" s="14">
        <f t="shared" si="24"/>
        <v>0</v>
      </c>
    </row>
    <row r="180" spans="1:11" x14ac:dyDescent="0.3">
      <c r="A180" s="173"/>
      <c r="B180" s="4">
        <v>172</v>
      </c>
      <c r="C180" s="8" t="s">
        <v>507</v>
      </c>
      <c r="D180" s="8">
        <v>127</v>
      </c>
      <c r="E180" s="8">
        <v>41</v>
      </c>
      <c r="F180" s="8">
        <v>0</v>
      </c>
      <c r="G180" s="8">
        <v>53</v>
      </c>
      <c r="H180" s="8">
        <v>0</v>
      </c>
      <c r="I180" s="8">
        <v>0</v>
      </c>
      <c r="J180" s="14">
        <f t="shared" si="23"/>
        <v>0.32283464566929132</v>
      </c>
      <c r="K180" s="14">
        <f t="shared" si="24"/>
        <v>0</v>
      </c>
    </row>
    <row r="181" spans="1:11" x14ac:dyDescent="0.3">
      <c r="A181" s="173"/>
      <c r="B181" s="4">
        <v>173</v>
      </c>
      <c r="C181" s="8" t="s">
        <v>509</v>
      </c>
      <c r="D181" s="8">
        <v>761</v>
      </c>
      <c r="E181" s="8">
        <v>485</v>
      </c>
      <c r="F181" s="8">
        <v>0</v>
      </c>
      <c r="G181" s="8">
        <v>451</v>
      </c>
      <c r="H181" s="8">
        <v>0</v>
      </c>
      <c r="I181" s="8">
        <v>0</v>
      </c>
      <c r="J181" s="14">
        <f t="shared" si="23"/>
        <v>0.63731931668856767</v>
      </c>
      <c r="K181" s="14">
        <f t="shared" si="24"/>
        <v>0</v>
      </c>
    </row>
    <row r="182" spans="1:11" x14ac:dyDescent="0.3">
      <c r="A182" s="173"/>
      <c r="B182" s="4">
        <v>174</v>
      </c>
      <c r="C182" s="8" t="s">
        <v>510</v>
      </c>
      <c r="D182" s="8">
        <v>104</v>
      </c>
      <c r="E182" s="8">
        <v>99</v>
      </c>
      <c r="F182" s="8">
        <v>0</v>
      </c>
      <c r="G182" s="8">
        <v>281</v>
      </c>
      <c r="H182" s="8">
        <v>0</v>
      </c>
      <c r="I182" s="8">
        <v>0</v>
      </c>
      <c r="J182" s="14">
        <f t="shared" si="23"/>
        <v>0.95192307692307687</v>
      </c>
      <c r="K182" s="14">
        <f t="shared" si="24"/>
        <v>0</v>
      </c>
    </row>
    <row r="183" spans="1:11" x14ac:dyDescent="0.3">
      <c r="A183" s="173"/>
      <c r="B183" s="4">
        <v>175</v>
      </c>
      <c r="C183" s="8" t="s">
        <v>512</v>
      </c>
      <c r="D183" s="8">
        <v>122</v>
      </c>
      <c r="E183" s="8">
        <v>0</v>
      </c>
      <c r="F183" s="8">
        <v>0</v>
      </c>
      <c r="G183" s="8">
        <v>184</v>
      </c>
      <c r="H183" s="8">
        <v>0</v>
      </c>
      <c r="I183" s="8">
        <v>0</v>
      </c>
      <c r="J183" s="14">
        <f t="shared" si="23"/>
        <v>0</v>
      </c>
      <c r="K183" s="14">
        <f t="shared" si="24"/>
        <v>0</v>
      </c>
    </row>
    <row r="184" spans="1:11" x14ac:dyDescent="0.3">
      <c r="A184" s="173"/>
      <c r="B184" s="4">
        <v>176</v>
      </c>
      <c r="C184" s="8" t="s">
        <v>513</v>
      </c>
      <c r="D184" s="8">
        <v>153</v>
      </c>
      <c r="E184" s="8">
        <v>127</v>
      </c>
      <c r="F184" s="8">
        <v>0</v>
      </c>
      <c r="G184" s="8">
        <v>216</v>
      </c>
      <c r="H184" s="8">
        <v>7</v>
      </c>
      <c r="I184" s="8">
        <v>0</v>
      </c>
      <c r="J184" s="14">
        <f t="shared" si="23"/>
        <v>0.83006535947712423</v>
      </c>
      <c r="K184" s="14">
        <f t="shared" si="24"/>
        <v>3.2407407407407406E-2</v>
      </c>
    </row>
    <row r="185" spans="1:11" x14ac:dyDescent="0.3">
      <c r="A185" s="173"/>
      <c r="B185" s="4">
        <v>177</v>
      </c>
      <c r="C185" s="8" t="s">
        <v>514</v>
      </c>
      <c r="D185" s="8">
        <v>56</v>
      </c>
      <c r="E185" s="8">
        <v>0</v>
      </c>
      <c r="F185" s="8">
        <v>0</v>
      </c>
      <c r="G185" s="8">
        <v>165</v>
      </c>
      <c r="H185" s="8">
        <v>0</v>
      </c>
      <c r="I185" s="8">
        <v>0</v>
      </c>
      <c r="J185" s="14">
        <f t="shared" si="23"/>
        <v>0</v>
      </c>
      <c r="K185" s="14">
        <f t="shared" si="24"/>
        <v>0</v>
      </c>
    </row>
    <row r="186" spans="1:11" x14ac:dyDescent="0.3">
      <c r="A186" s="173"/>
      <c r="B186" s="4">
        <v>178</v>
      </c>
      <c r="C186" s="8" t="s">
        <v>516</v>
      </c>
      <c r="D186" s="8">
        <v>551</v>
      </c>
      <c r="E186" s="8">
        <v>363</v>
      </c>
      <c r="F186" s="8">
        <v>1</v>
      </c>
      <c r="G186" s="8">
        <v>344</v>
      </c>
      <c r="H186" s="8">
        <v>9</v>
      </c>
      <c r="I186" s="8">
        <v>0</v>
      </c>
      <c r="J186" s="14">
        <f t="shared" si="23"/>
        <v>0.66061705989110708</v>
      </c>
      <c r="K186" s="14">
        <f t="shared" si="24"/>
        <v>2.616279069767442E-2</v>
      </c>
    </row>
    <row r="187" spans="1:11" x14ac:dyDescent="0.3">
      <c r="A187" s="173"/>
      <c r="B187" s="4">
        <v>179</v>
      </c>
      <c r="C187" s="8" t="s">
        <v>517</v>
      </c>
      <c r="D187" s="8">
        <v>727</v>
      </c>
      <c r="E187" s="8">
        <v>530</v>
      </c>
      <c r="F187" s="8">
        <v>4</v>
      </c>
      <c r="G187" s="8">
        <v>852</v>
      </c>
      <c r="H187" s="8">
        <v>0</v>
      </c>
      <c r="I187" s="8">
        <v>0</v>
      </c>
      <c r="J187" s="14">
        <f t="shared" si="23"/>
        <v>0.734525447042641</v>
      </c>
      <c r="K187" s="14">
        <f t="shared" si="24"/>
        <v>0</v>
      </c>
    </row>
    <row r="188" spans="1:11" x14ac:dyDescent="0.3">
      <c r="A188" s="173"/>
      <c r="B188" s="4">
        <v>180</v>
      </c>
      <c r="C188" s="8" t="s">
        <v>518</v>
      </c>
      <c r="D188" s="8">
        <v>259</v>
      </c>
      <c r="E188" s="8">
        <v>190</v>
      </c>
      <c r="F188" s="8">
        <v>0</v>
      </c>
      <c r="G188" s="8">
        <v>158</v>
      </c>
      <c r="H188" s="8">
        <v>0</v>
      </c>
      <c r="I188" s="8">
        <v>0</v>
      </c>
      <c r="J188" s="14">
        <f t="shared" si="23"/>
        <v>0.73359073359073357</v>
      </c>
      <c r="K188" s="14">
        <f t="shared" si="24"/>
        <v>0</v>
      </c>
    </row>
    <row r="189" spans="1:11" x14ac:dyDescent="0.3">
      <c r="A189" s="173"/>
      <c r="B189" s="4">
        <v>181</v>
      </c>
      <c r="C189" s="8" t="s">
        <v>519</v>
      </c>
      <c r="D189" s="8">
        <v>122</v>
      </c>
      <c r="E189" s="8">
        <v>50</v>
      </c>
      <c r="F189" s="8">
        <v>20</v>
      </c>
      <c r="G189" s="8">
        <v>160</v>
      </c>
      <c r="H189" s="8">
        <v>0</v>
      </c>
      <c r="I189" s="8">
        <v>0</v>
      </c>
      <c r="J189" s="14">
        <f t="shared" si="23"/>
        <v>0.57377049180327866</v>
      </c>
      <c r="K189" s="14">
        <f t="shared" si="24"/>
        <v>0</v>
      </c>
    </row>
    <row r="190" spans="1:11" x14ac:dyDescent="0.3">
      <c r="A190" s="173"/>
      <c r="B190" s="4">
        <v>182</v>
      </c>
      <c r="C190" s="8" t="s">
        <v>520</v>
      </c>
      <c r="D190" s="8">
        <v>940</v>
      </c>
      <c r="E190" s="8">
        <v>122</v>
      </c>
      <c r="F190" s="8">
        <v>0</v>
      </c>
      <c r="G190" s="8">
        <v>373</v>
      </c>
      <c r="H190" s="8">
        <v>0</v>
      </c>
      <c r="I190" s="8">
        <v>0</v>
      </c>
      <c r="J190" s="14">
        <f t="shared" si="23"/>
        <v>0.12978723404255318</v>
      </c>
      <c r="K190" s="14">
        <f t="shared" si="24"/>
        <v>0</v>
      </c>
    </row>
    <row r="191" spans="1:11" x14ac:dyDescent="0.3">
      <c r="A191" s="173"/>
      <c r="B191" s="4">
        <v>183</v>
      </c>
      <c r="C191" s="8" t="s">
        <v>748</v>
      </c>
      <c r="D191" s="8">
        <v>21</v>
      </c>
      <c r="E191" s="8">
        <v>1</v>
      </c>
      <c r="F191" s="8">
        <v>20</v>
      </c>
      <c r="G191" s="8">
        <v>8</v>
      </c>
      <c r="H191" s="8">
        <v>0</v>
      </c>
      <c r="I191" s="8">
        <v>0</v>
      </c>
      <c r="J191" s="14">
        <f t="shared" si="23"/>
        <v>1</v>
      </c>
      <c r="K191" s="14">
        <f t="shared" si="24"/>
        <v>0</v>
      </c>
    </row>
    <row r="192" spans="1:11" x14ac:dyDescent="0.3">
      <c r="A192" s="173"/>
      <c r="B192" s="4">
        <v>184</v>
      </c>
      <c r="C192" s="8" t="s">
        <v>521</v>
      </c>
      <c r="D192" s="8">
        <v>67</v>
      </c>
      <c r="E192" s="8">
        <v>63</v>
      </c>
      <c r="F192" s="8">
        <v>0</v>
      </c>
      <c r="G192" s="8">
        <v>197</v>
      </c>
      <c r="H192" s="8">
        <v>0</v>
      </c>
      <c r="I192" s="8">
        <v>0</v>
      </c>
      <c r="J192" s="14">
        <f t="shared" si="23"/>
        <v>0.94029850746268662</v>
      </c>
      <c r="K192" s="14">
        <f t="shared" si="24"/>
        <v>0</v>
      </c>
    </row>
    <row r="193" spans="1:11" x14ac:dyDescent="0.3">
      <c r="A193" s="173"/>
      <c r="B193" s="4">
        <v>185</v>
      </c>
      <c r="C193" s="8" t="s">
        <v>522</v>
      </c>
      <c r="D193" s="8">
        <v>442</v>
      </c>
      <c r="E193" s="8">
        <v>404</v>
      </c>
      <c r="F193" s="8">
        <v>0</v>
      </c>
      <c r="G193" s="8">
        <v>291</v>
      </c>
      <c r="H193" s="8">
        <v>0</v>
      </c>
      <c r="I193" s="8">
        <v>0</v>
      </c>
      <c r="J193" s="14">
        <f t="shared" si="23"/>
        <v>0.91402714932126694</v>
      </c>
      <c r="K193" s="14">
        <f t="shared" si="24"/>
        <v>0</v>
      </c>
    </row>
    <row r="194" spans="1:11" x14ac:dyDescent="0.3">
      <c r="A194" s="173"/>
      <c r="B194" s="4">
        <v>186</v>
      </c>
      <c r="C194" s="8" t="s">
        <v>524</v>
      </c>
      <c r="D194" s="8">
        <v>271</v>
      </c>
      <c r="E194" s="8">
        <v>263</v>
      </c>
      <c r="F194" s="8">
        <v>0</v>
      </c>
      <c r="G194" s="8">
        <v>154</v>
      </c>
      <c r="H194" s="8">
        <v>0</v>
      </c>
      <c r="I194" s="8">
        <v>0</v>
      </c>
      <c r="J194" s="14">
        <f t="shared" si="23"/>
        <v>0.97047970479704793</v>
      </c>
      <c r="K194" s="14">
        <f t="shared" si="24"/>
        <v>0</v>
      </c>
    </row>
    <row r="195" spans="1:11" x14ac:dyDescent="0.3">
      <c r="A195" s="173"/>
      <c r="B195" s="4">
        <v>187</v>
      </c>
      <c r="C195" s="8" t="s">
        <v>525</v>
      </c>
      <c r="D195" s="8">
        <v>272</v>
      </c>
      <c r="E195" s="8">
        <v>243</v>
      </c>
      <c r="F195" s="8">
        <v>0</v>
      </c>
      <c r="G195" s="8">
        <v>272</v>
      </c>
      <c r="H195" s="8">
        <v>0</v>
      </c>
      <c r="I195" s="8">
        <v>0</v>
      </c>
      <c r="J195" s="14">
        <f t="shared" si="23"/>
        <v>0.89338235294117652</v>
      </c>
      <c r="K195" s="14">
        <f t="shared" si="24"/>
        <v>0</v>
      </c>
    </row>
    <row r="196" spans="1:11" x14ac:dyDescent="0.3">
      <c r="A196" s="173"/>
      <c r="B196" s="4">
        <v>188</v>
      </c>
      <c r="C196" s="8" t="s">
        <v>526</v>
      </c>
      <c r="D196" s="8">
        <v>519</v>
      </c>
      <c r="E196" s="8">
        <v>338</v>
      </c>
      <c r="F196" s="8">
        <v>0</v>
      </c>
      <c r="G196" s="8">
        <v>430</v>
      </c>
      <c r="H196" s="8">
        <v>13</v>
      </c>
      <c r="I196" s="8">
        <v>0</v>
      </c>
      <c r="J196" s="14">
        <f t="shared" si="23"/>
        <v>0.65125240847784205</v>
      </c>
      <c r="K196" s="14">
        <f t="shared" si="24"/>
        <v>3.0232558139534883E-2</v>
      </c>
    </row>
    <row r="197" spans="1:11" x14ac:dyDescent="0.3">
      <c r="A197" s="173"/>
      <c r="B197" s="4">
        <v>189</v>
      </c>
      <c r="C197" s="8" t="s">
        <v>529</v>
      </c>
      <c r="D197" s="8">
        <v>182</v>
      </c>
      <c r="E197" s="8">
        <v>156</v>
      </c>
      <c r="F197" s="8">
        <v>0</v>
      </c>
      <c r="G197" s="8">
        <v>187</v>
      </c>
      <c r="H197" s="8">
        <v>2</v>
      </c>
      <c r="I197" s="8">
        <v>0</v>
      </c>
      <c r="J197" s="14">
        <f t="shared" si="23"/>
        <v>0.8571428571428571</v>
      </c>
      <c r="K197" s="14">
        <f t="shared" si="24"/>
        <v>1.06951871657754E-2</v>
      </c>
    </row>
    <row r="198" spans="1:11" x14ac:dyDescent="0.3">
      <c r="A198" s="173"/>
      <c r="B198" s="4">
        <v>190</v>
      </c>
      <c r="C198" s="8" t="s">
        <v>749</v>
      </c>
      <c r="D198" s="8">
        <v>25</v>
      </c>
      <c r="E198" s="8">
        <v>5</v>
      </c>
      <c r="F198" s="8">
        <v>0</v>
      </c>
      <c r="G198" s="8">
        <v>31</v>
      </c>
      <c r="H198" s="8">
        <v>0</v>
      </c>
      <c r="I198" s="8">
        <v>0</v>
      </c>
      <c r="J198" s="14">
        <f t="shared" si="23"/>
        <v>0.2</v>
      </c>
      <c r="K198" s="14">
        <f t="shared" si="24"/>
        <v>0</v>
      </c>
    </row>
    <row r="199" spans="1:11" x14ac:dyDescent="0.3">
      <c r="A199" s="173"/>
      <c r="B199" s="4">
        <v>191</v>
      </c>
      <c r="C199" s="8" t="s">
        <v>533</v>
      </c>
      <c r="D199" s="8">
        <v>262</v>
      </c>
      <c r="E199" s="8">
        <v>0</v>
      </c>
      <c r="F199" s="8">
        <v>0</v>
      </c>
      <c r="G199" s="8">
        <v>101</v>
      </c>
      <c r="H199" s="8">
        <v>0</v>
      </c>
      <c r="I199" s="8">
        <v>0</v>
      </c>
      <c r="J199" s="14">
        <f t="shared" si="23"/>
        <v>0</v>
      </c>
      <c r="K199" s="14">
        <f t="shared" si="24"/>
        <v>0</v>
      </c>
    </row>
    <row r="200" spans="1:11" x14ac:dyDescent="0.3">
      <c r="A200" s="173"/>
      <c r="B200" s="4">
        <v>192</v>
      </c>
      <c r="C200" s="8" t="s">
        <v>534</v>
      </c>
      <c r="D200" s="8">
        <v>4</v>
      </c>
      <c r="E200" s="8">
        <v>3</v>
      </c>
      <c r="F200" s="8">
        <v>0</v>
      </c>
      <c r="G200" s="8">
        <v>10</v>
      </c>
      <c r="H200" s="8">
        <v>0</v>
      </c>
      <c r="I200" s="8">
        <v>0</v>
      </c>
      <c r="J200" s="14">
        <f t="shared" si="23"/>
        <v>0.75</v>
      </c>
      <c r="K200" s="14">
        <f t="shared" si="24"/>
        <v>0</v>
      </c>
    </row>
    <row r="201" spans="1:11" x14ac:dyDescent="0.3">
      <c r="A201" s="173"/>
      <c r="B201" s="4">
        <v>193</v>
      </c>
      <c r="C201" s="8" t="s">
        <v>536</v>
      </c>
      <c r="D201" s="8">
        <v>193</v>
      </c>
      <c r="E201" s="8">
        <v>142</v>
      </c>
      <c r="F201" s="8">
        <v>32</v>
      </c>
      <c r="G201" s="8">
        <v>226</v>
      </c>
      <c r="H201" s="8">
        <v>0</v>
      </c>
      <c r="I201" s="8">
        <v>0</v>
      </c>
      <c r="J201" s="14">
        <f t="shared" si="23"/>
        <v>0.9015544041450777</v>
      </c>
      <c r="K201" s="14">
        <f t="shared" si="24"/>
        <v>0</v>
      </c>
    </row>
    <row r="202" spans="1:11" x14ac:dyDescent="0.3">
      <c r="A202" s="173"/>
      <c r="B202" s="4">
        <v>194</v>
      </c>
      <c r="C202" s="8" t="s">
        <v>539</v>
      </c>
      <c r="D202" s="8">
        <v>178</v>
      </c>
      <c r="E202" s="8">
        <v>110</v>
      </c>
      <c r="F202" s="8">
        <v>0</v>
      </c>
      <c r="G202" s="8">
        <v>278</v>
      </c>
      <c r="H202" s="8">
        <v>9</v>
      </c>
      <c r="I202" s="8">
        <v>0</v>
      </c>
      <c r="J202" s="14">
        <f t="shared" si="23"/>
        <v>0.6179775280898876</v>
      </c>
      <c r="K202" s="14">
        <f t="shared" si="24"/>
        <v>3.237410071942446E-2</v>
      </c>
    </row>
    <row r="203" spans="1:11" x14ac:dyDescent="0.3">
      <c r="A203" s="173"/>
      <c r="B203" s="4">
        <v>195</v>
      </c>
      <c r="C203" s="8" t="s">
        <v>540</v>
      </c>
      <c r="D203" s="8">
        <v>219</v>
      </c>
      <c r="E203" s="8">
        <v>106</v>
      </c>
      <c r="F203" s="8">
        <v>0</v>
      </c>
      <c r="G203" s="8">
        <v>401</v>
      </c>
      <c r="H203" s="8">
        <v>1</v>
      </c>
      <c r="I203" s="8">
        <v>0</v>
      </c>
      <c r="J203" s="14">
        <f t="shared" si="23"/>
        <v>0.48401826484018262</v>
      </c>
      <c r="K203" s="14">
        <f t="shared" si="24"/>
        <v>2.4937655860349127E-3</v>
      </c>
    </row>
    <row r="204" spans="1:11" x14ac:dyDescent="0.3">
      <c r="A204" s="173"/>
      <c r="B204" s="4">
        <v>196</v>
      </c>
      <c r="C204" s="8" t="s">
        <v>541</v>
      </c>
      <c r="D204" s="8">
        <v>87</v>
      </c>
      <c r="E204" s="8">
        <v>84</v>
      </c>
      <c r="F204" s="8">
        <v>0</v>
      </c>
      <c r="G204" s="8">
        <v>108</v>
      </c>
      <c r="H204" s="8">
        <v>1</v>
      </c>
      <c r="I204" s="8">
        <v>0</v>
      </c>
      <c r="J204" s="14">
        <f t="shared" si="23"/>
        <v>0.96551724137931039</v>
      </c>
      <c r="K204" s="14">
        <f t="shared" si="24"/>
        <v>9.2592592592592587E-3</v>
      </c>
    </row>
    <row r="205" spans="1:11" x14ac:dyDescent="0.3">
      <c r="A205" s="173"/>
      <c r="B205" s="4">
        <v>197</v>
      </c>
      <c r="C205" s="8" t="s">
        <v>542</v>
      </c>
      <c r="D205" s="8">
        <v>257</v>
      </c>
      <c r="E205" s="8">
        <v>212</v>
      </c>
      <c r="F205" s="8">
        <v>0</v>
      </c>
      <c r="G205" s="8">
        <v>411</v>
      </c>
      <c r="H205" s="8">
        <v>8</v>
      </c>
      <c r="I205" s="8">
        <v>0</v>
      </c>
      <c r="J205" s="14">
        <f t="shared" si="23"/>
        <v>0.82490272373540852</v>
      </c>
      <c r="K205" s="14">
        <f t="shared" si="24"/>
        <v>1.9464720194647202E-2</v>
      </c>
    </row>
    <row r="206" spans="1:11" x14ac:dyDescent="0.3">
      <c r="A206" s="173"/>
      <c r="B206" s="4">
        <v>198</v>
      </c>
      <c r="C206" s="8" t="s">
        <v>543</v>
      </c>
      <c r="D206" s="8">
        <v>171</v>
      </c>
      <c r="E206" s="8">
        <v>156</v>
      </c>
      <c r="F206" s="8">
        <v>0</v>
      </c>
      <c r="G206" s="8">
        <v>215</v>
      </c>
      <c r="H206" s="8">
        <v>0</v>
      </c>
      <c r="I206" s="8">
        <v>0</v>
      </c>
      <c r="J206" s="14">
        <f t="shared" si="23"/>
        <v>0.91228070175438591</v>
      </c>
      <c r="K206" s="14">
        <f t="shared" si="24"/>
        <v>0</v>
      </c>
    </row>
    <row r="207" spans="1:11" x14ac:dyDescent="0.3">
      <c r="A207" s="173"/>
      <c r="B207" s="4">
        <v>199</v>
      </c>
      <c r="C207" s="8" t="s">
        <v>544</v>
      </c>
      <c r="D207" s="8">
        <v>84</v>
      </c>
      <c r="E207" s="8">
        <v>0</v>
      </c>
      <c r="F207" s="8">
        <v>0</v>
      </c>
      <c r="G207" s="8">
        <v>436</v>
      </c>
      <c r="H207" s="8">
        <v>0</v>
      </c>
      <c r="I207" s="8">
        <v>0</v>
      </c>
      <c r="J207" s="14">
        <f t="shared" si="23"/>
        <v>0</v>
      </c>
      <c r="K207" s="14">
        <f t="shared" si="24"/>
        <v>0</v>
      </c>
    </row>
    <row r="208" spans="1:11" x14ac:dyDescent="0.3">
      <c r="A208" s="173"/>
      <c r="B208" s="4">
        <v>200</v>
      </c>
      <c r="C208" s="8" t="s">
        <v>546</v>
      </c>
      <c r="D208" s="8">
        <v>4</v>
      </c>
      <c r="E208" s="8">
        <v>1</v>
      </c>
      <c r="F208" s="8">
        <v>0</v>
      </c>
      <c r="G208" s="8">
        <v>67</v>
      </c>
      <c r="H208" s="8">
        <v>0</v>
      </c>
      <c r="I208" s="8">
        <v>0</v>
      </c>
      <c r="J208" s="14">
        <f t="shared" si="23"/>
        <v>0.25</v>
      </c>
      <c r="K208" s="14">
        <f t="shared" si="24"/>
        <v>0</v>
      </c>
    </row>
    <row r="209" spans="1:11" x14ac:dyDescent="0.3">
      <c r="A209" s="173"/>
      <c r="B209" s="4">
        <v>201</v>
      </c>
      <c r="C209" s="8" t="s">
        <v>750</v>
      </c>
      <c r="D209" s="8">
        <v>17</v>
      </c>
      <c r="E209" s="8">
        <v>0</v>
      </c>
      <c r="F209" s="8">
        <v>0</v>
      </c>
      <c r="G209" s="8">
        <v>37</v>
      </c>
      <c r="H209" s="8">
        <v>0</v>
      </c>
      <c r="I209" s="8">
        <v>0</v>
      </c>
      <c r="J209" s="14">
        <f t="shared" si="23"/>
        <v>0</v>
      </c>
      <c r="K209" s="14">
        <f t="shared" si="24"/>
        <v>0</v>
      </c>
    </row>
    <row r="210" spans="1:11" x14ac:dyDescent="0.3">
      <c r="A210" s="173"/>
      <c r="B210" s="4">
        <v>202</v>
      </c>
      <c r="C210" s="8" t="s">
        <v>549</v>
      </c>
      <c r="D210" s="8">
        <v>173</v>
      </c>
      <c r="E210" s="8">
        <v>160</v>
      </c>
      <c r="F210" s="8">
        <v>0</v>
      </c>
      <c r="G210" s="8">
        <v>65</v>
      </c>
      <c r="H210" s="8">
        <v>0</v>
      </c>
      <c r="I210" s="8">
        <v>0</v>
      </c>
      <c r="J210" s="14">
        <f t="shared" si="23"/>
        <v>0.92485549132947975</v>
      </c>
      <c r="K210" s="14">
        <f t="shared" si="24"/>
        <v>0</v>
      </c>
    </row>
    <row r="211" spans="1:11" x14ac:dyDescent="0.3">
      <c r="A211" s="173"/>
      <c r="B211" s="4">
        <v>203</v>
      </c>
      <c r="C211" s="8" t="s">
        <v>550</v>
      </c>
      <c r="D211" s="8">
        <v>23</v>
      </c>
      <c r="E211" s="8">
        <v>12</v>
      </c>
      <c r="F211" s="8">
        <v>5</v>
      </c>
      <c r="G211" s="8">
        <v>66</v>
      </c>
      <c r="H211" s="8">
        <v>1</v>
      </c>
      <c r="I211" s="8">
        <v>0</v>
      </c>
      <c r="J211" s="14">
        <f t="shared" si="23"/>
        <v>0.73913043478260865</v>
      </c>
      <c r="K211" s="14">
        <f t="shared" si="24"/>
        <v>1.5151515151515152E-2</v>
      </c>
    </row>
    <row r="212" spans="1:11" x14ac:dyDescent="0.3">
      <c r="A212" s="173"/>
      <c r="B212" s="4">
        <v>204</v>
      </c>
      <c r="C212" s="8" t="s">
        <v>553</v>
      </c>
      <c r="D212" s="8">
        <v>194</v>
      </c>
      <c r="E212" s="8">
        <v>76</v>
      </c>
      <c r="F212" s="8">
        <v>20</v>
      </c>
      <c r="G212" s="8">
        <v>155</v>
      </c>
      <c r="H212" s="8">
        <v>6</v>
      </c>
      <c r="I212" s="8">
        <v>0</v>
      </c>
      <c r="J212" s="14">
        <f t="shared" si="23"/>
        <v>0.49484536082474229</v>
      </c>
      <c r="K212" s="14">
        <f t="shared" si="24"/>
        <v>3.870967741935484E-2</v>
      </c>
    </row>
    <row r="213" spans="1:11" x14ac:dyDescent="0.3">
      <c r="A213" s="173"/>
      <c r="B213" s="4">
        <v>205</v>
      </c>
      <c r="C213" s="8" t="s">
        <v>554</v>
      </c>
      <c r="D213" s="8">
        <v>23</v>
      </c>
      <c r="E213" s="8">
        <v>18</v>
      </c>
      <c r="F213" s="8">
        <v>0</v>
      </c>
      <c r="G213" s="8">
        <v>196</v>
      </c>
      <c r="H213" s="8">
        <v>0</v>
      </c>
      <c r="I213" s="8">
        <v>0</v>
      </c>
      <c r="J213" s="14">
        <f t="shared" si="23"/>
        <v>0.78260869565217395</v>
      </c>
      <c r="K213" s="14">
        <f t="shared" si="24"/>
        <v>0</v>
      </c>
    </row>
    <row r="214" spans="1:11" x14ac:dyDescent="0.3">
      <c r="A214" s="173"/>
      <c r="B214" s="4">
        <v>206</v>
      </c>
      <c r="C214" s="8" t="s">
        <v>555</v>
      </c>
      <c r="D214" s="8">
        <v>156</v>
      </c>
      <c r="E214" s="8">
        <v>154</v>
      </c>
      <c r="F214" s="8">
        <v>0</v>
      </c>
      <c r="G214" s="8">
        <v>367</v>
      </c>
      <c r="H214" s="8">
        <v>0</v>
      </c>
      <c r="I214" s="8">
        <v>0</v>
      </c>
      <c r="J214" s="14">
        <f t="shared" si="23"/>
        <v>0.98717948717948723</v>
      </c>
      <c r="K214" s="14">
        <f t="shared" si="24"/>
        <v>0</v>
      </c>
    </row>
    <row r="215" spans="1:11" x14ac:dyDescent="0.3">
      <c r="A215" s="173"/>
      <c r="B215" s="4">
        <v>207</v>
      </c>
      <c r="C215" s="8" t="s">
        <v>556</v>
      </c>
      <c r="D215" s="8">
        <v>642</v>
      </c>
      <c r="E215" s="8">
        <v>448</v>
      </c>
      <c r="F215" s="8">
        <v>24</v>
      </c>
      <c r="G215" s="8">
        <v>678</v>
      </c>
      <c r="H215" s="8">
        <v>0</v>
      </c>
      <c r="I215" s="8">
        <v>0</v>
      </c>
      <c r="J215" s="14">
        <f t="shared" si="23"/>
        <v>0.73520249221183798</v>
      </c>
      <c r="K215" s="14">
        <f t="shared" si="24"/>
        <v>0</v>
      </c>
    </row>
    <row r="216" spans="1:11" x14ac:dyDescent="0.3">
      <c r="A216" s="173"/>
      <c r="B216" s="4">
        <v>208</v>
      </c>
      <c r="C216" s="8" t="s">
        <v>557</v>
      </c>
      <c r="D216" s="8">
        <v>151</v>
      </c>
      <c r="E216" s="8">
        <v>30</v>
      </c>
      <c r="F216" s="8">
        <v>33</v>
      </c>
      <c r="G216" s="8">
        <v>171</v>
      </c>
      <c r="H216" s="8">
        <v>0</v>
      </c>
      <c r="I216" s="8">
        <v>0</v>
      </c>
      <c r="J216" s="14">
        <f t="shared" si="23"/>
        <v>0.41721854304635764</v>
      </c>
      <c r="K216" s="14">
        <f t="shared" si="24"/>
        <v>0</v>
      </c>
    </row>
    <row r="217" spans="1:11" x14ac:dyDescent="0.3">
      <c r="A217" s="173"/>
      <c r="B217" s="4">
        <v>209</v>
      </c>
      <c r="C217" s="8" t="s">
        <v>558</v>
      </c>
      <c r="D217" s="8">
        <v>147</v>
      </c>
      <c r="E217" s="8">
        <v>33</v>
      </c>
      <c r="F217" s="8">
        <v>100</v>
      </c>
      <c r="G217" s="8">
        <v>218</v>
      </c>
      <c r="H217" s="8">
        <v>0</v>
      </c>
      <c r="I217" s="8">
        <v>0</v>
      </c>
      <c r="J217" s="14">
        <f t="shared" si="23"/>
        <v>0.90476190476190477</v>
      </c>
      <c r="K217" s="14">
        <f t="shared" si="24"/>
        <v>0</v>
      </c>
    </row>
    <row r="218" spans="1:11" x14ac:dyDescent="0.3">
      <c r="A218" s="173"/>
      <c r="B218" s="4">
        <v>210</v>
      </c>
      <c r="C218" s="8" t="s">
        <v>559</v>
      </c>
      <c r="D218" s="8">
        <v>42</v>
      </c>
      <c r="E218" s="8">
        <v>26</v>
      </c>
      <c r="F218" s="8">
        <v>0</v>
      </c>
      <c r="G218" s="8">
        <v>52</v>
      </c>
      <c r="H218" s="8">
        <v>8</v>
      </c>
      <c r="I218" s="8">
        <v>0</v>
      </c>
      <c r="J218" s="14">
        <f t="shared" si="23"/>
        <v>0.61904761904761907</v>
      </c>
      <c r="K218" s="14">
        <f t="shared" si="24"/>
        <v>0.15384615384615385</v>
      </c>
    </row>
    <row r="219" spans="1:11" x14ac:dyDescent="0.3">
      <c r="A219" s="173"/>
      <c r="B219" s="4">
        <v>211</v>
      </c>
      <c r="C219" s="8" t="s">
        <v>561</v>
      </c>
      <c r="D219" s="8">
        <v>0</v>
      </c>
      <c r="E219" s="8">
        <v>0</v>
      </c>
      <c r="F219" s="8">
        <v>0</v>
      </c>
      <c r="G219" s="8">
        <v>66</v>
      </c>
      <c r="H219" s="8">
        <v>0</v>
      </c>
      <c r="I219" s="8">
        <v>0</v>
      </c>
      <c r="J219" s="14">
        <v>0</v>
      </c>
      <c r="K219" s="14">
        <f t="shared" si="24"/>
        <v>0</v>
      </c>
    </row>
    <row r="220" spans="1:11" x14ac:dyDescent="0.3">
      <c r="A220" s="173"/>
      <c r="B220" s="4">
        <v>212</v>
      </c>
      <c r="C220" s="8" t="s">
        <v>562</v>
      </c>
      <c r="D220" s="8">
        <v>0</v>
      </c>
      <c r="E220" s="8">
        <v>0</v>
      </c>
      <c r="F220" s="8">
        <v>0</v>
      </c>
      <c r="G220" s="8">
        <v>68</v>
      </c>
      <c r="H220" s="8">
        <v>0</v>
      </c>
      <c r="I220" s="8">
        <v>0</v>
      </c>
      <c r="J220" s="14">
        <v>0</v>
      </c>
      <c r="K220" s="14">
        <f t="shared" si="24"/>
        <v>0</v>
      </c>
    </row>
    <row r="221" spans="1:11" x14ac:dyDescent="0.3">
      <c r="A221" s="173"/>
      <c r="B221" s="4">
        <v>213</v>
      </c>
      <c r="C221" s="8" t="s">
        <v>564</v>
      </c>
      <c r="D221" s="8">
        <v>55</v>
      </c>
      <c r="E221" s="8">
        <v>54</v>
      </c>
      <c r="F221" s="8">
        <v>0</v>
      </c>
      <c r="G221" s="8">
        <v>59</v>
      </c>
      <c r="H221" s="8">
        <v>0</v>
      </c>
      <c r="I221" s="8">
        <v>0</v>
      </c>
      <c r="J221" s="14">
        <f t="shared" si="23"/>
        <v>0.98181818181818181</v>
      </c>
      <c r="K221" s="14">
        <f t="shared" si="24"/>
        <v>0</v>
      </c>
    </row>
    <row r="222" spans="1:11" x14ac:dyDescent="0.3">
      <c r="A222" s="173"/>
      <c r="B222" s="4">
        <v>214</v>
      </c>
      <c r="C222" s="8" t="s">
        <v>565</v>
      </c>
      <c r="D222" s="8">
        <v>297</v>
      </c>
      <c r="E222" s="8">
        <v>60</v>
      </c>
      <c r="F222" s="8">
        <v>0</v>
      </c>
      <c r="G222" s="8">
        <v>1831</v>
      </c>
      <c r="H222" s="8">
        <v>0</v>
      </c>
      <c r="I222" s="8">
        <v>10</v>
      </c>
      <c r="J222" s="14">
        <f t="shared" si="23"/>
        <v>0.20202020202020202</v>
      </c>
      <c r="K222" s="14">
        <f t="shared" si="24"/>
        <v>5.4614964500273077E-3</v>
      </c>
    </row>
    <row r="223" spans="1:11" x14ac:dyDescent="0.3">
      <c r="A223" s="173"/>
      <c r="B223" s="4">
        <v>215</v>
      </c>
      <c r="C223" s="8" t="s">
        <v>566</v>
      </c>
      <c r="D223" s="8">
        <v>201</v>
      </c>
      <c r="E223" s="8">
        <v>34</v>
      </c>
      <c r="F223" s="8">
        <v>33</v>
      </c>
      <c r="G223" s="8">
        <v>242</v>
      </c>
      <c r="H223" s="8">
        <v>0</v>
      </c>
      <c r="I223" s="8">
        <v>0</v>
      </c>
      <c r="J223" s="14">
        <f t="shared" si="23"/>
        <v>0.33333333333333331</v>
      </c>
      <c r="K223" s="14">
        <f t="shared" si="24"/>
        <v>0</v>
      </c>
    </row>
    <row r="224" spans="1:11" x14ac:dyDescent="0.3">
      <c r="A224" s="173"/>
      <c r="B224" s="4">
        <v>216</v>
      </c>
      <c r="C224" s="8" t="s">
        <v>567</v>
      </c>
      <c r="D224" s="8">
        <v>354</v>
      </c>
      <c r="E224" s="8">
        <v>96</v>
      </c>
      <c r="F224" s="8">
        <v>126</v>
      </c>
      <c r="G224" s="8">
        <v>430</v>
      </c>
      <c r="H224" s="8">
        <v>0</v>
      </c>
      <c r="I224" s="8">
        <v>0</v>
      </c>
      <c r="J224" s="14">
        <f t="shared" si="23"/>
        <v>0.6271186440677966</v>
      </c>
      <c r="K224" s="14">
        <f t="shared" si="24"/>
        <v>0</v>
      </c>
    </row>
    <row r="225" spans="1:11" x14ac:dyDescent="0.3">
      <c r="A225" s="173"/>
      <c r="B225" s="4">
        <v>217</v>
      </c>
      <c r="C225" s="8" t="s">
        <v>568</v>
      </c>
      <c r="D225" s="8">
        <v>102</v>
      </c>
      <c r="E225" s="8">
        <v>70</v>
      </c>
      <c r="F225" s="8">
        <v>0</v>
      </c>
      <c r="G225" s="8">
        <v>180</v>
      </c>
      <c r="H225" s="8">
        <v>0</v>
      </c>
      <c r="I225" s="8">
        <v>0</v>
      </c>
      <c r="J225" s="14">
        <f t="shared" si="23"/>
        <v>0.68627450980392157</v>
      </c>
      <c r="K225" s="14">
        <f t="shared" si="24"/>
        <v>0</v>
      </c>
    </row>
    <row r="226" spans="1:11" x14ac:dyDescent="0.3">
      <c r="A226" s="173"/>
      <c r="B226" s="4">
        <v>218</v>
      </c>
      <c r="C226" s="8" t="s">
        <v>569</v>
      </c>
      <c r="D226" s="8">
        <v>113</v>
      </c>
      <c r="E226" s="8">
        <v>104</v>
      </c>
      <c r="F226" s="8">
        <v>0</v>
      </c>
      <c r="G226" s="8">
        <v>173</v>
      </c>
      <c r="H226" s="8">
        <v>0</v>
      </c>
      <c r="I226" s="8">
        <v>0</v>
      </c>
      <c r="J226" s="14">
        <f t="shared" ref="J226:J289" si="25">(E226+F226)/D226</f>
        <v>0.92035398230088494</v>
      </c>
      <c r="K226" s="14">
        <f t="shared" ref="K226:K289" si="26">(H226+I226)/G226</f>
        <v>0</v>
      </c>
    </row>
    <row r="227" spans="1:11" x14ac:dyDescent="0.3">
      <c r="A227" s="173"/>
      <c r="B227" s="4">
        <v>219</v>
      </c>
      <c r="C227" s="8" t="s">
        <v>570</v>
      </c>
      <c r="D227" s="8">
        <v>117</v>
      </c>
      <c r="E227" s="8">
        <v>78</v>
      </c>
      <c r="F227" s="8">
        <v>0</v>
      </c>
      <c r="G227" s="8">
        <v>64</v>
      </c>
      <c r="H227" s="8">
        <v>0</v>
      </c>
      <c r="I227" s="8">
        <v>0</v>
      </c>
      <c r="J227" s="14">
        <f t="shared" si="25"/>
        <v>0.66666666666666663</v>
      </c>
      <c r="K227" s="14">
        <f t="shared" si="26"/>
        <v>0</v>
      </c>
    </row>
    <row r="228" spans="1:11" x14ac:dyDescent="0.3">
      <c r="A228" s="173"/>
      <c r="B228" s="4">
        <v>220</v>
      </c>
      <c r="C228" s="8" t="s">
        <v>571</v>
      </c>
      <c r="D228" s="8">
        <v>372</v>
      </c>
      <c r="E228" s="8">
        <v>222</v>
      </c>
      <c r="F228" s="8">
        <v>0</v>
      </c>
      <c r="G228" s="8">
        <v>197</v>
      </c>
      <c r="H228" s="8">
        <v>10</v>
      </c>
      <c r="I228" s="8">
        <v>0</v>
      </c>
      <c r="J228" s="14">
        <f t="shared" si="25"/>
        <v>0.59677419354838712</v>
      </c>
      <c r="K228" s="14">
        <f t="shared" si="26"/>
        <v>5.0761421319796954E-2</v>
      </c>
    </row>
    <row r="229" spans="1:11" x14ac:dyDescent="0.3">
      <c r="A229" s="173"/>
      <c r="B229" s="4">
        <v>221</v>
      </c>
      <c r="C229" s="8" t="s">
        <v>572</v>
      </c>
      <c r="D229" s="8">
        <v>317</v>
      </c>
      <c r="E229" s="8">
        <v>65</v>
      </c>
      <c r="F229" s="8">
        <v>126</v>
      </c>
      <c r="G229" s="8">
        <v>297</v>
      </c>
      <c r="H229" s="8">
        <v>0</v>
      </c>
      <c r="I229" s="8">
        <v>0</v>
      </c>
      <c r="J229" s="14">
        <f t="shared" si="25"/>
        <v>0.60252365930599372</v>
      </c>
      <c r="K229" s="14">
        <f t="shared" si="26"/>
        <v>0</v>
      </c>
    </row>
    <row r="230" spans="1:11" x14ac:dyDescent="0.3">
      <c r="A230" s="173"/>
      <c r="B230" s="4">
        <v>222</v>
      </c>
      <c r="C230" s="8" t="s">
        <v>574</v>
      </c>
      <c r="D230" s="8">
        <v>96</v>
      </c>
      <c r="E230" s="8">
        <v>0</v>
      </c>
      <c r="F230" s="8">
        <v>0</v>
      </c>
      <c r="G230" s="8">
        <v>132</v>
      </c>
      <c r="H230" s="8">
        <v>20</v>
      </c>
      <c r="I230" s="8">
        <v>0</v>
      </c>
      <c r="J230" s="14">
        <f t="shared" si="25"/>
        <v>0</v>
      </c>
      <c r="K230" s="14">
        <f t="shared" si="26"/>
        <v>0.15151515151515152</v>
      </c>
    </row>
    <row r="231" spans="1:11" x14ac:dyDescent="0.3">
      <c r="A231" s="173"/>
      <c r="B231" s="4">
        <v>223</v>
      </c>
      <c r="C231" s="8" t="s">
        <v>577</v>
      </c>
      <c r="D231" s="8">
        <v>431</v>
      </c>
      <c r="E231" s="8">
        <v>80</v>
      </c>
      <c r="F231" s="8">
        <v>40</v>
      </c>
      <c r="G231" s="8">
        <v>248</v>
      </c>
      <c r="H231" s="8">
        <v>6</v>
      </c>
      <c r="I231" s="8">
        <v>0</v>
      </c>
      <c r="J231" s="14">
        <f t="shared" si="25"/>
        <v>0.27842227378190254</v>
      </c>
      <c r="K231" s="14">
        <f t="shared" si="26"/>
        <v>2.4193548387096774E-2</v>
      </c>
    </row>
    <row r="232" spans="1:11" x14ac:dyDescent="0.3">
      <c r="A232" s="173"/>
      <c r="B232" s="4">
        <v>224</v>
      </c>
      <c r="C232" s="8" t="s">
        <v>578</v>
      </c>
      <c r="D232" s="8">
        <v>116</v>
      </c>
      <c r="E232" s="8">
        <v>46</v>
      </c>
      <c r="F232" s="8">
        <v>30</v>
      </c>
      <c r="G232" s="8">
        <v>141</v>
      </c>
      <c r="H232" s="8">
        <v>0</v>
      </c>
      <c r="I232" s="8">
        <v>0</v>
      </c>
      <c r="J232" s="14">
        <f t="shared" si="25"/>
        <v>0.65517241379310343</v>
      </c>
      <c r="K232" s="14">
        <f t="shared" si="26"/>
        <v>0</v>
      </c>
    </row>
    <row r="233" spans="1:11" x14ac:dyDescent="0.3">
      <c r="A233" s="173"/>
      <c r="B233" s="4">
        <v>225</v>
      </c>
      <c r="C233" s="8" t="s">
        <v>579</v>
      </c>
      <c r="D233" s="8">
        <v>453</v>
      </c>
      <c r="E233" s="8">
        <v>375</v>
      </c>
      <c r="F233" s="8">
        <v>0</v>
      </c>
      <c r="G233" s="8">
        <v>288</v>
      </c>
      <c r="H233" s="8">
        <v>64</v>
      </c>
      <c r="I233" s="8">
        <v>0</v>
      </c>
      <c r="J233" s="14">
        <f t="shared" si="25"/>
        <v>0.82781456953642385</v>
      </c>
      <c r="K233" s="14">
        <f t="shared" si="26"/>
        <v>0.22222222222222221</v>
      </c>
    </row>
    <row r="234" spans="1:11" x14ac:dyDescent="0.3">
      <c r="A234" s="173"/>
      <c r="B234" s="4">
        <v>226</v>
      </c>
      <c r="C234" s="8" t="s">
        <v>580</v>
      </c>
      <c r="D234" s="8">
        <v>64</v>
      </c>
      <c r="E234" s="8">
        <v>45</v>
      </c>
      <c r="F234" s="8">
        <v>4</v>
      </c>
      <c r="G234" s="8">
        <v>281</v>
      </c>
      <c r="H234" s="8">
        <v>1</v>
      </c>
      <c r="I234" s="8">
        <v>0</v>
      </c>
      <c r="J234" s="14">
        <f t="shared" si="25"/>
        <v>0.765625</v>
      </c>
      <c r="K234" s="14">
        <f t="shared" si="26"/>
        <v>3.5587188612099642E-3</v>
      </c>
    </row>
    <row r="235" spans="1:11" x14ac:dyDescent="0.3">
      <c r="A235" s="173"/>
      <c r="B235" s="4">
        <v>227</v>
      </c>
      <c r="C235" s="8" t="s">
        <v>581</v>
      </c>
      <c r="D235" s="8">
        <v>233</v>
      </c>
      <c r="E235" s="8">
        <v>180</v>
      </c>
      <c r="F235" s="8">
        <v>21</v>
      </c>
      <c r="G235" s="8">
        <v>252</v>
      </c>
      <c r="H235" s="8">
        <v>58</v>
      </c>
      <c r="I235" s="8">
        <v>0</v>
      </c>
      <c r="J235" s="14">
        <f t="shared" si="25"/>
        <v>0.86266094420600858</v>
      </c>
      <c r="K235" s="14">
        <f t="shared" si="26"/>
        <v>0.23015873015873015</v>
      </c>
    </row>
    <row r="236" spans="1:11" x14ac:dyDescent="0.3">
      <c r="A236" s="173"/>
      <c r="B236" s="4">
        <v>228</v>
      </c>
      <c r="C236" s="8" t="s">
        <v>582</v>
      </c>
      <c r="D236" s="8">
        <v>9</v>
      </c>
      <c r="E236" s="8">
        <v>0</v>
      </c>
      <c r="F236" s="8">
        <v>0</v>
      </c>
      <c r="G236" s="8">
        <v>37</v>
      </c>
      <c r="H236" s="8">
        <v>0</v>
      </c>
      <c r="I236" s="8">
        <v>0</v>
      </c>
      <c r="J236" s="14">
        <f t="shared" si="25"/>
        <v>0</v>
      </c>
      <c r="K236" s="14">
        <f t="shared" si="26"/>
        <v>0</v>
      </c>
    </row>
    <row r="237" spans="1:11" x14ac:dyDescent="0.3">
      <c r="A237" s="173"/>
      <c r="B237" s="4">
        <v>229</v>
      </c>
      <c r="C237" s="8" t="s">
        <v>584</v>
      </c>
      <c r="D237" s="8">
        <v>112</v>
      </c>
      <c r="E237" s="8">
        <v>79</v>
      </c>
      <c r="F237" s="8">
        <v>20</v>
      </c>
      <c r="G237" s="8">
        <v>314</v>
      </c>
      <c r="H237" s="8">
        <v>0</v>
      </c>
      <c r="I237" s="8">
        <v>0</v>
      </c>
      <c r="J237" s="14">
        <f t="shared" si="25"/>
        <v>0.8839285714285714</v>
      </c>
      <c r="K237" s="14">
        <f t="shared" si="26"/>
        <v>0</v>
      </c>
    </row>
    <row r="238" spans="1:11" x14ac:dyDescent="0.3">
      <c r="A238" s="173"/>
      <c r="B238" s="4">
        <v>230</v>
      </c>
      <c r="C238" s="8" t="s">
        <v>587</v>
      </c>
      <c r="D238" s="8">
        <v>185</v>
      </c>
      <c r="E238" s="8">
        <v>152</v>
      </c>
      <c r="F238" s="8">
        <v>0</v>
      </c>
      <c r="G238" s="8">
        <v>155</v>
      </c>
      <c r="H238" s="8">
        <v>0</v>
      </c>
      <c r="I238" s="8">
        <v>0</v>
      </c>
      <c r="J238" s="14">
        <f t="shared" si="25"/>
        <v>0.82162162162162167</v>
      </c>
      <c r="K238" s="14">
        <f t="shared" si="26"/>
        <v>0</v>
      </c>
    </row>
    <row r="239" spans="1:11" x14ac:dyDescent="0.3">
      <c r="A239" s="173"/>
      <c r="B239" s="4">
        <v>231</v>
      </c>
      <c r="C239" s="8" t="s">
        <v>589</v>
      </c>
      <c r="D239" s="8">
        <v>462</v>
      </c>
      <c r="E239" s="8">
        <v>211</v>
      </c>
      <c r="F239" s="8">
        <v>0</v>
      </c>
      <c r="G239" s="8">
        <v>548</v>
      </c>
      <c r="H239" s="8">
        <v>5</v>
      </c>
      <c r="I239" s="8">
        <v>0</v>
      </c>
      <c r="J239" s="14">
        <f t="shared" si="25"/>
        <v>0.45670995670995673</v>
      </c>
      <c r="K239" s="14">
        <f t="shared" si="26"/>
        <v>9.1240875912408752E-3</v>
      </c>
    </row>
    <row r="240" spans="1:11" x14ac:dyDescent="0.3">
      <c r="A240" s="173"/>
      <c r="B240" s="4">
        <v>232</v>
      </c>
      <c r="C240" s="8" t="s">
        <v>590</v>
      </c>
      <c r="D240" s="8">
        <v>49</v>
      </c>
      <c r="E240" s="8">
        <v>0</v>
      </c>
      <c r="F240" s="8">
        <v>0</v>
      </c>
      <c r="G240" s="8">
        <v>168</v>
      </c>
      <c r="H240" s="8">
        <v>5</v>
      </c>
      <c r="I240" s="8">
        <v>0</v>
      </c>
      <c r="J240" s="14">
        <f t="shared" si="25"/>
        <v>0</v>
      </c>
      <c r="K240" s="14">
        <f t="shared" si="26"/>
        <v>2.976190476190476E-2</v>
      </c>
    </row>
    <row r="241" spans="1:11" x14ac:dyDescent="0.3">
      <c r="A241" s="173"/>
      <c r="B241" s="4">
        <v>233</v>
      </c>
      <c r="C241" s="8" t="s">
        <v>592</v>
      </c>
      <c r="D241" s="8">
        <v>281</v>
      </c>
      <c r="E241" s="8">
        <v>262</v>
      </c>
      <c r="F241" s="8">
        <v>0</v>
      </c>
      <c r="G241" s="8">
        <v>353</v>
      </c>
      <c r="H241" s="8">
        <v>4</v>
      </c>
      <c r="I241" s="8">
        <v>0</v>
      </c>
      <c r="J241" s="14">
        <f t="shared" si="25"/>
        <v>0.93238434163701067</v>
      </c>
      <c r="K241" s="14">
        <f t="shared" si="26"/>
        <v>1.1331444759206799E-2</v>
      </c>
    </row>
    <row r="242" spans="1:11" x14ac:dyDescent="0.3">
      <c r="A242" s="173"/>
      <c r="B242" s="4">
        <v>234</v>
      </c>
      <c r="C242" s="8" t="s">
        <v>593</v>
      </c>
      <c r="D242" s="8">
        <v>2</v>
      </c>
      <c r="E242" s="8">
        <v>2</v>
      </c>
      <c r="F242" s="8">
        <v>0</v>
      </c>
      <c r="G242" s="8">
        <v>14</v>
      </c>
      <c r="H242" s="8">
        <v>0</v>
      </c>
      <c r="I242" s="8">
        <v>0</v>
      </c>
      <c r="J242" s="14">
        <f t="shared" si="25"/>
        <v>1</v>
      </c>
      <c r="K242" s="14">
        <f t="shared" si="26"/>
        <v>0</v>
      </c>
    </row>
    <row r="243" spans="1:11" x14ac:dyDescent="0.3">
      <c r="A243" s="173"/>
      <c r="B243" s="4">
        <v>235</v>
      </c>
      <c r="C243" s="8" t="s">
        <v>594</v>
      </c>
      <c r="D243" s="8">
        <v>121</v>
      </c>
      <c r="E243" s="8">
        <v>74</v>
      </c>
      <c r="F243" s="8">
        <v>45</v>
      </c>
      <c r="G243" s="8">
        <v>54</v>
      </c>
      <c r="H243" s="8">
        <v>0</v>
      </c>
      <c r="I243" s="8">
        <v>0</v>
      </c>
      <c r="J243" s="14">
        <f t="shared" si="25"/>
        <v>0.98347107438016534</v>
      </c>
      <c r="K243" s="14">
        <f t="shared" si="26"/>
        <v>0</v>
      </c>
    </row>
    <row r="244" spans="1:11" x14ac:dyDescent="0.3">
      <c r="A244" s="173"/>
      <c r="B244" s="4">
        <v>236</v>
      </c>
      <c r="C244" s="8" t="s">
        <v>751</v>
      </c>
      <c r="D244" s="8">
        <v>203</v>
      </c>
      <c r="E244" s="8">
        <v>48</v>
      </c>
      <c r="F244" s="8">
        <v>111</v>
      </c>
      <c r="G244" s="8">
        <v>224</v>
      </c>
      <c r="H244" s="8">
        <v>10</v>
      </c>
      <c r="I244" s="8">
        <v>0</v>
      </c>
      <c r="J244" s="14">
        <f t="shared" si="25"/>
        <v>0.78325123152709364</v>
      </c>
      <c r="K244" s="14">
        <f t="shared" si="26"/>
        <v>4.4642857142857144E-2</v>
      </c>
    </row>
    <row r="245" spans="1:11" x14ac:dyDescent="0.3">
      <c r="A245" s="173"/>
      <c r="B245" s="4">
        <v>237</v>
      </c>
      <c r="C245" s="8" t="s">
        <v>595</v>
      </c>
      <c r="D245" s="8">
        <v>330</v>
      </c>
      <c r="E245" s="8">
        <v>292</v>
      </c>
      <c r="F245" s="8">
        <v>0</v>
      </c>
      <c r="G245" s="8">
        <v>441</v>
      </c>
      <c r="H245" s="8">
        <v>49</v>
      </c>
      <c r="I245" s="8">
        <v>0</v>
      </c>
      <c r="J245" s="14">
        <f t="shared" si="25"/>
        <v>0.88484848484848488</v>
      </c>
      <c r="K245" s="14">
        <f t="shared" si="26"/>
        <v>0.1111111111111111</v>
      </c>
    </row>
    <row r="246" spans="1:11" x14ac:dyDescent="0.3">
      <c r="A246" s="173"/>
      <c r="B246" s="4">
        <v>238</v>
      </c>
      <c r="C246" s="8" t="s">
        <v>596</v>
      </c>
      <c r="D246" s="8">
        <v>88</v>
      </c>
      <c r="E246" s="8">
        <v>86</v>
      </c>
      <c r="F246" s="8">
        <v>0</v>
      </c>
      <c r="G246" s="8">
        <v>109</v>
      </c>
      <c r="H246" s="8">
        <v>0</v>
      </c>
      <c r="I246" s="8">
        <v>0</v>
      </c>
      <c r="J246" s="14">
        <f t="shared" si="25"/>
        <v>0.97727272727272729</v>
      </c>
      <c r="K246" s="14">
        <f t="shared" si="26"/>
        <v>0</v>
      </c>
    </row>
    <row r="247" spans="1:11" x14ac:dyDescent="0.3">
      <c r="A247" s="173"/>
      <c r="B247" s="4">
        <v>239</v>
      </c>
      <c r="C247" s="8" t="s">
        <v>597</v>
      </c>
      <c r="D247" s="8">
        <v>142</v>
      </c>
      <c r="E247" s="8">
        <v>125</v>
      </c>
      <c r="F247" s="8">
        <v>0</v>
      </c>
      <c r="G247" s="8">
        <v>127</v>
      </c>
      <c r="H247" s="8">
        <v>0</v>
      </c>
      <c r="I247" s="8">
        <v>0</v>
      </c>
      <c r="J247" s="14">
        <f t="shared" si="25"/>
        <v>0.88028169014084512</v>
      </c>
      <c r="K247" s="14">
        <f t="shared" si="26"/>
        <v>0</v>
      </c>
    </row>
    <row r="248" spans="1:11" x14ac:dyDescent="0.3">
      <c r="A248" s="173"/>
      <c r="B248" s="4">
        <v>240</v>
      </c>
      <c r="C248" s="8" t="s">
        <v>598</v>
      </c>
      <c r="D248" s="8">
        <v>330</v>
      </c>
      <c r="E248" s="8">
        <v>260</v>
      </c>
      <c r="F248" s="8">
        <v>0</v>
      </c>
      <c r="G248" s="8">
        <v>280</v>
      </c>
      <c r="H248" s="8">
        <v>50</v>
      </c>
      <c r="I248" s="8">
        <v>0</v>
      </c>
      <c r="J248" s="14">
        <f t="shared" si="25"/>
        <v>0.78787878787878785</v>
      </c>
      <c r="K248" s="14">
        <f t="shared" si="26"/>
        <v>0.17857142857142858</v>
      </c>
    </row>
    <row r="249" spans="1:11" x14ac:dyDescent="0.3">
      <c r="A249" s="173"/>
      <c r="B249" s="4">
        <v>241</v>
      </c>
      <c r="C249" s="8" t="s">
        <v>600</v>
      </c>
      <c r="D249" s="8">
        <v>33</v>
      </c>
      <c r="E249" s="8">
        <v>28</v>
      </c>
      <c r="F249" s="8">
        <v>0</v>
      </c>
      <c r="G249" s="8">
        <v>124</v>
      </c>
      <c r="H249" s="8">
        <v>0</v>
      </c>
      <c r="I249" s="8">
        <v>0</v>
      </c>
      <c r="J249" s="14">
        <f t="shared" si="25"/>
        <v>0.84848484848484851</v>
      </c>
      <c r="K249" s="14">
        <f t="shared" si="26"/>
        <v>0</v>
      </c>
    </row>
    <row r="250" spans="1:11" x14ac:dyDescent="0.3">
      <c r="A250" s="173"/>
      <c r="B250" s="4">
        <v>242</v>
      </c>
      <c r="C250" s="8" t="s">
        <v>601</v>
      </c>
      <c r="D250" s="8">
        <v>68</v>
      </c>
      <c r="E250" s="8">
        <v>67</v>
      </c>
      <c r="F250" s="8">
        <v>0</v>
      </c>
      <c r="G250" s="8">
        <v>43</v>
      </c>
      <c r="H250" s="8">
        <v>0</v>
      </c>
      <c r="I250" s="8">
        <v>0</v>
      </c>
      <c r="J250" s="14">
        <f t="shared" si="25"/>
        <v>0.98529411764705888</v>
      </c>
      <c r="K250" s="14">
        <f t="shared" si="26"/>
        <v>0</v>
      </c>
    </row>
    <row r="251" spans="1:11" x14ac:dyDescent="0.3">
      <c r="A251" s="173"/>
      <c r="B251" s="4">
        <v>243</v>
      </c>
      <c r="C251" s="8" t="s">
        <v>602</v>
      </c>
      <c r="D251" s="8">
        <v>896</v>
      </c>
      <c r="E251" s="8">
        <v>884</v>
      </c>
      <c r="F251" s="8">
        <v>0</v>
      </c>
      <c r="G251" s="8">
        <v>198</v>
      </c>
      <c r="H251" s="8">
        <v>1</v>
      </c>
      <c r="I251" s="8">
        <v>0</v>
      </c>
      <c r="J251" s="14">
        <f t="shared" si="25"/>
        <v>0.9866071428571429</v>
      </c>
      <c r="K251" s="14">
        <f t="shared" si="26"/>
        <v>5.0505050505050509E-3</v>
      </c>
    </row>
    <row r="252" spans="1:11" x14ac:dyDescent="0.3">
      <c r="A252" s="173"/>
      <c r="B252" s="4">
        <v>244</v>
      </c>
      <c r="C252" s="8" t="s">
        <v>603</v>
      </c>
      <c r="D252" s="8">
        <v>1630</v>
      </c>
      <c r="E252" s="8">
        <v>406</v>
      </c>
      <c r="F252" s="8">
        <v>193</v>
      </c>
      <c r="G252" s="8">
        <v>6321</v>
      </c>
      <c r="H252" s="8">
        <v>220</v>
      </c>
      <c r="I252" s="8">
        <v>0</v>
      </c>
      <c r="J252" s="14">
        <f t="shared" si="25"/>
        <v>0.3674846625766871</v>
      </c>
      <c r="K252" s="14">
        <f t="shared" si="26"/>
        <v>3.4804619522227492E-2</v>
      </c>
    </row>
    <row r="253" spans="1:11" x14ac:dyDescent="0.3">
      <c r="A253" s="173"/>
      <c r="B253" s="4">
        <v>245</v>
      </c>
      <c r="C253" s="8" t="s">
        <v>604</v>
      </c>
      <c r="D253" s="8">
        <v>104</v>
      </c>
      <c r="E253" s="8">
        <v>80</v>
      </c>
      <c r="F253" s="8">
        <v>0</v>
      </c>
      <c r="G253" s="8">
        <v>335</v>
      </c>
      <c r="H253" s="8">
        <v>2</v>
      </c>
      <c r="I253" s="8">
        <v>0</v>
      </c>
      <c r="J253" s="14">
        <f t="shared" si="25"/>
        <v>0.76923076923076927</v>
      </c>
      <c r="K253" s="14">
        <f t="shared" si="26"/>
        <v>5.9701492537313433E-3</v>
      </c>
    </row>
    <row r="254" spans="1:11" x14ac:dyDescent="0.3">
      <c r="A254" s="173"/>
      <c r="B254" s="4">
        <v>246</v>
      </c>
      <c r="C254" s="8" t="s">
        <v>605</v>
      </c>
      <c r="D254" s="8">
        <v>228</v>
      </c>
      <c r="E254" s="8">
        <v>196</v>
      </c>
      <c r="F254" s="8">
        <v>0</v>
      </c>
      <c r="G254" s="8">
        <v>393</v>
      </c>
      <c r="H254" s="8">
        <v>0</v>
      </c>
      <c r="I254" s="8">
        <v>0</v>
      </c>
      <c r="J254" s="14">
        <f t="shared" si="25"/>
        <v>0.85964912280701755</v>
      </c>
      <c r="K254" s="14">
        <f t="shared" si="26"/>
        <v>0</v>
      </c>
    </row>
    <row r="255" spans="1:11" x14ac:dyDescent="0.3">
      <c r="A255" s="173"/>
      <c r="B255" s="4">
        <v>247</v>
      </c>
      <c r="C255" s="8" t="s">
        <v>606</v>
      </c>
      <c r="D255" s="8">
        <v>211</v>
      </c>
      <c r="E255" s="8">
        <v>157</v>
      </c>
      <c r="F255" s="8">
        <v>32</v>
      </c>
      <c r="G255" s="8">
        <v>311</v>
      </c>
      <c r="H255" s="8">
        <v>0</v>
      </c>
      <c r="I255" s="8">
        <v>0</v>
      </c>
      <c r="J255" s="14">
        <f t="shared" si="25"/>
        <v>0.89573459715639814</v>
      </c>
      <c r="K255" s="14">
        <f t="shared" si="26"/>
        <v>0</v>
      </c>
    </row>
    <row r="256" spans="1:11" x14ac:dyDescent="0.3">
      <c r="A256" s="173"/>
      <c r="B256" s="4">
        <v>248</v>
      </c>
      <c r="C256" s="8" t="s">
        <v>607</v>
      </c>
      <c r="D256" s="8">
        <v>31</v>
      </c>
      <c r="E256" s="8">
        <v>0</v>
      </c>
      <c r="F256" s="8">
        <v>0</v>
      </c>
      <c r="G256" s="8">
        <v>72</v>
      </c>
      <c r="H256" s="8">
        <v>5</v>
      </c>
      <c r="I256" s="8">
        <v>0</v>
      </c>
      <c r="J256" s="14">
        <f t="shared" si="25"/>
        <v>0</v>
      </c>
      <c r="K256" s="14">
        <f t="shared" si="26"/>
        <v>6.9444444444444448E-2</v>
      </c>
    </row>
    <row r="257" spans="1:11" x14ac:dyDescent="0.3">
      <c r="A257" s="173"/>
      <c r="B257" s="4">
        <v>249</v>
      </c>
      <c r="C257" s="8" t="s">
        <v>608</v>
      </c>
      <c r="D257" s="8">
        <v>290</v>
      </c>
      <c r="E257" s="8">
        <v>204</v>
      </c>
      <c r="F257" s="8">
        <v>60</v>
      </c>
      <c r="G257" s="8">
        <v>300</v>
      </c>
      <c r="H257" s="8">
        <v>1</v>
      </c>
      <c r="I257" s="8">
        <v>0</v>
      </c>
      <c r="J257" s="14">
        <f t="shared" si="25"/>
        <v>0.91034482758620694</v>
      </c>
      <c r="K257" s="14">
        <f t="shared" si="26"/>
        <v>3.3333333333333335E-3</v>
      </c>
    </row>
    <row r="258" spans="1:11" x14ac:dyDescent="0.3">
      <c r="A258" s="173"/>
      <c r="B258" s="4">
        <v>250</v>
      </c>
      <c r="C258" s="8" t="s">
        <v>610</v>
      </c>
      <c r="D258" s="8">
        <v>231</v>
      </c>
      <c r="E258" s="8">
        <v>90</v>
      </c>
      <c r="F258" s="8">
        <v>0</v>
      </c>
      <c r="G258" s="8">
        <v>205</v>
      </c>
      <c r="H258" s="8">
        <v>0</v>
      </c>
      <c r="I258" s="8">
        <v>0</v>
      </c>
      <c r="J258" s="14">
        <f t="shared" si="25"/>
        <v>0.38961038961038963</v>
      </c>
      <c r="K258" s="14">
        <f t="shared" si="26"/>
        <v>0</v>
      </c>
    </row>
    <row r="259" spans="1:11" x14ac:dyDescent="0.3">
      <c r="A259" s="173"/>
      <c r="B259" s="4">
        <v>251</v>
      </c>
      <c r="C259" s="8" t="s">
        <v>611</v>
      </c>
      <c r="D259" s="8">
        <v>90</v>
      </c>
      <c r="E259" s="8">
        <v>88</v>
      </c>
      <c r="F259" s="8">
        <v>0</v>
      </c>
      <c r="G259" s="8">
        <v>83</v>
      </c>
      <c r="H259" s="8">
        <v>0</v>
      </c>
      <c r="I259" s="8">
        <v>0</v>
      </c>
      <c r="J259" s="14">
        <f t="shared" si="25"/>
        <v>0.97777777777777775</v>
      </c>
      <c r="K259" s="14">
        <f t="shared" si="26"/>
        <v>0</v>
      </c>
    </row>
    <row r="260" spans="1:11" x14ac:dyDescent="0.3">
      <c r="A260" s="173"/>
      <c r="B260" s="4">
        <v>252</v>
      </c>
      <c r="C260" s="8" t="s">
        <v>612</v>
      </c>
      <c r="D260" s="8">
        <v>62</v>
      </c>
      <c r="E260" s="8">
        <v>23</v>
      </c>
      <c r="F260" s="8">
        <v>35</v>
      </c>
      <c r="G260" s="8">
        <v>447</v>
      </c>
      <c r="H260" s="8">
        <v>6</v>
      </c>
      <c r="I260" s="8">
        <v>0</v>
      </c>
      <c r="J260" s="14">
        <f t="shared" si="25"/>
        <v>0.93548387096774188</v>
      </c>
      <c r="K260" s="14">
        <f t="shared" si="26"/>
        <v>1.3422818791946308E-2</v>
      </c>
    </row>
    <row r="261" spans="1:11" x14ac:dyDescent="0.3">
      <c r="A261" s="173"/>
      <c r="B261" s="4">
        <v>253</v>
      </c>
      <c r="C261" s="8" t="s">
        <v>613</v>
      </c>
      <c r="D261" s="8">
        <v>50</v>
      </c>
      <c r="E261" s="8">
        <v>31</v>
      </c>
      <c r="F261" s="8">
        <v>0</v>
      </c>
      <c r="G261" s="8">
        <v>419</v>
      </c>
      <c r="H261" s="8">
        <v>0</v>
      </c>
      <c r="I261" s="8">
        <v>0</v>
      </c>
      <c r="J261" s="14">
        <f t="shared" si="25"/>
        <v>0.62</v>
      </c>
      <c r="K261" s="14">
        <f t="shared" si="26"/>
        <v>0</v>
      </c>
    </row>
    <row r="262" spans="1:11" x14ac:dyDescent="0.3">
      <c r="A262" s="173"/>
      <c r="B262" s="4">
        <v>254</v>
      </c>
      <c r="C262" s="8" t="s">
        <v>614</v>
      </c>
      <c r="D262" s="8">
        <v>1366</v>
      </c>
      <c r="E262" s="8">
        <v>1229</v>
      </c>
      <c r="F262" s="8">
        <v>0</v>
      </c>
      <c r="G262" s="8">
        <v>828</v>
      </c>
      <c r="H262" s="8">
        <v>0</v>
      </c>
      <c r="I262" s="8">
        <v>0</v>
      </c>
      <c r="J262" s="14">
        <f t="shared" si="25"/>
        <v>0.8997071742313324</v>
      </c>
      <c r="K262" s="14">
        <f t="shared" si="26"/>
        <v>0</v>
      </c>
    </row>
    <row r="263" spans="1:11" x14ac:dyDescent="0.3">
      <c r="A263" s="173"/>
      <c r="B263" s="4">
        <v>255</v>
      </c>
      <c r="C263" s="8" t="s">
        <v>615</v>
      </c>
      <c r="D263" s="8">
        <v>2</v>
      </c>
      <c r="E263" s="8">
        <v>0</v>
      </c>
      <c r="F263" s="8">
        <v>0</v>
      </c>
      <c r="G263" s="8">
        <v>85</v>
      </c>
      <c r="H263" s="8">
        <v>1</v>
      </c>
      <c r="I263" s="8">
        <v>0</v>
      </c>
      <c r="J263" s="14">
        <f t="shared" si="25"/>
        <v>0</v>
      </c>
      <c r="K263" s="14">
        <f t="shared" si="26"/>
        <v>1.1764705882352941E-2</v>
      </c>
    </row>
    <row r="264" spans="1:11" x14ac:dyDescent="0.3">
      <c r="A264" s="173"/>
      <c r="B264" s="4">
        <v>256</v>
      </c>
      <c r="C264" s="8" t="s">
        <v>616</v>
      </c>
      <c r="D264" s="8">
        <v>110</v>
      </c>
      <c r="E264" s="8">
        <v>30</v>
      </c>
      <c r="F264" s="8">
        <v>54</v>
      </c>
      <c r="G264" s="8">
        <v>354</v>
      </c>
      <c r="H264" s="8">
        <v>10</v>
      </c>
      <c r="I264" s="8">
        <v>0</v>
      </c>
      <c r="J264" s="14">
        <f t="shared" si="25"/>
        <v>0.76363636363636367</v>
      </c>
      <c r="K264" s="14">
        <f t="shared" si="26"/>
        <v>2.8248587570621469E-2</v>
      </c>
    </row>
    <row r="265" spans="1:11" x14ac:dyDescent="0.3">
      <c r="A265" s="173"/>
      <c r="B265" s="4">
        <v>257</v>
      </c>
      <c r="C265" s="8" t="s">
        <v>618</v>
      </c>
      <c r="D265" s="8">
        <v>273</v>
      </c>
      <c r="E265" s="8">
        <v>185</v>
      </c>
      <c r="F265" s="8">
        <v>6</v>
      </c>
      <c r="G265" s="8">
        <v>114</v>
      </c>
      <c r="H265" s="8">
        <v>0</v>
      </c>
      <c r="I265" s="8">
        <v>0</v>
      </c>
      <c r="J265" s="14">
        <f t="shared" si="25"/>
        <v>0.69963369963369959</v>
      </c>
      <c r="K265" s="14">
        <f t="shared" si="26"/>
        <v>0</v>
      </c>
    </row>
    <row r="266" spans="1:11" x14ac:dyDescent="0.3">
      <c r="A266" s="173"/>
      <c r="B266" s="4">
        <v>258</v>
      </c>
      <c r="C266" s="8" t="s">
        <v>752</v>
      </c>
      <c r="D266" s="8">
        <v>4</v>
      </c>
      <c r="E266" s="8">
        <v>0</v>
      </c>
      <c r="F266" s="8">
        <v>0</v>
      </c>
      <c r="G266" s="8">
        <v>62</v>
      </c>
      <c r="H266" s="8">
        <v>0</v>
      </c>
      <c r="I266" s="8">
        <v>0</v>
      </c>
      <c r="J266" s="14">
        <f t="shared" si="25"/>
        <v>0</v>
      </c>
      <c r="K266" s="14">
        <f t="shared" si="26"/>
        <v>0</v>
      </c>
    </row>
    <row r="267" spans="1:11" x14ac:dyDescent="0.3">
      <c r="A267" s="173"/>
      <c r="B267" s="4">
        <v>259</v>
      </c>
      <c r="C267" s="8" t="s">
        <v>621</v>
      </c>
      <c r="D267" s="8">
        <v>205</v>
      </c>
      <c r="E267" s="8">
        <v>178</v>
      </c>
      <c r="F267" s="8">
        <v>0</v>
      </c>
      <c r="G267" s="8">
        <v>172</v>
      </c>
      <c r="H267" s="8">
        <v>0</v>
      </c>
      <c r="I267" s="8">
        <v>0</v>
      </c>
      <c r="J267" s="14">
        <f t="shared" si="25"/>
        <v>0.86829268292682926</v>
      </c>
      <c r="K267" s="14">
        <f t="shared" si="26"/>
        <v>0</v>
      </c>
    </row>
    <row r="268" spans="1:11" x14ac:dyDescent="0.3">
      <c r="A268" s="173"/>
      <c r="B268" s="4">
        <v>260</v>
      </c>
      <c r="C268" s="8" t="s">
        <v>622</v>
      </c>
      <c r="D268" s="8">
        <v>13</v>
      </c>
      <c r="E268" s="8">
        <v>0</v>
      </c>
      <c r="F268" s="8">
        <v>0</v>
      </c>
      <c r="G268" s="8">
        <v>43</v>
      </c>
      <c r="H268" s="8">
        <v>0</v>
      </c>
      <c r="I268" s="8">
        <v>0</v>
      </c>
      <c r="J268" s="14">
        <f t="shared" si="25"/>
        <v>0</v>
      </c>
      <c r="K268" s="14">
        <f t="shared" si="26"/>
        <v>0</v>
      </c>
    </row>
    <row r="269" spans="1:11" x14ac:dyDescent="0.3">
      <c r="A269" s="173"/>
      <c r="B269" s="4">
        <v>261</v>
      </c>
      <c r="C269" s="8" t="s">
        <v>623</v>
      </c>
      <c r="D269" s="8">
        <v>63</v>
      </c>
      <c r="E269" s="8">
        <v>45</v>
      </c>
      <c r="F269" s="8">
        <v>0</v>
      </c>
      <c r="G269" s="8">
        <v>115</v>
      </c>
      <c r="H269" s="8">
        <v>0</v>
      </c>
      <c r="I269" s="8">
        <v>0</v>
      </c>
      <c r="J269" s="14">
        <f t="shared" si="25"/>
        <v>0.7142857142857143</v>
      </c>
      <c r="K269" s="14">
        <f t="shared" si="26"/>
        <v>0</v>
      </c>
    </row>
    <row r="270" spans="1:11" x14ac:dyDescent="0.3">
      <c r="A270" s="173"/>
      <c r="B270" s="4">
        <v>262</v>
      </c>
      <c r="C270" s="8" t="s">
        <v>624</v>
      </c>
      <c r="D270" s="8">
        <v>1113</v>
      </c>
      <c r="E270" s="8">
        <v>1002</v>
      </c>
      <c r="F270" s="8">
        <v>0</v>
      </c>
      <c r="G270" s="8">
        <v>549</v>
      </c>
      <c r="H270" s="8">
        <v>60</v>
      </c>
      <c r="I270" s="8">
        <v>0</v>
      </c>
      <c r="J270" s="14">
        <f t="shared" si="25"/>
        <v>0.90026954177897578</v>
      </c>
      <c r="K270" s="14">
        <f t="shared" si="26"/>
        <v>0.10928961748633879</v>
      </c>
    </row>
    <row r="271" spans="1:11" x14ac:dyDescent="0.3">
      <c r="A271" s="173"/>
      <c r="B271" s="4">
        <v>263</v>
      </c>
      <c r="C271" s="8" t="s">
        <v>626</v>
      </c>
      <c r="D271" s="8">
        <v>307</v>
      </c>
      <c r="E271" s="8">
        <v>182</v>
      </c>
      <c r="F271" s="8">
        <v>20</v>
      </c>
      <c r="G271" s="8">
        <v>352</v>
      </c>
      <c r="H271" s="8">
        <v>30</v>
      </c>
      <c r="I271" s="8">
        <v>0</v>
      </c>
      <c r="J271" s="14">
        <f t="shared" si="25"/>
        <v>0.65798045602605859</v>
      </c>
      <c r="K271" s="14">
        <f t="shared" si="26"/>
        <v>8.5227272727272721E-2</v>
      </c>
    </row>
    <row r="272" spans="1:11" x14ac:dyDescent="0.3">
      <c r="A272" s="173"/>
      <c r="B272" s="4">
        <v>264</v>
      </c>
      <c r="C272" s="8" t="s">
        <v>627</v>
      </c>
      <c r="D272" s="8">
        <v>99</v>
      </c>
      <c r="E272" s="8">
        <v>21</v>
      </c>
      <c r="F272" s="8">
        <v>0</v>
      </c>
      <c r="G272" s="8">
        <v>96</v>
      </c>
      <c r="H272" s="8">
        <v>0</v>
      </c>
      <c r="I272" s="8">
        <v>0</v>
      </c>
      <c r="J272" s="14">
        <f t="shared" si="25"/>
        <v>0.21212121212121213</v>
      </c>
      <c r="K272" s="14">
        <f t="shared" si="26"/>
        <v>0</v>
      </c>
    </row>
    <row r="273" spans="1:11" x14ac:dyDescent="0.3">
      <c r="A273" s="173"/>
      <c r="B273" s="4">
        <v>265</v>
      </c>
      <c r="C273" s="8" t="s">
        <v>628</v>
      </c>
      <c r="D273" s="8">
        <v>912</v>
      </c>
      <c r="E273" s="8">
        <v>742</v>
      </c>
      <c r="F273" s="8">
        <v>0</v>
      </c>
      <c r="G273" s="8">
        <v>428</v>
      </c>
      <c r="H273" s="8">
        <v>0</v>
      </c>
      <c r="I273" s="8">
        <v>0</v>
      </c>
      <c r="J273" s="14">
        <f t="shared" si="25"/>
        <v>0.81359649122807021</v>
      </c>
      <c r="K273" s="14">
        <f t="shared" si="26"/>
        <v>0</v>
      </c>
    </row>
    <row r="274" spans="1:11" x14ac:dyDescent="0.3">
      <c r="A274" s="173"/>
      <c r="B274" s="4">
        <v>266</v>
      </c>
      <c r="C274" s="8" t="s">
        <v>753</v>
      </c>
      <c r="D274" s="8">
        <v>133</v>
      </c>
      <c r="E274" s="8">
        <v>131</v>
      </c>
      <c r="F274" s="8">
        <v>0</v>
      </c>
      <c r="G274" s="8">
        <v>23</v>
      </c>
      <c r="H274" s="8">
        <v>0</v>
      </c>
      <c r="I274" s="8">
        <v>0</v>
      </c>
      <c r="J274" s="14">
        <f t="shared" si="25"/>
        <v>0.98496240601503759</v>
      </c>
      <c r="K274" s="14">
        <f t="shared" si="26"/>
        <v>0</v>
      </c>
    </row>
    <row r="275" spans="1:11" x14ac:dyDescent="0.3">
      <c r="A275" s="173"/>
      <c r="B275" s="4">
        <v>267</v>
      </c>
      <c r="C275" s="8" t="s">
        <v>632</v>
      </c>
      <c r="D275" s="8">
        <v>136</v>
      </c>
      <c r="E275" s="8">
        <v>43</v>
      </c>
      <c r="F275" s="8">
        <v>0</v>
      </c>
      <c r="G275" s="8">
        <v>181</v>
      </c>
      <c r="H275" s="8">
        <v>1</v>
      </c>
      <c r="I275" s="8">
        <v>0</v>
      </c>
      <c r="J275" s="14">
        <f t="shared" si="25"/>
        <v>0.31617647058823528</v>
      </c>
      <c r="K275" s="14">
        <f t="shared" si="26"/>
        <v>5.5248618784530384E-3</v>
      </c>
    </row>
    <row r="276" spans="1:11" x14ac:dyDescent="0.3">
      <c r="A276" s="173"/>
      <c r="B276" s="4">
        <v>268</v>
      </c>
      <c r="C276" s="8" t="s">
        <v>634</v>
      </c>
      <c r="D276" s="8">
        <v>11</v>
      </c>
      <c r="E276" s="8">
        <v>8</v>
      </c>
      <c r="F276" s="8">
        <v>0</v>
      </c>
      <c r="G276" s="8">
        <v>31</v>
      </c>
      <c r="H276" s="8">
        <v>0</v>
      </c>
      <c r="I276" s="8">
        <v>0</v>
      </c>
      <c r="J276" s="14">
        <f t="shared" si="25"/>
        <v>0.72727272727272729</v>
      </c>
      <c r="K276" s="14">
        <f t="shared" si="26"/>
        <v>0</v>
      </c>
    </row>
    <row r="277" spans="1:11" x14ac:dyDescent="0.3">
      <c r="A277" s="173"/>
      <c r="B277" s="4">
        <v>269</v>
      </c>
      <c r="C277" s="8" t="s">
        <v>635</v>
      </c>
      <c r="D277" s="8">
        <v>83</v>
      </c>
      <c r="E277" s="8">
        <v>81</v>
      </c>
      <c r="F277" s="8">
        <v>0</v>
      </c>
      <c r="G277" s="8">
        <v>78</v>
      </c>
      <c r="H277" s="8">
        <v>0</v>
      </c>
      <c r="I277" s="8">
        <v>0</v>
      </c>
      <c r="J277" s="14">
        <f t="shared" si="25"/>
        <v>0.97590361445783136</v>
      </c>
      <c r="K277" s="14">
        <f t="shared" si="26"/>
        <v>0</v>
      </c>
    </row>
    <row r="278" spans="1:11" x14ac:dyDescent="0.3">
      <c r="A278" s="173"/>
      <c r="B278" s="4">
        <v>270</v>
      </c>
      <c r="C278" s="8" t="s">
        <v>636</v>
      </c>
      <c r="D278" s="8">
        <v>224</v>
      </c>
      <c r="E278" s="8">
        <v>222</v>
      </c>
      <c r="F278" s="8">
        <v>0</v>
      </c>
      <c r="G278" s="8">
        <v>109</v>
      </c>
      <c r="H278" s="8">
        <v>0</v>
      </c>
      <c r="I278" s="8">
        <v>0</v>
      </c>
      <c r="J278" s="14">
        <f t="shared" si="25"/>
        <v>0.9910714285714286</v>
      </c>
      <c r="K278" s="14">
        <f t="shared" si="26"/>
        <v>0</v>
      </c>
    </row>
    <row r="279" spans="1:11" x14ac:dyDescent="0.3">
      <c r="A279" s="173"/>
      <c r="B279" s="4">
        <v>271</v>
      </c>
      <c r="C279" s="8" t="s">
        <v>637</v>
      </c>
      <c r="D279" s="8">
        <v>155</v>
      </c>
      <c r="E279" s="8">
        <v>10</v>
      </c>
      <c r="F279" s="8">
        <v>0</v>
      </c>
      <c r="G279" s="8">
        <v>148</v>
      </c>
      <c r="H279" s="8">
        <v>0</v>
      </c>
      <c r="I279" s="8">
        <v>0</v>
      </c>
      <c r="J279" s="14">
        <f t="shared" si="25"/>
        <v>6.4516129032258063E-2</v>
      </c>
      <c r="K279" s="14">
        <f t="shared" si="26"/>
        <v>0</v>
      </c>
    </row>
    <row r="280" spans="1:11" x14ac:dyDescent="0.3">
      <c r="A280" s="173"/>
      <c r="B280" s="4">
        <v>272</v>
      </c>
      <c r="C280" s="8" t="s">
        <v>638</v>
      </c>
      <c r="D280" s="8">
        <v>204</v>
      </c>
      <c r="E280" s="8">
        <v>18</v>
      </c>
      <c r="F280" s="8">
        <v>0</v>
      </c>
      <c r="G280" s="8">
        <v>84</v>
      </c>
      <c r="H280" s="8">
        <v>0</v>
      </c>
      <c r="I280" s="8">
        <v>0</v>
      </c>
      <c r="J280" s="14">
        <f t="shared" si="25"/>
        <v>8.8235294117647065E-2</v>
      </c>
      <c r="K280" s="14">
        <f t="shared" si="26"/>
        <v>0</v>
      </c>
    </row>
    <row r="281" spans="1:11" x14ac:dyDescent="0.3">
      <c r="A281" s="173"/>
      <c r="B281" s="4">
        <v>273</v>
      </c>
      <c r="C281" s="8" t="s">
        <v>640</v>
      </c>
      <c r="D281" s="8">
        <v>288</v>
      </c>
      <c r="E281" s="8">
        <v>263</v>
      </c>
      <c r="F281" s="8">
        <v>0</v>
      </c>
      <c r="G281" s="8">
        <v>118</v>
      </c>
      <c r="H281" s="8">
        <v>0</v>
      </c>
      <c r="I281" s="8">
        <v>0</v>
      </c>
      <c r="J281" s="14">
        <f t="shared" si="25"/>
        <v>0.91319444444444442</v>
      </c>
      <c r="K281" s="14">
        <f t="shared" si="26"/>
        <v>0</v>
      </c>
    </row>
    <row r="282" spans="1:11" x14ac:dyDescent="0.3">
      <c r="A282" s="173"/>
      <c r="B282" s="4">
        <v>274</v>
      </c>
      <c r="C282" s="8" t="s">
        <v>641</v>
      </c>
      <c r="D282" s="8">
        <v>120</v>
      </c>
      <c r="E282" s="8">
        <v>60</v>
      </c>
      <c r="F282" s="8">
        <v>0</v>
      </c>
      <c r="G282" s="8">
        <v>142</v>
      </c>
      <c r="H282" s="8">
        <v>0</v>
      </c>
      <c r="I282" s="8">
        <v>0</v>
      </c>
      <c r="J282" s="14">
        <f t="shared" si="25"/>
        <v>0.5</v>
      </c>
      <c r="K282" s="14">
        <f t="shared" si="26"/>
        <v>0</v>
      </c>
    </row>
    <row r="283" spans="1:11" x14ac:dyDescent="0.3">
      <c r="A283" s="173"/>
      <c r="B283" s="4">
        <v>275</v>
      </c>
      <c r="C283" s="8" t="s">
        <v>642</v>
      </c>
      <c r="D283" s="8">
        <v>50</v>
      </c>
      <c r="E283" s="8">
        <v>0</v>
      </c>
      <c r="F283" s="8">
        <v>10</v>
      </c>
      <c r="G283" s="8">
        <v>113</v>
      </c>
      <c r="H283" s="8">
        <v>0</v>
      </c>
      <c r="I283" s="8">
        <v>0</v>
      </c>
      <c r="J283" s="14">
        <f t="shared" si="25"/>
        <v>0.2</v>
      </c>
      <c r="K283" s="14">
        <f t="shared" si="26"/>
        <v>0</v>
      </c>
    </row>
    <row r="284" spans="1:11" x14ac:dyDescent="0.3">
      <c r="A284" s="173"/>
      <c r="B284" s="4">
        <v>276</v>
      </c>
      <c r="C284" s="8" t="s">
        <v>643</v>
      </c>
      <c r="D284" s="8">
        <v>42</v>
      </c>
      <c r="E284" s="8">
        <v>33</v>
      </c>
      <c r="F284" s="8">
        <v>0</v>
      </c>
      <c r="G284" s="8">
        <v>42</v>
      </c>
      <c r="H284" s="8">
        <v>0</v>
      </c>
      <c r="I284" s="8">
        <v>0</v>
      </c>
      <c r="J284" s="14">
        <f t="shared" si="25"/>
        <v>0.7857142857142857</v>
      </c>
      <c r="K284" s="14">
        <f t="shared" si="26"/>
        <v>0</v>
      </c>
    </row>
    <row r="285" spans="1:11" x14ac:dyDescent="0.3">
      <c r="A285" s="173"/>
      <c r="B285" s="4">
        <v>277</v>
      </c>
      <c r="C285" s="8" t="s">
        <v>646</v>
      </c>
      <c r="D285" s="8">
        <v>461</v>
      </c>
      <c r="E285" s="8">
        <v>421</v>
      </c>
      <c r="F285" s="8">
        <v>0</v>
      </c>
      <c r="G285" s="8">
        <v>314</v>
      </c>
      <c r="H285" s="8">
        <v>6</v>
      </c>
      <c r="I285" s="8">
        <v>0</v>
      </c>
      <c r="J285" s="14">
        <f t="shared" si="25"/>
        <v>0.91323210412147504</v>
      </c>
      <c r="K285" s="14">
        <f t="shared" si="26"/>
        <v>1.9108280254777069E-2</v>
      </c>
    </row>
    <row r="286" spans="1:11" x14ac:dyDescent="0.3">
      <c r="A286" s="173"/>
      <c r="B286" s="4">
        <v>278</v>
      </c>
      <c r="C286" s="8" t="s">
        <v>650</v>
      </c>
      <c r="D286" s="8">
        <v>169</v>
      </c>
      <c r="E286" s="8">
        <v>34</v>
      </c>
      <c r="F286" s="8">
        <v>76</v>
      </c>
      <c r="G286" s="8">
        <v>101</v>
      </c>
      <c r="H286" s="8">
        <v>0</v>
      </c>
      <c r="I286" s="8">
        <v>0</v>
      </c>
      <c r="J286" s="14">
        <f t="shared" si="25"/>
        <v>0.65088757396449703</v>
      </c>
      <c r="K286" s="14">
        <f t="shared" si="26"/>
        <v>0</v>
      </c>
    </row>
    <row r="287" spans="1:11" x14ac:dyDescent="0.3">
      <c r="A287" s="173"/>
      <c r="B287" s="4">
        <v>279</v>
      </c>
      <c r="C287" s="8" t="s">
        <v>651</v>
      </c>
      <c r="D287" s="8">
        <v>90</v>
      </c>
      <c r="E287" s="8">
        <v>47</v>
      </c>
      <c r="F287" s="8">
        <v>2</v>
      </c>
      <c r="G287" s="8">
        <v>157</v>
      </c>
      <c r="H287" s="8">
        <v>3</v>
      </c>
      <c r="I287" s="8">
        <v>0</v>
      </c>
      <c r="J287" s="14">
        <f t="shared" si="25"/>
        <v>0.5444444444444444</v>
      </c>
      <c r="K287" s="14">
        <f t="shared" si="26"/>
        <v>1.9108280254777069E-2</v>
      </c>
    </row>
    <row r="288" spans="1:11" x14ac:dyDescent="0.3">
      <c r="A288" s="173"/>
      <c r="B288" s="4">
        <v>280</v>
      </c>
      <c r="C288" s="8" t="s">
        <v>652</v>
      </c>
      <c r="D288" s="8">
        <v>100</v>
      </c>
      <c r="E288" s="8">
        <v>65</v>
      </c>
      <c r="F288" s="8">
        <v>3</v>
      </c>
      <c r="G288" s="8">
        <v>175</v>
      </c>
      <c r="H288" s="8">
        <v>10</v>
      </c>
      <c r="I288" s="8">
        <v>0</v>
      </c>
      <c r="J288" s="14">
        <f t="shared" si="25"/>
        <v>0.68</v>
      </c>
      <c r="K288" s="14">
        <f t="shared" si="26"/>
        <v>5.7142857142857141E-2</v>
      </c>
    </row>
    <row r="289" spans="1:11" x14ac:dyDescent="0.3">
      <c r="A289" s="173"/>
      <c r="B289" s="4">
        <v>281</v>
      </c>
      <c r="C289" s="8" t="s">
        <v>653</v>
      </c>
      <c r="D289" s="8">
        <v>210</v>
      </c>
      <c r="E289" s="8">
        <v>57</v>
      </c>
      <c r="F289" s="8">
        <v>83</v>
      </c>
      <c r="G289" s="8">
        <v>177</v>
      </c>
      <c r="H289" s="8">
        <v>0</v>
      </c>
      <c r="I289" s="8">
        <v>0</v>
      </c>
      <c r="J289" s="14">
        <f t="shared" si="25"/>
        <v>0.66666666666666663</v>
      </c>
      <c r="K289" s="14">
        <f t="shared" si="26"/>
        <v>0</v>
      </c>
    </row>
    <row r="290" spans="1:11" x14ac:dyDescent="0.3">
      <c r="A290" s="173"/>
      <c r="B290" s="4">
        <v>282</v>
      </c>
      <c r="C290" s="8" t="s">
        <v>656</v>
      </c>
      <c r="D290" s="8">
        <v>95</v>
      </c>
      <c r="E290" s="8">
        <v>44</v>
      </c>
      <c r="F290" s="8">
        <v>0</v>
      </c>
      <c r="G290" s="8">
        <v>213</v>
      </c>
      <c r="H290" s="8">
        <v>0</v>
      </c>
      <c r="I290" s="8">
        <v>0</v>
      </c>
      <c r="J290" s="14">
        <f t="shared" ref="J290:J350" si="27">(E290+F290)/D290</f>
        <v>0.4631578947368421</v>
      </c>
      <c r="K290" s="14">
        <f t="shared" ref="K290:K350" si="28">(H290+I290)/G290</f>
        <v>0</v>
      </c>
    </row>
    <row r="291" spans="1:11" x14ac:dyDescent="0.3">
      <c r="A291" s="173"/>
      <c r="B291" s="4">
        <v>283</v>
      </c>
      <c r="C291" s="8" t="s">
        <v>657</v>
      </c>
      <c r="D291" s="8">
        <v>46</v>
      </c>
      <c r="E291" s="8">
        <v>45</v>
      </c>
      <c r="F291" s="8">
        <v>0</v>
      </c>
      <c r="G291" s="8">
        <v>50</v>
      </c>
      <c r="H291" s="8">
        <v>0</v>
      </c>
      <c r="I291" s="8">
        <v>0</v>
      </c>
      <c r="J291" s="14">
        <f t="shared" si="27"/>
        <v>0.97826086956521741</v>
      </c>
      <c r="K291" s="14">
        <f t="shared" si="28"/>
        <v>0</v>
      </c>
    </row>
    <row r="292" spans="1:11" x14ac:dyDescent="0.3">
      <c r="A292" s="173"/>
      <c r="B292" s="4">
        <v>284</v>
      </c>
      <c r="C292" s="8" t="s">
        <v>658</v>
      </c>
      <c r="D292" s="8">
        <v>345</v>
      </c>
      <c r="E292" s="8">
        <v>122</v>
      </c>
      <c r="F292" s="8">
        <v>20</v>
      </c>
      <c r="G292" s="8">
        <v>449</v>
      </c>
      <c r="H292" s="8">
        <v>0</v>
      </c>
      <c r="I292" s="8">
        <v>0</v>
      </c>
      <c r="J292" s="14">
        <f t="shared" si="27"/>
        <v>0.4115942028985507</v>
      </c>
      <c r="K292" s="14">
        <f t="shared" si="28"/>
        <v>0</v>
      </c>
    </row>
    <row r="293" spans="1:11" x14ac:dyDescent="0.3">
      <c r="A293" s="173"/>
      <c r="B293" s="4">
        <v>285</v>
      </c>
      <c r="C293" s="8" t="s">
        <v>659</v>
      </c>
      <c r="D293" s="8">
        <v>430</v>
      </c>
      <c r="E293" s="8">
        <v>333</v>
      </c>
      <c r="F293" s="8">
        <v>2</v>
      </c>
      <c r="G293" s="8">
        <v>1010</v>
      </c>
      <c r="H293" s="8">
        <v>1</v>
      </c>
      <c r="I293" s="8">
        <v>0</v>
      </c>
      <c r="J293" s="14">
        <f t="shared" si="27"/>
        <v>0.77906976744186052</v>
      </c>
      <c r="K293" s="14">
        <f t="shared" si="28"/>
        <v>9.9009900990099011E-4</v>
      </c>
    </row>
    <row r="294" spans="1:11" x14ac:dyDescent="0.3">
      <c r="A294" s="173"/>
      <c r="B294" s="4">
        <v>286</v>
      </c>
      <c r="C294" s="8" t="s">
        <v>661</v>
      </c>
      <c r="D294" s="8">
        <v>266</v>
      </c>
      <c r="E294" s="8">
        <v>92</v>
      </c>
      <c r="F294" s="8">
        <v>120</v>
      </c>
      <c r="G294" s="8">
        <v>1174</v>
      </c>
      <c r="H294" s="8">
        <v>5</v>
      </c>
      <c r="I294" s="8">
        <v>0</v>
      </c>
      <c r="J294" s="14">
        <f t="shared" si="27"/>
        <v>0.79699248120300747</v>
      </c>
      <c r="K294" s="14">
        <f t="shared" si="28"/>
        <v>4.2589437819420782E-3</v>
      </c>
    </row>
    <row r="295" spans="1:11" x14ac:dyDescent="0.3">
      <c r="A295" s="173"/>
      <c r="B295" s="4">
        <v>287</v>
      </c>
      <c r="C295" s="8" t="s">
        <v>662</v>
      </c>
      <c r="D295" s="8">
        <v>49</v>
      </c>
      <c r="E295" s="8">
        <v>30</v>
      </c>
      <c r="F295" s="8">
        <v>10</v>
      </c>
      <c r="G295" s="8">
        <v>359</v>
      </c>
      <c r="H295" s="8">
        <v>0</v>
      </c>
      <c r="I295" s="8">
        <v>0</v>
      </c>
      <c r="J295" s="14">
        <f t="shared" si="27"/>
        <v>0.81632653061224492</v>
      </c>
      <c r="K295" s="14">
        <f t="shared" si="28"/>
        <v>0</v>
      </c>
    </row>
    <row r="296" spans="1:11" x14ac:dyDescent="0.3">
      <c r="A296" s="173"/>
      <c r="B296" s="4">
        <v>288</v>
      </c>
      <c r="C296" s="8" t="s">
        <v>754</v>
      </c>
      <c r="D296" s="8">
        <v>0</v>
      </c>
      <c r="E296" s="8">
        <v>0</v>
      </c>
      <c r="F296" s="8">
        <v>0</v>
      </c>
      <c r="G296" s="8">
        <v>63</v>
      </c>
      <c r="H296" s="8">
        <v>0</v>
      </c>
      <c r="I296" s="8">
        <v>0</v>
      </c>
      <c r="J296" s="14">
        <v>0</v>
      </c>
      <c r="K296" s="14">
        <f t="shared" si="28"/>
        <v>0</v>
      </c>
    </row>
    <row r="297" spans="1:11" x14ac:dyDescent="0.3">
      <c r="A297" s="173"/>
      <c r="B297" s="4">
        <v>289</v>
      </c>
      <c r="C297" s="8" t="s">
        <v>663</v>
      </c>
      <c r="D297" s="8">
        <v>67</v>
      </c>
      <c r="E297" s="8">
        <v>2</v>
      </c>
      <c r="F297" s="8">
        <v>0</v>
      </c>
      <c r="G297" s="8">
        <v>105</v>
      </c>
      <c r="H297" s="8">
        <v>0</v>
      </c>
      <c r="I297" s="8">
        <v>0</v>
      </c>
      <c r="J297" s="14">
        <f t="shared" si="27"/>
        <v>2.9850746268656716E-2</v>
      </c>
      <c r="K297" s="14">
        <f t="shared" si="28"/>
        <v>0</v>
      </c>
    </row>
    <row r="298" spans="1:11" x14ac:dyDescent="0.3">
      <c r="A298" s="173"/>
      <c r="B298" s="4">
        <v>290</v>
      </c>
      <c r="C298" s="8" t="s">
        <v>667</v>
      </c>
      <c r="D298" s="8">
        <v>83</v>
      </c>
      <c r="E298" s="8">
        <v>42</v>
      </c>
      <c r="F298" s="8">
        <v>0</v>
      </c>
      <c r="G298" s="8">
        <v>211</v>
      </c>
      <c r="H298" s="8">
        <v>169</v>
      </c>
      <c r="I298" s="8">
        <v>0</v>
      </c>
      <c r="J298" s="14">
        <f t="shared" si="27"/>
        <v>0.50602409638554213</v>
      </c>
      <c r="K298" s="14">
        <f t="shared" si="28"/>
        <v>0.80094786729857825</v>
      </c>
    </row>
    <row r="299" spans="1:11" x14ac:dyDescent="0.3">
      <c r="A299" s="173"/>
      <c r="B299" s="4">
        <v>291</v>
      </c>
      <c r="C299" s="8" t="s">
        <v>668</v>
      </c>
      <c r="D299" s="8">
        <v>137</v>
      </c>
      <c r="E299" s="8">
        <v>72</v>
      </c>
      <c r="F299" s="8">
        <v>60</v>
      </c>
      <c r="G299" s="8">
        <v>53</v>
      </c>
      <c r="H299" s="8">
        <v>0</v>
      </c>
      <c r="I299" s="8">
        <v>0</v>
      </c>
      <c r="J299" s="14">
        <f t="shared" si="27"/>
        <v>0.96350364963503654</v>
      </c>
      <c r="K299" s="14">
        <f t="shared" si="28"/>
        <v>0</v>
      </c>
    </row>
    <row r="300" spans="1:11" x14ac:dyDescent="0.3">
      <c r="A300" s="173"/>
      <c r="B300" s="4">
        <v>292</v>
      </c>
      <c r="C300" s="8" t="s">
        <v>670</v>
      </c>
      <c r="D300" s="8">
        <v>243</v>
      </c>
      <c r="E300" s="8">
        <v>192</v>
      </c>
      <c r="F300" s="8">
        <v>0</v>
      </c>
      <c r="G300" s="8">
        <v>123</v>
      </c>
      <c r="H300" s="8">
        <v>0</v>
      </c>
      <c r="I300" s="8">
        <v>0</v>
      </c>
      <c r="J300" s="14">
        <f t="shared" si="27"/>
        <v>0.79012345679012341</v>
      </c>
      <c r="K300" s="14">
        <f t="shared" si="28"/>
        <v>0</v>
      </c>
    </row>
    <row r="301" spans="1:11" x14ac:dyDescent="0.3">
      <c r="A301" s="173"/>
      <c r="B301" s="4">
        <v>293</v>
      </c>
      <c r="C301" s="8" t="s">
        <v>674</v>
      </c>
      <c r="D301" s="8">
        <v>50</v>
      </c>
      <c r="E301" s="8">
        <v>50</v>
      </c>
      <c r="F301" s="8">
        <v>0</v>
      </c>
      <c r="G301" s="8">
        <v>676</v>
      </c>
      <c r="H301" s="8">
        <v>43</v>
      </c>
      <c r="I301" s="8">
        <v>0</v>
      </c>
      <c r="J301" s="14">
        <f t="shared" si="27"/>
        <v>1</v>
      </c>
      <c r="K301" s="14">
        <f t="shared" si="28"/>
        <v>6.3609467455621307E-2</v>
      </c>
    </row>
    <row r="302" spans="1:11" x14ac:dyDescent="0.3">
      <c r="A302" s="173"/>
      <c r="B302" s="4">
        <v>294</v>
      </c>
      <c r="C302" s="8" t="s">
        <v>673</v>
      </c>
      <c r="D302" s="8">
        <v>0</v>
      </c>
      <c r="E302" s="8">
        <v>0</v>
      </c>
      <c r="F302" s="8">
        <v>0</v>
      </c>
      <c r="G302" s="8">
        <v>88</v>
      </c>
      <c r="H302" s="8">
        <v>3</v>
      </c>
      <c r="I302" s="8">
        <v>0</v>
      </c>
      <c r="J302" s="14">
        <v>0</v>
      </c>
      <c r="K302" s="14">
        <f t="shared" si="28"/>
        <v>3.4090909090909088E-2</v>
      </c>
    </row>
    <row r="303" spans="1:11" x14ac:dyDescent="0.3">
      <c r="A303" s="173"/>
      <c r="B303" s="4">
        <v>295</v>
      </c>
      <c r="C303" s="8" t="s">
        <v>675</v>
      </c>
      <c r="D303" s="8">
        <v>337</v>
      </c>
      <c r="E303" s="8">
        <v>207</v>
      </c>
      <c r="F303" s="8">
        <v>0</v>
      </c>
      <c r="G303" s="8">
        <v>194</v>
      </c>
      <c r="H303" s="8">
        <v>0</v>
      </c>
      <c r="I303" s="8">
        <v>0</v>
      </c>
      <c r="J303" s="14">
        <f t="shared" si="27"/>
        <v>0.6142433234421365</v>
      </c>
      <c r="K303" s="14">
        <f t="shared" si="28"/>
        <v>0</v>
      </c>
    </row>
    <row r="304" spans="1:11" x14ac:dyDescent="0.3">
      <c r="A304" s="173"/>
      <c r="B304" s="4">
        <v>296</v>
      </c>
      <c r="C304" s="8" t="s">
        <v>677</v>
      </c>
      <c r="D304" s="8">
        <v>159</v>
      </c>
      <c r="E304" s="8">
        <v>37</v>
      </c>
      <c r="F304" s="8">
        <v>86</v>
      </c>
      <c r="G304" s="8">
        <v>124</v>
      </c>
      <c r="H304" s="8">
        <v>7</v>
      </c>
      <c r="I304" s="8">
        <v>0</v>
      </c>
      <c r="J304" s="14">
        <f t="shared" si="27"/>
        <v>0.77358490566037741</v>
      </c>
      <c r="K304" s="14">
        <f t="shared" si="28"/>
        <v>5.6451612903225805E-2</v>
      </c>
    </row>
    <row r="305" spans="1:11" x14ac:dyDescent="0.3">
      <c r="A305" s="173"/>
      <c r="B305" s="4">
        <v>297</v>
      </c>
      <c r="C305" s="8" t="s">
        <v>678</v>
      </c>
      <c r="D305" s="8">
        <v>113</v>
      </c>
      <c r="E305" s="8">
        <v>64</v>
      </c>
      <c r="F305" s="8">
        <v>24</v>
      </c>
      <c r="G305" s="8">
        <v>371</v>
      </c>
      <c r="H305" s="8">
        <v>50</v>
      </c>
      <c r="I305" s="8">
        <v>0</v>
      </c>
      <c r="J305" s="14">
        <f t="shared" si="27"/>
        <v>0.77876106194690264</v>
      </c>
      <c r="K305" s="14">
        <f t="shared" si="28"/>
        <v>0.13477088948787061</v>
      </c>
    </row>
    <row r="306" spans="1:11" x14ac:dyDescent="0.3">
      <c r="A306" s="173"/>
      <c r="B306" s="4">
        <v>298</v>
      </c>
      <c r="C306" s="8" t="s">
        <v>679</v>
      </c>
      <c r="D306" s="8">
        <v>427</v>
      </c>
      <c r="E306" s="8">
        <v>230</v>
      </c>
      <c r="F306" s="8">
        <v>44</v>
      </c>
      <c r="G306" s="8">
        <v>538</v>
      </c>
      <c r="H306" s="8">
        <v>13</v>
      </c>
      <c r="I306" s="8">
        <v>0</v>
      </c>
      <c r="J306" s="14">
        <f t="shared" si="27"/>
        <v>0.64168618266978927</v>
      </c>
      <c r="K306" s="14">
        <f t="shared" si="28"/>
        <v>2.4163568773234202E-2</v>
      </c>
    </row>
    <row r="307" spans="1:11" x14ac:dyDescent="0.3">
      <c r="A307" s="173"/>
      <c r="B307" s="4">
        <v>299</v>
      </c>
      <c r="C307" s="8" t="s">
        <v>680</v>
      </c>
      <c r="D307" s="8">
        <v>141</v>
      </c>
      <c r="E307" s="8">
        <v>40</v>
      </c>
      <c r="F307" s="8">
        <v>0</v>
      </c>
      <c r="G307" s="8">
        <v>302</v>
      </c>
      <c r="H307" s="8">
        <v>0</v>
      </c>
      <c r="I307" s="8">
        <v>0</v>
      </c>
      <c r="J307" s="14">
        <f t="shared" si="27"/>
        <v>0.28368794326241137</v>
      </c>
      <c r="K307" s="14">
        <f t="shared" si="28"/>
        <v>0</v>
      </c>
    </row>
    <row r="308" spans="1:11" x14ac:dyDescent="0.3">
      <c r="A308" s="173"/>
      <c r="B308" s="4">
        <v>300</v>
      </c>
      <c r="C308" s="8" t="s">
        <v>681</v>
      </c>
      <c r="D308" s="8">
        <v>179</v>
      </c>
      <c r="E308" s="8">
        <v>110</v>
      </c>
      <c r="F308" s="8">
        <v>0</v>
      </c>
      <c r="G308" s="8">
        <v>218</v>
      </c>
      <c r="H308" s="8">
        <v>1</v>
      </c>
      <c r="I308" s="8">
        <v>0</v>
      </c>
      <c r="J308" s="14">
        <f t="shared" si="27"/>
        <v>0.61452513966480449</v>
      </c>
      <c r="K308" s="14">
        <f t="shared" si="28"/>
        <v>4.5871559633027525E-3</v>
      </c>
    </row>
    <row r="309" spans="1:11" x14ac:dyDescent="0.3">
      <c r="A309" s="173"/>
      <c r="B309" s="4">
        <v>301</v>
      </c>
      <c r="C309" s="8" t="s">
        <v>682</v>
      </c>
      <c r="D309" s="8">
        <v>5</v>
      </c>
      <c r="E309" s="8">
        <v>0</v>
      </c>
      <c r="F309" s="8">
        <v>0</v>
      </c>
      <c r="G309" s="8">
        <v>103</v>
      </c>
      <c r="H309" s="8">
        <v>0</v>
      </c>
      <c r="I309" s="8">
        <v>0</v>
      </c>
      <c r="J309" s="14">
        <f t="shared" si="27"/>
        <v>0</v>
      </c>
      <c r="K309" s="14">
        <f t="shared" si="28"/>
        <v>0</v>
      </c>
    </row>
    <row r="310" spans="1:11" x14ac:dyDescent="0.3">
      <c r="A310" s="173"/>
      <c r="B310" s="4">
        <v>302</v>
      </c>
      <c r="C310" s="8" t="s">
        <v>684</v>
      </c>
      <c r="D310" s="8">
        <v>266</v>
      </c>
      <c r="E310" s="8">
        <v>262</v>
      </c>
      <c r="F310" s="8">
        <v>0</v>
      </c>
      <c r="G310" s="8">
        <v>79</v>
      </c>
      <c r="H310" s="8">
        <v>0</v>
      </c>
      <c r="I310" s="8">
        <v>0</v>
      </c>
      <c r="J310" s="14">
        <f t="shared" si="27"/>
        <v>0.98496240601503759</v>
      </c>
      <c r="K310" s="14">
        <f t="shared" si="28"/>
        <v>0</v>
      </c>
    </row>
    <row r="311" spans="1:11" x14ac:dyDescent="0.3">
      <c r="A311" s="173"/>
      <c r="B311" s="4">
        <v>303</v>
      </c>
      <c r="C311" s="8" t="s">
        <v>685</v>
      </c>
      <c r="D311" s="8">
        <v>241</v>
      </c>
      <c r="E311" s="8">
        <v>126</v>
      </c>
      <c r="F311" s="8">
        <v>0</v>
      </c>
      <c r="G311" s="8">
        <v>365</v>
      </c>
      <c r="H311" s="8">
        <v>22</v>
      </c>
      <c r="I311" s="8">
        <v>0</v>
      </c>
      <c r="J311" s="14">
        <f t="shared" si="27"/>
        <v>0.52282157676348551</v>
      </c>
      <c r="K311" s="14">
        <f t="shared" si="28"/>
        <v>6.0273972602739728E-2</v>
      </c>
    </row>
    <row r="312" spans="1:11" x14ac:dyDescent="0.3">
      <c r="A312" s="173"/>
      <c r="B312" s="4">
        <v>304</v>
      </c>
      <c r="C312" s="8" t="s">
        <v>687</v>
      </c>
      <c r="D312" s="8">
        <v>106</v>
      </c>
      <c r="E312" s="8">
        <v>104</v>
      </c>
      <c r="F312" s="8">
        <v>0</v>
      </c>
      <c r="G312" s="8">
        <v>88</v>
      </c>
      <c r="H312" s="8">
        <v>0</v>
      </c>
      <c r="I312" s="8">
        <v>0</v>
      </c>
      <c r="J312" s="14">
        <f t="shared" si="27"/>
        <v>0.98113207547169812</v>
      </c>
      <c r="K312" s="14">
        <f t="shared" si="28"/>
        <v>0</v>
      </c>
    </row>
    <row r="313" spans="1:11" x14ac:dyDescent="0.3">
      <c r="A313" s="173"/>
      <c r="B313" s="4">
        <v>305</v>
      </c>
      <c r="C313" s="8" t="s">
        <v>688</v>
      </c>
      <c r="D313" s="8">
        <v>582</v>
      </c>
      <c r="E313" s="8">
        <v>291</v>
      </c>
      <c r="F313" s="8">
        <v>120</v>
      </c>
      <c r="G313" s="8">
        <v>930</v>
      </c>
      <c r="H313" s="8">
        <v>0</v>
      </c>
      <c r="I313" s="8">
        <v>0</v>
      </c>
      <c r="J313" s="14">
        <f t="shared" si="27"/>
        <v>0.70618556701030932</v>
      </c>
      <c r="K313" s="14">
        <f t="shared" si="28"/>
        <v>0</v>
      </c>
    </row>
    <row r="314" spans="1:11" x14ac:dyDescent="0.3">
      <c r="A314" s="173"/>
      <c r="B314" s="4">
        <v>306</v>
      </c>
      <c r="C314" s="8" t="s">
        <v>689</v>
      </c>
      <c r="D314" s="8">
        <v>221</v>
      </c>
      <c r="E314" s="8">
        <v>150</v>
      </c>
      <c r="F314" s="8">
        <v>0</v>
      </c>
      <c r="G314" s="8">
        <v>358</v>
      </c>
      <c r="H314" s="8">
        <v>0</v>
      </c>
      <c r="I314" s="8">
        <v>0</v>
      </c>
      <c r="J314" s="14">
        <f t="shared" si="27"/>
        <v>0.67873303167420818</v>
      </c>
      <c r="K314" s="14">
        <f t="shared" si="28"/>
        <v>0</v>
      </c>
    </row>
    <row r="315" spans="1:11" x14ac:dyDescent="0.3">
      <c r="A315" s="173"/>
      <c r="B315" s="4">
        <v>307</v>
      </c>
      <c r="C315" s="8" t="s">
        <v>690</v>
      </c>
      <c r="D315" s="8">
        <v>589</v>
      </c>
      <c r="E315" s="8">
        <v>462</v>
      </c>
      <c r="F315" s="8">
        <v>48</v>
      </c>
      <c r="G315" s="8">
        <v>1959</v>
      </c>
      <c r="H315" s="8">
        <v>2</v>
      </c>
      <c r="I315" s="8">
        <v>0</v>
      </c>
      <c r="J315" s="14">
        <f t="shared" si="27"/>
        <v>0.86587436332767398</v>
      </c>
      <c r="K315" s="14">
        <f t="shared" si="28"/>
        <v>1.0209290454313426E-3</v>
      </c>
    </row>
    <row r="316" spans="1:11" x14ac:dyDescent="0.3">
      <c r="A316" s="173"/>
      <c r="B316" s="4">
        <v>308</v>
      </c>
      <c r="C316" s="8" t="s">
        <v>691</v>
      </c>
      <c r="D316" s="8">
        <v>200</v>
      </c>
      <c r="E316" s="8">
        <v>50</v>
      </c>
      <c r="F316" s="8">
        <v>0</v>
      </c>
      <c r="G316" s="8">
        <v>714</v>
      </c>
      <c r="H316" s="8">
        <v>0</v>
      </c>
      <c r="I316" s="8">
        <v>0</v>
      </c>
      <c r="J316" s="14">
        <f t="shared" si="27"/>
        <v>0.25</v>
      </c>
      <c r="K316" s="14">
        <f t="shared" si="28"/>
        <v>0</v>
      </c>
    </row>
    <row r="317" spans="1:11" x14ac:dyDescent="0.3">
      <c r="A317" s="173"/>
      <c r="B317" s="4">
        <v>309</v>
      </c>
      <c r="C317" s="8" t="s">
        <v>693</v>
      </c>
      <c r="D317" s="8">
        <v>73</v>
      </c>
      <c r="E317" s="8">
        <v>20</v>
      </c>
      <c r="F317" s="8">
        <v>1</v>
      </c>
      <c r="G317" s="8">
        <v>93</v>
      </c>
      <c r="H317" s="8">
        <v>0</v>
      </c>
      <c r="I317" s="8">
        <v>0</v>
      </c>
      <c r="J317" s="14">
        <f t="shared" si="27"/>
        <v>0.28767123287671231</v>
      </c>
      <c r="K317" s="14">
        <f t="shared" si="28"/>
        <v>0</v>
      </c>
    </row>
    <row r="318" spans="1:11" x14ac:dyDescent="0.3">
      <c r="A318" s="173"/>
      <c r="B318" s="4">
        <v>310</v>
      </c>
      <c r="C318" s="8" t="s">
        <v>694</v>
      </c>
      <c r="D318" s="8">
        <v>317</v>
      </c>
      <c r="E318" s="8">
        <v>126</v>
      </c>
      <c r="F318" s="8">
        <v>70</v>
      </c>
      <c r="G318" s="8">
        <v>916</v>
      </c>
      <c r="H318" s="8">
        <v>58</v>
      </c>
      <c r="I318" s="8">
        <v>0</v>
      </c>
      <c r="J318" s="14">
        <f t="shared" si="27"/>
        <v>0.6182965299684543</v>
      </c>
      <c r="K318" s="14">
        <f t="shared" si="28"/>
        <v>6.3318777292576414E-2</v>
      </c>
    </row>
    <row r="319" spans="1:11" x14ac:dyDescent="0.3">
      <c r="A319" s="173"/>
      <c r="B319" s="4">
        <v>311</v>
      </c>
      <c r="C319" s="8" t="s">
        <v>695</v>
      </c>
      <c r="D319" s="8">
        <v>127</v>
      </c>
      <c r="E319" s="8">
        <v>89</v>
      </c>
      <c r="F319" s="8">
        <v>12</v>
      </c>
      <c r="G319" s="8">
        <v>329</v>
      </c>
      <c r="H319" s="8">
        <v>0</v>
      </c>
      <c r="I319" s="8">
        <v>0</v>
      </c>
      <c r="J319" s="14">
        <f t="shared" si="27"/>
        <v>0.79527559055118113</v>
      </c>
      <c r="K319" s="14">
        <f t="shared" si="28"/>
        <v>0</v>
      </c>
    </row>
    <row r="320" spans="1:11" x14ac:dyDescent="0.3">
      <c r="A320" s="173"/>
      <c r="B320" s="4">
        <v>312</v>
      </c>
      <c r="C320" s="8" t="s">
        <v>696</v>
      </c>
      <c r="D320" s="8">
        <v>352</v>
      </c>
      <c r="E320" s="8">
        <v>343</v>
      </c>
      <c r="F320" s="8">
        <v>0</v>
      </c>
      <c r="G320" s="8">
        <v>250</v>
      </c>
      <c r="H320" s="8">
        <v>10</v>
      </c>
      <c r="I320" s="8">
        <v>0</v>
      </c>
      <c r="J320" s="14">
        <f t="shared" si="27"/>
        <v>0.97443181818181823</v>
      </c>
      <c r="K320" s="14">
        <f t="shared" si="28"/>
        <v>0.04</v>
      </c>
    </row>
    <row r="321" spans="1:11" x14ac:dyDescent="0.3">
      <c r="A321" s="173"/>
      <c r="B321" s="4">
        <v>313</v>
      </c>
      <c r="C321" s="8" t="s">
        <v>699</v>
      </c>
      <c r="D321" s="8">
        <v>21</v>
      </c>
      <c r="E321" s="8">
        <v>0</v>
      </c>
      <c r="F321" s="8">
        <v>0</v>
      </c>
      <c r="G321" s="8">
        <v>101</v>
      </c>
      <c r="H321" s="8">
        <v>0</v>
      </c>
      <c r="I321" s="8">
        <v>0</v>
      </c>
      <c r="J321" s="14">
        <f t="shared" si="27"/>
        <v>0</v>
      </c>
      <c r="K321" s="14">
        <f t="shared" si="28"/>
        <v>0</v>
      </c>
    </row>
    <row r="322" spans="1:11" x14ac:dyDescent="0.3">
      <c r="A322" s="173"/>
      <c r="B322" s="4">
        <v>314</v>
      </c>
      <c r="C322" s="8" t="s">
        <v>701</v>
      </c>
      <c r="D322" s="8">
        <v>104</v>
      </c>
      <c r="E322" s="8">
        <v>94</v>
      </c>
      <c r="F322" s="8">
        <v>0</v>
      </c>
      <c r="G322" s="8">
        <v>40</v>
      </c>
      <c r="H322" s="8">
        <v>0</v>
      </c>
      <c r="I322" s="8">
        <v>0</v>
      </c>
      <c r="J322" s="14">
        <f t="shared" si="27"/>
        <v>0.90384615384615385</v>
      </c>
      <c r="K322" s="14">
        <f t="shared" si="28"/>
        <v>0</v>
      </c>
    </row>
    <row r="323" spans="1:11" x14ac:dyDescent="0.3">
      <c r="A323" s="173"/>
      <c r="B323" s="4">
        <v>315</v>
      </c>
      <c r="C323" s="8" t="s">
        <v>702</v>
      </c>
      <c r="D323" s="8">
        <v>60</v>
      </c>
      <c r="E323" s="8">
        <v>21</v>
      </c>
      <c r="F323" s="8">
        <v>27</v>
      </c>
      <c r="G323" s="8">
        <v>244</v>
      </c>
      <c r="H323" s="8">
        <v>0</v>
      </c>
      <c r="I323" s="8">
        <v>0</v>
      </c>
      <c r="J323" s="14">
        <f t="shared" si="27"/>
        <v>0.8</v>
      </c>
      <c r="K323" s="14">
        <f t="shared" si="28"/>
        <v>0</v>
      </c>
    </row>
    <row r="324" spans="1:11" x14ac:dyDescent="0.3">
      <c r="A324" s="173"/>
      <c r="B324" s="4">
        <v>316</v>
      </c>
      <c r="C324" s="8" t="s">
        <v>703</v>
      </c>
      <c r="D324" s="8">
        <v>88</v>
      </c>
      <c r="E324" s="8">
        <v>75</v>
      </c>
      <c r="F324" s="8">
        <v>0</v>
      </c>
      <c r="G324" s="8">
        <v>177</v>
      </c>
      <c r="H324" s="8">
        <v>2</v>
      </c>
      <c r="I324" s="8">
        <v>0</v>
      </c>
      <c r="J324" s="14">
        <f t="shared" si="27"/>
        <v>0.85227272727272729</v>
      </c>
      <c r="K324" s="14">
        <f t="shared" si="28"/>
        <v>1.1299435028248588E-2</v>
      </c>
    </row>
    <row r="325" spans="1:11" x14ac:dyDescent="0.3">
      <c r="A325" s="173"/>
      <c r="B325" s="4">
        <v>317</v>
      </c>
      <c r="C325" s="8" t="s">
        <v>704</v>
      </c>
      <c r="D325" s="8">
        <v>299</v>
      </c>
      <c r="E325" s="8">
        <v>126</v>
      </c>
      <c r="F325" s="8">
        <v>0</v>
      </c>
      <c r="G325" s="8">
        <v>840</v>
      </c>
      <c r="H325" s="8">
        <v>0</v>
      </c>
      <c r="I325" s="8">
        <v>1</v>
      </c>
      <c r="J325" s="14">
        <f t="shared" si="27"/>
        <v>0.42140468227424749</v>
      </c>
      <c r="K325" s="14">
        <f t="shared" si="28"/>
        <v>1.1904761904761906E-3</v>
      </c>
    </row>
    <row r="326" spans="1:11" x14ac:dyDescent="0.3">
      <c r="A326" s="173"/>
      <c r="B326" s="4">
        <v>318</v>
      </c>
      <c r="C326" s="8" t="s">
        <v>705</v>
      </c>
      <c r="D326" s="8">
        <v>375</v>
      </c>
      <c r="E326" s="8">
        <v>337</v>
      </c>
      <c r="F326" s="8">
        <v>0</v>
      </c>
      <c r="G326" s="8">
        <v>243</v>
      </c>
      <c r="H326" s="8">
        <v>1</v>
      </c>
      <c r="I326" s="8">
        <v>0</v>
      </c>
      <c r="J326" s="14">
        <f t="shared" si="27"/>
        <v>0.89866666666666661</v>
      </c>
      <c r="K326" s="14">
        <f t="shared" si="28"/>
        <v>4.11522633744856E-3</v>
      </c>
    </row>
    <row r="327" spans="1:11" x14ac:dyDescent="0.3">
      <c r="A327" s="173"/>
      <c r="B327" s="4">
        <v>319</v>
      </c>
      <c r="C327" s="8" t="s">
        <v>706</v>
      </c>
      <c r="D327" s="8">
        <v>961</v>
      </c>
      <c r="E327" s="8">
        <v>829</v>
      </c>
      <c r="F327" s="8">
        <v>0</v>
      </c>
      <c r="G327" s="8">
        <v>214</v>
      </c>
      <c r="H327" s="8">
        <v>0</v>
      </c>
      <c r="I327" s="8">
        <v>0</v>
      </c>
      <c r="J327" s="14">
        <f t="shared" si="27"/>
        <v>0.8626430801248699</v>
      </c>
      <c r="K327" s="14">
        <f t="shared" si="28"/>
        <v>0</v>
      </c>
    </row>
    <row r="328" spans="1:11" x14ac:dyDescent="0.3">
      <c r="A328" s="173"/>
      <c r="B328" s="4">
        <v>320</v>
      </c>
      <c r="C328" s="8" t="s">
        <v>708</v>
      </c>
      <c r="D328" s="8">
        <v>107</v>
      </c>
      <c r="E328" s="8">
        <v>95</v>
      </c>
      <c r="F328" s="8">
        <v>0</v>
      </c>
      <c r="G328" s="8">
        <v>118</v>
      </c>
      <c r="H328" s="8">
        <v>0</v>
      </c>
      <c r="I328" s="8">
        <v>0</v>
      </c>
      <c r="J328" s="14">
        <f t="shared" si="27"/>
        <v>0.88785046728971961</v>
      </c>
      <c r="K328" s="14">
        <f t="shared" si="28"/>
        <v>0</v>
      </c>
    </row>
    <row r="329" spans="1:11" x14ac:dyDescent="0.3">
      <c r="A329" s="173"/>
      <c r="B329" s="4">
        <v>321</v>
      </c>
      <c r="C329" s="8" t="s">
        <v>709</v>
      </c>
      <c r="D329" s="8">
        <v>288</v>
      </c>
      <c r="E329" s="8">
        <v>188</v>
      </c>
      <c r="F329" s="8">
        <v>72</v>
      </c>
      <c r="G329" s="8">
        <v>253</v>
      </c>
      <c r="H329" s="8">
        <v>0</v>
      </c>
      <c r="I329" s="8">
        <v>0</v>
      </c>
      <c r="J329" s="14">
        <f t="shared" si="27"/>
        <v>0.90277777777777779</v>
      </c>
      <c r="K329" s="14">
        <f t="shared" si="28"/>
        <v>0</v>
      </c>
    </row>
    <row r="330" spans="1:11" x14ac:dyDescent="0.3">
      <c r="A330" s="173"/>
      <c r="B330" s="4">
        <v>322</v>
      </c>
      <c r="C330" s="8" t="s">
        <v>710</v>
      </c>
      <c r="D330" s="8">
        <v>484</v>
      </c>
      <c r="E330" s="8">
        <v>264</v>
      </c>
      <c r="F330" s="8">
        <v>0</v>
      </c>
      <c r="G330" s="8">
        <v>304</v>
      </c>
      <c r="H330" s="8">
        <v>0</v>
      </c>
      <c r="I330" s="8">
        <v>0</v>
      </c>
      <c r="J330" s="14">
        <f t="shared" si="27"/>
        <v>0.54545454545454541</v>
      </c>
      <c r="K330" s="14">
        <f t="shared" si="28"/>
        <v>0</v>
      </c>
    </row>
    <row r="331" spans="1:11" x14ac:dyDescent="0.3">
      <c r="A331" s="173"/>
      <c r="B331" s="4">
        <v>323</v>
      </c>
      <c r="C331" s="8" t="s">
        <v>711</v>
      </c>
      <c r="D331" s="8">
        <v>148</v>
      </c>
      <c r="E331" s="8">
        <v>68</v>
      </c>
      <c r="F331" s="8">
        <v>10</v>
      </c>
      <c r="G331" s="8">
        <v>201</v>
      </c>
      <c r="H331" s="8">
        <v>0</v>
      </c>
      <c r="I331" s="8">
        <v>0</v>
      </c>
      <c r="J331" s="14">
        <f t="shared" si="27"/>
        <v>0.52702702702702697</v>
      </c>
      <c r="K331" s="14">
        <f t="shared" si="28"/>
        <v>0</v>
      </c>
    </row>
    <row r="332" spans="1:11" x14ac:dyDescent="0.3">
      <c r="A332" s="173"/>
      <c r="B332" s="4">
        <v>324</v>
      </c>
      <c r="C332" s="8" t="s">
        <v>712</v>
      </c>
      <c r="D332" s="8">
        <v>423</v>
      </c>
      <c r="E332" s="8">
        <v>111</v>
      </c>
      <c r="F332" s="8">
        <v>0</v>
      </c>
      <c r="G332" s="8">
        <v>176</v>
      </c>
      <c r="H332" s="8">
        <v>0</v>
      </c>
      <c r="I332" s="8">
        <v>0</v>
      </c>
      <c r="J332" s="14">
        <f t="shared" si="27"/>
        <v>0.26241134751773049</v>
      </c>
      <c r="K332" s="14">
        <f t="shared" si="28"/>
        <v>0</v>
      </c>
    </row>
    <row r="333" spans="1:11" x14ac:dyDescent="0.3">
      <c r="A333" s="173"/>
      <c r="B333" s="4">
        <v>325</v>
      </c>
      <c r="C333" s="8" t="s">
        <v>713</v>
      </c>
      <c r="D333" s="8">
        <v>12</v>
      </c>
      <c r="E333" s="8">
        <v>12</v>
      </c>
      <c r="F333" s="8">
        <v>0</v>
      </c>
      <c r="G333" s="8">
        <v>31</v>
      </c>
      <c r="H333" s="8">
        <v>0</v>
      </c>
      <c r="I333" s="8">
        <v>0</v>
      </c>
      <c r="J333" s="14">
        <f t="shared" si="27"/>
        <v>1</v>
      </c>
      <c r="K333" s="14">
        <f t="shared" si="28"/>
        <v>0</v>
      </c>
    </row>
    <row r="334" spans="1:11" x14ac:dyDescent="0.3">
      <c r="A334" s="173"/>
      <c r="B334" s="4">
        <v>326</v>
      </c>
      <c r="C334" s="8" t="s">
        <v>714</v>
      </c>
      <c r="D334" s="8">
        <v>85</v>
      </c>
      <c r="E334" s="8">
        <v>85</v>
      </c>
      <c r="F334" s="8">
        <v>0</v>
      </c>
      <c r="G334" s="8">
        <v>220</v>
      </c>
      <c r="H334" s="8">
        <v>0</v>
      </c>
      <c r="I334" s="8">
        <v>0</v>
      </c>
      <c r="J334" s="14">
        <f t="shared" si="27"/>
        <v>1</v>
      </c>
      <c r="K334" s="14">
        <f t="shared" si="28"/>
        <v>0</v>
      </c>
    </row>
    <row r="335" spans="1:11" x14ac:dyDescent="0.3">
      <c r="A335" s="173"/>
      <c r="B335" s="4">
        <v>327</v>
      </c>
      <c r="C335" s="8" t="s">
        <v>715</v>
      </c>
      <c r="D335" s="8">
        <v>474</v>
      </c>
      <c r="E335" s="8">
        <v>329</v>
      </c>
      <c r="F335" s="8">
        <v>0</v>
      </c>
      <c r="G335" s="8">
        <v>279</v>
      </c>
      <c r="H335" s="8">
        <v>0</v>
      </c>
      <c r="I335" s="8">
        <v>0</v>
      </c>
      <c r="J335" s="14">
        <f t="shared" si="27"/>
        <v>0.69409282700421937</v>
      </c>
      <c r="K335" s="14">
        <f t="shared" si="28"/>
        <v>0</v>
      </c>
    </row>
    <row r="336" spans="1:11" x14ac:dyDescent="0.3">
      <c r="A336" s="173"/>
      <c r="B336" s="4">
        <v>328</v>
      </c>
      <c r="C336" s="8" t="s">
        <v>716</v>
      </c>
      <c r="D336" s="8">
        <v>34</v>
      </c>
      <c r="E336" s="8">
        <v>0</v>
      </c>
      <c r="F336" s="8">
        <v>0</v>
      </c>
      <c r="G336" s="8">
        <v>94</v>
      </c>
      <c r="H336" s="8">
        <v>0</v>
      </c>
      <c r="I336" s="8">
        <v>0</v>
      </c>
      <c r="J336" s="14">
        <f t="shared" si="27"/>
        <v>0</v>
      </c>
      <c r="K336" s="14">
        <f t="shared" si="28"/>
        <v>0</v>
      </c>
    </row>
    <row r="337" spans="1:11" x14ac:dyDescent="0.3">
      <c r="A337" s="173"/>
      <c r="B337" s="4">
        <v>329</v>
      </c>
      <c r="C337" s="8" t="s">
        <v>718</v>
      </c>
      <c r="D337" s="8">
        <v>128</v>
      </c>
      <c r="E337" s="8">
        <v>49</v>
      </c>
      <c r="F337" s="8">
        <v>30</v>
      </c>
      <c r="G337" s="8">
        <v>173</v>
      </c>
      <c r="H337" s="8">
        <v>0</v>
      </c>
      <c r="I337" s="8">
        <v>0</v>
      </c>
      <c r="J337" s="14">
        <f t="shared" si="27"/>
        <v>0.6171875</v>
      </c>
      <c r="K337" s="14">
        <f t="shared" si="28"/>
        <v>0</v>
      </c>
    </row>
    <row r="338" spans="1:11" x14ac:dyDescent="0.3">
      <c r="A338" s="173"/>
      <c r="B338" s="4">
        <v>330</v>
      </c>
      <c r="C338" s="8" t="s">
        <v>719</v>
      </c>
      <c r="D338" s="8">
        <v>142</v>
      </c>
      <c r="E338" s="8">
        <v>0</v>
      </c>
      <c r="F338" s="8">
        <v>2</v>
      </c>
      <c r="G338" s="8">
        <v>194</v>
      </c>
      <c r="H338" s="8">
        <v>5</v>
      </c>
      <c r="I338" s="8">
        <v>0</v>
      </c>
      <c r="J338" s="14">
        <f t="shared" si="27"/>
        <v>1.4084507042253521E-2</v>
      </c>
      <c r="K338" s="14">
        <f t="shared" si="28"/>
        <v>2.5773195876288658E-2</v>
      </c>
    </row>
    <row r="339" spans="1:11" x14ac:dyDescent="0.3">
      <c r="A339" s="173"/>
      <c r="B339" s="4">
        <v>331</v>
      </c>
      <c r="C339" s="8" t="s">
        <v>720</v>
      </c>
      <c r="D339" s="8">
        <v>144</v>
      </c>
      <c r="E339" s="8">
        <v>57</v>
      </c>
      <c r="F339" s="8">
        <v>0</v>
      </c>
      <c r="G339" s="8">
        <v>407</v>
      </c>
      <c r="H339" s="8">
        <v>0</v>
      </c>
      <c r="I339" s="8">
        <v>0</v>
      </c>
      <c r="J339" s="14">
        <f t="shared" si="27"/>
        <v>0.39583333333333331</v>
      </c>
      <c r="K339" s="14">
        <f t="shared" si="28"/>
        <v>0</v>
      </c>
    </row>
    <row r="340" spans="1:11" x14ac:dyDescent="0.3">
      <c r="A340" s="173"/>
      <c r="B340" s="4">
        <v>332</v>
      </c>
      <c r="C340" s="8" t="s">
        <v>721</v>
      </c>
      <c r="D340" s="8">
        <v>162</v>
      </c>
      <c r="E340" s="8">
        <v>142</v>
      </c>
      <c r="F340" s="8">
        <v>18</v>
      </c>
      <c r="G340" s="8">
        <v>338</v>
      </c>
      <c r="H340" s="8">
        <v>0</v>
      </c>
      <c r="I340" s="8">
        <v>0</v>
      </c>
      <c r="J340" s="14">
        <f t="shared" si="27"/>
        <v>0.98765432098765427</v>
      </c>
      <c r="K340" s="14">
        <f t="shared" si="28"/>
        <v>0</v>
      </c>
    </row>
    <row r="341" spans="1:11" x14ac:dyDescent="0.3">
      <c r="A341" s="173"/>
      <c r="B341" s="4">
        <v>333</v>
      </c>
      <c r="C341" s="8" t="s">
        <v>722</v>
      </c>
      <c r="D341" s="8">
        <v>36</v>
      </c>
      <c r="E341" s="8">
        <v>35</v>
      </c>
      <c r="F341" s="8">
        <v>0</v>
      </c>
      <c r="G341" s="8">
        <v>87</v>
      </c>
      <c r="H341" s="8">
        <v>0</v>
      </c>
      <c r="I341" s="8">
        <v>0</v>
      </c>
      <c r="J341" s="14">
        <f t="shared" si="27"/>
        <v>0.97222222222222221</v>
      </c>
      <c r="K341" s="14">
        <f t="shared" si="28"/>
        <v>0</v>
      </c>
    </row>
    <row r="342" spans="1:11" x14ac:dyDescent="0.3">
      <c r="A342" s="173"/>
      <c r="B342" s="4">
        <v>334</v>
      </c>
      <c r="C342" s="8" t="s">
        <v>723</v>
      </c>
      <c r="D342" s="8">
        <v>314</v>
      </c>
      <c r="E342" s="8">
        <v>220</v>
      </c>
      <c r="F342" s="8">
        <v>0</v>
      </c>
      <c r="G342" s="8">
        <v>171</v>
      </c>
      <c r="H342" s="8">
        <v>0</v>
      </c>
      <c r="I342" s="8">
        <v>0</v>
      </c>
      <c r="J342" s="14">
        <f t="shared" si="27"/>
        <v>0.70063694267515919</v>
      </c>
      <c r="K342" s="14">
        <f t="shared" si="28"/>
        <v>0</v>
      </c>
    </row>
    <row r="343" spans="1:11" x14ac:dyDescent="0.3">
      <c r="A343" s="173"/>
      <c r="B343" s="4">
        <v>335</v>
      </c>
      <c r="C343" s="8" t="s">
        <v>727</v>
      </c>
      <c r="D343" s="8">
        <v>63</v>
      </c>
      <c r="E343" s="8">
        <v>24</v>
      </c>
      <c r="F343" s="8">
        <v>0</v>
      </c>
      <c r="G343" s="8">
        <v>224</v>
      </c>
      <c r="H343" s="8">
        <v>0</v>
      </c>
      <c r="I343" s="8">
        <v>0</v>
      </c>
      <c r="J343" s="14">
        <f t="shared" si="27"/>
        <v>0.38095238095238093</v>
      </c>
      <c r="K343" s="14">
        <f t="shared" si="28"/>
        <v>0</v>
      </c>
    </row>
    <row r="344" spans="1:11" x14ac:dyDescent="0.3">
      <c r="A344" s="173"/>
      <c r="B344" s="4">
        <v>336</v>
      </c>
      <c r="C344" s="8" t="s">
        <v>732</v>
      </c>
      <c r="D344" s="8">
        <v>28</v>
      </c>
      <c r="E344" s="8">
        <v>0</v>
      </c>
      <c r="F344" s="8">
        <v>0</v>
      </c>
      <c r="G344" s="8">
        <v>23</v>
      </c>
      <c r="H344" s="8">
        <v>0</v>
      </c>
      <c r="I344" s="8">
        <v>0</v>
      </c>
      <c r="J344" s="14">
        <f t="shared" si="27"/>
        <v>0</v>
      </c>
      <c r="K344" s="14">
        <f t="shared" si="28"/>
        <v>0</v>
      </c>
    </row>
    <row r="345" spans="1:11" x14ac:dyDescent="0.3">
      <c r="A345" s="173"/>
      <c r="B345" s="4">
        <v>337</v>
      </c>
      <c r="C345" s="8" t="s">
        <v>735</v>
      </c>
      <c r="D345" s="8">
        <v>399</v>
      </c>
      <c r="E345" s="8">
        <v>47</v>
      </c>
      <c r="F345" s="8">
        <v>0</v>
      </c>
      <c r="G345" s="8">
        <v>410</v>
      </c>
      <c r="H345" s="8">
        <v>0</v>
      </c>
      <c r="I345" s="8">
        <v>0</v>
      </c>
      <c r="J345" s="14">
        <f t="shared" si="27"/>
        <v>0.11779448621553884</v>
      </c>
      <c r="K345" s="14">
        <f t="shared" si="28"/>
        <v>0</v>
      </c>
    </row>
    <row r="346" spans="1:11" x14ac:dyDescent="0.3">
      <c r="A346" s="173"/>
      <c r="B346" s="4">
        <v>338</v>
      </c>
      <c r="C346" s="8" t="s">
        <v>737</v>
      </c>
      <c r="D346" s="8">
        <v>307</v>
      </c>
      <c r="E346" s="8">
        <v>129</v>
      </c>
      <c r="F346" s="8">
        <v>3</v>
      </c>
      <c r="G346" s="8">
        <v>290</v>
      </c>
      <c r="H346" s="8">
        <v>1</v>
      </c>
      <c r="I346" s="8">
        <v>0</v>
      </c>
      <c r="J346" s="14">
        <f t="shared" si="27"/>
        <v>0.42996742671009774</v>
      </c>
      <c r="K346" s="14">
        <f t="shared" si="28"/>
        <v>3.4482758620689655E-3</v>
      </c>
    </row>
    <row r="347" spans="1:11" x14ac:dyDescent="0.3">
      <c r="A347" s="173"/>
      <c r="B347" s="4">
        <v>339</v>
      </c>
      <c r="C347" s="8" t="s">
        <v>738</v>
      </c>
      <c r="D347" s="8">
        <v>307</v>
      </c>
      <c r="E347" s="8">
        <v>123</v>
      </c>
      <c r="F347" s="8">
        <v>0</v>
      </c>
      <c r="G347" s="8">
        <v>489</v>
      </c>
      <c r="H347" s="8">
        <v>0</v>
      </c>
      <c r="I347" s="8">
        <v>0</v>
      </c>
      <c r="J347" s="14">
        <f t="shared" si="27"/>
        <v>0.40065146579804561</v>
      </c>
      <c r="K347" s="14">
        <f t="shared" si="28"/>
        <v>0</v>
      </c>
    </row>
    <row r="348" spans="1:11" x14ac:dyDescent="0.3">
      <c r="A348" s="173"/>
      <c r="B348" s="4">
        <v>340</v>
      </c>
      <c r="C348" s="8" t="s">
        <v>739</v>
      </c>
      <c r="D348" s="8">
        <v>64</v>
      </c>
      <c r="E348" s="8">
        <v>61</v>
      </c>
      <c r="F348" s="8">
        <v>0</v>
      </c>
      <c r="G348" s="8">
        <v>77</v>
      </c>
      <c r="H348" s="8">
        <v>11</v>
      </c>
      <c r="I348" s="8">
        <v>0</v>
      </c>
      <c r="J348" s="14">
        <f t="shared" si="27"/>
        <v>0.953125</v>
      </c>
      <c r="K348" s="14">
        <f t="shared" si="28"/>
        <v>0.14285714285714285</v>
      </c>
    </row>
    <row r="349" spans="1:11" x14ac:dyDescent="0.3">
      <c r="A349" s="173"/>
      <c r="B349" s="4">
        <v>341</v>
      </c>
      <c r="C349" s="8" t="s">
        <v>741</v>
      </c>
      <c r="D349" s="8">
        <v>157</v>
      </c>
      <c r="E349" s="8">
        <v>0</v>
      </c>
      <c r="F349" s="8">
        <v>94</v>
      </c>
      <c r="G349" s="8">
        <v>192</v>
      </c>
      <c r="H349" s="8">
        <v>0</v>
      </c>
      <c r="I349" s="8">
        <v>0</v>
      </c>
      <c r="J349" s="14">
        <f t="shared" si="27"/>
        <v>0.59872611464968151</v>
      </c>
      <c r="K349" s="14">
        <f t="shared" si="28"/>
        <v>0</v>
      </c>
    </row>
    <row r="350" spans="1:11" x14ac:dyDescent="0.3">
      <c r="A350" s="173"/>
      <c r="B350" s="4">
        <v>342</v>
      </c>
      <c r="C350" s="8" t="s">
        <v>742</v>
      </c>
      <c r="D350" s="8">
        <v>266</v>
      </c>
      <c r="E350" s="8">
        <v>199</v>
      </c>
      <c r="F350" s="8">
        <v>0</v>
      </c>
      <c r="G350" s="8">
        <v>993</v>
      </c>
      <c r="H350" s="8">
        <v>0</v>
      </c>
      <c r="I350" s="8">
        <v>0</v>
      </c>
      <c r="J350" s="14">
        <f t="shared" si="27"/>
        <v>0.74812030075187974</v>
      </c>
      <c r="K350" s="14">
        <f t="shared" si="28"/>
        <v>0</v>
      </c>
    </row>
    <row r="351" spans="1:11" x14ac:dyDescent="0.3">
      <c r="C351" s="9"/>
      <c r="D351" s="9">
        <v>120452</v>
      </c>
      <c r="E351" s="9">
        <v>72786</v>
      </c>
      <c r="F351" s="9">
        <v>13187</v>
      </c>
      <c r="G351" s="9">
        <v>216237</v>
      </c>
      <c r="H351" s="9">
        <v>16669</v>
      </c>
      <c r="I351" s="9">
        <v>429</v>
      </c>
    </row>
  </sheetData>
  <mergeCells count="7">
    <mergeCell ref="A106:A350"/>
    <mergeCell ref="A4:A31"/>
    <mergeCell ref="S6:U6"/>
    <mergeCell ref="A33:A58"/>
    <mergeCell ref="A60:A68"/>
    <mergeCell ref="A70:A93"/>
    <mergeCell ref="A95:A104"/>
  </mergeCells>
  <phoneticPr fontId="3" type="noConversion"/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03E0E9-7E7B-457E-8487-C40FC3423F18}">
  <sheetPr codeName="Sheet22">
    <tabColor rgb="FFFFC000"/>
  </sheetPr>
  <dimension ref="A1:AX351"/>
  <sheetViews>
    <sheetView topLeftCell="N1" zoomScale="85" zoomScaleNormal="85" workbookViewId="0">
      <selection activeCell="P21" sqref="P21"/>
    </sheetView>
  </sheetViews>
  <sheetFormatPr defaultRowHeight="13.5" x14ac:dyDescent="0.3"/>
  <cols>
    <col min="3" max="3" width="18.46484375" customWidth="1"/>
    <col min="11" max="11" width="11.86328125" customWidth="1"/>
    <col min="12" max="12" width="26" customWidth="1"/>
    <col min="14" max="14" width="18.46484375" customWidth="1"/>
    <col min="15" max="15" width="20.265625" customWidth="1"/>
    <col min="16" max="16" width="11.73046875" bestFit="1" customWidth="1"/>
    <col min="17" max="33" width="10.265625" bestFit="1" customWidth="1"/>
    <col min="34" max="35" width="9.265625" bestFit="1" customWidth="1"/>
    <col min="36" max="38" width="9.1328125" bestFit="1" customWidth="1"/>
  </cols>
  <sheetData>
    <row r="1" spans="1:23" x14ac:dyDescent="0.3">
      <c r="A1" t="s">
        <v>939</v>
      </c>
    </row>
    <row r="2" spans="1:23" x14ac:dyDescent="0.3">
      <c r="A2" s="4"/>
      <c r="B2" s="4"/>
      <c r="C2" s="8"/>
      <c r="D2" s="8"/>
      <c r="E2" s="8" t="s">
        <v>743</v>
      </c>
      <c r="F2" s="8"/>
      <c r="G2" s="8"/>
      <c r="H2" s="8" t="s">
        <v>755</v>
      </c>
      <c r="I2" s="8"/>
    </row>
    <row r="3" spans="1:23" x14ac:dyDescent="0.3">
      <c r="A3" s="4"/>
      <c r="B3" s="4"/>
      <c r="C3" s="8"/>
      <c r="D3" s="8" t="s">
        <v>409</v>
      </c>
      <c r="E3" s="8" t="s">
        <v>410</v>
      </c>
      <c r="F3" s="8" t="s">
        <v>411</v>
      </c>
      <c r="G3" s="8" t="s">
        <v>409</v>
      </c>
      <c r="H3" s="8" t="s">
        <v>410</v>
      </c>
      <c r="I3" s="8" t="s">
        <v>411</v>
      </c>
    </row>
    <row r="4" spans="1:23" x14ac:dyDescent="0.3">
      <c r="A4" s="173" t="s">
        <v>757</v>
      </c>
      <c r="B4" s="4">
        <v>1</v>
      </c>
      <c r="C4" s="8" t="s">
        <v>433</v>
      </c>
      <c r="D4" s="8">
        <v>6348</v>
      </c>
      <c r="E4" s="8">
        <v>4600</v>
      </c>
      <c r="F4" s="8">
        <v>216</v>
      </c>
      <c r="G4" s="8">
        <v>8064</v>
      </c>
      <c r="H4" s="8">
        <v>1169</v>
      </c>
      <c r="I4" s="8">
        <v>2</v>
      </c>
      <c r="O4" s="4" t="s">
        <v>763</v>
      </c>
      <c r="P4" s="4"/>
      <c r="Q4" s="4"/>
      <c r="R4" s="4"/>
      <c r="S4" s="4"/>
      <c r="T4" s="4"/>
      <c r="U4" s="4"/>
    </row>
    <row r="5" spans="1:23" x14ac:dyDescent="0.3">
      <c r="A5" s="173"/>
      <c r="B5" s="4">
        <v>2</v>
      </c>
      <c r="C5" s="8" t="s">
        <v>649</v>
      </c>
      <c r="D5" s="8">
        <v>765</v>
      </c>
      <c r="E5" s="8">
        <v>513</v>
      </c>
      <c r="F5" s="8">
        <v>0</v>
      </c>
      <c r="G5" s="8">
        <v>3194</v>
      </c>
      <c r="H5" s="8">
        <v>556</v>
      </c>
      <c r="I5" s="8">
        <v>1</v>
      </c>
      <c r="O5" s="4" t="s">
        <v>764</v>
      </c>
      <c r="P5" s="4"/>
      <c r="Q5" s="4"/>
      <c r="R5" s="4"/>
      <c r="S5" s="4"/>
      <c r="T5" s="4"/>
      <c r="U5" s="4"/>
    </row>
    <row r="6" spans="1:23" x14ac:dyDescent="0.3">
      <c r="A6" s="173"/>
      <c r="B6" s="4">
        <v>3</v>
      </c>
      <c r="C6" s="8" t="s">
        <v>633</v>
      </c>
      <c r="D6" s="8">
        <v>252</v>
      </c>
      <c r="E6" s="8">
        <v>121</v>
      </c>
      <c r="F6" s="8">
        <v>0</v>
      </c>
      <c r="G6" s="8">
        <v>1343</v>
      </c>
      <c r="H6" s="8">
        <v>106</v>
      </c>
      <c r="I6" s="8">
        <v>0</v>
      </c>
      <c r="O6" s="4"/>
      <c r="P6" s="83" t="s">
        <v>743</v>
      </c>
      <c r="Q6" s="83"/>
      <c r="R6" s="83"/>
      <c r="S6" s="173" t="s">
        <v>755</v>
      </c>
      <c r="T6" s="173"/>
      <c r="U6" s="173"/>
      <c r="V6" s="18" t="s">
        <v>768</v>
      </c>
    </row>
    <row r="7" spans="1:23" x14ac:dyDescent="0.3">
      <c r="A7" s="173"/>
      <c r="B7" s="4">
        <v>4</v>
      </c>
      <c r="C7" s="8" t="s">
        <v>648</v>
      </c>
      <c r="D7" s="8">
        <v>105</v>
      </c>
      <c r="E7" s="8">
        <v>81</v>
      </c>
      <c r="F7" s="8">
        <v>0</v>
      </c>
      <c r="G7" s="8">
        <v>782</v>
      </c>
      <c r="H7" s="8">
        <v>96</v>
      </c>
      <c r="I7" s="8">
        <v>0</v>
      </c>
      <c r="O7" s="4"/>
      <c r="P7" s="4" t="s">
        <v>409</v>
      </c>
      <c r="Q7" s="4" t="s">
        <v>765</v>
      </c>
      <c r="R7" s="4" t="s">
        <v>766</v>
      </c>
      <c r="S7" s="4" t="s">
        <v>409</v>
      </c>
      <c r="T7" s="4" t="s">
        <v>765</v>
      </c>
      <c r="U7" s="4" t="s">
        <v>766</v>
      </c>
      <c r="V7" s="18" t="s">
        <v>743</v>
      </c>
      <c r="W7" s="18" t="s">
        <v>755</v>
      </c>
    </row>
    <row r="8" spans="1:23" x14ac:dyDescent="0.3">
      <c r="A8" s="173"/>
      <c r="B8" s="4">
        <v>5</v>
      </c>
      <c r="C8" s="8" t="s">
        <v>552</v>
      </c>
      <c r="D8" s="8">
        <v>293</v>
      </c>
      <c r="E8" s="8">
        <v>250</v>
      </c>
      <c r="F8" s="8">
        <v>0</v>
      </c>
      <c r="G8" s="8">
        <v>602</v>
      </c>
      <c r="H8" s="8">
        <v>0</v>
      </c>
      <c r="I8" s="8">
        <v>0</v>
      </c>
      <c r="O8" s="4" t="s">
        <v>757</v>
      </c>
      <c r="P8" s="4">
        <f>SUM(D4:D31)</f>
        <v>19692</v>
      </c>
      <c r="Q8" s="4">
        <f>SUM(E4:F31)</f>
        <v>15083</v>
      </c>
      <c r="R8" s="15">
        <f>Q8/P8</f>
        <v>0.76594556164940075</v>
      </c>
      <c r="S8" s="4">
        <f>SUM(G4:G31)</f>
        <v>30188</v>
      </c>
      <c r="T8" s="4">
        <f>SUM(H4:I31)</f>
        <v>3048</v>
      </c>
      <c r="U8" s="15">
        <f t="shared" ref="U8:U13" si="0">T8/S8</f>
        <v>0.10096727176361468</v>
      </c>
      <c r="V8" s="13">
        <f>P8/P$14</f>
        <v>0.16348420947763426</v>
      </c>
      <c r="W8" s="14">
        <f>S8/S$14</f>
        <v>0.13960608036552485</v>
      </c>
    </row>
    <row r="9" spans="1:23" x14ac:dyDescent="0.3">
      <c r="A9" s="173"/>
      <c r="B9" s="4">
        <v>6</v>
      </c>
      <c r="C9" s="8" t="s">
        <v>430</v>
      </c>
      <c r="D9" s="8">
        <v>396</v>
      </c>
      <c r="E9" s="8">
        <v>262</v>
      </c>
      <c r="F9" s="8">
        <v>0</v>
      </c>
      <c r="G9" s="8">
        <v>1279</v>
      </c>
      <c r="H9" s="8">
        <v>139</v>
      </c>
      <c r="I9" s="8">
        <v>0</v>
      </c>
      <c r="O9" s="4" t="s">
        <v>758</v>
      </c>
      <c r="P9" s="4">
        <f>SUM(D33:D58)</f>
        <v>15600</v>
      </c>
      <c r="Q9" s="4">
        <f>SUM(E33:F58)</f>
        <v>11675</v>
      </c>
      <c r="R9" s="15">
        <f t="shared" ref="R9:R13" si="1">Q9/P9</f>
        <v>0.7483974358974359</v>
      </c>
      <c r="S9" s="4">
        <f>SUM(G33:G58)</f>
        <v>59076</v>
      </c>
      <c r="T9" s="4">
        <f>SUM(H33:I58)</f>
        <v>3725</v>
      </c>
      <c r="U9" s="15">
        <f t="shared" si="0"/>
        <v>6.3054370641207932E-2</v>
      </c>
      <c r="V9" s="13">
        <f t="shared" ref="V9:V14" si="2">P9/P$14</f>
        <v>0.12951217082323249</v>
      </c>
      <c r="W9" s="14">
        <f t="shared" ref="W9:W13" si="3">S9/S$14</f>
        <v>0.273200238627062</v>
      </c>
    </row>
    <row r="10" spans="1:23" x14ac:dyDescent="0.3">
      <c r="A10" s="173"/>
      <c r="B10" s="4">
        <v>7</v>
      </c>
      <c r="C10" s="8" t="s">
        <v>439</v>
      </c>
      <c r="D10" s="8">
        <v>271</v>
      </c>
      <c r="E10" s="8">
        <v>195</v>
      </c>
      <c r="F10" s="8">
        <v>0</v>
      </c>
      <c r="G10" s="8">
        <v>842</v>
      </c>
      <c r="H10" s="8">
        <v>0</v>
      </c>
      <c r="I10" s="8">
        <v>0</v>
      </c>
      <c r="O10" s="4" t="s">
        <v>759</v>
      </c>
      <c r="P10" s="4">
        <f>SUM(D60:D68)</f>
        <v>9996</v>
      </c>
      <c r="Q10" s="4">
        <f>SUM(E60:F68)</f>
        <v>8139</v>
      </c>
      <c r="R10" s="15">
        <f t="shared" si="1"/>
        <v>0.81422569027611047</v>
      </c>
      <c r="S10" s="4">
        <f>SUM(G60:G68)</f>
        <v>15958</v>
      </c>
      <c r="T10" s="4">
        <f>SUM(H60:I68)</f>
        <v>5266</v>
      </c>
      <c r="U10" s="15">
        <f t="shared" si="0"/>
        <v>0.32999122697079836</v>
      </c>
      <c r="V10" s="13">
        <f t="shared" si="2"/>
        <v>8.2987414073655896E-2</v>
      </c>
      <c r="W10" s="14">
        <f t="shared" si="3"/>
        <v>7.3798656104181987E-2</v>
      </c>
    </row>
    <row r="11" spans="1:23" x14ac:dyDescent="0.3">
      <c r="A11" s="173"/>
      <c r="B11" s="4">
        <v>8</v>
      </c>
      <c r="C11" s="8" t="s">
        <v>508</v>
      </c>
      <c r="D11" s="8">
        <v>264</v>
      </c>
      <c r="E11" s="8">
        <v>213</v>
      </c>
      <c r="F11" s="8">
        <v>0</v>
      </c>
      <c r="G11" s="8">
        <v>332</v>
      </c>
      <c r="H11" s="8">
        <v>0</v>
      </c>
      <c r="I11" s="8">
        <v>0</v>
      </c>
      <c r="O11" s="4" t="s">
        <v>760</v>
      </c>
      <c r="P11" s="4">
        <f>SUM(D70:D93)</f>
        <v>24128</v>
      </c>
      <c r="Q11" s="4">
        <f>SUM(E70:F93)</f>
        <v>16757</v>
      </c>
      <c r="R11" s="15">
        <f t="shared" si="1"/>
        <v>0.69450431034482762</v>
      </c>
      <c r="S11" s="4">
        <f>SUM(G70:G93)</f>
        <v>43019</v>
      </c>
      <c r="T11" s="4">
        <f>SUM(H70:I93)</f>
        <v>3166</v>
      </c>
      <c r="U11" s="15">
        <f t="shared" si="0"/>
        <v>7.3595388084334828E-2</v>
      </c>
      <c r="V11" s="13">
        <f t="shared" si="2"/>
        <v>0.20031215753993292</v>
      </c>
      <c r="W11" s="14">
        <f t="shared" si="3"/>
        <v>0.19894375153188401</v>
      </c>
    </row>
    <row r="12" spans="1:23" x14ac:dyDescent="0.3">
      <c r="A12" s="173"/>
      <c r="B12" s="4">
        <v>9</v>
      </c>
      <c r="C12" s="8" t="s">
        <v>686</v>
      </c>
      <c r="D12" s="8">
        <v>378</v>
      </c>
      <c r="E12" s="8">
        <v>319</v>
      </c>
      <c r="F12" s="8">
        <v>0</v>
      </c>
      <c r="G12" s="8">
        <v>405</v>
      </c>
      <c r="H12" s="8">
        <v>0</v>
      </c>
      <c r="I12" s="8">
        <v>0</v>
      </c>
      <c r="O12" s="4" t="s">
        <v>761</v>
      </c>
      <c r="P12" s="4">
        <f>SUM(D95:D104)</f>
        <v>2034</v>
      </c>
      <c r="Q12" s="4">
        <f>SUM(E95:F104)</f>
        <v>1581</v>
      </c>
      <c r="R12" s="15">
        <f t="shared" si="1"/>
        <v>0.77728613569321536</v>
      </c>
      <c r="S12" s="4">
        <f>SUM(G95:G104)</f>
        <v>2491</v>
      </c>
      <c r="T12" s="4">
        <f>SUM(H95:I104)</f>
        <v>25</v>
      </c>
      <c r="U12" s="15">
        <f t="shared" si="0"/>
        <v>1.0036130068245684E-2</v>
      </c>
      <c r="V12" s="13">
        <f t="shared" si="2"/>
        <v>1.6886394580413775E-2</v>
      </c>
      <c r="W12" s="14">
        <f t="shared" si="3"/>
        <v>1.1519767662333457E-2</v>
      </c>
    </row>
    <row r="13" spans="1:23" x14ac:dyDescent="0.3">
      <c r="A13" s="173"/>
      <c r="B13" s="4">
        <v>10</v>
      </c>
      <c r="C13" s="8" t="s">
        <v>495</v>
      </c>
      <c r="D13" s="8">
        <v>633</v>
      </c>
      <c r="E13" s="8">
        <v>469</v>
      </c>
      <c r="F13" s="8">
        <v>30</v>
      </c>
      <c r="G13" s="8">
        <v>1039</v>
      </c>
      <c r="H13" s="8">
        <v>300</v>
      </c>
      <c r="I13" s="8">
        <v>0</v>
      </c>
      <c r="O13" s="4" t="s">
        <v>762</v>
      </c>
      <c r="P13" s="4">
        <f>SUM(D106:D350)</f>
        <v>49002</v>
      </c>
      <c r="Q13" s="4">
        <f>SUM(E106:F350)</f>
        <v>32738</v>
      </c>
      <c r="R13" s="15">
        <f t="shared" si="1"/>
        <v>0.66809517978858002</v>
      </c>
      <c r="S13" s="4">
        <f>SUM(G106:G350)</f>
        <v>65505</v>
      </c>
      <c r="T13" s="4">
        <f>SUM(H106:I350)</f>
        <v>1868</v>
      </c>
      <c r="U13" s="15">
        <f t="shared" si="0"/>
        <v>2.851690710632776E-2</v>
      </c>
      <c r="V13" s="13">
        <f t="shared" si="2"/>
        <v>0.40681765350513066</v>
      </c>
      <c r="W13" s="14">
        <f t="shared" si="3"/>
        <v>0.30293150570901373</v>
      </c>
    </row>
    <row r="14" spans="1:23" x14ac:dyDescent="0.3">
      <c r="A14" s="173"/>
      <c r="B14" s="4">
        <v>11</v>
      </c>
      <c r="C14" s="8" t="s">
        <v>645</v>
      </c>
      <c r="D14" s="8">
        <v>545</v>
      </c>
      <c r="E14" s="8">
        <v>524</v>
      </c>
      <c r="F14" s="8">
        <v>0</v>
      </c>
      <c r="G14" s="8">
        <v>824</v>
      </c>
      <c r="H14" s="8">
        <v>6</v>
      </c>
      <c r="I14" s="8">
        <v>0</v>
      </c>
      <c r="O14" s="4"/>
      <c r="P14" s="4">
        <f>SUM(P8:P13)</f>
        <v>120452</v>
      </c>
      <c r="Q14" s="4">
        <f>SUM(Q8:Q13)</f>
        <v>85973</v>
      </c>
      <c r="R14" s="15">
        <f>Q14/P14</f>
        <v>0.71375319629395939</v>
      </c>
      <c r="S14" s="4">
        <f>SUM(S8:S13)</f>
        <v>216237</v>
      </c>
      <c r="T14" s="4">
        <f>SUM(T8:T13)</f>
        <v>17098</v>
      </c>
      <c r="U14" s="15">
        <f>T14/S14</f>
        <v>7.9070649333832788E-2</v>
      </c>
      <c r="V14" s="13">
        <f t="shared" si="2"/>
        <v>1</v>
      </c>
      <c r="W14" s="14">
        <f>S14/S$14</f>
        <v>1</v>
      </c>
    </row>
    <row r="15" spans="1:23" x14ac:dyDescent="0.3">
      <c r="A15" s="173"/>
      <c r="B15" s="4">
        <v>12</v>
      </c>
      <c r="C15" s="8" t="s">
        <v>726</v>
      </c>
      <c r="D15" s="8">
        <v>268</v>
      </c>
      <c r="E15" s="8">
        <v>261</v>
      </c>
      <c r="F15" s="8">
        <v>0</v>
      </c>
      <c r="G15" s="8">
        <v>155</v>
      </c>
      <c r="H15" s="8">
        <v>2</v>
      </c>
      <c r="I15" s="8">
        <v>0</v>
      </c>
    </row>
    <row r="16" spans="1:23" x14ac:dyDescent="0.3">
      <c r="A16" s="173"/>
      <c r="B16" s="4">
        <v>13</v>
      </c>
      <c r="C16" s="8" t="s">
        <v>700</v>
      </c>
      <c r="D16" s="8">
        <v>86</v>
      </c>
      <c r="E16" s="8">
        <v>81</v>
      </c>
      <c r="F16" s="8">
        <v>0</v>
      </c>
      <c r="G16" s="8">
        <v>102</v>
      </c>
      <c r="H16" s="8">
        <v>3</v>
      </c>
      <c r="I16" s="8">
        <v>0</v>
      </c>
      <c r="O16" t="s">
        <v>901</v>
      </c>
      <c r="P16" t="s">
        <v>898</v>
      </c>
    </row>
    <row r="17" spans="1:33" x14ac:dyDescent="0.3">
      <c r="A17" s="173"/>
      <c r="B17" s="4">
        <v>14</v>
      </c>
      <c r="C17" s="8" t="s">
        <v>537</v>
      </c>
      <c r="D17" s="8">
        <v>13</v>
      </c>
      <c r="E17" s="8">
        <v>8</v>
      </c>
      <c r="F17" s="8">
        <v>0</v>
      </c>
      <c r="G17" s="8">
        <v>118</v>
      </c>
      <c r="H17" s="8">
        <v>1</v>
      </c>
      <c r="I17" s="8">
        <v>0</v>
      </c>
      <c r="O17" t="s">
        <v>928</v>
      </c>
    </row>
    <row r="18" spans="1:33" x14ac:dyDescent="0.3">
      <c r="A18" s="173"/>
      <c r="B18" s="4">
        <v>15</v>
      </c>
      <c r="C18" s="8" t="s">
        <v>527</v>
      </c>
      <c r="D18" s="8">
        <v>1593</v>
      </c>
      <c r="E18" s="8">
        <v>12</v>
      </c>
      <c r="F18" s="8">
        <v>1530</v>
      </c>
      <c r="G18" s="8">
        <v>1993</v>
      </c>
      <c r="H18" s="8">
        <v>227</v>
      </c>
      <c r="I18" s="8">
        <v>0</v>
      </c>
      <c r="P18" s="16">
        <v>2020</v>
      </c>
      <c r="Q18" s="16">
        <v>2025</v>
      </c>
      <c r="R18" s="16">
        <v>2030</v>
      </c>
      <c r="S18" s="16">
        <v>2035</v>
      </c>
      <c r="T18" s="16">
        <v>2040</v>
      </c>
      <c r="U18" s="16">
        <v>2045</v>
      </c>
      <c r="V18" s="16">
        <v>2050</v>
      </c>
    </row>
    <row r="19" spans="1:33" x14ac:dyDescent="0.3">
      <c r="A19" s="173"/>
      <c r="B19" s="4">
        <v>16</v>
      </c>
      <c r="C19" s="8" t="s">
        <v>740</v>
      </c>
      <c r="D19" s="8">
        <v>388</v>
      </c>
      <c r="E19" s="8">
        <v>160</v>
      </c>
      <c r="F19" s="8">
        <v>200</v>
      </c>
      <c r="G19" s="8">
        <v>712</v>
      </c>
      <c r="H19" s="8">
        <v>133</v>
      </c>
      <c r="I19" s="8">
        <v>0</v>
      </c>
      <c r="O19" s="4" t="s">
        <v>757</v>
      </c>
      <c r="P19" s="17">
        <f>[1]悲观预测L输入!B13</f>
        <v>15</v>
      </c>
      <c r="Q19" s="17">
        <f>[1]悲观预测L输入!C13</f>
        <v>17</v>
      </c>
      <c r="R19" s="17">
        <f>[1]悲观预测L输入!D13</f>
        <v>20</v>
      </c>
      <c r="S19" s="17">
        <f>[1]悲观预测L输入!E13</f>
        <v>24</v>
      </c>
      <c r="T19" s="17">
        <f>[1]悲观预测L输入!F13</f>
        <v>28</v>
      </c>
      <c r="U19" s="17">
        <f>[1]悲观预测L输入!G13</f>
        <v>33</v>
      </c>
      <c r="V19" s="17">
        <f>[1]悲观预测L输入!H13</f>
        <v>38</v>
      </c>
    </row>
    <row r="20" spans="1:33" x14ac:dyDescent="0.3">
      <c r="A20" s="173"/>
      <c r="B20" s="4">
        <v>17</v>
      </c>
      <c r="C20" s="8" t="s">
        <v>528</v>
      </c>
      <c r="D20" s="8">
        <v>910</v>
      </c>
      <c r="E20" s="8">
        <v>736</v>
      </c>
      <c r="F20" s="8">
        <v>0</v>
      </c>
      <c r="G20" s="8">
        <v>641</v>
      </c>
      <c r="H20" s="8">
        <v>22</v>
      </c>
      <c r="I20" s="8">
        <v>0</v>
      </c>
      <c r="O20" s="4" t="s">
        <v>758</v>
      </c>
      <c r="P20" s="17">
        <f>[1]悲观预测L输入!B14</f>
        <v>8</v>
      </c>
      <c r="Q20" s="17">
        <f>[1]悲观预测L输入!C14</f>
        <v>11</v>
      </c>
      <c r="R20" s="17">
        <f>[1]悲观预测L输入!D14</f>
        <v>16</v>
      </c>
      <c r="S20" s="17">
        <f>[1]悲观预测L输入!E14</f>
        <v>21</v>
      </c>
      <c r="T20" s="17">
        <f>[1]悲观预测L输入!F14</f>
        <v>26</v>
      </c>
      <c r="U20" s="17">
        <f>[1]悲观预测L输入!G14</f>
        <v>33</v>
      </c>
      <c r="V20" s="17">
        <f>[1]悲观预测L输入!H14</f>
        <v>40</v>
      </c>
    </row>
    <row r="21" spans="1:33" x14ac:dyDescent="0.3">
      <c r="A21" s="173"/>
      <c r="B21" s="4">
        <v>18</v>
      </c>
      <c r="C21" s="8" t="s">
        <v>463</v>
      </c>
      <c r="D21" s="8">
        <v>309</v>
      </c>
      <c r="E21" s="8">
        <v>120</v>
      </c>
      <c r="F21" s="8">
        <v>79</v>
      </c>
      <c r="G21" s="8">
        <v>320</v>
      </c>
      <c r="H21" s="8">
        <v>4</v>
      </c>
      <c r="I21" s="8">
        <v>0</v>
      </c>
      <c r="O21" s="4" t="s">
        <v>759</v>
      </c>
      <c r="P21" s="17">
        <f>[1]悲观预测L输入!B15</f>
        <v>40</v>
      </c>
      <c r="Q21" s="17">
        <f>[1]悲观预测L输入!C15</f>
        <v>41</v>
      </c>
      <c r="R21" s="17">
        <f>[1]悲观预测L输入!D15</f>
        <v>42</v>
      </c>
      <c r="S21" s="17">
        <f>[1]悲观预测L输入!E15</f>
        <v>43</v>
      </c>
      <c r="T21" s="17">
        <f>[1]悲观预测L输入!F15</f>
        <v>45</v>
      </c>
      <c r="U21" s="17">
        <f>[1]悲观预测L输入!G15</f>
        <v>47</v>
      </c>
      <c r="V21" s="17">
        <f>[1]悲观预测L输入!H15</f>
        <v>50</v>
      </c>
    </row>
    <row r="22" spans="1:33" x14ac:dyDescent="0.3">
      <c r="A22" s="173"/>
      <c r="B22" s="4">
        <v>19</v>
      </c>
      <c r="C22" s="8" t="s">
        <v>560</v>
      </c>
      <c r="D22" s="8">
        <v>263</v>
      </c>
      <c r="E22" s="8">
        <v>156</v>
      </c>
      <c r="F22" s="8">
        <v>2</v>
      </c>
      <c r="G22" s="8">
        <v>545</v>
      </c>
      <c r="H22" s="8">
        <v>42</v>
      </c>
      <c r="I22" s="8">
        <v>0</v>
      </c>
      <c r="O22" s="4" t="s">
        <v>760</v>
      </c>
      <c r="P22" s="17">
        <f>[1]悲观预测L输入!B16</f>
        <v>9</v>
      </c>
      <c r="Q22" s="17">
        <f>[1]悲观预测L输入!C16</f>
        <v>12</v>
      </c>
      <c r="R22" s="17">
        <f>[1]悲观预测L输入!D16</f>
        <v>15</v>
      </c>
      <c r="S22" s="17">
        <f>[1]悲观预测L输入!E16</f>
        <v>20</v>
      </c>
      <c r="T22" s="17">
        <f>[1]悲观预测L输入!F16</f>
        <v>24</v>
      </c>
      <c r="U22" s="17">
        <f>[1]悲观预测L输入!G16</f>
        <v>28</v>
      </c>
      <c r="V22" s="17">
        <f>[1]悲观预测L输入!H16</f>
        <v>32</v>
      </c>
    </row>
    <row r="23" spans="1:33" x14ac:dyDescent="0.3">
      <c r="A23" s="173"/>
      <c r="B23" s="4">
        <v>20</v>
      </c>
      <c r="C23" s="8" t="s">
        <v>436</v>
      </c>
      <c r="D23" s="8">
        <v>80</v>
      </c>
      <c r="E23" s="8">
        <v>10</v>
      </c>
      <c r="F23" s="8">
        <v>2</v>
      </c>
      <c r="G23" s="8">
        <v>410</v>
      </c>
      <c r="H23" s="8">
        <v>0</v>
      </c>
      <c r="I23" s="8">
        <v>0</v>
      </c>
      <c r="O23" s="4" t="s">
        <v>761</v>
      </c>
      <c r="P23" s="17">
        <f>[1]悲观预测L输入!B17</f>
        <v>3</v>
      </c>
      <c r="Q23" s="17">
        <f>[1]悲观预测L输入!C17</f>
        <v>6</v>
      </c>
      <c r="R23" s="17">
        <f>[1]悲观预测L输入!D17</f>
        <v>11</v>
      </c>
      <c r="S23" s="17">
        <f>[1]悲观预测L输入!E17</f>
        <v>16</v>
      </c>
      <c r="T23" s="17">
        <f>[1]悲观预测L输入!F17</f>
        <v>21</v>
      </c>
      <c r="U23" s="17">
        <f>[1]悲观预测L输入!G17</f>
        <v>25</v>
      </c>
      <c r="V23" s="17">
        <f>[1]悲观预测L输入!H17</f>
        <v>30</v>
      </c>
    </row>
    <row r="24" spans="1:33" x14ac:dyDescent="0.3">
      <c r="A24" s="173"/>
      <c r="B24" s="4">
        <v>21</v>
      </c>
      <c r="C24" s="8" t="s">
        <v>503</v>
      </c>
      <c r="D24" s="8">
        <v>381</v>
      </c>
      <c r="E24" s="8">
        <v>147</v>
      </c>
      <c r="F24" s="8">
        <v>0</v>
      </c>
      <c r="G24" s="8">
        <v>471</v>
      </c>
      <c r="H24" s="8">
        <v>0</v>
      </c>
      <c r="I24" s="8">
        <v>0</v>
      </c>
      <c r="O24" s="4" t="s">
        <v>762</v>
      </c>
      <c r="P24" s="17">
        <f>[1]悲观预测L输入!B18</f>
        <v>5</v>
      </c>
      <c r="Q24" s="17">
        <f>[1]悲观预测L输入!C18</f>
        <v>7</v>
      </c>
      <c r="R24" s="17">
        <f>[1]悲观预测L输入!D18</f>
        <v>10</v>
      </c>
      <c r="S24" s="17">
        <f>[1]悲观预测L输入!E18</f>
        <v>14</v>
      </c>
      <c r="T24" s="17">
        <f>[1]悲观预测L输入!F18</f>
        <v>19</v>
      </c>
      <c r="U24" s="17">
        <f>[1]悲观预测L输入!G18</f>
        <v>23</v>
      </c>
      <c r="V24" s="17">
        <f>[1]悲观预测L输入!H18</f>
        <v>28</v>
      </c>
    </row>
    <row r="25" spans="1:33" x14ac:dyDescent="0.3">
      <c r="A25" s="173"/>
      <c r="B25" s="4">
        <v>22</v>
      </c>
      <c r="C25" s="8" t="s">
        <v>730</v>
      </c>
      <c r="D25" s="8">
        <v>2522</v>
      </c>
      <c r="E25" s="8">
        <v>1501</v>
      </c>
      <c r="F25" s="8">
        <v>47</v>
      </c>
      <c r="G25" s="8">
        <v>3765</v>
      </c>
      <c r="H25" s="8">
        <v>170</v>
      </c>
      <c r="I25" s="8">
        <v>0</v>
      </c>
      <c r="O25" s="18" t="s">
        <v>783</v>
      </c>
      <c r="P25" s="19" cm="1">
        <f t="array" ref="P25">SUM($S8:$S13*P19:P24)/$S14</f>
        <v>10.571349953985672</v>
      </c>
      <c r="Q25" s="19">
        <f t="array" ref="Q25">SUM($S8:$S13*Q19:Q24)/$S14</f>
        <v>12.981215055702771</v>
      </c>
      <c r="R25" s="19">
        <f t="array" ref="R25">SUM($S8:$S13*R19:R24)/$S14</f>
        <v>16.403057756073199</v>
      </c>
      <c r="S25" s="19">
        <f t="array" ref="S25">SUM($S8:$S13*S19:S24)/$S14</f>
        <v>20.665325545581933</v>
      </c>
      <c r="T25" s="19">
        <f t="array" ref="T25">SUM($S8:$S13*T19:T24)/$S14</f>
        <v>25.105379745371977</v>
      </c>
      <c r="U25" s="19">
        <f t="array" ref="U25">SUM($S8:$S13*U19:U24)/$S14</f>
        <v>29.916989229410323</v>
      </c>
      <c r="V25" s="19">
        <f t="array" ref="V25">SUM($S8:$S13*V19:V24)/$S14</f>
        <v>35.116848642924197</v>
      </c>
    </row>
    <row r="26" spans="1:33" ht="40.5" x14ac:dyDescent="0.3">
      <c r="A26" s="173"/>
      <c r="B26" s="4">
        <v>23</v>
      </c>
      <c r="C26" s="8" t="s">
        <v>545</v>
      </c>
      <c r="D26" s="8">
        <v>735</v>
      </c>
      <c r="E26" s="8">
        <v>637</v>
      </c>
      <c r="F26" s="8">
        <v>0</v>
      </c>
      <c r="G26" s="8">
        <v>244</v>
      </c>
      <c r="H26" s="8">
        <v>20</v>
      </c>
      <c r="I26" s="8">
        <v>0</v>
      </c>
      <c r="L26" s="21" t="s">
        <v>773</v>
      </c>
    </row>
    <row r="27" spans="1:33" x14ac:dyDescent="0.3">
      <c r="A27" s="173"/>
      <c r="B27" s="4">
        <v>24</v>
      </c>
      <c r="C27" s="8" t="s">
        <v>418</v>
      </c>
      <c r="D27" s="8">
        <v>927</v>
      </c>
      <c r="E27" s="8">
        <v>865</v>
      </c>
      <c r="F27" s="8">
        <v>0</v>
      </c>
      <c r="G27" s="8">
        <v>463</v>
      </c>
      <c r="H27" s="8">
        <v>0</v>
      </c>
      <c r="I27" s="8">
        <v>0</v>
      </c>
      <c r="L27" s="14">
        <v>7.7997189947402054E-2</v>
      </c>
    </row>
    <row r="28" spans="1:33" x14ac:dyDescent="0.3">
      <c r="A28" s="173"/>
      <c r="B28" s="4">
        <v>25</v>
      </c>
      <c r="C28" s="8" t="s">
        <v>505</v>
      </c>
      <c r="D28" s="8">
        <v>78</v>
      </c>
      <c r="E28" s="8">
        <v>44</v>
      </c>
      <c r="F28" s="8">
        <v>0</v>
      </c>
      <c r="G28" s="8">
        <v>138</v>
      </c>
      <c r="H28" s="8">
        <v>0</v>
      </c>
      <c r="I28" s="8">
        <v>0</v>
      </c>
    </row>
    <row r="29" spans="1:33" x14ac:dyDescent="0.3">
      <c r="A29" s="173"/>
      <c r="B29" s="4">
        <v>26</v>
      </c>
      <c r="C29" s="8" t="s">
        <v>683</v>
      </c>
      <c r="D29" s="8">
        <v>301</v>
      </c>
      <c r="E29" s="8">
        <v>245</v>
      </c>
      <c r="F29" s="8">
        <v>0</v>
      </c>
      <c r="G29" s="8">
        <v>339</v>
      </c>
      <c r="H29" s="8">
        <v>0</v>
      </c>
      <c r="I29" s="8">
        <v>0</v>
      </c>
    </row>
    <row r="30" spans="1:33" x14ac:dyDescent="0.3">
      <c r="A30" s="173"/>
      <c r="B30" s="4">
        <v>27</v>
      </c>
      <c r="C30" s="8" t="s">
        <v>532</v>
      </c>
      <c r="D30" s="8">
        <v>297</v>
      </c>
      <c r="E30" s="8">
        <v>187</v>
      </c>
      <c r="F30" s="8">
        <v>0</v>
      </c>
      <c r="G30" s="8">
        <v>279</v>
      </c>
      <c r="H30" s="8">
        <v>12</v>
      </c>
      <c r="I30" s="8">
        <v>0</v>
      </c>
    </row>
    <row r="31" spans="1:33" ht="40.5" x14ac:dyDescent="0.3">
      <c r="A31" s="173"/>
      <c r="B31" s="4">
        <v>28</v>
      </c>
      <c r="C31" s="8" t="s">
        <v>599</v>
      </c>
      <c r="D31" s="8">
        <v>291</v>
      </c>
      <c r="E31" s="8">
        <v>260</v>
      </c>
      <c r="F31" s="8">
        <v>0</v>
      </c>
      <c r="G31" s="8">
        <v>787</v>
      </c>
      <c r="H31" s="8">
        <v>37</v>
      </c>
      <c r="I31" s="8">
        <v>0</v>
      </c>
      <c r="O31" s="21" t="s">
        <v>784</v>
      </c>
      <c r="P31" s="16">
        <v>2017</v>
      </c>
      <c r="Q31" s="16">
        <v>2020</v>
      </c>
      <c r="R31" s="16">
        <v>2025</v>
      </c>
      <c r="S31" s="16">
        <v>2030</v>
      </c>
      <c r="T31" s="16">
        <v>2035</v>
      </c>
      <c r="U31" s="16">
        <v>2040</v>
      </c>
      <c r="V31" s="16">
        <v>2045</v>
      </c>
      <c r="W31" s="16">
        <v>2050</v>
      </c>
    </row>
    <row r="32" spans="1:33" s="12" customFormat="1" ht="15.4" customHeight="1" x14ac:dyDescent="0.3">
      <c r="A32" s="10"/>
      <c r="B32" s="11"/>
      <c r="C32" s="11"/>
      <c r="D32" s="11"/>
      <c r="E32" s="11"/>
      <c r="F32" s="11"/>
      <c r="G32" s="11"/>
      <c r="H32" s="11"/>
      <c r="I32" s="11"/>
      <c r="N32"/>
      <c r="O32" s="4" t="s">
        <v>757</v>
      </c>
      <c r="P32">
        <f>T8</f>
        <v>3048</v>
      </c>
      <c r="Q32" s="20">
        <f>216000*P19/100*$W8</f>
        <v>4523.2370038430054</v>
      </c>
      <c r="R32" s="20">
        <f t="shared" ref="R32:W32" si="4">216000*Q19/100*$W8</f>
        <v>5126.3352710220724</v>
      </c>
      <c r="S32" s="20">
        <f t="shared" si="4"/>
        <v>6030.9826717906735</v>
      </c>
      <c r="T32" s="20">
        <f t="shared" si="4"/>
        <v>7237.1792061488086</v>
      </c>
      <c r="U32" s="20">
        <f t="shared" si="4"/>
        <v>8443.3757405069427</v>
      </c>
      <c r="V32" s="20">
        <f t="shared" si="4"/>
        <v>9951.1214084546118</v>
      </c>
      <c r="W32" s="20">
        <f t="shared" si="4"/>
        <v>11458.867076402281</v>
      </c>
      <c r="X32"/>
      <c r="Y32"/>
      <c r="Z32"/>
      <c r="AA32"/>
      <c r="AB32"/>
      <c r="AC32"/>
      <c r="AD32"/>
      <c r="AE32"/>
      <c r="AF32"/>
      <c r="AG32"/>
    </row>
    <row r="33" spans="1:48" x14ac:dyDescent="0.3">
      <c r="A33" s="173" t="s">
        <v>758</v>
      </c>
      <c r="B33" s="4">
        <v>29</v>
      </c>
      <c r="C33" s="8" t="s">
        <v>625</v>
      </c>
      <c r="D33" s="8">
        <v>2555</v>
      </c>
      <c r="E33" s="8">
        <v>1492</v>
      </c>
      <c r="F33" s="8">
        <v>425</v>
      </c>
      <c r="G33" s="8">
        <v>14200</v>
      </c>
      <c r="H33" s="8">
        <v>2072</v>
      </c>
      <c r="I33" s="8">
        <v>0</v>
      </c>
      <c r="J33" s="14">
        <f>(E33+F33)/D33</f>
        <v>0.75029354207436394</v>
      </c>
      <c r="K33" s="14">
        <f>(H33+I33)/G33</f>
        <v>0.14591549295774647</v>
      </c>
      <c r="O33" s="4" t="s">
        <v>758</v>
      </c>
      <c r="P33">
        <f t="shared" ref="P33:P37" si="5">T9</f>
        <v>3725</v>
      </c>
      <c r="Q33" s="20">
        <f t="shared" ref="Q33:W37" si="6">216000*P20/100*$W9</f>
        <v>4720.9001234756315</v>
      </c>
      <c r="R33" s="20">
        <f t="shared" si="6"/>
        <v>6491.2376697789932</v>
      </c>
      <c r="S33" s="20">
        <f t="shared" si="6"/>
        <v>9441.800246951263</v>
      </c>
      <c r="T33" s="20">
        <f t="shared" si="6"/>
        <v>12392.362824123533</v>
      </c>
      <c r="U33" s="20">
        <f t="shared" si="6"/>
        <v>15342.925401295803</v>
      </c>
      <c r="V33" s="20">
        <f t="shared" si="6"/>
        <v>19473.713009336978</v>
      </c>
      <c r="W33" s="20">
        <f t="shared" si="6"/>
        <v>23604.500617378155</v>
      </c>
    </row>
    <row r="34" spans="1:48" x14ac:dyDescent="0.3">
      <c r="A34" s="173"/>
      <c r="B34" s="4">
        <v>30</v>
      </c>
      <c r="C34" s="8" t="s">
        <v>639</v>
      </c>
      <c r="D34" s="8">
        <v>990</v>
      </c>
      <c r="E34" s="8">
        <v>255</v>
      </c>
      <c r="F34" s="8">
        <v>474</v>
      </c>
      <c r="G34" s="8">
        <v>7873</v>
      </c>
      <c r="H34" s="8">
        <v>36</v>
      </c>
      <c r="I34" s="8">
        <v>2</v>
      </c>
      <c r="J34" s="14">
        <f t="shared" ref="J34:J97" si="7">(E34+F34)/D34</f>
        <v>0.73636363636363633</v>
      </c>
      <c r="K34" s="14">
        <f t="shared" ref="K34:K97" si="8">(H34+I34)/G34</f>
        <v>4.8266226343198276E-3</v>
      </c>
      <c r="O34" s="4" t="s">
        <v>759</v>
      </c>
      <c r="P34">
        <f t="shared" si="5"/>
        <v>5266</v>
      </c>
      <c r="Q34" s="20">
        <f t="shared" si="6"/>
        <v>6376.2038874013233</v>
      </c>
      <c r="R34" s="20">
        <f t="shared" si="6"/>
        <v>6535.6089845863571</v>
      </c>
      <c r="S34" s="20">
        <f t="shared" si="6"/>
        <v>6695.01408177139</v>
      </c>
      <c r="T34" s="20">
        <f t="shared" si="6"/>
        <v>6854.4191789564229</v>
      </c>
      <c r="U34" s="20">
        <f t="shared" si="6"/>
        <v>7173.2293733264887</v>
      </c>
      <c r="V34" s="20">
        <f t="shared" si="6"/>
        <v>7492.0395676965554</v>
      </c>
      <c r="W34" s="20">
        <f t="shared" si="6"/>
        <v>7970.2548592516541</v>
      </c>
      <c r="AD34">
        <f>162/(8*21.6)</f>
        <v>0.93749999999999989</v>
      </c>
    </row>
    <row r="35" spans="1:48" x14ac:dyDescent="0.3">
      <c r="A35" s="173"/>
      <c r="B35" s="4">
        <v>31</v>
      </c>
      <c r="C35" s="8" t="s">
        <v>665</v>
      </c>
      <c r="D35" s="8">
        <v>639</v>
      </c>
      <c r="E35" s="8">
        <v>123</v>
      </c>
      <c r="F35" s="8">
        <v>370</v>
      </c>
      <c r="G35" s="8">
        <v>2842</v>
      </c>
      <c r="H35" s="8">
        <v>87</v>
      </c>
      <c r="I35" s="8">
        <v>0</v>
      </c>
      <c r="J35" s="14">
        <f t="shared" si="7"/>
        <v>0.77151799687010958</v>
      </c>
      <c r="K35" s="14">
        <f t="shared" si="8"/>
        <v>3.0612244897959183E-2</v>
      </c>
      <c r="O35" s="4" t="s">
        <v>760</v>
      </c>
      <c r="P35">
        <f t="shared" si="5"/>
        <v>3166</v>
      </c>
      <c r="Q35" s="20">
        <f t="shared" si="6"/>
        <v>3867.4665297798251</v>
      </c>
      <c r="R35" s="20">
        <f t="shared" si="6"/>
        <v>5156.6220397064335</v>
      </c>
      <c r="S35" s="20">
        <f t="shared" si="6"/>
        <v>6445.7775496330423</v>
      </c>
      <c r="T35" s="20">
        <f t="shared" si="6"/>
        <v>8594.3700661773892</v>
      </c>
      <c r="U35" s="20">
        <f t="shared" si="6"/>
        <v>10313.244079412867</v>
      </c>
      <c r="V35" s="20">
        <f t="shared" si="6"/>
        <v>12032.118092648345</v>
      </c>
      <c r="W35" s="20">
        <f t="shared" si="6"/>
        <v>13750.992105883823</v>
      </c>
    </row>
    <row r="36" spans="1:48" x14ac:dyDescent="0.3">
      <c r="A36" s="173"/>
      <c r="B36" s="4">
        <v>32</v>
      </c>
      <c r="C36" s="8" t="s">
        <v>443</v>
      </c>
      <c r="D36" s="8">
        <v>468</v>
      </c>
      <c r="E36" s="8">
        <v>104</v>
      </c>
      <c r="F36" s="8">
        <v>137</v>
      </c>
      <c r="G36" s="8">
        <v>1221</v>
      </c>
      <c r="H36" s="8">
        <v>62</v>
      </c>
      <c r="I36" s="8">
        <v>0</v>
      </c>
      <c r="J36" s="14">
        <f t="shared" si="7"/>
        <v>0.5149572649572649</v>
      </c>
      <c r="K36" s="14">
        <f t="shared" si="8"/>
        <v>5.0778050778050775E-2</v>
      </c>
      <c r="O36" s="4" t="s">
        <v>761</v>
      </c>
      <c r="P36">
        <f t="shared" si="5"/>
        <v>25</v>
      </c>
      <c r="Q36" s="20">
        <f t="shared" si="6"/>
        <v>74.648094451920798</v>
      </c>
      <c r="R36" s="20">
        <f t="shared" si="6"/>
        <v>149.2961889038416</v>
      </c>
      <c r="S36" s="20">
        <f t="shared" si="6"/>
        <v>273.70967965704295</v>
      </c>
      <c r="T36" s="20">
        <f t="shared" si="6"/>
        <v>398.12317041024431</v>
      </c>
      <c r="U36" s="20">
        <f t="shared" si="6"/>
        <v>522.53666116344561</v>
      </c>
      <c r="V36" s="20">
        <f t="shared" si="6"/>
        <v>622.06745376600668</v>
      </c>
      <c r="W36" s="20">
        <f t="shared" si="6"/>
        <v>746.48094451920804</v>
      </c>
    </row>
    <row r="37" spans="1:48" x14ac:dyDescent="0.3">
      <c r="A37" s="173"/>
      <c r="B37" s="4">
        <v>33</v>
      </c>
      <c r="C37" s="8" t="s">
        <v>585</v>
      </c>
      <c r="D37" s="8">
        <v>1975</v>
      </c>
      <c r="E37" s="8">
        <v>1268</v>
      </c>
      <c r="F37" s="8">
        <v>120</v>
      </c>
      <c r="G37" s="8">
        <v>3560</v>
      </c>
      <c r="H37" s="8">
        <v>179</v>
      </c>
      <c r="I37" s="8">
        <v>0</v>
      </c>
      <c r="J37" s="14">
        <f t="shared" si="7"/>
        <v>0.70278481012658223</v>
      </c>
      <c r="K37" s="14">
        <f t="shared" si="8"/>
        <v>5.0280898876404495E-2</v>
      </c>
      <c r="N37" s="12"/>
      <c r="O37" s="4" t="s">
        <v>762</v>
      </c>
      <c r="P37">
        <f t="shared" si="5"/>
        <v>1868</v>
      </c>
      <c r="Q37" s="20">
        <f t="shared" si="6"/>
        <v>3271.6602616573482</v>
      </c>
      <c r="R37" s="20">
        <f t="shared" si="6"/>
        <v>4580.3243663202875</v>
      </c>
      <c r="S37" s="20">
        <f t="shared" si="6"/>
        <v>6543.3205233146964</v>
      </c>
      <c r="T37" s="20">
        <f t="shared" si="6"/>
        <v>9160.648732640575</v>
      </c>
      <c r="U37" s="20">
        <f t="shared" si="6"/>
        <v>12432.308994297924</v>
      </c>
      <c r="V37" s="20">
        <f t="shared" si="6"/>
        <v>15049.637203623803</v>
      </c>
      <c r="W37" s="20">
        <f t="shared" si="6"/>
        <v>18321.29746528115</v>
      </c>
      <c r="X37" s="12"/>
      <c r="Y37" s="12"/>
      <c r="Z37" s="12"/>
      <c r="AA37" s="12"/>
      <c r="AB37" s="12"/>
      <c r="AC37" s="12"/>
      <c r="AD37" s="12"/>
      <c r="AE37" s="12"/>
      <c r="AF37" s="12"/>
      <c r="AG37" s="12"/>
    </row>
    <row r="38" spans="1:48" x14ac:dyDescent="0.3">
      <c r="A38" s="173"/>
      <c r="B38" s="4">
        <v>34</v>
      </c>
      <c r="C38" s="8" t="s">
        <v>588</v>
      </c>
      <c r="D38" s="8">
        <v>203</v>
      </c>
      <c r="E38" s="8">
        <v>182</v>
      </c>
      <c r="F38" s="8">
        <v>0</v>
      </c>
      <c r="G38" s="8">
        <v>2806</v>
      </c>
      <c r="H38" s="8">
        <v>29</v>
      </c>
      <c r="I38" s="8">
        <v>0</v>
      </c>
      <c r="J38" s="14">
        <f t="shared" si="7"/>
        <v>0.89655172413793105</v>
      </c>
      <c r="K38" s="14">
        <f t="shared" si="8"/>
        <v>1.0334996436208126E-2</v>
      </c>
      <c r="O38" s="18" t="s">
        <v>769</v>
      </c>
      <c r="P38">
        <f>T14</f>
        <v>17098</v>
      </c>
      <c r="Q38" s="20">
        <f>SUM(Q32:Q37)</f>
        <v>22834.115900609053</v>
      </c>
      <c r="R38" s="20">
        <f t="shared" ref="R38:W38" si="9">SUM(R32:R37)</f>
        <v>28039.424520317989</v>
      </c>
      <c r="S38" s="20">
        <f t="shared" si="9"/>
        <v>35430.60475311811</v>
      </c>
      <c r="T38" s="20">
        <f t="shared" si="9"/>
        <v>44637.103178456979</v>
      </c>
      <c r="U38" s="20">
        <f t="shared" si="9"/>
        <v>54227.620250003471</v>
      </c>
      <c r="V38" s="20">
        <f t="shared" si="9"/>
        <v>64620.696735526297</v>
      </c>
      <c r="W38" s="20">
        <f t="shared" si="9"/>
        <v>75852.393068716265</v>
      </c>
    </row>
    <row r="39" spans="1:48" x14ac:dyDescent="0.3">
      <c r="A39" s="173"/>
      <c r="B39" s="4">
        <v>35</v>
      </c>
      <c r="C39" s="8" t="s">
        <v>698</v>
      </c>
      <c r="D39" s="8">
        <v>353</v>
      </c>
      <c r="E39" s="8">
        <v>142</v>
      </c>
      <c r="F39" s="8">
        <v>132</v>
      </c>
      <c r="G39" s="8">
        <v>605</v>
      </c>
      <c r="H39" s="8">
        <v>1</v>
      </c>
      <c r="I39" s="8">
        <v>0</v>
      </c>
      <c r="J39" s="14">
        <f t="shared" si="7"/>
        <v>0.77620396600566577</v>
      </c>
      <c r="K39" s="14">
        <f t="shared" si="8"/>
        <v>1.652892561983471E-3</v>
      </c>
    </row>
    <row r="40" spans="1:48" x14ac:dyDescent="0.3">
      <c r="A40" s="173"/>
      <c r="B40" s="4">
        <v>36</v>
      </c>
      <c r="C40" s="8" t="s">
        <v>729</v>
      </c>
      <c r="D40" s="8">
        <v>539</v>
      </c>
      <c r="E40" s="8">
        <v>335</v>
      </c>
      <c r="F40" s="8">
        <v>18</v>
      </c>
      <c r="G40" s="8">
        <v>517</v>
      </c>
      <c r="H40" s="8">
        <v>53</v>
      </c>
      <c r="I40" s="8">
        <v>20</v>
      </c>
      <c r="J40" s="14">
        <f t="shared" si="7"/>
        <v>0.65491651205936918</v>
      </c>
      <c r="K40" s="14">
        <f t="shared" si="8"/>
        <v>0.14119922630560927</v>
      </c>
      <c r="O40" t="s">
        <v>786</v>
      </c>
    </row>
    <row r="41" spans="1:48" x14ac:dyDescent="0.3">
      <c r="A41" s="173"/>
      <c r="B41" s="4">
        <v>37</v>
      </c>
      <c r="C41" s="8" t="s">
        <v>697</v>
      </c>
      <c r="D41" s="8">
        <v>413</v>
      </c>
      <c r="E41" s="8">
        <v>158</v>
      </c>
      <c r="F41" s="8">
        <v>158</v>
      </c>
      <c r="G41" s="8">
        <v>1068</v>
      </c>
      <c r="H41" s="8">
        <v>0</v>
      </c>
      <c r="I41" s="8">
        <v>0</v>
      </c>
      <c r="J41" s="14">
        <f t="shared" si="7"/>
        <v>0.76513317191283292</v>
      </c>
      <c r="K41" s="14">
        <f t="shared" si="8"/>
        <v>0</v>
      </c>
      <c r="O41">
        <v>2017</v>
      </c>
      <c r="P41">
        <v>2018</v>
      </c>
      <c r="Q41">
        <v>2019</v>
      </c>
      <c r="R41">
        <v>2020</v>
      </c>
      <c r="S41">
        <v>2021</v>
      </c>
      <c r="T41">
        <v>2022</v>
      </c>
      <c r="U41">
        <v>2023</v>
      </c>
      <c r="V41">
        <v>2024</v>
      </c>
      <c r="W41">
        <v>2025</v>
      </c>
      <c r="X41">
        <v>2026</v>
      </c>
      <c r="Y41">
        <v>2027</v>
      </c>
      <c r="Z41">
        <v>2028</v>
      </c>
      <c r="AA41">
        <v>2029</v>
      </c>
      <c r="AB41">
        <v>2030</v>
      </c>
      <c r="AC41">
        <v>2031</v>
      </c>
      <c r="AD41">
        <v>2032</v>
      </c>
      <c r="AE41">
        <v>2033</v>
      </c>
      <c r="AF41">
        <v>2034</v>
      </c>
      <c r="AG41">
        <v>2035</v>
      </c>
      <c r="AH41">
        <v>2036</v>
      </c>
      <c r="AI41">
        <v>2037</v>
      </c>
      <c r="AJ41">
        <v>2038</v>
      </c>
      <c r="AK41">
        <v>2039</v>
      </c>
      <c r="AL41">
        <v>2040</v>
      </c>
      <c r="AM41">
        <v>2041</v>
      </c>
      <c r="AN41">
        <v>2042</v>
      </c>
      <c r="AO41">
        <v>2043</v>
      </c>
      <c r="AP41">
        <v>2044</v>
      </c>
      <c r="AQ41">
        <v>2045</v>
      </c>
      <c r="AR41">
        <v>2046</v>
      </c>
      <c r="AS41">
        <v>2047</v>
      </c>
      <c r="AT41">
        <v>2048</v>
      </c>
      <c r="AU41">
        <v>2049</v>
      </c>
      <c r="AV41">
        <v>2050</v>
      </c>
    </row>
    <row r="42" spans="1:48" x14ac:dyDescent="0.3">
      <c r="A42" s="173"/>
      <c r="B42" s="4">
        <v>38</v>
      </c>
      <c r="C42" s="8" t="s">
        <v>647</v>
      </c>
      <c r="D42" s="8">
        <v>240</v>
      </c>
      <c r="E42" s="8">
        <v>184</v>
      </c>
      <c r="F42" s="8">
        <v>40</v>
      </c>
      <c r="G42" s="8">
        <v>606</v>
      </c>
      <c r="H42" s="8">
        <v>7</v>
      </c>
      <c r="I42" s="8">
        <v>0</v>
      </c>
      <c r="J42" s="14">
        <f t="shared" si="7"/>
        <v>0.93333333333333335</v>
      </c>
      <c r="K42" s="14">
        <f t="shared" si="8"/>
        <v>1.155115511551155E-2</v>
      </c>
      <c r="N42" t="s">
        <v>771</v>
      </c>
      <c r="O42" s="27">
        <f>'Commercial vehicle forcasting'!$K$27</f>
        <v>1565674</v>
      </c>
      <c r="P42" s="27">
        <f t="shared" ref="P42:AV42" si="10">O42</f>
        <v>1565674</v>
      </c>
      <c r="Q42" s="27">
        <f t="shared" si="10"/>
        <v>1565674</v>
      </c>
      <c r="R42" s="27">
        <f t="shared" si="10"/>
        <v>1565674</v>
      </c>
      <c r="S42" s="27">
        <f t="shared" si="10"/>
        <v>1565674</v>
      </c>
      <c r="T42" s="27">
        <f t="shared" si="10"/>
        <v>1565674</v>
      </c>
      <c r="U42" s="27">
        <f t="shared" si="10"/>
        <v>1565674</v>
      </c>
      <c r="V42" s="27">
        <f t="shared" si="10"/>
        <v>1565674</v>
      </c>
      <c r="W42" s="27">
        <f t="shared" si="10"/>
        <v>1565674</v>
      </c>
      <c r="X42" s="27">
        <f t="shared" si="10"/>
        <v>1565674</v>
      </c>
      <c r="Y42" s="27">
        <f t="shared" si="10"/>
        <v>1565674</v>
      </c>
      <c r="Z42" s="27">
        <f t="shared" si="10"/>
        <v>1565674</v>
      </c>
      <c r="AA42" s="27">
        <f t="shared" si="10"/>
        <v>1565674</v>
      </c>
      <c r="AB42" s="27">
        <f t="shared" si="10"/>
        <v>1565674</v>
      </c>
      <c r="AC42" s="27">
        <f t="shared" si="10"/>
        <v>1565674</v>
      </c>
      <c r="AD42" s="27">
        <f t="shared" si="10"/>
        <v>1565674</v>
      </c>
      <c r="AE42" s="27">
        <f t="shared" si="10"/>
        <v>1565674</v>
      </c>
      <c r="AF42" s="27">
        <f t="shared" si="10"/>
        <v>1565674</v>
      </c>
      <c r="AG42" s="27">
        <f t="shared" si="10"/>
        <v>1565674</v>
      </c>
      <c r="AH42" s="27">
        <f t="shared" si="10"/>
        <v>1565674</v>
      </c>
      <c r="AI42" s="27">
        <f t="shared" si="10"/>
        <v>1565674</v>
      </c>
      <c r="AJ42" s="27">
        <f t="shared" si="10"/>
        <v>1565674</v>
      </c>
      <c r="AK42" s="27">
        <f t="shared" si="10"/>
        <v>1565674</v>
      </c>
      <c r="AL42" s="27">
        <f t="shared" si="10"/>
        <v>1565674</v>
      </c>
      <c r="AM42" s="27">
        <f t="shared" si="10"/>
        <v>1565674</v>
      </c>
      <c r="AN42" s="27">
        <f t="shared" si="10"/>
        <v>1565674</v>
      </c>
      <c r="AO42" s="27">
        <f t="shared" si="10"/>
        <v>1565674</v>
      </c>
      <c r="AP42" s="27">
        <f t="shared" si="10"/>
        <v>1565674</v>
      </c>
      <c r="AQ42" s="27">
        <f t="shared" si="10"/>
        <v>1565674</v>
      </c>
      <c r="AR42" s="27">
        <f t="shared" si="10"/>
        <v>1565674</v>
      </c>
      <c r="AS42" s="27">
        <f t="shared" si="10"/>
        <v>1565674</v>
      </c>
      <c r="AT42" s="27">
        <f t="shared" si="10"/>
        <v>1565674</v>
      </c>
      <c r="AU42" s="27">
        <f t="shared" si="10"/>
        <v>1565674</v>
      </c>
      <c r="AV42" s="27">
        <f t="shared" si="10"/>
        <v>1565674</v>
      </c>
    </row>
    <row r="43" spans="1:48" x14ac:dyDescent="0.3">
      <c r="A43" s="173"/>
      <c r="B43" s="4">
        <v>39</v>
      </c>
      <c r="C43" s="8" t="s">
        <v>497</v>
      </c>
      <c r="D43" s="8">
        <v>934</v>
      </c>
      <c r="E43" s="8">
        <v>377</v>
      </c>
      <c r="F43" s="8">
        <v>229</v>
      </c>
      <c r="G43" s="8">
        <v>5573</v>
      </c>
      <c r="H43" s="8">
        <v>90</v>
      </c>
      <c r="I43" s="8">
        <v>0</v>
      </c>
      <c r="J43" s="14">
        <f t="shared" si="7"/>
        <v>0.64882226980728053</v>
      </c>
      <c r="K43" s="14">
        <f t="shared" si="8"/>
        <v>1.6149291225551768E-2</v>
      </c>
      <c r="N43" t="s">
        <v>785</v>
      </c>
      <c r="P43" s="20">
        <f>((P41-2017)/3*($Q$38-$P$38)+$P$38)</f>
        <v>19010.038633536351</v>
      </c>
      <c r="Q43" s="20">
        <f>((Q41-2017)/3*($Q$38-$P$38)+$P$38)</f>
        <v>20922.077267072702</v>
      </c>
      <c r="R43" s="20">
        <f>((R41-2017)/3*($Q$38-$P$38)+$P$38)</f>
        <v>22834.115900609053</v>
      </c>
      <c r="S43" s="20">
        <f>(S41-2020)/5*($R$38-$Q$38)+$Q$38</f>
        <v>23875.177624550841</v>
      </c>
      <c r="T43" s="20">
        <f>(T41-2020)/5*($R$38-$Q$38)+$Q$38</f>
        <v>24916.239348492629</v>
      </c>
      <c r="U43" s="20">
        <f>(U41-2020)/5*($R$38-$Q$38)+$Q$38</f>
        <v>25957.301072434413</v>
      </c>
      <c r="V43" s="20">
        <f>(V41-2020)/5*($R$38-$Q$38)+$Q$38</f>
        <v>26998.362796376201</v>
      </c>
      <c r="W43" s="20">
        <f>(W41-2020)/5*($R$38-$Q$38)+$Q$38</f>
        <v>28039.424520317989</v>
      </c>
      <c r="X43" s="20">
        <f>(X41-2025)/5*($S$38-$R$38)+$R$38</f>
        <v>29517.660566878014</v>
      </c>
      <c r="Y43" s="20">
        <f>(Y41-2025)/5*($S$38-$R$38)+$R$38</f>
        <v>30995.896613438039</v>
      </c>
      <c r="Z43" s="20">
        <f>(Z41-2025)/5*($S$38-$R$38)+$R$38</f>
        <v>32474.13265999806</v>
      </c>
      <c r="AA43" s="20">
        <f>(AA41-2025)/5*($S$38-$R$38)+$R$38</f>
        <v>33952.368706558089</v>
      </c>
      <c r="AB43" s="20">
        <f>(AB41-2025)/5*($S$38-$R$38)+$R$38</f>
        <v>35430.60475311811</v>
      </c>
      <c r="AC43" s="20">
        <f>(AC41-2030)/5*($T$38-$S$38)+$S$38</f>
        <v>37271.904438185884</v>
      </c>
      <c r="AD43" s="20">
        <f>(AD41-2030)/5*($T$38-$S$38)+$S$38</f>
        <v>39113.204123253658</v>
      </c>
      <c r="AE43" s="20">
        <f>(AE41-2030)/5*($T$38-$S$38)+$S$38</f>
        <v>40954.503808321431</v>
      </c>
      <c r="AF43" s="20">
        <f>(AF41-2030)/5*($T$38-$S$38)+$S$38</f>
        <v>42795.803493389205</v>
      </c>
      <c r="AG43" s="20">
        <f>(AG41-2030)/5*($T$38-$S$38)+$S$38</f>
        <v>44637.103178456979</v>
      </c>
      <c r="AH43" s="20">
        <f>(AH41-2035)/5*($U$38-$T$38)+$T$38</f>
        <v>46555.206592766277</v>
      </c>
      <c r="AI43" s="20">
        <f t="shared" ref="AI43:AV43" si="11">(AI41-2035)/5*($U$38-$T$38)+$T$38</f>
        <v>48473.310007075575</v>
      </c>
      <c r="AJ43" s="20">
        <f t="shared" si="11"/>
        <v>50391.413421384874</v>
      </c>
      <c r="AK43" s="20">
        <f t="shared" si="11"/>
        <v>52309.516835694172</v>
      </c>
      <c r="AL43" s="20">
        <f t="shared" si="11"/>
        <v>54227.620250003471</v>
      </c>
      <c r="AM43" s="20">
        <f t="shared" si="11"/>
        <v>56145.723664312769</v>
      </c>
      <c r="AN43" s="20">
        <f t="shared" si="11"/>
        <v>58063.827078622067</v>
      </c>
      <c r="AO43" s="20">
        <f t="shared" si="11"/>
        <v>59981.930492931366</v>
      </c>
      <c r="AP43" s="20">
        <f t="shared" si="11"/>
        <v>61900.033907240664</v>
      </c>
      <c r="AQ43" s="20">
        <f t="shared" si="11"/>
        <v>63818.137321549963</v>
      </c>
      <c r="AR43" s="20">
        <f t="shared" si="11"/>
        <v>65736.240735859261</v>
      </c>
      <c r="AS43" s="20">
        <f t="shared" si="11"/>
        <v>67654.344150168559</v>
      </c>
      <c r="AT43" s="20">
        <f t="shared" si="11"/>
        <v>69572.447564477858</v>
      </c>
      <c r="AU43" s="20">
        <f t="shared" si="11"/>
        <v>71490.550978787156</v>
      </c>
      <c r="AV43" s="20">
        <f t="shared" si="11"/>
        <v>73408.654393096454</v>
      </c>
    </row>
    <row r="44" spans="1:48" x14ac:dyDescent="0.3">
      <c r="A44" s="173"/>
      <c r="B44" s="4">
        <v>40</v>
      </c>
      <c r="C44" s="8" t="s">
        <v>591</v>
      </c>
      <c r="D44" s="8">
        <v>1106</v>
      </c>
      <c r="E44" s="8">
        <v>850</v>
      </c>
      <c r="F44" s="8">
        <v>117</v>
      </c>
      <c r="G44" s="8">
        <v>3873</v>
      </c>
      <c r="H44" s="8">
        <v>8</v>
      </c>
      <c r="I44" s="8">
        <v>0</v>
      </c>
      <c r="J44" s="14">
        <f t="shared" si="7"/>
        <v>0.87432188065099459</v>
      </c>
      <c r="K44" s="14">
        <f t="shared" si="8"/>
        <v>2.0655822359927703E-3</v>
      </c>
      <c r="N44" t="s">
        <v>781</v>
      </c>
      <c r="P44" s="20">
        <f>216000-P43</f>
        <v>196989.96136646366</v>
      </c>
      <c r="Q44" s="20">
        <f t="shared" ref="Q44:AG44" si="12">216000-Q43</f>
        <v>195077.92273292731</v>
      </c>
      <c r="R44" s="20">
        <f>216000-R43</f>
        <v>193165.88409939094</v>
      </c>
      <c r="S44" s="20">
        <f t="shared" si="12"/>
        <v>192124.82237544915</v>
      </c>
      <c r="T44" s="20">
        <f t="shared" si="12"/>
        <v>191083.76065150736</v>
      </c>
      <c r="U44" s="20">
        <f t="shared" si="12"/>
        <v>190042.69892756559</v>
      </c>
      <c r="V44" s="20">
        <f t="shared" si="12"/>
        <v>189001.6372036238</v>
      </c>
      <c r="W44" s="20">
        <f t="shared" si="12"/>
        <v>187960.57547968201</v>
      </c>
      <c r="X44" s="20">
        <f t="shared" si="12"/>
        <v>186482.33943312199</v>
      </c>
      <c r="Y44" s="20">
        <f t="shared" si="12"/>
        <v>185004.10338656197</v>
      </c>
      <c r="Z44" s="20">
        <f t="shared" si="12"/>
        <v>183525.86734000195</v>
      </c>
      <c r="AA44" s="20">
        <f t="shared" si="12"/>
        <v>182047.63129344193</v>
      </c>
      <c r="AB44" s="20">
        <f t="shared" si="12"/>
        <v>180569.39524688188</v>
      </c>
      <c r="AC44" s="20">
        <f t="shared" si="12"/>
        <v>178728.09556181412</v>
      </c>
      <c r="AD44" s="20">
        <f t="shared" si="12"/>
        <v>176886.79587674636</v>
      </c>
      <c r="AE44" s="20">
        <f t="shared" si="12"/>
        <v>175045.49619167857</v>
      </c>
      <c r="AF44" s="20">
        <f t="shared" si="12"/>
        <v>173204.19650661078</v>
      </c>
      <c r="AG44" s="20">
        <f t="shared" si="12"/>
        <v>171362.89682154302</v>
      </c>
      <c r="AH44" s="20">
        <f>216000-AH43</f>
        <v>169444.79340723372</v>
      </c>
      <c r="AI44" s="20">
        <f t="shared" ref="AI44:AK44" si="13">216000-AI43</f>
        <v>167526.68999292442</v>
      </c>
      <c r="AJ44" s="20">
        <f t="shared" si="13"/>
        <v>165608.58657861513</v>
      </c>
      <c r="AK44" s="20">
        <f t="shared" si="13"/>
        <v>163690.48316430583</v>
      </c>
      <c r="AL44" s="20">
        <f>216000-AL43</f>
        <v>161772.37974999653</v>
      </c>
      <c r="AM44" s="20">
        <f t="shared" ref="AM44:AV44" si="14">216000-AM43</f>
        <v>159854.27633568723</v>
      </c>
      <c r="AN44" s="20">
        <f t="shared" si="14"/>
        <v>157936.17292137793</v>
      </c>
      <c r="AO44" s="20">
        <f t="shared" si="14"/>
        <v>156018.06950706863</v>
      </c>
      <c r="AP44" s="20">
        <f t="shared" si="14"/>
        <v>154099.96609275934</v>
      </c>
      <c r="AQ44" s="20">
        <f t="shared" si="14"/>
        <v>152181.86267845004</v>
      </c>
      <c r="AR44" s="20">
        <f t="shared" si="14"/>
        <v>150263.75926414074</v>
      </c>
      <c r="AS44" s="20">
        <f t="shared" si="14"/>
        <v>148345.65584983144</v>
      </c>
      <c r="AT44" s="20">
        <f t="shared" si="14"/>
        <v>146427.55243552214</v>
      </c>
      <c r="AU44" s="20">
        <f t="shared" si="14"/>
        <v>144509.44902121284</v>
      </c>
      <c r="AV44" s="20">
        <f t="shared" si="14"/>
        <v>142591.34560690355</v>
      </c>
    </row>
    <row r="45" spans="1:48" hidden="1" x14ac:dyDescent="0.3">
      <c r="A45" s="173"/>
      <c r="B45" s="4">
        <v>41</v>
      </c>
      <c r="C45" s="8" t="s">
        <v>530</v>
      </c>
      <c r="D45" s="8">
        <v>384</v>
      </c>
      <c r="E45" s="8">
        <v>64</v>
      </c>
      <c r="F45" s="8">
        <v>192</v>
      </c>
      <c r="G45" s="8">
        <v>2290</v>
      </c>
      <c r="H45" s="8">
        <v>11</v>
      </c>
      <c r="I45" s="8">
        <v>0</v>
      </c>
      <c r="J45" s="14">
        <f t="shared" si="7"/>
        <v>0.66666666666666663</v>
      </c>
      <c r="K45" s="14">
        <f t="shared" si="8"/>
        <v>4.8034934497816597E-3</v>
      </c>
      <c r="N45" t="s">
        <v>778</v>
      </c>
      <c r="P45" s="20">
        <f>SUM(O52:Z52)</f>
        <v>518798.30000000005</v>
      </c>
      <c r="Q45" s="20">
        <f>AA52</f>
        <v>164731.9</v>
      </c>
      <c r="R45" s="20">
        <f t="shared" ref="R45:W45" si="15">AB52</f>
        <v>161564.80000000002</v>
      </c>
      <c r="S45" s="20">
        <f t="shared" si="15"/>
        <v>164002.40000000002</v>
      </c>
      <c r="T45" s="20">
        <f t="shared" si="15"/>
        <v>141870.79999999999</v>
      </c>
      <c r="U45" s="20">
        <f t="shared" si="15"/>
        <v>130346.7</v>
      </c>
      <c r="V45" s="20">
        <f t="shared" si="15"/>
        <v>125857.8</v>
      </c>
      <c r="W45" s="20">
        <f t="shared" si="15"/>
        <v>94909.099999999991</v>
      </c>
      <c r="X45" s="20">
        <f t="shared" ref="X45:AG45" si="16">R44</f>
        <v>193165.88409939094</v>
      </c>
      <c r="Y45" s="20">
        <f t="shared" si="16"/>
        <v>192124.82237544915</v>
      </c>
      <c r="Z45" s="20">
        <f t="shared" si="16"/>
        <v>191083.76065150736</v>
      </c>
      <c r="AA45" s="20">
        <f t="shared" si="16"/>
        <v>190042.69892756559</v>
      </c>
      <c r="AB45" s="20">
        <f t="shared" si="16"/>
        <v>189001.6372036238</v>
      </c>
      <c r="AC45" s="20">
        <f t="shared" si="16"/>
        <v>187960.57547968201</v>
      </c>
      <c r="AD45" s="20">
        <f t="shared" si="16"/>
        <v>186482.33943312199</v>
      </c>
      <c r="AE45" s="20">
        <f t="shared" si="16"/>
        <v>185004.10338656197</v>
      </c>
      <c r="AF45" s="20">
        <f t="shared" si="16"/>
        <v>183525.86734000195</v>
      </c>
      <c r="AG45" s="20">
        <f t="shared" si="16"/>
        <v>182047.63129344193</v>
      </c>
      <c r="AH45" s="20"/>
      <c r="AI45" s="20"/>
      <c r="AJ45" s="20"/>
      <c r="AK45" s="20"/>
      <c r="AL45" s="20"/>
      <c r="AM45" s="20"/>
    </row>
    <row r="46" spans="1:48" hidden="1" x14ac:dyDescent="0.3">
      <c r="A46" s="173"/>
      <c r="B46" s="4">
        <v>42</v>
      </c>
      <c r="C46" s="8" t="s">
        <v>629</v>
      </c>
      <c r="D46" s="8">
        <v>555</v>
      </c>
      <c r="E46" s="8">
        <v>44</v>
      </c>
      <c r="F46" s="8">
        <v>386</v>
      </c>
      <c r="G46" s="8">
        <v>2550</v>
      </c>
      <c r="H46" s="8">
        <v>224</v>
      </c>
      <c r="I46" s="8">
        <v>1</v>
      </c>
      <c r="J46" s="14">
        <f t="shared" si="7"/>
        <v>0.77477477477477474</v>
      </c>
      <c r="K46" s="14">
        <f t="shared" si="8"/>
        <v>8.8235294117647065E-2</v>
      </c>
      <c r="N46" t="s">
        <v>779</v>
      </c>
      <c r="P46" s="20">
        <v>0</v>
      </c>
      <c r="Q46" s="20">
        <f>SUM(O53:Z53)+AA53*0.6</f>
        <v>6658.5599999999995</v>
      </c>
      <c r="R46" s="20">
        <f>AA53*0.3+AB53+AC53*0.87</f>
        <v>16877.322</v>
      </c>
      <c r="S46" s="20">
        <f>AC53*0.13+AD54</f>
        <v>155838.908</v>
      </c>
      <c r="T46" s="20">
        <f>AE53</f>
        <v>42765.3</v>
      </c>
      <c r="U46" s="20">
        <f>AF53</f>
        <v>29923.200000000001</v>
      </c>
      <c r="V46" s="20">
        <f>P43</f>
        <v>19010.038633536351</v>
      </c>
      <c r="W46" s="20">
        <f t="shared" ref="W46:AG46" si="17">Q43</f>
        <v>20922.077267072702</v>
      </c>
      <c r="X46" s="20">
        <f t="shared" si="17"/>
        <v>22834.115900609053</v>
      </c>
      <c r="Y46" s="20">
        <f t="shared" si="17"/>
        <v>23875.177624550841</v>
      </c>
      <c r="Z46" s="20">
        <f t="shared" si="17"/>
        <v>24916.239348492629</v>
      </c>
      <c r="AA46" s="20">
        <f t="shared" si="17"/>
        <v>25957.301072434413</v>
      </c>
      <c r="AB46" s="20">
        <f t="shared" si="17"/>
        <v>26998.362796376201</v>
      </c>
      <c r="AC46" s="20">
        <f t="shared" si="17"/>
        <v>28039.424520317989</v>
      </c>
      <c r="AD46" s="20">
        <f t="shared" si="17"/>
        <v>29517.660566878014</v>
      </c>
      <c r="AE46" s="20">
        <f t="shared" si="17"/>
        <v>30995.896613438039</v>
      </c>
      <c r="AF46" s="20">
        <f t="shared" si="17"/>
        <v>32474.13265999806</v>
      </c>
      <c r="AG46" s="20">
        <f t="shared" si="17"/>
        <v>33952.368706558089</v>
      </c>
    </row>
    <row r="47" spans="1:48" x14ac:dyDescent="0.3">
      <c r="A47" s="173"/>
      <c r="B47" s="4">
        <v>43</v>
      </c>
      <c r="C47" s="8" t="s">
        <v>515</v>
      </c>
      <c r="D47" s="8">
        <v>375</v>
      </c>
      <c r="E47" s="8">
        <v>358</v>
      </c>
      <c r="F47" s="8">
        <v>5</v>
      </c>
      <c r="G47" s="8">
        <v>1047</v>
      </c>
      <c r="H47" s="8">
        <v>120</v>
      </c>
      <c r="I47" s="8">
        <v>0</v>
      </c>
      <c r="J47" s="14">
        <f t="shared" si="7"/>
        <v>0.96799999999999997</v>
      </c>
      <c r="K47" s="14">
        <f t="shared" si="8"/>
        <v>0.11461318051575932</v>
      </c>
      <c r="N47" t="s">
        <v>780</v>
      </c>
      <c r="P47" s="20"/>
      <c r="Q47" s="20">
        <f t="shared" ref="Q47:AG47" si="18">SUM(Q45:Q46)</f>
        <v>171390.46</v>
      </c>
      <c r="R47" s="20">
        <f t="shared" si="18"/>
        <v>178442.12200000003</v>
      </c>
      <c r="S47" s="20">
        <f t="shared" si="18"/>
        <v>319841.30800000002</v>
      </c>
      <c r="T47" s="20">
        <f t="shared" si="18"/>
        <v>184636.09999999998</v>
      </c>
      <c r="U47" s="20">
        <f t="shared" si="18"/>
        <v>160269.9</v>
      </c>
      <c r="V47" s="20">
        <f t="shared" si="18"/>
        <v>144867.83863353636</v>
      </c>
      <c r="W47" s="20">
        <f t="shared" si="18"/>
        <v>115831.17726707269</v>
      </c>
      <c r="X47" s="20">
        <f t="shared" si="18"/>
        <v>216000</v>
      </c>
      <c r="Y47" s="20">
        <f t="shared" si="18"/>
        <v>216000</v>
      </c>
      <c r="Z47" s="20">
        <f t="shared" si="18"/>
        <v>216000</v>
      </c>
      <c r="AA47" s="20">
        <f t="shared" si="18"/>
        <v>216000</v>
      </c>
      <c r="AB47" s="20">
        <f t="shared" si="18"/>
        <v>216000</v>
      </c>
      <c r="AC47" s="20">
        <f t="shared" si="18"/>
        <v>216000</v>
      </c>
      <c r="AD47" s="20">
        <f t="shared" si="18"/>
        <v>216000</v>
      </c>
      <c r="AE47" s="20">
        <f t="shared" si="18"/>
        <v>216000</v>
      </c>
      <c r="AF47" s="20">
        <f t="shared" si="18"/>
        <v>216000</v>
      </c>
      <c r="AG47" s="20">
        <f t="shared" si="18"/>
        <v>216000</v>
      </c>
    </row>
    <row r="48" spans="1:48" x14ac:dyDescent="0.3">
      <c r="A48" s="173"/>
      <c r="B48" s="4">
        <v>44</v>
      </c>
      <c r="C48" s="8" t="s">
        <v>535</v>
      </c>
      <c r="D48" s="8">
        <v>494</v>
      </c>
      <c r="E48" s="8">
        <v>407</v>
      </c>
      <c r="F48" s="8">
        <v>55</v>
      </c>
      <c r="G48" s="8">
        <v>2581</v>
      </c>
      <c r="H48" s="8">
        <v>0</v>
      </c>
      <c r="I48" s="8">
        <v>0</v>
      </c>
      <c r="J48" s="14">
        <f t="shared" si="7"/>
        <v>0.93522267206477738</v>
      </c>
      <c r="K48" s="14">
        <f t="shared" si="8"/>
        <v>0</v>
      </c>
      <c r="N48" t="s">
        <v>772</v>
      </c>
      <c r="O48" s="20">
        <f>O42*L27</f>
        <v>122118.17237370876</v>
      </c>
      <c r="P48" s="20">
        <f>(O48+P43)</f>
        <v>141128.21100724512</v>
      </c>
      <c r="Q48" s="20">
        <f t="shared" ref="Q48:W48" si="19">(P48+Q43)</f>
        <v>162050.28827431781</v>
      </c>
      <c r="R48" s="20">
        <f t="shared" si="19"/>
        <v>184884.40417492687</v>
      </c>
      <c r="S48" s="20">
        <f t="shared" si="19"/>
        <v>208759.58179947772</v>
      </c>
      <c r="T48" s="20">
        <f t="shared" si="19"/>
        <v>233675.82114797033</v>
      </c>
      <c r="U48" s="20">
        <f t="shared" si="19"/>
        <v>259633.12222040474</v>
      </c>
      <c r="V48" s="20">
        <f t="shared" si="19"/>
        <v>286631.48501678096</v>
      </c>
      <c r="W48" s="20">
        <f t="shared" si="19"/>
        <v>314670.90953709895</v>
      </c>
      <c r="X48" s="20">
        <f>(W48+X43-Q43)</f>
        <v>323266.4928369043</v>
      </c>
      <c r="Y48" s="20">
        <f>(X48+Y43-R43)</f>
        <v>331428.27354973328</v>
      </c>
      <c r="Z48" s="20">
        <f t="shared" ref="Z48:AL48" si="20">(Y48+Z43-S43)</f>
        <v>340027.22858518054</v>
      </c>
      <c r="AA48" s="20">
        <f t="shared" si="20"/>
        <v>349063.35794324597</v>
      </c>
      <c r="AB48" s="20">
        <f t="shared" si="20"/>
        <v>358536.66162392969</v>
      </c>
      <c r="AC48" s="20">
        <f t="shared" si="20"/>
        <v>368810.20326573937</v>
      </c>
      <c r="AD48" s="20">
        <f t="shared" si="20"/>
        <v>379883.98286867503</v>
      </c>
      <c r="AE48" s="20">
        <f t="shared" si="20"/>
        <v>391320.82611011842</v>
      </c>
      <c r="AF48" s="20">
        <f t="shared" si="20"/>
        <v>403120.73299006961</v>
      </c>
      <c r="AG48" s="20">
        <f t="shared" si="20"/>
        <v>415283.70350852847</v>
      </c>
      <c r="AH48" s="20">
        <f t="shared" si="20"/>
        <v>427886.54139473668</v>
      </c>
      <c r="AI48" s="20">
        <f t="shared" si="20"/>
        <v>440929.24664869416</v>
      </c>
      <c r="AJ48" s="20">
        <f t="shared" si="20"/>
        <v>454048.75563189317</v>
      </c>
      <c r="AK48" s="20">
        <f t="shared" si="20"/>
        <v>467245.06834433373</v>
      </c>
      <c r="AL48" s="20">
        <f t="shared" si="20"/>
        <v>480518.18478601577</v>
      </c>
      <c r="AM48" s="20">
        <f t="shared" ref="AM48" si="21">(AL48+AM43-AF43)</f>
        <v>493868.10495693929</v>
      </c>
      <c r="AN48" s="20">
        <f t="shared" ref="AN48" si="22">(AM48+AN43-AG43)</f>
        <v>507294.82885710441</v>
      </c>
      <c r="AO48" s="20">
        <f t="shared" ref="AO48" si="23">(AN48+AO43-AH43)</f>
        <v>520721.55275726953</v>
      </c>
      <c r="AP48" s="20">
        <f t="shared" ref="AP48" si="24">(AO48+AP43-AI43)</f>
        <v>534148.27665743465</v>
      </c>
      <c r="AQ48" s="20">
        <f t="shared" ref="AQ48" si="25">(AP48+AQ43-AJ43)</f>
        <v>547575.00055759971</v>
      </c>
      <c r="AR48" s="20">
        <f t="shared" ref="AR48" si="26">(AQ48+AR43-AK43)</f>
        <v>561001.72445776477</v>
      </c>
      <c r="AS48" s="20">
        <f t="shared" ref="AS48" si="27">(AR48+AS43-AL43)</f>
        <v>574428.44835792994</v>
      </c>
      <c r="AT48" s="20">
        <f t="shared" ref="AT48" si="28">(AS48+AT43-AM43)</f>
        <v>587855.172258095</v>
      </c>
      <c r="AU48" s="20">
        <f t="shared" ref="AU48" si="29">(AT48+AU43-AN43)</f>
        <v>601281.89615826006</v>
      </c>
      <c r="AV48" s="20">
        <f t="shared" ref="AV48" si="30">(AU48+AV43-AO43)</f>
        <v>614708.62005842512</v>
      </c>
    </row>
    <row r="49" spans="1:50" x14ac:dyDescent="0.3">
      <c r="A49" s="173"/>
      <c r="B49" s="4">
        <v>45</v>
      </c>
      <c r="C49" s="8" t="s">
        <v>734</v>
      </c>
      <c r="D49" s="8">
        <v>138</v>
      </c>
      <c r="E49" s="8">
        <v>20</v>
      </c>
      <c r="F49" s="8">
        <v>68</v>
      </c>
      <c r="G49" s="8">
        <v>283</v>
      </c>
      <c r="H49" s="8">
        <v>2</v>
      </c>
      <c r="I49" s="8">
        <v>0</v>
      </c>
      <c r="J49" s="14">
        <f t="shared" si="7"/>
        <v>0.6376811594202898</v>
      </c>
      <c r="K49" s="14">
        <f t="shared" si="8"/>
        <v>7.0671378091872791E-3</v>
      </c>
      <c r="P49" s="20">
        <f>P48*0.93</f>
        <v>131249.23623673795</v>
      </c>
      <c r="Q49" s="20">
        <f t="shared" ref="Q49:AV49" si="31">Q48*0.93</f>
        <v>150706.76809511558</v>
      </c>
      <c r="R49" s="20">
        <f t="shared" si="31"/>
        <v>171942.49588268201</v>
      </c>
      <c r="S49" s="20">
        <f t="shared" si="31"/>
        <v>194146.41107351429</v>
      </c>
      <c r="T49" s="20">
        <f t="shared" si="31"/>
        <v>217318.51366761242</v>
      </c>
      <c r="U49" s="20">
        <f t="shared" si="31"/>
        <v>241458.80366497641</v>
      </c>
      <c r="V49" s="20">
        <f t="shared" si="31"/>
        <v>266567.28106560634</v>
      </c>
      <c r="W49" s="20">
        <f t="shared" si="31"/>
        <v>292643.94586950203</v>
      </c>
      <c r="X49" s="20">
        <f t="shared" si="31"/>
        <v>300637.83833832102</v>
      </c>
      <c r="Y49" s="20">
        <f t="shared" si="31"/>
        <v>308228.29440125194</v>
      </c>
      <c r="Z49" s="20">
        <f t="shared" si="31"/>
        <v>316225.32258421794</v>
      </c>
      <c r="AA49" s="20">
        <f t="shared" si="31"/>
        <v>324628.92288721877</v>
      </c>
      <c r="AB49" s="20">
        <f t="shared" si="31"/>
        <v>333439.0953102546</v>
      </c>
      <c r="AC49" s="20">
        <f t="shared" si="31"/>
        <v>342993.48903713765</v>
      </c>
      <c r="AD49" s="20">
        <f t="shared" si="31"/>
        <v>353292.1040678678</v>
      </c>
      <c r="AE49" s="20">
        <f t="shared" si="31"/>
        <v>363928.36828241014</v>
      </c>
      <c r="AF49" s="20">
        <f t="shared" si="31"/>
        <v>374902.28168076475</v>
      </c>
      <c r="AG49" s="20">
        <f t="shared" si="31"/>
        <v>386213.8442629315</v>
      </c>
      <c r="AH49" s="20">
        <f t="shared" si="31"/>
        <v>397934.48349710513</v>
      </c>
      <c r="AI49" s="20">
        <f t="shared" si="31"/>
        <v>410064.1993832856</v>
      </c>
      <c r="AJ49" s="20">
        <f t="shared" si="31"/>
        <v>422265.34273766069</v>
      </c>
      <c r="AK49" s="20">
        <f t="shared" si="31"/>
        <v>434537.9135602304</v>
      </c>
      <c r="AL49" s="20">
        <f t="shared" si="31"/>
        <v>446881.91185099469</v>
      </c>
      <c r="AM49" s="20">
        <f t="shared" si="31"/>
        <v>459297.33760995354</v>
      </c>
      <c r="AN49" s="20">
        <f t="shared" si="31"/>
        <v>471784.19083710713</v>
      </c>
      <c r="AO49" s="20">
        <f t="shared" si="31"/>
        <v>484271.04406426067</v>
      </c>
      <c r="AP49" s="20">
        <f t="shared" si="31"/>
        <v>496757.89729141427</v>
      </c>
      <c r="AQ49" s="20">
        <f t="shared" si="31"/>
        <v>509244.75051856774</v>
      </c>
      <c r="AR49" s="20">
        <f t="shared" si="31"/>
        <v>521731.60374572128</v>
      </c>
      <c r="AS49" s="20">
        <f t="shared" si="31"/>
        <v>534218.45697287482</v>
      </c>
      <c r="AT49" s="20">
        <f t="shared" si="31"/>
        <v>546705.31020002835</v>
      </c>
      <c r="AU49" s="20">
        <f t="shared" si="31"/>
        <v>559192.16342718189</v>
      </c>
      <c r="AV49" s="20">
        <f t="shared" si="31"/>
        <v>571679.01665433543</v>
      </c>
    </row>
    <row r="50" spans="1:50" x14ac:dyDescent="0.3">
      <c r="A50" s="173"/>
      <c r="B50" s="4">
        <v>46</v>
      </c>
      <c r="C50" s="8" t="s">
        <v>644</v>
      </c>
      <c r="D50" s="8">
        <v>399</v>
      </c>
      <c r="E50" s="8">
        <v>224</v>
      </c>
      <c r="F50" s="8">
        <v>118</v>
      </c>
      <c r="G50" s="8">
        <v>1334</v>
      </c>
      <c r="H50" s="8">
        <v>35</v>
      </c>
      <c r="I50" s="8">
        <v>0</v>
      </c>
      <c r="J50" s="14">
        <f t="shared" si="7"/>
        <v>0.8571428571428571</v>
      </c>
      <c r="K50" s="14">
        <f t="shared" si="8"/>
        <v>2.6236881559220389E-2</v>
      </c>
    </row>
    <row r="51" spans="1:50" x14ac:dyDescent="0.3">
      <c r="A51" s="173"/>
      <c r="B51" s="4">
        <v>47</v>
      </c>
      <c r="C51" s="8" t="s">
        <v>498</v>
      </c>
      <c r="D51" s="8">
        <v>1645</v>
      </c>
      <c r="E51" s="8">
        <v>931</v>
      </c>
      <c r="F51" s="8">
        <v>196</v>
      </c>
      <c r="G51" s="8">
        <v>2558</v>
      </c>
      <c r="H51" s="8">
        <v>671</v>
      </c>
      <c r="I51" s="8">
        <v>0</v>
      </c>
      <c r="J51" s="14">
        <f t="shared" si="7"/>
        <v>0.68510638297872339</v>
      </c>
      <c r="K51" s="14">
        <f t="shared" si="8"/>
        <v>0.26231430805316652</v>
      </c>
      <c r="O51">
        <v>1999</v>
      </c>
      <c r="P51">
        <v>2000</v>
      </c>
      <c r="Q51">
        <v>2001</v>
      </c>
      <c r="R51">
        <v>2002</v>
      </c>
      <c r="S51">
        <v>2003</v>
      </c>
      <c r="T51">
        <v>2004</v>
      </c>
      <c r="U51">
        <v>2005</v>
      </c>
      <c r="V51">
        <v>2006</v>
      </c>
      <c r="W51">
        <v>2007</v>
      </c>
      <c r="X51">
        <v>2008</v>
      </c>
      <c r="Y51">
        <v>2009</v>
      </c>
      <c r="Z51">
        <v>2010</v>
      </c>
      <c r="AA51">
        <v>2011</v>
      </c>
      <c r="AB51">
        <v>2012</v>
      </c>
      <c r="AC51">
        <v>2013</v>
      </c>
      <c r="AD51">
        <v>2014</v>
      </c>
      <c r="AE51">
        <v>2015</v>
      </c>
      <c r="AF51">
        <v>2016</v>
      </c>
      <c r="AG51">
        <v>2017</v>
      </c>
    </row>
    <row r="52" spans="1:50" x14ac:dyDescent="0.3">
      <c r="A52" s="173"/>
      <c r="B52" s="4">
        <v>48</v>
      </c>
      <c r="C52" s="8" t="s">
        <v>666</v>
      </c>
      <c r="D52" s="8">
        <v>156</v>
      </c>
      <c r="E52" s="8">
        <v>43</v>
      </c>
      <c r="F52" s="8">
        <v>40</v>
      </c>
      <c r="G52" s="8">
        <v>248</v>
      </c>
      <c r="H52" s="8">
        <v>2</v>
      </c>
      <c r="I52" s="8">
        <v>0</v>
      </c>
      <c r="J52" s="14">
        <f t="shared" si="7"/>
        <v>0.53205128205128205</v>
      </c>
      <c r="K52" s="14">
        <f t="shared" si="8"/>
        <v>8.0645161290322578E-3</v>
      </c>
      <c r="N52" t="s">
        <v>774</v>
      </c>
      <c r="O52">
        <v>3052.6</v>
      </c>
      <c r="P52">
        <v>3005.1</v>
      </c>
      <c r="Q52">
        <v>6038.1</v>
      </c>
      <c r="R52">
        <v>13176.9</v>
      </c>
      <c r="S52">
        <v>24604.5</v>
      </c>
      <c r="T52">
        <v>32575.3</v>
      </c>
      <c r="U52">
        <v>32570.600000000002</v>
      </c>
      <c r="V52">
        <v>39820.5</v>
      </c>
      <c r="W52">
        <v>52080.1</v>
      </c>
      <c r="X52">
        <v>64701</v>
      </c>
      <c r="Y52">
        <v>96844.7</v>
      </c>
      <c r="Z52">
        <v>150328.9</v>
      </c>
      <c r="AA52">
        <v>164731.9</v>
      </c>
      <c r="AB52">
        <v>161564.80000000002</v>
      </c>
      <c r="AC52">
        <v>164002.40000000002</v>
      </c>
      <c r="AD52">
        <v>141870.79999999999</v>
      </c>
      <c r="AE52">
        <v>130346.7</v>
      </c>
      <c r="AF52">
        <v>125857.8</v>
      </c>
      <c r="AG52">
        <v>94909.099999999991</v>
      </c>
    </row>
    <row r="53" spans="1:50" x14ac:dyDescent="0.3">
      <c r="A53" s="173"/>
      <c r="B53" s="4">
        <v>49</v>
      </c>
      <c r="C53" s="8" t="s">
        <v>655</v>
      </c>
      <c r="D53" s="8">
        <v>89</v>
      </c>
      <c r="E53" s="8">
        <v>0</v>
      </c>
      <c r="F53" s="8">
        <v>63</v>
      </c>
      <c r="G53" s="8">
        <v>35</v>
      </c>
      <c r="H53" s="8">
        <v>0</v>
      </c>
      <c r="I53" s="8">
        <v>0</v>
      </c>
      <c r="J53" s="14">
        <f t="shared" si="7"/>
        <v>0.7078651685393258</v>
      </c>
      <c r="K53" s="14">
        <f t="shared" si="8"/>
        <v>0</v>
      </c>
      <c r="N53" t="s">
        <v>775</v>
      </c>
      <c r="O53">
        <v>5.4</v>
      </c>
      <c r="P53">
        <v>9.9</v>
      </c>
      <c r="Q53">
        <v>18.900000000000002</v>
      </c>
      <c r="R53">
        <v>35.1</v>
      </c>
      <c r="S53">
        <v>85.5</v>
      </c>
      <c r="T53">
        <v>92.7</v>
      </c>
      <c r="U53">
        <v>104.4</v>
      </c>
      <c r="V53">
        <v>175.5</v>
      </c>
      <c r="W53">
        <v>288.89999999999998</v>
      </c>
      <c r="X53">
        <v>459</v>
      </c>
      <c r="Y53">
        <v>942.3</v>
      </c>
      <c r="Z53">
        <v>2222.1</v>
      </c>
      <c r="AA53">
        <v>3698.1000000000004</v>
      </c>
      <c r="AB53">
        <v>6901.2000000000007</v>
      </c>
      <c r="AC53">
        <v>10191.6</v>
      </c>
      <c r="AD53">
        <v>12643.2</v>
      </c>
      <c r="AE53">
        <v>42765.3</v>
      </c>
      <c r="AF53">
        <v>29923.200000000001</v>
      </c>
      <c r="AG53">
        <v>16506.900000000001</v>
      </c>
    </row>
    <row r="54" spans="1:50" x14ac:dyDescent="0.3">
      <c r="A54" s="173"/>
      <c r="B54" s="4">
        <v>50</v>
      </c>
      <c r="C54" s="8" t="s">
        <v>576</v>
      </c>
      <c r="D54" s="8">
        <v>160</v>
      </c>
      <c r="E54" s="8">
        <v>52</v>
      </c>
      <c r="F54" s="8">
        <v>40</v>
      </c>
      <c r="G54" s="8">
        <v>229</v>
      </c>
      <c r="H54" s="8">
        <v>8</v>
      </c>
      <c r="I54" s="8">
        <v>0</v>
      </c>
      <c r="J54" s="14">
        <f t="shared" si="7"/>
        <v>0.57499999999999996</v>
      </c>
      <c r="K54" s="14">
        <f t="shared" si="8"/>
        <v>3.4934497816593885E-2</v>
      </c>
      <c r="O54">
        <f>SUM(O52,O53)</f>
        <v>3058</v>
      </c>
      <c r="P54">
        <f t="shared" ref="P54:AG54" si="32">SUM(P52,P53)</f>
        <v>3015</v>
      </c>
      <c r="Q54">
        <f t="shared" si="32"/>
        <v>6057</v>
      </c>
      <c r="R54">
        <f t="shared" si="32"/>
        <v>13212</v>
      </c>
      <c r="S54">
        <f t="shared" si="32"/>
        <v>24690</v>
      </c>
      <c r="T54">
        <f t="shared" si="32"/>
        <v>32668</v>
      </c>
      <c r="U54">
        <f t="shared" si="32"/>
        <v>32675.000000000004</v>
      </c>
      <c r="V54">
        <f t="shared" si="32"/>
        <v>39996</v>
      </c>
      <c r="W54">
        <f t="shared" si="32"/>
        <v>52369</v>
      </c>
      <c r="X54">
        <f t="shared" si="32"/>
        <v>65160</v>
      </c>
      <c r="Y54">
        <f t="shared" si="32"/>
        <v>97787</v>
      </c>
      <c r="Z54">
        <f t="shared" si="32"/>
        <v>152551</v>
      </c>
      <c r="AA54">
        <f t="shared" si="32"/>
        <v>168430</v>
      </c>
      <c r="AB54">
        <f t="shared" si="32"/>
        <v>168466.00000000003</v>
      </c>
      <c r="AC54">
        <f t="shared" si="32"/>
        <v>174194.00000000003</v>
      </c>
      <c r="AD54">
        <f t="shared" si="32"/>
        <v>154514</v>
      </c>
      <c r="AE54">
        <f t="shared" si="32"/>
        <v>173112</v>
      </c>
      <c r="AF54">
        <f t="shared" si="32"/>
        <v>155781</v>
      </c>
      <c r="AG54">
        <f t="shared" si="32"/>
        <v>111416</v>
      </c>
    </row>
    <row r="55" spans="1:50" x14ac:dyDescent="0.3">
      <c r="A55" s="173"/>
      <c r="B55" s="4">
        <v>51</v>
      </c>
      <c r="C55" s="8" t="s">
        <v>416</v>
      </c>
      <c r="D55" s="8">
        <v>276</v>
      </c>
      <c r="E55" s="8">
        <v>150</v>
      </c>
      <c r="F55" s="8">
        <v>80</v>
      </c>
      <c r="G55" s="8">
        <v>344</v>
      </c>
      <c r="H55" s="8">
        <v>1</v>
      </c>
      <c r="I55" s="8">
        <v>1</v>
      </c>
      <c r="J55" s="14">
        <f t="shared" si="7"/>
        <v>0.83333333333333337</v>
      </c>
      <c r="K55" s="14">
        <f t="shared" si="8"/>
        <v>5.8139534883720929E-3</v>
      </c>
    </row>
    <row r="56" spans="1:50" x14ac:dyDescent="0.3">
      <c r="A56" s="173"/>
      <c r="B56" s="4">
        <v>52</v>
      </c>
      <c r="C56" s="8" t="s">
        <v>452</v>
      </c>
      <c r="D56" s="8">
        <v>259</v>
      </c>
      <c r="E56" s="8">
        <v>237</v>
      </c>
      <c r="F56" s="8">
        <v>10</v>
      </c>
      <c r="G56" s="8">
        <v>341</v>
      </c>
      <c r="H56" s="8">
        <v>3</v>
      </c>
      <c r="I56" s="8">
        <v>0</v>
      </c>
      <c r="J56" s="14">
        <f t="shared" si="7"/>
        <v>0.95366795366795365</v>
      </c>
      <c r="K56" s="14">
        <f t="shared" si="8"/>
        <v>8.7976539589442824E-3</v>
      </c>
    </row>
    <row r="57" spans="1:50" x14ac:dyDescent="0.3">
      <c r="A57" s="173"/>
      <c r="B57" s="4">
        <v>53</v>
      </c>
      <c r="C57" s="8" t="s">
        <v>449</v>
      </c>
      <c r="D57" s="8">
        <v>52</v>
      </c>
      <c r="E57" s="8">
        <v>0</v>
      </c>
      <c r="F57" s="8">
        <v>48</v>
      </c>
      <c r="G57" s="8">
        <v>81</v>
      </c>
      <c r="H57" s="8">
        <v>0</v>
      </c>
      <c r="I57" s="8">
        <v>0</v>
      </c>
      <c r="J57" s="14">
        <f t="shared" si="7"/>
        <v>0.92307692307692313</v>
      </c>
      <c r="K57" s="14">
        <f t="shared" si="8"/>
        <v>0</v>
      </c>
    </row>
    <row r="58" spans="1:50" x14ac:dyDescent="0.3">
      <c r="A58" s="173"/>
      <c r="B58" s="4">
        <v>54</v>
      </c>
      <c r="C58" s="8" t="s">
        <v>692</v>
      </c>
      <c r="D58" s="8">
        <v>203</v>
      </c>
      <c r="E58" s="8">
        <v>44</v>
      </c>
      <c r="F58" s="8">
        <v>110</v>
      </c>
      <c r="G58" s="8">
        <v>411</v>
      </c>
      <c r="H58" s="8">
        <v>0</v>
      </c>
      <c r="I58" s="8">
        <v>0</v>
      </c>
      <c r="J58" s="14">
        <f t="shared" si="7"/>
        <v>0.75862068965517238</v>
      </c>
      <c r="K58" s="14">
        <f t="shared" si="8"/>
        <v>0</v>
      </c>
    </row>
    <row r="59" spans="1:50" s="12" customFormat="1" ht="4.3499999999999996" customHeight="1" x14ac:dyDescent="0.3">
      <c r="A59" s="10"/>
      <c r="B59" s="11"/>
      <c r="C59" s="11"/>
      <c r="D59" s="11"/>
      <c r="E59" s="11"/>
      <c r="F59" s="11"/>
      <c r="G59" s="11"/>
      <c r="H59" s="11"/>
      <c r="I59" s="11"/>
      <c r="J59" s="14"/>
      <c r="K59" s="14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</row>
    <row r="60" spans="1:50" x14ac:dyDescent="0.3">
      <c r="A60" s="173" t="s">
        <v>759</v>
      </c>
      <c r="B60" s="4">
        <v>55</v>
      </c>
      <c r="C60" s="8" t="s">
        <v>484</v>
      </c>
      <c r="D60" s="8">
        <v>3084</v>
      </c>
      <c r="E60" s="8">
        <v>2484</v>
      </c>
      <c r="F60" s="8">
        <v>14</v>
      </c>
      <c r="G60" s="8">
        <v>4086</v>
      </c>
      <c r="H60" s="8">
        <v>346</v>
      </c>
      <c r="I60" s="8">
        <v>0</v>
      </c>
      <c r="J60" s="14">
        <f t="shared" si="7"/>
        <v>0.80998702983138782</v>
      </c>
      <c r="K60" s="14">
        <f t="shared" si="8"/>
        <v>8.4679393049437099E-2</v>
      </c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</row>
    <row r="61" spans="1:50" x14ac:dyDescent="0.3">
      <c r="A61" s="173"/>
      <c r="B61" s="4">
        <v>56</v>
      </c>
      <c r="C61" s="8" t="s">
        <v>630</v>
      </c>
      <c r="D61" s="8">
        <v>4476</v>
      </c>
      <c r="E61" s="8">
        <v>4200</v>
      </c>
      <c r="F61" s="8">
        <v>10</v>
      </c>
      <c r="G61" s="8">
        <v>6856</v>
      </c>
      <c r="H61" s="8">
        <v>4486</v>
      </c>
      <c r="I61" s="8">
        <v>76</v>
      </c>
      <c r="J61" s="14">
        <f t="shared" si="7"/>
        <v>0.94057193923145666</v>
      </c>
      <c r="K61" s="14">
        <f t="shared" si="8"/>
        <v>0.66540256709451573</v>
      </c>
    </row>
    <row r="62" spans="1:50" x14ac:dyDescent="0.3">
      <c r="A62" s="173"/>
      <c r="B62" s="4">
        <v>57</v>
      </c>
      <c r="C62" s="8" t="s">
        <v>472</v>
      </c>
      <c r="D62" s="8">
        <v>838</v>
      </c>
      <c r="E62" s="8">
        <v>595</v>
      </c>
      <c r="F62" s="8">
        <v>0</v>
      </c>
      <c r="G62" s="8">
        <v>2375</v>
      </c>
      <c r="H62" s="8">
        <v>39</v>
      </c>
      <c r="I62" s="8">
        <v>0</v>
      </c>
      <c r="J62" s="14">
        <f t="shared" si="7"/>
        <v>0.71002386634844872</v>
      </c>
      <c r="K62" s="14">
        <f t="shared" si="8"/>
        <v>1.6421052631578947E-2</v>
      </c>
    </row>
    <row r="63" spans="1:50" x14ac:dyDescent="0.3">
      <c r="A63" s="173"/>
      <c r="B63" s="4">
        <v>58</v>
      </c>
      <c r="C63" s="8" t="s">
        <v>466</v>
      </c>
      <c r="D63" s="8">
        <v>749</v>
      </c>
      <c r="E63" s="8">
        <v>366</v>
      </c>
      <c r="F63" s="8">
        <v>0</v>
      </c>
      <c r="G63" s="8">
        <v>1366</v>
      </c>
      <c r="H63" s="8">
        <v>204</v>
      </c>
      <c r="I63" s="8">
        <v>0</v>
      </c>
      <c r="J63" s="14">
        <f t="shared" si="7"/>
        <v>0.48865153538050732</v>
      </c>
      <c r="K63" s="14">
        <f t="shared" si="8"/>
        <v>0.14934114202049781</v>
      </c>
    </row>
    <row r="64" spans="1:50" x14ac:dyDescent="0.3">
      <c r="A64" s="173"/>
      <c r="B64" s="4">
        <v>59</v>
      </c>
      <c r="C64" s="8" t="s">
        <v>523</v>
      </c>
      <c r="D64" s="8">
        <v>269</v>
      </c>
      <c r="E64" s="8">
        <v>115</v>
      </c>
      <c r="F64" s="8">
        <v>4</v>
      </c>
      <c r="G64" s="8">
        <v>295</v>
      </c>
      <c r="H64" s="8">
        <v>0</v>
      </c>
      <c r="I64" s="8">
        <v>0</v>
      </c>
      <c r="J64" s="14">
        <f t="shared" si="7"/>
        <v>0.44237918215613381</v>
      </c>
      <c r="K64" s="14">
        <f t="shared" si="8"/>
        <v>0</v>
      </c>
    </row>
    <row r="65" spans="1:50" x14ac:dyDescent="0.3">
      <c r="A65" s="173"/>
      <c r="B65" s="4">
        <v>60</v>
      </c>
      <c r="C65" s="8" t="s">
        <v>731</v>
      </c>
      <c r="D65" s="8">
        <v>55</v>
      </c>
      <c r="E65" s="8">
        <v>0</v>
      </c>
      <c r="F65" s="8">
        <v>10</v>
      </c>
      <c r="G65" s="8">
        <v>275</v>
      </c>
      <c r="H65" s="8">
        <v>58</v>
      </c>
      <c r="I65" s="8">
        <v>0</v>
      </c>
      <c r="J65" s="14">
        <f t="shared" si="7"/>
        <v>0.18181818181818182</v>
      </c>
      <c r="K65" s="14">
        <f t="shared" si="8"/>
        <v>0.21090909090909091</v>
      </c>
    </row>
    <row r="66" spans="1:50" x14ac:dyDescent="0.3">
      <c r="A66" s="173"/>
      <c r="B66" s="4">
        <v>61</v>
      </c>
      <c r="C66" s="8" t="s">
        <v>736</v>
      </c>
      <c r="D66" s="8">
        <v>316</v>
      </c>
      <c r="E66" s="8">
        <v>223</v>
      </c>
      <c r="F66" s="8">
        <v>0</v>
      </c>
      <c r="G66" s="8">
        <v>279</v>
      </c>
      <c r="H66" s="8">
        <v>38</v>
      </c>
      <c r="I66" s="8">
        <v>0</v>
      </c>
      <c r="J66" s="14">
        <f t="shared" si="7"/>
        <v>0.70569620253164556</v>
      </c>
      <c r="K66" s="14">
        <f t="shared" si="8"/>
        <v>0.13620071684587814</v>
      </c>
    </row>
    <row r="67" spans="1:50" x14ac:dyDescent="0.3">
      <c r="A67" s="173"/>
      <c r="B67" s="4">
        <v>62</v>
      </c>
      <c r="C67" s="8" t="s">
        <v>728</v>
      </c>
      <c r="D67" s="8">
        <v>87</v>
      </c>
      <c r="E67" s="8">
        <v>40</v>
      </c>
      <c r="F67" s="8">
        <v>0</v>
      </c>
      <c r="G67" s="8">
        <v>226</v>
      </c>
      <c r="H67" s="8">
        <v>17</v>
      </c>
      <c r="I67" s="8">
        <v>0</v>
      </c>
      <c r="J67" s="14">
        <f t="shared" si="7"/>
        <v>0.45977011494252873</v>
      </c>
      <c r="K67" s="14">
        <f t="shared" si="8"/>
        <v>7.5221238938053103E-2</v>
      </c>
    </row>
    <row r="68" spans="1:50" x14ac:dyDescent="0.3">
      <c r="A68" s="173"/>
      <c r="B68" s="4">
        <v>63</v>
      </c>
      <c r="C68" s="8" t="s">
        <v>531</v>
      </c>
      <c r="D68" s="8">
        <v>122</v>
      </c>
      <c r="E68" s="8">
        <v>78</v>
      </c>
      <c r="F68" s="8">
        <v>0</v>
      </c>
      <c r="G68" s="8">
        <v>200</v>
      </c>
      <c r="H68" s="8">
        <v>2</v>
      </c>
      <c r="I68" s="8">
        <v>0</v>
      </c>
      <c r="J68" s="14">
        <f t="shared" si="7"/>
        <v>0.63934426229508201</v>
      </c>
      <c r="K68" s="14">
        <f t="shared" si="8"/>
        <v>0.01</v>
      </c>
    </row>
    <row r="69" spans="1:50" s="12" customFormat="1" ht="4.3499999999999996" customHeight="1" x14ac:dyDescent="0.3">
      <c r="A69" s="10"/>
      <c r="B69" s="11"/>
      <c r="C69" s="11"/>
      <c r="D69" s="11"/>
      <c r="E69" s="11"/>
      <c r="F69" s="11"/>
      <c r="G69" s="11"/>
      <c r="H69" s="11"/>
      <c r="I69" s="11"/>
      <c r="J69" s="14"/>
      <c r="K69" s="14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</row>
    <row r="70" spans="1:50" x14ac:dyDescent="0.3">
      <c r="A70" s="173" t="s">
        <v>760</v>
      </c>
      <c r="B70" s="4">
        <v>64</v>
      </c>
      <c r="C70" s="8" t="s">
        <v>733</v>
      </c>
      <c r="D70" s="8">
        <v>1320</v>
      </c>
      <c r="E70" s="8">
        <v>362</v>
      </c>
      <c r="F70" s="8">
        <v>577</v>
      </c>
      <c r="G70" s="8">
        <v>5014</v>
      </c>
      <c r="H70" s="8">
        <v>11</v>
      </c>
      <c r="I70" s="8">
        <v>0</v>
      </c>
      <c r="J70" s="14">
        <f t="shared" si="7"/>
        <v>0.71136363636363631</v>
      </c>
      <c r="K70" s="14">
        <f t="shared" si="8"/>
        <v>2.1938571998404467E-3</v>
      </c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</row>
    <row r="71" spans="1:50" x14ac:dyDescent="0.3">
      <c r="A71" s="173"/>
      <c r="B71" s="4">
        <v>65</v>
      </c>
      <c r="C71" s="8" t="s">
        <v>620</v>
      </c>
      <c r="D71" s="8">
        <v>814</v>
      </c>
      <c r="E71" s="8">
        <v>434</v>
      </c>
      <c r="F71" s="8">
        <v>283</v>
      </c>
      <c r="G71" s="8">
        <v>751</v>
      </c>
      <c r="H71" s="8">
        <v>17</v>
      </c>
      <c r="I71" s="8">
        <v>0</v>
      </c>
      <c r="J71" s="14">
        <f t="shared" si="7"/>
        <v>0.88083538083538082</v>
      </c>
      <c r="K71" s="14">
        <f t="shared" si="8"/>
        <v>2.2636484687083888E-2</v>
      </c>
    </row>
    <row r="72" spans="1:50" x14ac:dyDescent="0.3">
      <c r="A72" s="173"/>
      <c r="B72" s="4">
        <v>66</v>
      </c>
      <c r="C72" s="8" t="s">
        <v>609</v>
      </c>
      <c r="D72" s="8">
        <v>1742</v>
      </c>
      <c r="E72" s="8">
        <v>1098</v>
      </c>
      <c r="F72" s="8">
        <v>255</v>
      </c>
      <c r="G72" s="8">
        <v>1659</v>
      </c>
      <c r="H72" s="8">
        <v>2</v>
      </c>
      <c r="I72" s="8">
        <v>0</v>
      </c>
      <c r="J72" s="14">
        <f t="shared" si="7"/>
        <v>0.77669345579793336</v>
      </c>
      <c r="K72" s="14">
        <f t="shared" si="8"/>
        <v>1.2055455093429777E-3</v>
      </c>
    </row>
    <row r="73" spans="1:50" x14ac:dyDescent="0.3">
      <c r="A73" s="173"/>
      <c r="B73" s="4">
        <v>67</v>
      </c>
      <c r="C73" s="8" t="s">
        <v>456</v>
      </c>
      <c r="D73" s="8">
        <v>536</v>
      </c>
      <c r="E73" s="8">
        <v>419</v>
      </c>
      <c r="F73" s="8">
        <v>0</v>
      </c>
      <c r="G73" s="8">
        <v>1570</v>
      </c>
      <c r="H73" s="8">
        <v>13</v>
      </c>
      <c r="I73" s="8">
        <v>0</v>
      </c>
      <c r="J73" s="14">
        <f t="shared" si="7"/>
        <v>0.78171641791044777</v>
      </c>
      <c r="K73" s="14">
        <f t="shared" si="8"/>
        <v>8.2802547770700636E-3</v>
      </c>
    </row>
    <row r="74" spans="1:50" x14ac:dyDescent="0.3">
      <c r="A74" s="173"/>
      <c r="B74" s="4">
        <v>68</v>
      </c>
      <c r="C74" s="8" t="s">
        <v>488</v>
      </c>
      <c r="D74" s="8">
        <v>1579</v>
      </c>
      <c r="E74" s="8">
        <v>871</v>
      </c>
      <c r="F74" s="8">
        <v>383</v>
      </c>
      <c r="G74" s="8">
        <v>1461</v>
      </c>
      <c r="H74" s="8">
        <v>41</v>
      </c>
      <c r="I74" s="8">
        <v>2</v>
      </c>
      <c r="J74" s="14">
        <f t="shared" si="7"/>
        <v>0.79417352754908166</v>
      </c>
      <c r="K74" s="14">
        <f t="shared" si="8"/>
        <v>2.943189596167009E-2</v>
      </c>
    </row>
    <row r="75" spans="1:50" x14ac:dyDescent="0.3">
      <c r="A75" s="173"/>
      <c r="B75" s="4">
        <v>69</v>
      </c>
      <c r="C75" s="8" t="s">
        <v>724</v>
      </c>
      <c r="D75" s="8">
        <v>793</v>
      </c>
      <c r="E75" s="8">
        <v>184</v>
      </c>
      <c r="F75" s="8">
        <v>10</v>
      </c>
      <c r="G75" s="8">
        <v>1290</v>
      </c>
      <c r="H75" s="8">
        <v>1</v>
      </c>
      <c r="I75" s="8">
        <v>0</v>
      </c>
      <c r="J75" s="14">
        <f t="shared" si="7"/>
        <v>0.24464060529634299</v>
      </c>
      <c r="K75" s="14">
        <f t="shared" si="8"/>
        <v>7.7519379844961239E-4</v>
      </c>
    </row>
    <row r="76" spans="1:50" x14ac:dyDescent="0.3">
      <c r="A76" s="173"/>
      <c r="B76" s="4">
        <v>70</v>
      </c>
      <c r="C76" s="8" t="s">
        <v>631</v>
      </c>
      <c r="D76" s="8">
        <v>2164</v>
      </c>
      <c r="E76" s="8">
        <v>73</v>
      </c>
      <c r="F76" s="8">
        <v>642</v>
      </c>
      <c r="G76" s="8">
        <v>2306</v>
      </c>
      <c r="H76" s="8">
        <v>0</v>
      </c>
      <c r="I76" s="8">
        <v>0</v>
      </c>
      <c r="J76" s="14">
        <f t="shared" si="7"/>
        <v>0.33040665434380778</v>
      </c>
      <c r="K76" s="14">
        <f t="shared" si="8"/>
        <v>0</v>
      </c>
    </row>
    <row r="77" spans="1:50" x14ac:dyDescent="0.3">
      <c r="A77" s="173"/>
      <c r="B77" s="4">
        <v>71</v>
      </c>
      <c r="C77" s="8" t="s">
        <v>511</v>
      </c>
      <c r="D77" s="8">
        <v>81</v>
      </c>
      <c r="E77" s="8">
        <v>42</v>
      </c>
      <c r="F77" s="8">
        <v>0</v>
      </c>
      <c r="G77" s="8">
        <v>746</v>
      </c>
      <c r="H77" s="8">
        <v>90</v>
      </c>
      <c r="I77" s="8">
        <v>0</v>
      </c>
      <c r="J77" s="14">
        <f t="shared" si="7"/>
        <v>0.51851851851851849</v>
      </c>
      <c r="K77" s="14">
        <f t="shared" si="8"/>
        <v>0.12064343163538874</v>
      </c>
    </row>
    <row r="78" spans="1:50" x14ac:dyDescent="0.3">
      <c r="A78" s="173"/>
      <c r="B78" s="4">
        <v>72</v>
      </c>
      <c r="C78" s="8" t="s">
        <v>664</v>
      </c>
      <c r="D78" s="8">
        <v>456</v>
      </c>
      <c r="E78" s="8">
        <v>0</v>
      </c>
      <c r="F78" s="8">
        <v>124</v>
      </c>
      <c r="G78" s="8">
        <v>2030</v>
      </c>
      <c r="H78" s="8">
        <v>6</v>
      </c>
      <c r="I78" s="8">
        <v>0</v>
      </c>
      <c r="J78" s="14">
        <f t="shared" si="7"/>
        <v>0.27192982456140352</v>
      </c>
      <c r="K78" s="14">
        <f t="shared" si="8"/>
        <v>2.9556650246305421E-3</v>
      </c>
    </row>
    <row r="79" spans="1:50" x14ac:dyDescent="0.3">
      <c r="A79" s="173"/>
      <c r="B79" s="4">
        <v>73</v>
      </c>
      <c r="C79" s="8" t="s">
        <v>672</v>
      </c>
      <c r="D79" s="8">
        <v>208</v>
      </c>
      <c r="E79" s="8">
        <v>120</v>
      </c>
      <c r="F79" s="8">
        <v>50</v>
      </c>
      <c r="G79" s="8">
        <v>100</v>
      </c>
      <c r="H79" s="8">
        <v>0</v>
      </c>
      <c r="I79" s="8">
        <v>0</v>
      </c>
      <c r="J79" s="14">
        <f t="shared" si="7"/>
        <v>0.81730769230769229</v>
      </c>
      <c r="K79" s="14">
        <f t="shared" si="8"/>
        <v>0</v>
      </c>
    </row>
    <row r="80" spans="1:50" x14ac:dyDescent="0.3">
      <c r="A80" s="173"/>
      <c r="B80" s="4">
        <v>74</v>
      </c>
      <c r="C80" s="8" t="s">
        <v>707</v>
      </c>
      <c r="D80" s="8">
        <v>646</v>
      </c>
      <c r="E80" s="8">
        <v>587</v>
      </c>
      <c r="F80" s="8">
        <v>0</v>
      </c>
      <c r="G80" s="8">
        <v>371</v>
      </c>
      <c r="H80" s="8">
        <v>42</v>
      </c>
      <c r="I80" s="8">
        <v>0</v>
      </c>
      <c r="J80" s="14">
        <f t="shared" si="7"/>
        <v>0.90866873065015474</v>
      </c>
      <c r="K80" s="14">
        <f t="shared" si="8"/>
        <v>0.11320754716981132</v>
      </c>
    </row>
    <row r="81" spans="1:50" x14ac:dyDescent="0.3">
      <c r="A81" s="173"/>
      <c r="B81" s="4">
        <v>75</v>
      </c>
      <c r="C81" s="8" t="s">
        <v>551</v>
      </c>
      <c r="D81" s="8">
        <v>934</v>
      </c>
      <c r="E81" s="8">
        <v>418</v>
      </c>
      <c r="F81" s="8">
        <v>403</v>
      </c>
      <c r="G81" s="8">
        <v>895</v>
      </c>
      <c r="H81" s="8">
        <v>114</v>
      </c>
      <c r="I81" s="8">
        <v>0</v>
      </c>
      <c r="J81" s="14">
        <f t="shared" si="7"/>
        <v>0.87901498929336186</v>
      </c>
      <c r="K81" s="14">
        <f t="shared" si="8"/>
        <v>0.12737430167597766</v>
      </c>
    </row>
    <row r="82" spans="1:50" x14ac:dyDescent="0.3">
      <c r="A82" s="173"/>
      <c r="B82" s="4">
        <v>76</v>
      </c>
      <c r="C82" s="8" t="s">
        <v>671</v>
      </c>
      <c r="D82" s="8">
        <v>1965</v>
      </c>
      <c r="E82" s="8">
        <v>1384</v>
      </c>
      <c r="F82" s="8">
        <v>3</v>
      </c>
      <c r="G82" s="8">
        <v>1986</v>
      </c>
      <c r="H82" s="8">
        <v>143</v>
      </c>
      <c r="I82" s="8">
        <v>0</v>
      </c>
      <c r="J82" s="14">
        <f t="shared" si="7"/>
        <v>0.70585241730279902</v>
      </c>
      <c r="K82" s="14">
        <f t="shared" si="8"/>
        <v>7.2004028197381678E-2</v>
      </c>
    </row>
    <row r="83" spans="1:50" x14ac:dyDescent="0.3">
      <c r="A83" s="173"/>
      <c r="B83" s="4">
        <v>77</v>
      </c>
      <c r="C83" s="8" t="s">
        <v>447</v>
      </c>
      <c r="D83" s="8">
        <v>1637</v>
      </c>
      <c r="E83" s="8">
        <v>912</v>
      </c>
      <c r="F83" s="8">
        <v>172</v>
      </c>
      <c r="G83" s="8">
        <v>3605</v>
      </c>
      <c r="H83" s="8">
        <v>318</v>
      </c>
      <c r="I83" s="8">
        <v>305</v>
      </c>
      <c r="J83" s="14">
        <f t="shared" si="7"/>
        <v>0.66218692730604767</v>
      </c>
      <c r="K83" s="14">
        <f t="shared" si="8"/>
        <v>0.17281553398058253</v>
      </c>
    </row>
    <row r="84" spans="1:50" x14ac:dyDescent="0.3">
      <c r="A84" s="173"/>
      <c r="B84" s="4">
        <v>78</v>
      </c>
      <c r="C84" s="8" t="s">
        <v>486</v>
      </c>
      <c r="D84" s="8">
        <v>356</v>
      </c>
      <c r="E84" s="8">
        <v>191</v>
      </c>
      <c r="F84" s="8">
        <v>86</v>
      </c>
      <c r="G84" s="8">
        <v>2464</v>
      </c>
      <c r="H84" s="8">
        <v>99</v>
      </c>
      <c r="I84" s="8">
        <v>0</v>
      </c>
      <c r="J84" s="14">
        <f t="shared" si="7"/>
        <v>0.7780898876404494</v>
      </c>
      <c r="K84" s="14">
        <f t="shared" si="8"/>
        <v>4.0178571428571432E-2</v>
      </c>
    </row>
    <row r="85" spans="1:50" x14ac:dyDescent="0.3">
      <c r="A85" s="173"/>
      <c r="B85" s="4">
        <v>79</v>
      </c>
      <c r="C85" s="8" t="s">
        <v>548</v>
      </c>
      <c r="D85" s="8">
        <v>131</v>
      </c>
      <c r="E85" s="8">
        <v>0</v>
      </c>
      <c r="F85" s="8">
        <v>128</v>
      </c>
      <c r="G85" s="8">
        <v>153</v>
      </c>
      <c r="H85" s="8">
        <v>8</v>
      </c>
      <c r="I85" s="8">
        <v>0</v>
      </c>
      <c r="J85" s="14">
        <f t="shared" si="7"/>
        <v>0.97709923664122134</v>
      </c>
      <c r="K85" s="14">
        <f t="shared" si="8"/>
        <v>5.2287581699346407E-2</v>
      </c>
    </row>
    <row r="86" spans="1:50" x14ac:dyDescent="0.3">
      <c r="A86" s="173"/>
      <c r="B86" s="4">
        <v>80</v>
      </c>
      <c r="C86" s="8" t="s">
        <v>547</v>
      </c>
      <c r="D86" s="8">
        <v>653</v>
      </c>
      <c r="E86" s="8">
        <v>152</v>
      </c>
      <c r="F86" s="8">
        <v>309</v>
      </c>
      <c r="G86" s="8">
        <v>2377</v>
      </c>
      <c r="H86" s="8">
        <v>142</v>
      </c>
      <c r="I86" s="8">
        <v>0</v>
      </c>
      <c r="J86" s="14">
        <f t="shared" si="7"/>
        <v>0.70597243491577333</v>
      </c>
      <c r="K86" s="14">
        <f t="shared" si="8"/>
        <v>5.9739167017248636E-2</v>
      </c>
    </row>
    <row r="87" spans="1:50" x14ac:dyDescent="0.3">
      <c r="A87" s="173"/>
      <c r="B87" s="4">
        <v>81</v>
      </c>
      <c r="C87" s="8" t="s">
        <v>586</v>
      </c>
      <c r="D87" s="8">
        <v>817</v>
      </c>
      <c r="E87" s="8">
        <v>307</v>
      </c>
      <c r="F87" s="8">
        <v>288</v>
      </c>
      <c r="G87" s="8">
        <v>828</v>
      </c>
      <c r="H87" s="8">
        <v>8</v>
      </c>
      <c r="I87" s="8">
        <v>0</v>
      </c>
      <c r="J87" s="14">
        <f t="shared" si="7"/>
        <v>0.72827417380660953</v>
      </c>
      <c r="K87" s="14">
        <f t="shared" si="8"/>
        <v>9.6618357487922701E-3</v>
      </c>
    </row>
    <row r="88" spans="1:50" x14ac:dyDescent="0.3">
      <c r="A88" s="173"/>
      <c r="B88" s="4">
        <v>82</v>
      </c>
      <c r="C88" s="8" t="s">
        <v>473</v>
      </c>
      <c r="D88" s="8">
        <v>909</v>
      </c>
      <c r="E88" s="8">
        <v>464</v>
      </c>
      <c r="F88" s="8">
        <v>249</v>
      </c>
      <c r="G88" s="8">
        <v>1497</v>
      </c>
      <c r="H88" s="8">
        <v>0</v>
      </c>
      <c r="I88" s="8">
        <v>0</v>
      </c>
      <c r="J88" s="14">
        <f t="shared" si="7"/>
        <v>0.78437843784378436</v>
      </c>
      <c r="K88" s="14">
        <f t="shared" si="8"/>
        <v>0</v>
      </c>
    </row>
    <row r="89" spans="1:50" x14ac:dyDescent="0.3">
      <c r="A89" s="173"/>
      <c r="B89" s="4">
        <v>83</v>
      </c>
      <c r="C89" s="8" t="s">
        <v>583</v>
      </c>
      <c r="D89" s="8">
        <v>863</v>
      </c>
      <c r="E89" s="8">
        <v>469</v>
      </c>
      <c r="F89" s="8">
        <v>114</v>
      </c>
      <c r="G89" s="8">
        <v>1294</v>
      </c>
      <c r="H89" s="8">
        <v>1</v>
      </c>
      <c r="I89" s="8">
        <v>0</v>
      </c>
      <c r="J89" s="14">
        <f t="shared" si="7"/>
        <v>0.67555040556199308</v>
      </c>
      <c r="K89" s="14">
        <f t="shared" si="8"/>
        <v>7.7279752704791343E-4</v>
      </c>
    </row>
    <row r="90" spans="1:50" x14ac:dyDescent="0.3">
      <c r="A90" s="173"/>
      <c r="B90" s="4">
        <v>84</v>
      </c>
      <c r="C90" s="8" t="s">
        <v>725</v>
      </c>
      <c r="D90" s="8">
        <v>3121</v>
      </c>
      <c r="E90" s="8">
        <v>2943</v>
      </c>
      <c r="F90" s="8">
        <v>110</v>
      </c>
      <c r="G90" s="8">
        <v>3212</v>
      </c>
      <c r="H90" s="8">
        <v>6</v>
      </c>
      <c r="I90" s="8">
        <v>0</v>
      </c>
      <c r="J90" s="14">
        <f t="shared" si="7"/>
        <v>0.97821211150272347</v>
      </c>
      <c r="K90" s="14">
        <f t="shared" si="8"/>
        <v>1.8679950186799503E-3</v>
      </c>
    </row>
    <row r="91" spans="1:50" x14ac:dyDescent="0.3">
      <c r="A91" s="173"/>
      <c r="B91" s="4">
        <v>85</v>
      </c>
      <c r="C91" s="8" t="s">
        <v>669</v>
      </c>
      <c r="D91" s="8">
        <v>1291</v>
      </c>
      <c r="E91" s="8">
        <v>611</v>
      </c>
      <c r="F91" s="8">
        <v>0</v>
      </c>
      <c r="G91" s="8">
        <v>5783</v>
      </c>
      <c r="H91" s="8">
        <v>1112</v>
      </c>
      <c r="I91" s="8">
        <v>5</v>
      </c>
      <c r="J91" s="14">
        <f t="shared" si="7"/>
        <v>0.47327652982184354</v>
      </c>
      <c r="K91" s="14">
        <f t="shared" si="8"/>
        <v>0.1931523430745288</v>
      </c>
    </row>
    <row r="92" spans="1:50" x14ac:dyDescent="0.3">
      <c r="A92" s="173"/>
      <c r="B92" s="4">
        <v>86</v>
      </c>
      <c r="C92" s="8" t="s">
        <v>491</v>
      </c>
      <c r="D92" s="8">
        <v>811</v>
      </c>
      <c r="E92" s="8">
        <v>373</v>
      </c>
      <c r="F92" s="8">
        <v>0</v>
      </c>
      <c r="G92" s="8">
        <v>1266</v>
      </c>
      <c r="H92" s="8">
        <v>464</v>
      </c>
      <c r="I92" s="8">
        <v>0</v>
      </c>
      <c r="J92" s="14">
        <f t="shared" si="7"/>
        <v>0.45992601726263871</v>
      </c>
      <c r="K92" s="14">
        <f t="shared" si="8"/>
        <v>0.36650868878357029</v>
      </c>
    </row>
    <row r="93" spans="1:50" x14ac:dyDescent="0.3">
      <c r="A93" s="173"/>
      <c r="B93" s="4">
        <v>87</v>
      </c>
      <c r="C93" s="8" t="s">
        <v>619</v>
      </c>
      <c r="D93" s="8">
        <v>301</v>
      </c>
      <c r="E93" s="8">
        <v>157</v>
      </c>
      <c r="F93" s="8">
        <v>0</v>
      </c>
      <c r="G93" s="8">
        <v>361</v>
      </c>
      <c r="H93" s="8">
        <v>216</v>
      </c>
      <c r="I93" s="8">
        <v>0</v>
      </c>
      <c r="J93" s="14">
        <f t="shared" si="7"/>
        <v>0.52159468438538203</v>
      </c>
      <c r="K93" s="14">
        <f t="shared" si="8"/>
        <v>0.5983379501385041</v>
      </c>
    </row>
    <row r="94" spans="1:50" s="12" customFormat="1" ht="4.3499999999999996" customHeight="1" x14ac:dyDescent="0.3">
      <c r="A94" s="10"/>
      <c r="B94" s="11"/>
      <c r="C94" s="11"/>
      <c r="D94" s="11"/>
      <c r="E94" s="11"/>
      <c r="F94" s="11"/>
      <c r="G94" s="11"/>
      <c r="H94" s="11"/>
      <c r="I94" s="11"/>
      <c r="J94" s="14"/>
      <c r="K94" s="1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</row>
    <row r="95" spans="1:50" x14ac:dyDescent="0.3">
      <c r="A95" s="173" t="s">
        <v>761</v>
      </c>
      <c r="B95" s="4">
        <v>88</v>
      </c>
      <c r="C95" s="8" t="s">
        <v>654</v>
      </c>
      <c r="D95" s="8">
        <v>45</v>
      </c>
      <c r="E95" s="8">
        <v>34</v>
      </c>
      <c r="F95" s="8">
        <v>10</v>
      </c>
      <c r="G95" s="8">
        <v>32</v>
      </c>
      <c r="H95" s="8">
        <v>0</v>
      </c>
      <c r="I95" s="8">
        <v>0</v>
      </c>
      <c r="J95" s="14">
        <f t="shared" si="7"/>
        <v>0.97777777777777775</v>
      </c>
      <c r="K95" s="14">
        <f t="shared" si="8"/>
        <v>0</v>
      </c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</row>
    <row r="96" spans="1:50" x14ac:dyDescent="0.3">
      <c r="A96" s="173"/>
      <c r="B96" s="4">
        <v>89</v>
      </c>
      <c r="C96" s="8" t="s">
        <v>676</v>
      </c>
      <c r="D96" s="8">
        <v>325</v>
      </c>
      <c r="E96" s="8">
        <v>162</v>
      </c>
      <c r="F96" s="8">
        <v>80</v>
      </c>
      <c r="G96" s="8">
        <v>419</v>
      </c>
      <c r="H96" s="8">
        <v>5</v>
      </c>
      <c r="I96" s="8">
        <v>0</v>
      </c>
      <c r="J96" s="14">
        <f t="shared" si="7"/>
        <v>0.74461538461538457</v>
      </c>
      <c r="K96" s="14">
        <f t="shared" si="8"/>
        <v>1.1933174224343675E-2</v>
      </c>
    </row>
    <row r="97" spans="1:50" x14ac:dyDescent="0.3">
      <c r="A97" s="173"/>
      <c r="B97" s="4">
        <v>90</v>
      </c>
      <c r="C97" s="8" t="s">
        <v>429</v>
      </c>
      <c r="D97" s="8">
        <v>267</v>
      </c>
      <c r="E97" s="8">
        <v>131</v>
      </c>
      <c r="F97" s="8">
        <v>74</v>
      </c>
      <c r="G97" s="8">
        <v>334</v>
      </c>
      <c r="H97" s="8">
        <v>3</v>
      </c>
      <c r="I97" s="8">
        <v>0</v>
      </c>
      <c r="J97" s="14">
        <f t="shared" si="7"/>
        <v>0.76779026217228463</v>
      </c>
      <c r="K97" s="14">
        <f t="shared" si="8"/>
        <v>8.9820359281437123E-3</v>
      </c>
    </row>
    <row r="98" spans="1:50" x14ac:dyDescent="0.3">
      <c r="A98" s="173"/>
      <c r="B98" s="4">
        <v>91</v>
      </c>
      <c r="C98" s="8" t="s">
        <v>660</v>
      </c>
      <c r="D98" s="8">
        <v>212</v>
      </c>
      <c r="E98" s="8">
        <v>144</v>
      </c>
      <c r="F98" s="8">
        <v>0</v>
      </c>
      <c r="G98" s="8">
        <v>377</v>
      </c>
      <c r="H98" s="8">
        <v>1</v>
      </c>
      <c r="I98" s="8">
        <v>0</v>
      </c>
      <c r="J98" s="14">
        <f t="shared" ref="J98:J161" si="33">(E98+F98)/D98</f>
        <v>0.67924528301886788</v>
      </c>
      <c r="K98" s="14">
        <f t="shared" ref="K98:K161" si="34">(H98+I98)/G98</f>
        <v>2.6525198938992041E-3</v>
      </c>
    </row>
    <row r="99" spans="1:50" x14ac:dyDescent="0.3">
      <c r="A99" s="173"/>
      <c r="B99" s="4">
        <v>92</v>
      </c>
      <c r="C99" s="8" t="s">
        <v>617</v>
      </c>
      <c r="D99" s="8">
        <v>180</v>
      </c>
      <c r="E99" s="8">
        <v>132</v>
      </c>
      <c r="F99" s="8">
        <v>28</v>
      </c>
      <c r="G99" s="8">
        <v>91</v>
      </c>
      <c r="H99" s="8">
        <v>1</v>
      </c>
      <c r="I99" s="8">
        <v>0</v>
      </c>
      <c r="J99" s="14">
        <f t="shared" si="33"/>
        <v>0.88888888888888884</v>
      </c>
      <c r="K99" s="14">
        <f t="shared" si="34"/>
        <v>1.098901098901099E-2</v>
      </c>
    </row>
    <row r="100" spans="1:50" x14ac:dyDescent="0.3">
      <c r="A100" s="173"/>
      <c r="B100" s="4">
        <v>93</v>
      </c>
      <c r="C100" s="8" t="s">
        <v>573</v>
      </c>
      <c r="D100" s="8">
        <v>349</v>
      </c>
      <c r="E100" s="8">
        <v>239</v>
      </c>
      <c r="F100" s="8">
        <v>0</v>
      </c>
      <c r="G100" s="8">
        <v>651</v>
      </c>
      <c r="H100" s="8">
        <v>1</v>
      </c>
      <c r="I100" s="8">
        <v>0</v>
      </c>
      <c r="J100" s="14">
        <f t="shared" si="33"/>
        <v>0.68481375358166185</v>
      </c>
      <c r="K100" s="14">
        <f t="shared" si="34"/>
        <v>1.5360983102918587E-3</v>
      </c>
    </row>
    <row r="101" spans="1:50" x14ac:dyDescent="0.3">
      <c r="A101" s="173"/>
      <c r="B101" s="4">
        <v>94</v>
      </c>
      <c r="C101" s="8" t="s">
        <v>563</v>
      </c>
      <c r="D101" s="8">
        <v>147</v>
      </c>
      <c r="E101" s="8">
        <v>127</v>
      </c>
      <c r="F101" s="8">
        <v>0</v>
      </c>
      <c r="G101" s="8">
        <v>149</v>
      </c>
      <c r="H101" s="8">
        <v>0</v>
      </c>
      <c r="I101" s="8">
        <v>0</v>
      </c>
      <c r="J101" s="14">
        <f t="shared" si="33"/>
        <v>0.86394557823129248</v>
      </c>
      <c r="K101" s="14">
        <f t="shared" si="34"/>
        <v>0</v>
      </c>
    </row>
    <row r="102" spans="1:50" x14ac:dyDescent="0.3">
      <c r="A102" s="173"/>
      <c r="B102" s="4">
        <v>95</v>
      </c>
      <c r="C102" s="8" t="s">
        <v>717</v>
      </c>
      <c r="D102" s="8">
        <v>131</v>
      </c>
      <c r="E102" s="8">
        <v>63</v>
      </c>
      <c r="F102" s="8">
        <v>0</v>
      </c>
      <c r="G102" s="8">
        <v>163</v>
      </c>
      <c r="H102" s="8">
        <v>1</v>
      </c>
      <c r="I102" s="8">
        <v>0</v>
      </c>
      <c r="J102" s="14">
        <f t="shared" si="33"/>
        <v>0.48091603053435117</v>
      </c>
      <c r="K102" s="14">
        <f t="shared" si="34"/>
        <v>6.1349693251533744E-3</v>
      </c>
    </row>
    <row r="103" spans="1:50" x14ac:dyDescent="0.3">
      <c r="A103" s="173"/>
      <c r="B103" s="4">
        <v>96</v>
      </c>
      <c r="C103" s="8" t="s">
        <v>538</v>
      </c>
      <c r="D103" s="8">
        <v>210</v>
      </c>
      <c r="E103" s="8">
        <v>196</v>
      </c>
      <c r="F103" s="8">
        <v>0</v>
      </c>
      <c r="G103" s="8">
        <v>133</v>
      </c>
      <c r="H103" s="8">
        <v>10</v>
      </c>
      <c r="I103" s="8">
        <v>0</v>
      </c>
      <c r="J103" s="14">
        <f t="shared" si="33"/>
        <v>0.93333333333333335</v>
      </c>
      <c r="K103" s="14">
        <f t="shared" si="34"/>
        <v>7.5187969924812026E-2</v>
      </c>
    </row>
    <row r="104" spans="1:50" x14ac:dyDescent="0.3">
      <c r="A104" s="173"/>
      <c r="B104" s="4">
        <v>97</v>
      </c>
      <c r="C104" s="8" t="s">
        <v>575</v>
      </c>
      <c r="D104" s="8">
        <v>168</v>
      </c>
      <c r="E104" s="8">
        <v>161</v>
      </c>
      <c r="F104" s="8">
        <v>0</v>
      </c>
      <c r="G104" s="8">
        <v>142</v>
      </c>
      <c r="H104" s="8">
        <v>3</v>
      </c>
      <c r="I104" s="8">
        <v>0</v>
      </c>
      <c r="J104" s="14">
        <f t="shared" si="33"/>
        <v>0.95833333333333337</v>
      </c>
      <c r="K104" s="14">
        <f t="shared" si="34"/>
        <v>2.1126760563380281E-2</v>
      </c>
    </row>
    <row r="105" spans="1:50" s="12" customFormat="1" ht="4.9000000000000004" customHeight="1" x14ac:dyDescent="0.3">
      <c r="A105" s="10"/>
      <c r="B105" s="11"/>
      <c r="C105" s="11"/>
      <c r="D105" s="11"/>
      <c r="E105" s="11"/>
      <c r="F105" s="11"/>
      <c r="G105" s="11"/>
      <c r="H105" s="11"/>
      <c r="I105" s="11"/>
      <c r="J105" s="14"/>
      <c r="K105" s="14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</row>
    <row r="106" spans="1:50" x14ac:dyDescent="0.3">
      <c r="A106" s="173" t="s">
        <v>762</v>
      </c>
      <c r="B106" s="4">
        <v>98</v>
      </c>
      <c r="C106" s="8" t="s">
        <v>412</v>
      </c>
      <c r="D106" s="8">
        <v>5</v>
      </c>
      <c r="E106" s="8">
        <v>0</v>
      </c>
      <c r="F106" s="8">
        <v>0</v>
      </c>
      <c r="G106" s="8">
        <v>144</v>
      </c>
      <c r="H106" s="8">
        <v>0</v>
      </c>
      <c r="I106" s="8">
        <v>0</v>
      </c>
      <c r="J106" s="14">
        <f t="shared" si="33"/>
        <v>0</v>
      </c>
      <c r="K106" s="14">
        <f t="shared" si="34"/>
        <v>0</v>
      </c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</row>
    <row r="107" spans="1:50" x14ac:dyDescent="0.3">
      <c r="A107" s="173"/>
      <c r="B107" s="4">
        <v>99</v>
      </c>
      <c r="C107" s="8" t="s">
        <v>413</v>
      </c>
      <c r="D107" s="8">
        <v>12</v>
      </c>
      <c r="E107" s="8">
        <v>10</v>
      </c>
      <c r="F107" s="8">
        <v>0</v>
      </c>
      <c r="G107" s="8">
        <v>146</v>
      </c>
      <c r="H107" s="8">
        <v>0</v>
      </c>
      <c r="I107" s="8">
        <v>0</v>
      </c>
      <c r="J107" s="14">
        <f t="shared" si="33"/>
        <v>0.83333333333333337</v>
      </c>
      <c r="K107" s="14">
        <f t="shared" si="34"/>
        <v>0</v>
      </c>
    </row>
    <row r="108" spans="1:50" x14ac:dyDescent="0.3">
      <c r="A108" s="173"/>
      <c r="B108" s="4">
        <v>100</v>
      </c>
      <c r="C108" s="8" t="s">
        <v>744</v>
      </c>
      <c r="D108" s="8">
        <v>2</v>
      </c>
      <c r="E108" s="8">
        <v>0</v>
      </c>
      <c r="F108" s="8">
        <v>0</v>
      </c>
      <c r="G108" s="8">
        <v>28</v>
      </c>
      <c r="H108" s="8">
        <v>0</v>
      </c>
      <c r="I108" s="8">
        <v>0</v>
      </c>
      <c r="J108" s="14">
        <f t="shared" si="33"/>
        <v>0</v>
      </c>
      <c r="K108" s="14">
        <f t="shared" si="34"/>
        <v>0</v>
      </c>
    </row>
    <row r="109" spans="1:50" x14ac:dyDescent="0.3">
      <c r="A109" s="173"/>
      <c r="B109" s="4">
        <v>101</v>
      </c>
      <c r="C109" s="8" t="s">
        <v>414</v>
      </c>
      <c r="D109" s="8">
        <v>69</v>
      </c>
      <c r="E109" s="8">
        <v>8</v>
      </c>
      <c r="F109" s="8">
        <v>43</v>
      </c>
      <c r="G109" s="8">
        <v>157</v>
      </c>
      <c r="H109" s="8">
        <v>0</v>
      </c>
      <c r="I109" s="8">
        <v>0</v>
      </c>
      <c r="J109" s="14">
        <f t="shared" si="33"/>
        <v>0.73913043478260865</v>
      </c>
      <c r="K109" s="14">
        <f t="shared" si="34"/>
        <v>0</v>
      </c>
    </row>
    <row r="110" spans="1:50" x14ac:dyDescent="0.3">
      <c r="A110" s="173"/>
      <c r="B110" s="4">
        <v>102</v>
      </c>
      <c r="C110" s="8" t="s">
        <v>745</v>
      </c>
      <c r="D110" s="8">
        <v>0</v>
      </c>
      <c r="E110" s="8">
        <v>0</v>
      </c>
      <c r="F110" s="8">
        <v>0</v>
      </c>
      <c r="G110" s="8">
        <v>63</v>
      </c>
      <c r="H110" s="8">
        <v>0</v>
      </c>
      <c r="I110" s="8">
        <v>0</v>
      </c>
      <c r="J110" s="14" t="e">
        <f t="shared" si="33"/>
        <v>#DIV/0!</v>
      </c>
      <c r="K110" s="14">
        <f t="shared" si="34"/>
        <v>0</v>
      </c>
    </row>
    <row r="111" spans="1:50" x14ac:dyDescent="0.3">
      <c r="A111" s="173"/>
      <c r="B111" s="4">
        <v>103</v>
      </c>
      <c r="C111" s="8" t="s">
        <v>415</v>
      </c>
      <c r="D111" s="8">
        <v>124</v>
      </c>
      <c r="E111" s="8">
        <v>80</v>
      </c>
      <c r="F111" s="8">
        <v>0</v>
      </c>
      <c r="G111" s="8">
        <v>116</v>
      </c>
      <c r="H111" s="8">
        <v>0</v>
      </c>
      <c r="I111" s="8">
        <v>0</v>
      </c>
      <c r="J111" s="14">
        <f t="shared" si="33"/>
        <v>0.64516129032258063</v>
      </c>
      <c r="K111" s="14">
        <f t="shared" si="34"/>
        <v>0</v>
      </c>
    </row>
    <row r="112" spans="1:50" x14ac:dyDescent="0.3">
      <c r="A112" s="173"/>
      <c r="B112" s="4">
        <v>104</v>
      </c>
      <c r="C112" s="8" t="s">
        <v>417</v>
      </c>
      <c r="D112" s="8">
        <v>197</v>
      </c>
      <c r="E112" s="8">
        <v>115</v>
      </c>
      <c r="F112" s="8">
        <v>0</v>
      </c>
      <c r="G112" s="8">
        <v>246</v>
      </c>
      <c r="H112" s="8">
        <v>12</v>
      </c>
      <c r="I112" s="8">
        <v>0</v>
      </c>
      <c r="J112" s="14">
        <f t="shared" si="33"/>
        <v>0.58375634517766495</v>
      </c>
      <c r="K112" s="14">
        <f t="shared" si="34"/>
        <v>4.878048780487805E-2</v>
      </c>
    </row>
    <row r="113" spans="1:11" x14ac:dyDescent="0.3">
      <c r="A113" s="173"/>
      <c r="B113" s="4">
        <v>105</v>
      </c>
      <c r="C113" s="8" t="s">
        <v>419</v>
      </c>
      <c r="D113" s="8">
        <v>460</v>
      </c>
      <c r="E113" s="8">
        <v>100</v>
      </c>
      <c r="F113" s="8">
        <v>0</v>
      </c>
      <c r="G113" s="8">
        <v>431</v>
      </c>
      <c r="H113" s="8">
        <v>0</v>
      </c>
      <c r="I113" s="8">
        <v>0</v>
      </c>
      <c r="J113" s="14">
        <f t="shared" si="33"/>
        <v>0.21739130434782608</v>
      </c>
      <c r="K113" s="14">
        <f t="shared" si="34"/>
        <v>0</v>
      </c>
    </row>
    <row r="114" spans="1:11" x14ac:dyDescent="0.3">
      <c r="A114" s="173"/>
      <c r="B114" s="4">
        <v>106</v>
      </c>
      <c r="C114" s="8" t="s">
        <v>420</v>
      </c>
      <c r="D114" s="8">
        <v>54</v>
      </c>
      <c r="E114" s="8">
        <v>51</v>
      </c>
      <c r="F114" s="8">
        <v>0</v>
      </c>
      <c r="G114" s="8">
        <v>119</v>
      </c>
      <c r="H114" s="8">
        <v>0</v>
      </c>
      <c r="I114" s="8">
        <v>0</v>
      </c>
      <c r="J114" s="14">
        <f t="shared" si="33"/>
        <v>0.94444444444444442</v>
      </c>
      <c r="K114" s="14">
        <f t="shared" si="34"/>
        <v>0</v>
      </c>
    </row>
    <row r="115" spans="1:11" x14ac:dyDescent="0.3">
      <c r="A115" s="173"/>
      <c r="B115" s="4">
        <v>107</v>
      </c>
      <c r="C115" s="8" t="s">
        <v>421</v>
      </c>
      <c r="D115" s="8">
        <v>8</v>
      </c>
      <c r="E115" s="8">
        <v>2</v>
      </c>
      <c r="F115" s="8">
        <v>0</v>
      </c>
      <c r="G115" s="8">
        <v>124</v>
      </c>
      <c r="H115" s="8">
        <v>0</v>
      </c>
      <c r="I115" s="8">
        <v>0</v>
      </c>
      <c r="J115" s="14">
        <f t="shared" si="33"/>
        <v>0.25</v>
      </c>
      <c r="K115" s="14">
        <f t="shared" si="34"/>
        <v>0</v>
      </c>
    </row>
    <row r="116" spans="1:11" x14ac:dyDescent="0.3">
      <c r="A116" s="173"/>
      <c r="B116" s="4">
        <v>108</v>
      </c>
      <c r="C116" s="8" t="s">
        <v>422</v>
      </c>
      <c r="D116" s="8">
        <v>55</v>
      </c>
      <c r="E116" s="8">
        <v>38</v>
      </c>
      <c r="F116" s="8">
        <v>0</v>
      </c>
      <c r="G116" s="8">
        <v>123</v>
      </c>
      <c r="H116" s="8">
        <v>0</v>
      </c>
      <c r="I116" s="8">
        <v>0</v>
      </c>
      <c r="J116" s="14">
        <f t="shared" si="33"/>
        <v>0.69090909090909092</v>
      </c>
      <c r="K116" s="14">
        <f t="shared" si="34"/>
        <v>0</v>
      </c>
    </row>
    <row r="117" spans="1:11" x14ac:dyDescent="0.3">
      <c r="A117" s="173"/>
      <c r="B117" s="4">
        <v>109</v>
      </c>
      <c r="C117" s="8" t="s">
        <v>423</v>
      </c>
      <c r="D117" s="8">
        <v>59</v>
      </c>
      <c r="E117" s="8">
        <v>54</v>
      </c>
      <c r="F117" s="8">
        <v>0</v>
      </c>
      <c r="G117" s="8">
        <v>97</v>
      </c>
      <c r="H117" s="8">
        <v>0</v>
      </c>
      <c r="I117" s="8">
        <v>0</v>
      </c>
      <c r="J117" s="14">
        <f t="shared" si="33"/>
        <v>0.9152542372881356</v>
      </c>
      <c r="K117" s="14">
        <f t="shared" si="34"/>
        <v>0</v>
      </c>
    </row>
    <row r="118" spans="1:11" x14ac:dyDescent="0.3">
      <c r="A118" s="173"/>
      <c r="B118" s="4">
        <v>110</v>
      </c>
      <c r="C118" s="8" t="s">
        <v>424</v>
      </c>
      <c r="D118" s="8">
        <v>214</v>
      </c>
      <c r="E118" s="8">
        <v>146</v>
      </c>
      <c r="F118" s="8">
        <v>0</v>
      </c>
      <c r="G118" s="8">
        <v>153</v>
      </c>
      <c r="H118" s="8">
        <v>27</v>
      </c>
      <c r="I118" s="8">
        <v>0</v>
      </c>
      <c r="J118" s="14">
        <f t="shared" si="33"/>
        <v>0.68224299065420557</v>
      </c>
      <c r="K118" s="14">
        <f t="shared" si="34"/>
        <v>0.17647058823529413</v>
      </c>
    </row>
    <row r="119" spans="1:11" x14ac:dyDescent="0.3">
      <c r="A119" s="173"/>
      <c r="B119" s="4">
        <v>111</v>
      </c>
      <c r="C119" s="8" t="s">
        <v>425</v>
      </c>
      <c r="D119" s="8">
        <v>139</v>
      </c>
      <c r="E119" s="8">
        <v>139</v>
      </c>
      <c r="F119" s="8">
        <v>0</v>
      </c>
      <c r="G119" s="8">
        <v>115</v>
      </c>
      <c r="H119" s="8">
        <v>0</v>
      </c>
      <c r="I119" s="8">
        <v>0</v>
      </c>
      <c r="J119" s="14">
        <f t="shared" si="33"/>
        <v>1</v>
      </c>
      <c r="K119" s="14">
        <f t="shared" si="34"/>
        <v>0</v>
      </c>
    </row>
    <row r="120" spans="1:11" x14ac:dyDescent="0.3">
      <c r="A120" s="173"/>
      <c r="B120" s="4">
        <v>112</v>
      </c>
      <c r="C120" s="8" t="s">
        <v>426</v>
      </c>
      <c r="D120" s="8">
        <v>82</v>
      </c>
      <c r="E120" s="8">
        <v>64</v>
      </c>
      <c r="F120" s="8">
        <v>0</v>
      </c>
      <c r="G120" s="8">
        <v>99</v>
      </c>
      <c r="H120" s="8">
        <v>0</v>
      </c>
      <c r="I120" s="8">
        <v>0</v>
      </c>
      <c r="J120" s="14">
        <f t="shared" si="33"/>
        <v>0.78048780487804881</v>
      </c>
      <c r="K120" s="14">
        <f t="shared" si="34"/>
        <v>0</v>
      </c>
    </row>
    <row r="121" spans="1:11" x14ac:dyDescent="0.3">
      <c r="A121" s="173"/>
      <c r="B121" s="4">
        <v>113</v>
      </c>
      <c r="C121" s="8" t="s">
        <v>427</v>
      </c>
      <c r="D121" s="8">
        <v>559</v>
      </c>
      <c r="E121" s="8">
        <v>500</v>
      </c>
      <c r="F121" s="8">
        <v>0</v>
      </c>
      <c r="G121" s="8">
        <v>376</v>
      </c>
      <c r="H121" s="8">
        <v>0</v>
      </c>
      <c r="I121" s="8">
        <v>0</v>
      </c>
      <c r="J121" s="14">
        <f t="shared" si="33"/>
        <v>0.89445438282647582</v>
      </c>
      <c r="K121" s="14">
        <f t="shared" si="34"/>
        <v>0</v>
      </c>
    </row>
    <row r="122" spans="1:11" x14ac:dyDescent="0.3">
      <c r="A122" s="173"/>
      <c r="B122" s="4">
        <v>114</v>
      </c>
      <c r="C122" s="8" t="s">
        <v>428</v>
      </c>
      <c r="D122" s="8">
        <v>274</v>
      </c>
      <c r="E122" s="8">
        <v>50</v>
      </c>
      <c r="F122" s="8">
        <v>200</v>
      </c>
      <c r="G122" s="8">
        <v>446</v>
      </c>
      <c r="H122" s="8">
        <v>34</v>
      </c>
      <c r="I122" s="8">
        <v>0</v>
      </c>
      <c r="J122" s="14">
        <f t="shared" si="33"/>
        <v>0.91240875912408759</v>
      </c>
      <c r="K122" s="14">
        <f t="shared" si="34"/>
        <v>7.623318385650224E-2</v>
      </c>
    </row>
    <row r="123" spans="1:11" x14ac:dyDescent="0.3">
      <c r="A123" s="173"/>
      <c r="B123" s="4">
        <v>115</v>
      </c>
      <c r="C123" s="8" t="s">
        <v>431</v>
      </c>
      <c r="D123" s="8">
        <v>164</v>
      </c>
      <c r="E123" s="8">
        <v>97</v>
      </c>
      <c r="F123" s="8">
        <v>15</v>
      </c>
      <c r="G123" s="8">
        <v>204</v>
      </c>
      <c r="H123" s="8">
        <v>0</v>
      </c>
      <c r="I123" s="8">
        <v>0</v>
      </c>
      <c r="J123" s="14">
        <f t="shared" si="33"/>
        <v>0.68292682926829273</v>
      </c>
      <c r="K123" s="14">
        <f t="shared" si="34"/>
        <v>0</v>
      </c>
    </row>
    <row r="124" spans="1:11" x14ac:dyDescent="0.3">
      <c r="A124" s="173"/>
      <c r="B124" s="4">
        <v>116</v>
      </c>
      <c r="C124" s="8" t="s">
        <v>432</v>
      </c>
      <c r="D124" s="8">
        <v>121</v>
      </c>
      <c r="E124" s="8">
        <v>121</v>
      </c>
      <c r="F124" s="8">
        <v>0</v>
      </c>
      <c r="G124" s="8">
        <v>132</v>
      </c>
      <c r="H124" s="8">
        <v>0</v>
      </c>
      <c r="I124" s="8">
        <v>0</v>
      </c>
      <c r="J124" s="14">
        <f t="shared" si="33"/>
        <v>1</v>
      </c>
      <c r="K124" s="14">
        <f t="shared" si="34"/>
        <v>0</v>
      </c>
    </row>
    <row r="125" spans="1:11" x14ac:dyDescent="0.3">
      <c r="A125" s="173"/>
      <c r="B125" s="4">
        <v>117</v>
      </c>
      <c r="C125" s="8" t="s">
        <v>434</v>
      </c>
      <c r="D125" s="8">
        <v>48</v>
      </c>
      <c r="E125" s="8">
        <v>2</v>
      </c>
      <c r="F125" s="8">
        <v>0</v>
      </c>
      <c r="G125" s="8">
        <v>132</v>
      </c>
      <c r="H125" s="8">
        <v>0</v>
      </c>
      <c r="I125" s="8">
        <v>0</v>
      </c>
      <c r="J125" s="14">
        <f t="shared" si="33"/>
        <v>4.1666666666666664E-2</v>
      </c>
      <c r="K125" s="14">
        <f t="shared" si="34"/>
        <v>0</v>
      </c>
    </row>
    <row r="126" spans="1:11" x14ac:dyDescent="0.3">
      <c r="A126" s="173"/>
      <c r="B126" s="4">
        <v>118</v>
      </c>
      <c r="C126" s="8" t="s">
        <v>435</v>
      </c>
      <c r="D126" s="8">
        <v>25</v>
      </c>
      <c r="E126" s="8">
        <v>6</v>
      </c>
      <c r="F126" s="8">
        <v>7</v>
      </c>
      <c r="G126" s="8">
        <v>355</v>
      </c>
      <c r="H126" s="8">
        <v>0</v>
      </c>
      <c r="I126" s="8">
        <v>0</v>
      </c>
      <c r="J126" s="14">
        <f t="shared" si="33"/>
        <v>0.52</v>
      </c>
      <c r="K126" s="14">
        <f t="shared" si="34"/>
        <v>0</v>
      </c>
    </row>
    <row r="127" spans="1:11" x14ac:dyDescent="0.3">
      <c r="A127" s="173"/>
      <c r="B127" s="4">
        <v>119</v>
      </c>
      <c r="C127" s="8" t="s">
        <v>437</v>
      </c>
      <c r="D127" s="8">
        <v>528</v>
      </c>
      <c r="E127" s="8">
        <v>308</v>
      </c>
      <c r="F127" s="8">
        <v>0</v>
      </c>
      <c r="G127" s="8">
        <v>404</v>
      </c>
      <c r="H127" s="8">
        <v>0</v>
      </c>
      <c r="I127" s="8">
        <v>0</v>
      </c>
      <c r="J127" s="14">
        <f t="shared" si="33"/>
        <v>0.58333333333333337</v>
      </c>
      <c r="K127" s="14">
        <f t="shared" si="34"/>
        <v>0</v>
      </c>
    </row>
    <row r="128" spans="1:11" x14ac:dyDescent="0.3">
      <c r="A128" s="173"/>
      <c r="B128" s="4">
        <v>120</v>
      </c>
      <c r="C128" s="8" t="s">
        <v>438</v>
      </c>
      <c r="D128" s="8">
        <v>20</v>
      </c>
      <c r="E128" s="8">
        <v>20</v>
      </c>
      <c r="F128" s="8">
        <v>0</v>
      </c>
      <c r="G128" s="8">
        <v>178</v>
      </c>
      <c r="H128" s="8">
        <v>21</v>
      </c>
      <c r="I128" s="8">
        <v>0</v>
      </c>
      <c r="J128" s="14">
        <f t="shared" si="33"/>
        <v>1</v>
      </c>
      <c r="K128" s="14">
        <f t="shared" si="34"/>
        <v>0.11797752808988764</v>
      </c>
    </row>
    <row r="129" spans="1:11" x14ac:dyDescent="0.3">
      <c r="A129" s="173"/>
      <c r="B129" s="4">
        <v>121</v>
      </c>
      <c r="C129" s="8" t="s">
        <v>440</v>
      </c>
      <c r="D129" s="8">
        <v>2</v>
      </c>
      <c r="E129" s="8">
        <v>0</v>
      </c>
      <c r="F129" s="8">
        <v>0</v>
      </c>
      <c r="G129" s="8">
        <v>92</v>
      </c>
      <c r="H129" s="8">
        <v>0</v>
      </c>
      <c r="I129" s="8">
        <v>0</v>
      </c>
      <c r="J129" s="14">
        <f t="shared" si="33"/>
        <v>0</v>
      </c>
      <c r="K129" s="14">
        <f t="shared" si="34"/>
        <v>0</v>
      </c>
    </row>
    <row r="130" spans="1:11" x14ac:dyDescent="0.3">
      <c r="A130" s="173"/>
      <c r="B130" s="4">
        <v>122</v>
      </c>
      <c r="C130" s="8" t="s">
        <v>441</v>
      </c>
      <c r="D130" s="8">
        <v>128</v>
      </c>
      <c r="E130" s="8">
        <v>0</v>
      </c>
      <c r="F130" s="8">
        <v>39</v>
      </c>
      <c r="G130" s="8">
        <v>131</v>
      </c>
      <c r="H130" s="8">
        <v>1</v>
      </c>
      <c r="I130" s="8">
        <v>0</v>
      </c>
      <c r="J130" s="14">
        <f t="shared" si="33"/>
        <v>0.3046875</v>
      </c>
      <c r="K130" s="14">
        <f t="shared" si="34"/>
        <v>7.6335877862595417E-3</v>
      </c>
    </row>
    <row r="131" spans="1:11" x14ac:dyDescent="0.3">
      <c r="A131" s="173"/>
      <c r="B131" s="4">
        <v>123</v>
      </c>
      <c r="C131" s="8" t="s">
        <v>442</v>
      </c>
      <c r="D131" s="8">
        <v>176</v>
      </c>
      <c r="E131" s="8">
        <v>56</v>
      </c>
      <c r="F131" s="8">
        <v>0</v>
      </c>
      <c r="G131" s="8">
        <v>332</v>
      </c>
      <c r="H131" s="8">
        <v>0</v>
      </c>
      <c r="I131" s="8">
        <v>0</v>
      </c>
      <c r="J131" s="14">
        <f t="shared" si="33"/>
        <v>0.31818181818181818</v>
      </c>
      <c r="K131" s="14">
        <f t="shared" si="34"/>
        <v>0</v>
      </c>
    </row>
    <row r="132" spans="1:11" x14ac:dyDescent="0.3">
      <c r="A132" s="173"/>
      <c r="B132" s="4">
        <v>124</v>
      </c>
      <c r="C132" s="8" t="s">
        <v>444</v>
      </c>
      <c r="D132" s="8">
        <v>46</v>
      </c>
      <c r="E132" s="8">
        <v>18</v>
      </c>
      <c r="F132" s="8">
        <v>0</v>
      </c>
      <c r="G132" s="8">
        <v>99</v>
      </c>
      <c r="H132" s="8">
        <v>0</v>
      </c>
      <c r="I132" s="8">
        <v>0</v>
      </c>
      <c r="J132" s="14">
        <f t="shared" si="33"/>
        <v>0.39130434782608697</v>
      </c>
      <c r="K132" s="14">
        <f t="shared" si="34"/>
        <v>0</v>
      </c>
    </row>
    <row r="133" spans="1:11" x14ac:dyDescent="0.3">
      <c r="A133" s="173"/>
      <c r="B133" s="4">
        <v>125</v>
      </c>
      <c r="C133" s="8" t="s">
        <v>445</v>
      </c>
      <c r="D133" s="8">
        <v>57</v>
      </c>
      <c r="E133" s="8">
        <v>0</v>
      </c>
      <c r="F133" s="8">
        <v>0</v>
      </c>
      <c r="G133" s="8">
        <v>49</v>
      </c>
      <c r="H133" s="8">
        <v>0</v>
      </c>
      <c r="I133" s="8">
        <v>0</v>
      </c>
      <c r="J133" s="14">
        <f t="shared" si="33"/>
        <v>0</v>
      </c>
      <c r="K133" s="14">
        <f t="shared" si="34"/>
        <v>0</v>
      </c>
    </row>
    <row r="134" spans="1:11" x14ac:dyDescent="0.3">
      <c r="A134" s="173"/>
      <c r="B134" s="4">
        <v>126</v>
      </c>
      <c r="C134" s="8" t="s">
        <v>446</v>
      </c>
      <c r="D134" s="8">
        <v>1114</v>
      </c>
      <c r="E134" s="8">
        <v>960</v>
      </c>
      <c r="F134" s="8">
        <v>0</v>
      </c>
      <c r="G134" s="8">
        <v>233</v>
      </c>
      <c r="H134" s="8">
        <v>0</v>
      </c>
      <c r="I134" s="8">
        <v>0</v>
      </c>
      <c r="J134" s="14">
        <f t="shared" si="33"/>
        <v>0.86175942549371631</v>
      </c>
      <c r="K134" s="14">
        <f t="shared" si="34"/>
        <v>0</v>
      </c>
    </row>
    <row r="135" spans="1:11" x14ac:dyDescent="0.3">
      <c r="A135" s="173"/>
      <c r="B135" s="4">
        <v>127</v>
      </c>
      <c r="C135" s="8" t="s">
        <v>448</v>
      </c>
      <c r="D135" s="8">
        <v>23</v>
      </c>
      <c r="E135" s="8">
        <v>21</v>
      </c>
      <c r="F135" s="8">
        <v>0</v>
      </c>
      <c r="G135" s="8">
        <v>288</v>
      </c>
      <c r="H135" s="8">
        <v>10</v>
      </c>
      <c r="I135" s="8">
        <v>0</v>
      </c>
      <c r="J135" s="14">
        <f t="shared" si="33"/>
        <v>0.91304347826086951</v>
      </c>
      <c r="K135" s="14">
        <f t="shared" si="34"/>
        <v>3.4722222222222224E-2</v>
      </c>
    </row>
    <row r="136" spans="1:11" x14ac:dyDescent="0.3">
      <c r="A136" s="173"/>
      <c r="B136" s="4">
        <v>128</v>
      </c>
      <c r="C136" s="8" t="s">
        <v>450</v>
      </c>
      <c r="D136" s="8">
        <v>486</v>
      </c>
      <c r="E136" s="8">
        <v>62</v>
      </c>
      <c r="F136" s="8">
        <v>170</v>
      </c>
      <c r="G136" s="8">
        <v>203</v>
      </c>
      <c r="H136" s="8">
        <v>0</v>
      </c>
      <c r="I136" s="8">
        <v>0</v>
      </c>
      <c r="J136" s="14">
        <f t="shared" si="33"/>
        <v>0.47736625514403291</v>
      </c>
      <c r="K136" s="14">
        <f t="shared" si="34"/>
        <v>0</v>
      </c>
    </row>
    <row r="137" spans="1:11" x14ac:dyDescent="0.3">
      <c r="A137" s="173"/>
      <c r="B137" s="4">
        <v>129</v>
      </c>
      <c r="C137" s="8" t="s">
        <v>451</v>
      </c>
      <c r="D137" s="8">
        <v>20</v>
      </c>
      <c r="E137" s="8">
        <v>0</v>
      </c>
      <c r="F137" s="8">
        <v>2</v>
      </c>
      <c r="G137" s="8">
        <v>35</v>
      </c>
      <c r="H137" s="8">
        <v>0</v>
      </c>
      <c r="I137" s="8">
        <v>0</v>
      </c>
      <c r="J137" s="14">
        <f t="shared" si="33"/>
        <v>0.1</v>
      </c>
      <c r="K137" s="14">
        <f t="shared" si="34"/>
        <v>0</v>
      </c>
    </row>
    <row r="138" spans="1:11" x14ac:dyDescent="0.3">
      <c r="A138" s="173"/>
      <c r="B138" s="4">
        <v>130</v>
      </c>
      <c r="C138" s="8" t="s">
        <v>453</v>
      </c>
      <c r="D138" s="8">
        <v>144</v>
      </c>
      <c r="E138" s="8">
        <v>128</v>
      </c>
      <c r="F138" s="8">
        <v>0</v>
      </c>
      <c r="G138" s="8">
        <v>206</v>
      </c>
      <c r="H138" s="8">
        <v>0</v>
      </c>
      <c r="I138" s="8">
        <v>0</v>
      </c>
      <c r="J138" s="14">
        <f t="shared" si="33"/>
        <v>0.88888888888888884</v>
      </c>
      <c r="K138" s="14">
        <f t="shared" si="34"/>
        <v>0</v>
      </c>
    </row>
    <row r="139" spans="1:11" x14ac:dyDescent="0.3">
      <c r="A139" s="173"/>
      <c r="B139" s="4">
        <v>131</v>
      </c>
      <c r="C139" s="8" t="s">
        <v>454</v>
      </c>
      <c r="D139" s="8">
        <v>77</v>
      </c>
      <c r="E139" s="8">
        <v>47</v>
      </c>
      <c r="F139" s="8">
        <v>11</v>
      </c>
      <c r="G139" s="8">
        <v>301</v>
      </c>
      <c r="H139" s="8">
        <v>0</v>
      </c>
      <c r="I139" s="8">
        <v>0</v>
      </c>
      <c r="J139" s="14">
        <f t="shared" si="33"/>
        <v>0.75324675324675328</v>
      </c>
      <c r="K139" s="14">
        <f t="shared" si="34"/>
        <v>0</v>
      </c>
    </row>
    <row r="140" spans="1:11" x14ac:dyDescent="0.3">
      <c r="A140" s="173"/>
      <c r="B140" s="4">
        <v>132</v>
      </c>
      <c r="C140" s="8" t="s">
        <v>455</v>
      </c>
      <c r="D140" s="8">
        <v>83</v>
      </c>
      <c r="E140" s="8">
        <v>41</v>
      </c>
      <c r="F140" s="8">
        <v>0</v>
      </c>
      <c r="G140" s="8">
        <v>406</v>
      </c>
      <c r="H140" s="8">
        <v>0</v>
      </c>
      <c r="I140" s="8">
        <v>0</v>
      </c>
      <c r="J140" s="14">
        <f t="shared" si="33"/>
        <v>0.49397590361445781</v>
      </c>
      <c r="K140" s="14">
        <f t="shared" si="34"/>
        <v>0</v>
      </c>
    </row>
    <row r="141" spans="1:11" x14ac:dyDescent="0.3">
      <c r="A141" s="173"/>
      <c r="B141" s="4">
        <v>133</v>
      </c>
      <c r="C141" s="8" t="s">
        <v>457</v>
      </c>
      <c r="D141" s="8">
        <v>85</v>
      </c>
      <c r="E141" s="8">
        <v>36</v>
      </c>
      <c r="F141" s="8">
        <v>0</v>
      </c>
      <c r="G141" s="8">
        <v>291</v>
      </c>
      <c r="H141" s="8">
        <v>54</v>
      </c>
      <c r="I141" s="8">
        <v>0</v>
      </c>
      <c r="J141" s="14">
        <f t="shared" si="33"/>
        <v>0.42352941176470588</v>
      </c>
      <c r="K141" s="14">
        <f t="shared" si="34"/>
        <v>0.18556701030927836</v>
      </c>
    </row>
    <row r="142" spans="1:11" x14ac:dyDescent="0.3">
      <c r="A142" s="173"/>
      <c r="B142" s="4">
        <v>134</v>
      </c>
      <c r="C142" s="8" t="s">
        <v>458</v>
      </c>
      <c r="D142" s="8">
        <v>164</v>
      </c>
      <c r="E142" s="8">
        <v>42</v>
      </c>
      <c r="F142" s="8">
        <v>62</v>
      </c>
      <c r="G142" s="8">
        <v>374</v>
      </c>
      <c r="H142" s="8">
        <v>0</v>
      </c>
      <c r="I142" s="8">
        <v>0</v>
      </c>
      <c r="J142" s="14">
        <f t="shared" si="33"/>
        <v>0.63414634146341464</v>
      </c>
      <c r="K142" s="14">
        <f t="shared" si="34"/>
        <v>0</v>
      </c>
    </row>
    <row r="143" spans="1:11" x14ac:dyDescent="0.3">
      <c r="A143" s="173"/>
      <c r="B143" s="4">
        <v>135</v>
      </c>
      <c r="C143" s="8" t="s">
        <v>459</v>
      </c>
      <c r="D143" s="8">
        <v>50</v>
      </c>
      <c r="E143" s="8">
        <v>50</v>
      </c>
      <c r="F143" s="8">
        <v>0</v>
      </c>
      <c r="G143" s="8">
        <v>15</v>
      </c>
      <c r="H143" s="8">
        <v>0</v>
      </c>
      <c r="I143" s="8">
        <v>0</v>
      </c>
      <c r="J143" s="14">
        <f t="shared" si="33"/>
        <v>1</v>
      </c>
      <c r="K143" s="14">
        <f t="shared" si="34"/>
        <v>0</v>
      </c>
    </row>
    <row r="144" spans="1:11" x14ac:dyDescent="0.3">
      <c r="A144" s="173"/>
      <c r="B144" s="4">
        <v>136</v>
      </c>
      <c r="C144" s="8" t="s">
        <v>460</v>
      </c>
      <c r="D144" s="8">
        <v>180</v>
      </c>
      <c r="E144" s="8">
        <v>51</v>
      </c>
      <c r="F144" s="8">
        <v>30</v>
      </c>
      <c r="G144" s="8">
        <v>507</v>
      </c>
      <c r="H144" s="8">
        <v>193</v>
      </c>
      <c r="I144" s="8">
        <v>0</v>
      </c>
      <c r="J144" s="14">
        <f t="shared" si="33"/>
        <v>0.45</v>
      </c>
      <c r="K144" s="14">
        <f t="shared" si="34"/>
        <v>0.38067061143984221</v>
      </c>
    </row>
    <row r="145" spans="1:11" x14ac:dyDescent="0.3">
      <c r="A145" s="173"/>
      <c r="B145" s="4">
        <v>137</v>
      </c>
      <c r="C145" s="8" t="s">
        <v>461</v>
      </c>
      <c r="D145" s="8">
        <v>10</v>
      </c>
      <c r="E145" s="8">
        <v>2</v>
      </c>
      <c r="F145" s="8">
        <v>0</v>
      </c>
      <c r="G145" s="8">
        <v>75</v>
      </c>
      <c r="H145" s="8">
        <v>0</v>
      </c>
      <c r="I145" s="8">
        <v>0</v>
      </c>
      <c r="J145" s="14">
        <f t="shared" si="33"/>
        <v>0.2</v>
      </c>
      <c r="K145" s="14">
        <f t="shared" si="34"/>
        <v>0</v>
      </c>
    </row>
    <row r="146" spans="1:11" x14ac:dyDescent="0.3">
      <c r="A146" s="173"/>
      <c r="B146" s="4">
        <v>138</v>
      </c>
      <c r="C146" s="8" t="s">
        <v>462</v>
      </c>
      <c r="D146" s="8">
        <v>302</v>
      </c>
      <c r="E146" s="8">
        <v>266</v>
      </c>
      <c r="F146" s="8">
        <v>0</v>
      </c>
      <c r="G146" s="8">
        <v>259</v>
      </c>
      <c r="H146" s="8">
        <v>8</v>
      </c>
      <c r="I146" s="8">
        <v>0</v>
      </c>
      <c r="J146" s="14">
        <f t="shared" si="33"/>
        <v>0.88079470198675491</v>
      </c>
      <c r="K146" s="14">
        <f t="shared" si="34"/>
        <v>3.0888030888030889E-2</v>
      </c>
    </row>
    <row r="147" spans="1:11" x14ac:dyDescent="0.3">
      <c r="A147" s="173"/>
      <c r="B147" s="4">
        <v>139</v>
      </c>
      <c r="C147" s="8" t="s">
        <v>464</v>
      </c>
      <c r="D147" s="8">
        <v>8</v>
      </c>
      <c r="E147" s="8">
        <v>8</v>
      </c>
      <c r="F147" s="8">
        <v>0</v>
      </c>
      <c r="G147" s="8">
        <v>47</v>
      </c>
      <c r="H147" s="8">
        <v>0</v>
      </c>
      <c r="I147" s="8">
        <v>0</v>
      </c>
      <c r="J147" s="14">
        <f t="shared" si="33"/>
        <v>1</v>
      </c>
      <c r="K147" s="14">
        <f t="shared" si="34"/>
        <v>0</v>
      </c>
    </row>
    <row r="148" spans="1:11" x14ac:dyDescent="0.3">
      <c r="A148" s="173"/>
      <c r="B148" s="4">
        <v>140</v>
      </c>
      <c r="C148" s="8" t="s">
        <v>465</v>
      </c>
      <c r="D148" s="8">
        <v>84</v>
      </c>
      <c r="E148" s="8">
        <v>77</v>
      </c>
      <c r="F148" s="8">
        <v>0</v>
      </c>
      <c r="G148" s="8">
        <v>116</v>
      </c>
      <c r="H148" s="8">
        <v>0</v>
      </c>
      <c r="I148" s="8">
        <v>0</v>
      </c>
      <c r="J148" s="14">
        <f t="shared" si="33"/>
        <v>0.91666666666666663</v>
      </c>
      <c r="K148" s="14">
        <f t="shared" si="34"/>
        <v>0</v>
      </c>
    </row>
    <row r="149" spans="1:11" x14ac:dyDescent="0.3">
      <c r="A149" s="173"/>
      <c r="B149" s="4">
        <v>141</v>
      </c>
      <c r="C149" s="8" t="s">
        <v>467</v>
      </c>
      <c r="D149" s="8">
        <v>140</v>
      </c>
      <c r="E149" s="8">
        <v>0</v>
      </c>
      <c r="F149" s="8">
        <v>0</v>
      </c>
      <c r="G149" s="8">
        <v>371</v>
      </c>
      <c r="H149" s="8">
        <v>0</v>
      </c>
      <c r="I149" s="8">
        <v>0</v>
      </c>
      <c r="J149" s="14">
        <f t="shared" si="33"/>
        <v>0</v>
      </c>
      <c r="K149" s="14">
        <f t="shared" si="34"/>
        <v>0</v>
      </c>
    </row>
    <row r="150" spans="1:11" x14ac:dyDescent="0.3">
      <c r="A150" s="173"/>
      <c r="B150" s="4">
        <v>142</v>
      </c>
      <c r="C150" s="8" t="s">
        <v>468</v>
      </c>
      <c r="D150" s="8">
        <v>96</v>
      </c>
      <c r="E150" s="8">
        <v>65</v>
      </c>
      <c r="F150" s="8">
        <v>0</v>
      </c>
      <c r="G150" s="8">
        <v>274</v>
      </c>
      <c r="H150" s="8">
        <v>5</v>
      </c>
      <c r="I150" s="8">
        <v>0</v>
      </c>
      <c r="J150" s="14">
        <f t="shared" si="33"/>
        <v>0.67708333333333337</v>
      </c>
      <c r="K150" s="14">
        <f t="shared" si="34"/>
        <v>1.824817518248175E-2</v>
      </c>
    </row>
    <row r="151" spans="1:11" x14ac:dyDescent="0.3">
      <c r="A151" s="173"/>
      <c r="B151" s="4">
        <v>143</v>
      </c>
      <c r="C151" s="8" t="s">
        <v>469</v>
      </c>
      <c r="D151" s="8">
        <v>93</v>
      </c>
      <c r="E151" s="8">
        <v>60</v>
      </c>
      <c r="F151" s="8">
        <v>0</v>
      </c>
      <c r="G151" s="8">
        <v>66</v>
      </c>
      <c r="H151" s="8">
        <v>0</v>
      </c>
      <c r="I151" s="8">
        <v>0</v>
      </c>
      <c r="J151" s="14">
        <f t="shared" si="33"/>
        <v>0.64516129032258063</v>
      </c>
      <c r="K151" s="14">
        <f t="shared" si="34"/>
        <v>0</v>
      </c>
    </row>
    <row r="152" spans="1:11" x14ac:dyDescent="0.3">
      <c r="A152" s="173"/>
      <c r="B152" s="4">
        <v>144</v>
      </c>
      <c r="C152" s="8" t="s">
        <v>470</v>
      </c>
      <c r="D152" s="8">
        <v>217</v>
      </c>
      <c r="E152" s="8">
        <v>170</v>
      </c>
      <c r="F152" s="8">
        <v>2</v>
      </c>
      <c r="G152" s="8">
        <v>462</v>
      </c>
      <c r="H152" s="8">
        <v>11</v>
      </c>
      <c r="I152" s="8">
        <v>0</v>
      </c>
      <c r="J152" s="14">
        <f t="shared" si="33"/>
        <v>0.79262672811059909</v>
      </c>
      <c r="K152" s="14">
        <f t="shared" si="34"/>
        <v>2.3809523809523808E-2</v>
      </c>
    </row>
    <row r="153" spans="1:11" x14ac:dyDescent="0.3">
      <c r="A153" s="173"/>
      <c r="B153" s="4">
        <v>145</v>
      </c>
      <c r="C153" s="8" t="s">
        <v>471</v>
      </c>
      <c r="D153" s="8">
        <v>30</v>
      </c>
      <c r="E153" s="8">
        <v>2</v>
      </c>
      <c r="F153" s="8">
        <v>0</v>
      </c>
      <c r="G153" s="8">
        <v>23</v>
      </c>
      <c r="H153" s="8">
        <v>0</v>
      </c>
      <c r="I153" s="8">
        <v>0</v>
      </c>
      <c r="J153" s="14">
        <f t="shared" si="33"/>
        <v>6.6666666666666666E-2</v>
      </c>
      <c r="K153" s="14">
        <f t="shared" si="34"/>
        <v>0</v>
      </c>
    </row>
    <row r="154" spans="1:11" x14ac:dyDescent="0.3">
      <c r="A154" s="173"/>
      <c r="B154" s="4">
        <v>146</v>
      </c>
      <c r="C154" s="8" t="s">
        <v>474</v>
      </c>
      <c r="D154" s="8">
        <v>17</v>
      </c>
      <c r="E154" s="8">
        <v>0</v>
      </c>
      <c r="F154" s="8">
        <v>0</v>
      </c>
      <c r="G154" s="8">
        <v>197</v>
      </c>
      <c r="H154" s="8">
        <v>0</v>
      </c>
      <c r="I154" s="8">
        <v>0</v>
      </c>
      <c r="J154" s="14">
        <f t="shared" si="33"/>
        <v>0</v>
      </c>
      <c r="K154" s="14">
        <f t="shared" si="34"/>
        <v>0</v>
      </c>
    </row>
    <row r="155" spans="1:11" x14ac:dyDescent="0.3">
      <c r="A155" s="173"/>
      <c r="B155" s="4">
        <v>147</v>
      </c>
      <c r="C155" s="8" t="s">
        <v>475</v>
      </c>
      <c r="D155" s="8">
        <v>268</v>
      </c>
      <c r="E155" s="8">
        <v>262</v>
      </c>
      <c r="F155" s="8">
        <v>0</v>
      </c>
      <c r="G155" s="8">
        <v>255</v>
      </c>
      <c r="H155" s="8">
        <v>0</v>
      </c>
      <c r="I155" s="8">
        <v>0</v>
      </c>
      <c r="J155" s="14">
        <f t="shared" si="33"/>
        <v>0.97761194029850751</v>
      </c>
      <c r="K155" s="14">
        <f t="shared" si="34"/>
        <v>0</v>
      </c>
    </row>
    <row r="156" spans="1:11" x14ac:dyDescent="0.3">
      <c r="A156" s="173"/>
      <c r="B156" s="4">
        <v>148</v>
      </c>
      <c r="C156" s="8" t="s">
        <v>476</v>
      </c>
      <c r="D156" s="8">
        <v>260</v>
      </c>
      <c r="E156" s="8">
        <v>150</v>
      </c>
      <c r="F156" s="8">
        <v>100</v>
      </c>
      <c r="G156" s="8">
        <v>54</v>
      </c>
      <c r="H156" s="8">
        <v>0</v>
      </c>
      <c r="I156" s="8">
        <v>0</v>
      </c>
      <c r="J156" s="14">
        <f t="shared" si="33"/>
        <v>0.96153846153846156</v>
      </c>
      <c r="K156" s="14">
        <f t="shared" si="34"/>
        <v>0</v>
      </c>
    </row>
    <row r="157" spans="1:11" x14ac:dyDescent="0.3">
      <c r="A157" s="173"/>
      <c r="B157" s="4">
        <v>149</v>
      </c>
      <c r="C157" s="8" t="s">
        <v>477</v>
      </c>
      <c r="D157" s="8">
        <v>1262</v>
      </c>
      <c r="E157" s="8">
        <v>609</v>
      </c>
      <c r="F157" s="8">
        <v>78</v>
      </c>
      <c r="G157" s="8">
        <v>774</v>
      </c>
      <c r="H157" s="8">
        <v>0</v>
      </c>
      <c r="I157" s="8">
        <v>0</v>
      </c>
      <c r="J157" s="14">
        <f t="shared" si="33"/>
        <v>0.54437400950871628</v>
      </c>
      <c r="K157" s="14">
        <f t="shared" si="34"/>
        <v>0</v>
      </c>
    </row>
    <row r="158" spans="1:11" x14ac:dyDescent="0.3">
      <c r="A158" s="173"/>
      <c r="B158" s="4">
        <v>150</v>
      </c>
      <c r="C158" s="8" t="s">
        <v>478</v>
      </c>
      <c r="D158" s="8">
        <v>12</v>
      </c>
      <c r="E158" s="8">
        <v>10</v>
      </c>
      <c r="F158" s="8">
        <v>2</v>
      </c>
      <c r="G158" s="8">
        <v>39</v>
      </c>
      <c r="H158" s="8">
        <v>0</v>
      </c>
      <c r="I158" s="8">
        <v>0</v>
      </c>
      <c r="J158" s="14">
        <f t="shared" si="33"/>
        <v>1</v>
      </c>
      <c r="K158" s="14">
        <f t="shared" si="34"/>
        <v>0</v>
      </c>
    </row>
    <row r="159" spans="1:11" x14ac:dyDescent="0.3">
      <c r="A159" s="173"/>
      <c r="B159" s="4">
        <v>151</v>
      </c>
      <c r="C159" s="8" t="s">
        <v>479</v>
      </c>
      <c r="D159" s="8">
        <v>19</v>
      </c>
      <c r="E159" s="8">
        <v>0</v>
      </c>
      <c r="F159" s="8">
        <v>0</v>
      </c>
      <c r="G159" s="8">
        <v>122</v>
      </c>
      <c r="H159" s="8">
        <v>0</v>
      </c>
      <c r="I159" s="8">
        <v>0</v>
      </c>
      <c r="J159" s="14">
        <f t="shared" si="33"/>
        <v>0</v>
      </c>
      <c r="K159" s="14">
        <f t="shared" si="34"/>
        <v>0</v>
      </c>
    </row>
    <row r="160" spans="1:11" x14ac:dyDescent="0.3">
      <c r="A160" s="173"/>
      <c r="B160" s="4">
        <v>152</v>
      </c>
      <c r="C160" s="8" t="s">
        <v>480</v>
      </c>
      <c r="D160" s="8">
        <v>259</v>
      </c>
      <c r="E160" s="8">
        <v>190</v>
      </c>
      <c r="F160" s="8">
        <v>0</v>
      </c>
      <c r="G160" s="8">
        <v>638</v>
      </c>
      <c r="H160" s="8">
        <v>10</v>
      </c>
      <c r="I160" s="8">
        <v>0</v>
      </c>
      <c r="J160" s="14">
        <f t="shared" si="33"/>
        <v>0.73359073359073357</v>
      </c>
      <c r="K160" s="14">
        <f t="shared" si="34"/>
        <v>1.5673981191222569E-2</v>
      </c>
    </row>
    <row r="161" spans="1:11" x14ac:dyDescent="0.3">
      <c r="A161" s="173"/>
      <c r="B161" s="4">
        <v>153</v>
      </c>
      <c r="C161" s="8" t="s">
        <v>481</v>
      </c>
      <c r="D161" s="8">
        <v>48</v>
      </c>
      <c r="E161" s="8">
        <v>26</v>
      </c>
      <c r="F161" s="8">
        <v>10</v>
      </c>
      <c r="G161" s="8">
        <v>212</v>
      </c>
      <c r="H161" s="8">
        <v>141</v>
      </c>
      <c r="I161" s="8">
        <v>0</v>
      </c>
      <c r="J161" s="14">
        <f t="shared" si="33"/>
        <v>0.75</v>
      </c>
      <c r="K161" s="14">
        <f t="shared" si="34"/>
        <v>0.66509433962264153</v>
      </c>
    </row>
    <row r="162" spans="1:11" x14ac:dyDescent="0.3">
      <c r="A162" s="173"/>
      <c r="B162" s="4">
        <v>154</v>
      </c>
      <c r="C162" s="8" t="s">
        <v>482</v>
      </c>
      <c r="D162" s="8">
        <v>195</v>
      </c>
      <c r="E162" s="8">
        <v>167</v>
      </c>
      <c r="F162" s="8">
        <v>0</v>
      </c>
      <c r="G162" s="8">
        <v>168</v>
      </c>
      <c r="H162" s="8">
        <v>6</v>
      </c>
      <c r="I162" s="8">
        <v>0</v>
      </c>
      <c r="J162" s="14">
        <f t="shared" ref="J162:J225" si="35">(E162+F162)/D162</f>
        <v>0.85641025641025637</v>
      </c>
      <c r="K162" s="14">
        <f t="shared" ref="K162:K225" si="36">(H162+I162)/G162</f>
        <v>3.5714285714285712E-2</v>
      </c>
    </row>
    <row r="163" spans="1:11" x14ac:dyDescent="0.3">
      <c r="A163" s="173"/>
      <c r="B163" s="4">
        <v>155</v>
      </c>
      <c r="C163" s="8" t="s">
        <v>483</v>
      </c>
      <c r="D163" s="8">
        <v>77</v>
      </c>
      <c r="E163" s="8">
        <v>63</v>
      </c>
      <c r="F163" s="8">
        <v>0</v>
      </c>
      <c r="G163" s="8">
        <v>128</v>
      </c>
      <c r="H163" s="8">
        <v>5</v>
      </c>
      <c r="I163" s="8">
        <v>0</v>
      </c>
      <c r="J163" s="14">
        <f t="shared" si="35"/>
        <v>0.81818181818181823</v>
      </c>
      <c r="K163" s="14">
        <f t="shared" si="36"/>
        <v>3.90625E-2</v>
      </c>
    </row>
    <row r="164" spans="1:11" x14ac:dyDescent="0.3">
      <c r="A164" s="173"/>
      <c r="B164" s="4">
        <v>156</v>
      </c>
      <c r="C164" s="8" t="s">
        <v>485</v>
      </c>
      <c r="D164" s="8">
        <v>309</v>
      </c>
      <c r="E164" s="8">
        <v>119</v>
      </c>
      <c r="F164" s="8">
        <v>0</v>
      </c>
      <c r="G164" s="8">
        <v>85</v>
      </c>
      <c r="H164" s="8">
        <v>0</v>
      </c>
      <c r="I164" s="8">
        <v>0</v>
      </c>
      <c r="J164" s="14">
        <f t="shared" si="35"/>
        <v>0.38511326860841422</v>
      </c>
      <c r="K164" s="14">
        <f t="shared" si="36"/>
        <v>0</v>
      </c>
    </row>
    <row r="165" spans="1:11" x14ac:dyDescent="0.3">
      <c r="A165" s="173"/>
      <c r="B165" s="4">
        <v>157</v>
      </c>
      <c r="C165" s="8" t="s">
        <v>487</v>
      </c>
      <c r="D165" s="8">
        <v>509</v>
      </c>
      <c r="E165" s="8">
        <v>433</v>
      </c>
      <c r="F165" s="8">
        <v>0</v>
      </c>
      <c r="G165" s="8">
        <v>783</v>
      </c>
      <c r="H165" s="8">
        <v>208</v>
      </c>
      <c r="I165" s="8">
        <v>3</v>
      </c>
      <c r="J165" s="14">
        <f t="shared" si="35"/>
        <v>0.85068762278978394</v>
      </c>
      <c r="K165" s="14">
        <f t="shared" si="36"/>
        <v>0.26947637292464877</v>
      </c>
    </row>
    <row r="166" spans="1:11" x14ac:dyDescent="0.3">
      <c r="A166" s="173"/>
      <c r="B166" s="4">
        <v>158</v>
      </c>
      <c r="C166" s="8" t="s">
        <v>746</v>
      </c>
      <c r="D166" s="8">
        <v>0</v>
      </c>
      <c r="E166" s="8">
        <v>0</v>
      </c>
      <c r="F166" s="8">
        <v>0</v>
      </c>
      <c r="G166" s="8">
        <v>1</v>
      </c>
      <c r="H166" s="8">
        <v>0</v>
      </c>
      <c r="I166" s="8">
        <v>0</v>
      </c>
      <c r="J166" s="14">
        <v>0</v>
      </c>
      <c r="K166" s="14">
        <f t="shared" si="36"/>
        <v>0</v>
      </c>
    </row>
    <row r="167" spans="1:11" x14ac:dyDescent="0.3">
      <c r="A167" s="173"/>
      <c r="B167" s="4">
        <v>159</v>
      </c>
      <c r="C167" s="8" t="s">
        <v>489</v>
      </c>
      <c r="D167" s="8">
        <v>65</v>
      </c>
      <c r="E167" s="8">
        <v>36</v>
      </c>
      <c r="F167" s="8">
        <v>0</v>
      </c>
      <c r="G167" s="8">
        <v>55</v>
      </c>
      <c r="H167" s="8">
        <v>0</v>
      </c>
      <c r="I167" s="8">
        <v>0</v>
      </c>
      <c r="J167" s="14">
        <f t="shared" si="35"/>
        <v>0.55384615384615388</v>
      </c>
      <c r="K167" s="14">
        <f t="shared" si="36"/>
        <v>0</v>
      </c>
    </row>
    <row r="168" spans="1:11" x14ac:dyDescent="0.3">
      <c r="A168" s="173"/>
      <c r="B168" s="4">
        <v>160</v>
      </c>
      <c r="C168" s="8" t="s">
        <v>747</v>
      </c>
      <c r="D168" s="8">
        <v>6</v>
      </c>
      <c r="E168" s="8">
        <v>6</v>
      </c>
      <c r="F168" s="8">
        <v>0</v>
      </c>
      <c r="G168" s="8">
        <v>15</v>
      </c>
      <c r="H168" s="8">
        <v>0</v>
      </c>
      <c r="I168" s="8">
        <v>0</v>
      </c>
      <c r="J168" s="14">
        <f t="shared" si="35"/>
        <v>1</v>
      </c>
      <c r="K168" s="14">
        <f t="shared" si="36"/>
        <v>0</v>
      </c>
    </row>
    <row r="169" spans="1:11" x14ac:dyDescent="0.3">
      <c r="A169" s="173"/>
      <c r="B169" s="4">
        <v>161</v>
      </c>
      <c r="C169" s="8" t="s">
        <v>490</v>
      </c>
      <c r="D169" s="8">
        <v>57</v>
      </c>
      <c r="E169" s="8">
        <v>36</v>
      </c>
      <c r="F169" s="8">
        <v>0</v>
      </c>
      <c r="G169" s="8">
        <v>53</v>
      </c>
      <c r="H169" s="8">
        <v>0</v>
      </c>
      <c r="I169" s="8">
        <v>0</v>
      </c>
      <c r="J169" s="14">
        <f t="shared" si="35"/>
        <v>0.63157894736842102</v>
      </c>
      <c r="K169" s="14">
        <f t="shared" si="36"/>
        <v>0</v>
      </c>
    </row>
    <row r="170" spans="1:11" x14ac:dyDescent="0.3">
      <c r="A170" s="173"/>
      <c r="B170" s="4">
        <v>162</v>
      </c>
      <c r="C170" s="8" t="s">
        <v>492</v>
      </c>
      <c r="D170" s="8">
        <v>37</v>
      </c>
      <c r="E170" s="8">
        <v>34</v>
      </c>
      <c r="F170" s="8">
        <v>0</v>
      </c>
      <c r="G170" s="8">
        <v>40</v>
      </c>
      <c r="H170" s="8">
        <v>0</v>
      </c>
      <c r="I170" s="8">
        <v>0</v>
      </c>
      <c r="J170" s="14">
        <f t="shared" si="35"/>
        <v>0.91891891891891897</v>
      </c>
      <c r="K170" s="14">
        <f t="shared" si="36"/>
        <v>0</v>
      </c>
    </row>
    <row r="171" spans="1:11" x14ac:dyDescent="0.3">
      <c r="A171" s="173"/>
      <c r="B171" s="4">
        <v>163</v>
      </c>
      <c r="C171" s="8" t="s">
        <v>493</v>
      </c>
      <c r="D171" s="8">
        <v>101</v>
      </c>
      <c r="E171" s="8">
        <v>20</v>
      </c>
      <c r="F171" s="8">
        <v>0</v>
      </c>
      <c r="G171" s="8">
        <v>152</v>
      </c>
      <c r="H171" s="8">
        <v>0</v>
      </c>
      <c r="I171" s="8">
        <v>0</v>
      </c>
      <c r="J171" s="14">
        <f t="shared" si="35"/>
        <v>0.19801980198019803</v>
      </c>
      <c r="K171" s="14">
        <f t="shared" si="36"/>
        <v>0</v>
      </c>
    </row>
    <row r="172" spans="1:11" x14ac:dyDescent="0.3">
      <c r="A172" s="173"/>
      <c r="B172" s="4">
        <v>164</v>
      </c>
      <c r="C172" s="8" t="s">
        <v>494</v>
      </c>
      <c r="D172" s="8">
        <v>3</v>
      </c>
      <c r="E172" s="8">
        <v>2</v>
      </c>
      <c r="F172" s="8">
        <v>0</v>
      </c>
      <c r="G172" s="8">
        <v>36</v>
      </c>
      <c r="H172" s="8">
        <v>0</v>
      </c>
      <c r="I172" s="8">
        <v>0</v>
      </c>
      <c r="J172" s="14">
        <f t="shared" si="35"/>
        <v>0.66666666666666663</v>
      </c>
      <c r="K172" s="14">
        <f t="shared" si="36"/>
        <v>0</v>
      </c>
    </row>
    <row r="173" spans="1:11" x14ac:dyDescent="0.3">
      <c r="A173" s="173"/>
      <c r="B173" s="4">
        <v>165</v>
      </c>
      <c r="C173" s="8" t="s">
        <v>496</v>
      </c>
      <c r="D173" s="8">
        <v>108</v>
      </c>
      <c r="E173" s="8">
        <v>103</v>
      </c>
      <c r="F173" s="8">
        <v>0</v>
      </c>
      <c r="G173" s="8">
        <v>137</v>
      </c>
      <c r="H173" s="8">
        <v>0</v>
      </c>
      <c r="I173" s="8">
        <v>0</v>
      </c>
      <c r="J173" s="14">
        <f t="shared" si="35"/>
        <v>0.95370370370370372</v>
      </c>
      <c r="K173" s="14">
        <f t="shared" si="36"/>
        <v>0</v>
      </c>
    </row>
    <row r="174" spans="1:11" x14ac:dyDescent="0.3">
      <c r="A174" s="173"/>
      <c r="B174" s="4">
        <v>166</v>
      </c>
      <c r="C174" s="8" t="s">
        <v>499</v>
      </c>
      <c r="D174" s="8">
        <v>21</v>
      </c>
      <c r="E174" s="8">
        <v>12</v>
      </c>
      <c r="F174" s="8">
        <v>1</v>
      </c>
      <c r="G174" s="8">
        <v>103</v>
      </c>
      <c r="H174" s="8">
        <v>0</v>
      </c>
      <c r="I174" s="8">
        <v>0</v>
      </c>
      <c r="J174" s="14">
        <f t="shared" si="35"/>
        <v>0.61904761904761907</v>
      </c>
      <c r="K174" s="14">
        <f t="shared" si="36"/>
        <v>0</v>
      </c>
    </row>
    <row r="175" spans="1:11" x14ac:dyDescent="0.3">
      <c r="A175" s="173"/>
      <c r="B175" s="4">
        <v>167</v>
      </c>
      <c r="C175" s="8" t="s">
        <v>500</v>
      </c>
      <c r="D175" s="8">
        <v>122</v>
      </c>
      <c r="E175" s="8">
        <v>84</v>
      </c>
      <c r="F175" s="8">
        <v>0</v>
      </c>
      <c r="G175" s="8">
        <v>229</v>
      </c>
      <c r="H175" s="8">
        <v>0</v>
      </c>
      <c r="I175" s="8">
        <v>0</v>
      </c>
      <c r="J175" s="14">
        <f t="shared" si="35"/>
        <v>0.68852459016393441</v>
      </c>
      <c r="K175" s="14">
        <f t="shared" si="36"/>
        <v>0</v>
      </c>
    </row>
    <row r="176" spans="1:11" x14ac:dyDescent="0.3">
      <c r="A176" s="173"/>
      <c r="B176" s="4">
        <v>168</v>
      </c>
      <c r="C176" s="8" t="s">
        <v>501</v>
      </c>
      <c r="D176" s="8">
        <v>3</v>
      </c>
      <c r="E176" s="8">
        <v>0</v>
      </c>
      <c r="F176" s="8">
        <v>0</v>
      </c>
      <c r="G176" s="8">
        <v>41</v>
      </c>
      <c r="H176" s="8">
        <v>0</v>
      </c>
      <c r="I176" s="8">
        <v>0</v>
      </c>
      <c r="J176" s="14">
        <f t="shared" si="35"/>
        <v>0</v>
      </c>
      <c r="K176" s="14">
        <f t="shared" si="36"/>
        <v>0</v>
      </c>
    </row>
    <row r="177" spans="1:11" x14ac:dyDescent="0.3">
      <c r="A177" s="173"/>
      <c r="B177" s="4">
        <v>169</v>
      </c>
      <c r="C177" s="8" t="s">
        <v>502</v>
      </c>
      <c r="D177" s="8">
        <v>113</v>
      </c>
      <c r="E177" s="8">
        <v>4</v>
      </c>
      <c r="F177" s="8">
        <v>0</v>
      </c>
      <c r="G177" s="8">
        <v>86</v>
      </c>
      <c r="H177" s="8">
        <v>0</v>
      </c>
      <c r="I177" s="8">
        <v>0</v>
      </c>
      <c r="J177" s="14">
        <f t="shared" si="35"/>
        <v>3.5398230088495575E-2</v>
      </c>
      <c r="K177" s="14">
        <f t="shared" si="36"/>
        <v>0</v>
      </c>
    </row>
    <row r="178" spans="1:11" x14ac:dyDescent="0.3">
      <c r="A178" s="173"/>
      <c r="B178" s="4">
        <v>170</v>
      </c>
      <c r="C178" s="8" t="s">
        <v>504</v>
      </c>
      <c r="D178" s="8">
        <v>23</v>
      </c>
      <c r="E178" s="8">
        <v>0</v>
      </c>
      <c r="F178" s="8">
        <v>0</v>
      </c>
      <c r="G178" s="8">
        <v>42</v>
      </c>
      <c r="H178" s="8">
        <v>1</v>
      </c>
      <c r="I178" s="8">
        <v>0</v>
      </c>
      <c r="J178" s="14">
        <f t="shared" si="35"/>
        <v>0</v>
      </c>
      <c r="K178" s="14">
        <f t="shared" si="36"/>
        <v>2.3809523809523808E-2</v>
      </c>
    </row>
    <row r="179" spans="1:11" x14ac:dyDescent="0.3">
      <c r="A179" s="173"/>
      <c r="B179" s="4">
        <v>171</v>
      </c>
      <c r="C179" s="8" t="s">
        <v>506</v>
      </c>
      <c r="D179" s="8">
        <v>98</v>
      </c>
      <c r="E179" s="8">
        <v>98</v>
      </c>
      <c r="F179" s="8">
        <v>0</v>
      </c>
      <c r="G179" s="8">
        <v>29</v>
      </c>
      <c r="H179" s="8">
        <v>0</v>
      </c>
      <c r="I179" s="8">
        <v>0</v>
      </c>
      <c r="J179" s="14">
        <f t="shared" si="35"/>
        <v>1</v>
      </c>
      <c r="K179" s="14">
        <f t="shared" si="36"/>
        <v>0</v>
      </c>
    </row>
    <row r="180" spans="1:11" x14ac:dyDescent="0.3">
      <c r="A180" s="173"/>
      <c r="B180" s="4">
        <v>172</v>
      </c>
      <c r="C180" s="8" t="s">
        <v>507</v>
      </c>
      <c r="D180" s="8">
        <v>127</v>
      </c>
      <c r="E180" s="8">
        <v>41</v>
      </c>
      <c r="F180" s="8">
        <v>0</v>
      </c>
      <c r="G180" s="8">
        <v>53</v>
      </c>
      <c r="H180" s="8">
        <v>0</v>
      </c>
      <c r="I180" s="8">
        <v>0</v>
      </c>
      <c r="J180" s="14">
        <f t="shared" si="35"/>
        <v>0.32283464566929132</v>
      </c>
      <c r="K180" s="14">
        <f t="shared" si="36"/>
        <v>0</v>
      </c>
    </row>
    <row r="181" spans="1:11" x14ac:dyDescent="0.3">
      <c r="A181" s="173"/>
      <c r="B181" s="4">
        <v>173</v>
      </c>
      <c r="C181" s="8" t="s">
        <v>509</v>
      </c>
      <c r="D181" s="8">
        <v>761</v>
      </c>
      <c r="E181" s="8">
        <v>485</v>
      </c>
      <c r="F181" s="8">
        <v>0</v>
      </c>
      <c r="G181" s="8">
        <v>451</v>
      </c>
      <c r="H181" s="8">
        <v>0</v>
      </c>
      <c r="I181" s="8">
        <v>0</v>
      </c>
      <c r="J181" s="14">
        <f t="shared" si="35"/>
        <v>0.63731931668856767</v>
      </c>
      <c r="K181" s="14">
        <f t="shared" si="36"/>
        <v>0</v>
      </c>
    </row>
    <row r="182" spans="1:11" x14ac:dyDescent="0.3">
      <c r="A182" s="173"/>
      <c r="B182" s="4">
        <v>174</v>
      </c>
      <c r="C182" s="8" t="s">
        <v>510</v>
      </c>
      <c r="D182" s="8">
        <v>104</v>
      </c>
      <c r="E182" s="8">
        <v>99</v>
      </c>
      <c r="F182" s="8">
        <v>0</v>
      </c>
      <c r="G182" s="8">
        <v>281</v>
      </c>
      <c r="H182" s="8">
        <v>0</v>
      </c>
      <c r="I182" s="8">
        <v>0</v>
      </c>
      <c r="J182" s="14">
        <f t="shared" si="35"/>
        <v>0.95192307692307687</v>
      </c>
      <c r="K182" s="14">
        <f t="shared" si="36"/>
        <v>0</v>
      </c>
    </row>
    <row r="183" spans="1:11" x14ac:dyDescent="0.3">
      <c r="A183" s="173"/>
      <c r="B183" s="4">
        <v>175</v>
      </c>
      <c r="C183" s="8" t="s">
        <v>512</v>
      </c>
      <c r="D183" s="8">
        <v>122</v>
      </c>
      <c r="E183" s="8">
        <v>0</v>
      </c>
      <c r="F183" s="8">
        <v>0</v>
      </c>
      <c r="G183" s="8">
        <v>184</v>
      </c>
      <c r="H183" s="8">
        <v>0</v>
      </c>
      <c r="I183" s="8">
        <v>0</v>
      </c>
      <c r="J183" s="14">
        <f t="shared" si="35"/>
        <v>0</v>
      </c>
      <c r="K183" s="14">
        <f t="shared" si="36"/>
        <v>0</v>
      </c>
    </row>
    <row r="184" spans="1:11" x14ac:dyDescent="0.3">
      <c r="A184" s="173"/>
      <c r="B184" s="4">
        <v>176</v>
      </c>
      <c r="C184" s="8" t="s">
        <v>513</v>
      </c>
      <c r="D184" s="8">
        <v>153</v>
      </c>
      <c r="E184" s="8">
        <v>127</v>
      </c>
      <c r="F184" s="8">
        <v>0</v>
      </c>
      <c r="G184" s="8">
        <v>216</v>
      </c>
      <c r="H184" s="8">
        <v>7</v>
      </c>
      <c r="I184" s="8">
        <v>0</v>
      </c>
      <c r="J184" s="14">
        <f t="shared" si="35"/>
        <v>0.83006535947712423</v>
      </c>
      <c r="K184" s="14">
        <f t="shared" si="36"/>
        <v>3.2407407407407406E-2</v>
      </c>
    </row>
    <row r="185" spans="1:11" x14ac:dyDescent="0.3">
      <c r="A185" s="173"/>
      <c r="B185" s="4">
        <v>177</v>
      </c>
      <c r="C185" s="8" t="s">
        <v>514</v>
      </c>
      <c r="D185" s="8">
        <v>56</v>
      </c>
      <c r="E185" s="8">
        <v>0</v>
      </c>
      <c r="F185" s="8">
        <v>0</v>
      </c>
      <c r="G185" s="8">
        <v>165</v>
      </c>
      <c r="H185" s="8">
        <v>0</v>
      </c>
      <c r="I185" s="8">
        <v>0</v>
      </c>
      <c r="J185" s="14">
        <f t="shared" si="35"/>
        <v>0</v>
      </c>
      <c r="K185" s="14">
        <f t="shared" si="36"/>
        <v>0</v>
      </c>
    </row>
    <row r="186" spans="1:11" x14ac:dyDescent="0.3">
      <c r="A186" s="173"/>
      <c r="B186" s="4">
        <v>178</v>
      </c>
      <c r="C186" s="8" t="s">
        <v>516</v>
      </c>
      <c r="D186" s="8">
        <v>551</v>
      </c>
      <c r="E186" s="8">
        <v>363</v>
      </c>
      <c r="F186" s="8">
        <v>1</v>
      </c>
      <c r="G186" s="8">
        <v>344</v>
      </c>
      <c r="H186" s="8">
        <v>9</v>
      </c>
      <c r="I186" s="8">
        <v>0</v>
      </c>
      <c r="J186" s="14">
        <f t="shared" si="35"/>
        <v>0.66061705989110708</v>
      </c>
      <c r="K186" s="14">
        <f t="shared" si="36"/>
        <v>2.616279069767442E-2</v>
      </c>
    </row>
    <row r="187" spans="1:11" x14ac:dyDescent="0.3">
      <c r="A187" s="173"/>
      <c r="B187" s="4">
        <v>179</v>
      </c>
      <c r="C187" s="8" t="s">
        <v>517</v>
      </c>
      <c r="D187" s="8">
        <v>727</v>
      </c>
      <c r="E187" s="8">
        <v>530</v>
      </c>
      <c r="F187" s="8">
        <v>4</v>
      </c>
      <c r="G187" s="8">
        <v>852</v>
      </c>
      <c r="H187" s="8">
        <v>0</v>
      </c>
      <c r="I187" s="8">
        <v>0</v>
      </c>
      <c r="J187" s="14">
        <f t="shared" si="35"/>
        <v>0.734525447042641</v>
      </c>
      <c r="K187" s="14">
        <f t="shared" si="36"/>
        <v>0</v>
      </c>
    </row>
    <row r="188" spans="1:11" x14ac:dyDescent="0.3">
      <c r="A188" s="173"/>
      <c r="B188" s="4">
        <v>180</v>
      </c>
      <c r="C188" s="8" t="s">
        <v>518</v>
      </c>
      <c r="D188" s="8">
        <v>259</v>
      </c>
      <c r="E188" s="8">
        <v>190</v>
      </c>
      <c r="F188" s="8">
        <v>0</v>
      </c>
      <c r="G188" s="8">
        <v>158</v>
      </c>
      <c r="H188" s="8">
        <v>0</v>
      </c>
      <c r="I188" s="8">
        <v>0</v>
      </c>
      <c r="J188" s="14">
        <f t="shared" si="35"/>
        <v>0.73359073359073357</v>
      </c>
      <c r="K188" s="14">
        <f t="shared" si="36"/>
        <v>0</v>
      </c>
    </row>
    <row r="189" spans="1:11" x14ac:dyDescent="0.3">
      <c r="A189" s="173"/>
      <c r="B189" s="4">
        <v>181</v>
      </c>
      <c r="C189" s="8" t="s">
        <v>519</v>
      </c>
      <c r="D189" s="8">
        <v>122</v>
      </c>
      <c r="E189" s="8">
        <v>50</v>
      </c>
      <c r="F189" s="8">
        <v>20</v>
      </c>
      <c r="G189" s="8">
        <v>160</v>
      </c>
      <c r="H189" s="8">
        <v>0</v>
      </c>
      <c r="I189" s="8">
        <v>0</v>
      </c>
      <c r="J189" s="14">
        <f t="shared" si="35"/>
        <v>0.57377049180327866</v>
      </c>
      <c r="K189" s="14">
        <f t="shared" si="36"/>
        <v>0</v>
      </c>
    </row>
    <row r="190" spans="1:11" x14ac:dyDescent="0.3">
      <c r="A190" s="173"/>
      <c r="B190" s="4">
        <v>182</v>
      </c>
      <c r="C190" s="8" t="s">
        <v>520</v>
      </c>
      <c r="D190" s="8">
        <v>940</v>
      </c>
      <c r="E190" s="8">
        <v>122</v>
      </c>
      <c r="F190" s="8">
        <v>0</v>
      </c>
      <c r="G190" s="8">
        <v>373</v>
      </c>
      <c r="H190" s="8">
        <v>0</v>
      </c>
      <c r="I190" s="8">
        <v>0</v>
      </c>
      <c r="J190" s="14">
        <f t="shared" si="35"/>
        <v>0.12978723404255318</v>
      </c>
      <c r="K190" s="14">
        <f t="shared" si="36"/>
        <v>0</v>
      </c>
    </row>
    <row r="191" spans="1:11" x14ac:dyDescent="0.3">
      <c r="A191" s="173"/>
      <c r="B191" s="4">
        <v>183</v>
      </c>
      <c r="C191" s="8" t="s">
        <v>748</v>
      </c>
      <c r="D191" s="8">
        <v>21</v>
      </c>
      <c r="E191" s="8">
        <v>1</v>
      </c>
      <c r="F191" s="8">
        <v>20</v>
      </c>
      <c r="G191" s="8">
        <v>8</v>
      </c>
      <c r="H191" s="8">
        <v>0</v>
      </c>
      <c r="I191" s="8">
        <v>0</v>
      </c>
      <c r="J191" s="14">
        <f t="shared" si="35"/>
        <v>1</v>
      </c>
      <c r="K191" s="14">
        <f t="shared" si="36"/>
        <v>0</v>
      </c>
    </row>
    <row r="192" spans="1:11" x14ac:dyDescent="0.3">
      <c r="A192" s="173"/>
      <c r="B192" s="4">
        <v>184</v>
      </c>
      <c r="C192" s="8" t="s">
        <v>521</v>
      </c>
      <c r="D192" s="8">
        <v>67</v>
      </c>
      <c r="E192" s="8">
        <v>63</v>
      </c>
      <c r="F192" s="8">
        <v>0</v>
      </c>
      <c r="G192" s="8">
        <v>197</v>
      </c>
      <c r="H192" s="8">
        <v>0</v>
      </c>
      <c r="I192" s="8">
        <v>0</v>
      </c>
      <c r="J192" s="14">
        <f t="shared" si="35"/>
        <v>0.94029850746268662</v>
      </c>
      <c r="K192" s="14">
        <f t="shared" si="36"/>
        <v>0</v>
      </c>
    </row>
    <row r="193" spans="1:11" x14ac:dyDescent="0.3">
      <c r="A193" s="173"/>
      <c r="B193" s="4">
        <v>185</v>
      </c>
      <c r="C193" s="8" t="s">
        <v>522</v>
      </c>
      <c r="D193" s="8">
        <v>442</v>
      </c>
      <c r="E193" s="8">
        <v>404</v>
      </c>
      <c r="F193" s="8">
        <v>0</v>
      </c>
      <c r="G193" s="8">
        <v>291</v>
      </c>
      <c r="H193" s="8">
        <v>0</v>
      </c>
      <c r="I193" s="8">
        <v>0</v>
      </c>
      <c r="J193" s="14">
        <f t="shared" si="35"/>
        <v>0.91402714932126694</v>
      </c>
      <c r="K193" s="14">
        <f t="shared" si="36"/>
        <v>0</v>
      </c>
    </row>
    <row r="194" spans="1:11" x14ac:dyDescent="0.3">
      <c r="A194" s="173"/>
      <c r="B194" s="4">
        <v>186</v>
      </c>
      <c r="C194" s="8" t="s">
        <v>524</v>
      </c>
      <c r="D194" s="8">
        <v>271</v>
      </c>
      <c r="E194" s="8">
        <v>263</v>
      </c>
      <c r="F194" s="8">
        <v>0</v>
      </c>
      <c r="G194" s="8">
        <v>154</v>
      </c>
      <c r="H194" s="8">
        <v>0</v>
      </c>
      <c r="I194" s="8">
        <v>0</v>
      </c>
      <c r="J194" s="14">
        <f t="shared" si="35"/>
        <v>0.97047970479704793</v>
      </c>
      <c r="K194" s="14">
        <f t="shared" si="36"/>
        <v>0</v>
      </c>
    </row>
    <row r="195" spans="1:11" x14ac:dyDescent="0.3">
      <c r="A195" s="173"/>
      <c r="B195" s="4">
        <v>187</v>
      </c>
      <c r="C195" s="8" t="s">
        <v>525</v>
      </c>
      <c r="D195" s="8">
        <v>272</v>
      </c>
      <c r="E195" s="8">
        <v>243</v>
      </c>
      <c r="F195" s="8">
        <v>0</v>
      </c>
      <c r="G195" s="8">
        <v>272</v>
      </c>
      <c r="H195" s="8">
        <v>0</v>
      </c>
      <c r="I195" s="8">
        <v>0</v>
      </c>
      <c r="J195" s="14">
        <f t="shared" si="35"/>
        <v>0.89338235294117652</v>
      </c>
      <c r="K195" s="14">
        <f t="shared" si="36"/>
        <v>0</v>
      </c>
    </row>
    <row r="196" spans="1:11" x14ac:dyDescent="0.3">
      <c r="A196" s="173"/>
      <c r="B196" s="4">
        <v>188</v>
      </c>
      <c r="C196" s="8" t="s">
        <v>526</v>
      </c>
      <c r="D196" s="8">
        <v>519</v>
      </c>
      <c r="E196" s="8">
        <v>338</v>
      </c>
      <c r="F196" s="8">
        <v>0</v>
      </c>
      <c r="G196" s="8">
        <v>430</v>
      </c>
      <c r="H196" s="8">
        <v>13</v>
      </c>
      <c r="I196" s="8">
        <v>0</v>
      </c>
      <c r="J196" s="14">
        <f t="shared" si="35"/>
        <v>0.65125240847784205</v>
      </c>
      <c r="K196" s="14">
        <f t="shared" si="36"/>
        <v>3.0232558139534883E-2</v>
      </c>
    </row>
    <row r="197" spans="1:11" x14ac:dyDescent="0.3">
      <c r="A197" s="173"/>
      <c r="B197" s="4">
        <v>189</v>
      </c>
      <c r="C197" s="8" t="s">
        <v>529</v>
      </c>
      <c r="D197" s="8">
        <v>182</v>
      </c>
      <c r="E197" s="8">
        <v>156</v>
      </c>
      <c r="F197" s="8">
        <v>0</v>
      </c>
      <c r="G197" s="8">
        <v>187</v>
      </c>
      <c r="H197" s="8">
        <v>2</v>
      </c>
      <c r="I197" s="8">
        <v>0</v>
      </c>
      <c r="J197" s="14">
        <f t="shared" si="35"/>
        <v>0.8571428571428571</v>
      </c>
      <c r="K197" s="14">
        <f t="shared" si="36"/>
        <v>1.06951871657754E-2</v>
      </c>
    </row>
    <row r="198" spans="1:11" x14ac:dyDescent="0.3">
      <c r="A198" s="173"/>
      <c r="B198" s="4">
        <v>190</v>
      </c>
      <c r="C198" s="8" t="s">
        <v>749</v>
      </c>
      <c r="D198" s="8">
        <v>25</v>
      </c>
      <c r="E198" s="8">
        <v>5</v>
      </c>
      <c r="F198" s="8">
        <v>0</v>
      </c>
      <c r="G198" s="8">
        <v>31</v>
      </c>
      <c r="H198" s="8">
        <v>0</v>
      </c>
      <c r="I198" s="8">
        <v>0</v>
      </c>
      <c r="J198" s="14">
        <f t="shared" si="35"/>
        <v>0.2</v>
      </c>
      <c r="K198" s="14">
        <f t="shared" si="36"/>
        <v>0</v>
      </c>
    </row>
    <row r="199" spans="1:11" x14ac:dyDescent="0.3">
      <c r="A199" s="173"/>
      <c r="B199" s="4">
        <v>191</v>
      </c>
      <c r="C199" s="8" t="s">
        <v>533</v>
      </c>
      <c r="D199" s="8">
        <v>262</v>
      </c>
      <c r="E199" s="8">
        <v>0</v>
      </c>
      <c r="F199" s="8">
        <v>0</v>
      </c>
      <c r="G199" s="8">
        <v>101</v>
      </c>
      <c r="H199" s="8">
        <v>0</v>
      </c>
      <c r="I199" s="8">
        <v>0</v>
      </c>
      <c r="J199" s="14">
        <f t="shared" si="35"/>
        <v>0</v>
      </c>
      <c r="K199" s="14">
        <f t="shared" si="36"/>
        <v>0</v>
      </c>
    </row>
    <row r="200" spans="1:11" x14ac:dyDescent="0.3">
      <c r="A200" s="173"/>
      <c r="B200" s="4">
        <v>192</v>
      </c>
      <c r="C200" s="8" t="s">
        <v>534</v>
      </c>
      <c r="D200" s="8">
        <v>4</v>
      </c>
      <c r="E200" s="8">
        <v>3</v>
      </c>
      <c r="F200" s="8">
        <v>0</v>
      </c>
      <c r="G200" s="8">
        <v>10</v>
      </c>
      <c r="H200" s="8">
        <v>0</v>
      </c>
      <c r="I200" s="8">
        <v>0</v>
      </c>
      <c r="J200" s="14">
        <f t="shared" si="35"/>
        <v>0.75</v>
      </c>
      <c r="K200" s="14">
        <f t="shared" si="36"/>
        <v>0</v>
      </c>
    </row>
    <row r="201" spans="1:11" x14ac:dyDescent="0.3">
      <c r="A201" s="173"/>
      <c r="B201" s="4">
        <v>193</v>
      </c>
      <c r="C201" s="8" t="s">
        <v>536</v>
      </c>
      <c r="D201" s="8">
        <v>193</v>
      </c>
      <c r="E201" s="8">
        <v>142</v>
      </c>
      <c r="F201" s="8">
        <v>32</v>
      </c>
      <c r="G201" s="8">
        <v>226</v>
      </c>
      <c r="H201" s="8">
        <v>0</v>
      </c>
      <c r="I201" s="8">
        <v>0</v>
      </c>
      <c r="J201" s="14">
        <f t="shared" si="35"/>
        <v>0.9015544041450777</v>
      </c>
      <c r="K201" s="14">
        <f t="shared" si="36"/>
        <v>0</v>
      </c>
    </row>
    <row r="202" spans="1:11" x14ac:dyDescent="0.3">
      <c r="A202" s="173"/>
      <c r="B202" s="4">
        <v>194</v>
      </c>
      <c r="C202" s="8" t="s">
        <v>539</v>
      </c>
      <c r="D202" s="8">
        <v>178</v>
      </c>
      <c r="E202" s="8">
        <v>110</v>
      </c>
      <c r="F202" s="8">
        <v>0</v>
      </c>
      <c r="G202" s="8">
        <v>278</v>
      </c>
      <c r="H202" s="8">
        <v>9</v>
      </c>
      <c r="I202" s="8">
        <v>0</v>
      </c>
      <c r="J202" s="14">
        <f t="shared" si="35"/>
        <v>0.6179775280898876</v>
      </c>
      <c r="K202" s="14">
        <f t="shared" si="36"/>
        <v>3.237410071942446E-2</v>
      </c>
    </row>
    <row r="203" spans="1:11" x14ac:dyDescent="0.3">
      <c r="A203" s="173"/>
      <c r="B203" s="4">
        <v>195</v>
      </c>
      <c r="C203" s="8" t="s">
        <v>540</v>
      </c>
      <c r="D203" s="8">
        <v>219</v>
      </c>
      <c r="E203" s="8">
        <v>106</v>
      </c>
      <c r="F203" s="8">
        <v>0</v>
      </c>
      <c r="G203" s="8">
        <v>401</v>
      </c>
      <c r="H203" s="8">
        <v>1</v>
      </c>
      <c r="I203" s="8">
        <v>0</v>
      </c>
      <c r="J203" s="14">
        <f t="shared" si="35"/>
        <v>0.48401826484018262</v>
      </c>
      <c r="K203" s="14">
        <f t="shared" si="36"/>
        <v>2.4937655860349127E-3</v>
      </c>
    </row>
    <row r="204" spans="1:11" x14ac:dyDescent="0.3">
      <c r="A204" s="173"/>
      <c r="B204" s="4">
        <v>196</v>
      </c>
      <c r="C204" s="8" t="s">
        <v>541</v>
      </c>
      <c r="D204" s="8">
        <v>87</v>
      </c>
      <c r="E204" s="8">
        <v>84</v>
      </c>
      <c r="F204" s="8">
        <v>0</v>
      </c>
      <c r="G204" s="8">
        <v>108</v>
      </c>
      <c r="H204" s="8">
        <v>1</v>
      </c>
      <c r="I204" s="8">
        <v>0</v>
      </c>
      <c r="J204" s="14">
        <f t="shared" si="35"/>
        <v>0.96551724137931039</v>
      </c>
      <c r="K204" s="14">
        <f t="shared" si="36"/>
        <v>9.2592592592592587E-3</v>
      </c>
    </row>
    <row r="205" spans="1:11" x14ac:dyDescent="0.3">
      <c r="A205" s="173"/>
      <c r="B205" s="4">
        <v>197</v>
      </c>
      <c r="C205" s="8" t="s">
        <v>542</v>
      </c>
      <c r="D205" s="8">
        <v>257</v>
      </c>
      <c r="E205" s="8">
        <v>212</v>
      </c>
      <c r="F205" s="8">
        <v>0</v>
      </c>
      <c r="G205" s="8">
        <v>411</v>
      </c>
      <c r="H205" s="8">
        <v>8</v>
      </c>
      <c r="I205" s="8">
        <v>0</v>
      </c>
      <c r="J205" s="14">
        <f t="shared" si="35"/>
        <v>0.82490272373540852</v>
      </c>
      <c r="K205" s="14">
        <f t="shared" si="36"/>
        <v>1.9464720194647202E-2</v>
      </c>
    </row>
    <row r="206" spans="1:11" x14ac:dyDescent="0.3">
      <c r="A206" s="173"/>
      <c r="B206" s="4">
        <v>198</v>
      </c>
      <c r="C206" s="8" t="s">
        <v>543</v>
      </c>
      <c r="D206" s="8">
        <v>171</v>
      </c>
      <c r="E206" s="8">
        <v>156</v>
      </c>
      <c r="F206" s="8">
        <v>0</v>
      </c>
      <c r="G206" s="8">
        <v>215</v>
      </c>
      <c r="H206" s="8">
        <v>0</v>
      </c>
      <c r="I206" s="8">
        <v>0</v>
      </c>
      <c r="J206" s="14">
        <f t="shared" si="35"/>
        <v>0.91228070175438591</v>
      </c>
      <c r="K206" s="14">
        <f t="shared" si="36"/>
        <v>0</v>
      </c>
    </row>
    <row r="207" spans="1:11" x14ac:dyDescent="0.3">
      <c r="A207" s="173"/>
      <c r="B207" s="4">
        <v>199</v>
      </c>
      <c r="C207" s="8" t="s">
        <v>544</v>
      </c>
      <c r="D207" s="8">
        <v>84</v>
      </c>
      <c r="E207" s="8">
        <v>0</v>
      </c>
      <c r="F207" s="8">
        <v>0</v>
      </c>
      <c r="G207" s="8">
        <v>436</v>
      </c>
      <c r="H207" s="8">
        <v>0</v>
      </c>
      <c r="I207" s="8">
        <v>0</v>
      </c>
      <c r="J207" s="14">
        <f t="shared" si="35"/>
        <v>0</v>
      </c>
      <c r="K207" s="14">
        <f t="shared" si="36"/>
        <v>0</v>
      </c>
    </row>
    <row r="208" spans="1:11" x14ac:dyDescent="0.3">
      <c r="A208" s="173"/>
      <c r="B208" s="4">
        <v>200</v>
      </c>
      <c r="C208" s="8" t="s">
        <v>546</v>
      </c>
      <c r="D208" s="8">
        <v>4</v>
      </c>
      <c r="E208" s="8">
        <v>1</v>
      </c>
      <c r="F208" s="8">
        <v>0</v>
      </c>
      <c r="G208" s="8">
        <v>67</v>
      </c>
      <c r="H208" s="8">
        <v>0</v>
      </c>
      <c r="I208" s="8">
        <v>0</v>
      </c>
      <c r="J208" s="14">
        <f t="shared" si="35"/>
        <v>0.25</v>
      </c>
      <c r="K208" s="14">
        <f t="shared" si="36"/>
        <v>0</v>
      </c>
    </row>
    <row r="209" spans="1:11" x14ac:dyDescent="0.3">
      <c r="A209" s="173"/>
      <c r="B209" s="4">
        <v>201</v>
      </c>
      <c r="C209" s="8" t="s">
        <v>750</v>
      </c>
      <c r="D209" s="8">
        <v>17</v>
      </c>
      <c r="E209" s="8">
        <v>0</v>
      </c>
      <c r="F209" s="8">
        <v>0</v>
      </c>
      <c r="G209" s="8">
        <v>37</v>
      </c>
      <c r="H209" s="8">
        <v>0</v>
      </c>
      <c r="I209" s="8">
        <v>0</v>
      </c>
      <c r="J209" s="14">
        <f t="shared" si="35"/>
        <v>0</v>
      </c>
      <c r="K209" s="14">
        <f t="shared" si="36"/>
        <v>0</v>
      </c>
    </row>
    <row r="210" spans="1:11" x14ac:dyDescent="0.3">
      <c r="A210" s="173"/>
      <c r="B210" s="4">
        <v>202</v>
      </c>
      <c r="C210" s="8" t="s">
        <v>549</v>
      </c>
      <c r="D210" s="8">
        <v>173</v>
      </c>
      <c r="E210" s="8">
        <v>160</v>
      </c>
      <c r="F210" s="8">
        <v>0</v>
      </c>
      <c r="G210" s="8">
        <v>65</v>
      </c>
      <c r="H210" s="8">
        <v>0</v>
      </c>
      <c r="I210" s="8">
        <v>0</v>
      </c>
      <c r="J210" s="14">
        <f t="shared" si="35"/>
        <v>0.92485549132947975</v>
      </c>
      <c r="K210" s="14">
        <f t="shared" si="36"/>
        <v>0</v>
      </c>
    </row>
    <row r="211" spans="1:11" x14ac:dyDescent="0.3">
      <c r="A211" s="173"/>
      <c r="B211" s="4">
        <v>203</v>
      </c>
      <c r="C211" s="8" t="s">
        <v>550</v>
      </c>
      <c r="D211" s="8">
        <v>23</v>
      </c>
      <c r="E211" s="8">
        <v>12</v>
      </c>
      <c r="F211" s="8">
        <v>5</v>
      </c>
      <c r="G211" s="8">
        <v>66</v>
      </c>
      <c r="H211" s="8">
        <v>1</v>
      </c>
      <c r="I211" s="8">
        <v>0</v>
      </c>
      <c r="J211" s="14">
        <f t="shared" si="35"/>
        <v>0.73913043478260865</v>
      </c>
      <c r="K211" s="14">
        <f t="shared" si="36"/>
        <v>1.5151515151515152E-2</v>
      </c>
    </row>
    <row r="212" spans="1:11" x14ac:dyDescent="0.3">
      <c r="A212" s="173"/>
      <c r="B212" s="4">
        <v>204</v>
      </c>
      <c r="C212" s="8" t="s">
        <v>553</v>
      </c>
      <c r="D212" s="8">
        <v>194</v>
      </c>
      <c r="E212" s="8">
        <v>76</v>
      </c>
      <c r="F212" s="8">
        <v>20</v>
      </c>
      <c r="G212" s="8">
        <v>155</v>
      </c>
      <c r="H212" s="8">
        <v>6</v>
      </c>
      <c r="I212" s="8">
        <v>0</v>
      </c>
      <c r="J212" s="14">
        <f t="shared" si="35"/>
        <v>0.49484536082474229</v>
      </c>
      <c r="K212" s="14">
        <f t="shared" si="36"/>
        <v>3.870967741935484E-2</v>
      </c>
    </row>
    <row r="213" spans="1:11" x14ac:dyDescent="0.3">
      <c r="A213" s="173"/>
      <c r="B213" s="4">
        <v>205</v>
      </c>
      <c r="C213" s="8" t="s">
        <v>554</v>
      </c>
      <c r="D213" s="8">
        <v>23</v>
      </c>
      <c r="E213" s="8">
        <v>18</v>
      </c>
      <c r="F213" s="8">
        <v>0</v>
      </c>
      <c r="G213" s="8">
        <v>196</v>
      </c>
      <c r="H213" s="8">
        <v>0</v>
      </c>
      <c r="I213" s="8">
        <v>0</v>
      </c>
      <c r="J213" s="14">
        <f t="shared" si="35"/>
        <v>0.78260869565217395</v>
      </c>
      <c r="K213" s="14">
        <f t="shared" si="36"/>
        <v>0</v>
      </c>
    </row>
    <row r="214" spans="1:11" x14ac:dyDescent="0.3">
      <c r="A214" s="173"/>
      <c r="B214" s="4">
        <v>206</v>
      </c>
      <c r="C214" s="8" t="s">
        <v>555</v>
      </c>
      <c r="D214" s="8">
        <v>156</v>
      </c>
      <c r="E214" s="8">
        <v>154</v>
      </c>
      <c r="F214" s="8">
        <v>0</v>
      </c>
      <c r="G214" s="8">
        <v>367</v>
      </c>
      <c r="H214" s="8">
        <v>0</v>
      </c>
      <c r="I214" s="8">
        <v>0</v>
      </c>
      <c r="J214" s="14">
        <f t="shared" si="35"/>
        <v>0.98717948717948723</v>
      </c>
      <c r="K214" s="14">
        <f t="shared" si="36"/>
        <v>0</v>
      </c>
    </row>
    <row r="215" spans="1:11" x14ac:dyDescent="0.3">
      <c r="A215" s="173"/>
      <c r="B215" s="4">
        <v>207</v>
      </c>
      <c r="C215" s="8" t="s">
        <v>556</v>
      </c>
      <c r="D215" s="8">
        <v>642</v>
      </c>
      <c r="E215" s="8">
        <v>448</v>
      </c>
      <c r="F215" s="8">
        <v>24</v>
      </c>
      <c r="G215" s="8">
        <v>678</v>
      </c>
      <c r="H215" s="8">
        <v>0</v>
      </c>
      <c r="I215" s="8">
        <v>0</v>
      </c>
      <c r="J215" s="14">
        <f t="shared" si="35"/>
        <v>0.73520249221183798</v>
      </c>
      <c r="K215" s="14">
        <f t="shared" si="36"/>
        <v>0</v>
      </c>
    </row>
    <row r="216" spans="1:11" x14ac:dyDescent="0.3">
      <c r="A216" s="173"/>
      <c r="B216" s="4">
        <v>208</v>
      </c>
      <c r="C216" s="8" t="s">
        <v>557</v>
      </c>
      <c r="D216" s="8">
        <v>151</v>
      </c>
      <c r="E216" s="8">
        <v>30</v>
      </c>
      <c r="F216" s="8">
        <v>33</v>
      </c>
      <c r="G216" s="8">
        <v>171</v>
      </c>
      <c r="H216" s="8">
        <v>0</v>
      </c>
      <c r="I216" s="8">
        <v>0</v>
      </c>
      <c r="J216" s="14">
        <f t="shared" si="35"/>
        <v>0.41721854304635764</v>
      </c>
      <c r="K216" s="14">
        <f t="shared" si="36"/>
        <v>0</v>
      </c>
    </row>
    <row r="217" spans="1:11" x14ac:dyDescent="0.3">
      <c r="A217" s="173"/>
      <c r="B217" s="4">
        <v>209</v>
      </c>
      <c r="C217" s="8" t="s">
        <v>558</v>
      </c>
      <c r="D217" s="8">
        <v>147</v>
      </c>
      <c r="E217" s="8">
        <v>33</v>
      </c>
      <c r="F217" s="8">
        <v>100</v>
      </c>
      <c r="G217" s="8">
        <v>218</v>
      </c>
      <c r="H217" s="8">
        <v>0</v>
      </c>
      <c r="I217" s="8">
        <v>0</v>
      </c>
      <c r="J217" s="14">
        <f t="shared" si="35"/>
        <v>0.90476190476190477</v>
      </c>
      <c r="K217" s="14">
        <f t="shared" si="36"/>
        <v>0</v>
      </c>
    </row>
    <row r="218" spans="1:11" x14ac:dyDescent="0.3">
      <c r="A218" s="173"/>
      <c r="B218" s="4">
        <v>210</v>
      </c>
      <c r="C218" s="8" t="s">
        <v>559</v>
      </c>
      <c r="D218" s="8">
        <v>42</v>
      </c>
      <c r="E218" s="8">
        <v>26</v>
      </c>
      <c r="F218" s="8">
        <v>0</v>
      </c>
      <c r="G218" s="8">
        <v>52</v>
      </c>
      <c r="H218" s="8">
        <v>8</v>
      </c>
      <c r="I218" s="8">
        <v>0</v>
      </c>
      <c r="J218" s="14">
        <f t="shared" si="35"/>
        <v>0.61904761904761907</v>
      </c>
      <c r="K218" s="14">
        <f t="shared" si="36"/>
        <v>0.15384615384615385</v>
      </c>
    </row>
    <row r="219" spans="1:11" x14ac:dyDescent="0.3">
      <c r="A219" s="173"/>
      <c r="B219" s="4">
        <v>211</v>
      </c>
      <c r="C219" s="8" t="s">
        <v>561</v>
      </c>
      <c r="D219" s="8">
        <v>0</v>
      </c>
      <c r="E219" s="8">
        <v>0</v>
      </c>
      <c r="F219" s="8">
        <v>0</v>
      </c>
      <c r="G219" s="8">
        <v>66</v>
      </c>
      <c r="H219" s="8">
        <v>0</v>
      </c>
      <c r="I219" s="8">
        <v>0</v>
      </c>
      <c r="J219" s="14">
        <v>0</v>
      </c>
      <c r="K219" s="14">
        <f t="shared" si="36"/>
        <v>0</v>
      </c>
    </row>
    <row r="220" spans="1:11" x14ac:dyDescent="0.3">
      <c r="A220" s="173"/>
      <c r="B220" s="4">
        <v>212</v>
      </c>
      <c r="C220" s="8" t="s">
        <v>562</v>
      </c>
      <c r="D220" s="8">
        <v>0</v>
      </c>
      <c r="E220" s="8">
        <v>0</v>
      </c>
      <c r="F220" s="8">
        <v>0</v>
      </c>
      <c r="G220" s="8">
        <v>68</v>
      </c>
      <c r="H220" s="8">
        <v>0</v>
      </c>
      <c r="I220" s="8">
        <v>0</v>
      </c>
      <c r="J220" s="14">
        <v>0</v>
      </c>
      <c r="K220" s="14">
        <f t="shared" si="36"/>
        <v>0</v>
      </c>
    </row>
    <row r="221" spans="1:11" x14ac:dyDescent="0.3">
      <c r="A221" s="173"/>
      <c r="B221" s="4">
        <v>213</v>
      </c>
      <c r="C221" s="8" t="s">
        <v>564</v>
      </c>
      <c r="D221" s="8">
        <v>55</v>
      </c>
      <c r="E221" s="8">
        <v>54</v>
      </c>
      <c r="F221" s="8">
        <v>0</v>
      </c>
      <c r="G221" s="8">
        <v>59</v>
      </c>
      <c r="H221" s="8">
        <v>0</v>
      </c>
      <c r="I221" s="8">
        <v>0</v>
      </c>
      <c r="J221" s="14">
        <f t="shared" si="35"/>
        <v>0.98181818181818181</v>
      </c>
      <c r="K221" s="14">
        <f t="shared" si="36"/>
        <v>0</v>
      </c>
    </row>
    <row r="222" spans="1:11" x14ac:dyDescent="0.3">
      <c r="A222" s="173"/>
      <c r="B222" s="4">
        <v>214</v>
      </c>
      <c r="C222" s="8" t="s">
        <v>565</v>
      </c>
      <c r="D222" s="8">
        <v>297</v>
      </c>
      <c r="E222" s="8">
        <v>60</v>
      </c>
      <c r="F222" s="8">
        <v>0</v>
      </c>
      <c r="G222" s="8">
        <v>1831</v>
      </c>
      <c r="H222" s="8">
        <v>0</v>
      </c>
      <c r="I222" s="8">
        <v>10</v>
      </c>
      <c r="J222" s="14">
        <f t="shared" si="35"/>
        <v>0.20202020202020202</v>
      </c>
      <c r="K222" s="14">
        <f t="shared" si="36"/>
        <v>5.4614964500273077E-3</v>
      </c>
    </row>
    <row r="223" spans="1:11" x14ac:dyDescent="0.3">
      <c r="A223" s="173"/>
      <c r="B223" s="4">
        <v>215</v>
      </c>
      <c r="C223" s="8" t="s">
        <v>566</v>
      </c>
      <c r="D223" s="8">
        <v>201</v>
      </c>
      <c r="E223" s="8">
        <v>34</v>
      </c>
      <c r="F223" s="8">
        <v>33</v>
      </c>
      <c r="G223" s="8">
        <v>242</v>
      </c>
      <c r="H223" s="8">
        <v>0</v>
      </c>
      <c r="I223" s="8">
        <v>0</v>
      </c>
      <c r="J223" s="14">
        <f t="shared" si="35"/>
        <v>0.33333333333333331</v>
      </c>
      <c r="K223" s="14">
        <f t="shared" si="36"/>
        <v>0</v>
      </c>
    </row>
    <row r="224" spans="1:11" x14ac:dyDescent="0.3">
      <c r="A224" s="173"/>
      <c r="B224" s="4">
        <v>216</v>
      </c>
      <c r="C224" s="8" t="s">
        <v>567</v>
      </c>
      <c r="D224" s="8">
        <v>354</v>
      </c>
      <c r="E224" s="8">
        <v>96</v>
      </c>
      <c r="F224" s="8">
        <v>126</v>
      </c>
      <c r="G224" s="8">
        <v>430</v>
      </c>
      <c r="H224" s="8">
        <v>0</v>
      </c>
      <c r="I224" s="8">
        <v>0</v>
      </c>
      <c r="J224" s="14">
        <f t="shared" si="35"/>
        <v>0.6271186440677966</v>
      </c>
      <c r="K224" s="14">
        <f t="shared" si="36"/>
        <v>0</v>
      </c>
    </row>
    <row r="225" spans="1:11" x14ac:dyDescent="0.3">
      <c r="A225" s="173"/>
      <c r="B225" s="4">
        <v>217</v>
      </c>
      <c r="C225" s="8" t="s">
        <v>568</v>
      </c>
      <c r="D225" s="8">
        <v>102</v>
      </c>
      <c r="E225" s="8">
        <v>70</v>
      </c>
      <c r="F225" s="8">
        <v>0</v>
      </c>
      <c r="G225" s="8">
        <v>180</v>
      </c>
      <c r="H225" s="8">
        <v>0</v>
      </c>
      <c r="I225" s="8">
        <v>0</v>
      </c>
      <c r="J225" s="14">
        <f t="shared" si="35"/>
        <v>0.68627450980392157</v>
      </c>
      <c r="K225" s="14">
        <f t="shared" si="36"/>
        <v>0</v>
      </c>
    </row>
    <row r="226" spans="1:11" x14ac:dyDescent="0.3">
      <c r="A226" s="173"/>
      <c r="B226" s="4">
        <v>218</v>
      </c>
      <c r="C226" s="8" t="s">
        <v>569</v>
      </c>
      <c r="D226" s="8">
        <v>113</v>
      </c>
      <c r="E226" s="8">
        <v>104</v>
      </c>
      <c r="F226" s="8">
        <v>0</v>
      </c>
      <c r="G226" s="8">
        <v>173</v>
      </c>
      <c r="H226" s="8">
        <v>0</v>
      </c>
      <c r="I226" s="8">
        <v>0</v>
      </c>
      <c r="J226" s="14">
        <f t="shared" ref="J226:J289" si="37">(E226+F226)/D226</f>
        <v>0.92035398230088494</v>
      </c>
      <c r="K226" s="14">
        <f t="shared" ref="K226:K289" si="38">(H226+I226)/G226</f>
        <v>0</v>
      </c>
    </row>
    <row r="227" spans="1:11" x14ac:dyDescent="0.3">
      <c r="A227" s="173"/>
      <c r="B227" s="4">
        <v>219</v>
      </c>
      <c r="C227" s="8" t="s">
        <v>570</v>
      </c>
      <c r="D227" s="8">
        <v>117</v>
      </c>
      <c r="E227" s="8">
        <v>78</v>
      </c>
      <c r="F227" s="8">
        <v>0</v>
      </c>
      <c r="G227" s="8">
        <v>64</v>
      </c>
      <c r="H227" s="8">
        <v>0</v>
      </c>
      <c r="I227" s="8">
        <v>0</v>
      </c>
      <c r="J227" s="14">
        <f t="shared" si="37"/>
        <v>0.66666666666666663</v>
      </c>
      <c r="K227" s="14">
        <f t="shared" si="38"/>
        <v>0</v>
      </c>
    </row>
    <row r="228" spans="1:11" x14ac:dyDescent="0.3">
      <c r="A228" s="173"/>
      <c r="B228" s="4">
        <v>220</v>
      </c>
      <c r="C228" s="8" t="s">
        <v>571</v>
      </c>
      <c r="D228" s="8">
        <v>372</v>
      </c>
      <c r="E228" s="8">
        <v>222</v>
      </c>
      <c r="F228" s="8">
        <v>0</v>
      </c>
      <c r="G228" s="8">
        <v>197</v>
      </c>
      <c r="H228" s="8">
        <v>10</v>
      </c>
      <c r="I228" s="8">
        <v>0</v>
      </c>
      <c r="J228" s="14">
        <f t="shared" si="37"/>
        <v>0.59677419354838712</v>
      </c>
      <c r="K228" s="14">
        <f t="shared" si="38"/>
        <v>5.0761421319796954E-2</v>
      </c>
    </row>
    <row r="229" spans="1:11" x14ac:dyDescent="0.3">
      <c r="A229" s="173"/>
      <c r="B229" s="4">
        <v>221</v>
      </c>
      <c r="C229" s="8" t="s">
        <v>572</v>
      </c>
      <c r="D229" s="8">
        <v>317</v>
      </c>
      <c r="E229" s="8">
        <v>65</v>
      </c>
      <c r="F229" s="8">
        <v>126</v>
      </c>
      <c r="G229" s="8">
        <v>297</v>
      </c>
      <c r="H229" s="8">
        <v>0</v>
      </c>
      <c r="I229" s="8">
        <v>0</v>
      </c>
      <c r="J229" s="14">
        <f t="shared" si="37"/>
        <v>0.60252365930599372</v>
      </c>
      <c r="K229" s="14">
        <f t="shared" si="38"/>
        <v>0</v>
      </c>
    </row>
    <row r="230" spans="1:11" x14ac:dyDescent="0.3">
      <c r="A230" s="173"/>
      <c r="B230" s="4">
        <v>222</v>
      </c>
      <c r="C230" s="8" t="s">
        <v>574</v>
      </c>
      <c r="D230" s="8">
        <v>96</v>
      </c>
      <c r="E230" s="8">
        <v>0</v>
      </c>
      <c r="F230" s="8">
        <v>0</v>
      </c>
      <c r="G230" s="8">
        <v>132</v>
      </c>
      <c r="H230" s="8">
        <v>20</v>
      </c>
      <c r="I230" s="8">
        <v>0</v>
      </c>
      <c r="J230" s="14">
        <f t="shared" si="37"/>
        <v>0</v>
      </c>
      <c r="K230" s="14">
        <f t="shared" si="38"/>
        <v>0.15151515151515152</v>
      </c>
    </row>
    <row r="231" spans="1:11" x14ac:dyDescent="0.3">
      <c r="A231" s="173"/>
      <c r="B231" s="4">
        <v>223</v>
      </c>
      <c r="C231" s="8" t="s">
        <v>577</v>
      </c>
      <c r="D231" s="8">
        <v>431</v>
      </c>
      <c r="E231" s="8">
        <v>80</v>
      </c>
      <c r="F231" s="8">
        <v>40</v>
      </c>
      <c r="G231" s="8">
        <v>248</v>
      </c>
      <c r="H231" s="8">
        <v>6</v>
      </c>
      <c r="I231" s="8">
        <v>0</v>
      </c>
      <c r="J231" s="14">
        <f t="shared" si="37"/>
        <v>0.27842227378190254</v>
      </c>
      <c r="K231" s="14">
        <f t="shared" si="38"/>
        <v>2.4193548387096774E-2</v>
      </c>
    </row>
    <row r="232" spans="1:11" x14ac:dyDescent="0.3">
      <c r="A232" s="173"/>
      <c r="B232" s="4">
        <v>224</v>
      </c>
      <c r="C232" s="8" t="s">
        <v>578</v>
      </c>
      <c r="D232" s="8">
        <v>116</v>
      </c>
      <c r="E232" s="8">
        <v>46</v>
      </c>
      <c r="F232" s="8">
        <v>30</v>
      </c>
      <c r="G232" s="8">
        <v>141</v>
      </c>
      <c r="H232" s="8">
        <v>0</v>
      </c>
      <c r="I232" s="8">
        <v>0</v>
      </c>
      <c r="J232" s="14">
        <f t="shared" si="37"/>
        <v>0.65517241379310343</v>
      </c>
      <c r="K232" s="14">
        <f t="shared" si="38"/>
        <v>0</v>
      </c>
    </row>
    <row r="233" spans="1:11" x14ac:dyDescent="0.3">
      <c r="A233" s="173"/>
      <c r="B233" s="4">
        <v>225</v>
      </c>
      <c r="C233" s="8" t="s">
        <v>579</v>
      </c>
      <c r="D233" s="8">
        <v>453</v>
      </c>
      <c r="E233" s="8">
        <v>375</v>
      </c>
      <c r="F233" s="8">
        <v>0</v>
      </c>
      <c r="G233" s="8">
        <v>288</v>
      </c>
      <c r="H233" s="8">
        <v>64</v>
      </c>
      <c r="I233" s="8">
        <v>0</v>
      </c>
      <c r="J233" s="14">
        <f t="shared" si="37"/>
        <v>0.82781456953642385</v>
      </c>
      <c r="K233" s="14">
        <f t="shared" si="38"/>
        <v>0.22222222222222221</v>
      </c>
    </row>
    <row r="234" spans="1:11" x14ac:dyDescent="0.3">
      <c r="A234" s="173"/>
      <c r="B234" s="4">
        <v>226</v>
      </c>
      <c r="C234" s="8" t="s">
        <v>580</v>
      </c>
      <c r="D234" s="8">
        <v>64</v>
      </c>
      <c r="E234" s="8">
        <v>45</v>
      </c>
      <c r="F234" s="8">
        <v>4</v>
      </c>
      <c r="G234" s="8">
        <v>281</v>
      </c>
      <c r="H234" s="8">
        <v>1</v>
      </c>
      <c r="I234" s="8">
        <v>0</v>
      </c>
      <c r="J234" s="14">
        <f t="shared" si="37"/>
        <v>0.765625</v>
      </c>
      <c r="K234" s="14">
        <f t="shared" si="38"/>
        <v>3.5587188612099642E-3</v>
      </c>
    </row>
    <row r="235" spans="1:11" x14ac:dyDescent="0.3">
      <c r="A235" s="173"/>
      <c r="B235" s="4">
        <v>227</v>
      </c>
      <c r="C235" s="8" t="s">
        <v>581</v>
      </c>
      <c r="D235" s="8">
        <v>233</v>
      </c>
      <c r="E235" s="8">
        <v>180</v>
      </c>
      <c r="F235" s="8">
        <v>21</v>
      </c>
      <c r="G235" s="8">
        <v>252</v>
      </c>
      <c r="H235" s="8">
        <v>58</v>
      </c>
      <c r="I235" s="8">
        <v>0</v>
      </c>
      <c r="J235" s="14">
        <f t="shared" si="37"/>
        <v>0.86266094420600858</v>
      </c>
      <c r="K235" s="14">
        <f t="shared" si="38"/>
        <v>0.23015873015873015</v>
      </c>
    </row>
    <row r="236" spans="1:11" x14ac:dyDescent="0.3">
      <c r="A236" s="173"/>
      <c r="B236" s="4">
        <v>228</v>
      </c>
      <c r="C236" s="8" t="s">
        <v>582</v>
      </c>
      <c r="D236" s="8">
        <v>9</v>
      </c>
      <c r="E236" s="8">
        <v>0</v>
      </c>
      <c r="F236" s="8">
        <v>0</v>
      </c>
      <c r="G236" s="8">
        <v>37</v>
      </c>
      <c r="H236" s="8">
        <v>0</v>
      </c>
      <c r="I236" s="8">
        <v>0</v>
      </c>
      <c r="J236" s="14">
        <f t="shared" si="37"/>
        <v>0</v>
      </c>
      <c r="K236" s="14">
        <f t="shared" si="38"/>
        <v>0</v>
      </c>
    </row>
    <row r="237" spans="1:11" x14ac:dyDescent="0.3">
      <c r="A237" s="173"/>
      <c r="B237" s="4">
        <v>229</v>
      </c>
      <c r="C237" s="8" t="s">
        <v>584</v>
      </c>
      <c r="D237" s="8">
        <v>112</v>
      </c>
      <c r="E237" s="8">
        <v>79</v>
      </c>
      <c r="F237" s="8">
        <v>20</v>
      </c>
      <c r="G237" s="8">
        <v>314</v>
      </c>
      <c r="H237" s="8">
        <v>0</v>
      </c>
      <c r="I237" s="8">
        <v>0</v>
      </c>
      <c r="J237" s="14">
        <f t="shared" si="37"/>
        <v>0.8839285714285714</v>
      </c>
      <c r="K237" s="14">
        <f t="shared" si="38"/>
        <v>0</v>
      </c>
    </row>
    <row r="238" spans="1:11" x14ac:dyDescent="0.3">
      <c r="A238" s="173"/>
      <c r="B238" s="4">
        <v>230</v>
      </c>
      <c r="C238" s="8" t="s">
        <v>587</v>
      </c>
      <c r="D238" s="8">
        <v>185</v>
      </c>
      <c r="E238" s="8">
        <v>152</v>
      </c>
      <c r="F238" s="8">
        <v>0</v>
      </c>
      <c r="G238" s="8">
        <v>155</v>
      </c>
      <c r="H238" s="8">
        <v>0</v>
      </c>
      <c r="I238" s="8">
        <v>0</v>
      </c>
      <c r="J238" s="14">
        <f t="shared" si="37"/>
        <v>0.82162162162162167</v>
      </c>
      <c r="K238" s="14">
        <f t="shared" si="38"/>
        <v>0</v>
      </c>
    </row>
    <row r="239" spans="1:11" x14ac:dyDescent="0.3">
      <c r="A239" s="173"/>
      <c r="B239" s="4">
        <v>231</v>
      </c>
      <c r="C239" s="8" t="s">
        <v>589</v>
      </c>
      <c r="D239" s="8">
        <v>462</v>
      </c>
      <c r="E239" s="8">
        <v>211</v>
      </c>
      <c r="F239" s="8">
        <v>0</v>
      </c>
      <c r="G239" s="8">
        <v>548</v>
      </c>
      <c r="H239" s="8">
        <v>5</v>
      </c>
      <c r="I239" s="8">
        <v>0</v>
      </c>
      <c r="J239" s="14">
        <f t="shared" si="37"/>
        <v>0.45670995670995673</v>
      </c>
      <c r="K239" s="14">
        <f t="shared" si="38"/>
        <v>9.1240875912408752E-3</v>
      </c>
    </row>
    <row r="240" spans="1:11" x14ac:dyDescent="0.3">
      <c r="A240" s="173"/>
      <c r="B240" s="4">
        <v>232</v>
      </c>
      <c r="C240" s="8" t="s">
        <v>590</v>
      </c>
      <c r="D240" s="8">
        <v>49</v>
      </c>
      <c r="E240" s="8">
        <v>0</v>
      </c>
      <c r="F240" s="8">
        <v>0</v>
      </c>
      <c r="G240" s="8">
        <v>168</v>
      </c>
      <c r="H240" s="8">
        <v>5</v>
      </c>
      <c r="I240" s="8">
        <v>0</v>
      </c>
      <c r="J240" s="14">
        <f t="shared" si="37"/>
        <v>0</v>
      </c>
      <c r="K240" s="14">
        <f t="shared" si="38"/>
        <v>2.976190476190476E-2</v>
      </c>
    </row>
    <row r="241" spans="1:11" x14ac:dyDescent="0.3">
      <c r="A241" s="173"/>
      <c r="B241" s="4">
        <v>233</v>
      </c>
      <c r="C241" s="8" t="s">
        <v>592</v>
      </c>
      <c r="D241" s="8">
        <v>281</v>
      </c>
      <c r="E241" s="8">
        <v>262</v>
      </c>
      <c r="F241" s="8">
        <v>0</v>
      </c>
      <c r="G241" s="8">
        <v>353</v>
      </c>
      <c r="H241" s="8">
        <v>4</v>
      </c>
      <c r="I241" s="8">
        <v>0</v>
      </c>
      <c r="J241" s="14">
        <f t="shared" si="37"/>
        <v>0.93238434163701067</v>
      </c>
      <c r="K241" s="14">
        <f t="shared" si="38"/>
        <v>1.1331444759206799E-2</v>
      </c>
    </row>
    <row r="242" spans="1:11" x14ac:dyDescent="0.3">
      <c r="A242" s="173"/>
      <c r="B242" s="4">
        <v>234</v>
      </c>
      <c r="C242" s="8" t="s">
        <v>593</v>
      </c>
      <c r="D242" s="8">
        <v>2</v>
      </c>
      <c r="E242" s="8">
        <v>2</v>
      </c>
      <c r="F242" s="8">
        <v>0</v>
      </c>
      <c r="G242" s="8">
        <v>14</v>
      </c>
      <c r="H242" s="8">
        <v>0</v>
      </c>
      <c r="I242" s="8">
        <v>0</v>
      </c>
      <c r="J242" s="14">
        <f t="shared" si="37"/>
        <v>1</v>
      </c>
      <c r="K242" s="14">
        <f t="shared" si="38"/>
        <v>0</v>
      </c>
    </row>
    <row r="243" spans="1:11" x14ac:dyDescent="0.3">
      <c r="A243" s="173"/>
      <c r="B243" s="4">
        <v>235</v>
      </c>
      <c r="C243" s="8" t="s">
        <v>594</v>
      </c>
      <c r="D243" s="8">
        <v>121</v>
      </c>
      <c r="E243" s="8">
        <v>74</v>
      </c>
      <c r="F243" s="8">
        <v>45</v>
      </c>
      <c r="G243" s="8">
        <v>54</v>
      </c>
      <c r="H243" s="8">
        <v>0</v>
      </c>
      <c r="I243" s="8">
        <v>0</v>
      </c>
      <c r="J243" s="14">
        <f t="shared" si="37"/>
        <v>0.98347107438016534</v>
      </c>
      <c r="K243" s="14">
        <f t="shared" si="38"/>
        <v>0</v>
      </c>
    </row>
    <row r="244" spans="1:11" x14ac:dyDescent="0.3">
      <c r="A244" s="173"/>
      <c r="B244" s="4">
        <v>236</v>
      </c>
      <c r="C244" s="8" t="s">
        <v>751</v>
      </c>
      <c r="D244" s="8">
        <v>203</v>
      </c>
      <c r="E244" s="8">
        <v>48</v>
      </c>
      <c r="F244" s="8">
        <v>111</v>
      </c>
      <c r="G244" s="8">
        <v>224</v>
      </c>
      <c r="H244" s="8">
        <v>10</v>
      </c>
      <c r="I244" s="8">
        <v>0</v>
      </c>
      <c r="J244" s="14">
        <f t="shared" si="37"/>
        <v>0.78325123152709364</v>
      </c>
      <c r="K244" s="14">
        <f t="shared" si="38"/>
        <v>4.4642857142857144E-2</v>
      </c>
    </row>
    <row r="245" spans="1:11" x14ac:dyDescent="0.3">
      <c r="A245" s="173"/>
      <c r="B245" s="4">
        <v>237</v>
      </c>
      <c r="C245" s="8" t="s">
        <v>595</v>
      </c>
      <c r="D245" s="8">
        <v>330</v>
      </c>
      <c r="E245" s="8">
        <v>292</v>
      </c>
      <c r="F245" s="8">
        <v>0</v>
      </c>
      <c r="G245" s="8">
        <v>441</v>
      </c>
      <c r="H245" s="8">
        <v>49</v>
      </c>
      <c r="I245" s="8">
        <v>0</v>
      </c>
      <c r="J245" s="14">
        <f t="shared" si="37"/>
        <v>0.88484848484848488</v>
      </c>
      <c r="K245" s="14">
        <f t="shared" si="38"/>
        <v>0.1111111111111111</v>
      </c>
    </row>
    <row r="246" spans="1:11" x14ac:dyDescent="0.3">
      <c r="A246" s="173"/>
      <c r="B246" s="4">
        <v>238</v>
      </c>
      <c r="C246" s="8" t="s">
        <v>596</v>
      </c>
      <c r="D246" s="8">
        <v>88</v>
      </c>
      <c r="E246" s="8">
        <v>86</v>
      </c>
      <c r="F246" s="8">
        <v>0</v>
      </c>
      <c r="G246" s="8">
        <v>109</v>
      </c>
      <c r="H246" s="8">
        <v>0</v>
      </c>
      <c r="I246" s="8">
        <v>0</v>
      </c>
      <c r="J246" s="14">
        <f t="shared" si="37"/>
        <v>0.97727272727272729</v>
      </c>
      <c r="K246" s="14">
        <f t="shared" si="38"/>
        <v>0</v>
      </c>
    </row>
    <row r="247" spans="1:11" x14ac:dyDescent="0.3">
      <c r="A247" s="173"/>
      <c r="B247" s="4">
        <v>239</v>
      </c>
      <c r="C247" s="8" t="s">
        <v>597</v>
      </c>
      <c r="D247" s="8">
        <v>142</v>
      </c>
      <c r="E247" s="8">
        <v>125</v>
      </c>
      <c r="F247" s="8">
        <v>0</v>
      </c>
      <c r="G247" s="8">
        <v>127</v>
      </c>
      <c r="H247" s="8">
        <v>0</v>
      </c>
      <c r="I247" s="8">
        <v>0</v>
      </c>
      <c r="J247" s="14">
        <f t="shared" si="37"/>
        <v>0.88028169014084512</v>
      </c>
      <c r="K247" s="14">
        <f t="shared" si="38"/>
        <v>0</v>
      </c>
    </row>
    <row r="248" spans="1:11" x14ac:dyDescent="0.3">
      <c r="A248" s="173"/>
      <c r="B248" s="4">
        <v>240</v>
      </c>
      <c r="C248" s="8" t="s">
        <v>598</v>
      </c>
      <c r="D248" s="8">
        <v>330</v>
      </c>
      <c r="E248" s="8">
        <v>260</v>
      </c>
      <c r="F248" s="8">
        <v>0</v>
      </c>
      <c r="G248" s="8">
        <v>280</v>
      </c>
      <c r="H248" s="8">
        <v>50</v>
      </c>
      <c r="I248" s="8">
        <v>0</v>
      </c>
      <c r="J248" s="14">
        <f t="shared" si="37"/>
        <v>0.78787878787878785</v>
      </c>
      <c r="K248" s="14">
        <f t="shared" si="38"/>
        <v>0.17857142857142858</v>
      </c>
    </row>
    <row r="249" spans="1:11" x14ac:dyDescent="0.3">
      <c r="A249" s="173"/>
      <c r="B249" s="4">
        <v>241</v>
      </c>
      <c r="C249" s="8" t="s">
        <v>600</v>
      </c>
      <c r="D249" s="8">
        <v>33</v>
      </c>
      <c r="E249" s="8">
        <v>28</v>
      </c>
      <c r="F249" s="8">
        <v>0</v>
      </c>
      <c r="G249" s="8">
        <v>124</v>
      </c>
      <c r="H249" s="8">
        <v>0</v>
      </c>
      <c r="I249" s="8">
        <v>0</v>
      </c>
      <c r="J249" s="14">
        <f t="shared" si="37"/>
        <v>0.84848484848484851</v>
      </c>
      <c r="K249" s="14">
        <f t="shared" si="38"/>
        <v>0</v>
      </c>
    </row>
    <row r="250" spans="1:11" x14ac:dyDescent="0.3">
      <c r="A250" s="173"/>
      <c r="B250" s="4">
        <v>242</v>
      </c>
      <c r="C250" s="8" t="s">
        <v>601</v>
      </c>
      <c r="D250" s="8">
        <v>68</v>
      </c>
      <c r="E250" s="8">
        <v>67</v>
      </c>
      <c r="F250" s="8">
        <v>0</v>
      </c>
      <c r="G250" s="8">
        <v>43</v>
      </c>
      <c r="H250" s="8">
        <v>0</v>
      </c>
      <c r="I250" s="8">
        <v>0</v>
      </c>
      <c r="J250" s="14">
        <f t="shared" si="37"/>
        <v>0.98529411764705888</v>
      </c>
      <c r="K250" s="14">
        <f t="shared" si="38"/>
        <v>0</v>
      </c>
    </row>
    <row r="251" spans="1:11" x14ac:dyDescent="0.3">
      <c r="A251" s="173"/>
      <c r="B251" s="4">
        <v>243</v>
      </c>
      <c r="C251" s="8" t="s">
        <v>602</v>
      </c>
      <c r="D251" s="8">
        <v>896</v>
      </c>
      <c r="E251" s="8">
        <v>884</v>
      </c>
      <c r="F251" s="8">
        <v>0</v>
      </c>
      <c r="G251" s="8">
        <v>198</v>
      </c>
      <c r="H251" s="8">
        <v>1</v>
      </c>
      <c r="I251" s="8">
        <v>0</v>
      </c>
      <c r="J251" s="14">
        <f t="shared" si="37"/>
        <v>0.9866071428571429</v>
      </c>
      <c r="K251" s="14">
        <f t="shared" si="38"/>
        <v>5.0505050505050509E-3</v>
      </c>
    </row>
    <row r="252" spans="1:11" x14ac:dyDescent="0.3">
      <c r="A252" s="173"/>
      <c r="B252" s="4">
        <v>244</v>
      </c>
      <c r="C252" s="8" t="s">
        <v>603</v>
      </c>
      <c r="D252" s="8">
        <v>1630</v>
      </c>
      <c r="E252" s="8">
        <v>406</v>
      </c>
      <c r="F252" s="8">
        <v>193</v>
      </c>
      <c r="G252" s="8">
        <v>6321</v>
      </c>
      <c r="H252" s="8">
        <v>220</v>
      </c>
      <c r="I252" s="8">
        <v>0</v>
      </c>
      <c r="J252" s="14">
        <f t="shared" si="37"/>
        <v>0.3674846625766871</v>
      </c>
      <c r="K252" s="14">
        <f t="shared" si="38"/>
        <v>3.4804619522227492E-2</v>
      </c>
    </row>
    <row r="253" spans="1:11" x14ac:dyDescent="0.3">
      <c r="A253" s="173"/>
      <c r="B253" s="4">
        <v>245</v>
      </c>
      <c r="C253" s="8" t="s">
        <v>604</v>
      </c>
      <c r="D253" s="8">
        <v>104</v>
      </c>
      <c r="E253" s="8">
        <v>80</v>
      </c>
      <c r="F253" s="8">
        <v>0</v>
      </c>
      <c r="G253" s="8">
        <v>335</v>
      </c>
      <c r="H253" s="8">
        <v>2</v>
      </c>
      <c r="I253" s="8">
        <v>0</v>
      </c>
      <c r="J253" s="14">
        <f t="shared" si="37"/>
        <v>0.76923076923076927</v>
      </c>
      <c r="K253" s="14">
        <f t="shared" si="38"/>
        <v>5.9701492537313433E-3</v>
      </c>
    </row>
    <row r="254" spans="1:11" x14ac:dyDescent="0.3">
      <c r="A254" s="173"/>
      <c r="B254" s="4">
        <v>246</v>
      </c>
      <c r="C254" s="8" t="s">
        <v>605</v>
      </c>
      <c r="D254" s="8">
        <v>228</v>
      </c>
      <c r="E254" s="8">
        <v>196</v>
      </c>
      <c r="F254" s="8">
        <v>0</v>
      </c>
      <c r="G254" s="8">
        <v>393</v>
      </c>
      <c r="H254" s="8">
        <v>0</v>
      </c>
      <c r="I254" s="8">
        <v>0</v>
      </c>
      <c r="J254" s="14">
        <f t="shared" si="37"/>
        <v>0.85964912280701755</v>
      </c>
      <c r="K254" s="14">
        <f t="shared" si="38"/>
        <v>0</v>
      </c>
    </row>
    <row r="255" spans="1:11" x14ac:dyDescent="0.3">
      <c r="A255" s="173"/>
      <c r="B255" s="4">
        <v>247</v>
      </c>
      <c r="C255" s="8" t="s">
        <v>606</v>
      </c>
      <c r="D255" s="8">
        <v>211</v>
      </c>
      <c r="E255" s="8">
        <v>157</v>
      </c>
      <c r="F255" s="8">
        <v>32</v>
      </c>
      <c r="G255" s="8">
        <v>311</v>
      </c>
      <c r="H255" s="8">
        <v>0</v>
      </c>
      <c r="I255" s="8">
        <v>0</v>
      </c>
      <c r="J255" s="14">
        <f t="shared" si="37"/>
        <v>0.89573459715639814</v>
      </c>
      <c r="K255" s="14">
        <f t="shared" si="38"/>
        <v>0</v>
      </c>
    </row>
    <row r="256" spans="1:11" x14ac:dyDescent="0.3">
      <c r="A256" s="173"/>
      <c r="B256" s="4">
        <v>248</v>
      </c>
      <c r="C256" s="8" t="s">
        <v>607</v>
      </c>
      <c r="D256" s="8">
        <v>31</v>
      </c>
      <c r="E256" s="8">
        <v>0</v>
      </c>
      <c r="F256" s="8">
        <v>0</v>
      </c>
      <c r="G256" s="8">
        <v>72</v>
      </c>
      <c r="H256" s="8">
        <v>5</v>
      </c>
      <c r="I256" s="8">
        <v>0</v>
      </c>
      <c r="J256" s="14">
        <f t="shared" si="37"/>
        <v>0</v>
      </c>
      <c r="K256" s="14">
        <f t="shared" si="38"/>
        <v>6.9444444444444448E-2</v>
      </c>
    </row>
    <row r="257" spans="1:11" x14ac:dyDescent="0.3">
      <c r="A257" s="173"/>
      <c r="B257" s="4">
        <v>249</v>
      </c>
      <c r="C257" s="8" t="s">
        <v>608</v>
      </c>
      <c r="D257" s="8">
        <v>290</v>
      </c>
      <c r="E257" s="8">
        <v>204</v>
      </c>
      <c r="F257" s="8">
        <v>60</v>
      </c>
      <c r="G257" s="8">
        <v>300</v>
      </c>
      <c r="H257" s="8">
        <v>1</v>
      </c>
      <c r="I257" s="8">
        <v>0</v>
      </c>
      <c r="J257" s="14">
        <f t="shared" si="37"/>
        <v>0.91034482758620694</v>
      </c>
      <c r="K257" s="14">
        <f t="shared" si="38"/>
        <v>3.3333333333333335E-3</v>
      </c>
    </row>
    <row r="258" spans="1:11" x14ac:dyDescent="0.3">
      <c r="A258" s="173"/>
      <c r="B258" s="4">
        <v>250</v>
      </c>
      <c r="C258" s="8" t="s">
        <v>610</v>
      </c>
      <c r="D258" s="8">
        <v>231</v>
      </c>
      <c r="E258" s="8">
        <v>90</v>
      </c>
      <c r="F258" s="8">
        <v>0</v>
      </c>
      <c r="G258" s="8">
        <v>205</v>
      </c>
      <c r="H258" s="8">
        <v>0</v>
      </c>
      <c r="I258" s="8">
        <v>0</v>
      </c>
      <c r="J258" s="14">
        <f t="shared" si="37"/>
        <v>0.38961038961038963</v>
      </c>
      <c r="K258" s="14">
        <f t="shared" si="38"/>
        <v>0</v>
      </c>
    </row>
    <row r="259" spans="1:11" x14ac:dyDescent="0.3">
      <c r="A259" s="173"/>
      <c r="B259" s="4">
        <v>251</v>
      </c>
      <c r="C259" s="8" t="s">
        <v>611</v>
      </c>
      <c r="D259" s="8">
        <v>90</v>
      </c>
      <c r="E259" s="8">
        <v>88</v>
      </c>
      <c r="F259" s="8">
        <v>0</v>
      </c>
      <c r="G259" s="8">
        <v>83</v>
      </c>
      <c r="H259" s="8">
        <v>0</v>
      </c>
      <c r="I259" s="8">
        <v>0</v>
      </c>
      <c r="J259" s="14">
        <f t="shared" si="37"/>
        <v>0.97777777777777775</v>
      </c>
      <c r="K259" s="14">
        <f t="shared" si="38"/>
        <v>0</v>
      </c>
    </row>
    <row r="260" spans="1:11" x14ac:dyDescent="0.3">
      <c r="A260" s="173"/>
      <c r="B260" s="4">
        <v>252</v>
      </c>
      <c r="C260" s="8" t="s">
        <v>612</v>
      </c>
      <c r="D260" s="8">
        <v>62</v>
      </c>
      <c r="E260" s="8">
        <v>23</v>
      </c>
      <c r="F260" s="8">
        <v>35</v>
      </c>
      <c r="G260" s="8">
        <v>447</v>
      </c>
      <c r="H260" s="8">
        <v>6</v>
      </c>
      <c r="I260" s="8">
        <v>0</v>
      </c>
      <c r="J260" s="14">
        <f t="shared" si="37"/>
        <v>0.93548387096774188</v>
      </c>
      <c r="K260" s="14">
        <f t="shared" si="38"/>
        <v>1.3422818791946308E-2</v>
      </c>
    </row>
    <row r="261" spans="1:11" x14ac:dyDescent="0.3">
      <c r="A261" s="173"/>
      <c r="B261" s="4">
        <v>253</v>
      </c>
      <c r="C261" s="8" t="s">
        <v>613</v>
      </c>
      <c r="D261" s="8">
        <v>50</v>
      </c>
      <c r="E261" s="8">
        <v>31</v>
      </c>
      <c r="F261" s="8">
        <v>0</v>
      </c>
      <c r="G261" s="8">
        <v>419</v>
      </c>
      <c r="H261" s="8">
        <v>0</v>
      </c>
      <c r="I261" s="8">
        <v>0</v>
      </c>
      <c r="J261" s="14">
        <f t="shared" si="37"/>
        <v>0.62</v>
      </c>
      <c r="K261" s="14">
        <f t="shared" si="38"/>
        <v>0</v>
      </c>
    </row>
    <row r="262" spans="1:11" x14ac:dyDescent="0.3">
      <c r="A262" s="173"/>
      <c r="B262" s="4">
        <v>254</v>
      </c>
      <c r="C262" s="8" t="s">
        <v>614</v>
      </c>
      <c r="D262" s="8">
        <v>1366</v>
      </c>
      <c r="E262" s="8">
        <v>1229</v>
      </c>
      <c r="F262" s="8">
        <v>0</v>
      </c>
      <c r="G262" s="8">
        <v>828</v>
      </c>
      <c r="H262" s="8">
        <v>0</v>
      </c>
      <c r="I262" s="8">
        <v>0</v>
      </c>
      <c r="J262" s="14">
        <f t="shared" si="37"/>
        <v>0.8997071742313324</v>
      </c>
      <c r="K262" s="14">
        <f t="shared" si="38"/>
        <v>0</v>
      </c>
    </row>
    <row r="263" spans="1:11" x14ac:dyDescent="0.3">
      <c r="A263" s="173"/>
      <c r="B263" s="4">
        <v>255</v>
      </c>
      <c r="C263" s="8" t="s">
        <v>615</v>
      </c>
      <c r="D263" s="8">
        <v>2</v>
      </c>
      <c r="E263" s="8">
        <v>0</v>
      </c>
      <c r="F263" s="8">
        <v>0</v>
      </c>
      <c r="G263" s="8">
        <v>85</v>
      </c>
      <c r="H263" s="8">
        <v>1</v>
      </c>
      <c r="I263" s="8">
        <v>0</v>
      </c>
      <c r="J263" s="14">
        <f t="shared" si="37"/>
        <v>0</v>
      </c>
      <c r="K263" s="14">
        <f t="shared" si="38"/>
        <v>1.1764705882352941E-2</v>
      </c>
    </row>
    <row r="264" spans="1:11" x14ac:dyDescent="0.3">
      <c r="A264" s="173"/>
      <c r="B264" s="4">
        <v>256</v>
      </c>
      <c r="C264" s="8" t="s">
        <v>616</v>
      </c>
      <c r="D264" s="8">
        <v>110</v>
      </c>
      <c r="E264" s="8">
        <v>30</v>
      </c>
      <c r="F264" s="8">
        <v>54</v>
      </c>
      <c r="G264" s="8">
        <v>354</v>
      </c>
      <c r="H264" s="8">
        <v>10</v>
      </c>
      <c r="I264" s="8">
        <v>0</v>
      </c>
      <c r="J264" s="14">
        <f t="shared" si="37"/>
        <v>0.76363636363636367</v>
      </c>
      <c r="K264" s="14">
        <f t="shared" si="38"/>
        <v>2.8248587570621469E-2</v>
      </c>
    </row>
    <row r="265" spans="1:11" x14ac:dyDescent="0.3">
      <c r="A265" s="173"/>
      <c r="B265" s="4">
        <v>257</v>
      </c>
      <c r="C265" s="8" t="s">
        <v>618</v>
      </c>
      <c r="D265" s="8">
        <v>273</v>
      </c>
      <c r="E265" s="8">
        <v>185</v>
      </c>
      <c r="F265" s="8">
        <v>6</v>
      </c>
      <c r="G265" s="8">
        <v>114</v>
      </c>
      <c r="H265" s="8">
        <v>0</v>
      </c>
      <c r="I265" s="8">
        <v>0</v>
      </c>
      <c r="J265" s="14">
        <f t="shared" si="37"/>
        <v>0.69963369963369959</v>
      </c>
      <c r="K265" s="14">
        <f t="shared" si="38"/>
        <v>0</v>
      </c>
    </row>
    <row r="266" spans="1:11" x14ac:dyDescent="0.3">
      <c r="A266" s="173"/>
      <c r="B266" s="4">
        <v>258</v>
      </c>
      <c r="C266" s="8" t="s">
        <v>752</v>
      </c>
      <c r="D266" s="8">
        <v>4</v>
      </c>
      <c r="E266" s="8">
        <v>0</v>
      </c>
      <c r="F266" s="8">
        <v>0</v>
      </c>
      <c r="G266" s="8">
        <v>62</v>
      </c>
      <c r="H266" s="8">
        <v>0</v>
      </c>
      <c r="I266" s="8">
        <v>0</v>
      </c>
      <c r="J266" s="14">
        <f t="shared" si="37"/>
        <v>0</v>
      </c>
      <c r="K266" s="14">
        <f t="shared" si="38"/>
        <v>0</v>
      </c>
    </row>
    <row r="267" spans="1:11" x14ac:dyDescent="0.3">
      <c r="A267" s="173"/>
      <c r="B267" s="4">
        <v>259</v>
      </c>
      <c r="C267" s="8" t="s">
        <v>621</v>
      </c>
      <c r="D267" s="8">
        <v>205</v>
      </c>
      <c r="E267" s="8">
        <v>178</v>
      </c>
      <c r="F267" s="8">
        <v>0</v>
      </c>
      <c r="G267" s="8">
        <v>172</v>
      </c>
      <c r="H267" s="8">
        <v>0</v>
      </c>
      <c r="I267" s="8">
        <v>0</v>
      </c>
      <c r="J267" s="14">
        <f t="shared" si="37"/>
        <v>0.86829268292682926</v>
      </c>
      <c r="K267" s="14">
        <f t="shared" si="38"/>
        <v>0</v>
      </c>
    </row>
    <row r="268" spans="1:11" x14ac:dyDescent="0.3">
      <c r="A268" s="173"/>
      <c r="B268" s="4">
        <v>260</v>
      </c>
      <c r="C268" s="8" t="s">
        <v>622</v>
      </c>
      <c r="D268" s="8">
        <v>13</v>
      </c>
      <c r="E268" s="8">
        <v>0</v>
      </c>
      <c r="F268" s="8">
        <v>0</v>
      </c>
      <c r="G268" s="8">
        <v>43</v>
      </c>
      <c r="H268" s="8">
        <v>0</v>
      </c>
      <c r="I268" s="8">
        <v>0</v>
      </c>
      <c r="J268" s="14">
        <f t="shared" si="37"/>
        <v>0</v>
      </c>
      <c r="K268" s="14">
        <f t="shared" si="38"/>
        <v>0</v>
      </c>
    </row>
    <row r="269" spans="1:11" x14ac:dyDescent="0.3">
      <c r="A269" s="173"/>
      <c r="B269" s="4">
        <v>261</v>
      </c>
      <c r="C269" s="8" t="s">
        <v>623</v>
      </c>
      <c r="D269" s="8">
        <v>63</v>
      </c>
      <c r="E269" s="8">
        <v>45</v>
      </c>
      <c r="F269" s="8">
        <v>0</v>
      </c>
      <c r="G269" s="8">
        <v>115</v>
      </c>
      <c r="H269" s="8">
        <v>0</v>
      </c>
      <c r="I269" s="8">
        <v>0</v>
      </c>
      <c r="J269" s="14">
        <f t="shared" si="37"/>
        <v>0.7142857142857143</v>
      </c>
      <c r="K269" s="14">
        <f t="shared" si="38"/>
        <v>0</v>
      </c>
    </row>
    <row r="270" spans="1:11" x14ac:dyDescent="0.3">
      <c r="A270" s="173"/>
      <c r="B270" s="4">
        <v>262</v>
      </c>
      <c r="C270" s="8" t="s">
        <v>624</v>
      </c>
      <c r="D270" s="8">
        <v>1113</v>
      </c>
      <c r="E270" s="8">
        <v>1002</v>
      </c>
      <c r="F270" s="8">
        <v>0</v>
      </c>
      <c r="G270" s="8">
        <v>549</v>
      </c>
      <c r="H270" s="8">
        <v>60</v>
      </c>
      <c r="I270" s="8">
        <v>0</v>
      </c>
      <c r="J270" s="14">
        <f t="shared" si="37"/>
        <v>0.90026954177897578</v>
      </c>
      <c r="K270" s="14">
        <f t="shared" si="38"/>
        <v>0.10928961748633879</v>
      </c>
    </row>
    <row r="271" spans="1:11" x14ac:dyDescent="0.3">
      <c r="A271" s="173"/>
      <c r="B271" s="4">
        <v>263</v>
      </c>
      <c r="C271" s="8" t="s">
        <v>626</v>
      </c>
      <c r="D271" s="8">
        <v>307</v>
      </c>
      <c r="E271" s="8">
        <v>182</v>
      </c>
      <c r="F271" s="8">
        <v>20</v>
      </c>
      <c r="G271" s="8">
        <v>352</v>
      </c>
      <c r="H271" s="8">
        <v>30</v>
      </c>
      <c r="I271" s="8">
        <v>0</v>
      </c>
      <c r="J271" s="14">
        <f t="shared" si="37"/>
        <v>0.65798045602605859</v>
      </c>
      <c r="K271" s="14">
        <f t="shared" si="38"/>
        <v>8.5227272727272721E-2</v>
      </c>
    </row>
    <row r="272" spans="1:11" x14ac:dyDescent="0.3">
      <c r="A272" s="173"/>
      <c r="B272" s="4">
        <v>264</v>
      </c>
      <c r="C272" s="8" t="s">
        <v>627</v>
      </c>
      <c r="D272" s="8">
        <v>99</v>
      </c>
      <c r="E272" s="8">
        <v>21</v>
      </c>
      <c r="F272" s="8">
        <v>0</v>
      </c>
      <c r="G272" s="8">
        <v>96</v>
      </c>
      <c r="H272" s="8">
        <v>0</v>
      </c>
      <c r="I272" s="8">
        <v>0</v>
      </c>
      <c r="J272" s="14">
        <f t="shared" si="37"/>
        <v>0.21212121212121213</v>
      </c>
      <c r="K272" s="14">
        <f t="shared" si="38"/>
        <v>0</v>
      </c>
    </row>
    <row r="273" spans="1:11" x14ac:dyDescent="0.3">
      <c r="A273" s="173"/>
      <c r="B273" s="4">
        <v>265</v>
      </c>
      <c r="C273" s="8" t="s">
        <v>628</v>
      </c>
      <c r="D273" s="8">
        <v>912</v>
      </c>
      <c r="E273" s="8">
        <v>742</v>
      </c>
      <c r="F273" s="8">
        <v>0</v>
      </c>
      <c r="G273" s="8">
        <v>428</v>
      </c>
      <c r="H273" s="8">
        <v>0</v>
      </c>
      <c r="I273" s="8">
        <v>0</v>
      </c>
      <c r="J273" s="14">
        <f t="shared" si="37"/>
        <v>0.81359649122807021</v>
      </c>
      <c r="K273" s="14">
        <f t="shared" si="38"/>
        <v>0</v>
      </c>
    </row>
    <row r="274" spans="1:11" x14ac:dyDescent="0.3">
      <c r="A274" s="173"/>
      <c r="B274" s="4">
        <v>266</v>
      </c>
      <c r="C274" s="8" t="s">
        <v>753</v>
      </c>
      <c r="D274" s="8">
        <v>133</v>
      </c>
      <c r="E274" s="8">
        <v>131</v>
      </c>
      <c r="F274" s="8">
        <v>0</v>
      </c>
      <c r="G274" s="8">
        <v>23</v>
      </c>
      <c r="H274" s="8">
        <v>0</v>
      </c>
      <c r="I274" s="8">
        <v>0</v>
      </c>
      <c r="J274" s="14">
        <f t="shared" si="37"/>
        <v>0.98496240601503759</v>
      </c>
      <c r="K274" s="14">
        <f t="shared" si="38"/>
        <v>0</v>
      </c>
    </row>
    <row r="275" spans="1:11" x14ac:dyDescent="0.3">
      <c r="A275" s="173"/>
      <c r="B275" s="4">
        <v>267</v>
      </c>
      <c r="C275" s="8" t="s">
        <v>632</v>
      </c>
      <c r="D275" s="8">
        <v>136</v>
      </c>
      <c r="E275" s="8">
        <v>43</v>
      </c>
      <c r="F275" s="8">
        <v>0</v>
      </c>
      <c r="G275" s="8">
        <v>181</v>
      </c>
      <c r="H275" s="8">
        <v>1</v>
      </c>
      <c r="I275" s="8">
        <v>0</v>
      </c>
      <c r="J275" s="14">
        <f t="shared" si="37"/>
        <v>0.31617647058823528</v>
      </c>
      <c r="K275" s="14">
        <f t="shared" si="38"/>
        <v>5.5248618784530384E-3</v>
      </c>
    </row>
    <row r="276" spans="1:11" x14ac:dyDescent="0.3">
      <c r="A276" s="173"/>
      <c r="B276" s="4">
        <v>268</v>
      </c>
      <c r="C276" s="8" t="s">
        <v>634</v>
      </c>
      <c r="D276" s="8">
        <v>11</v>
      </c>
      <c r="E276" s="8">
        <v>8</v>
      </c>
      <c r="F276" s="8">
        <v>0</v>
      </c>
      <c r="G276" s="8">
        <v>31</v>
      </c>
      <c r="H276" s="8">
        <v>0</v>
      </c>
      <c r="I276" s="8">
        <v>0</v>
      </c>
      <c r="J276" s="14">
        <f t="shared" si="37"/>
        <v>0.72727272727272729</v>
      </c>
      <c r="K276" s="14">
        <f t="shared" si="38"/>
        <v>0</v>
      </c>
    </row>
    <row r="277" spans="1:11" x14ac:dyDescent="0.3">
      <c r="A277" s="173"/>
      <c r="B277" s="4">
        <v>269</v>
      </c>
      <c r="C277" s="8" t="s">
        <v>635</v>
      </c>
      <c r="D277" s="8">
        <v>83</v>
      </c>
      <c r="E277" s="8">
        <v>81</v>
      </c>
      <c r="F277" s="8">
        <v>0</v>
      </c>
      <c r="G277" s="8">
        <v>78</v>
      </c>
      <c r="H277" s="8">
        <v>0</v>
      </c>
      <c r="I277" s="8">
        <v>0</v>
      </c>
      <c r="J277" s="14">
        <f t="shared" si="37"/>
        <v>0.97590361445783136</v>
      </c>
      <c r="K277" s="14">
        <f t="shared" si="38"/>
        <v>0</v>
      </c>
    </row>
    <row r="278" spans="1:11" x14ac:dyDescent="0.3">
      <c r="A278" s="173"/>
      <c r="B278" s="4">
        <v>270</v>
      </c>
      <c r="C278" s="8" t="s">
        <v>636</v>
      </c>
      <c r="D278" s="8">
        <v>224</v>
      </c>
      <c r="E278" s="8">
        <v>222</v>
      </c>
      <c r="F278" s="8">
        <v>0</v>
      </c>
      <c r="G278" s="8">
        <v>109</v>
      </c>
      <c r="H278" s="8">
        <v>0</v>
      </c>
      <c r="I278" s="8">
        <v>0</v>
      </c>
      <c r="J278" s="14">
        <f t="shared" si="37"/>
        <v>0.9910714285714286</v>
      </c>
      <c r="K278" s="14">
        <f t="shared" si="38"/>
        <v>0</v>
      </c>
    </row>
    <row r="279" spans="1:11" x14ac:dyDescent="0.3">
      <c r="A279" s="173"/>
      <c r="B279" s="4">
        <v>271</v>
      </c>
      <c r="C279" s="8" t="s">
        <v>637</v>
      </c>
      <c r="D279" s="8">
        <v>155</v>
      </c>
      <c r="E279" s="8">
        <v>10</v>
      </c>
      <c r="F279" s="8">
        <v>0</v>
      </c>
      <c r="G279" s="8">
        <v>148</v>
      </c>
      <c r="H279" s="8">
        <v>0</v>
      </c>
      <c r="I279" s="8">
        <v>0</v>
      </c>
      <c r="J279" s="14">
        <f t="shared" si="37"/>
        <v>6.4516129032258063E-2</v>
      </c>
      <c r="K279" s="14">
        <f t="shared" si="38"/>
        <v>0</v>
      </c>
    </row>
    <row r="280" spans="1:11" x14ac:dyDescent="0.3">
      <c r="A280" s="173"/>
      <c r="B280" s="4">
        <v>272</v>
      </c>
      <c r="C280" s="8" t="s">
        <v>638</v>
      </c>
      <c r="D280" s="8">
        <v>204</v>
      </c>
      <c r="E280" s="8">
        <v>18</v>
      </c>
      <c r="F280" s="8">
        <v>0</v>
      </c>
      <c r="G280" s="8">
        <v>84</v>
      </c>
      <c r="H280" s="8">
        <v>0</v>
      </c>
      <c r="I280" s="8">
        <v>0</v>
      </c>
      <c r="J280" s="14">
        <f t="shared" si="37"/>
        <v>8.8235294117647065E-2</v>
      </c>
      <c r="K280" s="14">
        <f t="shared" si="38"/>
        <v>0</v>
      </c>
    </row>
    <row r="281" spans="1:11" x14ac:dyDescent="0.3">
      <c r="A281" s="173"/>
      <c r="B281" s="4">
        <v>273</v>
      </c>
      <c r="C281" s="8" t="s">
        <v>640</v>
      </c>
      <c r="D281" s="8">
        <v>288</v>
      </c>
      <c r="E281" s="8">
        <v>263</v>
      </c>
      <c r="F281" s="8">
        <v>0</v>
      </c>
      <c r="G281" s="8">
        <v>118</v>
      </c>
      <c r="H281" s="8">
        <v>0</v>
      </c>
      <c r="I281" s="8">
        <v>0</v>
      </c>
      <c r="J281" s="14">
        <f t="shared" si="37"/>
        <v>0.91319444444444442</v>
      </c>
      <c r="K281" s="14">
        <f t="shared" si="38"/>
        <v>0</v>
      </c>
    </row>
    <row r="282" spans="1:11" x14ac:dyDescent="0.3">
      <c r="A282" s="173"/>
      <c r="B282" s="4">
        <v>274</v>
      </c>
      <c r="C282" s="8" t="s">
        <v>641</v>
      </c>
      <c r="D282" s="8">
        <v>120</v>
      </c>
      <c r="E282" s="8">
        <v>60</v>
      </c>
      <c r="F282" s="8">
        <v>0</v>
      </c>
      <c r="G282" s="8">
        <v>142</v>
      </c>
      <c r="H282" s="8">
        <v>0</v>
      </c>
      <c r="I282" s="8">
        <v>0</v>
      </c>
      <c r="J282" s="14">
        <f t="shared" si="37"/>
        <v>0.5</v>
      </c>
      <c r="K282" s="14">
        <f t="shared" si="38"/>
        <v>0</v>
      </c>
    </row>
    <row r="283" spans="1:11" x14ac:dyDescent="0.3">
      <c r="A283" s="173"/>
      <c r="B283" s="4">
        <v>275</v>
      </c>
      <c r="C283" s="8" t="s">
        <v>642</v>
      </c>
      <c r="D283" s="8">
        <v>50</v>
      </c>
      <c r="E283" s="8">
        <v>0</v>
      </c>
      <c r="F283" s="8">
        <v>10</v>
      </c>
      <c r="G283" s="8">
        <v>113</v>
      </c>
      <c r="H283" s="8">
        <v>0</v>
      </c>
      <c r="I283" s="8">
        <v>0</v>
      </c>
      <c r="J283" s="14">
        <f t="shared" si="37"/>
        <v>0.2</v>
      </c>
      <c r="K283" s="14">
        <f t="shared" si="38"/>
        <v>0</v>
      </c>
    </row>
    <row r="284" spans="1:11" x14ac:dyDescent="0.3">
      <c r="A284" s="173"/>
      <c r="B284" s="4">
        <v>276</v>
      </c>
      <c r="C284" s="8" t="s">
        <v>643</v>
      </c>
      <c r="D284" s="8">
        <v>42</v>
      </c>
      <c r="E284" s="8">
        <v>33</v>
      </c>
      <c r="F284" s="8">
        <v>0</v>
      </c>
      <c r="G284" s="8">
        <v>42</v>
      </c>
      <c r="H284" s="8">
        <v>0</v>
      </c>
      <c r="I284" s="8">
        <v>0</v>
      </c>
      <c r="J284" s="14">
        <f t="shared" si="37"/>
        <v>0.7857142857142857</v>
      </c>
      <c r="K284" s="14">
        <f t="shared" si="38"/>
        <v>0</v>
      </c>
    </row>
    <row r="285" spans="1:11" x14ac:dyDescent="0.3">
      <c r="A285" s="173"/>
      <c r="B285" s="4">
        <v>277</v>
      </c>
      <c r="C285" s="8" t="s">
        <v>646</v>
      </c>
      <c r="D285" s="8">
        <v>461</v>
      </c>
      <c r="E285" s="8">
        <v>421</v>
      </c>
      <c r="F285" s="8">
        <v>0</v>
      </c>
      <c r="G285" s="8">
        <v>314</v>
      </c>
      <c r="H285" s="8">
        <v>6</v>
      </c>
      <c r="I285" s="8">
        <v>0</v>
      </c>
      <c r="J285" s="14">
        <f t="shared" si="37"/>
        <v>0.91323210412147504</v>
      </c>
      <c r="K285" s="14">
        <f t="shared" si="38"/>
        <v>1.9108280254777069E-2</v>
      </c>
    </row>
    <row r="286" spans="1:11" x14ac:dyDescent="0.3">
      <c r="A286" s="173"/>
      <c r="B286" s="4">
        <v>278</v>
      </c>
      <c r="C286" s="8" t="s">
        <v>650</v>
      </c>
      <c r="D286" s="8">
        <v>169</v>
      </c>
      <c r="E286" s="8">
        <v>34</v>
      </c>
      <c r="F286" s="8">
        <v>76</v>
      </c>
      <c r="G286" s="8">
        <v>101</v>
      </c>
      <c r="H286" s="8">
        <v>0</v>
      </c>
      <c r="I286" s="8">
        <v>0</v>
      </c>
      <c r="J286" s="14">
        <f t="shared" si="37"/>
        <v>0.65088757396449703</v>
      </c>
      <c r="K286" s="14">
        <f t="shared" si="38"/>
        <v>0</v>
      </c>
    </row>
    <row r="287" spans="1:11" x14ac:dyDescent="0.3">
      <c r="A287" s="173"/>
      <c r="B287" s="4">
        <v>279</v>
      </c>
      <c r="C287" s="8" t="s">
        <v>651</v>
      </c>
      <c r="D287" s="8">
        <v>90</v>
      </c>
      <c r="E287" s="8">
        <v>47</v>
      </c>
      <c r="F287" s="8">
        <v>2</v>
      </c>
      <c r="G287" s="8">
        <v>157</v>
      </c>
      <c r="H287" s="8">
        <v>3</v>
      </c>
      <c r="I287" s="8">
        <v>0</v>
      </c>
      <c r="J287" s="14">
        <f t="shared" si="37"/>
        <v>0.5444444444444444</v>
      </c>
      <c r="K287" s="14">
        <f t="shared" si="38"/>
        <v>1.9108280254777069E-2</v>
      </c>
    </row>
    <row r="288" spans="1:11" x14ac:dyDescent="0.3">
      <c r="A288" s="173"/>
      <c r="B288" s="4">
        <v>280</v>
      </c>
      <c r="C288" s="8" t="s">
        <v>652</v>
      </c>
      <c r="D288" s="8">
        <v>100</v>
      </c>
      <c r="E288" s="8">
        <v>65</v>
      </c>
      <c r="F288" s="8">
        <v>3</v>
      </c>
      <c r="G288" s="8">
        <v>175</v>
      </c>
      <c r="H288" s="8">
        <v>10</v>
      </c>
      <c r="I288" s="8">
        <v>0</v>
      </c>
      <c r="J288" s="14">
        <f t="shared" si="37"/>
        <v>0.68</v>
      </c>
      <c r="K288" s="14">
        <f t="shared" si="38"/>
        <v>5.7142857142857141E-2</v>
      </c>
    </row>
    <row r="289" spans="1:11" x14ac:dyDescent="0.3">
      <c r="A289" s="173"/>
      <c r="B289" s="4">
        <v>281</v>
      </c>
      <c r="C289" s="8" t="s">
        <v>653</v>
      </c>
      <c r="D289" s="8">
        <v>210</v>
      </c>
      <c r="E289" s="8">
        <v>57</v>
      </c>
      <c r="F289" s="8">
        <v>83</v>
      </c>
      <c r="G289" s="8">
        <v>177</v>
      </c>
      <c r="H289" s="8">
        <v>0</v>
      </c>
      <c r="I289" s="8">
        <v>0</v>
      </c>
      <c r="J289" s="14">
        <f t="shared" si="37"/>
        <v>0.66666666666666663</v>
      </c>
      <c r="K289" s="14">
        <f t="shared" si="38"/>
        <v>0</v>
      </c>
    </row>
    <row r="290" spans="1:11" x14ac:dyDescent="0.3">
      <c r="A290" s="173"/>
      <c r="B290" s="4">
        <v>282</v>
      </c>
      <c r="C290" s="8" t="s">
        <v>656</v>
      </c>
      <c r="D290" s="8">
        <v>95</v>
      </c>
      <c r="E290" s="8">
        <v>44</v>
      </c>
      <c r="F290" s="8">
        <v>0</v>
      </c>
      <c r="G290" s="8">
        <v>213</v>
      </c>
      <c r="H290" s="8">
        <v>0</v>
      </c>
      <c r="I290" s="8">
        <v>0</v>
      </c>
      <c r="J290" s="14">
        <f t="shared" ref="J290:J350" si="39">(E290+F290)/D290</f>
        <v>0.4631578947368421</v>
      </c>
      <c r="K290" s="14">
        <f t="shared" ref="K290:K350" si="40">(H290+I290)/G290</f>
        <v>0</v>
      </c>
    </row>
    <row r="291" spans="1:11" x14ac:dyDescent="0.3">
      <c r="A291" s="173"/>
      <c r="B291" s="4">
        <v>283</v>
      </c>
      <c r="C291" s="8" t="s">
        <v>657</v>
      </c>
      <c r="D291" s="8">
        <v>46</v>
      </c>
      <c r="E291" s="8">
        <v>45</v>
      </c>
      <c r="F291" s="8">
        <v>0</v>
      </c>
      <c r="G291" s="8">
        <v>50</v>
      </c>
      <c r="H291" s="8">
        <v>0</v>
      </c>
      <c r="I291" s="8">
        <v>0</v>
      </c>
      <c r="J291" s="14">
        <f t="shared" si="39"/>
        <v>0.97826086956521741</v>
      </c>
      <c r="K291" s="14">
        <f t="shared" si="40"/>
        <v>0</v>
      </c>
    </row>
    <row r="292" spans="1:11" x14ac:dyDescent="0.3">
      <c r="A292" s="173"/>
      <c r="B292" s="4">
        <v>284</v>
      </c>
      <c r="C292" s="8" t="s">
        <v>658</v>
      </c>
      <c r="D292" s="8">
        <v>345</v>
      </c>
      <c r="E292" s="8">
        <v>122</v>
      </c>
      <c r="F292" s="8">
        <v>20</v>
      </c>
      <c r="G292" s="8">
        <v>449</v>
      </c>
      <c r="H292" s="8">
        <v>0</v>
      </c>
      <c r="I292" s="8">
        <v>0</v>
      </c>
      <c r="J292" s="14">
        <f t="shared" si="39"/>
        <v>0.4115942028985507</v>
      </c>
      <c r="K292" s="14">
        <f t="shared" si="40"/>
        <v>0</v>
      </c>
    </row>
    <row r="293" spans="1:11" x14ac:dyDescent="0.3">
      <c r="A293" s="173"/>
      <c r="B293" s="4">
        <v>285</v>
      </c>
      <c r="C293" s="8" t="s">
        <v>659</v>
      </c>
      <c r="D293" s="8">
        <v>430</v>
      </c>
      <c r="E293" s="8">
        <v>333</v>
      </c>
      <c r="F293" s="8">
        <v>2</v>
      </c>
      <c r="G293" s="8">
        <v>1010</v>
      </c>
      <c r="H293" s="8">
        <v>1</v>
      </c>
      <c r="I293" s="8">
        <v>0</v>
      </c>
      <c r="J293" s="14">
        <f t="shared" si="39"/>
        <v>0.77906976744186052</v>
      </c>
      <c r="K293" s="14">
        <f t="shared" si="40"/>
        <v>9.9009900990099011E-4</v>
      </c>
    </row>
    <row r="294" spans="1:11" x14ac:dyDescent="0.3">
      <c r="A294" s="173"/>
      <c r="B294" s="4">
        <v>286</v>
      </c>
      <c r="C294" s="8" t="s">
        <v>661</v>
      </c>
      <c r="D294" s="8">
        <v>266</v>
      </c>
      <c r="E294" s="8">
        <v>92</v>
      </c>
      <c r="F294" s="8">
        <v>120</v>
      </c>
      <c r="G294" s="8">
        <v>1174</v>
      </c>
      <c r="H294" s="8">
        <v>5</v>
      </c>
      <c r="I294" s="8">
        <v>0</v>
      </c>
      <c r="J294" s="14">
        <f t="shared" si="39"/>
        <v>0.79699248120300747</v>
      </c>
      <c r="K294" s="14">
        <f t="shared" si="40"/>
        <v>4.2589437819420782E-3</v>
      </c>
    </row>
    <row r="295" spans="1:11" x14ac:dyDescent="0.3">
      <c r="A295" s="173"/>
      <c r="B295" s="4">
        <v>287</v>
      </c>
      <c r="C295" s="8" t="s">
        <v>662</v>
      </c>
      <c r="D295" s="8">
        <v>49</v>
      </c>
      <c r="E295" s="8">
        <v>30</v>
      </c>
      <c r="F295" s="8">
        <v>10</v>
      </c>
      <c r="G295" s="8">
        <v>359</v>
      </c>
      <c r="H295" s="8">
        <v>0</v>
      </c>
      <c r="I295" s="8">
        <v>0</v>
      </c>
      <c r="J295" s="14">
        <f t="shared" si="39"/>
        <v>0.81632653061224492</v>
      </c>
      <c r="K295" s="14">
        <f t="shared" si="40"/>
        <v>0</v>
      </c>
    </row>
    <row r="296" spans="1:11" x14ac:dyDescent="0.3">
      <c r="A296" s="173"/>
      <c r="B296" s="4">
        <v>288</v>
      </c>
      <c r="C296" s="8" t="s">
        <v>754</v>
      </c>
      <c r="D296" s="8">
        <v>0</v>
      </c>
      <c r="E296" s="8">
        <v>0</v>
      </c>
      <c r="F296" s="8">
        <v>0</v>
      </c>
      <c r="G296" s="8">
        <v>63</v>
      </c>
      <c r="H296" s="8">
        <v>0</v>
      </c>
      <c r="I296" s="8">
        <v>0</v>
      </c>
      <c r="J296" s="14">
        <v>0</v>
      </c>
      <c r="K296" s="14">
        <f t="shared" si="40"/>
        <v>0</v>
      </c>
    </row>
    <row r="297" spans="1:11" x14ac:dyDescent="0.3">
      <c r="A297" s="173"/>
      <c r="B297" s="4">
        <v>289</v>
      </c>
      <c r="C297" s="8" t="s">
        <v>663</v>
      </c>
      <c r="D297" s="8">
        <v>67</v>
      </c>
      <c r="E297" s="8">
        <v>2</v>
      </c>
      <c r="F297" s="8">
        <v>0</v>
      </c>
      <c r="G297" s="8">
        <v>105</v>
      </c>
      <c r="H297" s="8">
        <v>0</v>
      </c>
      <c r="I297" s="8">
        <v>0</v>
      </c>
      <c r="J297" s="14">
        <f t="shared" si="39"/>
        <v>2.9850746268656716E-2</v>
      </c>
      <c r="K297" s="14">
        <f t="shared" si="40"/>
        <v>0</v>
      </c>
    </row>
    <row r="298" spans="1:11" x14ac:dyDescent="0.3">
      <c r="A298" s="173"/>
      <c r="B298" s="4">
        <v>290</v>
      </c>
      <c r="C298" s="8" t="s">
        <v>667</v>
      </c>
      <c r="D298" s="8">
        <v>83</v>
      </c>
      <c r="E298" s="8">
        <v>42</v>
      </c>
      <c r="F298" s="8">
        <v>0</v>
      </c>
      <c r="G298" s="8">
        <v>211</v>
      </c>
      <c r="H298" s="8">
        <v>169</v>
      </c>
      <c r="I298" s="8">
        <v>0</v>
      </c>
      <c r="J298" s="14">
        <f t="shared" si="39"/>
        <v>0.50602409638554213</v>
      </c>
      <c r="K298" s="14">
        <f t="shared" si="40"/>
        <v>0.80094786729857825</v>
      </c>
    </row>
    <row r="299" spans="1:11" x14ac:dyDescent="0.3">
      <c r="A299" s="173"/>
      <c r="B299" s="4">
        <v>291</v>
      </c>
      <c r="C299" s="8" t="s">
        <v>668</v>
      </c>
      <c r="D299" s="8">
        <v>137</v>
      </c>
      <c r="E299" s="8">
        <v>72</v>
      </c>
      <c r="F299" s="8">
        <v>60</v>
      </c>
      <c r="G299" s="8">
        <v>53</v>
      </c>
      <c r="H299" s="8">
        <v>0</v>
      </c>
      <c r="I299" s="8">
        <v>0</v>
      </c>
      <c r="J299" s="14">
        <f t="shared" si="39"/>
        <v>0.96350364963503654</v>
      </c>
      <c r="K299" s="14">
        <f t="shared" si="40"/>
        <v>0</v>
      </c>
    </row>
    <row r="300" spans="1:11" x14ac:dyDescent="0.3">
      <c r="A300" s="173"/>
      <c r="B300" s="4">
        <v>292</v>
      </c>
      <c r="C300" s="8" t="s">
        <v>670</v>
      </c>
      <c r="D300" s="8">
        <v>243</v>
      </c>
      <c r="E300" s="8">
        <v>192</v>
      </c>
      <c r="F300" s="8">
        <v>0</v>
      </c>
      <c r="G300" s="8">
        <v>123</v>
      </c>
      <c r="H300" s="8">
        <v>0</v>
      </c>
      <c r="I300" s="8">
        <v>0</v>
      </c>
      <c r="J300" s="14">
        <f t="shared" si="39"/>
        <v>0.79012345679012341</v>
      </c>
      <c r="K300" s="14">
        <f t="shared" si="40"/>
        <v>0</v>
      </c>
    </row>
    <row r="301" spans="1:11" x14ac:dyDescent="0.3">
      <c r="A301" s="173"/>
      <c r="B301" s="4">
        <v>293</v>
      </c>
      <c r="C301" s="8" t="s">
        <v>674</v>
      </c>
      <c r="D301" s="8">
        <v>50</v>
      </c>
      <c r="E301" s="8">
        <v>50</v>
      </c>
      <c r="F301" s="8">
        <v>0</v>
      </c>
      <c r="G301" s="8">
        <v>676</v>
      </c>
      <c r="H301" s="8">
        <v>43</v>
      </c>
      <c r="I301" s="8">
        <v>0</v>
      </c>
      <c r="J301" s="14">
        <f t="shared" si="39"/>
        <v>1</v>
      </c>
      <c r="K301" s="14">
        <f t="shared" si="40"/>
        <v>6.3609467455621307E-2</v>
      </c>
    </row>
    <row r="302" spans="1:11" x14ac:dyDescent="0.3">
      <c r="A302" s="173"/>
      <c r="B302" s="4">
        <v>294</v>
      </c>
      <c r="C302" s="8" t="s">
        <v>673</v>
      </c>
      <c r="D302" s="8">
        <v>0</v>
      </c>
      <c r="E302" s="8">
        <v>0</v>
      </c>
      <c r="F302" s="8">
        <v>0</v>
      </c>
      <c r="G302" s="8">
        <v>88</v>
      </c>
      <c r="H302" s="8">
        <v>3</v>
      </c>
      <c r="I302" s="8">
        <v>0</v>
      </c>
      <c r="J302" s="14">
        <v>0</v>
      </c>
      <c r="K302" s="14">
        <f t="shared" si="40"/>
        <v>3.4090909090909088E-2</v>
      </c>
    </row>
    <row r="303" spans="1:11" x14ac:dyDescent="0.3">
      <c r="A303" s="173"/>
      <c r="B303" s="4">
        <v>295</v>
      </c>
      <c r="C303" s="8" t="s">
        <v>675</v>
      </c>
      <c r="D303" s="8">
        <v>337</v>
      </c>
      <c r="E303" s="8">
        <v>207</v>
      </c>
      <c r="F303" s="8">
        <v>0</v>
      </c>
      <c r="G303" s="8">
        <v>194</v>
      </c>
      <c r="H303" s="8">
        <v>0</v>
      </c>
      <c r="I303" s="8">
        <v>0</v>
      </c>
      <c r="J303" s="14">
        <f t="shared" si="39"/>
        <v>0.6142433234421365</v>
      </c>
      <c r="K303" s="14">
        <f t="shared" si="40"/>
        <v>0</v>
      </c>
    </row>
    <row r="304" spans="1:11" x14ac:dyDescent="0.3">
      <c r="A304" s="173"/>
      <c r="B304" s="4">
        <v>296</v>
      </c>
      <c r="C304" s="8" t="s">
        <v>677</v>
      </c>
      <c r="D304" s="8">
        <v>159</v>
      </c>
      <c r="E304" s="8">
        <v>37</v>
      </c>
      <c r="F304" s="8">
        <v>86</v>
      </c>
      <c r="G304" s="8">
        <v>124</v>
      </c>
      <c r="H304" s="8">
        <v>7</v>
      </c>
      <c r="I304" s="8">
        <v>0</v>
      </c>
      <c r="J304" s="14">
        <f t="shared" si="39"/>
        <v>0.77358490566037741</v>
      </c>
      <c r="K304" s="14">
        <f t="shared" si="40"/>
        <v>5.6451612903225805E-2</v>
      </c>
    </row>
    <row r="305" spans="1:11" x14ac:dyDescent="0.3">
      <c r="A305" s="173"/>
      <c r="B305" s="4">
        <v>297</v>
      </c>
      <c r="C305" s="8" t="s">
        <v>678</v>
      </c>
      <c r="D305" s="8">
        <v>113</v>
      </c>
      <c r="E305" s="8">
        <v>64</v>
      </c>
      <c r="F305" s="8">
        <v>24</v>
      </c>
      <c r="G305" s="8">
        <v>371</v>
      </c>
      <c r="H305" s="8">
        <v>50</v>
      </c>
      <c r="I305" s="8">
        <v>0</v>
      </c>
      <c r="J305" s="14">
        <f t="shared" si="39"/>
        <v>0.77876106194690264</v>
      </c>
      <c r="K305" s="14">
        <f t="shared" si="40"/>
        <v>0.13477088948787061</v>
      </c>
    </row>
    <row r="306" spans="1:11" x14ac:dyDescent="0.3">
      <c r="A306" s="173"/>
      <c r="B306" s="4">
        <v>298</v>
      </c>
      <c r="C306" s="8" t="s">
        <v>679</v>
      </c>
      <c r="D306" s="8">
        <v>427</v>
      </c>
      <c r="E306" s="8">
        <v>230</v>
      </c>
      <c r="F306" s="8">
        <v>44</v>
      </c>
      <c r="G306" s="8">
        <v>538</v>
      </c>
      <c r="H306" s="8">
        <v>13</v>
      </c>
      <c r="I306" s="8">
        <v>0</v>
      </c>
      <c r="J306" s="14">
        <f t="shared" si="39"/>
        <v>0.64168618266978927</v>
      </c>
      <c r="K306" s="14">
        <f t="shared" si="40"/>
        <v>2.4163568773234202E-2</v>
      </c>
    </row>
    <row r="307" spans="1:11" x14ac:dyDescent="0.3">
      <c r="A307" s="173"/>
      <c r="B307" s="4">
        <v>299</v>
      </c>
      <c r="C307" s="8" t="s">
        <v>680</v>
      </c>
      <c r="D307" s="8">
        <v>141</v>
      </c>
      <c r="E307" s="8">
        <v>40</v>
      </c>
      <c r="F307" s="8">
        <v>0</v>
      </c>
      <c r="G307" s="8">
        <v>302</v>
      </c>
      <c r="H307" s="8">
        <v>0</v>
      </c>
      <c r="I307" s="8">
        <v>0</v>
      </c>
      <c r="J307" s="14">
        <f t="shared" si="39"/>
        <v>0.28368794326241137</v>
      </c>
      <c r="K307" s="14">
        <f t="shared" si="40"/>
        <v>0</v>
      </c>
    </row>
    <row r="308" spans="1:11" x14ac:dyDescent="0.3">
      <c r="A308" s="173"/>
      <c r="B308" s="4">
        <v>300</v>
      </c>
      <c r="C308" s="8" t="s">
        <v>681</v>
      </c>
      <c r="D308" s="8">
        <v>179</v>
      </c>
      <c r="E308" s="8">
        <v>110</v>
      </c>
      <c r="F308" s="8">
        <v>0</v>
      </c>
      <c r="G308" s="8">
        <v>218</v>
      </c>
      <c r="H308" s="8">
        <v>1</v>
      </c>
      <c r="I308" s="8">
        <v>0</v>
      </c>
      <c r="J308" s="14">
        <f t="shared" si="39"/>
        <v>0.61452513966480449</v>
      </c>
      <c r="K308" s="14">
        <f t="shared" si="40"/>
        <v>4.5871559633027525E-3</v>
      </c>
    </row>
    <row r="309" spans="1:11" x14ac:dyDescent="0.3">
      <c r="A309" s="173"/>
      <c r="B309" s="4">
        <v>301</v>
      </c>
      <c r="C309" s="8" t="s">
        <v>682</v>
      </c>
      <c r="D309" s="8">
        <v>5</v>
      </c>
      <c r="E309" s="8">
        <v>0</v>
      </c>
      <c r="F309" s="8">
        <v>0</v>
      </c>
      <c r="G309" s="8">
        <v>103</v>
      </c>
      <c r="H309" s="8">
        <v>0</v>
      </c>
      <c r="I309" s="8">
        <v>0</v>
      </c>
      <c r="J309" s="14">
        <f t="shared" si="39"/>
        <v>0</v>
      </c>
      <c r="K309" s="14">
        <f t="shared" si="40"/>
        <v>0</v>
      </c>
    </row>
    <row r="310" spans="1:11" x14ac:dyDescent="0.3">
      <c r="A310" s="173"/>
      <c r="B310" s="4">
        <v>302</v>
      </c>
      <c r="C310" s="8" t="s">
        <v>684</v>
      </c>
      <c r="D310" s="8">
        <v>266</v>
      </c>
      <c r="E310" s="8">
        <v>262</v>
      </c>
      <c r="F310" s="8">
        <v>0</v>
      </c>
      <c r="G310" s="8">
        <v>79</v>
      </c>
      <c r="H310" s="8">
        <v>0</v>
      </c>
      <c r="I310" s="8">
        <v>0</v>
      </c>
      <c r="J310" s="14">
        <f t="shared" si="39"/>
        <v>0.98496240601503759</v>
      </c>
      <c r="K310" s="14">
        <f t="shared" si="40"/>
        <v>0</v>
      </c>
    </row>
    <row r="311" spans="1:11" x14ac:dyDescent="0.3">
      <c r="A311" s="173"/>
      <c r="B311" s="4">
        <v>303</v>
      </c>
      <c r="C311" s="8" t="s">
        <v>685</v>
      </c>
      <c r="D311" s="8">
        <v>241</v>
      </c>
      <c r="E311" s="8">
        <v>126</v>
      </c>
      <c r="F311" s="8">
        <v>0</v>
      </c>
      <c r="G311" s="8">
        <v>365</v>
      </c>
      <c r="H311" s="8">
        <v>22</v>
      </c>
      <c r="I311" s="8">
        <v>0</v>
      </c>
      <c r="J311" s="14">
        <f t="shared" si="39"/>
        <v>0.52282157676348551</v>
      </c>
      <c r="K311" s="14">
        <f t="shared" si="40"/>
        <v>6.0273972602739728E-2</v>
      </c>
    </row>
    <row r="312" spans="1:11" x14ac:dyDescent="0.3">
      <c r="A312" s="173"/>
      <c r="B312" s="4">
        <v>304</v>
      </c>
      <c r="C312" s="8" t="s">
        <v>687</v>
      </c>
      <c r="D312" s="8">
        <v>106</v>
      </c>
      <c r="E312" s="8">
        <v>104</v>
      </c>
      <c r="F312" s="8">
        <v>0</v>
      </c>
      <c r="G312" s="8">
        <v>88</v>
      </c>
      <c r="H312" s="8">
        <v>0</v>
      </c>
      <c r="I312" s="8">
        <v>0</v>
      </c>
      <c r="J312" s="14">
        <f t="shared" si="39"/>
        <v>0.98113207547169812</v>
      </c>
      <c r="K312" s="14">
        <f t="shared" si="40"/>
        <v>0</v>
      </c>
    </row>
    <row r="313" spans="1:11" x14ac:dyDescent="0.3">
      <c r="A313" s="173"/>
      <c r="B313" s="4">
        <v>305</v>
      </c>
      <c r="C313" s="8" t="s">
        <v>688</v>
      </c>
      <c r="D313" s="8">
        <v>582</v>
      </c>
      <c r="E313" s="8">
        <v>291</v>
      </c>
      <c r="F313" s="8">
        <v>120</v>
      </c>
      <c r="G313" s="8">
        <v>930</v>
      </c>
      <c r="H313" s="8">
        <v>0</v>
      </c>
      <c r="I313" s="8">
        <v>0</v>
      </c>
      <c r="J313" s="14">
        <f t="shared" si="39"/>
        <v>0.70618556701030932</v>
      </c>
      <c r="K313" s="14">
        <f t="shared" si="40"/>
        <v>0</v>
      </c>
    </row>
    <row r="314" spans="1:11" x14ac:dyDescent="0.3">
      <c r="A314" s="173"/>
      <c r="B314" s="4">
        <v>306</v>
      </c>
      <c r="C314" s="8" t="s">
        <v>689</v>
      </c>
      <c r="D314" s="8">
        <v>221</v>
      </c>
      <c r="E314" s="8">
        <v>150</v>
      </c>
      <c r="F314" s="8">
        <v>0</v>
      </c>
      <c r="G314" s="8">
        <v>358</v>
      </c>
      <c r="H314" s="8">
        <v>0</v>
      </c>
      <c r="I314" s="8">
        <v>0</v>
      </c>
      <c r="J314" s="14">
        <f t="shared" si="39"/>
        <v>0.67873303167420818</v>
      </c>
      <c r="K314" s="14">
        <f t="shared" si="40"/>
        <v>0</v>
      </c>
    </row>
    <row r="315" spans="1:11" x14ac:dyDescent="0.3">
      <c r="A315" s="173"/>
      <c r="B315" s="4">
        <v>307</v>
      </c>
      <c r="C315" s="8" t="s">
        <v>690</v>
      </c>
      <c r="D315" s="8">
        <v>589</v>
      </c>
      <c r="E315" s="8">
        <v>462</v>
      </c>
      <c r="F315" s="8">
        <v>48</v>
      </c>
      <c r="G315" s="8">
        <v>1959</v>
      </c>
      <c r="H315" s="8">
        <v>2</v>
      </c>
      <c r="I315" s="8">
        <v>0</v>
      </c>
      <c r="J315" s="14">
        <f t="shared" si="39"/>
        <v>0.86587436332767398</v>
      </c>
      <c r="K315" s="14">
        <f t="shared" si="40"/>
        <v>1.0209290454313426E-3</v>
      </c>
    </row>
    <row r="316" spans="1:11" x14ac:dyDescent="0.3">
      <c r="A316" s="173"/>
      <c r="B316" s="4">
        <v>308</v>
      </c>
      <c r="C316" s="8" t="s">
        <v>691</v>
      </c>
      <c r="D316" s="8">
        <v>200</v>
      </c>
      <c r="E316" s="8">
        <v>50</v>
      </c>
      <c r="F316" s="8">
        <v>0</v>
      </c>
      <c r="G316" s="8">
        <v>714</v>
      </c>
      <c r="H316" s="8">
        <v>0</v>
      </c>
      <c r="I316" s="8">
        <v>0</v>
      </c>
      <c r="J316" s="14">
        <f t="shared" si="39"/>
        <v>0.25</v>
      </c>
      <c r="K316" s="14">
        <f t="shared" si="40"/>
        <v>0</v>
      </c>
    </row>
    <row r="317" spans="1:11" x14ac:dyDescent="0.3">
      <c r="A317" s="173"/>
      <c r="B317" s="4">
        <v>309</v>
      </c>
      <c r="C317" s="8" t="s">
        <v>693</v>
      </c>
      <c r="D317" s="8">
        <v>73</v>
      </c>
      <c r="E317" s="8">
        <v>20</v>
      </c>
      <c r="F317" s="8">
        <v>1</v>
      </c>
      <c r="G317" s="8">
        <v>93</v>
      </c>
      <c r="H317" s="8">
        <v>0</v>
      </c>
      <c r="I317" s="8">
        <v>0</v>
      </c>
      <c r="J317" s="14">
        <f t="shared" si="39"/>
        <v>0.28767123287671231</v>
      </c>
      <c r="K317" s="14">
        <f t="shared" si="40"/>
        <v>0</v>
      </c>
    </row>
    <row r="318" spans="1:11" x14ac:dyDescent="0.3">
      <c r="A318" s="173"/>
      <c r="B318" s="4">
        <v>310</v>
      </c>
      <c r="C318" s="8" t="s">
        <v>694</v>
      </c>
      <c r="D318" s="8">
        <v>317</v>
      </c>
      <c r="E318" s="8">
        <v>126</v>
      </c>
      <c r="F318" s="8">
        <v>70</v>
      </c>
      <c r="G318" s="8">
        <v>916</v>
      </c>
      <c r="H318" s="8">
        <v>58</v>
      </c>
      <c r="I318" s="8">
        <v>0</v>
      </c>
      <c r="J318" s="14">
        <f t="shared" si="39"/>
        <v>0.6182965299684543</v>
      </c>
      <c r="K318" s="14">
        <f t="shared" si="40"/>
        <v>6.3318777292576414E-2</v>
      </c>
    </row>
    <row r="319" spans="1:11" x14ac:dyDescent="0.3">
      <c r="A319" s="173"/>
      <c r="B319" s="4">
        <v>311</v>
      </c>
      <c r="C319" s="8" t="s">
        <v>695</v>
      </c>
      <c r="D319" s="8">
        <v>127</v>
      </c>
      <c r="E319" s="8">
        <v>89</v>
      </c>
      <c r="F319" s="8">
        <v>12</v>
      </c>
      <c r="G319" s="8">
        <v>329</v>
      </c>
      <c r="H319" s="8">
        <v>0</v>
      </c>
      <c r="I319" s="8">
        <v>0</v>
      </c>
      <c r="J319" s="14">
        <f t="shared" si="39"/>
        <v>0.79527559055118113</v>
      </c>
      <c r="K319" s="14">
        <f t="shared" si="40"/>
        <v>0</v>
      </c>
    </row>
    <row r="320" spans="1:11" x14ac:dyDescent="0.3">
      <c r="A320" s="173"/>
      <c r="B320" s="4">
        <v>312</v>
      </c>
      <c r="C320" s="8" t="s">
        <v>696</v>
      </c>
      <c r="D320" s="8">
        <v>352</v>
      </c>
      <c r="E320" s="8">
        <v>343</v>
      </c>
      <c r="F320" s="8">
        <v>0</v>
      </c>
      <c r="G320" s="8">
        <v>250</v>
      </c>
      <c r="H320" s="8">
        <v>10</v>
      </c>
      <c r="I320" s="8">
        <v>0</v>
      </c>
      <c r="J320" s="14">
        <f t="shared" si="39"/>
        <v>0.97443181818181823</v>
      </c>
      <c r="K320" s="14">
        <f t="shared" si="40"/>
        <v>0.04</v>
      </c>
    </row>
    <row r="321" spans="1:11" x14ac:dyDescent="0.3">
      <c r="A321" s="173"/>
      <c r="B321" s="4">
        <v>313</v>
      </c>
      <c r="C321" s="8" t="s">
        <v>699</v>
      </c>
      <c r="D321" s="8">
        <v>21</v>
      </c>
      <c r="E321" s="8">
        <v>0</v>
      </c>
      <c r="F321" s="8">
        <v>0</v>
      </c>
      <c r="G321" s="8">
        <v>101</v>
      </c>
      <c r="H321" s="8">
        <v>0</v>
      </c>
      <c r="I321" s="8">
        <v>0</v>
      </c>
      <c r="J321" s="14">
        <f t="shared" si="39"/>
        <v>0</v>
      </c>
      <c r="K321" s="14">
        <f t="shared" si="40"/>
        <v>0</v>
      </c>
    </row>
    <row r="322" spans="1:11" x14ac:dyDescent="0.3">
      <c r="A322" s="173"/>
      <c r="B322" s="4">
        <v>314</v>
      </c>
      <c r="C322" s="8" t="s">
        <v>701</v>
      </c>
      <c r="D322" s="8">
        <v>104</v>
      </c>
      <c r="E322" s="8">
        <v>94</v>
      </c>
      <c r="F322" s="8">
        <v>0</v>
      </c>
      <c r="G322" s="8">
        <v>40</v>
      </c>
      <c r="H322" s="8">
        <v>0</v>
      </c>
      <c r="I322" s="8">
        <v>0</v>
      </c>
      <c r="J322" s="14">
        <f t="shared" si="39"/>
        <v>0.90384615384615385</v>
      </c>
      <c r="K322" s="14">
        <f t="shared" si="40"/>
        <v>0</v>
      </c>
    </row>
    <row r="323" spans="1:11" x14ac:dyDescent="0.3">
      <c r="A323" s="173"/>
      <c r="B323" s="4">
        <v>315</v>
      </c>
      <c r="C323" s="8" t="s">
        <v>702</v>
      </c>
      <c r="D323" s="8">
        <v>60</v>
      </c>
      <c r="E323" s="8">
        <v>21</v>
      </c>
      <c r="F323" s="8">
        <v>27</v>
      </c>
      <c r="G323" s="8">
        <v>244</v>
      </c>
      <c r="H323" s="8">
        <v>0</v>
      </c>
      <c r="I323" s="8">
        <v>0</v>
      </c>
      <c r="J323" s="14">
        <f t="shared" si="39"/>
        <v>0.8</v>
      </c>
      <c r="K323" s="14">
        <f t="shared" si="40"/>
        <v>0</v>
      </c>
    </row>
    <row r="324" spans="1:11" x14ac:dyDescent="0.3">
      <c r="A324" s="173"/>
      <c r="B324" s="4">
        <v>316</v>
      </c>
      <c r="C324" s="8" t="s">
        <v>703</v>
      </c>
      <c r="D324" s="8">
        <v>88</v>
      </c>
      <c r="E324" s="8">
        <v>75</v>
      </c>
      <c r="F324" s="8">
        <v>0</v>
      </c>
      <c r="G324" s="8">
        <v>177</v>
      </c>
      <c r="H324" s="8">
        <v>2</v>
      </c>
      <c r="I324" s="8">
        <v>0</v>
      </c>
      <c r="J324" s="14">
        <f t="shared" si="39"/>
        <v>0.85227272727272729</v>
      </c>
      <c r="K324" s="14">
        <f t="shared" si="40"/>
        <v>1.1299435028248588E-2</v>
      </c>
    </row>
    <row r="325" spans="1:11" x14ac:dyDescent="0.3">
      <c r="A325" s="173"/>
      <c r="B325" s="4">
        <v>317</v>
      </c>
      <c r="C325" s="8" t="s">
        <v>704</v>
      </c>
      <c r="D325" s="8">
        <v>299</v>
      </c>
      <c r="E325" s="8">
        <v>126</v>
      </c>
      <c r="F325" s="8">
        <v>0</v>
      </c>
      <c r="G325" s="8">
        <v>840</v>
      </c>
      <c r="H325" s="8">
        <v>0</v>
      </c>
      <c r="I325" s="8">
        <v>1</v>
      </c>
      <c r="J325" s="14">
        <f t="shared" si="39"/>
        <v>0.42140468227424749</v>
      </c>
      <c r="K325" s="14">
        <f t="shared" si="40"/>
        <v>1.1904761904761906E-3</v>
      </c>
    </row>
    <row r="326" spans="1:11" x14ac:dyDescent="0.3">
      <c r="A326" s="173"/>
      <c r="B326" s="4">
        <v>318</v>
      </c>
      <c r="C326" s="8" t="s">
        <v>705</v>
      </c>
      <c r="D326" s="8">
        <v>375</v>
      </c>
      <c r="E326" s="8">
        <v>337</v>
      </c>
      <c r="F326" s="8">
        <v>0</v>
      </c>
      <c r="G326" s="8">
        <v>243</v>
      </c>
      <c r="H326" s="8">
        <v>1</v>
      </c>
      <c r="I326" s="8">
        <v>0</v>
      </c>
      <c r="J326" s="14">
        <f t="shared" si="39"/>
        <v>0.89866666666666661</v>
      </c>
      <c r="K326" s="14">
        <f t="shared" si="40"/>
        <v>4.11522633744856E-3</v>
      </c>
    </row>
    <row r="327" spans="1:11" x14ac:dyDescent="0.3">
      <c r="A327" s="173"/>
      <c r="B327" s="4">
        <v>319</v>
      </c>
      <c r="C327" s="8" t="s">
        <v>706</v>
      </c>
      <c r="D327" s="8">
        <v>961</v>
      </c>
      <c r="E327" s="8">
        <v>829</v>
      </c>
      <c r="F327" s="8">
        <v>0</v>
      </c>
      <c r="G327" s="8">
        <v>214</v>
      </c>
      <c r="H327" s="8">
        <v>0</v>
      </c>
      <c r="I327" s="8">
        <v>0</v>
      </c>
      <c r="J327" s="14">
        <f t="shared" si="39"/>
        <v>0.8626430801248699</v>
      </c>
      <c r="K327" s="14">
        <f t="shared" si="40"/>
        <v>0</v>
      </c>
    </row>
    <row r="328" spans="1:11" x14ac:dyDescent="0.3">
      <c r="A328" s="173"/>
      <c r="B328" s="4">
        <v>320</v>
      </c>
      <c r="C328" s="8" t="s">
        <v>708</v>
      </c>
      <c r="D328" s="8">
        <v>107</v>
      </c>
      <c r="E328" s="8">
        <v>95</v>
      </c>
      <c r="F328" s="8">
        <v>0</v>
      </c>
      <c r="G328" s="8">
        <v>118</v>
      </c>
      <c r="H328" s="8">
        <v>0</v>
      </c>
      <c r="I328" s="8">
        <v>0</v>
      </c>
      <c r="J328" s="14">
        <f t="shared" si="39"/>
        <v>0.88785046728971961</v>
      </c>
      <c r="K328" s="14">
        <f t="shared" si="40"/>
        <v>0</v>
      </c>
    </row>
    <row r="329" spans="1:11" x14ac:dyDescent="0.3">
      <c r="A329" s="173"/>
      <c r="B329" s="4">
        <v>321</v>
      </c>
      <c r="C329" s="8" t="s">
        <v>709</v>
      </c>
      <c r="D329" s="8">
        <v>288</v>
      </c>
      <c r="E329" s="8">
        <v>188</v>
      </c>
      <c r="F329" s="8">
        <v>72</v>
      </c>
      <c r="G329" s="8">
        <v>253</v>
      </c>
      <c r="H329" s="8">
        <v>0</v>
      </c>
      <c r="I329" s="8">
        <v>0</v>
      </c>
      <c r="J329" s="14">
        <f t="shared" si="39"/>
        <v>0.90277777777777779</v>
      </c>
      <c r="K329" s="14">
        <f t="shared" si="40"/>
        <v>0</v>
      </c>
    </row>
    <row r="330" spans="1:11" x14ac:dyDescent="0.3">
      <c r="A330" s="173"/>
      <c r="B330" s="4">
        <v>322</v>
      </c>
      <c r="C330" s="8" t="s">
        <v>710</v>
      </c>
      <c r="D330" s="8">
        <v>484</v>
      </c>
      <c r="E330" s="8">
        <v>264</v>
      </c>
      <c r="F330" s="8">
        <v>0</v>
      </c>
      <c r="G330" s="8">
        <v>304</v>
      </c>
      <c r="H330" s="8">
        <v>0</v>
      </c>
      <c r="I330" s="8">
        <v>0</v>
      </c>
      <c r="J330" s="14">
        <f t="shared" si="39"/>
        <v>0.54545454545454541</v>
      </c>
      <c r="K330" s="14">
        <f t="shared" si="40"/>
        <v>0</v>
      </c>
    </row>
    <row r="331" spans="1:11" x14ac:dyDescent="0.3">
      <c r="A331" s="173"/>
      <c r="B331" s="4">
        <v>323</v>
      </c>
      <c r="C331" s="8" t="s">
        <v>711</v>
      </c>
      <c r="D331" s="8">
        <v>148</v>
      </c>
      <c r="E331" s="8">
        <v>68</v>
      </c>
      <c r="F331" s="8">
        <v>10</v>
      </c>
      <c r="G331" s="8">
        <v>201</v>
      </c>
      <c r="H331" s="8">
        <v>0</v>
      </c>
      <c r="I331" s="8">
        <v>0</v>
      </c>
      <c r="J331" s="14">
        <f t="shared" si="39"/>
        <v>0.52702702702702697</v>
      </c>
      <c r="K331" s="14">
        <f t="shared" si="40"/>
        <v>0</v>
      </c>
    </row>
    <row r="332" spans="1:11" x14ac:dyDescent="0.3">
      <c r="A332" s="173"/>
      <c r="B332" s="4">
        <v>324</v>
      </c>
      <c r="C332" s="8" t="s">
        <v>712</v>
      </c>
      <c r="D332" s="8">
        <v>423</v>
      </c>
      <c r="E332" s="8">
        <v>111</v>
      </c>
      <c r="F332" s="8">
        <v>0</v>
      </c>
      <c r="G332" s="8">
        <v>176</v>
      </c>
      <c r="H332" s="8">
        <v>0</v>
      </c>
      <c r="I332" s="8">
        <v>0</v>
      </c>
      <c r="J332" s="14">
        <f t="shared" si="39"/>
        <v>0.26241134751773049</v>
      </c>
      <c r="K332" s="14">
        <f t="shared" si="40"/>
        <v>0</v>
      </c>
    </row>
    <row r="333" spans="1:11" x14ac:dyDescent="0.3">
      <c r="A333" s="173"/>
      <c r="B333" s="4">
        <v>325</v>
      </c>
      <c r="C333" s="8" t="s">
        <v>713</v>
      </c>
      <c r="D333" s="8">
        <v>12</v>
      </c>
      <c r="E333" s="8">
        <v>12</v>
      </c>
      <c r="F333" s="8">
        <v>0</v>
      </c>
      <c r="G333" s="8">
        <v>31</v>
      </c>
      <c r="H333" s="8">
        <v>0</v>
      </c>
      <c r="I333" s="8">
        <v>0</v>
      </c>
      <c r="J333" s="14">
        <f t="shared" si="39"/>
        <v>1</v>
      </c>
      <c r="K333" s="14">
        <f t="shared" si="40"/>
        <v>0</v>
      </c>
    </row>
    <row r="334" spans="1:11" x14ac:dyDescent="0.3">
      <c r="A334" s="173"/>
      <c r="B334" s="4">
        <v>326</v>
      </c>
      <c r="C334" s="8" t="s">
        <v>714</v>
      </c>
      <c r="D334" s="8">
        <v>85</v>
      </c>
      <c r="E334" s="8">
        <v>85</v>
      </c>
      <c r="F334" s="8">
        <v>0</v>
      </c>
      <c r="G334" s="8">
        <v>220</v>
      </c>
      <c r="H334" s="8">
        <v>0</v>
      </c>
      <c r="I334" s="8">
        <v>0</v>
      </c>
      <c r="J334" s="14">
        <f t="shared" si="39"/>
        <v>1</v>
      </c>
      <c r="K334" s="14">
        <f t="shared" si="40"/>
        <v>0</v>
      </c>
    </row>
    <row r="335" spans="1:11" x14ac:dyDescent="0.3">
      <c r="A335" s="173"/>
      <c r="B335" s="4">
        <v>327</v>
      </c>
      <c r="C335" s="8" t="s">
        <v>715</v>
      </c>
      <c r="D335" s="8">
        <v>474</v>
      </c>
      <c r="E335" s="8">
        <v>329</v>
      </c>
      <c r="F335" s="8">
        <v>0</v>
      </c>
      <c r="G335" s="8">
        <v>279</v>
      </c>
      <c r="H335" s="8">
        <v>0</v>
      </c>
      <c r="I335" s="8">
        <v>0</v>
      </c>
      <c r="J335" s="14">
        <f t="shared" si="39"/>
        <v>0.69409282700421937</v>
      </c>
      <c r="K335" s="14">
        <f t="shared" si="40"/>
        <v>0</v>
      </c>
    </row>
    <row r="336" spans="1:11" x14ac:dyDescent="0.3">
      <c r="A336" s="173"/>
      <c r="B336" s="4">
        <v>328</v>
      </c>
      <c r="C336" s="8" t="s">
        <v>716</v>
      </c>
      <c r="D336" s="8">
        <v>34</v>
      </c>
      <c r="E336" s="8">
        <v>0</v>
      </c>
      <c r="F336" s="8">
        <v>0</v>
      </c>
      <c r="G336" s="8">
        <v>94</v>
      </c>
      <c r="H336" s="8">
        <v>0</v>
      </c>
      <c r="I336" s="8">
        <v>0</v>
      </c>
      <c r="J336" s="14">
        <f t="shared" si="39"/>
        <v>0</v>
      </c>
      <c r="K336" s="14">
        <f t="shared" si="40"/>
        <v>0</v>
      </c>
    </row>
    <row r="337" spans="1:11" x14ac:dyDescent="0.3">
      <c r="A337" s="173"/>
      <c r="B337" s="4">
        <v>329</v>
      </c>
      <c r="C337" s="8" t="s">
        <v>718</v>
      </c>
      <c r="D337" s="8">
        <v>128</v>
      </c>
      <c r="E337" s="8">
        <v>49</v>
      </c>
      <c r="F337" s="8">
        <v>30</v>
      </c>
      <c r="G337" s="8">
        <v>173</v>
      </c>
      <c r="H337" s="8">
        <v>0</v>
      </c>
      <c r="I337" s="8">
        <v>0</v>
      </c>
      <c r="J337" s="14">
        <f t="shared" si="39"/>
        <v>0.6171875</v>
      </c>
      <c r="K337" s="14">
        <f t="shared" si="40"/>
        <v>0</v>
      </c>
    </row>
    <row r="338" spans="1:11" x14ac:dyDescent="0.3">
      <c r="A338" s="173"/>
      <c r="B338" s="4">
        <v>330</v>
      </c>
      <c r="C338" s="8" t="s">
        <v>719</v>
      </c>
      <c r="D338" s="8">
        <v>142</v>
      </c>
      <c r="E338" s="8">
        <v>0</v>
      </c>
      <c r="F338" s="8">
        <v>2</v>
      </c>
      <c r="G338" s="8">
        <v>194</v>
      </c>
      <c r="H338" s="8">
        <v>5</v>
      </c>
      <c r="I338" s="8">
        <v>0</v>
      </c>
      <c r="J338" s="14">
        <f t="shared" si="39"/>
        <v>1.4084507042253521E-2</v>
      </c>
      <c r="K338" s="14">
        <f t="shared" si="40"/>
        <v>2.5773195876288658E-2</v>
      </c>
    </row>
    <row r="339" spans="1:11" x14ac:dyDescent="0.3">
      <c r="A339" s="173"/>
      <c r="B339" s="4">
        <v>331</v>
      </c>
      <c r="C339" s="8" t="s">
        <v>720</v>
      </c>
      <c r="D339" s="8">
        <v>144</v>
      </c>
      <c r="E339" s="8">
        <v>57</v>
      </c>
      <c r="F339" s="8">
        <v>0</v>
      </c>
      <c r="G339" s="8">
        <v>407</v>
      </c>
      <c r="H339" s="8">
        <v>0</v>
      </c>
      <c r="I339" s="8">
        <v>0</v>
      </c>
      <c r="J339" s="14">
        <f t="shared" si="39"/>
        <v>0.39583333333333331</v>
      </c>
      <c r="K339" s="14">
        <f t="shared" si="40"/>
        <v>0</v>
      </c>
    </row>
    <row r="340" spans="1:11" x14ac:dyDescent="0.3">
      <c r="A340" s="173"/>
      <c r="B340" s="4">
        <v>332</v>
      </c>
      <c r="C340" s="8" t="s">
        <v>721</v>
      </c>
      <c r="D340" s="8">
        <v>162</v>
      </c>
      <c r="E340" s="8">
        <v>142</v>
      </c>
      <c r="F340" s="8">
        <v>18</v>
      </c>
      <c r="G340" s="8">
        <v>338</v>
      </c>
      <c r="H340" s="8">
        <v>0</v>
      </c>
      <c r="I340" s="8">
        <v>0</v>
      </c>
      <c r="J340" s="14">
        <f t="shared" si="39"/>
        <v>0.98765432098765427</v>
      </c>
      <c r="K340" s="14">
        <f t="shared" si="40"/>
        <v>0</v>
      </c>
    </row>
    <row r="341" spans="1:11" x14ac:dyDescent="0.3">
      <c r="A341" s="173"/>
      <c r="B341" s="4">
        <v>333</v>
      </c>
      <c r="C341" s="8" t="s">
        <v>722</v>
      </c>
      <c r="D341" s="8">
        <v>36</v>
      </c>
      <c r="E341" s="8">
        <v>35</v>
      </c>
      <c r="F341" s="8">
        <v>0</v>
      </c>
      <c r="G341" s="8">
        <v>87</v>
      </c>
      <c r="H341" s="8">
        <v>0</v>
      </c>
      <c r="I341" s="8">
        <v>0</v>
      </c>
      <c r="J341" s="14">
        <f t="shared" si="39"/>
        <v>0.97222222222222221</v>
      </c>
      <c r="K341" s="14">
        <f t="shared" si="40"/>
        <v>0</v>
      </c>
    </row>
    <row r="342" spans="1:11" x14ac:dyDescent="0.3">
      <c r="A342" s="173"/>
      <c r="B342" s="4">
        <v>334</v>
      </c>
      <c r="C342" s="8" t="s">
        <v>723</v>
      </c>
      <c r="D342" s="8">
        <v>314</v>
      </c>
      <c r="E342" s="8">
        <v>220</v>
      </c>
      <c r="F342" s="8">
        <v>0</v>
      </c>
      <c r="G342" s="8">
        <v>171</v>
      </c>
      <c r="H342" s="8">
        <v>0</v>
      </c>
      <c r="I342" s="8">
        <v>0</v>
      </c>
      <c r="J342" s="14">
        <f t="shared" si="39"/>
        <v>0.70063694267515919</v>
      </c>
      <c r="K342" s="14">
        <f t="shared" si="40"/>
        <v>0</v>
      </c>
    </row>
    <row r="343" spans="1:11" x14ac:dyDescent="0.3">
      <c r="A343" s="173"/>
      <c r="B343" s="4">
        <v>335</v>
      </c>
      <c r="C343" s="8" t="s">
        <v>727</v>
      </c>
      <c r="D343" s="8">
        <v>63</v>
      </c>
      <c r="E343" s="8">
        <v>24</v>
      </c>
      <c r="F343" s="8">
        <v>0</v>
      </c>
      <c r="G343" s="8">
        <v>224</v>
      </c>
      <c r="H343" s="8">
        <v>0</v>
      </c>
      <c r="I343" s="8">
        <v>0</v>
      </c>
      <c r="J343" s="14">
        <f t="shared" si="39"/>
        <v>0.38095238095238093</v>
      </c>
      <c r="K343" s="14">
        <f t="shared" si="40"/>
        <v>0</v>
      </c>
    </row>
    <row r="344" spans="1:11" x14ac:dyDescent="0.3">
      <c r="A344" s="173"/>
      <c r="B344" s="4">
        <v>336</v>
      </c>
      <c r="C344" s="8" t="s">
        <v>732</v>
      </c>
      <c r="D344" s="8">
        <v>28</v>
      </c>
      <c r="E344" s="8">
        <v>0</v>
      </c>
      <c r="F344" s="8">
        <v>0</v>
      </c>
      <c r="G344" s="8">
        <v>23</v>
      </c>
      <c r="H344" s="8">
        <v>0</v>
      </c>
      <c r="I344" s="8">
        <v>0</v>
      </c>
      <c r="J344" s="14">
        <f t="shared" si="39"/>
        <v>0</v>
      </c>
      <c r="K344" s="14">
        <f t="shared" si="40"/>
        <v>0</v>
      </c>
    </row>
    <row r="345" spans="1:11" x14ac:dyDescent="0.3">
      <c r="A345" s="173"/>
      <c r="B345" s="4">
        <v>337</v>
      </c>
      <c r="C345" s="8" t="s">
        <v>735</v>
      </c>
      <c r="D345" s="8">
        <v>399</v>
      </c>
      <c r="E345" s="8">
        <v>47</v>
      </c>
      <c r="F345" s="8">
        <v>0</v>
      </c>
      <c r="G345" s="8">
        <v>410</v>
      </c>
      <c r="H345" s="8">
        <v>0</v>
      </c>
      <c r="I345" s="8">
        <v>0</v>
      </c>
      <c r="J345" s="14">
        <f t="shared" si="39"/>
        <v>0.11779448621553884</v>
      </c>
      <c r="K345" s="14">
        <f t="shared" si="40"/>
        <v>0</v>
      </c>
    </row>
    <row r="346" spans="1:11" x14ac:dyDescent="0.3">
      <c r="A346" s="173"/>
      <c r="B346" s="4">
        <v>338</v>
      </c>
      <c r="C346" s="8" t="s">
        <v>737</v>
      </c>
      <c r="D346" s="8">
        <v>307</v>
      </c>
      <c r="E346" s="8">
        <v>129</v>
      </c>
      <c r="F346" s="8">
        <v>3</v>
      </c>
      <c r="G346" s="8">
        <v>290</v>
      </c>
      <c r="H346" s="8">
        <v>1</v>
      </c>
      <c r="I346" s="8">
        <v>0</v>
      </c>
      <c r="J346" s="14">
        <f t="shared" si="39"/>
        <v>0.42996742671009774</v>
      </c>
      <c r="K346" s="14">
        <f t="shared" si="40"/>
        <v>3.4482758620689655E-3</v>
      </c>
    </row>
    <row r="347" spans="1:11" x14ac:dyDescent="0.3">
      <c r="A347" s="173"/>
      <c r="B347" s="4">
        <v>339</v>
      </c>
      <c r="C347" s="8" t="s">
        <v>738</v>
      </c>
      <c r="D347" s="8">
        <v>307</v>
      </c>
      <c r="E347" s="8">
        <v>123</v>
      </c>
      <c r="F347" s="8">
        <v>0</v>
      </c>
      <c r="G347" s="8">
        <v>489</v>
      </c>
      <c r="H347" s="8">
        <v>0</v>
      </c>
      <c r="I347" s="8">
        <v>0</v>
      </c>
      <c r="J347" s="14">
        <f t="shared" si="39"/>
        <v>0.40065146579804561</v>
      </c>
      <c r="K347" s="14">
        <f t="shared" si="40"/>
        <v>0</v>
      </c>
    </row>
    <row r="348" spans="1:11" x14ac:dyDescent="0.3">
      <c r="A348" s="173"/>
      <c r="B348" s="4">
        <v>340</v>
      </c>
      <c r="C348" s="8" t="s">
        <v>739</v>
      </c>
      <c r="D348" s="8">
        <v>64</v>
      </c>
      <c r="E348" s="8">
        <v>61</v>
      </c>
      <c r="F348" s="8">
        <v>0</v>
      </c>
      <c r="G348" s="8">
        <v>77</v>
      </c>
      <c r="H348" s="8">
        <v>11</v>
      </c>
      <c r="I348" s="8">
        <v>0</v>
      </c>
      <c r="J348" s="14">
        <f t="shared" si="39"/>
        <v>0.953125</v>
      </c>
      <c r="K348" s="14">
        <f t="shared" si="40"/>
        <v>0.14285714285714285</v>
      </c>
    </row>
    <row r="349" spans="1:11" x14ac:dyDescent="0.3">
      <c r="A349" s="173"/>
      <c r="B349" s="4">
        <v>341</v>
      </c>
      <c r="C349" s="8" t="s">
        <v>741</v>
      </c>
      <c r="D349" s="8">
        <v>157</v>
      </c>
      <c r="E349" s="8">
        <v>0</v>
      </c>
      <c r="F349" s="8">
        <v>94</v>
      </c>
      <c r="G349" s="8">
        <v>192</v>
      </c>
      <c r="H349" s="8">
        <v>0</v>
      </c>
      <c r="I349" s="8">
        <v>0</v>
      </c>
      <c r="J349" s="14">
        <f t="shared" si="39"/>
        <v>0.59872611464968151</v>
      </c>
      <c r="K349" s="14">
        <f t="shared" si="40"/>
        <v>0</v>
      </c>
    </row>
    <row r="350" spans="1:11" x14ac:dyDescent="0.3">
      <c r="A350" s="173"/>
      <c r="B350" s="4">
        <v>342</v>
      </c>
      <c r="C350" s="8" t="s">
        <v>742</v>
      </c>
      <c r="D350" s="8">
        <v>266</v>
      </c>
      <c r="E350" s="8">
        <v>199</v>
      </c>
      <c r="F350" s="8">
        <v>0</v>
      </c>
      <c r="G350" s="8">
        <v>993</v>
      </c>
      <c r="H350" s="8">
        <v>0</v>
      </c>
      <c r="I350" s="8">
        <v>0</v>
      </c>
      <c r="J350" s="14">
        <f t="shared" si="39"/>
        <v>0.74812030075187974</v>
      </c>
      <c r="K350" s="14">
        <f t="shared" si="40"/>
        <v>0</v>
      </c>
    </row>
    <row r="351" spans="1:11" x14ac:dyDescent="0.3">
      <c r="C351" s="9"/>
      <c r="D351" s="9">
        <v>120452</v>
      </c>
      <c r="E351" s="9">
        <v>72786</v>
      </c>
      <c r="F351" s="9">
        <v>13187</v>
      </c>
      <c r="G351" s="9">
        <v>216237</v>
      </c>
      <c r="H351" s="9">
        <v>16669</v>
      </c>
      <c r="I351" s="9">
        <v>429</v>
      </c>
    </row>
  </sheetData>
  <mergeCells count="7">
    <mergeCell ref="A106:A350"/>
    <mergeCell ref="A4:A31"/>
    <mergeCell ref="S6:U6"/>
    <mergeCell ref="A33:A58"/>
    <mergeCell ref="A60:A68"/>
    <mergeCell ref="A70:A93"/>
    <mergeCell ref="A95:A104"/>
  </mergeCells>
  <phoneticPr fontId="3" type="noConversion"/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48DE0-5A9E-49BE-88A8-7793933937DE}">
  <sheetPr codeName="Sheet23">
    <tabColor rgb="FFFFFF00"/>
  </sheetPr>
  <dimension ref="A1:AX351"/>
  <sheetViews>
    <sheetView topLeftCell="N1" zoomScale="85" zoomScaleNormal="85" workbookViewId="0">
      <selection activeCell="Q19" sqref="P19:Q24"/>
    </sheetView>
  </sheetViews>
  <sheetFormatPr defaultRowHeight="13.5" x14ac:dyDescent="0.3"/>
  <cols>
    <col min="3" max="3" width="18.46484375" customWidth="1"/>
    <col min="11" max="11" width="11.86328125" customWidth="1"/>
    <col min="12" max="12" width="26" customWidth="1"/>
    <col min="14" max="14" width="18.46484375" customWidth="1"/>
    <col min="15" max="15" width="20.265625" customWidth="1"/>
    <col min="16" max="16" width="11.73046875" bestFit="1" customWidth="1"/>
    <col min="17" max="33" width="10.265625" bestFit="1" customWidth="1"/>
    <col min="34" max="35" width="9.265625" bestFit="1" customWidth="1"/>
    <col min="36" max="38" width="9.1328125" bestFit="1" customWidth="1"/>
  </cols>
  <sheetData>
    <row r="1" spans="1:23" x14ac:dyDescent="0.3">
      <c r="A1" t="s">
        <v>940</v>
      </c>
    </row>
    <row r="2" spans="1:23" x14ac:dyDescent="0.3">
      <c r="A2" s="4"/>
      <c r="B2" s="4"/>
      <c r="C2" s="8"/>
      <c r="D2" s="8"/>
      <c r="E2" s="8" t="s">
        <v>743</v>
      </c>
      <c r="F2" s="8"/>
      <c r="G2" s="8"/>
      <c r="H2" s="8" t="s">
        <v>755</v>
      </c>
      <c r="I2" s="8"/>
    </row>
    <row r="3" spans="1:23" x14ac:dyDescent="0.3">
      <c r="A3" s="4"/>
      <c r="B3" s="4"/>
      <c r="C3" s="8"/>
      <c r="D3" s="8" t="s">
        <v>409</v>
      </c>
      <c r="E3" s="8" t="s">
        <v>410</v>
      </c>
      <c r="F3" s="8" t="s">
        <v>411</v>
      </c>
      <c r="G3" s="8" t="s">
        <v>409</v>
      </c>
      <c r="H3" s="8" t="s">
        <v>410</v>
      </c>
      <c r="I3" s="8" t="s">
        <v>411</v>
      </c>
    </row>
    <row r="4" spans="1:23" x14ac:dyDescent="0.3">
      <c r="A4" s="173" t="s">
        <v>757</v>
      </c>
      <c r="B4" s="4">
        <v>1</v>
      </c>
      <c r="C4" s="8" t="s">
        <v>433</v>
      </c>
      <c r="D4" s="8">
        <v>6348</v>
      </c>
      <c r="E4" s="8">
        <v>4600</v>
      </c>
      <c r="F4" s="8">
        <v>216</v>
      </c>
      <c r="G4" s="8">
        <v>8064</v>
      </c>
      <c r="H4" s="8">
        <v>1169</v>
      </c>
      <c r="I4" s="8">
        <v>2</v>
      </c>
      <c r="O4" s="4" t="s">
        <v>763</v>
      </c>
      <c r="P4" s="4"/>
      <c r="Q4" s="4"/>
      <c r="R4" s="4"/>
      <c r="S4" s="4"/>
      <c r="T4" s="4"/>
      <c r="U4" s="4"/>
    </row>
    <row r="5" spans="1:23" x14ac:dyDescent="0.3">
      <c r="A5" s="173"/>
      <c r="B5" s="4">
        <v>2</v>
      </c>
      <c r="C5" s="8" t="s">
        <v>649</v>
      </c>
      <c r="D5" s="8">
        <v>765</v>
      </c>
      <c r="E5" s="8">
        <v>513</v>
      </c>
      <c r="F5" s="8">
        <v>0</v>
      </c>
      <c r="G5" s="8">
        <v>3194</v>
      </c>
      <c r="H5" s="8">
        <v>556</v>
      </c>
      <c r="I5" s="8">
        <v>1</v>
      </c>
      <c r="O5" s="4" t="s">
        <v>764</v>
      </c>
      <c r="P5" s="4"/>
      <c r="Q5" s="4"/>
      <c r="R5" s="4"/>
      <c r="S5" s="4"/>
      <c r="T5" s="4"/>
      <c r="U5" s="4"/>
    </row>
    <row r="6" spans="1:23" x14ac:dyDescent="0.3">
      <c r="A6" s="173"/>
      <c r="B6" s="4">
        <v>3</v>
      </c>
      <c r="C6" s="8" t="s">
        <v>633</v>
      </c>
      <c r="D6" s="8">
        <v>252</v>
      </c>
      <c r="E6" s="8">
        <v>121</v>
      </c>
      <c r="F6" s="8">
        <v>0</v>
      </c>
      <c r="G6" s="8">
        <v>1343</v>
      </c>
      <c r="H6" s="8">
        <v>106</v>
      </c>
      <c r="I6" s="8">
        <v>0</v>
      </c>
      <c r="O6" s="4"/>
      <c r="P6" s="83" t="s">
        <v>743</v>
      </c>
      <c r="Q6" s="83"/>
      <c r="R6" s="83"/>
      <c r="S6" s="173" t="s">
        <v>755</v>
      </c>
      <c r="T6" s="173"/>
      <c r="U6" s="173"/>
      <c r="V6" s="18" t="s">
        <v>768</v>
      </c>
    </row>
    <row r="7" spans="1:23" x14ac:dyDescent="0.3">
      <c r="A7" s="173"/>
      <c r="B7" s="4">
        <v>4</v>
      </c>
      <c r="C7" s="8" t="s">
        <v>648</v>
      </c>
      <c r="D7" s="8">
        <v>105</v>
      </c>
      <c r="E7" s="8">
        <v>81</v>
      </c>
      <c r="F7" s="8">
        <v>0</v>
      </c>
      <c r="G7" s="8">
        <v>782</v>
      </c>
      <c r="H7" s="8">
        <v>96</v>
      </c>
      <c r="I7" s="8">
        <v>0</v>
      </c>
      <c r="O7" s="4"/>
      <c r="P7" s="4" t="s">
        <v>409</v>
      </c>
      <c r="Q7" s="4" t="s">
        <v>765</v>
      </c>
      <c r="R7" s="4" t="s">
        <v>766</v>
      </c>
      <c r="S7" s="4" t="s">
        <v>409</v>
      </c>
      <c r="T7" s="4" t="s">
        <v>765</v>
      </c>
      <c r="U7" s="4" t="s">
        <v>766</v>
      </c>
      <c r="V7" s="18" t="s">
        <v>743</v>
      </c>
      <c r="W7" s="18" t="s">
        <v>755</v>
      </c>
    </row>
    <row r="8" spans="1:23" x14ac:dyDescent="0.3">
      <c r="A8" s="173"/>
      <c r="B8" s="4">
        <v>5</v>
      </c>
      <c r="C8" s="8" t="s">
        <v>552</v>
      </c>
      <c r="D8" s="8">
        <v>293</v>
      </c>
      <c r="E8" s="8">
        <v>250</v>
      </c>
      <c r="F8" s="8">
        <v>0</v>
      </c>
      <c r="G8" s="8">
        <v>602</v>
      </c>
      <c r="H8" s="8">
        <v>0</v>
      </c>
      <c r="I8" s="8">
        <v>0</v>
      </c>
      <c r="O8" s="4" t="s">
        <v>757</v>
      </c>
      <c r="P8" s="4">
        <f>SUM(D4:D31)</f>
        <v>19692</v>
      </c>
      <c r="Q8" s="4">
        <f>SUM(E4:F31)</f>
        <v>15083</v>
      </c>
      <c r="R8" s="15">
        <f>Q8/P8</f>
        <v>0.76594556164940075</v>
      </c>
      <c r="S8" s="4">
        <f>SUM(G4:G31)</f>
        <v>30188</v>
      </c>
      <c r="T8" s="4">
        <f>SUM(H4:I31)</f>
        <v>3048</v>
      </c>
      <c r="U8" s="15">
        <f t="shared" ref="U8:U13" si="0">T8/S8</f>
        <v>0.10096727176361468</v>
      </c>
      <c r="V8" s="13">
        <f>P8/P$14</f>
        <v>0.16348420947763426</v>
      </c>
      <c r="W8" s="14">
        <f>S8/S$14</f>
        <v>0.13960608036552485</v>
      </c>
    </row>
    <row r="9" spans="1:23" x14ac:dyDescent="0.3">
      <c r="A9" s="173"/>
      <c r="B9" s="4">
        <v>6</v>
      </c>
      <c r="C9" s="8" t="s">
        <v>430</v>
      </c>
      <c r="D9" s="8">
        <v>396</v>
      </c>
      <c r="E9" s="8">
        <v>262</v>
      </c>
      <c r="F9" s="8">
        <v>0</v>
      </c>
      <c r="G9" s="8">
        <v>1279</v>
      </c>
      <c r="H9" s="8">
        <v>139</v>
      </c>
      <c r="I9" s="8">
        <v>0</v>
      </c>
      <c r="O9" s="4" t="s">
        <v>758</v>
      </c>
      <c r="P9" s="4">
        <f>SUM(D33:D58)</f>
        <v>15600</v>
      </c>
      <c r="Q9" s="4">
        <f>SUM(E33:F58)</f>
        <v>11675</v>
      </c>
      <c r="R9" s="15">
        <f t="shared" ref="R9:R13" si="1">Q9/P9</f>
        <v>0.7483974358974359</v>
      </c>
      <c r="S9" s="4">
        <f>SUM(G33:G58)</f>
        <v>59076</v>
      </c>
      <c r="T9" s="4">
        <f>SUM(H33:I58)</f>
        <v>3725</v>
      </c>
      <c r="U9" s="15">
        <f t="shared" si="0"/>
        <v>6.3054370641207932E-2</v>
      </c>
      <c r="V9" s="13">
        <f t="shared" ref="V9:V14" si="2">P9/P$14</f>
        <v>0.12951217082323249</v>
      </c>
      <c r="W9" s="14">
        <f t="shared" ref="W9:W13" si="3">S9/S$14</f>
        <v>0.273200238627062</v>
      </c>
    </row>
    <row r="10" spans="1:23" x14ac:dyDescent="0.3">
      <c r="A10" s="173"/>
      <c r="B10" s="4">
        <v>7</v>
      </c>
      <c r="C10" s="8" t="s">
        <v>439</v>
      </c>
      <c r="D10" s="8">
        <v>271</v>
      </c>
      <c r="E10" s="8">
        <v>195</v>
      </c>
      <c r="F10" s="8">
        <v>0</v>
      </c>
      <c r="G10" s="8">
        <v>842</v>
      </c>
      <c r="H10" s="8">
        <v>0</v>
      </c>
      <c r="I10" s="8">
        <v>0</v>
      </c>
      <c r="O10" s="4" t="s">
        <v>759</v>
      </c>
      <c r="P10" s="4">
        <f>SUM(D60:D68)</f>
        <v>9996</v>
      </c>
      <c r="Q10" s="4">
        <f>SUM(E60:F68)</f>
        <v>8139</v>
      </c>
      <c r="R10" s="15">
        <f t="shared" si="1"/>
        <v>0.81422569027611047</v>
      </c>
      <c r="S10" s="4">
        <f>SUM(G60:G68)</f>
        <v>15958</v>
      </c>
      <c r="T10" s="4">
        <f>SUM(H60:I68)</f>
        <v>5266</v>
      </c>
      <c r="U10" s="15">
        <f t="shared" si="0"/>
        <v>0.32999122697079836</v>
      </c>
      <c r="V10" s="13">
        <f t="shared" si="2"/>
        <v>8.2987414073655896E-2</v>
      </c>
      <c r="W10" s="14">
        <f t="shared" si="3"/>
        <v>7.3798656104181987E-2</v>
      </c>
    </row>
    <row r="11" spans="1:23" x14ac:dyDescent="0.3">
      <c r="A11" s="173"/>
      <c r="B11" s="4">
        <v>8</v>
      </c>
      <c r="C11" s="8" t="s">
        <v>508</v>
      </c>
      <c r="D11" s="8">
        <v>264</v>
      </c>
      <c r="E11" s="8">
        <v>213</v>
      </c>
      <c r="F11" s="8">
        <v>0</v>
      </c>
      <c r="G11" s="8">
        <v>332</v>
      </c>
      <c r="H11" s="8">
        <v>0</v>
      </c>
      <c r="I11" s="8">
        <v>0</v>
      </c>
      <c r="O11" s="4" t="s">
        <v>760</v>
      </c>
      <c r="P11" s="4">
        <f>SUM(D70:D93)</f>
        <v>24128</v>
      </c>
      <c r="Q11" s="4">
        <f>SUM(E70:F93)</f>
        <v>16757</v>
      </c>
      <c r="R11" s="15">
        <f t="shared" si="1"/>
        <v>0.69450431034482762</v>
      </c>
      <c r="S11" s="4">
        <f>SUM(G70:G93)</f>
        <v>43019</v>
      </c>
      <c r="T11" s="4">
        <f>SUM(H70:I93)</f>
        <v>3166</v>
      </c>
      <c r="U11" s="15">
        <f t="shared" si="0"/>
        <v>7.3595388084334828E-2</v>
      </c>
      <c r="V11" s="13">
        <f t="shared" si="2"/>
        <v>0.20031215753993292</v>
      </c>
      <c r="W11" s="14">
        <f t="shared" si="3"/>
        <v>0.19894375153188401</v>
      </c>
    </row>
    <row r="12" spans="1:23" x14ac:dyDescent="0.3">
      <c r="A12" s="173"/>
      <c r="B12" s="4">
        <v>9</v>
      </c>
      <c r="C12" s="8" t="s">
        <v>686</v>
      </c>
      <c r="D12" s="8">
        <v>378</v>
      </c>
      <c r="E12" s="8">
        <v>319</v>
      </c>
      <c r="F12" s="8">
        <v>0</v>
      </c>
      <c r="G12" s="8">
        <v>405</v>
      </c>
      <c r="H12" s="8">
        <v>0</v>
      </c>
      <c r="I12" s="8">
        <v>0</v>
      </c>
      <c r="O12" s="4" t="s">
        <v>761</v>
      </c>
      <c r="P12" s="4">
        <f>SUM(D95:D104)</f>
        <v>2034</v>
      </c>
      <c r="Q12" s="4">
        <f>SUM(E95:F104)</f>
        <v>1581</v>
      </c>
      <c r="R12" s="15">
        <f t="shared" si="1"/>
        <v>0.77728613569321536</v>
      </c>
      <c r="S12" s="4">
        <f>SUM(G95:G104)</f>
        <v>2491</v>
      </c>
      <c r="T12" s="4">
        <f>SUM(H95:I104)</f>
        <v>25</v>
      </c>
      <c r="U12" s="15">
        <f t="shared" si="0"/>
        <v>1.0036130068245684E-2</v>
      </c>
      <c r="V12" s="13">
        <f t="shared" si="2"/>
        <v>1.6886394580413775E-2</v>
      </c>
      <c r="W12" s="14">
        <f t="shared" si="3"/>
        <v>1.1519767662333457E-2</v>
      </c>
    </row>
    <row r="13" spans="1:23" x14ac:dyDescent="0.3">
      <c r="A13" s="173"/>
      <c r="B13" s="4">
        <v>10</v>
      </c>
      <c r="C13" s="8" t="s">
        <v>495</v>
      </c>
      <c r="D13" s="8">
        <v>633</v>
      </c>
      <c r="E13" s="8">
        <v>469</v>
      </c>
      <c r="F13" s="8">
        <v>30</v>
      </c>
      <c r="G13" s="8">
        <v>1039</v>
      </c>
      <c r="H13" s="8">
        <v>300</v>
      </c>
      <c r="I13" s="8">
        <v>0</v>
      </c>
      <c r="O13" s="4" t="s">
        <v>762</v>
      </c>
      <c r="P13" s="4">
        <f>SUM(D106:D350)</f>
        <v>49002</v>
      </c>
      <c r="Q13" s="4">
        <f>SUM(E106:F350)</f>
        <v>32738</v>
      </c>
      <c r="R13" s="15">
        <f t="shared" si="1"/>
        <v>0.66809517978858002</v>
      </c>
      <c r="S13" s="4">
        <f>SUM(G106:G350)</f>
        <v>65505</v>
      </c>
      <c r="T13" s="4">
        <f>SUM(H106:I350)</f>
        <v>1868</v>
      </c>
      <c r="U13" s="15">
        <f t="shared" si="0"/>
        <v>2.851690710632776E-2</v>
      </c>
      <c r="V13" s="13">
        <f t="shared" si="2"/>
        <v>0.40681765350513066</v>
      </c>
      <c r="W13" s="14">
        <f t="shared" si="3"/>
        <v>0.30293150570901373</v>
      </c>
    </row>
    <row r="14" spans="1:23" x14ac:dyDescent="0.3">
      <c r="A14" s="173"/>
      <c r="B14" s="4">
        <v>11</v>
      </c>
      <c r="C14" s="8" t="s">
        <v>645</v>
      </c>
      <c r="D14" s="8">
        <v>545</v>
      </c>
      <c r="E14" s="8">
        <v>524</v>
      </c>
      <c r="F14" s="8">
        <v>0</v>
      </c>
      <c r="G14" s="8">
        <v>824</v>
      </c>
      <c r="H14" s="8">
        <v>6</v>
      </c>
      <c r="I14" s="8">
        <v>0</v>
      </c>
      <c r="O14" s="4"/>
      <c r="P14" s="4">
        <f>SUM(P8:P13)</f>
        <v>120452</v>
      </c>
      <c r="Q14" s="4">
        <f>SUM(Q8:Q13)</f>
        <v>85973</v>
      </c>
      <c r="R14" s="15">
        <f>Q14/P14</f>
        <v>0.71375319629395939</v>
      </c>
      <c r="S14" s="4">
        <f>SUM(S8:S13)</f>
        <v>216237</v>
      </c>
      <c r="T14" s="4">
        <f>SUM(T8:T13)</f>
        <v>17098</v>
      </c>
      <c r="U14" s="15">
        <f>T14/S14</f>
        <v>7.9070649333832788E-2</v>
      </c>
      <c r="V14" s="13">
        <f t="shared" si="2"/>
        <v>1</v>
      </c>
      <c r="W14" s="14">
        <f>S14/S$14</f>
        <v>1</v>
      </c>
    </row>
    <row r="15" spans="1:23" x14ac:dyDescent="0.3">
      <c r="A15" s="173"/>
      <c r="B15" s="4">
        <v>12</v>
      </c>
      <c r="C15" s="8" t="s">
        <v>726</v>
      </c>
      <c r="D15" s="8">
        <v>268</v>
      </c>
      <c r="E15" s="8">
        <v>261</v>
      </c>
      <c r="F15" s="8">
        <v>0</v>
      </c>
      <c r="G15" s="8">
        <v>155</v>
      </c>
      <c r="H15" s="8">
        <v>2</v>
      </c>
      <c r="I15" s="8">
        <v>0</v>
      </c>
    </row>
    <row r="16" spans="1:23" x14ac:dyDescent="0.3">
      <c r="A16" s="173"/>
      <c r="B16" s="4">
        <v>13</v>
      </c>
      <c r="C16" s="8" t="s">
        <v>700</v>
      </c>
      <c r="D16" s="8">
        <v>86</v>
      </c>
      <c r="E16" s="8">
        <v>81</v>
      </c>
      <c r="F16" s="8">
        <v>0</v>
      </c>
      <c r="G16" s="8">
        <v>102</v>
      </c>
      <c r="H16" s="8">
        <v>3</v>
      </c>
      <c r="I16" s="8">
        <v>0</v>
      </c>
      <c r="O16" t="s">
        <v>899</v>
      </c>
      <c r="P16" t="s">
        <v>900</v>
      </c>
    </row>
    <row r="17" spans="1:33" x14ac:dyDescent="0.3">
      <c r="A17" s="173"/>
      <c r="B17" s="4">
        <v>14</v>
      </c>
      <c r="C17" s="8" t="s">
        <v>537</v>
      </c>
      <c r="D17" s="8">
        <v>13</v>
      </c>
      <c r="E17" s="8">
        <v>8</v>
      </c>
      <c r="F17" s="8">
        <v>0</v>
      </c>
      <c r="G17" s="8">
        <v>118</v>
      </c>
      <c r="H17" s="8">
        <v>1</v>
      </c>
      <c r="I17" s="8">
        <v>0</v>
      </c>
      <c r="O17" t="s">
        <v>782</v>
      </c>
    </row>
    <row r="18" spans="1:33" x14ac:dyDescent="0.3">
      <c r="A18" s="173"/>
      <c r="B18" s="4">
        <v>15</v>
      </c>
      <c r="C18" s="8" t="s">
        <v>527</v>
      </c>
      <c r="D18" s="8">
        <v>1593</v>
      </c>
      <c r="E18" s="8">
        <v>12</v>
      </c>
      <c r="F18" s="8">
        <v>1530</v>
      </c>
      <c r="G18" s="8">
        <v>1993</v>
      </c>
      <c r="H18" s="8">
        <v>227</v>
      </c>
      <c r="I18" s="8">
        <v>0</v>
      </c>
      <c r="P18" s="16">
        <v>2020</v>
      </c>
      <c r="Q18" s="16">
        <v>2025</v>
      </c>
      <c r="R18" s="16">
        <v>2030</v>
      </c>
      <c r="S18" s="16">
        <v>2035</v>
      </c>
      <c r="T18" s="16">
        <v>2040</v>
      </c>
      <c r="U18" s="16">
        <v>2045</v>
      </c>
      <c r="V18" s="16">
        <v>2050</v>
      </c>
    </row>
    <row r="19" spans="1:33" x14ac:dyDescent="0.3">
      <c r="A19" s="173"/>
      <c r="B19" s="4">
        <v>16</v>
      </c>
      <c r="C19" s="8" t="s">
        <v>740</v>
      </c>
      <c r="D19" s="8">
        <v>388</v>
      </c>
      <c r="E19" s="8">
        <v>160</v>
      </c>
      <c r="F19" s="8">
        <v>200</v>
      </c>
      <c r="G19" s="8">
        <v>712</v>
      </c>
      <c r="H19" s="8">
        <v>133</v>
      </c>
      <c r="I19" s="8">
        <v>0</v>
      </c>
      <c r="O19" s="4" t="s">
        <v>757</v>
      </c>
      <c r="P19" s="16">
        <f>[1]中性预测M输入!B13</f>
        <v>15</v>
      </c>
      <c r="Q19" s="16">
        <f>[1]中性预测M输入!C13</f>
        <v>20</v>
      </c>
      <c r="R19" s="16">
        <f>[1]中性预测M输入!D13</f>
        <v>26</v>
      </c>
      <c r="S19" s="16">
        <f>[1]中性预测M输入!E13</f>
        <v>33</v>
      </c>
      <c r="T19" s="16">
        <f>[1]中性预测M输入!F13</f>
        <v>40</v>
      </c>
      <c r="U19" s="16">
        <f>[1]中性预测M输入!G13</f>
        <v>47</v>
      </c>
      <c r="V19" s="16">
        <f>[1]中性预测M输入!H13</f>
        <v>55</v>
      </c>
    </row>
    <row r="20" spans="1:33" x14ac:dyDescent="0.3">
      <c r="A20" s="173"/>
      <c r="B20" s="4">
        <v>17</v>
      </c>
      <c r="C20" s="8" t="s">
        <v>528</v>
      </c>
      <c r="D20" s="8">
        <v>910</v>
      </c>
      <c r="E20" s="8">
        <v>736</v>
      </c>
      <c r="F20" s="8">
        <v>0</v>
      </c>
      <c r="G20" s="8">
        <v>641</v>
      </c>
      <c r="H20" s="8">
        <v>22</v>
      </c>
      <c r="I20" s="8">
        <v>0</v>
      </c>
      <c r="O20" s="4" t="s">
        <v>758</v>
      </c>
      <c r="P20" s="16">
        <f>[1]中性预测M输入!B14</f>
        <v>8</v>
      </c>
      <c r="Q20" s="16">
        <f>[1]中性预测M输入!C14</f>
        <v>16</v>
      </c>
      <c r="R20" s="16">
        <f>[1]中性预测M输入!D14</f>
        <v>22</v>
      </c>
      <c r="S20" s="16">
        <f>[1]中性预测M输入!E14</f>
        <v>30</v>
      </c>
      <c r="T20" s="16">
        <f>[1]中性预测M输入!F14</f>
        <v>37</v>
      </c>
      <c r="U20" s="16">
        <f>[1]中性预测M输入!G14</f>
        <v>44</v>
      </c>
      <c r="V20" s="16">
        <f>[1]中性预测M输入!H14</f>
        <v>50</v>
      </c>
    </row>
    <row r="21" spans="1:33" x14ac:dyDescent="0.3">
      <c r="A21" s="173"/>
      <c r="B21" s="4">
        <v>18</v>
      </c>
      <c r="C21" s="8" t="s">
        <v>463</v>
      </c>
      <c r="D21" s="8">
        <v>309</v>
      </c>
      <c r="E21" s="8">
        <v>120</v>
      </c>
      <c r="F21" s="8">
        <v>79</v>
      </c>
      <c r="G21" s="8">
        <v>320</v>
      </c>
      <c r="H21" s="8">
        <v>4</v>
      </c>
      <c r="I21" s="8">
        <v>0</v>
      </c>
      <c r="O21" s="4" t="s">
        <v>759</v>
      </c>
      <c r="P21" s="16">
        <f>[1]中性预测M输入!B15</f>
        <v>40</v>
      </c>
      <c r="Q21" s="16">
        <f>[1]中性预测M输入!C15</f>
        <v>42</v>
      </c>
      <c r="R21" s="16">
        <f>[1]中性预测M输入!D15</f>
        <v>45</v>
      </c>
      <c r="S21" s="16">
        <f>[1]中性预测M输入!E15</f>
        <v>51</v>
      </c>
      <c r="T21" s="16">
        <f>[1]中性预测M输入!F15</f>
        <v>60</v>
      </c>
      <c r="U21" s="16">
        <f>[1]中性预测M输入!G15</f>
        <v>70</v>
      </c>
      <c r="V21" s="16">
        <f>[1]中性预测M输入!H15</f>
        <v>80</v>
      </c>
    </row>
    <row r="22" spans="1:33" x14ac:dyDescent="0.3">
      <c r="A22" s="173"/>
      <c r="B22" s="4">
        <v>19</v>
      </c>
      <c r="C22" s="8" t="s">
        <v>560</v>
      </c>
      <c r="D22" s="8">
        <v>263</v>
      </c>
      <c r="E22" s="8">
        <v>156</v>
      </c>
      <c r="F22" s="8">
        <v>2</v>
      </c>
      <c r="G22" s="8">
        <v>545</v>
      </c>
      <c r="H22" s="8">
        <v>42</v>
      </c>
      <c r="I22" s="8">
        <v>0</v>
      </c>
      <c r="O22" s="4" t="s">
        <v>760</v>
      </c>
      <c r="P22" s="16">
        <f>[1]中性预测M输入!B16</f>
        <v>9</v>
      </c>
      <c r="Q22" s="16">
        <f>[1]中性预测M输入!C16</f>
        <v>14</v>
      </c>
      <c r="R22" s="16">
        <f>[1]中性预测M输入!D16</f>
        <v>20</v>
      </c>
      <c r="S22" s="16">
        <f>[1]中性预测M输入!E16</f>
        <v>28</v>
      </c>
      <c r="T22" s="16">
        <f>[1]中性预测M输入!F16</f>
        <v>35</v>
      </c>
      <c r="U22" s="16">
        <f>[1]中性预测M输入!G16</f>
        <v>42</v>
      </c>
      <c r="V22" s="16">
        <f>[1]中性预测M输入!H16</f>
        <v>50</v>
      </c>
    </row>
    <row r="23" spans="1:33" x14ac:dyDescent="0.3">
      <c r="A23" s="173"/>
      <c r="B23" s="4">
        <v>20</v>
      </c>
      <c r="C23" s="8" t="s">
        <v>436</v>
      </c>
      <c r="D23" s="8">
        <v>80</v>
      </c>
      <c r="E23" s="8">
        <v>10</v>
      </c>
      <c r="F23" s="8">
        <v>2</v>
      </c>
      <c r="G23" s="8">
        <v>410</v>
      </c>
      <c r="H23" s="8">
        <v>0</v>
      </c>
      <c r="I23" s="8">
        <v>0</v>
      </c>
      <c r="O23" s="4" t="s">
        <v>761</v>
      </c>
      <c r="P23" s="16">
        <f>[1]中性预测M输入!B17</f>
        <v>3</v>
      </c>
      <c r="Q23" s="16">
        <f>[1]中性预测M输入!C17</f>
        <v>8</v>
      </c>
      <c r="R23" s="16">
        <f>[1]中性预测M输入!D17</f>
        <v>15</v>
      </c>
      <c r="S23" s="16">
        <f>[1]中性预测M输入!E17</f>
        <v>21</v>
      </c>
      <c r="T23" s="16">
        <f>[1]中性预测M输入!F17</f>
        <v>28</v>
      </c>
      <c r="U23" s="16">
        <f>[1]中性预测M输入!G17</f>
        <v>36</v>
      </c>
      <c r="V23" s="16">
        <f>[1]中性预测M输入!H17</f>
        <v>45</v>
      </c>
    </row>
    <row r="24" spans="1:33" x14ac:dyDescent="0.3">
      <c r="A24" s="173"/>
      <c r="B24" s="4">
        <v>21</v>
      </c>
      <c r="C24" s="8" t="s">
        <v>503</v>
      </c>
      <c r="D24" s="8">
        <v>381</v>
      </c>
      <c r="E24" s="8">
        <v>147</v>
      </c>
      <c r="F24" s="8">
        <v>0</v>
      </c>
      <c r="G24" s="8">
        <v>471</v>
      </c>
      <c r="H24" s="8">
        <v>0</v>
      </c>
      <c r="I24" s="8">
        <v>0</v>
      </c>
      <c r="O24" s="4" t="s">
        <v>762</v>
      </c>
      <c r="P24" s="16">
        <f>[1]中性预测M输入!B18</f>
        <v>5</v>
      </c>
      <c r="Q24" s="16">
        <f>[1]中性预测M输入!C18</f>
        <v>9</v>
      </c>
      <c r="R24" s="16">
        <f>[1]中性预测M输入!D18</f>
        <v>14</v>
      </c>
      <c r="S24" s="16">
        <f>[1]中性预测M输入!E18</f>
        <v>19</v>
      </c>
      <c r="T24" s="16">
        <f>[1]中性预测M输入!F18</f>
        <v>25</v>
      </c>
      <c r="U24" s="16">
        <f>[1]中性预测M输入!G18</f>
        <v>32</v>
      </c>
      <c r="V24" s="16">
        <f>[1]中性预测M输入!H18</f>
        <v>40</v>
      </c>
    </row>
    <row r="25" spans="1:33" x14ac:dyDescent="0.3">
      <c r="A25" s="173"/>
      <c r="B25" s="4">
        <v>22</v>
      </c>
      <c r="C25" s="8" t="s">
        <v>730</v>
      </c>
      <c r="D25" s="8">
        <v>2522</v>
      </c>
      <c r="E25" s="8">
        <v>1501</v>
      </c>
      <c r="F25" s="8">
        <v>47</v>
      </c>
      <c r="G25" s="8">
        <v>3765</v>
      </c>
      <c r="H25" s="8">
        <v>170</v>
      </c>
      <c r="I25" s="8">
        <v>0</v>
      </c>
      <c r="O25" s="18" t="s">
        <v>783</v>
      </c>
      <c r="P25" s="19">
        <f t="array" ref="P25">SUM($S8:$S13*P19:P24)/$S14</f>
        <v>10.571349953985672</v>
      </c>
      <c r="Q25" s="19">
        <f t="array" ref="Q25">SUM($S8:$S13*Q19:Q24)/$S14</f>
        <v>15.8666231958453</v>
      </c>
      <c r="R25" s="19">
        <f t="array" ref="R25">SUM($S8:$S13*R19:R24)/$S14</f>
        <v>21.353815489486074</v>
      </c>
      <c r="S25" s="19">
        <f t="array" ref="S25">SUM($S8:$S13*S19:S24)/$S14</f>
        <v>28.134778044460475</v>
      </c>
      <c r="T25" s="19">
        <f t="array" ref="T25">SUM($S8:$S13*T19:T24)/$S14</f>
        <v>34.979443850959825</v>
      </c>
      <c r="U25" s="19">
        <f t="array" ref="U25">SUM($S8:$S13*U19:U24)/$S14</f>
        <v>42.212359586934703</v>
      </c>
      <c r="V25" s="19">
        <f t="array" ref="V25">SUM($S8:$S13*V19:V24)/$S14</f>
        <v>49.825076189551282</v>
      </c>
    </row>
    <row r="26" spans="1:33" ht="40.5" x14ac:dyDescent="0.3">
      <c r="A26" s="173"/>
      <c r="B26" s="4">
        <v>23</v>
      </c>
      <c r="C26" s="8" t="s">
        <v>545</v>
      </c>
      <c r="D26" s="8">
        <v>735</v>
      </c>
      <c r="E26" s="8">
        <v>637</v>
      </c>
      <c r="F26" s="8">
        <v>0</v>
      </c>
      <c r="G26" s="8">
        <v>244</v>
      </c>
      <c r="H26" s="8">
        <v>20</v>
      </c>
      <c r="I26" s="8">
        <v>0</v>
      </c>
      <c r="L26" s="21" t="s">
        <v>773</v>
      </c>
    </row>
    <row r="27" spans="1:33" x14ac:dyDescent="0.3">
      <c r="A27" s="173"/>
      <c r="B27" s="4">
        <v>24</v>
      </c>
      <c r="C27" s="8" t="s">
        <v>418</v>
      </c>
      <c r="D27" s="8">
        <v>927</v>
      </c>
      <c r="E27" s="8">
        <v>865</v>
      </c>
      <c r="F27" s="8">
        <v>0</v>
      </c>
      <c r="G27" s="8">
        <v>463</v>
      </c>
      <c r="H27" s="8">
        <v>0</v>
      </c>
      <c r="I27" s="8">
        <v>0</v>
      </c>
      <c r="L27" s="14">
        <v>7.7997189947402054E-2</v>
      </c>
    </row>
    <row r="28" spans="1:33" x14ac:dyDescent="0.3">
      <c r="A28" s="173"/>
      <c r="B28" s="4">
        <v>25</v>
      </c>
      <c r="C28" s="8" t="s">
        <v>505</v>
      </c>
      <c r="D28" s="8">
        <v>78</v>
      </c>
      <c r="E28" s="8">
        <v>44</v>
      </c>
      <c r="F28" s="8">
        <v>0</v>
      </c>
      <c r="G28" s="8">
        <v>138</v>
      </c>
      <c r="H28" s="8">
        <v>0</v>
      </c>
      <c r="I28" s="8">
        <v>0</v>
      </c>
    </row>
    <row r="29" spans="1:33" x14ac:dyDescent="0.3">
      <c r="A29" s="173"/>
      <c r="B29" s="4">
        <v>26</v>
      </c>
      <c r="C29" s="8" t="s">
        <v>683</v>
      </c>
      <c r="D29" s="8">
        <v>301</v>
      </c>
      <c r="E29" s="8">
        <v>245</v>
      </c>
      <c r="F29" s="8">
        <v>0</v>
      </c>
      <c r="G29" s="8">
        <v>339</v>
      </c>
      <c r="H29" s="8">
        <v>0</v>
      </c>
      <c r="I29" s="8">
        <v>0</v>
      </c>
    </row>
    <row r="30" spans="1:33" x14ac:dyDescent="0.3">
      <c r="A30" s="173"/>
      <c r="B30" s="4">
        <v>27</v>
      </c>
      <c r="C30" s="8" t="s">
        <v>532</v>
      </c>
      <c r="D30" s="8">
        <v>297</v>
      </c>
      <c r="E30" s="8">
        <v>187</v>
      </c>
      <c r="F30" s="8">
        <v>0</v>
      </c>
      <c r="G30" s="8">
        <v>279</v>
      </c>
      <c r="H30" s="8">
        <v>12</v>
      </c>
      <c r="I30" s="8">
        <v>0</v>
      </c>
    </row>
    <row r="31" spans="1:33" ht="40.5" x14ac:dyDescent="0.3">
      <c r="A31" s="173"/>
      <c r="B31" s="4">
        <v>28</v>
      </c>
      <c r="C31" s="8" t="s">
        <v>599</v>
      </c>
      <c r="D31" s="8">
        <v>291</v>
      </c>
      <c r="E31" s="8">
        <v>260</v>
      </c>
      <c r="F31" s="8">
        <v>0</v>
      </c>
      <c r="G31" s="8">
        <v>787</v>
      </c>
      <c r="H31" s="8">
        <v>37</v>
      </c>
      <c r="I31" s="8">
        <v>0</v>
      </c>
      <c r="O31" s="21" t="s">
        <v>784</v>
      </c>
      <c r="P31" s="16">
        <v>2017</v>
      </c>
      <c r="Q31" s="16">
        <v>2020</v>
      </c>
      <c r="R31" s="16">
        <v>2025</v>
      </c>
      <c r="S31" s="16">
        <v>2030</v>
      </c>
      <c r="T31" s="16">
        <v>2035</v>
      </c>
      <c r="U31" s="16">
        <v>2040</v>
      </c>
      <c r="V31" s="16">
        <v>2045</v>
      </c>
      <c r="W31" s="16">
        <v>2050</v>
      </c>
    </row>
    <row r="32" spans="1:33" s="12" customFormat="1" ht="15.4" customHeight="1" x14ac:dyDescent="0.3">
      <c r="A32" s="10"/>
      <c r="B32" s="11"/>
      <c r="C32" s="11"/>
      <c r="D32" s="11"/>
      <c r="E32" s="11"/>
      <c r="F32" s="11"/>
      <c r="G32" s="11"/>
      <c r="H32" s="11"/>
      <c r="I32" s="11"/>
      <c r="N32"/>
      <c r="O32" s="4" t="s">
        <v>757</v>
      </c>
      <c r="P32">
        <f>T8</f>
        <v>3048</v>
      </c>
      <c r="Q32" s="20">
        <f>216000*P19/100*$W8</f>
        <v>4523.2370038430054</v>
      </c>
      <c r="R32" s="20">
        <f t="shared" ref="R32:W32" si="4">216000*Q19/100*$W8</f>
        <v>6030.9826717906735</v>
      </c>
      <c r="S32" s="20">
        <f t="shared" si="4"/>
        <v>7840.2774733278757</v>
      </c>
      <c r="T32" s="20">
        <f t="shared" si="4"/>
        <v>9951.1214084546118</v>
      </c>
      <c r="U32" s="20">
        <f t="shared" si="4"/>
        <v>12061.965343581347</v>
      </c>
      <c r="V32" s="20">
        <f t="shared" si="4"/>
        <v>14172.809278708082</v>
      </c>
      <c r="W32" s="20">
        <f t="shared" si="4"/>
        <v>16585.202347424354</v>
      </c>
      <c r="X32"/>
      <c r="Y32"/>
      <c r="Z32"/>
      <c r="AA32"/>
      <c r="AB32"/>
      <c r="AC32"/>
      <c r="AD32"/>
      <c r="AE32"/>
      <c r="AF32"/>
      <c r="AG32"/>
    </row>
    <row r="33" spans="1:48" x14ac:dyDescent="0.3">
      <c r="A33" s="173" t="s">
        <v>758</v>
      </c>
      <c r="B33" s="4">
        <v>29</v>
      </c>
      <c r="C33" s="8" t="s">
        <v>625</v>
      </c>
      <c r="D33" s="8">
        <v>2555</v>
      </c>
      <c r="E33" s="8">
        <v>1492</v>
      </c>
      <c r="F33" s="8">
        <v>425</v>
      </c>
      <c r="G33" s="8">
        <v>14200</v>
      </c>
      <c r="H33" s="8">
        <v>2072</v>
      </c>
      <c r="I33" s="8">
        <v>0</v>
      </c>
      <c r="J33" s="14">
        <f>(E33+F33)/D33</f>
        <v>0.75029354207436394</v>
      </c>
      <c r="K33" s="14">
        <f>(H33+I33)/G33</f>
        <v>0.14591549295774647</v>
      </c>
      <c r="O33" s="4" t="s">
        <v>758</v>
      </c>
      <c r="P33">
        <f t="shared" ref="P33:P37" si="5">T9</f>
        <v>3725</v>
      </c>
      <c r="Q33" s="20">
        <f t="shared" ref="Q33:W37" si="6">216000*P20/100*$W9</f>
        <v>4720.9001234756315</v>
      </c>
      <c r="R33" s="20">
        <f t="shared" si="6"/>
        <v>9441.800246951263</v>
      </c>
      <c r="S33" s="20">
        <f t="shared" si="6"/>
        <v>12982.475339557986</v>
      </c>
      <c r="T33" s="20">
        <f t="shared" si="6"/>
        <v>17703.375463033619</v>
      </c>
      <c r="U33" s="20">
        <f t="shared" si="6"/>
        <v>21834.163071074796</v>
      </c>
      <c r="V33" s="20">
        <f t="shared" si="6"/>
        <v>25964.950679115973</v>
      </c>
      <c r="W33" s="20">
        <f t="shared" si="6"/>
        <v>29505.625771722694</v>
      </c>
    </row>
    <row r="34" spans="1:48" x14ac:dyDescent="0.3">
      <c r="A34" s="173"/>
      <c r="B34" s="4">
        <v>30</v>
      </c>
      <c r="C34" s="8" t="s">
        <v>639</v>
      </c>
      <c r="D34" s="8">
        <v>990</v>
      </c>
      <c r="E34" s="8">
        <v>255</v>
      </c>
      <c r="F34" s="8">
        <v>474</v>
      </c>
      <c r="G34" s="8">
        <v>7873</v>
      </c>
      <c r="H34" s="8">
        <v>36</v>
      </c>
      <c r="I34" s="8">
        <v>2</v>
      </c>
      <c r="J34" s="14">
        <f t="shared" ref="J34:J97" si="7">(E34+F34)/D34</f>
        <v>0.73636363636363633</v>
      </c>
      <c r="K34" s="14">
        <f t="shared" ref="K34:K97" si="8">(H34+I34)/G34</f>
        <v>4.8266226343198276E-3</v>
      </c>
      <c r="O34" s="4" t="s">
        <v>759</v>
      </c>
      <c r="P34">
        <f t="shared" si="5"/>
        <v>5266</v>
      </c>
      <c r="Q34" s="20">
        <f t="shared" si="6"/>
        <v>6376.2038874013233</v>
      </c>
      <c r="R34" s="20">
        <f t="shared" si="6"/>
        <v>6695.01408177139</v>
      </c>
      <c r="S34" s="20">
        <f t="shared" si="6"/>
        <v>7173.2293733264887</v>
      </c>
      <c r="T34" s="20">
        <f t="shared" si="6"/>
        <v>8129.6599564366879</v>
      </c>
      <c r="U34" s="20">
        <f t="shared" si="6"/>
        <v>9564.3058311019849</v>
      </c>
      <c r="V34" s="20">
        <f t="shared" si="6"/>
        <v>11158.356802952316</v>
      </c>
      <c r="W34" s="20">
        <f t="shared" si="6"/>
        <v>12752.407774802647</v>
      </c>
      <c r="AD34">
        <f>162/(8*21.6)</f>
        <v>0.93749999999999989</v>
      </c>
    </row>
    <row r="35" spans="1:48" x14ac:dyDescent="0.3">
      <c r="A35" s="173"/>
      <c r="B35" s="4">
        <v>31</v>
      </c>
      <c r="C35" s="8" t="s">
        <v>665</v>
      </c>
      <c r="D35" s="8">
        <v>639</v>
      </c>
      <c r="E35" s="8">
        <v>123</v>
      </c>
      <c r="F35" s="8">
        <v>370</v>
      </c>
      <c r="G35" s="8">
        <v>2842</v>
      </c>
      <c r="H35" s="8">
        <v>87</v>
      </c>
      <c r="I35" s="8">
        <v>0</v>
      </c>
      <c r="J35" s="14">
        <f t="shared" si="7"/>
        <v>0.77151799687010958</v>
      </c>
      <c r="K35" s="14">
        <f t="shared" si="8"/>
        <v>3.0612244897959183E-2</v>
      </c>
      <c r="O35" s="4" t="s">
        <v>760</v>
      </c>
      <c r="P35">
        <f t="shared" si="5"/>
        <v>3166</v>
      </c>
      <c r="Q35" s="20">
        <f t="shared" si="6"/>
        <v>3867.4665297798251</v>
      </c>
      <c r="R35" s="20">
        <f t="shared" si="6"/>
        <v>6016.0590463241724</v>
      </c>
      <c r="S35" s="20">
        <f t="shared" si="6"/>
        <v>8594.3700661773892</v>
      </c>
      <c r="T35" s="20">
        <f t="shared" si="6"/>
        <v>12032.118092648345</v>
      </c>
      <c r="U35" s="20">
        <f t="shared" si="6"/>
        <v>15040.147615810431</v>
      </c>
      <c r="V35" s="20">
        <f t="shared" si="6"/>
        <v>18048.177138972518</v>
      </c>
      <c r="W35" s="20">
        <f t="shared" si="6"/>
        <v>21485.925165443474</v>
      </c>
    </row>
    <row r="36" spans="1:48" x14ac:dyDescent="0.3">
      <c r="A36" s="173"/>
      <c r="B36" s="4">
        <v>32</v>
      </c>
      <c r="C36" s="8" t="s">
        <v>443</v>
      </c>
      <c r="D36" s="8">
        <v>468</v>
      </c>
      <c r="E36" s="8">
        <v>104</v>
      </c>
      <c r="F36" s="8">
        <v>137</v>
      </c>
      <c r="G36" s="8">
        <v>1221</v>
      </c>
      <c r="H36" s="8">
        <v>62</v>
      </c>
      <c r="I36" s="8">
        <v>0</v>
      </c>
      <c r="J36" s="14">
        <f t="shared" si="7"/>
        <v>0.5149572649572649</v>
      </c>
      <c r="K36" s="14">
        <f t="shared" si="8"/>
        <v>5.0778050778050775E-2</v>
      </c>
      <c r="O36" s="4" t="s">
        <v>761</v>
      </c>
      <c r="P36">
        <f t="shared" si="5"/>
        <v>25</v>
      </c>
      <c r="Q36" s="20">
        <f t="shared" si="6"/>
        <v>74.648094451920798</v>
      </c>
      <c r="R36" s="20">
        <f t="shared" si="6"/>
        <v>199.06158520512216</v>
      </c>
      <c r="S36" s="20">
        <f t="shared" si="6"/>
        <v>373.24047225960402</v>
      </c>
      <c r="T36" s="20">
        <f t="shared" si="6"/>
        <v>522.53666116344561</v>
      </c>
      <c r="U36" s="20">
        <f t="shared" si="6"/>
        <v>696.71554821792745</v>
      </c>
      <c r="V36" s="20">
        <f t="shared" si="6"/>
        <v>895.77713342304969</v>
      </c>
      <c r="W36" s="20">
        <f t="shared" si="6"/>
        <v>1119.721416778812</v>
      </c>
    </row>
    <row r="37" spans="1:48" x14ac:dyDescent="0.3">
      <c r="A37" s="173"/>
      <c r="B37" s="4">
        <v>33</v>
      </c>
      <c r="C37" s="8" t="s">
        <v>585</v>
      </c>
      <c r="D37" s="8">
        <v>1975</v>
      </c>
      <c r="E37" s="8">
        <v>1268</v>
      </c>
      <c r="F37" s="8">
        <v>120</v>
      </c>
      <c r="G37" s="8">
        <v>3560</v>
      </c>
      <c r="H37" s="8">
        <v>179</v>
      </c>
      <c r="I37" s="8">
        <v>0</v>
      </c>
      <c r="J37" s="14">
        <f t="shared" si="7"/>
        <v>0.70278481012658223</v>
      </c>
      <c r="K37" s="14">
        <f t="shared" si="8"/>
        <v>5.0280898876404495E-2</v>
      </c>
      <c r="N37" s="12"/>
      <c r="O37" s="4" t="s">
        <v>762</v>
      </c>
      <c r="P37">
        <f t="shared" si="5"/>
        <v>1868</v>
      </c>
      <c r="Q37" s="20">
        <f t="shared" si="6"/>
        <v>3271.6602616573482</v>
      </c>
      <c r="R37" s="20">
        <f t="shared" si="6"/>
        <v>5888.9884709832268</v>
      </c>
      <c r="S37" s="20">
        <f t="shared" si="6"/>
        <v>9160.648732640575</v>
      </c>
      <c r="T37" s="20">
        <f t="shared" si="6"/>
        <v>12432.308994297924</v>
      </c>
      <c r="U37" s="20">
        <f t="shared" si="6"/>
        <v>16358.301308286742</v>
      </c>
      <c r="V37" s="20">
        <f t="shared" si="6"/>
        <v>20938.625674607028</v>
      </c>
      <c r="W37" s="20">
        <f t="shared" si="6"/>
        <v>26173.282093258786</v>
      </c>
      <c r="X37" s="12"/>
      <c r="Y37" s="12"/>
      <c r="Z37" s="12"/>
      <c r="AA37" s="12"/>
      <c r="AB37" s="12"/>
      <c r="AC37" s="12"/>
      <c r="AD37" s="12"/>
      <c r="AE37" s="12"/>
      <c r="AF37" s="12"/>
      <c r="AG37" s="12"/>
    </row>
    <row r="38" spans="1:48" x14ac:dyDescent="0.3">
      <c r="A38" s="173"/>
      <c r="B38" s="4">
        <v>34</v>
      </c>
      <c r="C38" s="8" t="s">
        <v>588</v>
      </c>
      <c r="D38" s="8">
        <v>203</v>
      </c>
      <c r="E38" s="8">
        <v>182</v>
      </c>
      <c r="F38" s="8">
        <v>0</v>
      </c>
      <c r="G38" s="8">
        <v>2806</v>
      </c>
      <c r="H38" s="8">
        <v>29</v>
      </c>
      <c r="I38" s="8">
        <v>0</v>
      </c>
      <c r="J38" s="14">
        <f t="shared" si="7"/>
        <v>0.89655172413793105</v>
      </c>
      <c r="K38" s="14">
        <f t="shared" si="8"/>
        <v>1.0334996436208126E-2</v>
      </c>
      <c r="O38" s="18" t="s">
        <v>769</v>
      </c>
      <c r="P38">
        <f>T14</f>
        <v>17098</v>
      </c>
      <c r="Q38" s="20">
        <f>SUM(Q32:Q37)</f>
        <v>22834.115900609053</v>
      </c>
      <c r="R38" s="20">
        <f t="shared" ref="R38:W38" si="9">SUM(R32:R37)</f>
        <v>34271.906103025853</v>
      </c>
      <c r="S38" s="20">
        <f t="shared" si="9"/>
        <v>46124.241457289922</v>
      </c>
      <c r="T38" s="20">
        <f t="shared" si="9"/>
        <v>60771.120576034635</v>
      </c>
      <c r="U38" s="20">
        <f t="shared" si="9"/>
        <v>75555.598718073234</v>
      </c>
      <c r="V38" s="20">
        <f t="shared" si="9"/>
        <v>91178.69670777896</v>
      </c>
      <c r="W38" s="20">
        <f t="shared" si="9"/>
        <v>107622.16456943078</v>
      </c>
    </row>
    <row r="39" spans="1:48" x14ac:dyDescent="0.3">
      <c r="A39" s="173"/>
      <c r="B39" s="4">
        <v>35</v>
      </c>
      <c r="C39" s="8" t="s">
        <v>698</v>
      </c>
      <c r="D39" s="8">
        <v>353</v>
      </c>
      <c r="E39" s="8">
        <v>142</v>
      </c>
      <c r="F39" s="8">
        <v>132</v>
      </c>
      <c r="G39" s="8">
        <v>605</v>
      </c>
      <c r="H39" s="8">
        <v>1</v>
      </c>
      <c r="I39" s="8">
        <v>0</v>
      </c>
      <c r="J39" s="14">
        <f t="shared" si="7"/>
        <v>0.77620396600566577</v>
      </c>
      <c r="K39" s="14">
        <f t="shared" si="8"/>
        <v>1.652892561983471E-3</v>
      </c>
    </row>
    <row r="40" spans="1:48" x14ac:dyDescent="0.3">
      <c r="A40" s="173"/>
      <c r="B40" s="4">
        <v>36</v>
      </c>
      <c r="C40" s="8" t="s">
        <v>729</v>
      </c>
      <c r="D40" s="8">
        <v>539</v>
      </c>
      <c r="E40" s="8">
        <v>335</v>
      </c>
      <c r="F40" s="8">
        <v>18</v>
      </c>
      <c r="G40" s="8">
        <v>517</v>
      </c>
      <c r="H40" s="8">
        <v>53</v>
      </c>
      <c r="I40" s="8">
        <v>20</v>
      </c>
      <c r="J40" s="14">
        <f t="shared" si="7"/>
        <v>0.65491651205936918</v>
      </c>
      <c r="K40" s="14">
        <f t="shared" si="8"/>
        <v>0.14119922630560927</v>
      </c>
      <c r="O40" t="s">
        <v>786</v>
      </c>
    </row>
    <row r="41" spans="1:48" x14ac:dyDescent="0.3">
      <c r="A41" s="173"/>
      <c r="B41" s="4">
        <v>37</v>
      </c>
      <c r="C41" s="8" t="s">
        <v>697</v>
      </c>
      <c r="D41" s="8">
        <v>413</v>
      </c>
      <c r="E41" s="8">
        <v>158</v>
      </c>
      <c r="F41" s="8">
        <v>158</v>
      </c>
      <c r="G41" s="8">
        <v>1068</v>
      </c>
      <c r="H41" s="8">
        <v>0</v>
      </c>
      <c r="I41" s="8">
        <v>0</v>
      </c>
      <c r="J41" s="14">
        <f t="shared" si="7"/>
        <v>0.76513317191283292</v>
      </c>
      <c r="K41" s="14">
        <f t="shared" si="8"/>
        <v>0</v>
      </c>
      <c r="O41">
        <v>2017</v>
      </c>
      <c r="P41">
        <v>2018</v>
      </c>
      <c r="Q41">
        <v>2019</v>
      </c>
      <c r="R41">
        <v>2020</v>
      </c>
      <c r="S41">
        <v>2021</v>
      </c>
      <c r="T41">
        <v>2022</v>
      </c>
      <c r="U41">
        <v>2023</v>
      </c>
      <c r="V41">
        <v>2024</v>
      </c>
      <c r="W41">
        <v>2025</v>
      </c>
      <c r="X41">
        <v>2026</v>
      </c>
      <c r="Y41">
        <v>2027</v>
      </c>
      <c r="Z41">
        <v>2028</v>
      </c>
      <c r="AA41">
        <v>2029</v>
      </c>
      <c r="AB41">
        <v>2030</v>
      </c>
      <c r="AC41">
        <v>2031</v>
      </c>
      <c r="AD41">
        <v>2032</v>
      </c>
      <c r="AE41">
        <v>2033</v>
      </c>
      <c r="AF41">
        <v>2034</v>
      </c>
      <c r="AG41">
        <v>2035</v>
      </c>
      <c r="AH41">
        <v>2036</v>
      </c>
      <c r="AI41">
        <v>2037</v>
      </c>
      <c r="AJ41">
        <v>2038</v>
      </c>
      <c r="AK41">
        <v>2039</v>
      </c>
      <c r="AL41">
        <v>2040</v>
      </c>
      <c r="AM41">
        <v>2041</v>
      </c>
      <c r="AN41">
        <v>2042</v>
      </c>
      <c r="AO41">
        <v>2043</v>
      </c>
      <c r="AP41">
        <v>2044</v>
      </c>
      <c r="AQ41">
        <v>2045</v>
      </c>
      <c r="AR41">
        <v>2046</v>
      </c>
      <c r="AS41">
        <v>2047</v>
      </c>
      <c r="AT41">
        <v>2048</v>
      </c>
      <c r="AU41">
        <v>2049</v>
      </c>
      <c r="AV41">
        <v>2050</v>
      </c>
    </row>
    <row r="42" spans="1:48" x14ac:dyDescent="0.3">
      <c r="A42" s="173"/>
      <c r="B42" s="4">
        <v>38</v>
      </c>
      <c r="C42" s="8" t="s">
        <v>647</v>
      </c>
      <c r="D42" s="8">
        <v>240</v>
      </c>
      <c r="E42" s="8">
        <v>184</v>
      </c>
      <c r="F42" s="8">
        <v>40</v>
      </c>
      <c r="G42" s="8">
        <v>606</v>
      </c>
      <c r="H42" s="8">
        <v>7</v>
      </c>
      <c r="I42" s="8">
        <v>0</v>
      </c>
      <c r="J42" s="14">
        <f t="shared" si="7"/>
        <v>0.93333333333333335</v>
      </c>
      <c r="K42" s="14">
        <f t="shared" si="8"/>
        <v>1.155115511551155E-2</v>
      </c>
      <c r="N42" t="s">
        <v>771</v>
      </c>
      <c r="O42">
        <f>'Commercial vehicle forcasting'!$K$27</f>
        <v>1565674</v>
      </c>
      <c r="P42">
        <f t="shared" ref="P42:AV42" si="10">O42</f>
        <v>1565674</v>
      </c>
      <c r="Q42">
        <f t="shared" si="10"/>
        <v>1565674</v>
      </c>
      <c r="R42">
        <f t="shared" si="10"/>
        <v>1565674</v>
      </c>
      <c r="S42">
        <f t="shared" si="10"/>
        <v>1565674</v>
      </c>
      <c r="T42">
        <f t="shared" si="10"/>
        <v>1565674</v>
      </c>
      <c r="U42">
        <f t="shared" si="10"/>
        <v>1565674</v>
      </c>
      <c r="V42">
        <f t="shared" si="10"/>
        <v>1565674</v>
      </c>
      <c r="W42">
        <f t="shared" si="10"/>
        <v>1565674</v>
      </c>
      <c r="X42">
        <f t="shared" si="10"/>
        <v>1565674</v>
      </c>
      <c r="Y42">
        <f t="shared" si="10"/>
        <v>1565674</v>
      </c>
      <c r="Z42">
        <f t="shared" si="10"/>
        <v>1565674</v>
      </c>
      <c r="AA42">
        <f t="shared" si="10"/>
        <v>1565674</v>
      </c>
      <c r="AB42">
        <f t="shared" si="10"/>
        <v>1565674</v>
      </c>
      <c r="AC42">
        <f t="shared" si="10"/>
        <v>1565674</v>
      </c>
      <c r="AD42">
        <f t="shared" si="10"/>
        <v>1565674</v>
      </c>
      <c r="AE42">
        <f t="shared" si="10"/>
        <v>1565674</v>
      </c>
      <c r="AF42">
        <f t="shared" si="10"/>
        <v>1565674</v>
      </c>
      <c r="AG42">
        <f t="shared" si="10"/>
        <v>1565674</v>
      </c>
      <c r="AH42">
        <f t="shared" si="10"/>
        <v>1565674</v>
      </c>
      <c r="AI42">
        <f t="shared" si="10"/>
        <v>1565674</v>
      </c>
      <c r="AJ42">
        <f t="shared" si="10"/>
        <v>1565674</v>
      </c>
      <c r="AK42">
        <f t="shared" si="10"/>
        <v>1565674</v>
      </c>
      <c r="AL42">
        <f t="shared" si="10"/>
        <v>1565674</v>
      </c>
      <c r="AM42">
        <f t="shared" si="10"/>
        <v>1565674</v>
      </c>
      <c r="AN42">
        <f t="shared" si="10"/>
        <v>1565674</v>
      </c>
      <c r="AO42">
        <f t="shared" si="10"/>
        <v>1565674</v>
      </c>
      <c r="AP42">
        <f t="shared" si="10"/>
        <v>1565674</v>
      </c>
      <c r="AQ42">
        <f t="shared" si="10"/>
        <v>1565674</v>
      </c>
      <c r="AR42">
        <f t="shared" si="10"/>
        <v>1565674</v>
      </c>
      <c r="AS42">
        <f t="shared" si="10"/>
        <v>1565674</v>
      </c>
      <c r="AT42">
        <f t="shared" si="10"/>
        <v>1565674</v>
      </c>
      <c r="AU42">
        <f t="shared" si="10"/>
        <v>1565674</v>
      </c>
      <c r="AV42">
        <f t="shared" si="10"/>
        <v>1565674</v>
      </c>
    </row>
    <row r="43" spans="1:48" x14ac:dyDescent="0.3">
      <c r="A43" s="173"/>
      <c r="B43" s="4">
        <v>39</v>
      </c>
      <c r="C43" s="8" t="s">
        <v>497</v>
      </c>
      <c r="D43" s="8">
        <v>934</v>
      </c>
      <c r="E43" s="8">
        <v>377</v>
      </c>
      <c r="F43" s="8">
        <v>229</v>
      </c>
      <c r="G43" s="8">
        <v>5573</v>
      </c>
      <c r="H43" s="8">
        <v>90</v>
      </c>
      <c r="I43" s="8">
        <v>0</v>
      </c>
      <c r="J43" s="14">
        <f t="shared" si="7"/>
        <v>0.64882226980728053</v>
      </c>
      <c r="K43" s="14">
        <f t="shared" si="8"/>
        <v>1.6149291225551768E-2</v>
      </c>
      <c r="N43" t="s">
        <v>785</v>
      </c>
      <c r="P43" s="20">
        <f>((P41-2017)/3*($Q$38-$P$38)+$P$38)</f>
        <v>19010.038633536351</v>
      </c>
      <c r="Q43" s="20">
        <f>((Q41-2017)/3*($Q$38-$P$38)+$P$38)</f>
        <v>20922.077267072702</v>
      </c>
      <c r="R43" s="20">
        <f>((R41-2017)/3*($Q$38-$P$38)+$P$38)</f>
        <v>22834.115900609053</v>
      </c>
      <c r="S43" s="20">
        <f>(S41-2020)/5*($R$38-$Q$38)+$Q$38</f>
        <v>25121.673941092413</v>
      </c>
      <c r="T43" s="20">
        <f>(T41-2020)/5*($R$38-$Q$38)+$Q$38</f>
        <v>27409.231981575773</v>
      </c>
      <c r="U43" s="20">
        <f>(U41-2020)/5*($R$38-$Q$38)+$Q$38</f>
        <v>29696.790022059133</v>
      </c>
      <c r="V43" s="20">
        <f>(V41-2020)/5*($R$38-$Q$38)+$Q$38</f>
        <v>31984.348062542493</v>
      </c>
      <c r="W43" s="20">
        <f>(W41-2020)/5*($R$38-$Q$38)+$Q$38</f>
        <v>34271.906103025853</v>
      </c>
      <c r="X43" s="20">
        <f>(X41-2025)/5*($S$38-$R$38)+$R$38</f>
        <v>36642.373173878666</v>
      </c>
      <c r="Y43" s="20">
        <f>(Y41-2025)/5*($S$38-$R$38)+$R$38</f>
        <v>39012.84024473148</v>
      </c>
      <c r="Z43" s="20">
        <f>(Z41-2025)/5*($S$38-$R$38)+$R$38</f>
        <v>41383.307315584294</v>
      </c>
      <c r="AA43" s="20">
        <f>(AA41-2025)/5*($S$38-$R$38)+$R$38</f>
        <v>43753.774386437108</v>
      </c>
      <c r="AB43" s="20">
        <f>(AB41-2025)/5*($S$38-$R$38)+$R$38</f>
        <v>46124.241457289922</v>
      </c>
      <c r="AC43" s="20">
        <f>(AC41-2030)/5*($T$38-$S$38)+$S$38</f>
        <v>49053.617281038867</v>
      </c>
      <c r="AD43" s="20">
        <f>(AD41-2030)/5*($T$38-$S$38)+$S$38</f>
        <v>51982.993104787805</v>
      </c>
      <c r="AE43" s="20">
        <f>(AE41-2030)/5*($T$38-$S$38)+$S$38</f>
        <v>54912.368928536751</v>
      </c>
      <c r="AF43" s="20">
        <f>(AF41-2030)/5*($T$38-$S$38)+$S$38</f>
        <v>57841.744752285696</v>
      </c>
      <c r="AG43" s="20">
        <f>(AG41-2030)/5*($T$38-$S$38)+$S$38</f>
        <v>60771.120576034635</v>
      </c>
      <c r="AH43" s="20">
        <f>(AH41-2035)/5*($U$38-$T$38)+$T$38</f>
        <v>63728.016204442356</v>
      </c>
      <c r="AI43" s="20">
        <f t="shared" ref="AI43:AV43" si="11">(AI41-2035)/5*($U$38-$T$38)+$T$38</f>
        <v>66684.911832850077</v>
      </c>
      <c r="AJ43" s="20">
        <f t="shared" si="11"/>
        <v>69641.807461257791</v>
      </c>
      <c r="AK43" s="20">
        <f t="shared" si="11"/>
        <v>72598.70308966552</v>
      </c>
      <c r="AL43" s="20">
        <f t="shared" si="11"/>
        <v>75555.598718073234</v>
      </c>
      <c r="AM43" s="20">
        <f t="shared" si="11"/>
        <v>78512.494346480948</v>
      </c>
      <c r="AN43">
        <f t="shared" si="11"/>
        <v>81469.389974888676</v>
      </c>
      <c r="AO43">
        <f t="shared" si="11"/>
        <v>84426.28560329639</v>
      </c>
      <c r="AP43">
        <f t="shared" si="11"/>
        <v>87383.181231704119</v>
      </c>
      <c r="AQ43">
        <f t="shared" si="11"/>
        <v>90340.076860111833</v>
      </c>
      <c r="AR43">
        <f t="shared" si="11"/>
        <v>93296.972488519561</v>
      </c>
      <c r="AS43">
        <f t="shared" si="11"/>
        <v>96253.868116927275</v>
      </c>
      <c r="AT43">
        <f t="shared" si="11"/>
        <v>99210.763745334989</v>
      </c>
      <c r="AU43">
        <f t="shared" si="11"/>
        <v>102167.6593737427</v>
      </c>
      <c r="AV43">
        <f t="shared" si="11"/>
        <v>105124.55500215043</v>
      </c>
    </row>
    <row r="44" spans="1:48" x14ac:dyDescent="0.3">
      <c r="A44" s="173"/>
      <c r="B44" s="4">
        <v>40</v>
      </c>
      <c r="C44" s="8" t="s">
        <v>591</v>
      </c>
      <c r="D44" s="8">
        <v>1106</v>
      </c>
      <c r="E44" s="8">
        <v>850</v>
      </c>
      <c r="F44" s="8">
        <v>117</v>
      </c>
      <c r="G44" s="8">
        <v>3873</v>
      </c>
      <c r="H44" s="8">
        <v>8</v>
      </c>
      <c r="I44" s="8">
        <v>0</v>
      </c>
      <c r="J44" s="14">
        <f t="shared" si="7"/>
        <v>0.87432188065099459</v>
      </c>
      <c r="K44" s="14">
        <f t="shared" si="8"/>
        <v>2.0655822359927703E-3</v>
      </c>
      <c r="N44" t="s">
        <v>781</v>
      </c>
      <c r="P44" s="20">
        <f>216000-P43</f>
        <v>196989.96136646366</v>
      </c>
      <c r="Q44" s="20">
        <f t="shared" ref="Q44:AG44" si="12">216000-Q43</f>
        <v>195077.92273292731</v>
      </c>
      <c r="R44" s="20">
        <f>216000-R43</f>
        <v>193165.88409939094</v>
      </c>
      <c r="S44" s="20">
        <f t="shared" si="12"/>
        <v>190878.32605890758</v>
      </c>
      <c r="T44" s="20">
        <f t="shared" si="12"/>
        <v>188590.76801842422</v>
      </c>
      <c r="U44" s="20">
        <f t="shared" si="12"/>
        <v>186303.20997794086</v>
      </c>
      <c r="V44" s="20">
        <f t="shared" si="12"/>
        <v>184015.6519374575</v>
      </c>
      <c r="W44" s="20">
        <f t="shared" si="12"/>
        <v>181728.09389697414</v>
      </c>
      <c r="X44" s="20">
        <f t="shared" si="12"/>
        <v>179357.62682612133</v>
      </c>
      <c r="Y44" s="20">
        <f t="shared" si="12"/>
        <v>176987.15975526851</v>
      </c>
      <c r="Z44" s="20">
        <f t="shared" si="12"/>
        <v>174616.6926844157</v>
      </c>
      <c r="AA44" s="20">
        <f t="shared" si="12"/>
        <v>172246.22561356288</v>
      </c>
      <c r="AB44" s="20">
        <f t="shared" si="12"/>
        <v>169875.75854271007</v>
      </c>
      <c r="AC44" s="20">
        <f t="shared" si="12"/>
        <v>166946.38271896113</v>
      </c>
      <c r="AD44" s="20">
        <f t="shared" si="12"/>
        <v>164017.00689521219</v>
      </c>
      <c r="AE44" s="20">
        <f t="shared" si="12"/>
        <v>161087.63107146326</v>
      </c>
      <c r="AF44" s="20">
        <f t="shared" si="12"/>
        <v>158158.25524771429</v>
      </c>
      <c r="AG44" s="20">
        <f t="shared" si="12"/>
        <v>155228.87942396535</v>
      </c>
      <c r="AH44" s="20">
        <f>216000-AH43</f>
        <v>152271.98379555764</v>
      </c>
      <c r="AI44" s="20">
        <f t="shared" ref="AI44:AK44" si="13">216000-AI43</f>
        <v>149315.08816714992</v>
      </c>
      <c r="AJ44" s="20">
        <f t="shared" si="13"/>
        <v>146358.19253874221</v>
      </c>
      <c r="AK44" s="20">
        <f t="shared" si="13"/>
        <v>143401.29691033449</v>
      </c>
      <c r="AL44" s="20">
        <f>216000-AL43</f>
        <v>140444.40128192678</v>
      </c>
      <c r="AM44" s="20">
        <f t="shared" ref="AM44:AV44" si="14">216000-AM43</f>
        <v>137487.50565351907</v>
      </c>
      <c r="AN44">
        <f t="shared" si="14"/>
        <v>134530.61002511132</v>
      </c>
      <c r="AO44">
        <f t="shared" si="14"/>
        <v>131573.71439670361</v>
      </c>
      <c r="AP44">
        <f t="shared" si="14"/>
        <v>128616.81876829588</v>
      </c>
      <c r="AQ44">
        <f t="shared" si="14"/>
        <v>125659.92313988817</v>
      </c>
      <c r="AR44">
        <f t="shared" si="14"/>
        <v>122703.02751148044</v>
      </c>
      <c r="AS44">
        <f t="shared" si="14"/>
        <v>119746.13188307273</v>
      </c>
      <c r="AT44">
        <f t="shared" si="14"/>
        <v>116789.23625466501</v>
      </c>
      <c r="AU44">
        <f t="shared" si="14"/>
        <v>113832.3406262573</v>
      </c>
      <c r="AV44">
        <f t="shared" si="14"/>
        <v>110875.44499784957</v>
      </c>
    </row>
    <row r="45" spans="1:48" hidden="1" x14ac:dyDescent="0.3">
      <c r="A45" s="173"/>
      <c r="B45" s="4">
        <v>41</v>
      </c>
      <c r="C45" s="8" t="s">
        <v>530</v>
      </c>
      <c r="D45" s="8">
        <v>384</v>
      </c>
      <c r="E45" s="8">
        <v>64</v>
      </c>
      <c r="F45" s="8">
        <v>192</v>
      </c>
      <c r="G45" s="8">
        <v>2290</v>
      </c>
      <c r="H45" s="8">
        <v>11</v>
      </c>
      <c r="I45" s="8">
        <v>0</v>
      </c>
      <c r="J45" s="14">
        <f t="shared" si="7"/>
        <v>0.66666666666666663</v>
      </c>
      <c r="K45" s="14">
        <f t="shared" si="8"/>
        <v>4.8034934497816597E-3</v>
      </c>
      <c r="N45" t="s">
        <v>778</v>
      </c>
      <c r="P45" s="20">
        <f>SUM(O52:Z52)</f>
        <v>518798.30000000005</v>
      </c>
      <c r="Q45" s="20">
        <f>AA52</f>
        <v>164731.9</v>
      </c>
      <c r="R45" s="20">
        <f t="shared" ref="R45:W45" si="15">AB52</f>
        <v>161564.80000000002</v>
      </c>
      <c r="S45" s="20">
        <f t="shared" si="15"/>
        <v>164002.40000000002</v>
      </c>
      <c r="T45" s="20">
        <f t="shared" si="15"/>
        <v>141870.79999999999</v>
      </c>
      <c r="U45" s="20">
        <f t="shared" si="15"/>
        <v>130346.7</v>
      </c>
      <c r="V45" s="20">
        <f t="shared" si="15"/>
        <v>125857.8</v>
      </c>
      <c r="W45" s="20">
        <f t="shared" si="15"/>
        <v>94909.099999999991</v>
      </c>
      <c r="X45" s="20">
        <f t="shared" ref="X45:AG45" si="16">R44</f>
        <v>193165.88409939094</v>
      </c>
      <c r="Y45" s="20">
        <f t="shared" si="16"/>
        <v>190878.32605890758</v>
      </c>
      <c r="Z45" s="20">
        <f t="shared" si="16"/>
        <v>188590.76801842422</v>
      </c>
      <c r="AA45" s="20">
        <f t="shared" si="16"/>
        <v>186303.20997794086</v>
      </c>
      <c r="AB45" s="20">
        <f t="shared" si="16"/>
        <v>184015.6519374575</v>
      </c>
      <c r="AC45" s="20">
        <f t="shared" si="16"/>
        <v>181728.09389697414</v>
      </c>
      <c r="AD45" s="20">
        <f t="shared" si="16"/>
        <v>179357.62682612133</v>
      </c>
      <c r="AE45" s="20">
        <f t="shared" si="16"/>
        <v>176987.15975526851</v>
      </c>
      <c r="AF45" s="20">
        <f t="shared" si="16"/>
        <v>174616.6926844157</v>
      </c>
      <c r="AG45" s="20">
        <f t="shared" si="16"/>
        <v>172246.22561356288</v>
      </c>
      <c r="AH45" s="20"/>
      <c r="AI45" s="20"/>
      <c r="AJ45" s="20"/>
      <c r="AK45" s="20"/>
      <c r="AL45" s="20"/>
      <c r="AM45" s="20"/>
    </row>
    <row r="46" spans="1:48" hidden="1" x14ac:dyDescent="0.3">
      <c r="A46" s="173"/>
      <c r="B46" s="4">
        <v>42</v>
      </c>
      <c r="C46" s="8" t="s">
        <v>629</v>
      </c>
      <c r="D46" s="8">
        <v>555</v>
      </c>
      <c r="E46" s="8">
        <v>44</v>
      </c>
      <c r="F46" s="8">
        <v>386</v>
      </c>
      <c r="G46" s="8">
        <v>2550</v>
      </c>
      <c r="H46" s="8">
        <v>224</v>
      </c>
      <c r="I46" s="8">
        <v>1</v>
      </c>
      <c r="J46" s="14">
        <f t="shared" si="7"/>
        <v>0.77477477477477474</v>
      </c>
      <c r="K46" s="14">
        <f t="shared" si="8"/>
        <v>8.8235294117647065E-2</v>
      </c>
      <c r="N46" t="s">
        <v>779</v>
      </c>
      <c r="P46" s="20">
        <v>0</v>
      </c>
      <c r="Q46" s="20">
        <f>SUM(O53:Z53)+AA53*0.6</f>
        <v>6658.5599999999995</v>
      </c>
      <c r="R46" s="20">
        <f>AA53*0.3+AB53+AC53*0.87</f>
        <v>16877.322</v>
      </c>
      <c r="S46" s="20">
        <f>AC53*0.13+AD54</f>
        <v>155838.908</v>
      </c>
      <c r="T46" s="20">
        <f>AE53</f>
        <v>42765.3</v>
      </c>
      <c r="U46" s="20">
        <f>AF53</f>
        <v>29923.200000000001</v>
      </c>
      <c r="V46" s="20">
        <f>P43</f>
        <v>19010.038633536351</v>
      </c>
      <c r="W46" s="20">
        <f t="shared" ref="W46:AG46" si="17">Q43</f>
        <v>20922.077267072702</v>
      </c>
      <c r="X46" s="20">
        <f t="shared" si="17"/>
        <v>22834.115900609053</v>
      </c>
      <c r="Y46" s="20">
        <f t="shared" si="17"/>
        <v>25121.673941092413</v>
      </c>
      <c r="Z46" s="20">
        <f t="shared" si="17"/>
        <v>27409.231981575773</v>
      </c>
      <c r="AA46" s="20">
        <f t="shared" si="17"/>
        <v>29696.790022059133</v>
      </c>
      <c r="AB46" s="20">
        <f t="shared" si="17"/>
        <v>31984.348062542493</v>
      </c>
      <c r="AC46" s="20">
        <f t="shared" si="17"/>
        <v>34271.906103025853</v>
      </c>
      <c r="AD46" s="20">
        <f t="shared" si="17"/>
        <v>36642.373173878666</v>
      </c>
      <c r="AE46" s="20">
        <f t="shared" si="17"/>
        <v>39012.84024473148</v>
      </c>
      <c r="AF46" s="20">
        <f t="shared" si="17"/>
        <v>41383.307315584294</v>
      </c>
      <c r="AG46" s="20">
        <f t="shared" si="17"/>
        <v>43753.774386437108</v>
      </c>
    </row>
    <row r="47" spans="1:48" x14ac:dyDescent="0.3">
      <c r="A47" s="173"/>
      <c r="B47" s="4">
        <v>43</v>
      </c>
      <c r="C47" s="8" t="s">
        <v>515</v>
      </c>
      <c r="D47" s="8">
        <v>375</v>
      </c>
      <c r="E47" s="8">
        <v>358</v>
      </c>
      <c r="F47" s="8">
        <v>5</v>
      </c>
      <c r="G47" s="8">
        <v>1047</v>
      </c>
      <c r="H47" s="8">
        <v>120</v>
      </c>
      <c r="I47" s="8">
        <v>0</v>
      </c>
      <c r="J47" s="14">
        <f t="shared" si="7"/>
        <v>0.96799999999999997</v>
      </c>
      <c r="K47" s="14">
        <f t="shared" si="8"/>
        <v>0.11461318051575932</v>
      </c>
      <c r="N47" t="s">
        <v>780</v>
      </c>
      <c r="P47" s="20"/>
      <c r="Q47" s="20">
        <f t="shared" ref="Q47:AG47" si="18">SUM(Q45:Q46)</f>
        <v>171390.46</v>
      </c>
      <c r="R47" s="20">
        <f t="shared" si="18"/>
        <v>178442.12200000003</v>
      </c>
      <c r="S47" s="20">
        <f t="shared" si="18"/>
        <v>319841.30800000002</v>
      </c>
      <c r="T47" s="20">
        <f t="shared" si="18"/>
        <v>184636.09999999998</v>
      </c>
      <c r="U47" s="20">
        <f t="shared" si="18"/>
        <v>160269.9</v>
      </c>
      <c r="V47" s="20">
        <f t="shared" si="18"/>
        <v>144867.83863353636</v>
      </c>
      <c r="W47" s="20">
        <f t="shared" si="18"/>
        <v>115831.17726707269</v>
      </c>
      <c r="X47" s="20">
        <f t="shared" si="18"/>
        <v>216000</v>
      </c>
      <c r="Y47" s="20">
        <f t="shared" si="18"/>
        <v>216000</v>
      </c>
      <c r="Z47" s="20">
        <f t="shared" si="18"/>
        <v>216000</v>
      </c>
      <c r="AA47" s="20">
        <f t="shared" si="18"/>
        <v>216000</v>
      </c>
      <c r="AB47" s="20">
        <f t="shared" si="18"/>
        <v>216000</v>
      </c>
      <c r="AC47" s="20">
        <f t="shared" si="18"/>
        <v>216000</v>
      </c>
      <c r="AD47" s="20">
        <f t="shared" si="18"/>
        <v>216000</v>
      </c>
      <c r="AE47" s="20">
        <f t="shared" si="18"/>
        <v>216000</v>
      </c>
      <c r="AF47" s="20">
        <f t="shared" si="18"/>
        <v>216000</v>
      </c>
      <c r="AG47" s="20">
        <f t="shared" si="18"/>
        <v>216000</v>
      </c>
    </row>
    <row r="48" spans="1:48" x14ac:dyDescent="0.3">
      <c r="A48" s="173"/>
      <c r="B48" s="4">
        <v>44</v>
      </c>
      <c r="C48" s="8" t="s">
        <v>535</v>
      </c>
      <c r="D48" s="8">
        <v>494</v>
      </c>
      <c r="E48" s="8">
        <v>407</v>
      </c>
      <c r="F48" s="8">
        <v>55</v>
      </c>
      <c r="G48" s="8">
        <v>2581</v>
      </c>
      <c r="H48" s="8">
        <v>0</v>
      </c>
      <c r="I48" s="8">
        <v>0</v>
      </c>
      <c r="J48" s="14">
        <f t="shared" si="7"/>
        <v>0.93522267206477738</v>
      </c>
      <c r="K48" s="14">
        <f t="shared" si="8"/>
        <v>0</v>
      </c>
      <c r="N48" t="s">
        <v>772</v>
      </c>
      <c r="O48" s="20">
        <f>O42*L27</f>
        <v>122118.17237370876</v>
      </c>
      <c r="P48" s="20">
        <f>(O48+P43)</f>
        <v>141128.21100724512</v>
      </c>
      <c r="Q48" s="20">
        <f t="shared" ref="Q48:W48" si="19">(P48+Q43)</f>
        <v>162050.28827431781</v>
      </c>
      <c r="R48" s="20">
        <f t="shared" si="19"/>
        <v>184884.40417492687</v>
      </c>
      <c r="S48" s="20">
        <f t="shared" si="19"/>
        <v>210006.07811601929</v>
      </c>
      <c r="T48" s="20">
        <f t="shared" si="19"/>
        <v>237415.31009759507</v>
      </c>
      <c r="U48" s="20">
        <f t="shared" si="19"/>
        <v>267112.10011965421</v>
      </c>
      <c r="V48" s="20">
        <f t="shared" si="19"/>
        <v>299096.44818219671</v>
      </c>
      <c r="W48" s="20">
        <f t="shared" si="19"/>
        <v>333368.35428522254</v>
      </c>
      <c r="X48" s="20">
        <f>(W48+X43-Q43)</f>
        <v>349088.65019202849</v>
      </c>
      <c r="Y48" s="20">
        <f>(X48+Y43-R43)</f>
        <v>365267.37453615089</v>
      </c>
      <c r="Z48" s="20">
        <f t="shared" ref="Z48:AV48" si="20">(Y48+Z43-S43)</f>
        <v>381529.00791064277</v>
      </c>
      <c r="AA48" s="20">
        <f t="shared" si="20"/>
        <v>397873.55031550408</v>
      </c>
      <c r="AB48" s="20">
        <f t="shared" si="20"/>
        <v>414301.00175073487</v>
      </c>
      <c r="AC48" s="20">
        <f t="shared" si="20"/>
        <v>431370.27096923126</v>
      </c>
      <c r="AD48" s="20">
        <f t="shared" si="20"/>
        <v>449081.35797099321</v>
      </c>
      <c r="AE48" s="20">
        <f t="shared" si="20"/>
        <v>467351.35372565134</v>
      </c>
      <c r="AF48" s="20">
        <f t="shared" si="20"/>
        <v>486180.25823320559</v>
      </c>
      <c r="AG48" s="20">
        <f t="shared" si="20"/>
        <v>505568.07149365591</v>
      </c>
      <c r="AH48" s="20">
        <f t="shared" si="20"/>
        <v>525542.31331166113</v>
      </c>
      <c r="AI48" s="20">
        <f t="shared" si="20"/>
        <v>546102.98368722131</v>
      </c>
      <c r="AJ48" s="20">
        <f t="shared" si="20"/>
        <v>566691.1738674402</v>
      </c>
      <c r="AK48" s="20">
        <f t="shared" si="20"/>
        <v>587306.88385231793</v>
      </c>
      <c r="AL48" s="20">
        <f t="shared" si="20"/>
        <v>607950.11364185438</v>
      </c>
      <c r="AM48">
        <f t="shared" si="20"/>
        <v>628620.86323604966</v>
      </c>
      <c r="AN48">
        <f t="shared" si="20"/>
        <v>649319.13263490365</v>
      </c>
      <c r="AO48">
        <f t="shared" si="20"/>
        <v>670017.40203375765</v>
      </c>
      <c r="AP48">
        <f t="shared" si="20"/>
        <v>690715.67143261165</v>
      </c>
      <c r="AQ48">
        <f t="shared" si="20"/>
        <v>711413.94083146565</v>
      </c>
      <c r="AR48">
        <f t="shared" si="20"/>
        <v>732112.21023031964</v>
      </c>
      <c r="AS48">
        <f t="shared" si="20"/>
        <v>752810.47962917364</v>
      </c>
      <c r="AT48">
        <f t="shared" si="20"/>
        <v>773508.74902802764</v>
      </c>
      <c r="AU48">
        <f t="shared" si="20"/>
        <v>794207.01842688164</v>
      </c>
      <c r="AV48">
        <f t="shared" si="20"/>
        <v>814905.28782573575</v>
      </c>
    </row>
    <row r="49" spans="1:50" x14ac:dyDescent="0.3">
      <c r="A49" s="173"/>
      <c r="B49" s="4">
        <v>45</v>
      </c>
      <c r="C49" s="8" t="s">
        <v>734</v>
      </c>
      <c r="D49" s="8">
        <v>138</v>
      </c>
      <c r="E49" s="8">
        <v>20</v>
      </c>
      <c r="F49" s="8">
        <v>68</v>
      </c>
      <c r="G49" s="8">
        <v>283</v>
      </c>
      <c r="H49" s="8">
        <v>2</v>
      </c>
      <c r="I49" s="8">
        <v>0</v>
      </c>
      <c r="J49" s="14">
        <f t="shared" si="7"/>
        <v>0.6376811594202898</v>
      </c>
      <c r="K49" s="14">
        <f t="shared" si="8"/>
        <v>7.0671378091872791E-3</v>
      </c>
      <c r="P49" s="20">
        <f>P48*0.93</f>
        <v>131249.23623673795</v>
      </c>
      <c r="Q49" s="20">
        <f t="shared" ref="Q49:AV49" si="21">Q48*0.93</f>
        <v>150706.76809511558</v>
      </c>
      <c r="R49" s="20">
        <f t="shared" si="21"/>
        <v>171942.49588268201</v>
      </c>
      <c r="S49" s="20">
        <f t="shared" si="21"/>
        <v>195305.65264789795</v>
      </c>
      <c r="T49" s="20">
        <f t="shared" si="21"/>
        <v>220796.23839076344</v>
      </c>
      <c r="U49" s="20">
        <f t="shared" si="21"/>
        <v>248414.25311127843</v>
      </c>
      <c r="V49" s="20">
        <f t="shared" si="21"/>
        <v>278159.69680944295</v>
      </c>
      <c r="W49" s="20">
        <f t="shared" si="21"/>
        <v>310032.56948525697</v>
      </c>
      <c r="X49" s="20">
        <f t="shared" si="21"/>
        <v>324652.4446785865</v>
      </c>
      <c r="Y49" s="20">
        <f t="shared" si="21"/>
        <v>339698.65831862035</v>
      </c>
      <c r="Z49" s="20">
        <f t="shared" si="21"/>
        <v>354821.97735689778</v>
      </c>
      <c r="AA49" s="20">
        <f t="shared" si="21"/>
        <v>370022.4017934188</v>
      </c>
      <c r="AB49" s="20">
        <f t="shared" si="21"/>
        <v>385299.93162818346</v>
      </c>
      <c r="AC49" s="20">
        <f t="shared" si="21"/>
        <v>401174.35200138512</v>
      </c>
      <c r="AD49" s="20">
        <f t="shared" si="21"/>
        <v>417645.66291302373</v>
      </c>
      <c r="AE49" s="20">
        <f t="shared" si="21"/>
        <v>434636.75896485575</v>
      </c>
      <c r="AF49" s="20">
        <f t="shared" si="21"/>
        <v>452147.64015688124</v>
      </c>
      <c r="AG49" s="20">
        <f t="shared" si="21"/>
        <v>470178.30648910004</v>
      </c>
      <c r="AH49" s="20">
        <f t="shared" si="21"/>
        <v>488754.35137984488</v>
      </c>
      <c r="AI49" s="20">
        <f t="shared" si="21"/>
        <v>507875.77482911584</v>
      </c>
      <c r="AJ49" s="20">
        <f t="shared" si="21"/>
        <v>527022.79169671936</v>
      </c>
      <c r="AK49" s="20">
        <f t="shared" si="21"/>
        <v>546195.40198265575</v>
      </c>
      <c r="AL49" s="20">
        <f t="shared" si="21"/>
        <v>565393.60568692465</v>
      </c>
      <c r="AM49">
        <f t="shared" si="21"/>
        <v>584617.40280952619</v>
      </c>
      <c r="AN49">
        <f t="shared" si="21"/>
        <v>603866.79335046047</v>
      </c>
      <c r="AO49">
        <f t="shared" si="21"/>
        <v>623116.18389139464</v>
      </c>
      <c r="AP49">
        <f t="shared" si="21"/>
        <v>642365.57443232881</v>
      </c>
      <c r="AQ49">
        <f t="shared" si="21"/>
        <v>661614.96497326309</v>
      </c>
      <c r="AR49">
        <f t="shared" si="21"/>
        <v>680864.35551419726</v>
      </c>
      <c r="AS49">
        <f t="shared" si="21"/>
        <v>700113.74605513155</v>
      </c>
      <c r="AT49">
        <f t="shared" si="21"/>
        <v>719363.13659606571</v>
      </c>
      <c r="AU49">
        <f t="shared" si="21"/>
        <v>738612.527137</v>
      </c>
      <c r="AV49">
        <f t="shared" si="21"/>
        <v>757861.91767793428</v>
      </c>
    </row>
    <row r="50" spans="1:50" x14ac:dyDescent="0.3">
      <c r="A50" s="173"/>
      <c r="B50" s="4">
        <v>46</v>
      </c>
      <c r="C50" s="8" t="s">
        <v>644</v>
      </c>
      <c r="D50" s="8">
        <v>399</v>
      </c>
      <c r="E50" s="8">
        <v>224</v>
      </c>
      <c r="F50" s="8">
        <v>118</v>
      </c>
      <c r="G50" s="8">
        <v>1334</v>
      </c>
      <c r="H50" s="8">
        <v>35</v>
      </c>
      <c r="I50" s="8">
        <v>0</v>
      </c>
      <c r="J50" s="14">
        <f t="shared" si="7"/>
        <v>0.8571428571428571</v>
      </c>
      <c r="K50" s="14">
        <f t="shared" si="8"/>
        <v>2.6236881559220389E-2</v>
      </c>
    </row>
    <row r="51" spans="1:50" x14ac:dyDescent="0.3">
      <c r="A51" s="173"/>
      <c r="B51" s="4">
        <v>47</v>
      </c>
      <c r="C51" s="8" t="s">
        <v>498</v>
      </c>
      <c r="D51" s="8">
        <v>1645</v>
      </c>
      <c r="E51" s="8">
        <v>931</v>
      </c>
      <c r="F51" s="8">
        <v>196</v>
      </c>
      <c r="G51" s="8">
        <v>2558</v>
      </c>
      <c r="H51" s="8">
        <v>671</v>
      </c>
      <c r="I51" s="8">
        <v>0</v>
      </c>
      <c r="J51" s="14">
        <f t="shared" si="7"/>
        <v>0.68510638297872339</v>
      </c>
      <c r="K51" s="14">
        <f t="shared" si="8"/>
        <v>0.26231430805316652</v>
      </c>
      <c r="O51">
        <v>1999</v>
      </c>
      <c r="P51">
        <v>2000</v>
      </c>
      <c r="Q51">
        <v>2001</v>
      </c>
      <c r="R51">
        <v>2002</v>
      </c>
      <c r="S51">
        <v>2003</v>
      </c>
      <c r="T51">
        <v>2004</v>
      </c>
      <c r="U51">
        <v>2005</v>
      </c>
      <c r="V51">
        <v>2006</v>
      </c>
      <c r="W51">
        <v>2007</v>
      </c>
      <c r="X51">
        <v>2008</v>
      </c>
      <c r="Y51">
        <v>2009</v>
      </c>
      <c r="Z51">
        <v>2010</v>
      </c>
      <c r="AA51">
        <v>2011</v>
      </c>
      <c r="AB51">
        <v>2012</v>
      </c>
      <c r="AC51">
        <v>2013</v>
      </c>
      <c r="AD51">
        <v>2014</v>
      </c>
      <c r="AE51">
        <v>2015</v>
      </c>
      <c r="AF51">
        <v>2016</v>
      </c>
      <c r="AG51">
        <v>2017</v>
      </c>
    </row>
    <row r="52" spans="1:50" x14ac:dyDescent="0.3">
      <c r="A52" s="173"/>
      <c r="B52" s="4">
        <v>48</v>
      </c>
      <c r="C52" s="8" t="s">
        <v>666</v>
      </c>
      <c r="D52" s="8">
        <v>156</v>
      </c>
      <c r="E52" s="8">
        <v>43</v>
      </c>
      <c r="F52" s="8">
        <v>40</v>
      </c>
      <c r="G52" s="8">
        <v>248</v>
      </c>
      <c r="H52" s="8">
        <v>2</v>
      </c>
      <c r="I52" s="8">
        <v>0</v>
      </c>
      <c r="J52" s="14">
        <f t="shared" si="7"/>
        <v>0.53205128205128205</v>
      </c>
      <c r="K52" s="14">
        <f t="shared" si="8"/>
        <v>8.0645161290322578E-3</v>
      </c>
      <c r="N52" t="s">
        <v>774</v>
      </c>
      <c r="O52">
        <v>3052.6</v>
      </c>
      <c r="P52">
        <v>3005.1</v>
      </c>
      <c r="Q52">
        <v>6038.1</v>
      </c>
      <c r="R52">
        <v>13176.9</v>
      </c>
      <c r="S52">
        <v>24604.5</v>
      </c>
      <c r="T52">
        <v>32575.3</v>
      </c>
      <c r="U52">
        <v>32570.600000000002</v>
      </c>
      <c r="V52">
        <v>39820.5</v>
      </c>
      <c r="W52">
        <v>52080.1</v>
      </c>
      <c r="X52">
        <v>64701</v>
      </c>
      <c r="Y52">
        <v>96844.7</v>
      </c>
      <c r="Z52">
        <v>150328.9</v>
      </c>
      <c r="AA52">
        <v>164731.9</v>
      </c>
      <c r="AB52">
        <v>161564.80000000002</v>
      </c>
      <c r="AC52">
        <v>164002.40000000002</v>
      </c>
      <c r="AD52">
        <v>141870.79999999999</v>
      </c>
      <c r="AE52">
        <v>130346.7</v>
      </c>
      <c r="AF52">
        <v>125857.8</v>
      </c>
      <c r="AG52">
        <v>94909.099999999991</v>
      </c>
    </row>
    <row r="53" spans="1:50" x14ac:dyDescent="0.3">
      <c r="A53" s="173"/>
      <c r="B53" s="4">
        <v>49</v>
      </c>
      <c r="C53" s="8" t="s">
        <v>655</v>
      </c>
      <c r="D53" s="8">
        <v>89</v>
      </c>
      <c r="E53" s="8">
        <v>0</v>
      </c>
      <c r="F53" s="8">
        <v>63</v>
      </c>
      <c r="G53" s="8">
        <v>35</v>
      </c>
      <c r="H53" s="8">
        <v>0</v>
      </c>
      <c r="I53" s="8">
        <v>0</v>
      </c>
      <c r="J53" s="14">
        <f t="shared" si="7"/>
        <v>0.7078651685393258</v>
      </c>
      <c r="K53" s="14">
        <f t="shared" si="8"/>
        <v>0</v>
      </c>
      <c r="N53" t="s">
        <v>775</v>
      </c>
      <c r="O53">
        <v>5.4</v>
      </c>
      <c r="P53">
        <v>9.9</v>
      </c>
      <c r="Q53">
        <v>18.900000000000002</v>
      </c>
      <c r="R53">
        <v>35.1</v>
      </c>
      <c r="S53">
        <v>85.5</v>
      </c>
      <c r="T53">
        <v>92.7</v>
      </c>
      <c r="U53">
        <v>104.4</v>
      </c>
      <c r="V53">
        <v>175.5</v>
      </c>
      <c r="W53">
        <v>288.89999999999998</v>
      </c>
      <c r="X53">
        <v>459</v>
      </c>
      <c r="Y53">
        <v>942.3</v>
      </c>
      <c r="Z53">
        <v>2222.1</v>
      </c>
      <c r="AA53">
        <v>3698.1000000000004</v>
      </c>
      <c r="AB53">
        <v>6901.2000000000007</v>
      </c>
      <c r="AC53">
        <v>10191.6</v>
      </c>
      <c r="AD53">
        <v>12643.2</v>
      </c>
      <c r="AE53">
        <v>42765.3</v>
      </c>
      <c r="AF53">
        <v>29923.200000000001</v>
      </c>
      <c r="AG53">
        <v>16506.900000000001</v>
      </c>
    </row>
    <row r="54" spans="1:50" x14ac:dyDescent="0.3">
      <c r="A54" s="173"/>
      <c r="B54" s="4">
        <v>50</v>
      </c>
      <c r="C54" s="8" t="s">
        <v>576</v>
      </c>
      <c r="D54" s="8">
        <v>160</v>
      </c>
      <c r="E54" s="8">
        <v>52</v>
      </c>
      <c r="F54" s="8">
        <v>40</v>
      </c>
      <c r="G54" s="8">
        <v>229</v>
      </c>
      <c r="H54" s="8">
        <v>8</v>
      </c>
      <c r="I54" s="8">
        <v>0</v>
      </c>
      <c r="J54" s="14">
        <f t="shared" si="7"/>
        <v>0.57499999999999996</v>
      </c>
      <c r="K54" s="14">
        <f t="shared" si="8"/>
        <v>3.4934497816593885E-2</v>
      </c>
      <c r="O54">
        <f>SUM(O52,O53)</f>
        <v>3058</v>
      </c>
      <c r="P54">
        <f t="shared" ref="P54:AG54" si="22">SUM(P52,P53)</f>
        <v>3015</v>
      </c>
      <c r="Q54">
        <f t="shared" si="22"/>
        <v>6057</v>
      </c>
      <c r="R54">
        <f t="shared" si="22"/>
        <v>13212</v>
      </c>
      <c r="S54">
        <f t="shared" si="22"/>
        <v>24690</v>
      </c>
      <c r="T54">
        <f t="shared" si="22"/>
        <v>32668</v>
      </c>
      <c r="U54">
        <f t="shared" si="22"/>
        <v>32675.000000000004</v>
      </c>
      <c r="V54">
        <f t="shared" si="22"/>
        <v>39996</v>
      </c>
      <c r="W54">
        <f t="shared" si="22"/>
        <v>52369</v>
      </c>
      <c r="X54">
        <f t="shared" si="22"/>
        <v>65160</v>
      </c>
      <c r="Y54">
        <f t="shared" si="22"/>
        <v>97787</v>
      </c>
      <c r="Z54">
        <f t="shared" si="22"/>
        <v>152551</v>
      </c>
      <c r="AA54">
        <f t="shared" si="22"/>
        <v>168430</v>
      </c>
      <c r="AB54">
        <f t="shared" si="22"/>
        <v>168466.00000000003</v>
      </c>
      <c r="AC54">
        <f t="shared" si="22"/>
        <v>174194.00000000003</v>
      </c>
      <c r="AD54">
        <f t="shared" si="22"/>
        <v>154514</v>
      </c>
      <c r="AE54">
        <f t="shared" si="22"/>
        <v>173112</v>
      </c>
      <c r="AF54">
        <f t="shared" si="22"/>
        <v>155781</v>
      </c>
      <c r="AG54">
        <f t="shared" si="22"/>
        <v>111416</v>
      </c>
    </row>
    <row r="55" spans="1:50" x14ac:dyDescent="0.3">
      <c r="A55" s="173"/>
      <c r="B55" s="4">
        <v>51</v>
      </c>
      <c r="C55" s="8" t="s">
        <v>416</v>
      </c>
      <c r="D55" s="8">
        <v>276</v>
      </c>
      <c r="E55" s="8">
        <v>150</v>
      </c>
      <c r="F55" s="8">
        <v>80</v>
      </c>
      <c r="G55" s="8">
        <v>344</v>
      </c>
      <c r="H55" s="8">
        <v>1</v>
      </c>
      <c r="I55" s="8">
        <v>1</v>
      </c>
      <c r="J55" s="14">
        <f t="shared" si="7"/>
        <v>0.83333333333333337</v>
      </c>
      <c r="K55" s="14">
        <f t="shared" si="8"/>
        <v>5.8139534883720929E-3</v>
      </c>
    </row>
    <row r="56" spans="1:50" x14ac:dyDescent="0.3">
      <c r="A56" s="173"/>
      <c r="B56" s="4">
        <v>52</v>
      </c>
      <c r="C56" s="8" t="s">
        <v>452</v>
      </c>
      <c r="D56" s="8">
        <v>259</v>
      </c>
      <c r="E56" s="8">
        <v>237</v>
      </c>
      <c r="F56" s="8">
        <v>10</v>
      </c>
      <c r="G56" s="8">
        <v>341</v>
      </c>
      <c r="H56" s="8">
        <v>3</v>
      </c>
      <c r="I56" s="8">
        <v>0</v>
      </c>
      <c r="J56" s="14">
        <f t="shared" si="7"/>
        <v>0.95366795366795365</v>
      </c>
      <c r="K56" s="14">
        <f t="shared" si="8"/>
        <v>8.7976539589442824E-3</v>
      </c>
    </row>
    <row r="57" spans="1:50" x14ac:dyDescent="0.3">
      <c r="A57" s="173"/>
      <c r="B57" s="4">
        <v>53</v>
      </c>
      <c r="C57" s="8" t="s">
        <v>449</v>
      </c>
      <c r="D57" s="8">
        <v>52</v>
      </c>
      <c r="E57" s="8">
        <v>0</v>
      </c>
      <c r="F57" s="8">
        <v>48</v>
      </c>
      <c r="G57" s="8">
        <v>81</v>
      </c>
      <c r="H57" s="8">
        <v>0</v>
      </c>
      <c r="I57" s="8">
        <v>0</v>
      </c>
      <c r="J57" s="14">
        <f t="shared" si="7"/>
        <v>0.92307692307692313</v>
      </c>
      <c r="K57" s="14">
        <f t="shared" si="8"/>
        <v>0</v>
      </c>
    </row>
    <row r="58" spans="1:50" x14ac:dyDescent="0.3">
      <c r="A58" s="173"/>
      <c r="B58" s="4">
        <v>54</v>
      </c>
      <c r="C58" s="8" t="s">
        <v>692</v>
      </c>
      <c r="D58" s="8">
        <v>203</v>
      </c>
      <c r="E58" s="8">
        <v>44</v>
      </c>
      <c r="F58" s="8">
        <v>110</v>
      </c>
      <c r="G58" s="8">
        <v>411</v>
      </c>
      <c r="H58" s="8">
        <v>0</v>
      </c>
      <c r="I58" s="8">
        <v>0</v>
      </c>
      <c r="J58" s="14">
        <f t="shared" si="7"/>
        <v>0.75862068965517238</v>
      </c>
      <c r="K58" s="14">
        <f t="shared" si="8"/>
        <v>0</v>
      </c>
    </row>
    <row r="59" spans="1:50" s="12" customFormat="1" ht="4.3499999999999996" customHeight="1" x14ac:dyDescent="0.3">
      <c r="A59" s="10"/>
      <c r="B59" s="11"/>
      <c r="C59" s="11"/>
      <c r="D59" s="11"/>
      <c r="E59" s="11"/>
      <c r="F59" s="11"/>
      <c r="G59" s="11"/>
      <c r="H59" s="11"/>
      <c r="I59" s="11"/>
      <c r="J59" s="14"/>
      <c r="K59" s="14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</row>
    <row r="60" spans="1:50" x14ac:dyDescent="0.3">
      <c r="A60" s="173" t="s">
        <v>759</v>
      </c>
      <c r="B60" s="4">
        <v>55</v>
      </c>
      <c r="C60" s="8" t="s">
        <v>484</v>
      </c>
      <c r="D60" s="8">
        <v>3084</v>
      </c>
      <c r="E60" s="8">
        <v>2484</v>
      </c>
      <c r="F60" s="8">
        <v>14</v>
      </c>
      <c r="G60" s="8">
        <v>4086</v>
      </c>
      <c r="H60" s="8">
        <v>346</v>
      </c>
      <c r="I60" s="8">
        <v>0</v>
      </c>
      <c r="J60" s="14">
        <f t="shared" si="7"/>
        <v>0.80998702983138782</v>
      </c>
      <c r="K60" s="14">
        <f t="shared" si="8"/>
        <v>8.4679393049437099E-2</v>
      </c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</row>
    <row r="61" spans="1:50" x14ac:dyDescent="0.3">
      <c r="A61" s="173"/>
      <c r="B61" s="4">
        <v>56</v>
      </c>
      <c r="C61" s="8" t="s">
        <v>630</v>
      </c>
      <c r="D61" s="8">
        <v>4476</v>
      </c>
      <c r="E61" s="8">
        <v>4200</v>
      </c>
      <c r="F61" s="8">
        <v>10</v>
      </c>
      <c r="G61" s="8">
        <v>6856</v>
      </c>
      <c r="H61" s="8">
        <v>4486</v>
      </c>
      <c r="I61" s="8">
        <v>76</v>
      </c>
      <c r="J61" s="14">
        <f t="shared" si="7"/>
        <v>0.94057193923145666</v>
      </c>
      <c r="K61" s="14">
        <f t="shared" si="8"/>
        <v>0.66540256709451573</v>
      </c>
    </row>
    <row r="62" spans="1:50" x14ac:dyDescent="0.3">
      <c r="A62" s="173"/>
      <c r="B62" s="4">
        <v>57</v>
      </c>
      <c r="C62" s="8" t="s">
        <v>472</v>
      </c>
      <c r="D62" s="8">
        <v>838</v>
      </c>
      <c r="E62" s="8">
        <v>595</v>
      </c>
      <c r="F62" s="8">
        <v>0</v>
      </c>
      <c r="G62" s="8">
        <v>2375</v>
      </c>
      <c r="H62" s="8">
        <v>39</v>
      </c>
      <c r="I62" s="8">
        <v>0</v>
      </c>
      <c r="J62" s="14">
        <f t="shared" si="7"/>
        <v>0.71002386634844872</v>
      </c>
      <c r="K62" s="14">
        <f t="shared" si="8"/>
        <v>1.6421052631578947E-2</v>
      </c>
    </row>
    <row r="63" spans="1:50" x14ac:dyDescent="0.3">
      <c r="A63" s="173"/>
      <c r="B63" s="4">
        <v>58</v>
      </c>
      <c r="C63" s="8" t="s">
        <v>466</v>
      </c>
      <c r="D63" s="8">
        <v>749</v>
      </c>
      <c r="E63" s="8">
        <v>366</v>
      </c>
      <c r="F63" s="8">
        <v>0</v>
      </c>
      <c r="G63" s="8">
        <v>1366</v>
      </c>
      <c r="H63" s="8">
        <v>204</v>
      </c>
      <c r="I63" s="8">
        <v>0</v>
      </c>
      <c r="J63" s="14">
        <f t="shared" si="7"/>
        <v>0.48865153538050732</v>
      </c>
      <c r="K63" s="14">
        <f t="shared" si="8"/>
        <v>0.14934114202049781</v>
      </c>
    </row>
    <row r="64" spans="1:50" x14ac:dyDescent="0.3">
      <c r="A64" s="173"/>
      <c r="B64" s="4">
        <v>59</v>
      </c>
      <c r="C64" s="8" t="s">
        <v>523</v>
      </c>
      <c r="D64" s="8">
        <v>269</v>
      </c>
      <c r="E64" s="8">
        <v>115</v>
      </c>
      <c r="F64" s="8">
        <v>4</v>
      </c>
      <c r="G64" s="8">
        <v>295</v>
      </c>
      <c r="H64" s="8">
        <v>0</v>
      </c>
      <c r="I64" s="8">
        <v>0</v>
      </c>
      <c r="J64" s="14">
        <f t="shared" si="7"/>
        <v>0.44237918215613381</v>
      </c>
      <c r="K64" s="14">
        <f t="shared" si="8"/>
        <v>0</v>
      </c>
    </row>
    <row r="65" spans="1:50" x14ac:dyDescent="0.3">
      <c r="A65" s="173"/>
      <c r="B65" s="4">
        <v>60</v>
      </c>
      <c r="C65" s="8" t="s">
        <v>731</v>
      </c>
      <c r="D65" s="8">
        <v>55</v>
      </c>
      <c r="E65" s="8">
        <v>0</v>
      </c>
      <c r="F65" s="8">
        <v>10</v>
      </c>
      <c r="G65" s="8">
        <v>275</v>
      </c>
      <c r="H65" s="8">
        <v>58</v>
      </c>
      <c r="I65" s="8">
        <v>0</v>
      </c>
      <c r="J65" s="14">
        <f t="shared" si="7"/>
        <v>0.18181818181818182</v>
      </c>
      <c r="K65" s="14">
        <f t="shared" si="8"/>
        <v>0.21090909090909091</v>
      </c>
    </row>
    <row r="66" spans="1:50" x14ac:dyDescent="0.3">
      <c r="A66" s="173"/>
      <c r="B66" s="4">
        <v>61</v>
      </c>
      <c r="C66" s="8" t="s">
        <v>736</v>
      </c>
      <c r="D66" s="8">
        <v>316</v>
      </c>
      <c r="E66" s="8">
        <v>223</v>
      </c>
      <c r="F66" s="8">
        <v>0</v>
      </c>
      <c r="G66" s="8">
        <v>279</v>
      </c>
      <c r="H66" s="8">
        <v>38</v>
      </c>
      <c r="I66" s="8">
        <v>0</v>
      </c>
      <c r="J66" s="14">
        <f t="shared" si="7"/>
        <v>0.70569620253164556</v>
      </c>
      <c r="K66" s="14">
        <f t="shared" si="8"/>
        <v>0.13620071684587814</v>
      </c>
    </row>
    <row r="67" spans="1:50" x14ac:dyDescent="0.3">
      <c r="A67" s="173"/>
      <c r="B67" s="4">
        <v>62</v>
      </c>
      <c r="C67" s="8" t="s">
        <v>728</v>
      </c>
      <c r="D67" s="8">
        <v>87</v>
      </c>
      <c r="E67" s="8">
        <v>40</v>
      </c>
      <c r="F67" s="8">
        <v>0</v>
      </c>
      <c r="G67" s="8">
        <v>226</v>
      </c>
      <c r="H67" s="8">
        <v>17</v>
      </c>
      <c r="I67" s="8">
        <v>0</v>
      </c>
      <c r="J67" s="14">
        <f t="shared" si="7"/>
        <v>0.45977011494252873</v>
      </c>
      <c r="K67" s="14">
        <f t="shared" si="8"/>
        <v>7.5221238938053103E-2</v>
      </c>
    </row>
    <row r="68" spans="1:50" x14ac:dyDescent="0.3">
      <c r="A68" s="173"/>
      <c r="B68" s="4">
        <v>63</v>
      </c>
      <c r="C68" s="8" t="s">
        <v>531</v>
      </c>
      <c r="D68" s="8">
        <v>122</v>
      </c>
      <c r="E68" s="8">
        <v>78</v>
      </c>
      <c r="F68" s="8">
        <v>0</v>
      </c>
      <c r="G68" s="8">
        <v>200</v>
      </c>
      <c r="H68" s="8">
        <v>2</v>
      </c>
      <c r="I68" s="8">
        <v>0</v>
      </c>
      <c r="J68" s="14">
        <f t="shared" si="7"/>
        <v>0.63934426229508201</v>
      </c>
      <c r="K68" s="14">
        <f t="shared" si="8"/>
        <v>0.01</v>
      </c>
    </row>
    <row r="69" spans="1:50" s="12" customFormat="1" ht="4.3499999999999996" customHeight="1" x14ac:dyDescent="0.3">
      <c r="A69" s="10"/>
      <c r="B69" s="11"/>
      <c r="C69" s="11"/>
      <c r="D69" s="11"/>
      <c r="E69" s="11"/>
      <c r="F69" s="11"/>
      <c r="G69" s="11"/>
      <c r="H69" s="11"/>
      <c r="I69" s="11"/>
      <c r="J69" s="14"/>
      <c r="K69" s="14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</row>
    <row r="70" spans="1:50" x14ac:dyDescent="0.3">
      <c r="A70" s="173" t="s">
        <v>760</v>
      </c>
      <c r="B70" s="4">
        <v>64</v>
      </c>
      <c r="C70" s="8" t="s">
        <v>733</v>
      </c>
      <c r="D70" s="8">
        <v>1320</v>
      </c>
      <c r="E70" s="8">
        <v>362</v>
      </c>
      <c r="F70" s="8">
        <v>577</v>
      </c>
      <c r="G70" s="8">
        <v>5014</v>
      </c>
      <c r="H70" s="8">
        <v>11</v>
      </c>
      <c r="I70" s="8">
        <v>0</v>
      </c>
      <c r="J70" s="14">
        <f t="shared" si="7"/>
        <v>0.71136363636363631</v>
      </c>
      <c r="K70" s="14">
        <f t="shared" si="8"/>
        <v>2.1938571998404467E-3</v>
      </c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</row>
    <row r="71" spans="1:50" x14ac:dyDescent="0.3">
      <c r="A71" s="173"/>
      <c r="B71" s="4">
        <v>65</v>
      </c>
      <c r="C71" s="8" t="s">
        <v>620</v>
      </c>
      <c r="D71" s="8">
        <v>814</v>
      </c>
      <c r="E71" s="8">
        <v>434</v>
      </c>
      <c r="F71" s="8">
        <v>283</v>
      </c>
      <c r="G71" s="8">
        <v>751</v>
      </c>
      <c r="H71" s="8">
        <v>17</v>
      </c>
      <c r="I71" s="8">
        <v>0</v>
      </c>
      <c r="J71" s="14">
        <f t="shared" si="7"/>
        <v>0.88083538083538082</v>
      </c>
      <c r="K71" s="14">
        <f t="shared" si="8"/>
        <v>2.2636484687083888E-2</v>
      </c>
    </row>
    <row r="72" spans="1:50" x14ac:dyDescent="0.3">
      <c r="A72" s="173"/>
      <c r="B72" s="4">
        <v>66</v>
      </c>
      <c r="C72" s="8" t="s">
        <v>609</v>
      </c>
      <c r="D72" s="8">
        <v>1742</v>
      </c>
      <c r="E72" s="8">
        <v>1098</v>
      </c>
      <c r="F72" s="8">
        <v>255</v>
      </c>
      <c r="G72" s="8">
        <v>1659</v>
      </c>
      <c r="H72" s="8">
        <v>2</v>
      </c>
      <c r="I72" s="8">
        <v>0</v>
      </c>
      <c r="J72" s="14">
        <f t="shared" si="7"/>
        <v>0.77669345579793336</v>
      </c>
      <c r="K72" s="14">
        <f t="shared" si="8"/>
        <v>1.2055455093429777E-3</v>
      </c>
    </row>
    <row r="73" spans="1:50" x14ac:dyDescent="0.3">
      <c r="A73" s="173"/>
      <c r="B73" s="4">
        <v>67</v>
      </c>
      <c r="C73" s="8" t="s">
        <v>456</v>
      </c>
      <c r="D73" s="8">
        <v>536</v>
      </c>
      <c r="E73" s="8">
        <v>419</v>
      </c>
      <c r="F73" s="8">
        <v>0</v>
      </c>
      <c r="G73" s="8">
        <v>1570</v>
      </c>
      <c r="H73" s="8">
        <v>13</v>
      </c>
      <c r="I73" s="8">
        <v>0</v>
      </c>
      <c r="J73" s="14">
        <f t="shared" si="7"/>
        <v>0.78171641791044777</v>
      </c>
      <c r="K73" s="14">
        <f t="shared" si="8"/>
        <v>8.2802547770700636E-3</v>
      </c>
    </row>
    <row r="74" spans="1:50" x14ac:dyDescent="0.3">
      <c r="A74" s="173"/>
      <c r="B74" s="4">
        <v>68</v>
      </c>
      <c r="C74" s="8" t="s">
        <v>488</v>
      </c>
      <c r="D74" s="8">
        <v>1579</v>
      </c>
      <c r="E74" s="8">
        <v>871</v>
      </c>
      <c r="F74" s="8">
        <v>383</v>
      </c>
      <c r="G74" s="8">
        <v>1461</v>
      </c>
      <c r="H74" s="8">
        <v>41</v>
      </c>
      <c r="I74" s="8">
        <v>2</v>
      </c>
      <c r="J74" s="14">
        <f t="shared" si="7"/>
        <v>0.79417352754908166</v>
      </c>
      <c r="K74" s="14">
        <f t="shared" si="8"/>
        <v>2.943189596167009E-2</v>
      </c>
    </row>
    <row r="75" spans="1:50" x14ac:dyDescent="0.3">
      <c r="A75" s="173"/>
      <c r="B75" s="4">
        <v>69</v>
      </c>
      <c r="C75" s="8" t="s">
        <v>724</v>
      </c>
      <c r="D75" s="8">
        <v>793</v>
      </c>
      <c r="E75" s="8">
        <v>184</v>
      </c>
      <c r="F75" s="8">
        <v>10</v>
      </c>
      <c r="G75" s="8">
        <v>1290</v>
      </c>
      <c r="H75" s="8">
        <v>1</v>
      </c>
      <c r="I75" s="8">
        <v>0</v>
      </c>
      <c r="J75" s="14">
        <f t="shared" si="7"/>
        <v>0.24464060529634299</v>
      </c>
      <c r="K75" s="14">
        <f t="shared" si="8"/>
        <v>7.7519379844961239E-4</v>
      </c>
    </row>
    <row r="76" spans="1:50" x14ac:dyDescent="0.3">
      <c r="A76" s="173"/>
      <c r="B76" s="4">
        <v>70</v>
      </c>
      <c r="C76" s="8" t="s">
        <v>631</v>
      </c>
      <c r="D76" s="8">
        <v>2164</v>
      </c>
      <c r="E76" s="8">
        <v>73</v>
      </c>
      <c r="F76" s="8">
        <v>642</v>
      </c>
      <c r="G76" s="8">
        <v>2306</v>
      </c>
      <c r="H76" s="8">
        <v>0</v>
      </c>
      <c r="I76" s="8">
        <v>0</v>
      </c>
      <c r="J76" s="14">
        <f t="shared" si="7"/>
        <v>0.33040665434380778</v>
      </c>
      <c r="K76" s="14">
        <f t="shared" si="8"/>
        <v>0</v>
      </c>
    </row>
    <row r="77" spans="1:50" x14ac:dyDescent="0.3">
      <c r="A77" s="173"/>
      <c r="B77" s="4">
        <v>71</v>
      </c>
      <c r="C77" s="8" t="s">
        <v>511</v>
      </c>
      <c r="D77" s="8">
        <v>81</v>
      </c>
      <c r="E77" s="8">
        <v>42</v>
      </c>
      <c r="F77" s="8">
        <v>0</v>
      </c>
      <c r="G77" s="8">
        <v>746</v>
      </c>
      <c r="H77" s="8">
        <v>90</v>
      </c>
      <c r="I77" s="8">
        <v>0</v>
      </c>
      <c r="J77" s="14">
        <f t="shared" si="7"/>
        <v>0.51851851851851849</v>
      </c>
      <c r="K77" s="14">
        <f t="shared" si="8"/>
        <v>0.12064343163538874</v>
      </c>
    </row>
    <row r="78" spans="1:50" x14ac:dyDescent="0.3">
      <c r="A78" s="173"/>
      <c r="B78" s="4">
        <v>72</v>
      </c>
      <c r="C78" s="8" t="s">
        <v>664</v>
      </c>
      <c r="D78" s="8">
        <v>456</v>
      </c>
      <c r="E78" s="8">
        <v>0</v>
      </c>
      <c r="F78" s="8">
        <v>124</v>
      </c>
      <c r="G78" s="8">
        <v>2030</v>
      </c>
      <c r="H78" s="8">
        <v>6</v>
      </c>
      <c r="I78" s="8">
        <v>0</v>
      </c>
      <c r="J78" s="14">
        <f t="shared" si="7"/>
        <v>0.27192982456140352</v>
      </c>
      <c r="K78" s="14">
        <f t="shared" si="8"/>
        <v>2.9556650246305421E-3</v>
      </c>
    </row>
    <row r="79" spans="1:50" x14ac:dyDescent="0.3">
      <c r="A79" s="173"/>
      <c r="B79" s="4">
        <v>73</v>
      </c>
      <c r="C79" s="8" t="s">
        <v>672</v>
      </c>
      <c r="D79" s="8">
        <v>208</v>
      </c>
      <c r="E79" s="8">
        <v>120</v>
      </c>
      <c r="F79" s="8">
        <v>50</v>
      </c>
      <c r="G79" s="8">
        <v>100</v>
      </c>
      <c r="H79" s="8">
        <v>0</v>
      </c>
      <c r="I79" s="8">
        <v>0</v>
      </c>
      <c r="J79" s="14">
        <f t="shared" si="7"/>
        <v>0.81730769230769229</v>
      </c>
      <c r="K79" s="14">
        <f t="shared" si="8"/>
        <v>0</v>
      </c>
    </row>
    <row r="80" spans="1:50" x14ac:dyDescent="0.3">
      <c r="A80" s="173"/>
      <c r="B80" s="4">
        <v>74</v>
      </c>
      <c r="C80" s="8" t="s">
        <v>707</v>
      </c>
      <c r="D80" s="8">
        <v>646</v>
      </c>
      <c r="E80" s="8">
        <v>587</v>
      </c>
      <c r="F80" s="8">
        <v>0</v>
      </c>
      <c r="G80" s="8">
        <v>371</v>
      </c>
      <c r="H80" s="8">
        <v>42</v>
      </c>
      <c r="I80" s="8">
        <v>0</v>
      </c>
      <c r="J80" s="14">
        <f t="shared" si="7"/>
        <v>0.90866873065015474</v>
      </c>
      <c r="K80" s="14">
        <f t="shared" si="8"/>
        <v>0.11320754716981132</v>
      </c>
    </row>
    <row r="81" spans="1:50" x14ac:dyDescent="0.3">
      <c r="A81" s="173"/>
      <c r="B81" s="4">
        <v>75</v>
      </c>
      <c r="C81" s="8" t="s">
        <v>551</v>
      </c>
      <c r="D81" s="8">
        <v>934</v>
      </c>
      <c r="E81" s="8">
        <v>418</v>
      </c>
      <c r="F81" s="8">
        <v>403</v>
      </c>
      <c r="G81" s="8">
        <v>895</v>
      </c>
      <c r="H81" s="8">
        <v>114</v>
      </c>
      <c r="I81" s="8">
        <v>0</v>
      </c>
      <c r="J81" s="14">
        <f t="shared" si="7"/>
        <v>0.87901498929336186</v>
      </c>
      <c r="K81" s="14">
        <f t="shared" si="8"/>
        <v>0.12737430167597766</v>
      </c>
    </row>
    <row r="82" spans="1:50" x14ac:dyDescent="0.3">
      <c r="A82" s="173"/>
      <c r="B82" s="4">
        <v>76</v>
      </c>
      <c r="C82" s="8" t="s">
        <v>671</v>
      </c>
      <c r="D82" s="8">
        <v>1965</v>
      </c>
      <c r="E82" s="8">
        <v>1384</v>
      </c>
      <c r="F82" s="8">
        <v>3</v>
      </c>
      <c r="G82" s="8">
        <v>1986</v>
      </c>
      <c r="H82" s="8">
        <v>143</v>
      </c>
      <c r="I82" s="8">
        <v>0</v>
      </c>
      <c r="J82" s="14">
        <f t="shared" si="7"/>
        <v>0.70585241730279902</v>
      </c>
      <c r="K82" s="14">
        <f t="shared" si="8"/>
        <v>7.2004028197381678E-2</v>
      </c>
    </row>
    <row r="83" spans="1:50" x14ac:dyDescent="0.3">
      <c r="A83" s="173"/>
      <c r="B83" s="4">
        <v>77</v>
      </c>
      <c r="C83" s="8" t="s">
        <v>447</v>
      </c>
      <c r="D83" s="8">
        <v>1637</v>
      </c>
      <c r="E83" s="8">
        <v>912</v>
      </c>
      <c r="F83" s="8">
        <v>172</v>
      </c>
      <c r="G83" s="8">
        <v>3605</v>
      </c>
      <c r="H83" s="8">
        <v>318</v>
      </c>
      <c r="I83" s="8">
        <v>305</v>
      </c>
      <c r="J83" s="14">
        <f t="shared" si="7"/>
        <v>0.66218692730604767</v>
      </c>
      <c r="K83" s="14">
        <f t="shared" si="8"/>
        <v>0.17281553398058253</v>
      </c>
    </row>
    <row r="84" spans="1:50" x14ac:dyDescent="0.3">
      <c r="A84" s="173"/>
      <c r="B84" s="4">
        <v>78</v>
      </c>
      <c r="C84" s="8" t="s">
        <v>486</v>
      </c>
      <c r="D84" s="8">
        <v>356</v>
      </c>
      <c r="E84" s="8">
        <v>191</v>
      </c>
      <c r="F84" s="8">
        <v>86</v>
      </c>
      <c r="G84" s="8">
        <v>2464</v>
      </c>
      <c r="H84" s="8">
        <v>99</v>
      </c>
      <c r="I84" s="8">
        <v>0</v>
      </c>
      <c r="J84" s="14">
        <f t="shared" si="7"/>
        <v>0.7780898876404494</v>
      </c>
      <c r="K84" s="14">
        <f t="shared" si="8"/>
        <v>4.0178571428571432E-2</v>
      </c>
    </row>
    <row r="85" spans="1:50" x14ac:dyDescent="0.3">
      <c r="A85" s="173"/>
      <c r="B85" s="4">
        <v>79</v>
      </c>
      <c r="C85" s="8" t="s">
        <v>548</v>
      </c>
      <c r="D85" s="8">
        <v>131</v>
      </c>
      <c r="E85" s="8">
        <v>0</v>
      </c>
      <c r="F85" s="8">
        <v>128</v>
      </c>
      <c r="G85" s="8">
        <v>153</v>
      </c>
      <c r="H85" s="8">
        <v>8</v>
      </c>
      <c r="I85" s="8">
        <v>0</v>
      </c>
      <c r="J85" s="14">
        <f t="shared" si="7"/>
        <v>0.97709923664122134</v>
      </c>
      <c r="K85" s="14">
        <f t="shared" si="8"/>
        <v>5.2287581699346407E-2</v>
      </c>
    </row>
    <row r="86" spans="1:50" x14ac:dyDescent="0.3">
      <c r="A86" s="173"/>
      <c r="B86" s="4">
        <v>80</v>
      </c>
      <c r="C86" s="8" t="s">
        <v>547</v>
      </c>
      <c r="D86" s="8">
        <v>653</v>
      </c>
      <c r="E86" s="8">
        <v>152</v>
      </c>
      <c r="F86" s="8">
        <v>309</v>
      </c>
      <c r="G86" s="8">
        <v>2377</v>
      </c>
      <c r="H86" s="8">
        <v>142</v>
      </c>
      <c r="I86" s="8">
        <v>0</v>
      </c>
      <c r="J86" s="14">
        <f t="shared" si="7"/>
        <v>0.70597243491577333</v>
      </c>
      <c r="K86" s="14">
        <f t="shared" si="8"/>
        <v>5.9739167017248636E-2</v>
      </c>
    </row>
    <row r="87" spans="1:50" x14ac:dyDescent="0.3">
      <c r="A87" s="173"/>
      <c r="B87" s="4">
        <v>81</v>
      </c>
      <c r="C87" s="8" t="s">
        <v>586</v>
      </c>
      <c r="D87" s="8">
        <v>817</v>
      </c>
      <c r="E87" s="8">
        <v>307</v>
      </c>
      <c r="F87" s="8">
        <v>288</v>
      </c>
      <c r="G87" s="8">
        <v>828</v>
      </c>
      <c r="H87" s="8">
        <v>8</v>
      </c>
      <c r="I87" s="8">
        <v>0</v>
      </c>
      <c r="J87" s="14">
        <f t="shared" si="7"/>
        <v>0.72827417380660953</v>
      </c>
      <c r="K87" s="14">
        <f t="shared" si="8"/>
        <v>9.6618357487922701E-3</v>
      </c>
    </row>
    <row r="88" spans="1:50" x14ac:dyDescent="0.3">
      <c r="A88" s="173"/>
      <c r="B88" s="4">
        <v>82</v>
      </c>
      <c r="C88" s="8" t="s">
        <v>473</v>
      </c>
      <c r="D88" s="8">
        <v>909</v>
      </c>
      <c r="E88" s="8">
        <v>464</v>
      </c>
      <c r="F88" s="8">
        <v>249</v>
      </c>
      <c r="G88" s="8">
        <v>1497</v>
      </c>
      <c r="H88" s="8">
        <v>0</v>
      </c>
      <c r="I88" s="8">
        <v>0</v>
      </c>
      <c r="J88" s="14">
        <f t="shared" si="7"/>
        <v>0.78437843784378436</v>
      </c>
      <c r="K88" s="14">
        <f t="shared" si="8"/>
        <v>0</v>
      </c>
    </row>
    <row r="89" spans="1:50" x14ac:dyDescent="0.3">
      <c r="A89" s="173"/>
      <c r="B89" s="4">
        <v>83</v>
      </c>
      <c r="C89" s="8" t="s">
        <v>583</v>
      </c>
      <c r="D89" s="8">
        <v>863</v>
      </c>
      <c r="E89" s="8">
        <v>469</v>
      </c>
      <c r="F89" s="8">
        <v>114</v>
      </c>
      <c r="G89" s="8">
        <v>1294</v>
      </c>
      <c r="H89" s="8">
        <v>1</v>
      </c>
      <c r="I89" s="8">
        <v>0</v>
      </c>
      <c r="J89" s="14">
        <f t="shared" si="7"/>
        <v>0.67555040556199308</v>
      </c>
      <c r="K89" s="14">
        <f t="shared" si="8"/>
        <v>7.7279752704791343E-4</v>
      </c>
    </row>
    <row r="90" spans="1:50" x14ac:dyDescent="0.3">
      <c r="A90" s="173"/>
      <c r="B90" s="4">
        <v>84</v>
      </c>
      <c r="C90" s="8" t="s">
        <v>725</v>
      </c>
      <c r="D90" s="8">
        <v>3121</v>
      </c>
      <c r="E90" s="8">
        <v>2943</v>
      </c>
      <c r="F90" s="8">
        <v>110</v>
      </c>
      <c r="G90" s="8">
        <v>3212</v>
      </c>
      <c r="H90" s="8">
        <v>6</v>
      </c>
      <c r="I90" s="8">
        <v>0</v>
      </c>
      <c r="J90" s="14">
        <f t="shared" si="7"/>
        <v>0.97821211150272347</v>
      </c>
      <c r="K90" s="14">
        <f t="shared" si="8"/>
        <v>1.8679950186799503E-3</v>
      </c>
    </row>
    <row r="91" spans="1:50" x14ac:dyDescent="0.3">
      <c r="A91" s="173"/>
      <c r="B91" s="4">
        <v>85</v>
      </c>
      <c r="C91" s="8" t="s">
        <v>669</v>
      </c>
      <c r="D91" s="8">
        <v>1291</v>
      </c>
      <c r="E91" s="8">
        <v>611</v>
      </c>
      <c r="F91" s="8">
        <v>0</v>
      </c>
      <c r="G91" s="8">
        <v>5783</v>
      </c>
      <c r="H91" s="8">
        <v>1112</v>
      </c>
      <c r="I91" s="8">
        <v>5</v>
      </c>
      <c r="J91" s="14">
        <f t="shared" si="7"/>
        <v>0.47327652982184354</v>
      </c>
      <c r="K91" s="14">
        <f t="shared" si="8"/>
        <v>0.1931523430745288</v>
      </c>
    </row>
    <row r="92" spans="1:50" x14ac:dyDescent="0.3">
      <c r="A92" s="173"/>
      <c r="B92" s="4">
        <v>86</v>
      </c>
      <c r="C92" s="8" t="s">
        <v>491</v>
      </c>
      <c r="D92" s="8">
        <v>811</v>
      </c>
      <c r="E92" s="8">
        <v>373</v>
      </c>
      <c r="F92" s="8">
        <v>0</v>
      </c>
      <c r="G92" s="8">
        <v>1266</v>
      </c>
      <c r="H92" s="8">
        <v>464</v>
      </c>
      <c r="I92" s="8">
        <v>0</v>
      </c>
      <c r="J92" s="14">
        <f t="shared" si="7"/>
        <v>0.45992601726263871</v>
      </c>
      <c r="K92" s="14">
        <f t="shared" si="8"/>
        <v>0.36650868878357029</v>
      </c>
    </row>
    <row r="93" spans="1:50" x14ac:dyDescent="0.3">
      <c r="A93" s="173"/>
      <c r="B93" s="4">
        <v>87</v>
      </c>
      <c r="C93" s="8" t="s">
        <v>619</v>
      </c>
      <c r="D93" s="8">
        <v>301</v>
      </c>
      <c r="E93" s="8">
        <v>157</v>
      </c>
      <c r="F93" s="8">
        <v>0</v>
      </c>
      <c r="G93" s="8">
        <v>361</v>
      </c>
      <c r="H93" s="8">
        <v>216</v>
      </c>
      <c r="I93" s="8">
        <v>0</v>
      </c>
      <c r="J93" s="14">
        <f t="shared" si="7"/>
        <v>0.52159468438538203</v>
      </c>
      <c r="K93" s="14">
        <f t="shared" si="8"/>
        <v>0.5983379501385041</v>
      </c>
    </row>
    <row r="94" spans="1:50" s="12" customFormat="1" ht="4.3499999999999996" customHeight="1" x14ac:dyDescent="0.3">
      <c r="A94" s="10"/>
      <c r="B94" s="11"/>
      <c r="C94" s="11"/>
      <c r="D94" s="11"/>
      <c r="E94" s="11"/>
      <c r="F94" s="11"/>
      <c r="G94" s="11"/>
      <c r="H94" s="11"/>
      <c r="I94" s="11"/>
      <c r="J94" s="14"/>
      <c r="K94" s="1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</row>
    <row r="95" spans="1:50" x14ac:dyDescent="0.3">
      <c r="A95" s="173" t="s">
        <v>761</v>
      </c>
      <c r="B95" s="4">
        <v>88</v>
      </c>
      <c r="C95" s="8" t="s">
        <v>654</v>
      </c>
      <c r="D95" s="8">
        <v>45</v>
      </c>
      <c r="E95" s="8">
        <v>34</v>
      </c>
      <c r="F95" s="8">
        <v>10</v>
      </c>
      <c r="G95" s="8">
        <v>32</v>
      </c>
      <c r="H95" s="8">
        <v>0</v>
      </c>
      <c r="I95" s="8">
        <v>0</v>
      </c>
      <c r="J95" s="14">
        <f t="shared" si="7"/>
        <v>0.97777777777777775</v>
      </c>
      <c r="K95" s="14">
        <f t="shared" si="8"/>
        <v>0</v>
      </c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</row>
    <row r="96" spans="1:50" x14ac:dyDescent="0.3">
      <c r="A96" s="173"/>
      <c r="B96" s="4">
        <v>89</v>
      </c>
      <c r="C96" s="8" t="s">
        <v>676</v>
      </c>
      <c r="D96" s="8">
        <v>325</v>
      </c>
      <c r="E96" s="8">
        <v>162</v>
      </c>
      <c r="F96" s="8">
        <v>80</v>
      </c>
      <c r="G96" s="8">
        <v>419</v>
      </c>
      <c r="H96" s="8">
        <v>5</v>
      </c>
      <c r="I96" s="8">
        <v>0</v>
      </c>
      <c r="J96" s="14">
        <f t="shared" si="7"/>
        <v>0.74461538461538457</v>
      </c>
      <c r="K96" s="14">
        <f t="shared" si="8"/>
        <v>1.1933174224343675E-2</v>
      </c>
    </row>
    <row r="97" spans="1:50" x14ac:dyDescent="0.3">
      <c r="A97" s="173"/>
      <c r="B97" s="4">
        <v>90</v>
      </c>
      <c r="C97" s="8" t="s">
        <v>429</v>
      </c>
      <c r="D97" s="8">
        <v>267</v>
      </c>
      <c r="E97" s="8">
        <v>131</v>
      </c>
      <c r="F97" s="8">
        <v>74</v>
      </c>
      <c r="G97" s="8">
        <v>334</v>
      </c>
      <c r="H97" s="8">
        <v>3</v>
      </c>
      <c r="I97" s="8">
        <v>0</v>
      </c>
      <c r="J97" s="14">
        <f t="shared" si="7"/>
        <v>0.76779026217228463</v>
      </c>
      <c r="K97" s="14">
        <f t="shared" si="8"/>
        <v>8.9820359281437123E-3</v>
      </c>
    </row>
    <row r="98" spans="1:50" x14ac:dyDescent="0.3">
      <c r="A98" s="173"/>
      <c r="B98" s="4">
        <v>91</v>
      </c>
      <c r="C98" s="8" t="s">
        <v>660</v>
      </c>
      <c r="D98" s="8">
        <v>212</v>
      </c>
      <c r="E98" s="8">
        <v>144</v>
      </c>
      <c r="F98" s="8">
        <v>0</v>
      </c>
      <c r="G98" s="8">
        <v>377</v>
      </c>
      <c r="H98" s="8">
        <v>1</v>
      </c>
      <c r="I98" s="8">
        <v>0</v>
      </c>
      <c r="J98" s="14">
        <f t="shared" ref="J98:J161" si="23">(E98+F98)/D98</f>
        <v>0.67924528301886788</v>
      </c>
      <c r="K98" s="14">
        <f t="shared" ref="K98:K161" si="24">(H98+I98)/G98</f>
        <v>2.6525198938992041E-3</v>
      </c>
    </row>
    <row r="99" spans="1:50" x14ac:dyDescent="0.3">
      <c r="A99" s="173"/>
      <c r="B99" s="4">
        <v>92</v>
      </c>
      <c r="C99" s="8" t="s">
        <v>617</v>
      </c>
      <c r="D99" s="8">
        <v>180</v>
      </c>
      <c r="E99" s="8">
        <v>132</v>
      </c>
      <c r="F99" s="8">
        <v>28</v>
      </c>
      <c r="G99" s="8">
        <v>91</v>
      </c>
      <c r="H99" s="8">
        <v>1</v>
      </c>
      <c r="I99" s="8">
        <v>0</v>
      </c>
      <c r="J99" s="14">
        <f t="shared" si="23"/>
        <v>0.88888888888888884</v>
      </c>
      <c r="K99" s="14">
        <f t="shared" si="24"/>
        <v>1.098901098901099E-2</v>
      </c>
    </row>
    <row r="100" spans="1:50" x14ac:dyDescent="0.3">
      <c r="A100" s="173"/>
      <c r="B100" s="4">
        <v>93</v>
      </c>
      <c r="C100" s="8" t="s">
        <v>573</v>
      </c>
      <c r="D100" s="8">
        <v>349</v>
      </c>
      <c r="E100" s="8">
        <v>239</v>
      </c>
      <c r="F100" s="8">
        <v>0</v>
      </c>
      <c r="G100" s="8">
        <v>651</v>
      </c>
      <c r="H100" s="8">
        <v>1</v>
      </c>
      <c r="I100" s="8">
        <v>0</v>
      </c>
      <c r="J100" s="14">
        <f t="shared" si="23"/>
        <v>0.68481375358166185</v>
      </c>
      <c r="K100" s="14">
        <f t="shared" si="24"/>
        <v>1.5360983102918587E-3</v>
      </c>
    </row>
    <row r="101" spans="1:50" x14ac:dyDescent="0.3">
      <c r="A101" s="173"/>
      <c r="B101" s="4">
        <v>94</v>
      </c>
      <c r="C101" s="8" t="s">
        <v>563</v>
      </c>
      <c r="D101" s="8">
        <v>147</v>
      </c>
      <c r="E101" s="8">
        <v>127</v>
      </c>
      <c r="F101" s="8">
        <v>0</v>
      </c>
      <c r="G101" s="8">
        <v>149</v>
      </c>
      <c r="H101" s="8">
        <v>0</v>
      </c>
      <c r="I101" s="8">
        <v>0</v>
      </c>
      <c r="J101" s="14">
        <f t="shared" si="23"/>
        <v>0.86394557823129248</v>
      </c>
      <c r="K101" s="14">
        <f t="shared" si="24"/>
        <v>0</v>
      </c>
    </row>
    <row r="102" spans="1:50" x14ac:dyDescent="0.3">
      <c r="A102" s="173"/>
      <c r="B102" s="4">
        <v>95</v>
      </c>
      <c r="C102" s="8" t="s">
        <v>717</v>
      </c>
      <c r="D102" s="8">
        <v>131</v>
      </c>
      <c r="E102" s="8">
        <v>63</v>
      </c>
      <c r="F102" s="8">
        <v>0</v>
      </c>
      <c r="G102" s="8">
        <v>163</v>
      </c>
      <c r="H102" s="8">
        <v>1</v>
      </c>
      <c r="I102" s="8">
        <v>0</v>
      </c>
      <c r="J102" s="14">
        <f t="shared" si="23"/>
        <v>0.48091603053435117</v>
      </c>
      <c r="K102" s="14">
        <f t="shared" si="24"/>
        <v>6.1349693251533744E-3</v>
      </c>
    </row>
    <row r="103" spans="1:50" x14ac:dyDescent="0.3">
      <c r="A103" s="173"/>
      <c r="B103" s="4">
        <v>96</v>
      </c>
      <c r="C103" s="8" t="s">
        <v>538</v>
      </c>
      <c r="D103" s="8">
        <v>210</v>
      </c>
      <c r="E103" s="8">
        <v>196</v>
      </c>
      <c r="F103" s="8">
        <v>0</v>
      </c>
      <c r="G103" s="8">
        <v>133</v>
      </c>
      <c r="H103" s="8">
        <v>10</v>
      </c>
      <c r="I103" s="8">
        <v>0</v>
      </c>
      <c r="J103" s="14">
        <f t="shared" si="23"/>
        <v>0.93333333333333335</v>
      </c>
      <c r="K103" s="14">
        <f t="shared" si="24"/>
        <v>7.5187969924812026E-2</v>
      </c>
    </row>
    <row r="104" spans="1:50" x14ac:dyDescent="0.3">
      <c r="A104" s="173"/>
      <c r="B104" s="4">
        <v>97</v>
      </c>
      <c r="C104" s="8" t="s">
        <v>575</v>
      </c>
      <c r="D104" s="8">
        <v>168</v>
      </c>
      <c r="E104" s="8">
        <v>161</v>
      </c>
      <c r="F104" s="8">
        <v>0</v>
      </c>
      <c r="G104" s="8">
        <v>142</v>
      </c>
      <c r="H104" s="8">
        <v>3</v>
      </c>
      <c r="I104" s="8">
        <v>0</v>
      </c>
      <c r="J104" s="14">
        <f t="shared" si="23"/>
        <v>0.95833333333333337</v>
      </c>
      <c r="K104" s="14">
        <f t="shared" si="24"/>
        <v>2.1126760563380281E-2</v>
      </c>
    </row>
    <row r="105" spans="1:50" s="12" customFormat="1" ht="4.9000000000000004" customHeight="1" x14ac:dyDescent="0.3">
      <c r="A105" s="10"/>
      <c r="B105" s="11"/>
      <c r="C105" s="11"/>
      <c r="D105" s="11"/>
      <c r="E105" s="11"/>
      <c r="F105" s="11"/>
      <c r="G105" s="11"/>
      <c r="H105" s="11"/>
      <c r="I105" s="11"/>
      <c r="J105" s="14"/>
      <c r="K105" s="14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</row>
    <row r="106" spans="1:50" x14ac:dyDescent="0.3">
      <c r="A106" s="173" t="s">
        <v>762</v>
      </c>
      <c r="B106" s="4">
        <v>98</v>
      </c>
      <c r="C106" s="8" t="s">
        <v>412</v>
      </c>
      <c r="D106" s="8">
        <v>5</v>
      </c>
      <c r="E106" s="8">
        <v>0</v>
      </c>
      <c r="F106" s="8">
        <v>0</v>
      </c>
      <c r="G106" s="8">
        <v>144</v>
      </c>
      <c r="H106" s="8">
        <v>0</v>
      </c>
      <c r="I106" s="8">
        <v>0</v>
      </c>
      <c r="J106" s="14">
        <f t="shared" si="23"/>
        <v>0</v>
      </c>
      <c r="K106" s="14">
        <f t="shared" si="24"/>
        <v>0</v>
      </c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</row>
    <row r="107" spans="1:50" x14ac:dyDescent="0.3">
      <c r="A107" s="173"/>
      <c r="B107" s="4">
        <v>99</v>
      </c>
      <c r="C107" s="8" t="s">
        <v>413</v>
      </c>
      <c r="D107" s="8">
        <v>12</v>
      </c>
      <c r="E107" s="8">
        <v>10</v>
      </c>
      <c r="F107" s="8">
        <v>0</v>
      </c>
      <c r="G107" s="8">
        <v>146</v>
      </c>
      <c r="H107" s="8">
        <v>0</v>
      </c>
      <c r="I107" s="8">
        <v>0</v>
      </c>
      <c r="J107" s="14">
        <f t="shared" si="23"/>
        <v>0.83333333333333337</v>
      </c>
      <c r="K107" s="14">
        <f t="shared" si="24"/>
        <v>0</v>
      </c>
    </row>
    <row r="108" spans="1:50" x14ac:dyDescent="0.3">
      <c r="A108" s="173"/>
      <c r="B108" s="4">
        <v>100</v>
      </c>
      <c r="C108" s="8" t="s">
        <v>744</v>
      </c>
      <c r="D108" s="8">
        <v>2</v>
      </c>
      <c r="E108" s="8">
        <v>0</v>
      </c>
      <c r="F108" s="8">
        <v>0</v>
      </c>
      <c r="G108" s="8">
        <v>28</v>
      </c>
      <c r="H108" s="8">
        <v>0</v>
      </c>
      <c r="I108" s="8">
        <v>0</v>
      </c>
      <c r="J108" s="14">
        <f t="shared" si="23"/>
        <v>0</v>
      </c>
      <c r="K108" s="14">
        <f t="shared" si="24"/>
        <v>0</v>
      </c>
    </row>
    <row r="109" spans="1:50" x14ac:dyDescent="0.3">
      <c r="A109" s="173"/>
      <c r="B109" s="4">
        <v>101</v>
      </c>
      <c r="C109" s="8" t="s">
        <v>414</v>
      </c>
      <c r="D109" s="8">
        <v>69</v>
      </c>
      <c r="E109" s="8">
        <v>8</v>
      </c>
      <c r="F109" s="8">
        <v>43</v>
      </c>
      <c r="G109" s="8">
        <v>157</v>
      </c>
      <c r="H109" s="8">
        <v>0</v>
      </c>
      <c r="I109" s="8">
        <v>0</v>
      </c>
      <c r="J109" s="14">
        <f t="shared" si="23"/>
        <v>0.73913043478260865</v>
      </c>
      <c r="K109" s="14">
        <f t="shared" si="24"/>
        <v>0</v>
      </c>
    </row>
    <row r="110" spans="1:50" x14ac:dyDescent="0.3">
      <c r="A110" s="173"/>
      <c r="B110" s="4">
        <v>102</v>
      </c>
      <c r="C110" s="8" t="s">
        <v>745</v>
      </c>
      <c r="D110" s="8">
        <v>0</v>
      </c>
      <c r="E110" s="8">
        <v>0</v>
      </c>
      <c r="F110" s="8">
        <v>0</v>
      </c>
      <c r="G110" s="8">
        <v>63</v>
      </c>
      <c r="H110" s="8">
        <v>0</v>
      </c>
      <c r="I110" s="8">
        <v>0</v>
      </c>
      <c r="J110" s="14" t="e">
        <f t="shared" si="23"/>
        <v>#DIV/0!</v>
      </c>
      <c r="K110" s="14">
        <f t="shared" si="24"/>
        <v>0</v>
      </c>
    </row>
    <row r="111" spans="1:50" x14ac:dyDescent="0.3">
      <c r="A111" s="173"/>
      <c r="B111" s="4">
        <v>103</v>
      </c>
      <c r="C111" s="8" t="s">
        <v>415</v>
      </c>
      <c r="D111" s="8">
        <v>124</v>
      </c>
      <c r="E111" s="8">
        <v>80</v>
      </c>
      <c r="F111" s="8">
        <v>0</v>
      </c>
      <c r="G111" s="8">
        <v>116</v>
      </c>
      <c r="H111" s="8">
        <v>0</v>
      </c>
      <c r="I111" s="8">
        <v>0</v>
      </c>
      <c r="J111" s="14">
        <f t="shared" si="23"/>
        <v>0.64516129032258063</v>
      </c>
      <c r="K111" s="14">
        <f t="shared" si="24"/>
        <v>0</v>
      </c>
    </row>
    <row r="112" spans="1:50" x14ac:dyDescent="0.3">
      <c r="A112" s="173"/>
      <c r="B112" s="4">
        <v>104</v>
      </c>
      <c r="C112" s="8" t="s">
        <v>417</v>
      </c>
      <c r="D112" s="8">
        <v>197</v>
      </c>
      <c r="E112" s="8">
        <v>115</v>
      </c>
      <c r="F112" s="8">
        <v>0</v>
      </c>
      <c r="G112" s="8">
        <v>246</v>
      </c>
      <c r="H112" s="8">
        <v>12</v>
      </c>
      <c r="I112" s="8">
        <v>0</v>
      </c>
      <c r="J112" s="14">
        <f t="shared" si="23"/>
        <v>0.58375634517766495</v>
      </c>
      <c r="K112" s="14">
        <f t="shared" si="24"/>
        <v>4.878048780487805E-2</v>
      </c>
    </row>
    <row r="113" spans="1:11" x14ac:dyDescent="0.3">
      <c r="A113" s="173"/>
      <c r="B113" s="4">
        <v>105</v>
      </c>
      <c r="C113" s="8" t="s">
        <v>419</v>
      </c>
      <c r="D113" s="8">
        <v>460</v>
      </c>
      <c r="E113" s="8">
        <v>100</v>
      </c>
      <c r="F113" s="8">
        <v>0</v>
      </c>
      <c r="G113" s="8">
        <v>431</v>
      </c>
      <c r="H113" s="8">
        <v>0</v>
      </c>
      <c r="I113" s="8">
        <v>0</v>
      </c>
      <c r="J113" s="14">
        <f t="shared" si="23"/>
        <v>0.21739130434782608</v>
      </c>
      <c r="K113" s="14">
        <f t="shared" si="24"/>
        <v>0</v>
      </c>
    </row>
    <row r="114" spans="1:11" x14ac:dyDescent="0.3">
      <c r="A114" s="173"/>
      <c r="B114" s="4">
        <v>106</v>
      </c>
      <c r="C114" s="8" t="s">
        <v>420</v>
      </c>
      <c r="D114" s="8">
        <v>54</v>
      </c>
      <c r="E114" s="8">
        <v>51</v>
      </c>
      <c r="F114" s="8">
        <v>0</v>
      </c>
      <c r="G114" s="8">
        <v>119</v>
      </c>
      <c r="H114" s="8">
        <v>0</v>
      </c>
      <c r="I114" s="8">
        <v>0</v>
      </c>
      <c r="J114" s="14">
        <f t="shared" si="23"/>
        <v>0.94444444444444442</v>
      </c>
      <c r="K114" s="14">
        <f t="shared" si="24"/>
        <v>0</v>
      </c>
    </row>
    <row r="115" spans="1:11" x14ac:dyDescent="0.3">
      <c r="A115" s="173"/>
      <c r="B115" s="4">
        <v>107</v>
      </c>
      <c r="C115" s="8" t="s">
        <v>421</v>
      </c>
      <c r="D115" s="8">
        <v>8</v>
      </c>
      <c r="E115" s="8">
        <v>2</v>
      </c>
      <c r="F115" s="8">
        <v>0</v>
      </c>
      <c r="G115" s="8">
        <v>124</v>
      </c>
      <c r="H115" s="8">
        <v>0</v>
      </c>
      <c r="I115" s="8">
        <v>0</v>
      </c>
      <c r="J115" s="14">
        <f t="shared" si="23"/>
        <v>0.25</v>
      </c>
      <c r="K115" s="14">
        <f t="shared" si="24"/>
        <v>0</v>
      </c>
    </row>
    <row r="116" spans="1:11" x14ac:dyDescent="0.3">
      <c r="A116" s="173"/>
      <c r="B116" s="4">
        <v>108</v>
      </c>
      <c r="C116" s="8" t="s">
        <v>422</v>
      </c>
      <c r="D116" s="8">
        <v>55</v>
      </c>
      <c r="E116" s="8">
        <v>38</v>
      </c>
      <c r="F116" s="8">
        <v>0</v>
      </c>
      <c r="G116" s="8">
        <v>123</v>
      </c>
      <c r="H116" s="8">
        <v>0</v>
      </c>
      <c r="I116" s="8">
        <v>0</v>
      </c>
      <c r="J116" s="14">
        <f t="shared" si="23"/>
        <v>0.69090909090909092</v>
      </c>
      <c r="K116" s="14">
        <f t="shared" si="24"/>
        <v>0</v>
      </c>
    </row>
    <row r="117" spans="1:11" x14ac:dyDescent="0.3">
      <c r="A117" s="173"/>
      <c r="B117" s="4">
        <v>109</v>
      </c>
      <c r="C117" s="8" t="s">
        <v>423</v>
      </c>
      <c r="D117" s="8">
        <v>59</v>
      </c>
      <c r="E117" s="8">
        <v>54</v>
      </c>
      <c r="F117" s="8">
        <v>0</v>
      </c>
      <c r="G117" s="8">
        <v>97</v>
      </c>
      <c r="H117" s="8">
        <v>0</v>
      </c>
      <c r="I117" s="8">
        <v>0</v>
      </c>
      <c r="J117" s="14">
        <f t="shared" si="23"/>
        <v>0.9152542372881356</v>
      </c>
      <c r="K117" s="14">
        <f t="shared" si="24"/>
        <v>0</v>
      </c>
    </row>
    <row r="118" spans="1:11" x14ac:dyDescent="0.3">
      <c r="A118" s="173"/>
      <c r="B118" s="4">
        <v>110</v>
      </c>
      <c r="C118" s="8" t="s">
        <v>424</v>
      </c>
      <c r="D118" s="8">
        <v>214</v>
      </c>
      <c r="E118" s="8">
        <v>146</v>
      </c>
      <c r="F118" s="8">
        <v>0</v>
      </c>
      <c r="G118" s="8">
        <v>153</v>
      </c>
      <c r="H118" s="8">
        <v>27</v>
      </c>
      <c r="I118" s="8">
        <v>0</v>
      </c>
      <c r="J118" s="14">
        <f t="shared" si="23"/>
        <v>0.68224299065420557</v>
      </c>
      <c r="K118" s="14">
        <f t="shared" si="24"/>
        <v>0.17647058823529413</v>
      </c>
    </row>
    <row r="119" spans="1:11" x14ac:dyDescent="0.3">
      <c r="A119" s="173"/>
      <c r="B119" s="4">
        <v>111</v>
      </c>
      <c r="C119" s="8" t="s">
        <v>425</v>
      </c>
      <c r="D119" s="8">
        <v>139</v>
      </c>
      <c r="E119" s="8">
        <v>139</v>
      </c>
      <c r="F119" s="8">
        <v>0</v>
      </c>
      <c r="G119" s="8">
        <v>115</v>
      </c>
      <c r="H119" s="8">
        <v>0</v>
      </c>
      <c r="I119" s="8">
        <v>0</v>
      </c>
      <c r="J119" s="14">
        <f t="shared" si="23"/>
        <v>1</v>
      </c>
      <c r="K119" s="14">
        <f t="shared" si="24"/>
        <v>0</v>
      </c>
    </row>
    <row r="120" spans="1:11" x14ac:dyDescent="0.3">
      <c r="A120" s="173"/>
      <c r="B120" s="4">
        <v>112</v>
      </c>
      <c r="C120" s="8" t="s">
        <v>426</v>
      </c>
      <c r="D120" s="8">
        <v>82</v>
      </c>
      <c r="E120" s="8">
        <v>64</v>
      </c>
      <c r="F120" s="8">
        <v>0</v>
      </c>
      <c r="G120" s="8">
        <v>99</v>
      </c>
      <c r="H120" s="8">
        <v>0</v>
      </c>
      <c r="I120" s="8">
        <v>0</v>
      </c>
      <c r="J120" s="14">
        <f t="shared" si="23"/>
        <v>0.78048780487804881</v>
      </c>
      <c r="K120" s="14">
        <f t="shared" si="24"/>
        <v>0</v>
      </c>
    </row>
    <row r="121" spans="1:11" x14ac:dyDescent="0.3">
      <c r="A121" s="173"/>
      <c r="B121" s="4">
        <v>113</v>
      </c>
      <c r="C121" s="8" t="s">
        <v>427</v>
      </c>
      <c r="D121" s="8">
        <v>559</v>
      </c>
      <c r="E121" s="8">
        <v>500</v>
      </c>
      <c r="F121" s="8">
        <v>0</v>
      </c>
      <c r="G121" s="8">
        <v>376</v>
      </c>
      <c r="H121" s="8">
        <v>0</v>
      </c>
      <c r="I121" s="8">
        <v>0</v>
      </c>
      <c r="J121" s="14">
        <f t="shared" si="23"/>
        <v>0.89445438282647582</v>
      </c>
      <c r="K121" s="14">
        <f t="shared" si="24"/>
        <v>0</v>
      </c>
    </row>
    <row r="122" spans="1:11" x14ac:dyDescent="0.3">
      <c r="A122" s="173"/>
      <c r="B122" s="4">
        <v>114</v>
      </c>
      <c r="C122" s="8" t="s">
        <v>428</v>
      </c>
      <c r="D122" s="8">
        <v>274</v>
      </c>
      <c r="E122" s="8">
        <v>50</v>
      </c>
      <c r="F122" s="8">
        <v>200</v>
      </c>
      <c r="G122" s="8">
        <v>446</v>
      </c>
      <c r="H122" s="8">
        <v>34</v>
      </c>
      <c r="I122" s="8">
        <v>0</v>
      </c>
      <c r="J122" s="14">
        <f t="shared" si="23"/>
        <v>0.91240875912408759</v>
      </c>
      <c r="K122" s="14">
        <f t="shared" si="24"/>
        <v>7.623318385650224E-2</v>
      </c>
    </row>
    <row r="123" spans="1:11" x14ac:dyDescent="0.3">
      <c r="A123" s="173"/>
      <c r="B123" s="4">
        <v>115</v>
      </c>
      <c r="C123" s="8" t="s">
        <v>431</v>
      </c>
      <c r="D123" s="8">
        <v>164</v>
      </c>
      <c r="E123" s="8">
        <v>97</v>
      </c>
      <c r="F123" s="8">
        <v>15</v>
      </c>
      <c r="G123" s="8">
        <v>204</v>
      </c>
      <c r="H123" s="8">
        <v>0</v>
      </c>
      <c r="I123" s="8">
        <v>0</v>
      </c>
      <c r="J123" s="14">
        <f t="shared" si="23"/>
        <v>0.68292682926829273</v>
      </c>
      <c r="K123" s="14">
        <f t="shared" si="24"/>
        <v>0</v>
      </c>
    </row>
    <row r="124" spans="1:11" x14ac:dyDescent="0.3">
      <c r="A124" s="173"/>
      <c r="B124" s="4">
        <v>116</v>
      </c>
      <c r="C124" s="8" t="s">
        <v>432</v>
      </c>
      <c r="D124" s="8">
        <v>121</v>
      </c>
      <c r="E124" s="8">
        <v>121</v>
      </c>
      <c r="F124" s="8">
        <v>0</v>
      </c>
      <c r="G124" s="8">
        <v>132</v>
      </c>
      <c r="H124" s="8">
        <v>0</v>
      </c>
      <c r="I124" s="8">
        <v>0</v>
      </c>
      <c r="J124" s="14">
        <f t="shared" si="23"/>
        <v>1</v>
      </c>
      <c r="K124" s="14">
        <f t="shared" si="24"/>
        <v>0</v>
      </c>
    </row>
    <row r="125" spans="1:11" x14ac:dyDescent="0.3">
      <c r="A125" s="173"/>
      <c r="B125" s="4">
        <v>117</v>
      </c>
      <c r="C125" s="8" t="s">
        <v>434</v>
      </c>
      <c r="D125" s="8">
        <v>48</v>
      </c>
      <c r="E125" s="8">
        <v>2</v>
      </c>
      <c r="F125" s="8">
        <v>0</v>
      </c>
      <c r="G125" s="8">
        <v>132</v>
      </c>
      <c r="H125" s="8">
        <v>0</v>
      </c>
      <c r="I125" s="8">
        <v>0</v>
      </c>
      <c r="J125" s="14">
        <f t="shared" si="23"/>
        <v>4.1666666666666664E-2</v>
      </c>
      <c r="K125" s="14">
        <f t="shared" si="24"/>
        <v>0</v>
      </c>
    </row>
    <row r="126" spans="1:11" x14ac:dyDescent="0.3">
      <c r="A126" s="173"/>
      <c r="B126" s="4">
        <v>118</v>
      </c>
      <c r="C126" s="8" t="s">
        <v>435</v>
      </c>
      <c r="D126" s="8">
        <v>25</v>
      </c>
      <c r="E126" s="8">
        <v>6</v>
      </c>
      <c r="F126" s="8">
        <v>7</v>
      </c>
      <c r="G126" s="8">
        <v>355</v>
      </c>
      <c r="H126" s="8">
        <v>0</v>
      </c>
      <c r="I126" s="8">
        <v>0</v>
      </c>
      <c r="J126" s="14">
        <f t="shared" si="23"/>
        <v>0.52</v>
      </c>
      <c r="K126" s="14">
        <f t="shared" si="24"/>
        <v>0</v>
      </c>
    </row>
    <row r="127" spans="1:11" x14ac:dyDescent="0.3">
      <c r="A127" s="173"/>
      <c r="B127" s="4">
        <v>119</v>
      </c>
      <c r="C127" s="8" t="s">
        <v>437</v>
      </c>
      <c r="D127" s="8">
        <v>528</v>
      </c>
      <c r="E127" s="8">
        <v>308</v>
      </c>
      <c r="F127" s="8">
        <v>0</v>
      </c>
      <c r="G127" s="8">
        <v>404</v>
      </c>
      <c r="H127" s="8">
        <v>0</v>
      </c>
      <c r="I127" s="8">
        <v>0</v>
      </c>
      <c r="J127" s="14">
        <f t="shared" si="23"/>
        <v>0.58333333333333337</v>
      </c>
      <c r="K127" s="14">
        <f t="shared" si="24"/>
        <v>0</v>
      </c>
    </row>
    <row r="128" spans="1:11" x14ac:dyDescent="0.3">
      <c r="A128" s="173"/>
      <c r="B128" s="4">
        <v>120</v>
      </c>
      <c r="C128" s="8" t="s">
        <v>438</v>
      </c>
      <c r="D128" s="8">
        <v>20</v>
      </c>
      <c r="E128" s="8">
        <v>20</v>
      </c>
      <c r="F128" s="8">
        <v>0</v>
      </c>
      <c r="G128" s="8">
        <v>178</v>
      </c>
      <c r="H128" s="8">
        <v>21</v>
      </c>
      <c r="I128" s="8">
        <v>0</v>
      </c>
      <c r="J128" s="14">
        <f t="shared" si="23"/>
        <v>1</v>
      </c>
      <c r="K128" s="14">
        <f t="shared" si="24"/>
        <v>0.11797752808988764</v>
      </c>
    </row>
    <row r="129" spans="1:11" x14ac:dyDescent="0.3">
      <c r="A129" s="173"/>
      <c r="B129" s="4">
        <v>121</v>
      </c>
      <c r="C129" s="8" t="s">
        <v>440</v>
      </c>
      <c r="D129" s="8">
        <v>2</v>
      </c>
      <c r="E129" s="8">
        <v>0</v>
      </c>
      <c r="F129" s="8">
        <v>0</v>
      </c>
      <c r="G129" s="8">
        <v>92</v>
      </c>
      <c r="H129" s="8">
        <v>0</v>
      </c>
      <c r="I129" s="8">
        <v>0</v>
      </c>
      <c r="J129" s="14">
        <f t="shared" si="23"/>
        <v>0</v>
      </c>
      <c r="K129" s="14">
        <f t="shared" si="24"/>
        <v>0</v>
      </c>
    </row>
    <row r="130" spans="1:11" x14ac:dyDescent="0.3">
      <c r="A130" s="173"/>
      <c r="B130" s="4">
        <v>122</v>
      </c>
      <c r="C130" s="8" t="s">
        <v>441</v>
      </c>
      <c r="D130" s="8">
        <v>128</v>
      </c>
      <c r="E130" s="8">
        <v>0</v>
      </c>
      <c r="F130" s="8">
        <v>39</v>
      </c>
      <c r="G130" s="8">
        <v>131</v>
      </c>
      <c r="H130" s="8">
        <v>1</v>
      </c>
      <c r="I130" s="8">
        <v>0</v>
      </c>
      <c r="J130" s="14">
        <f t="shared" si="23"/>
        <v>0.3046875</v>
      </c>
      <c r="K130" s="14">
        <f t="shared" si="24"/>
        <v>7.6335877862595417E-3</v>
      </c>
    </row>
    <row r="131" spans="1:11" x14ac:dyDescent="0.3">
      <c r="A131" s="173"/>
      <c r="B131" s="4">
        <v>123</v>
      </c>
      <c r="C131" s="8" t="s">
        <v>442</v>
      </c>
      <c r="D131" s="8">
        <v>176</v>
      </c>
      <c r="E131" s="8">
        <v>56</v>
      </c>
      <c r="F131" s="8">
        <v>0</v>
      </c>
      <c r="G131" s="8">
        <v>332</v>
      </c>
      <c r="H131" s="8">
        <v>0</v>
      </c>
      <c r="I131" s="8">
        <v>0</v>
      </c>
      <c r="J131" s="14">
        <f t="shared" si="23"/>
        <v>0.31818181818181818</v>
      </c>
      <c r="K131" s="14">
        <f t="shared" si="24"/>
        <v>0</v>
      </c>
    </row>
    <row r="132" spans="1:11" x14ac:dyDescent="0.3">
      <c r="A132" s="173"/>
      <c r="B132" s="4">
        <v>124</v>
      </c>
      <c r="C132" s="8" t="s">
        <v>444</v>
      </c>
      <c r="D132" s="8">
        <v>46</v>
      </c>
      <c r="E132" s="8">
        <v>18</v>
      </c>
      <c r="F132" s="8">
        <v>0</v>
      </c>
      <c r="G132" s="8">
        <v>99</v>
      </c>
      <c r="H132" s="8">
        <v>0</v>
      </c>
      <c r="I132" s="8">
        <v>0</v>
      </c>
      <c r="J132" s="14">
        <f t="shared" si="23"/>
        <v>0.39130434782608697</v>
      </c>
      <c r="K132" s="14">
        <f t="shared" si="24"/>
        <v>0</v>
      </c>
    </row>
    <row r="133" spans="1:11" x14ac:dyDescent="0.3">
      <c r="A133" s="173"/>
      <c r="B133" s="4">
        <v>125</v>
      </c>
      <c r="C133" s="8" t="s">
        <v>445</v>
      </c>
      <c r="D133" s="8">
        <v>57</v>
      </c>
      <c r="E133" s="8">
        <v>0</v>
      </c>
      <c r="F133" s="8">
        <v>0</v>
      </c>
      <c r="G133" s="8">
        <v>49</v>
      </c>
      <c r="H133" s="8">
        <v>0</v>
      </c>
      <c r="I133" s="8">
        <v>0</v>
      </c>
      <c r="J133" s="14">
        <f t="shared" si="23"/>
        <v>0</v>
      </c>
      <c r="K133" s="14">
        <f t="shared" si="24"/>
        <v>0</v>
      </c>
    </row>
    <row r="134" spans="1:11" x14ac:dyDescent="0.3">
      <c r="A134" s="173"/>
      <c r="B134" s="4">
        <v>126</v>
      </c>
      <c r="C134" s="8" t="s">
        <v>446</v>
      </c>
      <c r="D134" s="8">
        <v>1114</v>
      </c>
      <c r="E134" s="8">
        <v>960</v>
      </c>
      <c r="F134" s="8">
        <v>0</v>
      </c>
      <c r="G134" s="8">
        <v>233</v>
      </c>
      <c r="H134" s="8">
        <v>0</v>
      </c>
      <c r="I134" s="8">
        <v>0</v>
      </c>
      <c r="J134" s="14">
        <f t="shared" si="23"/>
        <v>0.86175942549371631</v>
      </c>
      <c r="K134" s="14">
        <f t="shared" si="24"/>
        <v>0</v>
      </c>
    </row>
    <row r="135" spans="1:11" x14ac:dyDescent="0.3">
      <c r="A135" s="173"/>
      <c r="B135" s="4">
        <v>127</v>
      </c>
      <c r="C135" s="8" t="s">
        <v>448</v>
      </c>
      <c r="D135" s="8">
        <v>23</v>
      </c>
      <c r="E135" s="8">
        <v>21</v>
      </c>
      <c r="F135" s="8">
        <v>0</v>
      </c>
      <c r="G135" s="8">
        <v>288</v>
      </c>
      <c r="H135" s="8">
        <v>10</v>
      </c>
      <c r="I135" s="8">
        <v>0</v>
      </c>
      <c r="J135" s="14">
        <f t="shared" si="23"/>
        <v>0.91304347826086951</v>
      </c>
      <c r="K135" s="14">
        <f t="shared" si="24"/>
        <v>3.4722222222222224E-2</v>
      </c>
    </row>
    <row r="136" spans="1:11" x14ac:dyDescent="0.3">
      <c r="A136" s="173"/>
      <c r="B136" s="4">
        <v>128</v>
      </c>
      <c r="C136" s="8" t="s">
        <v>450</v>
      </c>
      <c r="D136" s="8">
        <v>486</v>
      </c>
      <c r="E136" s="8">
        <v>62</v>
      </c>
      <c r="F136" s="8">
        <v>170</v>
      </c>
      <c r="G136" s="8">
        <v>203</v>
      </c>
      <c r="H136" s="8">
        <v>0</v>
      </c>
      <c r="I136" s="8">
        <v>0</v>
      </c>
      <c r="J136" s="14">
        <f t="shared" si="23"/>
        <v>0.47736625514403291</v>
      </c>
      <c r="K136" s="14">
        <f t="shared" si="24"/>
        <v>0</v>
      </c>
    </row>
    <row r="137" spans="1:11" x14ac:dyDescent="0.3">
      <c r="A137" s="173"/>
      <c r="B137" s="4">
        <v>129</v>
      </c>
      <c r="C137" s="8" t="s">
        <v>451</v>
      </c>
      <c r="D137" s="8">
        <v>20</v>
      </c>
      <c r="E137" s="8">
        <v>0</v>
      </c>
      <c r="F137" s="8">
        <v>2</v>
      </c>
      <c r="G137" s="8">
        <v>35</v>
      </c>
      <c r="H137" s="8">
        <v>0</v>
      </c>
      <c r="I137" s="8">
        <v>0</v>
      </c>
      <c r="J137" s="14">
        <f t="shared" si="23"/>
        <v>0.1</v>
      </c>
      <c r="K137" s="14">
        <f t="shared" si="24"/>
        <v>0</v>
      </c>
    </row>
    <row r="138" spans="1:11" x14ac:dyDescent="0.3">
      <c r="A138" s="173"/>
      <c r="B138" s="4">
        <v>130</v>
      </c>
      <c r="C138" s="8" t="s">
        <v>453</v>
      </c>
      <c r="D138" s="8">
        <v>144</v>
      </c>
      <c r="E138" s="8">
        <v>128</v>
      </c>
      <c r="F138" s="8">
        <v>0</v>
      </c>
      <c r="G138" s="8">
        <v>206</v>
      </c>
      <c r="H138" s="8">
        <v>0</v>
      </c>
      <c r="I138" s="8">
        <v>0</v>
      </c>
      <c r="J138" s="14">
        <f t="shared" si="23"/>
        <v>0.88888888888888884</v>
      </c>
      <c r="K138" s="14">
        <f t="shared" si="24"/>
        <v>0</v>
      </c>
    </row>
    <row r="139" spans="1:11" x14ac:dyDescent="0.3">
      <c r="A139" s="173"/>
      <c r="B139" s="4">
        <v>131</v>
      </c>
      <c r="C139" s="8" t="s">
        <v>454</v>
      </c>
      <c r="D139" s="8">
        <v>77</v>
      </c>
      <c r="E139" s="8">
        <v>47</v>
      </c>
      <c r="F139" s="8">
        <v>11</v>
      </c>
      <c r="G139" s="8">
        <v>301</v>
      </c>
      <c r="H139" s="8">
        <v>0</v>
      </c>
      <c r="I139" s="8">
        <v>0</v>
      </c>
      <c r="J139" s="14">
        <f t="shared" si="23"/>
        <v>0.75324675324675328</v>
      </c>
      <c r="K139" s="14">
        <f t="shared" si="24"/>
        <v>0</v>
      </c>
    </row>
    <row r="140" spans="1:11" x14ac:dyDescent="0.3">
      <c r="A140" s="173"/>
      <c r="B140" s="4">
        <v>132</v>
      </c>
      <c r="C140" s="8" t="s">
        <v>455</v>
      </c>
      <c r="D140" s="8">
        <v>83</v>
      </c>
      <c r="E140" s="8">
        <v>41</v>
      </c>
      <c r="F140" s="8">
        <v>0</v>
      </c>
      <c r="G140" s="8">
        <v>406</v>
      </c>
      <c r="H140" s="8">
        <v>0</v>
      </c>
      <c r="I140" s="8">
        <v>0</v>
      </c>
      <c r="J140" s="14">
        <f t="shared" si="23"/>
        <v>0.49397590361445781</v>
      </c>
      <c r="K140" s="14">
        <f t="shared" si="24"/>
        <v>0</v>
      </c>
    </row>
    <row r="141" spans="1:11" x14ac:dyDescent="0.3">
      <c r="A141" s="173"/>
      <c r="B141" s="4">
        <v>133</v>
      </c>
      <c r="C141" s="8" t="s">
        <v>457</v>
      </c>
      <c r="D141" s="8">
        <v>85</v>
      </c>
      <c r="E141" s="8">
        <v>36</v>
      </c>
      <c r="F141" s="8">
        <v>0</v>
      </c>
      <c r="G141" s="8">
        <v>291</v>
      </c>
      <c r="H141" s="8">
        <v>54</v>
      </c>
      <c r="I141" s="8">
        <v>0</v>
      </c>
      <c r="J141" s="14">
        <f t="shared" si="23"/>
        <v>0.42352941176470588</v>
      </c>
      <c r="K141" s="14">
        <f t="shared" si="24"/>
        <v>0.18556701030927836</v>
      </c>
    </row>
    <row r="142" spans="1:11" x14ac:dyDescent="0.3">
      <c r="A142" s="173"/>
      <c r="B142" s="4">
        <v>134</v>
      </c>
      <c r="C142" s="8" t="s">
        <v>458</v>
      </c>
      <c r="D142" s="8">
        <v>164</v>
      </c>
      <c r="E142" s="8">
        <v>42</v>
      </c>
      <c r="F142" s="8">
        <v>62</v>
      </c>
      <c r="G142" s="8">
        <v>374</v>
      </c>
      <c r="H142" s="8">
        <v>0</v>
      </c>
      <c r="I142" s="8">
        <v>0</v>
      </c>
      <c r="J142" s="14">
        <f t="shared" si="23"/>
        <v>0.63414634146341464</v>
      </c>
      <c r="K142" s="14">
        <f t="shared" si="24"/>
        <v>0</v>
      </c>
    </row>
    <row r="143" spans="1:11" x14ac:dyDescent="0.3">
      <c r="A143" s="173"/>
      <c r="B143" s="4">
        <v>135</v>
      </c>
      <c r="C143" s="8" t="s">
        <v>459</v>
      </c>
      <c r="D143" s="8">
        <v>50</v>
      </c>
      <c r="E143" s="8">
        <v>50</v>
      </c>
      <c r="F143" s="8">
        <v>0</v>
      </c>
      <c r="G143" s="8">
        <v>15</v>
      </c>
      <c r="H143" s="8">
        <v>0</v>
      </c>
      <c r="I143" s="8">
        <v>0</v>
      </c>
      <c r="J143" s="14">
        <f t="shared" si="23"/>
        <v>1</v>
      </c>
      <c r="K143" s="14">
        <f t="shared" si="24"/>
        <v>0</v>
      </c>
    </row>
    <row r="144" spans="1:11" x14ac:dyDescent="0.3">
      <c r="A144" s="173"/>
      <c r="B144" s="4">
        <v>136</v>
      </c>
      <c r="C144" s="8" t="s">
        <v>460</v>
      </c>
      <c r="D144" s="8">
        <v>180</v>
      </c>
      <c r="E144" s="8">
        <v>51</v>
      </c>
      <c r="F144" s="8">
        <v>30</v>
      </c>
      <c r="G144" s="8">
        <v>507</v>
      </c>
      <c r="H144" s="8">
        <v>193</v>
      </c>
      <c r="I144" s="8">
        <v>0</v>
      </c>
      <c r="J144" s="14">
        <f t="shared" si="23"/>
        <v>0.45</v>
      </c>
      <c r="K144" s="14">
        <f t="shared" si="24"/>
        <v>0.38067061143984221</v>
      </c>
    </row>
    <row r="145" spans="1:11" x14ac:dyDescent="0.3">
      <c r="A145" s="173"/>
      <c r="B145" s="4">
        <v>137</v>
      </c>
      <c r="C145" s="8" t="s">
        <v>461</v>
      </c>
      <c r="D145" s="8">
        <v>10</v>
      </c>
      <c r="E145" s="8">
        <v>2</v>
      </c>
      <c r="F145" s="8">
        <v>0</v>
      </c>
      <c r="G145" s="8">
        <v>75</v>
      </c>
      <c r="H145" s="8">
        <v>0</v>
      </c>
      <c r="I145" s="8">
        <v>0</v>
      </c>
      <c r="J145" s="14">
        <f t="shared" si="23"/>
        <v>0.2</v>
      </c>
      <c r="K145" s="14">
        <f t="shared" si="24"/>
        <v>0</v>
      </c>
    </row>
    <row r="146" spans="1:11" x14ac:dyDescent="0.3">
      <c r="A146" s="173"/>
      <c r="B146" s="4">
        <v>138</v>
      </c>
      <c r="C146" s="8" t="s">
        <v>462</v>
      </c>
      <c r="D146" s="8">
        <v>302</v>
      </c>
      <c r="E146" s="8">
        <v>266</v>
      </c>
      <c r="F146" s="8">
        <v>0</v>
      </c>
      <c r="G146" s="8">
        <v>259</v>
      </c>
      <c r="H146" s="8">
        <v>8</v>
      </c>
      <c r="I146" s="8">
        <v>0</v>
      </c>
      <c r="J146" s="14">
        <f t="shared" si="23"/>
        <v>0.88079470198675491</v>
      </c>
      <c r="K146" s="14">
        <f t="shared" si="24"/>
        <v>3.0888030888030889E-2</v>
      </c>
    </row>
    <row r="147" spans="1:11" x14ac:dyDescent="0.3">
      <c r="A147" s="173"/>
      <c r="B147" s="4">
        <v>139</v>
      </c>
      <c r="C147" s="8" t="s">
        <v>464</v>
      </c>
      <c r="D147" s="8">
        <v>8</v>
      </c>
      <c r="E147" s="8">
        <v>8</v>
      </c>
      <c r="F147" s="8">
        <v>0</v>
      </c>
      <c r="G147" s="8">
        <v>47</v>
      </c>
      <c r="H147" s="8">
        <v>0</v>
      </c>
      <c r="I147" s="8">
        <v>0</v>
      </c>
      <c r="J147" s="14">
        <f t="shared" si="23"/>
        <v>1</v>
      </c>
      <c r="K147" s="14">
        <f t="shared" si="24"/>
        <v>0</v>
      </c>
    </row>
    <row r="148" spans="1:11" x14ac:dyDescent="0.3">
      <c r="A148" s="173"/>
      <c r="B148" s="4">
        <v>140</v>
      </c>
      <c r="C148" s="8" t="s">
        <v>465</v>
      </c>
      <c r="D148" s="8">
        <v>84</v>
      </c>
      <c r="E148" s="8">
        <v>77</v>
      </c>
      <c r="F148" s="8">
        <v>0</v>
      </c>
      <c r="G148" s="8">
        <v>116</v>
      </c>
      <c r="H148" s="8">
        <v>0</v>
      </c>
      <c r="I148" s="8">
        <v>0</v>
      </c>
      <c r="J148" s="14">
        <f t="shared" si="23"/>
        <v>0.91666666666666663</v>
      </c>
      <c r="K148" s="14">
        <f t="shared" si="24"/>
        <v>0</v>
      </c>
    </row>
    <row r="149" spans="1:11" x14ac:dyDescent="0.3">
      <c r="A149" s="173"/>
      <c r="B149" s="4">
        <v>141</v>
      </c>
      <c r="C149" s="8" t="s">
        <v>467</v>
      </c>
      <c r="D149" s="8">
        <v>140</v>
      </c>
      <c r="E149" s="8">
        <v>0</v>
      </c>
      <c r="F149" s="8">
        <v>0</v>
      </c>
      <c r="G149" s="8">
        <v>371</v>
      </c>
      <c r="H149" s="8">
        <v>0</v>
      </c>
      <c r="I149" s="8">
        <v>0</v>
      </c>
      <c r="J149" s="14">
        <f t="shared" si="23"/>
        <v>0</v>
      </c>
      <c r="K149" s="14">
        <f t="shared" si="24"/>
        <v>0</v>
      </c>
    </row>
    <row r="150" spans="1:11" x14ac:dyDescent="0.3">
      <c r="A150" s="173"/>
      <c r="B150" s="4">
        <v>142</v>
      </c>
      <c r="C150" s="8" t="s">
        <v>468</v>
      </c>
      <c r="D150" s="8">
        <v>96</v>
      </c>
      <c r="E150" s="8">
        <v>65</v>
      </c>
      <c r="F150" s="8">
        <v>0</v>
      </c>
      <c r="G150" s="8">
        <v>274</v>
      </c>
      <c r="H150" s="8">
        <v>5</v>
      </c>
      <c r="I150" s="8">
        <v>0</v>
      </c>
      <c r="J150" s="14">
        <f t="shared" si="23"/>
        <v>0.67708333333333337</v>
      </c>
      <c r="K150" s="14">
        <f t="shared" si="24"/>
        <v>1.824817518248175E-2</v>
      </c>
    </row>
    <row r="151" spans="1:11" x14ac:dyDescent="0.3">
      <c r="A151" s="173"/>
      <c r="B151" s="4">
        <v>143</v>
      </c>
      <c r="C151" s="8" t="s">
        <v>469</v>
      </c>
      <c r="D151" s="8">
        <v>93</v>
      </c>
      <c r="E151" s="8">
        <v>60</v>
      </c>
      <c r="F151" s="8">
        <v>0</v>
      </c>
      <c r="G151" s="8">
        <v>66</v>
      </c>
      <c r="H151" s="8">
        <v>0</v>
      </c>
      <c r="I151" s="8">
        <v>0</v>
      </c>
      <c r="J151" s="14">
        <f t="shared" si="23"/>
        <v>0.64516129032258063</v>
      </c>
      <c r="K151" s="14">
        <f t="shared" si="24"/>
        <v>0</v>
      </c>
    </row>
    <row r="152" spans="1:11" x14ac:dyDescent="0.3">
      <c r="A152" s="173"/>
      <c r="B152" s="4">
        <v>144</v>
      </c>
      <c r="C152" s="8" t="s">
        <v>470</v>
      </c>
      <c r="D152" s="8">
        <v>217</v>
      </c>
      <c r="E152" s="8">
        <v>170</v>
      </c>
      <c r="F152" s="8">
        <v>2</v>
      </c>
      <c r="G152" s="8">
        <v>462</v>
      </c>
      <c r="H152" s="8">
        <v>11</v>
      </c>
      <c r="I152" s="8">
        <v>0</v>
      </c>
      <c r="J152" s="14">
        <f t="shared" si="23"/>
        <v>0.79262672811059909</v>
      </c>
      <c r="K152" s="14">
        <f t="shared" si="24"/>
        <v>2.3809523809523808E-2</v>
      </c>
    </row>
    <row r="153" spans="1:11" x14ac:dyDescent="0.3">
      <c r="A153" s="173"/>
      <c r="B153" s="4">
        <v>145</v>
      </c>
      <c r="C153" s="8" t="s">
        <v>471</v>
      </c>
      <c r="D153" s="8">
        <v>30</v>
      </c>
      <c r="E153" s="8">
        <v>2</v>
      </c>
      <c r="F153" s="8">
        <v>0</v>
      </c>
      <c r="G153" s="8">
        <v>23</v>
      </c>
      <c r="H153" s="8">
        <v>0</v>
      </c>
      <c r="I153" s="8">
        <v>0</v>
      </c>
      <c r="J153" s="14">
        <f t="shared" si="23"/>
        <v>6.6666666666666666E-2</v>
      </c>
      <c r="K153" s="14">
        <f t="shared" si="24"/>
        <v>0</v>
      </c>
    </row>
    <row r="154" spans="1:11" x14ac:dyDescent="0.3">
      <c r="A154" s="173"/>
      <c r="B154" s="4">
        <v>146</v>
      </c>
      <c r="C154" s="8" t="s">
        <v>474</v>
      </c>
      <c r="D154" s="8">
        <v>17</v>
      </c>
      <c r="E154" s="8">
        <v>0</v>
      </c>
      <c r="F154" s="8">
        <v>0</v>
      </c>
      <c r="G154" s="8">
        <v>197</v>
      </c>
      <c r="H154" s="8">
        <v>0</v>
      </c>
      <c r="I154" s="8">
        <v>0</v>
      </c>
      <c r="J154" s="14">
        <f t="shared" si="23"/>
        <v>0</v>
      </c>
      <c r="K154" s="14">
        <f t="shared" si="24"/>
        <v>0</v>
      </c>
    </row>
    <row r="155" spans="1:11" x14ac:dyDescent="0.3">
      <c r="A155" s="173"/>
      <c r="B155" s="4">
        <v>147</v>
      </c>
      <c r="C155" s="8" t="s">
        <v>475</v>
      </c>
      <c r="D155" s="8">
        <v>268</v>
      </c>
      <c r="E155" s="8">
        <v>262</v>
      </c>
      <c r="F155" s="8">
        <v>0</v>
      </c>
      <c r="G155" s="8">
        <v>255</v>
      </c>
      <c r="H155" s="8">
        <v>0</v>
      </c>
      <c r="I155" s="8">
        <v>0</v>
      </c>
      <c r="J155" s="14">
        <f t="shared" si="23"/>
        <v>0.97761194029850751</v>
      </c>
      <c r="K155" s="14">
        <f t="shared" si="24"/>
        <v>0</v>
      </c>
    </row>
    <row r="156" spans="1:11" x14ac:dyDescent="0.3">
      <c r="A156" s="173"/>
      <c r="B156" s="4">
        <v>148</v>
      </c>
      <c r="C156" s="8" t="s">
        <v>476</v>
      </c>
      <c r="D156" s="8">
        <v>260</v>
      </c>
      <c r="E156" s="8">
        <v>150</v>
      </c>
      <c r="F156" s="8">
        <v>100</v>
      </c>
      <c r="G156" s="8">
        <v>54</v>
      </c>
      <c r="H156" s="8">
        <v>0</v>
      </c>
      <c r="I156" s="8">
        <v>0</v>
      </c>
      <c r="J156" s="14">
        <f t="shared" si="23"/>
        <v>0.96153846153846156</v>
      </c>
      <c r="K156" s="14">
        <f t="shared" si="24"/>
        <v>0</v>
      </c>
    </row>
    <row r="157" spans="1:11" x14ac:dyDescent="0.3">
      <c r="A157" s="173"/>
      <c r="B157" s="4">
        <v>149</v>
      </c>
      <c r="C157" s="8" t="s">
        <v>477</v>
      </c>
      <c r="D157" s="8">
        <v>1262</v>
      </c>
      <c r="E157" s="8">
        <v>609</v>
      </c>
      <c r="F157" s="8">
        <v>78</v>
      </c>
      <c r="G157" s="8">
        <v>774</v>
      </c>
      <c r="H157" s="8">
        <v>0</v>
      </c>
      <c r="I157" s="8">
        <v>0</v>
      </c>
      <c r="J157" s="14">
        <f t="shared" si="23"/>
        <v>0.54437400950871628</v>
      </c>
      <c r="K157" s="14">
        <f t="shared" si="24"/>
        <v>0</v>
      </c>
    </row>
    <row r="158" spans="1:11" x14ac:dyDescent="0.3">
      <c r="A158" s="173"/>
      <c r="B158" s="4">
        <v>150</v>
      </c>
      <c r="C158" s="8" t="s">
        <v>478</v>
      </c>
      <c r="D158" s="8">
        <v>12</v>
      </c>
      <c r="E158" s="8">
        <v>10</v>
      </c>
      <c r="F158" s="8">
        <v>2</v>
      </c>
      <c r="G158" s="8">
        <v>39</v>
      </c>
      <c r="H158" s="8">
        <v>0</v>
      </c>
      <c r="I158" s="8">
        <v>0</v>
      </c>
      <c r="J158" s="14">
        <f t="shared" si="23"/>
        <v>1</v>
      </c>
      <c r="K158" s="14">
        <f t="shared" si="24"/>
        <v>0</v>
      </c>
    </row>
    <row r="159" spans="1:11" x14ac:dyDescent="0.3">
      <c r="A159" s="173"/>
      <c r="B159" s="4">
        <v>151</v>
      </c>
      <c r="C159" s="8" t="s">
        <v>479</v>
      </c>
      <c r="D159" s="8">
        <v>19</v>
      </c>
      <c r="E159" s="8">
        <v>0</v>
      </c>
      <c r="F159" s="8">
        <v>0</v>
      </c>
      <c r="G159" s="8">
        <v>122</v>
      </c>
      <c r="H159" s="8">
        <v>0</v>
      </c>
      <c r="I159" s="8">
        <v>0</v>
      </c>
      <c r="J159" s="14">
        <f t="shared" si="23"/>
        <v>0</v>
      </c>
      <c r="K159" s="14">
        <f t="shared" si="24"/>
        <v>0</v>
      </c>
    </row>
    <row r="160" spans="1:11" x14ac:dyDescent="0.3">
      <c r="A160" s="173"/>
      <c r="B160" s="4">
        <v>152</v>
      </c>
      <c r="C160" s="8" t="s">
        <v>480</v>
      </c>
      <c r="D160" s="8">
        <v>259</v>
      </c>
      <c r="E160" s="8">
        <v>190</v>
      </c>
      <c r="F160" s="8">
        <v>0</v>
      </c>
      <c r="G160" s="8">
        <v>638</v>
      </c>
      <c r="H160" s="8">
        <v>10</v>
      </c>
      <c r="I160" s="8">
        <v>0</v>
      </c>
      <c r="J160" s="14">
        <f t="shared" si="23"/>
        <v>0.73359073359073357</v>
      </c>
      <c r="K160" s="14">
        <f t="shared" si="24"/>
        <v>1.5673981191222569E-2</v>
      </c>
    </row>
    <row r="161" spans="1:11" x14ac:dyDescent="0.3">
      <c r="A161" s="173"/>
      <c r="B161" s="4">
        <v>153</v>
      </c>
      <c r="C161" s="8" t="s">
        <v>481</v>
      </c>
      <c r="D161" s="8">
        <v>48</v>
      </c>
      <c r="E161" s="8">
        <v>26</v>
      </c>
      <c r="F161" s="8">
        <v>10</v>
      </c>
      <c r="G161" s="8">
        <v>212</v>
      </c>
      <c r="H161" s="8">
        <v>141</v>
      </c>
      <c r="I161" s="8">
        <v>0</v>
      </c>
      <c r="J161" s="14">
        <f t="shared" si="23"/>
        <v>0.75</v>
      </c>
      <c r="K161" s="14">
        <f t="shared" si="24"/>
        <v>0.66509433962264153</v>
      </c>
    </row>
    <row r="162" spans="1:11" x14ac:dyDescent="0.3">
      <c r="A162" s="173"/>
      <c r="B162" s="4">
        <v>154</v>
      </c>
      <c r="C162" s="8" t="s">
        <v>482</v>
      </c>
      <c r="D162" s="8">
        <v>195</v>
      </c>
      <c r="E162" s="8">
        <v>167</v>
      </c>
      <c r="F162" s="8">
        <v>0</v>
      </c>
      <c r="G162" s="8">
        <v>168</v>
      </c>
      <c r="H162" s="8">
        <v>6</v>
      </c>
      <c r="I162" s="8">
        <v>0</v>
      </c>
      <c r="J162" s="14">
        <f t="shared" ref="J162:J225" si="25">(E162+F162)/D162</f>
        <v>0.85641025641025637</v>
      </c>
      <c r="K162" s="14">
        <f t="shared" ref="K162:K225" si="26">(H162+I162)/G162</f>
        <v>3.5714285714285712E-2</v>
      </c>
    </row>
    <row r="163" spans="1:11" x14ac:dyDescent="0.3">
      <c r="A163" s="173"/>
      <c r="B163" s="4">
        <v>155</v>
      </c>
      <c r="C163" s="8" t="s">
        <v>483</v>
      </c>
      <c r="D163" s="8">
        <v>77</v>
      </c>
      <c r="E163" s="8">
        <v>63</v>
      </c>
      <c r="F163" s="8">
        <v>0</v>
      </c>
      <c r="G163" s="8">
        <v>128</v>
      </c>
      <c r="H163" s="8">
        <v>5</v>
      </c>
      <c r="I163" s="8">
        <v>0</v>
      </c>
      <c r="J163" s="14">
        <f t="shared" si="25"/>
        <v>0.81818181818181823</v>
      </c>
      <c r="K163" s="14">
        <f t="shared" si="26"/>
        <v>3.90625E-2</v>
      </c>
    </row>
    <row r="164" spans="1:11" x14ac:dyDescent="0.3">
      <c r="A164" s="173"/>
      <c r="B164" s="4">
        <v>156</v>
      </c>
      <c r="C164" s="8" t="s">
        <v>485</v>
      </c>
      <c r="D164" s="8">
        <v>309</v>
      </c>
      <c r="E164" s="8">
        <v>119</v>
      </c>
      <c r="F164" s="8">
        <v>0</v>
      </c>
      <c r="G164" s="8">
        <v>85</v>
      </c>
      <c r="H164" s="8">
        <v>0</v>
      </c>
      <c r="I164" s="8">
        <v>0</v>
      </c>
      <c r="J164" s="14">
        <f t="shared" si="25"/>
        <v>0.38511326860841422</v>
      </c>
      <c r="K164" s="14">
        <f t="shared" si="26"/>
        <v>0</v>
      </c>
    </row>
    <row r="165" spans="1:11" x14ac:dyDescent="0.3">
      <c r="A165" s="173"/>
      <c r="B165" s="4">
        <v>157</v>
      </c>
      <c r="C165" s="8" t="s">
        <v>487</v>
      </c>
      <c r="D165" s="8">
        <v>509</v>
      </c>
      <c r="E165" s="8">
        <v>433</v>
      </c>
      <c r="F165" s="8">
        <v>0</v>
      </c>
      <c r="G165" s="8">
        <v>783</v>
      </c>
      <c r="H165" s="8">
        <v>208</v>
      </c>
      <c r="I165" s="8">
        <v>3</v>
      </c>
      <c r="J165" s="14">
        <f t="shared" si="25"/>
        <v>0.85068762278978394</v>
      </c>
      <c r="K165" s="14">
        <f t="shared" si="26"/>
        <v>0.26947637292464877</v>
      </c>
    </row>
    <row r="166" spans="1:11" x14ac:dyDescent="0.3">
      <c r="A166" s="173"/>
      <c r="B166" s="4">
        <v>158</v>
      </c>
      <c r="C166" s="8" t="s">
        <v>746</v>
      </c>
      <c r="D166" s="8">
        <v>0</v>
      </c>
      <c r="E166" s="8">
        <v>0</v>
      </c>
      <c r="F166" s="8">
        <v>0</v>
      </c>
      <c r="G166" s="8">
        <v>1</v>
      </c>
      <c r="H166" s="8">
        <v>0</v>
      </c>
      <c r="I166" s="8">
        <v>0</v>
      </c>
      <c r="J166" s="14">
        <v>0</v>
      </c>
      <c r="K166" s="14">
        <f t="shared" si="26"/>
        <v>0</v>
      </c>
    </row>
    <row r="167" spans="1:11" x14ac:dyDescent="0.3">
      <c r="A167" s="173"/>
      <c r="B167" s="4">
        <v>159</v>
      </c>
      <c r="C167" s="8" t="s">
        <v>489</v>
      </c>
      <c r="D167" s="8">
        <v>65</v>
      </c>
      <c r="E167" s="8">
        <v>36</v>
      </c>
      <c r="F167" s="8">
        <v>0</v>
      </c>
      <c r="G167" s="8">
        <v>55</v>
      </c>
      <c r="H167" s="8">
        <v>0</v>
      </c>
      <c r="I167" s="8">
        <v>0</v>
      </c>
      <c r="J167" s="14">
        <f t="shared" si="25"/>
        <v>0.55384615384615388</v>
      </c>
      <c r="K167" s="14">
        <f t="shared" si="26"/>
        <v>0</v>
      </c>
    </row>
    <row r="168" spans="1:11" x14ac:dyDescent="0.3">
      <c r="A168" s="173"/>
      <c r="B168" s="4">
        <v>160</v>
      </c>
      <c r="C168" s="8" t="s">
        <v>747</v>
      </c>
      <c r="D168" s="8">
        <v>6</v>
      </c>
      <c r="E168" s="8">
        <v>6</v>
      </c>
      <c r="F168" s="8">
        <v>0</v>
      </c>
      <c r="G168" s="8">
        <v>15</v>
      </c>
      <c r="H168" s="8">
        <v>0</v>
      </c>
      <c r="I168" s="8">
        <v>0</v>
      </c>
      <c r="J168" s="14">
        <f t="shared" si="25"/>
        <v>1</v>
      </c>
      <c r="K168" s="14">
        <f t="shared" si="26"/>
        <v>0</v>
      </c>
    </row>
    <row r="169" spans="1:11" x14ac:dyDescent="0.3">
      <c r="A169" s="173"/>
      <c r="B169" s="4">
        <v>161</v>
      </c>
      <c r="C169" s="8" t="s">
        <v>490</v>
      </c>
      <c r="D169" s="8">
        <v>57</v>
      </c>
      <c r="E169" s="8">
        <v>36</v>
      </c>
      <c r="F169" s="8">
        <v>0</v>
      </c>
      <c r="G169" s="8">
        <v>53</v>
      </c>
      <c r="H169" s="8">
        <v>0</v>
      </c>
      <c r="I169" s="8">
        <v>0</v>
      </c>
      <c r="J169" s="14">
        <f t="shared" si="25"/>
        <v>0.63157894736842102</v>
      </c>
      <c r="K169" s="14">
        <f t="shared" si="26"/>
        <v>0</v>
      </c>
    </row>
    <row r="170" spans="1:11" x14ac:dyDescent="0.3">
      <c r="A170" s="173"/>
      <c r="B170" s="4">
        <v>162</v>
      </c>
      <c r="C170" s="8" t="s">
        <v>492</v>
      </c>
      <c r="D170" s="8">
        <v>37</v>
      </c>
      <c r="E170" s="8">
        <v>34</v>
      </c>
      <c r="F170" s="8">
        <v>0</v>
      </c>
      <c r="G170" s="8">
        <v>40</v>
      </c>
      <c r="H170" s="8">
        <v>0</v>
      </c>
      <c r="I170" s="8">
        <v>0</v>
      </c>
      <c r="J170" s="14">
        <f t="shared" si="25"/>
        <v>0.91891891891891897</v>
      </c>
      <c r="K170" s="14">
        <f t="shared" si="26"/>
        <v>0</v>
      </c>
    </row>
    <row r="171" spans="1:11" x14ac:dyDescent="0.3">
      <c r="A171" s="173"/>
      <c r="B171" s="4">
        <v>163</v>
      </c>
      <c r="C171" s="8" t="s">
        <v>493</v>
      </c>
      <c r="D171" s="8">
        <v>101</v>
      </c>
      <c r="E171" s="8">
        <v>20</v>
      </c>
      <c r="F171" s="8">
        <v>0</v>
      </c>
      <c r="G171" s="8">
        <v>152</v>
      </c>
      <c r="H171" s="8">
        <v>0</v>
      </c>
      <c r="I171" s="8">
        <v>0</v>
      </c>
      <c r="J171" s="14">
        <f t="shared" si="25"/>
        <v>0.19801980198019803</v>
      </c>
      <c r="K171" s="14">
        <f t="shared" si="26"/>
        <v>0</v>
      </c>
    </row>
    <row r="172" spans="1:11" x14ac:dyDescent="0.3">
      <c r="A172" s="173"/>
      <c r="B172" s="4">
        <v>164</v>
      </c>
      <c r="C172" s="8" t="s">
        <v>494</v>
      </c>
      <c r="D172" s="8">
        <v>3</v>
      </c>
      <c r="E172" s="8">
        <v>2</v>
      </c>
      <c r="F172" s="8">
        <v>0</v>
      </c>
      <c r="G172" s="8">
        <v>36</v>
      </c>
      <c r="H172" s="8">
        <v>0</v>
      </c>
      <c r="I172" s="8">
        <v>0</v>
      </c>
      <c r="J172" s="14">
        <f t="shared" si="25"/>
        <v>0.66666666666666663</v>
      </c>
      <c r="K172" s="14">
        <f t="shared" si="26"/>
        <v>0</v>
      </c>
    </row>
    <row r="173" spans="1:11" x14ac:dyDescent="0.3">
      <c r="A173" s="173"/>
      <c r="B173" s="4">
        <v>165</v>
      </c>
      <c r="C173" s="8" t="s">
        <v>496</v>
      </c>
      <c r="D173" s="8">
        <v>108</v>
      </c>
      <c r="E173" s="8">
        <v>103</v>
      </c>
      <c r="F173" s="8">
        <v>0</v>
      </c>
      <c r="G173" s="8">
        <v>137</v>
      </c>
      <c r="H173" s="8">
        <v>0</v>
      </c>
      <c r="I173" s="8">
        <v>0</v>
      </c>
      <c r="J173" s="14">
        <f t="shared" si="25"/>
        <v>0.95370370370370372</v>
      </c>
      <c r="K173" s="14">
        <f t="shared" si="26"/>
        <v>0</v>
      </c>
    </row>
    <row r="174" spans="1:11" x14ac:dyDescent="0.3">
      <c r="A174" s="173"/>
      <c r="B174" s="4">
        <v>166</v>
      </c>
      <c r="C174" s="8" t="s">
        <v>499</v>
      </c>
      <c r="D174" s="8">
        <v>21</v>
      </c>
      <c r="E174" s="8">
        <v>12</v>
      </c>
      <c r="F174" s="8">
        <v>1</v>
      </c>
      <c r="G174" s="8">
        <v>103</v>
      </c>
      <c r="H174" s="8">
        <v>0</v>
      </c>
      <c r="I174" s="8">
        <v>0</v>
      </c>
      <c r="J174" s="14">
        <f t="shared" si="25"/>
        <v>0.61904761904761907</v>
      </c>
      <c r="K174" s="14">
        <f t="shared" si="26"/>
        <v>0</v>
      </c>
    </row>
    <row r="175" spans="1:11" x14ac:dyDescent="0.3">
      <c r="A175" s="173"/>
      <c r="B175" s="4">
        <v>167</v>
      </c>
      <c r="C175" s="8" t="s">
        <v>500</v>
      </c>
      <c r="D175" s="8">
        <v>122</v>
      </c>
      <c r="E175" s="8">
        <v>84</v>
      </c>
      <c r="F175" s="8">
        <v>0</v>
      </c>
      <c r="G175" s="8">
        <v>229</v>
      </c>
      <c r="H175" s="8">
        <v>0</v>
      </c>
      <c r="I175" s="8">
        <v>0</v>
      </c>
      <c r="J175" s="14">
        <f t="shared" si="25"/>
        <v>0.68852459016393441</v>
      </c>
      <c r="K175" s="14">
        <f t="shared" si="26"/>
        <v>0</v>
      </c>
    </row>
    <row r="176" spans="1:11" x14ac:dyDescent="0.3">
      <c r="A176" s="173"/>
      <c r="B176" s="4">
        <v>168</v>
      </c>
      <c r="C176" s="8" t="s">
        <v>501</v>
      </c>
      <c r="D176" s="8">
        <v>3</v>
      </c>
      <c r="E176" s="8">
        <v>0</v>
      </c>
      <c r="F176" s="8">
        <v>0</v>
      </c>
      <c r="G176" s="8">
        <v>41</v>
      </c>
      <c r="H176" s="8">
        <v>0</v>
      </c>
      <c r="I176" s="8">
        <v>0</v>
      </c>
      <c r="J176" s="14">
        <f t="shared" si="25"/>
        <v>0</v>
      </c>
      <c r="K176" s="14">
        <f t="shared" si="26"/>
        <v>0</v>
      </c>
    </row>
    <row r="177" spans="1:11" x14ac:dyDescent="0.3">
      <c r="A177" s="173"/>
      <c r="B177" s="4">
        <v>169</v>
      </c>
      <c r="C177" s="8" t="s">
        <v>502</v>
      </c>
      <c r="D177" s="8">
        <v>113</v>
      </c>
      <c r="E177" s="8">
        <v>4</v>
      </c>
      <c r="F177" s="8">
        <v>0</v>
      </c>
      <c r="G177" s="8">
        <v>86</v>
      </c>
      <c r="H177" s="8">
        <v>0</v>
      </c>
      <c r="I177" s="8">
        <v>0</v>
      </c>
      <c r="J177" s="14">
        <f t="shared" si="25"/>
        <v>3.5398230088495575E-2</v>
      </c>
      <c r="K177" s="14">
        <f t="shared" si="26"/>
        <v>0</v>
      </c>
    </row>
    <row r="178" spans="1:11" x14ac:dyDescent="0.3">
      <c r="A178" s="173"/>
      <c r="B178" s="4">
        <v>170</v>
      </c>
      <c r="C178" s="8" t="s">
        <v>504</v>
      </c>
      <c r="D178" s="8">
        <v>23</v>
      </c>
      <c r="E178" s="8">
        <v>0</v>
      </c>
      <c r="F178" s="8">
        <v>0</v>
      </c>
      <c r="G178" s="8">
        <v>42</v>
      </c>
      <c r="H178" s="8">
        <v>1</v>
      </c>
      <c r="I178" s="8">
        <v>0</v>
      </c>
      <c r="J178" s="14">
        <f t="shared" si="25"/>
        <v>0</v>
      </c>
      <c r="K178" s="14">
        <f t="shared" si="26"/>
        <v>2.3809523809523808E-2</v>
      </c>
    </row>
    <row r="179" spans="1:11" x14ac:dyDescent="0.3">
      <c r="A179" s="173"/>
      <c r="B179" s="4">
        <v>171</v>
      </c>
      <c r="C179" s="8" t="s">
        <v>506</v>
      </c>
      <c r="D179" s="8">
        <v>98</v>
      </c>
      <c r="E179" s="8">
        <v>98</v>
      </c>
      <c r="F179" s="8">
        <v>0</v>
      </c>
      <c r="G179" s="8">
        <v>29</v>
      </c>
      <c r="H179" s="8">
        <v>0</v>
      </c>
      <c r="I179" s="8">
        <v>0</v>
      </c>
      <c r="J179" s="14">
        <f t="shared" si="25"/>
        <v>1</v>
      </c>
      <c r="K179" s="14">
        <f t="shared" si="26"/>
        <v>0</v>
      </c>
    </row>
    <row r="180" spans="1:11" x14ac:dyDescent="0.3">
      <c r="A180" s="173"/>
      <c r="B180" s="4">
        <v>172</v>
      </c>
      <c r="C180" s="8" t="s">
        <v>507</v>
      </c>
      <c r="D180" s="8">
        <v>127</v>
      </c>
      <c r="E180" s="8">
        <v>41</v>
      </c>
      <c r="F180" s="8">
        <v>0</v>
      </c>
      <c r="G180" s="8">
        <v>53</v>
      </c>
      <c r="H180" s="8">
        <v>0</v>
      </c>
      <c r="I180" s="8">
        <v>0</v>
      </c>
      <c r="J180" s="14">
        <f t="shared" si="25"/>
        <v>0.32283464566929132</v>
      </c>
      <c r="K180" s="14">
        <f t="shared" si="26"/>
        <v>0</v>
      </c>
    </row>
    <row r="181" spans="1:11" x14ac:dyDescent="0.3">
      <c r="A181" s="173"/>
      <c r="B181" s="4">
        <v>173</v>
      </c>
      <c r="C181" s="8" t="s">
        <v>509</v>
      </c>
      <c r="D181" s="8">
        <v>761</v>
      </c>
      <c r="E181" s="8">
        <v>485</v>
      </c>
      <c r="F181" s="8">
        <v>0</v>
      </c>
      <c r="G181" s="8">
        <v>451</v>
      </c>
      <c r="H181" s="8">
        <v>0</v>
      </c>
      <c r="I181" s="8">
        <v>0</v>
      </c>
      <c r="J181" s="14">
        <f t="shared" si="25"/>
        <v>0.63731931668856767</v>
      </c>
      <c r="K181" s="14">
        <f t="shared" si="26"/>
        <v>0</v>
      </c>
    </row>
    <row r="182" spans="1:11" x14ac:dyDescent="0.3">
      <c r="A182" s="173"/>
      <c r="B182" s="4">
        <v>174</v>
      </c>
      <c r="C182" s="8" t="s">
        <v>510</v>
      </c>
      <c r="D182" s="8">
        <v>104</v>
      </c>
      <c r="E182" s="8">
        <v>99</v>
      </c>
      <c r="F182" s="8">
        <v>0</v>
      </c>
      <c r="G182" s="8">
        <v>281</v>
      </c>
      <c r="H182" s="8">
        <v>0</v>
      </c>
      <c r="I182" s="8">
        <v>0</v>
      </c>
      <c r="J182" s="14">
        <f t="shared" si="25"/>
        <v>0.95192307692307687</v>
      </c>
      <c r="K182" s="14">
        <f t="shared" si="26"/>
        <v>0</v>
      </c>
    </row>
    <row r="183" spans="1:11" x14ac:dyDescent="0.3">
      <c r="A183" s="173"/>
      <c r="B183" s="4">
        <v>175</v>
      </c>
      <c r="C183" s="8" t="s">
        <v>512</v>
      </c>
      <c r="D183" s="8">
        <v>122</v>
      </c>
      <c r="E183" s="8">
        <v>0</v>
      </c>
      <c r="F183" s="8">
        <v>0</v>
      </c>
      <c r="G183" s="8">
        <v>184</v>
      </c>
      <c r="H183" s="8">
        <v>0</v>
      </c>
      <c r="I183" s="8">
        <v>0</v>
      </c>
      <c r="J183" s="14">
        <f t="shared" si="25"/>
        <v>0</v>
      </c>
      <c r="K183" s="14">
        <f t="shared" si="26"/>
        <v>0</v>
      </c>
    </row>
    <row r="184" spans="1:11" x14ac:dyDescent="0.3">
      <c r="A184" s="173"/>
      <c r="B184" s="4">
        <v>176</v>
      </c>
      <c r="C184" s="8" t="s">
        <v>513</v>
      </c>
      <c r="D184" s="8">
        <v>153</v>
      </c>
      <c r="E184" s="8">
        <v>127</v>
      </c>
      <c r="F184" s="8">
        <v>0</v>
      </c>
      <c r="G184" s="8">
        <v>216</v>
      </c>
      <c r="H184" s="8">
        <v>7</v>
      </c>
      <c r="I184" s="8">
        <v>0</v>
      </c>
      <c r="J184" s="14">
        <f t="shared" si="25"/>
        <v>0.83006535947712423</v>
      </c>
      <c r="K184" s="14">
        <f t="shared" si="26"/>
        <v>3.2407407407407406E-2</v>
      </c>
    </row>
    <row r="185" spans="1:11" x14ac:dyDescent="0.3">
      <c r="A185" s="173"/>
      <c r="B185" s="4">
        <v>177</v>
      </c>
      <c r="C185" s="8" t="s">
        <v>514</v>
      </c>
      <c r="D185" s="8">
        <v>56</v>
      </c>
      <c r="E185" s="8">
        <v>0</v>
      </c>
      <c r="F185" s="8">
        <v>0</v>
      </c>
      <c r="G185" s="8">
        <v>165</v>
      </c>
      <c r="H185" s="8">
        <v>0</v>
      </c>
      <c r="I185" s="8">
        <v>0</v>
      </c>
      <c r="J185" s="14">
        <f t="shared" si="25"/>
        <v>0</v>
      </c>
      <c r="K185" s="14">
        <f t="shared" si="26"/>
        <v>0</v>
      </c>
    </row>
    <row r="186" spans="1:11" x14ac:dyDescent="0.3">
      <c r="A186" s="173"/>
      <c r="B186" s="4">
        <v>178</v>
      </c>
      <c r="C186" s="8" t="s">
        <v>516</v>
      </c>
      <c r="D186" s="8">
        <v>551</v>
      </c>
      <c r="E186" s="8">
        <v>363</v>
      </c>
      <c r="F186" s="8">
        <v>1</v>
      </c>
      <c r="G186" s="8">
        <v>344</v>
      </c>
      <c r="H186" s="8">
        <v>9</v>
      </c>
      <c r="I186" s="8">
        <v>0</v>
      </c>
      <c r="J186" s="14">
        <f t="shared" si="25"/>
        <v>0.66061705989110708</v>
      </c>
      <c r="K186" s="14">
        <f t="shared" si="26"/>
        <v>2.616279069767442E-2</v>
      </c>
    </row>
    <row r="187" spans="1:11" x14ac:dyDescent="0.3">
      <c r="A187" s="173"/>
      <c r="B187" s="4">
        <v>179</v>
      </c>
      <c r="C187" s="8" t="s">
        <v>517</v>
      </c>
      <c r="D187" s="8">
        <v>727</v>
      </c>
      <c r="E187" s="8">
        <v>530</v>
      </c>
      <c r="F187" s="8">
        <v>4</v>
      </c>
      <c r="G187" s="8">
        <v>852</v>
      </c>
      <c r="H187" s="8">
        <v>0</v>
      </c>
      <c r="I187" s="8">
        <v>0</v>
      </c>
      <c r="J187" s="14">
        <f t="shared" si="25"/>
        <v>0.734525447042641</v>
      </c>
      <c r="K187" s="14">
        <f t="shared" si="26"/>
        <v>0</v>
      </c>
    </row>
    <row r="188" spans="1:11" x14ac:dyDescent="0.3">
      <c r="A188" s="173"/>
      <c r="B188" s="4">
        <v>180</v>
      </c>
      <c r="C188" s="8" t="s">
        <v>518</v>
      </c>
      <c r="D188" s="8">
        <v>259</v>
      </c>
      <c r="E188" s="8">
        <v>190</v>
      </c>
      <c r="F188" s="8">
        <v>0</v>
      </c>
      <c r="G188" s="8">
        <v>158</v>
      </c>
      <c r="H188" s="8">
        <v>0</v>
      </c>
      <c r="I188" s="8">
        <v>0</v>
      </c>
      <c r="J188" s="14">
        <f t="shared" si="25"/>
        <v>0.73359073359073357</v>
      </c>
      <c r="K188" s="14">
        <f t="shared" si="26"/>
        <v>0</v>
      </c>
    </row>
    <row r="189" spans="1:11" x14ac:dyDescent="0.3">
      <c r="A189" s="173"/>
      <c r="B189" s="4">
        <v>181</v>
      </c>
      <c r="C189" s="8" t="s">
        <v>519</v>
      </c>
      <c r="D189" s="8">
        <v>122</v>
      </c>
      <c r="E189" s="8">
        <v>50</v>
      </c>
      <c r="F189" s="8">
        <v>20</v>
      </c>
      <c r="G189" s="8">
        <v>160</v>
      </c>
      <c r="H189" s="8">
        <v>0</v>
      </c>
      <c r="I189" s="8">
        <v>0</v>
      </c>
      <c r="J189" s="14">
        <f t="shared" si="25"/>
        <v>0.57377049180327866</v>
      </c>
      <c r="K189" s="14">
        <f t="shared" si="26"/>
        <v>0</v>
      </c>
    </row>
    <row r="190" spans="1:11" x14ac:dyDescent="0.3">
      <c r="A190" s="173"/>
      <c r="B190" s="4">
        <v>182</v>
      </c>
      <c r="C190" s="8" t="s">
        <v>520</v>
      </c>
      <c r="D190" s="8">
        <v>940</v>
      </c>
      <c r="E190" s="8">
        <v>122</v>
      </c>
      <c r="F190" s="8">
        <v>0</v>
      </c>
      <c r="G190" s="8">
        <v>373</v>
      </c>
      <c r="H190" s="8">
        <v>0</v>
      </c>
      <c r="I190" s="8">
        <v>0</v>
      </c>
      <c r="J190" s="14">
        <f t="shared" si="25"/>
        <v>0.12978723404255318</v>
      </c>
      <c r="K190" s="14">
        <f t="shared" si="26"/>
        <v>0</v>
      </c>
    </row>
    <row r="191" spans="1:11" x14ac:dyDescent="0.3">
      <c r="A191" s="173"/>
      <c r="B191" s="4">
        <v>183</v>
      </c>
      <c r="C191" s="8" t="s">
        <v>748</v>
      </c>
      <c r="D191" s="8">
        <v>21</v>
      </c>
      <c r="E191" s="8">
        <v>1</v>
      </c>
      <c r="F191" s="8">
        <v>20</v>
      </c>
      <c r="G191" s="8">
        <v>8</v>
      </c>
      <c r="H191" s="8">
        <v>0</v>
      </c>
      <c r="I191" s="8">
        <v>0</v>
      </c>
      <c r="J191" s="14">
        <f t="shared" si="25"/>
        <v>1</v>
      </c>
      <c r="K191" s="14">
        <f t="shared" si="26"/>
        <v>0</v>
      </c>
    </row>
    <row r="192" spans="1:11" x14ac:dyDescent="0.3">
      <c r="A192" s="173"/>
      <c r="B192" s="4">
        <v>184</v>
      </c>
      <c r="C192" s="8" t="s">
        <v>521</v>
      </c>
      <c r="D192" s="8">
        <v>67</v>
      </c>
      <c r="E192" s="8">
        <v>63</v>
      </c>
      <c r="F192" s="8">
        <v>0</v>
      </c>
      <c r="G192" s="8">
        <v>197</v>
      </c>
      <c r="H192" s="8">
        <v>0</v>
      </c>
      <c r="I192" s="8">
        <v>0</v>
      </c>
      <c r="J192" s="14">
        <f t="shared" si="25"/>
        <v>0.94029850746268662</v>
      </c>
      <c r="K192" s="14">
        <f t="shared" si="26"/>
        <v>0</v>
      </c>
    </row>
    <row r="193" spans="1:11" x14ac:dyDescent="0.3">
      <c r="A193" s="173"/>
      <c r="B193" s="4">
        <v>185</v>
      </c>
      <c r="C193" s="8" t="s">
        <v>522</v>
      </c>
      <c r="D193" s="8">
        <v>442</v>
      </c>
      <c r="E193" s="8">
        <v>404</v>
      </c>
      <c r="F193" s="8">
        <v>0</v>
      </c>
      <c r="G193" s="8">
        <v>291</v>
      </c>
      <c r="H193" s="8">
        <v>0</v>
      </c>
      <c r="I193" s="8">
        <v>0</v>
      </c>
      <c r="J193" s="14">
        <f t="shared" si="25"/>
        <v>0.91402714932126694</v>
      </c>
      <c r="K193" s="14">
        <f t="shared" si="26"/>
        <v>0</v>
      </c>
    </row>
    <row r="194" spans="1:11" x14ac:dyDescent="0.3">
      <c r="A194" s="173"/>
      <c r="B194" s="4">
        <v>186</v>
      </c>
      <c r="C194" s="8" t="s">
        <v>524</v>
      </c>
      <c r="D194" s="8">
        <v>271</v>
      </c>
      <c r="E194" s="8">
        <v>263</v>
      </c>
      <c r="F194" s="8">
        <v>0</v>
      </c>
      <c r="G194" s="8">
        <v>154</v>
      </c>
      <c r="H194" s="8">
        <v>0</v>
      </c>
      <c r="I194" s="8">
        <v>0</v>
      </c>
      <c r="J194" s="14">
        <f t="shared" si="25"/>
        <v>0.97047970479704793</v>
      </c>
      <c r="K194" s="14">
        <f t="shared" si="26"/>
        <v>0</v>
      </c>
    </row>
    <row r="195" spans="1:11" x14ac:dyDescent="0.3">
      <c r="A195" s="173"/>
      <c r="B195" s="4">
        <v>187</v>
      </c>
      <c r="C195" s="8" t="s">
        <v>525</v>
      </c>
      <c r="D195" s="8">
        <v>272</v>
      </c>
      <c r="E195" s="8">
        <v>243</v>
      </c>
      <c r="F195" s="8">
        <v>0</v>
      </c>
      <c r="G195" s="8">
        <v>272</v>
      </c>
      <c r="H195" s="8">
        <v>0</v>
      </c>
      <c r="I195" s="8">
        <v>0</v>
      </c>
      <c r="J195" s="14">
        <f t="shared" si="25"/>
        <v>0.89338235294117652</v>
      </c>
      <c r="K195" s="14">
        <f t="shared" si="26"/>
        <v>0</v>
      </c>
    </row>
    <row r="196" spans="1:11" x14ac:dyDescent="0.3">
      <c r="A196" s="173"/>
      <c r="B196" s="4">
        <v>188</v>
      </c>
      <c r="C196" s="8" t="s">
        <v>526</v>
      </c>
      <c r="D196" s="8">
        <v>519</v>
      </c>
      <c r="E196" s="8">
        <v>338</v>
      </c>
      <c r="F196" s="8">
        <v>0</v>
      </c>
      <c r="G196" s="8">
        <v>430</v>
      </c>
      <c r="H196" s="8">
        <v>13</v>
      </c>
      <c r="I196" s="8">
        <v>0</v>
      </c>
      <c r="J196" s="14">
        <f t="shared" si="25"/>
        <v>0.65125240847784205</v>
      </c>
      <c r="K196" s="14">
        <f t="shared" si="26"/>
        <v>3.0232558139534883E-2</v>
      </c>
    </row>
    <row r="197" spans="1:11" x14ac:dyDescent="0.3">
      <c r="A197" s="173"/>
      <c r="B197" s="4">
        <v>189</v>
      </c>
      <c r="C197" s="8" t="s">
        <v>529</v>
      </c>
      <c r="D197" s="8">
        <v>182</v>
      </c>
      <c r="E197" s="8">
        <v>156</v>
      </c>
      <c r="F197" s="8">
        <v>0</v>
      </c>
      <c r="G197" s="8">
        <v>187</v>
      </c>
      <c r="H197" s="8">
        <v>2</v>
      </c>
      <c r="I197" s="8">
        <v>0</v>
      </c>
      <c r="J197" s="14">
        <f t="shared" si="25"/>
        <v>0.8571428571428571</v>
      </c>
      <c r="K197" s="14">
        <f t="shared" si="26"/>
        <v>1.06951871657754E-2</v>
      </c>
    </row>
    <row r="198" spans="1:11" x14ac:dyDescent="0.3">
      <c r="A198" s="173"/>
      <c r="B198" s="4">
        <v>190</v>
      </c>
      <c r="C198" s="8" t="s">
        <v>749</v>
      </c>
      <c r="D198" s="8">
        <v>25</v>
      </c>
      <c r="E198" s="8">
        <v>5</v>
      </c>
      <c r="F198" s="8">
        <v>0</v>
      </c>
      <c r="G198" s="8">
        <v>31</v>
      </c>
      <c r="H198" s="8">
        <v>0</v>
      </c>
      <c r="I198" s="8">
        <v>0</v>
      </c>
      <c r="J198" s="14">
        <f t="shared" si="25"/>
        <v>0.2</v>
      </c>
      <c r="K198" s="14">
        <f t="shared" si="26"/>
        <v>0</v>
      </c>
    </row>
    <row r="199" spans="1:11" x14ac:dyDescent="0.3">
      <c r="A199" s="173"/>
      <c r="B199" s="4">
        <v>191</v>
      </c>
      <c r="C199" s="8" t="s">
        <v>533</v>
      </c>
      <c r="D199" s="8">
        <v>262</v>
      </c>
      <c r="E199" s="8">
        <v>0</v>
      </c>
      <c r="F199" s="8">
        <v>0</v>
      </c>
      <c r="G199" s="8">
        <v>101</v>
      </c>
      <c r="H199" s="8">
        <v>0</v>
      </c>
      <c r="I199" s="8">
        <v>0</v>
      </c>
      <c r="J199" s="14">
        <f t="shared" si="25"/>
        <v>0</v>
      </c>
      <c r="K199" s="14">
        <f t="shared" si="26"/>
        <v>0</v>
      </c>
    </row>
    <row r="200" spans="1:11" x14ac:dyDescent="0.3">
      <c r="A200" s="173"/>
      <c r="B200" s="4">
        <v>192</v>
      </c>
      <c r="C200" s="8" t="s">
        <v>534</v>
      </c>
      <c r="D200" s="8">
        <v>4</v>
      </c>
      <c r="E200" s="8">
        <v>3</v>
      </c>
      <c r="F200" s="8">
        <v>0</v>
      </c>
      <c r="G200" s="8">
        <v>10</v>
      </c>
      <c r="H200" s="8">
        <v>0</v>
      </c>
      <c r="I200" s="8">
        <v>0</v>
      </c>
      <c r="J200" s="14">
        <f t="shared" si="25"/>
        <v>0.75</v>
      </c>
      <c r="K200" s="14">
        <f t="shared" si="26"/>
        <v>0</v>
      </c>
    </row>
    <row r="201" spans="1:11" x14ac:dyDescent="0.3">
      <c r="A201" s="173"/>
      <c r="B201" s="4">
        <v>193</v>
      </c>
      <c r="C201" s="8" t="s">
        <v>536</v>
      </c>
      <c r="D201" s="8">
        <v>193</v>
      </c>
      <c r="E201" s="8">
        <v>142</v>
      </c>
      <c r="F201" s="8">
        <v>32</v>
      </c>
      <c r="G201" s="8">
        <v>226</v>
      </c>
      <c r="H201" s="8">
        <v>0</v>
      </c>
      <c r="I201" s="8">
        <v>0</v>
      </c>
      <c r="J201" s="14">
        <f t="shared" si="25"/>
        <v>0.9015544041450777</v>
      </c>
      <c r="K201" s="14">
        <f t="shared" si="26"/>
        <v>0</v>
      </c>
    </row>
    <row r="202" spans="1:11" x14ac:dyDescent="0.3">
      <c r="A202" s="173"/>
      <c r="B202" s="4">
        <v>194</v>
      </c>
      <c r="C202" s="8" t="s">
        <v>539</v>
      </c>
      <c r="D202" s="8">
        <v>178</v>
      </c>
      <c r="E202" s="8">
        <v>110</v>
      </c>
      <c r="F202" s="8">
        <v>0</v>
      </c>
      <c r="G202" s="8">
        <v>278</v>
      </c>
      <c r="H202" s="8">
        <v>9</v>
      </c>
      <c r="I202" s="8">
        <v>0</v>
      </c>
      <c r="J202" s="14">
        <f t="shared" si="25"/>
        <v>0.6179775280898876</v>
      </c>
      <c r="K202" s="14">
        <f t="shared" si="26"/>
        <v>3.237410071942446E-2</v>
      </c>
    </row>
    <row r="203" spans="1:11" x14ac:dyDescent="0.3">
      <c r="A203" s="173"/>
      <c r="B203" s="4">
        <v>195</v>
      </c>
      <c r="C203" s="8" t="s">
        <v>540</v>
      </c>
      <c r="D203" s="8">
        <v>219</v>
      </c>
      <c r="E203" s="8">
        <v>106</v>
      </c>
      <c r="F203" s="8">
        <v>0</v>
      </c>
      <c r="G203" s="8">
        <v>401</v>
      </c>
      <c r="H203" s="8">
        <v>1</v>
      </c>
      <c r="I203" s="8">
        <v>0</v>
      </c>
      <c r="J203" s="14">
        <f t="shared" si="25"/>
        <v>0.48401826484018262</v>
      </c>
      <c r="K203" s="14">
        <f t="shared" si="26"/>
        <v>2.4937655860349127E-3</v>
      </c>
    </row>
    <row r="204" spans="1:11" x14ac:dyDescent="0.3">
      <c r="A204" s="173"/>
      <c r="B204" s="4">
        <v>196</v>
      </c>
      <c r="C204" s="8" t="s">
        <v>541</v>
      </c>
      <c r="D204" s="8">
        <v>87</v>
      </c>
      <c r="E204" s="8">
        <v>84</v>
      </c>
      <c r="F204" s="8">
        <v>0</v>
      </c>
      <c r="G204" s="8">
        <v>108</v>
      </c>
      <c r="H204" s="8">
        <v>1</v>
      </c>
      <c r="I204" s="8">
        <v>0</v>
      </c>
      <c r="J204" s="14">
        <f t="shared" si="25"/>
        <v>0.96551724137931039</v>
      </c>
      <c r="K204" s="14">
        <f t="shared" si="26"/>
        <v>9.2592592592592587E-3</v>
      </c>
    </row>
    <row r="205" spans="1:11" x14ac:dyDescent="0.3">
      <c r="A205" s="173"/>
      <c r="B205" s="4">
        <v>197</v>
      </c>
      <c r="C205" s="8" t="s">
        <v>542</v>
      </c>
      <c r="D205" s="8">
        <v>257</v>
      </c>
      <c r="E205" s="8">
        <v>212</v>
      </c>
      <c r="F205" s="8">
        <v>0</v>
      </c>
      <c r="G205" s="8">
        <v>411</v>
      </c>
      <c r="H205" s="8">
        <v>8</v>
      </c>
      <c r="I205" s="8">
        <v>0</v>
      </c>
      <c r="J205" s="14">
        <f t="shared" si="25"/>
        <v>0.82490272373540852</v>
      </c>
      <c r="K205" s="14">
        <f t="shared" si="26"/>
        <v>1.9464720194647202E-2</v>
      </c>
    </row>
    <row r="206" spans="1:11" x14ac:dyDescent="0.3">
      <c r="A206" s="173"/>
      <c r="B206" s="4">
        <v>198</v>
      </c>
      <c r="C206" s="8" t="s">
        <v>543</v>
      </c>
      <c r="D206" s="8">
        <v>171</v>
      </c>
      <c r="E206" s="8">
        <v>156</v>
      </c>
      <c r="F206" s="8">
        <v>0</v>
      </c>
      <c r="G206" s="8">
        <v>215</v>
      </c>
      <c r="H206" s="8">
        <v>0</v>
      </c>
      <c r="I206" s="8">
        <v>0</v>
      </c>
      <c r="J206" s="14">
        <f t="shared" si="25"/>
        <v>0.91228070175438591</v>
      </c>
      <c r="K206" s="14">
        <f t="shared" si="26"/>
        <v>0</v>
      </c>
    </row>
    <row r="207" spans="1:11" x14ac:dyDescent="0.3">
      <c r="A207" s="173"/>
      <c r="B207" s="4">
        <v>199</v>
      </c>
      <c r="C207" s="8" t="s">
        <v>544</v>
      </c>
      <c r="D207" s="8">
        <v>84</v>
      </c>
      <c r="E207" s="8">
        <v>0</v>
      </c>
      <c r="F207" s="8">
        <v>0</v>
      </c>
      <c r="G207" s="8">
        <v>436</v>
      </c>
      <c r="H207" s="8">
        <v>0</v>
      </c>
      <c r="I207" s="8">
        <v>0</v>
      </c>
      <c r="J207" s="14">
        <f t="shared" si="25"/>
        <v>0</v>
      </c>
      <c r="K207" s="14">
        <f t="shared" si="26"/>
        <v>0</v>
      </c>
    </row>
    <row r="208" spans="1:11" x14ac:dyDescent="0.3">
      <c r="A208" s="173"/>
      <c r="B208" s="4">
        <v>200</v>
      </c>
      <c r="C208" s="8" t="s">
        <v>546</v>
      </c>
      <c r="D208" s="8">
        <v>4</v>
      </c>
      <c r="E208" s="8">
        <v>1</v>
      </c>
      <c r="F208" s="8">
        <v>0</v>
      </c>
      <c r="G208" s="8">
        <v>67</v>
      </c>
      <c r="H208" s="8">
        <v>0</v>
      </c>
      <c r="I208" s="8">
        <v>0</v>
      </c>
      <c r="J208" s="14">
        <f t="shared" si="25"/>
        <v>0.25</v>
      </c>
      <c r="K208" s="14">
        <f t="shared" si="26"/>
        <v>0</v>
      </c>
    </row>
    <row r="209" spans="1:11" x14ac:dyDescent="0.3">
      <c r="A209" s="173"/>
      <c r="B209" s="4">
        <v>201</v>
      </c>
      <c r="C209" s="8" t="s">
        <v>750</v>
      </c>
      <c r="D209" s="8">
        <v>17</v>
      </c>
      <c r="E209" s="8">
        <v>0</v>
      </c>
      <c r="F209" s="8">
        <v>0</v>
      </c>
      <c r="G209" s="8">
        <v>37</v>
      </c>
      <c r="H209" s="8">
        <v>0</v>
      </c>
      <c r="I209" s="8">
        <v>0</v>
      </c>
      <c r="J209" s="14">
        <f t="shared" si="25"/>
        <v>0</v>
      </c>
      <c r="K209" s="14">
        <f t="shared" si="26"/>
        <v>0</v>
      </c>
    </row>
    <row r="210" spans="1:11" x14ac:dyDescent="0.3">
      <c r="A210" s="173"/>
      <c r="B210" s="4">
        <v>202</v>
      </c>
      <c r="C210" s="8" t="s">
        <v>549</v>
      </c>
      <c r="D210" s="8">
        <v>173</v>
      </c>
      <c r="E210" s="8">
        <v>160</v>
      </c>
      <c r="F210" s="8">
        <v>0</v>
      </c>
      <c r="G210" s="8">
        <v>65</v>
      </c>
      <c r="H210" s="8">
        <v>0</v>
      </c>
      <c r="I210" s="8">
        <v>0</v>
      </c>
      <c r="J210" s="14">
        <f t="shared" si="25"/>
        <v>0.92485549132947975</v>
      </c>
      <c r="K210" s="14">
        <f t="shared" si="26"/>
        <v>0</v>
      </c>
    </row>
    <row r="211" spans="1:11" x14ac:dyDescent="0.3">
      <c r="A211" s="173"/>
      <c r="B211" s="4">
        <v>203</v>
      </c>
      <c r="C211" s="8" t="s">
        <v>550</v>
      </c>
      <c r="D211" s="8">
        <v>23</v>
      </c>
      <c r="E211" s="8">
        <v>12</v>
      </c>
      <c r="F211" s="8">
        <v>5</v>
      </c>
      <c r="G211" s="8">
        <v>66</v>
      </c>
      <c r="H211" s="8">
        <v>1</v>
      </c>
      <c r="I211" s="8">
        <v>0</v>
      </c>
      <c r="J211" s="14">
        <f t="shared" si="25"/>
        <v>0.73913043478260865</v>
      </c>
      <c r="K211" s="14">
        <f t="shared" si="26"/>
        <v>1.5151515151515152E-2</v>
      </c>
    </row>
    <row r="212" spans="1:11" x14ac:dyDescent="0.3">
      <c r="A212" s="173"/>
      <c r="B212" s="4">
        <v>204</v>
      </c>
      <c r="C212" s="8" t="s">
        <v>553</v>
      </c>
      <c r="D212" s="8">
        <v>194</v>
      </c>
      <c r="E212" s="8">
        <v>76</v>
      </c>
      <c r="F212" s="8">
        <v>20</v>
      </c>
      <c r="G212" s="8">
        <v>155</v>
      </c>
      <c r="H212" s="8">
        <v>6</v>
      </c>
      <c r="I212" s="8">
        <v>0</v>
      </c>
      <c r="J212" s="14">
        <f t="shared" si="25"/>
        <v>0.49484536082474229</v>
      </c>
      <c r="K212" s="14">
        <f t="shared" si="26"/>
        <v>3.870967741935484E-2</v>
      </c>
    </row>
    <row r="213" spans="1:11" x14ac:dyDescent="0.3">
      <c r="A213" s="173"/>
      <c r="B213" s="4">
        <v>205</v>
      </c>
      <c r="C213" s="8" t="s">
        <v>554</v>
      </c>
      <c r="D213" s="8">
        <v>23</v>
      </c>
      <c r="E213" s="8">
        <v>18</v>
      </c>
      <c r="F213" s="8">
        <v>0</v>
      </c>
      <c r="G213" s="8">
        <v>196</v>
      </c>
      <c r="H213" s="8">
        <v>0</v>
      </c>
      <c r="I213" s="8">
        <v>0</v>
      </c>
      <c r="J213" s="14">
        <f t="shared" si="25"/>
        <v>0.78260869565217395</v>
      </c>
      <c r="K213" s="14">
        <f t="shared" si="26"/>
        <v>0</v>
      </c>
    </row>
    <row r="214" spans="1:11" x14ac:dyDescent="0.3">
      <c r="A214" s="173"/>
      <c r="B214" s="4">
        <v>206</v>
      </c>
      <c r="C214" s="8" t="s">
        <v>555</v>
      </c>
      <c r="D214" s="8">
        <v>156</v>
      </c>
      <c r="E214" s="8">
        <v>154</v>
      </c>
      <c r="F214" s="8">
        <v>0</v>
      </c>
      <c r="G214" s="8">
        <v>367</v>
      </c>
      <c r="H214" s="8">
        <v>0</v>
      </c>
      <c r="I214" s="8">
        <v>0</v>
      </c>
      <c r="J214" s="14">
        <f t="shared" si="25"/>
        <v>0.98717948717948723</v>
      </c>
      <c r="K214" s="14">
        <f t="shared" si="26"/>
        <v>0</v>
      </c>
    </row>
    <row r="215" spans="1:11" x14ac:dyDescent="0.3">
      <c r="A215" s="173"/>
      <c r="B215" s="4">
        <v>207</v>
      </c>
      <c r="C215" s="8" t="s">
        <v>556</v>
      </c>
      <c r="D215" s="8">
        <v>642</v>
      </c>
      <c r="E215" s="8">
        <v>448</v>
      </c>
      <c r="F215" s="8">
        <v>24</v>
      </c>
      <c r="G215" s="8">
        <v>678</v>
      </c>
      <c r="H215" s="8">
        <v>0</v>
      </c>
      <c r="I215" s="8">
        <v>0</v>
      </c>
      <c r="J215" s="14">
        <f t="shared" si="25"/>
        <v>0.73520249221183798</v>
      </c>
      <c r="K215" s="14">
        <f t="shared" si="26"/>
        <v>0</v>
      </c>
    </row>
    <row r="216" spans="1:11" x14ac:dyDescent="0.3">
      <c r="A216" s="173"/>
      <c r="B216" s="4">
        <v>208</v>
      </c>
      <c r="C216" s="8" t="s">
        <v>557</v>
      </c>
      <c r="D216" s="8">
        <v>151</v>
      </c>
      <c r="E216" s="8">
        <v>30</v>
      </c>
      <c r="F216" s="8">
        <v>33</v>
      </c>
      <c r="G216" s="8">
        <v>171</v>
      </c>
      <c r="H216" s="8">
        <v>0</v>
      </c>
      <c r="I216" s="8">
        <v>0</v>
      </c>
      <c r="J216" s="14">
        <f t="shared" si="25"/>
        <v>0.41721854304635764</v>
      </c>
      <c r="K216" s="14">
        <f t="shared" si="26"/>
        <v>0</v>
      </c>
    </row>
    <row r="217" spans="1:11" x14ac:dyDescent="0.3">
      <c r="A217" s="173"/>
      <c r="B217" s="4">
        <v>209</v>
      </c>
      <c r="C217" s="8" t="s">
        <v>558</v>
      </c>
      <c r="D217" s="8">
        <v>147</v>
      </c>
      <c r="E217" s="8">
        <v>33</v>
      </c>
      <c r="F217" s="8">
        <v>100</v>
      </c>
      <c r="G217" s="8">
        <v>218</v>
      </c>
      <c r="H217" s="8">
        <v>0</v>
      </c>
      <c r="I217" s="8">
        <v>0</v>
      </c>
      <c r="J217" s="14">
        <f t="shared" si="25"/>
        <v>0.90476190476190477</v>
      </c>
      <c r="K217" s="14">
        <f t="shared" si="26"/>
        <v>0</v>
      </c>
    </row>
    <row r="218" spans="1:11" x14ac:dyDescent="0.3">
      <c r="A218" s="173"/>
      <c r="B218" s="4">
        <v>210</v>
      </c>
      <c r="C218" s="8" t="s">
        <v>559</v>
      </c>
      <c r="D218" s="8">
        <v>42</v>
      </c>
      <c r="E218" s="8">
        <v>26</v>
      </c>
      <c r="F218" s="8">
        <v>0</v>
      </c>
      <c r="G218" s="8">
        <v>52</v>
      </c>
      <c r="H218" s="8">
        <v>8</v>
      </c>
      <c r="I218" s="8">
        <v>0</v>
      </c>
      <c r="J218" s="14">
        <f t="shared" si="25"/>
        <v>0.61904761904761907</v>
      </c>
      <c r="K218" s="14">
        <f t="shared" si="26"/>
        <v>0.15384615384615385</v>
      </c>
    </row>
    <row r="219" spans="1:11" x14ac:dyDescent="0.3">
      <c r="A219" s="173"/>
      <c r="B219" s="4">
        <v>211</v>
      </c>
      <c r="C219" s="8" t="s">
        <v>561</v>
      </c>
      <c r="D219" s="8">
        <v>0</v>
      </c>
      <c r="E219" s="8">
        <v>0</v>
      </c>
      <c r="F219" s="8">
        <v>0</v>
      </c>
      <c r="G219" s="8">
        <v>66</v>
      </c>
      <c r="H219" s="8">
        <v>0</v>
      </c>
      <c r="I219" s="8">
        <v>0</v>
      </c>
      <c r="J219" s="14">
        <v>0</v>
      </c>
      <c r="K219" s="14">
        <f t="shared" si="26"/>
        <v>0</v>
      </c>
    </row>
    <row r="220" spans="1:11" x14ac:dyDescent="0.3">
      <c r="A220" s="173"/>
      <c r="B220" s="4">
        <v>212</v>
      </c>
      <c r="C220" s="8" t="s">
        <v>562</v>
      </c>
      <c r="D220" s="8">
        <v>0</v>
      </c>
      <c r="E220" s="8">
        <v>0</v>
      </c>
      <c r="F220" s="8">
        <v>0</v>
      </c>
      <c r="G220" s="8">
        <v>68</v>
      </c>
      <c r="H220" s="8">
        <v>0</v>
      </c>
      <c r="I220" s="8">
        <v>0</v>
      </c>
      <c r="J220" s="14">
        <v>0</v>
      </c>
      <c r="K220" s="14">
        <f t="shared" si="26"/>
        <v>0</v>
      </c>
    </row>
    <row r="221" spans="1:11" x14ac:dyDescent="0.3">
      <c r="A221" s="173"/>
      <c r="B221" s="4">
        <v>213</v>
      </c>
      <c r="C221" s="8" t="s">
        <v>564</v>
      </c>
      <c r="D221" s="8">
        <v>55</v>
      </c>
      <c r="E221" s="8">
        <v>54</v>
      </c>
      <c r="F221" s="8">
        <v>0</v>
      </c>
      <c r="G221" s="8">
        <v>59</v>
      </c>
      <c r="H221" s="8">
        <v>0</v>
      </c>
      <c r="I221" s="8">
        <v>0</v>
      </c>
      <c r="J221" s="14">
        <f t="shared" si="25"/>
        <v>0.98181818181818181</v>
      </c>
      <c r="K221" s="14">
        <f t="shared" si="26"/>
        <v>0</v>
      </c>
    </row>
    <row r="222" spans="1:11" x14ac:dyDescent="0.3">
      <c r="A222" s="173"/>
      <c r="B222" s="4">
        <v>214</v>
      </c>
      <c r="C222" s="8" t="s">
        <v>565</v>
      </c>
      <c r="D222" s="8">
        <v>297</v>
      </c>
      <c r="E222" s="8">
        <v>60</v>
      </c>
      <c r="F222" s="8">
        <v>0</v>
      </c>
      <c r="G222" s="8">
        <v>1831</v>
      </c>
      <c r="H222" s="8">
        <v>0</v>
      </c>
      <c r="I222" s="8">
        <v>10</v>
      </c>
      <c r="J222" s="14">
        <f t="shared" si="25"/>
        <v>0.20202020202020202</v>
      </c>
      <c r="K222" s="14">
        <f t="shared" si="26"/>
        <v>5.4614964500273077E-3</v>
      </c>
    </row>
    <row r="223" spans="1:11" x14ac:dyDescent="0.3">
      <c r="A223" s="173"/>
      <c r="B223" s="4">
        <v>215</v>
      </c>
      <c r="C223" s="8" t="s">
        <v>566</v>
      </c>
      <c r="D223" s="8">
        <v>201</v>
      </c>
      <c r="E223" s="8">
        <v>34</v>
      </c>
      <c r="F223" s="8">
        <v>33</v>
      </c>
      <c r="G223" s="8">
        <v>242</v>
      </c>
      <c r="H223" s="8">
        <v>0</v>
      </c>
      <c r="I223" s="8">
        <v>0</v>
      </c>
      <c r="J223" s="14">
        <f t="shared" si="25"/>
        <v>0.33333333333333331</v>
      </c>
      <c r="K223" s="14">
        <f t="shared" si="26"/>
        <v>0</v>
      </c>
    </row>
    <row r="224" spans="1:11" x14ac:dyDescent="0.3">
      <c r="A224" s="173"/>
      <c r="B224" s="4">
        <v>216</v>
      </c>
      <c r="C224" s="8" t="s">
        <v>567</v>
      </c>
      <c r="D224" s="8">
        <v>354</v>
      </c>
      <c r="E224" s="8">
        <v>96</v>
      </c>
      <c r="F224" s="8">
        <v>126</v>
      </c>
      <c r="G224" s="8">
        <v>430</v>
      </c>
      <c r="H224" s="8">
        <v>0</v>
      </c>
      <c r="I224" s="8">
        <v>0</v>
      </c>
      <c r="J224" s="14">
        <f t="shared" si="25"/>
        <v>0.6271186440677966</v>
      </c>
      <c r="K224" s="14">
        <f t="shared" si="26"/>
        <v>0</v>
      </c>
    </row>
    <row r="225" spans="1:11" x14ac:dyDescent="0.3">
      <c r="A225" s="173"/>
      <c r="B225" s="4">
        <v>217</v>
      </c>
      <c r="C225" s="8" t="s">
        <v>568</v>
      </c>
      <c r="D225" s="8">
        <v>102</v>
      </c>
      <c r="E225" s="8">
        <v>70</v>
      </c>
      <c r="F225" s="8">
        <v>0</v>
      </c>
      <c r="G225" s="8">
        <v>180</v>
      </c>
      <c r="H225" s="8">
        <v>0</v>
      </c>
      <c r="I225" s="8">
        <v>0</v>
      </c>
      <c r="J225" s="14">
        <f t="shared" si="25"/>
        <v>0.68627450980392157</v>
      </c>
      <c r="K225" s="14">
        <f t="shared" si="26"/>
        <v>0</v>
      </c>
    </row>
    <row r="226" spans="1:11" x14ac:dyDescent="0.3">
      <c r="A226" s="173"/>
      <c r="B226" s="4">
        <v>218</v>
      </c>
      <c r="C226" s="8" t="s">
        <v>569</v>
      </c>
      <c r="D226" s="8">
        <v>113</v>
      </c>
      <c r="E226" s="8">
        <v>104</v>
      </c>
      <c r="F226" s="8">
        <v>0</v>
      </c>
      <c r="G226" s="8">
        <v>173</v>
      </c>
      <c r="H226" s="8">
        <v>0</v>
      </c>
      <c r="I226" s="8">
        <v>0</v>
      </c>
      <c r="J226" s="14">
        <f t="shared" ref="J226:J289" si="27">(E226+F226)/D226</f>
        <v>0.92035398230088494</v>
      </c>
      <c r="K226" s="14">
        <f t="shared" ref="K226:K289" si="28">(H226+I226)/G226</f>
        <v>0</v>
      </c>
    </row>
    <row r="227" spans="1:11" x14ac:dyDescent="0.3">
      <c r="A227" s="173"/>
      <c r="B227" s="4">
        <v>219</v>
      </c>
      <c r="C227" s="8" t="s">
        <v>570</v>
      </c>
      <c r="D227" s="8">
        <v>117</v>
      </c>
      <c r="E227" s="8">
        <v>78</v>
      </c>
      <c r="F227" s="8">
        <v>0</v>
      </c>
      <c r="G227" s="8">
        <v>64</v>
      </c>
      <c r="H227" s="8">
        <v>0</v>
      </c>
      <c r="I227" s="8">
        <v>0</v>
      </c>
      <c r="J227" s="14">
        <f t="shared" si="27"/>
        <v>0.66666666666666663</v>
      </c>
      <c r="K227" s="14">
        <f t="shared" si="28"/>
        <v>0</v>
      </c>
    </row>
    <row r="228" spans="1:11" x14ac:dyDescent="0.3">
      <c r="A228" s="173"/>
      <c r="B228" s="4">
        <v>220</v>
      </c>
      <c r="C228" s="8" t="s">
        <v>571</v>
      </c>
      <c r="D228" s="8">
        <v>372</v>
      </c>
      <c r="E228" s="8">
        <v>222</v>
      </c>
      <c r="F228" s="8">
        <v>0</v>
      </c>
      <c r="G228" s="8">
        <v>197</v>
      </c>
      <c r="H228" s="8">
        <v>10</v>
      </c>
      <c r="I228" s="8">
        <v>0</v>
      </c>
      <c r="J228" s="14">
        <f t="shared" si="27"/>
        <v>0.59677419354838712</v>
      </c>
      <c r="K228" s="14">
        <f t="shared" si="28"/>
        <v>5.0761421319796954E-2</v>
      </c>
    </row>
    <row r="229" spans="1:11" x14ac:dyDescent="0.3">
      <c r="A229" s="173"/>
      <c r="B229" s="4">
        <v>221</v>
      </c>
      <c r="C229" s="8" t="s">
        <v>572</v>
      </c>
      <c r="D229" s="8">
        <v>317</v>
      </c>
      <c r="E229" s="8">
        <v>65</v>
      </c>
      <c r="F229" s="8">
        <v>126</v>
      </c>
      <c r="G229" s="8">
        <v>297</v>
      </c>
      <c r="H229" s="8">
        <v>0</v>
      </c>
      <c r="I229" s="8">
        <v>0</v>
      </c>
      <c r="J229" s="14">
        <f t="shared" si="27"/>
        <v>0.60252365930599372</v>
      </c>
      <c r="K229" s="14">
        <f t="shared" si="28"/>
        <v>0</v>
      </c>
    </row>
    <row r="230" spans="1:11" x14ac:dyDescent="0.3">
      <c r="A230" s="173"/>
      <c r="B230" s="4">
        <v>222</v>
      </c>
      <c r="C230" s="8" t="s">
        <v>574</v>
      </c>
      <c r="D230" s="8">
        <v>96</v>
      </c>
      <c r="E230" s="8">
        <v>0</v>
      </c>
      <c r="F230" s="8">
        <v>0</v>
      </c>
      <c r="G230" s="8">
        <v>132</v>
      </c>
      <c r="H230" s="8">
        <v>20</v>
      </c>
      <c r="I230" s="8">
        <v>0</v>
      </c>
      <c r="J230" s="14">
        <f t="shared" si="27"/>
        <v>0</v>
      </c>
      <c r="K230" s="14">
        <f t="shared" si="28"/>
        <v>0.15151515151515152</v>
      </c>
    </row>
    <row r="231" spans="1:11" x14ac:dyDescent="0.3">
      <c r="A231" s="173"/>
      <c r="B231" s="4">
        <v>223</v>
      </c>
      <c r="C231" s="8" t="s">
        <v>577</v>
      </c>
      <c r="D231" s="8">
        <v>431</v>
      </c>
      <c r="E231" s="8">
        <v>80</v>
      </c>
      <c r="F231" s="8">
        <v>40</v>
      </c>
      <c r="G231" s="8">
        <v>248</v>
      </c>
      <c r="H231" s="8">
        <v>6</v>
      </c>
      <c r="I231" s="8">
        <v>0</v>
      </c>
      <c r="J231" s="14">
        <f t="shared" si="27"/>
        <v>0.27842227378190254</v>
      </c>
      <c r="K231" s="14">
        <f t="shared" si="28"/>
        <v>2.4193548387096774E-2</v>
      </c>
    </row>
    <row r="232" spans="1:11" x14ac:dyDescent="0.3">
      <c r="A232" s="173"/>
      <c r="B232" s="4">
        <v>224</v>
      </c>
      <c r="C232" s="8" t="s">
        <v>578</v>
      </c>
      <c r="D232" s="8">
        <v>116</v>
      </c>
      <c r="E232" s="8">
        <v>46</v>
      </c>
      <c r="F232" s="8">
        <v>30</v>
      </c>
      <c r="G232" s="8">
        <v>141</v>
      </c>
      <c r="H232" s="8">
        <v>0</v>
      </c>
      <c r="I232" s="8">
        <v>0</v>
      </c>
      <c r="J232" s="14">
        <f t="shared" si="27"/>
        <v>0.65517241379310343</v>
      </c>
      <c r="K232" s="14">
        <f t="shared" si="28"/>
        <v>0</v>
      </c>
    </row>
    <row r="233" spans="1:11" x14ac:dyDescent="0.3">
      <c r="A233" s="173"/>
      <c r="B233" s="4">
        <v>225</v>
      </c>
      <c r="C233" s="8" t="s">
        <v>579</v>
      </c>
      <c r="D233" s="8">
        <v>453</v>
      </c>
      <c r="E233" s="8">
        <v>375</v>
      </c>
      <c r="F233" s="8">
        <v>0</v>
      </c>
      <c r="G233" s="8">
        <v>288</v>
      </c>
      <c r="H233" s="8">
        <v>64</v>
      </c>
      <c r="I233" s="8">
        <v>0</v>
      </c>
      <c r="J233" s="14">
        <f t="shared" si="27"/>
        <v>0.82781456953642385</v>
      </c>
      <c r="K233" s="14">
        <f t="shared" si="28"/>
        <v>0.22222222222222221</v>
      </c>
    </row>
    <row r="234" spans="1:11" x14ac:dyDescent="0.3">
      <c r="A234" s="173"/>
      <c r="B234" s="4">
        <v>226</v>
      </c>
      <c r="C234" s="8" t="s">
        <v>580</v>
      </c>
      <c r="D234" s="8">
        <v>64</v>
      </c>
      <c r="E234" s="8">
        <v>45</v>
      </c>
      <c r="F234" s="8">
        <v>4</v>
      </c>
      <c r="G234" s="8">
        <v>281</v>
      </c>
      <c r="H234" s="8">
        <v>1</v>
      </c>
      <c r="I234" s="8">
        <v>0</v>
      </c>
      <c r="J234" s="14">
        <f t="shared" si="27"/>
        <v>0.765625</v>
      </c>
      <c r="K234" s="14">
        <f t="shared" si="28"/>
        <v>3.5587188612099642E-3</v>
      </c>
    </row>
    <row r="235" spans="1:11" x14ac:dyDescent="0.3">
      <c r="A235" s="173"/>
      <c r="B235" s="4">
        <v>227</v>
      </c>
      <c r="C235" s="8" t="s">
        <v>581</v>
      </c>
      <c r="D235" s="8">
        <v>233</v>
      </c>
      <c r="E235" s="8">
        <v>180</v>
      </c>
      <c r="F235" s="8">
        <v>21</v>
      </c>
      <c r="G235" s="8">
        <v>252</v>
      </c>
      <c r="H235" s="8">
        <v>58</v>
      </c>
      <c r="I235" s="8">
        <v>0</v>
      </c>
      <c r="J235" s="14">
        <f t="shared" si="27"/>
        <v>0.86266094420600858</v>
      </c>
      <c r="K235" s="14">
        <f t="shared" si="28"/>
        <v>0.23015873015873015</v>
      </c>
    </row>
    <row r="236" spans="1:11" x14ac:dyDescent="0.3">
      <c r="A236" s="173"/>
      <c r="B236" s="4">
        <v>228</v>
      </c>
      <c r="C236" s="8" t="s">
        <v>582</v>
      </c>
      <c r="D236" s="8">
        <v>9</v>
      </c>
      <c r="E236" s="8">
        <v>0</v>
      </c>
      <c r="F236" s="8">
        <v>0</v>
      </c>
      <c r="G236" s="8">
        <v>37</v>
      </c>
      <c r="H236" s="8">
        <v>0</v>
      </c>
      <c r="I236" s="8">
        <v>0</v>
      </c>
      <c r="J236" s="14">
        <f t="shared" si="27"/>
        <v>0</v>
      </c>
      <c r="K236" s="14">
        <f t="shared" si="28"/>
        <v>0</v>
      </c>
    </row>
    <row r="237" spans="1:11" x14ac:dyDescent="0.3">
      <c r="A237" s="173"/>
      <c r="B237" s="4">
        <v>229</v>
      </c>
      <c r="C237" s="8" t="s">
        <v>584</v>
      </c>
      <c r="D237" s="8">
        <v>112</v>
      </c>
      <c r="E237" s="8">
        <v>79</v>
      </c>
      <c r="F237" s="8">
        <v>20</v>
      </c>
      <c r="G237" s="8">
        <v>314</v>
      </c>
      <c r="H237" s="8">
        <v>0</v>
      </c>
      <c r="I237" s="8">
        <v>0</v>
      </c>
      <c r="J237" s="14">
        <f t="shared" si="27"/>
        <v>0.8839285714285714</v>
      </c>
      <c r="K237" s="14">
        <f t="shared" si="28"/>
        <v>0</v>
      </c>
    </row>
    <row r="238" spans="1:11" x14ac:dyDescent="0.3">
      <c r="A238" s="173"/>
      <c r="B238" s="4">
        <v>230</v>
      </c>
      <c r="C238" s="8" t="s">
        <v>587</v>
      </c>
      <c r="D238" s="8">
        <v>185</v>
      </c>
      <c r="E238" s="8">
        <v>152</v>
      </c>
      <c r="F238" s="8">
        <v>0</v>
      </c>
      <c r="G238" s="8">
        <v>155</v>
      </c>
      <c r="H238" s="8">
        <v>0</v>
      </c>
      <c r="I238" s="8">
        <v>0</v>
      </c>
      <c r="J238" s="14">
        <f t="shared" si="27"/>
        <v>0.82162162162162167</v>
      </c>
      <c r="K238" s="14">
        <f t="shared" si="28"/>
        <v>0</v>
      </c>
    </row>
    <row r="239" spans="1:11" x14ac:dyDescent="0.3">
      <c r="A239" s="173"/>
      <c r="B239" s="4">
        <v>231</v>
      </c>
      <c r="C239" s="8" t="s">
        <v>589</v>
      </c>
      <c r="D239" s="8">
        <v>462</v>
      </c>
      <c r="E239" s="8">
        <v>211</v>
      </c>
      <c r="F239" s="8">
        <v>0</v>
      </c>
      <c r="G239" s="8">
        <v>548</v>
      </c>
      <c r="H239" s="8">
        <v>5</v>
      </c>
      <c r="I239" s="8">
        <v>0</v>
      </c>
      <c r="J239" s="14">
        <f t="shared" si="27"/>
        <v>0.45670995670995673</v>
      </c>
      <c r="K239" s="14">
        <f t="shared" si="28"/>
        <v>9.1240875912408752E-3</v>
      </c>
    </row>
    <row r="240" spans="1:11" x14ac:dyDescent="0.3">
      <c r="A240" s="173"/>
      <c r="B240" s="4">
        <v>232</v>
      </c>
      <c r="C240" s="8" t="s">
        <v>590</v>
      </c>
      <c r="D240" s="8">
        <v>49</v>
      </c>
      <c r="E240" s="8">
        <v>0</v>
      </c>
      <c r="F240" s="8">
        <v>0</v>
      </c>
      <c r="G240" s="8">
        <v>168</v>
      </c>
      <c r="H240" s="8">
        <v>5</v>
      </c>
      <c r="I240" s="8">
        <v>0</v>
      </c>
      <c r="J240" s="14">
        <f t="shared" si="27"/>
        <v>0</v>
      </c>
      <c r="K240" s="14">
        <f t="shared" si="28"/>
        <v>2.976190476190476E-2</v>
      </c>
    </row>
    <row r="241" spans="1:11" x14ac:dyDescent="0.3">
      <c r="A241" s="173"/>
      <c r="B241" s="4">
        <v>233</v>
      </c>
      <c r="C241" s="8" t="s">
        <v>592</v>
      </c>
      <c r="D241" s="8">
        <v>281</v>
      </c>
      <c r="E241" s="8">
        <v>262</v>
      </c>
      <c r="F241" s="8">
        <v>0</v>
      </c>
      <c r="G241" s="8">
        <v>353</v>
      </c>
      <c r="H241" s="8">
        <v>4</v>
      </c>
      <c r="I241" s="8">
        <v>0</v>
      </c>
      <c r="J241" s="14">
        <f t="shared" si="27"/>
        <v>0.93238434163701067</v>
      </c>
      <c r="K241" s="14">
        <f t="shared" si="28"/>
        <v>1.1331444759206799E-2</v>
      </c>
    </row>
    <row r="242" spans="1:11" x14ac:dyDescent="0.3">
      <c r="A242" s="173"/>
      <c r="B242" s="4">
        <v>234</v>
      </c>
      <c r="C242" s="8" t="s">
        <v>593</v>
      </c>
      <c r="D242" s="8">
        <v>2</v>
      </c>
      <c r="E242" s="8">
        <v>2</v>
      </c>
      <c r="F242" s="8">
        <v>0</v>
      </c>
      <c r="G242" s="8">
        <v>14</v>
      </c>
      <c r="H242" s="8">
        <v>0</v>
      </c>
      <c r="I242" s="8">
        <v>0</v>
      </c>
      <c r="J242" s="14">
        <f t="shared" si="27"/>
        <v>1</v>
      </c>
      <c r="K242" s="14">
        <f t="shared" si="28"/>
        <v>0</v>
      </c>
    </row>
    <row r="243" spans="1:11" x14ac:dyDescent="0.3">
      <c r="A243" s="173"/>
      <c r="B243" s="4">
        <v>235</v>
      </c>
      <c r="C243" s="8" t="s">
        <v>594</v>
      </c>
      <c r="D243" s="8">
        <v>121</v>
      </c>
      <c r="E243" s="8">
        <v>74</v>
      </c>
      <c r="F243" s="8">
        <v>45</v>
      </c>
      <c r="G243" s="8">
        <v>54</v>
      </c>
      <c r="H243" s="8">
        <v>0</v>
      </c>
      <c r="I243" s="8">
        <v>0</v>
      </c>
      <c r="J243" s="14">
        <f t="shared" si="27"/>
        <v>0.98347107438016534</v>
      </c>
      <c r="K243" s="14">
        <f t="shared" si="28"/>
        <v>0</v>
      </c>
    </row>
    <row r="244" spans="1:11" x14ac:dyDescent="0.3">
      <c r="A244" s="173"/>
      <c r="B244" s="4">
        <v>236</v>
      </c>
      <c r="C244" s="8" t="s">
        <v>751</v>
      </c>
      <c r="D244" s="8">
        <v>203</v>
      </c>
      <c r="E244" s="8">
        <v>48</v>
      </c>
      <c r="F244" s="8">
        <v>111</v>
      </c>
      <c r="G244" s="8">
        <v>224</v>
      </c>
      <c r="H244" s="8">
        <v>10</v>
      </c>
      <c r="I244" s="8">
        <v>0</v>
      </c>
      <c r="J244" s="14">
        <f t="shared" si="27"/>
        <v>0.78325123152709364</v>
      </c>
      <c r="K244" s="14">
        <f t="shared" si="28"/>
        <v>4.4642857142857144E-2</v>
      </c>
    </row>
    <row r="245" spans="1:11" x14ac:dyDescent="0.3">
      <c r="A245" s="173"/>
      <c r="B245" s="4">
        <v>237</v>
      </c>
      <c r="C245" s="8" t="s">
        <v>595</v>
      </c>
      <c r="D245" s="8">
        <v>330</v>
      </c>
      <c r="E245" s="8">
        <v>292</v>
      </c>
      <c r="F245" s="8">
        <v>0</v>
      </c>
      <c r="G245" s="8">
        <v>441</v>
      </c>
      <c r="H245" s="8">
        <v>49</v>
      </c>
      <c r="I245" s="8">
        <v>0</v>
      </c>
      <c r="J245" s="14">
        <f t="shared" si="27"/>
        <v>0.88484848484848488</v>
      </c>
      <c r="K245" s="14">
        <f t="shared" si="28"/>
        <v>0.1111111111111111</v>
      </c>
    </row>
    <row r="246" spans="1:11" x14ac:dyDescent="0.3">
      <c r="A246" s="173"/>
      <c r="B246" s="4">
        <v>238</v>
      </c>
      <c r="C246" s="8" t="s">
        <v>596</v>
      </c>
      <c r="D246" s="8">
        <v>88</v>
      </c>
      <c r="E246" s="8">
        <v>86</v>
      </c>
      <c r="F246" s="8">
        <v>0</v>
      </c>
      <c r="G246" s="8">
        <v>109</v>
      </c>
      <c r="H246" s="8">
        <v>0</v>
      </c>
      <c r="I246" s="8">
        <v>0</v>
      </c>
      <c r="J246" s="14">
        <f t="shared" si="27"/>
        <v>0.97727272727272729</v>
      </c>
      <c r="K246" s="14">
        <f t="shared" si="28"/>
        <v>0</v>
      </c>
    </row>
    <row r="247" spans="1:11" x14ac:dyDescent="0.3">
      <c r="A247" s="173"/>
      <c r="B247" s="4">
        <v>239</v>
      </c>
      <c r="C247" s="8" t="s">
        <v>597</v>
      </c>
      <c r="D247" s="8">
        <v>142</v>
      </c>
      <c r="E247" s="8">
        <v>125</v>
      </c>
      <c r="F247" s="8">
        <v>0</v>
      </c>
      <c r="G247" s="8">
        <v>127</v>
      </c>
      <c r="H247" s="8">
        <v>0</v>
      </c>
      <c r="I247" s="8">
        <v>0</v>
      </c>
      <c r="J247" s="14">
        <f t="shared" si="27"/>
        <v>0.88028169014084512</v>
      </c>
      <c r="K247" s="14">
        <f t="shared" si="28"/>
        <v>0</v>
      </c>
    </row>
    <row r="248" spans="1:11" x14ac:dyDescent="0.3">
      <c r="A248" s="173"/>
      <c r="B248" s="4">
        <v>240</v>
      </c>
      <c r="C248" s="8" t="s">
        <v>598</v>
      </c>
      <c r="D248" s="8">
        <v>330</v>
      </c>
      <c r="E248" s="8">
        <v>260</v>
      </c>
      <c r="F248" s="8">
        <v>0</v>
      </c>
      <c r="G248" s="8">
        <v>280</v>
      </c>
      <c r="H248" s="8">
        <v>50</v>
      </c>
      <c r="I248" s="8">
        <v>0</v>
      </c>
      <c r="J248" s="14">
        <f t="shared" si="27"/>
        <v>0.78787878787878785</v>
      </c>
      <c r="K248" s="14">
        <f t="shared" si="28"/>
        <v>0.17857142857142858</v>
      </c>
    </row>
    <row r="249" spans="1:11" x14ac:dyDescent="0.3">
      <c r="A249" s="173"/>
      <c r="B249" s="4">
        <v>241</v>
      </c>
      <c r="C249" s="8" t="s">
        <v>600</v>
      </c>
      <c r="D249" s="8">
        <v>33</v>
      </c>
      <c r="E249" s="8">
        <v>28</v>
      </c>
      <c r="F249" s="8">
        <v>0</v>
      </c>
      <c r="G249" s="8">
        <v>124</v>
      </c>
      <c r="H249" s="8">
        <v>0</v>
      </c>
      <c r="I249" s="8">
        <v>0</v>
      </c>
      <c r="J249" s="14">
        <f t="shared" si="27"/>
        <v>0.84848484848484851</v>
      </c>
      <c r="K249" s="14">
        <f t="shared" si="28"/>
        <v>0</v>
      </c>
    </row>
    <row r="250" spans="1:11" x14ac:dyDescent="0.3">
      <c r="A250" s="173"/>
      <c r="B250" s="4">
        <v>242</v>
      </c>
      <c r="C250" s="8" t="s">
        <v>601</v>
      </c>
      <c r="D250" s="8">
        <v>68</v>
      </c>
      <c r="E250" s="8">
        <v>67</v>
      </c>
      <c r="F250" s="8">
        <v>0</v>
      </c>
      <c r="G250" s="8">
        <v>43</v>
      </c>
      <c r="H250" s="8">
        <v>0</v>
      </c>
      <c r="I250" s="8">
        <v>0</v>
      </c>
      <c r="J250" s="14">
        <f t="shared" si="27"/>
        <v>0.98529411764705888</v>
      </c>
      <c r="K250" s="14">
        <f t="shared" si="28"/>
        <v>0</v>
      </c>
    </row>
    <row r="251" spans="1:11" x14ac:dyDescent="0.3">
      <c r="A251" s="173"/>
      <c r="B251" s="4">
        <v>243</v>
      </c>
      <c r="C251" s="8" t="s">
        <v>602</v>
      </c>
      <c r="D251" s="8">
        <v>896</v>
      </c>
      <c r="E251" s="8">
        <v>884</v>
      </c>
      <c r="F251" s="8">
        <v>0</v>
      </c>
      <c r="G251" s="8">
        <v>198</v>
      </c>
      <c r="H251" s="8">
        <v>1</v>
      </c>
      <c r="I251" s="8">
        <v>0</v>
      </c>
      <c r="J251" s="14">
        <f t="shared" si="27"/>
        <v>0.9866071428571429</v>
      </c>
      <c r="K251" s="14">
        <f t="shared" si="28"/>
        <v>5.0505050505050509E-3</v>
      </c>
    </row>
    <row r="252" spans="1:11" x14ac:dyDescent="0.3">
      <c r="A252" s="173"/>
      <c r="B252" s="4">
        <v>244</v>
      </c>
      <c r="C252" s="8" t="s">
        <v>603</v>
      </c>
      <c r="D252" s="8">
        <v>1630</v>
      </c>
      <c r="E252" s="8">
        <v>406</v>
      </c>
      <c r="F252" s="8">
        <v>193</v>
      </c>
      <c r="G252" s="8">
        <v>6321</v>
      </c>
      <c r="H252" s="8">
        <v>220</v>
      </c>
      <c r="I252" s="8">
        <v>0</v>
      </c>
      <c r="J252" s="14">
        <f t="shared" si="27"/>
        <v>0.3674846625766871</v>
      </c>
      <c r="K252" s="14">
        <f t="shared" si="28"/>
        <v>3.4804619522227492E-2</v>
      </c>
    </row>
    <row r="253" spans="1:11" x14ac:dyDescent="0.3">
      <c r="A253" s="173"/>
      <c r="B253" s="4">
        <v>245</v>
      </c>
      <c r="C253" s="8" t="s">
        <v>604</v>
      </c>
      <c r="D253" s="8">
        <v>104</v>
      </c>
      <c r="E253" s="8">
        <v>80</v>
      </c>
      <c r="F253" s="8">
        <v>0</v>
      </c>
      <c r="G253" s="8">
        <v>335</v>
      </c>
      <c r="H253" s="8">
        <v>2</v>
      </c>
      <c r="I253" s="8">
        <v>0</v>
      </c>
      <c r="J253" s="14">
        <f t="shared" si="27"/>
        <v>0.76923076923076927</v>
      </c>
      <c r="K253" s="14">
        <f t="shared" si="28"/>
        <v>5.9701492537313433E-3</v>
      </c>
    </row>
    <row r="254" spans="1:11" x14ac:dyDescent="0.3">
      <c r="A254" s="173"/>
      <c r="B254" s="4">
        <v>246</v>
      </c>
      <c r="C254" s="8" t="s">
        <v>605</v>
      </c>
      <c r="D254" s="8">
        <v>228</v>
      </c>
      <c r="E254" s="8">
        <v>196</v>
      </c>
      <c r="F254" s="8">
        <v>0</v>
      </c>
      <c r="G254" s="8">
        <v>393</v>
      </c>
      <c r="H254" s="8">
        <v>0</v>
      </c>
      <c r="I254" s="8">
        <v>0</v>
      </c>
      <c r="J254" s="14">
        <f t="shared" si="27"/>
        <v>0.85964912280701755</v>
      </c>
      <c r="K254" s="14">
        <f t="shared" si="28"/>
        <v>0</v>
      </c>
    </row>
    <row r="255" spans="1:11" x14ac:dyDescent="0.3">
      <c r="A255" s="173"/>
      <c r="B255" s="4">
        <v>247</v>
      </c>
      <c r="C255" s="8" t="s">
        <v>606</v>
      </c>
      <c r="D255" s="8">
        <v>211</v>
      </c>
      <c r="E255" s="8">
        <v>157</v>
      </c>
      <c r="F255" s="8">
        <v>32</v>
      </c>
      <c r="G255" s="8">
        <v>311</v>
      </c>
      <c r="H255" s="8">
        <v>0</v>
      </c>
      <c r="I255" s="8">
        <v>0</v>
      </c>
      <c r="J255" s="14">
        <f t="shared" si="27"/>
        <v>0.89573459715639814</v>
      </c>
      <c r="K255" s="14">
        <f t="shared" si="28"/>
        <v>0</v>
      </c>
    </row>
    <row r="256" spans="1:11" x14ac:dyDescent="0.3">
      <c r="A256" s="173"/>
      <c r="B256" s="4">
        <v>248</v>
      </c>
      <c r="C256" s="8" t="s">
        <v>607</v>
      </c>
      <c r="D256" s="8">
        <v>31</v>
      </c>
      <c r="E256" s="8">
        <v>0</v>
      </c>
      <c r="F256" s="8">
        <v>0</v>
      </c>
      <c r="G256" s="8">
        <v>72</v>
      </c>
      <c r="H256" s="8">
        <v>5</v>
      </c>
      <c r="I256" s="8">
        <v>0</v>
      </c>
      <c r="J256" s="14">
        <f t="shared" si="27"/>
        <v>0</v>
      </c>
      <c r="K256" s="14">
        <f t="shared" si="28"/>
        <v>6.9444444444444448E-2</v>
      </c>
    </row>
    <row r="257" spans="1:11" x14ac:dyDescent="0.3">
      <c r="A257" s="173"/>
      <c r="B257" s="4">
        <v>249</v>
      </c>
      <c r="C257" s="8" t="s">
        <v>608</v>
      </c>
      <c r="D257" s="8">
        <v>290</v>
      </c>
      <c r="E257" s="8">
        <v>204</v>
      </c>
      <c r="F257" s="8">
        <v>60</v>
      </c>
      <c r="G257" s="8">
        <v>300</v>
      </c>
      <c r="H257" s="8">
        <v>1</v>
      </c>
      <c r="I257" s="8">
        <v>0</v>
      </c>
      <c r="J257" s="14">
        <f t="shared" si="27"/>
        <v>0.91034482758620694</v>
      </c>
      <c r="K257" s="14">
        <f t="shared" si="28"/>
        <v>3.3333333333333335E-3</v>
      </c>
    </row>
    <row r="258" spans="1:11" x14ac:dyDescent="0.3">
      <c r="A258" s="173"/>
      <c r="B258" s="4">
        <v>250</v>
      </c>
      <c r="C258" s="8" t="s">
        <v>610</v>
      </c>
      <c r="D258" s="8">
        <v>231</v>
      </c>
      <c r="E258" s="8">
        <v>90</v>
      </c>
      <c r="F258" s="8">
        <v>0</v>
      </c>
      <c r="G258" s="8">
        <v>205</v>
      </c>
      <c r="H258" s="8">
        <v>0</v>
      </c>
      <c r="I258" s="8">
        <v>0</v>
      </c>
      <c r="J258" s="14">
        <f t="shared" si="27"/>
        <v>0.38961038961038963</v>
      </c>
      <c r="K258" s="14">
        <f t="shared" si="28"/>
        <v>0</v>
      </c>
    </row>
    <row r="259" spans="1:11" x14ac:dyDescent="0.3">
      <c r="A259" s="173"/>
      <c r="B259" s="4">
        <v>251</v>
      </c>
      <c r="C259" s="8" t="s">
        <v>611</v>
      </c>
      <c r="D259" s="8">
        <v>90</v>
      </c>
      <c r="E259" s="8">
        <v>88</v>
      </c>
      <c r="F259" s="8">
        <v>0</v>
      </c>
      <c r="G259" s="8">
        <v>83</v>
      </c>
      <c r="H259" s="8">
        <v>0</v>
      </c>
      <c r="I259" s="8">
        <v>0</v>
      </c>
      <c r="J259" s="14">
        <f t="shared" si="27"/>
        <v>0.97777777777777775</v>
      </c>
      <c r="K259" s="14">
        <f t="shared" si="28"/>
        <v>0</v>
      </c>
    </row>
    <row r="260" spans="1:11" x14ac:dyDescent="0.3">
      <c r="A260" s="173"/>
      <c r="B260" s="4">
        <v>252</v>
      </c>
      <c r="C260" s="8" t="s">
        <v>612</v>
      </c>
      <c r="D260" s="8">
        <v>62</v>
      </c>
      <c r="E260" s="8">
        <v>23</v>
      </c>
      <c r="F260" s="8">
        <v>35</v>
      </c>
      <c r="G260" s="8">
        <v>447</v>
      </c>
      <c r="H260" s="8">
        <v>6</v>
      </c>
      <c r="I260" s="8">
        <v>0</v>
      </c>
      <c r="J260" s="14">
        <f t="shared" si="27"/>
        <v>0.93548387096774188</v>
      </c>
      <c r="K260" s="14">
        <f t="shared" si="28"/>
        <v>1.3422818791946308E-2</v>
      </c>
    </row>
    <row r="261" spans="1:11" x14ac:dyDescent="0.3">
      <c r="A261" s="173"/>
      <c r="B261" s="4">
        <v>253</v>
      </c>
      <c r="C261" s="8" t="s">
        <v>613</v>
      </c>
      <c r="D261" s="8">
        <v>50</v>
      </c>
      <c r="E261" s="8">
        <v>31</v>
      </c>
      <c r="F261" s="8">
        <v>0</v>
      </c>
      <c r="G261" s="8">
        <v>419</v>
      </c>
      <c r="H261" s="8">
        <v>0</v>
      </c>
      <c r="I261" s="8">
        <v>0</v>
      </c>
      <c r="J261" s="14">
        <f t="shared" si="27"/>
        <v>0.62</v>
      </c>
      <c r="K261" s="14">
        <f t="shared" si="28"/>
        <v>0</v>
      </c>
    </row>
    <row r="262" spans="1:11" x14ac:dyDescent="0.3">
      <c r="A262" s="173"/>
      <c r="B262" s="4">
        <v>254</v>
      </c>
      <c r="C262" s="8" t="s">
        <v>614</v>
      </c>
      <c r="D262" s="8">
        <v>1366</v>
      </c>
      <c r="E262" s="8">
        <v>1229</v>
      </c>
      <c r="F262" s="8">
        <v>0</v>
      </c>
      <c r="G262" s="8">
        <v>828</v>
      </c>
      <c r="H262" s="8">
        <v>0</v>
      </c>
      <c r="I262" s="8">
        <v>0</v>
      </c>
      <c r="J262" s="14">
        <f t="shared" si="27"/>
        <v>0.8997071742313324</v>
      </c>
      <c r="K262" s="14">
        <f t="shared" si="28"/>
        <v>0</v>
      </c>
    </row>
    <row r="263" spans="1:11" x14ac:dyDescent="0.3">
      <c r="A263" s="173"/>
      <c r="B263" s="4">
        <v>255</v>
      </c>
      <c r="C263" s="8" t="s">
        <v>615</v>
      </c>
      <c r="D263" s="8">
        <v>2</v>
      </c>
      <c r="E263" s="8">
        <v>0</v>
      </c>
      <c r="F263" s="8">
        <v>0</v>
      </c>
      <c r="G263" s="8">
        <v>85</v>
      </c>
      <c r="H263" s="8">
        <v>1</v>
      </c>
      <c r="I263" s="8">
        <v>0</v>
      </c>
      <c r="J263" s="14">
        <f t="shared" si="27"/>
        <v>0</v>
      </c>
      <c r="K263" s="14">
        <f t="shared" si="28"/>
        <v>1.1764705882352941E-2</v>
      </c>
    </row>
    <row r="264" spans="1:11" x14ac:dyDescent="0.3">
      <c r="A264" s="173"/>
      <c r="B264" s="4">
        <v>256</v>
      </c>
      <c r="C264" s="8" t="s">
        <v>616</v>
      </c>
      <c r="D264" s="8">
        <v>110</v>
      </c>
      <c r="E264" s="8">
        <v>30</v>
      </c>
      <c r="F264" s="8">
        <v>54</v>
      </c>
      <c r="G264" s="8">
        <v>354</v>
      </c>
      <c r="H264" s="8">
        <v>10</v>
      </c>
      <c r="I264" s="8">
        <v>0</v>
      </c>
      <c r="J264" s="14">
        <f t="shared" si="27"/>
        <v>0.76363636363636367</v>
      </c>
      <c r="K264" s="14">
        <f t="shared" si="28"/>
        <v>2.8248587570621469E-2</v>
      </c>
    </row>
    <row r="265" spans="1:11" x14ac:dyDescent="0.3">
      <c r="A265" s="173"/>
      <c r="B265" s="4">
        <v>257</v>
      </c>
      <c r="C265" s="8" t="s">
        <v>618</v>
      </c>
      <c r="D265" s="8">
        <v>273</v>
      </c>
      <c r="E265" s="8">
        <v>185</v>
      </c>
      <c r="F265" s="8">
        <v>6</v>
      </c>
      <c r="G265" s="8">
        <v>114</v>
      </c>
      <c r="H265" s="8">
        <v>0</v>
      </c>
      <c r="I265" s="8">
        <v>0</v>
      </c>
      <c r="J265" s="14">
        <f t="shared" si="27"/>
        <v>0.69963369963369959</v>
      </c>
      <c r="K265" s="14">
        <f t="shared" si="28"/>
        <v>0</v>
      </c>
    </row>
    <row r="266" spans="1:11" x14ac:dyDescent="0.3">
      <c r="A266" s="173"/>
      <c r="B266" s="4">
        <v>258</v>
      </c>
      <c r="C266" s="8" t="s">
        <v>752</v>
      </c>
      <c r="D266" s="8">
        <v>4</v>
      </c>
      <c r="E266" s="8">
        <v>0</v>
      </c>
      <c r="F266" s="8">
        <v>0</v>
      </c>
      <c r="G266" s="8">
        <v>62</v>
      </c>
      <c r="H266" s="8">
        <v>0</v>
      </c>
      <c r="I266" s="8">
        <v>0</v>
      </c>
      <c r="J266" s="14">
        <f t="shared" si="27"/>
        <v>0</v>
      </c>
      <c r="K266" s="14">
        <f t="shared" si="28"/>
        <v>0</v>
      </c>
    </row>
    <row r="267" spans="1:11" x14ac:dyDescent="0.3">
      <c r="A267" s="173"/>
      <c r="B267" s="4">
        <v>259</v>
      </c>
      <c r="C267" s="8" t="s">
        <v>621</v>
      </c>
      <c r="D267" s="8">
        <v>205</v>
      </c>
      <c r="E267" s="8">
        <v>178</v>
      </c>
      <c r="F267" s="8">
        <v>0</v>
      </c>
      <c r="G267" s="8">
        <v>172</v>
      </c>
      <c r="H267" s="8">
        <v>0</v>
      </c>
      <c r="I267" s="8">
        <v>0</v>
      </c>
      <c r="J267" s="14">
        <f t="shared" si="27"/>
        <v>0.86829268292682926</v>
      </c>
      <c r="K267" s="14">
        <f t="shared" si="28"/>
        <v>0</v>
      </c>
    </row>
    <row r="268" spans="1:11" x14ac:dyDescent="0.3">
      <c r="A268" s="173"/>
      <c r="B268" s="4">
        <v>260</v>
      </c>
      <c r="C268" s="8" t="s">
        <v>622</v>
      </c>
      <c r="D268" s="8">
        <v>13</v>
      </c>
      <c r="E268" s="8">
        <v>0</v>
      </c>
      <c r="F268" s="8">
        <v>0</v>
      </c>
      <c r="G268" s="8">
        <v>43</v>
      </c>
      <c r="H268" s="8">
        <v>0</v>
      </c>
      <c r="I268" s="8">
        <v>0</v>
      </c>
      <c r="J268" s="14">
        <f t="shared" si="27"/>
        <v>0</v>
      </c>
      <c r="K268" s="14">
        <f t="shared" si="28"/>
        <v>0</v>
      </c>
    </row>
    <row r="269" spans="1:11" x14ac:dyDescent="0.3">
      <c r="A269" s="173"/>
      <c r="B269" s="4">
        <v>261</v>
      </c>
      <c r="C269" s="8" t="s">
        <v>623</v>
      </c>
      <c r="D269" s="8">
        <v>63</v>
      </c>
      <c r="E269" s="8">
        <v>45</v>
      </c>
      <c r="F269" s="8">
        <v>0</v>
      </c>
      <c r="G269" s="8">
        <v>115</v>
      </c>
      <c r="H269" s="8">
        <v>0</v>
      </c>
      <c r="I269" s="8">
        <v>0</v>
      </c>
      <c r="J269" s="14">
        <f t="shared" si="27"/>
        <v>0.7142857142857143</v>
      </c>
      <c r="K269" s="14">
        <f t="shared" si="28"/>
        <v>0</v>
      </c>
    </row>
    <row r="270" spans="1:11" x14ac:dyDescent="0.3">
      <c r="A270" s="173"/>
      <c r="B270" s="4">
        <v>262</v>
      </c>
      <c r="C270" s="8" t="s">
        <v>624</v>
      </c>
      <c r="D270" s="8">
        <v>1113</v>
      </c>
      <c r="E270" s="8">
        <v>1002</v>
      </c>
      <c r="F270" s="8">
        <v>0</v>
      </c>
      <c r="G270" s="8">
        <v>549</v>
      </c>
      <c r="H270" s="8">
        <v>60</v>
      </c>
      <c r="I270" s="8">
        <v>0</v>
      </c>
      <c r="J270" s="14">
        <f t="shared" si="27"/>
        <v>0.90026954177897578</v>
      </c>
      <c r="K270" s="14">
        <f t="shared" si="28"/>
        <v>0.10928961748633879</v>
      </c>
    </row>
    <row r="271" spans="1:11" x14ac:dyDescent="0.3">
      <c r="A271" s="173"/>
      <c r="B271" s="4">
        <v>263</v>
      </c>
      <c r="C271" s="8" t="s">
        <v>626</v>
      </c>
      <c r="D271" s="8">
        <v>307</v>
      </c>
      <c r="E271" s="8">
        <v>182</v>
      </c>
      <c r="F271" s="8">
        <v>20</v>
      </c>
      <c r="G271" s="8">
        <v>352</v>
      </c>
      <c r="H271" s="8">
        <v>30</v>
      </c>
      <c r="I271" s="8">
        <v>0</v>
      </c>
      <c r="J271" s="14">
        <f t="shared" si="27"/>
        <v>0.65798045602605859</v>
      </c>
      <c r="K271" s="14">
        <f t="shared" si="28"/>
        <v>8.5227272727272721E-2</v>
      </c>
    </row>
    <row r="272" spans="1:11" x14ac:dyDescent="0.3">
      <c r="A272" s="173"/>
      <c r="B272" s="4">
        <v>264</v>
      </c>
      <c r="C272" s="8" t="s">
        <v>627</v>
      </c>
      <c r="D272" s="8">
        <v>99</v>
      </c>
      <c r="E272" s="8">
        <v>21</v>
      </c>
      <c r="F272" s="8">
        <v>0</v>
      </c>
      <c r="G272" s="8">
        <v>96</v>
      </c>
      <c r="H272" s="8">
        <v>0</v>
      </c>
      <c r="I272" s="8">
        <v>0</v>
      </c>
      <c r="J272" s="14">
        <f t="shared" si="27"/>
        <v>0.21212121212121213</v>
      </c>
      <c r="K272" s="14">
        <f t="shared" si="28"/>
        <v>0</v>
      </c>
    </row>
    <row r="273" spans="1:11" x14ac:dyDescent="0.3">
      <c r="A273" s="173"/>
      <c r="B273" s="4">
        <v>265</v>
      </c>
      <c r="C273" s="8" t="s">
        <v>628</v>
      </c>
      <c r="D273" s="8">
        <v>912</v>
      </c>
      <c r="E273" s="8">
        <v>742</v>
      </c>
      <c r="F273" s="8">
        <v>0</v>
      </c>
      <c r="G273" s="8">
        <v>428</v>
      </c>
      <c r="H273" s="8">
        <v>0</v>
      </c>
      <c r="I273" s="8">
        <v>0</v>
      </c>
      <c r="J273" s="14">
        <f t="shared" si="27"/>
        <v>0.81359649122807021</v>
      </c>
      <c r="K273" s="14">
        <f t="shared" si="28"/>
        <v>0</v>
      </c>
    </row>
    <row r="274" spans="1:11" x14ac:dyDescent="0.3">
      <c r="A274" s="173"/>
      <c r="B274" s="4">
        <v>266</v>
      </c>
      <c r="C274" s="8" t="s">
        <v>753</v>
      </c>
      <c r="D274" s="8">
        <v>133</v>
      </c>
      <c r="E274" s="8">
        <v>131</v>
      </c>
      <c r="F274" s="8">
        <v>0</v>
      </c>
      <c r="G274" s="8">
        <v>23</v>
      </c>
      <c r="H274" s="8">
        <v>0</v>
      </c>
      <c r="I274" s="8">
        <v>0</v>
      </c>
      <c r="J274" s="14">
        <f t="shared" si="27"/>
        <v>0.98496240601503759</v>
      </c>
      <c r="K274" s="14">
        <f t="shared" si="28"/>
        <v>0</v>
      </c>
    </row>
    <row r="275" spans="1:11" x14ac:dyDescent="0.3">
      <c r="A275" s="173"/>
      <c r="B275" s="4">
        <v>267</v>
      </c>
      <c r="C275" s="8" t="s">
        <v>632</v>
      </c>
      <c r="D275" s="8">
        <v>136</v>
      </c>
      <c r="E275" s="8">
        <v>43</v>
      </c>
      <c r="F275" s="8">
        <v>0</v>
      </c>
      <c r="G275" s="8">
        <v>181</v>
      </c>
      <c r="H275" s="8">
        <v>1</v>
      </c>
      <c r="I275" s="8">
        <v>0</v>
      </c>
      <c r="J275" s="14">
        <f t="shared" si="27"/>
        <v>0.31617647058823528</v>
      </c>
      <c r="K275" s="14">
        <f t="shared" si="28"/>
        <v>5.5248618784530384E-3</v>
      </c>
    </row>
    <row r="276" spans="1:11" x14ac:dyDescent="0.3">
      <c r="A276" s="173"/>
      <c r="B276" s="4">
        <v>268</v>
      </c>
      <c r="C276" s="8" t="s">
        <v>634</v>
      </c>
      <c r="D276" s="8">
        <v>11</v>
      </c>
      <c r="E276" s="8">
        <v>8</v>
      </c>
      <c r="F276" s="8">
        <v>0</v>
      </c>
      <c r="G276" s="8">
        <v>31</v>
      </c>
      <c r="H276" s="8">
        <v>0</v>
      </c>
      <c r="I276" s="8">
        <v>0</v>
      </c>
      <c r="J276" s="14">
        <f t="shared" si="27"/>
        <v>0.72727272727272729</v>
      </c>
      <c r="K276" s="14">
        <f t="shared" si="28"/>
        <v>0</v>
      </c>
    </row>
    <row r="277" spans="1:11" x14ac:dyDescent="0.3">
      <c r="A277" s="173"/>
      <c r="B277" s="4">
        <v>269</v>
      </c>
      <c r="C277" s="8" t="s">
        <v>635</v>
      </c>
      <c r="D277" s="8">
        <v>83</v>
      </c>
      <c r="E277" s="8">
        <v>81</v>
      </c>
      <c r="F277" s="8">
        <v>0</v>
      </c>
      <c r="G277" s="8">
        <v>78</v>
      </c>
      <c r="H277" s="8">
        <v>0</v>
      </c>
      <c r="I277" s="8">
        <v>0</v>
      </c>
      <c r="J277" s="14">
        <f t="shared" si="27"/>
        <v>0.97590361445783136</v>
      </c>
      <c r="K277" s="14">
        <f t="shared" si="28"/>
        <v>0</v>
      </c>
    </row>
    <row r="278" spans="1:11" x14ac:dyDescent="0.3">
      <c r="A278" s="173"/>
      <c r="B278" s="4">
        <v>270</v>
      </c>
      <c r="C278" s="8" t="s">
        <v>636</v>
      </c>
      <c r="D278" s="8">
        <v>224</v>
      </c>
      <c r="E278" s="8">
        <v>222</v>
      </c>
      <c r="F278" s="8">
        <v>0</v>
      </c>
      <c r="G278" s="8">
        <v>109</v>
      </c>
      <c r="H278" s="8">
        <v>0</v>
      </c>
      <c r="I278" s="8">
        <v>0</v>
      </c>
      <c r="J278" s="14">
        <f t="shared" si="27"/>
        <v>0.9910714285714286</v>
      </c>
      <c r="K278" s="14">
        <f t="shared" si="28"/>
        <v>0</v>
      </c>
    </row>
    <row r="279" spans="1:11" x14ac:dyDescent="0.3">
      <c r="A279" s="173"/>
      <c r="B279" s="4">
        <v>271</v>
      </c>
      <c r="C279" s="8" t="s">
        <v>637</v>
      </c>
      <c r="D279" s="8">
        <v>155</v>
      </c>
      <c r="E279" s="8">
        <v>10</v>
      </c>
      <c r="F279" s="8">
        <v>0</v>
      </c>
      <c r="G279" s="8">
        <v>148</v>
      </c>
      <c r="H279" s="8">
        <v>0</v>
      </c>
      <c r="I279" s="8">
        <v>0</v>
      </c>
      <c r="J279" s="14">
        <f t="shared" si="27"/>
        <v>6.4516129032258063E-2</v>
      </c>
      <c r="K279" s="14">
        <f t="shared" si="28"/>
        <v>0</v>
      </c>
    </row>
    <row r="280" spans="1:11" x14ac:dyDescent="0.3">
      <c r="A280" s="173"/>
      <c r="B280" s="4">
        <v>272</v>
      </c>
      <c r="C280" s="8" t="s">
        <v>638</v>
      </c>
      <c r="D280" s="8">
        <v>204</v>
      </c>
      <c r="E280" s="8">
        <v>18</v>
      </c>
      <c r="F280" s="8">
        <v>0</v>
      </c>
      <c r="G280" s="8">
        <v>84</v>
      </c>
      <c r="H280" s="8">
        <v>0</v>
      </c>
      <c r="I280" s="8">
        <v>0</v>
      </c>
      <c r="J280" s="14">
        <f t="shared" si="27"/>
        <v>8.8235294117647065E-2</v>
      </c>
      <c r="K280" s="14">
        <f t="shared" si="28"/>
        <v>0</v>
      </c>
    </row>
    <row r="281" spans="1:11" x14ac:dyDescent="0.3">
      <c r="A281" s="173"/>
      <c r="B281" s="4">
        <v>273</v>
      </c>
      <c r="C281" s="8" t="s">
        <v>640</v>
      </c>
      <c r="D281" s="8">
        <v>288</v>
      </c>
      <c r="E281" s="8">
        <v>263</v>
      </c>
      <c r="F281" s="8">
        <v>0</v>
      </c>
      <c r="G281" s="8">
        <v>118</v>
      </c>
      <c r="H281" s="8">
        <v>0</v>
      </c>
      <c r="I281" s="8">
        <v>0</v>
      </c>
      <c r="J281" s="14">
        <f t="shared" si="27"/>
        <v>0.91319444444444442</v>
      </c>
      <c r="K281" s="14">
        <f t="shared" si="28"/>
        <v>0</v>
      </c>
    </row>
    <row r="282" spans="1:11" x14ac:dyDescent="0.3">
      <c r="A282" s="173"/>
      <c r="B282" s="4">
        <v>274</v>
      </c>
      <c r="C282" s="8" t="s">
        <v>641</v>
      </c>
      <c r="D282" s="8">
        <v>120</v>
      </c>
      <c r="E282" s="8">
        <v>60</v>
      </c>
      <c r="F282" s="8">
        <v>0</v>
      </c>
      <c r="G282" s="8">
        <v>142</v>
      </c>
      <c r="H282" s="8">
        <v>0</v>
      </c>
      <c r="I282" s="8">
        <v>0</v>
      </c>
      <c r="J282" s="14">
        <f t="shared" si="27"/>
        <v>0.5</v>
      </c>
      <c r="K282" s="14">
        <f t="shared" si="28"/>
        <v>0</v>
      </c>
    </row>
    <row r="283" spans="1:11" x14ac:dyDescent="0.3">
      <c r="A283" s="173"/>
      <c r="B283" s="4">
        <v>275</v>
      </c>
      <c r="C283" s="8" t="s">
        <v>642</v>
      </c>
      <c r="D283" s="8">
        <v>50</v>
      </c>
      <c r="E283" s="8">
        <v>0</v>
      </c>
      <c r="F283" s="8">
        <v>10</v>
      </c>
      <c r="G283" s="8">
        <v>113</v>
      </c>
      <c r="H283" s="8">
        <v>0</v>
      </c>
      <c r="I283" s="8">
        <v>0</v>
      </c>
      <c r="J283" s="14">
        <f t="shared" si="27"/>
        <v>0.2</v>
      </c>
      <c r="K283" s="14">
        <f t="shared" si="28"/>
        <v>0</v>
      </c>
    </row>
    <row r="284" spans="1:11" x14ac:dyDescent="0.3">
      <c r="A284" s="173"/>
      <c r="B284" s="4">
        <v>276</v>
      </c>
      <c r="C284" s="8" t="s">
        <v>643</v>
      </c>
      <c r="D284" s="8">
        <v>42</v>
      </c>
      <c r="E284" s="8">
        <v>33</v>
      </c>
      <c r="F284" s="8">
        <v>0</v>
      </c>
      <c r="G284" s="8">
        <v>42</v>
      </c>
      <c r="H284" s="8">
        <v>0</v>
      </c>
      <c r="I284" s="8">
        <v>0</v>
      </c>
      <c r="J284" s="14">
        <f t="shared" si="27"/>
        <v>0.7857142857142857</v>
      </c>
      <c r="K284" s="14">
        <f t="shared" si="28"/>
        <v>0</v>
      </c>
    </row>
    <row r="285" spans="1:11" x14ac:dyDescent="0.3">
      <c r="A285" s="173"/>
      <c r="B285" s="4">
        <v>277</v>
      </c>
      <c r="C285" s="8" t="s">
        <v>646</v>
      </c>
      <c r="D285" s="8">
        <v>461</v>
      </c>
      <c r="E285" s="8">
        <v>421</v>
      </c>
      <c r="F285" s="8">
        <v>0</v>
      </c>
      <c r="G285" s="8">
        <v>314</v>
      </c>
      <c r="H285" s="8">
        <v>6</v>
      </c>
      <c r="I285" s="8">
        <v>0</v>
      </c>
      <c r="J285" s="14">
        <f t="shared" si="27"/>
        <v>0.91323210412147504</v>
      </c>
      <c r="K285" s="14">
        <f t="shared" si="28"/>
        <v>1.9108280254777069E-2</v>
      </c>
    </row>
    <row r="286" spans="1:11" x14ac:dyDescent="0.3">
      <c r="A286" s="173"/>
      <c r="B286" s="4">
        <v>278</v>
      </c>
      <c r="C286" s="8" t="s">
        <v>650</v>
      </c>
      <c r="D286" s="8">
        <v>169</v>
      </c>
      <c r="E286" s="8">
        <v>34</v>
      </c>
      <c r="F286" s="8">
        <v>76</v>
      </c>
      <c r="G286" s="8">
        <v>101</v>
      </c>
      <c r="H286" s="8">
        <v>0</v>
      </c>
      <c r="I286" s="8">
        <v>0</v>
      </c>
      <c r="J286" s="14">
        <f t="shared" si="27"/>
        <v>0.65088757396449703</v>
      </c>
      <c r="K286" s="14">
        <f t="shared" si="28"/>
        <v>0</v>
      </c>
    </row>
    <row r="287" spans="1:11" x14ac:dyDescent="0.3">
      <c r="A287" s="173"/>
      <c r="B287" s="4">
        <v>279</v>
      </c>
      <c r="C287" s="8" t="s">
        <v>651</v>
      </c>
      <c r="D287" s="8">
        <v>90</v>
      </c>
      <c r="E287" s="8">
        <v>47</v>
      </c>
      <c r="F287" s="8">
        <v>2</v>
      </c>
      <c r="G287" s="8">
        <v>157</v>
      </c>
      <c r="H287" s="8">
        <v>3</v>
      </c>
      <c r="I287" s="8">
        <v>0</v>
      </c>
      <c r="J287" s="14">
        <f t="shared" si="27"/>
        <v>0.5444444444444444</v>
      </c>
      <c r="K287" s="14">
        <f t="shared" si="28"/>
        <v>1.9108280254777069E-2</v>
      </c>
    </row>
    <row r="288" spans="1:11" x14ac:dyDescent="0.3">
      <c r="A288" s="173"/>
      <c r="B288" s="4">
        <v>280</v>
      </c>
      <c r="C288" s="8" t="s">
        <v>652</v>
      </c>
      <c r="D288" s="8">
        <v>100</v>
      </c>
      <c r="E288" s="8">
        <v>65</v>
      </c>
      <c r="F288" s="8">
        <v>3</v>
      </c>
      <c r="G288" s="8">
        <v>175</v>
      </c>
      <c r="H288" s="8">
        <v>10</v>
      </c>
      <c r="I288" s="8">
        <v>0</v>
      </c>
      <c r="J288" s="14">
        <f t="shared" si="27"/>
        <v>0.68</v>
      </c>
      <c r="K288" s="14">
        <f t="shared" si="28"/>
        <v>5.7142857142857141E-2</v>
      </c>
    </row>
    <row r="289" spans="1:11" x14ac:dyDescent="0.3">
      <c r="A289" s="173"/>
      <c r="B289" s="4">
        <v>281</v>
      </c>
      <c r="C289" s="8" t="s">
        <v>653</v>
      </c>
      <c r="D289" s="8">
        <v>210</v>
      </c>
      <c r="E289" s="8">
        <v>57</v>
      </c>
      <c r="F289" s="8">
        <v>83</v>
      </c>
      <c r="G289" s="8">
        <v>177</v>
      </c>
      <c r="H289" s="8">
        <v>0</v>
      </c>
      <c r="I289" s="8">
        <v>0</v>
      </c>
      <c r="J289" s="14">
        <f t="shared" si="27"/>
        <v>0.66666666666666663</v>
      </c>
      <c r="K289" s="14">
        <f t="shared" si="28"/>
        <v>0</v>
      </c>
    </row>
    <row r="290" spans="1:11" x14ac:dyDescent="0.3">
      <c r="A290" s="173"/>
      <c r="B290" s="4">
        <v>282</v>
      </c>
      <c r="C290" s="8" t="s">
        <v>656</v>
      </c>
      <c r="D290" s="8">
        <v>95</v>
      </c>
      <c r="E290" s="8">
        <v>44</v>
      </c>
      <c r="F290" s="8">
        <v>0</v>
      </c>
      <c r="G290" s="8">
        <v>213</v>
      </c>
      <c r="H290" s="8">
        <v>0</v>
      </c>
      <c r="I290" s="8">
        <v>0</v>
      </c>
      <c r="J290" s="14">
        <f t="shared" ref="J290:J350" si="29">(E290+F290)/D290</f>
        <v>0.4631578947368421</v>
      </c>
      <c r="K290" s="14">
        <f t="shared" ref="K290:K350" si="30">(H290+I290)/G290</f>
        <v>0</v>
      </c>
    </row>
    <row r="291" spans="1:11" x14ac:dyDescent="0.3">
      <c r="A291" s="173"/>
      <c r="B291" s="4">
        <v>283</v>
      </c>
      <c r="C291" s="8" t="s">
        <v>657</v>
      </c>
      <c r="D291" s="8">
        <v>46</v>
      </c>
      <c r="E291" s="8">
        <v>45</v>
      </c>
      <c r="F291" s="8">
        <v>0</v>
      </c>
      <c r="G291" s="8">
        <v>50</v>
      </c>
      <c r="H291" s="8">
        <v>0</v>
      </c>
      <c r="I291" s="8">
        <v>0</v>
      </c>
      <c r="J291" s="14">
        <f t="shared" si="29"/>
        <v>0.97826086956521741</v>
      </c>
      <c r="K291" s="14">
        <f t="shared" si="30"/>
        <v>0</v>
      </c>
    </row>
    <row r="292" spans="1:11" x14ac:dyDescent="0.3">
      <c r="A292" s="173"/>
      <c r="B292" s="4">
        <v>284</v>
      </c>
      <c r="C292" s="8" t="s">
        <v>658</v>
      </c>
      <c r="D292" s="8">
        <v>345</v>
      </c>
      <c r="E292" s="8">
        <v>122</v>
      </c>
      <c r="F292" s="8">
        <v>20</v>
      </c>
      <c r="G292" s="8">
        <v>449</v>
      </c>
      <c r="H292" s="8">
        <v>0</v>
      </c>
      <c r="I292" s="8">
        <v>0</v>
      </c>
      <c r="J292" s="14">
        <f t="shared" si="29"/>
        <v>0.4115942028985507</v>
      </c>
      <c r="K292" s="14">
        <f t="shared" si="30"/>
        <v>0</v>
      </c>
    </row>
    <row r="293" spans="1:11" x14ac:dyDescent="0.3">
      <c r="A293" s="173"/>
      <c r="B293" s="4">
        <v>285</v>
      </c>
      <c r="C293" s="8" t="s">
        <v>659</v>
      </c>
      <c r="D293" s="8">
        <v>430</v>
      </c>
      <c r="E293" s="8">
        <v>333</v>
      </c>
      <c r="F293" s="8">
        <v>2</v>
      </c>
      <c r="G293" s="8">
        <v>1010</v>
      </c>
      <c r="H293" s="8">
        <v>1</v>
      </c>
      <c r="I293" s="8">
        <v>0</v>
      </c>
      <c r="J293" s="14">
        <f t="shared" si="29"/>
        <v>0.77906976744186052</v>
      </c>
      <c r="K293" s="14">
        <f t="shared" si="30"/>
        <v>9.9009900990099011E-4</v>
      </c>
    </row>
    <row r="294" spans="1:11" x14ac:dyDescent="0.3">
      <c r="A294" s="173"/>
      <c r="B294" s="4">
        <v>286</v>
      </c>
      <c r="C294" s="8" t="s">
        <v>661</v>
      </c>
      <c r="D294" s="8">
        <v>266</v>
      </c>
      <c r="E294" s="8">
        <v>92</v>
      </c>
      <c r="F294" s="8">
        <v>120</v>
      </c>
      <c r="G294" s="8">
        <v>1174</v>
      </c>
      <c r="H294" s="8">
        <v>5</v>
      </c>
      <c r="I294" s="8">
        <v>0</v>
      </c>
      <c r="J294" s="14">
        <f t="shared" si="29"/>
        <v>0.79699248120300747</v>
      </c>
      <c r="K294" s="14">
        <f t="shared" si="30"/>
        <v>4.2589437819420782E-3</v>
      </c>
    </row>
    <row r="295" spans="1:11" x14ac:dyDescent="0.3">
      <c r="A295" s="173"/>
      <c r="B295" s="4">
        <v>287</v>
      </c>
      <c r="C295" s="8" t="s">
        <v>662</v>
      </c>
      <c r="D295" s="8">
        <v>49</v>
      </c>
      <c r="E295" s="8">
        <v>30</v>
      </c>
      <c r="F295" s="8">
        <v>10</v>
      </c>
      <c r="G295" s="8">
        <v>359</v>
      </c>
      <c r="H295" s="8">
        <v>0</v>
      </c>
      <c r="I295" s="8">
        <v>0</v>
      </c>
      <c r="J295" s="14">
        <f t="shared" si="29"/>
        <v>0.81632653061224492</v>
      </c>
      <c r="K295" s="14">
        <f t="shared" si="30"/>
        <v>0</v>
      </c>
    </row>
    <row r="296" spans="1:11" x14ac:dyDescent="0.3">
      <c r="A296" s="173"/>
      <c r="B296" s="4">
        <v>288</v>
      </c>
      <c r="C296" s="8" t="s">
        <v>754</v>
      </c>
      <c r="D296" s="8">
        <v>0</v>
      </c>
      <c r="E296" s="8">
        <v>0</v>
      </c>
      <c r="F296" s="8">
        <v>0</v>
      </c>
      <c r="G296" s="8">
        <v>63</v>
      </c>
      <c r="H296" s="8">
        <v>0</v>
      </c>
      <c r="I296" s="8">
        <v>0</v>
      </c>
      <c r="J296" s="14">
        <v>0</v>
      </c>
      <c r="K296" s="14">
        <f t="shared" si="30"/>
        <v>0</v>
      </c>
    </row>
    <row r="297" spans="1:11" x14ac:dyDescent="0.3">
      <c r="A297" s="173"/>
      <c r="B297" s="4">
        <v>289</v>
      </c>
      <c r="C297" s="8" t="s">
        <v>663</v>
      </c>
      <c r="D297" s="8">
        <v>67</v>
      </c>
      <c r="E297" s="8">
        <v>2</v>
      </c>
      <c r="F297" s="8">
        <v>0</v>
      </c>
      <c r="G297" s="8">
        <v>105</v>
      </c>
      <c r="H297" s="8">
        <v>0</v>
      </c>
      <c r="I297" s="8">
        <v>0</v>
      </c>
      <c r="J297" s="14">
        <f t="shared" si="29"/>
        <v>2.9850746268656716E-2</v>
      </c>
      <c r="K297" s="14">
        <f t="shared" si="30"/>
        <v>0</v>
      </c>
    </row>
    <row r="298" spans="1:11" x14ac:dyDescent="0.3">
      <c r="A298" s="173"/>
      <c r="B298" s="4">
        <v>290</v>
      </c>
      <c r="C298" s="8" t="s">
        <v>667</v>
      </c>
      <c r="D298" s="8">
        <v>83</v>
      </c>
      <c r="E298" s="8">
        <v>42</v>
      </c>
      <c r="F298" s="8">
        <v>0</v>
      </c>
      <c r="G298" s="8">
        <v>211</v>
      </c>
      <c r="H298" s="8">
        <v>169</v>
      </c>
      <c r="I298" s="8">
        <v>0</v>
      </c>
      <c r="J298" s="14">
        <f t="shared" si="29"/>
        <v>0.50602409638554213</v>
      </c>
      <c r="K298" s="14">
        <f t="shared" si="30"/>
        <v>0.80094786729857825</v>
      </c>
    </row>
    <row r="299" spans="1:11" x14ac:dyDescent="0.3">
      <c r="A299" s="173"/>
      <c r="B299" s="4">
        <v>291</v>
      </c>
      <c r="C299" s="8" t="s">
        <v>668</v>
      </c>
      <c r="D299" s="8">
        <v>137</v>
      </c>
      <c r="E299" s="8">
        <v>72</v>
      </c>
      <c r="F299" s="8">
        <v>60</v>
      </c>
      <c r="G299" s="8">
        <v>53</v>
      </c>
      <c r="H299" s="8">
        <v>0</v>
      </c>
      <c r="I299" s="8">
        <v>0</v>
      </c>
      <c r="J299" s="14">
        <f t="shared" si="29"/>
        <v>0.96350364963503654</v>
      </c>
      <c r="K299" s="14">
        <f t="shared" si="30"/>
        <v>0</v>
      </c>
    </row>
    <row r="300" spans="1:11" x14ac:dyDescent="0.3">
      <c r="A300" s="173"/>
      <c r="B300" s="4">
        <v>292</v>
      </c>
      <c r="C300" s="8" t="s">
        <v>670</v>
      </c>
      <c r="D300" s="8">
        <v>243</v>
      </c>
      <c r="E300" s="8">
        <v>192</v>
      </c>
      <c r="F300" s="8">
        <v>0</v>
      </c>
      <c r="G300" s="8">
        <v>123</v>
      </c>
      <c r="H300" s="8">
        <v>0</v>
      </c>
      <c r="I300" s="8">
        <v>0</v>
      </c>
      <c r="J300" s="14">
        <f t="shared" si="29"/>
        <v>0.79012345679012341</v>
      </c>
      <c r="K300" s="14">
        <f t="shared" si="30"/>
        <v>0</v>
      </c>
    </row>
    <row r="301" spans="1:11" x14ac:dyDescent="0.3">
      <c r="A301" s="173"/>
      <c r="B301" s="4">
        <v>293</v>
      </c>
      <c r="C301" s="8" t="s">
        <v>674</v>
      </c>
      <c r="D301" s="8">
        <v>50</v>
      </c>
      <c r="E301" s="8">
        <v>50</v>
      </c>
      <c r="F301" s="8">
        <v>0</v>
      </c>
      <c r="G301" s="8">
        <v>676</v>
      </c>
      <c r="H301" s="8">
        <v>43</v>
      </c>
      <c r="I301" s="8">
        <v>0</v>
      </c>
      <c r="J301" s="14">
        <f t="shared" si="29"/>
        <v>1</v>
      </c>
      <c r="K301" s="14">
        <f t="shared" si="30"/>
        <v>6.3609467455621307E-2</v>
      </c>
    </row>
    <row r="302" spans="1:11" x14ac:dyDescent="0.3">
      <c r="A302" s="173"/>
      <c r="B302" s="4">
        <v>294</v>
      </c>
      <c r="C302" s="8" t="s">
        <v>673</v>
      </c>
      <c r="D302" s="8">
        <v>0</v>
      </c>
      <c r="E302" s="8">
        <v>0</v>
      </c>
      <c r="F302" s="8">
        <v>0</v>
      </c>
      <c r="G302" s="8">
        <v>88</v>
      </c>
      <c r="H302" s="8">
        <v>3</v>
      </c>
      <c r="I302" s="8">
        <v>0</v>
      </c>
      <c r="J302" s="14">
        <v>0</v>
      </c>
      <c r="K302" s="14">
        <f t="shared" si="30"/>
        <v>3.4090909090909088E-2</v>
      </c>
    </row>
    <row r="303" spans="1:11" x14ac:dyDescent="0.3">
      <c r="A303" s="173"/>
      <c r="B303" s="4">
        <v>295</v>
      </c>
      <c r="C303" s="8" t="s">
        <v>675</v>
      </c>
      <c r="D303" s="8">
        <v>337</v>
      </c>
      <c r="E303" s="8">
        <v>207</v>
      </c>
      <c r="F303" s="8">
        <v>0</v>
      </c>
      <c r="G303" s="8">
        <v>194</v>
      </c>
      <c r="H303" s="8">
        <v>0</v>
      </c>
      <c r="I303" s="8">
        <v>0</v>
      </c>
      <c r="J303" s="14">
        <f t="shared" si="29"/>
        <v>0.6142433234421365</v>
      </c>
      <c r="K303" s="14">
        <f t="shared" si="30"/>
        <v>0</v>
      </c>
    </row>
    <row r="304" spans="1:11" x14ac:dyDescent="0.3">
      <c r="A304" s="173"/>
      <c r="B304" s="4">
        <v>296</v>
      </c>
      <c r="C304" s="8" t="s">
        <v>677</v>
      </c>
      <c r="D304" s="8">
        <v>159</v>
      </c>
      <c r="E304" s="8">
        <v>37</v>
      </c>
      <c r="F304" s="8">
        <v>86</v>
      </c>
      <c r="G304" s="8">
        <v>124</v>
      </c>
      <c r="H304" s="8">
        <v>7</v>
      </c>
      <c r="I304" s="8">
        <v>0</v>
      </c>
      <c r="J304" s="14">
        <f t="shared" si="29"/>
        <v>0.77358490566037741</v>
      </c>
      <c r="K304" s="14">
        <f t="shared" si="30"/>
        <v>5.6451612903225805E-2</v>
      </c>
    </row>
    <row r="305" spans="1:11" x14ac:dyDescent="0.3">
      <c r="A305" s="173"/>
      <c r="B305" s="4">
        <v>297</v>
      </c>
      <c r="C305" s="8" t="s">
        <v>678</v>
      </c>
      <c r="D305" s="8">
        <v>113</v>
      </c>
      <c r="E305" s="8">
        <v>64</v>
      </c>
      <c r="F305" s="8">
        <v>24</v>
      </c>
      <c r="G305" s="8">
        <v>371</v>
      </c>
      <c r="H305" s="8">
        <v>50</v>
      </c>
      <c r="I305" s="8">
        <v>0</v>
      </c>
      <c r="J305" s="14">
        <f t="shared" si="29"/>
        <v>0.77876106194690264</v>
      </c>
      <c r="K305" s="14">
        <f t="shared" si="30"/>
        <v>0.13477088948787061</v>
      </c>
    </row>
    <row r="306" spans="1:11" x14ac:dyDescent="0.3">
      <c r="A306" s="173"/>
      <c r="B306" s="4">
        <v>298</v>
      </c>
      <c r="C306" s="8" t="s">
        <v>679</v>
      </c>
      <c r="D306" s="8">
        <v>427</v>
      </c>
      <c r="E306" s="8">
        <v>230</v>
      </c>
      <c r="F306" s="8">
        <v>44</v>
      </c>
      <c r="G306" s="8">
        <v>538</v>
      </c>
      <c r="H306" s="8">
        <v>13</v>
      </c>
      <c r="I306" s="8">
        <v>0</v>
      </c>
      <c r="J306" s="14">
        <f t="shared" si="29"/>
        <v>0.64168618266978927</v>
      </c>
      <c r="K306" s="14">
        <f t="shared" si="30"/>
        <v>2.4163568773234202E-2</v>
      </c>
    </row>
    <row r="307" spans="1:11" x14ac:dyDescent="0.3">
      <c r="A307" s="173"/>
      <c r="B307" s="4">
        <v>299</v>
      </c>
      <c r="C307" s="8" t="s">
        <v>680</v>
      </c>
      <c r="D307" s="8">
        <v>141</v>
      </c>
      <c r="E307" s="8">
        <v>40</v>
      </c>
      <c r="F307" s="8">
        <v>0</v>
      </c>
      <c r="G307" s="8">
        <v>302</v>
      </c>
      <c r="H307" s="8">
        <v>0</v>
      </c>
      <c r="I307" s="8">
        <v>0</v>
      </c>
      <c r="J307" s="14">
        <f t="shared" si="29"/>
        <v>0.28368794326241137</v>
      </c>
      <c r="K307" s="14">
        <f t="shared" si="30"/>
        <v>0</v>
      </c>
    </row>
    <row r="308" spans="1:11" x14ac:dyDescent="0.3">
      <c r="A308" s="173"/>
      <c r="B308" s="4">
        <v>300</v>
      </c>
      <c r="C308" s="8" t="s">
        <v>681</v>
      </c>
      <c r="D308" s="8">
        <v>179</v>
      </c>
      <c r="E308" s="8">
        <v>110</v>
      </c>
      <c r="F308" s="8">
        <v>0</v>
      </c>
      <c r="G308" s="8">
        <v>218</v>
      </c>
      <c r="H308" s="8">
        <v>1</v>
      </c>
      <c r="I308" s="8">
        <v>0</v>
      </c>
      <c r="J308" s="14">
        <f t="shared" si="29"/>
        <v>0.61452513966480449</v>
      </c>
      <c r="K308" s="14">
        <f t="shared" si="30"/>
        <v>4.5871559633027525E-3</v>
      </c>
    </row>
    <row r="309" spans="1:11" x14ac:dyDescent="0.3">
      <c r="A309" s="173"/>
      <c r="B309" s="4">
        <v>301</v>
      </c>
      <c r="C309" s="8" t="s">
        <v>682</v>
      </c>
      <c r="D309" s="8">
        <v>5</v>
      </c>
      <c r="E309" s="8">
        <v>0</v>
      </c>
      <c r="F309" s="8">
        <v>0</v>
      </c>
      <c r="G309" s="8">
        <v>103</v>
      </c>
      <c r="H309" s="8">
        <v>0</v>
      </c>
      <c r="I309" s="8">
        <v>0</v>
      </c>
      <c r="J309" s="14">
        <f t="shared" si="29"/>
        <v>0</v>
      </c>
      <c r="K309" s="14">
        <f t="shared" si="30"/>
        <v>0</v>
      </c>
    </row>
    <row r="310" spans="1:11" x14ac:dyDescent="0.3">
      <c r="A310" s="173"/>
      <c r="B310" s="4">
        <v>302</v>
      </c>
      <c r="C310" s="8" t="s">
        <v>684</v>
      </c>
      <c r="D310" s="8">
        <v>266</v>
      </c>
      <c r="E310" s="8">
        <v>262</v>
      </c>
      <c r="F310" s="8">
        <v>0</v>
      </c>
      <c r="G310" s="8">
        <v>79</v>
      </c>
      <c r="H310" s="8">
        <v>0</v>
      </c>
      <c r="I310" s="8">
        <v>0</v>
      </c>
      <c r="J310" s="14">
        <f t="shared" si="29"/>
        <v>0.98496240601503759</v>
      </c>
      <c r="K310" s="14">
        <f t="shared" si="30"/>
        <v>0</v>
      </c>
    </row>
    <row r="311" spans="1:11" x14ac:dyDescent="0.3">
      <c r="A311" s="173"/>
      <c r="B311" s="4">
        <v>303</v>
      </c>
      <c r="C311" s="8" t="s">
        <v>685</v>
      </c>
      <c r="D311" s="8">
        <v>241</v>
      </c>
      <c r="E311" s="8">
        <v>126</v>
      </c>
      <c r="F311" s="8">
        <v>0</v>
      </c>
      <c r="G311" s="8">
        <v>365</v>
      </c>
      <c r="H311" s="8">
        <v>22</v>
      </c>
      <c r="I311" s="8">
        <v>0</v>
      </c>
      <c r="J311" s="14">
        <f t="shared" si="29"/>
        <v>0.52282157676348551</v>
      </c>
      <c r="K311" s="14">
        <f t="shared" si="30"/>
        <v>6.0273972602739728E-2</v>
      </c>
    </row>
    <row r="312" spans="1:11" x14ac:dyDescent="0.3">
      <c r="A312" s="173"/>
      <c r="B312" s="4">
        <v>304</v>
      </c>
      <c r="C312" s="8" t="s">
        <v>687</v>
      </c>
      <c r="D312" s="8">
        <v>106</v>
      </c>
      <c r="E312" s="8">
        <v>104</v>
      </c>
      <c r="F312" s="8">
        <v>0</v>
      </c>
      <c r="G312" s="8">
        <v>88</v>
      </c>
      <c r="H312" s="8">
        <v>0</v>
      </c>
      <c r="I312" s="8">
        <v>0</v>
      </c>
      <c r="J312" s="14">
        <f t="shared" si="29"/>
        <v>0.98113207547169812</v>
      </c>
      <c r="K312" s="14">
        <f t="shared" si="30"/>
        <v>0</v>
      </c>
    </row>
    <row r="313" spans="1:11" x14ac:dyDescent="0.3">
      <c r="A313" s="173"/>
      <c r="B313" s="4">
        <v>305</v>
      </c>
      <c r="C313" s="8" t="s">
        <v>688</v>
      </c>
      <c r="D313" s="8">
        <v>582</v>
      </c>
      <c r="E313" s="8">
        <v>291</v>
      </c>
      <c r="F313" s="8">
        <v>120</v>
      </c>
      <c r="G313" s="8">
        <v>930</v>
      </c>
      <c r="H313" s="8">
        <v>0</v>
      </c>
      <c r="I313" s="8">
        <v>0</v>
      </c>
      <c r="J313" s="14">
        <f t="shared" si="29"/>
        <v>0.70618556701030932</v>
      </c>
      <c r="K313" s="14">
        <f t="shared" si="30"/>
        <v>0</v>
      </c>
    </row>
    <row r="314" spans="1:11" x14ac:dyDescent="0.3">
      <c r="A314" s="173"/>
      <c r="B314" s="4">
        <v>306</v>
      </c>
      <c r="C314" s="8" t="s">
        <v>689</v>
      </c>
      <c r="D314" s="8">
        <v>221</v>
      </c>
      <c r="E314" s="8">
        <v>150</v>
      </c>
      <c r="F314" s="8">
        <v>0</v>
      </c>
      <c r="G314" s="8">
        <v>358</v>
      </c>
      <c r="H314" s="8">
        <v>0</v>
      </c>
      <c r="I314" s="8">
        <v>0</v>
      </c>
      <c r="J314" s="14">
        <f t="shared" si="29"/>
        <v>0.67873303167420818</v>
      </c>
      <c r="K314" s="14">
        <f t="shared" si="30"/>
        <v>0</v>
      </c>
    </row>
    <row r="315" spans="1:11" x14ac:dyDescent="0.3">
      <c r="A315" s="173"/>
      <c r="B315" s="4">
        <v>307</v>
      </c>
      <c r="C315" s="8" t="s">
        <v>690</v>
      </c>
      <c r="D315" s="8">
        <v>589</v>
      </c>
      <c r="E315" s="8">
        <v>462</v>
      </c>
      <c r="F315" s="8">
        <v>48</v>
      </c>
      <c r="G315" s="8">
        <v>1959</v>
      </c>
      <c r="H315" s="8">
        <v>2</v>
      </c>
      <c r="I315" s="8">
        <v>0</v>
      </c>
      <c r="J315" s="14">
        <f t="shared" si="29"/>
        <v>0.86587436332767398</v>
      </c>
      <c r="K315" s="14">
        <f t="shared" si="30"/>
        <v>1.0209290454313426E-3</v>
      </c>
    </row>
    <row r="316" spans="1:11" x14ac:dyDescent="0.3">
      <c r="A316" s="173"/>
      <c r="B316" s="4">
        <v>308</v>
      </c>
      <c r="C316" s="8" t="s">
        <v>691</v>
      </c>
      <c r="D316" s="8">
        <v>200</v>
      </c>
      <c r="E316" s="8">
        <v>50</v>
      </c>
      <c r="F316" s="8">
        <v>0</v>
      </c>
      <c r="G316" s="8">
        <v>714</v>
      </c>
      <c r="H316" s="8">
        <v>0</v>
      </c>
      <c r="I316" s="8">
        <v>0</v>
      </c>
      <c r="J316" s="14">
        <f t="shared" si="29"/>
        <v>0.25</v>
      </c>
      <c r="K316" s="14">
        <f t="shared" si="30"/>
        <v>0</v>
      </c>
    </row>
    <row r="317" spans="1:11" x14ac:dyDescent="0.3">
      <c r="A317" s="173"/>
      <c r="B317" s="4">
        <v>309</v>
      </c>
      <c r="C317" s="8" t="s">
        <v>693</v>
      </c>
      <c r="D317" s="8">
        <v>73</v>
      </c>
      <c r="E317" s="8">
        <v>20</v>
      </c>
      <c r="F317" s="8">
        <v>1</v>
      </c>
      <c r="G317" s="8">
        <v>93</v>
      </c>
      <c r="H317" s="8">
        <v>0</v>
      </c>
      <c r="I317" s="8">
        <v>0</v>
      </c>
      <c r="J317" s="14">
        <f t="shared" si="29"/>
        <v>0.28767123287671231</v>
      </c>
      <c r="K317" s="14">
        <f t="shared" si="30"/>
        <v>0</v>
      </c>
    </row>
    <row r="318" spans="1:11" x14ac:dyDescent="0.3">
      <c r="A318" s="173"/>
      <c r="B318" s="4">
        <v>310</v>
      </c>
      <c r="C318" s="8" t="s">
        <v>694</v>
      </c>
      <c r="D318" s="8">
        <v>317</v>
      </c>
      <c r="E318" s="8">
        <v>126</v>
      </c>
      <c r="F318" s="8">
        <v>70</v>
      </c>
      <c r="G318" s="8">
        <v>916</v>
      </c>
      <c r="H318" s="8">
        <v>58</v>
      </c>
      <c r="I318" s="8">
        <v>0</v>
      </c>
      <c r="J318" s="14">
        <f t="shared" si="29"/>
        <v>0.6182965299684543</v>
      </c>
      <c r="K318" s="14">
        <f t="shared" si="30"/>
        <v>6.3318777292576414E-2</v>
      </c>
    </row>
    <row r="319" spans="1:11" x14ac:dyDescent="0.3">
      <c r="A319" s="173"/>
      <c r="B319" s="4">
        <v>311</v>
      </c>
      <c r="C319" s="8" t="s">
        <v>695</v>
      </c>
      <c r="D319" s="8">
        <v>127</v>
      </c>
      <c r="E319" s="8">
        <v>89</v>
      </c>
      <c r="F319" s="8">
        <v>12</v>
      </c>
      <c r="G319" s="8">
        <v>329</v>
      </c>
      <c r="H319" s="8">
        <v>0</v>
      </c>
      <c r="I319" s="8">
        <v>0</v>
      </c>
      <c r="J319" s="14">
        <f t="shared" si="29"/>
        <v>0.79527559055118113</v>
      </c>
      <c r="K319" s="14">
        <f t="shared" si="30"/>
        <v>0</v>
      </c>
    </row>
    <row r="320" spans="1:11" x14ac:dyDescent="0.3">
      <c r="A320" s="173"/>
      <c r="B320" s="4">
        <v>312</v>
      </c>
      <c r="C320" s="8" t="s">
        <v>696</v>
      </c>
      <c r="D320" s="8">
        <v>352</v>
      </c>
      <c r="E320" s="8">
        <v>343</v>
      </c>
      <c r="F320" s="8">
        <v>0</v>
      </c>
      <c r="G320" s="8">
        <v>250</v>
      </c>
      <c r="H320" s="8">
        <v>10</v>
      </c>
      <c r="I320" s="8">
        <v>0</v>
      </c>
      <c r="J320" s="14">
        <f t="shared" si="29"/>
        <v>0.97443181818181823</v>
      </c>
      <c r="K320" s="14">
        <f t="shared" si="30"/>
        <v>0.04</v>
      </c>
    </row>
    <row r="321" spans="1:11" x14ac:dyDescent="0.3">
      <c r="A321" s="173"/>
      <c r="B321" s="4">
        <v>313</v>
      </c>
      <c r="C321" s="8" t="s">
        <v>699</v>
      </c>
      <c r="D321" s="8">
        <v>21</v>
      </c>
      <c r="E321" s="8">
        <v>0</v>
      </c>
      <c r="F321" s="8">
        <v>0</v>
      </c>
      <c r="G321" s="8">
        <v>101</v>
      </c>
      <c r="H321" s="8">
        <v>0</v>
      </c>
      <c r="I321" s="8">
        <v>0</v>
      </c>
      <c r="J321" s="14">
        <f t="shared" si="29"/>
        <v>0</v>
      </c>
      <c r="K321" s="14">
        <f t="shared" si="30"/>
        <v>0</v>
      </c>
    </row>
    <row r="322" spans="1:11" x14ac:dyDescent="0.3">
      <c r="A322" s="173"/>
      <c r="B322" s="4">
        <v>314</v>
      </c>
      <c r="C322" s="8" t="s">
        <v>701</v>
      </c>
      <c r="D322" s="8">
        <v>104</v>
      </c>
      <c r="E322" s="8">
        <v>94</v>
      </c>
      <c r="F322" s="8">
        <v>0</v>
      </c>
      <c r="G322" s="8">
        <v>40</v>
      </c>
      <c r="H322" s="8">
        <v>0</v>
      </c>
      <c r="I322" s="8">
        <v>0</v>
      </c>
      <c r="J322" s="14">
        <f t="shared" si="29"/>
        <v>0.90384615384615385</v>
      </c>
      <c r="K322" s="14">
        <f t="shared" si="30"/>
        <v>0</v>
      </c>
    </row>
    <row r="323" spans="1:11" x14ac:dyDescent="0.3">
      <c r="A323" s="173"/>
      <c r="B323" s="4">
        <v>315</v>
      </c>
      <c r="C323" s="8" t="s">
        <v>702</v>
      </c>
      <c r="D323" s="8">
        <v>60</v>
      </c>
      <c r="E323" s="8">
        <v>21</v>
      </c>
      <c r="F323" s="8">
        <v>27</v>
      </c>
      <c r="G323" s="8">
        <v>244</v>
      </c>
      <c r="H323" s="8">
        <v>0</v>
      </c>
      <c r="I323" s="8">
        <v>0</v>
      </c>
      <c r="J323" s="14">
        <f t="shared" si="29"/>
        <v>0.8</v>
      </c>
      <c r="K323" s="14">
        <f t="shared" si="30"/>
        <v>0</v>
      </c>
    </row>
    <row r="324" spans="1:11" x14ac:dyDescent="0.3">
      <c r="A324" s="173"/>
      <c r="B324" s="4">
        <v>316</v>
      </c>
      <c r="C324" s="8" t="s">
        <v>703</v>
      </c>
      <c r="D324" s="8">
        <v>88</v>
      </c>
      <c r="E324" s="8">
        <v>75</v>
      </c>
      <c r="F324" s="8">
        <v>0</v>
      </c>
      <c r="G324" s="8">
        <v>177</v>
      </c>
      <c r="H324" s="8">
        <v>2</v>
      </c>
      <c r="I324" s="8">
        <v>0</v>
      </c>
      <c r="J324" s="14">
        <f t="shared" si="29"/>
        <v>0.85227272727272729</v>
      </c>
      <c r="K324" s="14">
        <f t="shared" si="30"/>
        <v>1.1299435028248588E-2</v>
      </c>
    </row>
    <row r="325" spans="1:11" x14ac:dyDescent="0.3">
      <c r="A325" s="173"/>
      <c r="B325" s="4">
        <v>317</v>
      </c>
      <c r="C325" s="8" t="s">
        <v>704</v>
      </c>
      <c r="D325" s="8">
        <v>299</v>
      </c>
      <c r="E325" s="8">
        <v>126</v>
      </c>
      <c r="F325" s="8">
        <v>0</v>
      </c>
      <c r="G325" s="8">
        <v>840</v>
      </c>
      <c r="H325" s="8">
        <v>0</v>
      </c>
      <c r="I325" s="8">
        <v>1</v>
      </c>
      <c r="J325" s="14">
        <f t="shared" si="29"/>
        <v>0.42140468227424749</v>
      </c>
      <c r="K325" s="14">
        <f t="shared" si="30"/>
        <v>1.1904761904761906E-3</v>
      </c>
    </row>
    <row r="326" spans="1:11" x14ac:dyDescent="0.3">
      <c r="A326" s="173"/>
      <c r="B326" s="4">
        <v>318</v>
      </c>
      <c r="C326" s="8" t="s">
        <v>705</v>
      </c>
      <c r="D326" s="8">
        <v>375</v>
      </c>
      <c r="E326" s="8">
        <v>337</v>
      </c>
      <c r="F326" s="8">
        <v>0</v>
      </c>
      <c r="G326" s="8">
        <v>243</v>
      </c>
      <c r="H326" s="8">
        <v>1</v>
      </c>
      <c r="I326" s="8">
        <v>0</v>
      </c>
      <c r="J326" s="14">
        <f t="shared" si="29"/>
        <v>0.89866666666666661</v>
      </c>
      <c r="K326" s="14">
        <f t="shared" si="30"/>
        <v>4.11522633744856E-3</v>
      </c>
    </row>
    <row r="327" spans="1:11" x14ac:dyDescent="0.3">
      <c r="A327" s="173"/>
      <c r="B327" s="4">
        <v>319</v>
      </c>
      <c r="C327" s="8" t="s">
        <v>706</v>
      </c>
      <c r="D327" s="8">
        <v>961</v>
      </c>
      <c r="E327" s="8">
        <v>829</v>
      </c>
      <c r="F327" s="8">
        <v>0</v>
      </c>
      <c r="G327" s="8">
        <v>214</v>
      </c>
      <c r="H327" s="8">
        <v>0</v>
      </c>
      <c r="I327" s="8">
        <v>0</v>
      </c>
      <c r="J327" s="14">
        <f t="shared" si="29"/>
        <v>0.8626430801248699</v>
      </c>
      <c r="K327" s="14">
        <f t="shared" si="30"/>
        <v>0</v>
      </c>
    </row>
    <row r="328" spans="1:11" x14ac:dyDescent="0.3">
      <c r="A328" s="173"/>
      <c r="B328" s="4">
        <v>320</v>
      </c>
      <c r="C328" s="8" t="s">
        <v>708</v>
      </c>
      <c r="D328" s="8">
        <v>107</v>
      </c>
      <c r="E328" s="8">
        <v>95</v>
      </c>
      <c r="F328" s="8">
        <v>0</v>
      </c>
      <c r="G328" s="8">
        <v>118</v>
      </c>
      <c r="H328" s="8">
        <v>0</v>
      </c>
      <c r="I328" s="8">
        <v>0</v>
      </c>
      <c r="J328" s="14">
        <f t="shared" si="29"/>
        <v>0.88785046728971961</v>
      </c>
      <c r="K328" s="14">
        <f t="shared" si="30"/>
        <v>0</v>
      </c>
    </row>
    <row r="329" spans="1:11" x14ac:dyDescent="0.3">
      <c r="A329" s="173"/>
      <c r="B329" s="4">
        <v>321</v>
      </c>
      <c r="C329" s="8" t="s">
        <v>709</v>
      </c>
      <c r="D329" s="8">
        <v>288</v>
      </c>
      <c r="E329" s="8">
        <v>188</v>
      </c>
      <c r="F329" s="8">
        <v>72</v>
      </c>
      <c r="G329" s="8">
        <v>253</v>
      </c>
      <c r="H329" s="8">
        <v>0</v>
      </c>
      <c r="I329" s="8">
        <v>0</v>
      </c>
      <c r="J329" s="14">
        <f t="shared" si="29"/>
        <v>0.90277777777777779</v>
      </c>
      <c r="K329" s="14">
        <f t="shared" si="30"/>
        <v>0</v>
      </c>
    </row>
    <row r="330" spans="1:11" x14ac:dyDescent="0.3">
      <c r="A330" s="173"/>
      <c r="B330" s="4">
        <v>322</v>
      </c>
      <c r="C330" s="8" t="s">
        <v>710</v>
      </c>
      <c r="D330" s="8">
        <v>484</v>
      </c>
      <c r="E330" s="8">
        <v>264</v>
      </c>
      <c r="F330" s="8">
        <v>0</v>
      </c>
      <c r="G330" s="8">
        <v>304</v>
      </c>
      <c r="H330" s="8">
        <v>0</v>
      </c>
      <c r="I330" s="8">
        <v>0</v>
      </c>
      <c r="J330" s="14">
        <f t="shared" si="29"/>
        <v>0.54545454545454541</v>
      </c>
      <c r="K330" s="14">
        <f t="shared" si="30"/>
        <v>0</v>
      </c>
    </row>
    <row r="331" spans="1:11" x14ac:dyDescent="0.3">
      <c r="A331" s="173"/>
      <c r="B331" s="4">
        <v>323</v>
      </c>
      <c r="C331" s="8" t="s">
        <v>711</v>
      </c>
      <c r="D331" s="8">
        <v>148</v>
      </c>
      <c r="E331" s="8">
        <v>68</v>
      </c>
      <c r="F331" s="8">
        <v>10</v>
      </c>
      <c r="G331" s="8">
        <v>201</v>
      </c>
      <c r="H331" s="8">
        <v>0</v>
      </c>
      <c r="I331" s="8">
        <v>0</v>
      </c>
      <c r="J331" s="14">
        <f t="shared" si="29"/>
        <v>0.52702702702702697</v>
      </c>
      <c r="K331" s="14">
        <f t="shared" si="30"/>
        <v>0</v>
      </c>
    </row>
    <row r="332" spans="1:11" x14ac:dyDescent="0.3">
      <c r="A332" s="173"/>
      <c r="B332" s="4">
        <v>324</v>
      </c>
      <c r="C332" s="8" t="s">
        <v>712</v>
      </c>
      <c r="D332" s="8">
        <v>423</v>
      </c>
      <c r="E332" s="8">
        <v>111</v>
      </c>
      <c r="F332" s="8">
        <v>0</v>
      </c>
      <c r="G332" s="8">
        <v>176</v>
      </c>
      <c r="H332" s="8">
        <v>0</v>
      </c>
      <c r="I332" s="8">
        <v>0</v>
      </c>
      <c r="J332" s="14">
        <f t="shared" si="29"/>
        <v>0.26241134751773049</v>
      </c>
      <c r="K332" s="14">
        <f t="shared" si="30"/>
        <v>0</v>
      </c>
    </row>
    <row r="333" spans="1:11" x14ac:dyDescent="0.3">
      <c r="A333" s="173"/>
      <c r="B333" s="4">
        <v>325</v>
      </c>
      <c r="C333" s="8" t="s">
        <v>713</v>
      </c>
      <c r="D333" s="8">
        <v>12</v>
      </c>
      <c r="E333" s="8">
        <v>12</v>
      </c>
      <c r="F333" s="8">
        <v>0</v>
      </c>
      <c r="G333" s="8">
        <v>31</v>
      </c>
      <c r="H333" s="8">
        <v>0</v>
      </c>
      <c r="I333" s="8">
        <v>0</v>
      </c>
      <c r="J333" s="14">
        <f t="shared" si="29"/>
        <v>1</v>
      </c>
      <c r="K333" s="14">
        <f t="shared" si="30"/>
        <v>0</v>
      </c>
    </row>
    <row r="334" spans="1:11" x14ac:dyDescent="0.3">
      <c r="A334" s="173"/>
      <c r="B334" s="4">
        <v>326</v>
      </c>
      <c r="C334" s="8" t="s">
        <v>714</v>
      </c>
      <c r="D334" s="8">
        <v>85</v>
      </c>
      <c r="E334" s="8">
        <v>85</v>
      </c>
      <c r="F334" s="8">
        <v>0</v>
      </c>
      <c r="G334" s="8">
        <v>220</v>
      </c>
      <c r="H334" s="8">
        <v>0</v>
      </c>
      <c r="I334" s="8">
        <v>0</v>
      </c>
      <c r="J334" s="14">
        <f t="shared" si="29"/>
        <v>1</v>
      </c>
      <c r="K334" s="14">
        <f t="shared" si="30"/>
        <v>0</v>
      </c>
    </row>
    <row r="335" spans="1:11" x14ac:dyDescent="0.3">
      <c r="A335" s="173"/>
      <c r="B335" s="4">
        <v>327</v>
      </c>
      <c r="C335" s="8" t="s">
        <v>715</v>
      </c>
      <c r="D335" s="8">
        <v>474</v>
      </c>
      <c r="E335" s="8">
        <v>329</v>
      </c>
      <c r="F335" s="8">
        <v>0</v>
      </c>
      <c r="G335" s="8">
        <v>279</v>
      </c>
      <c r="H335" s="8">
        <v>0</v>
      </c>
      <c r="I335" s="8">
        <v>0</v>
      </c>
      <c r="J335" s="14">
        <f t="shared" si="29"/>
        <v>0.69409282700421937</v>
      </c>
      <c r="K335" s="14">
        <f t="shared" si="30"/>
        <v>0</v>
      </c>
    </row>
    <row r="336" spans="1:11" x14ac:dyDescent="0.3">
      <c r="A336" s="173"/>
      <c r="B336" s="4">
        <v>328</v>
      </c>
      <c r="C336" s="8" t="s">
        <v>716</v>
      </c>
      <c r="D336" s="8">
        <v>34</v>
      </c>
      <c r="E336" s="8">
        <v>0</v>
      </c>
      <c r="F336" s="8">
        <v>0</v>
      </c>
      <c r="G336" s="8">
        <v>94</v>
      </c>
      <c r="H336" s="8">
        <v>0</v>
      </c>
      <c r="I336" s="8">
        <v>0</v>
      </c>
      <c r="J336" s="14">
        <f t="shared" si="29"/>
        <v>0</v>
      </c>
      <c r="K336" s="14">
        <f t="shared" si="30"/>
        <v>0</v>
      </c>
    </row>
    <row r="337" spans="1:11" x14ac:dyDescent="0.3">
      <c r="A337" s="173"/>
      <c r="B337" s="4">
        <v>329</v>
      </c>
      <c r="C337" s="8" t="s">
        <v>718</v>
      </c>
      <c r="D337" s="8">
        <v>128</v>
      </c>
      <c r="E337" s="8">
        <v>49</v>
      </c>
      <c r="F337" s="8">
        <v>30</v>
      </c>
      <c r="G337" s="8">
        <v>173</v>
      </c>
      <c r="H337" s="8">
        <v>0</v>
      </c>
      <c r="I337" s="8">
        <v>0</v>
      </c>
      <c r="J337" s="14">
        <f t="shared" si="29"/>
        <v>0.6171875</v>
      </c>
      <c r="K337" s="14">
        <f t="shared" si="30"/>
        <v>0</v>
      </c>
    </row>
    <row r="338" spans="1:11" x14ac:dyDescent="0.3">
      <c r="A338" s="173"/>
      <c r="B338" s="4">
        <v>330</v>
      </c>
      <c r="C338" s="8" t="s">
        <v>719</v>
      </c>
      <c r="D338" s="8">
        <v>142</v>
      </c>
      <c r="E338" s="8">
        <v>0</v>
      </c>
      <c r="F338" s="8">
        <v>2</v>
      </c>
      <c r="G338" s="8">
        <v>194</v>
      </c>
      <c r="H338" s="8">
        <v>5</v>
      </c>
      <c r="I338" s="8">
        <v>0</v>
      </c>
      <c r="J338" s="14">
        <f t="shared" si="29"/>
        <v>1.4084507042253521E-2</v>
      </c>
      <c r="K338" s="14">
        <f t="shared" si="30"/>
        <v>2.5773195876288658E-2</v>
      </c>
    </row>
    <row r="339" spans="1:11" x14ac:dyDescent="0.3">
      <c r="A339" s="173"/>
      <c r="B339" s="4">
        <v>331</v>
      </c>
      <c r="C339" s="8" t="s">
        <v>720</v>
      </c>
      <c r="D339" s="8">
        <v>144</v>
      </c>
      <c r="E339" s="8">
        <v>57</v>
      </c>
      <c r="F339" s="8">
        <v>0</v>
      </c>
      <c r="G339" s="8">
        <v>407</v>
      </c>
      <c r="H339" s="8">
        <v>0</v>
      </c>
      <c r="I339" s="8">
        <v>0</v>
      </c>
      <c r="J339" s="14">
        <f t="shared" si="29"/>
        <v>0.39583333333333331</v>
      </c>
      <c r="K339" s="14">
        <f t="shared" si="30"/>
        <v>0</v>
      </c>
    </row>
    <row r="340" spans="1:11" x14ac:dyDescent="0.3">
      <c r="A340" s="173"/>
      <c r="B340" s="4">
        <v>332</v>
      </c>
      <c r="C340" s="8" t="s">
        <v>721</v>
      </c>
      <c r="D340" s="8">
        <v>162</v>
      </c>
      <c r="E340" s="8">
        <v>142</v>
      </c>
      <c r="F340" s="8">
        <v>18</v>
      </c>
      <c r="G340" s="8">
        <v>338</v>
      </c>
      <c r="H340" s="8">
        <v>0</v>
      </c>
      <c r="I340" s="8">
        <v>0</v>
      </c>
      <c r="J340" s="14">
        <f t="shared" si="29"/>
        <v>0.98765432098765427</v>
      </c>
      <c r="K340" s="14">
        <f t="shared" si="30"/>
        <v>0</v>
      </c>
    </row>
    <row r="341" spans="1:11" x14ac:dyDescent="0.3">
      <c r="A341" s="173"/>
      <c r="B341" s="4">
        <v>333</v>
      </c>
      <c r="C341" s="8" t="s">
        <v>722</v>
      </c>
      <c r="D341" s="8">
        <v>36</v>
      </c>
      <c r="E341" s="8">
        <v>35</v>
      </c>
      <c r="F341" s="8">
        <v>0</v>
      </c>
      <c r="G341" s="8">
        <v>87</v>
      </c>
      <c r="H341" s="8">
        <v>0</v>
      </c>
      <c r="I341" s="8">
        <v>0</v>
      </c>
      <c r="J341" s="14">
        <f t="shared" si="29"/>
        <v>0.97222222222222221</v>
      </c>
      <c r="K341" s="14">
        <f t="shared" si="30"/>
        <v>0</v>
      </c>
    </row>
    <row r="342" spans="1:11" x14ac:dyDescent="0.3">
      <c r="A342" s="173"/>
      <c r="B342" s="4">
        <v>334</v>
      </c>
      <c r="C342" s="8" t="s">
        <v>723</v>
      </c>
      <c r="D342" s="8">
        <v>314</v>
      </c>
      <c r="E342" s="8">
        <v>220</v>
      </c>
      <c r="F342" s="8">
        <v>0</v>
      </c>
      <c r="G342" s="8">
        <v>171</v>
      </c>
      <c r="H342" s="8">
        <v>0</v>
      </c>
      <c r="I342" s="8">
        <v>0</v>
      </c>
      <c r="J342" s="14">
        <f t="shared" si="29"/>
        <v>0.70063694267515919</v>
      </c>
      <c r="K342" s="14">
        <f t="shared" si="30"/>
        <v>0</v>
      </c>
    </row>
    <row r="343" spans="1:11" x14ac:dyDescent="0.3">
      <c r="A343" s="173"/>
      <c r="B343" s="4">
        <v>335</v>
      </c>
      <c r="C343" s="8" t="s">
        <v>727</v>
      </c>
      <c r="D343" s="8">
        <v>63</v>
      </c>
      <c r="E343" s="8">
        <v>24</v>
      </c>
      <c r="F343" s="8">
        <v>0</v>
      </c>
      <c r="G343" s="8">
        <v>224</v>
      </c>
      <c r="H343" s="8">
        <v>0</v>
      </c>
      <c r="I343" s="8">
        <v>0</v>
      </c>
      <c r="J343" s="14">
        <f t="shared" si="29"/>
        <v>0.38095238095238093</v>
      </c>
      <c r="K343" s="14">
        <f t="shared" si="30"/>
        <v>0</v>
      </c>
    </row>
    <row r="344" spans="1:11" x14ac:dyDescent="0.3">
      <c r="A344" s="173"/>
      <c r="B344" s="4">
        <v>336</v>
      </c>
      <c r="C344" s="8" t="s">
        <v>732</v>
      </c>
      <c r="D344" s="8">
        <v>28</v>
      </c>
      <c r="E344" s="8">
        <v>0</v>
      </c>
      <c r="F344" s="8">
        <v>0</v>
      </c>
      <c r="G344" s="8">
        <v>23</v>
      </c>
      <c r="H344" s="8">
        <v>0</v>
      </c>
      <c r="I344" s="8">
        <v>0</v>
      </c>
      <c r="J344" s="14">
        <f t="shared" si="29"/>
        <v>0</v>
      </c>
      <c r="K344" s="14">
        <f t="shared" si="30"/>
        <v>0</v>
      </c>
    </row>
    <row r="345" spans="1:11" x14ac:dyDescent="0.3">
      <c r="A345" s="173"/>
      <c r="B345" s="4">
        <v>337</v>
      </c>
      <c r="C345" s="8" t="s">
        <v>735</v>
      </c>
      <c r="D345" s="8">
        <v>399</v>
      </c>
      <c r="E345" s="8">
        <v>47</v>
      </c>
      <c r="F345" s="8">
        <v>0</v>
      </c>
      <c r="G345" s="8">
        <v>410</v>
      </c>
      <c r="H345" s="8">
        <v>0</v>
      </c>
      <c r="I345" s="8">
        <v>0</v>
      </c>
      <c r="J345" s="14">
        <f t="shared" si="29"/>
        <v>0.11779448621553884</v>
      </c>
      <c r="K345" s="14">
        <f t="shared" si="30"/>
        <v>0</v>
      </c>
    </row>
    <row r="346" spans="1:11" x14ac:dyDescent="0.3">
      <c r="A346" s="173"/>
      <c r="B346" s="4">
        <v>338</v>
      </c>
      <c r="C346" s="8" t="s">
        <v>737</v>
      </c>
      <c r="D346" s="8">
        <v>307</v>
      </c>
      <c r="E346" s="8">
        <v>129</v>
      </c>
      <c r="F346" s="8">
        <v>3</v>
      </c>
      <c r="G346" s="8">
        <v>290</v>
      </c>
      <c r="H346" s="8">
        <v>1</v>
      </c>
      <c r="I346" s="8">
        <v>0</v>
      </c>
      <c r="J346" s="14">
        <f t="shared" si="29"/>
        <v>0.42996742671009774</v>
      </c>
      <c r="K346" s="14">
        <f t="shared" si="30"/>
        <v>3.4482758620689655E-3</v>
      </c>
    </row>
    <row r="347" spans="1:11" x14ac:dyDescent="0.3">
      <c r="A347" s="173"/>
      <c r="B347" s="4">
        <v>339</v>
      </c>
      <c r="C347" s="8" t="s">
        <v>738</v>
      </c>
      <c r="D347" s="8">
        <v>307</v>
      </c>
      <c r="E347" s="8">
        <v>123</v>
      </c>
      <c r="F347" s="8">
        <v>0</v>
      </c>
      <c r="G347" s="8">
        <v>489</v>
      </c>
      <c r="H347" s="8">
        <v>0</v>
      </c>
      <c r="I347" s="8">
        <v>0</v>
      </c>
      <c r="J347" s="14">
        <f t="shared" si="29"/>
        <v>0.40065146579804561</v>
      </c>
      <c r="K347" s="14">
        <f t="shared" si="30"/>
        <v>0</v>
      </c>
    </row>
    <row r="348" spans="1:11" x14ac:dyDescent="0.3">
      <c r="A348" s="173"/>
      <c r="B348" s="4">
        <v>340</v>
      </c>
      <c r="C348" s="8" t="s">
        <v>739</v>
      </c>
      <c r="D348" s="8">
        <v>64</v>
      </c>
      <c r="E348" s="8">
        <v>61</v>
      </c>
      <c r="F348" s="8">
        <v>0</v>
      </c>
      <c r="G348" s="8">
        <v>77</v>
      </c>
      <c r="H348" s="8">
        <v>11</v>
      </c>
      <c r="I348" s="8">
        <v>0</v>
      </c>
      <c r="J348" s="14">
        <f t="shared" si="29"/>
        <v>0.953125</v>
      </c>
      <c r="K348" s="14">
        <f t="shared" si="30"/>
        <v>0.14285714285714285</v>
      </c>
    </row>
    <row r="349" spans="1:11" x14ac:dyDescent="0.3">
      <c r="A349" s="173"/>
      <c r="B349" s="4">
        <v>341</v>
      </c>
      <c r="C349" s="8" t="s">
        <v>741</v>
      </c>
      <c r="D349" s="8">
        <v>157</v>
      </c>
      <c r="E349" s="8">
        <v>0</v>
      </c>
      <c r="F349" s="8">
        <v>94</v>
      </c>
      <c r="G349" s="8">
        <v>192</v>
      </c>
      <c r="H349" s="8">
        <v>0</v>
      </c>
      <c r="I349" s="8">
        <v>0</v>
      </c>
      <c r="J349" s="14">
        <f t="shared" si="29"/>
        <v>0.59872611464968151</v>
      </c>
      <c r="K349" s="14">
        <f t="shared" si="30"/>
        <v>0</v>
      </c>
    </row>
    <row r="350" spans="1:11" x14ac:dyDescent="0.3">
      <c r="A350" s="173"/>
      <c r="B350" s="4">
        <v>342</v>
      </c>
      <c r="C350" s="8" t="s">
        <v>742</v>
      </c>
      <c r="D350" s="8">
        <v>266</v>
      </c>
      <c r="E350" s="8">
        <v>199</v>
      </c>
      <c r="F350" s="8">
        <v>0</v>
      </c>
      <c r="G350" s="8">
        <v>993</v>
      </c>
      <c r="H350" s="8">
        <v>0</v>
      </c>
      <c r="I350" s="8">
        <v>0</v>
      </c>
      <c r="J350" s="14">
        <f t="shared" si="29"/>
        <v>0.74812030075187974</v>
      </c>
      <c r="K350" s="14">
        <f t="shared" si="30"/>
        <v>0</v>
      </c>
    </row>
    <row r="351" spans="1:11" x14ac:dyDescent="0.3">
      <c r="C351" s="9"/>
      <c r="D351" s="9">
        <v>120452</v>
      </c>
      <c r="E351" s="9">
        <v>72786</v>
      </c>
      <c r="F351" s="9">
        <v>13187</v>
      </c>
      <c r="G351" s="9">
        <v>216237</v>
      </c>
      <c r="H351" s="9">
        <v>16669</v>
      </c>
      <c r="I351" s="9">
        <v>429</v>
      </c>
    </row>
  </sheetData>
  <mergeCells count="7">
    <mergeCell ref="A106:A350"/>
    <mergeCell ref="A4:A31"/>
    <mergeCell ref="S6:U6"/>
    <mergeCell ref="A33:A58"/>
    <mergeCell ref="A60:A68"/>
    <mergeCell ref="A70:A93"/>
    <mergeCell ref="A95:A104"/>
  </mergeCells>
  <phoneticPr fontId="3" type="noConversion"/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AA6FF-4040-4B7D-9C79-0249AC94049F}">
  <sheetPr codeName="Sheet8">
    <tabColor rgb="FF92D050"/>
  </sheetPr>
  <dimension ref="A1:AX351"/>
  <sheetViews>
    <sheetView topLeftCell="M1" zoomScale="85" zoomScaleNormal="85" workbookViewId="0">
      <selection activeCell="P21" sqref="P21"/>
    </sheetView>
  </sheetViews>
  <sheetFormatPr defaultRowHeight="13.5" x14ac:dyDescent="0.3"/>
  <cols>
    <col min="3" max="3" width="18.46484375" customWidth="1"/>
    <col min="11" max="11" width="11.86328125" customWidth="1"/>
    <col min="12" max="12" width="26" customWidth="1"/>
    <col min="14" max="14" width="18.46484375" customWidth="1"/>
    <col min="15" max="15" width="20.265625" customWidth="1"/>
    <col min="16" max="16" width="11.73046875" bestFit="1" customWidth="1"/>
    <col min="17" max="33" width="10.265625" bestFit="1" customWidth="1"/>
    <col min="34" max="35" width="9.265625" bestFit="1" customWidth="1"/>
    <col min="36" max="38" width="9.1328125" bestFit="1" customWidth="1"/>
  </cols>
  <sheetData>
    <row r="1" spans="1:23" x14ac:dyDescent="0.3">
      <c r="A1" t="s">
        <v>941</v>
      </c>
    </row>
    <row r="2" spans="1:23" x14ac:dyDescent="0.3">
      <c r="A2" s="4"/>
      <c r="B2" s="4"/>
      <c r="C2" s="8"/>
      <c r="D2" s="8"/>
      <c r="E2" s="8" t="s">
        <v>743</v>
      </c>
      <c r="F2" s="8"/>
      <c r="G2" s="8"/>
      <c r="H2" s="8" t="s">
        <v>755</v>
      </c>
      <c r="I2" s="8"/>
    </row>
    <row r="3" spans="1:23" x14ac:dyDescent="0.3">
      <c r="A3" s="4"/>
      <c r="B3" s="4"/>
      <c r="C3" s="8"/>
      <c r="D3" s="8" t="s">
        <v>409</v>
      </c>
      <c r="E3" s="8" t="s">
        <v>410</v>
      </c>
      <c r="F3" s="8" t="s">
        <v>411</v>
      </c>
      <c r="G3" s="8" t="s">
        <v>409</v>
      </c>
      <c r="H3" s="8" t="s">
        <v>410</v>
      </c>
      <c r="I3" s="8" t="s">
        <v>411</v>
      </c>
    </row>
    <row r="4" spans="1:23" x14ac:dyDescent="0.3">
      <c r="A4" s="173" t="s">
        <v>757</v>
      </c>
      <c r="B4" s="4">
        <v>1</v>
      </c>
      <c r="C4" s="8" t="s">
        <v>433</v>
      </c>
      <c r="D4" s="8">
        <v>6348</v>
      </c>
      <c r="E4" s="8">
        <v>4600</v>
      </c>
      <c r="F4" s="8">
        <v>216</v>
      </c>
      <c r="G4" s="8">
        <v>8064</v>
      </c>
      <c r="H4" s="8">
        <v>1169</v>
      </c>
      <c r="I4" s="8">
        <v>2</v>
      </c>
      <c r="O4" s="4" t="s">
        <v>763</v>
      </c>
      <c r="P4" s="4"/>
      <c r="Q4" s="4"/>
      <c r="R4" s="4"/>
      <c r="S4" s="4"/>
      <c r="T4" s="4"/>
      <c r="U4" s="4"/>
    </row>
    <row r="5" spans="1:23" x14ac:dyDescent="0.3">
      <c r="A5" s="173"/>
      <c r="B5" s="4">
        <v>2</v>
      </c>
      <c r="C5" s="8" t="s">
        <v>649</v>
      </c>
      <c r="D5" s="8">
        <v>765</v>
      </c>
      <c r="E5" s="8">
        <v>513</v>
      </c>
      <c r="F5" s="8">
        <v>0</v>
      </c>
      <c r="G5" s="8">
        <v>3194</v>
      </c>
      <c r="H5" s="8">
        <v>556</v>
      </c>
      <c r="I5" s="8">
        <v>1</v>
      </c>
      <c r="O5" s="4" t="s">
        <v>764</v>
      </c>
      <c r="P5" s="4"/>
      <c r="Q5" s="4"/>
      <c r="R5" s="4"/>
      <c r="S5" s="4"/>
      <c r="T5" s="4"/>
      <c r="U5" s="4"/>
    </row>
    <row r="6" spans="1:23" x14ac:dyDescent="0.3">
      <c r="A6" s="173"/>
      <c r="B6" s="4">
        <v>3</v>
      </c>
      <c r="C6" s="8" t="s">
        <v>633</v>
      </c>
      <c r="D6" s="8">
        <v>252</v>
      </c>
      <c r="E6" s="8">
        <v>121</v>
      </c>
      <c r="F6" s="8">
        <v>0</v>
      </c>
      <c r="G6" s="8">
        <v>1343</v>
      </c>
      <c r="H6" s="8">
        <v>106</v>
      </c>
      <c r="I6" s="8">
        <v>0</v>
      </c>
      <c r="O6" s="4"/>
      <c r="P6" s="6" t="s">
        <v>743</v>
      </c>
      <c r="Q6" s="6"/>
      <c r="R6" s="6"/>
      <c r="S6" s="173" t="s">
        <v>755</v>
      </c>
      <c r="T6" s="173"/>
      <c r="U6" s="173"/>
      <c r="V6" s="18" t="s">
        <v>768</v>
      </c>
    </row>
    <row r="7" spans="1:23" x14ac:dyDescent="0.3">
      <c r="A7" s="173"/>
      <c r="B7" s="4">
        <v>4</v>
      </c>
      <c r="C7" s="8" t="s">
        <v>648</v>
      </c>
      <c r="D7" s="8">
        <v>105</v>
      </c>
      <c r="E7" s="8">
        <v>81</v>
      </c>
      <c r="F7" s="8">
        <v>0</v>
      </c>
      <c r="G7" s="8">
        <v>782</v>
      </c>
      <c r="H7" s="8">
        <v>96</v>
      </c>
      <c r="I7" s="8">
        <v>0</v>
      </c>
      <c r="O7" s="4"/>
      <c r="P7" s="4" t="s">
        <v>409</v>
      </c>
      <c r="Q7" s="4" t="s">
        <v>765</v>
      </c>
      <c r="R7" s="4" t="s">
        <v>766</v>
      </c>
      <c r="S7" s="4" t="s">
        <v>409</v>
      </c>
      <c r="T7" s="4" t="s">
        <v>765</v>
      </c>
      <c r="U7" s="4" t="s">
        <v>766</v>
      </c>
      <c r="V7" s="18" t="s">
        <v>743</v>
      </c>
      <c r="W7" s="18" t="s">
        <v>755</v>
      </c>
    </row>
    <row r="8" spans="1:23" x14ac:dyDescent="0.3">
      <c r="A8" s="173"/>
      <c r="B8" s="4">
        <v>5</v>
      </c>
      <c r="C8" s="8" t="s">
        <v>552</v>
      </c>
      <c r="D8" s="8">
        <v>293</v>
      </c>
      <c r="E8" s="8">
        <v>250</v>
      </c>
      <c r="F8" s="8">
        <v>0</v>
      </c>
      <c r="G8" s="8">
        <v>602</v>
      </c>
      <c r="H8" s="8">
        <v>0</v>
      </c>
      <c r="I8" s="8">
        <v>0</v>
      </c>
      <c r="O8" s="4" t="s">
        <v>757</v>
      </c>
      <c r="P8" s="4">
        <f>SUM(D4:D31)</f>
        <v>19692</v>
      </c>
      <c r="Q8" s="4">
        <f>SUM(E4:F31)</f>
        <v>15083</v>
      </c>
      <c r="R8" s="15">
        <f>Q8/P8</f>
        <v>0.76594556164940075</v>
      </c>
      <c r="S8" s="4">
        <f>SUM(G4:G31)</f>
        <v>30188</v>
      </c>
      <c r="T8" s="4">
        <f>SUM(H4:I31)</f>
        <v>3048</v>
      </c>
      <c r="U8" s="15">
        <f t="shared" ref="U8:U13" si="0">T8/S8</f>
        <v>0.10096727176361468</v>
      </c>
      <c r="V8" s="13">
        <f>P8/P$14</f>
        <v>0.16348420947763426</v>
      </c>
      <c r="W8" s="14">
        <f>S8/S$14</f>
        <v>0.13960608036552485</v>
      </c>
    </row>
    <row r="9" spans="1:23" x14ac:dyDescent="0.3">
      <c r="A9" s="173"/>
      <c r="B9" s="4">
        <v>6</v>
      </c>
      <c r="C9" s="8" t="s">
        <v>430</v>
      </c>
      <c r="D9" s="8">
        <v>396</v>
      </c>
      <c r="E9" s="8">
        <v>262</v>
      </c>
      <c r="F9" s="8">
        <v>0</v>
      </c>
      <c r="G9" s="8">
        <v>1279</v>
      </c>
      <c r="H9" s="8">
        <v>139</v>
      </c>
      <c r="I9" s="8">
        <v>0</v>
      </c>
      <c r="O9" s="4" t="s">
        <v>758</v>
      </c>
      <c r="P9" s="4">
        <f>SUM(D33:D58)</f>
        <v>15600</v>
      </c>
      <c r="Q9" s="4">
        <f>SUM(E33:F58)</f>
        <v>11675</v>
      </c>
      <c r="R9" s="15">
        <f t="shared" ref="R9:R13" si="1">Q9/P9</f>
        <v>0.7483974358974359</v>
      </c>
      <c r="S9" s="4">
        <f>SUM(G33:G58)</f>
        <v>59076</v>
      </c>
      <c r="T9" s="4">
        <f>SUM(H33:I58)</f>
        <v>3725</v>
      </c>
      <c r="U9" s="15">
        <f t="shared" si="0"/>
        <v>6.3054370641207932E-2</v>
      </c>
      <c r="V9" s="13">
        <f t="shared" ref="V9:V14" si="2">P9/P$14</f>
        <v>0.12951217082323249</v>
      </c>
      <c r="W9" s="14">
        <f t="shared" ref="W9:W13" si="3">S9/S$14</f>
        <v>0.273200238627062</v>
      </c>
    </row>
    <row r="10" spans="1:23" x14ac:dyDescent="0.3">
      <c r="A10" s="173"/>
      <c r="B10" s="4">
        <v>7</v>
      </c>
      <c r="C10" s="8" t="s">
        <v>439</v>
      </c>
      <c r="D10" s="8">
        <v>271</v>
      </c>
      <c r="E10" s="8">
        <v>195</v>
      </c>
      <c r="F10" s="8">
        <v>0</v>
      </c>
      <c r="G10" s="8">
        <v>842</v>
      </c>
      <c r="H10" s="8">
        <v>0</v>
      </c>
      <c r="I10" s="8">
        <v>0</v>
      </c>
      <c r="O10" s="4" t="s">
        <v>759</v>
      </c>
      <c r="P10" s="4">
        <f>SUM(D60:D68)</f>
        <v>9996</v>
      </c>
      <c r="Q10" s="4">
        <f>SUM(E60:F68)</f>
        <v>8139</v>
      </c>
      <c r="R10" s="15">
        <f t="shared" si="1"/>
        <v>0.81422569027611047</v>
      </c>
      <c r="S10" s="4">
        <f>SUM(G60:G68)</f>
        <v>15958</v>
      </c>
      <c r="T10" s="4">
        <f>SUM(H60:I68)</f>
        <v>5266</v>
      </c>
      <c r="U10" s="15">
        <f t="shared" si="0"/>
        <v>0.32999122697079836</v>
      </c>
      <c r="V10" s="13">
        <f t="shared" si="2"/>
        <v>8.2987414073655896E-2</v>
      </c>
      <c r="W10" s="14">
        <f t="shared" si="3"/>
        <v>7.3798656104181987E-2</v>
      </c>
    </row>
    <row r="11" spans="1:23" x14ac:dyDescent="0.3">
      <c r="A11" s="173"/>
      <c r="B11" s="4">
        <v>8</v>
      </c>
      <c r="C11" s="8" t="s">
        <v>508</v>
      </c>
      <c r="D11" s="8">
        <v>264</v>
      </c>
      <c r="E11" s="8">
        <v>213</v>
      </c>
      <c r="F11" s="8">
        <v>0</v>
      </c>
      <c r="G11" s="8">
        <v>332</v>
      </c>
      <c r="H11" s="8">
        <v>0</v>
      </c>
      <c r="I11" s="8">
        <v>0</v>
      </c>
      <c r="O11" s="4" t="s">
        <v>760</v>
      </c>
      <c r="P11" s="4">
        <f>SUM(D70:D93)</f>
        <v>24128</v>
      </c>
      <c r="Q11" s="4">
        <f>SUM(E70:F93)</f>
        <v>16757</v>
      </c>
      <c r="R11" s="15">
        <f t="shared" si="1"/>
        <v>0.69450431034482762</v>
      </c>
      <c r="S11" s="4">
        <f>SUM(G70:G93)</f>
        <v>43019</v>
      </c>
      <c r="T11" s="4">
        <f>SUM(H70:I93)</f>
        <v>3166</v>
      </c>
      <c r="U11" s="15">
        <f t="shared" si="0"/>
        <v>7.3595388084334828E-2</v>
      </c>
      <c r="V11" s="13">
        <f t="shared" si="2"/>
        <v>0.20031215753993292</v>
      </c>
      <c r="W11" s="14">
        <f t="shared" si="3"/>
        <v>0.19894375153188401</v>
      </c>
    </row>
    <row r="12" spans="1:23" x14ac:dyDescent="0.3">
      <c r="A12" s="173"/>
      <c r="B12" s="4">
        <v>9</v>
      </c>
      <c r="C12" s="8" t="s">
        <v>686</v>
      </c>
      <c r="D12" s="8">
        <v>378</v>
      </c>
      <c r="E12" s="8">
        <v>319</v>
      </c>
      <c r="F12" s="8">
        <v>0</v>
      </c>
      <c r="G12" s="8">
        <v>405</v>
      </c>
      <c r="H12" s="8">
        <v>0</v>
      </c>
      <c r="I12" s="8">
        <v>0</v>
      </c>
      <c r="O12" s="4" t="s">
        <v>761</v>
      </c>
      <c r="P12" s="4">
        <f>SUM(D95:D104)</f>
        <v>2034</v>
      </c>
      <c r="Q12" s="4">
        <f>SUM(E95:F104)</f>
        <v>1581</v>
      </c>
      <c r="R12" s="15">
        <f t="shared" si="1"/>
        <v>0.77728613569321536</v>
      </c>
      <c r="S12" s="4">
        <f>SUM(G95:G104)</f>
        <v>2491</v>
      </c>
      <c r="T12" s="4">
        <f>SUM(H95:I104)</f>
        <v>25</v>
      </c>
      <c r="U12" s="15">
        <f t="shared" si="0"/>
        <v>1.0036130068245684E-2</v>
      </c>
      <c r="V12" s="13">
        <f t="shared" si="2"/>
        <v>1.6886394580413775E-2</v>
      </c>
      <c r="W12" s="14">
        <f t="shared" si="3"/>
        <v>1.1519767662333457E-2</v>
      </c>
    </row>
    <row r="13" spans="1:23" x14ac:dyDescent="0.3">
      <c r="A13" s="173"/>
      <c r="B13" s="4">
        <v>10</v>
      </c>
      <c r="C13" s="8" t="s">
        <v>495</v>
      </c>
      <c r="D13" s="8">
        <v>633</v>
      </c>
      <c r="E13" s="8">
        <v>469</v>
      </c>
      <c r="F13" s="8">
        <v>30</v>
      </c>
      <c r="G13" s="8">
        <v>1039</v>
      </c>
      <c r="H13" s="8">
        <v>300</v>
      </c>
      <c r="I13" s="8">
        <v>0</v>
      </c>
      <c r="O13" s="4" t="s">
        <v>762</v>
      </c>
      <c r="P13" s="4">
        <f>SUM(D106:D350)</f>
        <v>49002</v>
      </c>
      <c r="Q13" s="4">
        <f>SUM(E106:F350)</f>
        <v>32738</v>
      </c>
      <c r="R13" s="15">
        <f t="shared" si="1"/>
        <v>0.66809517978858002</v>
      </c>
      <c r="S13" s="4">
        <f>SUM(G106:G350)</f>
        <v>65505</v>
      </c>
      <c r="T13" s="4">
        <f>SUM(H106:I350)</f>
        <v>1868</v>
      </c>
      <c r="U13" s="15">
        <f t="shared" si="0"/>
        <v>2.851690710632776E-2</v>
      </c>
      <c r="V13" s="13">
        <f t="shared" si="2"/>
        <v>0.40681765350513066</v>
      </c>
      <c r="W13" s="14">
        <f t="shared" si="3"/>
        <v>0.30293150570901373</v>
      </c>
    </row>
    <row r="14" spans="1:23" x14ac:dyDescent="0.3">
      <c r="A14" s="173"/>
      <c r="B14" s="4">
        <v>11</v>
      </c>
      <c r="C14" s="8" t="s">
        <v>645</v>
      </c>
      <c r="D14" s="8">
        <v>545</v>
      </c>
      <c r="E14" s="8">
        <v>524</v>
      </c>
      <c r="F14" s="8">
        <v>0</v>
      </c>
      <c r="G14" s="8">
        <v>824</v>
      </c>
      <c r="H14" s="8">
        <v>6</v>
      </c>
      <c r="I14" s="8">
        <v>0</v>
      </c>
      <c r="O14" s="4"/>
      <c r="P14" s="4">
        <f>SUM(P8:P13)</f>
        <v>120452</v>
      </c>
      <c r="Q14" s="4">
        <f>SUM(Q8:Q13)</f>
        <v>85973</v>
      </c>
      <c r="R14" s="15">
        <f>Q14/P14</f>
        <v>0.71375319629395939</v>
      </c>
      <c r="S14" s="4">
        <f>SUM(S8:S13)</f>
        <v>216237</v>
      </c>
      <c r="T14" s="4">
        <f>SUM(T8:T13)</f>
        <v>17098</v>
      </c>
      <c r="U14" s="15">
        <f>T14/S14</f>
        <v>7.9070649333832788E-2</v>
      </c>
      <c r="V14" s="13">
        <f t="shared" si="2"/>
        <v>1</v>
      </c>
      <c r="W14" s="14">
        <f>S14/S$14</f>
        <v>1</v>
      </c>
    </row>
    <row r="15" spans="1:23" x14ac:dyDescent="0.3">
      <c r="A15" s="173"/>
      <c r="B15" s="4">
        <v>12</v>
      </c>
      <c r="C15" s="8" t="s">
        <v>726</v>
      </c>
      <c r="D15" s="8">
        <v>268</v>
      </c>
      <c r="E15" s="8">
        <v>261</v>
      </c>
      <c r="F15" s="8">
        <v>0</v>
      </c>
      <c r="G15" s="8">
        <v>155</v>
      </c>
      <c r="H15" s="8">
        <v>2</v>
      </c>
      <c r="I15" s="8">
        <v>0</v>
      </c>
    </row>
    <row r="16" spans="1:23" x14ac:dyDescent="0.3">
      <c r="A16" s="173"/>
      <c r="B16" s="4">
        <v>13</v>
      </c>
      <c r="C16" s="8" t="s">
        <v>700</v>
      </c>
      <c r="D16" s="8">
        <v>86</v>
      </c>
      <c r="E16" s="8">
        <v>81</v>
      </c>
      <c r="F16" s="8">
        <v>0</v>
      </c>
      <c r="G16" s="8">
        <v>102</v>
      </c>
      <c r="H16" s="8">
        <v>3</v>
      </c>
      <c r="I16" s="8">
        <v>0</v>
      </c>
      <c r="O16" t="s">
        <v>897</v>
      </c>
      <c r="P16" t="s">
        <v>902</v>
      </c>
    </row>
    <row r="17" spans="1:33" x14ac:dyDescent="0.3">
      <c r="A17" s="173"/>
      <c r="B17" s="4">
        <v>14</v>
      </c>
      <c r="C17" s="8" t="s">
        <v>537</v>
      </c>
      <c r="D17" s="8">
        <v>13</v>
      </c>
      <c r="E17" s="8">
        <v>8</v>
      </c>
      <c r="F17" s="8">
        <v>0</v>
      </c>
      <c r="G17" s="8">
        <v>118</v>
      </c>
      <c r="H17" s="8">
        <v>1</v>
      </c>
      <c r="I17" s="8">
        <v>0</v>
      </c>
      <c r="O17" t="s">
        <v>782</v>
      </c>
    </row>
    <row r="18" spans="1:33" x14ac:dyDescent="0.3">
      <c r="A18" s="173"/>
      <c r="B18" s="4">
        <v>15</v>
      </c>
      <c r="C18" s="8" t="s">
        <v>527</v>
      </c>
      <c r="D18" s="8">
        <v>1593</v>
      </c>
      <c r="E18" s="8">
        <v>12</v>
      </c>
      <c r="F18" s="8">
        <v>1530</v>
      </c>
      <c r="G18" s="8">
        <v>1993</v>
      </c>
      <c r="H18" s="8">
        <v>227</v>
      </c>
      <c r="I18" s="8">
        <v>0</v>
      </c>
      <c r="P18" s="16">
        <v>2020</v>
      </c>
      <c r="Q18" s="16">
        <v>2025</v>
      </c>
      <c r="R18" s="16">
        <v>2030</v>
      </c>
      <c r="S18" s="16">
        <v>2035</v>
      </c>
      <c r="T18" s="16">
        <v>2040</v>
      </c>
      <c r="U18" s="16">
        <v>2045</v>
      </c>
      <c r="V18" s="16">
        <v>2050</v>
      </c>
    </row>
    <row r="19" spans="1:33" x14ac:dyDescent="0.3">
      <c r="A19" s="173"/>
      <c r="B19" s="4">
        <v>16</v>
      </c>
      <c r="C19" s="8" t="s">
        <v>740</v>
      </c>
      <c r="D19" s="8">
        <v>388</v>
      </c>
      <c r="E19" s="8">
        <v>160</v>
      </c>
      <c r="F19" s="8">
        <v>200</v>
      </c>
      <c r="G19" s="8">
        <v>712</v>
      </c>
      <c r="H19" s="8">
        <v>133</v>
      </c>
      <c r="I19" s="8">
        <v>0</v>
      </c>
      <c r="O19" s="4" t="s">
        <v>757</v>
      </c>
      <c r="P19" s="16">
        <f>[1]乐观预测H输入!B13</f>
        <v>15</v>
      </c>
      <c r="Q19" s="16">
        <f>[1]乐观预测H输入!C13</f>
        <v>28</v>
      </c>
      <c r="R19" s="16">
        <f>[1]乐观预测H输入!D13</f>
        <v>42</v>
      </c>
      <c r="S19" s="16">
        <f>[1]乐观预测H输入!E13</f>
        <v>55</v>
      </c>
      <c r="T19" s="16">
        <f>[1]乐观预测H输入!F13</f>
        <v>68</v>
      </c>
      <c r="U19" s="16">
        <f>[1]乐观预测H输入!G13</f>
        <v>80</v>
      </c>
      <c r="V19" s="16">
        <f>[1]乐观预测H输入!H13</f>
        <v>90</v>
      </c>
    </row>
    <row r="20" spans="1:33" x14ac:dyDescent="0.3">
      <c r="A20" s="173"/>
      <c r="B20" s="4">
        <v>17</v>
      </c>
      <c r="C20" s="8" t="s">
        <v>528</v>
      </c>
      <c r="D20" s="8">
        <v>910</v>
      </c>
      <c r="E20" s="8">
        <v>736</v>
      </c>
      <c r="F20" s="8">
        <v>0</v>
      </c>
      <c r="G20" s="8">
        <v>641</v>
      </c>
      <c r="H20" s="8">
        <v>22</v>
      </c>
      <c r="I20" s="8">
        <v>0</v>
      </c>
      <c r="O20" s="4" t="s">
        <v>758</v>
      </c>
      <c r="P20" s="16">
        <f>[1]乐观预测H输入!B14</f>
        <v>8</v>
      </c>
      <c r="Q20" s="16">
        <f>[1]乐观预测H输入!C14</f>
        <v>20</v>
      </c>
      <c r="R20" s="16">
        <f>[1]乐观预测H输入!D14</f>
        <v>36</v>
      </c>
      <c r="S20" s="16">
        <f>[1]乐观预测H输入!E14</f>
        <v>50</v>
      </c>
      <c r="T20" s="16">
        <f>[1]乐观预测H输入!F14</f>
        <v>65</v>
      </c>
      <c r="U20" s="16">
        <f>[1]乐观预测H输入!G14</f>
        <v>80</v>
      </c>
      <c r="V20" s="16">
        <f>[1]乐观预测H输入!H14</f>
        <v>90</v>
      </c>
    </row>
    <row r="21" spans="1:33" x14ac:dyDescent="0.3">
      <c r="A21" s="173"/>
      <c r="B21" s="4">
        <v>18</v>
      </c>
      <c r="C21" s="8" t="s">
        <v>463</v>
      </c>
      <c r="D21" s="8">
        <v>309</v>
      </c>
      <c r="E21" s="8">
        <v>120</v>
      </c>
      <c r="F21" s="8">
        <v>79</v>
      </c>
      <c r="G21" s="8">
        <v>320</v>
      </c>
      <c r="H21" s="8">
        <v>4</v>
      </c>
      <c r="I21" s="8">
        <v>0</v>
      </c>
      <c r="O21" s="4" t="s">
        <v>759</v>
      </c>
      <c r="P21" s="16">
        <f>[1]乐观预测H输入!B15</f>
        <v>40</v>
      </c>
      <c r="Q21" s="16">
        <f>[1]乐观预测H输入!C15</f>
        <v>50</v>
      </c>
      <c r="R21" s="16">
        <f>[1]乐观预测H输入!D15</f>
        <v>60</v>
      </c>
      <c r="S21" s="16">
        <f>[1]乐观预测H输入!E15</f>
        <v>70</v>
      </c>
      <c r="T21" s="16">
        <f>[1]乐观预测H输入!F15</f>
        <v>80</v>
      </c>
      <c r="U21" s="16">
        <f>[1]乐观预测H输入!G15</f>
        <v>90</v>
      </c>
      <c r="V21" s="16">
        <f>[1]乐观预测H输入!H15</f>
        <v>100</v>
      </c>
    </row>
    <row r="22" spans="1:33" x14ac:dyDescent="0.3">
      <c r="A22" s="173"/>
      <c r="B22" s="4">
        <v>19</v>
      </c>
      <c r="C22" s="8" t="s">
        <v>560</v>
      </c>
      <c r="D22" s="8">
        <v>263</v>
      </c>
      <c r="E22" s="8">
        <v>156</v>
      </c>
      <c r="F22" s="8">
        <v>2</v>
      </c>
      <c r="G22" s="8">
        <v>545</v>
      </c>
      <c r="H22" s="8">
        <v>42</v>
      </c>
      <c r="I22" s="8">
        <v>0</v>
      </c>
      <c r="O22" s="4" t="s">
        <v>760</v>
      </c>
      <c r="P22" s="16">
        <f>[1]乐观预测H输入!B16</f>
        <v>9</v>
      </c>
      <c r="Q22" s="16">
        <f>[1]乐观预测H输入!C16</f>
        <v>19</v>
      </c>
      <c r="R22" s="16">
        <f>[1]乐观预测H输入!D16</f>
        <v>30</v>
      </c>
      <c r="S22" s="16">
        <f>[1]乐观预测H输入!E16</f>
        <v>43</v>
      </c>
      <c r="T22" s="16">
        <f>[1]乐观预测H输入!F16</f>
        <v>54</v>
      </c>
      <c r="U22" s="16">
        <f>[1]乐观预测H输入!G16</f>
        <v>64</v>
      </c>
      <c r="V22" s="16">
        <f>[1]乐观预测H输入!H16</f>
        <v>70</v>
      </c>
    </row>
    <row r="23" spans="1:33" x14ac:dyDescent="0.3">
      <c r="A23" s="173"/>
      <c r="B23" s="4">
        <v>20</v>
      </c>
      <c r="C23" s="8" t="s">
        <v>436</v>
      </c>
      <c r="D23" s="8">
        <v>80</v>
      </c>
      <c r="E23" s="8">
        <v>10</v>
      </c>
      <c r="F23" s="8">
        <v>2</v>
      </c>
      <c r="G23" s="8">
        <v>410</v>
      </c>
      <c r="H23" s="8">
        <v>0</v>
      </c>
      <c r="I23" s="8">
        <v>0</v>
      </c>
      <c r="O23" s="4" t="s">
        <v>761</v>
      </c>
      <c r="P23" s="16">
        <f>[1]乐观预测H输入!B17</f>
        <v>3</v>
      </c>
      <c r="Q23" s="16">
        <f>[1]乐观预测H输入!C17</f>
        <v>14</v>
      </c>
      <c r="R23" s="16">
        <f>[1]乐观预测H输入!D17</f>
        <v>26</v>
      </c>
      <c r="S23" s="16">
        <f>[1]乐观预测H输入!E17</f>
        <v>39</v>
      </c>
      <c r="T23" s="16">
        <f>[1]乐观预测H输入!F17</f>
        <v>51</v>
      </c>
      <c r="U23" s="16">
        <f>[1]乐观预测H输入!G17</f>
        <v>62</v>
      </c>
      <c r="V23" s="16">
        <f>[1]乐观预测H输入!H17</f>
        <v>70</v>
      </c>
    </row>
    <row r="24" spans="1:33" x14ac:dyDescent="0.3">
      <c r="A24" s="173"/>
      <c r="B24" s="4">
        <v>21</v>
      </c>
      <c r="C24" s="8" t="s">
        <v>503</v>
      </c>
      <c r="D24" s="8">
        <v>381</v>
      </c>
      <c r="E24" s="8">
        <v>147</v>
      </c>
      <c r="F24" s="8">
        <v>0</v>
      </c>
      <c r="G24" s="8">
        <v>471</v>
      </c>
      <c r="H24" s="8">
        <v>0</v>
      </c>
      <c r="I24" s="8">
        <v>0</v>
      </c>
      <c r="O24" s="4" t="s">
        <v>762</v>
      </c>
      <c r="P24" s="16">
        <f>[1]乐观预测H输入!B18</f>
        <v>5</v>
      </c>
      <c r="Q24" s="16">
        <f>[1]乐观预测H输入!C18</f>
        <v>13</v>
      </c>
      <c r="R24" s="16">
        <f>[1]乐观预测H输入!D18</f>
        <v>24</v>
      </c>
      <c r="S24" s="16">
        <f>[1]乐观预测H输入!E18</f>
        <v>36</v>
      </c>
      <c r="T24" s="16">
        <f>[1]乐观预测H输入!F18</f>
        <v>48</v>
      </c>
      <c r="U24" s="16">
        <f>[1]乐观预测H输入!G18</f>
        <v>58</v>
      </c>
      <c r="V24" s="16">
        <f>[1]乐观预测H输入!H18</f>
        <v>65</v>
      </c>
    </row>
    <row r="25" spans="1:33" x14ac:dyDescent="0.3">
      <c r="A25" s="173"/>
      <c r="B25" s="4">
        <v>22</v>
      </c>
      <c r="C25" s="8" t="s">
        <v>730</v>
      </c>
      <c r="D25" s="8">
        <v>2522</v>
      </c>
      <c r="E25" s="8">
        <v>1501</v>
      </c>
      <c r="F25" s="8">
        <v>47</v>
      </c>
      <c r="G25" s="8">
        <v>3765</v>
      </c>
      <c r="H25" s="8">
        <v>170</v>
      </c>
      <c r="I25" s="8">
        <v>0</v>
      </c>
      <c r="O25" s="18" t="s">
        <v>783</v>
      </c>
      <c r="P25" s="19">
        <f t="array" ref="P25">SUM($S8:$S13*P19:P24)/$S14</f>
        <v>10.571349953985672</v>
      </c>
      <c r="Q25" s="19">
        <f t="array" ref="Q25">SUM($S8:$S13*Q19:Q24)/$S14</f>
        <v>20.942225428580677</v>
      </c>
      <c r="R25" s="19">
        <f t="array" ref="R25">SUM($S8:$S13*R19:R24)/$S14</f>
        <v>33.664765974370717</v>
      </c>
      <c r="S25" s="19">
        <f t="array" ref="S25">SUM($S8:$S13*S19:S24)/$S14</f>
        <v>46.413638738976218</v>
      </c>
      <c r="T25" s="19">
        <f t="array" ref="T25">SUM($S8:$S13*T19:T24)/$S14</f>
        <v>59.026304471482682</v>
      </c>
      <c r="U25" s="19">
        <f t="array" ref="U25">SUM($S8:$S13*U19:U24)/$S14</f>
        <v>70.683037593011377</v>
      </c>
      <c r="V25" s="19">
        <f t="array" ref="V25">SUM($S8:$S13*V19:V24)/$S14</f>
        <v>78.95542853443213</v>
      </c>
    </row>
    <row r="26" spans="1:33" ht="40.5" x14ac:dyDescent="0.3">
      <c r="A26" s="173"/>
      <c r="B26" s="4">
        <v>23</v>
      </c>
      <c r="C26" s="8" t="s">
        <v>545</v>
      </c>
      <c r="D26" s="8">
        <v>735</v>
      </c>
      <c r="E26" s="8">
        <v>637</v>
      </c>
      <c r="F26" s="8">
        <v>0</v>
      </c>
      <c r="G26" s="8">
        <v>244</v>
      </c>
      <c r="H26" s="8">
        <v>20</v>
      </c>
      <c r="I26" s="8">
        <v>0</v>
      </c>
      <c r="L26" s="21" t="s">
        <v>773</v>
      </c>
    </row>
    <row r="27" spans="1:33" x14ac:dyDescent="0.3">
      <c r="A27" s="173"/>
      <c r="B27" s="4">
        <v>24</v>
      </c>
      <c r="C27" s="8" t="s">
        <v>418</v>
      </c>
      <c r="D27" s="8">
        <v>927</v>
      </c>
      <c r="E27" s="8">
        <v>865</v>
      </c>
      <c r="F27" s="8">
        <v>0</v>
      </c>
      <c r="G27" s="8">
        <v>463</v>
      </c>
      <c r="H27" s="8">
        <v>0</v>
      </c>
      <c r="I27" s="8">
        <v>0</v>
      </c>
      <c r="L27" s="14">
        <v>7.7997189947402054E-2</v>
      </c>
    </row>
    <row r="28" spans="1:33" x14ac:dyDescent="0.3">
      <c r="A28" s="173"/>
      <c r="B28" s="4">
        <v>25</v>
      </c>
      <c r="C28" s="8" t="s">
        <v>505</v>
      </c>
      <c r="D28" s="8">
        <v>78</v>
      </c>
      <c r="E28" s="8">
        <v>44</v>
      </c>
      <c r="F28" s="8">
        <v>0</v>
      </c>
      <c r="G28" s="8">
        <v>138</v>
      </c>
      <c r="H28" s="8">
        <v>0</v>
      </c>
      <c r="I28" s="8">
        <v>0</v>
      </c>
    </row>
    <row r="29" spans="1:33" x14ac:dyDescent="0.3">
      <c r="A29" s="173"/>
      <c r="B29" s="4">
        <v>26</v>
      </c>
      <c r="C29" s="8" t="s">
        <v>683</v>
      </c>
      <c r="D29" s="8">
        <v>301</v>
      </c>
      <c r="E29" s="8">
        <v>245</v>
      </c>
      <c r="F29" s="8">
        <v>0</v>
      </c>
      <c r="G29" s="8">
        <v>339</v>
      </c>
      <c r="H29" s="8">
        <v>0</v>
      </c>
      <c r="I29" s="8">
        <v>0</v>
      </c>
    </row>
    <row r="30" spans="1:33" x14ac:dyDescent="0.3">
      <c r="A30" s="173"/>
      <c r="B30" s="4">
        <v>27</v>
      </c>
      <c r="C30" s="8" t="s">
        <v>532</v>
      </c>
      <c r="D30" s="8">
        <v>297</v>
      </c>
      <c r="E30" s="8">
        <v>187</v>
      </c>
      <c r="F30" s="8">
        <v>0</v>
      </c>
      <c r="G30" s="8">
        <v>279</v>
      </c>
      <c r="H30" s="8">
        <v>12</v>
      </c>
      <c r="I30" s="8">
        <v>0</v>
      </c>
    </row>
    <row r="31" spans="1:33" ht="40.5" x14ac:dyDescent="0.3">
      <c r="A31" s="173"/>
      <c r="B31" s="4">
        <v>28</v>
      </c>
      <c r="C31" s="8" t="s">
        <v>599</v>
      </c>
      <c r="D31" s="8">
        <v>291</v>
      </c>
      <c r="E31" s="8">
        <v>260</v>
      </c>
      <c r="F31" s="8">
        <v>0</v>
      </c>
      <c r="G31" s="8">
        <v>787</v>
      </c>
      <c r="H31" s="8">
        <v>37</v>
      </c>
      <c r="I31" s="8">
        <v>0</v>
      </c>
      <c r="O31" s="21" t="s">
        <v>784</v>
      </c>
      <c r="P31" s="16">
        <v>2017</v>
      </c>
      <c r="Q31" s="16">
        <v>2020</v>
      </c>
      <c r="R31" s="16">
        <v>2025</v>
      </c>
      <c r="S31" s="16">
        <v>2030</v>
      </c>
      <c r="T31" s="16">
        <v>2035</v>
      </c>
      <c r="U31" s="16">
        <v>2040</v>
      </c>
      <c r="V31" s="16">
        <v>2045</v>
      </c>
      <c r="W31" s="16">
        <v>2050</v>
      </c>
    </row>
    <row r="32" spans="1:33" s="12" customFormat="1" ht="15.4" customHeight="1" x14ac:dyDescent="0.3">
      <c r="A32" s="10"/>
      <c r="B32" s="11"/>
      <c r="C32" s="11"/>
      <c r="D32" s="11"/>
      <c r="E32" s="11"/>
      <c r="F32" s="11"/>
      <c r="G32" s="11"/>
      <c r="H32" s="11"/>
      <c r="I32" s="11"/>
      <c r="N32"/>
      <c r="O32" s="4" t="s">
        <v>757</v>
      </c>
      <c r="P32">
        <f>T8</f>
        <v>3048</v>
      </c>
      <c r="Q32" s="20">
        <f>216000*P19/100*$W8</f>
        <v>4523.2370038430054</v>
      </c>
      <c r="R32" s="20">
        <f t="shared" ref="R32:W32" si="4">216000*Q19/100*$W8</f>
        <v>8443.3757405069427</v>
      </c>
      <c r="S32" s="20">
        <f t="shared" si="4"/>
        <v>12665.063610760415</v>
      </c>
      <c r="T32" s="20">
        <f t="shared" si="4"/>
        <v>16585.202347424354</v>
      </c>
      <c r="U32" s="20">
        <f t="shared" si="4"/>
        <v>20505.34108408829</v>
      </c>
      <c r="V32" s="20">
        <f t="shared" si="4"/>
        <v>24123.930687162694</v>
      </c>
      <c r="W32" s="20">
        <f t="shared" si="4"/>
        <v>27139.422023058032</v>
      </c>
      <c r="X32"/>
      <c r="Y32"/>
      <c r="Z32"/>
      <c r="AA32"/>
      <c r="AB32"/>
      <c r="AC32"/>
      <c r="AD32"/>
      <c r="AE32"/>
      <c r="AF32"/>
      <c r="AG32"/>
    </row>
    <row r="33" spans="1:48" x14ac:dyDescent="0.3">
      <c r="A33" s="173" t="s">
        <v>758</v>
      </c>
      <c r="B33" s="4">
        <v>29</v>
      </c>
      <c r="C33" s="8" t="s">
        <v>625</v>
      </c>
      <c r="D33" s="8">
        <v>2555</v>
      </c>
      <c r="E33" s="8">
        <v>1492</v>
      </c>
      <c r="F33" s="8">
        <v>425</v>
      </c>
      <c r="G33" s="8">
        <v>14200</v>
      </c>
      <c r="H33" s="8">
        <v>2072</v>
      </c>
      <c r="I33" s="8">
        <v>0</v>
      </c>
      <c r="J33" s="14">
        <f>(E33+F33)/D33</f>
        <v>0.75029354207436394</v>
      </c>
      <c r="K33" s="14">
        <f>(H33+I33)/G33</f>
        <v>0.14591549295774647</v>
      </c>
      <c r="O33" s="4" t="s">
        <v>758</v>
      </c>
      <c r="P33">
        <f t="shared" ref="P33:P37" si="5">T9</f>
        <v>3725</v>
      </c>
      <c r="Q33" s="20">
        <f t="shared" ref="Q33:W37" si="6">216000*P20/100*$W9</f>
        <v>4720.9001234756315</v>
      </c>
      <c r="R33" s="20">
        <f t="shared" si="6"/>
        <v>11802.250308689077</v>
      </c>
      <c r="S33" s="20">
        <f t="shared" si="6"/>
        <v>21244.05055564034</v>
      </c>
      <c r="T33" s="20">
        <f t="shared" si="6"/>
        <v>29505.625771722694</v>
      </c>
      <c r="U33" s="20">
        <f t="shared" si="6"/>
        <v>38357.313503239508</v>
      </c>
      <c r="V33" s="20">
        <f t="shared" si="6"/>
        <v>47209.00123475631</v>
      </c>
      <c r="W33" s="20">
        <f t="shared" si="6"/>
        <v>53110.126389100849</v>
      </c>
    </row>
    <row r="34" spans="1:48" x14ac:dyDescent="0.3">
      <c r="A34" s="173"/>
      <c r="B34" s="4">
        <v>30</v>
      </c>
      <c r="C34" s="8" t="s">
        <v>639</v>
      </c>
      <c r="D34" s="8">
        <v>990</v>
      </c>
      <c r="E34" s="8">
        <v>255</v>
      </c>
      <c r="F34" s="8">
        <v>474</v>
      </c>
      <c r="G34" s="8">
        <v>7873</v>
      </c>
      <c r="H34" s="8">
        <v>36</v>
      </c>
      <c r="I34" s="8">
        <v>2</v>
      </c>
      <c r="J34" s="14">
        <f t="shared" ref="J34:J97" si="7">(E34+F34)/D34</f>
        <v>0.73636363636363633</v>
      </c>
      <c r="K34" s="14">
        <f t="shared" ref="K34:K97" si="8">(H34+I34)/G34</f>
        <v>4.8266226343198276E-3</v>
      </c>
      <c r="O34" s="4" t="s">
        <v>759</v>
      </c>
      <c r="P34">
        <f t="shared" si="5"/>
        <v>5266</v>
      </c>
      <c r="Q34" s="20">
        <f t="shared" si="6"/>
        <v>6376.2038874013233</v>
      </c>
      <c r="R34" s="20">
        <f t="shared" si="6"/>
        <v>7970.2548592516541</v>
      </c>
      <c r="S34" s="20">
        <f t="shared" si="6"/>
        <v>9564.3058311019849</v>
      </c>
      <c r="T34" s="20">
        <f t="shared" si="6"/>
        <v>11158.356802952316</v>
      </c>
      <c r="U34" s="20">
        <f t="shared" si="6"/>
        <v>12752.407774802647</v>
      </c>
      <c r="V34" s="20">
        <f t="shared" si="6"/>
        <v>14346.458746652977</v>
      </c>
      <c r="W34" s="20">
        <f t="shared" si="6"/>
        <v>15940.509718503308</v>
      </c>
      <c r="AD34">
        <f>162/(8*21.6)</f>
        <v>0.93749999999999989</v>
      </c>
    </row>
    <row r="35" spans="1:48" x14ac:dyDescent="0.3">
      <c r="A35" s="173"/>
      <c r="B35" s="4">
        <v>31</v>
      </c>
      <c r="C35" s="8" t="s">
        <v>665</v>
      </c>
      <c r="D35" s="8">
        <v>639</v>
      </c>
      <c r="E35" s="8">
        <v>123</v>
      </c>
      <c r="F35" s="8">
        <v>370</v>
      </c>
      <c r="G35" s="8">
        <v>2842</v>
      </c>
      <c r="H35" s="8">
        <v>87</v>
      </c>
      <c r="I35" s="8">
        <v>0</v>
      </c>
      <c r="J35" s="14">
        <f t="shared" si="7"/>
        <v>0.77151799687010958</v>
      </c>
      <c r="K35" s="14">
        <f t="shared" si="8"/>
        <v>3.0612244897959183E-2</v>
      </c>
      <c r="O35" s="4" t="s">
        <v>760</v>
      </c>
      <c r="P35">
        <f t="shared" si="5"/>
        <v>3166</v>
      </c>
      <c r="Q35" s="20">
        <f t="shared" si="6"/>
        <v>3867.4665297798251</v>
      </c>
      <c r="R35" s="20">
        <f t="shared" si="6"/>
        <v>8164.6515628685202</v>
      </c>
      <c r="S35" s="20">
        <f t="shared" si="6"/>
        <v>12891.555099266085</v>
      </c>
      <c r="T35" s="20">
        <f t="shared" si="6"/>
        <v>18477.895642281386</v>
      </c>
      <c r="U35" s="20">
        <f t="shared" si="6"/>
        <v>23204.79917867895</v>
      </c>
      <c r="V35" s="20">
        <f t="shared" si="6"/>
        <v>27501.984211767645</v>
      </c>
      <c r="W35" s="20">
        <f t="shared" si="6"/>
        <v>30080.295231620861</v>
      </c>
    </row>
    <row r="36" spans="1:48" x14ac:dyDescent="0.3">
      <c r="A36" s="173"/>
      <c r="B36" s="4">
        <v>32</v>
      </c>
      <c r="C36" s="8" t="s">
        <v>443</v>
      </c>
      <c r="D36" s="8">
        <v>468</v>
      </c>
      <c r="E36" s="8">
        <v>104</v>
      </c>
      <c r="F36" s="8">
        <v>137</v>
      </c>
      <c r="G36" s="8">
        <v>1221</v>
      </c>
      <c r="H36" s="8">
        <v>62</v>
      </c>
      <c r="I36" s="8">
        <v>0</v>
      </c>
      <c r="J36" s="14">
        <f t="shared" si="7"/>
        <v>0.5149572649572649</v>
      </c>
      <c r="K36" s="14">
        <f t="shared" si="8"/>
        <v>5.0778050778050775E-2</v>
      </c>
      <c r="O36" s="4" t="s">
        <v>761</v>
      </c>
      <c r="P36">
        <f t="shared" si="5"/>
        <v>25</v>
      </c>
      <c r="Q36" s="20">
        <f t="shared" si="6"/>
        <v>74.648094451920798</v>
      </c>
      <c r="R36" s="20">
        <f t="shared" si="6"/>
        <v>348.35777410896372</v>
      </c>
      <c r="S36" s="20">
        <f t="shared" si="6"/>
        <v>646.95015191664697</v>
      </c>
      <c r="T36" s="20">
        <f t="shared" si="6"/>
        <v>970.42522787497046</v>
      </c>
      <c r="U36" s="20">
        <f t="shared" si="6"/>
        <v>1269.0176056826538</v>
      </c>
      <c r="V36" s="20">
        <f t="shared" si="6"/>
        <v>1542.7272853396967</v>
      </c>
      <c r="W36" s="20">
        <f t="shared" si="6"/>
        <v>1741.7888705448188</v>
      </c>
    </row>
    <row r="37" spans="1:48" x14ac:dyDescent="0.3">
      <c r="A37" s="173"/>
      <c r="B37" s="4">
        <v>33</v>
      </c>
      <c r="C37" s="8" t="s">
        <v>585</v>
      </c>
      <c r="D37" s="8">
        <v>1975</v>
      </c>
      <c r="E37" s="8">
        <v>1268</v>
      </c>
      <c r="F37" s="8">
        <v>120</v>
      </c>
      <c r="G37" s="8">
        <v>3560</v>
      </c>
      <c r="H37" s="8">
        <v>179</v>
      </c>
      <c r="I37" s="8">
        <v>0</v>
      </c>
      <c r="J37" s="14">
        <f t="shared" si="7"/>
        <v>0.70278481012658223</v>
      </c>
      <c r="K37" s="14">
        <f t="shared" si="8"/>
        <v>5.0280898876404495E-2</v>
      </c>
      <c r="N37" s="12"/>
      <c r="O37" s="4" t="s">
        <v>762</v>
      </c>
      <c r="P37">
        <f t="shared" si="5"/>
        <v>1868</v>
      </c>
      <c r="Q37" s="20">
        <f t="shared" si="6"/>
        <v>3271.6602616573482</v>
      </c>
      <c r="R37" s="20">
        <f t="shared" si="6"/>
        <v>8506.3166803091062</v>
      </c>
      <c r="S37" s="20">
        <f t="shared" si="6"/>
        <v>15703.969255955271</v>
      </c>
      <c r="T37" s="20">
        <f t="shared" si="6"/>
        <v>23555.953883932907</v>
      </c>
      <c r="U37" s="20">
        <f t="shared" si="6"/>
        <v>31407.938511910543</v>
      </c>
      <c r="V37" s="20">
        <f t="shared" si="6"/>
        <v>37951.259035225237</v>
      </c>
      <c r="W37" s="20">
        <f t="shared" si="6"/>
        <v>42531.583401545526</v>
      </c>
      <c r="X37" s="12"/>
      <c r="Y37" s="12"/>
      <c r="Z37" s="12"/>
      <c r="AA37" s="12"/>
      <c r="AB37" s="12"/>
      <c r="AC37" s="12"/>
      <c r="AD37" s="12"/>
      <c r="AE37" s="12"/>
      <c r="AF37" s="12"/>
      <c r="AG37" s="12"/>
    </row>
    <row r="38" spans="1:48" x14ac:dyDescent="0.3">
      <c r="A38" s="173"/>
      <c r="B38" s="4">
        <v>34</v>
      </c>
      <c r="C38" s="8" t="s">
        <v>588</v>
      </c>
      <c r="D38" s="8">
        <v>203</v>
      </c>
      <c r="E38" s="8">
        <v>182</v>
      </c>
      <c r="F38" s="8">
        <v>0</v>
      </c>
      <c r="G38" s="8">
        <v>2806</v>
      </c>
      <c r="H38" s="8">
        <v>29</v>
      </c>
      <c r="I38" s="8">
        <v>0</v>
      </c>
      <c r="J38" s="14">
        <f t="shared" si="7"/>
        <v>0.89655172413793105</v>
      </c>
      <c r="K38" s="14">
        <f t="shared" si="8"/>
        <v>1.0334996436208126E-2</v>
      </c>
      <c r="O38" s="18" t="s">
        <v>769</v>
      </c>
      <c r="P38">
        <f>T14</f>
        <v>17098</v>
      </c>
      <c r="Q38" s="20">
        <f>SUM(Q32:Q37)</f>
        <v>22834.115900609053</v>
      </c>
      <c r="R38" s="20">
        <f t="shared" ref="R38:W38" si="9">SUM(R32:R37)</f>
        <v>45235.206925734266</v>
      </c>
      <c r="S38" s="20">
        <f t="shared" si="9"/>
        <v>72715.894504640746</v>
      </c>
      <c r="T38" s="20">
        <f t="shared" si="9"/>
        <v>100253.45967618862</v>
      </c>
      <c r="U38" s="20">
        <f t="shared" si="9"/>
        <v>127496.81765840259</v>
      </c>
      <c r="V38" s="20">
        <f t="shared" si="9"/>
        <v>152675.36120090456</v>
      </c>
      <c r="W38" s="20">
        <f t="shared" si="9"/>
        <v>170543.7256343734</v>
      </c>
    </row>
    <row r="39" spans="1:48" x14ac:dyDescent="0.3">
      <c r="A39" s="173"/>
      <c r="B39" s="4">
        <v>35</v>
      </c>
      <c r="C39" s="8" t="s">
        <v>698</v>
      </c>
      <c r="D39" s="8">
        <v>353</v>
      </c>
      <c r="E39" s="8">
        <v>142</v>
      </c>
      <c r="F39" s="8">
        <v>132</v>
      </c>
      <c r="G39" s="8">
        <v>605</v>
      </c>
      <c r="H39" s="8">
        <v>1</v>
      </c>
      <c r="I39" s="8">
        <v>0</v>
      </c>
      <c r="J39" s="14">
        <f t="shared" si="7"/>
        <v>0.77620396600566577</v>
      </c>
      <c r="K39" s="14">
        <f t="shared" si="8"/>
        <v>1.652892561983471E-3</v>
      </c>
    </row>
    <row r="40" spans="1:48" x14ac:dyDescent="0.3">
      <c r="A40" s="173"/>
      <c r="B40" s="4">
        <v>36</v>
      </c>
      <c r="C40" s="8" t="s">
        <v>729</v>
      </c>
      <c r="D40" s="8">
        <v>539</v>
      </c>
      <c r="E40" s="8">
        <v>335</v>
      </c>
      <c r="F40" s="8">
        <v>18</v>
      </c>
      <c r="G40" s="8">
        <v>517</v>
      </c>
      <c r="H40" s="8">
        <v>53</v>
      </c>
      <c r="I40" s="8">
        <v>20</v>
      </c>
      <c r="J40" s="14">
        <f t="shared" si="7"/>
        <v>0.65491651205936918</v>
      </c>
      <c r="K40" s="14">
        <f t="shared" si="8"/>
        <v>0.14119922630560927</v>
      </c>
      <c r="O40" t="s">
        <v>786</v>
      </c>
    </row>
    <row r="41" spans="1:48" x14ac:dyDescent="0.3">
      <c r="A41" s="173"/>
      <c r="B41" s="4">
        <v>37</v>
      </c>
      <c r="C41" s="8" t="s">
        <v>697</v>
      </c>
      <c r="D41" s="8">
        <v>413</v>
      </c>
      <c r="E41" s="8">
        <v>158</v>
      </c>
      <c r="F41" s="8">
        <v>158</v>
      </c>
      <c r="G41" s="8">
        <v>1068</v>
      </c>
      <c r="H41" s="8">
        <v>0</v>
      </c>
      <c r="I41" s="8">
        <v>0</v>
      </c>
      <c r="J41" s="14">
        <f t="shared" si="7"/>
        <v>0.76513317191283292</v>
      </c>
      <c r="K41" s="14">
        <f t="shared" si="8"/>
        <v>0</v>
      </c>
      <c r="O41">
        <v>2017</v>
      </c>
      <c r="P41">
        <v>2018</v>
      </c>
      <c r="Q41">
        <v>2019</v>
      </c>
      <c r="R41">
        <v>2020</v>
      </c>
      <c r="S41">
        <v>2021</v>
      </c>
      <c r="T41">
        <v>2022</v>
      </c>
      <c r="U41">
        <v>2023</v>
      </c>
      <c r="V41">
        <v>2024</v>
      </c>
      <c r="W41">
        <v>2025</v>
      </c>
      <c r="X41">
        <v>2026</v>
      </c>
      <c r="Y41">
        <v>2027</v>
      </c>
      <c r="Z41">
        <v>2028</v>
      </c>
      <c r="AA41">
        <v>2029</v>
      </c>
      <c r="AB41">
        <v>2030</v>
      </c>
      <c r="AC41">
        <v>2031</v>
      </c>
      <c r="AD41">
        <v>2032</v>
      </c>
      <c r="AE41">
        <v>2033</v>
      </c>
      <c r="AF41">
        <v>2034</v>
      </c>
      <c r="AG41">
        <v>2035</v>
      </c>
      <c r="AH41">
        <v>2036</v>
      </c>
      <c r="AI41">
        <v>2037</v>
      </c>
      <c r="AJ41">
        <v>2038</v>
      </c>
      <c r="AK41">
        <v>2039</v>
      </c>
      <c r="AL41">
        <v>2040</v>
      </c>
      <c r="AM41">
        <v>2041</v>
      </c>
      <c r="AN41">
        <v>2042</v>
      </c>
      <c r="AO41">
        <v>2043</v>
      </c>
      <c r="AP41">
        <v>2044</v>
      </c>
      <c r="AQ41">
        <v>2045</v>
      </c>
      <c r="AR41">
        <v>2046</v>
      </c>
      <c r="AS41">
        <v>2047</v>
      </c>
      <c r="AT41">
        <v>2048</v>
      </c>
      <c r="AU41">
        <v>2049</v>
      </c>
      <c r="AV41">
        <v>2050</v>
      </c>
    </row>
    <row r="42" spans="1:48" x14ac:dyDescent="0.3">
      <c r="A42" s="173"/>
      <c r="B42" s="4">
        <v>38</v>
      </c>
      <c r="C42" s="8" t="s">
        <v>647</v>
      </c>
      <c r="D42" s="8">
        <v>240</v>
      </c>
      <c r="E42" s="8">
        <v>184</v>
      </c>
      <c r="F42" s="8">
        <v>40</v>
      </c>
      <c r="G42" s="8">
        <v>606</v>
      </c>
      <c r="H42" s="8">
        <v>7</v>
      </c>
      <c r="I42" s="8">
        <v>0</v>
      </c>
      <c r="J42" s="14">
        <f t="shared" si="7"/>
        <v>0.93333333333333335</v>
      </c>
      <c r="K42" s="14">
        <f t="shared" si="8"/>
        <v>1.155115511551155E-2</v>
      </c>
      <c r="N42" t="s">
        <v>771</v>
      </c>
      <c r="O42">
        <f>'Commercial vehicle forcasting'!$K$27</f>
        <v>1565674</v>
      </c>
      <c r="P42">
        <f t="shared" ref="P42:AV42" si="10">O42</f>
        <v>1565674</v>
      </c>
      <c r="Q42">
        <f t="shared" si="10"/>
        <v>1565674</v>
      </c>
      <c r="R42">
        <f t="shared" si="10"/>
        <v>1565674</v>
      </c>
      <c r="S42">
        <f t="shared" si="10"/>
        <v>1565674</v>
      </c>
      <c r="T42">
        <f t="shared" si="10"/>
        <v>1565674</v>
      </c>
      <c r="U42">
        <f t="shared" si="10"/>
        <v>1565674</v>
      </c>
      <c r="V42">
        <f t="shared" si="10"/>
        <v>1565674</v>
      </c>
      <c r="W42">
        <f t="shared" si="10"/>
        <v>1565674</v>
      </c>
      <c r="X42">
        <f t="shared" si="10"/>
        <v>1565674</v>
      </c>
      <c r="Y42">
        <f t="shared" si="10"/>
        <v>1565674</v>
      </c>
      <c r="Z42">
        <f t="shared" si="10"/>
        <v>1565674</v>
      </c>
      <c r="AA42">
        <f t="shared" si="10"/>
        <v>1565674</v>
      </c>
      <c r="AB42">
        <f t="shared" si="10"/>
        <v>1565674</v>
      </c>
      <c r="AC42">
        <f t="shared" si="10"/>
        <v>1565674</v>
      </c>
      <c r="AD42">
        <f t="shared" si="10"/>
        <v>1565674</v>
      </c>
      <c r="AE42">
        <f t="shared" si="10"/>
        <v>1565674</v>
      </c>
      <c r="AF42">
        <f t="shared" si="10"/>
        <v>1565674</v>
      </c>
      <c r="AG42">
        <f t="shared" si="10"/>
        <v>1565674</v>
      </c>
      <c r="AH42">
        <f t="shared" si="10"/>
        <v>1565674</v>
      </c>
      <c r="AI42">
        <f t="shared" si="10"/>
        <v>1565674</v>
      </c>
      <c r="AJ42">
        <f t="shared" si="10"/>
        <v>1565674</v>
      </c>
      <c r="AK42">
        <f t="shared" si="10"/>
        <v>1565674</v>
      </c>
      <c r="AL42">
        <f t="shared" si="10"/>
        <v>1565674</v>
      </c>
      <c r="AM42">
        <f t="shared" si="10"/>
        <v>1565674</v>
      </c>
      <c r="AN42">
        <f t="shared" si="10"/>
        <v>1565674</v>
      </c>
      <c r="AO42">
        <f t="shared" si="10"/>
        <v>1565674</v>
      </c>
      <c r="AP42">
        <f t="shared" si="10"/>
        <v>1565674</v>
      </c>
      <c r="AQ42">
        <f t="shared" si="10"/>
        <v>1565674</v>
      </c>
      <c r="AR42">
        <f t="shared" si="10"/>
        <v>1565674</v>
      </c>
      <c r="AS42">
        <f t="shared" si="10"/>
        <v>1565674</v>
      </c>
      <c r="AT42">
        <f t="shared" si="10"/>
        <v>1565674</v>
      </c>
      <c r="AU42">
        <f t="shared" si="10"/>
        <v>1565674</v>
      </c>
      <c r="AV42">
        <f t="shared" si="10"/>
        <v>1565674</v>
      </c>
    </row>
    <row r="43" spans="1:48" x14ac:dyDescent="0.3">
      <c r="A43" s="173"/>
      <c r="B43" s="4">
        <v>39</v>
      </c>
      <c r="C43" s="8" t="s">
        <v>497</v>
      </c>
      <c r="D43" s="8">
        <v>934</v>
      </c>
      <c r="E43" s="8">
        <v>377</v>
      </c>
      <c r="F43" s="8">
        <v>229</v>
      </c>
      <c r="G43" s="8">
        <v>5573</v>
      </c>
      <c r="H43" s="8">
        <v>90</v>
      </c>
      <c r="I43" s="8">
        <v>0</v>
      </c>
      <c r="J43" s="14">
        <f t="shared" si="7"/>
        <v>0.64882226980728053</v>
      </c>
      <c r="K43" s="14">
        <f t="shared" si="8"/>
        <v>1.6149291225551768E-2</v>
      </c>
      <c r="N43" t="s">
        <v>785</v>
      </c>
      <c r="P43" s="20">
        <f>((P41-2017)/3*($Q$38-$P$38)+$P$38)</f>
        <v>19010.038633536351</v>
      </c>
      <c r="Q43" s="20">
        <f>((Q41-2017)/3*($Q$38-$P$38)+$P$38)</f>
        <v>20922.077267072702</v>
      </c>
      <c r="R43" s="20">
        <f>((R41-2017)/3*($Q$38-$P$38)+$P$38)</f>
        <v>22834.115900609053</v>
      </c>
      <c r="S43" s="20">
        <f>(S41-2020)/5*($R$38-$Q$38)+$Q$38</f>
        <v>27314.334105634094</v>
      </c>
      <c r="T43" s="20">
        <f>(T41-2020)/5*($R$38-$Q$38)+$Q$38</f>
        <v>31794.552310659139</v>
      </c>
      <c r="U43" s="20">
        <f>(U41-2020)/5*($R$38-$Q$38)+$Q$38</f>
        <v>36274.770515684184</v>
      </c>
      <c r="V43" s="20">
        <f>(V41-2020)/5*($R$38-$Q$38)+$Q$38</f>
        <v>40754.988720709225</v>
      </c>
      <c r="W43" s="20">
        <f>(W41-2020)/5*($R$38-$Q$38)+$Q$38</f>
        <v>45235.206925734266</v>
      </c>
      <c r="X43" s="20">
        <f>(X41-2025)/5*($S$38-$R$38)+$R$38</f>
        <v>50731.344441515561</v>
      </c>
      <c r="Y43" s="20">
        <f>(Y41-2025)/5*($S$38-$R$38)+$R$38</f>
        <v>56227.481957296855</v>
      </c>
      <c r="Z43" s="20">
        <f>(Z41-2025)/5*($S$38-$R$38)+$R$38</f>
        <v>61723.619473078157</v>
      </c>
      <c r="AA43" s="20">
        <f>(AA41-2025)/5*($S$38-$R$38)+$R$38</f>
        <v>67219.756988859444</v>
      </c>
      <c r="AB43" s="20">
        <f>(AB41-2025)/5*($S$38-$R$38)+$R$38</f>
        <v>72715.894504640746</v>
      </c>
      <c r="AC43" s="20">
        <f>(AC41-2030)/5*($T$38-$S$38)+$S$38</f>
        <v>78223.407538950327</v>
      </c>
      <c r="AD43" s="20">
        <f>(AD41-2030)/5*($T$38-$S$38)+$S$38</f>
        <v>83730.920573259893</v>
      </c>
      <c r="AE43" s="20">
        <f>(AE41-2030)/5*($T$38-$S$38)+$S$38</f>
        <v>89238.433607569474</v>
      </c>
      <c r="AF43" s="20">
        <f>(AF41-2030)/5*($T$38-$S$38)+$S$38</f>
        <v>94745.94664187904</v>
      </c>
      <c r="AG43" s="20">
        <f>(AG41-2030)/5*($T$38-$S$38)+$S$38</f>
        <v>100253.45967618862</v>
      </c>
      <c r="AH43" s="20">
        <f>(AH41-2035)/5*($U$38-$T$38)+$T$38</f>
        <v>105702.13127263142</v>
      </c>
      <c r="AI43" s="20">
        <f t="shared" ref="AI43:AV43" si="11">(AI41-2035)/5*($U$38-$T$38)+$T$38</f>
        <v>111150.80286907421</v>
      </c>
      <c r="AJ43" s="20">
        <f t="shared" si="11"/>
        <v>116599.47446551701</v>
      </c>
      <c r="AK43" s="20">
        <f t="shared" si="11"/>
        <v>122048.14606195979</v>
      </c>
      <c r="AL43" s="20">
        <f t="shared" si="11"/>
        <v>127496.81765840259</v>
      </c>
      <c r="AM43" s="20">
        <f t="shared" si="11"/>
        <v>132945.48925484539</v>
      </c>
      <c r="AN43">
        <f t="shared" si="11"/>
        <v>138394.16085128818</v>
      </c>
      <c r="AO43">
        <f t="shared" si="11"/>
        <v>143842.83244773099</v>
      </c>
      <c r="AP43">
        <f t="shared" si="11"/>
        <v>149291.50404417378</v>
      </c>
      <c r="AQ43">
        <f t="shared" si="11"/>
        <v>154740.17564061657</v>
      </c>
      <c r="AR43">
        <f t="shared" si="11"/>
        <v>160188.84723705938</v>
      </c>
      <c r="AS43">
        <f t="shared" si="11"/>
        <v>165637.51883350214</v>
      </c>
      <c r="AT43">
        <f t="shared" si="11"/>
        <v>171086.19042994495</v>
      </c>
      <c r="AU43">
        <f t="shared" si="11"/>
        <v>176534.86202638774</v>
      </c>
      <c r="AV43">
        <f t="shared" si="11"/>
        <v>181983.53362283052</v>
      </c>
    </row>
    <row r="44" spans="1:48" x14ac:dyDescent="0.3">
      <c r="A44" s="173"/>
      <c r="B44" s="4">
        <v>40</v>
      </c>
      <c r="C44" s="8" t="s">
        <v>591</v>
      </c>
      <c r="D44" s="8">
        <v>1106</v>
      </c>
      <c r="E44" s="8">
        <v>850</v>
      </c>
      <c r="F44" s="8">
        <v>117</v>
      </c>
      <c r="G44" s="8">
        <v>3873</v>
      </c>
      <c r="H44" s="8">
        <v>8</v>
      </c>
      <c r="I44" s="8">
        <v>0</v>
      </c>
      <c r="J44" s="14">
        <f t="shared" si="7"/>
        <v>0.87432188065099459</v>
      </c>
      <c r="K44" s="14">
        <f t="shared" si="8"/>
        <v>2.0655822359927703E-3</v>
      </c>
      <c r="N44" t="s">
        <v>781</v>
      </c>
      <c r="P44" s="20">
        <f>216000-P43</f>
        <v>196989.96136646366</v>
      </c>
      <c r="Q44" s="20">
        <f t="shared" ref="Q44:AG44" si="12">216000-Q43</f>
        <v>195077.92273292731</v>
      </c>
      <c r="R44" s="20">
        <f>216000-R43</f>
        <v>193165.88409939094</v>
      </c>
      <c r="S44" s="20">
        <f t="shared" si="12"/>
        <v>188685.6658943659</v>
      </c>
      <c r="T44" s="20">
        <f t="shared" si="12"/>
        <v>184205.44768934086</v>
      </c>
      <c r="U44" s="20">
        <f t="shared" si="12"/>
        <v>179725.22948431582</v>
      </c>
      <c r="V44" s="20">
        <f t="shared" si="12"/>
        <v>175245.01127929077</v>
      </c>
      <c r="W44" s="20">
        <f t="shared" si="12"/>
        <v>170764.79307426573</v>
      </c>
      <c r="X44" s="20">
        <f t="shared" si="12"/>
        <v>165268.65555848443</v>
      </c>
      <c r="Y44" s="20">
        <f t="shared" si="12"/>
        <v>159772.51804270316</v>
      </c>
      <c r="Z44" s="20">
        <f t="shared" si="12"/>
        <v>154276.38052692183</v>
      </c>
      <c r="AA44" s="20">
        <f t="shared" si="12"/>
        <v>148780.24301114056</v>
      </c>
      <c r="AB44" s="20">
        <f t="shared" si="12"/>
        <v>143284.10549535925</v>
      </c>
      <c r="AC44" s="20">
        <f t="shared" si="12"/>
        <v>137776.59246104967</v>
      </c>
      <c r="AD44" s="20">
        <f t="shared" si="12"/>
        <v>132269.07942674012</v>
      </c>
      <c r="AE44" s="20">
        <f t="shared" si="12"/>
        <v>126761.56639243053</v>
      </c>
      <c r="AF44" s="20">
        <f t="shared" si="12"/>
        <v>121254.05335812096</v>
      </c>
      <c r="AG44" s="20">
        <f t="shared" si="12"/>
        <v>115746.54032381138</v>
      </c>
      <c r="AH44" s="20">
        <f>216000-AH43</f>
        <v>110297.86872736858</v>
      </c>
      <c r="AI44" s="20">
        <f t="shared" ref="AI44:AK44" si="13">216000-AI43</f>
        <v>104849.19713092579</v>
      </c>
      <c r="AJ44" s="20">
        <f t="shared" si="13"/>
        <v>99400.525534482993</v>
      </c>
      <c r="AK44" s="20">
        <f t="shared" si="13"/>
        <v>93951.853938040207</v>
      </c>
      <c r="AL44" s="20">
        <f>216000-AL43</f>
        <v>88503.182341597407</v>
      </c>
      <c r="AM44" s="20">
        <f t="shared" ref="AM44:AV44" si="14">216000-AM43</f>
        <v>83054.510745154606</v>
      </c>
      <c r="AN44">
        <f t="shared" si="14"/>
        <v>77605.839148711821</v>
      </c>
      <c r="AO44">
        <f t="shared" si="14"/>
        <v>72157.167552269006</v>
      </c>
      <c r="AP44">
        <f t="shared" si="14"/>
        <v>66708.49595582622</v>
      </c>
      <c r="AQ44">
        <f t="shared" si="14"/>
        <v>61259.824359383434</v>
      </c>
      <c r="AR44">
        <f t="shared" si="14"/>
        <v>55811.152762940619</v>
      </c>
      <c r="AS44">
        <f t="shared" si="14"/>
        <v>50362.481166497862</v>
      </c>
      <c r="AT44">
        <f t="shared" si="14"/>
        <v>44913.809570055048</v>
      </c>
      <c r="AU44">
        <f t="shared" si="14"/>
        <v>39465.137973612262</v>
      </c>
      <c r="AV44">
        <f t="shared" si="14"/>
        <v>34016.466377169476</v>
      </c>
    </row>
    <row r="45" spans="1:48" hidden="1" x14ac:dyDescent="0.3">
      <c r="A45" s="173"/>
      <c r="B45" s="4">
        <v>41</v>
      </c>
      <c r="C45" s="8" t="s">
        <v>530</v>
      </c>
      <c r="D45" s="8">
        <v>384</v>
      </c>
      <c r="E45" s="8">
        <v>64</v>
      </c>
      <c r="F45" s="8">
        <v>192</v>
      </c>
      <c r="G45" s="8">
        <v>2290</v>
      </c>
      <c r="H45" s="8">
        <v>11</v>
      </c>
      <c r="I45" s="8">
        <v>0</v>
      </c>
      <c r="J45" s="14">
        <f t="shared" si="7"/>
        <v>0.66666666666666663</v>
      </c>
      <c r="K45" s="14">
        <f t="shared" si="8"/>
        <v>4.8034934497816597E-3</v>
      </c>
      <c r="N45" t="s">
        <v>778</v>
      </c>
      <c r="P45" s="20">
        <f>SUM(O52:Z52)</f>
        <v>518798.30000000005</v>
      </c>
      <c r="Q45" s="20">
        <f>AA52</f>
        <v>164731.9</v>
      </c>
      <c r="R45" s="20">
        <f t="shared" ref="R45:W45" si="15">AB52</f>
        <v>161564.80000000002</v>
      </c>
      <c r="S45" s="20">
        <f t="shared" si="15"/>
        <v>164002.40000000002</v>
      </c>
      <c r="T45" s="20">
        <f t="shared" si="15"/>
        <v>141870.79999999999</v>
      </c>
      <c r="U45" s="20">
        <f t="shared" si="15"/>
        <v>130346.7</v>
      </c>
      <c r="V45" s="20">
        <f t="shared" si="15"/>
        <v>125857.8</v>
      </c>
      <c r="W45" s="20">
        <f t="shared" si="15"/>
        <v>94909.099999999991</v>
      </c>
      <c r="X45" s="20">
        <f t="shared" ref="X45:AG45" si="16">R44</f>
        <v>193165.88409939094</v>
      </c>
      <c r="Y45" s="20">
        <f t="shared" si="16"/>
        <v>188685.6658943659</v>
      </c>
      <c r="Z45" s="20">
        <f t="shared" si="16"/>
        <v>184205.44768934086</v>
      </c>
      <c r="AA45" s="20">
        <f t="shared" si="16"/>
        <v>179725.22948431582</v>
      </c>
      <c r="AB45" s="20">
        <f t="shared" si="16"/>
        <v>175245.01127929077</v>
      </c>
      <c r="AC45" s="20">
        <f t="shared" si="16"/>
        <v>170764.79307426573</v>
      </c>
      <c r="AD45" s="20">
        <f t="shared" si="16"/>
        <v>165268.65555848443</v>
      </c>
      <c r="AE45" s="20">
        <f t="shared" si="16"/>
        <v>159772.51804270316</v>
      </c>
      <c r="AF45" s="20">
        <f t="shared" si="16"/>
        <v>154276.38052692183</v>
      </c>
      <c r="AG45" s="20">
        <f t="shared" si="16"/>
        <v>148780.24301114056</v>
      </c>
      <c r="AH45" s="20"/>
      <c r="AI45" s="20"/>
      <c r="AJ45" s="20"/>
      <c r="AK45" s="20"/>
      <c r="AL45" s="20"/>
      <c r="AM45" s="20"/>
    </row>
    <row r="46" spans="1:48" hidden="1" x14ac:dyDescent="0.3">
      <c r="A46" s="173"/>
      <c r="B46" s="4">
        <v>42</v>
      </c>
      <c r="C46" s="8" t="s">
        <v>629</v>
      </c>
      <c r="D46" s="8">
        <v>555</v>
      </c>
      <c r="E46" s="8">
        <v>44</v>
      </c>
      <c r="F46" s="8">
        <v>386</v>
      </c>
      <c r="G46" s="8">
        <v>2550</v>
      </c>
      <c r="H46" s="8">
        <v>224</v>
      </c>
      <c r="I46" s="8">
        <v>1</v>
      </c>
      <c r="J46" s="14">
        <f t="shared" si="7"/>
        <v>0.77477477477477474</v>
      </c>
      <c r="K46" s="14">
        <f t="shared" si="8"/>
        <v>8.8235294117647065E-2</v>
      </c>
      <c r="N46" t="s">
        <v>779</v>
      </c>
      <c r="P46" s="20">
        <v>0</v>
      </c>
      <c r="Q46" s="20">
        <f>SUM(O53:Z53)+AA53*0.6</f>
        <v>6658.5599999999995</v>
      </c>
      <c r="R46" s="20">
        <f>AA53*0.3+AB53+AC53*0.87</f>
        <v>16877.322</v>
      </c>
      <c r="S46" s="20">
        <f>AC53*0.13+AD54</f>
        <v>155838.908</v>
      </c>
      <c r="T46" s="20">
        <f>AE53</f>
        <v>42765.3</v>
      </c>
      <c r="U46" s="20">
        <f>AF53</f>
        <v>29923.200000000001</v>
      </c>
      <c r="V46" s="20">
        <f>P43</f>
        <v>19010.038633536351</v>
      </c>
      <c r="W46" s="20">
        <f t="shared" ref="W46:AG46" si="17">Q43</f>
        <v>20922.077267072702</v>
      </c>
      <c r="X46" s="20">
        <f t="shared" si="17"/>
        <v>22834.115900609053</v>
      </c>
      <c r="Y46" s="20">
        <f t="shared" si="17"/>
        <v>27314.334105634094</v>
      </c>
      <c r="Z46" s="20">
        <f t="shared" si="17"/>
        <v>31794.552310659139</v>
      </c>
      <c r="AA46" s="20">
        <f t="shared" si="17"/>
        <v>36274.770515684184</v>
      </c>
      <c r="AB46" s="20">
        <f t="shared" si="17"/>
        <v>40754.988720709225</v>
      </c>
      <c r="AC46" s="20">
        <f t="shared" si="17"/>
        <v>45235.206925734266</v>
      </c>
      <c r="AD46" s="20">
        <f t="shared" si="17"/>
        <v>50731.344441515561</v>
      </c>
      <c r="AE46" s="20">
        <f t="shared" si="17"/>
        <v>56227.481957296855</v>
      </c>
      <c r="AF46" s="20">
        <f t="shared" si="17"/>
        <v>61723.619473078157</v>
      </c>
      <c r="AG46" s="20">
        <f t="shared" si="17"/>
        <v>67219.756988859444</v>
      </c>
    </row>
    <row r="47" spans="1:48" x14ac:dyDescent="0.3">
      <c r="A47" s="173"/>
      <c r="B47" s="4">
        <v>43</v>
      </c>
      <c r="C47" s="8" t="s">
        <v>515</v>
      </c>
      <c r="D47" s="8">
        <v>375</v>
      </c>
      <c r="E47" s="8">
        <v>358</v>
      </c>
      <c r="F47" s="8">
        <v>5</v>
      </c>
      <c r="G47" s="8">
        <v>1047</v>
      </c>
      <c r="H47" s="8">
        <v>120</v>
      </c>
      <c r="I47" s="8">
        <v>0</v>
      </c>
      <c r="J47" s="14">
        <f t="shared" si="7"/>
        <v>0.96799999999999997</v>
      </c>
      <c r="K47" s="14">
        <f t="shared" si="8"/>
        <v>0.11461318051575932</v>
      </c>
      <c r="N47" t="s">
        <v>780</v>
      </c>
      <c r="P47" s="20"/>
      <c r="Q47" s="20">
        <f t="shared" ref="Q47:AG47" si="18">SUM(Q45:Q46)</f>
        <v>171390.46</v>
      </c>
      <c r="R47" s="20">
        <f t="shared" si="18"/>
        <v>178442.12200000003</v>
      </c>
      <c r="S47" s="20">
        <f t="shared" si="18"/>
        <v>319841.30800000002</v>
      </c>
      <c r="T47" s="20">
        <f t="shared" si="18"/>
        <v>184636.09999999998</v>
      </c>
      <c r="U47" s="20">
        <f t="shared" si="18"/>
        <v>160269.9</v>
      </c>
      <c r="V47" s="20">
        <f t="shared" si="18"/>
        <v>144867.83863353636</v>
      </c>
      <c r="W47" s="20">
        <f t="shared" si="18"/>
        <v>115831.17726707269</v>
      </c>
      <c r="X47" s="20">
        <f t="shared" si="18"/>
        <v>216000</v>
      </c>
      <c r="Y47" s="20">
        <f t="shared" si="18"/>
        <v>216000</v>
      </c>
      <c r="Z47" s="20">
        <f t="shared" si="18"/>
        <v>216000</v>
      </c>
      <c r="AA47" s="20">
        <f t="shared" si="18"/>
        <v>216000</v>
      </c>
      <c r="AB47" s="20">
        <f t="shared" si="18"/>
        <v>216000</v>
      </c>
      <c r="AC47" s="20">
        <f t="shared" si="18"/>
        <v>216000</v>
      </c>
      <c r="AD47" s="20">
        <f t="shared" si="18"/>
        <v>216000</v>
      </c>
      <c r="AE47" s="20">
        <f t="shared" si="18"/>
        <v>216000</v>
      </c>
      <c r="AF47" s="20">
        <f t="shared" si="18"/>
        <v>216000</v>
      </c>
      <c r="AG47" s="20">
        <f t="shared" si="18"/>
        <v>216000</v>
      </c>
    </row>
    <row r="48" spans="1:48" x14ac:dyDescent="0.3">
      <c r="A48" s="173"/>
      <c r="B48" s="4">
        <v>44</v>
      </c>
      <c r="C48" s="8" t="s">
        <v>535</v>
      </c>
      <c r="D48" s="8">
        <v>494</v>
      </c>
      <c r="E48" s="8">
        <v>407</v>
      </c>
      <c r="F48" s="8">
        <v>55</v>
      </c>
      <c r="G48" s="8">
        <v>2581</v>
      </c>
      <c r="H48" s="8">
        <v>0</v>
      </c>
      <c r="I48" s="8">
        <v>0</v>
      </c>
      <c r="J48" s="14">
        <f t="shared" si="7"/>
        <v>0.93522267206477738</v>
      </c>
      <c r="K48" s="14">
        <f t="shared" si="8"/>
        <v>0</v>
      </c>
      <c r="N48" t="s">
        <v>772</v>
      </c>
      <c r="O48" s="20">
        <f>O42*L27</f>
        <v>122118.17237370876</v>
      </c>
      <c r="P48" s="20">
        <f>(O48+P43)</f>
        <v>141128.21100724512</v>
      </c>
      <c r="Q48" s="20">
        <f t="shared" ref="Q48:W48" si="19">(P48+Q43)</f>
        <v>162050.28827431781</v>
      </c>
      <c r="R48" s="20">
        <f t="shared" si="19"/>
        <v>184884.40417492687</v>
      </c>
      <c r="S48" s="20">
        <f t="shared" si="19"/>
        <v>212198.73828056097</v>
      </c>
      <c r="T48" s="20">
        <f t="shared" si="19"/>
        <v>243993.29059122011</v>
      </c>
      <c r="U48" s="20">
        <f t="shared" si="19"/>
        <v>280268.06110690429</v>
      </c>
      <c r="V48" s="20">
        <f t="shared" si="19"/>
        <v>321023.04982761352</v>
      </c>
      <c r="W48" s="20">
        <f t="shared" si="19"/>
        <v>366258.25675334781</v>
      </c>
      <c r="X48" s="20">
        <f>(W48+X43-Q43)</f>
        <v>396067.52392779069</v>
      </c>
      <c r="Y48" s="20">
        <f>(X48+Y43-R43)</f>
        <v>429460.88998447848</v>
      </c>
      <c r="Z48" s="20">
        <f t="shared" ref="Z48:AV48" si="20">(Y48+Z43-S43)</f>
        <v>463870.17535192257</v>
      </c>
      <c r="AA48" s="20">
        <f t="shared" si="20"/>
        <v>499295.38003012288</v>
      </c>
      <c r="AB48" s="20">
        <f t="shared" si="20"/>
        <v>535736.5040190795</v>
      </c>
      <c r="AC48" s="20">
        <f t="shared" si="20"/>
        <v>573204.9228373206</v>
      </c>
      <c r="AD48" s="20">
        <f t="shared" si="20"/>
        <v>611700.63648484624</v>
      </c>
      <c r="AE48" s="20">
        <f t="shared" si="20"/>
        <v>650207.72565090016</v>
      </c>
      <c r="AF48" s="20">
        <f t="shared" si="20"/>
        <v>688726.19033548236</v>
      </c>
      <c r="AG48" s="20">
        <f t="shared" si="20"/>
        <v>727256.03053859284</v>
      </c>
      <c r="AH48" s="20">
        <f t="shared" si="20"/>
        <v>765738.40482236492</v>
      </c>
      <c r="AI48" s="20">
        <f t="shared" si="20"/>
        <v>804173.31318679836</v>
      </c>
      <c r="AJ48" s="20">
        <f t="shared" si="20"/>
        <v>842549.38011336501</v>
      </c>
      <c r="AK48" s="20">
        <f t="shared" si="20"/>
        <v>880866.60560206487</v>
      </c>
      <c r="AL48" s="20">
        <f t="shared" si="20"/>
        <v>919124.98965289805</v>
      </c>
      <c r="AM48">
        <f t="shared" si="20"/>
        <v>957324.53226586443</v>
      </c>
      <c r="AN48">
        <f t="shared" si="20"/>
        <v>995465.23344096402</v>
      </c>
      <c r="AO48">
        <f t="shared" si="20"/>
        <v>1033605.9346160635</v>
      </c>
      <c r="AP48">
        <f t="shared" si="20"/>
        <v>1071746.635791163</v>
      </c>
      <c r="AQ48">
        <f t="shared" si="20"/>
        <v>1109887.3369662624</v>
      </c>
      <c r="AR48">
        <f t="shared" si="20"/>
        <v>1148028.0381413619</v>
      </c>
      <c r="AS48">
        <f t="shared" si="20"/>
        <v>1186168.7393164616</v>
      </c>
      <c r="AT48">
        <f t="shared" si="20"/>
        <v>1224309.4404915613</v>
      </c>
      <c r="AU48">
        <f t="shared" si="20"/>
        <v>1262450.141666661</v>
      </c>
      <c r="AV48">
        <f t="shared" si="20"/>
        <v>1300590.8428417607</v>
      </c>
    </row>
    <row r="49" spans="1:50" x14ac:dyDescent="0.3">
      <c r="A49" s="173"/>
      <c r="B49" s="4">
        <v>45</v>
      </c>
      <c r="C49" s="8" t="s">
        <v>734</v>
      </c>
      <c r="D49" s="8">
        <v>138</v>
      </c>
      <c r="E49" s="8">
        <v>20</v>
      </c>
      <c r="F49" s="8">
        <v>68</v>
      </c>
      <c r="G49" s="8">
        <v>283</v>
      </c>
      <c r="H49" s="8">
        <v>2</v>
      </c>
      <c r="I49" s="8">
        <v>0</v>
      </c>
      <c r="J49" s="14">
        <f t="shared" si="7"/>
        <v>0.6376811594202898</v>
      </c>
      <c r="K49" s="14">
        <f t="shared" si="8"/>
        <v>7.0671378091872791E-3</v>
      </c>
      <c r="P49" s="20">
        <f>P48*0.93</f>
        <v>131249.23623673795</v>
      </c>
      <c r="Q49" s="20">
        <f t="shared" ref="Q49:AV49" si="21">Q48*0.93</f>
        <v>150706.76809511558</v>
      </c>
      <c r="R49" s="20">
        <f t="shared" si="21"/>
        <v>171942.49588268201</v>
      </c>
      <c r="S49" s="20">
        <f t="shared" si="21"/>
        <v>197344.82660092172</v>
      </c>
      <c r="T49" s="20">
        <f t="shared" si="21"/>
        <v>226913.76024983471</v>
      </c>
      <c r="U49" s="20">
        <f t="shared" si="21"/>
        <v>260649.29682942101</v>
      </c>
      <c r="V49" s="20">
        <f t="shared" si="21"/>
        <v>298551.43633968057</v>
      </c>
      <c r="W49" s="20">
        <f t="shared" si="21"/>
        <v>340620.17878061347</v>
      </c>
      <c r="X49" s="20">
        <f t="shared" si="21"/>
        <v>368342.79725284537</v>
      </c>
      <c r="Y49" s="20">
        <f t="shared" si="21"/>
        <v>399398.62768556498</v>
      </c>
      <c r="Z49" s="20">
        <f t="shared" si="21"/>
        <v>431399.26307728799</v>
      </c>
      <c r="AA49" s="20">
        <f t="shared" si="21"/>
        <v>464344.7034280143</v>
      </c>
      <c r="AB49" s="20">
        <f t="shared" si="21"/>
        <v>498234.94873774395</v>
      </c>
      <c r="AC49" s="20">
        <f t="shared" si="21"/>
        <v>533080.5782387082</v>
      </c>
      <c r="AD49" s="20">
        <f t="shared" si="21"/>
        <v>568881.59193090699</v>
      </c>
      <c r="AE49" s="20">
        <f t="shared" si="21"/>
        <v>604693.18485533714</v>
      </c>
      <c r="AF49" s="20">
        <f t="shared" si="21"/>
        <v>640515.35701199865</v>
      </c>
      <c r="AG49" s="20">
        <f t="shared" si="21"/>
        <v>676348.10840089142</v>
      </c>
      <c r="AH49" s="20">
        <f t="shared" si="21"/>
        <v>712136.7164847994</v>
      </c>
      <c r="AI49" s="20">
        <f t="shared" si="21"/>
        <v>747881.18126372248</v>
      </c>
      <c r="AJ49" s="20">
        <f t="shared" si="21"/>
        <v>783570.92350542953</v>
      </c>
      <c r="AK49" s="20">
        <f t="shared" si="21"/>
        <v>819205.94320992043</v>
      </c>
      <c r="AL49" s="20">
        <f t="shared" si="21"/>
        <v>854786.24037719518</v>
      </c>
      <c r="AM49">
        <f t="shared" si="21"/>
        <v>890311.81500725402</v>
      </c>
      <c r="AN49">
        <f t="shared" si="21"/>
        <v>925782.66710009659</v>
      </c>
      <c r="AO49">
        <f t="shared" si="21"/>
        <v>961253.51919293904</v>
      </c>
      <c r="AP49">
        <f t="shared" si="21"/>
        <v>996724.37128578161</v>
      </c>
      <c r="AQ49">
        <f t="shared" si="21"/>
        <v>1032195.2233786241</v>
      </c>
      <c r="AR49">
        <f t="shared" si="21"/>
        <v>1067666.0754714666</v>
      </c>
      <c r="AS49">
        <f t="shared" si="21"/>
        <v>1103136.9275643094</v>
      </c>
      <c r="AT49">
        <f t="shared" si="21"/>
        <v>1138607.779657152</v>
      </c>
      <c r="AU49">
        <f t="shared" si="21"/>
        <v>1174078.6317499948</v>
      </c>
      <c r="AV49">
        <f t="shared" si="21"/>
        <v>1209549.4838428376</v>
      </c>
    </row>
    <row r="50" spans="1:50" x14ac:dyDescent="0.3">
      <c r="A50" s="173"/>
      <c r="B50" s="4">
        <v>46</v>
      </c>
      <c r="C50" s="8" t="s">
        <v>644</v>
      </c>
      <c r="D50" s="8">
        <v>399</v>
      </c>
      <c r="E50" s="8">
        <v>224</v>
      </c>
      <c r="F50" s="8">
        <v>118</v>
      </c>
      <c r="G50" s="8">
        <v>1334</v>
      </c>
      <c r="H50" s="8">
        <v>35</v>
      </c>
      <c r="I50" s="8">
        <v>0</v>
      </c>
      <c r="J50" s="14">
        <f t="shared" si="7"/>
        <v>0.8571428571428571</v>
      </c>
      <c r="K50" s="14">
        <f t="shared" si="8"/>
        <v>2.6236881559220389E-2</v>
      </c>
    </row>
    <row r="51" spans="1:50" x14ac:dyDescent="0.3">
      <c r="A51" s="173"/>
      <c r="B51" s="4">
        <v>47</v>
      </c>
      <c r="C51" s="8" t="s">
        <v>498</v>
      </c>
      <c r="D51" s="8">
        <v>1645</v>
      </c>
      <c r="E51" s="8">
        <v>931</v>
      </c>
      <c r="F51" s="8">
        <v>196</v>
      </c>
      <c r="G51" s="8">
        <v>2558</v>
      </c>
      <c r="H51" s="8">
        <v>671</v>
      </c>
      <c r="I51" s="8">
        <v>0</v>
      </c>
      <c r="J51" s="14">
        <f t="shared" si="7"/>
        <v>0.68510638297872339</v>
      </c>
      <c r="K51" s="14">
        <f t="shared" si="8"/>
        <v>0.26231430805316652</v>
      </c>
      <c r="O51">
        <v>1999</v>
      </c>
      <c r="P51">
        <v>2000</v>
      </c>
      <c r="Q51">
        <v>2001</v>
      </c>
      <c r="R51">
        <v>2002</v>
      </c>
      <c r="S51">
        <v>2003</v>
      </c>
      <c r="T51">
        <v>2004</v>
      </c>
      <c r="U51">
        <v>2005</v>
      </c>
      <c r="V51">
        <v>2006</v>
      </c>
      <c r="W51">
        <v>2007</v>
      </c>
      <c r="X51">
        <v>2008</v>
      </c>
      <c r="Y51">
        <v>2009</v>
      </c>
      <c r="Z51">
        <v>2010</v>
      </c>
      <c r="AA51">
        <v>2011</v>
      </c>
      <c r="AB51">
        <v>2012</v>
      </c>
      <c r="AC51">
        <v>2013</v>
      </c>
      <c r="AD51">
        <v>2014</v>
      </c>
      <c r="AE51">
        <v>2015</v>
      </c>
      <c r="AF51">
        <v>2016</v>
      </c>
      <c r="AG51">
        <v>2017</v>
      </c>
    </row>
    <row r="52" spans="1:50" x14ac:dyDescent="0.3">
      <c r="A52" s="173"/>
      <c r="B52" s="4">
        <v>48</v>
      </c>
      <c r="C52" s="8" t="s">
        <v>666</v>
      </c>
      <c r="D52" s="8">
        <v>156</v>
      </c>
      <c r="E52" s="8">
        <v>43</v>
      </c>
      <c r="F52" s="8">
        <v>40</v>
      </c>
      <c r="G52" s="8">
        <v>248</v>
      </c>
      <c r="H52" s="8">
        <v>2</v>
      </c>
      <c r="I52" s="8">
        <v>0</v>
      </c>
      <c r="J52" s="14">
        <f t="shared" si="7"/>
        <v>0.53205128205128205</v>
      </c>
      <c r="K52" s="14">
        <f t="shared" si="8"/>
        <v>8.0645161290322578E-3</v>
      </c>
      <c r="N52" t="s">
        <v>774</v>
      </c>
      <c r="O52">
        <v>3052.6</v>
      </c>
      <c r="P52">
        <v>3005.1</v>
      </c>
      <c r="Q52">
        <v>6038.1</v>
      </c>
      <c r="R52">
        <v>13176.9</v>
      </c>
      <c r="S52">
        <v>24604.5</v>
      </c>
      <c r="T52">
        <v>32575.3</v>
      </c>
      <c r="U52">
        <v>32570.600000000002</v>
      </c>
      <c r="V52">
        <v>39820.5</v>
      </c>
      <c r="W52">
        <v>52080.1</v>
      </c>
      <c r="X52">
        <v>64701</v>
      </c>
      <c r="Y52">
        <v>96844.7</v>
      </c>
      <c r="Z52">
        <v>150328.9</v>
      </c>
      <c r="AA52">
        <v>164731.9</v>
      </c>
      <c r="AB52">
        <v>161564.80000000002</v>
      </c>
      <c r="AC52">
        <v>164002.40000000002</v>
      </c>
      <c r="AD52">
        <v>141870.79999999999</v>
      </c>
      <c r="AE52">
        <v>130346.7</v>
      </c>
      <c r="AF52">
        <v>125857.8</v>
      </c>
      <c r="AG52">
        <v>94909.099999999991</v>
      </c>
    </row>
    <row r="53" spans="1:50" x14ac:dyDescent="0.3">
      <c r="A53" s="173"/>
      <c r="B53" s="4">
        <v>49</v>
      </c>
      <c r="C53" s="8" t="s">
        <v>655</v>
      </c>
      <c r="D53" s="8">
        <v>89</v>
      </c>
      <c r="E53" s="8">
        <v>0</v>
      </c>
      <c r="F53" s="8">
        <v>63</v>
      </c>
      <c r="G53" s="8">
        <v>35</v>
      </c>
      <c r="H53" s="8">
        <v>0</v>
      </c>
      <c r="I53" s="8">
        <v>0</v>
      </c>
      <c r="J53" s="14">
        <f t="shared" si="7"/>
        <v>0.7078651685393258</v>
      </c>
      <c r="K53" s="14">
        <f t="shared" si="8"/>
        <v>0</v>
      </c>
      <c r="N53" t="s">
        <v>775</v>
      </c>
      <c r="O53">
        <v>5.4</v>
      </c>
      <c r="P53">
        <v>9.9</v>
      </c>
      <c r="Q53">
        <v>18.900000000000002</v>
      </c>
      <c r="R53">
        <v>35.1</v>
      </c>
      <c r="S53">
        <v>85.5</v>
      </c>
      <c r="T53">
        <v>92.7</v>
      </c>
      <c r="U53">
        <v>104.4</v>
      </c>
      <c r="V53">
        <v>175.5</v>
      </c>
      <c r="W53">
        <v>288.89999999999998</v>
      </c>
      <c r="X53">
        <v>459</v>
      </c>
      <c r="Y53">
        <v>942.3</v>
      </c>
      <c r="Z53">
        <v>2222.1</v>
      </c>
      <c r="AA53">
        <v>3698.1000000000004</v>
      </c>
      <c r="AB53">
        <v>6901.2000000000007</v>
      </c>
      <c r="AC53">
        <v>10191.6</v>
      </c>
      <c r="AD53">
        <v>12643.2</v>
      </c>
      <c r="AE53">
        <v>42765.3</v>
      </c>
      <c r="AF53">
        <v>29923.200000000001</v>
      </c>
      <c r="AG53">
        <v>16506.900000000001</v>
      </c>
    </row>
    <row r="54" spans="1:50" x14ac:dyDescent="0.3">
      <c r="A54" s="173"/>
      <c r="B54" s="4">
        <v>50</v>
      </c>
      <c r="C54" s="8" t="s">
        <v>576</v>
      </c>
      <c r="D54" s="8">
        <v>160</v>
      </c>
      <c r="E54" s="8">
        <v>52</v>
      </c>
      <c r="F54" s="8">
        <v>40</v>
      </c>
      <c r="G54" s="8">
        <v>229</v>
      </c>
      <c r="H54" s="8">
        <v>8</v>
      </c>
      <c r="I54" s="8">
        <v>0</v>
      </c>
      <c r="J54" s="14">
        <f t="shared" si="7"/>
        <v>0.57499999999999996</v>
      </c>
      <c r="K54" s="14">
        <f t="shared" si="8"/>
        <v>3.4934497816593885E-2</v>
      </c>
      <c r="O54">
        <f>SUM(O52,O53)</f>
        <v>3058</v>
      </c>
      <c r="P54">
        <f t="shared" ref="P54:AG54" si="22">SUM(P52,P53)</f>
        <v>3015</v>
      </c>
      <c r="Q54">
        <f t="shared" si="22"/>
        <v>6057</v>
      </c>
      <c r="R54">
        <f t="shared" si="22"/>
        <v>13212</v>
      </c>
      <c r="S54">
        <f t="shared" si="22"/>
        <v>24690</v>
      </c>
      <c r="T54">
        <f t="shared" si="22"/>
        <v>32668</v>
      </c>
      <c r="U54">
        <f t="shared" si="22"/>
        <v>32675.000000000004</v>
      </c>
      <c r="V54">
        <f t="shared" si="22"/>
        <v>39996</v>
      </c>
      <c r="W54">
        <f t="shared" si="22"/>
        <v>52369</v>
      </c>
      <c r="X54">
        <f t="shared" si="22"/>
        <v>65160</v>
      </c>
      <c r="Y54">
        <f t="shared" si="22"/>
        <v>97787</v>
      </c>
      <c r="Z54">
        <f t="shared" si="22"/>
        <v>152551</v>
      </c>
      <c r="AA54">
        <f t="shared" si="22"/>
        <v>168430</v>
      </c>
      <c r="AB54">
        <f t="shared" si="22"/>
        <v>168466.00000000003</v>
      </c>
      <c r="AC54">
        <f t="shared" si="22"/>
        <v>174194.00000000003</v>
      </c>
      <c r="AD54">
        <f t="shared" si="22"/>
        <v>154514</v>
      </c>
      <c r="AE54">
        <f t="shared" si="22"/>
        <v>173112</v>
      </c>
      <c r="AF54">
        <f t="shared" si="22"/>
        <v>155781</v>
      </c>
      <c r="AG54">
        <f t="shared" si="22"/>
        <v>111416</v>
      </c>
    </row>
    <row r="55" spans="1:50" x14ac:dyDescent="0.3">
      <c r="A55" s="173"/>
      <c r="B55" s="4">
        <v>51</v>
      </c>
      <c r="C55" s="8" t="s">
        <v>416</v>
      </c>
      <c r="D55" s="8">
        <v>276</v>
      </c>
      <c r="E55" s="8">
        <v>150</v>
      </c>
      <c r="F55" s="8">
        <v>80</v>
      </c>
      <c r="G55" s="8">
        <v>344</v>
      </c>
      <c r="H55" s="8">
        <v>1</v>
      </c>
      <c r="I55" s="8">
        <v>1</v>
      </c>
      <c r="J55" s="14">
        <f t="shared" si="7"/>
        <v>0.83333333333333337</v>
      </c>
      <c r="K55" s="14">
        <f t="shared" si="8"/>
        <v>5.8139534883720929E-3</v>
      </c>
    </row>
    <row r="56" spans="1:50" x14ac:dyDescent="0.3">
      <c r="A56" s="173"/>
      <c r="B56" s="4">
        <v>52</v>
      </c>
      <c r="C56" s="8" t="s">
        <v>452</v>
      </c>
      <c r="D56" s="8">
        <v>259</v>
      </c>
      <c r="E56" s="8">
        <v>237</v>
      </c>
      <c r="F56" s="8">
        <v>10</v>
      </c>
      <c r="G56" s="8">
        <v>341</v>
      </c>
      <c r="H56" s="8">
        <v>3</v>
      </c>
      <c r="I56" s="8">
        <v>0</v>
      </c>
      <c r="J56" s="14">
        <f t="shared" si="7"/>
        <v>0.95366795366795365</v>
      </c>
      <c r="K56" s="14">
        <f t="shared" si="8"/>
        <v>8.7976539589442824E-3</v>
      </c>
    </row>
    <row r="57" spans="1:50" x14ac:dyDescent="0.3">
      <c r="A57" s="173"/>
      <c r="B57" s="4">
        <v>53</v>
      </c>
      <c r="C57" s="8" t="s">
        <v>449</v>
      </c>
      <c r="D57" s="8">
        <v>52</v>
      </c>
      <c r="E57" s="8">
        <v>0</v>
      </c>
      <c r="F57" s="8">
        <v>48</v>
      </c>
      <c r="G57" s="8">
        <v>81</v>
      </c>
      <c r="H57" s="8">
        <v>0</v>
      </c>
      <c r="I57" s="8">
        <v>0</v>
      </c>
      <c r="J57" s="14">
        <f t="shared" si="7"/>
        <v>0.92307692307692313</v>
      </c>
      <c r="K57" s="14">
        <f t="shared" si="8"/>
        <v>0</v>
      </c>
    </row>
    <row r="58" spans="1:50" x14ac:dyDescent="0.3">
      <c r="A58" s="173"/>
      <c r="B58" s="4">
        <v>54</v>
      </c>
      <c r="C58" s="8" t="s">
        <v>692</v>
      </c>
      <c r="D58" s="8">
        <v>203</v>
      </c>
      <c r="E58" s="8">
        <v>44</v>
      </c>
      <c r="F58" s="8">
        <v>110</v>
      </c>
      <c r="G58" s="8">
        <v>411</v>
      </c>
      <c r="H58" s="8">
        <v>0</v>
      </c>
      <c r="I58" s="8">
        <v>0</v>
      </c>
      <c r="J58" s="14">
        <f t="shared" si="7"/>
        <v>0.75862068965517238</v>
      </c>
      <c r="K58" s="14">
        <f t="shared" si="8"/>
        <v>0</v>
      </c>
    </row>
    <row r="59" spans="1:50" s="12" customFormat="1" ht="4.3499999999999996" customHeight="1" x14ac:dyDescent="0.3">
      <c r="A59" s="10"/>
      <c r="B59" s="11"/>
      <c r="C59" s="11"/>
      <c r="D59" s="11"/>
      <c r="E59" s="11"/>
      <c r="F59" s="11"/>
      <c r="G59" s="11"/>
      <c r="H59" s="11"/>
      <c r="I59" s="11"/>
      <c r="J59" s="14"/>
      <c r="K59" s="14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</row>
    <row r="60" spans="1:50" x14ac:dyDescent="0.3">
      <c r="A60" s="173" t="s">
        <v>759</v>
      </c>
      <c r="B60" s="4">
        <v>55</v>
      </c>
      <c r="C60" s="8" t="s">
        <v>484</v>
      </c>
      <c r="D60" s="8">
        <v>3084</v>
      </c>
      <c r="E60" s="8">
        <v>2484</v>
      </c>
      <c r="F60" s="8">
        <v>14</v>
      </c>
      <c r="G60" s="8">
        <v>4086</v>
      </c>
      <c r="H60" s="8">
        <v>346</v>
      </c>
      <c r="I60" s="8">
        <v>0</v>
      </c>
      <c r="J60" s="14">
        <f t="shared" si="7"/>
        <v>0.80998702983138782</v>
      </c>
      <c r="K60" s="14">
        <f t="shared" si="8"/>
        <v>8.4679393049437099E-2</v>
      </c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</row>
    <row r="61" spans="1:50" x14ac:dyDescent="0.3">
      <c r="A61" s="173"/>
      <c r="B61" s="4">
        <v>56</v>
      </c>
      <c r="C61" s="8" t="s">
        <v>630</v>
      </c>
      <c r="D61" s="8">
        <v>4476</v>
      </c>
      <c r="E61" s="8">
        <v>4200</v>
      </c>
      <c r="F61" s="8">
        <v>10</v>
      </c>
      <c r="G61" s="8">
        <v>6856</v>
      </c>
      <c r="H61" s="8">
        <v>4486</v>
      </c>
      <c r="I61" s="8">
        <v>76</v>
      </c>
      <c r="J61" s="14">
        <f t="shared" si="7"/>
        <v>0.94057193923145666</v>
      </c>
      <c r="K61" s="14">
        <f t="shared" si="8"/>
        <v>0.66540256709451573</v>
      </c>
    </row>
    <row r="62" spans="1:50" x14ac:dyDescent="0.3">
      <c r="A62" s="173"/>
      <c r="B62" s="4">
        <v>57</v>
      </c>
      <c r="C62" s="8" t="s">
        <v>472</v>
      </c>
      <c r="D62" s="8">
        <v>838</v>
      </c>
      <c r="E62" s="8">
        <v>595</v>
      </c>
      <c r="F62" s="8">
        <v>0</v>
      </c>
      <c r="G62" s="8">
        <v>2375</v>
      </c>
      <c r="H62" s="8">
        <v>39</v>
      </c>
      <c r="I62" s="8">
        <v>0</v>
      </c>
      <c r="J62" s="14">
        <f t="shared" si="7"/>
        <v>0.71002386634844872</v>
      </c>
      <c r="K62" s="14">
        <f t="shared" si="8"/>
        <v>1.6421052631578947E-2</v>
      </c>
    </row>
    <row r="63" spans="1:50" x14ac:dyDescent="0.3">
      <c r="A63" s="173"/>
      <c r="B63" s="4">
        <v>58</v>
      </c>
      <c r="C63" s="8" t="s">
        <v>466</v>
      </c>
      <c r="D63" s="8">
        <v>749</v>
      </c>
      <c r="E63" s="8">
        <v>366</v>
      </c>
      <c r="F63" s="8">
        <v>0</v>
      </c>
      <c r="G63" s="8">
        <v>1366</v>
      </c>
      <c r="H63" s="8">
        <v>204</v>
      </c>
      <c r="I63" s="8">
        <v>0</v>
      </c>
      <c r="J63" s="14">
        <f t="shared" si="7"/>
        <v>0.48865153538050732</v>
      </c>
      <c r="K63" s="14">
        <f t="shared" si="8"/>
        <v>0.14934114202049781</v>
      </c>
    </row>
    <row r="64" spans="1:50" x14ac:dyDescent="0.3">
      <c r="A64" s="173"/>
      <c r="B64" s="4">
        <v>59</v>
      </c>
      <c r="C64" s="8" t="s">
        <v>523</v>
      </c>
      <c r="D64" s="8">
        <v>269</v>
      </c>
      <c r="E64" s="8">
        <v>115</v>
      </c>
      <c r="F64" s="8">
        <v>4</v>
      </c>
      <c r="G64" s="8">
        <v>295</v>
      </c>
      <c r="H64" s="8">
        <v>0</v>
      </c>
      <c r="I64" s="8">
        <v>0</v>
      </c>
      <c r="J64" s="14">
        <f t="shared" si="7"/>
        <v>0.44237918215613381</v>
      </c>
      <c r="K64" s="14">
        <f t="shared" si="8"/>
        <v>0</v>
      </c>
    </row>
    <row r="65" spans="1:50" x14ac:dyDescent="0.3">
      <c r="A65" s="173"/>
      <c r="B65" s="4">
        <v>60</v>
      </c>
      <c r="C65" s="8" t="s">
        <v>731</v>
      </c>
      <c r="D65" s="8">
        <v>55</v>
      </c>
      <c r="E65" s="8">
        <v>0</v>
      </c>
      <c r="F65" s="8">
        <v>10</v>
      </c>
      <c r="G65" s="8">
        <v>275</v>
      </c>
      <c r="H65" s="8">
        <v>58</v>
      </c>
      <c r="I65" s="8">
        <v>0</v>
      </c>
      <c r="J65" s="14">
        <f t="shared" si="7"/>
        <v>0.18181818181818182</v>
      </c>
      <c r="K65" s="14">
        <f t="shared" si="8"/>
        <v>0.21090909090909091</v>
      </c>
    </row>
    <row r="66" spans="1:50" x14ac:dyDescent="0.3">
      <c r="A66" s="173"/>
      <c r="B66" s="4">
        <v>61</v>
      </c>
      <c r="C66" s="8" t="s">
        <v>736</v>
      </c>
      <c r="D66" s="8">
        <v>316</v>
      </c>
      <c r="E66" s="8">
        <v>223</v>
      </c>
      <c r="F66" s="8">
        <v>0</v>
      </c>
      <c r="G66" s="8">
        <v>279</v>
      </c>
      <c r="H66" s="8">
        <v>38</v>
      </c>
      <c r="I66" s="8">
        <v>0</v>
      </c>
      <c r="J66" s="14">
        <f t="shared" si="7"/>
        <v>0.70569620253164556</v>
      </c>
      <c r="K66" s="14">
        <f t="shared" si="8"/>
        <v>0.13620071684587814</v>
      </c>
    </row>
    <row r="67" spans="1:50" x14ac:dyDescent="0.3">
      <c r="A67" s="173"/>
      <c r="B67" s="4">
        <v>62</v>
      </c>
      <c r="C67" s="8" t="s">
        <v>728</v>
      </c>
      <c r="D67" s="8">
        <v>87</v>
      </c>
      <c r="E67" s="8">
        <v>40</v>
      </c>
      <c r="F67" s="8">
        <v>0</v>
      </c>
      <c r="G67" s="8">
        <v>226</v>
      </c>
      <c r="H67" s="8">
        <v>17</v>
      </c>
      <c r="I67" s="8">
        <v>0</v>
      </c>
      <c r="J67" s="14">
        <f t="shared" si="7"/>
        <v>0.45977011494252873</v>
      </c>
      <c r="K67" s="14">
        <f t="shared" si="8"/>
        <v>7.5221238938053103E-2</v>
      </c>
    </row>
    <row r="68" spans="1:50" x14ac:dyDescent="0.3">
      <c r="A68" s="173"/>
      <c r="B68" s="4">
        <v>63</v>
      </c>
      <c r="C68" s="8" t="s">
        <v>531</v>
      </c>
      <c r="D68" s="8">
        <v>122</v>
      </c>
      <c r="E68" s="8">
        <v>78</v>
      </c>
      <c r="F68" s="8">
        <v>0</v>
      </c>
      <c r="G68" s="8">
        <v>200</v>
      </c>
      <c r="H68" s="8">
        <v>2</v>
      </c>
      <c r="I68" s="8">
        <v>0</v>
      </c>
      <c r="J68" s="14">
        <f t="shared" si="7"/>
        <v>0.63934426229508201</v>
      </c>
      <c r="K68" s="14">
        <f t="shared" si="8"/>
        <v>0.01</v>
      </c>
    </row>
    <row r="69" spans="1:50" s="12" customFormat="1" ht="4.3499999999999996" customHeight="1" x14ac:dyDescent="0.3">
      <c r="A69" s="10"/>
      <c r="B69" s="11"/>
      <c r="C69" s="11"/>
      <c r="D69" s="11"/>
      <c r="E69" s="11"/>
      <c r="F69" s="11"/>
      <c r="G69" s="11"/>
      <c r="H69" s="11"/>
      <c r="I69" s="11"/>
      <c r="J69" s="14"/>
      <c r="K69" s="14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</row>
    <row r="70" spans="1:50" x14ac:dyDescent="0.3">
      <c r="A70" s="173" t="s">
        <v>760</v>
      </c>
      <c r="B70" s="4">
        <v>64</v>
      </c>
      <c r="C70" s="8" t="s">
        <v>733</v>
      </c>
      <c r="D70" s="8">
        <v>1320</v>
      </c>
      <c r="E70" s="8">
        <v>362</v>
      </c>
      <c r="F70" s="8">
        <v>577</v>
      </c>
      <c r="G70" s="8">
        <v>5014</v>
      </c>
      <c r="H70" s="8">
        <v>11</v>
      </c>
      <c r="I70" s="8">
        <v>0</v>
      </c>
      <c r="J70" s="14">
        <f t="shared" si="7"/>
        <v>0.71136363636363631</v>
      </c>
      <c r="K70" s="14">
        <f t="shared" si="8"/>
        <v>2.1938571998404467E-3</v>
      </c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</row>
    <row r="71" spans="1:50" x14ac:dyDescent="0.3">
      <c r="A71" s="173"/>
      <c r="B71" s="4">
        <v>65</v>
      </c>
      <c r="C71" s="8" t="s">
        <v>620</v>
      </c>
      <c r="D71" s="8">
        <v>814</v>
      </c>
      <c r="E71" s="8">
        <v>434</v>
      </c>
      <c r="F71" s="8">
        <v>283</v>
      </c>
      <c r="G71" s="8">
        <v>751</v>
      </c>
      <c r="H71" s="8">
        <v>17</v>
      </c>
      <c r="I71" s="8">
        <v>0</v>
      </c>
      <c r="J71" s="14">
        <f t="shared" si="7"/>
        <v>0.88083538083538082</v>
      </c>
      <c r="K71" s="14">
        <f t="shared" si="8"/>
        <v>2.2636484687083888E-2</v>
      </c>
    </row>
    <row r="72" spans="1:50" x14ac:dyDescent="0.3">
      <c r="A72" s="173"/>
      <c r="B72" s="4">
        <v>66</v>
      </c>
      <c r="C72" s="8" t="s">
        <v>609</v>
      </c>
      <c r="D72" s="8">
        <v>1742</v>
      </c>
      <c r="E72" s="8">
        <v>1098</v>
      </c>
      <c r="F72" s="8">
        <v>255</v>
      </c>
      <c r="G72" s="8">
        <v>1659</v>
      </c>
      <c r="H72" s="8">
        <v>2</v>
      </c>
      <c r="I72" s="8">
        <v>0</v>
      </c>
      <c r="J72" s="14">
        <f t="shared" si="7"/>
        <v>0.77669345579793336</v>
      </c>
      <c r="K72" s="14">
        <f t="shared" si="8"/>
        <v>1.2055455093429777E-3</v>
      </c>
    </row>
    <row r="73" spans="1:50" x14ac:dyDescent="0.3">
      <c r="A73" s="173"/>
      <c r="B73" s="4">
        <v>67</v>
      </c>
      <c r="C73" s="8" t="s">
        <v>456</v>
      </c>
      <c r="D73" s="8">
        <v>536</v>
      </c>
      <c r="E73" s="8">
        <v>419</v>
      </c>
      <c r="F73" s="8">
        <v>0</v>
      </c>
      <c r="G73" s="8">
        <v>1570</v>
      </c>
      <c r="H73" s="8">
        <v>13</v>
      </c>
      <c r="I73" s="8">
        <v>0</v>
      </c>
      <c r="J73" s="14">
        <f t="shared" si="7"/>
        <v>0.78171641791044777</v>
      </c>
      <c r="K73" s="14">
        <f t="shared" si="8"/>
        <v>8.2802547770700636E-3</v>
      </c>
    </row>
    <row r="74" spans="1:50" x14ac:dyDescent="0.3">
      <c r="A74" s="173"/>
      <c r="B74" s="4">
        <v>68</v>
      </c>
      <c r="C74" s="8" t="s">
        <v>488</v>
      </c>
      <c r="D74" s="8">
        <v>1579</v>
      </c>
      <c r="E74" s="8">
        <v>871</v>
      </c>
      <c r="F74" s="8">
        <v>383</v>
      </c>
      <c r="G74" s="8">
        <v>1461</v>
      </c>
      <c r="H74" s="8">
        <v>41</v>
      </c>
      <c r="I74" s="8">
        <v>2</v>
      </c>
      <c r="J74" s="14">
        <f t="shared" si="7"/>
        <v>0.79417352754908166</v>
      </c>
      <c r="K74" s="14">
        <f t="shared" si="8"/>
        <v>2.943189596167009E-2</v>
      </c>
    </row>
    <row r="75" spans="1:50" x14ac:dyDescent="0.3">
      <c r="A75" s="173"/>
      <c r="B75" s="4">
        <v>69</v>
      </c>
      <c r="C75" s="8" t="s">
        <v>724</v>
      </c>
      <c r="D75" s="8">
        <v>793</v>
      </c>
      <c r="E75" s="8">
        <v>184</v>
      </c>
      <c r="F75" s="8">
        <v>10</v>
      </c>
      <c r="G75" s="8">
        <v>1290</v>
      </c>
      <c r="H75" s="8">
        <v>1</v>
      </c>
      <c r="I75" s="8">
        <v>0</v>
      </c>
      <c r="J75" s="14">
        <f t="shared" si="7"/>
        <v>0.24464060529634299</v>
      </c>
      <c r="K75" s="14">
        <f t="shared" si="8"/>
        <v>7.7519379844961239E-4</v>
      </c>
    </row>
    <row r="76" spans="1:50" x14ac:dyDescent="0.3">
      <c r="A76" s="173"/>
      <c r="B76" s="4">
        <v>70</v>
      </c>
      <c r="C76" s="8" t="s">
        <v>631</v>
      </c>
      <c r="D76" s="8">
        <v>2164</v>
      </c>
      <c r="E76" s="8">
        <v>73</v>
      </c>
      <c r="F76" s="8">
        <v>642</v>
      </c>
      <c r="G76" s="8">
        <v>2306</v>
      </c>
      <c r="H76" s="8">
        <v>0</v>
      </c>
      <c r="I76" s="8">
        <v>0</v>
      </c>
      <c r="J76" s="14">
        <f t="shared" si="7"/>
        <v>0.33040665434380778</v>
      </c>
      <c r="K76" s="14">
        <f t="shared" si="8"/>
        <v>0</v>
      </c>
    </row>
    <row r="77" spans="1:50" x14ac:dyDescent="0.3">
      <c r="A77" s="173"/>
      <c r="B77" s="4">
        <v>71</v>
      </c>
      <c r="C77" s="8" t="s">
        <v>511</v>
      </c>
      <c r="D77" s="8">
        <v>81</v>
      </c>
      <c r="E77" s="8">
        <v>42</v>
      </c>
      <c r="F77" s="8">
        <v>0</v>
      </c>
      <c r="G77" s="8">
        <v>746</v>
      </c>
      <c r="H77" s="8">
        <v>90</v>
      </c>
      <c r="I77" s="8">
        <v>0</v>
      </c>
      <c r="J77" s="14">
        <f t="shared" si="7"/>
        <v>0.51851851851851849</v>
      </c>
      <c r="K77" s="14">
        <f t="shared" si="8"/>
        <v>0.12064343163538874</v>
      </c>
    </row>
    <row r="78" spans="1:50" x14ac:dyDescent="0.3">
      <c r="A78" s="173"/>
      <c r="B78" s="4">
        <v>72</v>
      </c>
      <c r="C78" s="8" t="s">
        <v>664</v>
      </c>
      <c r="D78" s="8">
        <v>456</v>
      </c>
      <c r="E78" s="8">
        <v>0</v>
      </c>
      <c r="F78" s="8">
        <v>124</v>
      </c>
      <c r="G78" s="8">
        <v>2030</v>
      </c>
      <c r="H78" s="8">
        <v>6</v>
      </c>
      <c r="I78" s="8">
        <v>0</v>
      </c>
      <c r="J78" s="14">
        <f t="shared" si="7"/>
        <v>0.27192982456140352</v>
      </c>
      <c r="K78" s="14">
        <f t="shared" si="8"/>
        <v>2.9556650246305421E-3</v>
      </c>
    </row>
    <row r="79" spans="1:50" x14ac:dyDescent="0.3">
      <c r="A79" s="173"/>
      <c r="B79" s="4">
        <v>73</v>
      </c>
      <c r="C79" s="8" t="s">
        <v>672</v>
      </c>
      <c r="D79" s="8">
        <v>208</v>
      </c>
      <c r="E79" s="8">
        <v>120</v>
      </c>
      <c r="F79" s="8">
        <v>50</v>
      </c>
      <c r="G79" s="8">
        <v>100</v>
      </c>
      <c r="H79" s="8">
        <v>0</v>
      </c>
      <c r="I79" s="8">
        <v>0</v>
      </c>
      <c r="J79" s="14">
        <f t="shared" si="7"/>
        <v>0.81730769230769229</v>
      </c>
      <c r="K79" s="14">
        <f t="shared" si="8"/>
        <v>0</v>
      </c>
    </row>
    <row r="80" spans="1:50" x14ac:dyDescent="0.3">
      <c r="A80" s="173"/>
      <c r="B80" s="4">
        <v>74</v>
      </c>
      <c r="C80" s="8" t="s">
        <v>707</v>
      </c>
      <c r="D80" s="8">
        <v>646</v>
      </c>
      <c r="E80" s="8">
        <v>587</v>
      </c>
      <c r="F80" s="8">
        <v>0</v>
      </c>
      <c r="G80" s="8">
        <v>371</v>
      </c>
      <c r="H80" s="8">
        <v>42</v>
      </c>
      <c r="I80" s="8">
        <v>0</v>
      </c>
      <c r="J80" s="14">
        <f t="shared" si="7"/>
        <v>0.90866873065015474</v>
      </c>
      <c r="K80" s="14">
        <f t="shared" si="8"/>
        <v>0.11320754716981132</v>
      </c>
    </row>
    <row r="81" spans="1:50" x14ac:dyDescent="0.3">
      <c r="A81" s="173"/>
      <c r="B81" s="4">
        <v>75</v>
      </c>
      <c r="C81" s="8" t="s">
        <v>551</v>
      </c>
      <c r="D81" s="8">
        <v>934</v>
      </c>
      <c r="E81" s="8">
        <v>418</v>
      </c>
      <c r="F81" s="8">
        <v>403</v>
      </c>
      <c r="G81" s="8">
        <v>895</v>
      </c>
      <c r="H81" s="8">
        <v>114</v>
      </c>
      <c r="I81" s="8">
        <v>0</v>
      </c>
      <c r="J81" s="14">
        <f t="shared" si="7"/>
        <v>0.87901498929336186</v>
      </c>
      <c r="K81" s="14">
        <f t="shared" si="8"/>
        <v>0.12737430167597766</v>
      </c>
    </row>
    <row r="82" spans="1:50" x14ac:dyDescent="0.3">
      <c r="A82" s="173"/>
      <c r="B82" s="4">
        <v>76</v>
      </c>
      <c r="C82" s="8" t="s">
        <v>671</v>
      </c>
      <c r="D82" s="8">
        <v>1965</v>
      </c>
      <c r="E82" s="8">
        <v>1384</v>
      </c>
      <c r="F82" s="8">
        <v>3</v>
      </c>
      <c r="G82" s="8">
        <v>1986</v>
      </c>
      <c r="H82" s="8">
        <v>143</v>
      </c>
      <c r="I82" s="8">
        <v>0</v>
      </c>
      <c r="J82" s="14">
        <f t="shared" si="7"/>
        <v>0.70585241730279902</v>
      </c>
      <c r="K82" s="14">
        <f t="shared" si="8"/>
        <v>7.2004028197381678E-2</v>
      </c>
    </row>
    <row r="83" spans="1:50" x14ac:dyDescent="0.3">
      <c r="A83" s="173"/>
      <c r="B83" s="4">
        <v>77</v>
      </c>
      <c r="C83" s="8" t="s">
        <v>447</v>
      </c>
      <c r="D83" s="8">
        <v>1637</v>
      </c>
      <c r="E83" s="8">
        <v>912</v>
      </c>
      <c r="F83" s="8">
        <v>172</v>
      </c>
      <c r="G83" s="8">
        <v>3605</v>
      </c>
      <c r="H83" s="8">
        <v>318</v>
      </c>
      <c r="I83" s="8">
        <v>305</v>
      </c>
      <c r="J83" s="14">
        <f t="shared" si="7"/>
        <v>0.66218692730604767</v>
      </c>
      <c r="K83" s="14">
        <f t="shared" si="8"/>
        <v>0.17281553398058253</v>
      </c>
    </row>
    <row r="84" spans="1:50" x14ac:dyDescent="0.3">
      <c r="A84" s="173"/>
      <c r="B84" s="4">
        <v>78</v>
      </c>
      <c r="C84" s="8" t="s">
        <v>486</v>
      </c>
      <c r="D84" s="8">
        <v>356</v>
      </c>
      <c r="E84" s="8">
        <v>191</v>
      </c>
      <c r="F84" s="8">
        <v>86</v>
      </c>
      <c r="G84" s="8">
        <v>2464</v>
      </c>
      <c r="H84" s="8">
        <v>99</v>
      </c>
      <c r="I84" s="8">
        <v>0</v>
      </c>
      <c r="J84" s="14">
        <f t="shared" si="7"/>
        <v>0.7780898876404494</v>
      </c>
      <c r="K84" s="14">
        <f t="shared" si="8"/>
        <v>4.0178571428571432E-2</v>
      </c>
    </row>
    <row r="85" spans="1:50" x14ac:dyDescent="0.3">
      <c r="A85" s="173"/>
      <c r="B85" s="4">
        <v>79</v>
      </c>
      <c r="C85" s="8" t="s">
        <v>548</v>
      </c>
      <c r="D85" s="8">
        <v>131</v>
      </c>
      <c r="E85" s="8">
        <v>0</v>
      </c>
      <c r="F85" s="8">
        <v>128</v>
      </c>
      <c r="G85" s="8">
        <v>153</v>
      </c>
      <c r="H85" s="8">
        <v>8</v>
      </c>
      <c r="I85" s="8">
        <v>0</v>
      </c>
      <c r="J85" s="14">
        <f t="shared" si="7"/>
        <v>0.97709923664122134</v>
      </c>
      <c r="K85" s="14">
        <f t="shared" si="8"/>
        <v>5.2287581699346407E-2</v>
      </c>
    </row>
    <row r="86" spans="1:50" x14ac:dyDescent="0.3">
      <c r="A86" s="173"/>
      <c r="B86" s="4">
        <v>80</v>
      </c>
      <c r="C86" s="8" t="s">
        <v>547</v>
      </c>
      <c r="D86" s="8">
        <v>653</v>
      </c>
      <c r="E86" s="8">
        <v>152</v>
      </c>
      <c r="F86" s="8">
        <v>309</v>
      </c>
      <c r="G86" s="8">
        <v>2377</v>
      </c>
      <c r="H86" s="8">
        <v>142</v>
      </c>
      <c r="I86" s="8">
        <v>0</v>
      </c>
      <c r="J86" s="14">
        <f t="shared" si="7"/>
        <v>0.70597243491577333</v>
      </c>
      <c r="K86" s="14">
        <f t="shared" si="8"/>
        <v>5.9739167017248636E-2</v>
      </c>
    </row>
    <row r="87" spans="1:50" x14ac:dyDescent="0.3">
      <c r="A87" s="173"/>
      <c r="B87" s="4">
        <v>81</v>
      </c>
      <c r="C87" s="8" t="s">
        <v>586</v>
      </c>
      <c r="D87" s="8">
        <v>817</v>
      </c>
      <c r="E87" s="8">
        <v>307</v>
      </c>
      <c r="F87" s="8">
        <v>288</v>
      </c>
      <c r="G87" s="8">
        <v>828</v>
      </c>
      <c r="H87" s="8">
        <v>8</v>
      </c>
      <c r="I87" s="8">
        <v>0</v>
      </c>
      <c r="J87" s="14">
        <f t="shared" si="7"/>
        <v>0.72827417380660953</v>
      </c>
      <c r="K87" s="14">
        <f t="shared" si="8"/>
        <v>9.6618357487922701E-3</v>
      </c>
    </row>
    <row r="88" spans="1:50" x14ac:dyDescent="0.3">
      <c r="A88" s="173"/>
      <c r="B88" s="4">
        <v>82</v>
      </c>
      <c r="C88" s="8" t="s">
        <v>473</v>
      </c>
      <c r="D88" s="8">
        <v>909</v>
      </c>
      <c r="E88" s="8">
        <v>464</v>
      </c>
      <c r="F88" s="8">
        <v>249</v>
      </c>
      <c r="G88" s="8">
        <v>1497</v>
      </c>
      <c r="H88" s="8">
        <v>0</v>
      </c>
      <c r="I88" s="8">
        <v>0</v>
      </c>
      <c r="J88" s="14">
        <f t="shared" si="7"/>
        <v>0.78437843784378436</v>
      </c>
      <c r="K88" s="14">
        <f t="shared" si="8"/>
        <v>0</v>
      </c>
    </row>
    <row r="89" spans="1:50" x14ac:dyDescent="0.3">
      <c r="A89" s="173"/>
      <c r="B89" s="4">
        <v>83</v>
      </c>
      <c r="C89" s="8" t="s">
        <v>583</v>
      </c>
      <c r="D89" s="8">
        <v>863</v>
      </c>
      <c r="E89" s="8">
        <v>469</v>
      </c>
      <c r="F89" s="8">
        <v>114</v>
      </c>
      <c r="G89" s="8">
        <v>1294</v>
      </c>
      <c r="H89" s="8">
        <v>1</v>
      </c>
      <c r="I89" s="8">
        <v>0</v>
      </c>
      <c r="J89" s="14">
        <f t="shared" si="7"/>
        <v>0.67555040556199308</v>
      </c>
      <c r="K89" s="14">
        <f t="shared" si="8"/>
        <v>7.7279752704791343E-4</v>
      </c>
    </row>
    <row r="90" spans="1:50" x14ac:dyDescent="0.3">
      <c r="A90" s="173"/>
      <c r="B90" s="4">
        <v>84</v>
      </c>
      <c r="C90" s="8" t="s">
        <v>725</v>
      </c>
      <c r="D90" s="8">
        <v>3121</v>
      </c>
      <c r="E90" s="8">
        <v>2943</v>
      </c>
      <c r="F90" s="8">
        <v>110</v>
      </c>
      <c r="G90" s="8">
        <v>3212</v>
      </c>
      <c r="H90" s="8">
        <v>6</v>
      </c>
      <c r="I90" s="8">
        <v>0</v>
      </c>
      <c r="J90" s="14">
        <f t="shared" si="7"/>
        <v>0.97821211150272347</v>
      </c>
      <c r="K90" s="14">
        <f t="shared" si="8"/>
        <v>1.8679950186799503E-3</v>
      </c>
    </row>
    <row r="91" spans="1:50" x14ac:dyDescent="0.3">
      <c r="A91" s="173"/>
      <c r="B91" s="4">
        <v>85</v>
      </c>
      <c r="C91" s="8" t="s">
        <v>669</v>
      </c>
      <c r="D91" s="8">
        <v>1291</v>
      </c>
      <c r="E91" s="8">
        <v>611</v>
      </c>
      <c r="F91" s="8">
        <v>0</v>
      </c>
      <c r="G91" s="8">
        <v>5783</v>
      </c>
      <c r="H91" s="8">
        <v>1112</v>
      </c>
      <c r="I91" s="8">
        <v>5</v>
      </c>
      <c r="J91" s="14">
        <f t="shared" si="7"/>
        <v>0.47327652982184354</v>
      </c>
      <c r="K91" s="14">
        <f t="shared" si="8"/>
        <v>0.1931523430745288</v>
      </c>
    </row>
    <row r="92" spans="1:50" x14ac:dyDescent="0.3">
      <c r="A92" s="173"/>
      <c r="B92" s="4">
        <v>86</v>
      </c>
      <c r="C92" s="8" t="s">
        <v>491</v>
      </c>
      <c r="D92" s="8">
        <v>811</v>
      </c>
      <c r="E92" s="8">
        <v>373</v>
      </c>
      <c r="F92" s="8">
        <v>0</v>
      </c>
      <c r="G92" s="8">
        <v>1266</v>
      </c>
      <c r="H92" s="8">
        <v>464</v>
      </c>
      <c r="I92" s="8">
        <v>0</v>
      </c>
      <c r="J92" s="14">
        <f t="shared" si="7"/>
        <v>0.45992601726263871</v>
      </c>
      <c r="K92" s="14">
        <f t="shared" si="8"/>
        <v>0.36650868878357029</v>
      </c>
    </row>
    <row r="93" spans="1:50" x14ac:dyDescent="0.3">
      <c r="A93" s="173"/>
      <c r="B93" s="4">
        <v>87</v>
      </c>
      <c r="C93" s="8" t="s">
        <v>619</v>
      </c>
      <c r="D93" s="8">
        <v>301</v>
      </c>
      <c r="E93" s="8">
        <v>157</v>
      </c>
      <c r="F93" s="8">
        <v>0</v>
      </c>
      <c r="G93" s="8">
        <v>361</v>
      </c>
      <c r="H93" s="8">
        <v>216</v>
      </c>
      <c r="I93" s="8">
        <v>0</v>
      </c>
      <c r="J93" s="14">
        <f t="shared" si="7"/>
        <v>0.52159468438538203</v>
      </c>
      <c r="K93" s="14">
        <f t="shared" si="8"/>
        <v>0.5983379501385041</v>
      </c>
    </row>
    <row r="94" spans="1:50" s="12" customFormat="1" ht="4.3499999999999996" customHeight="1" x14ac:dyDescent="0.3">
      <c r="A94" s="10"/>
      <c r="B94" s="11"/>
      <c r="C94" s="11"/>
      <c r="D94" s="11"/>
      <c r="E94" s="11"/>
      <c r="F94" s="11"/>
      <c r="G94" s="11"/>
      <c r="H94" s="11"/>
      <c r="I94" s="11"/>
      <c r="J94" s="14"/>
      <c r="K94" s="1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</row>
    <row r="95" spans="1:50" x14ac:dyDescent="0.3">
      <c r="A95" s="173" t="s">
        <v>761</v>
      </c>
      <c r="B95" s="4">
        <v>88</v>
      </c>
      <c r="C95" s="8" t="s">
        <v>654</v>
      </c>
      <c r="D95" s="8">
        <v>45</v>
      </c>
      <c r="E95" s="8">
        <v>34</v>
      </c>
      <c r="F95" s="8">
        <v>10</v>
      </c>
      <c r="G95" s="8">
        <v>32</v>
      </c>
      <c r="H95" s="8">
        <v>0</v>
      </c>
      <c r="I95" s="8">
        <v>0</v>
      </c>
      <c r="J95" s="14">
        <f t="shared" si="7"/>
        <v>0.97777777777777775</v>
      </c>
      <c r="K95" s="14">
        <f t="shared" si="8"/>
        <v>0</v>
      </c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</row>
    <row r="96" spans="1:50" x14ac:dyDescent="0.3">
      <c r="A96" s="173"/>
      <c r="B96" s="4">
        <v>89</v>
      </c>
      <c r="C96" s="8" t="s">
        <v>676</v>
      </c>
      <c r="D96" s="8">
        <v>325</v>
      </c>
      <c r="E96" s="8">
        <v>162</v>
      </c>
      <c r="F96" s="8">
        <v>80</v>
      </c>
      <c r="G96" s="8">
        <v>419</v>
      </c>
      <c r="H96" s="8">
        <v>5</v>
      </c>
      <c r="I96" s="8">
        <v>0</v>
      </c>
      <c r="J96" s="14">
        <f t="shared" si="7"/>
        <v>0.74461538461538457</v>
      </c>
      <c r="K96" s="14">
        <f t="shared" si="8"/>
        <v>1.1933174224343675E-2</v>
      </c>
    </row>
    <row r="97" spans="1:50" x14ac:dyDescent="0.3">
      <c r="A97" s="173"/>
      <c r="B97" s="4">
        <v>90</v>
      </c>
      <c r="C97" s="8" t="s">
        <v>429</v>
      </c>
      <c r="D97" s="8">
        <v>267</v>
      </c>
      <c r="E97" s="8">
        <v>131</v>
      </c>
      <c r="F97" s="8">
        <v>74</v>
      </c>
      <c r="G97" s="8">
        <v>334</v>
      </c>
      <c r="H97" s="8">
        <v>3</v>
      </c>
      <c r="I97" s="8">
        <v>0</v>
      </c>
      <c r="J97" s="14">
        <f t="shared" si="7"/>
        <v>0.76779026217228463</v>
      </c>
      <c r="K97" s="14">
        <f t="shared" si="8"/>
        <v>8.9820359281437123E-3</v>
      </c>
    </row>
    <row r="98" spans="1:50" x14ac:dyDescent="0.3">
      <c r="A98" s="173"/>
      <c r="B98" s="4">
        <v>91</v>
      </c>
      <c r="C98" s="8" t="s">
        <v>660</v>
      </c>
      <c r="D98" s="8">
        <v>212</v>
      </c>
      <c r="E98" s="8">
        <v>144</v>
      </c>
      <c r="F98" s="8">
        <v>0</v>
      </c>
      <c r="G98" s="8">
        <v>377</v>
      </c>
      <c r="H98" s="8">
        <v>1</v>
      </c>
      <c r="I98" s="8">
        <v>0</v>
      </c>
      <c r="J98" s="14">
        <f t="shared" ref="J98:J161" si="23">(E98+F98)/D98</f>
        <v>0.67924528301886788</v>
      </c>
      <c r="K98" s="14">
        <f t="shared" ref="K98:K161" si="24">(H98+I98)/G98</f>
        <v>2.6525198938992041E-3</v>
      </c>
    </row>
    <row r="99" spans="1:50" x14ac:dyDescent="0.3">
      <c r="A99" s="173"/>
      <c r="B99" s="4">
        <v>92</v>
      </c>
      <c r="C99" s="8" t="s">
        <v>617</v>
      </c>
      <c r="D99" s="8">
        <v>180</v>
      </c>
      <c r="E99" s="8">
        <v>132</v>
      </c>
      <c r="F99" s="8">
        <v>28</v>
      </c>
      <c r="G99" s="8">
        <v>91</v>
      </c>
      <c r="H99" s="8">
        <v>1</v>
      </c>
      <c r="I99" s="8">
        <v>0</v>
      </c>
      <c r="J99" s="14">
        <f t="shared" si="23"/>
        <v>0.88888888888888884</v>
      </c>
      <c r="K99" s="14">
        <f t="shared" si="24"/>
        <v>1.098901098901099E-2</v>
      </c>
    </row>
    <row r="100" spans="1:50" x14ac:dyDescent="0.3">
      <c r="A100" s="173"/>
      <c r="B100" s="4">
        <v>93</v>
      </c>
      <c r="C100" s="8" t="s">
        <v>573</v>
      </c>
      <c r="D100" s="8">
        <v>349</v>
      </c>
      <c r="E100" s="8">
        <v>239</v>
      </c>
      <c r="F100" s="8">
        <v>0</v>
      </c>
      <c r="G100" s="8">
        <v>651</v>
      </c>
      <c r="H100" s="8">
        <v>1</v>
      </c>
      <c r="I100" s="8">
        <v>0</v>
      </c>
      <c r="J100" s="14">
        <f t="shared" si="23"/>
        <v>0.68481375358166185</v>
      </c>
      <c r="K100" s="14">
        <f t="shared" si="24"/>
        <v>1.5360983102918587E-3</v>
      </c>
    </row>
    <row r="101" spans="1:50" x14ac:dyDescent="0.3">
      <c r="A101" s="173"/>
      <c r="B101" s="4">
        <v>94</v>
      </c>
      <c r="C101" s="8" t="s">
        <v>563</v>
      </c>
      <c r="D101" s="8">
        <v>147</v>
      </c>
      <c r="E101" s="8">
        <v>127</v>
      </c>
      <c r="F101" s="8">
        <v>0</v>
      </c>
      <c r="G101" s="8">
        <v>149</v>
      </c>
      <c r="H101" s="8">
        <v>0</v>
      </c>
      <c r="I101" s="8">
        <v>0</v>
      </c>
      <c r="J101" s="14">
        <f t="shared" si="23"/>
        <v>0.86394557823129248</v>
      </c>
      <c r="K101" s="14">
        <f t="shared" si="24"/>
        <v>0</v>
      </c>
    </row>
    <row r="102" spans="1:50" x14ac:dyDescent="0.3">
      <c r="A102" s="173"/>
      <c r="B102" s="4">
        <v>95</v>
      </c>
      <c r="C102" s="8" t="s">
        <v>717</v>
      </c>
      <c r="D102" s="8">
        <v>131</v>
      </c>
      <c r="E102" s="8">
        <v>63</v>
      </c>
      <c r="F102" s="8">
        <v>0</v>
      </c>
      <c r="G102" s="8">
        <v>163</v>
      </c>
      <c r="H102" s="8">
        <v>1</v>
      </c>
      <c r="I102" s="8">
        <v>0</v>
      </c>
      <c r="J102" s="14">
        <f t="shared" si="23"/>
        <v>0.48091603053435117</v>
      </c>
      <c r="K102" s="14">
        <f t="shared" si="24"/>
        <v>6.1349693251533744E-3</v>
      </c>
    </row>
    <row r="103" spans="1:50" x14ac:dyDescent="0.3">
      <c r="A103" s="173"/>
      <c r="B103" s="4">
        <v>96</v>
      </c>
      <c r="C103" s="8" t="s">
        <v>538</v>
      </c>
      <c r="D103" s="8">
        <v>210</v>
      </c>
      <c r="E103" s="8">
        <v>196</v>
      </c>
      <c r="F103" s="8">
        <v>0</v>
      </c>
      <c r="G103" s="8">
        <v>133</v>
      </c>
      <c r="H103" s="8">
        <v>10</v>
      </c>
      <c r="I103" s="8">
        <v>0</v>
      </c>
      <c r="J103" s="14">
        <f t="shared" si="23"/>
        <v>0.93333333333333335</v>
      </c>
      <c r="K103" s="14">
        <f t="shared" si="24"/>
        <v>7.5187969924812026E-2</v>
      </c>
    </row>
    <row r="104" spans="1:50" x14ac:dyDescent="0.3">
      <c r="A104" s="173"/>
      <c r="B104" s="4">
        <v>97</v>
      </c>
      <c r="C104" s="8" t="s">
        <v>575</v>
      </c>
      <c r="D104" s="8">
        <v>168</v>
      </c>
      <c r="E104" s="8">
        <v>161</v>
      </c>
      <c r="F104" s="8">
        <v>0</v>
      </c>
      <c r="G104" s="8">
        <v>142</v>
      </c>
      <c r="H104" s="8">
        <v>3</v>
      </c>
      <c r="I104" s="8">
        <v>0</v>
      </c>
      <c r="J104" s="14">
        <f t="shared" si="23"/>
        <v>0.95833333333333337</v>
      </c>
      <c r="K104" s="14">
        <f t="shared" si="24"/>
        <v>2.1126760563380281E-2</v>
      </c>
    </row>
    <row r="105" spans="1:50" s="12" customFormat="1" ht="4.9000000000000004" customHeight="1" x14ac:dyDescent="0.3">
      <c r="A105" s="10"/>
      <c r="B105" s="11"/>
      <c r="C105" s="11"/>
      <c r="D105" s="11"/>
      <c r="E105" s="11"/>
      <c r="F105" s="11"/>
      <c r="G105" s="11"/>
      <c r="H105" s="11"/>
      <c r="I105" s="11"/>
      <c r="J105" s="14"/>
      <c r="K105" s="14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</row>
    <row r="106" spans="1:50" x14ac:dyDescent="0.3">
      <c r="A106" s="173" t="s">
        <v>762</v>
      </c>
      <c r="B106" s="4">
        <v>98</v>
      </c>
      <c r="C106" s="8" t="s">
        <v>412</v>
      </c>
      <c r="D106" s="8">
        <v>5</v>
      </c>
      <c r="E106" s="8">
        <v>0</v>
      </c>
      <c r="F106" s="8">
        <v>0</v>
      </c>
      <c r="G106" s="8">
        <v>144</v>
      </c>
      <c r="H106" s="8">
        <v>0</v>
      </c>
      <c r="I106" s="8">
        <v>0</v>
      </c>
      <c r="J106" s="14">
        <f t="shared" si="23"/>
        <v>0</v>
      </c>
      <c r="K106" s="14">
        <f t="shared" si="24"/>
        <v>0</v>
      </c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</row>
    <row r="107" spans="1:50" x14ac:dyDescent="0.3">
      <c r="A107" s="173"/>
      <c r="B107" s="4">
        <v>99</v>
      </c>
      <c r="C107" s="8" t="s">
        <v>413</v>
      </c>
      <c r="D107" s="8">
        <v>12</v>
      </c>
      <c r="E107" s="8">
        <v>10</v>
      </c>
      <c r="F107" s="8">
        <v>0</v>
      </c>
      <c r="G107" s="8">
        <v>146</v>
      </c>
      <c r="H107" s="8">
        <v>0</v>
      </c>
      <c r="I107" s="8">
        <v>0</v>
      </c>
      <c r="J107" s="14">
        <f t="shared" si="23"/>
        <v>0.83333333333333337</v>
      </c>
      <c r="K107" s="14">
        <f t="shared" si="24"/>
        <v>0</v>
      </c>
    </row>
    <row r="108" spans="1:50" x14ac:dyDescent="0.3">
      <c r="A108" s="173"/>
      <c r="B108" s="4">
        <v>100</v>
      </c>
      <c r="C108" s="8" t="s">
        <v>744</v>
      </c>
      <c r="D108" s="8">
        <v>2</v>
      </c>
      <c r="E108" s="8">
        <v>0</v>
      </c>
      <c r="F108" s="8">
        <v>0</v>
      </c>
      <c r="G108" s="8">
        <v>28</v>
      </c>
      <c r="H108" s="8">
        <v>0</v>
      </c>
      <c r="I108" s="8">
        <v>0</v>
      </c>
      <c r="J108" s="14">
        <f t="shared" si="23"/>
        <v>0</v>
      </c>
      <c r="K108" s="14">
        <f t="shared" si="24"/>
        <v>0</v>
      </c>
    </row>
    <row r="109" spans="1:50" x14ac:dyDescent="0.3">
      <c r="A109" s="173"/>
      <c r="B109" s="4">
        <v>101</v>
      </c>
      <c r="C109" s="8" t="s">
        <v>414</v>
      </c>
      <c r="D109" s="8">
        <v>69</v>
      </c>
      <c r="E109" s="8">
        <v>8</v>
      </c>
      <c r="F109" s="8">
        <v>43</v>
      </c>
      <c r="G109" s="8">
        <v>157</v>
      </c>
      <c r="H109" s="8">
        <v>0</v>
      </c>
      <c r="I109" s="8">
        <v>0</v>
      </c>
      <c r="J109" s="14">
        <f t="shared" si="23"/>
        <v>0.73913043478260865</v>
      </c>
      <c r="K109" s="14">
        <f t="shared" si="24"/>
        <v>0</v>
      </c>
    </row>
    <row r="110" spans="1:50" x14ac:dyDescent="0.3">
      <c r="A110" s="173"/>
      <c r="B110" s="4">
        <v>102</v>
      </c>
      <c r="C110" s="8" t="s">
        <v>745</v>
      </c>
      <c r="D110" s="8">
        <v>0</v>
      </c>
      <c r="E110" s="8">
        <v>0</v>
      </c>
      <c r="F110" s="8">
        <v>0</v>
      </c>
      <c r="G110" s="8">
        <v>63</v>
      </c>
      <c r="H110" s="8">
        <v>0</v>
      </c>
      <c r="I110" s="8">
        <v>0</v>
      </c>
      <c r="J110" s="14" t="e">
        <f t="shared" si="23"/>
        <v>#DIV/0!</v>
      </c>
      <c r="K110" s="14">
        <f t="shared" si="24"/>
        <v>0</v>
      </c>
    </row>
    <row r="111" spans="1:50" x14ac:dyDescent="0.3">
      <c r="A111" s="173"/>
      <c r="B111" s="4">
        <v>103</v>
      </c>
      <c r="C111" s="8" t="s">
        <v>415</v>
      </c>
      <c r="D111" s="8">
        <v>124</v>
      </c>
      <c r="E111" s="8">
        <v>80</v>
      </c>
      <c r="F111" s="8">
        <v>0</v>
      </c>
      <c r="G111" s="8">
        <v>116</v>
      </c>
      <c r="H111" s="8">
        <v>0</v>
      </c>
      <c r="I111" s="8">
        <v>0</v>
      </c>
      <c r="J111" s="14">
        <f t="shared" si="23"/>
        <v>0.64516129032258063</v>
      </c>
      <c r="K111" s="14">
        <f t="shared" si="24"/>
        <v>0</v>
      </c>
    </row>
    <row r="112" spans="1:50" x14ac:dyDescent="0.3">
      <c r="A112" s="173"/>
      <c r="B112" s="4">
        <v>104</v>
      </c>
      <c r="C112" s="8" t="s">
        <v>417</v>
      </c>
      <c r="D112" s="8">
        <v>197</v>
      </c>
      <c r="E112" s="8">
        <v>115</v>
      </c>
      <c r="F112" s="8">
        <v>0</v>
      </c>
      <c r="G112" s="8">
        <v>246</v>
      </c>
      <c r="H112" s="8">
        <v>12</v>
      </c>
      <c r="I112" s="8">
        <v>0</v>
      </c>
      <c r="J112" s="14">
        <f t="shared" si="23"/>
        <v>0.58375634517766495</v>
      </c>
      <c r="K112" s="14">
        <f t="shared" si="24"/>
        <v>4.878048780487805E-2</v>
      </c>
    </row>
    <row r="113" spans="1:11" x14ac:dyDescent="0.3">
      <c r="A113" s="173"/>
      <c r="B113" s="4">
        <v>105</v>
      </c>
      <c r="C113" s="8" t="s">
        <v>419</v>
      </c>
      <c r="D113" s="8">
        <v>460</v>
      </c>
      <c r="E113" s="8">
        <v>100</v>
      </c>
      <c r="F113" s="8">
        <v>0</v>
      </c>
      <c r="G113" s="8">
        <v>431</v>
      </c>
      <c r="H113" s="8">
        <v>0</v>
      </c>
      <c r="I113" s="8">
        <v>0</v>
      </c>
      <c r="J113" s="14">
        <f t="shared" si="23"/>
        <v>0.21739130434782608</v>
      </c>
      <c r="K113" s="14">
        <f t="shared" si="24"/>
        <v>0</v>
      </c>
    </row>
    <row r="114" spans="1:11" x14ac:dyDescent="0.3">
      <c r="A114" s="173"/>
      <c r="B114" s="4">
        <v>106</v>
      </c>
      <c r="C114" s="8" t="s">
        <v>420</v>
      </c>
      <c r="D114" s="8">
        <v>54</v>
      </c>
      <c r="E114" s="8">
        <v>51</v>
      </c>
      <c r="F114" s="8">
        <v>0</v>
      </c>
      <c r="G114" s="8">
        <v>119</v>
      </c>
      <c r="H114" s="8">
        <v>0</v>
      </c>
      <c r="I114" s="8">
        <v>0</v>
      </c>
      <c r="J114" s="14">
        <f t="shared" si="23"/>
        <v>0.94444444444444442</v>
      </c>
      <c r="K114" s="14">
        <f t="shared" si="24"/>
        <v>0</v>
      </c>
    </row>
    <row r="115" spans="1:11" x14ac:dyDescent="0.3">
      <c r="A115" s="173"/>
      <c r="B115" s="4">
        <v>107</v>
      </c>
      <c r="C115" s="8" t="s">
        <v>421</v>
      </c>
      <c r="D115" s="8">
        <v>8</v>
      </c>
      <c r="E115" s="8">
        <v>2</v>
      </c>
      <c r="F115" s="8">
        <v>0</v>
      </c>
      <c r="G115" s="8">
        <v>124</v>
      </c>
      <c r="H115" s="8">
        <v>0</v>
      </c>
      <c r="I115" s="8">
        <v>0</v>
      </c>
      <c r="J115" s="14">
        <f t="shared" si="23"/>
        <v>0.25</v>
      </c>
      <c r="K115" s="14">
        <f t="shared" si="24"/>
        <v>0</v>
      </c>
    </row>
    <row r="116" spans="1:11" x14ac:dyDescent="0.3">
      <c r="A116" s="173"/>
      <c r="B116" s="4">
        <v>108</v>
      </c>
      <c r="C116" s="8" t="s">
        <v>422</v>
      </c>
      <c r="D116" s="8">
        <v>55</v>
      </c>
      <c r="E116" s="8">
        <v>38</v>
      </c>
      <c r="F116" s="8">
        <v>0</v>
      </c>
      <c r="G116" s="8">
        <v>123</v>
      </c>
      <c r="H116" s="8">
        <v>0</v>
      </c>
      <c r="I116" s="8">
        <v>0</v>
      </c>
      <c r="J116" s="14">
        <f t="shared" si="23"/>
        <v>0.69090909090909092</v>
      </c>
      <c r="K116" s="14">
        <f t="shared" si="24"/>
        <v>0</v>
      </c>
    </row>
    <row r="117" spans="1:11" x14ac:dyDescent="0.3">
      <c r="A117" s="173"/>
      <c r="B117" s="4">
        <v>109</v>
      </c>
      <c r="C117" s="8" t="s">
        <v>423</v>
      </c>
      <c r="D117" s="8">
        <v>59</v>
      </c>
      <c r="E117" s="8">
        <v>54</v>
      </c>
      <c r="F117" s="8">
        <v>0</v>
      </c>
      <c r="G117" s="8">
        <v>97</v>
      </c>
      <c r="H117" s="8">
        <v>0</v>
      </c>
      <c r="I117" s="8">
        <v>0</v>
      </c>
      <c r="J117" s="14">
        <f t="shared" si="23"/>
        <v>0.9152542372881356</v>
      </c>
      <c r="K117" s="14">
        <f t="shared" si="24"/>
        <v>0</v>
      </c>
    </row>
    <row r="118" spans="1:11" x14ac:dyDescent="0.3">
      <c r="A118" s="173"/>
      <c r="B118" s="4">
        <v>110</v>
      </c>
      <c r="C118" s="8" t="s">
        <v>424</v>
      </c>
      <c r="D118" s="8">
        <v>214</v>
      </c>
      <c r="E118" s="8">
        <v>146</v>
      </c>
      <c r="F118" s="8">
        <v>0</v>
      </c>
      <c r="G118" s="8">
        <v>153</v>
      </c>
      <c r="H118" s="8">
        <v>27</v>
      </c>
      <c r="I118" s="8">
        <v>0</v>
      </c>
      <c r="J118" s="14">
        <f t="shared" si="23"/>
        <v>0.68224299065420557</v>
      </c>
      <c r="K118" s="14">
        <f t="shared" si="24"/>
        <v>0.17647058823529413</v>
      </c>
    </row>
    <row r="119" spans="1:11" x14ac:dyDescent="0.3">
      <c r="A119" s="173"/>
      <c r="B119" s="4">
        <v>111</v>
      </c>
      <c r="C119" s="8" t="s">
        <v>425</v>
      </c>
      <c r="D119" s="8">
        <v>139</v>
      </c>
      <c r="E119" s="8">
        <v>139</v>
      </c>
      <c r="F119" s="8">
        <v>0</v>
      </c>
      <c r="G119" s="8">
        <v>115</v>
      </c>
      <c r="H119" s="8">
        <v>0</v>
      </c>
      <c r="I119" s="8">
        <v>0</v>
      </c>
      <c r="J119" s="14">
        <f t="shared" si="23"/>
        <v>1</v>
      </c>
      <c r="K119" s="14">
        <f t="shared" si="24"/>
        <v>0</v>
      </c>
    </row>
    <row r="120" spans="1:11" x14ac:dyDescent="0.3">
      <c r="A120" s="173"/>
      <c r="B120" s="4">
        <v>112</v>
      </c>
      <c r="C120" s="8" t="s">
        <v>426</v>
      </c>
      <c r="D120" s="8">
        <v>82</v>
      </c>
      <c r="E120" s="8">
        <v>64</v>
      </c>
      <c r="F120" s="8">
        <v>0</v>
      </c>
      <c r="G120" s="8">
        <v>99</v>
      </c>
      <c r="H120" s="8">
        <v>0</v>
      </c>
      <c r="I120" s="8">
        <v>0</v>
      </c>
      <c r="J120" s="14">
        <f t="shared" si="23"/>
        <v>0.78048780487804881</v>
      </c>
      <c r="K120" s="14">
        <f t="shared" si="24"/>
        <v>0</v>
      </c>
    </row>
    <row r="121" spans="1:11" x14ac:dyDescent="0.3">
      <c r="A121" s="173"/>
      <c r="B121" s="4">
        <v>113</v>
      </c>
      <c r="C121" s="8" t="s">
        <v>427</v>
      </c>
      <c r="D121" s="8">
        <v>559</v>
      </c>
      <c r="E121" s="8">
        <v>500</v>
      </c>
      <c r="F121" s="8">
        <v>0</v>
      </c>
      <c r="G121" s="8">
        <v>376</v>
      </c>
      <c r="H121" s="8">
        <v>0</v>
      </c>
      <c r="I121" s="8">
        <v>0</v>
      </c>
      <c r="J121" s="14">
        <f t="shared" si="23"/>
        <v>0.89445438282647582</v>
      </c>
      <c r="K121" s="14">
        <f t="shared" si="24"/>
        <v>0</v>
      </c>
    </row>
    <row r="122" spans="1:11" x14ac:dyDescent="0.3">
      <c r="A122" s="173"/>
      <c r="B122" s="4">
        <v>114</v>
      </c>
      <c r="C122" s="8" t="s">
        <v>428</v>
      </c>
      <c r="D122" s="8">
        <v>274</v>
      </c>
      <c r="E122" s="8">
        <v>50</v>
      </c>
      <c r="F122" s="8">
        <v>200</v>
      </c>
      <c r="G122" s="8">
        <v>446</v>
      </c>
      <c r="H122" s="8">
        <v>34</v>
      </c>
      <c r="I122" s="8">
        <v>0</v>
      </c>
      <c r="J122" s="14">
        <f t="shared" si="23"/>
        <v>0.91240875912408759</v>
      </c>
      <c r="K122" s="14">
        <f t="shared" si="24"/>
        <v>7.623318385650224E-2</v>
      </c>
    </row>
    <row r="123" spans="1:11" x14ac:dyDescent="0.3">
      <c r="A123" s="173"/>
      <c r="B123" s="4">
        <v>115</v>
      </c>
      <c r="C123" s="8" t="s">
        <v>431</v>
      </c>
      <c r="D123" s="8">
        <v>164</v>
      </c>
      <c r="E123" s="8">
        <v>97</v>
      </c>
      <c r="F123" s="8">
        <v>15</v>
      </c>
      <c r="G123" s="8">
        <v>204</v>
      </c>
      <c r="H123" s="8">
        <v>0</v>
      </c>
      <c r="I123" s="8">
        <v>0</v>
      </c>
      <c r="J123" s="14">
        <f t="shared" si="23"/>
        <v>0.68292682926829273</v>
      </c>
      <c r="K123" s="14">
        <f t="shared" si="24"/>
        <v>0</v>
      </c>
    </row>
    <row r="124" spans="1:11" x14ac:dyDescent="0.3">
      <c r="A124" s="173"/>
      <c r="B124" s="4">
        <v>116</v>
      </c>
      <c r="C124" s="8" t="s">
        <v>432</v>
      </c>
      <c r="D124" s="8">
        <v>121</v>
      </c>
      <c r="E124" s="8">
        <v>121</v>
      </c>
      <c r="F124" s="8">
        <v>0</v>
      </c>
      <c r="G124" s="8">
        <v>132</v>
      </c>
      <c r="H124" s="8">
        <v>0</v>
      </c>
      <c r="I124" s="8">
        <v>0</v>
      </c>
      <c r="J124" s="14">
        <f t="shared" si="23"/>
        <v>1</v>
      </c>
      <c r="K124" s="14">
        <f t="shared" si="24"/>
        <v>0</v>
      </c>
    </row>
    <row r="125" spans="1:11" x14ac:dyDescent="0.3">
      <c r="A125" s="173"/>
      <c r="B125" s="4">
        <v>117</v>
      </c>
      <c r="C125" s="8" t="s">
        <v>434</v>
      </c>
      <c r="D125" s="8">
        <v>48</v>
      </c>
      <c r="E125" s="8">
        <v>2</v>
      </c>
      <c r="F125" s="8">
        <v>0</v>
      </c>
      <c r="G125" s="8">
        <v>132</v>
      </c>
      <c r="H125" s="8">
        <v>0</v>
      </c>
      <c r="I125" s="8">
        <v>0</v>
      </c>
      <c r="J125" s="14">
        <f t="shared" si="23"/>
        <v>4.1666666666666664E-2</v>
      </c>
      <c r="K125" s="14">
        <f t="shared" si="24"/>
        <v>0</v>
      </c>
    </row>
    <row r="126" spans="1:11" x14ac:dyDescent="0.3">
      <c r="A126" s="173"/>
      <c r="B126" s="4">
        <v>118</v>
      </c>
      <c r="C126" s="8" t="s">
        <v>435</v>
      </c>
      <c r="D126" s="8">
        <v>25</v>
      </c>
      <c r="E126" s="8">
        <v>6</v>
      </c>
      <c r="F126" s="8">
        <v>7</v>
      </c>
      <c r="G126" s="8">
        <v>355</v>
      </c>
      <c r="H126" s="8">
        <v>0</v>
      </c>
      <c r="I126" s="8">
        <v>0</v>
      </c>
      <c r="J126" s="14">
        <f t="shared" si="23"/>
        <v>0.52</v>
      </c>
      <c r="K126" s="14">
        <f t="shared" si="24"/>
        <v>0</v>
      </c>
    </row>
    <row r="127" spans="1:11" x14ac:dyDescent="0.3">
      <c r="A127" s="173"/>
      <c r="B127" s="4">
        <v>119</v>
      </c>
      <c r="C127" s="8" t="s">
        <v>437</v>
      </c>
      <c r="D127" s="8">
        <v>528</v>
      </c>
      <c r="E127" s="8">
        <v>308</v>
      </c>
      <c r="F127" s="8">
        <v>0</v>
      </c>
      <c r="G127" s="8">
        <v>404</v>
      </c>
      <c r="H127" s="8">
        <v>0</v>
      </c>
      <c r="I127" s="8">
        <v>0</v>
      </c>
      <c r="J127" s="14">
        <f t="shared" si="23"/>
        <v>0.58333333333333337</v>
      </c>
      <c r="K127" s="14">
        <f t="shared" si="24"/>
        <v>0</v>
      </c>
    </row>
    <row r="128" spans="1:11" x14ac:dyDescent="0.3">
      <c r="A128" s="173"/>
      <c r="B128" s="4">
        <v>120</v>
      </c>
      <c r="C128" s="8" t="s">
        <v>438</v>
      </c>
      <c r="D128" s="8">
        <v>20</v>
      </c>
      <c r="E128" s="8">
        <v>20</v>
      </c>
      <c r="F128" s="8">
        <v>0</v>
      </c>
      <c r="G128" s="8">
        <v>178</v>
      </c>
      <c r="H128" s="8">
        <v>21</v>
      </c>
      <c r="I128" s="8">
        <v>0</v>
      </c>
      <c r="J128" s="14">
        <f t="shared" si="23"/>
        <v>1</v>
      </c>
      <c r="K128" s="14">
        <f t="shared" si="24"/>
        <v>0.11797752808988764</v>
      </c>
    </row>
    <row r="129" spans="1:11" x14ac:dyDescent="0.3">
      <c r="A129" s="173"/>
      <c r="B129" s="4">
        <v>121</v>
      </c>
      <c r="C129" s="8" t="s">
        <v>440</v>
      </c>
      <c r="D129" s="8">
        <v>2</v>
      </c>
      <c r="E129" s="8">
        <v>0</v>
      </c>
      <c r="F129" s="8">
        <v>0</v>
      </c>
      <c r="G129" s="8">
        <v>92</v>
      </c>
      <c r="H129" s="8">
        <v>0</v>
      </c>
      <c r="I129" s="8">
        <v>0</v>
      </c>
      <c r="J129" s="14">
        <f t="shared" si="23"/>
        <v>0</v>
      </c>
      <c r="K129" s="14">
        <f t="shared" si="24"/>
        <v>0</v>
      </c>
    </row>
    <row r="130" spans="1:11" x14ac:dyDescent="0.3">
      <c r="A130" s="173"/>
      <c r="B130" s="4">
        <v>122</v>
      </c>
      <c r="C130" s="8" t="s">
        <v>441</v>
      </c>
      <c r="D130" s="8">
        <v>128</v>
      </c>
      <c r="E130" s="8">
        <v>0</v>
      </c>
      <c r="F130" s="8">
        <v>39</v>
      </c>
      <c r="G130" s="8">
        <v>131</v>
      </c>
      <c r="H130" s="8">
        <v>1</v>
      </c>
      <c r="I130" s="8">
        <v>0</v>
      </c>
      <c r="J130" s="14">
        <f t="shared" si="23"/>
        <v>0.3046875</v>
      </c>
      <c r="K130" s="14">
        <f t="shared" si="24"/>
        <v>7.6335877862595417E-3</v>
      </c>
    </row>
    <row r="131" spans="1:11" x14ac:dyDescent="0.3">
      <c r="A131" s="173"/>
      <c r="B131" s="4">
        <v>123</v>
      </c>
      <c r="C131" s="8" t="s">
        <v>442</v>
      </c>
      <c r="D131" s="8">
        <v>176</v>
      </c>
      <c r="E131" s="8">
        <v>56</v>
      </c>
      <c r="F131" s="8">
        <v>0</v>
      </c>
      <c r="G131" s="8">
        <v>332</v>
      </c>
      <c r="H131" s="8">
        <v>0</v>
      </c>
      <c r="I131" s="8">
        <v>0</v>
      </c>
      <c r="J131" s="14">
        <f t="shared" si="23"/>
        <v>0.31818181818181818</v>
      </c>
      <c r="K131" s="14">
        <f t="shared" si="24"/>
        <v>0</v>
      </c>
    </row>
    <row r="132" spans="1:11" x14ac:dyDescent="0.3">
      <c r="A132" s="173"/>
      <c r="B132" s="4">
        <v>124</v>
      </c>
      <c r="C132" s="8" t="s">
        <v>444</v>
      </c>
      <c r="D132" s="8">
        <v>46</v>
      </c>
      <c r="E132" s="8">
        <v>18</v>
      </c>
      <c r="F132" s="8">
        <v>0</v>
      </c>
      <c r="G132" s="8">
        <v>99</v>
      </c>
      <c r="H132" s="8">
        <v>0</v>
      </c>
      <c r="I132" s="8">
        <v>0</v>
      </c>
      <c r="J132" s="14">
        <f t="shared" si="23"/>
        <v>0.39130434782608697</v>
      </c>
      <c r="K132" s="14">
        <f t="shared" si="24"/>
        <v>0</v>
      </c>
    </row>
    <row r="133" spans="1:11" x14ac:dyDescent="0.3">
      <c r="A133" s="173"/>
      <c r="B133" s="4">
        <v>125</v>
      </c>
      <c r="C133" s="8" t="s">
        <v>445</v>
      </c>
      <c r="D133" s="8">
        <v>57</v>
      </c>
      <c r="E133" s="8">
        <v>0</v>
      </c>
      <c r="F133" s="8">
        <v>0</v>
      </c>
      <c r="G133" s="8">
        <v>49</v>
      </c>
      <c r="H133" s="8">
        <v>0</v>
      </c>
      <c r="I133" s="8">
        <v>0</v>
      </c>
      <c r="J133" s="14">
        <f t="shared" si="23"/>
        <v>0</v>
      </c>
      <c r="K133" s="14">
        <f t="shared" si="24"/>
        <v>0</v>
      </c>
    </row>
    <row r="134" spans="1:11" x14ac:dyDescent="0.3">
      <c r="A134" s="173"/>
      <c r="B134" s="4">
        <v>126</v>
      </c>
      <c r="C134" s="8" t="s">
        <v>446</v>
      </c>
      <c r="D134" s="8">
        <v>1114</v>
      </c>
      <c r="E134" s="8">
        <v>960</v>
      </c>
      <c r="F134" s="8">
        <v>0</v>
      </c>
      <c r="G134" s="8">
        <v>233</v>
      </c>
      <c r="H134" s="8">
        <v>0</v>
      </c>
      <c r="I134" s="8">
        <v>0</v>
      </c>
      <c r="J134" s="14">
        <f t="shared" si="23"/>
        <v>0.86175942549371631</v>
      </c>
      <c r="K134" s="14">
        <f t="shared" si="24"/>
        <v>0</v>
      </c>
    </row>
    <row r="135" spans="1:11" x14ac:dyDescent="0.3">
      <c r="A135" s="173"/>
      <c r="B135" s="4">
        <v>127</v>
      </c>
      <c r="C135" s="8" t="s">
        <v>448</v>
      </c>
      <c r="D135" s="8">
        <v>23</v>
      </c>
      <c r="E135" s="8">
        <v>21</v>
      </c>
      <c r="F135" s="8">
        <v>0</v>
      </c>
      <c r="G135" s="8">
        <v>288</v>
      </c>
      <c r="H135" s="8">
        <v>10</v>
      </c>
      <c r="I135" s="8">
        <v>0</v>
      </c>
      <c r="J135" s="14">
        <f t="shared" si="23"/>
        <v>0.91304347826086951</v>
      </c>
      <c r="K135" s="14">
        <f t="shared" si="24"/>
        <v>3.4722222222222224E-2</v>
      </c>
    </row>
    <row r="136" spans="1:11" x14ac:dyDescent="0.3">
      <c r="A136" s="173"/>
      <c r="B136" s="4">
        <v>128</v>
      </c>
      <c r="C136" s="8" t="s">
        <v>450</v>
      </c>
      <c r="D136" s="8">
        <v>486</v>
      </c>
      <c r="E136" s="8">
        <v>62</v>
      </c>
      <c r="F136" s="8">
        <v>170</v>
      </c>
      <c r="G136" s="8">
        <v>203</v>
      </c>
      <c r="H136" s="8">
        <v>0</v>
      </c>
      <c r="I136" s="8">
        <v>0</v>
      </c>
      <c r="J136" s="14">
        <f t="shared" si="23"/>
        <v>0.47736625514403291</v>
      </c>
      <c r="K136" s="14">
        <f t="shared" si="24"/>
        <v>0</v>
      </c>
    </row>
    <row r="137" spans="1:11" x14ac:dyDescent="0.3">
      <c r="A137" s="173"/>
      <c r="B137" s="4">
        <v>129</v>
      </c>
      <c r="C137" s="8" t="s">
        <v>451</v>
      </c>
      <c r="D137" s="8">
        <v>20</v>
      </c>
      <c r="E137" s="8">
        <v>0</v>
      </c>
      <c r="F137" s="8">
        <v>2</v>
      </c>
      <c r="G137" s="8">
        <v>35</v>
      </c>
      <c r="H137" s="8">
        <v>0</v>
      </c>
      <c r="I137" s="8">
        <v>0</v>
      </c>
      <c r="J137" s="14">
        <f t="shared" si="23"/>
        <v>0.1</v>
      </c>
      <c r="K137" s="14">
        <f t="shared" si="24"/>
        <v>0</v>
      </c>
    </row>
    <row r="138" spans="1:11" x14ac:dyDescent="0.3">
      <c r="A138" s="173"/>
      <c r="B138" s="4">
        <v>130</v>
      </c>
      <c r="C138" s="8" t="s">
        <v>453</v>
      </c>
      <c r="D138" s="8">
        <v>144</v>
      </c>
      <c r="E138" s="8">
        <v>128</v>
      </c>
      <c r="F138" s="8">
        <v>0</v>
      </c>
      <c r="G138" s="8">
        <v>206</v>
      </c>
      <c r="H138" s="8">
        <v>0</v>
      </c>
      <c r="I138" s="8">
        <v>0</v>
      </c>
      <c r="J138" s="14">
        <f t="shared" si="23"/>
        <v>0.88888888888888884</v>
      </c>
      <c r="K138" s="14">
        <f t="shared" si="24"/>
        <v>0</v>
      </c>
    </row>
    <row r="139" spans="1:11" x14ac:dyDescent="0.3">
      <c r="A139" s="173"/>
      <c r="B139" s="4">
        <v>131</v>
      </c>
      <c r="C139" s="8" t="s">
        <v>454</v>
      </c>
      <c r="D139" s="8">
        <v>77</v>
      </c>
      <c r="E139" s="8">
        <v>47</v>
      </c>
      <c r="F139" s="8">
        <v>11</v>
      </c>
      <c r="G139" s="8">
        <v>301</v>
      </c>
      <c r="H139" s="8">
        <v>0</v>
      </c>
      <c r="I139" s="8">
        <v>0</v>
      </c>
      <c r="J139" s="14">
        <f t="shared" si="23"/>
        <v>0.75324675324675328</v>
      </c>
      <c r="K139" s="14">
        <f t="shared" si="24"/>
        <v>0</v>
      </c>
    </row>
    <row r="140" spans="1:11" x14ac:dyDescent="0.3">
      <c r="A140" s="173"/>
      <c r="B140" s="4">
        <v>132</v>
      </c>
      <c r="C140" s="8" t="s">
        <v>455</v>
      </c>
      <c r="D140" s="8">
        <v>83</v>
      </c>
      <c r="E140" s="8">
        <v>41</v>
      </c>
      <c r="F140" s="8">
        <v>0</v>
      </c>
      <c r="G140" s="8">
        <v>406</v>
      </c>
      <c r="H140" s="8">
        <v>0</v>
      </c>
      <c r="I140" s="8">
        <v>0</v>
      </c>
      <c r="J140" s="14">
        <f t="shared" si="23"/>
        <v>0.49397590361445781</v>
      </c>
      <c r="K140" s="14">
        <f t="shared" si="24"/>
        <v>0</v>
      </c>
    </row>
    <row r="141" spans="1:11" x14ac:dyDescent="0.3">
      <c r="A141" s="173"/>
      <c r="B141" s="4">
        <v>133</v>
      </c>
      <c r="C141" s="8" t="s">
        <v>457</v>
      </c>
      <c r="D141" s="8">
        <v>85</v>
      </c>
      <c r="E141" s="8">
        <v>36</v>
      </c>
      <c r="F141" s="8">
        <v>0</v>
      </c>
      <c r="G141" s="8">
        <v>291</v>
      </c>
      <c r="H141" s="8">
        <v>54</v>
      </c>
      <c r="I141" s="8">
        <v>0</v>
      </c>
      <c r="J141" s="14">
        <f t="shared" si="23"/>
        <v>0.42352941176470588</v>
      </c>
      <c r="K141" s="14">
        <f t="shared" si="24"/>
        <v>0.18556701030927836</v>
      </c>
    </row>
    <row r="142" spans="1:11" x14ac:dyDescent="0.3">
      <c r="A142" s="173"/>
      <c r="B142" s="4">
        <v>134</v>
      </c>
      <c r="C142" s="8" t="s">
        <v>458</v>
      </c>
      <c r="D142" s="8">
        <v>164</v>
      </c>
      <c r="E142" s="8">
        <v>42</v>
      </c>
      <c r="F142" s="8">
        <v>62</v>
      </c>
      <c r="G142" s="8">
        <v>374</v>
      </c>
      <c r="H142" s="8">
        <v>0</v>
      </c>
      <c r="I142" s="8">
        <v>0</v>
      </c>
      <c r="J142" s="14">
        <f t="shared" si="23"/>
        <v>0.63414634146341464</v>
      </c>
      <c r="K142" s="14">
        <f t="shared" si="24"/>
        <v>0</v>
      </c>
    </row>
    <row r="143" spans="1:11" x14ac:dyDescent="0.3">
      <c r="A143" s="173"/>
      <c r="B143" s="4">
        <v>135</v>
      </c>
      <c r="C143" s="8" t="s">
        <v>459</v>
      </c>
      <c r="D143" s="8">
        <v>50</v>
      </c>
      <c r="E143" s="8">
        <v>50</v>
      </c>
      <c r="F143" s="8">
        <v>0</v>
      </c>
      <c r="G143" s="8">
        <v>15</v>
      </c>
      <c r="H143" s="8">
        <v>0</v>
      </c>
      <c r="I143" s="8">
        <v>0</v>
      </c>
      <c r="J143" s="14">
        <f t="shared" si="23"/>
        <v>1</v>
      </c>
      <c r="K143" s="14">
        <f t="shared" si="24"/>
        <v>0</v>
      </c>
    </row>
    <row r="144" spans="1:11" x14ac:dyDescent="0.3">
      <c r="A144" s="173"/>
      <c r="B144" s="4">
        <v>136</v>
      </c>
      <c r="C144" s="8" t="s">
        <v>460</v>
      </c>
      <c r="D144" s="8">
        <v>180</v>
      </c>
      <c r="E144" s="8">
        <v>51</v>
      </c>
      <c r="F144" s="8">
        <v>30</v>
      </c>
      <c r="G144" s="8">
        <v>507</v>
      </c>
      <c r="H144" s="8">
        <v>193</v>
      </c>
      <c r="I144" s="8">
        <v>0</v>
      </c>
      <c r="J144" s="14">
        <f t="shared" si="23"/>
        <v>0.45</v>
      </c>
      <c r="K144" s="14">
        <f t="shared" si="24"/>
        <v>0.38067061143984221</v>
      </c>
    </row>
    <row r="145" spans="1:11" x14ac:dyDescent="0.3">
      <c r="A145" s="173"/>
      <c r="B145" s="4">
        <v>137</v>
      </c>
      <c r="C145" s="8" t="s">
        <v>461</v>
      </c>
      <c r="D145" s="8">
        <v>10</v>
      </c>
      <c r="E145" s="8">
        <v>2</v>
      </c>
      <c r="F145" s="8">
        <v>0</v>
      </c>
      <c r="G145" s="8">
        <v>75</v>
      </c>
      <c r="H145" s="8">
        <v>0</v>
      </c>
      <c r="I145" s="8">
        <v>0</v>
      </c>
      <c r="J145" s="14">
        <f t="shared" si="23"/>
        <v>0.2</v>
      </c>
      <c r="K145" s="14">
        <f t="shared" si="24"/>
        <v>0</v>
      </c>
    </row>
    <row r="146" spans="1:11" x14ac:dyDescent="0.3">
      <c r="A146" s="173"/>
      <c r="B146" s="4">
        <v>138</v>
      </c>
      <c r="C146" s="8" t="s">
        <v>462</v>
      </c>
      <c r="D146" s="8">
        <v>302</v>
      </c>
      <c r="E146" s="8">
        <v>266</v>
      </c>
      <c r="F146" s="8">
        <v>0</v>
      </c>
      <c r="G146" s="8">
        <v>259</v>
      </c>
      <c r="H146" s="8">
        <v>8</v>
      </c>
      <c r="I146" s="8">
        <v>0</v>
      </c>
      <c r="J146" s="14">
        <f t="shared" si="23"/>
        <v>0.88079470198675491</v>
      </c>
      <c r="K146" s="14">
        <f t="shared" si="24"/>
        <v>3.0888030888030889E-2</v>
      </c>
    </row>
    <row r="147" spans="1:11" x14ac:dyDescent="0.3">
      <c r="A147" s="173"/>
      <c r="B147" s="4">
        <v>139</v>
      </c>
      <c r="C147" s="8" t="s">
        <v>464</v>
      </c>
      <c r="D147" s="8">
        <v>8</v>
      </c>
      <c r="E147" s="8">
        <v>8</v>
      </c>
      <c r="F147" s="8">
        <v>0</v>
      </c>
      <c r="G147" s="8">
        <v>47</v>
      </c>
      <c r="H147" s="8">
        <v>0</v>
      </c>
      <c r="I147" s="8">
        <v>0</v>
      </c>
      <c r="J147" s="14">
        <f t="shared" si="23"/>
        <v>1</v>
      </c>
      <c r="K147" s="14">
        <f t="shared" si="24"/>
        <v>0</v>
      </c>
    </row>
    <row r="148" spans="1:11" x14ac:dyDescent="0.3">
      <c r="A148" s="173"/>
      <c r="B148" s="4">
        <v>140</v>
      </c>
      <c r="C148" s="8" t="s">
        <v>465</v>
      </c>
      <c r="D148" s="8">
        <v>84</v>
      </c>
      <c r="E148" s="8">
        <v>77</v>
      </c>
      <c r="F148" s="8">
        <v>0</v>
      </c>
      <c r="G148" s="8">
        <v>116</v>
      </c>
      <c r="H148" s="8">
        <v>0</v>
      </c>
      <c r="I148" s="8">
        <v>0</v>
      </c>
      <c r="J148" s="14">
        <f t="shared" si="23"/>
        <v>0.91666666666666663</v>
      </c>
      <c r="K148" s="14">
        <f t="shared" si="24"/>
        <v>0</v>
      </c>
    </row>
    <row r="149" spans="1:11" x14ac:dyDescent="0.3">
      <c r="A149" s="173"/>
      <c r="B149" s="4">
        <v>141</v>
      </c>
      <c r="C149" s="8" t="s">
        <v>467</v>
      </c>
      <c r="D149" s="8">
        <v>140</v>
      </c>
      <c r="E149" s="8">
        <v>0</v>
      </c>
      <c r="F149" s="8">
        <v>0</v>
      </c>
      <c r="G149" s="8">
        <v>371</v>
      </c>
      <c r="H149" s="8">
        <v>0</v>
      </c>
      <c r="I149" s="8">
        <v>0</v>
      </c>
      <c r="J149" s="14">
        <f t="shared" si="23"/>
        <v>0</v>
      </c>
      <c r="K149" s="14">
        <f t="shared" si="24"/>
        <v>0</v>
      </c>
    </row>
    <row r="150" spans="1:11" x14ac:dyDescent="0.3">
      <c r="A150" s="173"/>
      <c r="B150" s="4">
        <v>142</v>
      </c>
      <c r="C150" s="8" t="s">
        <v>468</v>
      </c>
      <c r="D150" s="8">
        <v>96</v>
      </c>
      <c r="E150" s="8">
        <v>65</v>
      </c>
      <c r="F150" s="8">
        <v>0</v>
      </c>
      <c r="G150" s="8">
        <v>274</v>
      </c>
      <c r="H150" s="8">
        <v>5</v>
      </c>
      <c r="I150" s="8">
        <v>0</v>
      </c>
      <c r="J150" s="14">
        <f t="shared" si="23"/>
        <v>0.67708333333333337</v>
      </c>
      <c r="K150" s="14">
        <f t="shared" si="24"/>
        <v>1.824817518248175E-2</v>
      </c>
    </row>
    <row r="151" spans="1:11" x14ac:dyDescent="0.3">
      <c r="A151" s="173"/>
      <c r="B151" s="4">
        <v>143</v>
      </c>
      <c r="C151" s="8" t="s">
        <v>469</v>
      </c>
      <c r="D151" s="8">
        <v>93</v>
      </c>
      <c r="E151" s="8">
        <v>60</v>
      </c>
      <c r="F151" s="8">
        <v>0</v>
      </c>
      <c r="G151" s="8">
        <v>66</v>
      </c>
      <c r="H151" s="8">
        <v>0</v>
      </c>
      <c r="I151" s="8">
        <v>0</v>
      </c>
      <c r="J151" s="14">
        <f t="shared" si="23"/>
        <v>0.64516129032258063</v>
      </c>
      <c r="K151" s="14">
        <f t="shared" si="24"/>
        <v>0</v>
      </c>
    </row>
    <row r="152" spans="1:11" x14ac:dyDescent="0.3">
      <c r="A152" s="173"/>
      <c r="B152" s="4">
        <v>144</v>
      </c>
      <c r="C152" s="8" t="s">
        <v>470</v>
      </c>
      <c r="D152" s="8">
        <v>217</v>
      </c>
      <c r="E152" s="8">
        <v>170</v>
      </c>
      <c r="F152" s="8">
        <v>2</v>
      </c>
      <c r="G152" s="8">
        <v>462</v>
      </c>
      <c r="H152" s="8">
        <v>11</v>
      </c>
      <c r="I152" s="8">
        <v>0</v>
      </c>
      <c r="J152" s="14">
        <f t="shared" si="23"/>
        <v>0.79262672811059909</v>
      </c>
      <c r="K152" s="14">
        <f t="shared" si="24"/>
        <v>2.3809523809523808E-2</v>
      </c>
    </row>
    <row r="153" spans="1:11" x14ac:dyDescent="0.3">
      <c r="A153" s="173"/>
      <c r="B153" s="4">
        <v>145</v>
      </c>
      <c r="C153" s="8" t="s">
        <v>471</v>
      </c>
      <c r="D153" s="8">
        <v>30</v>
      </c>
      <c r="E153" s="8">
        <v>2</v>
      </c>
      <c r="F153" s="8">
        <v>0</v>
      </c>
      <c r="G153" s="8">
        <v>23</v>
      </c>
      <c r="H153" s="8">
        <v>0</v>
      </c>
      <c r="I153" s="8">
        <v>0</v>
      </c>
      <c r="J153" s="14">
        <f t="shared" si="23"/>
        <v>6.6666666666666666E-2</v>
      </c>
      <c r="K153" s="14">
        <f t="shared" si="24"/>
        <v>0</v>
      </c>
    </row>
    <row r="154" spans="1:11" x14ac:dyDescent="0.3">
      <c r="A154" s="173"/>
      <c r="B154" s="4">
        <v>146</v>
      </c>
      <c r="C154" s="8" t="s">
        <v>474</v>
      </c>
      <c r="D154" s="8">
        <v>17</v>
      </c>
      <c r="E154" s="8">
        <v>0</v>
      </c>
      <c r="F154" s="8">
        <v>0</v>
      </c>
      <c r="G154" s="8">
        <v>197</v>
      </c>
      <c r="H154" s="8">
        <v>0</v>
      </c>
      <c r="I154" s="8">
        <v>0</v>
      </c>
      <c r="J154" s="14">
        <f t="shared" si="23"/>
        <v>0</v>
      </c>
      <c r="K154" s="14">
        <f t="shared" si="24"/>
        <v>0</v>
      </c>
    </row>
    <row r="155" spans="1:11" x14ac:dyDescent="0.3">
      <c r="A155" s="173"/>
      <c r="B155" s="4">
        <v>147</v>
      </c>
      <c r="C155" s="8" t="s">
        <v>475</v>
      </c>
      <c r="D155" s="8">
        <v>268</v>
      </c>
      <c r="E155" s="8">
        <v>262</v>
      </c>
      <c r="F155" s="8">
        <v>0</v>
      </c>
      <c r="G155" s="8">
        <v>255</v>
      </c>
      <c r="H155" s="8">
        <v>0</v>
      </c>
      <c r="I155" s="8">
        <v>0</v>
      </c>
      <c r="J155" s="14">
        <f t="shared" si="23"/>
        <v>0.97761194029850751</v>
      </c>
      <c r="K155" s="14">
        <f t="shared" si="24"/>
        <v>0</v>
      </c>
    </row>
    <row r="156" spans="1:11" x14ac:dyDescent="0.3">
      <c r="A156" s="173"/>
      <c r="B156" s="4">
        <v>148</v>
      </c>
      <c r="C156" s="8" t="s">
        <v>476</v>
      </c>
      <c r="D156" s="8">
        <v>260</v>
      </c>
      <c r="E156" s="8">
        <v>150</v>
      </c>
      <c r="F156" s="8">
        <v>100</v>
      </c>
      <c r="G156" s="8">
        <v>54</v>
      </c>
      <c r="H156" s="8">
        <v>0</v>
      </c>
      <c r="I156" s="8">
        <v>0</v>
      </c>
      <c r="J156" s="14">
        <f t="shared" si="23"/>
        <v>0.96153846153846156</v>
      </c>
      <c r="K156" s="14">
        <f t="shared" si="24"/>
        <v>0</v>
      </c>
    </row>
    <row r="157" spans="1:11" x14ac:dyDescent="0.3">
      <c r="A157" s="173"/>
      <c r="B157" s="4">
        <v>149</v>
      </c>
      <c r="C157" s="8" t="s">
        <v>477</v>
      </c>
      <c r="D157" s="8">
        <v>1262</v>
      </c>
      <c r="E157" s="8">
        <v>609</v>
      </c>
      <c r="F157" s="8">
        <v>78</v>
      </c>
      <c r="G157" s="8">
        <v>774</v>
      </c>
      <c r="H157" s="8">
        <v>0</v>
      </c>
      <c r="I157" s="8">
        <v>0</v>
      </c>
      <c r="J157" s="14">
        <f t="shared" si="23"/>
        <v>0.54437400950871628</v>
      </c>
      <c r="K157" s="14">
        <f t="shared" si="24"/>
        <v>0</v>
      </c>
    </row>
    <row r="158" spans="1:11" x14ac:dyDescent="0.3">
      <c r="A158" s="173"/>
      <c r="B158" s="4">
        <v>150</v>
      </c>
      <c r="C158" s="8" t="s">
        <v>478</v>
      </c>
      <c r="D158" s="8">
        <v>12</v>
      </c>
      <c r="E158" s="8">
        <v>10</v>
      </c>
      <c r="F158" s="8">
        <v>2</v>
      </c>
      <c r="G158" s="8">
        <v>39</v>
      </c>
      <c r="H158" s="8">
        <v>0</v>
      </c>
      <c r="I158" s="8">
        <v>0</v>
      </c>
      <c r="J158" s="14">
        <f t="shared" si="23"/>
        <v>1</v>
      </c>
      <c r="K158" s="14">
        <f t="shared" si="24"/>
        <v>0</v>
      </c>
    </row>
    <row r="159" spans="1:11" x14ac:dyDescent="0.3">
      <c r="A159" s="173"/>
      <c r="B159" s="4">
        <v>151</v>
      </c>
      <c r="C159" s="8" t="s">
        <v>479</v>
      </c>
      <c r="D159" s="8">
        <v>19</v>
      </c>
      <c r="E159" s="8">
        <v>0</v>
      </c>
      <c r="F159" s="8">
        <v>0</v>
      </c>
      <c r="G159" s="8">
        <v>122</v>
      </c>
      <c r="H159" s="8">
        <v>0</v>
      </c>
      <c r="I159" s="8">
        <v>0</v>
      </c>
      <c r="J159" s="14">
        <f t="shared" si="23"/>
        <v>0</v>
      </c>
      <c r="K159" s="14">
        <f t="shared" si="24"/>
        <v>0</v>
      </c>
    </row>
    <row r="160" spans="1:11" x14ac:dyDescent="0.3">
      <c r="A160" s="173"/>
      <c r="B160" s="4">
        <v>152</v>
      </c>
      <c r="C160" s="8" t="s">
        <v>480</v>
      </c>
      <c r="D160" s="8">
        <v>259</v>
      </c>
      <c r="E160" s="8">
        <v>190</v>
      </c>
      <c r="F160" s="8">
        <v>0</v>
      </c>
      <c r="G160" s="8">
        <v>638</v>
      </c>
      <c r="H160" s="8">
        <v>10</v>
      </c>
      <c r="I160" s="8">
        <v>0</v>
      </c>
      <c r="J160" s="14">
        <f t="shared" si="23"/>
        <v>0.73359073359073357</v>
      </c>
      <c r="K160" s="14">
        <f t="shared" si="24"/>
        <v>1.5673981191222569E-2</v>
      </c>
    </row>
    <row r="161" spans="1:11" x14ac:dyDescent="0.3">
      <c r="A161" s="173"/>
      <c r="B161" s="4">
        <v>153</v>
      </c>
      <c r="C161" s="8" t="s">
        <v>481</v>
      </c>
      <c r="D161" s="8">
        <v>48</v>
      </c>
      <c r="E161" s="8">
        <v>26</v>
      </c>
      <c r="F161" s="8">
        <v>10</v>
      </c>
      <c r="G161" s="8">
        <v>212</v>
      </c>
      <c r="H161" s="8">
        <v>141</v>
      </c>
      <c r="I161" s="8">
        <v>0</v>
      </c>
      <c r="J161" s="14">
        <f t="shared" si="23"/>
        <v>0.75</v>
      </c>
      <c r="K161" s="14">
        <f t="shared" si="24"/>
        <v>0.66509433962264153</v>
      </c>
    </row>
    <row r="162" spans="1:11" x14ac:dyDescent="0.3">
      <c r="A162" s="173"/>
      <c r="B162" s="4">
        <v>154</v>
      </c>
      <c r="C162" s="8" t="s">
        <v>482</v>
      </c>
      <c r="D162" s="8">
        <v>195</v>
      </c>
      <c r="E162" s="8">
        <v>167</v>
      </c>
      <c r="F162" s="8">
        <v>0</v>
      </c>
      <c r="G162" s="8">
        <v>168</v>
      </c>
      <c r="H162" s="8">
        <v>6</v>
      </c>
      <c r="I162" s="8">
        <v>0</v>
      </c>
      <c r="J162" s="14">
        <f t="shared" ref="J162:J225" si="25">(E162+F162)/D162</f>
        <v>0.85641025641025637</v>
      </c>
      <c r="K162" s="14">
        <f t="shared" ref="K162:K225" si="26">(H162+I162)/G162</f>
        <v>3.5714285714285712E-2</v>
      </c>
    </row>
    <row r="163" spans="1:11" x14ac:dyDescent="0.3">
      <c r="A163" s="173"/>
      <c r="B163" s="4">
        <v>155</v>
      </c>
      <c r="C163" s="8" t="s">
        <v>483</v>
      </c>
      <c r="D163" s="8">
        <v>77</v>
      </c>
      <c r="E163" s="8">
        <v>63</v>
      </c>
      <c r="F163" s="8">
        <v>0</v>
      </c>
      <c r="G163" s="8">
        <v>128</v>
      </c>
      <c r="H163" s="8">
        <v>5</v>
      </c>
      <c r="I163" s="8">
        <v>0</v>
      </c>
      <c r="J163" s="14">
        <f t="shared" si="25"/>
        <v>0.81818181818181823</v>
      </c>
      <c r="K163" s="14">
        <f t="shared" si="26"/>
        <v>3.90625E-2</v>
      </c>
    </row>
    <row r="164" spans="1:11" x14ac:dyDescent="0.3">
      <c r="A164" s="173"/>
      <c r="B164" s="4">
        <v>156</v>
      </c>
      <c r="C164" s="8" t="s">
        <v>485</v>
      </c>
      <c r="D164" s="8">
        <v>309</v>
      </c>
      <c r="E164" s="8">
        <v>119</v>
      </c>
      <c r="F164" s="8">
        <v>0</v>
      </c>
      <c r="G164" s="8">
        <v>85</v>
      </c>
      <c r="H164" s="8">
        <v>0</v>
      </c>
      <c r="I164" s="8">
        <v>0</v>
      </c>
      <c r="J164" s="14">
        <f t="shared" si="25"/>
        <v>0.38511326860841422</v>
      </c>
      <c r="K164" s="14">
        <f t="shared" si="26"/>
        <v>0</v>
      </c>
    </row>
    <row r="165" spans="1:11" x14ac:dyDescent="0.3">
      <c r="A165" s="173"/>
      <c r="B165" s="4">
        <v>157</v>
      </c>
      <c r="C165" s="8" t="s">
        <v>487</v>
      </c>
      <c r="D165" s="8">
        <v>509</v>
      </c>
      <c r="E165" s="8">
        <v>433</v>
      </c>
      <c r="F165" s="8">
        <v>0</v>
      </c>
      <c r="G165" s="8">
        <v>783</v>
      </c>
      <c r="H165" s="8">
        <v>208</v>
      </c>
      <c r="I165" s="8">
        <v>3</v>
      </c>
      <c r="J165" s="14">
        <f t="shared" si="25"/>
        <v>0.85068762278978394</v>
      </c>
      <c r="K165" s="14">
        <f t="shared" si="26"/>
        <v>0.26947637292464877</v>
      </c>
    </row>
    <row r="166" spans="1:11" x14ac:dyDescent="0.3">
      <c r="A166" s="173"/>
      <c r="B166" s="4">
        <v>158</v>
      </c>
      <c r="C166" s="8" t="s">
        <v>746</v>
      </c>
      <c r="D166" s="8">
        <v>0</v>
      </c>
      <c r="E166" s="8">
        <v>0</v>
      </c>
      <c r="F166" s="8">
        <v>0</v>
      </c>
      <c r="G166" s="8">
        <v>1</v>
      </c>
      <c r="H166" s="8">
        <v>0</v>
      </c>
      <c r="I166" s="8">
        <v>0</v>
      </c>
      <c r="J166" s="14">
        <v>0</v>
      </c>
      <c r="K166" s="14">
        <f t="shared" si="26"/>
        <v>0</v>
      </c>
    </row>
    <row r="167" spans="1:11" x14ac:dyDescent="0.3">
      <c r="A167" s="173"/>
      <c r="B167" s="4">
        <v>159</v>
      </c>
      <c r="C167" s="8" t="s">
        <v>489</v>
      </c>
      <c r="D167" s="8">
        <v>65</v>
      </c>
      <c r="E167" s="8">
        <v>36</v>
      </c>
      <c r="F167" s="8">
        <v>0</v>
      </c>
      <c r="G167" s="8">
        <v>55</v>
      </c>
      <c r="H167" s="8">
        <v>0</v>
      </c>
      <c r="I167" s="8">
        <v>0</v>
      </c>
      <c r="J167" s="14">
        <f t="shared" si="25"/>
        <v>0.55384615384615388</v>
      </c>
      <c r="K167" s="14">
        <f t="shared" si="26"/>
        <v>0</v>
      </c>
    </row>
    <row r="168" spans="1:11" x14ac:dyDescent="0.3">
      <c r="A168" s="173"/>
      <c r="B168" s="4">
        <v>160</v>
      </c>
      <c r="C168" s="8" t="s">
        <v>747</v>
      </c>
      <c r="D168" s="8">
        <v>6</v>
      </c>
      <c r="E168" s="8">
        <v>6</v>
      </c>
      <c r="F168" s="8">
        <v>0</v>
      </c>
      <c r="G168" s="8">
        <v>15</v>
      </c>
      <c r="H168" s="8">
        <v>0</v>
      </c>
      <c r="I168" s="8">
        <v>0</v>
      </c>
      <c r="J168" s="14">
        <f t="shared" si="25"/>
        <v>1</v>
      </c>
      <c r="K168" s="14">
        <f t="shared" si="26"/>
        <v>0</v>
      </c>
    </row>
    <row r="169" spans="1:11" x14ac:dyDescent="0.3">
      <c r="A169" s="173"/>
      <c r="B169" s="4">
        <v>161</v>
      </c>
      <c r="C169" s="8" t="s">
        <v>490</v>
      </c>
      <c r="D169" s="8">
        <v>57</v>
      </c>
      <c r="E169" s="8">
        <v>36</v>
      </c>
      <c r="F169" s="8">
        <v>0</v>
      </c>
      <c r="G169" s="8">
        <v>53</v>
      </c>
      <c r="H169" s="8">
        <v>0</v>
      </c>
      <c r="I169" s="8">
        <v>0</v>
      </c>
      <c r="J169" s="14">
        <f t="shared" si="25"/>
        <v>0.63157894736842102</v>
      </c>
      <c r="K169" s="14">
        <f t="shared" si="26"/>
        <v>0</v>
      </c>
    </row>
    <row r="170" spans="1:11" x14ac:dyDescent="0.3">
      <c r="A170" s="173"/>
      <c r="B170" s="4">
        <v>162</v>
      </c>
      <c r="C170" s="8" t="s">
        <v>492</v>
      </c>
      <c r="D170" s="8">
        <v>37</v>
      </c>
      <c r="E170" s="8">
        <v>34</v>
      </c>
      <c r="F170" s="8">
        <v>0</v>
      </c>
      <c r="G170" s="8">
        <v>40</v>
      </c>
      <c r="H170" s="8">
        <v>0</v>
      </c>
      <c r="I170" s="8">
        <v>0</v>
      </c>
      <c r="J170" s="14">
        <f t="shared" si="25"/>
        <v>0.91891891891891897</v>
      </c>
      <c r="K170" s="14">
        <f t="shared" si="26"/>
        <v>0</v>
      </c>
    </row>
    <row r="171" spans="1:11" x14ac:dyDescent="0.3">
      <c r="A171" s="173"/>
      <c r="B171" s="4">
        <v>163</v>
      </c>
      <c r="C171" s="8" t="s">
        <v>493</v>
      </c>
      <c r="D171" s="8">
        <v>101</v>
      </c>
      <c r="E171" s="8">
        <v>20</v>
      </c>
      <c r="F171" s="8">
        <v>0</v>
      </c>
      <c r="G171" s="8">
        <v>152</v>
      </c>
      <c r="H171" s="8">
        <v>0</v>
      </c>
      <c r="I171" s="8">
        <v>0</v>
      </c>
      <c r="J171" s="14">
        <f t="shared" si="25"/>
        <v>0.19801980198019803</v>
      </c>
      <c r="K171" s="14">
        <f t="shared" si="26"/>
        <v>0</v>
      </c>
    </row>
    <row r="172" spans="1:11" x14ac:dyDescent="0.3">
      <c r="A172" s="173"/>
      <c r="B172" s="4">
        <v>164</v>
      </c>
      <c r="C172" s="8" t="s">
        <v>494</v>
      </c>
      <c r="D172" s="8">
        <v>3</v>
      </c>
      <c r="E172" s="8">
        <v>2</v>
      </c>
      <c r="F172" s="8">
        <v>0</v>
      </c>
      <c r="G172" s="8">
        <v>36</v>
      </c>
      <c r="H172" s="8">
        <v>0</v>
      </c>
      <c r="I172" s="8">
        <v>0</v>
      </c>
      <c r="J172" s="14">
        <f t="shared" si="25"/>
        <v>0.66666666666666663</v>
      </c>
      <c r="K172" s="14">
        <f t="shared" si="26"/>
        <v>0</v>
      </c>
    </row>
    <row r="173" spans="1:11" x14ac:dyDescent="0.3">
      <c r="A173" s="173"/>
      <c r="B173" s="4">
        <v>165</v>
      </c>
      <c r="C173" s="8" t="s">
        <v>496</v>
      </c>
      <c r="D173" s="8">
        <v>108</v>
      </c>
      <c r="E173" s="8">
        <v>103</v>
      </c>
      <c r="F173" s="8">
        <v>0</v>
      </c>
      <c r="G173" s="8">
        <v>137</v>
      </c>
      <c r="H173" s="8">
        <v>0</v>
      </c>
      <c r="I173" s="8">
        <v>0</v>
      </c>
      <c r="J173" s="14">
        <f t="shared" si="25"/>
        <v>0.95370370370370372</v>
      </c>
      <c r="K173" s="14">
        <f t="shared" si="26"/>
        <v>0</v>
      </c>
    </row>
    <row r="174" spans="1:11" x14ac:dyDescent="0.3">
      <c r="A174" s="173"/>
      <c r="B174" s="4">
        <v>166</v>
      </c>
      <c r="C174" s="8" t="s">
        <v>499</v>
      </c>
      <c r="D174" s="8">
        <v>21</v>
      </c>
      <c r="E174" s="8">
        <v>12</v>
      </c>
      <c r="F174" s="8">
        <v>1</v>
      </c>
      <c r="G174" s="8">
        <v>103</v>
      </c>
      <c r="H174" s="8">
        <v>0</v>
      </c>
      <c r="I174" s="8">
        <v>0</v>
      </c>
      <c r="J174" s="14">
        <f t="shared" si="25"/>
        <v>0.61904761904761907</v>
      </c>
      <c r="K174" s="14">
        <f t="shared" si="26"/>
        <v>0</v>
      </c>
    </row>
    <row r="175" spans="1:11" x14ac:dyDescent="0.3">
      <c r="A175" s="173"/>
      <c r="B175" s="4">
        <v>167</v>
      </c>
      <c r="C175" s="8" t="s">
        <v>500</v>
      </c>
      <c r="D175" s="8">
        <v>122</v>
      </c>
      <c r="E175" s="8">
        <v>84</v>
      </c>
      <c r="F175" s="8">
        <v>0</v>
      </c>
      <c r="G175" s="8">
        <v>229</v>
      </c>
      <c r="H175" s="8">
        <v>0</v>
      </c>
      <c r="I175" s="8">
        <v>0</v>
      </c>
      <c r="J175" s="14">
        <f t="shared" si="25"/>
        <v>0.68852459016393441</v>
      </c>
      <c r="K175" s="14">
        <f t="shared" si="26"/>
        <v>0</v>
      </c>
    </row>
    <row r="176" spans="1:11" x14ac:dyDescent="0.3">
      <c r="A176" s="173"/>
      <c r="B176" s="4">
        <v>168</v>
      </c>
      <c r="C176" s="8" t="s">
        <v>501</v>
      </c>
      <c r="D176" s="8">
        <v>3</v>
      </c>
      <c r="E176" s="8">
        <v>0</v>
      </c>
      <c r="F176" s="8">
        <v>0</v>
      </c>
      <c r="G176" s="8">
        <v>41</v>
      </c>
      <c r="H176" s="8">
        <v>0</v>
      </c>
      <c r="I176" s="8">
        <v>0</v>
      </c>
      <c r="J176" s="14">
        <f t="shared" si="25"/>
        <v>0</v>
      </c>
      <c r="K176" s="14">
        <f t="shared" si="26"/>
        <v>0</v>
      </c>
    </row>
    <row r="177" spans="1:11" x14ac:dyDescent="0.3">
      <c r="A177" s="173"/>
      <c r="B177" s="4">
        <v>169</v>
      </c>
      <c r="C177" s="8" t="s">
        <v>502</v>
      </c>
      <c r="D177" s="8">
        <v>113</v>
      </c>
      <c r="E177" s="8">
        <v>4</v>
      </c>
      <c r="F177" s="8">
        <v>0</v>
      </c>
      <c r="G177" s="8">
        <v>86</v>
      </c>
      <c r="H177" s="8">
        <v>0</v>
      </c>
      <c r="I177" s="8">
        <v>0</v>
      </c>
      <c r="J177" s="14">
        <f t="shared" si="25"/>
        <v>3.5398230088495575E-2</v>
      </c>
      <c r="K177" s="14">
        <f t="shared" si="26"/>
        <v>0</v>
      </c>
    </row>
    <row r="178" spans="1:11" x14ac:dyDescent="0.3">
      <c r="A178" s="173"/>
      <c r="B178" s="4">
        <v>170</v>
      </c>
      <c r="C178" s="8" t="s">
        <v>504</v>
      </c>
      <c r="D178" s="8">
        <v>23</v>
      </c>
      <c r="E178" s="8">
        <v>0</v>
      </c>
      <c r="F178" s="8">
        <v>0</v>
      </c>
      <c r="G178" s="8">
        <v>42</v>
      </c>
      <c r="H178" s="8">
        <v>1</v>
      </c>
      <c r="I178" s="8">
        <v>0</v>
      </c>
      <c r="J178" s="14">
        <f t="shared" si="25"/>
        <v>0</v>
      </c>
      <c r="K178" s="14">
        <f t="shared" si="26"/>
        <v>2.3809523809523808E-2</v>
      </c>
    </row>
    <row r="179" spans="1:11" x14ac:dyDescent="0.3">
      <c r="A179" s="173"/>
      <c r="B179" s="4">
        <v>171</v>
      </c>
      <c r="C179" s="8" t="s">
        <v>506</v>
      </c>
      <c r="D179" s="8">
        <v>98</v>
      </c>
      <c r="E179" s="8">
        <v>98</v>
      </c>
      <c r="F179" s="8">
        <v>0</v>
      </c>
      <c r="G179" s="8">
        <v>29</v>
      </c>
      <c r="H179" s="8">
        <v>0</v>
      </c>
      <c r="I179" s="8">
        <v>0</v>
      </c>
      <c r="J179" s="14">
        <f t="shared" si="25"/>
        <v>1</v>
      </c>
      <c r="K179" s="14">
        <f t="shared" si="26"/>
        <v>0</v>
      </c>
    </row>
    <row r="180" spans="1:11" x14ac:dyDescent="0.3">
      <c r="A180" s="173"/>
      <c r="B180" s="4">
        <v>172</v>
      </c>
      <c r="C180" s="8" t="s">
        <v>507</v>
      </c>
      <c r="D180" s="8">
        <v>127</v>
      </c>
      <c r="E180" s="8">
        <v>41</v>
      </c>
      <c r="F180" s="8">
        <v>0</v>
      </c>
      <c r="G180" s="8">
        <v>53</v>
      </c>
      <c r="H180" s="8">
        <v>0</v>
      </c>
      <c r="I180" s="8">
        <v>0</v>
      </c>
      <c r="J180" s="14">
        <f t="shared" si="25"/>
        <v>0.32283464566929132</v>
      </c>
      <c r="K180" s="14">
        <f t="shared" si="26"/>
        <v>0</v>
      </c>
    </row>
    <row r="181" spans="1:11" x14ac:dyDescent="0.3">
      <c r="A181" s="173"/>
      <c r="B181" s="4">
        <v>173</v>
      </c>
      <c r="C181" s="8" t="s">
        <v>509</v>
      </c>
      <c r="D181" s="8">
        <v>761</v>
      </c>
      <c r="E181" s="8">
        <v>485</v>
      </c>
      <c r="F181" s="8">
        <v>0</v>
      </c>
      <c r="G181" s="8">
        <v>451</v>
      </c>
      <c r="H181" s="8">
        <v>0</v>
      </c>
      <c r="I181" s="8">
        <v>0</v>
      </c>
      <c r="J181" s="14">
        <f t="shared" si="25"/>
        <v>0.63731931668856767</v>
      </c>
      <c r="K181" s="14">
        <f t="shared" si="26"/>
        <v>0</v>
      </c>
    </row>
    <row r="182" spans="1:11" x14ac:dyDescent="0.3">
      <c r="A182" s="173"/>
      <c r="B182" s="4">
        <v>174</v>
      </c>
      <c r="C182" s="8" t="s">
        <v>510</v>
      </c>
      <c r="D182" s="8">
        <v>104</v>
      </c>
      <c r="E182" s="8">
        <v>99</v>
      </c>
      <c r="F182" s="8">
        <v>0</v>
      </c>
      <c r="G182" s="8">
        <v>281</v>
      </c>
      <c r="H182" s="8">
        <v>0</v>
      </c>
      <c r="I182" s="8">
        <v>0</v>
      </c>
      <c r="J182" s="14">
        <f t="shared" si="25"/>
        <v>0.95192307692307687</v>
      </c>
      <c r="K182" s="14">
        <f t="shared" si="26"/>
        <v>0</v>
      </c>
    </row>
    <row r="183" spans="1:11" x14ac:dyDescent="0.3">
      <c r="A183" s="173"/>
      <c r="B183" s="4">
        <v>175</v>
      </c>
      <c r="C183" s="8" t="s">
        <v>512</v>
      </c>
      <c r="D183" s="8">
        <v>122</v>
      </c>
      <c r="E183" s="8">
        <v>0</v>
      </c>
      <c r="F183" s="8">
        <v>0</v>
      </c>
      <c r="G183" s="8">
        <v>184</v>
      </c>
      <c r="H183" s="8">
        <v>0</v>
      </c>
      <c r="I183" s="8">
        <v>0</v>
      </c>
      <c r="J183" s="14">
        <f t="shared" si="25"/>
        <v>0</v>
      </c>
      <c r="K183" s="14">
        <f t="shared" si="26"/>
        <v>0</v>
      </c>
    </row>
    <row r="184" spans="1:11" x14ac:dyDescent="0.3">
      <c r="A184" s="173"/>
      <c r="B184" s="4">
        <v>176</v>
      </c>
      <c r="C184" s="8" t="s">
        <v>513</v>
      </c>
      <c r="D184" s="8">
        <v>153</v>
      </c>
      <c r="E184" s="8">
        <v>127</v>
      </c>
      <c r="F184" s="8">
        <v>0</v>
      </c>
      <c r="G184" s="8">
        <v>216</v>
      </c>
      <c r="H184" s="8">
        <v>7</v>
      </c>
      <c r="I184" s="8">
        <v>0</v>
      </c>
      <c r="J184" s="14">
        <f t="shared" si="25"/>
        <v>0.83006535947712423</v>
      </c>
      <c r="K184" s="14">
        <f t="shared" si="26"/>
        <v>3.2407407407407406E-2</v>
      </c>
    </row>
    <row r="185" spans="1:11" x14ac:dyDescent="0.3">
      <c r="A185" s="173"/>
      <c r="B185" s="4">
        <v>177</v>
      </c>
      <c r="C185" s="8" t="s">
        <v>514</v>
      </c>
      <c r="D185" s="8">
        <v>56</v>
      </c>
      <c r="E185" s="8">
        <v>0</v>
      </c>
      <c r="F185" s="8">
        <v>0</v>
      </c>
      <c r="G185" s="8">
        <v>165</v>
      </c>
      <c r="H185" s="8">
        <v>0</v>
      </c>
      <c r="I185" s="8">
        <v>0</v>
      </c>
      <c r="J185" s="14">
        <f t="shared" si="25"/>
        <v>0</v>
      </c>
      <c r="K185" s="14">
        <f t="shared" si="26"/>
        <v>0</v>
      </c>
    </row>
    <row r="186" spans="1:11" x14ac:dyDescent="0.3">
      <c r="A186" s="173"/>
      <c r="B186" s="4">
        <v>178</v>
      </c>
      <c r="C186" s="8" t="s">
        <v>516</v>
      </c>
      <c r="D186" s="8">
        <v>551</v>
      </c>
      <c r="E186" s="8">
        <v>363</v>
      </c>
      <c r="F186" s="8">
        <v>1</v>
      </c>
      <c r="G186" s="8">
        <v>344</v>
      </c>
      <c r="H186" s="8">
        <v>9</v>
      </c>
      <c r="I186" s="8">
        <v>0</v>
      </c>
      <c r="J186" s="14">
        <f t="shared" si="25"/>
        <v>0.66061705989110708</v>
      </c>
      <c r="K186" s="14">
        <f t="shared" si="26"/>
        <v>2.616279069767442E-2</v>
      </c>
    </row>
    <row r="187" spans="1:11" x14ac:dyDescent="0.3">
      <c r="A187" s="173"/>
      <c r="B187" s="4">
        <v>179</v>
      </c>
      <c r="C187" s="8" t="s">
        <v>517</v>
      </c>
      <c r="D187" s="8">
        <v>727</v>
      </c>
      <c r="E187" s="8">
        <v>530</v>
      </c>
      <c r="F187" s="8">
        <v>4</v>
      </c>
      <c r="G187" s="8">
        <v>852</v>
      </c>
      <c r="H187" s="8">
        <v>0</v>
      </c>
      <c r="I187" s="8">
        <v>0</v>
      </c>
      <c r="J187" s="14">
        <f t="shared" si="25"/>
        <v>0.734525447042641</v>
      </c>
      <c r="K187" s="14">
        <f t="shared" si="26"/>
        <v>0</v>
      </c>
    </row>
    <row r="188" spans="1:11" x14ac:dyDescent="0.3">
      <c r="A188" s="173"/>
      <c r="B188" s="4">
        <v>180</v>
      </c>
      <c r="C188" s="8" t="s">
        <v>518</v>
      </c>
      <c r="D188" s="8">
        <v>259</v>
      </c>
      <c r="E188" s="8">
        <v>190</v>
      </c>
      <c r="F188" s="8">
        <v>0</v>
      </c>
      <c r="G188" s="8">
        <v>158</v>
      </c>
      <c r="H188" s="8">
        <v>0</v>
      </c>
      <c r="I188" s="8">
        <v>0</v>
      </c>
      <c r="J188" s="14">
        <f t="shared" si="25"/>
        <v>0.73359073359073357</v>
      </c>
      <c r="K188" s="14">
        <f t="shared" si="26"/>
        <v>0</v>
      </c>
    </row>
    <row r="189" spans="1:11" x14ac:dyDescent="0.3">
      <c r="A189" s="173"/>
      <c r="B189" s="4">
        <v>181</v>
      </c>
      <c r="C189" s="8" t="s">
        <v>519</v>
      </c>
      <c r="D189" s="8">
        <v>122</v>
      </c>
      <c r="E189" s="8">
        <v>50</v>
      </c>
      <c r="F189" s="8">
        <v>20</v>
      </c>
      <c r="G189" s="8">
        <v>160</v>
      </c>
      <c r="H189" s="8">
        <v>0</v>
      </c>
      <c r="I189" s="8">
        <v>0</v>
      </c>
      <c r="J189" s="14">
        <f t="shared" si="25"/>
        <v>0.57377049180327866</v>
      </c>
      <c r="K189" s="14">
        <f t="shared" si="26"/>
        <v>0</v>
      </c>
    </row>
    <row r="190" spans="1:11" x14ac:dyDescent="0.3">
      <c r="A190" s="173"/>
      <c r="B190" s="4">
        <v>182</v>
      </c>
      <c r="C190" s="8" t="s">
        <v>520</v>
      </c>
      <c r="D190" s="8">
        <v>940</v>
      </c>
      <c r="E190" s="8">
        <v>122</v>
      </c>
      <c r="F190" s="8">
        <v>0</v>
      </c>
      <c r="G190" s="8">
        <v>373</v>
      </c>
      <c r="H190" s="8">
        <v>0</v>
      </c>
      <c r="I190" s="8">
        <v>0</v>
      </c>
      <c r="J190" s="14">
        <f t="shared" si="25"/>
        <v>0.12978723404255318</v>
      </c>
      <c r="K190" s="14">
        <f t="shared" si="26"/>
        <v>0</v>
      </c>
    </row>
    <row r="191" spans="1:11" x14ac:dyDescent="0.3">
      <c r="A191" s="173"/>
      <c r="B191" s="4">
        <v>183</v>
      </c>
      <c r="C191" s="8" t="s">
        <v>748</v>
      </c>
      <c r="D191" s="8">
        <v>21</v>
      </c>
      <c r="E191" s="8">
        <v>1</v>
      </c>
      <c r="F191" s="8">
        <v>20</v>
      </c>
      <c r="G191" s="8">
        <v>8</v>
      </c>
      <c r="H191" s="8">
        <v>0</v>
      </c>
      <c r="I191" s="8">
        <v>0</v>
      </c>
      <c r="J191" s="14">
        <f t="shared" si="25"/>
        <v>1</v>
      </c>
      <c r="K191" s="14">
        <f t="shared" si="26"/>
        <v>0</v>
      </c>
    </row>
    <row r="192" spans="1:11" x14ac:dyDescent="0.3">
      <c r="A192" s="173"/>
      <c r="B192" s="4">
        <v>184</v>
      </c>
      <c r="C192" s="8" t="s">
        <v>521</v>
      </c>
      <c r="D192" s="8">
        <v>67</v>
      </c>
      <c r="E192" s="8">
        <v>63</v>
      </c>
      <c r="F192" s="8">
        <v>0</v>
      </c>
      <c r="G192" s="8">
        <v>197</v>
      </c>
      <c r="H192" s="8">
        <v>0</v>
      </c>
      <c r="I192" s="8">
        <v>0</v>
      </c>
      <c r="J192" s="14">
        <f t="shared" si="25"/>
        <v>0.94029850746268662</v>
      </c>
      <c r="K192" s="14">
        <f t="shared" si="26"/>
        <v>0</v>
      </c>
    </row>
    <row r="193" spans="1:11" x14ac:dyDescent="0.3">
      <c r="A193" s="173"/>
      <c r="B193" s="4">
        <v>185</v>
      </c>
      <c r="C193" s="8" t="s">
        <v>522</v>
      </c>
      <c r="D193" s="8">
        <v>442</v>
      </c>
      <c r="E193" s="8">
        <v>404</v>
      </c>
      <c r="F193" s="8">
        <v>0</v>
      </c>
      <c r="G193" s="8">
        <v>291</v>
      </c>
      <c r="H193" s="8">
        <v>0</v>
      </c>
      <c r="I193" s="8">
        <v>0</v>
      </c>
      <c r="J193" s="14">
        <f t="shared" si="25"/>
        <v>0.91402714932126694</v>
      </c>
      <c r="K193" s="14">
        <f t="shared" si="26"/>
        <v>0</v>
      </c>
    </row>
    <row r="194" spans="1:11" x14ac:dyDescent="0.3">
      <c r="A194" s="173"/>
      <c r="B194" s="4">
        <v>186</v>
      </c>
      <c r="C194" s="8" t="s">
        <v>524</v>
      </c>
      <c r="D194" s="8">
        <v>271</v>
      </c>
      <c r="E194" s="8">
        <v>263</v>
      </c>
      <c r="F194" s="8">
        <v>0</v>
      </c>
      <c r="G194" s="8">
        <v>154</v>
      </c>
      <c r="H194" s="8">
        <v>0</v>
      </c>
      <c r="I194" s="8">
        <v>0</v>
      </c>
      <c r="J194" s="14">
        <f t="shared" si="25"/>
        <v>0.97047970479704793</v>
      </c>
      <c r="K194" s="14">
        <f t="shared" si="26"/>
        <v>0</v>
      </c>
    </row>
    <row r="195" spans="1:11" x14ac:dyDescent="0.3">
      <c r="A195" s="173"/>
      <c r="B195" s="4">
        <v>187</v>
      </c>
      <c r="C195" s="8" t="s">
        <v>525</v>
      </c>
      <c r="D195" s="8">
        <v>272</v>
      </c>
      <c r="E195" s="8">
        <v>243</v>
      </c>
      <c r="F195" s="8">
        <v>0</v>
      </c>
      <c r="G195" s="8">
        <v>272</v>
      </c>
      <c r="H195" s="8">
        <v>0</v>
      </c>
      <c r="I195" s="8">
        <v>0</v>
      </c>
      <c r="J195" s="14">
        <f t="shared" si="25"/>
        <v>0.89338235294117652</v>
      </c>
      <c r="K195" s="14">
        <f t="shared" si="26"/>
        <v>0</v>
      </c>
    </row>
    <row r="196" spans="1:11" x14ac:dyDescent="0.3">
      <c r="A196" s="173"/>
      <c r="B196" s="4">
        <v>188</v>
      </c>
      <c r="C196" s="8" t="s">
        <v>526</v>
      </c>
      <c r="D196" s="8">
        <v>519</v>
      </c>
      <c r="E196" s="8">
        <v>338</v>
      </c>
      <c r="F196" s="8">
        <v>0</v>
      </c>
      <c r="G196" s="8">
        <v>430</v>
      </c>
      <c r="H196" s="8">
        <v>13</v>
      </c>
      <c r="I196" s="8">
        <v>0</v>
      </c>
      <c r="J196" s="14">
        <f t="shared" si="25"/>
        <v>0.65125240847784205</v>
      </c>
      <c r="K196" s="14">
        <f t="shared" si="26"/>
        <v>3.0232558139534883E-2</v>
      </c>
    </row>
    <row r="197" spans="1:11" x14ac:dyDescent="0.3">
      <c r="A197" s="173"/>
      <c r="B197" s="4">
        <v>189</v>
      </c>
      <c r="C197" s="8" t="s">
        <v>529</v>
      </c>
      <c r="D197" s="8">
        <v>182</v>
      </c>
      <c r="E197" s="8">
        <v>156</v>
      </c>
      <c r="F197" s="8">
        <v>0</v>
      </c>
      <c r="G197" s="8">
        <v>187</v>
      </c>
      <c r="H197" s="8">
        <v>2</v>
      </c>
      <c r="I197" s="8">
        <v>0</v>
      </c>
      <c r="J197" s="14">
        <f t="shared" si="25"/>
        <v>0.8571428571428571</v>
      </c>
      <c r="K197" s="14">
        <f t="shared" si="26"/>
        <v>1.06951871657754E-2</v>
      </c>
    </row>
    <row r="198" spans="1:11" x14ac:dyDescent="0.3">
      <c r="A198" s="173"/>
      <c r="B198" s="4">
        <v>190</v>
      </c>
      <c r="C198" s="8" t="s">
        <v>749</v>
      </c>
      <c r="D198" s="8">
        <v>25</v>
      </c>
      <c r="E198" s="8">
        <v>5</v>
      </c>
      <c r="F198" s="8">
        <v>0</v>
      </c>
      <c r="G198" s="8">
        <v>31</v>
      </c>
      <c r="H198" s="8">
        <v>0</v>
      </c>
      <c r="I198" s="8">
        <v>0</v>
      </c>
      <c r="J198" s="14">
        <f t="shared" si="25"/>
        <v>0.2</v>
      </c>
      <c r="K198" s="14">
        <f t="shared" si="26"/>
        <v>0</v>
      </c>
    </row>
    <row r="199" spans="1:11" x14ac:dyDescent="0.3">
      <c r="A199" s="173"/>
      <c r="B199" s="4">
        <v>191</v>
      </c>
      <c r="C199" s="8" t="s">
        <v>533</v>
      </c>
      <c r="D199" s="8">
        <v>262</v>
      </c>
      <c r="E199" s="8">
        <v>0</v>
      </c>
      <c r="F199" s="8">
        <v>0</v>
      </c>
      <c r="G199" s="8">
        <v>101</v>
      </c>
      <c r="H199" s="8">
        <v>0</v>
      </c>
      <c r="I199" s="8">
        <v>0</v>
      </c>
      <c r="J199" s="14">
        <f t="shared" si="25"/>
        <v>0</v>
      </c>
      <c r="K199" s="14">
        <f t="shared" si="26"/>
        <v>0</v>
      </c>
    </row>
    <row r="200" spans="1:11" x14ac:dyDescent="0.3">
      <c r="A200" s="173"/>
      <c r="B200" s="4">
        <v>192</v>
      </c>
      <c r="C200" s="8" t="s">
        <v>534</v>
      </c>
      <c r="D200" s="8">
        <v>4</v>
      </c>
      <c r="E200" s="8">
        <v>3</v>
      </c>
      <c r="F200" s="8">
        <v>0</v>
      </c>
      <c r="G200" s="8">
        <v>10</v>
      </c>
      <c r="H200" s="8">
        <v>0</v>
      </c>
      <c r="I200" s="8">
        <v>0</v>
      </c>
      <c r="J200" s="14">
        <f t="shared" si="25"/>
        <v>0.75</v>
      </c>
      <c r="K200" s="14">
        <f t="shared" si="26"/>
        <v>0</v>
      </c>
    </row>
    <row r="201" spans="1:11" x14ac:dyDescent="0.3">
      <c r="A201" s="173"/>
      <c r="B201" s="4">
        <v>193</v>
      </c>
      <c r="C201" s="8" t="s">
        <v>536</v>
      </c>
      <c r="D201" s="8">
        <v>193</v>
      </c>
      <c r="E201" s="8">
        <v>142</v>
      </c>
      <c r="F201" s="8">
        <v>32</v>
      </c>
      <c r="G201" s="8">
        <v>226</v>
      </c>
      <c r="H201" s="8">
        <v>0</v>
      </c>
      <c r="I201" s="8">
        <v>0</v>
      </c>
      <c r="J201" s="14">
        <f t="shared" si="25"/>
        <v>0.9015544041450777</v>
      </c>
      <c r="K201" s="14">
        <f t="shared" si="26"/>
        <v>0</v>
      </c>
    </row>
    <row r="202" spans="1:11" x14ac:dyDescent="0.3">
      <c r="A202" s="173"/>
      <c r="B202" s="4">
        <v>194</v>
      </c>
      <c r="C202" s="8" t="s">
        <v>539</v>
      </c>
      <c r="D202" s="8">
        <v>178</v>
      </c>
      <c r="E202" s="8">
        <v>110</v>
      </c>
      <c r="F202" s="8">
        <v>0</v>
      </c>
      <c r="G202" s="8">
        <v>278</v>
      </c>
      <c r="H202" s="8">
        <v>9</v>
      </c>
      <c r="I202" s="8">
        <v>0</v>
      </c>
      <c r="J202" s="14">
        <f t="shared" si="25"/>
        <v>0.6179775280898876</v>
      </c>
      <c r="K202" s="14">
        <f t="shared" si="26"/>
        <v>3.237410071942446E-2</v>
      </c>
    </row>
    <row r="203" spans="1:11" x14ac:dyDescent="0.3">
      <c r="A203" s="173"/>
      <c r="B203" s="4">
        <v>195</v>
      </c>
      <c r="C203" s="8" t="s">
        <v>540</v>
      </c>
      <c r="D203" s="8">
        <v>219</v>
      </c>
      <c r="E203" s="8">
        <v>106</v>
      </c>
      <c r="F203" s="8">
        <v>0</v>
      </c>
      <c r="G203" s="8">
        <v>401</v>
      </c>
      <c r="H203" s="8">
        <v>1</v>
      </c>
      <c r="I203" s="8">
        <v>0</v>
      </c>
      <c r="J203" s="14">
        <f t="shared" si="25"/>
        <v>0.48401826484018262</v>
      </c>
      <c r="K203" s="14">
        <f t="shared" si="26"/>
        <v>2.4937655860349127E-3</v>
      </c>
    </row>
    <row r="204" spans="1:11" x14ac:dyDescent="0.3">
      <c r="A204" s="173"/>
      <c r="B204" s="4">
        <v>196</v>
      </c>
      <c r="C204" s="8" t="s">
        <v>541</v>
      </c>
      <c r="D204" s="8">
        <v>87</v>
      </c>
      <c r="E204" s="8">
        <v>84</v>
      </c>
      <c r="F204" s="8">
        <v>0</v>
      </c>
      <c r="G204" s="8">
        <v>108</v>
      </c>
      <c r="H204" s="8">
        <v>1</v>
      </c>
      <c r="I204" s="8">
        <v>0</v>
      </c>
      <c r="J204" s="14">
        <f t="shared" si="25"/>
        <v>0.96551724137931039</v>
      </c>
      <c r="K204" s="14">
        <f t="shared" si="26"/>
        <v>9.2592592592592587E-3</v>
      </c>
    </row>
    <row r="205" spans="1:11" x14ac:dyDescent="0.3">
      <c r="A205" s="173"/>
      <c r="B205" s="4">
        <v>197</v>
      </c>
      <c r="C205" s="8" t="s">
        <v>542</v>
      </c>
      <c r="D205" s="8">
        <v>257</v>
      </c>
      <c r="E205" s="8">
        <v>212</v>
      </c>
      <c r="F205" s="8">
        <v>0</v>
      </c>
      <c r="G205" s="8">
        <v>411</v>
      </c>
      <c r="H205" s="8">
        <v>8</v>
      </c>
      <c r="I205" s="8">
        <v>0</v>
      </c>
      <c r="J205" s="14">
        <f t="shared" si="25"/>
        <v>0.82490272373540852</v>
      </c>
      <c r="K205" s="14">
        <f t="shared" si="26"/>
        <v>1.9464720194647202E-2</v>
      </c>
    </row>
    <row r="206" spans="1:11" x14ac:dyDescent="0.3">
      <c r="A206" s="173"/>
      <c r="B206" s="4">
        <v>198</v>
      </c>
      <c r="C206" s="8" t="s">
        <v>543</v>
      </c>
      <c r="D206" s="8">
        <v>171</v>
      </c>
      <c r="E206" s="8">
        <v>156</v>
      </c>
      <c r="F206" s="8">
        <v>0</v>
      </c>
      <c r="G206" s="8">
        <v>215</v>
      </c>
      <c r="H206" s="8">
        <v>0</v>
      </c>
      <c r="I206" s="8">
        <v>0</v>
      </c>
      <c r="J206" s="14">
        <f t="shared" si="25"/>
        <v>0.91228070175438591</v>
      </c>
      <c r="K206" s="14">
        <f t="shared" si="26"/>
        <v>0</v>
      </c>
    </row>
    <row r="207" spans="1:11" x14ac:dyDescent="0.3">
      <c r="A207" s="173"/>
      <c r="B207" s="4">
        <v>199</v>
      </c>
      <c r="C207" s="8" t="s">
        <v>544</v>
      </c>
      <c r="D207" s="8">
        <v>84</v>
      </c>
      <c r="E207" s="8">
        <v>0</v>
      </c>
      <c r="F207" s="8">
        <v>0</v>
      </c>
      <c r="G207" s="8">
        <v>436</v>
      </c>
      <c r="H207" s="8">
        <v>0</v>
      </c>
      <c r="I207" s="8">
        <v>0</v>
      </c>
      <c r="J207" s="14">
        <f t="shared" si="25"/>
        <v>0</v>
      </c>
      <c r="K207" s="14">
        <f t="shared" si="26"/>
        <v>0</v>
      </c>
    </row>
    <row r="208" spans="1:11" x14ac:dyDescent="0.3">
      <c r="A208" s="173"/>
      <c r="B208" s="4">
        <v>200</v>
      </c>
      <c r="C208" s="8" t="s">
        <v>546</v>
      </c>
      <c r="D208" s="8">
        <v>4</v>
      </c>
      <c r="E208" s="8">
        <v>1</v>
      </c>
      <c r="F208" s="8">
        <v>0</v>
      </c>
      <c r="G208" s="8">
        <v>67</v>
      </c>
      <c r="H208" s="8">
        <v>0</v>
      </c>
      <c r="I208" s="8">
        <v>0</v>
      </c>
      <c r="J208" s="14">
        <f t="shared" si="25"/>
        <v>0.25</v>
      </c>
      <c r="K208" s="14">
        <f t="shared" si="26"/>
        <v>0</v>
      </c>
    </row>
    <row r="209" spans="1:11" x14ac:dyDescent="0.3">
      <c r="A209" s="173"/>
      <c r="B209" s="4">
        <v>201</v>
      </c>
      <c r="C209" s="8" t="s">
        <v>750</v>
      </c>
      <c r="D209" s="8">
        <v>17</v>
      </c>
      <c r="E209" s="8">
        <v>0</v>
      </c>
      <c r="F209" s="8">
        <v>0</v>
      </c>
      <c r="G209" s="8">
        <v>37</v>
      </c>
      <c r="H209" s="8">
        <v>0</v>
      </c>
      <c r="I209" s="8">
        <v>0</v>
      </c>
      <c r="J209" s="14">
        <f t="shared" si="25"/>
        <v>0</v>
      </c>
      <c r="K209" s="14">
        <f t="shared" si="26"/>
        <v>0</v>
      </c>
    </row>
    <row r="210" spans="1:11" x14ac:dyDescent="0.3">
      <c r="A210" s="173"/>
      <c r="B210" s="4">
        <v>202</v>
      </c>
      <c r="C210" s="8" t="s">
        <v>549</v>
      </c>
      <c r="D210" s="8">
        <v>173</v>
      </c>
      <c r="E210" s="8">
        <v>160</v>
      </c>
      <c r="F210" s="8">
        <v>0</v>
      </c>
      <c r="G210" s="8">
        <v>65</v>
      </c>
      <c r="H210" s="8">
        <v>0</v>
      </c>
      <c r="I210" s="8">
        <v>0</v>
      </c>
      <c r="J210" s="14">
        <f t="shared" si="25"/>
        <v>0.92485549132947975</v>
      </c>
      <c r="K210" s="14">
        <f t="shared" si="26"/>
        <v>0</v>
      </c>
    </row>
    <row r="211" spans="1:11" x14ac:dyDescent="0.3">
      <c r="A211" s="173"/>
      <c r="B211" s="4">
        <v>203</v>
      </c>
      <c r="C211" s="8" t="s">
        <v>550</v>
      </c>
      <c r="D211" s="8">
        <v>23</v>
      </c>
      <c r="E211" s="8">
        <v>12</v>
      </c>
      <c r="F211" s="8">
        <v>5</v>
      </c>
      <c r="G211" s="8">
        <v>66</v>
      </c>
      <c r="H211" s="8">
        <v>1</v>
      </c>
      <c r="I211" s="8">
        <v>0</v>
      </c>
      <c r="J211" s="14">
        <f t="shared" si="25"/>
        <v>0.73913043478260865</v>
      </c>
      <c r="K211" s="14">
        <f t="shared" si="26"/>
        <v>1.5151515151515152E-2</v>
      </c>
    </row>
    <row r="212" spans="1:11" x14ac:dyDescent="0.3">
      <c r="A212" s="173"/>
      <c r="B212" s="4">
        <v>204</v>
      </c>
      <c r="C212" s="8" t="s">
        <v>553</v>
      </c>
      <c r="D212" s="8">
        <v>194</v>
      </c>
      <c r="E212" s="8">
        <v>76</v>
      </c>
      <c r="F212" s="8">
        <v>20</v>
      </c>
      <c r="G212" s="8">
        <v>155</v>
      </c>
      <c r="H212" s="8">
        <v>6</v>
      </c>
      <c r="I212" s="8">
        <v>0</v>
      </c>
      <c r="J212" s="14">
        <f t="shared" si="25"/>
        <v>0.49484536082474229</v>
      </c>
      <c r="K212" s="14">
        <f t="shared" si="26"/>
        <v>3.870967741935484E-2</v>
      </c>
    </row>
    <row r="213" spans="1:11" x14ac:dyDescent="0.3">
      <c r="A213" s="173"/>
      <c r="B213" s="4">
        <v>205</v>
      </c>
      <c r="C213" s="8" t="s">
        <v>554</v>
      </c>
      <c r="D213" s="8">
        <v>23</v>
      </c>
      <c r="E213" s="8">
        <v>18</v>
      </c>
      <c r="F213" s="8">
        <v>0</v>
      </c>
      <c r="G213" s="8">
        <v>196</v>
      </c>
      <c r="H213" s="8">
        <v>0</v>
      </c>
      <c r="I213" s="8">
        <v>0</v>
      </c>
      <c r="J213" s="14">
        <f t="shared" si="25"/>
        <v>0.78260869565217395</v>
      </c>
      <c r="K213" s="14">
        <f t="shared" si="26"/>
        <v>0</v>
      </c>
    </row>
    <row r="214" spans="1:11" x14ac:dyDescent="0.3">
      <c r="A214" s="173"/>
      <c r="B214" s="4">
        <v>206</v>
      </c>
      <c r="C214" s="8" t="s">
        <v>555</v>
      </c>
      <c r="D214" s="8">
        <v>156</v>
      </c>
      <c r="E214" s="8">
        <v>154</v>
      </c>
      <c r="F214" s="8">
        <v>0</v>
      </c>
      <c r="G214" s="8">
        <v>367</v>
      </c>
      <c r="H214" s="8">
        <v>0</v>
      </c>
      <c r="I214" s="8">
        <v>0</v>
      </c>
      <c r="J214" s="14">
        <f t="shared" si="25"/>
        <v>0.98717948717948723</v>
      </c>
      <c r="K214" s="14">
        <f t="shared" si="26"/>
        <v>0</v>
      </c>
    </row>
    <row r="215" spans="1:11" x14ac:dyDescent="0.3">
      <c r="A215" s="173"/>
      <c r="B215" s="4">
        <v>207</v>
      </c>
      <c r="C215" s="8" t="s">
        <v>556</v>
      </c>
      <c r="D215" s="8">
        <v>642</v>
      </c>
      <c r="E215" s="8">
        <v>448</v>
      </c>
      <c r="F215" s="8">
        <v>24</v>
      </c>
      <c r="G215" s="8">
        <v>678</v>
      </c>
      <c r="H215" s="8">
        <v>0</v>
      </c>
      <c r="I215" s="8">
        <v>0</v>
      </c>
      <c r="J215" s="14">
        <f t="shared" si="25"/>
        <v>0.73520249221183798</v>
      </c>
      <c r="K215" s="14">
        <f t="shared" si="26"/>
        <v>0</v>
      </c>
    </row>
    <row r="216" spans="1:11" x14ac:dyDescent="0.3">
      <c r="A216" s="173"/>
      <c r="B216" s="4">
        <v>208</v>
      </c>
      <c r="C216" s="8" t="s">
        <v>557</v>
      </c>
      <c r="D216" s="8">
        <v>151</v>
      </c>
      <c r="E216" s="8">
        <v>30</v>
      </c>
      <c r="F216" s="8">
        <v>33</v>
      </c>
      <c r="G216" s="8">
        <v>171</v>
      </c>
      <c r="H216" s="8">
        <v>0</v>
      </c>
      <c r="I216" s="8">
        <v>0</v>
      </c>
      <c r="J216" s="14">
        <f t="shared" si="25"/>
        <v>0.41721854304635764</v>
      </c>
      <c r="K216" s="14">
        <f t="shared" si="26"/>
        <v>0</v>
      </c>
    </row>
    <row r="217" spans="1:11" x14ac:dyDescent="0.3">
      <c r="A217" s="173"/>
      <c r="B217" s="4">
        <v>209</v>
      </c>
      <c r="C217" s="8" t="s">
        <v>558</v>
      </c>
      <c r="D217" s="8">
        <v>147</v>
      </c>
      <c r="E217" s="8">
        <v>33</v>
      </c>
      <c r="F217" s="8">
        <v>100</v>
      </c>
      <c r="G217" s="8">
        <v>218</v>
      </c>
      <c r="H217" s="8">
        <v>0</v>
      </c>
      <c r="I217" s="8">
        <v>0</v>
      </c>
      <c r="J217" s="14">
        <f t="shared" si="25"/>
        <v>0.90476190476190477</v>
      </c>
      <c r="K217" s="14">
        <f t="shared" si="26"/>
        <v>0</v>
      </c>
    </row>
    <row r="218" spans="1:11" x14ac:dyDescent="0.3">
      <c r="A218" s="173"/>
      <c r="B218" s="4">
        <v>210</v>
      </c>
      <c r="C218" s="8" t="s">
        <v>559</v>
      </c>
      <c r="D218" s="8">
        <v>42</v>
      </c>
      <c r="E218" s="8">
        <v>26</v>
      </c>
      <c r="F218" s="8">
        <v>0</v>
      </c>
      <c r="G218" s="8">
        <v>52</v>
      </c>
      <c r="H218" s="8">
        <v>8</v>
      </c>
      <c r="I218" s="8">
        <v>0</v>
      </c>
      <c r="J218" s="14">
        <f t="shared" si="25"/>
        <v>0.61904761904761907</v>
      </c>
      <c r="K218" s="14">
        <f t="shared" si="26"/>
        <v>0.15384615384615385</v>
      </c>
    </row>
    <row r="219" spans="1:11" x14ac:dyDescent="0.3">
      <c r="A219" s="173"/>
      <c r="B219" s="4">
        <v>211</v>
      </c>
      <c r="C219" s="8" t="s">
        <v>561</v>
      </c>
      <c r="D219" s="8">
        <v>0</v>
      </c>
      <c r="E219" s="8">
        <v>0</v>
      </c>
      <c r="F219" s="8">
        <v>0</v>
      </c>
      <c r="G219" s="8">
        <v>66</v>
      </c>
      <c r="H219" s="8">
        <v>0</v>
      </c>
      <c r="I219" s="8">
        <v>0</v>
      </c>
      <c r="J219" s="14">
        <v>0</v>
      </c>
      <c r="K219" s="14">
        <f t="shared" si="26"/>
        <v>0</v>
      </c>
    </row>
    <row r="220" spans="1:11" x14ac:dyDescent="0.3">
      <c r="A220" s="173"/>
      <c r="B220" s="4">
        <v>212</v>
      </c>
      <c r="C220" s="8" t="s">
        <v>562</v>
      </c>
      <c r="D220" s="8">
        <v>0</v>
      </c>
      <c r="E220" s="8">
        <v>0</v>
      </c>
      <c r="F220" s="8">
        <v>0</v>
      </c>
      <c r="G220" s="8">
        <v>68</v>
      </c>
      <c r="H220" s="8">
        <v>0</v>
      </c>
      <c r="I220" s="8">
        <v>0</v>
      </c>
      <c r="J220" s="14">
        <v>0</v>
      </c>
      <c r="K220" s="14">
        <f t="shared" si="26"/>
        <v>0</v>
      </c>
    </row>
    <row r="221" spans="1:11" x14ac:dyDescent="0.3">
      <c r="A221" s="173"/>
      <c r="B221" s="4">
        <v>213</v>
      </c>
      <c r="C221" s="8" t="s">
        <v>564</v>
      </c>
      <c r="D221" s="8">
        <v>55</v>
      </c>
      <c r="E221" s="8">
        <v>54</v>
      </c>
      <c r="F221" s="8">
        <v>0</v>
      </c>
      <c r="G221" s="8">
        <v>59</v>
      </c>
      <c r="H221" s="8">
        <v>0</v>
      </c>
      <c r="I221" s="8">
        <v>0</v>
      </c>
      <c r="J221" s="14">
        <f t="shared" si="25"/>
        <v>0.98181818181818181</v>
      </c>
      <c r="K221" s="14">
        <f t="shared" si="26"/>
        <v>0</v>
      </c>
    </row>
    <row r="222" spans="1:11" x14ac:dyDescent="0.3">
      <c r="A222" s="173"/>
      <c r="B222" s="4">
        <v>214</v>
      </c>
      <c r="C222" s="8" t="s">
        <v>565</v>
      </c>
      <c r="D222" s="8">
        <v>297</v>
      </c>
      <c r="E222" s="8">
        <v>60</v>
      </c>
      <c r="F222" s="8">
        <v>0</v>
      </c>
      <c r="G222" s="8">
        <v>1831</v>
      </c>
      <c r="H222" s="8">
        <v>0</v>
      </c>
      <c r="I222" s="8">
        <v>10</v>
      </c>
      <c r="J222" s="14">
        <f t="shared" si="25"/>
        <v>0.20202020202020202</v>
      </c>
      <c r="K222" s="14">
        <f t="shared" si="26"/>
        <v>5.4614964500273077E-3</v>
      </c>
    </row>
    <row r="223" spans="1:11" x14ac:dyDescent="0.3">
      <c r="A223" s="173"/>
      <c r="B223" s="4">
        <v>215</v>
      </c>
      <c r="C223" s="8" t="s">
        <v>566</v>
      </c>
      <c r="D223" s="8">
        <v>201</v>
      </c>
      <c r="E223" s="8">
        <v>34</v>
      </c>
      <c r="F223" s="8">
        <v>33</v>
      </c>
      <c r="G223" s="8">
        <v>242</v>
      </c>
      <c r="H223" s="8">
        <v>0</v>
      </c>
      <c r="I223" s="8">
        <v>0</v>
      </c>
      <c r="J223" s="14">
        <f t="shared" si="25"/>
        <v>0.33333333333333331</v>
      </c>
      <c r="K223" s="14">
        <f t="shared" si="26"/>
        <v>0</v>
      </c>
    </row>
    <row r="224" spans="1:11" x14ac:dyDescent="0.3">
      <c r="A224" s="173"/>
      <c r="B224" s="4">
        <v>216</v>
      </c>
      <c r="C224" s="8" t="s">
        <v>567</v>
      </c>
      <c r="D224" s="8">
        <v>354</v>
      </c>
      <c r="E224" s="8">
        <v>96</v>
      </c>
      <c r="F224" s="8">
        <v>126</v>
      </c>
      <c r="G224" s="8">
        <v>430</v>
      </c>
      <c r="H224" s="8">
        <v>0</v>
      </c>
      <c r="I224" s="8">
        <v>0</v>
      </c>
      <c r="J224" s="14">
        <f t="shared" si="25"/>
        <v>0.6271186440677966</v>
      </c>
      <c r="K224" s="14">
        <f t="shared" si="26"/>
        <v>0</v>
      </c>
    </row>
    <row r="225" spans="1:11" x14ac:dyDescent="0.3">
      <c r="A225" s="173"/>
      <c r="B225" s="4">
        <v>217</v>
      </c>
      <c r="C225" s="8" t="s">
        <v>568</v>
      </c>
      <c r="D225" s="8">
        <v>102</v>
      </c>
      <c r="E225" s="8">
        <v>70</v>
      </c>
      <c r="F225" s="8">
        <v>0</v>
      </c>
      <c r="G225" s="8">
        <v>180</v>
      </c>
      <c r="H225" s="8">
        <v>0</v>
      </c>
      <c r="I225" s="8">
        <v>0</v>
      </c>
      <c r="J225" s="14">
        <f t="shared" si="25"/>
        <v>0.68627450980392157</v>
      </c>
      <c r="K225" s="14">
        <f t="shared" si="26"/>
        <v>0</v>
      </c>
    </row>
    <row r="226" spans="1:11" x14ac:dyDescent="0.3">
      <c r="A226" s="173"/>
      <c r="B226" s="4">
        <v>218</v>
      </c>
      <c r="C226" s="8" t="s">
        <v>569</v>
      </c>
      <c r="D226" s="8">
        <v>113</v>
      </c>
      <c r="E226" s="8">
        <v>104</v>
      </c>
      <c r="F226" s="8">
        <v>0</v>
      </c>
      <c r="G226" s="8">
        <v>173</v>
      </c>
      <c r="H226" s="8">
        <v>0</v>
      </c>
      <c r="I226" s="8">
        <v>0</v>
      </c>
      <c r="J226" s="14">
        <f t="shared" ref="J226:J289" si="27">(E226+F226)/D226</f>
        <v>0.92035398230088494</v>
      </c>
      <c r="K226" s="14">
        <f t="shared" ref="K226:K289" si="28">(H226+I226)/G226</f>
        <v>0</v>
      </c>
    </row>
    <row r="227" spans="1:11" x14ac:dyDescent="0.3">
      <c r="A227" s="173"/>
      <c r="B227" s="4">
        <v>219</v>
      </c>
      <c r="C227" s="8" t="s">
        <v>570</v>
      </c>
      <c r="D227" s="8">
        <v>117</v>
      </c>
      <c r="E227" s="8">
        <v>78</v>
      </c>
      <c r="F227" s="8">
        <v>0</v>
      </c>
      <c r="G227" s="8">
        <v>64</v>
      </c>
      <c r="H227" s="8">
        <v>0</v>
      </c>
      <c r="I227" s="8">
        <v>0</v>
      </c>
      <c r="J227" s="14">
        <f t="shared" si="27"/>
        <v>0.66666666666666663</v>
      </c>
      <c r="K227" s="14">
        <f t="shared" si="28"/>
        <v>0</v>
      </c>
    </row>
    <row r="228" spans="1:11" x14ac:dyDescent="0.3">
      <c r="A228" s="173"/>
      <c r="B228" s="4">
        <v>220</v>
      </c>
      <c r="C228" s="8" t="s">
        <v>571</v>
      </c>
      <c r="D228" s="8">
        <v>372</v>
      </c>
      <c r="E228" s="8">
        <v>222</v>
      </c>
      <c r="F228" s="8">
        <v>0</v>
      </c>
      <c r="G228" s="8">
        <v>197</v>
      </c>
      <c r="H228" s="8">
        <v>10</v>
      </c>
      <c r="I228" s="8">
        <v>0</v>
      </c>
      <c r="J228" s="14">
        <f t="shared" si="27"/>
        <v>0.59677419354838712</v>
      </c>
      <c r="K228" s="14">
        <f t="shared" si="28"/>
        <v>5.0761421319796954E-2</v>
      </c>
    </row>
    <row r="229" spans="1:11" x14ac:dyDescent="0.3">
      <c r="A229" s="173"/>
      <c r="B229" s="4">
        <v>221</v>
      </c>
      <c r="C229" s="8" t="s">
        <v>572</v>
      </c>
      <c r="D229" s="8">
        <v>317</v>
      </c>
      <c r="E229" s="8">
        <v>65</v>
      </c>
      <c r="F229" s="8">
        <v>126</v>
      </c>
      <c r="G229" s="8">
        <v>297</v>
      </c>
      <c r="H229" s="8">
        <v>0</v>
      </c>
      <c r="I229" s="8">
        <v>0</v>
      </c>
      <c r="J229" s="14">
        <f t="shared" si="27"/>
        <v>0.60252365930599372</v>
      </c>
      <c r="K229" s="14">
        <f t="shared" si="28"/>
        <v>0</v>
      </c>
    </row>
    <row r="230" spans="1:11" x14ac:dyDescent="0.3">
      <c r="A230" s="173"/>
      <c r="B230" s="4">
        <v>222</v>
      </c>
      <c r="C230" s="8" t="s">
        <v>574</v>
      </c>
      <c r="D230" s="8">
        <v>96</v>
      </c>
      <c r="E230" s="8">
        <v>0</v>
      </c>
      <c r="F230" s="8">
        <v>0</v>
      </c>
      <c r="G230" s="8">
        <v>132</v>
      </c>
      <c r="H230" s="8">
        <v>20</v>
      </c>
      <c r="I230" s="8">
        <v>0</v>
      </c>
      <c r="J230" s="14">
        <f t="shared" si="27"/>
        <v>0</v>
      </c>
      <c r="K230" s="14">
        <f t="shared" si="28"/>
        <v>0.15151515151515152</v>
      </c>
    </row>
    <row r="231" spans="1:11" x14ac:dyDescent="0.3">
      <c r="A231" s="173"/>
      <c r="B231" s="4">
        <v>223</v>
      </c>
      <c r="C231" s="8" t="s">
        <v>577</v>
      </c>
      <c r="D231" s="8">
        <v>431</v>
      </c>
      <c r="E231" s="8">
        <v>80</v>
      </c>
      <c r="F231" s="8">
        <v>40</v>
      </c>
      <c r="G231" s="8">
        <v>248</v>
      </c>
      <c r="H231" s="8">
        <v>6</v>
      </c>
      <c r="I231" s="8">
        <v>0</v>
      </c>
      <c r="J231" s="14">
        <f t="shared" si="27"/>
        <v>0.27842227378190254</v>
      </c>
      <c r="K231" s="14">
        <f t="shared" si="28"/>
        <v>2.4193548387096774E-2</v>
      </c>
    </row>
    <row r="232" spans="1:11" x14ac:dyDescent="0.3">
      <c r="A232" s="173"/>
      <c r="B232" s="4">
        <v>224</v>
      </c>
      <c r="C232" s="8" t="s">
        <v>578</v>
      </c>
      <c r="D232" s="8">
        <v>116</v>
      </c>
      <c r="E232" s="8">
        <v>46</v>
      </c>
      <c r="F232" s="8">
        <v>30</v>
      </c>
      <c r="G232" s="8">
        <v>141</v>
      </c>
      <c r="H232" s="8">
        <v>0</v>
      </c>
      <c r="I232" s="8">
        <v>0</v>
      </c>
      <c r="J232" s="14">
        <f t="shared" si="27"/>
        <v>0.65517241379310343</v>
      </c>
      <c r="K232" s="14">
        <f t="shared" si="28"/>
        <v>0</v>
      </c>
    </row>
    <row r="233" spans="1:11" x14ac:dyDescent="0.3">
      <c r="A233" s="173"/>
      <c r="B233" s="4">
        <v>225</v>
      </c>
      <c r="C233" s="8" t="s">
        <v>579</v>
      </c>
      <c r="D233" s="8">
        <v>453</v>
      </c>
      <c r="E233" s="8">
        <v>375</v>
      </c>
      <c r="F233" s="8">
        <v>0</v>
      </c>
      <c r="G233" s="8">
        <v>288</v>
      </c>
      <c r="H233" s="8">
        <v>64</v>
      </c>
      <c r="I233" s="8">
        <v>0</v>
      </c>
      <c r="J233" s="14">
        <f t="shared" si="27"/>
        <v>0.82781456953642385</v>
      </c>
      <c r="K233" s="14">
        <f t="shared" si="28"/>
        <v>0.22222222222222221</v>
      </c>
    </row>
    <row r="234" spans="1:11" x14ac:dyDescent="0.3">
      <c r="A234" s="173"/>
      <c r="B234" s="4">
        <v>226</v>
      </c>
      <c r="C234" s="8" t="s">
        <v>580</v>
      </c>
      <c r="D234" s="8">
        <v>64</v>
      </c>
      <c r="E234" s="8">
        <v>45</v>
      </c>
      <c r="F234" s="8">
        <v>4</v>
      </c>
      <c r="G234" s="8">
        <v>281</v>
      </c>
      <c r="H234" s="8">
        <v>1</v>
      </c>
      <c r="I234" s="8">
        <v>0</v>
      </c>
      <c r="J234" s="14">
        <f t="shared" si="27"/>
        <v>0.765625</v>
      </c>
      <c r="K234" s="14">
        <f t="shared" si="28"/>
        <v>3.5587188612099642E-3</v>
      </c>
    </row>
    <row r="235" spans="1:11" x14ac:dyDescent="0.3">
      <c r="A235" s="173"/>
      <c r="B235" s="4">
        <v>227</v>
      </c>
      <c r="C235" s="8" t="s">
        <v>581</v>
      </c>
      <c r="D235" s="8">
        <v>233</v>
      </c>
      <c r="E235" s="8">
        <v>180</v>
      </c>
      <c r="F235" s="8">
        <v>21</v>
      </c>
      <c r="G235" s="8">
        <v>252</v>
      </c>
      <c r="H235" s="8">
        <v>58</v>
      </c>
      <c r="I235" s="8">
        <v>0</v>
      </c>
      <c r="J235" s="14">
        <f t="shared" si="27"/>
        <v>0.86266094420600858</v>
      </c>
      <c r="K235" s="14">
        <f t="shared" si="28"/>
        <v>0.23015873015873015</v>
      </c>
    </row>
    <row r="236" spans="1:11" x14ac:dyDescent="0.3">
      <c r="A236" s="173"/>
      <c r="B236" s="4">
        <v>228</v>
      </c>
      <c r="C236" s="8" t="s">
        <v>582</v>
      </c>
      <c r="D236" s="8">
        <v>9</v>
      </c>
      <c r="E236" s="8">
        <v>0</v>
      </c>
      <c r="F236" s="8">
        <v>0</v>
      </c>
      <c r="G236" s="8">
        <v>37</v>
      </c>
      <c r="H236" s="8">
        <v>0</v>
      </c>
      <c r="I236" s="8">
        <v>0</v>
      </c>
      <c r="J236" s="14">
        <f t="shared" si="27"/>
        <v>0</v>
      </c>
      <c r="K236" s="14">
        <f t="shared" si="28"/>
        <v>0</v>
      </c>
    </row>
    <row r="237" spans="1:11" x14ac:dyDescent="0.3">
      <c r="A237" s="173"/>
      <c r="B237" s="4">
        <v>229</v>
      </c>
      <c r="C237" s="8" t="s">
        <v>584</v>
      </c>
      <c r="D237" s="8">
        <v>112</v>
      </c>
      <c r="E237" s="8">
        <v>79</v>
      </c>
      <c r="F237" s="8">
        <v>20</v>
      </c>
      <c r="G237" s="8">
        <v>314</v>
      </c>
      <c r="H237" s="8">
        <v>0</v>
      </c>
      <c r="I237" s="8">
        <v>0</v>
      </c>
      <c r="J237" s="14">
        <f t="shared" si="27"/>
        <v>0.8839285714285714</v>
      </c>
      <c r="K237" s="14">
        <f t="shared" si="28"/>
        <v>0</v>
      </c>
    </row>
    <row r="238" spans="1:11" x14ac:dyDescent="0.3">
      <c r="A238" s="173"/>
      <c r="B238" s="4">
        <v>230</v>
      </c>
      <c r="C238" s="8" t="s">
        <v>587</v>
      </c>
      <c r="D238" s="8">
        <v>185</v>
      </c>
      <c r="E238" s="8">
        <v>152</v>
      </c>
      <c r="F238" s="8">
        <v>0</v>
      </c>
      <c r="G238" s="8">
        <v>155</v>
      </c>
      <c r="H238" s="8">
        <v>0</v>
      </c>
      <c r="I238" s="8">
        <v>0</v>
      </c>
      <c r="J238" s="14">
        <f t="shared" si="27"/>
        <v>0.82162162162162167</v>
      </c>
      <c r="K238" s="14">
        <f t="shared" si="28"/>
        <v>0</v>
      </c>
    </row>
    <row r="239" spans="1:11" x14ac:dyDescent="0.3">
      <c r="A239" s="173"/>
      <c r="B239" s="4">
        <v>231</v>
      </c>
      <c r="C239" s="8" t="s">
        <v>589</v>
      </c>
      <c r="D239" s="8">
        <v>462</v>
      </c>
      <c r="E239" s="8">
        <v>211</v>
      </c>
      <c r="F239" s="8">
        <v>0</v>
      </c>
      <c r="G239" s="8">
        <v>548</v>
      </c>
      <c r="H239" s="8">
        <v>5</v>
      </c>
      <c r="I239" s="8">
        <v>0</v>
      </c>
      <c r="J239" s="14">
        <f t="shared" si="27"/>
        <v>0.45670995670995673</v>
      </c>
      <c r="K239" s="14">
        <f t="shared" si="28"/>
        <v>9.1240875912408752E-3</v>
      </c>
    </row>
    <row r="240" spans="1:11" x14ac:dyDescent="0.3">
      <c r="A240" s="173"/>
      <c r="B240" s="4">
        <v>232</v>
      </c>
      <c r="C240" s="8" t="s">
        <v>590</v>
      </c>
      <c r="D240" s="8">
        <v>49</v>
      </c>
      <c r="E240" s="8">
        <v>0</v>
      </c>
      <c r="F240" s="8">
        <v>0</v>
      </c>
      <c r="G240" s="8">
        <v>168</v>
      </c>
      <c r="H240" s="8">
        <v>5</v>
      </c>
      <c r="I240" s="8">
        <v>0</v>
      </c>
      <c r="J240" s="14">
        <f t="shared" si="27"/>
        <v>0</v>
      </c>
      <c r="K240" s="14">
        <f t="shared" si="28"/>
        <v>2.976190476190476E-2</v>
      </c>
    </row>
    <row r="241" spans="1:11" x14ac:dyDescent="0.3">
      <c r="A241" s="173"/>
      <c r="B241" s="4">
        <v>233</v>
      </c>
      <c r="C241" s="8" t="s">
        <v>592</v>
      </c>
      <c r="D241" s="8">
        <v>281</v>
      </c>
      <c r="E241" s="8">
        <v>262</v>
      </c>
      <c r="F241" s="8">
        <v>0</v>
      </c>
      <c r="G241" s="8">
        <v>353</v>
      </c>
      <c r="H241" s="8">
        <v>4</v>
      </c>
      <c r="I241" s="8">
        <v>0</v>
      </c>
      <c r="J241" s="14">
        <f t="shared" si="27"/>
        <v>0.93238434163701067</v>
      </c>
      <c r="K241" s="14">
        <f t="shared" si="28"/>
        <v>1.1331444759206799E-2</v>
      </c>
    </row>
    <row r="242" spans="1:11" x14ac:dyDescent="0.3">
      <c r="A242" s="173"/>
      <c r="B242" s="4">
        <v>234</v>
      </c>
      <c r="C242" s="8" t="s">
        <v>593</v>
      </c>
      <c r="D242" s="8">
        <v>2</v>
      </c>
      <c r="E242" s="8">
        <v>2</v>
      </c>
      <c r="F242" s="8">
        <v>0</v>
      </c>
      <c r="G242" s="8">
        <v>14</v>
      </c>
      <c r="H242" s="8">
        <v>0</v>
      </c>
      <c r="I242" s="8">
        <v>0</v>
      </c>
      <c r="J242" s="14">
        <f t="shared" si="27"/>
        <v>1</v>
      </c>
      <c r="K242" s="14">
        <f t="shared" si="28"/>
        <v>0</v>
      </c>
    </row>
    <row r="243" spans="1:11" x14ac:dyDescent="0.3">
      <c r="A243" s="173"/>
      <c r="B243" s="4">
        <v>235</v>
      </c>
      <c r="C243" s="8" t="s">
        <v>594</v>
      </c>
      <c r="D243" s="8">
        <v>121</v>
      </c>
      <c r="E243" s="8">
        <v>74</v>
      </c>
      <c r="F243" s="8">
        <v>45</v>
      </c>
      <c r="G243" s="8">
        <v>54</v>
      </c>
      <c r="H243" s="8">
        <v>0</v>
      </c>
      <c r="I243" s="8">
        <v>0</v>
      </c>
      <c r="J243" s="14">
        <f t="shared" si="27"/>
        <v>0.98347107438016534</v>
      </c>
      <c r="K243" s="14">
        <f t="shared" si="28"/>
        <v>0</v>
      </c>
    </row>
    <row r="244" spans="1:11" x14ac:dyDescent="0.3">
      <c r="A244" s="173"/>
      <c r="B244" s="4">
        <v>236</v>
      </c>
      <c r="C244" s="8" t="s">
        <v>751</v>
      </c>
      <c r="D244" s="8">
        <v>203</v>
      </c>
      <c r="E244" s="8">
        <v>48</v>
      </c>
      <c r="F244" s="8">
        <v>111</v>
      </c>
      <c r="G244" s="8">
        <v>224</v>
      </c>
      <c r="H244" s="8">
        <v>10</v>
      </c>
      <c r="I244" s="8">
        <v>0</v>
      </c>
      <c r="J244" s="14">
        <f t="shared" si="27"/>
        <v>0.78325123152709364</v>
      </c>
      <c r="K244" s="14">
        <f t="shared" si="28"/>
        <v>4.4642857142857144E-2</v>
      </c>
    </row>
    <row r="245" spans="1:11" x14ac:dyDescent="0.3">
      <c r="A245" s="173"/>
      <c r="B245" s="4">
        <v>237</v>
      </c>
      <c r="C245" s="8" t="s">
        <v>595</v>
      </c>
      <c r="D245" s="8">
        <v>330</v>
      </c>
      <c r="E245" s="8">
        <v>292</v>
      </c>
      <c r="F245" s="8">
        <v>0</v>
      </c>
      <c r="G245" s="8">
        <v>441</v>
      </c>
      <c r="H245" s="8">
        <v>49</v>
      </c>
      <c r="I245" s="8">
        <v>0</v>
      </c>
      <c r="J245" s="14">
        <f t="shared" si="27"/>
        <v>0.88484848484848488</v>
      </c>
      <c r="K245" s="14">
        <f t="shared" si="28"/>
        <v>0.1111111111111111</v>
      </c>
    </row>
    <row r="246" spans="1:11" x14ac:dyDescent="0.3">
      <c r="A246" s="173"/>
      <c r="B246" s="4">
        <v>238</v>
      </c>
      <c r="C246" s="8" t="s">
        <v>596</v>
      </c>
      <c r="D246" s="8">
        <v>88</v>
      </c>
      <c r="E246" s="8">
        <v>86</v>
      </c>
      <c r="F246" s="8">
        <v>0</v>
      </c>
      <c r="G246" s="8">
        <v>109</v>
      </c>
      <c r="H246" s="8">
        <v>0</v>
      </c>
      <c r="I246" s="8">
        <v>0</v>
      </c>
      <c r="J246" s="14">
        <f t="shared" si="27"/>
        <v>0.97727272727272729</v>
      </c>
      <c r="K246" s="14">
        <f t="shared" si="28"/>
        <v>0</v>
      </c>
    </row>
    <row r="247" spans="1:11" x14ac:dyDescent="0.3">
      <c r="A247" s="173"/>
      <c r="B247" s="4">
        <v>239</v>
      </c>
      <c r="C247" s="8" t="s">
        <v>597</v>
      </c>
      <c r="D247" s="8">
        <v>142</v>
      </c>
      <c r="E247" s="8">
        <v>125</v>
      </c>
      <c r="F247" s="8">
        <v>0</v>
      </c>
      <c r="G247" s="8">
        <v>127</v>
      </c>
      <c r="H247" s="8">
        <v>0</v>
      </c>
      <c r="I247" s="8">
        <v>0</v>
      </c>
      <c r="J247" s="14">
        <f t="shared" si="27"/>
        <v>0.88028169014084512</v>
      </c>
      <c r="K247" s="14">
        <f t="shared" si="28"/>
        <v>0</v>
      </c>
    </row>
    <row r="248" spans="1:11" x14ac:dyDescent="0.3">
      <c r="A248" s="173"/>
      <c r="B248" s="4">
        <v>240</v>
      </c>
      <c r="C248" s="8" t="s">
        <v>598</v>
      </c>
      <c r="D248" s="8">
        <v>330</v>
      </c>
      <c r="E248" s="8">
        <v>260</v>
      </c>
      <c r="F248" s="8">
        <v>0</v>
      </c>
      <c r="G248" s="8">
        <v>280</v>
      </c>
      <c r="H248" s="8">
        <v>50</v>
      </c>
      <c r="I248" s="8">
        <v>0</v>
      </c>
      <c r="J248" s="14">
        <f t="shared" si="27"/>
        <v>0.78787878787878785</v>
      </c>
      <c r="K248" s="14">
        <f t="shared" si="28"/>
        <v>0.17857142857142858</v>
      </c>
    </row>
    <row r="249" spans="1:11" x14ac:dyDescent="0.3">
      <c r="A249" s="173"/>
      <c r="B249" s="4">
        <v>241</v>
      </c>
      <c r="C249" s="8" t="s">
        <v>600</v>
      </c>
      <c r="D249" s="8">
        <v>33</v>
      </c>
      <c r="E249" s="8">
        <v>28</v>
      </c>
      <c r="F249" s="8">
        <v>0</v>
      </c>
      <c r="G249" s="8">
        <v>124</v>
      </c>
      <c r="H249" s="8">
        <v>0</v>
      </c>
      <c r="I249" s="8">
        <v>0</v>
      </c>
      <c r="J249" s="14">
        <f t="shared" si="27"/>
        <v>0.84848484848484851</v>
      </c>
      <c r="K249" s="14">
        <f t="shared" si="28"/>
        <v>0</v>
      </c>
    </row>
    <row r="250" spans="1:11" x14ac:dyDescent="0.3">
      <c r="A250" s="173"/>
      <c r="B250" s="4">
        <v>242</v>
      </c>
      <c r="C250" s="8" t="s">
        <v>601</v>
      </c>
      <c r="D250" s="8">
        <v>68</v>
      </c>
      <c r="E250" s="8">
        <v>67</v>
      </c>
      <c r="F250" s="8">
        <v>0</v>
      </c>
      <c r="G250" s="8">
        <v>43</v>
      </c>
      <c r="H250" s="8">
        <v>0</v>
      </c>
      <c r="I250" s="8">
        <v>0</v>
      </c>
      <c r="J250" s="14">
        <f t="shared" si="27"/>
        <v>0.98529411764705888</v>
      </c>
      <c r="K250" s="14">
        <f t="shared" si="28"/>
        <v>0</v>
      </c>
    </row>
    <row r="251" spans="1:11" x14ac:dyDescent="0.3">
      <c r="A251" s="173"/>
      <c r="B251" s="4">
        <v>243</v>
      </c>
      <c r="C251" s="8" t="s">
        <v>602</v>
      </c>
      <c r="D251" s="8">
        <v>896</v>
      </c>
      <c r="E251" s="8">
        <v>884</v>
      </c>
      <c r="F251" s="8">
        <v>0</v>
      </c>
      <c r="G251" s="8">
        <v>198</v>
      </c>
      <c r="H251" s="8">
        <v>1</v>
      </c>
      <c r="I251" s="8">
        <v>0</v>
      </c>
      <c r="J251" s="14">
        <f t="shared" si="27"/>
        <v>0.9866071428571429</v>
      </c>
      <c r="K251" s="14">
        <f t="shared" si="28"/>
        <v>5.0505050505050509E-3</v>
      </c>
    </row>
    <row r="252" spans="1:11" x14ac:dyDescent="0.3">
      <c r="A252" s="173"/>
      <c r="B252" s="4">
        <v>244</v>
      </c>
      <c r="C252" s="8" t="s">
        <v>603</v>
      </c>
      <c r="D252" s="8">
        <v>1630</v>
      </c>
      <c r="E252" s="8">
        <v>406</v>
      </c>
      <c r="F252" s="8">
        <v>193</v>
      </c>
      <c r="G252" s="8">
        <v>6321</v>
      </c>
      <c r="H252" s="8">
        <v>220</v>
      </c>
      <c r="I252" s="8">
        <v>0</v>
      </c>
      <c r="J252" s="14">
        <f t="shared" si="27"/>
        <v>0.3674846625766871</v>
      </c>
      <c r="K252" s="14">
        <f t="shared" si="28"/>
        <v>3.4804619522227492E-2</v>
      </c>
    </row>
    <row r="253" spans="1:11" x14ac:dyDescent="0.3">
      <c r="A253" s="173"/>
      <c r="B253" s="4">
        <v>245</v>
      </c>
      <c r="C253" s="8" t="s">
        <v>604</v>
      </c>
      <c r="D253" s="8">
        <v>104</v>
      </c>
      <c r="E253" s="8">
        <v>80</v>
      </c>
      <c r="F253" s="8">
        <v>0</v>
      </c>
      <c r="G253" s="8">
        <v>335</v>
      </c>
      <c r="H253" s="8">
        <v>2</v>
      </c>
      <c r="I253" s="8">
        <v>0</v>
      </c>
      <c r="J253" s="14">
        <f t="shared" si="27"/>
        <v>0.76923076923076927</v>
      </c>
      <c r="K253" s="14">
        <f t="shared" si="28"/>
        <v>5.9701492537313433E-3</v>
      </c>
    </row>
    <row r="254" spans="1:11" x14ac:dyDescent="0.3">
      <c r="A254" s="173"/>
      <c r="B254" s="4">
        <v>246</v>
      </c>
      <c r="C254" s="8" t="s">
        <v>605</v>
      </c>
      <c r="D254" s="8">
        <v>228</v>
      </c>
      <c r="E254" s="8">
        <v>196</v>
      </c>
      <c r="F254" s="8">
        <v>0</v>
      </c>
      <c r="G254" s="8">
        <v>393</v>
      </c>
      <c r="H254" s="8">
        <v>0</v>
      </c>
      <c r="I254" s="8">
        <v>0</v>
      </c>
      <c r="J254" s="14">
        <f t="shared" si="27"/>
        <v>0.85964912280701755</v>
      </c>
      <c r="K254" s="14">
        <f t="shared" si="28"/>
        <v>0</v>
      </c>
    </row>
    <row r="255" spans="1:11" x14ac:dyDescent="0.3">
      <c r="A255" s="173"/>
      <c r="B255" s="4">
        <v>247</v>
      </c>
      <c r="C255" s="8" t="s">
        <v>606</v>
      </c>
      <c r="D255" s="8">
        <v>211</v>
      </c>
      <c r="E255" s="8">
        <v>157</v>
      </c>
      <c r="F255" s="8">
        <v>32</v>
      </c>
      <c r="G255" s="8">
        <v>311</v>
      </c>
      <c r="H255" s="8">
        <v>0</v>
      </c>
      <c r="I255" s="8">
        <v>0</v>
      </c>
      <c r="J255" s="14">
        <f t="shared" si="27"/>
        <v>0.89573459715639814</v>
      </c>
      <c r="K255" s="14">
        <f t="shared" si="28"/>
        <v>0</v>
      </c>
    </row>
    <row r="256" spans="1:11" x14ac:dyDescent="0.3">
      <c r="A256" s="173"/>
      <c r="B256" s="4">
        <v>248</v>
      </c>
      <c r="C256" s="8" t="s">
        <v>607</v>
      </c>
      <c r="D256" s="8">
        <v>31</v>
      </c>
      <c r="E256" s="8">
        <v>0</v>
      </c>
      <c r="F256" s="8">
        <v>0</v>
      </c>
      <c r="G256" s="8">
        <v>72</v>
      </c>
      <c r="H256" s="8">
        <v>5</v>
      </c>
      <c r="I256" s="8">
        <v>0</v>
      </c>
      <c r="J256" s="14">
        <f t="shared" si="27"/>
        <v>0</v>
      </c>
      <c r="K256" s="14">
        <f t="shared" si="28"/>
        <v>6.9444444444444448E-2</v>
      </c>
    </row>
    <row r="257" spans="1:11" x14ac:dyDescent="0.3">
      <c r="A257" s="173"/>
      <c r="B257" s="4">
        <v>249</v>
      </c>
      <c r="C257" s="8" t="s">
        <v>608</v>
      </c>
      <c r="D257" s="8">
        <v>290</v>
      </c>
      <c r="E257" s="8">
        <v>204</v>
      </c>
      <c r="F257" s="8">
        <v>60</v>
      </c>
      <c r="G257" s="8">
        <v>300</v>
      </c>
      <c r="H257" s="8">
        <v>1</v>
      </c>
      <c r="I257" s="8">
        <v>0</v>
      </c>
      <c r="J257" s="14">
        <f t="shared" si="27"/>
        <v>0.91034482758620694</v>
      </c>
      <c r="K257" s="14">
        <f t="shared" si="28"/>
        <v>3.3333333333333335E-3</v>
      </c>
    </row>
    <row r="258" spans="1:11" x14ac:dyDescent="0.3">
      <c r="A258" s="173"/>
      <c r="B258" s="4">
        <v>250</v>
      </c>
      <c r="C258" s="8" t="s">
        <v>610</v>
      </c>
      <c r="D258" s="8">
        <v>231</v>
      </c>
      <c r="E258" s="8">
        <v>90</v>
      </c>
      <c r="F258" s="8">
        <v>0</v>
      </c>
      <c r="G258" s="8">
        <v>205</v>
      </c>
      <c r="H258" s="8">
        <v>0</v>
      </c>
      <c r="I258" s="8">
        <v>0</v>
      </c>
      <c r="J258" s="14">
        <f t="shared" si="27"/>
        <v>0.38961038961038963</v>
      </c>
      <c r="K258" s="14">
        <f t="shared" si="28"/>
        <v>0</v>
      </c>
    </row>
    <row r="259" spans="1:11" x14ac:dyDescent="0.3">
      <c r="A259" s="173"/>
      <c r="B259" s="4">
        <v>251</v>
      </c>
      <c r="C259" s="8" t="s">
        <v>611</v>
      </c>
      <c r="D259" s="8">
        <v>90</v>
      </c>
      <c r="E259" s="8">
        <v>88</v>
      </c>
      <c r="F259" s="8">
        <v>0</v>
      </c>
      <c r="G259" s="8">
        <v>83</v>
      </c>
      <c r="H259" s="8">
        <v>0</v>
      </c>
      <c r="I259" s="8">
        <v>0</v>
      </c>
      <c r="J259" s="14">
        <f t="shared" si="27"/>
        <v>0.97777777777777775</v>
      </c>
      <c r="K259" s="14">
        <f t="shared" si="28"/>
        <v>0</v>
      </c>
    </row>
    <row r="260" spans="1:11" x14ac:dyDescent="0.3">
      <c r="A260" s="173"/>
      <c r="B260" s="4">
        <v>252</v>
      </c>
      <c r="C260" s="8" t="s">
        <v>612</v>
      </c>
      <c r="D260" s="8">
        <v>62</v>
      </c>
      <c r="E260" s="8">
        <v>23</v>
      </c>
      <c r="F260" s="8">
        <v>35</v>
      </c>
      <c r="G260" s="8">
        <v>447</v>
      </c>
      <c r="H260" s="8">
        <v>6</v>
      </c>
      <c r="I260" s="8">
        <v>0</v>
      </c>
      <c r="J260" s="14">
        <f t="shared" si="27"/>
        <v>0.93548387096774188</v>
      </c>
      <c r="K260" s="14">
        <f t="shared" si="28"/>
        <v>1.3422818791946308E-2</v>
      </c>
    </row>
    <row r="261" spans="1:11" x14ac:dyDescent="0.3">
      <c r="A261" s="173"/>
      <c r="B261" s="4">
        <v>253</v>
      </c>
      <c r="C261" s="8" t="s">
        <v>613</v>
      </c>
      <c r="D261" s="8">
        <v>50</v>
      </c>
      <c r="E261" s="8">
        <v>31</v>
      </c>
      <c r="F261" s="8">
        <v>0</v>
      </c>
      <c r="G261" s="8">
        <v>419</v>
      </c>
      <c r="H261" s="8">
        <v>0</v>
      </c>
      <c r="I261" s="8">
        <v>0</v>
      </c>
      <c r="J261" s="14">
        <f t="shared" si="27"/>
        <v>0.62</v>
      </c>
      <c r="K261" s="14">
        <f t="shared" si="28"/>
        <v>0</v>
      </c>
    </row>
    <row r="262" spans="1:11" x14ac:dyDescent="0.3">
      <c r="A262" s="173"/>
      <c r="B262" s="4">
        <v>254</v>
      </c>
      <c r="C262" s="8" t="s">
        <v>614</v>
      </c>
      <c r="D262" s="8">
        <v>1366</v>
      </c>
      <c r="E262" s="8">
        <v>1229</v>
      </c>
      <c r="F262" s="8">
        <v>0</v>
      </c>
      <c r="G262" s="8">
        <v>828</v>
      </c>
      <c r="H262" s="8">
        <v>0</v>
      </c>
      <c r="I262" s="8">
        <v>0</v>
      </c>
      <c r="J262" s="14">
        <f t="shared" si="27"/>
        <v>0.8997071742313324</v>
      </c>
      <c r="K262" s="14">
        <f t="shared" si="28"/>
        <v>0</v>
      </c>
    </row>
    <row r="263" spans="1:11" x14ac:dyDescent="0.3">
      <c r="A263" s="173"/>
      <c r="B263" s="4">
        <v>255</v>
      </c>
      <c r="C263" s="8" t="s">
        <v>615</v>
      </c>
      <c r="D263" s="8">
        <v>2</v>
      </c>
      <c r="E263" s="8">
        <v>0</v>
      </c>
      <c r="F263" s="8">
        <v>0</v>
      </c>
      <c r="G263" s="8">
        <v>85</v>
      </c>
      <c r="H263" s="8">
        <v>1</v>
      </c>
      <c r="I263" s="8">
        <v>0</v>
      </c>
      <c r="J263" s="14">
        <f t="shared" si="27"/>
        <v>0</v>
      </c>
      <c r="K263" s="14">
        <f t="shared" si="28"/>
        <v>1.1764705882352941E-2</v>
      </c>
    </row>
    <row r="264" spans="1:11" x14ac:dyDescent="0.3">
      <c r="A264" s="173"/>
      <c r="B264" s="4">
        <v>256</v>
      </c>
      <c r="C264" s="8" t="s">
        <v>616</v>
      </c>
      <c r="D264" s="8">
        <v>110</v>
      </c>
      <c r="E264" s="8">
        <v>30</v>
      </c>
      <c r="F264" s="8">
        <v>54</v>
      </c>
      <c r="G264" s="8">
        <v>354</v>
      </c>
      <c r="H264" s="8">
        <v>10</v>
      </c>
      <c r="I264" s="8">
        <v>0</v>
      </c>
      <c r="J264" s="14">
        <f t="shared" si="27"/>
        <v>0.76363636363636367</v>
      </c>
      <c r="K264" s="14">
        <f t="shared" si="28"/>
        <v>2.8248587570621469E-2</v>
      </c>
    </row>
    <row r="265" spans="1:11" x14ac:dyDescent="0.3">
      <c r="A265" s="173"/>
      <c r="B265" s="4">
        <v>257</v>
      </c>
      <c r="C265" s="8" t="s">
        <v>618</v>
      </c>
      <c r="D265" s="8">
        <v>273</v>
      </c>
      <c r="E265" s="8">
        <v>185</v>
      </c>
      <c r="F265" s="8">
        <v>6</v>
      </c>
      <c r="G265" s="8">
        <v>114</v>
      </c>
      <c r="H265" s="8">
        <v>0</v>
      </c>
      <c r="I265" s="8">
        <v>0</v>
      </c>
      <c r="J265" s="14">
        <f t="shared" si="27"/>
        <v>0.69963369963369959</v>
      </c>
      <c r="K265" s="14">
        <f t="shared" si="28"/>
        <v>0</v>
      </c>
    </row>
    <row r="266" spans="1:11" x14ac:dyDescent="0.3">
      <c r="A266" s="173"/>
      <c r="B266" s="4">
        <v>258</v>
      </c>
      <c r="C266" s="8" t="s">
        <v>752</v>
      </c>
      <c r="D266" s="8">
        <v>4</v>
      </c>
      <c r="E266" s="8">
        <v>0</v>
      </c>
      <c r="F266" s="8">
        <v>0</v>
      </c>
      <c r="G266" s="8">
        <v>62</v>
      </c>
      <c r="H266" s="8">
        <v>0</v>
      </c>
      <c r="I266" s="8">
        <v>0</v>
      </c>
      <c r="J266" s="14">
        <f t="shared" si="27"/>
        <v>0</v>
      </c>
      <c r="K266" s="14">
        <f t="shared" si="28"/>
        <v>0</v>
      </c>
    </row>
    <row r="267" spans="1:11" x14ac:dyDescent="0.3">
      <c r="A267" s="173"/>
      <c r="B267" s="4">
        <v>259</v>
      </c>
      <c r="C267" s="8" t="s">
        <v>621</v>
      </c>
      <c r="D267" s="8">
        <v>205</v>
      </c>
      <c r="E267" s="8">
        <v>178</v>
      </c>
      <c r="F267" s="8">
        <v>0</v>
      </c>
      <c r="G267" s="8">
        <v>172</v>
      </c>
      <c r="H267" s="8">
        <v>0</v>
      </c>
      <c r="I267" s="8">
        <v>0</v>
      </c>
      <c r="J267" s="14">
        <f t="shared" si="27"/>
        <v>0.86829268292682926</v>
      </c>
      <c r="K267" s="14">
        <f t="shared" si="28"/>
        <v>0</v>
      </c>
    </row>
    <row r="268" spans="1:11" x14ac:dyDescent="0.3">
      <c r="A268" s="173"/>
      <c r="B268" s="4">
        <v>260</v>
      </c>
      <c r="C268" s="8" t="s">
        <v>622</v>
      </c>
      <c r="D268" s="8">
        <v>13</v>
      </c>
      <c r="E268" s="8">
        <v>0</v>
      </c>
      <c r="F268" s="8">
        <v>0</v>
      </c>
      <c r="G268" s="8">
        <v>43</v>
      </c>
      <c r="H268" s="8">
        <v>0</v>
      </c>
      <c r="I268" s="8">
        <v>0</v>
      </c>
      <c r="J268" s="14">
        <f t="shared" si="27"/>
        <v>0</v>
      </c>
      <c r="K268" s="14">
        <f t="shared" si="28"/>
        <v>0</v>
      </c>
    </row>
    <row r="269" spans="1:11" x14ac:dyDescent="0.3">
      <c r="A269" s="173"/>
      <c r="B269" s="4">
        <v>261</v>
      </c>
      <c r="C269" s="8" t="s">
        <v>623</v>
      </c>
      <c r="D269" s="8">
        <v>63</v>
      </c>
      <c r="E269" s="8">
        <v>45</v>
      </c>
      <c r="F269" s="8">
        <v>0</v>
      </c>
      <c r="G269" s="8">
        <v>115</v>
      </c>
      <c r="H269" s="8">
        <v>0</v>
      </c>
      <c r="I269" s="8">
        <v>0</v>
      </c>
      <c r="J269" s="14">
        <f t="shared" si="27"/>
        <v>0.7142857142857143</v>
      </c>
      <c r="K269" s="14">
        <f t="shared" si="28"/>
        <v>0</v>
      </c>
    </row>
    <row r="270" spans="1:11" x14ac:dyDescent="0.3">
      <c r="A270" s="173"/>
      <c r="B270" s="4">
        <v>262</v>
      </c>
      <c r="C270" s="8" t="s">
        <v>624</v>
      </c>
      <c r="D270" s="8">
        <v>1113</v>
      </c>
      <c r="E270" s="8">
        <v>1002</v>
      </c>
      <c r="F270" s="8">
        <v>0</v>
      </c>
      <c r="G270" s="8">
        <v>549</v>
      </c>
      <c r="H270" s="8">
        <v>60</v>
      </c>
      <c r="I270" s="8">
        <v>0</v>
      </c>
      <c r="J270" s="14">
        <f t="shared" si="27"/>
        <v>0.90026954177897578</v>
      </c>
      <c r="K270" s="14">
        <f t="shared" si="28"/>
        <v>0.10928961748633879</v>
      </c>
    </row>
    <row r="271" spans="1:11" x14ac:dyDescent="0.3">
      <c r="A271" s="173"/>
      <c r="B271" s="4">
        <v>263</v>
      </c>
      <c r="C271" s="8" t="s">
        <v>626</v>
      </c>
      <c r="D271" s="8">
        <v>307</v>
      </c>
      <c r="E271" s="8">
        <v>182</v>
      </c>
      <c r="F271" s="8">
        <v>20</v>
      </c>
      <c r="G271" s="8">
        <v>352</v>
      </c>
      <c r="H271" s="8">
        <v>30</v>
      </c>
      <c r="I271" s="8">
        <v>0</v>
      </c>
      <c r="J271" s="14">
        <f t="shared" si="27"/>
        <v>0.65798045602605859</v>
      </c>
      <c r="K271" s="14">
        <f t="shared" si="28"/>
        <v>8.5227272727272721E-2</v>
      </c>
    </row>
    <row r="272" spans="1:11" x14ac:dyDescent="0.3">
      <c r="A272" s="173"/>
      <c r="B272" s="4">
        <v>264</v>
      </c>
      <c r="C272" s="8" t="s">
        <v>627</v>
      </c>
      <c r="D272" s="8">
        <v>99</v>
      </c>
      <c r="E272" s="8">
        <v>21</v>
      </c>
      <c r="F272" s="8">
        <v>0</v>
      </c>
      <c r="G272" s="8">
        <v>96</v>
      </c>
      <c r="H272" s="8">
        <v>0</v>
      </c>
      <c r="I272" s="8">
        <v>0</v>
      </c>
      <c r="J272" s="14">
        <f t="shared" si="27"/>
        <v>0.21212121212121213</v>
      </c>
      <c r="K272" s="14">
        <f t="shared" si="28"/>
        <v>0</v>
      </c>
    </row>
    <row r="273" spans="1:11" x14ac:dyDescent="0.3">
      <c r="A273" s="173"/>
      <c r="B273" s="4">
        <v>265</v>
      </c>
      <c r="C273" s="8" t="s">
        <v>628</v>
      </c>
      <c r="D273" s="8">
        <v>912</v>
      </c>
      <c r="E273" s="8">
        <v>742</v>
      </c>
      <c r="F273" s="8">
        <v>0</v>
      </c>
      <c r="G273" s="8">
        <v>428</v>
      </c>
      <c r="H273" s="8">
        <v>0</v>
      </c>
      <c r="I273" s="8">
        <v>0</v>
      </c>
      <c r="J273" s="14">
        <f t="shared" si="27"/>
        <v>0.81359649122807021</v>
      </c>
      <c r="K273" s="14">
        <f t="shared" si="28"/>
        <v>0</v>
      </c>
    </row>
    <row r="274" spans="1:11" x14ac:dyDescent="0.3">
      <c r="A274" s="173"/>
      <c r="B274" s="4">
        <v>266</v>
      </c>
      <c r="C274" s="8" t="s">
        <v>753</v>
      </c>
      <c r="D274" s="8">
        <v>133</v>
      </c>
      <c r="E274" s="8">
        <v>131</v>
      </c>
      <c r="F274" s="8">
        <v>0</v>
      </c>
      <c r="G274" s="8">
        <v>23</v>
      </c>
      <c r="H274" s="8">
        <v>0</v>
      </c>
      <c r="I274" s="8">
        <v>0</v>
      </c>
      <c r="J274" s="14">
        <f t="shared" si="27"/>
        <v>0.98496240601503759</v>
      </c>
      <c r="K274" s="14">
        <f t="shared" si="28"/>
        <v>0</v>
      </c>
    </row>
    <row r="275" spans="1:11" x14ac:dyDescent="0.3">
      <c r="A275" s="173"/>
      <c r="B275" s="4">
        <v>267</v>
      </c>
      <c r="C275" s="8" t="s">
        <v>632</v>
      </c>
      <c r="D275" s="8">
        <v>136</v>
      </c>
      <c r="E275" s="8">
        <v>43</v>
      </c>
      <c r="F275" s="8">
        <v>0</v>
      </c>
      <c r="G275" s="8">
        <v>181</v>
      </c>
      <c r="H275" s="8">
        <v>1</v>
      </c>
      <c r="I275" s="8">
        <v>0</v>
      </c>
      <c r="J275" s="14">
        <f t="shared" si="27"/>
        <v>0.31617647058823528</v>
      </c>
      <c r="K275" s="14">
        <f t="shared" si="28"/>
        <v>5.5248618784530384E-3</v>
      </c>
    </row>
    <row r="276" spans="1:11" x14ac:dyDescent="0.3">
      <c r="A276" s="173"/>
      <c r="B276" s="4">
        <v>268</v>
      </c>
      <c r="C276" s="8" t="s">
        <v>634</v>
      </c>
      <c r="D276" s="8">
        <v>11</v>
      </c>
      <c r="E276" s="8">
        <v>8</v>
      </c>
      <c r="F276" s="8">
        <v>0</v>
      </c>
      <c r="G276" s="8">
        <v>31</v>
      </c>
      <c r="H276" s="8">
        <v>0</v>
      </c>
      <c r="I276" s="8">
        <v>0</v>
      </c>
      <c r="J276" s="14">
        <f t="shared" si="27"/>
        <v>0.72727272727272729</v>
      </c>
      <c r="K276" s="14">
        <f t="shared" si="28"/>
        <v>0</v>
      </c>
    </row>
    <row r="277" spans="1:11" x14ac:dyDescent="0.3">
      <c r="A277" s="173"/>
      <c r="B277" s="4">
        <v>269</v>
      </c>
      <c r="C277" s="8" t="s">
        <v>635</v>
      </c>
      <c r="D277" s="8">
        <v>83</v>
      </c>
      <c r="E277" s="8">
        <v>81</v>
      </c>
      <c r="F277" s="8">
        <v>0</v>
      </c>
      <c r="G277" s="8">
        <v>78</v>
      </c>
      <c r="H277" s="8">
        <v>0</v>
      </c>
      <c r="I277" s="8">
        <v>0</v>
      </c>
      <c r="J277" s="14">
        <f t="shared" si="27"/>
        <v>0.97590361445783136</v>
      </c>
      <c r="K277" s="14">
        <f t="shared" si="28"/>
        <v>0</v>
      </c>
    </row>
    <row r="278" spans="1:11" x14ac:dyDescent="0.3">
      <c r="A278" s="173"/>
      <c r="B278" s="4">
        <v>270</v>
      </c>
      <c r="C278" s="8" t="s">
        <v>636</v>
      </c>
      <c r="D278" s="8">
        <v>224</v>
      </c>
      <c r="E278" s="8">
        <v>222</v>
      </c>
      <c r="F278" s="8">
        <v>0</v>
      </c>
      <c r="G278" s="8">
        <v>109</v>
      </c>
      <c r="H278" s="8">
        <v>0</v>
      </c>
      <c r="I278" s="8">
        <v>0</v>
      </c>
      <c r="J278" s="14">
        <f t="shared" si="27"/>
        <v>0.9910714285714286</v>
      </c>
      <c r="K278" s="14">
        <f t="shared" si="28"/>
        <v>0</v>
      </c>
    </row>
    <row r="279" spans="1:11" x14ac:dyDescent="0.3">
      <c r="A279" s="173"/>
      <c r="B279" s="4">
        <v>271</v>
      </c>
      <c r="C279" s="8" t="s">
        <v>637</v>
      </c>
      <c r="D279" s="8">
        <v>155</v>
      </c>
      <c r="E279" s="8">
        <v>10</v>
      </c>
      <c r="F279" s="8">
        <v>0</v>
      </c>
      <c r="G279" s="8">
        <v>148</v>
      </c>
      <c r="H279" s="8">
        <v>0</v>
      </c>
      <c r="I279" s="8">
        <v>0</v>
      </c>
      <c r="J279" s="14">
        <f t="shared" si="27"/>
        <v>6.4516129032258063E-2</v>
      </c>
      <c r="K279" s="14">
        <f t="shared" si="28"/>
        <v>0</v>
      </c>
    </row>
    <row r="280" spans="1:11" x14ac:dyDescent="0.3">
      <c r="A280" s="173"/>
      <c r="B280" s="4">
        <v>272</v>
      </c>
      <c r="C280" s="8" t="s">
        <v>638</v>
      </c>
      <c r="D280" s="8">
        <v>204</v>
      </c>
      <c r="E280" s="8">
        <v>18</v>
      </c>
      <c r="F280" s="8">
        <v>0</v>
      </c>
      <c r="G280" s="8">
        <v>84</v>
      </c>
      <c r="H280" s="8">
        <v>0</v>
      </c>
      <c r="I280" s="8">
        <v>0</v>
      </c>
      <c r="J280" s="14">
        <f t="shared" si="27"/>
        <v>8.8235294117647065E-2</v>
      </c>
      <c r="K280" s="14">
        <f t="shared" si="28"/>
        <v>0</v>
      </c>
    </row>
    <row r="281" spans="1:11" x14ac:dyDescent="0.3">
      <c r="A281" s="173"/>
      <c r="B281" s="4">
        <v>273</v>
      </c>
      <c r="C281" s="8" t="s">
        <v>640</v>
      </c>
      <c r="D281" s="8">
        <v>288</v>
      </c>
      <c r="E281" s="8">
        <v>263</v>
      </c>
      <c r="F281" s="8">
        <v>0</v>
      </c>
      <c r="G281" s="8">
        <v>118</v>
      </c>
      <c r="H281" s="8">
        <v>0</v>
      </c>
      <c r="I281" s="8">
        <v>0</v>
      </c>
      <c r="J281" s="14">
        <f t="shared" si="27"/>
        <v>0.91319444444444442</v>
      </c>
      <c r="K281" s="14">
        <f t="shared" si="28"/>
        <v>0</v>
      </c>
    </row>
    <row r="282" spans="1:11" x14ac:dyDescent="0.3">
      <c r="A282" s="173"/>
      <c r="B282" s="4">
        <v>274</v>
      </c>
      <c r="C282" s="8" t="s">
        <v>641</v>
      </c>
      <c r="D282" s="8">
        <v>120</v>
      </c>
      <c r="E282" s="8">
        <v>60</v>
      </c>
      <c r="F282" s="8">
        <v>0</v>
      </c>
      <c r="G282" s="8">
        <v>142</v>
      </c>
      <c r="H282" s="8">
        <v>0</v>
      </c>
      <c r="I282" s="8">
        <v>0</v>
      </c>
      <c r="J282" s="14">
        <f t="shared" si="27"/>
        <v>0.5</v>
      </c>
      <c r="K282" s="14">
        <f t="shared" si="28"/>
        <v>0</v>
      </c>
    </row>
    <row r="283" spans="1:11" x14ac:dyDescent="0.3">
      <c r="A283" s="173"/>
      <c r="B283" s="4">
        <v>275</v>
      </c>
      <c r="C283" s="8" t="s">
        <v>642</v>
      </c>
      <c r="D283" s="8">
        <v>50</v>
      </c>
      <c r="E283" s="8">
        <v>0</v>
      </c>
      <c r="F283" s="8">
        <v>10</v>
      </c>
      <c r="G283" s="8">
        <v>113</v>
      </c>
      <c r="H283" s="8">
        <v>0</v>
      </c>
      <c r="I283" s="8">
        <v>0</v>
      </c>
      <c r="J283" s="14">
        <f t="shared" si="27"/>
        <v>0.2</v>
      </c>
      <c r="K283" s="14">
        <f t="shared" si="28"/>
        <v>0</v>
      </c>
    </row>
    <row r="284" spans="1:11" x14ac:dyDescent="0.3">
      <c r="A284" s="173"/>
      <c r="B284" s="4">
        <v>276</v>
      </c>
      <c r="C284" s="8" t="s">
        <v>643</v>
      </c>
      <c r="D284" s="8">
        <v>42</v>
      </c>
      <c r="E284" s="8">
        <v>33</v>
      </c>
      <c r="F284" s="8">
        <v>0</v>
      </c>
      <c r="G284" s="8">
        <v>42</v>
      </c>
      <c r="H284" s="8">
        <v>0</v>
      </c>
      <c r="I284" s="8">
        <v>0</v>
      </c>
      <c r="J284" s="14">
        <f t="shared" si="27"/>
        <v>0.7857142857142857</v>
      </c>
      <c r="K284" s="14">
        <f t="shared" si="28"/>
        <v>0</v>
      </c>
    </row>
    <row r="285" spans="1:11" x14ac:dyDescent="0.3">
      <c r="A285" s="173"/>
      <c r="B285" s="4">
        <v>277</v>
      </c>
      <c r="C285" s="8" t="s">
        <v>646</v>
      </c>
      <c r="D285" s="8">
        <v>461</v>
      </c>
      <c r="E285" s="8">
        <v>421</v>
      </c>
      <c r="F285" s="8">
        <v>0</v>
      </c>
      <c r="G285" s="8">
        <v>314</v>
      </c>
      <c r="H285" s="8">
        <v>6</v>
      </c>
      <c r="I285" s="8">
        <v>0</v>
      </c>
      <c r="J285" s="14">
        <f t="shared" si="27"/>
        <v>0.91323210412147504</v>
      </c>
      <c r="K285" s="14">
        <f t="shared" si="28"/>
        <v>1.9108280254777069E-2</v>
      </c>
    </row>
    <row r="286" spans="1:11" x14ac:dyDescent="0.3">
      <c r="A286" s="173"/>
      <c r="B286" s="4">
        <v>278</v>
      </c>
      <c r="C286" s="8" t="s">
        <v>650</v>
      </c>
      <c r="D286" s="8">
        <v>169</v>
      </c>
      <c r="E286" s="8">
        <v>34</v>
      </c>
      <c r="F286" s="8">
        <v>76</v>
      </c>
      <c r="G286" s="8">
        <v>101</v>
      </c>
      <c r="H286" s="8">
        <v>0</v>
      </c>
      <c r="I286" s="8">
        <v>0</v>
      </c>
      <c r="J286" s="14">
        <f t="shared" si="27"/>
        <v>0.65088757396449703</v>
      </c>
      <c r="K286" s="14">
        <f t="shared" si="28"/>
        <v>0</v>
      </c>
    </row>
    <row r="287" spans="1:11" x14ac:dyDescent="0.3">
      <c r="A287" s="173"/>
      <c r="B287" s="4">
        <v>279</v>
      </c>
      <c r="C287" s="8" t="s">
        <v>651</v>
      </c>
      <c r="D287" s="8">
        <v>90</v>
      </c>
      <c r="E287" s="8">
        <v>47</v>
      </c>
      <c r="F287" s="8">
        <v>2</v>
      </c>
      <c r="G287" s="8">
        <v>157</v>
      </c>
      <c r="H287" s="8">
        <v>3</v>
      </c>
      <c r="I287" s="8">
        <v>0</v>
      </c>
      <c r="J287" s="14">
        <f t="shared" si="27"/>
        <v>0.5444444444444444</v>
      </c>
      <c r="K287" s="14">
        <f t="shared" si="28"/>
        <v>1.9108280254777069E-2</v>
      </c>
    </row>
    <row r="288" spans="1:11" x14ac:dyDescent="0.3">
      <c r="A288" s="173"/>
      <c r="B288" s="4">
        <v>280</v>
      </c>
      <c r="C288" s="8" t="s">
        <v>652</v>
      </c>
      <c r="D288" s="8">
        <v>100</v>
      </c>
      <c r="E288" s="8">
        <v>65</v>
      </c>
      <c r="F288" s="8">
        <v>3</v>
      </c>
      <c r="G288" s="8">
        <v>175</v>
      </c>
      <c r="H288" s="8">
        <v>10</v>
      </c>
      <c r="I288" s="8">
        <v>0</v>
      </c>
      <c r="J288" s="14">
        <f t="shared" si="27"/>
        <v>0.68</v>
      </c>
      <c r="K288" s="14">
        <f t="shared" si="28"/>
        <v>5.7142857142857141E-2</v>
      </c>
    </row>
    <row r="289" spans="1:11" x14ac:dyDescent="0.3">
      <c r="A289" s="173"/>
      <c r="B289" s="4">
        <v>281</v>
      </c>
      <c r="C289" s="8" t="s">
        <v>653</v>
      </c>
      <c r="D289" s="8">
        <v>210</v>
      </c>
      <c r="E289" s="8">
        <v>57</v>
      </c>
      <c r="F289" s="8">
        <v>83</v>
      </c>
      <c r="G289" s="8">
        <v>177</v>
      </c>
      <c r="H289" s="8">
        <v>0</v>
      </c>
      <c r="I289" s="8">
        <v>0</v>
      </c>
      <c r="J289" s="14">
        <f t="shared" si="27"/>
        <v>0.66666666666666663</v>
      </c>
      <c r="K289" s="14">
        <f t="shared" si="28"/>
        <v>0</v>
      </c>
    </row>
    <row r="290" spans="1:11" x14ac:dyDescent="0.3">
      <c r="A290" s="173"/>
      <c r="B290" s="4">
        <v>282</v>
      </c>
      <c r="C290" s="8" t="s">
        <v>656</v>
      </c>
      <c r="D290" s="8">
        <v>95</v>
      </c>
      <c r="E290" s="8">
        <v>44</v>
      </c>
      <c r="F290" s="8">
        <v>0</v>
      </c>
      <c r="G290" s="8">
        <v>213</v>
      </c>
      <c r="H290" s="8">
        <v>0</v>
      </c>
      <c r="I290" s="8">
        <v>0</v>
      </c>
      <c r="J290" s="14">
        <f t="shared" ref="J290:J350" si="29">(E290+F290)/D290</f>
        <v>0.4631578947368421</v>
      </c>
      <c r="K290" s="14">
        <f t="shared" ref="K290:K350" si="30">(H290+I290)/G290</f>
        <v>0</v>
      </c>
    </row>
    <row r="291" spans="1:11" x14ac:dyDescent="0.3">
      <c r="A291" s="173"/>
      <c r="B291" s="4">
        <v>283</v>
      </c>
      <c r="C291" s="8" t="s">
        <v>657</v>
      </c>
      <c r="D291" s="8">
        <v>46</v>
      </c>
      <c r="E291" s="8">
        <v>45</v>
      </c>
      <c r="F291" s="8">
        <v>0</v>
      </c>
      <c r="G291" s="8">
        <v>50</v>
      </c>
      <c r="H291" s="8">
        <v>0</v>
      </c>
      <c r="I291" s="8">
        <v>0</v>
      </c>
      <c r="J291" s="14">
        <f t="shared" si="29"/>
        <v>0.97826086956521741</v>
      </c>
      <c r="K291" s="14">
        <f t="shared" si="30"/>
        <v>0</v>
      </c>
    </row>
    <row r="292" spans="1:11" x14ac:dyDescent="0.3">
      <c r="A292" s="173"/>
      <c r="B292" s="4">
        <v>284</v>
      </c>
      <c r="C292" s="8" t="s">
        <v>658</v>
      </c>
      <c r="D292" s="8">
        <v>345</v>
      </c>
      <c r="E292" s="8">
        <v>122</v>
      </c>
      <c r="F292" s="8">
        <v>20</v>
      </c>
      <c r="G292" s="8">
        <v>449</v>
      </c>
      <c r="H292" s="8">
        <v>0</v>
      </c>
      <c r="I292" s="8">
        <v>0</v>
      </c>
      <c r="J292" s="14">
        <f t="shared" si="29"/>
        <v>0.4115942028985507</v>
      </c>
      <c r="K292" s="14">
        <f t="shared" si="30"/>
        <v>0</v>
      </c>
    </row>
    <row r="293" spans="1:11" x14ac:dyDescent="0.3">
      <c r="A293" s="173"/>
      <c r="B293" s="4">
        <v>285</v>
      </c>
      <c r="C293" s="8" t="s">
        <v>659</v>
      </c>
      <c r="D293" s="8">
        <v>430</v>
      </c>
      <c r="E293" s="8">
        <v>333</v>
      </c>
      <c r="F293" s="8">
        <v>2</v>
      </c>
      <c r="G293" s="8">
        <v>1010</v>
      </c>
      <c r="H293" s="8">
        <v>1</v>
      </c>
      <c r="I293" s="8">
        <v>0</v>
      </c>
      <c r="J293" s="14">
        <f t="shared" si="29"/>
        <v>0.77906976744186052</v>
      </c>
      <c r="K293" s="14">
        <f t="shared" si="30"/>
        <v>9.9009900990099011E-4</v>
      </c>
    </row>
    <row r="294" spans="1:11" x14ac:dyDescent="0.3">
      <c r="A294" s="173"/>
      <c r="B294" s="4">
        <v>286</v>
      </c>
      <c r="C294" s="8" t="s">
        <v>661</v>
      </c>
      <c r="D294" s="8">
        <v>266</v>
      </c>
      <c r="E294" s="8">
        <v>92</v>
      </c>
      <c r="F294" s="8">
        <v>120</v>
      </c>
      <c r="G294" s="8">
        <v>1174</v>
      </c>
      <c r="H294" s="8">
        <v>5</v>
      </c>
      <c r="I294" s="8">
        <v>0</v>
      </c>
      <c r="J294" s="14">
        <f t="shared" si="29"/>
        <v>0.79699248120300747</v>
      </c>
      <c r="K294" s="14">
        <f t="shared" si="30"/>
        <v>4.2589437819420782E-3</v>
      </c>
    </row>
    <row r="295" spans="1:11" x14ac:dyDescent="0.3">
      <c r="A295" s="173"/>
      <c r="B295" s="4">
        <v>287</v>
      </c>
      <c r="C295" s="8" t="s">
        <v>662</v>
      </c>
      <c r="D295" s="8">
        <v>49</v>
      </c>
      <c r="E295" s="8">
        <v>30</v>
      </c>
      <c r="F295" s="8">
        <v>10</v>
      </c>
      <c r="G295" s="8">
        <v>359</v>
      </c>
      <c r="H295" s="8">
        <v>0</v>
      </c>
      <c r="I295" s="8">
        <v>0</v>
      </c>
      <c r="J295" s="14">
        <f t="shared" si="29"/>
        <v>0.81632653061224492</v>
      </c>
      <c r="K295" s="14">
        <f t="shared" si="30"/>
        <v>0</v>
      </c>
    </row>
    <row r="296" spans="1:11" x14ac:dyDescent="0.3">
      <c r="A296" s="173"/>
      <c r="B296" s="4">
        <v>288</v>
      </c>
      <c r="C296" s="8" t="s">
        <v>754</v>
      </c>
      <c r="D296" s="8">
        <v>0</v>
      </c>
      <c r="E296" s="8">
        <v>0</v>
      </c>
      <c r="F296" s="8">
        <v>0</v>
      </c>
      <c r="G296" s="8">
        <v>63</v>
      </c>
      <c r="H296" s="8">
        <v>0</v>
      </c>
      <c r="I296" s="8">
        <v>0</v>
      </c>
      <c r="J296" s="14">
        <v>0</v>
      </c>
      <c r="K296" s="14">
        <f t="shared" si="30"/>
        <v>0</v>
      </c>
    </row>
    <row r="297" spans="1:11" x14ac:dyDescent="0.3">
      <c r="A297" s="173"/>
      <c r="B297" s="4">
        <v>289</v>
      </c>
      <c r="C297" s="8" t="s">
        <v>663</v>
      </c>
      <c r="D297" s="8">
        <v>67</v>
      </c>
      <c r="E297" s="8">
        <v>2</v>
      </c>
      <c r="F297" s="8">
        <v>0</v>
      </c>
      <c r="G297" s="8">
        <v>105</v>
      </c>
      <c r="H297" s="8">
        <v>0</v>
      </c>
      <c r="I297" s="8">
        <v>0</v>
      </c>
      <c r="J297" s="14">
        <f t="shared" si="29"/>
        <v>2.9850746268656716E-2</v>
      </c>
      <c r="K297" s="14">
        <f t="shared" si="30"/>
        <v>0</v>
      </c>
    </row>
    <row r="298" spans="1:11" x14ac:dyDescent="0.3">
      <c r="A298" s="173"/>
      <c r="B298" s="4">
        <v>290</v>
      </c>
      <c r="C298" s="8" t="s">
        <v>667</v>
      </c>
      <c r="D298" s="8">
        <v>83</v>
      </c>
      <c r="E298" s="8">
        <v>42</v>
      </c>
      <c r="F298" s="8">
        <v>0</v>
      </c>
      <c r="G298" s="8">
        <v>211</v>
      </c>
      <c r="H298" s="8">
        <v>169</v>
      </c>
      <c r="I298" s="8">
        <v>0</v>
      </c>
      <c r="J298" s="14">
        <f t="shared" si="29"/>
        <v>0.50602409638554213</v>
      </c>
      <c r="K298" s="14">
        <f t="shared" si="30"/>
        <v>0.80094786729857825</v>
      </c>
    </row>
    <row r="299" spans="1:11" x14ac:dyDescent="0.3">
      <c r="A299" s="173"/>
      <c r="B299" s="4">
        <v>291</v>
      </c>
      <c r="C299" s="8" t="s">
        <v>668</v>
      </c>
      <c r="D299" s="8">
        <v>137</v>
      </c>
      <c r="E299" s="8">
        <v>72</v>
      </c>
      <c r="F299" s="8">
        <v>60</v>
      </c>
      <c r="G299" s="8">
        <v>53</v>
      </c>
      <c r="H299" s="8">
        <v>0</v>
      </c>
      <c r="I299" s="8">
        <v>0</v>
      </c>
      <c r="J299" s="14">
        <f t="shared" si="29"/>
        <v>0.96350364963503654</v>
      </c>
      <c r="K299" s="14">
        <f t="shared" si="30"/>
        <v>0</v>
      </c>
    </row>
    <row r="300" spans="1:11" x14ac:dyDescent="0.3">
      <c r="A300" s="173"/>
      <c r="B300" s="4">
        <v>292</v>
      </c>
      <c r="C300" s="8" t="s">
        <v>670</v>
      </c>
      <c r="D300" s="8">
        <v>243</v>
      </c>
      <c r="E300" s="8">
        <v>192</v>
      </c>
      <c r="F300" s="8">
        <v>0</v>
      </c>
      <c r="G300" s="8">
        <v>123</v>
      </c>
      <c r="H300" s="8">
        <v>0</v>
      </c>
      <c r="I300" s="8">
        <v>0</v>
      </c>
      <c r="J300" s="14">
        <f t="shared" si="29"/>
        <v>0.79012345679012341</v>
      </c>
      <c r="K300" s="14">
        <f t="shared" si="30"/>
        <v>0</v>
      </c>
    </row>
    <row r="301" spans="1:11" x14ac:dyDescent="0.3">
      <c r="A301" s="173"/>
      <c r="B301" s="4">
        <v>293</v>
      </c>
      <c r="C301" s="8" t="s">
        <v>674</v>
      </c>
      <c r="D301" s="8">
        <v>50</v>
      </c>
      <c r="E301" s="8">
        <v>50</v>
      </c>
      <c r="F301" s="8">
        <v>0</v>
      </c>
      <c r="G301" s="8">
        <v>676</v>
      </c>
      <c r="H301" s="8">
        <v>43</v>
      </c>
      <c r="I301" s="8">
        <v>0</v>
      </c>
      <c r="J301" s="14">
        <f t="shared" si="29"/>
        <v>1</v>
      </c>
      <c r="K301" s="14">
        <f t="shared" si="30"/>
        <v>6.3609467455621307E-2</v>
      </c>
    </row>
    <row r="302" spans="1:11" x14ac:dyDescent="0.3">
      <c r="A302" s="173"/>
      <c r="B302" s="4">
        <v>294</v>
      </c>
      <c r="C302" s="8" t="s">
        <v>673</v>
      </c>
      <c r="D302" s="8">
        <v>0</v>
      </c>
      <c r="E302" s="8">
        <v>0</v>
      </c>
      <c r="F302" s="8">
        <v>0</v>
      </c>
      <c r="G302" s="8">
        <v>88</v>
      </c>
      <c r="H302" s="8">
        <v>3</v>
      </c>
      <c r="I302" s="8">
        <v>0</v>
      </c>
      <c r="J302" s="14">
        <v>0</v>
      </c>
      <c r="K302" s="14">
        <f t="shared" si="30"/>
        <v>3.4090909090909088E-2</v>
      </c>
    </row>
    <row r="303" spans="1:11" x14ac:dyDescent="0.3">
      <c r="A303" s="173"/>
      <c r="B303" s="4">
        <v>295</v>
      </c>
      <c r="C303" s="8" t="s">
        <v>675</v>
      </c>
      <c r="D303" s="8">
        <v>337</v>
      </c>
      <c r="E303" s="8">
        <v>207</v>
      </c>
      <c r="F303" s="8">
        <v>0</v>
      </c>
      <c r="G303" s="8">
        <v>194</v>
      </c>
      <c r="H303" s="8">
        <v>0</v>
      </c>
      <c r="I303" s="8">
        <v>0</v>
      </c>
      <c r="J303" s="14">
        <f t="shared" si="29"/>
        <v>0.6142433234421365</v>
      </c>
      <c r="K303" s="14">
        <f t="shared" si="30"/>
        <v>0</v>
      </c>
    </row>
    <row r="304" spans="1:11" x14ac:dyDescent="0.3">
      <c r="A304" s="173"/>
      <c r="B304" s="4">
        <v>296</v>
      </c>
      <c r="C304" s="8" t="s">
        <v>677</v>
      </c>
      <c r="D304" s="8">
        <v>159</v>
      </c>
      <c r="E304" s="8">
        <v>37</v>
      </c>
      <c r="F304" s="8">
        <v>86</v>
      </c>
      <c r="G304" s="8">
        <v>124</v>
      </c>
      <c r="H304" s="8">
        <v>7</v>
      </c>
      <c r="I304" s="8">
        <v>0</v>
      </c>
      <c r="J304" s="14">
        <f t="shared" si="29"/>
        <v>0.77358490566037741</v>
      </c>
      <c r="K304" s="14">
        <f t="shared" si="30"/>
        <v>5.6451612903225805E-2</v>
      </c>
    </row>
    <row r="305" spans="1:11" x14ac:dyDescent="0.3">
      <c r="A305" s="173"/>
      <c r="B305" s="4">
        <v>297</v>
      </c>
      <c r="C305" s="8" t="s">
        <v>678</v>
      </c>
      <c r="D305" s="8">
        <v>113</v>
      </c>
      <c r="E305" s="8">
        <v>64</v>
      </c>
      <c r="F305" s="8">
        <v>24</v>
      </c>
      <c r="G305" s="8">
        <v>371</v>
      </c>
      <c r="H305" s="8">
        <v>50</v>
      </c>
      <c r="I305" s="8">
        <v>0</v>
      </c>
      <c r="J305" s="14">
        <f t="shared" si="29"/>
        <v>0.77876106194690264</v>
      </c>
      <c r="K305" s="14">
        <f t="shared" si="30"/>
        <v>0.13477088948787061</v>
      </c>
    </row>
    <row r="306" spans="1:11" x14ac:dyDescent="0.3">
      <c r="A306" s="173"/>
      <c r="B306" s="4">
        <v>298</v>
      </c>
      <c r="C306" s="8" t="s">
        <v>679</v>
      </c>
      <c r="D306" s="8">
        <v>427</v>
      </c>
      <c r="E306" s="8">
        <v>230</v>
      </c>
      <c r="F306" s="8">
        <v>44</v>
      </c>
      <c r="G306" s="8">
        <v>538</v>
      </c>
      <c r="H306" s="8">
        <v>13</v>
      </c>
      <c r="I306" s="8">
        <v>0</v>
      </c>
      <c r="J306" s="14">
        <f t="shared" si="29"/>
        <v>0.64168618266978927</v>
      </c>
      <c r="K306" s="14">
        <f t="shared" si="30"/>
        <v>2.4163568773234202E-2</v>
      </c>
    </row>
    <row r="307" spans="1:11" x14ac:dyDescent="0.3">
      <c r="A307" s="173"/>
      <c r="B307" s="4">
        <v>299</v>
      </c>
      <c r="C307" s="8" t="s">
        <v>680</v>
      </c>
      <c r="D307" s="8">
        <v>141</v>
      </c>
      <c r="E307" s="8">
        <v>40</v>
      </c>
      <c r="F307" s="8">
        <v>0</v>
      </c>
      <c r="G307" s="8">
        <v>302</v>
      </c>
      <c r="H307" s="8">
        <v>0</v>
      </c>
      <c r="I307" s="8">
        <v>0</v>
      </c>
      <c r="J307" s="14">
        <f t="shared" si="29"/>
        <v>0.28368794326241137</v>
      </c>
      <c r="K307" s="14">
        <f t="shared" si="30"/>
        <v>0</v>
      </c>
    </row>
    <row r="308" spans="1:11" x14ac:dyDescent="0.3">
      <c r="A308" s="173"/>
      <c r="B308" s="4">
        <v>300</v>
      </c>
      <c r="C308" s="8" t="s">
        <v>681</v>
      </c>
      <c r="D308" s="8">
        <v>179</v>
      </c>
      <c r="E308" s="8">
        <v>110</v>
      </c>
      <c r="F308" s="8">
        <v>0</v>
      </c>
      <c r="G308" s="8">
        <v>218</v>
      </c>
      <c r="H308" s="8">
        <v>1</v>
      </c>
      <c r="I308" s="8">
        <v>0</v>
      </c>
      <c r="J308" s="14">
        <f t="shared" si="29"/>
        <v>0.61452513966480449</v>
      </c>
      <c r="K308" s="14">
        <f t="shared" si="30"/>
        <v>4.5871559633027525E-3</v>
      </c>
    </row>
    <row r="309" spans="1:11" x14ac:dyDescent="0.3">
      <c r="A309" s="173"/>
      <c r="B309" s="4">
        <v>301</v>
      </c>
      <c r="C309" s="8" t="s">
        <v>682</v>
      </c>
      <c r="D309" s="8">
        <v>5</v>
      </c>
      <c r="E309" s="8">
        <v>0</v>
      </c>
      <c r="F309" s="8">
        <v>0</v>
      </c>
      <c r="G309" s="8">
        <v>103</v>
      </c>
      <c r="H309" s="8">
        <v>0</v>
      </c>
      <c r="I309" s="8">
        <v>0</v>
      </c>
      <c r="J309" s="14">
        <f t="shared" si="29"/>
        <v>0</v>
      </c>
      <c r="K309" s="14">
        <f t="shared" si="30"/>
        <v>0</v>
      </c>
    </row>
    <row r="310" spans="1:11" x14ac:dyDescent="0.3">
      <c r="A310" s="173"/>
      <c r="B310" s="4">
        <v>302</v>
      </c>
      <c r="C310" s="8" t="s">
        <v>684</v>
      </c>
      <c r="D310" s="8">
        <v>266</v>
      </c>
      <c r="E310" s="8">
        <v>262</v>
      </c>
      <c r="F310" s="8">
        <v>0</v>
      </c>
      <c r="G310" s="8">
        <v>79</v>
      </c>
      <c r="H310" s="8">
        <v>0</v>
      </c>
      <c r="I310" s="8">
        <v>0</v>
      </c>
      <c r="J310" s="14">
        <f t="shared" si="29"/>
        <v>0.98496240601503759</v>
      </c>
      <c r="K310" s="14">
        <f t="shared" si="30"/>
        <v>0</v>
      </c>
    </row>
    <row r="311" spans="1:11" x14ac:dyDescent="0.3">
      <c r="A311" s="173"/>
      <c r="B311" s="4">
        <v>303</v>
      </c>
      <c r="C311" s="8" t="s">
        <v>685</v>
      </c>
      <c r="D311" s="8">
        <v>241</v>
      </c>
      <c r="E311" s="8">
        <v>126</v>
      </c>
      <c r="F311" s="8">
        <v>0</v>
      </c>
      <c r="G311" s="8">
        <v>365</v>
      </c>
      <c r="H311" s="8">
        <v>22</v>
      </c>
      <c r="I311" s="8">
        <v>0</v>
      </c>
      <c r="J311" s="14">
        <f t="shared" si="29"/>
        <v>0.52282157676348551</v>
      </c>
      <c r="K311" s="14">
        <f t="shared" si="30"/>
        <v>6.0273972602739728E-2</v>
      </c>
    </row>
    <row r="312" spans="1:11" x14ac:dyDescent="0.3">
      <c r="A312" s="173"/>
      <c r="B312" s="4">
        <v>304</v>
      </c>
      <c r="C312" s="8" t="s">
        <v>687</v>
      </c>
      <c r="D312" s="8">
        <v>106</v>
      </c>
      <c r="E312" s="8">
        <v>104</v>
      </c>
      <c r="F312" s="8">
        <v>0</v>
      </c>
      <c r="G312" s="8">
        <v>88</v>
      </c>
      <c r="H312" s="8">
        <v>0</v>
      </c>
      <c r="I312" s="8">
        <v>0</v>
      </c>
      <c r="J312" s="14">
        <f t="shared" si="29"/>
        <v>0.98113207547169812</v>
      </c>
      <c r="K312" s="14">
        <f t="shared" si="30"/>
        <v>0</v>
      </c>
    </row>
    <row r="313" spans="1:11" x14ac:dyDescent="0.3">
      <c r="A313" s="173"/>
      <c r="B313" s="4">
        <v>305</v>
      </c>
      <c r="C313" s="8" t="s">
        <v>688</v>
      </c>
      <c r="D313" s="8">
        <v>582</v>
      </c>
      <c r="E313" s="8">
        <v>291</v>
      </c>
      <c r="F313" s="8">
        <v>120</v>
      </c>
      <c r="G313" s="8">
        <v>930</v>
      </c>
      <c r="H313" s="8">
        <v>0</v>
      </c>
      <c r="I313" s="8">
        <v>0</v>
      </c>
      <c r="J313" s="14">
        <f t="shared" si="29"/>
        <v>0.70618556701030932</v>
      </c>
      <c r="K313" s="14">
        <f t="shared" si="30"/>
        <v>0</v>
      </c>
    </row>
    <row r="314" spans="1:11" x14ac:dyDescent="0.3">
      <c r="A314" s="173"/>
      <c r="B314" s="4">
        <v>306</v>
      </c>
      <c r="C314" s="8" t="s">
        <v>689</v>
      </c>
      <c r="D314" s="8">
        <v>221</v>
      </c>
      <c r="E314" s="8">
        <v>150</v>
      </c>
      <c r="F314" s="8">
        <v>0</v>
      </c>
      <c r="G314" s="8">
        <v>358</v>
      </c>
      <c r="H314" s="8">
        <v>0</v>
      </c>
      <c r="I314" s="8">
        <v>0</v>
      </c>
      <c r="J314" s="14">
        <f t="shared" si="29"/>
        <v>0.67873303167420818</v>
      </c>
      <c r="K314" s="14">
        <f t="shared" si="30"/>
        <v>0</v>
      </c>
    </row>
    <row r="315" spans="1:11" x14ac:dyDescent="0.3">
      <c r="A315" s="173"/>
      <c r="B315" s="4">
        <v>307</v>
      </c>
      <c r="C315" s="8" t="s">
        <v>690</v>
      </c>
      <c r="D315" s="8">
        <v>589</v>
      </c>
      <c r="E315" s="8">
        <v>462</v>
      </c>
      <c r="F315" s="8">
        <v>48</v>
      </c>
      <c r="G315" s="8">
        <v>1959</v>
      </c>
      <c r="H315" s="8">
        <v>2</v>
      </c>
      <c r="I315" s="8">
        <v>0</v>
      </c>
      <c r="J315" s="14">
        <f t="shared" si="29"/>
        <v>0.86587436332767398</v>
      </c>
      <c r="K315" s="14">
        <f t="shared" si="30"/>
        <v>1.0209290454313426E-3</v>
      </c>
    </row>
    <row r="316" spans="1:11" x14ac:dyDescent="0.3">
      <c r="A316" s="173"/>
      <c r="B316" s="4">
        <v>308</v>
      </c>
      <c r="C316" s="8" t="s">
        <v>691</v>
      </c>
      <c r="D316" s="8">
        <v>200</v>
      </c>
      <c r="E316" s="8">
        <v>50</v>
      </c>
      <c r="F316" s="8">
        <v>0</v>
      </c>
      <c r="G316" s="8">
        <v>714</v>
      </c>
      <c r="H316" s="8">
        <v>0</v>
      </c>
      <c r="I316" s="8">
        <v>0</v>
      </c>
      <c r="J316" s="14">
        <f t="shared" si="29"/>
        <v>0.25</v>
      </c>
      <c r="K316" s="14">
        <f t="shared" si="30"/>
        <v>0</v>
      </c>
    </row>
    <row r="317" spans="1:11" x14ac:dyDescent="0.3">
      <c r="A317" s="173"/>
      <c r="B317" s="4">
        <v>309</v>
      </c>
      <c r="C317" s="8" t="s">
        <v>693</v>
      </c>
      <c r="D317" s="8">
        <v>73</v>
      </c>
      <c r="E317" s="8">
        <v>20</v>
      </c>
      <c r="F317" s="8">
        <v>1</v>
      </c>
      <c r="G317" s="8">
        <v>93</v>
      </c>
      <c r="H317" s="8">
        <v>0</v>
      </c>
      <c r="I317" s="8">
        <v>0</v>
      </c>
      <c r="J317" s="14">
        <f t="shared" si="29"/>
        <v>0.28767123287671231</v>
      </c>
      <c r="K317" s="14">
        <f t="shared" si="30"/>
        <v>0</v>
      </c>
    </row>
    <row r="318" spans="1:11" x14ac:dyDescent="0.3">
      <c r="A318" s="173"/>
      <c r="B318" s="4">
        <v>310</v>
      </c>
      <c r="C318" s="8" t="s">
        <v>694</v>
      </c>
      <c r="D318" s="8">
        <v>317</v>
      </c>
      <c r="E318" s="8">
        <v>126</v>
      </c>
      <c r="F318" s="8">
        <v>70</v>
      </c>
      <c r="G318" s="8">
        <v>916</v>
      </c>
      <c r="H318" s="8">
        <v>58</v>
      </c>
      <c r="I318" s="8">
        <v>0</v>
      </c>
      <c r="J318" s="14">
        <f t="shared" si="29"/>
        <v>0.6182965299684543</v>
      </c>
      <c r="K318" s="14">
        <f t="shared" si="30"/>
        <v>6.3318777292576414E-2</v>
      </c>
    </row>
    <row r="319" spans="1:11" x14ac:dyDescent="0.3">
      <c r="A319" s="173"/>
      <c r="B319" s="4">
        <v>311</v>
      </c>
      <c r="C319" s="8" t="s">
        <v>695</v>
      </c>
      <c r="D319" s="8">
        <v>127</v>
      </c>
      <c r="E319" s="8">
        <v>89</v>
      </c>
      <c r="F319" s="8">
        <v>12</v>
      </c>
      <c r="G319" s="8">
        <v>329</v>
      </c>
      <c r="H319" s="8">
        <v>0</v>
      </c>
      <c r="I319" s="8">
        <v>0</v>
      </c>
      <c r="J319" s="14">
        <f t="shared" si="29"/>
        <v>0.79527559055118113</v>
      </c>
      <c r="K319" s="14">
        <f t="shared" si="30"/>
        <v>0</v>
      </c>
    </row>
    <row r="320" spans="1:11" x14ac:dyDescent="0.3">
      <c r="A320" s="173"/>
      <c r="B320" s="4">
        <v>312</v>
      </c>
      <c r="C320" s="8" t="s">
        <v>696</v>
      </c>
      <c r="D320" s="8">
        <v>352</v>
      </c>
      <c r="E320" s="8">
        <v>343</v>
      </c>
      <c r="F320" s="8">
        <v>0</v>
      </c>
      <c r="G320" s="8">
        <v>250</v>
      </c>
      <c r="H320" s="8">
        <v>10</v>
      </c>
      <c r="I320" s="8">
        <v>0</v>
      </c>
      <c r="J320" s="14">
        <f t="shared" si="29"/>
        <v>0.97443181818181823</v>
      </c>
      <c r="K320" s="14">
        <f t="shared" si="30"/>
        <v>0.04</v>
      </c>
    </row>
    <row r="321" spans="1:11" x14ac:dyDescent="0.3">
      <c r="A321" s="173"/>
      <c r="B321" s="4">
        <v>313</v>
      </c>
      <c r="C321" s="8" t="s">
        <v>699</v>
      </c>
      <c r="D321" s="8">
        <v>21</v>
      </c>
      <c r="E321" s="8">
        <v>0</v>
      </c>
      <c r="F321" s="8">
        <v>0</v>
      </c>
      <c r="G321" s="8">
        <v>101</v>
      </c>
      <c r="H321" s="8">
        <v>0</v>
      </c>
      <c r="I321" s="8">
        <v>0</v>
      </c>
      <c r="J321" s="14">
        <f t="shared" si="29"/>
        <v>0</v>
      </c>
      <c r="K321" s="14">
        <f t="shared" si="30"/>
        <v>0</v>
      </c>
    </row>
    <row r="322" spans="1:11" x14ac:dyDescent="0.3">
      <c r="A322" s="173"/>
      <c r="B322" s="4">
        <v>314</v>
      </c>
      <c r="C322" s="8" t="s">
        <v>701</v>
      </c>
      <c r="D322" s="8">
        <v>104</v>
      </c>
      <c r="E322" s="8">
        <v>94</v>
      </c>
      <c r="F322" s="8">
        <v>0</v>
      </c>
      <c r="G322" s="8">
        <v>40</v>
      </c>
      <c r="H322" s="8">
        <v>0</v>
      </c>
      <c r="I322" s="8">
        <v>0</v>
      </c>
      <c r="J322" s="14">
        <f t="shared" si="29"/>
        <v>0.90384615384615385</v>
      </c>
      <c r="K322" s="14">
        <f t="shared" si="30"/>
        <v>0</v>
      </c>
    </row>
    <row r="323" spans="1:11" x14ac:dyDescent="0.3">
      <c r="A323" s="173"/>
      <c r="B323" s="4">
        <v>315</v>
      </c>
      <c r="C323" s="8" t="s">
        <v>702</v>
      </c>
      <c r="D323" s="8">
        <v>60</v>
      </c>
      <c r="E323" s="8">
        <v>21</v>
      </c>
      <c r="F323" s="8">
        <v>27</v>
      </c>
      <c r="G323" s="8">
        <v>244</v>
      </c>
      <c r="H323" s="8">
        <v>0</v>
      </c>
      <c r="I323" s="8">
        <v>0</v>
      </c>
      <c r="J323" s="14">
        <f t="shared" si="29"/>
        <v>0.8</v>
      </c>
      <c r="K323" s="14">
        <f t="shared" si="30"/>
        <v>0</v>
      </c>
    </row>
    <row r="324" spans="1:11" x14ac:dyDescent="0.3">
      <c r="A324" s="173"/>
      <c r="B324" s="4">
        <v>316</v>
      </c>
      <c r="C324" s="8" t="s">
        <v>703</v>
      </c>
      <c r="D324" s="8">
        <v>88</v>
      </c>
      <c r="E324" s="8">
        <v>75</v>
      </c>
      <c r="F324" s="8">
        <v>0</v>
      </c>
      <c r="G324" s="8">
        <v>177</v>
      </c>
      <c r="H324" s="8">
        <v>2</v>
      </c>
      <c r="I324" s="8">
        <v>0</v>
      </c>
      <c r="J324" s="14">
        <f t="shared" si="29"/>
        <v>0.85227272727272729</v>
      </c>
      <c r="K324" s="14">
        <f t="shared" si="30"/>
        <v>1.1299435028248588E-2</v>
      </c>
    </row>
    <row r="325" spans="1:11" x14ac:dyDescent="0.3">
      <c r="A325" s="173"/>
      <c r="B325" s="4">
        <v>317</v>
      </c>
      <c r="C325" s="8" t="s">
        <v>704</v>
      </c>
      <c r="D325" s="8">
        <v>299</v>
      </c>
      <c r="E325" s="8">
        <v>126</v>
      </c>
      <c r="F325" s="8">
        <v>0</v>
      </c>
      <c r="G325" s="8">
        <v>840</v>
      </c>
      <c r="H325" s="8">
        <v>0</v>
      </c>
      <c r="I325" s="8">
        <v>1</v>
      </c>
      <c r="J325" s="14">
        <f t="shared" si="29"/>
        <v>0.42140468227424749</v>
      </c>
      <c r="K325" s="14">
        <f t="shared" si="30"/>
        <v>1.1904761904761906E-3</v>
      </c>
    </row>
    <row r="326" spans="1:11" x14ac:dyDescent="0.3">
      <c r="A326" s="173"/>
      <c r="B326" s="4">
        <v>318</v>
      </c>
      <c r="C326" s="8" t="s">
        <v>705</v>
      </c>
      <c r="D326" s="8">
        <v>375</v>
      </c>
      <c r="E326" s="8">
        <v>337</v>
      </c>
      <c r="F326" s="8">
        <v>0</v>
      </c>
      <c r="G326" s="8">
        <v>243</v>
      </c>
      <c r="H326" s="8">
        <v>1</v>
      </c>
      <c r="I326" s="8">
        <v>0</v>
      </c>
      <c r="J326" s="14">
        <f t="shared" si="29"/>
        <v>0.89866666666666661</v>
      </c>
      <c r="K326" s="14">
        <f t="shared" si="30"/>
        <v>4.11522633744856E-3</v>
      </c>
    </row>
    <row r="327" spans="1:11" x14ac:dyDescent="0.3">
      <c r="A327" s="173"/>
      <c r="B327" s="4">
        <v>319</v>
      </c>
      <c r="C327" s="8" t="s">
        <v>706</v>
      </c>
      <c r="D327" s="8">
        <v>961</v>
      </c>
      <c r="E327" s="8">
        <v>829</v>
      </c>
      <c r="F327" s="8">
        <v>0</v>
      </c>
      <c r="G327" s="8">
        <v>214</v>
      </c>
      <c r="H327" s="8">
        <v>0</v>
      </c>
      <c r="I327" s="8">
        <v>0</v>
      </c>
      <c r="J327" s="14">
        <f t="shared" si="29"/>
        <v>0.8626430801248699</v>
      </c>
      <c r="K327" s="14">
        <f t="shared" si="30"/>
        <v>0</v>
      </c>
    </row>
    <row r="328" spans="1:11" x14ac:dyDescent="0.3">
      <c r="A328" s="173"/>
      <c r="B328" s="4">
        <v>320</v>
      </c>
      <c r="C328" s="8" t="s">
        <v>708</v>
      </c>
      <c r="D328" s="8">
        <v>107</v>
      </c>
      <c r="E328" s="8">
        <v>95</v>
      </c>
      <c r="F328" s="8">
        <v>0</v>
      </c>
      <c r="G328" s="8">
        <v>118</v>
      </c>
      <c r="H328" s="8">
        <v>0</v>
      </c>
      <c r="I328" s="8">
        <v>0</v>
      </c>
      <c r="J328" s="14">
        <f t="shared" si="29"/>
        <v>0.88785046728971961</v>
      </c>
      <c r="K328" s="14">
        <f t="shared" si="30"/>
        <v>0</v>
      </c>
    </row>
    <row r="329" spans="1:11" x14ac:dyDescent="0.3">
      <c r="A329" s="173"/>
      <c r="B329" s="4">
        <v>321</v>
      </c>
      <c r="C329" s="8" t="s">
        <v>709</v>
      </c>
      <c r="D329" s="8">
        <v>288</v>
      </c>
      <c r="E329" s="8">
        <v>188</v>
      </c>
      <c r="F329" s="8">
        <v>72</v>
      </c>
      <c r="G329" s="8">
        <v>253</v>
      </c>
      <c r="H329" s="8">
        <v>0</v>
      </c>
      <c r="I329" s="8">
        <v>0</v>
      </c>
      <c r="J329" s="14">
        <f t="shared" si="29"/>
        <v>0.90277777777777779</v>
      </c>
      <c r="K329" s="14">
        <f t="shared" si="30"/>
        <v>0</v>
      </c>
    </row>
    <row r="330" spans="1:11" x14ac:dyDescent="0.3">
      <c r="A330" s="173"/>
      <c r="B330" s="4">
        <v>322</v>
      </c>
      <c r="C330" s="8" t="s">
        <v>710</v>
      </c>
      <c r="D330" s="8">
        <v>484</v>
      </c>
      <c r="E330" s="8">
        <v>264</v>
      </c>
      <c r="F330" s="8">
        <v>0</v>
      </c>
      <c r="G330" s="8">
        <v>304</v>
      </c>
      <c r="H330" s="8">
        <v>0</v>
      </c>
      <c r="I330" s="8">
        <v>0</v>
      </c>
      <c r="J330" s="14">
        <f t="shared" si="29"/>
        <v>0.54545454545454541</v>
      </c>
      <c r="K330" s="14">
        <f t="shared" si="30"/>
        <v>0</v>
      </c>
    </row>
    <row r="331" spans="1:11" x14ac:dyDescent="0.3">
      <c r="A331" s="173"/>
      <c r="B331" s="4">
        <v>323</v>
      </c>
      <c r="C331" s="8" t="s">
        <v>711</v>
      </c>
      <c r="D331" s="8">
        <v>148</v>
      </c>
      <c r="E331" s="8">
        <v>68</v>
      </c>
      <c r="F331" s="8">
        <v>10</v>
      </c>
      <c r="G331" s="8">
        <v>201</v>
      </c>
      <c r="H331" s="8">
        <v>0</v>
      </c>
      <c r="I331" s="8">
        <v>0</v>
      </c>
      <c r="J331" s="14">
        <f t="shared" si="29"/>
        <v>0.52702702702702697</v>
      </c>
      <c r="K331" s="14">
        <f t="shared" si="30"/>
        <v>0</v>
      </c>
    </row>
    <row r="332" spans="1:11" x14ac:dyDescent="0.3">
      <c r="A332" s="173"/>
      <c r="B332" s="4">
        <v>324</v>
      </c>
      <c r="C332" s="8" t="s">
        <v>712</v>
      </c>
      <c r="D332" s="8">
        <v>423</v>
      </c>
      <c r="E332" s="8">
        <v>111</v>
      </c>
      <c r="F332" s="8">
        <v>0</v>
      </c>
      <c r="G332" s="8">
        <v>176</v>
      </c>
      <c r="H332" s="8">
        <v>0</v>
      </c>
      <c r="I332" s="8">
        <v>0</v>
      </c>
      <c r="J332" s="14">
        <f t="shared" si="29"/>
        <v>0.26241134751773049</v>
      </c>
      <c r="K332" s="14">
        <f t="shared" si="30"/>
        <v>0</v>
      </c>
    </row>
    <row r="333" spans="1:11" x14ac:dyDescent="0.3">
      <c r="A333" s="173"/>
      <c r="B333" s="4">
        <v>325</v>
      </c>
      <c r="C333" s="8" t="s">
        <v>713</v>
      </c>
      <c r="D333" s="8">
        <v>12</v>
      </c>
      <c r="E333" s="8">
        <v>12</v>
      </c>
      <c r="F333" s="8">
        <v>0</v>
      </c>
      <c r="G333" s="8">
        <v>31</v>
      </c>
      <c r="H333" s="8">
        <v>0</v>
      </c>
      <c r="I333" s="8">
        <v>0</v>
      </c>
      <c r="J333" s="14">
        <f t="shared" si="29"/>
        <v>1</v>
      </c>
      <c r="K333" s="14">
        <f t="shared" si="30"/>
        <v>0</v>
      </c>
    </row>
    <row r="334" spans="1:11" x14ac:dyDescent="0.3">
      <c r="A334" s="173"/>
      <c r="B334" s="4">
        <v>326</v>
      </c>
      <c r="C334" s="8" t="s">
        <v>714</v>
      </c>
      <c r="D334" s="8">
        <v>85</v>
      </c>
      <c r="E334" s="8">
        <v>85</v>
      </c>
      <c r="F334" s="8">
        <v>0</v>
      </c>
      <c r="G334" s="8">
        <v>220</v>
      </c>
      <c r="H334" s="8">
        <v>0</v>
      </c>
      <c r="I334" s="8">
        <v>0</v>
      </c>
      <c r="J334" s="14">
        <f t="shared" si="29"/>
        <v>1</v>
      </c>
      <c r="K334" s="14">
        <f t="shared" si="30"/>
        <v>0</v>
      </c>
    </row>
    <row r="335" spans="1:11" x14ac:dyDescent="0.3">
      <c r="A335" s="173"/>
      <c r="B335" s="4">
        <v>327</v>
      </c>
      <c r="C335" s="8" t="s">
        <v>715</v>
      </c>
      <c r="D335" s="8">
        <v>474</v>
      </c>
      <c r="E335" s="8">
        <v>329</v>
      </c>
      <c r="F335" s="8">
        <v>0</v>
      </c>
      <c r="G335" s="8">
        <v>279</v>
      </c>
      <c r="H335" s="8">
        <v>0</v>
      </c>
      <c r="I335" s="8">
        <v>0</v>
      </c>
      <c r="J335" s="14">
        <f t="shared" si="29"/>
        <v>0.69409282700421937</v>
      </c>
      <c r="K335" s="14">
        <f t="shared" si="30"/>
        <v>0</v>
      </c>
    </row>
    <row r="336" spans="1:11" x14ac:dyDescent="0.3">
      <c r="A336" s="173"/>
      <c r="B336" s="4">
        <v>328</v>
      </c>
      <c r="C336" s="8" t="s">
        <v>716</v>
      </c>
      <c r="D336" s="8">
        <v>34</v>
      </c>
      <c r="E336" s="8">
        <v>0</v>
      </c>
      <c r="F336" s="8">
        <v>0</v>
      </c>
      <c r="G336" s="8">
        <v>94</v>
      </c>
      <c r="H336" s="8">
        <v>0</v>
      </c>
      <c r="I336" s="8">
        <v>0</v>
      </c>
      <c r="J336" s="14">
        <f t="shared" si="29"/>
        <v>0</v>
      </c>
      <c r="K336" s="14">
        <f t="shared" si="30"/>
        <v>0</v>
      </c>
    </row>
    <row r="337" spans="1:11" x14ac:dyDescent="0.3">
      <c r="A337" s="173"/>
      <c r="B337" s="4">
        <v>329</v>
      </c>
      <c r="C337" s="8" t="s">
        <v>718</v>
      </c>
      <c r="D337" s="8">
        <v>128</v>
      </c>
      <c r="E337" s="8">
        <v>49</v>
      </c>
      <c r="F337" s="8">
        <v>30</v>
      </c>
      <c r="G337" s="8">
        <v>173</v>
      </c>
      <c r="H337" s="8">
        <v>0</v>
      </c>
      <c r="I337" s="8">
        <v>0</v>
      </c>
      <c r="J337" s="14">
        <f t="shared" si="29"/>
        <v>0.6171875</v>
      </c>
      <c r="K337" s="14">
        <f t="shared" si="30"/>
        <v>0</v>
      </c>
    </row>
    <row r="338" spans="1:11" x14ac:dyDescent="0.3">
      <c r="A338" s="173"/>
      <c r="B338" s="4">
        <v>330</v>
      </c>
      <c r="C338" s="8" t="s">
        <v>719</v>
      </c>
      <c r="D338" s="8">
        <v>142</v>
      </c>
      <c r="E338" s="8">
        <v>0</v>
      </c>
      <c r="F338" s="8">
        <v>2</v>
      </c>
      <c r="G338" s="8">
        <v>194</v>
      </c>
      <c r="H338" s="8">
        <v>5</v>
      </c>
      <c r="I338" s="8">
        <v>0</v>
      </c>
      <c r="J338" s="14">
        <f t="shared" si="29"/>
        <v>1.4084507042253521E-2</v>
      </c>
      <c r="K338" s="14">
        <f t="shared" si="30"/>
        <v>2.5773195876288658E-2</v>
      </c>
    </row>
    <row r="339" spans="1:11" x14ac:dyDescent="0.3">
      <c r="A339" s="173"/>
      <c r="B339" s="4">
        <v>331</v>
      </c>
      <c r="C339" s="8" t="s">
        <v>720</v>
      </c>
      <c r="D339" s="8">
        <v>144</v>
      </c>
      <c r="E339" s="8">
        <v>57</v>
      </c>
      <c r="F339" s="8">
        <v>0</v>
      </c>
      <c r="G339" s="8">
        <v>407</v>
      </c>
      <c r="H339" s="8">
        <v>0</v>
      </c>
      <c r="I339" s="8">
        <v>0</v>
      </c>
      <c r="J339" s="14">
        <f t="shared" si="29"/>
        <v>0.39583333333333331</v>
      </c>
      <c r="K339" s="14">
        <f t="shared" si="30"/>
        <v>0</v>
      </c>
    </row>
    <row r="340" spans="1:11" x14ac:dyDescent="0.3">
      <c r="A340" s="173"/>
      <c r="B340" s="4">
        <v>332</v>
      </c>
      <c r="C340" s="8" t="s">
        <v>721</v>
      </c>
      <c r="D340" s="8">
        <v>162</v>
      </c>
      <c r="E340" s="8">
        <v>142</v>
      </c>
      <c r="F340" s="8">
        <v>18</v>
      </c>
      <c r="G340" s="8">
        <v>338</v>
      </c>
      <c r="H340" s="8">
        <v>0</v>
      </c>
      <c r="I340" s="8">
        <v>0</v>
      </c>
      <c r="J340" s="14">
        <f t="shared" si="29"/>
        <v>0.98765432098765427</v>
      </c>
      <c r="K340" s="14">
        <f t="shared" si="30"/>
        <v>0</v>
      </c>
    </row>
    <row r="341" spans="1:11" x14ac:dyDescent="0.3">
      <c r="A341" s="173"/>
      <c r="B341" s="4">
        <v>333</v>
      </c>
      <c r="C341" s="8" t="s">
        <v>722</v>
      </c>
      <c r="D341" s="8">
        <v>36</v>
      </c>
      <c r="E341" s="8">
        <v>35</v>
      </c>
      <c r="F341" s="8">
        <v>0</v>
      </c>
      <c r="G341" s="8">
        <v>87</v>
      </c>
      <c r="H341" s="8">
        <v>0</v>
      </c>
      <c r="I341" s="8">
        <v>0</v>
      </c>
      <c r="J341" s="14">
        <f t="shared" si="29"/>
        <v>0.97222222222222221</v>
      </c>
      <c r="K341" s="14">
        <f t="shared" si="30"/>
        <v>0</v>
      </c>
    </row>
    <row r="342" spans="1:11" x14ac:dyDescent="0.3">
      <c r="A342" s="173"/>
      <c r="B342" s="4">
        <v>334</v>
      </c>
      <c r="C342" s="8" t="s">
        <v>723</v>
      </c>
      <c r="D342" s="8">
        <v>314</v>
      </c>
      <c r="E342" s="8">
        <v>220</v>
      </c>
      <c r="F342" s="8">
        <v>0</v>
      </c>
      <c r="G342" s="8">
        <v>171</v>
      </c>
      <c r="H342" s="8">
        <v>0</v>
      </c>
      <c r="I342" s="8">
        <v>0</v>
      </c>
      <c r="J342" s="14">
        <f t="shared" si="29"/>
        <v>0.70063694267515919</v>
      </c>
      <c r="K342" s="14">
        <f t="shared" si="30"/>
        <v>0</v>
      </c>
    </row>
    <row r="343" spans="1:11" x14ac:dyDescent="0.3">
      <c r="A343" s="173"/>
      <c r="B343" s="4">
        <v>335</v>
      </c>
      <c r="C343" s="8" t="s">
        <v>727</v>
      </c>
      <c r="D343" s="8">
        <v>63</v>
      </c>
      <c r="E343" s="8">
        <v>24</v>
      </c>
      <c r="F343" s="8">
        <v>0</v>
      </c>
      <c r="G343" s="8">
        <v>224</v>
      </c>
      <c r="H343" s="8">
        <v>0</v>
      </c>
      <c r="I343" s="8">
        <v>0</v>
      </c>
      <c r="J343" s="14">
        <f t="shared" si="29"/>
        <v>0.38095238095238093</v>
      </c>
      <c r="K343" s="14">
        <f t="shared" si="30"/>
        <v>0</v>
      </c>
    </row>
    <row r="344" spans="1:11" x14ac:dyDescent="0.3">
      <c r="A344" s="173"/>
      <c r="B344" s="4">
        <v>336</v>
      </c>
      <c r="C344" s="8" t="s">
        <v>732</v>
      </c>
      <c r="D344" s="8">
        <v>28</v>
      </c>
      <c r="E344" s="8">
        <v>0</v>
      </c>
      <c r="F344" s="8">
        <v>0</v>
      </c>
      <c r="G344" s="8">
        <v>23</v>
      </c>
      <c r="H344" s="8">
        <v>0</v>
      </c>
      <c r="I344" s="8">
        <v>0</v>
      </c>
      <c r="J344" s="14">
        <f t="shared" si="29"/>
        <v>0</v>
      </c>
      <c r="K344" s="14">
        <f t="shared" si="30"/>
        <v>0</v>
      </c>
    </row>
    <row r="345" spans="1:11" x14ac:dyDescent="0.3">
      <c r="A345" s="173"/>
      <c r="B345" s="4">
        <v>337</v>
      </c>
      <c r="C345" s="8" t="s">
        <v>735</v>
      </c>
      <c r="D345" s="8">
        <v>399</v>
      </c>
      <c r="E345" s="8">
        <v>47</v>
      </c>
      <c r="F345" s="8">
        <v>0</v>
      </c>
      <c r="G345" s="8">
        <v>410</v>
      </c>
      <c r="H345" s="8">
        <v>0</v>
      </c>
      <c r="I345" s="8">
        <v>0</v>
      </c>
      <c r="J345" s="14">
        <f t="shared" si="29"/>
        <v>0.11779448621553884</v>
      </c>
      <c r="K345" s="14">
        <f t="shared" si="30"/>
        <v>0</v>
      </c>
    </row>
    <row r="346" spans="1:11" x14ac:dyDescent="0.3">
      <c r="A346" s="173"/>
      <c r="B346" s="4">
        <v>338</v>
      </c>
      <c r="C346" s="8" t="s">
        <v>737</v>
      </c>
      <c r="D346" s="8">
        <v>307</v>
      </c>
      <c r="E346" s="8">
        <v>129</v>
      </c>
      <c r="F346" s="8">
        <v>3</v>
      </c>
      <c r="G346" s="8">
        <v>290</v>
      </c>
      <c r="H346" s="8">
        <v>1</v>
      </c>
      <c r="I346" s="8">
        <v>0</v>
      </c>
      <c r="J346" s="14">
        <f t="shared" si="29"/>
        <v>0.42996742671009774</v>
      </c>
      <c r="K346" s="14">
        <f t="shared" si="30"/>
        <v>3.4482758620689655E-3</v>
      </c>
    </row>
    <row r="347" spans="1:11" x14ac:dyDescent="0.3">
      <c r="A347" s="173"/>
      <c r="B347" s="4">
        <v>339</v>
      </c>
      <c r="C347" s="8" t="s">
        <v>738</v>
      </c>
      <c r="D347" s="8">
        <v>307</v>
      </c>
      <c r="E347" s="8">
        <v>123</v>
      </c>
      <c r="F347" s="8">
        <v>0</v>
      </c>
      <c r="G347" s="8">
        <v>489</v>
      </c>
      <c r="H347" s="8">
        <v>0</v>
      </c>
      <c r="I347" s="8">
        <v>0</v>
      </c>
      <c r="J347" s="14">
        <f t="shared" si="29"/>
        <v>0.40065146579804561</v>
      </c>
      <c r="K347" s="14">
        <f t="shared" si="30"/>
        <v>0</v>
      </c>
    </row>
    <row r="348" spans="1:11" x14ac:dyDescent="0.3">
      <c r="A348" s="173"/>
      <c r="B348" s="4">
        <v>340</v>
      </c>
      <c r="C348" s="8" t="s">
        <v>739</v>
      </c>
      <c r="D348" s="8">
        <v>64</v>
      </c>
      <c r="E348" s="8">
        <v>61</v>
      </c>
      <c r="F348" s="8">
        <v>0</v>
      </c>
      <c r="G348" s="8">
        <v>77</v>
      </c>
      <c r="H348" s="8">
        <v>11</v>
      </c>
      <c r="I348" s="8">
        <v>0</v>
      </c>
      <c r="J348" s="14">
        <f t="shared" si="29"/>
        <v>0.953125</v>
      </c>
      <c r="K348" s="14">
        <f t="shared" si="30"/>
        <v>0.14285714285714285</v>
      </c>
    </row>
    <row r="349" spans="1:11" x14ac:dyDescent="0.3">
      <c r="A349" s="173"/>
      <c r="B349" s="4">
        <v>341</v>
      </c>
      <c r="C349" s="8" t="s">
        <v>741</v>
      </c>
      <c r="D349" s="8">
        <v>157</v>
      </c>
      <c r="E349" s="8">
        <v>0</v>
      </c>
      <c r="F349" s="8">
        <v>94</v>
      </c>
      <c r="G349" s="8">
        <v>192</v>
      </c>
      <c r="H349" s="8">
        <v>0</v>
      </c>
      <c r="I349" s="8">
        <v>0</v>
      </c>
      <c r="J349" s="14">
        <f t="shared" si="29"/>
        <v>0.59872611464968151</v>
      </c>
      <c r="K349" s="14">
        <f t="shared" si="30"/>
        <v>0</v>
      </c>
    </row>
    <row r="350" spans="1:11" x14ac:dyDescent="0.3">
      <c r="A350" s="173"/>
      <c r="B350" s="4">
        <v>342</v>
      </c>
      <c r="C350" s="8" t="s">
        <v>742</v>
      </c>
      <c r="D350" s="8">
        <v>266</v>
      </c>
      <c r="E350" s="8">
        <v>199</v>
      </c>
      <c r="F350" s="8">
        <v>0</v>
      </c>
      <c r="G350" s="8">
        <v>993</v>
      </c>
      <c r="H350" s="8">
        <v>0</v>
      </c>
      <c r="I350" s="8">
        <v>0</v>
      </c>
      <c r="J350" s="14">
        <f t="shared" si="29"/>
        <v>0.74812030075187974</v>
      </c>
      <c r="K350" s="14">
        <f t="shared" si="30"/>
        <v>0</v>
      </c>
    </row>
    <row r="351" spans="1:11" x14ac:dyDescent="0.3">
      <c r="C351" s="9"/>
      <c r="D351" s="9">
        <v>120452</v>
      </c>
      <c r="E351" s="9">
        <v>72786</v>
      </c>
      <c r="F351" s="9">
        <v>13187</v>
      </c>
      <c r="G351" s="9">
        <v>216237</v>
      </c>
      <c r="H351" s="9">
        <v>16669</v>
      </c>
      <c r="I351" s="9">
        <v>429</v>
      </c>
    </row>
  </sheetData>
  <mergeCells count="7">
    <mergeCell ref="A106:A350"/>
    <mergeCell ref="A4:A31"/>
    <mergeCell ref="S6:U6"/>
    <mergeCell ref="A33:A58"/>
    <mergeCell ref="A60:A68"/>
    <mergeCell ref="A70:A93"/>
    <mergeCell ref="A95:A104"/>
  </mergeCells>
  <phoneticPr fontId="3" type="noConversion"/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2365D4-5333-4444-AE31-538B0CE7E7FA}">
  <sheetPr codeName="Sheet25">
    <tabColor rgb="FFFFC000"/>
  </sheetPr>
  <dimension ref="A1:AX351"/>
  <sheetViews>
    <sheetView topLeftCell="M10" zoomScaleNormal="100" workbookViewId="0">
      <selection activeCell="Q23" sqref="Q23"/>
    </sheetView>
  </sheetViews>
  <sheetFormatPr defaultRowHeight="13.5" x14ac:dyDescent="0.3"/>
  <cols>
    <col min="3" max="3" width="18.46484375" customWidth="1"/>
    <col min="11" max="11" width="11.86328125" customWidth="1"/>
    <col min="12" max="12" width="14.1328125" customWidth="1"/>
    <col min="14" max="14" width="18.46484375" customWidth="1"/>
    <col min="15" max="15" width="23.3984375" customWidth="1"/>
    <col min="16" max="22" width="13.86328125" bestFit="1" customWidth="1"/>
    <col min="23" max="29" width="16.1328125" bestFit="1" customWidth="1"/>
    <col min="30" max="35" width="17.265625" bestFit="1" customWidth="1"/>
    <col min="36" max="36" width="15.265625" customWidth="1"/>
    <col min="37" max="37" width="15.1328125" customWidth="1"/>
    <col min="38" max="38" width="17.3984375" customWidth="1"/>
    <col min="39" max="40" width="16.86328125" customWidth="1"/>
    <col min="41" max="41" width="15.59765625" customWidth="1"/>
    <col min="42" max="42" width="12.73046875" customWidth="1"/>
    <col min="43" max="43" width="13.3984375" customWidth="1"/>
    <col min="44" max="44" width="12.86328125" customWidth="1"/>
    <col min="45" max="45" width="12.73046875" customWidth="1"/>
    <col min="46" max="46" width="14.73046875" customWidth="1"/>
    <col min="47" max="47" width="15.1328125" customWidth="1"/>
    <col min="48" max="48" width="18" customWidth="1"/>
  </cols>
  <sheetData>
    <row r="1" spans="1:19" x14ac:dyDescent="0.3">
      <c r="A1" t="s">
        <v>933</v>
      </c>
    </row>
    <row r="2" spans="1:19" x14ac:dyDescent="0.3">
      <c r="A2" s="4"/>
      <c r="B2" s="4"/>
      <c r="C2" s="8"/>
      <c r="D2" s="8"/>
      <c r="E2" s="8" t="s">
        <v>787</v>
      </c>
      <c r="F2" s="8"/>
      <c r="G2" s="8"/>
      <c r="H2" s="8" t="s">
        <v>787</v>
      </c>
      <c r="I2" s="8"/>
    </row>
    <row r="3" spans="1:19" x14ac:dyDescent="0.3">
      <c r="A3" s="4"/>
      <c r="B3" s="4"/>
      <c r="C3" s="8"/>
      <c r="D3" s="8" t="s">
        <v>409</v>
      </c>
      <c r="E3" s="8" t="s">
        <v>410</v>
      </c>
      <c r="F3" s="8" t="s">
        <v>411</v>
      </c>
      <c r="G3" s="8" t="s">
        <v>409</v>
      </c>
      <c r="H3" s="8" t="s">
        <v>410</v>
      </c>
      <c r="I3" s="8" t="s">
        <v>411</v>
      </c>
    </row>
    <row r="4" spans="1:19" x14ac:dyDescent="0.3">
      <c r="A4" s="173" t="s">
        <v>757</v>
      </c>
      <c r="B4" s="4">
        <v>1</v>
      </c>
      <c r="C4" s="8" t="s">
        <v>433</v>
      </c>
      <c r="D4" s="8">
        <v>25936</v>
      </c>
      <c r="E4" s="8">
        <v>3041</v>
      </c>
      <c r="F4" s="8">
        <v>0</v>
      </c>
      <c r="G4" s="8">
        <v>25936</v>
      </c>
      <c r="H4" s="8">
        <v>3041</v>
      </c>
      <c r="I4" s="8">
        <v>0</v>
      </c>
      <c r="O4" s="4" t="s">
        <v>763</v>
      </c>
      <c r="P4" s="4"/>
      <c r="Q4" s="4"/>
      <c r="R4" s="4"/>
    </row>
    <row r="5" spans="1:19" x14ac:dyDescent="0.3">
      <c r="A5" s="173"/>
      <c r="B5" s="4">
        <v>2</v>
      </c>
      <c r="C5" s="8" t="s">
        <v>649</v>
      </c>
      <c r="D5" s="8">
        <v>17119</v>
      </c>
      <c r="E5" s="8">
        <v>4343</v>
      </c>
      <c r="F5" s="8">
        <v>0</v>
      </c>
      <c r="G5" s="8">
        <v>17119</v>
      </c>
      <c r="H5" s="8">
        <v>4343</v>
      </c>
      <c r="I5" s="8">
        <v>0</v>
      </c>
      <c r="O5" s="4" t="s">
        <v>764</v>
      </c>
      <c r="P5" s="4"/>
      <c r="Q5" s="4"/>
      <c r="R5" s="4"/>
    </row>
    <row r="6" spans="1:19" x14ac:dyDescent="0.3">
      <c r="A6" s="173"/>
      <c r="B6" s="4">
        <v>3</v>
      </c>
      <c r="C6" s="8" t="s">
        <v>633</v>
      </c>
      <c r="D6" s="8">
        <v>19093</v>
      </c>
      <c r="E6" s="8">
        <v>261</v>
      </c>
      <c r="F6" s="8">
        <v>0</v>
      </c>
      <c r="G6" s="8">
        <v>19093</v>
      </c>
      <c r="H6" s="8">
        <v>261</v>
      </c>
      <c r="I6" s="8">
        <v>0</v>
      </c>
      <c r="O6" s="4"/>
      <c r="P6" s="173" t="s">
        <v>787</v>
      </c>
      <c r="Q6" s="173"/>
      <c r="R6" s="173"/>
    </row>
    <row r="7" spans="1:19" x14ac:dyDescent="0.3">
      <c r="A7" s="173"/>
      <c r="B7" s="4">
        <v>4</v>
      </c>
      <c r="C7" s="8" t="s">
        <v>648</v>
      </c>
      <c r="D7" s="8">
        <v>10907</v>
      </c>
      <c r="E7" s="8">
        <v>29</v>
      </c>
      <c r="F7" s="8">
        <v>0</v>
      </c>
      <c r="G7" s="8">
        <v>10907</v>
      </c>
      <c r="H7" s="8">
        <v>29</v>
      </c>
      <c r="I7" s="8">
        <v>0</v>
      </c>
      <c r="O7" s="4"/>
      <c r="P7" s="4" t="s">
        <v>409</v>
      </c>
      <c r="Q7" s="4" t="s">
        <v>765</v>
      </c>
      <c r="R7" s="4" t="s">
        <v>766</v>
      </c>
      <c r="S7" s="18" t="s">
        <v>788</v>
      </c>
    </row>
    <row r="8" spans="1:19" x14ac:dyDescent="0.3">
      <c r="A8" s="173"/>
      <c r="B8" s="4">
        <v>5</v>
      </c>
      <c r="C8" s="8" t="s">
        <v>552</v>
      </c>
      <c r="D8" s="8">
        <v>8599</v>
      </c>
      <c r="E8" s="8">
        <v>24</v>
      </c>
      <c r="F8" s="8">
        <v>0</v>
      </c>
      <c r="G8" s="8">
        <v>8599</v>
      </c>
      <c r="H8" s="8">
        <v>24</v>
      </c>
      <c r="I8" s="8">
        <v>0</v>
      </c>
      <c r="O8" s="4" t="s">
        <v>757</v>
      </c>
      <c r="P8" s="4">
        <f>SUM(G4:G31)</f>
        <v>287326</v>
      </c>
      <c r="Q8" s="4">
        <f>SUM(H4:I31)</f>
        <v>13798</v>
      </c>
      <c r="R8" s="15">
        <f t="shared" ref="R8:R13" si="0">Q8/P8</f>
        <v>4.8022107292761532E-2</v>
      </c>
      <c r="S8" s="14">
        <f t="shared" ref="S8:S14" si="1">P8/P$14</f>
        <v>0.16141202801225565</v>
      </c>
    </row>
    <row r="9" spans="1:19" x14ac:dyDescent="0.3">
      <c r="A9" s="173"/>
      <c r="B9" s="4">
        <v>6</v>
      </c>
      <c r="C9" s="8" t="s">
        <v>430</v>
      </c>
      <c r="D9" s="8">
        <v>20861</v>
      </c>
      <c r="E9" s="8">
        <v>499</v>
      </c>
      <c r="F9" s="8">
        <v>0</v>
      </c>
      <c r="G9" s="8">
        <v>20861</v>
      </c>
      <c r="H9" s="8">
        <v>499</v>
      </c>
      <c r="I9" s="8">
        <v>0</v>
      </c>
      <c r="O9" s="4" t="s">
        <v>758</v>
      </c>
      <c r="P9" s="4">
        <f>SUM(G33:G58)</f>
        <v>164720</v>
      </c>
      <c r="Q9" s="4">
        <f>SUM(H33:I58)</f>
        <v>9657</v>
      </c>
      <c r="R9" s="15">
        <f t="shared" si="0"/>
        <v>5.862676056338028E-2</v>
      </c>
      <c r="S9" s="14">
        <f t="shared" si="1"/>
        <v>9.2535270926330196E-2</v>
      </c>
    </row>
    <row r="10" spans="1:19" x14ac:dyDescent="0.3">
      <c r="A10" s="173"/>
      <c r="B10" s="4">
        <v>7</v>
      </c>
      <c r="C10" s="8" t="s">
        <v>439</v>
      </c>
      <c r="D10" s="8">
        <v>11888</v>
      </c>
      <c r="E10" s="8">
        <v>3</v>
      </c>
      <c r="F10" s="8">
        <v>0</v>
      </c>
      <c r="G10" s="8">
        <v>11888</v>
      </c>
      <c r="H10" s="8">
        <v>3</v>
      </c>
      <c r="I10" s="8">
        <v>0</v>
      </c>
      <c r="O10" s="4" t="s">
        <v>759</v>
      </c>
      <c r="P10" s="4">
        <f>SUM(G60:G68)</f>
        <v>146100</v>
      </c>
      <c r="Q10" s="4">
        <f>SUM(H60:I68)</f>
        <v>30601</v>
      </c>
      <c r="R10" s="15">
        <f t="shared" si="0"/>
        <v>0.20945242984257359</v>
      </c>
      <c r="S10" s="14">
        <f t="shared" si="1"/>
        <v>8.2075055138033273E-2</v>
      </c>
    </row>
    <row r="11" spans="1:19" x14ac:dyDescent="0.3">
      <c r="A11" s="173"/>
      <c r="B11" s="4">
        <v>8</v>
      </c>
      <c r="C11" s="8" t="s">
        <v>508</v>
      </c>
      <c r="D11" s="8">
        <v>5336</v>
      </c>
      <c r="E11" s="8">
        <v>56</v>
      </c>
      <c r="F11" s="8">
        <v>0</v>
      </c>
      <c r="G11" s="8">
        <v>5336</v>
      </c>
      <c r="H11" s="8">
        <v>56</v>
      </c>
      <c r="I11" s="8">
        <v>0</v>
      </c>
      <c r="O11" s="4" t="s">
        <v>760</v>
      </c>
      <c r="P11" s="4">
        <f>SUM(G70:G93)</f>
        <v>295840</v>
      </c>
      <c r="Q11" s="4">
        <f>SUM(H70:I93)</f>
        <v>15942</v>
      </c>
      <c r="R11" s="15">
        <f t="shared" si="0"/>
        <v>5.3887236343969712E-2</v>
      </c>
      <c r="S11" s="14">
        <f t="shared" si="1"/>
        <v>0.16619496449032009</v>
      </c>
    </row>
    <row r="12" spans="1:19" x14ac:dyDescent="0.3">
      <c r="A12" s="173"/>
      <c r="B12" s="4">
        <v>9</v>
      </c>
      <c r="C12" s="8" t="s">
        <v>686</v>
      </c>
      <c r="D12" s="8">
        <v>12363</v>
      </c>
      <c r="E12" s="8">
        <v>0</v>
      </c>
      <c r="F12" s="8">
        <v>0</v>
      </c>
      <c r="G12" s="8">
        <v>12363</v>
      </c>
      <c r="H12" s="8">
        <v>0</v>
      </c>
      <c r="I12" s="8">
        <v>0</v>
      </c>
      <c r="O12" s="4" t="s">
        <v>761</v>
      </c>
      <c r="P12" s="4">
        <f>SUM(G95:G104)</f>
        <v>29203</v>
      </c>
      <c r="Q12" s="4">
        <f>SUM(H95:I104)</f>
        <v>474</v>
      </c>
      <c r="R12" s="15">
        <f t="shared" si="0"/>
        <v>1.6231209122350442E-2</v>
      </c>
      <c r="S12" s="14">
        <f t="shared" si="1"/>
        <v>1.6405460884298329E-2</v>
      </c>
    </row>
    <row r="13" spans="1:19" x14ac:dyDescent="0.3">
      <c r="A13" s="173"/>
      <c r="B13" s="4">
        <v>10</v>
      </c>
      <c r="C13" s="8" t="s">
        <v>495</v>
      </c>
      <c r="D13" s="8">
        <v>17858</v>
      </c>
      <c r="E13" s="8">
        <v>6</v>
      </c>
      <c r="F13" s="8">
        <v>0</v>
      </c>
      <c r="G13" s="8">
        <v>17858</v>
      </c>
      <c r="H13" s="8">
        <v>6</v>
      </c>
      <c r="I13" s="8">
        <v>0</v>
      </c>
      <c r="O13" s="4" t="s">
        <v>762</v>
      </c>
      <c r="P13" s="4">
        <f>SUM(G106:G350)</f>
        <v>856889</v>
      </c>
      <c r="Q13" s="4">
        <f>SUM(H106:I350)</f>
        <v>9929</v>
      </c>
      <c r="R13" s="15">
        <f t="shared" si="0"/>
        <v>1.1587265095012306E-2</v>
      </c>
      <c r="S13" s="14">
        <f t="shared" si="1"/>
        <v>0.48137722054876247</v>
      </c>
    </row>
    <row r="14" spans="1:19" x14ac:dyDescent="0.3">
      <c r="A14" s="173"/>
      <c r="B14" s="4">
        <v>11</v>
      </c>
      <c r="C14" s="8" t="s">
        <v>645</v>
      </c>
      <c r="D14" s="8">
        <v>11752</v>
      </c>
      <c r="E14" s="8">
        <v>100</v>
      </c>
      <c r="F14" s="8">
        <v>0</v>
      </c>
      <c r="G14" s="8">
        <v>11752</v>
      </c>
      <c r="H14" s="8">
        <v>100</v>
      </c>
      <c r="I14" s="8">
        <v>0</v>
      </c>
      <c r="O14" s="4"/>
      <c r="P14" s="4">
        <f>SUM(P8:P13)</f>
        <v>1780078</v>
      </c>
      <c r="Q14" s="4">
        <f>SUM(Q8:Q13)</f>
        <v>80401</v>
      </c>
      <c r="R14" s="15">
        <f>Q14/P14</f>
        <v>4.5167121890164363E-2</v>
      </c>
      <c r="S14" s="14">
        <f t="shared" si="1"/>
        <v>1</v>
      </c>
    </row>
    <row r="15" spans="1:19" x14ac:dyDescent="0.3">
      <c r="A15" s="173"/>
      <c r="B15" s="4">
        <v>12</v>
      </c>
      <c r="C15" s="8" t="s">
        <v>726</v>
      </c>
      <c r="D15" s="8">
        <v>3168</v>
      </c>
      <c r="E15" s="8">
        <v>0</v>
      </c>
      <c r="F15" s="8">
        <v>0</v>
      </c>
      <c r="G15" s="8">
        <v>3168</v>
      </c>
      <c r="H15" s="8">
        <v>0</v>
      </c>
      <c r="I15" s="8">
        <v>0</v>
      </c>
    </row>
    <row r="16" spans="1:19" x14ac:dyDescent="0.3">
      <c r="A16" s="173"/>
      <c r="B16" s="4">
        <v>13</v>
      </c>
      <c r="C16" s="8" t="s">
        <v>700</v>
      </c>
      <c r="D16" s="8">
        <v>404</v>
      </c>
      <c r="E16" s="8">
        <v>3</v>
      </c>
      <c r="F16" s="8">
        <v>0</v>
      </c>
      <c r="G16" s="8">
        <v>404</v>
      </c>
      <c r="H16" s="8">
        <v>3</v>
      </c>
      <c r="I16" s="8">
        <v>0</v>
      </c>
      <c r="O16" t="s">
        <v>903</v>
      </c>
      <c r="P16" t="s">
        <v>898</v>
      </c>
    </row>
    <row r="17" spans="1:33" x14ac:dyDescent="0.3">
      <c r="A17" s="173"/>
      <c r="B17" s="4">
        <v>14</v>
      </c>
      <c r="C17" s="8" t="s">
        <v>537</v>
      </c>
      <c r="D17" s="8">
        <v>1577</v>
      </c>
      <c r="E17" s="8">
        <v>0</v>
      </c>
      <c r="F17" s="8">
        <v>0</v>
      </c>
      <c r="G17" s="8">
        <v>1577</v>
      </c>
      <c r="H17" s="8">
        <v>0</v>
      </c>
      <c r="I17" s="8">
        <v>0</v>
      </c>
      <c r="O17" t="s">
        <v>789</v>
      </c>
    </row>
    <row r="18" spans="1:33" x14ac:dyDescent="0.3">
      <c r="A18" s="173"/>
      <c r="B18" s="4">
        <v>15</v>
      </c>
      <c r="C18" s="8" t="s">
        <v>527</v>
      </c>
      <c r="D18" s="8">
        <v>15089</v>
      </c>
      <c r="E18" s="8">
        <v>697</v>
      </c>
      <c r="F18" s="8">
        <v>0</v>
      </c>
      <c r="G18" s="8">
        <v>15089</v>
      </c>
      <c r="H18" s="8">
        <v>697</v>
      </c>
      <c r="I18" s="8">
        <v>0</v>
      </c>
      <c r="O18" s="4"/>
      <c r="P18" s="8">
        <v>2020</v>
      </c>
      <c r="Q18" s="8">
        <v>2025</v>
      </c>
      <c r="R18" s="8">
        <v>2030</v>
      </c>
      <c r="S18" s="8">
        <v>2035</v>
      </c>
      <c r="T18" s="8">
        <v>2040</v>
      </c>
      <c r="U18" s="8">
        <v>2045</v>
      </c>
      <c r="V18" s="8">
        <v>2050</v>
      </c>
    </row>
    <row r="19" spans="1:33" x14ac:dyDescent="0.3">
      <c r="A19" s="173"/>
      <c r="B19" s="4">
        <v>16</v>
      </c>
      <c r="C19" s="8" t="s">
        <v>740</v>
      </c>
      <c r="D19" s="8">
        <v>6181</v>
      </c>
      <c r="E19" s="8">
        <v>108</v>
      </c>
      <c r="F19" s="8">
        <v>0</v>
      </c>
      <c r="G19" s="8">
        <v>6181</v>
      </c>
      <c r="H19" s="8">
        <v>108</v>
      </c>
      <c r="I19" s="8">
        <v>0</v>
      </c>
      <c r="O19" s="4" t="s">
        <v>757</v>
      </c>
      <c r="P19" s="8">
        <f>[1]悲观预测L输入!B22</f>
        <v>1.5</v>
      </c>
      <c r="Q19" s="8">
        <f>[1]悲观预测L输入!C22</f>
        <v>6</v>
      </c>
      <c r="R19" s="8">
        <f>[1]悲观预测L输入!D22</f>
        <v>10</v>
      </c>
      <c r="S19" s="8">
        <f>[1]悲观预测L输入!E22</f>
        <v>15</v>
      </c>
      <c r="T19" s="8">
        <f>[1]悲观预测L输入!F22</f>
        <v>22</v>
      </c>
      <c r="U19" s="8">
        <f>[1]悲观预测L输入!G22</f>
        <v>28</v>
      </c>
      <c r="V19" s="8">
        <f>[1]悲观预测L输入!H22</f>
        <v>41</v>
      </c>
    </row>
    <row r="20" spans="1:33" x14ac:dyDescent="0.3">
      <c r="A20" s="173"/>
      <c r="B20" s="4">
        <v>17</v>
      </c>
      <c r="C20" s="8" t="s">
        <v>528</v>
      </c>
      <c r="D20" s="8">
        <v>10093</v>
      </c>
      <c r="E20" s="8">
        <v>18</v>
      </c>
      <c r="F20" s="8">
        <v>0</v>
      </c>
      <c r="G20" s="8">
        <v>10093</v>
      </c>
      <c r="H20" s="8">
        <v>18</v>
      </c>
      <c r="I20" s="8">
        <v>0</v>
      </c>
      <c r="O20" s="4" t="s">
        <v>758</v>
      </c>
      <c r="P20" s="8">
        <f>[1]悲观预测L输入!B23</f>
        <v>1</v>
      </c>
      <c r="Q20" s="8">
        <f>[1]悲观预测L输入!C23</f>
        <v>6</v>
      </c>
      <c r="R20" s="8">
        <f>[1]悲观预测L输入!D23</f>
        <v>10</v>
      </c>
      <c r="S20" s="8">
        <f>[1]悲观预测L输入!E23</f>
        <v>15</v>
      </c>
      <c r="T20" s="8">
        <f>[1]悲观预测L输入!F23</f>
        <v>22</v>
      </c>
      <c r="U20" s="8">
        <f>[1]悲观预测L输入!G23</f>
        <v>28</v>
      </c>
      <c r="V20" s="8">
        <f>[1]悲观预测L输入!H23</f>
        <v>42</v>
      </c>
    </row>
    <row r="21" spans="1:33" x14ac:dyDescent="0.3">
      <c r="A21" s="173"/>
      <c r="B21" s="4">
        <v>18</v>
      </c>
      <c r="C21" s="8" t="s">
        <v>463</v>
      </c>
      <c r="D21" s="8">
        <v>6375</v>
      </c>
      <c r="E21" s="8">
        <v>5</v>
      </c>
      <c r="F21" s="8">
        <v>0</v>
      </c>
      <c r="G21" s="8">
        <v>6375</v>
      </c>
      <c r="H21" s="8">
        <v>5</v>
      </c>
      <c r="I21" s="8">
        <v>0</v>
      </c>
      <c r="O21" s="4" t="s">
        <v>759</v>
      </c>
      <c r="P21" s="8">
        <f>[1]悲观预测L输入!B24</f>
        <v>2</v>
      </c>
      <c r="Q21" s="8">
        <f>[1]悲观预测L输入!C24</f>
        <v>7</v>
      </c>
      <c r="R21" s="8">
        <f>[1]悲观预测L输入!D24</f>
        <v>11</v>
      </c>
      <c r="S21" s="8">
        <f>[1]悲观预测L输入!E24</f>
        <v>17</v>
      </c>
      <c r="T21" s="8">
        <f>[1]悲观预测L输入!F24</f>
        <v>24</v>
      </c>
      <c r="U21" s="8">
        <f>[1]悲观预测L输入!G24</f>
        <v>33</v>
      </c>
      <c r="V21" s="8">
        <f>[1]悲观预测L输入!H24</f>
        <v>43</v>
      </c>
    </row>
    <row r="22" spans="1:33" x14ac:dyDescent="0.3">
      <c r="A22" s="173"/>
      <c r="B22" s="4">
        <v>19</v>
      </c>
      <c r="C22" s="8" t="s">
        <v>560</v>
      </c>
      <c r="D22" s="8">
        <v>6143</v>
      </c>
      <c r="E22" s="8">
        <v>27</v>
      </c>
      <c r="F22" s="8">
        <v>0</v>
      </c>
      <c r="G22" s="8">
        <v>6143</v>
      </c>
      <c r="H22" s="8">
        <v>27</v>
      </c>
      <c r="I22" s="8">
        <v>0</v>
      </c>
      <c r="O22" s="4" t="s">
        <v>760</v>
      </c>
      <c r="P22" s="8">
        <f>[1]悲观预测L输入!B25</f>
        <v>0.8</v>
      </c>
      <c r="Q22" s="8">
        <f>[1]悲观预测L输入!C25</f>
        <v>6</v>
      </c>
      <c r="R22" s="8">
        <f>[1]悲观预测L输入!D25</f>
        <v>10</v>
      </c>
      <c r="S22" s="8">
        <f>[1]悲观预测L输入!E25</f>
        <v>15</v>
      </c>
      <c r="T22" s="8">
        <f>[1]悲观预测L输入!F25</f>
        <v>22</v>
      </c>
      <c r="U22" s="8">
        <f>[1]悲观预测L输入!G25</f>
        <v>31</v>
      </c>
      <c r="V22" s="8">
        <f>[1]悲观预测L输入!H25</f>
        <v>41</v>
      </c>
    </row>
    <row r="23" spans="1:33" x14ac:dyDescent="0.3">
      <c r="A23" s="173"/>
      <c r="B23" s="4">
        <v>20</v>
      </c>
      <c r="C23" s="8" t="s">
        <v>436</v>
      </c>
      <c r="D23" s="8">
        <v>6508</v>
      </c>
      <c r="E23" s="8">
        <v>0</v>
      </c>
      <c r="F23" s="8">
        <v>0</v>
      </c>
      <c r="G23" s="8">
        <v>6508</v>
      </c>
      <c r="H23" s="8">
        <v>0</v>
      </c>
      <c r="I23" s="8">
        <v>0</v>
      </c>
      <c r="O23" s="4" t="s">
        <v>761</v>
      </c>
      <c r="P23" s="8">
        <f>[1]悲观预测L输入!B26</f>
        <v>0.7</v>
      </c>
      <c r="Q23" s="8">
        <f>[1]悲观预测L输入!C26</f>
        <v>6</v>
      </c>
      <c r="R23" s="8">
        <f>[1]悲观预测L输入!D26</f>
        <v>10</v>
      </c>
      <c r="S23" s="8">
        <f>[1]悲观预测L输入!E26</f>
        <v>15</v>
      </c>
      <c r="T23" s="8">
        <f>[1]悲观预测L输入!F26</f>
        <v>22</v>
      </c>
      <c r="U23" s="8">
        <f>[1]悲观预测L输入!G26</f>
        <v>30</v>
      </c>
      <c r="V23" s="8">
        <f>[1]悲观预测L输入!H26</f>
        <v>40</v>
      </c>
    </row>
    <row r="24" spans="1:33" x14ac:dyDescent="0.3">
      <c r="A24" s="173"/>
      <c r="B24" s="4">
        <v>21</v>
      </c>
      <c r="C24" s="8" t="s">
        <v>503</v>
      </c>
      <c r="D24" s="8">
        <v>9881</v>
      </c>
      <c r="E24" s="8">
        <v>0</v>
      </c>
      <c r="F24" s="8">
        <v>0</v>
      </c>
      <c r="G24" s="8">
        <v>9881</v>
      </c>
      <c r="H24" s="8">
        <v>0</v>
      </c>
      <c r="I24" s="8">
        <v>0</v>
      </c>
      <c r="O24" s="4" t="s">
        <v>762</v>
      </c>
      <c r="P24" s="8">
        <f>[1]悲观预测L输入!B27</f>
        <v>0.5</v>
      </c>
      <c r="Q24" s="8">
        <f>[1]悲观预测L输入!C27</f>
        <v>5</v>
      </c>
      <c r="R24" s="8">
        <f>[1]悲观预测L输入!D27</f>
        <v>9</v>
      </c>
      <c r="S24" s="8">
        <f>[1]悲观预测L输入!E27</f>
        <v>14</v>
      </c>
      <c r="T24" s="8">
        <f>[1]悲观预测L输入!F27</f>
        <v>21</v>
      </c>
      <c r="U24" s="8">
        <f>[1]悲观预测L输入!G27</f>
        <v>29</v>
      </c>
      <c r="V24" s="8">
        <f>[1]悲观预测L输入!H27</f>
        <v>38</v>
      </c>
    </row>
    <row r="25" spans="1:33" x14ac:dyDescent="0.3">
      <c r="A25" s="173"/>
      <c r="B25" s="4">
        <v>22</v>
      </c>
      <c r="C25" s="8" t="s">
        <v>730</v>
      </c>
      <c r="D25" s="8">
        <v>37507</v>
      </c>
      <c r="E25" s="8">
        <v>2676</v>
      </c>
      <c r="F25" s="8">
        <v>0</v>
      </c>
      <c r="G25" s="8">
        <v>37507</v>
      </c>
      <c r="H25" s="8">
        <v>2676</v>
      </c>
      <c r="I25" s="8">
        <v>0</v>
      </c>
      <c r="O25" s="23" t="s">
        <v>783</v>
      </c>
      <c r="P25" s="24">
        <f t="array" ref="P25">SUM($P8:$P13*P19:P24)/$P14</f>
        <v>0.88393182770642642</v>
      </c>
      <c r="Q25" s="24">
        <f t="array" ref="Q25">SUM($P8:$P13*Q19:Q24)/$P14</f>
        <v>5.6006978345892708</v>
      </c>
      <c r="R25" s="24">
        <f t="array" ref="R25">SUM($P8:$P13*R19:R24)/$P14</f>
        <v>9.6006978345892708</v>
      </c>
      <c r="S25" s="24">
        <f t="array" ref="S25">SUM($P8:$P13*S19:S24)/$P14</f>
        <v>14.682772889727303</v>
      </c>
      <c r="T25" s="24">
        <f t="array" ref="T25">SUM($P8:$P13*T19:T24)/$P14</f>
        <v>21.682772889727303</v>
      </c>
      <c r="U25" s="24">
        <f t="array" ref="U25">SUM($P8:$P13*U19:U24)/$P14</f>
        <v>29.423148311478485</v>
      </c>
      <c r="V25" s="24">
        <f t="array" ref="V25">SUM($P8:$P13*V19:V24)/$P14</f>
        <v>39.796148258671813</v>
      </c>
    </row>
    <row r="26" spans="1:33" ht="45" customHeight="1" x14ac:dyDescent="0.3">
      <c r="A26" s="173"/>
      <c r="B26" s="4">
        <v>23</v>
      </c>
      <c r="C26" s="8" t="s">
        <v>545</v>
      </c>
      <c r="D26" s="8">
        <v>4406</v>
      </c>
      <c r="E26" s="8">
        <v>1152</v>
      </c>
      <c r="F26" s="8">
        <v>0</v>
      </c>
      <c r="G26" s="8">
        <v>4406</v>
      </c>
      <c r="H26" s="8">
        <v>1152</v>
      </c>
      <c r="I26" s="8">
        <v>0</v>
      </c>
      <c r="L26" s="21"/>
      <c r="O26" s="25" t="s">
        <v>790</v>
      </c>
      <c r="P26" s="26">
        <v>2938033.4126229417</v>
      </c>
      <c r="Q26" s="26">
        <v>3252103.4506220473</v>
      </c>
      <c r="R26" s="26">
        <v>3862478.7328507495</v>
      </c>
      <c r="S26" s="26">
        <v>4587413.0968591273</v>
      </c>
      <c r="T26" s="26">
        <v>4708082.2507083584</v>
      </c>
      <c r="U26" s="26">
        <v>5223634.1426465986</v>
      </c>
      <c r="V26" s="26">
        <v>5795640.8157733176</v>
      </c>
    </row>
    <row r="27" spans="1:33" x14ac:dyDescent="0.3">
      <c r="A27" s="173"/>
      <c r="B27" s="4">
        <v>24</v>
      </c>
      <c r="C27" s="8" t="s">
        <v>418</v>
      </c>
      <c r="D27" s="8">
        <v>5749</v>
      </c>
      <c r="E27" s="8">
        <v>151</v>
      </c>
      <c r="F27" s="8">
        <v>0</v>
      </c>
      <c r="G27" s="8">
        <v>5749</v>
      </c>
      <c r="H27" s="8">
        <v>151</v>
      </c>
      <c r="I27" s="8">
        <v>0</v>
      </c>
      <c r="L27" s="14"/>
      <c r="P27" s="16">
        <v>2020</v>
      </c>
      <c r="Q27" s="16">
        <v>2025</v>
      </c>
      <c r="R27" s="16">
        <v>2030</v>
      </c>
      <c r="S27" s="16">
        <v>2035</v>
      </c>
      <c r="T27" s="16">
        <v>2040</v>
      </c>
      <c r="U27" s="16">
        <v>2045</v>
      </c>
      <c r="V27" s="16">
        <v>2050</v>
      </c>
    </row>
    <row r="28" spans="1:33" x14ac:dyDescent="0.3">
      <c r="A28" s="173"/>
      <c r="B28" s="4">
        <v>25</v>
      </c>
      <c r="C28" s="8" t="s">
        <v>505</v>
      </c>
      <c r="D28" s="8">
        <v>1141</v>
      </c>
      <c r="E28" s="8">
        <v>1</v>
      </c>
      <c r="F28" s="8">
        <v>0</v>
      </c>
      <c r="G28" s="8">
        <v>1141</v>
      </c>
      <c r="H28" s="8">
        <v>1</v>
      </c>
      <c r="I28" s="8">
        <v>0</v>
      </c>
      <c r="P28" s="27">
        <v>2234481.3502132334</v>
      </c>
      <c r="Q28" s="27">
        <v>2405201.5103558889</v>
      </c>
      <c r="R28" s="27">
        <v>2856624.8961708657</v>
      </c>
      <c r="S28" s="27">
        <v>3392774.2695520623</v>
      </c>
      <c r="T28" s="27">
        <v>3364451.4713966111</v>
      </c>
      <c r="U28" s="27">
        <v>3732870.9740830702</v>
      </c>
      <c r="V28" s="27">
        <v>4141633.7336462275</v>
      </c>
    </row>
    <row r="29" spans="1:33" x14ac:dyDescent="0.3">
      <c r="A29" s="173"/>
      <c r="B29" s="4">
        <v>26</v>
      </c>
      <c r="C29" s="8" t="s">
        <v>683</v>
      </c>
      <c r="D29" s="8">
        <v>4907</v>
      </c>
      <c r="E29" s="8">
        <v>0</v>
      </c>
      <c r="F29" s="8">
        <v>0</v>
      </c>
      <c r="G29" s="8">
        <v>4907</v>
      </c>
      <c r="H29" s="8">
        <v>0</v>
      </c>
      <c r="I29" s="8">
        <v>0</v>
      </c>
    </row>
    <row r="30" spans="1:33" x14ac:dyDescent="0.3">
      <c r="A30" s="173"/>
      <c r="B30" s="4">
        <v>27</v>
      </c>
      <c r="C30" s="8" t="s">
        <v>532</v>
      </c>
      <c r="D30" s="8">
        <v>2628</v>
      </c>
      <c r="E30" s="8">
        <v>173</v>
      </c>
      <c r="F30" s="8">
        <v>0</v>
      </c>
      <c r="G30" s="8">
        <v>2628</v>
      </c>
      <c r="H30" s="8">
        <v>173</v>
      </c>
      <c r="I30" s="8">
        <v>0</v>
      </c>
    </row>
    <row r="31" spans="1:33" x14ac:dyDescent="0.3">
      <c r="A31" s="173"/>
      <c r="B31" s="4">
        <v>28</v>
      </c>
      <c r="C31" s="8" t="s">
        <v>599</v>
      </c>
      <c r="D31" s="8">
        <v>3857</v>
      </c>
      <c r="E31" s="8">
        <v>425</v>
      </c>
      <c r="F31" s="8">
        <v>0</v>
      </c>
      <c r="G31" s="8">
        <v>3857</v>
      </c>
      <c r="H31" s="8">
        <v>425</v>
      </c>
      <c r="I31" s="8">
        <v>0</v>
      </c>
      <c r="O31" s="28"/>
      <c r="P31" s="8">
        <v>2017</v>
      </c>
      <c r="Q31" s="8">
        <v>2020</v>
      </c>
      <c r="R31" s="8">
        <v>2025</v>
      </c>
      <c r="S31" s="8">
        <v>2030</v>
      </c>
      <c r="T31" s="8">
        <v>2035</v>
      </c>
      <c r="U31" s="8">
        <v>2040</v>
      </c>
      <c r="V31" s="8">
        <v>2045</v>
      </c>
      <c r="W31" s="8">
        <v>2050</v>
      </c>
    </row>
    <row r="32" spans="1:33" s="12" customFormat="1" ht="15.4" customHeight="1" x14ac:dyDescent="0.3">
      <c r="A32" s="10"/>
      <c r="B32" s="11"/>
      <c r="C32" s="11"/>
      <c r="D32" s="11"/>
      <c r="E32" s="11"/>
      <c r="F32" s="8">
        <v>0</v>
      </c>
      <c r="G32" s="11"/>
      <c r="H32" s="11"/>
      <c r="I32" s="11">
        <v>0</v>
      </c>
      <c r="N32"/>
      <c r="O32" s="4" t="s">
        <v>757</v>
      </c>
      <c r="P32" s="4">
        <f t="shared" ref="P32:P38" si="2">Q8</f>
        <v>13798</v>
      </c>
      <c r="Q32" s="29">
        <f>P$28*P19/100*$S8</f>
        <v>5410.0824944022188</v>
      </c>
      <c r="R32" s="29">
        <f t="shared" ref="R32:W32" si="3">Q$28*Q19/100*$S8</f>
        <v>23293.707213881062</v>
      </c>
      <c r="S32" s="29">
        <f t="shared" si="3"/>
        <v>46109.361776123871</v>
      </c>
      <c r="T32" s="29">
        <f t="shared" si="3"/>
        <v>82145.186315429659</v>
      </c>
      <c r="U32" s="29">
        <f t="shared" si="3"/>
        <v>119473.84573232778</v>
      </c>
      <c r="V32" s="29">
        <f t="shared" si="3"/>
        <v>168708.47678575313</v>
      </c>
      <c r="W32" s="29">
        <f t="shared" si="3"/>
        <v>274088.89509504125</v>
      </c>
      <c r="X32"/>
      <c r="Y32"/>
      <c r="Z32"/>
      <c r="AA32"/>
      <c r="AB32"/>
      <c r="AC32"/>
      <c r="AD32"/>
      <c r="AE32"/>
      <c r="AF32"/>
      <c r="AG32"/>
    </row>
    <row r="33" spans="1:48" x14ac:dyDescent="0.3">
      <c r="A33" s="173" t="s">
        <v>758</v>
      </c>
      <c r="B33" s="4">
        <v>29</v>
      </c>
      <c r="C33" s="8" t="s">
        <v>625</v>
      </c>
      <c r="D33" s="8">
        <v>9025</v>
      </c>
      <c r="E33" s="8">
        <v>1926</v>
      </c>
      <c r="F33" s="8">
        <v>0</v>
      </c>
      <c r="G33" s="8">
        <v>9025</v>
      </c>
      <c r="H33" s="8">
        <v>1926</v>
      </c>
      <c r="I33" s="8">
        <v>0</v>
      </c>
      <c r="J33" s="14">
        <f>(E33+F33)/D33</f>
        <v>0.21340720221606649</v>
      </c>
      <c r="K33" s="14">
        <f>(H33+I33)/G33</f>
        <v>0.21340720221606649</v>
      </c>
      <c r="O33" s="4" t="s">
        <v>758</v>
      </c>
      <c r="P33" s="4">
        <f t="shared" si="2"/>
        <v>9657</v>
      </c>
      <c r="Q33" s="29">
        <f t="shared" ref="Q33:W37" si="4">P$28*P20/100*$S9</f>
        <v>2067.6833712181365</v>
      </c>
      <c r="R33" s="29">
        <f t="shared" si="4"/>
        <v>13353.958403592045</v>
      </c>
      <c r="S33" s="29">
        <f t="shared" si="4"/>
        <v>26433.855870207095</v>
      </c>
      <c r="T33" s="29">
        <f t="shared" si="4"/>
        <v>47092.692933732316</v>
      </c>
      <c r="U33" s="29">
        <f t="shared" si="4"/>
        <v>68492.694253318637</v>
      </c>
      <c r="V33" s="29">
        <f t="shared" si="4"/>
        <v>96718.223537547077</v>
      </c>
      <c r="W33" s="29">
        <f t="shared" si="4"/>
        <v>160963.8238406445</v>
      </c>
      <c r="AB33">
        <f>SUM(AC43:AG43)/AG42</f>
        <v>0.57875115910777308</v>
      </c>
    </row>
    <row r="34" spans="1:48" x14ac:dyDescent="0.3">
      <c r="A34" s="173"/>
      <c r="B34" s="4">
        <v>30</v>
      </c>
      <c r="C34" s="8" t="s">
        <v>639</v>
      </c>
      <c r="D34" s="8">
        <v>10999</v>
      </c>
      <c r="E34" s="8">
        <v>337</v>
      </c>
      <c r="F34" s="8">
        <v>0</v>
      </c>
      <c r="G34" s="8">
        <v>10999</v>
      </c>
      <c r="H34" s="8">
        <v>337</v>
      </c>
      <c r="I34" s="8">
        <v>0</v>
      </c>
      <c r="J34" s="14">
        <f t="shared" ref="J34:J97" si="5">(E34+F34)/D34</f>
        <v>3.0639149013546686E-2</v>
      </c>
      <c r="K34" s="14">
        <f t="shared" ref="K34:K97" si="6">(H34+I34)/G34</f>
        <v>3.0639149013546686E-2</v>
      </c>
      <c r="O34" s="4" t="s">
        <v>759</v>
      </c>
      <c r="P34" s="4">
        <f t="shared" si="2"/>
        <v>30601</v>
      </c>
      <c r="Q34" s="29">
        <f t="shared" si="4"/>
        <v>3667.9036004731629</v>
      </c>
      <c r="R34" s="29">
        <f t="shared" si="4"/>
        <v>13818.493260637833</v>
      </c>
      <c r="S34" s="29">
        <f t="shared" si="4"/>
        <v>25790.341044809262</v>
      </c>
      <c r="T34" s="29">
        <f t="shared" si="4"/>
        <v>47338.562991545623</v>
      </c>
      <c r="U34" s="29">
        <f t="shared" si="4"/>
        <v>66273.009605787374</v>
      </c>
      <c r="V34" s="29">
        <f t="shared" si="4"/>
        <v>101103.94503694054</v>
      </c>
      <c r="W34" s="29">
        <f t="shared" si="4"/>
        <v>146167.67133173766</v>
      </c>
      <c r="AD34">
        <f>162/(8*21.6)</f>
        <v>0.93749999999999989</v>
      </c>
    </row>
    <row r="35" spans="1:48" x14ac:dyDescent="0.3">
      <c r="A35" s="173"/>
      <c r="B35" s="4">
        <v>31</v>
      </c>
      <c r="C35" s="8" t="s">
        <v>665</v>
      </c>
      <c r="D35" s="8">
        <v>5631</v>
      </c>
      <c r="E35" s="8">
        <v>312</v>
      </c>
      <c r="F35" s="8">
        <v>0</v>
      </c>
      <c r="G35" s="8">
        <v>5631</v>
      </c>
      <c r="H35" s="8">
        <v>312</v>
      </c>
      <c r="I35" s="8">
        <v>0</v>
      </c>
      <c r="J35" s="14">
        <f t="shared" si="5"/>
        <v>5.5407565263718699E-2</v>
      </c>
      <c r="K35" s="14">
        <f t="shared" si="6"/>
        <v>5.5407565263718699E-2</v>
      </c>
      <c r="O35" s="4" t="s">
        <v>760</v>
      </c>
      <c r="P35" s="4">
        <f t="shared" si="2"/>
        <v>15942</v>
      </c>
      <c r="Q35" s="29">
        <f t="shared" si="4"/>
        <v>2970.8763892237666</v>
      </c>
      <c r="R35" s="29">
        <f t="shared" si="4"/>
        <v>23983.942776339671</v>
      </c>
      <c r="S35" s="29">
        <f t="shared" si="4"/>
        <v>47475.667318128137</v>
      </c>
      <c r="T35" s="29">
        <f t="shared" si="4"/>
        <v>84579.299887781512</v>
      </c>
      <c r="U35" s="29">
        <f t="shared" si="4"/>
        <v>123014.07641999629</v>
      </c>
      <c r="V35" s="29">
        <f t="shared" si="4"/>
        <v>192319.15128525157</v>
      </c>
      <c r="W35" s="29">
        <f t="shared" si="4"/>
        <v>282210.65523105115</v>
      </c>
      <c r="Z35">
        <f>SUM(S43:W43)/W42</f>
        <v>0.53517727588539166</v>
      </c>
      <c r="AD35">
        <f>SUM(X43:AB43)/AB42</f>
        <v>0.54844812773831886</v>
      </c>
    </row>
    <row r="36" spans="1:48" x14ac:dyDescent="0.3">
      <c r="A36" s="173"/>
      <c r="B36" s="4">
        <v>32</v>
      </c>
      <c r="C36" s="8" t="s">
        <v>443</v>
      </c>
      <c r="D36" s="8">
        <v>4335</v>
      </c>
      <c r="E36" s="8">
        <v>32</v>
      </c>
      <c r="F36" s="8">
        <v>0</v>
      </c>
      <c r="G36" s="8">
        <v>4335</v>
      </c>
      <c r="H36" s="8">
        <v>32</v>
      </c>
      <c r="I36" s="8">
        <v>0</v>
      </c>
      <c r="J36" s="14">
        <f t="shared" si="5"/>
        <v>7.3817762399077278E-3</v>
      </c>
      <c r="K36" s="14">
        <f t="shared" si="6"/>
        <v>7.3817762399077278E-3</v>
      </c>
      <c r="O36" s="4" t="s">
        <v>761</v>
      </c>
      <c r="P36" s="4">
        <f t="shared" si="2"/>
        <v>474</v>
      </c>
      <c r="Q36" s="29">
        <f t="shared" si="4"/>
        <v>256.6038747133212</v>
      </c>
      <c r="R36" s="29">
        <f t="shared" si="4"/>
        <v>2367.5063578199279</v>
      </c>
      <c r="S36" s="29">
        <f t="shared" si="4"/>
        <v>4686.4247995243913</v>
      </c>
      <c r="T36" s="29">
        <f t="shared" si="4"/>
        <v>8349.0038352585289</v>
      </c>
      <c r="U36" s="29">
        <f t="shared" si="4"/>
        <v>12142.982942445753</v>
      </c>
      <c r="V36" s="29">
        <f t="shared" si="4"/>
        <v>18371.840625435721</v>
      </c>
      <c r="W36" s="29">
        <f t="shared" si="4"/>
        <v>27178.164085769455</v>
      </c>
    </row>
    <row r="37" spans="1:48" x14ac:dyDescent="0.3">
      <c r="A37" s="173"/>
      <c r="B37" s="4">
        <v>33</v>
      </c>
      <c r="C37" s="8" t="s">
        <v>585</v>
      </c>
      <c r="D37" s="8">
        <v>8909</v>
      </c>
      <c r="E37" s="8">
        <v>1132</v>
      </c>
      <c r="F37" s="8">
        <v>0</v>
      </c>
      <c r="G37" s="8">
        <v>8909</v>
      </c>
      <c r="H37" s="8">
        <v>1132</v>
      </c>
      <c r="I37" s="8">
        <v>0</v>
      </c>
      <c r="J37" s="14">
        <f t="shared" si="5"/>
        <v>0.12706252104613314</v>
      </c>
      <c r="K37" s="14">
        <f t="shared" si="6"/>
        <v>0.12706252104613314</v>
      </c>
      <c r="N37" s="12"/>
      <c r="O37" s="4" t="s">
        <v>762</v>
      </c>
      <c r="P37" s="4">
        <f t="shared" si="2"/>
        <v>9929</v>
      </c>
      <c r="Q37" s="29">
        <f t="shared" si="4"/>
        <v>5378.1421086684604</v>
      </c>
      <c r="R37" s="29">
        <f t="shared" si="4"/>
        <v>57890.460895740172</v>
      </c>
      <c r="S37" s="29">
        <f t="shared" si="4"/>
        <v>123760.27374022157</v>
      </c>
      <c r="T37" s="29">
        <f t="shared" si="4"/>
        <v>228648.59469568613</v>
      </c>
      <c r="U37" s="29">
        <f t="shared" si="4"/>
        <v>340109.76257413992</v>
      </c>
      <c r="V37" s="29">
        <f t="shared" si="4"/>
        <v>521106.52570966532</v>
      </c>
      <c r="W37" s="29">
        <f t="shared" si="4"/>
        <v>757601.49138877355</v>
      </c>
      <c r="X37" s="12"/>
      <c r="Y37" s="12"/>
      <c r="Z37" s="12"/>
      <c r="AA37" s="12"/>
      <c r="AB37" s="12"/>
      <c r="AC37" s="12"/>
      <c r="AD37" s="12"/>
      <c r="AE37" s="12"/>
      <c r="AF37" s="12"/>
      <c r="AG37" s="12"/>
    </row>
    <row r="38" spans="1:48" x14ac:dyDescent="0.3">
      <c r="A38" s="173"/>
      <c r="B38" s="4">
        <v>34</v>
      </c>
      <c r="C38" s="8" t="s">
        <v>588</v>
      </c>
      <c r="D38" s="8">
        <v>5972</v>
      </c>
      <c r="E38" s="8">
        <v>6</v>
      </c>
      <c r="F38" s="8">
        <v>0</v>
      </c>
      <c r="G38" s="8">
        <v>5972</v>
      </c>
      <c r="H38" s="8">
        <v>6</v>
      </c>
      <c r="I38" s="8">
        <v>0</v>
      </c>
      <c r="J38" s="14">
        <f t="shared" si="5"/>
        <v>1.0046885465505692E-3</v>
      </c>
      <c r="K38" s="14">
        <f t="shared" si="6"/>
        <v>1.0046885465505692E-3</v>
      </c>
      <c r="O38" s="23" t="s">
        <v>769</v>
      </c>
      <c r="P38" s="4">
        <f t="shared" si="2"/>
        <v>80401</v>
      </c>
      <c r="Q38" s="29">
        <f>SUM(Q32:Q37)</f>
        <v>19751.291838699064</v>
      </c>
      <c r="R38" s="29">
        <f t="shared" ref="R38:W38" si="7">SUM(R32:R37)</f>
        <v>134708.06890801073</v>
      </c>
      <c r="S38" s="29">
        <f t="shared" si="7"/>
        <v>274255.92454901431</v>
      </c>
      <c r="T38" s="29">
        <f t="shared" si="7"/>
        <v>498153.3406594338</v>
      </c>
      <c r="U38" s="29">
        <f t="shared" si="7"/>
        <v>729506.3715280157</v>
      </c>
      <c r="V38" s="29">
        <f t="shared" si="7"/>
        <v>1098328.1629805933</v>
      </c>
      <c r="W38" s="29">
        <f t="shared" si="7"/>
        <v>1648210.7009730176</v>
      </c>
    </row>
    <row r="39" spans="1:48" x14ac:dyDescent="0.3">
      <c r="A39" s="173"/>
      <c r="B39" s="4">
        <v>35</v>
      </c>
      <c r="C39" s="8" t="s">
        <v>698</v>
      </c>
      <c r="D39" s="8">
        <v>3822</v>
      </c>
      <c r="E39" s="8">
        <v>929</v>
      </c>
      <c r="F39" s="8">
        <v>0</v>
      </c>
      <c r="G39" s="8">
        <v>3822</v>
      </c>
      <c r="H39" s="8">
        <v>929</v>
      </c>
      <c r="I39" s="8">
        <v>0</v>
      </c>
      <c r="J39" s="14">
        <f t="shared" si="5"/>
        <v>0.24306645735217164</v>
      </c>
      <c r="K39" s="14">
        <f t="shared" si="6"/>
        <v>0.24306645735217164</v>
      </c>
    </row>
    <row r="40" spans="1:48" x14ac:dyDescent="0.3">
      <c r="A40" s="173"/>
      <c r="B40" s="4">
        <v>36</v>
      </c>
      <c r="C40" s="8" t="s">
        <v>729</v>
      </c>
      <c r="D40" s="8">
        <v>1624</v>
      </c>
      <c r="E40" s="8">
        <v>34</v>
      </c>
      <c r="F40" s="8">
        <v>0</v>
      </c>
      <c r="G40" s="8">
        <v>1624</v>
      </c>
      <c r="H40" s="8">
        <v>34</v>
      </c>
      <c r="I40" s="8">
        <v>0</v>
      </c>
      <c r="J40" s="14">
        <f t="shared" si="5"/>
        <v>2.0935960591133004E-2</v>
      </c>
      <c r="K40" s="14">
        <f t="shared" si="6"/>
        <v>2.0935960591133004E-2</v>
      </c>
    </row>
    <row r="41" spans="1:48" x14ac:dyDescent="0.3">
      <c r="A41" s="173"/>
      <c r="B41" s="4">
        <v>37</v>
      </c>
      <c r="C41" s="8" t="s">
        <v>697</v>
      </c>
      <c r="D41" s="8">
        <v>3573</v>
      </c>
      <c r="E41" s="8">
        <v>214</v>
      </c>
      <c r="F41" s="8">
        <v>0</v>
      </c>
      <c r="G41" s="8">
        <v>3573</v>
      </c>
      <c r="H41" s="8">
        <v>214</v>
      </c>
      <c r="I41" s="8">
        <v>0</v>
      </c>
      <c r="J41" s="14">
        <f t="shared" si="5"/>
        <v>5.9893646795410017E-2</v>
      </c>
      <c r="K41" s="14">
        <f t="shared" si="6"/>
        <v>5.9893646795410017E-2</v>
      </c>
      <c r="N41" s="4"/>
      <c r="O41" s="4">
        <v>2017</v>
      </c>
      <c r="P41" s="4">
        <v>2018</v>
      </c>
      <c r="Q41" s="4">
        <v>2019</v>
      </c>
      <c r="R41" s="4">
        <v>2020</v>
      </c>
      <c r="S41" s="4">
        <v>2021</v>
      </c>
      <c r="T41" s="4">
        <v>2022</v>
      </c>
      <c r="U41" s="4">
        <v>2023</v>
      </c>
      <c r="V41" s="4">
        <v>2024</v>
      </c>
      <c r="W41" s="4">
        <v>2025</v>
      </c>
      <c r="X41" s="4">
        <v>2026</v>
      </c>
      <c r="Y41" s="4">
        <v>2027</v>
      </c>
      <c r="Z41" s="4">
        <v>2028</v>
      </c>
      <c r="AA41" s="4">
        <v>2029</v>
      </c>
      <c r="AB41" s="4">
        <v>2030</v>
      </c>
      <c r="AC41" s="4">
        <v>2031</v>
      </c>
      <c r="AD41" s="4">
        <v>2032</v>
      </c>
      <c r="AE41" s="4">
        <v>2033</v>
      </c>
      <c r="AF41" s="4">
        <v>2034</v>
      </c>
      <c r="AG41" s="4">
        <v>2035</v>
      </c>
      <c r="AH41" s="4">
        <v>2036</v>
      </c>
      <c r="AI41" s="4">
        <v>2037</v>
      </c>
      <c r="AJ41" s="4">
        <v>2038</v>
      </c>
      <c r="AK41" s="4">
        <v>2039</v>
      </c>
      <c r="AL41" s="4">
        <v>2040</v>
      </c>
      <c r="AM41" s="4">
        <v>2041</v>
      </c>
      <c r="AN41" s="4">
        <v>2042</v>
      </c>
      <c r="AO41" s="4">
        <v>2043</v>
      </c>
      <c r="AP41" s="4">
        <v>2044</v>
      </c>
      <c r="AQ41" s="4">
        <v>2045</v>
      </c>
      <c r="AR41" s="4">
        <v>2046</v>
      </c>
      <c r="AS41" s="4">
        <v>2047</v>
      </c>
      <c r="AT41" s="4">
        <v>2048</v>
      </c>
      <c r="AU41" s="4">
        <v>2049</v>
      </c>
      <c r="AV41" s="4">
        <v>2050</v>
      </c>
    </row>
    <row r="42" spans="1:48" x14ac:dyDescent="0.3">
      <c r="A42" s="173"/>
      <c r="B42" s="4">
        <v>38</v>
      </c>
      <c r="C42" s="8" t="s">
        <v>647</v>
      </c>
      <c r="D42" s="8">
        <v>2422</v>
      </c>
      <c r="E42" s="8">
        <v>28</v>
      </c>
      <c r="F42" s="8">
        <v>0</v>
      </c>
      <c r="G42" s="8">
        <v>2422</v>
      </c>
      <c r="H42" s="8">
        <v>28</v>
      </c>
      <c r="I42" s="8">
        <v>0</v>
      </c>
      <c r="J42" s="14">
        <f t="shared" si="5"/>
        <v>1.1560693641618497E-2</v>
      </c>
      <c r="K42" s="14">
        <f t="shared" si="6"/>
        <v>1.1560693641618497E-2</v>
      </c>
      <c r="N42" s="4" t="s">
        <v>771</v>
      </c>
      <c r="O42" s="97">
        <f t="array" ref="O42:AV42">TRANSPOSE('Commercial vehicle forcasting'!$I$27:$I$60)</f>
        <v>15344633</v>
      </c>
      <c r="P42" s="97">
        <v>16069666.90925</v>
      </c>
      <c r="Q42" s="97">
        <v>16812085.52045735</v>
      </c>
      <c r="R42" s="97">
        <v>17518193.11231656</v>
      </c>
      <c r="S42" s="97">
        <v>18204009.493199378</v>
      </c>
      <c r="T42" s="97">
        <v>18894524.085205812</v>
      </c>
      <c r="U42" s="97">
        <v>19590251.554277737</v>
      </c>
      <c r="V42" s="97">
        <v>20291505.014622029</v>
      </c>
      <c r="W42" s="97">
        <v>21001820.66208246</v>
      </c>
      <c r="X42" s="97">
        <v>21664747.357121784</v>
      </c>
      <c r="Y42" s="97">
        <v>22329845.511761844</v>
      </c>
      <c r="Z42" s="97">
        <v>22997181.909251038</v>
      </c>
      <c r="AA42" s="97">
        <v>23667076.085053593</v>
      </c>
      <c r="AB42" s="97">
        <v>24340012.726726741</v>
      </c>
      <c r="AC42" s="97">
        <v>24950689.613639008</v>
      </c>
      <c r="AD42" s="97">
        <v>25561359.798373934</v>
      </c>
      <c r="AE42" s="97">
        <v>26172120.59242278</v>
      </c>
      <c r="AF42" s="97">
        <v>26783085.20396449</v>
      </c>
      <c r="AG42" s="98">
        <v>27394680.164443295</v>
      </c>
      <c r="AH42" s="97">
        <v>28004053.887944754</v>
      </c>
      <c r="AI42" s="97">
        <v>28616014.098692883</v>
      </c>
      <c r="AJ42" s="97">
        <v>29230731.505958021</v>
      </c>
      <c r="AK42" s="97">
        <v>29848393.309757814</v>
      </c>
      <c r="AL42" s="97">
        <v>30463798.874707501</v>
      </c>
      <c r="AM42" s="97">
        <v>31000541.118138324</v>
      </c>
      <c r="AN42" s="97">
        <v>31539792.97345487</v>
      </c>
      <c r="AO42" s="97">
        <v>32078958.985119678</v>
      </c>
      <c r="AP42" s="97">
        <v>32618208.441153862</v>
      </c>
      <c r="AQ42" s="97">
        <v>33151839.058533501</v>
      </c>
      <c r="AR42" s="97">
        <v>33682712.330247402</v>
      </c>
      <c r="AS42" s="97">
        <v>34214300.974573128</v>
      </c>
      <c r="AT42" s="97">
        <v>34749463.581311807</v>
      </c>
      <c r="AU42" s="97">
        <v>35292676.090493046</v>
      </c>
      <c r="AV42" s="97">
        <v>35837196.525921077</v>
      </c>
    </row>
    <row r="43" spans="1:48" x14ac:dyDescent="0.3">
      <c r="A43" s="173"/>
      <c r="B43" s="4">
        <v>39</v>
      </c>
      <c r="C43" s="8" t="s">
        <v>497</v>
      </c>
      <c r="D43" s="8">
        <v>21236</v>
      </c>
      <c r="E43" s="8">
        <v>2398</v>
      </c>
      <c r="F43" s="8">
        <v>0</v>
      </c>
      <c r="G43" s="8">
        <v>21236</v>
      </c>
      <c r="H43" s="8">
        <v>2398</v>
      </c>
      <c r="I43" s="8">
        <v>0</v>
      </c>
      <c r="J43" s="14">
        <f t="shared" si="5"/>
        <v>0.11292145413448861</v>
      </c>
      <c r="K43" s="14">
        <f t="shared" si="6"/>
        <v>0.11292145413448861</v>
      </c>
      <c r="N43" t="s">
        <v>791</v>
      </c>
      <c r="P43" s="27">
        <v>2030606.4336666658</v>
      </c>
      <c r="Q43" s="27">
        <v>2130106.148916333</v>
      </c>
      <c r="R43" s="27">
        <v>2234481.3502132334</v>
      </c>
      <c r="S43" s="27">
        <v>2095994.162248506</v>
      </c>
      <c r="T43" s="27">
        <v>2169353.9579272047</v>
      </c>
      <c r="U43" s="27">
        <v>2245281.3464546548</v>
      </c>
      <c r="V43" s="27">
        <v>2323866.1935805688</v>
      </c>
      <c r="W43" s="27">
        <v>2405201.5103558889</v>
      </c>
      <c r="X43" s="27">
        <v>2489383.563218344</v>
      </c>
      <c r="Y43" s="27">
        <v>2576511.9879309852</v>
      </c>
      <c r="Z43" s="27">
        <v>2666689.9075085688</v>
      </c>
      <c r="AA43" s="27">
        <v>2760024.0542713702</v>
      </c>
      <c r="AB43" s="27">
        <v>2856624.8961708657</v>
      </c>
      <c r="AC43" s="27">
        <v>2956606.7675368488</v>
      </c>
      <c r="AD43" s="27">
        <v>3060088.0044006384</v>
      </c>
      <c r="AE43" s="27">
        <v>3167191.0845546578</v>
      </c>
      <c r="AF43" s="27">
        <v>3278042.7725140704</v>
      </c>
      <c r="AG43" s="27">
        <v>3392774.2695520623</v>
      </c>
      <c r="AH43" s="27">
        <v>3096073.7704020818</v>
      </c>
      <c r="AI43" s="27">
        <v>3161091.3195805228</v>
      </c>
      <c r="AJ43" s="27">
        <v>3227474.2372917128</v>
      </c>
      <c r="AK43" s="27">
        <v>3295251.1962748389</v>
      </c>
      <c r="AL43" s="27">
        <v>3364451.4713966111</v>
      </c>
      <c r="AM43" s="27">
        <v>3435104.9522959399</v>
      </c>
      <c r="AN43" s="27">
        <v>3507242.1562941554</v>
      </c>
      <c r="AO43" s="27">
        <v>3580894.2415763345</v>
      </c>
      <c r="AP43" s="27">
        <v>3656093.0206494313</v>
      </c>
      <c r="AQ43" s="27">
        <v>3732870.9740830702</v>
      </c>
      <c r="AR43" s="27">
        <v>3811261.2645388171</v>
      </c>
      <c r="AS43" s="27">
        <v>3891297.7510941294</v>
      </c>
      <c r="AT43" s="27">
        <v>3973015.0038671051</v>
      </c>
      <c r="AU43" s="27">
        <v>4056448.3189483131</v>
      </c>
      <c r="AV43" s="27">
        <v>4141633.7336462275</v>
      </c>
    </row>
    <row r="44" spans="1:48" x14ac:dyDescent="0.3">
      <c r="A44" s="173"/>
      <c r="B44" s="4">
        <v>40</v>
      </c>
      <c r="C44" s="8" t="s">
        <v>591</v>
      </c>
      <c r="D44" s="8">
        <v>7045</v>
      </c>
      <c r="E44" s="8">
        <v>73</v>
      </c>
      <c r="F44" s="8">
        <v>0</v>
      </c>
      <c r="G44" s="8">
        <v>7045</v>
      </c>
      <c r="H44" s="8">
        <v>73</v>
      </c>
      <c r="I44" s="8">
        <v>0</v>
      </c>
      <c r="J44" s="14">
        <f t="shared" si="5"/>
        <v>1.0361958836053939E-2</v>
      </c>
      <c r="K44" s="14">
        <f t="shared" si="6"/>
        <v>1.0361958836053939E-2</v>
      </c>
      <c r="N44" s="4" t="s">
        <v>785</v>
      </c>
      <c r="O44" s="29">
        <v>127000</v>
      </c>
      <c r="P44" s="29">
        <f>((P41-2017)/3*($Q$38-$P$38)+$P$38)</f>
        <v>60184.43061289969</v>
      </c>
      <c r="Q44" s="29">
        <f>((Q41-2017)/3*($Q$38-$P$38)+$P$38)</f>
        <v>39967.861225799381</v>
      </c>
      <c r="R44" s="29">
        <f>((R41-2017)/3*($Q$38-$P$38)+$P$38)</f>
        <v>19751.291838699064</v>
      </c>
      <c r="S44" s="29">
        <f>(S41-2020)/5*($R$38-$Q$38)+$Q$38</f>
        <v>42742.647252561394</v>
      </c>
      <c r="T44" s="29">
        <f>(T41-2020)/5*($R$38-$Q$38)+$Q$38</f>
        <v>65734.002666423738</v>
      </c>
      <c r="U44" s="29">
        <f>(U41-2020)/5*($R$38-$Q$38)+$Q$38</f>
        <v>88725.358080286052</v>
      </c>
      <c r="V44" s="29">
        <f>(V41-2020)/5*($R$38-$Q$38)+$Q$38</f>
        <v>111716.7134941484</v>
      </c>
      <c r="W44" s="29">
        <f>(W41-2020)/5*($R$38-$Q$38)+$Q$38</f>
        <v>134708.06890801073</v>
      </c>
      <c r="X44" s="29">
        <f>(X41-2025)/5*($S$38-$R$38)+$R$38</f>
        <v>162617.64003621144</v>
      </c>
      <c r="Y44" s="29">
        <f>(Y41-2025)/5*($S$38-$R$38)+$R$38</f>
        <v>190527.21116441215</v>
      </c>
      <c r="Z44" s="29">
        <f>(Z41-2025)/5*($S$38-$R$38)+$R$38</f>
        <v>218436.78229261289</v>
      </c>
      <c r="AA44" s="29">
        <f>(AA41-2025)/5*($S$38-$R$38)+$R$38</f>
        <v>246346.3534208136</v>
      </c>
      <c r="AB44" s="29">
        <f>(AB41-2025)/5*($S$38-$R$38)+$R$38</f>
        <v>274255.92454901431</v>
      </c>
      <c r="AC44" s="29">
        <f>(AC41-2030)/5*($T$38-$S$38)+$S$38</f>
        <v>319035.40777109819</v>
      </c>
      <c r="AD44" s="29">
        <f>(AD41-2030)/5*($T$38-$S$38)+$S$38</f>
        <v>363814.89099318208</v>
      </c>
      <c r="AE44" s="29">
        <f>(AE41-2030)/5*($T$38-$S$38)+$S$38</f>
        <v>408594.37421526597</v>
      </c>
      <c r="AF44" s="29">
        <f>(AF41-2030)/5*($T$38-$S$38)+$S$38</f>
        <v>453373.85743734991</v>
      </c>
      <c r="AG44" s="29">
        <f>(AG41-2030)/5*($T$38-$S$38)+$S$38</f>
        <v>498153.3406594338</v>
      </c>
      <c r="AH44" s="29">
        <f>(AH41-2035)/5*($U$38-$T$38)+$T$38</f>
        <v>544423.94683315023</v>
      </c>
      <c r="AI44" s="29">
        <f>(AI41-2035)/5*($U$38-$T$38)+$T$38</f>
        <v>590694.5530068666</v>
      </c>
      <c r="AJ44" s="29">
        <f>(AJ41-2035)/5*($U$38-$T$38)+$T$38</f>
        <v>636965.15918058297</v>
      </c>
      <c r="AK44" s="29">
        <f>(AK41-2035)/5*($U$38-$T$38)+$T$38</f>
        <v>683235.76535429934</v>
      </c>
      <c r="AL44" s="29">
        <f>(AL41-2035)/5*($U$38-$T$38)+$T$38</f>
        <v>729506.3715280157</v>
      </c>
      <c r="AM44" s="29">
        <f>(AM41-2040)/5*($V$38-$U$38)+$U$38</f>
        <v>803270.7298185312</v>
      </c>
      <c r="AN44" s="29">
        <f t="shared" ref="AN44:AQ44" si="8">(AN41-2040)/5*($V$38-$U$38)+$U$38</f>
        <v>877035.08810904669</v>
      </c>
      <c r="AO44" s="29">
        <f t="shared" si="8"/>
        <v>950799.44639956229</v>
      </c>
      <c r="AP44" s="29">
        <f t="shared" si="8"/>
        <v>1024563.8046900778</v>
      </c>
      <c r="AQ44" s="29">
        <f t="shared" si="8"/>
        <v>1098328.1629805933</v>
      </c>
      <c r="AR44" s="29">
        <f>(AR41-2045)/5*($W$38-$V$38)+$V$38</f>
        <v>1208304.6705790781</v>
      </c>
      <c r="AS44" s="29">
        <f t="shared" ref="AS44:AV44" si="9">(AS41-2045)/5*($W$38-$V$38)+$V$38</f>
        <v>1318281.178177563</v>
      </c>
      <c r="AT44" s="29">
        <f t="shared" si="9"/>
        <v>1428257.6857760479</v>
      </c>
      <c r="AU44" s="29">
        <f t="shared" si="9"/>
        <v>1538234.1933745327</v>
      </c>
      <c r="AV44" s="29">
        <f t="shared" si="9"/>
        <v>1648210.7009730176</v>
      </c>
    </row>
    <row r="45" spans="1:48" hidden="1" x14ac:dyDescent="0.3">
      <c r="A45" s="173"/>
      <c r="B45" s="4">
        <v>41</v>
      </c>
      <c r="C45" s="8" t="s">
        <v>530</v>
      </c>
      <c r="D45" s="8">
        <v>5654</v>
      </c>
      <c r="E45" s="8">
        <v>10</v>
      </c>
      <c r="F45" s="8">
        <v>0</v>
      </c>
      <c r="G45" s="8">
        <v>5654</v>
      </c>
      <c r="H45" s="8">
        <v>10</v>
      </c>
      <c r="I45" s="8">
        <v>0</v>
      </c>
      <c r="J45" s="14">
        <f t="shared" si="5"/>
        <v>1.7686593562079944E-3</v>
      </c>
      <c r="K45" s="14">
        <f t="shared" si="6"/>
        <v>1.7686593562079944E-3</v>
      </c>
      <c r="N45" s="4" t="s">
        <v>781</v>
      </c>
      <c r="O45" s="4"/>
      <c r="P45" s="29">
        <f>216000-P44</f>
        <v>155815.56938710032</v>
      </c>
      <c r="Q45" s="29">
        <f t="shared" ref="Q45:AG45" si="10">216000-Q44</f>
        <v>176032.13877420063</v>
      </c>
      <c r="R45" s="29">
        <f t="shared" si="10"/>
        <v>196248.70816130092</v>
      </c>
      <c r="S45" s="29">
        <f t="shared" si="10"/>
        <v>173257.35274743859</v>
      </c>
      <c r="T45" s="29">
        <f t="shared" si="10"/>
        <v>150265.99733357626</v>
      </c>
      <c r="U45" s="29">
        <f t="shared" si="10"/>
        <v>127274.64191971395</v>
      </c>
      <c r="V45" s="29">
        <f t="shared" si="10"/>
        <v>104283.2865058516</v>
      </c>
      <c r="W45" s="29">
        <f t="shared" si="10"/>
        <v>81291.931091989274</v>
      </c>
      <c r="X45" s="29">
        <f t="shared" si="10"/>
        <v>53382.359963788564</v>
      </c>
      <c r="Y45" s="29">
        <f t="shared" si="10"/>
        <v>25472.788835587853</v>
      </c>
      <c r="Z45" s="29">
        <f t="shared" si="10"/>
        <v>-2436.7822926128865</v>
      </c>
      <c r="AA45" s="29">
        <f t="shared" si="10"/>
        <v>-30346.353420813597</v>
      </c>
      <c r="AB45" s="29">
        <f t="shared" si="10"/>
        <v>-58255.924549014308</v>
      </c>
      <c r="AC45" s="29">
        <f t="shared" si="10"/>
        <v>-103035.40777109819</v>
      </c>
      <c r="AD45" s="29">
        <f t="shared" si="10"/>
        <v>-147814.89099318208</v>
      </c>
      <c r="AE45" s="29">
        <f t="shared" si="10"/>
        <v>-192594.37421526597</v>
      </c>
      <c r="AF45" s="29">
        <f t="shared" si="10"/>
        <v>-237373.85743734991</v>
      </c>
      <c r="AG45" s="29">
        <f t="shared" si="10"/>
        <v>-282153.3406594338</v>
      </c>
      <c r="AH45" s="29">
        <f>216000-AH44</f>
        <v>-328423.94683315023</v>
      </c>
      <c r="AI45" s="29">
        <f t="shared" ref="AI45:AK45" si="11">216000-AI44</f>
        <v>-374694.5530068666</v>
      </c>
      <c r="AJ45" s="29">
        <f t="shared" si="11"/>
        <v>-420965.15918058297</v>
      </c>
      <c r="AK45" s="29">
        <f t="shared" si="11"/>
        <v>-467235.76535429934</v>
      </c>
      <c r="AL45" s="29">
        <f>216000-AL44</f>
        <v>-513506.3715280157</v>
      </c>
      <c r="AM45" s="20"/>
    </row>
    <row r="46" spans="1:48" hidden="1" x14ac:dyDescent="0.3">
      <c r="A46" s="173"/>
      <c r="B46" s="4">
        <v>42</v>
      </c>
      <c r="C46" s="8" t="s">
        <v>629</v>
      </c>
      <c r="D46" s="8">
        <v>7187</v>
      </c>
      <c r="E46" s="8">
        <v>435</v>
      </c>
      <c r="F46" s="8">
        <v>0</v>
      </c>
      <c r="G46" s="8">
        <v>7187</v>
      </c>
      <c r="H46" s="8">
        <v>435</v>
      </c>
      <c r="I46" s="8">
        <v>0</v>
      </c>
      <c r="J46" s="14">
        <f t="shared" si="5"/>
        <v>6.0525949631278698E-2</v>
      </c>
      <c r="K46" s="14">
        <f t="shared" si="6"/>
        <v>6.0525949631278698E-2</v>
      </c>
      <c r="N46" s="4" t="s">
        <v>778</v>
      </c>
      <c r="O46" s="4"/>
      <c r="P46" s="29">
        <f>SUM(O53:Z53)</f>
        <v>0</v>
      </c>
      <c r="Q46" s="29">
        <f>AA53</f>
        <v>0</v>
      </c>
      <c r="R46" s="29">
        <f t="shared" ref="R46:W46" si="12">AB53</f>
        <v>0</v>
      </c>
      <c r="S46" s="29">
        <f t="shared" si="12"/>
        <v>0</v>
      </c>
      <c r="T46" s="29">
        <f t="shared" si="12"/>
        <v>0</v>
      </c>
      <c r="U46" s="29">
        <f t="shared" si="12"/>
        <v>0</v>
      </c>
      <c r="V46" s="29">
        <f t="shared" si="12"/>
        <v>0</v>
      </c>
      <c r="W46" s="29">
        <f t="shared" si="12"/>
        <v>0</v>
      </c>
      <c r="X46" s="29">
        <f t="shared" ref="X46:AG46" si="13">R45</f>
        <v>196248.70816130092</v>
      </c>
      <c r="Y46" s="29">
        <f t="shared" si="13"/>
        <v>173257.35274743859</v>
      </c>
      <c r="Z46" s="29">
        <f t="shared" si="13"/>
        <v>150265.99733357626</v>
      </c>
      <c r="AA46" s="29">
        <f t="shared" si="13"/>
        <v>127274.64191971395</v>
      </c>
      <c r="AB46" s="29">
        <f t="shared" si="13"/>
        <v>104283.2865058516</v>
      </c>
      <c r="AC46" s="29">
        <f t="shared" si="13"/>
        <v>81291.931091989274</v>
      </c>
      <c r="AD46" s="29">
        <f t="shared" si="13"/>
        <v>53382.359963788564</v>
      </c>
      <c r="AE46" s="29">
        <f t="shared" si="13"/>
        <v>25472.788835587853</v>
      </c>
      <c r="AF46" s="29">
        <f t="shared" si="13"/>
        <v>-2436.7822926128865</v>
      </c>
      <c r="AG46" s="29">
        <f t="shared" si="13"/>
        <v>-30346.353420813597</v>
      </c>
      <c r="AH46" s="29"/>
      <c r="AI46" s="29"/>
      <c r="AJ46" s="29"/>
      <c r="AK46" s="29"/>
      <c r="AL46" s="29"/>
      <c r="AM46" s="20"/>
    </row>
    <row r="47" spans="1:48" x14ac:dyDescent="0.3">
      <c r="A47" s="173"/>
      <c r="B47" s="4">
        <v>43</v>
      </c>
      <c r="C47" s="8" t="s">
        <v>515</v>
      </c>
      <c r="D47" s="8">
        <v>4961</v>
      </c>
      <c r="E47" s="8">
        <v>44</v>
      </c>
      <c r="F47" s="8">
        <v>0</v>
      </c>
      <c r="G47" s="8">
        <v>4961</v>
      </c>
      <c r="H47" s="8">
        <v>44</v>
      </c>
      <c r="I47" s="8">
        <v>0</v>
      </c>
      <c r="J47" s="14">
        <f t="shared" si="5"/>
        <v>8.869179600886918E-3</v>
      </c>
      <c r="K47" s="14">
        <f t="shared" si="6"/>
        <v>8.869179600886918E-3</v>
      </c>
      <c r="N47" s="4" t="s">
        <v>779</v>
      </c>
      <c r="O47" s="4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4"/>
      <c r="AI47" s="4"/>
      <c r="AJ47" s="4"/>
      <c r="AK47" s="4"/>
      <c r="AL47" s="4"/>
    </row>
    <row r="48" spans="1:48" x14ac:dyDescent="0.3">
      <c r="A48" s="173"/>
      <c r="B48" s="4">
        <v>44</v>
      </c>
      <c r="C48" s="8" t="s">
        <v>535</v>
      </c>
      <c r="D48" s="8">
        <v>16707</v>
      </c>
      <c r="E48" s="8">
        <v>148</v>
      </c>
      <c r="F48" s="8">
        <v>0</v>
      </c>
      <c r="G48" s="8">
        <v>16707</v>
      </c>
      <c r="H48" s="8">
        <v>148</v>
      </c>
      <c r="I48" s="8">
        <v>0</v>
      </c>
      <c r="J48" s="14">
        <f t="shared" si="5"/>
        <v>8.8585622792841327E-3</v>
      </c>
      <c r="K48" s="14">
        <f t="shared" si="6"/>
        <v>8.8585622792841327E-3</v>
      </c>
      <c r="N48" s="4" t="s">
        <v>780</v>
      </c>
      <c r="O48" s="4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4"/>
      <c r="AI48" s="4"/>
      <c r="AJ48" s="4"/>
      <c r="AK48" s="4"/>
      <c r="AL48" s="4"/>
    </row>
    <row r="49" spans="1:50" x14ac:dyDescent="0.3">
      <c r="A49" s="173"/>
      <c r="B49" s="4">
        <v>45</v>
      </c>
      <c r="C49" s="8" t="s">
        <v>734</v>
      </c>
      <c r="D49" s="8">
        <v>1297</v>
      </c>
      <c r="E49" s="8">
        <v>0</v>
      </c>
      <c r="F49" s="8">
        <v>0</v>
      </c>
      <c r="G49" s="8">
        <v>1297</v>
      </c>
      <c r="H49" s="8">
        <v>0</v>
      </c>
      <c r="I49" s="8">
        <v>0</v>
      </c>
      <c r="J49" s="14">
        <f t="shared" si="5"/>
        <v>0</v>
      </c>
      <c r="K49" s="14">
        <f t="shared" si="6"/>
        <v>0</v>
      </c>
      <c r="N49" s="4" t="s">
        <v>772</v>
      </c>
      <c r="P49" s="29">
        <f>(O44+P44)</f>
        <v>187184.43061289968</v>
      </c>
      <c r="Q49" s="29">
        <f t="shared" ref="Q49:V49" si="14">(P49+Q44)</f>
        <v>227152.29183869908</v>
      </c>
      <c r="R49" s="29">
        <f t="shared" si="14"/>
        <v>246903.58367739816</v>
      </c>
      <c r="S49" s="29">
        <f t="shared" si="14"/>
        <v>289646.23092995957</v>
      </c>
      <c r="T49" s="29">
        <f t="shared" si="14"/>
        <v>355380.2335963833</v>
      </c>
      <c r="U49" s="29">
        <f t="shared" si="14"/>
        <v>444105.59167666937</v>
      </c>
      <c r="V49" s="29">
        <f t="shared" si="14"/>
        <v>555822.30517081777</v>
      </c>
      <c r="W49" s="30">
        <f>(V49+W44-O44)</f>
        <v>563530.37407882849</v>
      </c>
      <c r="X49" s="30">
        <f>(W49+X44)</f>
        <v>726148.01411503996</v>
      </c>
      <c r="Y49" s="30">
        <f t="shared" ref="Y49:AI49" si="15">(X49+Y44-P44)</f>
        <v>856490.79466655233</v>
      </c>
      <c r="Z49" s="30">
        <f t="shared" si="15"/>
        <v>1034959.7157333659</v>
      </c>
      <c r="AA49" s="30">
        <f t="shared" si="15"/>
        <v>1261554.7773154804</v>
      </c>
      <c r="AB49" s="30">
        <f t="shared" si="15"/>
        <v>1493068.0546119334</v>
      </c>
      <c r="AC49" s="30">
        <f t="shared" si="15"/>
        <v>1746369.4597166078</v>
      </c>
      <c r="AD49" s="30">
        <f t="shared" si="15"/>
        <v>2021458.9926295038</v>
      </c>
      <c r="AE49" s="30">
        <f t="shared" si="15"/>
        <v>2318336.653350621</v>
      </c>
      <c r="AF49" s="30">
        <f t="shared" si="15"/>
        <v>2637002.4418799602</v>
      </c>
      <c r="AG49" s="30">
        <f t="shared" si="15"/>
        <v>2972538.1425031829</v>
      </c>
      <c r="AH49" s="30">
        <f t="shared" si="15"/>
        <v>3326434.8781719208</v>
      </c>
      <c r="AI49" s="30">
        <f t="shared" si="15"/>
        <v>3698692.6488861744</v>
      </c>
      <c r="AJ49" s="30">
        <f t="shared" ref="AJ49:AV49" si="16">(AI49+AJ44-AA44)</f>
        <v>4089311.4546459438</v>
      </c>
      <c r="AK49" s="30">
        <f t="shared" si="16"/>
        <v>4498291.2954512285</v>
      </c>
      <c r="AL49" s="30">
        <f t="shared" si="16"/>
        <v>4908762.2592081456</v>
      </c>
      <c r="AM49" s="30">
        <f t="shared" si="16"/>
        <v>5348218.0980334952</v>
      </c>
      <c r="AN49" s="30">
        <f t="shared" si="16"/>
        <v>5816658.8119272757</v>
      </c>
      <c r="AO49" s="30">
        <f t="shared" si="16"/>
        <v>6314084.4008894879</v>
      </c>
      <c r="AP49" s="30">
        <f t="shared" si="16"/>
        <v>6840494.8649201319</v>
      </c>
      <c r="AQ49" s="30">
        <f t="shared" si="16"/>
        <v>7394399.0810675751</v>
      </c>
      <c r="AR49" s="30">
        <f t="shared" si="16"/>
        <v>8012009.1986397859</v>
      </c>
      <c r="AS49" s="30">
        <f t="shared" si="16"/>
        <v>8693325.2176367659</v>
      </c>
      <c r="AT49" s="30">
        <f t="shared" si="16"/>
        <v>9438347.1380585134</v>
      </c>
      <c r="AU49" s="30">
        <f t="shared" si="16"/>
        <v>10247074.95990503</v>
      </c>
      <c r="AV49" s="30">
        <f t="shared" si="16"/>
        <v>11092014.931059517</v>
      </c>
      <c r="AW49" s="39">
        <f>AV49/AV42</f>
        <v>0.30951123431311522</v>
      </c>
    </row>
    <row r="50" spans="1:50" x14ac:dyDescent="0.3">
      <c r="A50" s="173"/>
      <c r="B50" s="4">
        <v>46</v>
      </c>
      <c r="C50" s="8" t="s">
        <v>644</v>
      </c>
      <c r="D50" s="8">
        <v>15414</v>
      </c>
      <c r="E50" s="8">
        <v>335</v>
      </c>
      <c r="F50" s="8">
        <v>0</v>
      </c>
      <c r="G50" s="8">
        <v>15414</v>
      </c>
      <c r="H50" s="8">
        <v>335</v>
      </c>
      <c r="I50" s="8">
        <v>0</v>
      </c>
      <c r="J50" s="14">
        <f t="shared" si="5"/>
        <v>2.1733489035941352E-2</v>
      </c>
      <c r="K50" s="14">
        <f t="shared" si="6"/>
        <v>2.1733489035941352E-2</v>
      </c>
      <c r="N50" s="4"/>
      <c r="O50" s="4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</row>
    <row r="51" spans="1:50" x14ac:dyDescent="0.3">
      <c r="A51" s="173"/>
      <c r="B51" s="4">
        <v>47</v>
      </c>
      <c r="C51" s="8" t="s">
        <v>498</v>
      </c>
      <c r="D51" s="8">
        <v>12322</v>
      </c>
      <c r="E51" s="8">
        <v>992</v>
      </c>
      <c r="F51" s="8">
        <v>0</v>
      </c>
      <c r="G51" s="8">
        <v>12322</v>
      </c>
      <c r="H51" s="8">
        <v>992</v>
      </c>
      <c r="I51" s="8">
        <v>0</v>
      </c>
      <c r="J51" s="14">
        <f t="shared" si="5"/>
        <v>8.0506411296867392E-2</v>
      </c>
      <c r="K51" s="14">
        <f t="shared" si="6"/>
        <v>8.0506411296867392E-2</v>
      </c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</row>
    <row r="52" spans="1:50" x14ac:dyDescent="0.3">
      <c r="A52" s="173"/>
      <c r="B52" s="4">
        <v>48</v>
      </c>
      <c r="C52" s="8" t="s">
        <v>666</v>
      </c>
      <c r="D52" s="8">
        <v>2464</v>
      </c>
      <c r="E52" s="8">
        <v>255</v>
      </c>
      <c r="F52" s="8">
        <v>0</v>
      </c>
      <c r="G52" s="8">
        <v>2464</v>
      </c>
      <c r="H52" s="8">
        <v>255</v>
      </c>
      <c r="I52" s="8">
        <v>0</v>
      </c>
      <c r="J52" s="14">
        <f t="shared" si="5"/>
        <v>0.10349025974025974</v>
      </c>
      <c r="K52" s="14">
        <f t="shared" si="6"/>
        <v>0.10349025974025974</v>
      </c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</row>
    <row r="53" spans="1:50" x14ac:dyDescent="0.3">
      <c r="A53" s="173"/>
      <c r="B53" s="4">
        <v>49</v>
      </c>
      <c r="C53" s="8" t="s">
        <v>655</v>
      </c>
      <c r="D53" s="8">
        <v>806</v>
      </c>
      <c r="E53" s="8">
        <v>0</v>
      </c>
      <c r="F53" s="8">
        <v>0</v>
      </c>
      <c r="G53" s="8">
        <v>806</v>
      </c>
      <c r="H53" s="8">
        <v>0</v>
      </c>
      <c r="I53" s="8">
        <v>0</v>
      </c>
      <c r="J53" s="14">
        <f t="shared" si="5"/>
        <v>0</v>
      </c>
      <c r="K53" s="14">
        <f t="shared" si="6"/>
        <v>0</v>
      </c>
      <c r="N53" s="4" t="s">
        <v>774</v>
      </c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</row>
    <row r="54" spans="1:50" x14ac:dyDescent="0.3">
      <c r="A54" s="173"/>
      <c r="B54" s="4">
        <v>50</v>
      </c>
      <c r="C54" s="8" t="s">
        <v>576</v>
      </c>
      <c r="D54" s="8">
        <v>1274</v>
      </c>
      <c r="E54" s="8">
        <v>11</v>
      </c>
      <c r="F54" s="8">
        <v>0</v>
      </c>
      <c r="G54" s="8">
        <v>1274</v>
      </c>
      <c r="H54" s="8">
        <v>11</v>
      </c>
      <c r="I54" s="8">
        <v>0</v>
      </c>
      <c r="J54" s="14">
        <f t="shared" si="5"/>
        <v>8.634222919937205E-3</v>
      </c>
      <c r="K54" s="14">
        <f t="shared" si="6"/>
        <v>8.634222919937205E-3</v>
      </c>
      <c r="N54" s="4" t="s">
        <v>775</v>
      </c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</row>
    <row r="55" spans="1:50" x14ac:dyDescent="0.3">
      <c r="A55" s="173"/>
      <c r="B55" s="4">
        <v>51</v>
      </c>
      <c r="C55" s="8" t="s">
        <v>416</v>
      </c>
      <c r="D55" s="8">
        <v>4464</v>
      </c>
      <c r="E55" s="8">
        <v>4</v>
      </c>
      <c r="F55" s="8">
        <v>0</v>
      </c>
      <c r="G55" s="8">
        <v>4464</v>
      </c>
      <c r="H55" s="8">
        <v>4</v>
      </c>
      <c r="I55" s="8">
        <v>0</v>
      </c>
      <c r="J55" s="14">
        <f t="shared" si="5"/>
        <v>8.960573476702509E-4</v>
      </c>
      <c r="K55" s="14">
        <f t="shared" si="6"/>
        <v>8.960573476702509E-4</v>
      </c>
      <c r="N55" s="4"/>
      <c r="O55" s="4">
        <f>SUM(O53,O54)</f>
        <v>0</v>
      </c>
      <c r="P55" s="4">
        <f t="shared" ref="P55:AG55" si="17">SUM(P53,P54)</f>
        <v>0</v>
      </c>
      <c r="Q55" s="4">
        <f t="shared" si="17"/>
        <v>0</v>
      </c>
      <c r="R55" s="4">
        <f t="shared" si="17"/>
        <v>0</v>
      </c>
      <c r="S55" s="4">
        <f t="shared" si="17"/>
        <v>0</v>
      </c>
      <c r="T55" s="4">
        <f t="shared" si="17"/>
        <v>0</v>
      </c>
      <c r="U55" s="4">
        <f t="shared" si="17"/>
        <v>0</v>
      </c>
      <c r="V55" s="4">
        <f t="shared" si="17"/>
        <v>0</v>
      </c>
      <c r="W55" s="4">
        <f t="shared" si="17"/>
        <v>0</v>
      </c>
      <c r="X55" s="4">
        <f t="shared" si="17"/>
        <v>0</v>
      </c>
      <c r="Y55" s="4">
        <f t="shared" si="17"/>
        <v>0</v>
      </c>
      <c r="Z55" s="4">
        <f t="shared" si="17"/>
        <v>0</v>
      </c>
      <c r="AA55" s="4">
        <f t="shared" si="17"/>
        <v>0</v>
      </c>
      <c r="AB55" s="4">
        <f t="shared" si="17"/>
        <v>0</v>
      </c>
      <c r="AC55" s="4">
        <f t="shared" si="17"/>
        <v>0</v>
      </c>
      <c r="AD55" s="4">
        <f t="shared" si="17"/>
        <v>0</v>
      </c>
      <c r="AE55" s="4">
        <f t="shared" si="17"/>
        <v>0</v>
      </c>
      <c r="AF55" s="4">
        <f t="shared" si="17"/>
        <v>0</v>
      </c>
      <c r="AG55" s="4">
        <f t="shared" si="17"/>
        <v>0</v>
      </c>
      <c r="AH55" s="4"/>
      <c r="AI55" s="4"/>
      <c r="AJ55" s="4"/>
      <c r="AK55" s="4"/>
      <c r="AL55" s="4"/>
    </row>
    <row r="56" spans="1:50" x14ac:dyDescent="0.3">
      <c r="A56" s="173"/>
      <c r="B56" s="4">
        <v>52</v>
      </c>
      <c r="C56" s="8" t="s">
        <v>452</v>
      </c>
      <c r="D56" s="8">
        <v>3499</v>
      </c>
      <c r="E56" s="8">
        <v>1</v>
      </c>
      <c r="F56" s="8">
        <v>0</v>
      </c>
      <c r="G56" s="8">
        <v>3499</v>
      </c>
      <c r="H56" s="8">
        <v>1</v>
      </c>
      <c r="I56" s="8">
        <v>0</v>
      </c>
      <c r="J56" s="14">
        <f t="shared" si="5"/>
        <v>2.857959416976279E-4</v>
      </c>
      <c r="K56" s="14">
        <f t="shared" si="6"/>
        <v>2.857959416976279E-4</v>
      </c>
    </row>
    <row r="57" spans="1:50" x14ac:dyDescent="0.3">
      <c r="A57" s="173"/>
      <c r="B57" s="4">
        <v>53</v>
      </c>
      <c r="C57" s="8" t="s">
        <v>449</v>
      </c>
      <c r="D57" s="8">
        <v>1287</v>
      </c>
      <c r="E57" s="8">
        <v>0</v>
      </c>
      <c r="F57" s="8">
        <v>0</v>
      </c>
      <c r="G57" s="8">
        <v>1287</v>
      </c>
      <c r="H57" s="8">
        <v>0</v>
      </c>
      <c r="I57" s="8">
        <v>0</v>
      </c>
      <c r="J57" s="14">
        <f t="shared" si="5"/>
        <v>0</v>
      </c>
      <c r="K57" s="14">
        <f t="shared" si="6"/>
        <v>0</v>
      </c>
    </row>
    <row r="58" spans="1:50" x14ac:dyDescent="0.3">
      <c r="A58" s="173"/>
      <c r="B58" s="4">
        <v>54</v>
      </c>
      <c r="C58" s="8" t="s">
        <v>692</v>
      </c>
      <c r="D58" s="8">
        <v>2791</v>
      </c>
      <c r="E58" s="8">
        <v>1</v>
      </c>
      <c r="F58" s="8">
        <v>0</v>
      </c>
      <c r="G58" s="8">
        <v>2791</v>
      </c>
      <c r="H58" s="8">
        <v>1</v>
      </c>
      <c r="I58" s="8">
        <v>0</v>
      </c>
      <c r="J58" s="14">
        <f t="shared" si="5"/>
        <v>3.5829451809387314E-4</v>
      </c>
      <c r="K58" s="14">
        <f t="shared" si="6"/>
        <v>3.5829451809387314E-4</v>
      </c>
    </row>
    <row r="59" spans="1:50" s="12" customFormat="1" ht="4.3499999999999996" customHeight="1" x14ac:dyDescent="0.3">
      <c r="A59" s="10"/>
      <c r="B59" s="11"/>
      <c r="C59" s="11"/>
      <c r="D59" s="11"/>
      <c r="E59" s="11"/>
      <c r="F59" s="8">
        <v>0</v>
      </c>
      <c r="G59" s="11"/>
      <c r="H59" s="11"/>
      <c r="I59" s="11">
        <v>0</v>
      </c>
      <c r="J59" s="14"/>
      <c r="K59" s="14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</row>
    <row r="60" spans="1:50" x14ac:dyDescent="0.3">
      <c r="A60" s="173" t="s">
        <v>759</v>
      </c>
      <c r="B60" s="4">
        <v>55</v>
      </c>
      <c r="C60" s="8" t="s">
        <v>484</v>
      </c>
      <c r="D60" s="8">
        <v>29107</v>
      </c>
      <c r="E60" s="8">
        <v>2501</v>
      </c>
      <c r="F60" s="8">
        <v>0</v>
      </c>
      <c r="G60" s="8">
        <v>29107</v>
      </c>
      <c r="H60" s="8">
        <v>2501</v>
      </c>
      <c r="I60" s="8">
        <v>0</v>
      </c>
      <c r="J60" s="14">
        <f t="shared" si="5"/>
        <v>8.5924348094959982E-2</v>
      </c>
      <c r="K60" s="14">
        <f t="shared" si="6"/>
        <v>8.5924348094959982E-2</v>
      </c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</row>
    <row r="61" spans="1:50" x14ac:dyDescent="0.3">
      <c r="A61" s="173"/>
      <c r="B61" s="4">
        <v>56</v>
      </c>
      <c r="C61" s="8" t="s">
        <v>630</v>
      </c>
      <c r="D61" s="8">
        <v>56691</v>
      </c>
      <c r="E61" s="8">
        <v>27765</v>
      </c>
      <c r="F61" s="8">
        <v>0</v>
      </c>
      <c r="G61" s="8">
        <v>56691</v>
      </c>
      <c r="H61" s="8">
        <v>27765</v>
      </c>
      <c r="I61" s="8">
        <v>0</v>
      </c>
      <c r="J61" s="14">
        <f t="shared" si="5"/>
        <v>0.48976027940943007</v>
      </c>
      <c r="K61" s="14">
        <f t="shared" si="6"/>
        <v>0.48976027940943007</v>
      </c>
    </row>
    <row r="62" spans="1:50" x14ac:dyDescent="0.3">
      <c r="A62" s="173"/>
      <c r="B62" s="4">
        <v>57</v>
      </c>
      <c r="C62" s="8" t="s">
        <v>472</v>
      </c>
      <c r="D62" s="8">
        <v>14816</v>
      </c>
      <c r="E62" s="8">
        <v>128</v>
      </c>
      <c r="F62" s="8">
        <v>0</v>
      </c>
      <c r="G62" s="8">
        <v>14816</v>
      </c>
      <c r="H62" s="8">
        <v>128</v>
      </c>
      <c r="I62" s="8">
        <v>0</v>
      </c>
      <c r="J62" s="14">
        <f t="shared" si="5"/>
        <v>8.6393088552915772E-3</v>
      </c>
      <c r="K62" s="14">
        <f t="shared" si="6"/>
        <v>8.6393088552915772E-3</v>
      </c>
    </row>
    <row r="63" spans="1:50" x14ac:dyDescent="0.3">
      <c r="A63" s="173"/>
      <c r="B63" s="4">
        <v>58</v>
      </c>
      <c r="C63" s="8" t="s">
        <v>466</v>
      </c>
      <c r="D63" s="8">
        <v>18456</v>
      </c>
      <c r="E63" s="8">
        <v>129</v>
      </c>
      <c r="F63" s="8">
        <v>0</v>
      </c>
      <c r="G63" s="8">
        <v>18456</v>
      </c>
      <c r="H63" s="8">
        <v>129</v>
      </c>
      <c r="I63" s="8">
        <v>0</v>
      </c>
      <c r="J63" s="14">
        <f t="shared" si="5"/>
        <v>6.9895968790637192E-3</v>
      </c>
      <c r="K63" s="14">
        <f t="shared" si="6"/>
        <v>6.9895968790637192E-3</v>
      </c>
    </row>
    <row r="64" spans="1:50" x14ac:dyDescent="0.3">
      <c r="A64" s="173"/>
      <c r="B64" s="4">
        <v>59</v>
      </c>
      <c r="C64" s="8" t="s">
        <v>523</v>
      </c>
      <c r="D64" s="8">
        <v>5423</v>
      </c>
      <c r="E64" s="8">
        <v>7</v>
      </c>
      <c r="F64" s="8">
        <v>0</v>
      </c>
      <c r="G64" s="8">
        <v>5423</v>
      </c>
      <c r="H64" s="8">
        <v>7</v>
      </c>
      <c r="I64" s="8">
        <v>0</v>
      </c>
      <c r="J64" s="14">
        <f t="shared" si="5"/>
        <v>1.2907984510418587E-3</v>
      </c>
      <c r="K64" s="14">
        <f t="shared" si="6"/>
        <v>1.2907984510418587E-3</v>
      </c>
    </row>
    <row r="65" spans="1:50" x14ac:dyDescent="0.3">
      <c r="A65" s="173"/>
      <c r="B65" s="4">
        <v>60</v>
      </c>
      <c r="C65" s="8" t="s">
        <v>731</v>
      </c>
      <c r="D65" s="8">
        <v>8898</v>
      </c>
      <c r="E65" s="8">
        <v>61</v>
      </c>
      <c r="F65" s="8">
        <v>0</v>
      </c>
      <c r="G65" s="8">
        <v>8898</v>
      </c>
      <c r="H65" s="8">
        <v>61</v>
      </c>
      <c r="I65" s="8">
        <v>0</v>
      </c>
      <c r="J65" s="14">
        <f t="shared" si="5"/>
        <v>6.8554731400314681E-3</v>
      </c>
      <c r="K65" s="14">
        <f t="shared" si="6"/>
        <v>6.8554731400314681E-3</v>
      </c>
    </row>
    <row r="66" spans="1:50" x14ac:dyDescent="0.3">
      <c r="A66" s="173"/>
      <c r="B66" s="4">
        <v>61</v>
      </c>
      <c r="C66" s="8" t="s">
        <v>736</v>
      </c>
      <c r="D66" s="8">
        <v>3329</v>
      </c>
      <c r="E66" s="8">
        <v>2</v>
      </c>
      <c r="F66" s="8">
        <v>0</v>
      </c>
      <c r="G66" s="8">
        <v>3329</v>
      </c>
      <c r="H66" s="8">
        <v>2</v>
      </c>
      <c r="I66" s="8">
        <v>0</v>
      </c>
      <c r="J66" s="14">
        <f t="shared" si="5"/>
        <v>6.007810153199159E-4</v>
      </c>
      <c r="K66" s="14">
        <f t="shared" si="6"/>
        <v>6.007810153199159E-4</v>
      </c>
    </row>
    <row r="67" spans="1:50" x14ac:dyDescent="0.3">
      <c r="A67" s="173"/>
      <c r="B67" s="4">
        <v>62</v>
      </c>
      <c r="C67" s="8" t="s">
        <v>728</v>
      </c>
      <c r="D67" s="8">
        <v>3859</v>
      </c>
      <c r="E67" s="8">
        <v>8</v>
      </c>
      <c r="F67" s="8">
        <v>0</v>
      </c>
      <c r="G67" s="8">
        <v>3859</v>
      </c>
      <c r="H67" s="8">
        <v>8</v>
      </c>
      <c r="I67" s="8">
        <v>0</v>
      </c>
      <c r="J67" s="14">
        <f t="shared" si="5"/>
        <v>2.0730759264058047E-3</v>
      </c>
      <c r="K67" s="14">
        <f t="shared" si="6"/>
        <v>2.0730759264058047E-3</v>
      </c>
    </row>
    <row r="68" spans="1:50" x14ac:dyDescent="0.3">
      <c r="A68" s="173"/>
      <c r="B68" s="4">
        <v>63</v>
      </c>
      <c r="C68" s="8" t="s">
        <v>531</v>
      </c>
      <c r="D68" s="8">
        <v>5521</v>
      </c>
      <c r="E68" s="8">
        <v>0</v>
      </c>
      <c r="F68" s="8">
        <v>0</v>
      </c>
      <c r="G68" s="8">
        <v>5521</v>
      </c>
      <c r="H68" s="8">
        <v>0</v>
      </c>
      <c r="I68" s="8">
        <v>0</v>
      </c>
      <c r="J68" s="14">
        <f t="shared" si="5"/>
        <v>0</v>
      </c>
      <c r="K68" s="14">
        <f t="shared" si="6"/>
        <v>0</v>
      </c>
    </row>
    <row r="69" spans="1:50" s="12" customFormat="1" ht="4.3499999999999996" customHeight="1" x14ac:dyDescent="0.3">
      <c r="A69" s="10"/>
      <c r="B69" s="11"/>
      <c r="C69" s="11"/>
      <c r="D69" s="11"/>
      <c r="E69" s="11"/>
      <c r="F69" s="8">
        <v>0</v>
      </c>
      <c r="G69" s="11"/>
      <c r="H69" s="11"/>
      <c r="I69" s="11">
        <v>0</v>
      </c>
      <c r="J69" s="14"/>
      <c r="K69" s="14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</row>
    <row r="70" spans="1:50" x14ac:dyDescent="0.3">
      <c r="A70" s="173" t="s">
        <v>760</v>
      </c>
      <c r="B70" s="4">
        <v>64</v>
      </c>
      <c r="C70" s="8" t="s">
        <v>733</v>
      </c>
      <c r="D70" s="8">
        <v>25791</v>
      </c>
      <c r="E70" s="8">
        <v>890</v>
      </c>
      <c r="F70" s="8">
        <v>0</v>
      </c>
      <c r="G70" s="8">
        <v>25791</v>
      </c>
      <c r="H70" s="8">
        <v>890</v>
      </c>
      <c r="I70" s="8">
        <v>0</v>
      </c>
      <c r="J70" s="14">
        <f t="shared" si="5"/>
        <v>3.4508161761854908E-2</v>
      </c>
      <c r="K70" s="14">
        <f t="shared" si="6"/>
        <v>3.4508161761854908E-2</v>
      </c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</row>
    <row r="71" spans="1:50" x14ac:dyDescent="0.3">
      <c r="A71" s="173"/>
      <c r="B71" s="4">
        <v>65</v>
      </c>
      <c r="C71" s="8" t="s">
        <v>620</v>
      </c>
      <c r="D71" s="8">
        <v>9170</v>
      </c>
      <c r="E71" s="8">
        <v>302</v>
      </c>
      <c r="F71" s="8">
        <v>0</v>
      </c>
      <c r="G71" s="8">
        <v>9170</v>
      </c>
      <c r="H71" s="8">
        <v>302</v>
      </c>
      <c r="I71" s="8">
        <v>0</v>
      </c>
      <c r="J71" s="14">
        <f t="shared" si="5"/>
        <v>3.2933478735005454E-2</v>
      </c>
      <c r="K71" s="14">
        <f t="shared" si="6"/>
        <v>3.2933478735005454E-2</v>
      </c>
    </row>
    <row r="72" spans="1:50" x14ac:dyDescent="0.3">
      <c r="A72" s="173"/>
      <c r="B72" s="4">
        <v>66</v>
      </c>
      <c r="C72" s="8" t="s">
        <v>609</v>
      </c>
      <c r="D72" s="8">
        <v>15547</v>
      </c>
      <c r="E72" s="8">
        <v>526</v>
      </c>
      <c r="F72" s="8">
        <v>0</v>
      </c>
      <c r="G72" s="8">
        <v>15547</v>
      </c>
      <c r="H72" s="8">
        <v>526</v>
      </c>
      <c r="I72" s="8">
        <v>0</v>
      </c>
      <c r="J72" s="14">
        <f t="shared" si="5"/>
        <v>3.383289380587895E-2</v>
      </c>
      <c r="K72" s="14">
        <f t="shared" si="6"/>
        <v>3.383289380587895E-2</v>
      </c>
    </row>
    <row r="73" spans="1:50" x14ac:dyDescent="0.3">
      <c r="A73" s="173"/>
      <c r="B73" s="4">
        <v>67</v>
      </c>
      <c r="C73" s="8" t="s">
        <v>456</v>
      </c>
      <c r="D73" s="8">
        <v>5334</v>
      </c>
      <c r="E73" s="8">
        <v>93</v>
      </c>
      <c r="F73" s="8">
        <v>0</v>
      </c>
      <c r="G73" s="8">
        <v>5334</v>
      </c>
      <c r="H73" s="8">
        <v>93</v>
      </c>
      <c r="I73" s="8">
        <v>0</v>
      </c>
      <c r="J73" s="14">
        <f t="shared" si="5"/>
        <v>1.7435320584926885E-2</v>
      </c>
      <c r="K73" s="14">
        <f t="shared" si="6"/>
        <v>1.7435320584926885E-2</v>
      </c>
    </row>
    <row r="74" spans="1:50" x14ac:dyDescent="0.3">
      <c r="A74" s="173"/>
      <c r="B74" s="4">
        <v>68</v>
      </c>
      <c r="C74" s="8" t="s">
        <v>488</v>
      </c>
      <c r="D74" s="8">
        <v>14409</v>
      </c>
      <c r="E74" s="8">
        <v>89</v>
      </c>
      <c r="F74" s="8">
        <v>0</v>
      </c>
      <c r="G74" s="8">
        <v>14409</v>
      </c>
      <c r="H74" s="8">
        <v>89</v>
      </c>
      <c r="I74" s="8">
        <v>0</v>
      </c>
      <c r="J74" s="14">
        <f t="shared" si="5"/>
        <v>6.1766951211048651E-3</v>
      </c>
      <c r="K74" s="14">
        <f t="shared" si="6"/>
        <v>6.1766951211048651E-3</v>
      </c>
    </row>
    <row r="75" spans="1:50" x14ac:dyDescent="0.3">
      <c r="A75" s="173"/>
      <c r="B75" s="4">
        <v>69</v>
      </c>
      <c r="C75" s="8" t="s">
        <v>724</v>
      </c>
      <c r="D75" s="8">
        <v>12498</v>
      </c>
      <c r="E75" s="8">
        <v>8</v>
      </c>
      <c r="F75" s="8">
        <v>0</v>
      </c>
      <c r="G75" s="8">
        <v>12498</v>
      </c>
      <c r="H75" s="8">
        <v>8</v>
      </c>
      <c r="I75" s="8">
        <v>0</v>
      </c>
      <c r="J75" s="14">
        <f t="shared" si="5"/>
        <v>6.4010241638662183E-4</v>
      </c>
      <c r="K75" s="14">
        <f t="shared" si="6"/>
        <v>6.4010241638662183E-4</v>
      </c>
    </row>
    <row r="76" spans="1:50" x14ac:dyDescent="0.3">
      <c r="A76" s="173"/>
      <c r="B76" s="4">
        <v>70</v>
      </c>
      <c r="C76" s="8" t="s">
        <v>631</v>
      </c>
      <c r="D76" s="8">
        <v>9779</v>
      </c>
      <c r="E76" s="8">
        <v>62</v>
      </c>
      <c r="F76" s="8">
        <v>0</v>
      </c>
      <c r="G76" s="8">
        <v>9779</v>
      </c>
      <c r="H76" s="8">
        <v>62</v>
      </c>
      <c r="I76" s="8">
        <v>0</v>
      </c>
      <c r="J76" s="14">
        <f t="shared" si="5"/>
        <v>6.3401165763370491E-3</v>
      </c>
      <c r="K76" s="14">
        <f t="shared" si="6"/>
        <v>6.3401165763370491E-3</v>
      </c>
    </row>
    <row r="77" spans="1:50" x14ac:dyDescent="0.3">
      <c r="A77" s="173"/>
      <c r="B77" s="4">
        <v>71</v>
      </c>
      <c r="C77" s="8" t="s">
        <v>511</v>
      </c>
      <c r="D77" s="8">
        <v>4059</v>
      </c>
      <c r="E77" s="8">
        <v>111</v>
      </c>
      <c r="F77" s="8">
        <v>0</v>
      </c>
      <c r="G77" s="8">
        <v>4059</v>
      </c>
      <c r="H77" s="8">
        <v>111</v>
      </c>
      <c r="I77" s="8">
        <v>0</v>
      </c>
      <c r="J77" s="14">
        <f t="shared" si="5"/>
        <v>2.7346637102734665E-2</v>
      </c>
      <c r="K77" s="14">
        <f t="shared" si="6"/>
        <v>2.7346637102734665E-2</v>
      </c>
    </row>
    <row r="78" spans="1:50" x14ac:dyDescent="0.3">
      <c r="A78" s="173"/>
      <c r="B78" s="4">
        <v>72</v>
      </c>
      <c r="C78" s="8" t="s">
        <v>664</v>
      </c>
      <c r="D78" s="8">
        <v>8865</v>
      </c>
      <c r="E78" s="8">
        <v>2</v>
      </c>
      <c r="F78" s="8">
        <v>0</v>
      </c>
      <c r="G78" s="8">
        <v>8865</v>
      </c>
      <c r="H78" s="8">
        <v>2</v>
      </c>
      <c r="I78" s="8">
        <v>0</v>
      </c>
      <c r="J78" s="14">
        <f t="shared" si="5"/>
        <v>2.2560631697687535E-4</v>
      </c>
      <c r="K78" s="14">
        <f t="shared" si="6"/>
        <v>2.2560631697687535E-4</v>
      </c>
    </row>
    <row r="79" spans="1:50" x14ac:dyDescent="0.3">
      <c r="A79" s="173"/>
      <c r="B79" s="4">
        <v>73</v>
      </c>
      <c r="C79" s="8" t="s">
        <v>672</v>
      </c>
      <c r="D79" s="8">
        <v>11691</v>
      </c>
      <c r="E79" s="8">
        <v>0</v>
      </c>
      <c r="F79" s="8">
        <v>0</v>
      </c>
      <c r="G79" s="8">
        <v>11691</v>
      </c>
      <c r="H79" s="8">
        <v>0</v>
      </c>
      <c r="I79" s="8">
        <v>0</v>
      </c>
      <c r="J79" s="14">
        <f t="shared" si="5"/>
        <v>0</v>
      </c>
      <c r="K79" s="14">
        <f t="shared" si="6"/>
        <v>0</v>
      </c>
    </row>
    <row r="80" spans="1:50" x14ac:dyDescent="0.3">
      <c r="A80" s="173"/>
      <c r="B80" s="4">
        <v>74</v>
      </c>
      <c r="C80" s="8" t="s">
        <v>707</v>
      </c>
      <c r="D80" s="8">
        <v>10014</v>
      </c>
      <c r="E80" s="8">
        <v>5</v>
      </c>
      <c r="F80" s="8">
        <v>0</v>
      </c>
      <c r="G80" s="8">
        <v>10014</v>
      </c>
      <c r="H80" s="8">
        <v>5</v>
      </c>
      <c r="I80" s="8">
        <v>0</v>
      </c>
      <c r="J80" s="14">
        <f t="shared" si="5"/>
        <v>4.9930097862991814E-4</v>
      </c>
      <c r="K80" s="14">
        <f t="shared" si="6"/>
        <v>4.9930097862991814E-4</v>
      </c>
    </row>
    <row r="81" spans="1:50" x14ac:dyDescent="0.3">
      <c r="A81" s="173"/>
      <c r="B81" s="4">
        <v>75</v>
      </c>
      <c r="C81" s="8" t="s">
        <v>551</v>
      </c>
      <c r="D81" s="8">
        <v>11899</v>
      </c>
      <c r="E81" s="8">
        <v>192</v>
      </c>
      <c r="F81" s="8">
        <v>0</v>
      </c>
      <c r="G81" s="8">
        <v>11899</v>
      </c>
      <c r="H81" s="8">
        <v>192</v>
      </c>
      <c r="I81" s="8">
        <v>0</v>
      </c>
      <c r="J81" s="14">
        <f t="shared" si="5"/>
        <v>1.6135809731910245E-2</v>
      </c>
      <c r="K81" s="14">
        <f t="shared" si="6"/>
        <v>1.6135809731910245E-2</v>
      </c>
    </row>
    <row r="82" spans="1:50" x14ac:dyDescent="0.3">
      <c r="A82" s="173"/>
      <c r="B82" s="4">
        <v>76</v>
      </c>
      <c r="C82" s="8" t="s">
        <v>671</v>
      </c>
      <c r="D82" s="8">
        <v>24195</v>
      </c>
      <c r="E82" s="8">
        <v>4270</v>
      </c>
      <c r="F82" s="8">
        <v>0</v>
      </c>
      <c r="G82" s="8">
        <v>24195</v>
      </c>
      <c r="H82" s="8">
        <v>4270</v>
      </c>
      <c r="I82" s="8">
        <v>0</v>
      </c>
      <c r="J82" s="14">
        <f t="shared" si="5"/>
        <v>0.1764827443686712</v>
      </c>
      <c r="K82" s="14">
        <f t="shared" si="6"/>
        <v>0.1764827443686712</v>
      </c>
    </row>
    <row r="83" spans="1:50" x14ac:dyDescent="0.3">
      <c r="A83" s="173"/>
      <c r="B83" s="4">
        <v>77</v>
      </c>
      <c r="C83" s="8" t="s">
        <v>447</v>
      </c>
      <c r="D83" s="8">
        <v>31203</v>
      </c>
      <c r="E83" s="8">
        <v>4774</v>
      </c>
      <c r="F83" s="8">
        <v>0</v>
      </c>
      <c r="G83" s="8">
        <v>31203</v>
      </c>
      <c r="H83" s="8">
        <v>4774</v>
      </c>
      <c r="I83" s="8">
        <v>0</v>
      </c>
      <c r="J83" s="14">
        <f t="shared" si="5"/>
        <v>0.15299810915617088</v>
      </c>
      <c r="K83" s="14">
        <f t="shared" si="6"/>
        <v>0.15299810915617088</v>
      </c>
    </row>
    <row r="84" spans="1:50" x14ac:dyDescent="0.3">
      <c r="A84" s="173"/>
      <c r="B84" s="4">
        <v>78</v>
      </c>
      <c r="C84" s="8" t="s">
        <v>486</v>
      </c>
      <c r="D84" s="8">
        <v>14086</v>
      </c>
      <c r="E84" s="8">
        <v>668</v>
      </c>
      <c r="F84" s="8">
        <v>0</v>
      </c>
      <c r="G84" s="8">
        <v>14086</v>
      </c>
      <c r="H84" s="8">
        <v>668</v>
      </c>
      <c r="I84" s="8">
        <v>0</v>
      </c>
      <c r="J84" s="14">
        <f t="shared" si="5"/>
        <v>4.7422973164844527E-2</v>
      </c>
      <c r="K84" s="14">
        <f t="shared" si="6"/>
        <v>4.7422973164844527E-2</v>
      </c>
    </row>
    <row r="85" spans="1:50" x14ac:dyDescent="0.3">
      <c r="A85" s="173"/>
      <c r="B85" s="4">
        <v>79</v>
      </c>
      <c r="C85" s="8" t="s">
        <v>548</v>
      </c>
      <c r="D85" s="8">
        <v>5494</v>
      </c>
      <c r="E85" s="8">
        <v>0</v>
      </c>
      <c r="F85" s="8">
        <v>0</v>
      </c>
      <c r="G85" s="8">
        <v>5494</v>
      </c>
      <c r="H85" s="8">
        <v>0</v>
      </c>
      <c r="I85" s="8">
        <v>0</v>
      </c>
      <c r="J85" s="14">
        <f t="shared" si="5"/>
        <v>0</v>
      </c>
      <c r="K85" s="14">
        <f t="shared" si="6"/>
        <v>0</v>
      </c>
    </row>
    <row r="86" spans="1:50" x14ac:dyDescent="0.3">
      <c r="A86" s="173"/>
      <c r="B86" s="4">
        <v>80</v>
      </c>
      <c r="C86" s="8" t="s">
        <v>547</v>
      </c>
      <c r="D86" s="8">
        <v>14532</v>
      </c>
      <c r="E86" s="8">
        <v>433</v>
      </c>
      <c r="F86" s="8">
        <v>0</v>
      </c>
      <c r="G86" s="8">
        <v>14532</v>
      </c>
      <c r="H86" s="8">
        <v>433</v>
      </c>
      <c r="I86" s="8">
        <v>0</v>
      </c>
      <c r="J86" s="14">
        <f t="shared" si="5"/>
        <v>2.9796311588219104E-2</v>
      </c>
      <c r="K86" s="14">
        <f t="shared" si="6"/>
        <v>2.9796311588219104E-2</v>
      </c>
    </row>
    <row r="87" spans="1:50" x14ac:dyDescent="0.3">
      <c r="A87" s="173"/>
      <c r="B87" s="4">
        <v>81</v>
      </c>
      <c r="C87" s="8" t="s">
        <v>586</v>
      </c>
      <c r="D87" s="8">
        <v>13960</v>
      </c>
      <c r="E87" s="8">
        <v>347</v>
      </c>
      <c r="F87" s="8">
        <v>0</v>
      </c>
      <c r="G87" s="8">
        <v>13960</v>
      </c>
      <c r="H87" s="8">
        <v>347</v>
      </c>
      <c r="I87" s="8">
        <v>0</v>
      </c>
      <c r="J87" s="14">
        <f t="shared" si="5"/>
        <v>2.4856733524355301E-2</v>
      </c>
      <c r="K87" s="14">
        <f t="shared" si="6"/>
        <v>2.4856733524355301E-2</v>
      </c>
    </row>
    <row r="88" spans="1:50" x14ac:dyDescent="0.3">
      <c r="A88" s="173"/>
      <c r="B88" s="4">
        <v>82</v>
      </c>
      <c r="C88" s="8" t="s">
        <v>473</v>
      </c>
      <c r="D88" s="8">
        <v>10096</v>
      </c>
      <c r="E88" s="8">
        <v>105</v>
      </c>
      <c r="F88" s="8">
        <v>0</v>
      </c>
      <c r="G88" s="8">
        <v>10096</v>
      </c>
      <c r="H88" s="8">
        <v>105</v>
      </c>
      <c r="I88" s="8">
        <v>0</v>
      </c>
      <c r="J88" s="14">
        <f t="shared" si="5"/>
        <v>1.0400158478605388E-2</v>
      </c>
      <c r="K88" s="14">
        <f t="shared" si="6"/>
        <v>1.0400158478605388E-2</v>
      </c>
    </row>
    <row r="89" spans="1:50" x14ac:dyDescent="0.3">
      <c r="A89" s="173"/>
      <c r="B89" s="4">
        <v>83</v>
      </c>
      <c r="C89" s="8" t="s">
        <v>583</v>
      </c>
      <c r="D89" s="8">
        <v>7547</v>
      </c>
      <c r="E89" s="8">
        <v>37</v>
      </c>
      <c r="F89" s="8">
        <v>0</v>
      </c>
      <c r="G89" s="8">
        <v>7547</v>
      </c>
      <c r="H89" s="8">
        <v>37</v>
      </c>
      <c r="I89" s="8">
        <v>0</v>
      </c>
      <c r="J89" s="14">
        <f t="shared" si="5"/>
        <v>4.9026103087319462E-3</v>
      </c>
      <c r="K89" s="14">
        <f t="shared" si="6"/>
        <v>4.9026103087319462E-3</v>
      </c>
    </row>
    <row r="90" spans="1:50" x14ac:dyDescent="0.3">
      <c r="A90" s="173"/>
      <c r="B90" s="4">
        <v>84</v>
      </c>
      <c r="C90" s="8" t="s">
        <v>725</v>
      </c>
      <c r="D90" s="8">
        <v>9832</v>
      </c>
      <c r="E90" s="8">
        <v>139</v>
      </c>
      <c r="F90" s="8">
        <v>0</v>
      </c>
      <c r="G90" s="8">
        <v>9832</v>
      </c>
      <c r="H90" s="8">
        <v>139</v>
      </c>
      <c r="I90" s="8">
        <v>0</v>
      </c>
      <c r="J90" s="14">
        <f t="shared" si="5"/>
        <v>1.4137510170870627E-2</v>
      </c>
      <c r="K90" s="14">
        <f t="shared" si="6"/>
        <v>1.4137510170870627E-2</v>
      </c>
    </row>
    <row r="91" spans="1:50" x14ac:dyDescent="0.3">
      <c r="A91" s="173"/>
      <c r="B91" s="4">
        <v>85</v>
      </c>
      <c r="C91" s="8" t="s">
        <v>669</v>
      </c>
      <c r="D91" s="8">
        <v>10946</v>
      </c>
      <c r="E91" s="8">
        <v>2306</v>
      </c>
      <c r="F91" s="8">
        <v>0</v>
      </c>
      <c r="G91" s="8">
        <v>10946</v>
      </c>
      <c r="H91" s="8">
        <v>2306</v>
      </c>
      <c r="I91" s="8">
        <v>0</v>
      </c>
      <c r="J91" s="14">
        <f t="shared" si="5"/>
        <v>0.21067056458980449</v>
      </c>
      <c r="K91" s="14">
        <f t="shared" si="6"/>
        <v>0.21067056458980449</v>
      </c>
    </row>
    <row r="92" spans="1:50" x14ac:dyDescent="0.3">
      <c r="A92" s="173"/>
      <c r="B92" s="4">
        <v>86</v>
      </c>
      <c r="C92" s="8" t="s">
        <v>491</v>
      </c>
      <c r="D92" s="8">
        <v>12110</v>
      </c>
      <c r="E92" s="8">
        <v>357</v>
      </c>
      <c r="F92" s="8">
        <v>0</v>
      </c>
      <c r="G92" s="8">
        <v>12110</v>
      </c>
      <c r="H92" s="8">
        <v>357</v>
      </c>
      <c r="I92" s="8">
        <v>0</v>
      </c>
      <c r="J92" s="14">
        <f t="shared" si="5"/>
        <v>2.9479768786127167E-2</v>
      </c>
      <c r="K92" s="14">
        <f t="shared" si="6"/>
        <v>2.9479768786127167E-2</v>
      </c>
    </row>
    <row r="93" spans="1:50" x14ac:dyDescent="0.3">
      <c r="A93" s="173"/>
      <c r="B93" s="4">
        <v>87</v>
      </c>
      <c r="C93" s="8" t="s">
        <v>619</v>
      </c>
      <c r="D93" s="8">
        <v>2783</v>
      </c>
      <c r="E93" s="8">
        <v>226</v>
      </c>
      <c r="F93" s="8">
        <v>0</v>
      </c>
      <c r="G93" s="8">
        <v>2783</v>
      </c>
      <c r="H93" s="8">
        <v>226</v>
      </c>
      <c r="I93" s="8">
        <v>0</v>
      </c>
      <c r="J93" s="14">
        <f t="shared" si="5"/>
        <v>8.1207330219187926E-2</v>
      </c>
      <c r="K93" s="14">
        <f t="shared" si="6"/>
        <v>8.1207330219187926E-2</v>
      </c>
    </row>
    <row r="94" spans="1:50" s="12" customFormat="1" ht="4.3499999999999996" customHeight="1" x14ac:dyDescent="0.3">
      <c r="A94" s="10"/>
      <c r="B94" s="11"/>
      <c r="C94" s="11"/>
      <c r="D94" s="11"/>
      <c r="E94" s="11"/>
      <c r="F94" s="8">
        <v>0</v>
      </c>
      <c r="G94" s="11"/>
      <c r="H94" s="11"/>
      <c r="I94" s="11">
        <v>0</v>
      </c>
      <c r="J94" s="14"/>
      <c r="K94" s="1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</row>
    <row r="95" spans="1:50" x14ac:dyDescent="0.3">
      <c r="A95" s="173" t="s">
        <v>761</v>
      </c>
      <c r="B95" s="4">
        <v>88</v>
      </c>
      <c r="C95" s="8" t="s">
        <v>654</v>
      </c>
      <c r="D95" s="8">
        <v>290</v>
      </c>
      <c r="E95" s="8">
        <v>70</v>
      </c>
      <c r="F95" s="8">
        <v>0</v>
      </c>
      <c r="G95" s="8">
        <v>290</v>
      </c>
      <c r="H95" s="8">
        <v>70</v>
      </c>
      <c r="I95" s="8">
        <v>0</v>
      </c>
      <c r="J95" s="14">
        <f t="shared" si="5"/>
        <v>0.2413793103448276</v>
      </c>
      <c r="K95" s="14">
        <f t="shared" si="6"/>
        <v>0.2413793103448276</v>
      </c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</row>
    <row r="96" spans="1:50" x14ac:dyDescent="0.3">
      <c r="A96" s="173"/>
      <c r="B96" s="4">
        <v>89</v>
      </c>
      <c r="C96" s="8" t="s">
        <v>676</v>
      </c>
      <c r="D96" s="8">
        <v>1129</v>
      </c>
      <c r="E96" s="8">
        <v>5</v>
      </c>
      <c r="F96" s="8">
        <v>0</v>
      </c>
      <c r="G96" s="8">
        <v>1129</v>
      </c>
      <c r="H96" s="8">
        <v>5</v>
      </c>
      <c r="I96" s="8">
        <v>0</v>
      </c>
      <c r="J96" s="14">
        <f t="shared" si="5"/>
        <v>4.4286979627989375E-3</v>
      </c>
      <c r="K96" s="14">
        <f t="shared" si="6"/>
        <v>4.4286979627989375E-3</v>
      </c>
    </row>
    <row r="97" spans="1:50" x14ac:dyDescent="0.3">
      <c r="A97" s="173"/>
      <c r="B97" s="4">
        <v>90</v>
      </c>
      <c r="C97" s="8" t="s">
        <v>429</v>
      </c>
      <c r="D97" s="8">
        <v>1906</v>
      </c>
      <c r="E97" s="8">
        <v>164</v>
      </c>
      <c r="F97" s="8">
        <v>0</v>
      </c>
      <c r="G97" s="8">
        <v>1906</v>
      </c>
      <c r="H97" s="8">
        <v>164</v>
      </c>
      <c r="I97" s="8">
        <v>0</v>
      </c>
      <c r="J97" s="14">
        <f t="shared" si="5"/>
        <v>8.6044071353620147E-2</v>
      </c>
      <c r="K97" s="14">
        <f t="shared" si="6"/>
        <v>8.6044071353620147E-2</v>
      </c>
    </row>
    <row r="98" spans="1:50" x14ac:dyDescent="0.3">
      <c r="A98" s="173"/>
      <c r="B98" s="4">
        <v>91</v>
      </c>
      <c r="C98" s="8" t="s">
        <v>660</v>
      </c>
      <c r="D98" s="8">
        <v>3217</v>
      </c>
      <c r="E98" s="8">
        <v>200</v>
      </c>
      <c r="F98" s="8">
        <v>0</v>
      </c>
      <c r="G98" s="8">
        <v>3217</v>
      </c>
      <c r="H98" s="8">
        <v>200</v>
      </c>
      <c r="I98" s="8">
        <v>0</v>
      </c>
      <c r="J98" s="14">
        <f t="shared" ref="J98:J161" si="18">(E98+F98)/D98</f>
        <v>6.2169723344731115E-2</v>
      </c>
      <c r="K98" s="14">
        <f t="shared" ref="K98:K161" si="19">(H98+I98)/G98</f>
        <v>6.2169723344731115E-2</v>
      </c>
    </row>
    <row r="99" spans="1:50" x14ac:dyDescent="0.3">
      <c r="A99" s="173"/>
      <c r="B99" s="4">
        <v>92</v>
      </c>
      <c r="C99" s="8" t="s">
        <v>617</v>
      </c>
      <c r="D99" s="8">
        <v>1247</v>
      </c>
      <c r="E99" s="8">
        <v>0</v>
      </c>
      <c r="F99" s="8">
        <v>0</v>
      </c>
      <c r="G99" s="8">
        <v>1247</v>
      </c>
      <c r="H99" s="8">
        <v>0</v>
      </c>
      <c r="I99" s="8">
        <v>0</v>
      </c>
      <c r="J99" s="14">
        <f t="shared" si="18"/>
        <v>0</v>
      </c>
      <c r="K99" s="14">
        <f t="shared" si="19"/>
        <v>0</v>
      </c>
    </row>
    <row r="100" spans="1:50" x14ac:dyDescent="0.3">
      <c r="A100" s="173"/>
      <c r="B100" s="4">
        <v>93</v>
      </c>
      <c r="C100" s="8" t="s">
        <v>573</v>
      </c>
      <c r="D100" s="8">
        <v>6650</v>
      </c>
      <c r="E100" s="8">
        <v>2</v>
      </c>
      <c r="F100" s="8">
        <v>0</v>
      </c>
      <c r="G100" s="8">
        <v>6650</v>
      </c>
      <c r="H100" s="8">
        <v>2</v>
      </c>
      <c r="I100" s="8">
        <v>0</v>
      </c>
      <c r="J100" s="14">
        <f t="shared" si="18"/>
        <v>3.0075187969924811E-4</v>
      </c>
      <c r="K100" s="14">
        <f t="shared" si="19"/>
        <v>3.0075187969924811E-4</v>
      </c>
    </row>
    <row r="101" spans="1:50" x14ac:dyDescent="0.3">
      <c r="A101" s="173"/>
      <c r="B101" s="4">
        <v>94</v>
      </c>
      <c r="C101" s="8" t="s">
        <v>563</v>
      </c>
      <c r="D101" s="8">
        <v>3570</v>
      </c>
      <c r="E101" s="8">
        <v>0</v>
      </c>
      <c r="F101" s="8">
        <v>0</v>
      </c>
      <c r="G101" s="8">
        <v>3570</v>
      </c>
      <c r="H101" s="8">
        <v>0</v>
      </c>
      <c r="I101" s="8">
        <v>0</v>
      </c>
      <c r="J101" s="14">
        <f t="shared" si="18"/>
        <v>0</v>
      </c>
      <c r="K101" s="14">
        <f t="shared" si="19"/>
        <v>0</v>
      </c>
    </row>
    <row r="102" spans="1:50" x14ac:dyDescent="0.3">
      <c r="A102" s="173"/>
      <c r="B102" s="4">
        <v>95</v>
      </c>
      <c r="C102" s="8" t="s">
        <v>717</v>
      </c>
      <c r="D102" s="8">
        <v>6864</v>
      </c>
      <c r="E102" s="8">
        <v>22</v>
      </c>
      <c r="F102" s="8">
        <v>0</v>
      </c>
      <c r="G102" s="8">
        <v>6864</v>
      </c>
      <c r="H102" s="8">
        <v>22</v>
      </c>
      <c r="I102" s="8">
        <v>0</v>
      </c>
      <c r="J102" s="14">
        <f t="shared" si="18"/>
        <v>3.205128205128205E-3</v>
      </c>
      <c r="K102" s="14">
        <f t="shared" si="19"/>
        <v>3.205128205128205E-3</v>
      </c>
    </row>
    <row r="103" spans="1:50" x14ac:dyDescent="0.3">
      <c r="A103" s="173"/>
      <c r="B103" s="4">
        <v>96</v>
      </c>
      <c r="C103" s="8" t="s">
        <v>538</v>
      </c>
      <c r="D103" s="8">
        <v>2583</v>
      </c>
      <c r="E103" s="8">
        <v>11</v>
      </c>
      <c r="F103" s="8">
        <v>0</v>
      </c>
      <c r="G103" s="8">
        <v>2583</v>
      </c>
      <c r="H103" s="8">
        <v>11</v>
      </c>
      <c r="I103" s="8">
        <v>0</v>
      </c>
      <c r="J103" s="14">
        <f t="shared" si="18"/>
        <v>4.2586140147115757E-3</v>
      </c>
      <c r="K103" s="14">
        <f t="shared" si="19"/>
        <v>4.2586140147115757E-3</v>
      </c>
    </row>
    <row r="104" spans="1:50" x14ac:dyDescent="0.3">
      <c r="A104" s="173"/>
      <c r="B104" s="4">
        <v>97</v>
      </c>
      <c r="C104" s="8" t="s">
        <v>575</v>
      </c>
      <c r="D104" s="8">
        <v>1747</v>
      </c>
      <c r="E104" s="8">
        <v>0</v>
      </c>
      <c r="F104" s="8">
        <v>0</v>
      </c>
      <c r="G104" s="8">
        <v>1747</v>
      </c>
      <c r="H104" s="8">
        <v>0</v>
      </c>
      <c r="I104" s="8">
        <v>0</v>
      </c>
      <c r="J104" s="14">
        <f t="shared" si="18"/>
        <v>0</v>
      </c>
      <c r="K104" s="14">
        <f t="shared" si="19"/>
        <v>0</v>
      </c>
    </row>
    <row r="105" spans="1:50" s="12" customFormat="1" ht="4.9000000000000004" customHeight="1" x14ac:dyDescent="0.3">
      <c r="A105" s="10"/>
      <c r="B105" s="11"/>
      <c r="C105" s="11"/>
      <c r="D105" s="11"/>
      <c r="E105" s="11"/>
      <c r="F105" s="8">
        <v>0</v>
      </c>
      <c r="G105" s="11"/>
      <c r="H105" s="11"/>
      <c r="I105" s="11">
        <v>0</v>
      </c>
      <c r="J105" s="14"/>
      <c r="K105" s="14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</row>
    <row r="106" spans="1:50" x14ac:dyDescent="0.3">
      <c r="A106" s="173" t="s">
        <v>762</v>
      </c>
      <c r="B106" s="4">
        <v>98</v>
      </c>
      <c r="C106" s="8" t="s">
        <v>412</v>
      </c>
      <c r="D106" s="8">
        <v>708</v>
      </c>
      <c r="E106" s="8">
        <v>1</v>
      </c>
      <c r="F106" s="8">
        <v>0</v>
      </c>
      <c r="G106" s="8">
        <v>708</v>
      </c>
      <c r="H106" s="8">
        <v>1</v>
      </c>
      <c r="I106" s="8">
        <v>0</v>
      </c>
      <c r="J106" s="14">
        <f t="shared" si="18"/>
        <v>1.4124293785310734E-3</v>
      </c>
      <c r="K106" s="14">
        <f t="shared" si="19"/>
        <v>1.4124293785310734E-3</v>
      </c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</row>
    <row r="107" spans="1:50" x14ac:dyDescent="0.3">
      <c r="A107" s="173"/>
      <c r="B107" s="4">
        <v>99</v>
      </c>
      <c r="C107" s="8" t="s">
        <v>413</v>
      </c>
      <c r="D107" s="8">
        <v>3453</v>
      </c>
      <c r="E107" s="8">
        <v>0</v>
      </c>
      <c r="F107" s="8">
        <v>0</v>
      </c>
      <c r="G107" s="8">
        <v>3453</v>
      </c>
      <c r="H107" s="8">
        <v>0</v>
      </c>
      <c r="I107" s="8">
        <v>0</v>
      </c>
      <c r="J107" s="14">
        <f t="shared" si="18"/>
        <v>0</v>
      </c>
      <c r="K107" s="14">
        <f t="shared" si="19"/>
        <v>0</v>
      </c>
    </row>
    <row r="108" spans="1:50" x14ac:dyDescent="0.3">
      <c r="A108" s="173"/>
      <c r="B108" s="4">
        <v>100</v>
      </c>
      <c r="C108" s="8" t="s">
        <v>744</v>
      </c>
      <c r="D108" s="8">
        <v>782</v>
      </c>
      <c r="E108" s="8">
        <v>0</v>
      </c>
      <c r="F108" s="8">
        <v>0</v>
      </c>
      <c r="G108" s="8">
        <v>782</v>
      </c>
      <c r="H108" s="8">
        <v>0</v>
      </c>
      <c r="I108" s="8">
        <v>0</v>
      </c>
      <c r="J108" s="14">
        <f t="shared" si="18"/>
        <v>0</v>
      </c>
      <c r="K108" s="14">
        <f t="shared" si="19"/>
        <v>0</v>
      </c>
    </row>
    <row r="109" spans="1:50" x14ac:dyDescent="0.3">
      <c r="A109" s="173"/>
      <c r="B109" s="4">
        <v>101</v>
      </c>
      <c r="C109" s="8" t="s">
        <v>414</v>
      </c>
      <c r="D109" s="8">
        <v>2364</v>
      </c>
      <c r="E109" s="8">
        <v>0</v>
      </c>
      <c r="F109" s="8">
        <v>0</v>
      </c>
      <c r="G109" s="8">
        <v>2364</v>
      </c>
      <c r="H109" s="8">
        <v>0</v>
      </c>
      <c r="I109" s="8">
        <v>0</v>
      </c>
      <c r="J109" s="14">
        <f t="shared" si="18"/>
        <v>0</v>
      </c>
      <c r="K109" s="14">
        <f t="shared" si="19"/>
        <v>0</v>
      </c>
    </row>
    <row r="110" spans="1:50" x14ac:dyDescent="0.3">
      <c r="A110" s="173"/>
      <c r="B110" s="4">
        <v>102</v>
      </c>
      <c r="C110" s="8" t="s">
        <v>745</v>
      </c>
      <c r="D110" s="8">
        <v>352</v>
      </c>
      <c r="E110" s="8">
        <v>0</v>
      </c>
      <c r="F110" s="8">
        <v>0</v>
      </c>
      <c r="G110" s="8">
        <v>352</v>
      </c>
      <c r="H110" s="8">
        <v>0</v>
      </c>
      <c r="I110" s="8">
        <v>0</v>
      </c>
      <c r="J110" s="14">
        <f t="shared" si="18"/>
        <v>0</v>
      </c>
      <c r="K110" s="14">
        <f t="shared" si="19"/>
        <v>0</v>
      </c>
    </row>
    <row r="111" spans="1:50" x14ac:dyDescent="0.3">
      <c r="A111" s="173"/>
      <c r="B111" s="4">
        <v>103</v>
      </c>
      <c r="C111" s="8" t="s">
        <v>415</v>
      </c>
      <c r="D111" s="8">
        <v>2145</v>
      </c>
      <c r="E111" s="8">
        <v>0</v>
      </c>
      <c r="F111" s="8">
        <v>0</v>
      </c>
      <c r="G111" s="8">
        <v>2145</v>
      </c>
      <c r="H111" s="8">
        <v>0</v>
      </c>
      <c r="I111" s="8">
        <v>0</v>
      </c>
      <c r="J111" s="14">
        <f t="shared" si="18"/>
        <v>0</v>
      </c>
      <c r="K111" s="14">
        <f t="shared" si="19"/>
        <v>0</v>
      </c>
    </row>
    <row r="112" spans="1:50" x14ac:dyDescent="0.3">
      <c r="A112" s="173"/>
      <c r="B112" s="4">
        <v>104</v>
      </c>
      <c r="C112" s="8" t="s">
        <v>417</v>
      </c>
      <c r="D112" s="8">
        <v>4062</v>
      </c>
      <c r="E112" s="8">
        <v>2</v>
      </c>
      <c r="F112" s="8">
        <v>0</v>
      </c>
      <c r="G112" s="8">
        <v>4062</v>
      </c>
      <c r="H112" s="8">
        <v>2</v>
      </c>
      <c r="I112" s="8">
        <v>0</v>
      </c>
      <c r="J112" s="14">
        <f t="shared" si="18"/>
        <v>4.9236829148202859E-4</v>
      </c>
      <c r="K112" s="14">
        <f t="shared" si="19"/>
        <v>4.9236829148202859E-4</v>
      </c>
    </row>
    <row r="113" spans="1:11" x14ac:dyDescent="0.3">
      <c r="A113" s="173"/>
      <c r="B113" s="4">
        <v>105</v>
      </c>
      <c r="C113" s="8" t="s">
        <v>419</v>
      </c>
      <c r="D113" s="8">
        <v>1996</v>
      </c>
      <c r="E113" s="8">
        <v>0</v>
      </c>
      <c r="F113" s="8">
        <v>0</v>
      </c>
      <c r="G113" s="8">
        <v>1996</v>
      </c>
      <c r="H113" s="8">
        <v>0</v>
      </c>
      <c r="I113" s="8">
        <v>0</v>
      </c>
      <c r="J113" s="14">
        <f t="shared" si="18"/>
        <v>0</v>
      </c>
      <c r="K113" s="14">
        <f t="shared" si="19"/>
        <v>0</v>
      </c>
    </row>
    <row r="114" spans="1:11" x14ac:dyDescent="0.3">
      <c r="A114" s="173"/>
      <c r="B114" s="4">
        <v>106</v>
      </c>
      <c r="C114" s="8" t="s">
        <v>420</v>
      </c>
      <c r="D114" s="8">
        <v>2252</v>
      </c>
      <c r="E114" s="8">
        <v>0</v>
      </c>
      <c r="F114" s="8">
        <v>0</v>
      </c>
      <c r="G114" s="8">
        <v>2252</v>
      </c>
      <c r="H114" s="8">
        <v>0</v>
      </c>
      <c r="I114" s="8">
        <v>0</v>
      </c>
      <c r="J114" s="14">
        <f t="shared" si="18"/>
        <v>0</v>
      </c>
      <c r="K114" s="14">
        <f t="shared" si="19"/>
        <v>0</v>
      </c>
    </row>
    <row r="115" spans="1:11" x14ac:dyDescent="0.3">
      <c r="A115" s="173"/>
      <c r="B115" s="4">
        <v>107</v>
      </c>
      <c r="C115" s="8" t="s">
        <v>421</v>
      </c>
      <c r="D115" s="8">
        <v>4084</v>
      </c>
      <c r="E115" s="8">
        <v>0</v>
      </c>
      <c r="F115" s="8">
        <v>0</v>
      </c>
      <c r="G115" s="8">
        <v>4084</v>
      </c>
      <c r="H115" s="8">
        <v>0</v>
      </c>
      <c r="I115" s="8">
        <v>0</v>
      </c>
      <c r="J115" s="14">
        <f t="shared" si="18"/>
        <v>0</v>
      </c>
      <c r="K115" s="14">
        <f t="shared" si="19"/>
        <v>0</v>
      </c>
    </row>
    <row r="116" spans="1:11" x14ac:dyDescent="0.3">
      <c r="A116" s="173"/>
      <c r="B116" s="4">
        <v>108</v>
      </c>
      <c r="C116" s="8" t="s">
        <v>422</v>
      </c>
      <c r="D116" s="8">
        <v>2068</v>
      </c>
      <c r="E116" s="8">
        <v>0</v>
      </c>
      <c r="F116" s="8">
        <v>0</v>
      </c>
      <c r="G116" s="8">
        <v>2068</v>
      </c>
      <c r="H116" s="8">
        <v>0</v>
      </c>
      <c r="I116" s="8">
        <v>0</v>
      </c>
      <c r="J116" s="14">
        <f t="shared" si="18"/>
        <v>0</v>
      </c>
      <c r="K116" s="14">
        <f t="shared" si="19"/>
        <v>0</v>
      </c>
    </row>
    <row r="117" spans="1:11" x14ac:dyDescent="0.3">
      <c r="A117" s="173"/>
      <c r="B117" s="4">
        <v>109</v>
      </c>
      <c r="C117" s="8" t="s">
        <v>423</v>
      </c>
      <c r="D117" s="8">
        <v>1491</v>
      </c>
      <c r="E117" s="8">
        <v>0</v>
      </c>
      <c r="F117" s="8">
        <v>0</v>
      </c>
      <c r="G117" s="8">
        <v>1491</v>
      </c>
      <c r="H117" s="8">
        <v>0</v>
      </c>
      <c r="I117" s="8">
        <v>0</v>
      </c>
      <c r="J117" s="14">
        <f t="shared" si="18"/>
        <v>0</v>
      </c>
      <c r="K117" s="14">
        <f t="shared" si="19"/>
        <v>0</v>
      </c>
    </row>
    <row r="118" spans="1:11" x14ac:dyDescent="0.3">
      <c r="A118" s="173"/>
      <c r="B118" s="4">
        <v>110</v>
      </c>
      <c r="C118" s="8" t="s">
        <v>424</v>
      </c>
      <c r="D118" s="8">
        <v>938</v>
      </c>
      <c r="E118" s="8">
        <v>2</v>
      </c>
      <c r="F118" s="8">
        <v>0</v>
      </c>
      <c r="G118" s="8">
        <v>938</v>
      </c>
      <c r="H118" s="8">
        <v>2</v>
      </c>
      <c r="I118" s="8">
        <v>0</v>
      </c>
      <c r="J118" s="14">
        <f t="shared" si="18"/>
        <v>2.1321961620469083E-3</v>
      </c>
      <c r="K118" s="14">
        <f t="shared" si="19"/>
        <v>2.1321961620469083E-3</v>
      </c>
    </row>
    <row r="119" spans="1:11" x14ac:dyDescent="0.3">
      <c r="A119" s="173"/>
      <c r="B119" s="4">
        <v>111</v>
      </c>
      <c r="C119" s="8" t="s">
        <v>425</v>
      </c>
      <c r="D119" s="8">
        <v>3509</v>
      </c>
      <c r="E119" s="8">
        <v>0</v>
      </c>
      <c r="F119" s="8">
        <v>0</v>
      </c>
      <c r="G119" s="8">
        <v>3509</v>
      </c>
      <c r="H119" s="8">
        <v>0</v>
      </c>
      <c r="I119" s="8">
        <v>0</v>
      </c>
      <c r="J119" s="14">
        <f t="shared" si="18"/>
        <v>0</v>
      </c>
      <c r="K119" s="14">
        <f t="shared" si="19"/>
        <v>0</v>
      </c>
    </row>
    <row r="120" spans="1:11" x14ac:dyDescent="0.3">
      <c r="A120" s="173"/>
      <c r="B120" s="4">
        <v>112</v>
      </c>
      <c r="C120" s="8" t="s">
        <v>426</v>
      </c>
      <c r="D120" s="8">
        <v>4876</v>
      </c>
      <c r="E120" s="8">
        <v>0</v>
      </c>
      <c r="F120" s="8">
        <v>0</v>
      </c>
      <c r="G120" s="8">
        <v>4876</v>
      </c>
      <c r="H120" s="8">
        <v>0</v>
      </c>
      <c r="I120" s="8">
        <v>0</v>
      </c>
      <c r="J120" s="14">
        <f t="shared" si="18"/>
        <v>0</v>
      </c>
      <c r="K120" s="14">
        <f t="shared" si="19"/>
        <v>0</v>
      </c>
    </row>
    <row r="121" spans="1:11" x14ac:dyDescent="0.3">
      <c r="A121" s="173"/>
      <c r="B121" s="4">
        <v>113</v>
      </c>
      <c r="C121" s="8" t="s">
        <v>427</v>
      </c>
      <c r="D121" s="8">
        <v>4470</v>
      </c>
      <c r="E121" s="8">
        <v>0</v>
      </c>
      <c r="F121" s="8">
        <v>0</v>
      </c>
      <c r="G121" s="8">
        <v>4470</v>
      </c>
      <c r="H121" s="8">
        <v>0</v>
      </c>
      <c r="I121" s="8">
        <v>0</v>
      </c>
      <c r="J121" s="14">
        <f t="shared" si="18"/>
        <v>0</v>
      </c>
      <c r="K121" s="14">
        <f t="shared" si="19"/>
        <v>0</v>
      </c>
    </row>
    <row r="122" spans="1:11" x14ac:dyDescent="0.3">
      <c r="A122" s="173"/>
      <c r="B122" s="4">
        <v>114</v>
      </c>
      <c r="C122" s="8" t="s">
        <v>428</v>
      </c>
      <c r="D122" s="8">
        <v>3981</v>
      </c>
      <c r="E122" s="8">
        <v>10</v>
      </c>
      <c r="F122" s="8">
        <v>0</v>
      </c>
      <c r="G122" s="8">
        <v>3981</v>
      </c>
      <c r="H122" s="8">
        <v>10</v>
      </c>
      <c r="I122" s="8">
        <v>0</v>
      </c>
      <c r="J122" s="14">
        <f t="shared" si="18"/>
        <v>2.5119316754584277E-3</v>
      </c>
      <c r="K122" s="14">
        <f t="shared" si="19"/>
        <v>2.5119316754584277E-3</v>
      </c>
    </row>
    <row r="123" spans="1:11" x14ac:dyDescent="0.3">
      <c r="A123" s="173"/>
      <c r="B123" s="4">
        <v>115</v>
      </c>
      <c r="C123" s="8" t="s">
        <v>431</v>
      </c>
      <c r="D123" s="8">
        <v>4826</v>
      </c>
      <c r="E123" s="8">
        <v>0</v>
      </c>
      <c r="F123" s="8">
        <v>0</v>
      </c>
      <c r="G123" s="8">
        <v>4826</v>
      </c>
      <c r="H123" s="8">
        <v>0</v>
      </c>
      <c r="I123" s="8">
        <v>0</v>
      </c>
      <c r="J123" s="14">
        <f t="shared" si="18"/>
        <v>0</v>
      </c>
      <c r="K123" s="14">
        <f t="shared" si="19"/>
        <v>0</v>
      </c>
    </row>
    <row r="124" spans="1:11" x14ac:dyDescent="0.3">
      <c r="A124" s="173"/>
      <c r="B124" s="4">
        <v>116</v>
      </c>
      <c r="C124" s="8" t="s">
        <v>432</v>
      </c>
      <c r="D124" s="8">
        <v>1784</v>
      </c>
      <c r="E124" s="8">
        <v>0</v>
      </c>
      <c r="F124" s="8">
        <v>0</v>
      </c>
      <c r="G124" s="8">
        <v>1784</v>
      </c>
      <c r="H124" s="8">
        <v>0</v>
      </c>
      <c r="I124" s="8">
        <v>0</v>
      </c>
      <c r="J124" s="14">
        <f t="shared" si="18"/>
        <v>0</v>
      </c>
      <c r="K124" s="14">
        <f t="shared" si="19"/>
        <v>0</v>
      </c>
    </row>
    <row r="125" spans="1:11" x14ac:dyDescent="0.3">
      <c r="A125" s="173"/>
      <c r="B125" s="4">
        <v>117</v>
      </c>
      <c r="C125" s="8" t="s">
        <v>434</v>
      </c>
      <c r="D125" s="8">
        <v>761</v>
      </c>
      <c r="E125" s="8">
        <v>0</v>
      </c>
      <c r="F125" s="8">
        <v>0</v>
      </c>
      <c r="G125" s="8">
        <v>761</v>
      </c>
      <c r="H125" s="8">
        <v>0</v>
      </c>
      <c r="I125" s="8">
        <v>0</v>
      </c>
      <c r="J125" s="14">
        <f t="shared" si="18"/>
        <v>0</v>
      </c>
      <c r="K125" s="14">
        <f t="shared" si="19"/>
        <v>0</v>
      </c>
    </row>
    <row r="126" spans="1:11" x14ac:dyDescent="0.3">
      <c r="A126" s="173"/>
      <c r="B126" s="4">
        <v>118</v>
      </c>
      <c r="C126" s="8" t="s">
        <v>435</v>
      </c>
      <c r="D126" s="8">
        <v>5773</v>
      </c>
      <c r="E126" s="8">
        <v>0</v>
      </c>
      <c r="F126" s="8">
        <v>0</v>
      </c>
      <c r="G126" s="8">
        <v>5773</v>
      </c>
      <c r="H126" s="8">
        <v>0</v>
      </c>
      <c r="I126" s="8">
        <v>0</v>
      </c>
      <c r="J126" s="14">
        <f t="shared" si="18"/>
        <v>0</v>
      </c>
      <c r="K126" s="14">
        <f t="shared" si="19"/>
        <v>0</v>
      </c>
    </row>
    <row r="127" spans="1:11" x14ac:dyDescent="0.3">
      <c r="A127" s="173"/>
      <c r="B127" s="4">
        <v>119</v>
      </c>
      <c r="C127" s="8" t="s">
        <v>437</v>
      </c>
      <c r="D127" s="8">
        <v>10988</v>
      </c>
      <c r="E127" s="8">
        <v>0</v>
      </c>
      <c r="F127" s="8">
        <v>0</v>
      </c>
      <c r="G127" s="8">
        <v>10988</v>
      </c>
      <c r="H127" s="8">
        <v>0</v>
      </c>
      <c r="I127" s="8">
        <v>0</v>
      </c>
      <c r="J127" s="14">
        <f t="shared" si="18"/>
        <v>0</v>
      </c>
      <c r="K127" s="14">
        <f t="shared" si="19"/>
        <v>0</v>
      </c>
    </row>
    <row r="128" spans="1:11" x14ac:dyDescent="0.3">
      <c r="A128" s="173"/>
      <c r="B128" s="4">
        <v>120</v>
      </c>
      <c r="C128" s="8" t="s">
        <v>438</v>
      </c>
      <c r="D128" s="8">
        <v>1278</v>
      </c>
      <c r="E128" s="8">
        <v>0</v>
      </c>
      <c r="F128" s="8">
        <v>0</v>
      </c>
      <c r="G128" s="8">
        <v>1278</v>
      </c>
      <c r="H128" s="8">
        <v>0</v>
      </c>
      <c r="I128" s="8">
        <v>0</v>
      </c>
      <c r="J128" s="14">
        <f t="shared" si="18"/>
        <v>0</v>
      </c>
      <c r="K128" s="14">
        <f t="shared" si="19"/>
        <v>0</v>
      </c>
    </row>
    <row r="129" spans="1:11" x14ac:dyDescent="0.3">
      <c r="A129" s="173"/>
      <c r="B129" s="4">
        <v>121</v>
      </c>
      <c r="C129" s="8" t="s">
        <v>440</v>
      </c>
      <c r="D129" s="8">
        <v>501</v>
      </c>
      <c r="E129" s="8">
        <v>0</v>
      </c>
      <c r="F129" s="8">
        <v>0</v>
      </c>
      <c r="G129" s="8">
        <v>501</v>
      </c>
      <c r="H129" s="8">
        <v>0</v>
      </c>
      <c r="I129" s="8">
        <v>0</v>
      </c>
      <c r="J129" s="14">
        <f t="shared" si="18"/>
        <v>0</v>
      </c>
      <c r="K129" s="14">
        <f t="shared" si="19"/>
        <v>0</v>
      </c>
    </row>
    <row r="130" spans="1:11" x14ac:dyDescent="0.3">
      <c r="A130" s="173"/>
      <c r="B130" s="4">
        <v>122</v>
      </c>
      <c r="C130" s="8" t="s">
        <v>441</v>
      </c>
      <c r="D130" s="8">
        <v>1940</v>
      </c>
      <c r="E130" s="8">
        <v>0</v>
      </c>
      <c r="F130" s="8">
        <v>0</v>
      </c>
      <c r="G130" s="8">
        <v>1940</v>
      </c>
      <c r="H130" s="8">
        <v>0</v>
      </c>
      <c r="I130" s="8">
        <v>0</v>
      </c>
      <c r="J130" s="14">
        <f t="shared" si="18"/>
        <v>0</v>
      </c>
      <c r="K130" s="14">
        <f t="shared" si="19"/>
        <v>0</v>
      </c>
    </row>
    <row r="131" spans="1:11" x14ac:dyDescent="0.3">
      <c r="A131" s="173"/>
      <c r="B131" s="4">
        <v>123</v>
      </c>
      <c r="C131" s="8" t="s">
        <v>442</v>
      </c>
      <c r="D131" s="8">
        <v>3603</v>
      </c>
      <c r="E131" s="8">
        <v>9</v>
      </c>
      <c r="F131" s="8">
        <v>0</v>
      </c>
      <c r="G131" s="8">
        <v>3603</v>
      </c>
      <c r="H131" s="8">
        <v>9</v>
      </c>
      <c r="I131" s="8">
        <v>0</v>
      </c>
      <c r="J131" s="14">
        <f t="shared" si="18"/>
        <v>2.4979184013322231E-3</v>
      </c>
      <c r="K131" s="14">
        <f t="shared" si="19"/>
        <v>2.4979184013322231E-3</v>
      </c>
    </row>
    <row r="132" spans="1:11" x14ac:dyDescent="0.3">
      <c r="A132" s="173"/>
      <c r="B132" s="4">
        <v>124</v>
      </c>
      <c r="C132" s="8" t="s">
        <v>444</v>
      </c>
      <c r="D132" s="8">
        <v>2704</v>
      </c>
      <c r="E132" s="8">
        <v>0</v>
      </c>
      <c r="F132" s="8">
        <v>0</v>
      </c>
      <c r="G132" s="8">
        <v>2704</v>
      </c>
      <c r="H132" s="8">
        <v>0</v>
      </c>
      <c r="I132" s="8">
        <v>0</v>
      </c>
      <c r="J132" s="14">
        <f t="shared" si="18"/>
        <v>0</v>
      </c>
      <c r="K132" s="14">
        <f t="shared" si="19"/>
        <v>0</v>
      </c>
    </row>
    <row r="133" spans="1:11" x14ac:dyDescent="0.3">
      <c r="A133" s="173"/>
      <c r="B133" s="4">
        <v>125</v>
      </c>
      <c r="C133" s="8" t="s">
        <v>445</v>
      </c>
      <c r="D133" s="8">
        <v>4088</v>
      </c>
      <c r="E133" s="8">
        <v>0</v>
      </c>
      <c r="F133" s="8">
        <v>0</v>
      </c>
      <c r="G133" s="8">
        <v>4088</v>
      </c>
      <c r="H133" s="8">
        <v>0</v>
      </c>
      <c r="I133" s="8">
        <v>0</v>
      </c>
      <c r="J133" s="14">
        <f t="shared" si="18"/>
        <v>0</v>
      </c>
      <c r="K133" s="14">
        <f t="shared" si="19"/>
        <v>0</v>
      </c>
    </row>
    <row r="134" spans="1:11" x14ac:dyDescent="0.3">
      <c r="A134" s="173"/>
      <c r="B134" s="4">
        <v>126</v>
      </c>
      <c r="C134" s="8" t="s">
        <v>446</v>
      </c>
      <c r="D134" s="8">
        <v>3625</v>
      </c>
      <c r="E134" s="8">
        <v>0</v>
      </c>
      <c r="F134" s="8">
        <v>0</v>
      </c>
      <c r="G134" s="8">
        <v>3625</v>
      </c>
      <c r="H134" s="8">
        <v>0</v>
      </c>
      <c r="I134" s="8">
        <v>0</v>
      </c>
      <c r="J134" s="14">
        <f t="shared" si="18"/>
        <v>0</v>
      </c>
      <c r="K134" s="14">
        <f t="shared" si="19"/>
        <v>0</v>
      </c>
    </row>
    <row r="135" spans="1:11" x14ac:dyDescent="0.3">
      <c r="A135" s="173"/>
      <c r="B135" s="4">
        <v>127</v>
      </c>
      <c r="C135" s="8" t="s">
        <v>448</v>
      </c>
      <c r="D135" s="8">
        <v>2798</v>
      </c>
      <c r="E135" s="8">
        <v>0</v>
      </c>
      <c r="F135" s="8">
        <v>0</v>
      </c>
      <c r="G135" s="8">
        <v>2798</v>
      </c>
      <c r="H135" s="8">
        <v>0</v>
      </c>
      <c r="I135" s="8">
        <v>0</v>
      </c>
      <c r="J135" s="14">
        <f t="shared" si="18"/>
        <v>0</v>
      </c>
      <c r="K135" s="14">
        <f t="shared" si="19"/>
        <v>0</v>
      </c>
    </row>
    <row r="136" spans="1:11" x14ac:dyDescent="0.3">
      <c r="A136" s="173"/>
      <c r="B136" s="4">
        <v>128</v>
      </c>
      <c r="C136" s="8" t="s">
        <v>450</v>
      </c>
      <c r="D136" s="8">
        <v>5987</v>
      </c>
      <c r="E136" s="8">
        <v>0</v>
      </c>
      <c r="F136" s="8">
        <v>0</v>
      </c>
      <c r="G136" s="8">
        <v>5987</v>
      </c>
      <c r="H136" s="8">
        <v>0</v>
      </c>
      <c r="I136" s="8">
        <v>0</v>
      </c>
      <c r="J136" s="14">
        <f t="shared" si="18"/>
        <v>0</v>
      </c>
      <c r="K136" s="14">
        <f t="shared" si="19"/>
        <v>0</v>
      </c>
    </row>
    <row r="137" spans="1:11" x14ac:dyDescent="0.3">
      <c r="A137" s="173"/>
      <c r="B137" s="4">
        <v>129</v>
      </c>
      <c r="C137" s="8" t="s">
        <v>451</v>
      </c>
      <c r="D137" s="8">
        <v>2218</v>
      </c>
      <c r="E137" s="8">
        <v>0</v>
      </c>
      <c r="F137" s="8">
        <v>0</v>
      </c>
      <c r="G137" s="8">
        <v>2218</v>
      </c>
      <c r="H137" s="8">
        <v>0</v>
      </c>
      <c r="I137" s="8">
        <v>0</v>
      </c>
      <c r="J137" s="14">
        <f t="shared" si="18"/>
        <v>0</v>
      </c>
      <c r="K137" s="14">
        <f t="shared" si="19"/>
        <v>0</v>
      </c>
    </row>
    <row r="138" spans="1:11" x14ac:dyDescent="0.3">
      <c r="A138" s="173"/>
      <c r="B138" s="4">
        <v>130</v>
      </c>
      <c r="C138" s="8" t="s">
        <v>453</v>
      </c>
      <c r="D138" s="8">
        <v>2326</v>
      </c>
      <c r="E138" s="8">
        <v>0</v>
      </c>
      <c r="F138" s="8">
        <v>0</v>
      </c>
      <c r="G138" s="8">
        <v>2326</v>
      </c>
      <c r="H138" s="8">
        <v>0</v>
      </c>
      <c r="I138" s="8">
        <v>0</v>
      </c>
      <c r="J138" s="14">
        <f t="shared" si="18"/>
        <v>0</v>
      </c>
      <c r="K138" s="14">
        <f t="shared" si="19"/>
        <v>0</v>
      </c>
    </row>
    <row r="139" spans="1:11" x14ac:dyDescent="0.3">
      <c r="A139" s="173"/>
      <c r="B139" s="4">
        <v>131</v>
      </c>
      <c r="C139" s="8" t="s">
        <v>454</v>
      </c>
      <c r="D139" s="8">
        <v>4422</v>
      </c>
      <c r="E139" s="8">
        <v>0</v>
      </c>
      <c r="F139" s="8">
        <v>0</v>
      </c>
      <c r="G139" s="8">
        <v>4422</v>
      </c>
      <c r="H139" s="8">
        <v>0</v>
      </c>
      <c r="I139" s="8">
        <v>0</v>
      </c>
      <c r="J139" s="14">
        <f t="shared" si="18"/>
        <v>0</v>
      </c>
      <c r="K139" s="14">
        <f t="shared" si="19"/>
        <v>0</v>
      </c>
    </row>
    <row r="140" spans="1:11" x14ac:dyDescent="0.3">
      <c r="A140" s="173"/>
      <c r="B140" s="4">
        <v>132</v>
      </c>
      <c r="C140" s="8" t="s">
        <v>455</v>
      </c>
      <c r="D140" s="8">
        <v>5840</v>
      </c>
      <c r="E140" s="8">
        <v>5</v>
      </c>
      <c r="F140" s="8">
        <v>0</v>
      </c>
      <c r="G140" s="8">
        <v>5840</v>
      </c>
      <c r="H140" s="8">
        <v>5</v>
      </c>
      <c r="I140" s="8">
        <v>0</v>
      </c>
      <c r="J140" s="14">
        <f t="shared" si="18"/>
        <v>8.5616438356164379E-4</v>
      </c>
      <c r="K140" s="14">
        <f t="shared" si="19"/>
        <v>8.5616438356164379E-4</v>
      </c>
    </row>
    <row r="141" spans="1:11" x14ac:dyDescent="0.3">
      <c r="A141" s="173"/>
      <c r="B141" s="4">
        <v>133</v>
      </c>
      <c r="C141" s="8" t="s">
        <v>457</v>
      </c>
      <c r="D141" s="8">
        <v>3047</v>
      </c>
      <c r="E141" s="8">
        <v>0</v>
      </c>
      <c r="F141" s="8">
        <v>0</v>
      </c>
      <c r="G141" s="8">
        <v>3047</v>
      </c>
      <c r="H141" s="8">
        <v>0</v>
      </c>
      <c r="I141" s="8">
        <v>0</v>
      </c>
      <c r="J141" s="14">
        <f t="shared" si="18"/>
        <v>0</v>
      </c>
      <c r="K141" s="14">
        <f t="shared" si="19"/>
        <v>0</v>
      </c>
    </row>
    <row r="142" spans="1:11" x14ac:dyDescent="0.3">
      <c r="A142" s="173"/>
      <c r="B142" s="4">
        <v>134</v>
      </c>
      <c r="C142" s="8" t="s">
        <v>458</v>
      </c>
      <c r="D142" s="8">
        <v>1935</v>
      </c>
      <c r="E142" s="8">
        <v>1</v>
      </c>
      <c r="F142" s="8">
        <v>0</v>
      </c>
      <c r="G142" s="8">
        <v>1935</v>
      </c>
      <c r="H142" s="8">
        <v>1</v>
      </c>
      <c r="I142" s="8">
        <v>0</v>
      </c>
      <c r="J142" s="14">
        <f t="shared" si="18"/>
        <v>5.1679586563307489E-4</v>
      </c>
      <c r="K142" s="14">
        <f t="shared" si="19"/>
        <v>5.1679586563307489E-4</v>
      </c>
    </row>
    <row r="143" spans="1:11" x14ac:dyDescent="0.3">
      <c r="A143" s="173"/>
      <c r="B143" s="4">
        <v>135</v>
      </c>
      <c r="C143" s="8" t="s">
        <v>459</v>
      </c>
      <c r="D143" s="8">
        <v>130</v>
      </c>
      <c r="E143" s="8">
        <v>0</v>
      </c>
      <c r="F143" s="8">
        <v>0</v>
      </c>
      <c r="G143" s="8">
        <v>130</v>
      </c>
      <c r="H143" s="8">
        <v>0</v>
      </c>
      <c r="I143" s="8">
        <v>0</v>
      </c>
      <c r="J143" s="14">
        <f t="shared" si="18"/>
        <v>0</v>
      </c>
      <c r="K143" s="14">
        <f t="shared" si="19"/>
        <v>0</v>
      </c>
    </row>
    <row r="144" spans="1:11" x14ac:dyDescent="0.3">
      <c r="A144" s="173"/>
      <c r="B144" s="4">
        <v>136</v>
      </c>
      <c r="C144" s="8" t="s">
        <v>460</v>
      </c>
      <c r="D144" s="8">
        <v>2341</v>
      </c>
      <c r="E144" s="8">
        <v>0</v>
      </c>
      <c r="F144" s="8">
        <v>0</v>
      </c>
      <c r="G144" s="8">
        <v>2341</v>
      </c>
      <c r="H144" s="8">
        <v>0</v>
      </c>
      <c r="I144" s="8">
        <v>0</v>
      </c>
      <c r="J144" s="14">
        <f t="shared" si="18"/>
        <v>0</v>
      </c>
      <c r="K144" s="14">
        <f t="shared" si="19"/>
        <v>0</v>
      </c>
    </row>
    <row r="145" spans="1:11" x14ac:dyDescent="0.3">
      <c r="A145" s="173"/>
      <c r="B145" s="4">
        <v>137</v>
      </c>
      <c r="C145" s="8" t="s">
        <v>461</v>
      </c>
      <c r="D145" s="8">
        <v>3673</v>
      </c>
      <c r="E145" s="8">
        <v>0</v>
      </c>
      <c r="F145" s="8">
        <v>0</v>
      </c>
      <c r="G145" s="8">
        <v>3673</v>
      </c>
      <c r="H145" s="8">
        <v>0</v>
      </c>
      <c r="I145" s="8">
        <v>0</v>
      </c>
      <c r="J145" s="14">
        <f t="shared" si="18"/>
        <v>0</v>
      </c>
      <c r="K145" s="14">
        <f t="shared" si="19"/>
        <v>0</v>
      </c>
    </row>
    <row r="146" spans="1:11" x14ac:dyDescent="0.3">
      <c r="A146" s="173"/>
      <c r="B146" s="4">
        <v>138</v>
      </c>
      <c r="C146" s="8" t="s">
        <v>462</v>
      </c>
      <c r="D146" s="8">
        <v>2533</v>
      </c>
      <c r="E146" s="8">
        <v>5</v>
      </c>
      <c r="F146" s="8">
        <v>0</v>
      </c>
      <c r="G146" s="8">
        <v>2533</v>
      </c>
      <c r="H146" s="8">
        <v>5</v>
      </c>
      <c r="I146" s="8">
        <v>0</v>
      </c>
      <c r="J146" s="14">
        <f t="shared" si="18"/>
        <v>1.9739439399921043E-3</v>
      </c>
      <c r="K146" s="14">
        <f t="shared" si="19"/>
        <v>1.9739439399921043E-3</v>
      </c>
    </row>
    <row r="147" spans="1:11" x14ac:dyDescent="0.3">
      <c r="A147" s="173"/>
      <c r="B147" s="4">
        <v>139</v>
      </c>
      <c r="C147" s="8" t="s">
        <v>464</v>
      </c>
      <c r="D147" s="8">
        <v>533</v>
      </c>
      <c r="E147" s="8">
        <v>0</v>
      </c>
      <c r="F147" s="8">
        <v>0</v>
      </c>
      <c r="G147" s="8">
        <v>533</v>
      </c>
      <c r="H147" s="8">
        <v>0</v>
      </c>
      <c r="I147" s="8">
        <v>0</v>
      </c>
      <c r="J147" s="14">
        <f t="shared" si="18"/>
        <v>0</v>
      </c>
      <c r="K147" s="14">
        <f t="shared" si="19"/>
        <v>0</v>
      </c>
    </row>
    <row r="148" spans="1:11" x14ac:dyDescent="0.3">
      <c r="A148" s="173"/>
      <c r="B148" s="4">
        <v>140</v>
      </c>
      <c r="C148" s="8" t="s">
        <v>465</v>
      </c>
      <c r="D148" s="8">
        <v>5543</v>
      </c>
      <c r="E148" s="8">
        <v>0</v>
      </c>
      <c r="F148" s="8">
        <v>0</v>
      </c>
      <c r="G148" s="8">
        <v>5543</v>
      </c>
      <c r="H148" s="8">
        <v>0</v>
      </c>
      <c r="I148" s="8">
        <v>0</v>
      </c>
      <c r="J148" s="14">
        <f t="shared" si="18"/>
        <v>0</v>
      </c>
      <c r="K148" s="14">
        <f t="shared" si="19"/>
        <v>0</v>
      </c>
    </row>
    <row r="149" spans="1:11" x14ac:dyDescent="0.3">
      <c r="A149" s="173"/>
      <c r="B149" s="4">
        <v>141</v>
      </c>
      <c r="C149" s="8" t="s">
        <v>467</v>
      </c>
      <c r="D149" s="8">
        <v>3885</v>
      </c>
      <c r="E149" s="8">
        <v>37</v>
      </c>
      <c r="F149" s="8">
        <v>0</v>
      </c>
      <c r="G149" s="8">
        <v>3885</v>
      </c>
      <c r="H149" s="8">
        <v>37</v>
      </c>
      <c r="I149" s="8">
        <v>0</v>
      </c>
      <c r="J149" s="14">
        <f t="shared" si="18"/>
        <v>9.5238095238095247E-3</v>
      </c>
      <c r="K149" s="14">
        <f t="shared" si="19"/>
        <v>9.5238095238095247E-3</v>
      </c>
    </row>
    <row r="150" spans="1:11" x14ac:dyDescent="0.3">
      <c r="A150" s="173"/>
      <c r="B150" s="4">
        <v>142</v>
      </c>
      <c r="C150" s="8" t="s">
        <v>468</v>
      </c>
      <c r="D150" s="8">
        <v>3801</v>
      </c>
      <c r="E150" s="8">
        <v>0</v>
      </c>
      <c r="F150" s="8">
        <v>0</v>
      </c>
      <c r="G150" s="8">
        <v>3801</v>
      </c>
      <c r="H150" s="8">
        <v>0</v>
      </c>
      <c r="I150" s="8">
        <v>0</v>
      </c>
      <c r="J150" s="14">
        <f t="shared" si="18"/>
        <v>0</v>
      </c>
      <c r="K150" s="14">
        <f t="shared" si="19"/>
        <v>0</v>
      </c>
    </row>
    <row r="151" spans="1:11" x14ac:dyDescent="0.3">
      <c r="A151" s="173"/>
      <c r="B151" s="4">
        <v>143</v>
      </c>
      <c r="C151" s="8" t="s">
        <v>469</v>
      </c>
      <c r="D151" s="8">
        <v>890</v>
      </c>
      <c r="E151" s="8">
        <v>0</v>
      </c>
      <c r="F151" s="8">
        <v>0</v>
      </c>
      <c r="G151" s="8">
        <v>890</v>
      </c>
      <c r="H151" s="8">
        <v>0</v>
      </c>
      <c r="I151" s="8">
        <v>0</v>
      </c>
      <c r="J151" s="14">
        <f t="shared" si="18"/>
        <v>0</v>
      </c>
      <c r="K151" s="14">
        <f t="shared" si="19"/>
        <v>0</v>
      </c>
    </row>
    <row r="152" spans="1:11" x14ac:dyDescent="0.3">
      <c r="A152" s="173"/>
      <c r="B152" s="4">
        <v>144</v>
      </c>
      <c r="C152" s="8" t="s">
        <v>470</v>
      </c>
      <c r="D152" s="8">
        <v>8985</v>
      </c>
      <c r="E152" s="8">
        <v>0</v>
      </c>
      <c r="F152" s="8">
        <v>0</v>
      </c>
      <c r="G152" s="8">
        <v>8985</v>
      </c>
      <c r="H152" s="8">
        <v>0</v>
      </c>
      <c r="I152" s="8">
        <v>0</v>
      </c>
      <c r="J152" s="14">
        <f t="shared" si="18"/>
        <v>0</v>
      </c>
      <c r="K152" s="14">
        <f t="shared" si="19"/>
        <v>0</v>
      </c>
    </row>
    <row r="153" spans="1:11" x14ac:dyDescent="0.3">
      <c r="A153" s="173"/>
      <c r="B153" s="4">
        <v>145</v>
      </c>
      <c r="C153" s="8" t="s">
        <v>471</v>
      </c>
      <c r="D153" s="8">
        <v>1186</v>
      </c>
      <c r="E153" s="8">
        <v>0</v>
      </c>
      <c r="F153" s="8">
        <v>0</v>
      </c>
      <c r="G153" s="8">
        <v>1186</v>
      </c>
      <c r="H153" s="8">
        <v>0</v>
      </c>
      <c r="I153" s="8">
        <v>0</v>
      </c>
      <c r="J153" s="14">
        <f t="shared" si="18"/>
        <v>0</v>
      </c>
      <c r="K153" s="14">
        <f t="shared" si="19"/>
        <v>0</v>
      </c>
    </row>
    <row r="154" spans="1:11" x14ac:dyDescent="0.3">
      <c r="A154" s="173"/>
      <c r="B154" s="4">
        <v>146</v>
      </c>
      <c r="C154" s="8" t="s">
        <v>474</v>
      </c>
      <c r="D154" s="8">
        <v>1002</v>
      </c>
      <c r="E154" s="8">
        <v>1</v>
      </c>
      <c r="F154" s="8">
        <v>0</v>
      </c>
      <c r="G154" s="8">
        <v>1002</v>
      </c>
      <c r="H154" s="8">
        <v>1</v>
      </c>
      <c r="I154" s="8">
        <v>0</v>
      </c>
      <c r="J154" s="14">
        <f t="shared" si="18"/>
        <v>9.9800399201596798E-4</v>
      </c>
      <c r="K154" s="14">
        <f t="shared" si="19"/>
        <v>9.9800399201596798E-4</v>
      </c>
    </row>
    <row r="155" spans="1:11" x14ac:dyDescent="0.3">
      <c r="A155" s="173"/>
      <c r="B155" s="4">
        <v>147</v>
      </c>
      <c r="C155" s="8" t="s">
        <v>475</v>
      </c>
      <c r="D155" s="8">
        <v>2348</v>
      </c>
      <c r="E155" s="8">
        <v>0</v>
      </c>
      <c r="F155" s="8">
        <v>0</v>
      </c>
      <c r="G155" s="8">
        <v>2348</v>
      </c>
      <c r="H155" s="8">
        <v>0</v>
      </c>
      <c r="I155" s="8">
        <v>0</v>
      </c>
      <c r="J155" s="14">
        <f t="shared" si="18"/>
        <v>0</v>
      </c>
      <c r="K155" s="14">
        <f t="shared" si="19"/>
        <v>0</v>
      </c>
    </row>
    <row r="156" spans="1:11" x14ac:dyDescent="0.3">
      <c r="A156" s="173"/>
      <c r="B156" s="4">
        <v>148</v>
      </c>
      <c r="C156" s="8" t="s">
        <v>476</v>
      </c>
      <c r="D156" s="8">
        <v>1209</v>
      </c>
      <c r="E156" s="8">
        <v>0</v>
      </c>
      <c r="F156" s="8">
        <v>0</v>
      </c>
      <c r="G156" s="8">
        <v>1209</v>
      </c>
      <c r="H156" s="8">
        <v>0</v>
      </c>
      <c r="I156" s="8">
        <v>0</v>
      </c>
      <c r="J156" s="14">
        <f t="shared" si="18"/>
        <v>0</v>
      </c>
      <c r="K156" s="14">
        <f t="shared" si="19"/>
        <v>0</v>
      </c>
    </row>
    <row r="157" spans="1:11" x14ac:dyDescent="0.3">
      <c r="A157" s="173"/>
      <c r="B157" s="4">
        <v>149</v>
      </c>
      <c r="C157" s="8" t="s">
        <v>477</v>
      </c>
      <c r="D157" s="8">
        <v>17977</v>
      </c>
      <c r="E157" s="8">
        <v>0</v>
      </c>
      <c r="F157" s="8">
        <v>0</v>
      </c>
      <c r="G157" s="8">
        <v>17977</v>
      </c>
      <c r="H157" s="8">
        <v>0</v>
      </c>
      <c r="I157" s="8">
        <v>0</v>
      </c>
      <c r="J157" s="14">
        <f t="shared" si="18"/>
        <v>0</v>
      </c>
      <c r="K157" s="14">
        <f t="shared" si="19"/>
        <v>0</v>
      </c>
    </row>
    <row r="158" spans="1:11" x14ac:dyDescent="0.3">
      <c r="A158" s="173"/>
      <c r="B158" s="4">
        <v>150</v>
      </c>
      <c r="C158" s="8" t="s">
        <v>478</v>
      </c>
      <c r="D158" s="8">
        <v>219</v>
      </c>
      <c r="E158" s="8">
        <v>0</v>
      </c>
      <c r="F158" s="8">
        <v>0</v>
      </c>
      <c r="G158" s="8">
        <v>219</v>
      </c>
      <c r="H158" s="8">
        <v>0</v>
      </c>
      <c r="I158" s="8">
        <v>0</v>
      </c>
      <c r="J158" s="14">
        <f t="shared" si="18"/>
        <v>0</v>
      </c>
      <c r="K158" s="14">
        <f t="shared" si="19"/>
        <v>0</v>
      </c>
    </row>
    <row r="159" spans="1:11" x14ac:dyDescent="0.3">
      <c r="A159" s="173"/>
      <c r="B159" s="4">
        <v>151</v>
      </c>
      <c r="C159" s="8" t="s">
        <v>479</v>
      </c>
      <c r="D159" s="8">
        <v>455</v>
      </c>
      <c r="E159" s="8">
        <v>0</v>
      </c>
      <c r="F159" s="8">
        <v>0</v>
      </c>
      <c r="G159" s="8">
        <v>455</v>
      </c>
      <c r="H159" s="8">
        <v>0</v>
      </c>
      <c r="I159" s="8">
        <v>0</v>
      </c>
      <c r="J159" s="14">
        <f t="shared" si="18"/>
        <v>0</v>
      </c>
      <c r="K159" s="14">
        <f t="shared" si="19"/>
        <v>0</v>
      </c>
    </row>
    <row r="160" spans="1:11" x14ac:dyDescent="0.3">
      <c r="A160" s="173"/>
      <c r="B160" s="4">
        <v>152</v>
      </c>
      <c r="C160" s="8" t="s">
        <v>480</v>
      </c>
      <c r="D160" s="8">
        <v>12459</v>
      </c>
      <c r="E160" s="8">
        <v>247</v>
      </c>
      <c r="F160" s="8">
        <v>0</v>
      </c>
      <c r="G160" s="8">
        <v>12459</v>
      </c>
      <c r="H160" s="8">
        <v>247</v>
      </c>
      <c r="I160" s="8">
        <v>0</v>
      </c>
      <c r="J160" s="14">
        <f t="shared" si="18"/>
        <v>1.9825026085560638E-2</v>
      </c>
      <c r="K160" s="14">
        <f t="shared" si="19"/>
        <v>1.9825026085560638E-2</v>
      </c>
    </row>
    <row r="161" spans="1:11" x14ac:dyDescent="0.3">
      <c r="A161" s="173"/>
      <c r="B161" s="4">
        <v>153</v>
      </c>
      <c r="C161" s="8" t="s">
        <v>481</v>
      </c>
      <c r="D161" s="8">
        <v>2989</v>
      </c>
      <c r="E161" s="8">
        <v>0</v>
      </c>
      <c r="F161" s="8">
        <v>0</v>
      </c>
      <c r="G161" s="8">
        <v>2989</v>
      </c>
      <c r="H161" s="8">
        <v>0</v>
      </c>
      <c r="I161" s="8">
        <v>0</v>
      </c>
      <c r="J161" s="14">
        <f t="shared" si="18"/>
        <v>0</v>
      </c>
      <c r="K161" s="14">
        <f t="shared" si="19"/>
        <v>0</v>
      </c>
    </row>
    <row r="162" spans="1:11" x14ac:dyDescent="0.3">
      <c r="A162" s="173"/>
      <c r="B162" s="4">
        <v>154</v>
      </c>
      <c r="C162" s="8" t="s">
        <v>482</v>
      </c>
      <c r="D162" s="8">
        <v>1980</v>
      </c>
      <c r="E162" s="8">
        <v>0</v>
      </c>
      <c r="F162" s="8">
        <v>0</v>
      </c>
      <c r="G162" s="8">
        <v>1980</v>
      </c>
      <c r="H162" s="8">
        <v>0</v>
      </c>
      <c r="I162" s="8">
        <v>0</v>
      </c>
      <c r="J162" s="14">
        <f t="shared" ref="J162:J225" si="20">(E162+F162)/D162</f>
        <v>0</v>
      </c>
      <c r="K162" s="14">
        <f t="shared" ref="K162:K225" si="21">(H162+I162)/G162</f>
        <v>0</v>
      </c>
    </row>
    <row r="163" spans="1:11" x14ac:dyDescent="0.3">
      <c r="A163" s="173"/>
      <c r="B163" s="4">
        <v>155</v>
      </c>
      <c r="C163" s="8" t="s">
        <v>483</v>
      </c>
      <c r="D163" s="8">
        <v>2010</v>
      </c>
      <c r="E163" s="8">
        <v>0</v>
      </c>
      <c r="F163" s="8">
        <v>0</v>
      </c>
      <c r="G163" s="8">
        <v>2010</v>
      </c>
      <c r="H163" s="8">
        <v>0</v>
      </c>
      <c r="I163" s="8">
        <v>0</v>
      </c>
      <c r="J163" s="14">
        <f t="shared" si="20"/>
        <v>0</v>
      </c>
      <c r="K163" s="14">
        <f t="shared" si="21"/>
        <v>0</v>
      </c>
    </row>
    <row r="164" spans="1:11" x14ac:dyDescent="0.3">
      <c r="A164" s="173"/>
      <c r="B164" s="4">
        <v>156</v>
      </c>
      <c r="C164" s="8" t="s">
        <v>485</v>
      </c>
      <c r="D164" s="8">
        <v>2692</v>
      </c>
      <c r="E164" s="8">
        <v>0</v>
      </c>
      <c r="F164" s="8">
        <v>0</v>
      </c>
      <c r="G164" s="8">
        <v>2692</v>
      </c>
      <c r="H164" s="8">
        <v>0</v>
      </c>
      <c r="I164" s="8">
        <v>0</v>
      </c>
      <c r="J164" s="14">
        <f t="shared" si="20"/>
        <v>0</v>
      </c>
      <c r="K164" s="14">
        <f t="shared" si="21"/>
        <v>0</v>
      </c>
    </row>
    <row r="165" spans="1:11" x14ac:dyDescent="0.3">
      <c r="A165" s="173"/>
      <c r="B165" s="4">
        <v>157</v>
      </c>
      <c r="C165" s="8" t="s">
        <v>487</v>
      </c>
      <c r="D165" s="8">
        <v>4376</v>
      </c>
      <c r="E165" s="8">
        <v>0</v>
      </c>
      <c r="F165" s="8">
        <v>0</v>
      </c>
      <c r="G165" s="8">
        <v>4376</v>
      </c>
      <c r="H165" s="8">
        <v>0</v>
      </c>
      <c r="I165" s="8">
        <v>0</v>
      </c>
      <c r="J165" s="14">
        <f t="shared" si="20"/>
        <v>0</v>
      </c>
      <c r="K165" s="14">
        <f t="shared" si="21"/>
        <v>0</v>
      </c>
    </row>
    <row r="166" spans="1:11" x14ac:dyDescent="0.3">
      <c r="A166" s="173"/>
      <c r="B166" s="4">
        <v>158</v>
      </c>
      <c r="C166" s="8" t="s">
        <v>746</v>
      </c>
      <c r="D166" s="8"/>
      <c r="E166" s="8"/>
      <c r="F166" s="8">
        <v>0</v>
      </c>
      <c r="G166" s="8"/>
      <c r="H166" s="8"/>
      <c r="I166" s="8">
        <v>0</v>
      </c>
      <c r="J166" s="14">
        <v>0</v>
      </c>
      <c r="K166" s="14" t="e">
        <f t="shared" si="21"/>
        <v>#DIV/0!</v>
      </c>
    </row>
    <row r="167" spans="1:11" x14ac:dyDescent="0.3">
      <c r="A167" s="173"/>
      <c r="B167" s="4">
        <v>159</v>
      </c>
      <c r="C167" s="8" t="s">
        <v>489</v>
      </c>
      <c r="D167" s="8">
        <v>2164</v>
      </c>
      <c r="E167" s="8">
        <v>0</v>
      </c>
      <c r="F167" s="8">
        <v>0</v>
      </c>
      <c r="G167" s="8">
        <v>2164</v>
      </c>
      <c r="H167" s="8">
        <v>0</v>
      </c>
      <c r="I167" s="8">
        <v>0</v>
      </c>
      <c r="J167" s="14">
        <f t="shared" si="20"/>
        <v>0</v>
      </c>
      <c r="K167" s="14">
        <f t="shared" si="21"/>
        <v>0</v>
      </c>
    </row>
    <row r="168" spans="1:11" x14ac:dyDescent="0.3">
      <c r="A168" s="173"/>
      <c r="B168" s="4">
        <v>160</v>
      </c>
      <c r="C168" s="8" t="s">
        <v>747</v>
      </c>
      <c r="D168" s="8">
        <v>277</v>
      </c>
      <c r="E168" s="8">
        <v>0</v>
      </c>
      <c r="F168" s="8">
        <v>0</v>
      </c>
      <c r="G168" s="8">
        <v>277</v>
      </c>
      <c r="H168" s="8">
        <v>0</v>
      </c>
      <c r="I168" s="8">
        <v>0</v>
      </c>
      <c r="J168" s="14">
        <f t="shared" si="20"/>
        <v>0</v>
      </c>
      <c r="K168" s="14">
        <f t="shared" si="21"/>
        <v>0</v>
      </c>
    </row>
    <row r="169" spans="1:11" x14ac:dyDescent="0.3">
      <c r="A169" s="173"/>
      <c r="B169" s="4">
        <v>161</v>
      </c>
      <c r="C169" s="8" t="s">
        <v>490</v>
      </c>
      <c r="D169" s="8">
        <v>803</v>
      </c>
      <c r="E169" s="8">
        <v>0</v>
      </c>
      <c r="F169" s="8">
        <v>0</v>
      </c>
      <c r="G169" s="8">
        <v>803</v>
      </c>
      <c r="H169" s="8">
        <v>0</v>
      </c>
      <c r="I169" s="8">
        <v>0</v>
      </c>
      <c r="J169" s="14">
        <f t="shared" si="20"/>
        <v>0</v>
      </c>
      <c r="K169" s="14">
        <f t="shared" si="21"/>
        <v>0</v>
      </c>
    </row>
    <row r="170" spans="1:11" x14ac:dyDescent="0.3">
      <c r="A170" s="173"/>
      <c r="B170" s="4">
        <v>162</v>
      </c>
      <c r="C170" s="8" t="s">
        <v>492</v>
      </c>
      <c r="D170" s="8">
        <v>383</v>
      </c>
      <c r="E170" s="8">
        <v>0</v>
      </c>
      <c r="F170" s="8">
        <v>0</v>
      </c>
      <c r="G170" s="8">
        <v>383</v>
      </c>
      <c r="H170" s="8">
        <v>0</v>
      </c>
      <c r="I170" s="8">
        <v>0</v>
      </c>
      <c r="J170" s="14">
        <f t="shared" si="20"/>
        <v>0</v>
      </c>
      <c r="K170" s="14">
        <f t="shared" si="21"/>
        <v>0</v>
      </c>
    </row>
    <row r="171" spans="1:11" x14ac:dyDescent="0.3">
      <c r="A171" s="173"/>
      <c r="B171" s="4">
        <v>163</v>
      </c>
      <c r="C171" s="8" t="s">
        <v>493</v>
      </c>
      <c r="D171" s="8">
        <v>2506</v>
      </c>
      <c r="E171" s="8">
        <v>0</v>
      </c>
      <c r="F171" s="8">
        <v>0</v>
      </c>
      <c r="G171" s="8">
        <v>2506</v>
      </c>
      <c r="H171" s="8">
        <v>0</v>
      </c>
      <c r="I171" s="8">
        <v>0</v>
      </c>
      <c r="J171" s="14">
        <f t="shared" si="20"/>
        <v>0</v>
      </c>
      <c r="K171" s="14">
        <f t="shared" si="21"/>
        <v>0</v>
      </c>
    </row>
    <row r="172" spans="1:11" x14ac:dyDescent="0.3">
      <c r="A172" s="173"/>
      <c r="B172" s="4">
        <v>164</v>
      </c>
      <c r="C172" s="8" t="s">
        <v>494</v>
      </c>
      <c r="D172" s="8">
        <v>935</v>
      </c>
      <c r="E172" s="8">
        <v>0</v>
      </c>
      <c r="F172" s="8">
        <v>0</v>
      </c>
      <c r="G172" s="8">
        <v>935</v>
      </c>
      <c r="H172" s="8">
        <v>0</v>
      </c>
      <c r="I172" s="8">
        <v>0</v>
      </c>
      <c r="J172" s="14">
        <f t="shared" si="20"/>
        <v>0</v>
      </c>
      <c r="K172" s="14">
        <f t="shared" si="21"/>
        <v>0</v>
      </c>
    </row>
    <row r="173" spans="1:11" x14ac:dyDescent="0.3">
      <c r="A173" s="173"/>
      <c r="B173" s="4">
        <v>165</v>
      </c>
      <c r="C173" s="8" t="s">
        <v>496</v>
      </c>
      <c r="D173" s="8">
        <v>1740</v>
      </c>
      <c r="E173" s="8">
        <v>0</v>
      </c>
      <c r="F173" s="8">
        <v>0</v>
      </c>
      <c r="G173" s="8">
        <v>1740</v>
      </c>
      <c r="H173" s="8">
        <v>0</v>
      </c>
      <c r="I173" s="8">
        <v>0</v>
      </c>
      <c r="J173" s="14">
        <f t="shared" si="20"/>
        <v>0</v>
      </c>
      <c r="K173" s="14">
        <f t="shared" si="21"/>
        <v>0</v>
      </c>
    </row>
    <row r="174" spans="1:11" x14ac:dyDescent="0.3">
      <c r="A174" s="173"/>
      <c r="B174" s="4">
        <v>166</v>
      </c>
      <c r="C174" s="8" t="s">
        <v>499</v>
      </c>
      <c r="D174" s="8">
        <v>1167</v>
      </c>
      <c r="E174" s="8">
        <v>0</v>
      </c>
      <c r="F174" s="8">
        <v>0</v>
      </c>
      <c r="G174" s="8">
        <v>1167</v>
      </c>
      <c r="H174" s="8">
        <v>0</v>
      </c>
      <c r="I174" s="8">
        <v>0</v>
      </c>
      <c r="J174" s="14">
        <f t="shared" si="20"/>
        <v>0</v>
      </c>
      <c r="K174" s="14">
        <f t="shared" si="21"/>
        <v>0</v>
      </c>
    </row>
    <row r="175" spans="1:11" x14ac:dyDescent="0.3">
      <c r="A175" s="173"/>
      <c r="B175" s="4">
        <v>167</v>
      </c>
      <c r="C175" s="8" t="s">
        <v>500</v>
      </c>
      <c r="D175" s="8">
        <v>2949</v>
      </c>
      <c r="E175" s="8">
        <v>0</v>
      </c>
      <c r="F175" s="8">
        <v>0</v>
      </c>
      <c r="G175" s="8">
        <v>2949</v>
      </c>
      <c r="H175" s="8">
        <v>0</v>
      </c>
      <c r="I175" s="8">
        <v>0</v>
      </c>
      <c r="J175" s="14">
        <f t="shared" si="20"/>
        <v>0</v>
      </c>
      <c r="K175" s="14">
        <f t="shared" si="21"/>
        <v>0</v>
      </c>
    </row>
    <row r="176" spans="1:11" x14ac:dyDescent="0.3">
      <c r="A176" s="173"/>
      <c r="B176" s="4">
        <v>168</v>
      </c>
      <c r="C176" s="8" t="s">
        <v>501</v>
      </c>
      <c r="D176" s="8">
        <v>431</v>
      </c>
      <c r="E176" s="8">
        <v>0</v>
      </c>
      <c r="F176" s="8">
        <v>0</v>
      </c>
      <c r="G176" s="8">
        <v>431</v>
      </c>
      <c r="H176" s="8">
        <v>0</v>
      </c>
      <c r="I176" s="8">
        <v>0</v>
      </c>
      <c r="J176" s="14">
        <f t="shared" si="20"/>
        <v>0</v>
      </c>
      <c r="K176" s="14">
        <f t="shared" si="21"/>
        <v>0</v>
      </c>
    </row>
    <row r="177" spans="1:11" x14ac:dyDescent="0.3">
      <c r="A177" s="173"/>
      <c r="B177" s="4">
        <v>169</v>
      </c>
      <c r="C177" s="8" t="s">
        <v>502</v>
      </c>
      <c r="D177" s="8">
        <v>3105</v>
      </c>
      <c r="E177" s="8">
        <v>0</v>
      </c>
      <c r="F177" s="8">
        <v>0</v>
      </c>
      <c r="G177" s="8">
        <v>3105</v>
      </c>
      <c r="H177" s="8">
        <v>0</v>
      </c>
      <c r="I177" s="8">
        <v>0</v>
      </c>
      <c r="J177" s="14">
        <f t="shared" si="20"/>
        <v>0</v>
      </c>
      <c r="K177" s="14">
        <f t="shared" si="21"/>
        <v>0</v>
      </c>
    </row>
    <row r="178" spans="1:11" x14ac:dyDescent="0.3">
      <c r="A178" s="173"/>
      <c r="B178" s="4">
        <v>170</v>
      </c>
      <c r="C178" s="8" t="s">
        <v>504</v>
      </c>
      <c r="D178" s="8">
        <v>2197</v>
      </c>
      <c r="E178" s="8">
        <v>0</v>
      </c>
      <c r="F178" s="8">
        <v>0</v>
      </c>
      <c r="G178" s="8">
        <v>2197</v>
      </c>
      <c r="H178" s="8">
        <v>0</v>
      </c>
      <c r="I178" s="8">
        <v>0</v>
      </c>
      <c r="J178" s="14">
        <f t="shared" si="20"/>
        <v>0</v>
      </c>
      <c r="K178" s="14">
        <f t="shared" si="21"/>
        <v>0</v>
      </c>
    </row>
    <row r="179" spans="1:11" x14ac:dyDescent="0.3">
      <c r="A179" s="173"/>
      <c r="B179" s="4">
        <v>171</v>
      </c>
      <c r="C179" s="8" t="s">
        <v>506</v>
      </c>
      <c r="D179" s="8">
        <v>329</v>
      </c>
      <c r="E179" s="8">
        <v>0</v>
      </c>
      <c r="F179" s="8">
        <v>0</v>
      </c>
      <c r="G179" s="8">
        <v>329</v>
      </c>
      <c r="H179" s="8">
        <v>0</v>
      </c>
      <c r="I179" s="8">
        <v>0</v>
      </c>
      <c r="J179" s="14">
        <f t="shared" si="20"/>
        <v>0</v>
      </c>
      <c r="K179" s="14">
        <f t="shared" si="21"/>
        <v>0</v>
      </c>
    </row>
    <row r="180" spans="1:11" x14ac:dyDescent="0.3">
      <c r="A180" s="173"/>
      <c r="B180" s="4">
        <v>172</v>
      </c>
      <c r="C180" s="8" t="s">
        <v>507</v>
      </c>
      <c r="D180" s="8">
        <v>927</v>
      </c>
      <c r="E180" s="8">
        <v>0</v>
      </c>
      <c r="F180" s="8">
        <v>0</v>
      </c>
      <c r="G180" s="8">
        <v>927</v>
      </c>
      <c r="H180" s="8">
        <v>0</v>
      </c>
      <c r="I180" s="8">
        <v>0</v>
      </c>
      <c r="J180" s="14">
        <f t="shared" si="20"/>
        <v>0</v>
      </c>
      <c r="K180" s="14">
        <f t="shared" si="21"/>
        <v>0</v>
      </c>
    </row>
    <row r="181" spans="1:11" x14ac:dyDescent="0.3">
      <c r="A181" s="173"/>
      <c r="B181" s="4">
        <v>173</v>
      </c>
      <c r="C181" s="8" t="s">
        <v>509</v>
      </c>
      <c r="D181" s="8">
        <v>3033</v>
      </c>
      <c r="E181" s="8">
        <v>1</v>
      </c>
      <c r="F181" s="8">
        <v>0</v>
      </c>
      <c r="G181" s="8">
        <v>3033</v>
      </c>
      <c r="H181" s="8">
        <v>1</v>
      </c>
      <c r="I181" s="8">
        <v>0</v>
      </c>
      <c r="J181" s="14">
        <f t="shared" si="20"/>
        <v>3.297065611605671E-4</v>
      </c>
      <c r="K181" s="14">
        <f t="shared" si="21"/>
        <v>3.297065611605671E-4</v>
      </c>
    </row>
    <row r="182" spans="1:11" x14ac:dyDescent="0.3">
      <c r="A182" s="173"/>
      <c r="B182" s="4">
        <v>174</v>
      </c>
      <c r="C182" s="8" t="s">
        <v>510</v>
      </c>
      <c r="D182" s="8">
        <v>5382</v>
      </c>
      <c r="E182" s="8">
        <v>20</v>
      </c>
      <c r="F182" s="8">
        <v>0</v>
      </c>
      <c r="G182" s="8">
        <v>5382</v>
      </c>
      <c r="H182" s="8">
        <v>20</v>
      </c>
      <c r="I182" s="8">
        <v>0</v>
      </c>
      <c r="J182" s="14">
        <f t="shared" si="20"/>
        <v>3.7160906726124115E-3</v>
      </c>
      <c r="K182" s="14">
        <f t="shared" si="21"/>
        <v>3.7160906726124115E-3</v>
      </c>
    </row>
    <row r="183" spans="1:11" x14ac:dyDescent="0.3">
      <c r="A183" s="173"/>
      <c r="B183" s="4">
        <v>175</v>
      </c>
      <c r="C183" s="8" t="s">
        <v>512</v>
      </c>
      <c r="D183" s="8">
        <v>2697</v>
      </c>
      <c r="E183" s="8">
        <v>0</v>
      </c>
      <c r="F183" s="8">
        <v>0</v>
      </c>
      <c r="G183" s="8">
        <v>2697</v>
      </c>
      <c r="H183" s="8">
        <v>0</v>
      </c>
      <c r="I183" s="8">
        <v>0</v>
      </c>
      <c r="J183" s="14">
        <f t="shared" si="20"/>
        <v>0</v>
      </c>
      <c r="K183" s="14">
        <f t="shared" si="21"/>
        <v>0</v>
      </c>
    </row>
    <row r="184" spans="1:11" x14ac:dyDescent="0.3">
      <c r="A184" s="173"/>
      <c r="B184" s="4">
        <v>176</v>
      </c>
      <c r="C184" s="8" t="s">
        <v>513</v>
      </c>
      <c r="D184" s="8">
        <v>2631</v>
      </c>
      <c r="E184" s="8">
        <v>0</v>
      </c>
      <c r="F184" s="8">
        <v>0</v>
      </c>
      <c r="G184" s="8">
        <v>2631</v>
      </c>
      <c r="H184" s="8">
        <v>0</v>
      </c>
      <c r="I184" s="8">
        <v>0</v>
      </c>
      <c r="J184" s="14">
        <f t="shared" si="20"/>
        <v>0</v>
      </c>
      <c r="K184" s="14">
        <f t="shared" si="21"/>
        <v>0</v>
      </c>
    </row>
    <row r="185" spans="1:11" x14ac:dyDescent="0.3">
      <c r="A185" s="173"/>
      <c r="B185" s="4">
        <v>177</v>
      </c>
      <c r="C185" s="8" t="s">
        <v>514</v>
      </c>
      <c r="D185" s="8">
        <v>2691</v>
      </c>
      <c r="E185" s="8">
        <v>0</v>
      </c>
      <c r="F185" s="8">
        <v>0</v>
      </c>
      <c r="G185" s="8">
        <v>2691</v>
      </c>
      <c r="H185" s="8">
        <v>0</v>
      </c>
      <c r="I185" s="8">
        <v>0</v>
      </c>
      <c r="J185" s="14">
        <f t="shared" si="20"/>
        <v>0</v>
      </c>
      <c r="K185" s="14">
        <f t="shared" si="21"/>
        <v>0</v>
      </c>
    </row>
    <row r="186" spans="1:11" x14ac:dyDescent="0.3">
      <c r="A186" s="173"/>
      <c r="B186" s="4">
        <v>178</v>
      </c>
      <c r="C186" s="8" t="s">
        <v>516</v>
      </c>
      <c r="D186" s="8">
        <v>5465</v>
      </c>
      <c r="E186" s="8">
        <v>0</v>
      </c>
      <c r="F186" s="8">
        <v>0</v>
      </c>
      <c r="G186" s="8">
        <v>5465</v>
      </c>
      <c r="H186" s="8">
        <v>0</v>
      </c>
      <c r="I186" s="8">
        <v>0</v>
      </c>
      <c r="J186" s="14">
        <f t="shared" si="20"/>
        <v>0</v>
      </c>
      <c r="K186" s="14">
        <f t="shared" si="21"/>
        <v>0</v>
      </c>
    </row>
    <row r="187" spans="1:11" x14ac:dyDescent="0.3">
      <c r="A187" s="173"/>
      <c r="B187" s="4">
        <v>179</v>
      </c>
      <c r="C187" s="8" t="s">
        <v>517</v>
      </c>
      <c r="D187" s="8">
        <v>2997</v>
      </c>
      <c r="E187" s="8">
        <v>3</v>
      </c>
      <c r="F187" s="8">
        <v>0</v>
      </c>
      <c r="G187" s="8">
        <v>2997</v>
      </c>
      <c r="H187" s="8">
        <v>3</v>
      </c>
      <c r="I187" s="8">
        <v>0</v>
      </c>
      <c r="J187" s="14">
        <f t="shared" si="20"/>
        <v>1.001001001001001E-3</v>
      </c>
      <c r="K187" s="14">
        <f t="shared" si="21"/>
        <v>1.001001001001001E-3</v>
      </c>
    </row>
    <row r="188" spans="1:11" x14ac:dyDescent="0.3">
      <c r="A188" s="173"/>
      <c r="B188" s="4">
        <v>180</v>
      </c>
      <c r="C188" s="8" t="s">
        <v>518</v>
      </c>
      <c r="D188" s="8">
        <v>1954</v>
      </c>
      <c r="E188" s="8">
        <v>0</v>
      </c>
      <c r="F188" s="8">
        <v>0</v>
      </c>
      <c r="G188" s="8">
        <v>1954</v>
      </c>
      <c r="H188" s="8">
        <v>0</v>
      </c>
      <c r="I188" s="8">
        <v>0</v>
      </c>
      <c r="J188" s="14">
        <f t="shared" si="20"/>
        <v>0</v>
      </c>
      <c r="K188" s="14">
        <f t="shared" si="21"/>
        <v>0</v>
      </c>
    </row>
    <row r="189" spans="1:11" x14ac:dyDescent="0.3">
      <c r="A189" s="173"/>
      <c r="B189" s="4">
        <v>181</v>
      </c>
      <c r="C189" s="8" t="s">
        <v>519</v>
      </c>
      <c r="D189" s="8">
        <v>2549</v>
      </c>
      <c r="E189" s="8">
        <v>0</v>
      </c>
      <c r="F189" s="8">
        <v>0</v>
      </c>
      <c r="G189" s="8">
        <v>2549</v>
      </c>
      <c r="H189" s="8">
        <v>0</v>
      </c>
      <c r="I189" s="8">
        <v>0</v>
      </c>
      <c r="J189" s="14">
        <f t="shared" si="20"/>
        <v>0</v>
      </c>
      <c r="K189" s="14">
        <f t="shared" si="21"/>
        <v>0</v>
      </c>
    </row>
    <row r="190" spans="1:11" x14ac:dyDescent="0.3">
      <c r="A190" s="173"/>
      <c r="B190" s="4">
        <v>182</v>
      </c>
      <c r="C190" s="8" t="s">
        <v>520</v>
      </c>
      <c r="D190" s="8">
        <v>3338</v>
      </c>
      <c r="E190" s="8">
        <v>0</v>
      </c>
      <c r="F190" s="8">
        <v>0</v>
      </c>
      <c r="G190" s="8">
        <v>3338</v>
      </c>
      <c r="H190" s="8">
        <v>0</v>
      </c>
      <c r="I190" s="8">
        <v>0</v>
      </c>
      <c r="J190" s="14">
        <f t="shared" si="20"/>
        <v>0</v>
      </c>
      <c r="K190" s="14">
        <f t="shared" si="21"/>
        <v>0</v>
      </c>
    </row>
    <row r="191" spans="1:11" x14ac:dyDescent="0.3">
      <c r="A191" s="173"/>
      <c r="B191" s="4">
        <v>183</v>
      </c>
      <c r="C191" s="8" t="s">
        <v>748</v>
      </c>
      <c r="D191" s="8">
        <v>205</v>
      </c>
      <c r="E191" s="8">
        <v>0</v>
      </c>
      <c r="F191" s="8">
        <v>0</v>
      </c>
      <c r="G191" s="8">
        <v>205</v>
      </c>
      <c r="H191" s="8">
        <v>0</v>
      </c>
      <c r="I191" s="8">
        <v>0</v>
      </c>
      <c r="J191" s="14">
        <f t="shared" si="20"/>
        <v>0</v>
      </c>
      <c r="K191" s="14">
        <f t="shared" si="21"/>
        <v>0</v>
      </c>
    </row>
    <row r="192" spans="1:11" x14ac:dyDescent="0.3">
      <c r="A192" s="173"/>
      <c r="B192" s="4">
        <v>184</v>
      </c>
      <c r="C192" s="8" t="s">
        <v>521</v>
      </c>
      <c r="D192" s="8">
        <v>1118</v>
      </c>
      <c r="E192" s="8">
        <v>0</v>
      </c>
      <c r="F192" s="8">
        <v>0</v>
      </c>
      <c r="G192" s="8">
        <v>1118</v>
      </c>
      <c r="H192" s="8">
        <v>0</v>
      </c>
      <c r="I192" s="8">
        <v>0</v>
      </c>
      <c r="J192" s="14">
        <f t="shared" si="20"/>
        <v>0</v>
      </c>
      <c r="K192" s="14">
        <f t="shared" si="21"/>
        <v>0</v>
      </c>
    </row>
    <row r="193" spans="1:11" x14ac:dyDescent="0.3">
      <c r="A193" s="173"/>
      <c r="B193" s="4">
        <v>185</v>
      </c>
      <c r="C193" s="8" t="s">
        <v>522</v>
      </c>
      <c r="D193" s="8">
        <v>1621</v>
      </c>
      <c r="E193" s="8">
        <v>0</v>
      </c>
      <c r="F193" s="8">
        <v>0</v>
      </c>
      <c r="G193" s="8">
        <v>1621</v>
      </c>
      <c r="H193" s="8">
        <v>0</v>
      </c>
      <c r="I193" s="8">
        <v>0</v>
      </c>
      <c r="J193" s="14">
        <f t="shared" si="20"/>
        <v>0</v>
      </c>
      <c r="K193" s="14">
        <f t="shared" si="21"/>
        <v>0</v>
      </c>
    </row>
    <row r="194" spans="1:11" x14ac:dyDescent="0.3">
      <c r="A194" s="173"/>
      <c r="B194" s="4">
        <v>186</v>
      </c>
      <c r="C194" s="8" t="s">
        <v>524</v>
      </c>
      <c r="D194" s="8">
        <v>854</v>
      </c>
      <c r="E194" s="8">
        <v>0</v>
      </c>
      <c r="F194" s="8">
        <v>0</v>
      </c>
      <c r="G194" s="8">
        <v>854</v>
      </c>
      <c r="H194" s="8">
        <v>0</v>
      </c>
      <c r="I194" s="8">
        <v>0</v>
      </c>
      <c r="J194" s="14">
        <f t="shared" si="20"/>
        <v>0</v>
      </c>
      <c r="K194" s="14">
        <f t="shared" si="21"/>
        <v>0</v>
      </c>
    </row>
    <row r="195" spans="1:11" x14ac:dyDescent="0.3">
      <c r="A195" s="173"/>
      <c r="B195" s="4">
        <v>187</v>
      </c>
      <c r="C195" s="8" t="s">
        <v>525</v>
      </c>
      <c r="D195" s="8">
        <v>4394</v>
      </c>
      <c r="E195" s="8">
        <v>0</v>
      </c>
      <c r="F195" s="8">
        <v>0</v>
      </c>
      <c r="G195" s="8">
        <v>4394</v>
      </c>
      <c r="H195" s="8">
        <v>0</v>
      </c>
      <c r="I195" s="8">
        <v>0</v>
      </c>
      <c r="J195" s="14">
        <f t="shared" si="20"/>
        <v>0</v>
      </c>
      <c r="K195" s="14">
        <f t="shared" si="21"/>
        <v>0</v>
      </c>
    </row>
    <row r="196" spans="1:11" x14ac:dyDescent="0.3">
      <c r="A196" s="173"/>
      <c r="B196" s="4">
        <v>188</v>
      </c>
      <c r="C196" s="8" t="s">
        <v>526</v>
      </c>
      <c r="D196" s="8">
        <v>2404</v>
      </c>
      <c r="E196" s="8">
        <v>0</v>
      </c>
      <c r="F196" s="8">
        <v>0</v>
      </c>
      <c r="G196" s="8">
        <v>2404</v>
      </c>
      <c r="H196" s="8">
        <v>0</v>
      </c>
      <c r="I196" s="8">
        <v>0</v>
      </c>
      <c r="J196" s="14">
        <f t="shared" si="20"/>
        <v>0</v>
      </c>
      <c r="K196" s="14">
        <f t="shared" si="21"/>
        <v>0</v>
      </c>
    </row>
    <row r="197" spans="1:11" x14ac:dyDescent="0.3">
      <c r="A197" s="173"/>
      <c r="B197" s="4">
        <v>189</v>
      </c>
      <c r="C197" s="8" t="s">
        <v>529</v>
      </c>
      <c r="D197" s="8">
        <v>3930</v>
      </c>
      <c r="E197" s="8">
        <v>0</v>
      </c>
      <c r="F197" s="8">
        <v>0</v>
      </c>
      <c r="G197" s="8">
        <v>3930</v>
      </c>
      <c r="H197" s="8">
        <v>0</v>
      </c>
      <c r="I197" s="8">
        <v>0</v>
      </c>
      <c r="J197" s="14">
        <f t="shared" si="20"/>
        <v>0</v>
      </c>
      <c r="K197" s="14">
        <f t="shared" si="21"/>
        <v>0</v>
      </c>
    </row>
    <row r="198" spans="1:11" x14ac:dyDescent="0.3">
      <c r="A198" s="173"/>
      <c r="B198" s="4">
        <v>190</v>
      </c>
      <c r="C198" s="8" t="s">
        <v>749</v>
      </c>
      <c r="D198" s="8">
        <v>579</v>
      </c>
      <c r="E198" s="8">
        <v>2</v>
      </c>
      <c r="F198" s="8">
        <v>0</v>
      </c>
      <c r="G198" s="8">
        <v>579</v>
      </c>
      <c r="H198" s="8">
        <v>2</v>
      </c>
      <c r="I198" s="8">
        <v>0</v>
      </c>
      <c r="J198" s="14">
        <f t="shared" si="20"/>
        <v>3.4542314335060447E-3</v>
      </c>
      <c r="K198" s="14">
        <f t="shared" si="21"/>
        <v>3.4542314335060447E-3</v>
      </c>
    </row>
    <row r="199" spans="1:11" x14ac:dyDescent="0.3">
      <c r="A199" s="173"/>
      <c r="B199" s="4">
        <v>191</v>
      </c>
      <c r="C199" s="8" t="s">
        <v>533</v>
      </c>
      <c r="D199" s="8">
        <v>4150</v>
      </c>
      <c r="E199" s="8">
        <v>0</v>
      </c>
      <c r="F199" s="8">
        <v>0</v>
      </c>
      <c r="G199" s="8">
        <v>4150</v>
      </c>
      <c r="H199" s="8">
        <v>0</v>
      </c>
      <c r="I199" s="8">
        <v>0</v>
      </c>
      <c r="J199" s="14">
        <f t="shared" si="20"/>
        <v>0</v>
      </c>
      <c r="K199" s="14">
        <f t="shared" si="21"/>
        <v>0</v>
      </c>
    </row>
    <row r="200" spans="1:11" x14ac:dyDescent="0.3">
      <c r="A200" s="173"/>
      <c r="B200" s="4">
        <v>192</v>
      </c>
      <c r="C200" s="8" t="s">
        <v>534</v>
      </c>
      <c r="D200" s="8">
        <v>392</v>
      </c>
      <c r="E200" s="8">
        <v>0</v>
      </c>
      <c r="F200" s="8">
        <v>0</v>
      </c>
      <c r="G200" s="8">
        <v>392</v>
      </c>
      <c r="H200" s="8">
        <v>0</v>
      </c>
      <c r="I200" s="8">
        <v>0</v>
      </c>
      <c r="J200" s="14">
        <f t="shared" si="20"/>
        <v>0</v>
      </c>
      <c r="K200" s="14">
        <f t="shared" si="21"/>
        <v>0</v>
      </c>
    </row>
    <row r="201" spans="1:11" x14ac:dyDescent="0.3">
      <c r="A201" s="173"/>
      <c r="B201" s="4">
        <v>193</v>
      </c>
      <c r="C201" s="8" t="s">
        <v>536</v>
      </c>
      <c r="D201" s="8">
        <v>2776</v>
      </c>
      <c r="E201" s="8">
        <v>2</v>
      </c>
      <c r="F201" s="8">
        <v>0</v>
      </c>
      <c r="G201" s="8">
        <v>2776</v>
      </c>
      <c r="H201" s="8">
        <v>2</v>
      </c>
      <c r="I201" s="8">
        <v>0</v>
      </c>
      <c r="J201" s="14">
        <f t="shared" si="20"/>
        <v>7.2046109510086451E-4</v>
      </c>
      <c r="K201" s="14">
        <f t="shared" si="21"/>
        <v>7.2046109510086451E-4</v>
      </c>
    </row>
    <row r="202" spans="1:11" x14ac:dyDescent="0.3">
      <c r="A202" s="173"/>
      <c r="B202" s="4">
        <v>194</v>
      </c>
      <c r="C202" s="8" t="s">
        <v>539</v>
      </c>
      <c r="D202" s="8">
        <v>2769</v>
      </c>
      <c r="E202" s="8">
        <v>0</v>
      </c>
      <c r="F202" s="8">
        <v>0</v>
      </c>
      <c r="G202" s="8">
        <v>2769</v>
      </c>
      <c r="H202" s="8">
        <v>0</v>
      </c>
      <c r="I202" s="8">
        <v>0</v>
      </c>
      <c r="J202" s="14">
        <f t="shared" si="20"/>
        <v>0</v>
      </c>
      <c r="K202" s="14">
        <f t="shared" si="21"/>
        <v>0</v>
      </c>
    </row>
    <row r="203" spans="1:11" x14ac:dyDescent="0.3">
      <c r="A203" s="173"/>
      <c r="B203" s="4">
        <v>195</v>
      </c>
      <c r="C203" s="8" t="s">
        <v>540</v>
      </c>
      <c r="D203" s="8">
        <v>4840</v>
      </c>
      <c r="E203" s="8">
        <v>2</v>
      </c>
      <c r="F203" s="8">
        <v>0</v>
      </c>
      <c r="G203" s="8">
        <v>4840</v>
      </c>
      <c r="H203" s="8">
        <v>2</v>
      </c>
      <c r="I203" s="8">
        <v>0</v>
      </c>
      <c r="J203" s="14">
        <f t="shared" si="20"/>
        <v>4.1322314049586776E-4</v>
      </c>
      <c r="K203" s="14">
        <f t="shared" si="21"/>
        <v>4.1322314049586776E-4</v>
      </c>
    </row>
    <row r="204" spans="1:11" x14ac:dyDescent="0.3">
      <c r="A204" s="173"/>
      <c r="B204" s="4">
        <v>196</v>
      </c>
      <c r="C204" s="8" t="s">
        <v>541</v>
      </c>
      <c r="D204" s="8">
        <v>1195</v>
      </c>
      <c r="E204" s="8">
        <v>0</v>
      </c>
      <c r="F204" s="8">
        <v>0</v>
      </c>
      <c r="G204" s="8">
        <v>1195</v>
      </c>
      <c r="H204" s="8">
        <v>0</v>
      </c>
      <c r="I204" s="8">
        <v>0</v>
      </c>
      <c r="J204" s="14">
        <f t="shared" si="20"/>
        <v>0</v>
      </c>
      <c r="K204" s="14">
        <f t="shared" si="21"/>
        <v>0</v>
      </c>
    </row>
    <row r="205" spans="1:11" x14ac:dyDescent="0.3">
      <c r="A205" s="173"/>
      <c r="B205" s="4">
        <v>197</v>
      </c>
      <c r="C205" s="8" t="s">
        <v>542</v>
      </c>
      <c r="D205" s="8">
        <v>3653</v>
      </c>
      <c r="E205" s="8">
        <v>0</v>
      </c>
      <c r="F205" s="8">
        <v>0</v>
      </c>
      <c r="G205" s="8">
        <v>3653</v>
      </c>
      <c r="H205" s="8">
        <v>0</v>
      </c>
      <c r="I205" s="8">
        <v>0</v>
      </c>
      <c r="J205" s="14">
        <f t="shared" si="20"/>
        <v>0</v>
      </c>
      <c r="K205" s="14">
        <f t="shared" si="21"/>
        <v>0</v>
      </c>
    </row>
    <row r="206" spans="1:11" x14ac:dyDescent="0.3">
      <c r="A206" s="173"/>
      <c r="B206" s="4">
        <v>198</v>
      </c>
      <c r="C206" s="8" t="s">
        <v>543</v>
      </c>
      <c r="D206" s="8">
        <v>1697</v>
      </c>
      <c r="E206" s="8">
        <v>0</v>
      </c>
      <c r="F206" s="8">
        <v>0</v>
      </c>
      <c r="G206" s="8">
        <v>1697</v>
      </c>
      <c r="H206" s="8">
        <v>0</v>
      </c>
      <c r="I206" s="8">
        <v>0</v>
      </c>
      <c r="J206" s="14">
        <f t="shared" si="20"/>
        <v>0</v>
      </c>
      <c r="K206" s="14">
        <f t="shared" si="21"/>
        <v>0</v>
      </c>
    </row>
    <row r="207" spans="1:11" x14ac:dyDescent="0.3">
      <c r="A207" s="173"/>
      <c r="B207" s="4">
        <v>199</v>
      </c>
      <c r="C207" s="8" t="s">
        <v>544</v>
      </c>
      <c r="D207" s="8">
        <v>2867</v>
      </c>
      <c r="E207" s="8">
        <v>0</v>
      </c>
      <c r="F207" s="8">
        <v>0</v>
      </c>
      <c r="G207" s="8">
        <v>2867</v>
      </c>
      <c r="H207" s="8">
        <v>0</v>
      </c>
      <c r="I207" s="8">
        <v>0</v>
      </c>
      <c r="J207" s="14">
        <f t="shared" si="20"/>
        <v>0</v>
      </c>
      <c r="K207" s="14">
        <f t="shared" si="21"/>
        <v>0</v>
      </c>
    </row>
    <row r="208" spans="1:11" x14ac:dyDescent="0.3">
      <c r="A208" s="173"/>
      <c r="B208" s="4">
        <v>200</v>
      </c>
      <c r="C208" s="8" t="s">
        <v>546</v>
      </c>
      <c r="D208" s="8">
        <v>901</v>
      </c>
      <c r="E208" s="8">
        <v>0</v>
      </c>
      <c r="F208" s="8">
        <v>0</v>
      </c>
      <c r="G208" s="8">
        <v>901</v>
      </c>
      <c r="H208" s="8">
        <v>0</v>
      </c>
      <c r="I208" s="8">
        <v>0</v>
      </c>
      <c r="J208" s="14">
        <f t="shared" si="20"/>
        <v>0</v>
      </c>
      <c r="K208" s="14">
        <f t="shared" si="21"/>
        <v>0</v>
      </c>
    </row>
    <row r="209" spans="1:11" x14ac:dyDescent="0.3">
      <c r="A209" s="173"/>
      <c r="B209" s="4">
        <v>201</v>
      </c>
      <c r="C209" s="8" t="s">
        <v>750</v>
      </c>
      <c r="D209" s="8">
        <v>106</v>
      </c>
      <c r="E209" s="8">
        <v>0</v>
      </c>
      <c r="F209" s="8">
        <v>0</v>
      </c>
      <c r="G209" s="8">
        <v>106</v>
      </c>
      <c r="H209" s="8">
        <v>0</v>
      </c>
      <c r="I209" s="8">
        <v>0</v>
      </c>
      <c r="J209" s="14">
        <f t="shared" si="20"/>
        <v>0</v>
      </c>
      <c r="K209" s="14">
        <f t="shared" si="21"/>
        <v>0</v>
      </c>
    </row>
    <row r="210" spans="1:11" x14ac:dyDescent="0.3">
      <c r="A210" s="173"/>
      <c r="B210" s="4">
        <v>202</v>
      </c>
      <c r="C210" s="8" t="s">
        <v>549</v>
      </c>
      <c r="D210" s="8">
        <v>655</v>
      </c>
      <c r="E210" s="8">
        <v>0</v>
      </c>
      <c r="F210" s="8">
        <v>0</v>
      </c>
      <c r="G210" s="8">
        <v>655</v>
      </c>
      <c r="H210" s="8">
        <v>0</v>
      </c>
      <c r="I210" s="8">
        <v>0</v>
      </c>
      <c r="J210" s="14">
        <f t="shared" si="20"/>
        <v>0</v>
      </c>
      <c r="K210" s="14">
        <f t="shared" si="21"/>
        <v>0</v>
      </c>
    </row>
    <row r="211" spans="1:11" x14ac:dyDescent="0.3">
      <c r="A211" s="173"/>
      <c r="B211" s="4">
        <v>203</v>
      </c>
      <c r="C211" s="8" t="s">
        <v>550</v>
      </c>
      <c r="D211" s="8">
        <v>1733</v>
      </c>
      <c r="E211" s="8">
        <v>2</v>
      </c>
      <c r="F211" s="8">
        <v>0</v>
      </c>
      <c r="G211" s="8">
        <v>1733</v>
      </c>
      <c r="H211" s="8">
        <v>2</v>
      </c>
      <c r="I211" s="8">
        <v>0</v>
      </c>
      <c r="J211" s="14">
        <f t="shared" si="20"/>
        <v>1.1540680900173109E-3</v>
      </c>
      <c r="K211" s="14">
        <f t="shared" si="21"/>
        <v>1.1540680900173109E-3</v>
      </c>
    </row>
    <row r="212" spans="1:11" x14ac:dyDescent="0.3">
      <c r="A212" s="173"/>
      <c r="B212" s="4">
        <v>204</v>
      </c>
      <c r="C212" s="8" t="s">
        <v>553</v>
      </c>
      <c r="D212" s="8">
        <v>3260</v>
      </c>
      <c r="E212" s="8">
        <v>0</v>
      </c>
      <c r="F212" s="8">
        <v>0</v>
      </c>
      <c r="G212" s="8">
        <v>3260</v>
      </c>
      <c r="H212" s="8">
        <v>0</v>
      </c>
      <c r="I212" s="8">
        <v>0</v>
      </c>
      <c r="J212" s="14">
        <f t="shared" si="20"/>
        <v>0</v>
      </c>
      <c r="K212" s="14">
        <f t="shared" si="21"/>
        <v>0</v>
      </c>
    </row>
    <row r="213" spans="1:11" x14ac:dyDescent="0.3">
      <c r="A213" s="173"/>
      <c r="B213" s="4">
        <v>205</v>
      </c>
      <c r="C213" s="8" t="s">
        <v>554</v>
      </c>
      <c r="D213" s="8">
        <v>1514</v>
      </c>
      <c r="E213" s="8">
        <v>0</v>
      </c>
      <c r="F213" s="8">
        <v>0</v>
      </c>
      <c r="G213" s="8">
        <v>1514</v>
      </c>
      <c r="H213" s="8">
        <v>0</v>
      </c>
      <c r="I213" s="8">
        <v>0</v>
      </c>
      <c r="J213" s="14">
        <f t="shared" si="20"/>
        <v>0</v>
      </c>
      <c r="K213" s="14">
        <f t="shared" si="21"/>
        <v>0</v>
      </c>
    </row>
    <row r="214" spans="1:11" x14ac:dyDescent="0.3">
      <c r="A214" s="173"/>
      <c r="B214" s="4">
        <v>206</v>
      </c>
      <c r="C214" s="8" t="s">
        <v>555</v>
      </c>
      <c r="D214" s="8">
        <v>3158</v>
      </c>
      <c r="E214" s="8">
        <v>1</v>
      </c>
      <c r="F214" s="8">
        <v>0</v>
      </c>
      <c r="G214" s="8">
        <v>3158</v>
      </c>
      <c r="H214" s="8">
        <v>1</v>
      </c>
      <c r="I214" s="8">
        <v>0</v>
      </c>
      <c r="J214" s="14">
        <f t="shared" si="20"/>
        <v>3.1665611146295124E-4</v>
      </c>
      <c r="K214" s="14">
        <f t="shared" si="21"/>
        <v>3.1665611146295124E-4</v>
      </c>
    </row>
    <row r="215" spans="1:11" x14ac:dyDescent="0.3">
      <c r="A215" s="173"/>
      <c r="B215" s="4">
        <v>207</v>
      </c>
      <c r="C215" s="8" t="s">
        <v>556</v>
      </c>
      <c r="D215" s="8">
        <v>5063</v>
      </c>
      <c r="E215" s="8">
        <v>15</v>
      </c>
      <c r="F215" s="8">
        <v>0</v>
      </c>
      <c r="G215" s="8">
        <v>5063</v>
      </c>
      <c r="H215" s="8">
        <v>15</v>
      </c>
      <c r="I215" s="8">
        <v>0</v>
      </c>
      <c r="J215" s="14">
        <f t="shared" si="20"/>
        <v>2.962670353545329E-3</v>
      </c>
      <c r="K215" s="14">
        <f t="shared" si="21"/>
        <v>2.962670353545329E-3</v>
      </c>
    </row>
    <row r="216" spans="1:11" x14ac:dyDescent="0.3">
      <c r="A216" s="173"/>
      <c r="B216" s="4">
        <v>208</v>
      </c>
      <c r="C216" s="8" t="s">
        <v>557</v>
      </c>
      <c r="D216" s="8">
        <v>4567</v>
      </c>
      <c r="E216" s="8">
        <v>0</v>
      </c>
      <c r="F216" s="8">
        <v>0</v>
      </c>
      <c r="G216" s="8">
        <v>4567</v>
      </c>
      <c r="H216" s="8">
        <v>0</v>
      </c>
      <c r="I216" s="8">
        <v>0</v>
      </c>
      <c r="J216" s="14">
        <f t="shared" si="20"/>
        <v>0</v>
      </c>
      <c r="K216" s="14">
        <f t="shared" si="21"/>
        <v>0</v>
      </c>
    </row>
    <row r="217" spans="1:11" x14ac:dyDescent="0.3">
      <c r="A217" s="173"/>
      <c r="B217" s="4">
        <v>209</v>
      </c>
      <c r="C217" s="8" t="s">
        <v>558</v>
      </c>
      <c r="D217" s="8">
        <v>1255</v>
      </c>
      <c r="E217" s="8">
        <v>0</v>
      </c>
      <c r="F217" s="8">
        <v>0</v>
      </c>
      <c r="G217" s="8">
        <v>1255</v>
      </c>
      <c r="H217" s="8">
        <v>0</v>
      </c>
      <c r="I217" s="8">
        <v>0</v>
      </c>
      <c r="J217" s="14">
        <f t="shared" si="20"/>
        <v>0</v>
      </c>
      <c r="K217" s="14">
        <f t="shared" si="21"/>
        <v>0</v>
      </c>
    </row>
    <row r="218" spans="1:11" x14ac:dyDescent="0.3">
      <c r="A218" s="173"/>
      <c r="B218" s="4">
        <v>210</v>
      </c>
      <c r="C218" s="8" t="s">
        <v>559</v>
      </c>
      <c r="D218" s="8">
        <v>633</v>
      </c>
      <c r="E218" s="8">
        <v>0</v>
      </c>
      <c r="F218" s="8">
        <v>0</v>
      </c>
      <c r="G218" s="8">
        <v>633</v>
      </c>
      <c r="H218" s="8">
        <v>0</v>
      </c>
      <c r="I218" s="8">
        <v>0</v>
      </c>
      <c r="J218" s="14">
        <f t="shared" si="20"/>
        <v>0</v>
      </c>
      <c r="K218" s="14">
        <f t="shared" si="21"/>
        <v>0</v>
      </c>
    </row>
    <row r="219" spans="1:11" x14ac:dyDescent="0.3">
      <c r="A219" s="173"/>
      <c r="B219" s="4">
        <v>211</v>
      </c>
      <c r="C219" s="8" t="s">
        <v>561</v>
      </c>
      <c r="D219" s="8">
        <v>733</v>
      </c>
      <c r="E219" s="8">
        <v>0</v>
      </c>
      <c r="F219" s="8">
        <v>0</v>
      </c>
      <c r="G219" s="8">
        <v>733</v>
      </c>
      <c r="H219" s="8">
        <v>0</v>
      </c>
      <c r="I219" s="8">
        <v>0</v>
      </c>
      <c r="J219" s="14">
        <v>0</v>
      </c>
      <c r="K219" s="14">
        <f t="shared" si="21"/>
        <v>0</v>
      </c>
    </row>
    <row r="220" spans="1:11" x14ac:dyDescent="0.3">
      <c r="A220" s="173"/>
      <c r="B220" s="4">
        <v>212</v>
      </c>
      <c r="C220" s="8" t="s">
        <v>562</v>
      </c>
      <c r="D220" s="8">
        <v>5195</v>
      </c>
      <c r="E220" s="8">
        <v>0</v>
      </c>
      <c r="F220" s="8">
        <v>0</v>
      </c>
      <c r="G220" s="8">
        <v>5195</v>
      </c>
      <c r="H220" s="8">
        <v>0</v>
      </c>
      <c r="I220" s="8">
        <v>0</v>
      </c>
      <c r="J220" s="14">
        <v>0</v>
      </c>
      <c r="K220" s="14">
        <f t="shared" si="21"/>
        <v>0</v>
      </c>
    </row>
    <row r="221" spans="1:11" x14ac:dyDescent="0.3">
      <c r="A221" s="173"/>
      <c r="B221" s="4">
        <v>213</v>
      </c>
      <c r="C221" s="8" t="s">
        <v>564</v>
      </c>
      <c r="D221" s="8">
        <v>2298</v>
      </c>
      <c r="E221" s="8">
        <v>0</v>
      </c>
      <c r="F221" s="8">
        <v>0</v>
      </c>
      <c r="G221" s="8">
        <v>2298</v>
      </c>
      <c r="H221" s="8">
        <v>0</v>
      </c>
      <c r="I221" s="8">
        <v>0</v>
      </c>
      <c r="J221" s="14">
        <f t="shared" si="20"/>
        <v>0</v>
      </c>
      <c r="K221" s="14">
        <f t="shared" si="21"/>
        <v>0</v>
      </c>
    </row>
    <row r="222" spans="1:11" x14ac:dyDescent="0.3">
      <c r="A222" s="173"/>
      <c r="B222" s="4">
        <v>214</v>
      </c>
      <c r="C222" s="8" t="s">
        <v>565</v>
      </c>
      <c r="D222" s="8">
        <v>19089</v>
      </c>
      <c r="E222" s="8">
        <v>16</v>
      </c>
      <c r="F222" s="8">
        <v>0</v>
      </c>
      <c r="G222" s="8">
        <v>19089</v>
      </c>
      <c r="H222" s="8">
        <v>16</v>
      </c>
      <c r="I222" s="8">
        <v>0</v>
      </c>
      <c r="J222" s="14">
        <f t="shared" si="20"/>
        <v>8.3817905600083818E-4</v>
      </c>
      <c r="K222" s="14">
        <f t="shared" si="21"/>
        <v>8.3817905600083818E-4</v>
      </c>
    </row>
    <row r="223" spans="1:11" x14ac:dyDescent="0.3">
      <c r="A223" s="173"/>
      <c r="B223" s="4">
        <v>215</v>
      </c>
      <c r="C223" s="8" t="s">
        <v>566</v>
      </c>
      <c r="D223" s="8">
        <v>6462</v>
      </c>
      <c r="E223" s="8">
        <v>46</v>
      </c>
      <c r="F223" s="8">
        <v>0</v>
      </c>
      <c r="G223" s="8">
        <v>6462</v>
      </c>
      <c r="H223" s="8">
        <v>46</v>
      </c>
      <c r="I223" s="8">
        <v>0</v>
      </c>
      <c r="J223" s="14">
        <f t="shared" si="20"/>
        <v>7.1185391519653354E-3</v>
      </c>
      <c r="K223" s="14">
        <f t="shared" si="21"/>
        <v>7.1185391519653354E-3</v>
      </c>
    </row>
    <row r="224" spans="1:11" x14ac:dyDescent="0.3">
      <c r="A224" s="173"/>
      <c r="B224" s="4">
        <v>216</v>
      </c>
      <c r="C224" s="8" t="s">
        <v>567</v>
      </c>
      <c r="D224" s="8">
        <v>6687</v>
      </c>
      <c r="E224" s="8">
        <v>0</v>
      </c>
      <c r="F224" s="8">
        <v>0</v>
      </c>
      <c r="G224" s="8">
        <v>6687</v>
      </c>
      <c r="H224" s="8">
        <v>0</v>
      </c>
      <c r="I224" s="8">
        <v>0</v>
      </c>
      <c r="J224" s="14">
        <f t="shared" si="20"/>
        <v>0</v>
      </c>
      <c r="K224" s="14">
        <f t="shared" si="21"/>
        <v>0</v>
      </c>
    </row>
    <row r="225" spans="1:11" x14ac:dyDescent="0.3">
      <c r="A225" s="173"/>
      <c r="B225" s="4">
        <v>217</v>
      </c>
      <c r="C225" s="8" t="s">
        <v>568</v>
      </c>
      <c r="D225" s="8">
        <v>4720</v>
      </c>
      <c r="E225" s="8">
        <v>0</v>
      </c>
      <c r="F225" s="8">
        <v>0</v>
      </c>
      <c r="G225" s="8">
        <v>4720</v>
      </c>
      <c r="H225" s="8">
        <v>0</v>
      </c>
      <c r="I225" s="8">
        <v>0</v>
      </c>
      <c r="J225" s="14">
        <f t="shared" si="20"/>
        <v>0</v>
      </c>
      <c r="K225" s="14">
        <f t="shared" si="21"/>
        <v>0</v>
      </c>
    </row>
    <row r="226" spans="1:11" x14ac:dyDescent="0.3">
      <c r="A226" s="173"/>
      <c r="B226" s="4">
        <v>218</v>
      </c>
      <c r="C226" s="8" t="s">
        <v>569</v>
      </c>
      <c r="D226" s="8">
        <v>5867</v>
      </c>
      <c r="E226" s="8">
        <v>25</v>
      </c>
      <c r="F226" s="8">
        <v>0</v>
      </c>
      <c r="G226" s="8">
        <v>5867</v>
      </c>
      <c r="H226" s="8">
        <v>25</v>
      </c>
      <c r="I226" s="8">
        <v>0</v>
      </c>
      <c r="J226" s="14">
        <f t="shared" ref="J226:J289" si="22">(E226+F226)/D226</f>
        <v>4.2611215271859551E-3</v>
      </c>
      <c r="K226" s="14">
        <f t="shared" ref="K226:K289" si="23">(H226+I226)/G226</f>
        <v>4.2611215271859551E-3</v>
      </c>
    </row>
    <row r="227" spans="1:11" x14ac:dyDescent="0.3">
      <c r="A227" s="173"/>
      <c r="B227" s="4">
        <v>219</v>
      </c>
      <c r="C227" s="8" t="s">
        <v>570</v>
      </c>
      <c r="D227" s="8">
        <v>1205</v>
      </c>
      <c r="E227" s="8">
        <v>0</v>
      </c>
      <c r="F227" s="8">
        <v>0</v>
      </c>
      <c r="G227" s="8">
        <v>1205</v>
      </c>
      <c r="H227" s="8">
        <v>0</v>
      </c>
      <c r="I227" s="8">
        <v>0</v>
      </c>
      <c r="J227" s="14">
        <f t="shared" si="22"/>
        <v>0</v>
      </c>
      <c r="K227" s="14">
        <f t="shared" si="23"/>
        <v>0</v>
      </c>
    </row>
    <row r="228" spans="1:11" x14ac:dyDescent="0.3">
      <c r="A228" s="173"/>
      <c r="B228" s="4">
        <v>220</v>
      </c>
      <c r="C228" s="8" t="s">
        <v>571</v>
      </c>
      <c r="D228" s="8">
        <v>3868</v>
      </c>
      <c r="E228" s="8">
        <v>1</v>
      </c>
      <c r="F228" s="8">
        <v>0</v>
      </c>
      <c r="G228" s="8">
        <v>3868</v>
      </c>
      <c r="H228" s="8">
        <v>1</v>
      </c>
      <c r="I228" s="8">
        <v>0</v>
      </c>
      <c r="J228" s="14">
        <f t="shared" si="22"/>
        <v>2.5853154084798347E-4</v>
      </c>
      <c r="K228" s="14">
        <f t="shared" si="23"/>
        <v>2.5853154084798347E-4</v>
      </c>
    </row>
    <row r="229" spans="1:11" x14ac:dyDescent="0.3">
      <c r="A229" s="173"/>
      <c r="B229" s="4">
        <v>221</v>
      </c>
      <c r="C229" s="8" t="s">
        <v>572</v>
      </c>
      <c r="D229" s="8">
        <v>4178</v>
      </c>
      <c r="E229" s="8">
        <v>1</v>
      </c>
      <c r="F229" s="8">
        <v>0</v>
      </c>
      <c r="G229" s="8">
        <v>4178</v>
      </c>
      <c r="H229" s="8">
        <v>1</v>
      </c>
      <c r="I229" s="8">
        <v>0</v>
      </c>
      <c r="J229" s="14">
        <f t="shared" si="22"/>
        <v>2.3934897079942556E-4</v>
      </c>
      <c r="K229" s="14">
        <f t="shared" si="23"/>
        <v>2.3934897079942556E-4</v>
      </c>
    </row>
    <row r="230" spans="1:11" x14ac:dyDescent="0.3">
      <c r="A230" s="173"/>
      <c r="B230" s="4">
        <v>222</v>
      </c>
      <c r="C230" s="8" t="s">
        <v>574</v>
      </c>
      <c r="D230" s="8">
        <v>1754</v>
      </c>
      <c r="E230" s="8">
        <v>0</v>
      </c>
      <c r="F230" s="8">
        <v>0</v>
      </c>
      <c r="G230" s="8">
        <v>1754</v>
      </c>
      <c r="H230" s="8">
        <v>0</v>
      </c>
      <c r="I230" s="8">
        <v>0</v>
      </c>
      <c r="J230" s="14">
        <f t="shared" si="22"/>
        <v>0</v>
      </c>
      <c r="K230" s="14">
        <f t="shared" si="23"/>
        <v>0</v>
      </c>
    </row>
    <row r="231" spans="1:11" x14ac:dyDescent="0.3">
      <c r="A231" s="173"/>
      <c r="B231" s="4">
        <v>223</v>
      </c>
      <c r="C231" s="8" t="s">
        <v>577</v>
      </c>
      <c r="D231" s="8">
        <v>3818</v>
      </c>
      <c r="E231" s="8">
        <v>0</v>
      </c>
      <c r="F231" s="8">
        <v>0</v>
      </c>
      <c r="G231" s="8">
        <v>3818</v>
      </c>
      <c r="H231" s="8">
        <v>0</v>
      </c>
      <c r="I231" s="8">
        <v>0</v>
      </c>
      <c r="J231" s="14">
        <f t="shared" si="22"/>
        <v>0</v>
      </c>
      <c r="K231" s="14">
        <f t="shared" si="23"/>
        <v>0</v>
      </c>
    </row>
    <row r="232" spans="1:11" x14ac:dyDescent="0.3">
      <c r="A232" s="173"/>
      <c r="B232" s="4">
        <v>224</v>
      </c>
      <c r="C232" s="8" t="s">
        <v>578</v>
      </c>
      <c r="D232" s="8">
        <v>3355</v>
      </c>
      <c r="E232" s="8">
        <v>0</v>
      </c>
      <c r="F232" s="8">
        <v>0</v>
      </c>
      <c r="G232" s="8">
        <v>3355</v>
      </c>
      <c r="H232" s="8">
        <v>0</v>
      </c>
      <c r="I232" s="8">
        <v>0</v>
      </c>
      <c r="J232" s="14">
        <f t="shared" si="22"/>
        <v>0</v>
      </c>
      <c r="K232" s="14">
        <f t="shared" si="23"/>
        <v>0</v>
      </c>
    </row>
    <row r="233" spans="1:11" x14ac:dyDescent="0.3">
      <c r="A233" s="173"/>
      <c r="B233" s="4">
        <v>225</v>
      </c>
      <c r="C233" s="8" t="s">
        <v>579</v>
      </c>
      <c r="D233" s="8">
        <v>6394</v>
      </c>
      <c r="E233" s="8">
        <v>566</v>
      </c>
      <c r="F233" s="8">
        <v>0</v>
      </c>
      <c r="G233" s="8">
        <v>6394</v>
      </c>
      <c r="H233" s="8">
        <v>566</v>
      </c>
      <c r="I233" s="8">
        <v>0</v>
      </c>
      <c r="J233" s="14">
        <f t="shared" si="22"/>
        <v>8.852048795746012E-2</v>
      </c>
      <c r="K233" s="14">
        <f t="shared" si="23"/>
        <v>8.852048795746012E-2</v>
      </c>
    </row>
    <row r="234" spans="1:11" x14ac:dyDescent="0.3">
      <c r="A234" s="173"/>
      <c r="B234" s="4">
        <v>226</v>
      </c>
      <c r="C234" s="8" t="s">
        <v>580</v>
      </c>
      <c r="D234" s="8">
        <v>3946</v>
      </c>
      <c r="E234" s="8">
        <v>4</v>
      </c>
      <c r="F234" s="8">
        <v>0</v>
      </c>
      <c r="G234" s="8">
        <v>3946</v>
      </c>
      <c r="H234" s="8">
        <v>4</v>
      </c>
      <c r="I234" s="8">
        <v>0</v>
      </c>
      <c r="J234" s="14">
        <f t="shared" si="22"/>
        <v>1.0136847440446021E-3</v>
      </c>
      <c r="K234" s="14">
        <f t="shared" si="23"/>
        <v>1.0136847440446021E-3</v>
      </c>
    </row>
    <row r="235" spans="1:11" x14ac:dyDescent="0.3">
      <c r="A235" s="173"/>
      <c r="B235" s="4">
        <v>227</v>
      </c>
      <c r="C235" s="8" t="s">
        <v>581</v>
      </c>
      <c r="D235" s="8">
        <v>2021</v>
      </c>
      <c r="E235" s="8">
        <v>0</v>
      </c>
      <c r="F235" s="8">
        <v>0</v>
      </c>
      <c r="G235" s="8">
        <v>2021</v>
      </c>
      <c r="H235" s="8">
        <v>0</v>
      </c>
      <c r="I235" s="8">
        <v>0</v>
      </c>
      <c r="J235" s="14">
        <f t="shared" si="22"/>
        <v>0</v>
      </c>
      <c r="K235" s="14">
        <f t="shared" si="23"/>
        <v>0</v>
      </c>
    </row>
    <row r="236" spans="1:11" x14ac:dyDescent="0.3">
      <c r="A236" s="173"/>
      <c r="B236" s="4">
        <v>228</v>
      </c>
      <c r="C236" s="8" t="s">
        <v>582</v>
      </c>
      <c r="D236" s="8">
        <v>931</v>
      </c>
      <c r="E236" s="8">
        <v>0</v>
      </c>
      <c r="F236" s="8">
        <v>0</v>
      </c>
      <c r="G236" s="8">
        <v>931</v>
      </c>
      <c r="H236" s="8">
        <v>0</v>
      </c>
      <c r="I236" s="8">
        <v>0</v>
      </c>
      <c r="J236" s="14">
        <f t="shared" si="22"/>
        <v>0</v>
      </c>
      <c r="K236" s="14">
        <f t="shared" si="23"/>
        <v>0</v>
      </c>
    </row>
    <row r="237" spans="1:11" x14ac:dyDescent="0.3">
      <c r="A237" s="173"/>
      <c r="B237" s="4">
        <v>229</v>
      </c>
      <c r="C237" s="8" t="s">
        <v>584</v>
      </c>
      <c r="D237" s="8">
        <v>4197</v>
      </c>
      <c r="E237" s="8">
        <v>9</v>
      </c>
      <c r="F237" s="8">
        <v>0</v>
      </c>
      <c r="G237" s="8">
        <v>4197</v>
      </c>
      <c r="H237" s="8">
        <v>9</v>
      </c>
      <c r="I237" s="8">
        <v>0</v>
      </c>
      <c r="J237" s="14">
        <f t="shared" si="22"/>
        <v>2.1443888491779841E-3</v>
      </c>
      <c r="K237" s="14">
        <f t="shared" si="23"/>
        <v>2.1443888491779841E-3</v>
      </c>
    </row>
    <row r="238" spans="1:11" x14ac:dyDescent="0.3">
      <c r="A238" s="173"/>
      <c r="B238" s="4">
        <v>230</v>
      </c>
      <c r="C238" s="8" t="s">
        <v>587</v>
      </c>
      <c r="D238" s="8">
        <v>2928</v>
      </c>
      <c r="E238" s="8">
        <v>67</v>
      </c>
      <c r="F238" s="8">
        <v>0</v>
      </c>
      <c r="G238" s="8">
        <v>2928</v>
      </c>
      <c r="H238" s="8">
        <v>67</v>
      </c>
      <c r="I238" s="8">
        <v>0</v>
      </c>
      <c r="J238" s="14">
        <f t="shared" si="22"/>
        <v>2.2882513661202187E-2</v>
      </c>
      <c r="K238" s="14">
        <f t="shared" si="23"/>
        <v>2.2882513661202187E-2</v>
      </c>
    </row>
    <row r="239" spans="1:11" x14ac:dyDescent="0.3">
      <c r="A239" s="173"/>
      <c r="B239" s="4">
        <v>231</v>
      </c>
      <c r="C239" s="8" t="s">
        <v>589</v>
      </c>
      <c r="D239" s="8">
        <v>6653</v>
      </c>
      <c r="E239" s="8">
        <v>0</v>
      </c>
      <c r="F239" s="8">
        <v>0</v>
      </c>
      <c r="G239" s="8">
        <v>6653</v>
      </c>
      <c r="H239" s="8">
        <v>0</v>
      </c>
      <c r="I239" s="8">
        <v>0</v>
      </c>
      <c r="J239" s="14">
        <f t="shared" si="22"/>
        <v>0</v>
      </c>
      <c r="K239" s="14">
        <f t="shared" si="23"/>
        <v>0</v>
      </c>
    </row>
    <row r="240" spans="1:11" x14ac:dyDescent="0.3">
      <c r="A240" s="173"/>
      <c r="B240" s="4">
        <v>232</v>
      </c>
      <c r="C240" s="8" t="s">
        <v>590</v>
      </c>
      <c r="D240" s="8">
        <v>1632</v>
      </c>
      <c r="E240" s="8">
        <v>1</v>
      </c>
      <c r="F240" s="8">
        <v>0</v>
      </c>
      <c r="G240" s="8">
        <v>1632</v>
      </c>
      <c r="H240" s="8">
        <v>1</v>
      </c>
      <c r="I240" s="8">
        <v>0</v>
      </c>
      <c r="J240" s="14">
        <f t="shared" si="22"/>
        <v>6.1274509803921568E-4</v>
      </c>
      <c r="K240" s="14">
        <f t="shared" si="23"/>
        <v>6.1274509803921568E-4</v>
      </c>
    </row>
    <row r="241" spans="1:11" x14ac:dyDescent="0.3">
      <c r="A241" s="173"/>
      <c r="B241" s="4">
        <v>233</v>
      </c>
      <c r="C241" s="8" t="s">
        <v>592</v>
      </c>
      <c r="D241" s="8">
        <v>2917</v>
      </c>
      <c r="E241" s="8">
        <v>8</v>
      </c>
      <c r="F241" s="8">
        <v>0</v>
      </c>
      <c r="G241" s="8">
        <v>2917</v>
      </c>
      <c r="H241" s="8">
        <v>8</v>
      </c>
      <c r="I241" s="8">
        <v>0</v>
      </c>
      <c r="J241" s="14">
        <f t="shared" si="22"/>
        <v>2.742543709290367E-3</v>
      </c>
      <c r="K241" s="14">
        <f t="shared" si="23"/>
        <v>2.742543709290367E-3</v>
      </c>
    </row>
    <row r="242" spans="1:11" x14ac:dyDescent="0.3">
      <c r="A242" s="173"/>
      <c r="B242" s="4">
        <v>234</v>
      </c>
      <c r="C242" s="8" t="s">
        <v>593</v>
      </c>
      <c r="D242" s="8">
        <v>328</v>
      </c>
      <c r="E242" s="8">
        <v>0</v>
      </c>
      <c r="F242" s="8">
        <v>0</v>
      </c>
      <c r="G242" s="8">
        <v>328</v>
      </c>
      <c r="H242" s="8">
        <v>0</v>
      </c>
      <c r="I242" s="8">
        <v>0</v>
      </c>
      <c r="J242" s="14">
        <f t="shared" si="22"/>
        <v>0</v>
      </c>
      <c r="K242" s="14">
        <f t="shared" si="23"/>
        <v>0</v>
      </c>
    </row>
    <row r="243" spans="1:11" x14ac:dyDescent="0.3">
      <c r="A243" s="173"/>
      <c r="B243" s="4">
        <v>235</v>
      </c>
      <c r="C243" s="8" t="s">
        <v>594</v>
      </c>
      <c r="D243" s="8">
        <v>3358</v>
      </c>
      <c r="E243" s="8">
        <v>0</v>
      </c>
      <c r="F243" s="8">
        <v>0</v>
      </c>
      <c r="G243" s="8">
        <v>3358</v>
      </c>
      <c r="H243" s="8">
        <v>0</v>
      </c>
      <c r="I243" s="8">
        <v>0</v>
      </c>
      <c r="J243" s="14">
        <f t="shared" si="22"/>
        <v>0</v>
      </c>
      <c r="K243" s="14">
        <f t="shared" si="23"/>
        <v>0</v>
      </c>
    </row>
    <row r="244" spans="1:11" x14ac:dyDescent="0.3">
      <c r="A244" s="173"/>
      <c r="B244" s="4">
        <v>236</v>
      </c>
      <c r="C244" s="8" t="s">
        <v>751</v>
      </c>
      <c r="D244" s="8">
        <v>1915</v>
      </c>
      <c r="E244" s="8">
        <v>0</v>
      </c>
      <c r="F244" s="8">
        <v>0</v>
      </c>
      <c r="G244" s="8">
        <v>1915</v>
      </c>
      <c r="H244" s="8">
        <v>0</v>
      </c>
      <c r="I244" s="8">
        <v>0</v>
      </c>
      <c r="J244" s="14">
        <f t="shared" si="22"/>
        <v>0</v>
      </c>
      <c r="K244" s="14">
        <f t="shared" si="23"/>
        <v>0</v>
      </c>
    </row>
    <row r="245" spans="1:11" x14ac:dyDescent="0.3">
      <c r="A245" s="173"/>
      <c r="B245" s="4">
        <v>237</v>
      </c>
      <c r="C245" s="8" t="s">
        <v>595</v>
      </c>
      <c r="D245" s="8">
        <v>2905</v>
      </c>
      <c r="E245" s="8">
        <v>1</v>
      </c>
      <c r="F245" s="8">
        <v>0</v>
      </c>
      <c r="G245" s="8">
        <v>2905</v>
      </c>
      <c r="H245" s="8">
        <v>1</v>
      </c>
      <c r="I245" s="8">
        <v>0</v>
      </c>
      <c r="J245" s="14">
        <f t="shared" si="22"/>
        <v>3.4423407917383823E-4</v>
      </c>
      <c r="K245" s="14">
        <f t="shared" si="23"/>
        <v>3.4423407917383823E-4</v>
      </c>
    </row>
    <row r="246" spans="1:11" x14ac:dyDescent="0.3">
      <c r="A246" s="173"/>
      <c r="B246" s="4">
        <v>238</v>
      </c>
      <c r="C246" s="8" t="s">
        <v>596</v>
      </c>
      <c r="D246" s="8">
        <v>2797</v>
      </c>
      <c r="E246" s="8">
        <v>20</v>
      </c>
      <c r="F246" s="8">
        <v>0</v>
      </c>
      <c r="G246" s="8">
        <v>2797</v>
      </c>
      <c r="H246" s="8">
        <v>20</v>
      </c>
      <c r="I246" s="8">
        <v>0</v>
      </c>
      <c r="J246" s="14">
        <f t="shared" si="22"/>
        <v>7.1505184125849122E-3</v>
      </c>
      <c r="K246" s="14">
        <f t="shared" si="23"/>
        <v>7.1505184125849122E-3</v>
      </c>
    </row>
    <row r="247" spans="1:11" x14ac:dyDescent="0.3">
      <c r="A247" s="173"/>
      <c r="B247" s="4">
        <v>239</v>
      </c>
      <c r="C247" s="8" t="s">
        <v>597</v>
      </c>
      <c r="D247" s="8">
        <v>1780</v>
      </c>
      <c r="E247" s="8">
        <v>0</v>
      </c>
      <c r="F247" s="8">
        <v>0</v>
      </c>
      <c r="G247" s="8">
        <v>1780</v>
      </c>
      <c r="H247" s="8">
        <v>0</v>
      </c>
      <c r="I247" s="8">
        <v>0</v>
      </c>
      <c r="J247" s="14">
        <f t="shared" si="22"/>
        <v>0</v>
      </c>
      <c r="K247" s="14">
        <f t="shared" si="23"/>
        <v>0</v>
      </c>
    </row>
    <row r="248" spans="1:11" x14ac:dyDescent="0.3">
      <c r="A248" s="173"/>
      <c r="B248" s="4">
        <v>240</v>
      </c>
      <c r="C248" s="8" t="s">
        <v>598</v>
      </c>
      <c r="D248" s="8">
        <v>3612</v>
      </c>
      <c r="E248" s="8">
        <v>1</v>
      </c>
      <c r="F248" s="8">
        <v>0</v>
      </c>
      <c r="G248" s="8">
        <v>3612</v>
      </c>
      <c r="H248" s="8">
        <v>1</v>
      </c>
      <c r="I248" s="8">
        <v>0</v>
      </c>
      <c r="J248" s="14">
        <f t="shared" si="22"/>
        <v>2.768549280177187E-4</v>
      </c>
      <c r="K248" s="14">
        <f t="shared" si="23"/>
        <v>2.768549280177187E-4</v>
      </c>
    </row>
    <row r="249" spans="1:11" x14ac:dyDescent="0.3">
      <c r="A249" s="173"/>
      <c r="B249" s="4">
        <v>241</v>
      </c>
      <c r="C249" s="8" t="s">
        <v>600</v>
      </c>
      <c r="D249" s="8">
        <v>4449</v>
      </c>
      <c r="E249" s="8">
        <v>0</v>
      </c>
      <c r="F249" s="8">
        <v>0</v>
      </c>
      <c r="G249" s="8">
        <v>4449</v>
      </c>
      <c r="H249" s="8">
        <v>0</v>
      </c>
      <c r="I249" s="8">
        <v>0</v>
      </c>
      <c r="J249" s="14">
        <f t="shared" si="22"/>
        <v>0</v>
      </c>
      <c r="K249" s="14">
        <f t="shared" si="23"/>
        <v>0</v>
      </c>
    </row>
    <row r="250" spans="1:11" x14ac:dyDescent="0.3">
      <c r="A250" s="173"/>
      <c r="B250" s="4">
        <v>242</v>
      </c>
      <c r="C250" s="8" t="s">
        <v>601</v>
      </c>
      <c r="D250" s="8">
        <v>428</v>
      </c>
      <c r="E250" s="8">
        <v>0</v>
      </c>
      <c r="F250" s="8">
        <v>0</v>
      </c>
      <c r="G250" s="8">
        <v>428</v>
      </c>
      <c r="H250" s="8">
        <v>0</v>
      </c>
      <c r="I250" s="8">
        <v>0</v>
      </c>
      <c r="J250" s="14">
        <f t="shared" si="22"/>
        <v>0</v>
      </c>
      <c r="K250" s="14">
        <f t="shared" si="23"/>
        <v>0</v>
      </c>
    </row>
    <row r="251" spans="1:11" x14ac:dyDescent="0.3">
      <c r="A251" s="173"/>
      <c r="B251" s="4">
        <v>243</v>
      </c>
      <c r="C251" s="8" t="s">
        <v>602</v>
      </c>
      <c r="D251" s="8">
        <v>3825</v>
      </c>
      <c r="E251" s="8">
        <v>0</v>
      </c>
      <c r="F251" s="8">
        <v>0</v>
      </c>
      <c r="G251" s="8">
        <v>3825</v>
      </c>
      <c r="H251" s="8">
        <v>0</v>
      </c>
      <c r="I251" s="8">
        <v>0</v>
      </c>
      <c r="J251" s="14">
        <f t="shared" si="22"/>
        <v>0</v>
      </c>
      <c r="K251" s="14">
        <f t="shared" si="23"/>
        <v>0</v>
      </c>
    </row>
    <row r="252" spans="1:11" x14ac:dyDescent="0.3">
      <c r="A252" s="173"/>
      <c r="B252" s="4">
        <v>244</v>
      </c>
      <c r="C252" s="8" t="s">
        <v>603</v>
      </c>
      <c r="D252" s="8">
        <v>38355</v>
      </c>
      <c r="E252" s="8">
        <v>213</v>
      </c>
      <c r="F252" s="8">
        <v>0</v>
      </c>
      <c r="G252" s="8">
        <v>38355</v>
      </c>
      <c r="H252" s="8">
        <v>213</v>
      </c>
      <c r="I252" s="8">
        <v>0</v>
      </c>
      <c r="J252" s="14">
        <f t="shared" si="22"/>
        <v>5.5533828705514278E-3</v>
      </c>
      <c r="K252" s="14">
        <f t="shared" si="23"/>
        <v>5.5533828705514278E-3</v>
      </c>
    </row>
    <row r="253" spans="1:11" x14ac:dyDescent="0.3">
      <c r="A253" s="173"/>
      <c r="B253" s="4">
        <v>245</v>
      </c>
      <c r="C253" s="8" t="s">
        <v>604</v>
      </c>
      <c r="D253" s="8">
        <v>5494</v>
      </c>
      <c r="E253" s="8">
        <v>0</v>
      </c>
      <c r="F253" s="8">
        <v>0</v>
      </c>
      <c r="G253" s="8">
        <v>5494</v>
      </c>
      <c r="H253" s="8">
        <v>0</v>
      </c>
      <c r="I253" s="8">
        <v>0</v>
      </c>
      <c r="J253" s="14">
        <f t="shared" si="22"/>
        <v>0</v>
      </c>
      <c r="K253" s="14">
        <f t="shared" si="23"/>
        <v>0</v>
      </c>
    </row>
    <row r="254" spans="1:11" x14ac:dyDescent="0.3">
      <c r="A254" s="173"/>
      <c r="B254" s="4">
        <v>246</v>
      </c>
      <c r="C254" s="8" t="s">
        <v>605</v>
      </c>
      <c r="D254" s="8">
        <v>4428</v>
      </c>
      <c r="E254" s="8">
        <v>0</v>
      </c>
      <c r="F254" s="8">
        <v>0</v>
      </c>
      <c r="G254" s="8">
        <v>4428</v>
      </c>
      <c r="H254" s="8">
        <v>0</v>
      </c>
      <c r="I254" s="8">
        <v>0</v>
      </c>
      <c r="J254" s="14">
        <f t="shared" si="22"/>
        <v>0</v>
      </c>
      <c r="K254" s="14">
        <f t="shared" si="23"/>
        <v>0</v>
      </c>
    </row>
    <row r="255" spans="1:11" x14ac:dyDescent="0.3">
      <c r="A255" s="173"/>
      <c r="B255" s="4">
        <v>247</v>
      </c>
      <c r="C255" s="8" t="s">
        <v>606</v>
      </c>
      <c r="D255" s="8">
        <v>5212</v>
      </c>
      <c r="E255" s="8">
        <v>0</v>
      </c>
      <c r="F255" s="8">
        <v>0</v>
      </c>
      <c r="G255" s="8">
        <v>5212</v>
      </c>
      <c r="H255" s="8">
        <v>0</v>
      </c>
      <c r="I255" s="8">
        <v>0</v>
      </c>
      <c r="J255" s="14">
        <f t="shared" si="22"/>
        <v>0</v>
      </c>
      <c r="K255" s="14">
        <f t="shared" si="23"/>
        <v>0</v>
      </c>
    </row>
    <row r="256" spans="1:11" x14ac:dyDescent="0.3">
      <c r="A256" s="173"/>
      <c r="B256" s="4">
        <v>248</v>
      </c>
      <c r="C256" s="8" t="s">
        <v>607</v>
      </c>
      <c r="D256" s="8">
        <v>4049</v>
      </c>
      <c r="E256" s="8">
        <v>0</v>
      </c>
      <c r="F256" s="8">
        <v>0</v>
      </c>
      <c r="G256" s="8">
        <v>4049</v>
      </c>
      <c r="H256" s="8">
        <v>0</v>
      </c>
      <c r="I256" s="8">
        <v>0</v>
      </c>
      <c r="J256" s="14">
        <f t="shared" si="22"/>
        <v>0</v>
      </c>
      <c r="K256" s="14">
        <f t="shared" si="23"/>
        <v>0</v>
      </c>
    </row>
    <row r="257" spans="1:11" x14ac:dyDescent="0.3">
      <c r="A257" s="173"/>
      <c r="B257" s="4">
        <v>249</v>
      </c>
      <c r="C257" s="8" t="s">
        <v>608</v>
      </c>
      <c r="D257" s="8">
        <v>3927</v>
      </c>
      <c r="E257" s="8">
        <v>0</v>
      </c>
      <c r="F257" s="8">
        <v>0</v>
      </c>
      <c r="G257" s="8">
        <v>3927</v>
      </c>
      <c r="H257" s="8">
        <v>0</v>
      </c>
      <c r="I257" s="8">
        <v>0</v>
      </c>
      <c r="J257" s="14">
        <f t="shared" si="22"/>
        <v>0</v>
      </c>
      <c r="K257" s="14">
        <f t="shared" si="23"/>
        <v>0</v>
      </c>
    </row>
    <row r="258" spans="1:11" x14ac:dyDescent="0.3">
      <c r="A258" s="173"/>
      <c r="B258" s="4">
        <v>250</v>
      </c>
      <c r="C258" s="8" t="s">
        <v>610</v>
      </c>
      <c r="D258" s="8">
        <v>4041</v>
      </c>
      <c r="E258" s="8">
        <v>0</v>
      </c>
      <c r="F258" s="8">
        <v>0</v>
      </c>
      <c r="G258" s="8">
        <v>4041</v>
      </c>
      <c r="H258" s="8">
        <v>0</v>
      </c>
      <c r="I258" s="8">
        <v>0</v>
      </c>
      <c r="J258" s="14">
        <f t="shared" si="22"/>
        <v>0</v>
      </c>
      <c r="K258" s="14">
        <f t="shared" si="23"/>
        <v>0</v>
      </c>
    </row>
    <row r="259" spans="1:11" x14ac:dyDescent="0.3">
      <c r="A259" s="173"/>
      <c r="B259" s="4">
        <v>251</v>
      </c>
      <c r="C259" s="8" t="s">
        <v>611</v>
      </c>
      <c r="D259" s="8">
        <v>2346</v>
      </c>
      <c r="E259" s="8">
        <v>0</v>
      </c>
      <c r="F259" s="8">
        <v>0</v>
      </c>
      <c r="G259" s="8">
        <v>2346</v>
      </c>
      <c r="H259" s="8">
        <v>0</v>
      </c>
      <c r="I259" s="8">
        <v>0</v>
      </c>
      <c r="J259" s="14">
        <f t="shared" si="22"/>
        <v>0</v>
      </c>
      <c r="K259" s="14">
        <f t="shared" si="23"/>
        <v>0</v>
      </c>
    </row>
    <row r="260" spans="1:11" x14ac:dyDescent="0.3">
      <c r="A260" s="173"/>
      <c r="B260" s="4">
        <v>252</v>
      </c>
      <c r="C260" s="8" t="s">
        <v>612</v>
      </c>
      <c r="D260" s="8">
        <v>2805</v>
      </c>
      <c r="E260" s="8">
        <v>0</v>
      </c>
      <c r="F260" s="8">
        <v>0</v>
      </c>
      <c r="G260" s="8">
        <v>2805</v>
      </c>
      <c r="H260" s="8">
        <v>0</v>
      </c>
      <c r="I260" s="8">
        <v>0</v>
      </c>
      <c r="J260" s="14">
        <f t="shared" si="22"/>
        <v>0</v>
      </c>
      <c r="K260" s="14">
        <f t="shared" si="23"/>
        <v>0</v>
      </c>
    </row>
    <row r="261" spans="1:11" x14ac:dyDescent="0.3">
      <c r="A261" s="173"/>
      <c r="B261" s="4">
        <v>253</v>
      </c>
      <c r="C261" s="8" t="s">
        <v>613</v>
      </c>
      <c r="D261" s="8">
        <v>4909</v>
      </c>
      <c r="E261" s="8">
        <v>0</v>
      </c>
      <c r="F261" s="8">
        <v>0</v>
      </c>
      <c r="G261" s="8">
        <v>4909</v>
      </c>
      <c r="H261" s="8">
        <v>0</v>
      </c>
      <c r="I261" s="8">
        <v>0</v>
      </c>
      <c r="J261" s="14">
        <f t="shared" si="22"/>
        <v>0</v>
      </c>
      <c r="K261" s="14">
        <f t="shared" si="23"/>
        <v>0</v>
      </c>
    </row>
    <row r="262" spans="1:11" x14ac:dyDescent="0.3">
      <c r="A262" s="173"/>
      <c r="B262" s="4">
        <v>254</v>
      </c>
      <c r="C262" s="8" t="s">
        <v>614</v>
      </c>
      <c r="D262" s="8">
        <v>13308</v>
      </c>
      <c r="E262" s="8">
        <v>143</v>
      </c>
      <c r="F262" s="8">
        <v>0</v>
      </c>
      <c r="G262" s="8">
        <v>13308</v>
      </c>
      <c r="H262" s="8">
        <v>143</v>
      </c>
      <c r="I262" s="8">
        <v>0</v>
      </c>
      <c r="J262" s="14">
        <f t="shared" si="22"/>
        <v>1.0745416290952811E-2</v>
      </c>
      <c r="K262" s="14">
        <f t="shared" si="23"/>
        <v>1.0745416290952811E-2</v>
      </c>
    </row>
    <row r="263" spans="1:11" x14ac:dyDescent="0.3">
      <c r="A263" s="173"/>
      <c r="B263" s="4">
        <v>255</v>
      </c>
      <c r="C263" s="8" t="s">
        <v>615</v>
      </c>
      <c r="D263" s="8">
        <v>2956</v>
      </c>
      <c r="E263" s="8">
        <v>0</v>
      </c>
      <c r="F263" s="8">
        <v>0</v>
      </c>
      <c r="G263" s="8">
        <v>2956</v>
      </c>
      <c r="H263" s="8">
        <v>0</v>
      </c>
      <c r="I263" s="8">
        <v>0</v>
      </c>
      <c r="J263" s="14">
        <f t="shared" si="22"/>
        <v>0</v>
      </c>
      <c r="K263" s="14">
        <f t="shared" si="23"/>
        <v>0</v>
      </c>
    </row>
    <row r="264" spans="1:11" x14ac:dyDescent="0.3">
      <c r="A264" s="173"/>
      <c r="B264" s="4">
        <v>256</v>
      </c>
      <c r="C264" s="8" t="s">
        <v>616</v>
      </c>
      <c r="D264" s="8">
        <v>5811</v>
      </c>
      <c r="E264" s="8">
        <v>22</v>
      </c>
      <c r="F264" s="8">
        <v>0</v>
      </c>
      <c r="G264" s="8">
        <v>5811</v>
      </c>
      <c r="H264" s="8">
        <v>22</v>
      </c>
      <c r="I264" s="8">
        <v>0</v>
      </c>
      <c r="J264" s="14">
        <f t="shared" si="22"/>
        <v>3.7859232490104972E-3</v>
      </c>
      <c r="K264" s="14">
        <f t="shared" si="23"/>
        <v>3.7859232490104972E-3</v>
      </c>
    </row>
    <row r="265" spans="1:11" x14ac:dyDescent="0.3">
      <c r="A265" s="173"/>
      <c r="B265" s="4">
        <v>257</v>
      </c>
      <c r="C265" s="8" t="s">
        <v>618</v>
      </c>
      <c r="D265" s="8">
        <v>3049</v>
      </c>
      <c r="E265" s="8">
        <v>0</v>
      </c>
      <c r="F265" s="8">
        <v>0</v>
      </c>
      <c r="G265" s="8">
        <v>3049</v>
      </c>
      <c r="H265" s="8">
        <v>0</v>
      </c>
      <c r="I265" s="8">
        <v>0</v>
      </c>
      <c r="J265" s="14">
        <f t="shared" si="22"/>
        <v>0</v>
      </c>
      <c r="K265" s="14">
        <f t="shared" si="23"/>
        <v>0</v>
      </c>
    </row>
    <row r="266" spans="1:11" x14ac:dyDescent="0.3">
      <c r="A266" s="173"/>
      <c r="B266" s="4">
        <v>258</v>
      </c>
      <c r="C266" s="8" t="s">
        <v>752</v>
      </c>
      <c r="D266" s="8">
        <v>1071</v>
      </c>
      <c r="E266" s="8">
        <v>0</v>
      </c>
      <c r="F266" s="8">
        <v>0</v>
      </c>
      <c r="G266" s="8">
        <v>1071</v>
      </c>
      <c r="H266" s="8">
        <v>0</v>
      </c>
      <c r="I266" s="8">
        <v>0</v>
      </c>
      <c r="J266" s="14">
        <f t="shared" si="22"/>
        <v>0</v>
      </c>
      <c r="K266" s="14">
        <f t="shared" si="23"/>
        <v>0</v>
      </c>
    </row>
    <row r="267" spans="1:11" x14ac:dyDescent="0.3">
      <c r="A267" s="173"/>
      <c r="B267" s="4">
        <v>259</v>
      </c>
      <c r="C267" s="8" t="s">
        <v>621</v>
      </c>
      <c r="D267" s="8">
        <v>7633</v>
      </c>
      <c r="E267" s="8">
        <v>188</v>
      </c>
      <c r="F267" s="8">
        <v>0</v>
      </c>
      <c r="G267" s="8">
        <v>7633</v>
      </c>
      <c r="H267" s="8">
        <v>188</v>
      </c>
      <c r="I267" s="8">
        <v>0</v>
      </c>
      <c r="J267" s="14">
        <f t="shared" si="22"/>
        <v>2.4629896502030655E-2</v>
      </c>
      <c r="K267" s="14">
        <f t="shared" si="23"/>
        <v>2.4629896502030655E-2</v>
      </c>
    </row>
    <row r="268" spans="1:11" x14ac:dyDescent="0.3">
      <c r="A268" s="173"/>
      <c r="B268" s="4">
        <v>260</v>
      </c>
      <c r="C268" s="8" t="s">
        <v>622</v>
      </c>
      <c r="D268" s="8">
        <v>862</v>
      </c>
      <c r="E268" s="8">
        <v>0</v>
      </c>
      <c r="F268" s="8">
        <v>0</v>
      </c>
      <c r="G268" s="8">
        <v>862</v>
      </c>
      <c r="H268" s="8">
        <v>0</v>
      </c>
      <c r="I268" s="8">
        <v>0</v>
      </c>
      <c r="J268" s="14">
        <f t="shared" si="22"/>
        <v>0</v>
      </c>
      <c r="K268" s="14">
        <f t="shared" si="23"/>
        <v>0</v>
      </c>
    </row>
    <row r="269" spans="1:11" x14ac:dyDescent="0.3">
      <c r="A269" s="173"/>
      <c r="B269" s="4">
        <v>261</v>
      </c>
      <c r="C269" s="8" t="s">
        <v>623</v>
      </c>
      <c r="D269" s="8">
        <v>613</v>
      </c>
      <c r="E269" s="8">
        <v>4</v>
      </c>
      <c r="F269" s="8">
        <v>0</v>
      </c>
      <c r="G269" s="8">
        <v>613</v>
      </c>
      <c r="H269" s="8">
        <v>4</v>
      </c>
      <c r="I269" s="8">
        <v>0</v>
      </c>
      <c r="J269" s="14">
        <f t="shared" si="22"/>
        <v>6.5252854812398045E-3</v>
      </c>
      <c r="K269" s="14">
        <f t="shared" si="23"/>
        <v>6.5252854812398045E-3</v>
      </c>
    </row>
    <row r="270" spans="1:11" x14ac:dyDescent="0.3">
      <c r="A270" s="173"/>
      <c r="B270" s="4">
        <v>262</v>
      </c>
      <c r="C270" s="8" t="s">
        <v>624</v>
      </c>
      <c r="D270" s="8">
        <v>8131</v>
      </c>
      <c r="E270" s="8">
        <v>0</v>
      </c>
      <c r="F270" s="8">
        <v>0</v>
      </c>
      <c r="G270" s="8">
        <v>8131</v>
      </c>
      <c r="H270" s="8">
        <v>0</v>
      </c>
      <c r="I270" s="8">
        <v>0</v>
      </c>
      <c r="J270" s="14">
        <f t="shared" si="22"/>
        <v>0</v>
      </c>
      <c r="K270" s="14">
        <f t="shared" si="23"/>
        <v>0</v>
      </c>
    </row>
    <row r="271" spans="1:11" x14ac:dyDescent="0.3">
      <c r="A271" s="173"/>
      <c r="B271" s="4">
        <v>263</v>
      </c>
      <c r="C271" s="8" t="s">
        <v>626</v>
      </c>
      <c r="D271" s="8">
        <v>6779</v>
      </c>
      <c r="E271" s="8">
        <v>0</v>
      </c>
      <c r="F271" s="8">
        <v>0</v>
      </c>
      <c r="G271" s="8">
        <v>6779</v>
      </c>
      <c r="H271" s="8">
        <v>0</v>
      </c>
      <c r="I271" s="8">
        <v>0</v>
      </c>
      <c r="J271" s="14">
        <f t="shared" si="22"/>
        <v>0</v>
      </c>
      <c r="K271" s="14">
        <f t="shared" si="23"/>
        <v>0</v>
      </c>
    </row>
    <row r="272" spans="1:11" x14ac:dyDescent="0.3">
      <c r="A272" s="173"/>
      <c r="B272" s="4">
        <v>264</v>
      </c>
      <c r="C272" s="8" t="s">
        <v>627</v>
      </c>
      <c r="D272" s="8">
        <v>2358</v>
      </c>
      <c r="E272" s="8">
        <v>0</v>
      </c>
      <c r="F272" s="8">
        <v>0</v>
      </c>
      <c r="G272" s="8">
        <v>2358</v>
      </c>
      <c r="H272" s="8">
        <v>0</v>
      </c>
      <c r="I272" s="8">
        <v>0</v>
      </c>
      <c r="J272" s="14">
        <f t="shared" si="22"/>
        <v>0</v>
      </c>
      <c r="K272" s="14">
        <f t="shared" si="23"/>
        <v>0</v>
      </c>
    </row>
    <row r="273" spans="1:11" x14ac:dyDescent="0.3">
      <c r="A273" s="173"/>
      <c r="B273" s="4">
        <v>265</v>
      </c>
      <c r="C273" s="8" t="s">
        <v>628</v>
      </c>
      <c r="D273" s="8">
        <v>5054</v>
      </c>
      <c r="E273" s="8">
        <v>0</v>
      </c>
      <c r="F273" s="8">
        <v>0</v>
      </c>
      <c r="G273" s="8">
        <v>5054</v>
      </c>
      <c r="H273" s="8">
        <v>0</v>
      </c>
      <c r="I273" s="8">
        <v>0</v>
      </c>
      <c r="J273" s="14">
        <f t="shared" si="22"/>
        <v>0</v>
      </c>
      <c r="K273" s="14">
        <f t="shared" si="23"/>
        <v>0</v>
      </c>
    </row>
    <row r="274" spans="1:11" x14ac:dyDescent="0.3">
      <c r="A274" s="173"/>
      <c r="B274" s="4">
        <v>266</v>
      </c>
      <c r="C274" s="8" t="s">
        <v>753</v>
      </c>
      <c r="D274" s="8">
        <v>584</v>
      </c>
      <c r="E274" s="8">
        <v>211</v>
      </c>
      <c r="F274" s="8">
        <v>0</v>
      </c>
      <c r="G274" s="8">
        <v>584</v>
      </c>
      <c r="H274" s="8">
        <v>211</v>
      </c>
      <c r="I274" s="8">
        <v>0</v>
      </c>
      <c r="J274" s="14">
        <f t="shared" si="22"/>
        <v>0.3613013698630137</v>
      </c>
      <c r="K274" s="14">
        <f t="shared" si="23"/>
        <v>0.3613013698630137</v>
      </c>
    </row>
    <row r="275" spans="1:11" x14ac:dyDescent="0.3">
      <c r="A275" s="173"/>
      <c r="B275" s="4">
        <v>267</v>
      </c>
      <c r="C275" s="8" t="s">
        <v>632</v>
      </c>
      <c r="D275" s="8">
        <v>7246</v>
      </c>
      <c r="E275" s="8">
        <v>2795</v>
      </c>
      <c r="F275" s="8">
        <v>0</v>
      </c>
      <c r="G275" s="8">
        <v>7246</v>
      </c>
      <c r="H275" s="8">
        <v>2795</v>
      </c>
      <c r="I275" s="8">
        <v>0</v>
      </c>
      <c r="J275" s="14">
        <f t="shared" si="22"/>
        <v>0.38573005796301407</v>
      </c>
      <c r="K275" s="14">
        <f t="shared" si="23"/>
        <v>0.38573005796301407</v>
      </c>
    </row>
    <row r="276" spans="1:11" x14ac:dyDescent="0.3">
      <c r="A276" s="173"/>
      <c r="B276" s="4">
        <v>268</v>
      </c>
      <c r="C276" s="8" t="s">
        <v>634</v>
      </c>
      <c r="D276" s="8">
        <v>1157</v>
      </c>
      <c r="E276" s="8">
        <v>0</v>
      </c>
      <c r="F276" s="8">
        <v>0</v>
      </c>
      <c r="G276" s="8">
        <v>1157</v>
      </c>
      <c r="H276" s="8">
        <v>0</v>
      </c>
      <c r="I276" s="8">
        <v>0</v>
      </c>
      <c r="J276" s="14">
        <f t="shared" si="22"/>
        <v>0</v>
      </c>
      <c r="K276" s="14">
        <f t="shared" si="23"/>
        <v>0</v>
      </c>
    </row>
    <row r="277" spans="1:11" x14ac:dyDescent="0.3">
      <c r="A277" s="173"/>
      <c r="B277" s="4">
        <v>269</v>
      </c>
      <c r="C277" s="8" t="s">
        <v>635</v>
      </c>
      <c r="D277" s="8">
        <v>647</v>
      </c>
      <c r="E277" s="8">
        <v>0</v>
      </c>
      <c r="F277" s="8">
        <v>0</v>
      </c>
      <c r="G277" s="8">
        <v>647</v>
      </c>
      <c r="H277" s="8">
        <v>0</v>
      </c>
      <c r="I277" s="8">
        <v>0</v>
      </c>
      <c r="J277" s="14">
        <f t="shared" si="22"/>
        <v>0</v>
      </c>
      <c r="K277" s="14">
        <f t="shared" si="23"/>
        <v>0</v>
      </c>
    </row>
    <row r="278" spans="1:11" x14ac:dyDescent="0.3">
      <c r="A278" s="173"/>
      <c r="B278" s="4">
        <v>270</v>
      </c>
      <c r="C278" s="8" t="s">
        <v>636</v>
      </c>
      <c r="D278" s="8">
        <v>1192</v>
      </c>
      <c r="E278" s="8">
        <v>0</v>
      </c>
      <c r="F278" s="8">
        <v>0</v>
      </c>
      <c r="G278" s="8">
        <v>1192</v>
      </c>
      <c r="H278" s="8">
        <v>0</v>
      </c>
      <c r="I278" s="8">
        <v>0</v>
      </c>
      <c r="J278" s="14">
        <f t="shared" si="22"/>
        <v>0</v>
      </c>
      <c r="K278" s="14">
        <f t="shared" si="23"/>
        <v>0</v>
      </c>
    </row>
    <row r="279" spans="1:11" x14ac:dyDescent="0.3">
      <c r="A279" s="173"/>
      <c r="B279" s="4">
        <v>271</v>
      </c>
      <c r="C279" s="8" t="s">
        <v>637</v>
      </c>
      <c r="D279" s="8">
        <v>1686</v>
      </c>
      <c r="E279" s="8">
        <v>0</v>
      </c>
      <c r="F279" s="8">
        <v>0</v>
      </c>
      <c r="G279" s="8">
        <v>1686</v>
      </c>
      <c r="H279" s="8">
        <v>0</v>
      </c>
      <c r="I279" s="8">
        <v>0</v>
      </c>
      <c r="J279" s="14">
        <f t="shared" si="22"/>
        <v>0</v>
      </c>
      <c r="K279" s="14">
        <f t="shared" si="23"/>
        <v>0</v>
      </c>
    </row>
    <row r="280" spans="1:11" x14ac:dyDescent="0.3">
      <c r="A280" s="173"/>
      <c r="B280" s="4">
        <v>272</v>
      </c>
      <c r="C280" s="8" t="s">
        <v>638</v>
      </c>
      <c r="D280" s="8">
        <v>1651</v>
      </c>
      <c r="E280" s="8">
        <v>0</v>
      </c>
      <c r="F280" s="8">
        <v>0</v>
      </c>
      <c r="G280" s="8">
        <v>1651</v>
      </c>
      <c r="H280" s="8">
        <v>0</v>
      </c>
      <c r="I280" s="8">
        <v>0</v>
      </c>
      <c r="J280" s="14">
        <f t="shared" si="22"/>
        <v>0</v>
      </c>
      <c r="K280" s="14">
        <f t="shared" si="23"/>
        <v>0</v>
      </c>
    </row>
    <row r="281" spans="1:11" x14ac:dyDescent="0.3">
      <c r="A281" s="173"/>
      <c r="B281" s="4">
        <v>273</v>
      </c>
      <c r="C281" s="8" t="s">
        <v>640</v>
      </c>
      <c r="D281" s="8">
        <v>1762</v>
      </c>
      <c r="E281" s="8">
        <v>0</v>
      </c>
      <c r="F281" s="8">
        <v>0</v>
      </c>
      <c r="G281" s="8">
        <v>1762</v>
      </c>
      <c r="H281" s="8">
        <v>0</v>
      </c>
      <c r="I281" s="8">
        <v>0</v>
      </c>
      <c r="J281" s="14">
        <f t="shared" si="22"/>
        <v>0</v>
      </c>
      <c r="K281" s="14">
        <f t="shared" si="23"/>
        <v>0</v>
      </c>
    </row>
    <row r="282" spans="1:11" x14ac:dyDescent="0.3">
      <c r="A282" s="173"/>
      <c r="B282" s="4">
        <v>274</v>
      </c>
      <c r="C282" s="8" t="s">
        <v>641</v>
      </c>
      <c r="D282" s="8">
        <v>1358</v>
      </c>
      <c r="E282" s="8">
        <v>0</v>
      </c>
      <c r="F282" s="8">
        <v>0</v>
      </c>
      <c r="G282" s="8">
        <v>1358</v>
      </c>
      <c r="H282" s="8">
        <v>0</v>
      </c>
      <c r="I282" s="8">
        <v>0</v>
      </c>
      <c r="J282" s="14">
        <f t="shared" si="22"/>
        <v>0</v>
      </c>
      <c r="K282" s="14">
        <f t="shared" si="23"/>
        <v>0</v>
      </c>
    </row>
    <row r="283" spans="1:11" x14ac:dyDescent="0.3">
      <c r="A283" s="173"/>
      <c r="B283" s="4">
        <v>275</v>
      </c>
      <c r="C283" s="8" t="s">
        <v>642</v>
      </c>
      <c r="D283" s="8">
        <v>2041</v>
      </c>
      <c r="E283" s="8">
        <v>50</v>
      </c>
      <c r="F283" s="8">
        <v>0</v>
      </c>
      <c r="G283" s="8">
        <v>2041</v>
      </c>
      <c r="H283" s="8">
        <v>50</v>
      </c>
      <c r="I283" s="8">
        <v>0</v>
      </c>
      <c r="J283" s="14">
        <f t="shared" si="22"/>
        <v>2.4497795198432142E-2</v>
      </c>
      <c r="K283" s="14">
        <f t="shared" si="23"/>
        <v>2.4497795198432142E-2</v>
      </c>
    </row>
    <row r="284" spans="1:11" x14ac:dyDescent="0.3">
      <c r="A284" s="173"/>
      <c r="B284" s="4">
        <v>276</v>
      </c>
      <c r="C284" s="8" t="s">
        <v>643</v>
      </c>
      <c r="D284" s="8">
        <v>1759</v>
      </c>
      <c r="E284" s="8">
        <v>0</v>
      </c>
      <c r="F284" s="8">
        <v>0</v>
      </c>
      <c r="G284" s="8">
        <v>1759</v>
      </c>
      <c r="H284" s="8">
        <v>0</v>
      </c>
      <c r="I284" s="8">
        <v>0</v>
      </c>
      <c r="J284" s="14">
        <f t="shared" si="22"/>
        <v>0</v>
      </c>
      <c r="K284" s="14">
        <f t="shared" si="23"/>
        <v>0</v>
      </c>
    </row>
    <row r="285" spans="1:11" x14ac:dyDescent="0.3">
      <c r="A285" s="173"/>
      <c r="B285" s="4">
        <v>277</v>
      </c>
      <c r="C285" s="8" t="s">
        <v>646</v>
      </c>
      <c r="D285" s="8">
        <v>7826</v>
      </c>
      <c r="E285" s="8">
        <v>0</v>
      </c>
      <c r="F285" s="8">
        <v>0</v>
      </c>
      <c r="G285" s="8">
        <v>7826</v>
      </c>
      <c r="H285" s="8">
        <v>0</v>
      </c>
      <c r="I285" s="8">
        <v>0</v>
      </c>
      <c r="J285" s="14">
        <f t="shared" si="22"/>
        <v>0</v>
      </c>
      <c r="K285" s="14">
        <f t="shared" si="23"/>
        <v>0</v>
      </c>
    </row>
    <row r="286" spans="1:11" x14ac:dyDescent="0.3">
      <c r="A286" s="173"/>
      <c r="B286" s="4">
        <v>278</v>
      </c>
      <c r="C286" s="8" t="s">
        <v>650</v>
      </c>
      <c r="D286" s="8">
        <v>3894</v>
      </c>
      <c r="E286" s="8">
        <v>0</v>
      </c>
      <c r="F286" s="8">
        <v>0</v>
      </c>
      <c r="G286" s="8">
        <v>3894</v>
      </c>
      <c r="H286" s="8">
        <v>0</v>
      </c>
      <c r="I286" s="8">
        <v>0</v>
      </c>
      <c r="J286" s="14">
        <f t="shared" si="22"/>
        <v>0</v>
      </c>
      <c r="K286" s="14">
        <f t="shared" si="23"/>
        <v>0</v>
      </c>
    </row>
    <row r="287" spans="1:11" x14ac:dyDescent="0.3">
      <c r="A287" s="173"/>
      <c r="B287" s="4">
        <v>279</v>
      </c>
      <c r="C287" s="8" t="s">
        <v>651</v>
      </c>
      <c r="D287" s="8">
        <v>1691</v>
      </c>
      <c r="E287" s="8">
        <v>0</v>
      </c>
      <c r="F287" s="8">
        <v>0</v>
      </c>
      <c r="G287" s="8">
        <v>1691</v>
      </c>
      <c r="H287" s="8">
        <v>0</v>
      </c>
      <c r="I287" s="8">
        <v>0</v>
      </c>
      <c r="J287" s="14">
        <f t="shared" si="22"/>
        <v>0</v>
      </c>
      <c r="K287" s="14">
        <f t="shared" si="23"/>
        <v>0</v>
      </c>
    </row>
    <row r="288" spans="1:11" x14ac:dyDescent="0.3">
      <c r="A288" s="173"/>
      <c r="B288" s="4">
        <v>280</v>
      </c>
      <c r="C288" s="8" t="s">
        <v>652</v>
      </c>
      <c r="D288" s="8">
        <v>1705</v>
      </c>
      <c r="E288" s="8">
        <v>0</v>
      </c>
      <c r="F288" s="8">
        <v>0</v>
      </c>
      <c r="G288" s="8">
        <v>1705</v>
      </c>
      <c r="H288" s="8">
        <v>0</v>
      </c>
      <c r="I288" s="8">
        <v>0</v>
      </c>
      <c r="J288" s="14">
        <f t="shared" si="22"/>
        <v>0</v>
      </c>
      <c r="K288" s="14">
        <f t="shared" si="23"/>
        <v>0</v>
      </c>
    </row>
    <row r="289" spans="1:11" x14ac:dyDescent="0.3">
      <c r="A289" s="173"/>
      <c r="B289" s="4">
        <v>281</v>
      </c>
      <c r="C289" s="8" t="s">
        <v>653</v>
      </c>
      <c r="D289" s="8">
        <v>3234</v>
      </c>
      <c r="E289" s="8">
        <v>0</v>
      </c>
      <c r="F289" s="8">
        <v>0</v>
      </c>
      <c r="G289" s="8">
        <v>3234</v>
      </c>
      <c r="H289" s="8">
        <v>0</v>
      </c>
      <c r="I289" s="8">
        <v>0</v>
      </c>
      <c r="J289" s="14">
        <f t="shared" si="22"/>
        <v>0</v>
      </c>
      <c r="K289" s="14">
        <f t="shared" si="23"/>
        <v>0</v>
      </c>
    </row>
    <row r="290" spans="1:11" x14ac:dyDescent="0.3">
      <c r="A290" s="173"/>
      <c r="B290" s="4">
        <v>282</v>
      </c>
      <c r="C290" s="8" t="s">
        <v>656</v>
      </c>
      <c r="D290" s="8">
        <v>4782</v>
      </c>
      <c r="E290" s="8">
        <v>1</v>
      </c>
      <c r="F290" s="8">
        <v>0</v>
      </c>
      <c r="G290" s="8">
        <v>4782</v>
      </c>
      <c r="H290" s="8">
        <v>1</v>
      </c>
      <c r="I290" s="8">
        <v>0</v>
      </c>
      <c r="J290" s="14">
        <f t="shared" ref="J290:J350" si="24">(E290+F290)/D290</f>
        <v>2.0911752404851526E-4</v>
      </c>
      <c r="K290" s="14">
        <f t="shared" ref="K290:K350" si="25">(H290+I290)/G290</f>
        <v>2.0911752404851526E-4</v>
      </c>
    </row>
    <row r="291" spans="1:11" x14ac:dyDescent="0.3">
      <c r="A291" s="173"/>
      <c r="B291" s="4">
        <v>283</v>
      </c>
      <c r="C291" s="8" t="s">
        <v>657</v>
      </c>
      <c r="D291" s="8">
        <v>1197</v>
      </c>
      <c r="E291" s="8">
        <v>0</v>
      </c>
      <c r="F291" s="8">
        <v>0</v>
      </c>
      <c r="G291" s="8">
        <v>1197</v>
      </c>
      <c r="H291" s="8">
        <v>0</v>
      </c>
      <c r="I291" s="8">
        <v>0</v>
      </c>
      <c r="J291" s="14">
        <f t="shared" si="24"/>
        <v>0</v>
      </c>
      <c r="K291" s="14">
        <f t="shared" si="25"/>
        <v>0</v>
      </c>
    </row>
    <row r="292" spans="1:11" x14ac:dyDescent="0.3">
      <c r="A292" s="173"/>
      <c r="B292" s="4">
        <v>284</v>
      </c>
      <c r="C292" s="8" t="s">
        <v>658</v>
      </c>
      <c r="D292" s="8">
        <v>4352</v>
      </c>
      <c r="E292" s="8">
        <v>1</v>
      </c>
      <c r="F292" s="8">
        <v>0</v>
      </c>
      <c r="G292" s="8">
        <v>4352</v>
      </c>
      <c r="H292" s="8">
        <v>1</v>
      </c>
      <c r="I292" s="8">
        <v>0</v>
      </c>
      <c r="J292" s="14">
        <f t="shared" si="24"/>
        <v>2.2977941176470588E-4</v>
      </c>
      <c r="K292" s="14">
        <f t="shared" si="25"/>
        <v>2.2977941176470588E-4</v>
      </c>
    </row>
    <row r="293" spans="1:11" x14ac:dyDescent="0.3">
      <c r="A293" s="173"/>
      <c r="B293" s="4">
        <v>285</v>
      </c>
      <c r="C293" s="8" t="s">
        <v>659</v>
      </c>
      <c r="D293" s="8">
        <v>19754</v>
      </c>
      <c r="E293" s="8">
        <v>306</v>
      </c>
      <c r="F293" s="8">
        <v>0</v>
      </c>
      <c r="G293" s="8">
        <v>19754</v>
      </c>
      <c r="H293" s="8">
        <v>306</v>
      </c>
      <c r="I293" s="8">
        <v>0</v>
      </c>
      <c r="J293" s="14">
        <f t="shared" si="24"/>
        <v>1.549053356282272E-2</v>
      </c>
      <c r="K293" s="14">
        <f t="shared" si="25"/>
        <v>1.549053356282272E-2</v>
      </c>
    </row>
    <row r="294" spans="1:11" x14ac:dyDescent="0.3">
      <c r="A294" s="173"/>
      <c r="B294" s="4">
        <v>286</v>
      </c>
      <c r="C294" s="8" t="s">
        <v>661</v>
      </c>
      <c r="D294" s="8">
        <v>16647</v>
      </c>
      <c r="E294" s="8">
        <v>146</v>
      </c>
      <c r="F294" s="8">
        <v>0</v>
      </c>
      <c r="G294" s="8">
        <v>16647</v>
      </c>
      <c r="H294" s="8">
        <v>146</v>
      </c>
      <c r="I294" s="8">
        <v>0</v>
      </c>
      <c r="J294" s="14">
        <f t="shared" si="24"/>
        <v>8.7703490118339646E-3</v>
      </c>
      <c r="K294" s="14">
        <f t="shared" si="25"/>
        <v>8.7703490118339646E-3</v>
      </c>
    </row>
    <row r="295" spans="1:11" x14ac:dyDescent="0.3">
      <c r="A295" s="173"/>
      <c r="B295" s="4">
        <v>287</v>
      </c>
      <c r="C295" s="8" t="s">
        <v>662</v>
      </c>
      <c r="D295" s="8">
        <v>4846</v>
      </c>
      <c r="E295" s="8">
        <v>0</v>
      </c>
      <c r="F295" s="8">
        <v>0</v>
      </c>
      <c r="G295" s="8">
        <v>4846</v>
      </c>
      <c r="H295" s="8">
        <v>0</v>
      </c>
      <c r="I295" s="8">
        <v>0</v>
      </c>
      <c r="J295" s="14">
        <f t="shared" si="24"/>
        <v>0</v>
      </c>
      <c r="K295" s="14">
        <f t="shared" si="25"/>
        <v>0</v>
      </c>
    </row>
    <row r="296" spans="1:11" x14ac:dyDescent="0.3">
      <c r="A296" s="173"/>
      <c r="B296" s="4">
        <v>288</v>
      </c>
      <c r="C296" s="8" t="s">
        <v>754</v>
      </c>
      <c r="D296" s="8">
        <v>1331</v>
      </c>
      <c r="E296" s="8">
        <v>0</v>
      </c>
      <c r="F296" s="8">
        <v>0</v>
      </c>
      <c r="G296" s="8">
        <v>1331</v>
      </c>
      <c r="H296" s="8">
        <v>0</v>
      </c>
      <c r="I296" s="8">
        <v>0</v>
      </c>
      <c r="J296" s="14">
        <v>0</v>
      </c>
      <c r="K296" s="14">
        <f t="shared" si="25"/>
        <v>0</v>
      </c>
    </row>
    <row r="297" spans="1:11" x14ac:dyDescent="0.3">
      <c r="A297" s="173"/>
      <c r="B297" s="4">
        <v>289</v>
      </c>
      <c r="C297" s="8" t="s">
        <v>663</v>
      </c>
      <c r="D297" s="8">
        <v>1460</v>
      </c>
      <c r="E297" s="8">
        <v>0</v>
      </c>
      <c r="F297" s="8">
        <v>0</v>
      </c>
      <c r="G297" s="8">
        <v>1460</v>
      </c>
      <c r="H297" s="8">
        <v>0</v>
      </c>
      <c r="I297" s="8">
        <v>0</v>
      </c>
      <c r="J297" s="14">
        <f t="shared" si="24"/>
        <v>0</v>
      </c>
      <c r="K297" s="14">
        <f t="shared" si="25"/>
        <v>0</v>
      </c>
    </row>
    <row r="298" spans="1:11" x14ac:dyDescent="0.3">
      <c r="A298" s="173"/>
      <c r="B298" s="4">
        <v>290</v>
      </c>
      <c r="C298" s="8" t="s">
        <v>667</v>
      </c>
      <c r="D298" s="8">
        <v>4857</v>
      </c>
      <c r="E298" s="8">
        <v>1</v>
      </c>
      <c r="F298" s="8">
        <v>0</v>
      </c>
      <c r="G298" s="8">
        <v>4857</v>
      </c>
      <c r="H298" s="8">
        <v>1</v>
      </c>
      <c r="I298" s="8">
        <v>0</v>
      </c>
      <c r="J298" s="14">
        <f t="shared" si="24"/>
        <v>2.0588840848260242E-4</v>
      </c>
      <c r="K298" s="14">
        <f t="shared" si="25"/>
        <v>2.0588840848260242E-4</v>
      </c>
    </row>
    <row r="299" spans="1:11" x14ac:dyDescent="0.3">
      <c r="A299" s="173"/>
      <c r="B299" s="4">
        <v>291</v>
      </c>
      <c r="C299" s="8" t="s">
        <v>668</v>
      </c>
      <c r="D299" s="8">
        <v>2260</v>
      </c>
      <c r="E299" s="8">
        <v>0</v>
      </c>
      <c r="F299" s="8">
        <v>0</v>
      </c>
      <c r="G299" s="8">
        <v>2260</v>
      </c>
      <c r="H299" s="8">
        <v>0</v>
      </c>
      <c r="I299" s="8">
        <v>0</v>
      </c>
      <c r="J299" s="14">
        <f t="shared" si="24"/>
        <v>0</v>
      </c>
      <c r="K299" s="14">
        <f t="shared" si="25"/>
        <v>0</v>
      </c>
    </row>
    <row r="300" spans="1:11" x14ac:dyDescent="0.3">
      <c r="A300" s="173"/>
      <c r="B300" s="4">
        <v>292</v>
      </c>
      <c r="C300" s="8" t="s">
        <v>670</v>
      </c>
      <c r="D300" s="8">
        <v>3232</v>
      </c>
      <c r="E300" s="8">
        <v>0</v>
      </c>
      <c r="F300" s="8">
        <v>0</v>
      </c>
      <c r="G300" s="8">
        <v>3232</v>
      </c>
      <c r="H300" s="8">
        <v>0</v>
      </c>
      <c r="I300" s="8">
        <v>0</v>
      </c>
      <c r="J300" s="14">
        <f t="shared" si="24"/>
        <v>0</v>
      </c>
      <c r="K300" s="14">
        <f t="shared" si="25"/>
        <v>0</v>
      </c>
    </row>
    <row r="301" spans="1:11" x14ac:dyDescent="0.3">
      <c r="A301" s="173"/>
      <c r="B301" s="4">
        <v>293</v>
      </c>
      <c r="C301" s="8" t="s">
        <v>674</v>
      </c>
      <c r="D301" s="8">
        <v>2119</v>
      </c>
      <c r="E301" s="8">
        <v>0</v>
      </c>
      <c r="F301" s="8">
        <v>0</v>
      </c>
      <c r="G301" s="8">
        <v>2119</v>
      </c>
      <c r="H301" s="8">
        <v>0</v>
      </c>
      <c r="I301" s="8">
        <v>0</v>
      </c>
      <c r="J301" s="14">
        <f t="shared" si="24"/>
        <v>0</v>
      </c>
      <c r="K301" s="14">
        <f t="shared" si="25"/>
        <v>0</v>
      </c>
    </row>
    <row r="302" spans="1:11" x14ac:dyDescent="0.3">
      <c r="A302" s="173"/>
      <c r="B302" s="4">
        <v>294</v>
      </c>
      <c r="C302" s="8" t="s">
        <v>673</v>
      </c>
      <c r="D302" s="8">
        <v>2933</v>
      </c>
      <c r="E302" s="8">
        <v>0</v>
      </c>
      <c r="F302" s="8">
        <v>0</v>
      </c>
      <c r="G302" s="8">
        <v>2933</v>
      </c>
      <c r="H302" s="8">
        <v>0</v>
      </c>
      <c r="I302" s="8">
        <v>0</v>
      </c>
      <c r="J302" s="14">
        <v>0</v>
      </c>
      <c r="K302" s="14">
        <f t="shared" si="25"/>
        <v>0</v>
      </c>
    </row>
    <row r="303" spans="1:11" x14ac:dyDescent="0.3">
      <c r="A303" s="173"/>
      <c r="B303" s="4">
        <v>295</v>
      </c>
      <c r="C303" s="8" t="s">
        <v>675</v>
      </c>
      <c r="D303" s="8">
        <v>1285</v>
      </c>
      <c r="E303" s="8">
        <v>0</v>
      </c>
      <c r="F303" s="8">
        <v>0</v>
      </c>
      <c r="G303" s="8">
        <v>1285</v>
      </c>
      <c r="H303" s="8">
        <v>0</v>
      </c>
      <c r="I303" s="8">
        <v>0</v>
      </c>
      <c r="J303" s="14">
        <f t="shared" si="24"/>
        <v>0</v>
      </c>
      <c r="K303" s="14">
        <f t="shared" si="25"/>
        <v>0</v>
      </c>
    </row>
    <row r="304" spans="1:11" x14ac:dyDescent="0.3">
      <c r="A304" s="173"/>
      <c r="B304" s="4">
        <v>296</v>
      </c>
      <c r="C304" s="8" t="s">
        <v>677</v>
      </c>
      <c r="D304" s="8">
        <v>1604</v>
      </c>
      <c r="E304" s="8">
        <v>2</v>
      </c>
      <c r="F304" s="8">
        <v>0</v>
      </c>
      <c r="G304" s="8">
        <v>1604</v>
      </c>
      <c r="H304" s="8">
        <v>2</v>
      </c>
      <c r="I304" s="8">
        <v>0</v>
      </c>
      <c r="J304" s="14">
        <f t="shared" si="24"/>
        <v>1.2468827930174563E-3</v>
      </c>
      <c r="K304" s="14">
        <f t="shared" si="25"/>
        <v>1.2468827930174563E-3</v>
      </c>
    </row>
    <row r="305" spans="1:11" x14ac:dyDescent="0.3">
      <c r="A305" s="173"/>
      <c r="B305" s="4">
        <v>297</v>
      </c>
      <c r="C305" s="8" t="s">
        <v>678</v>
      </c>
      <c r="D305" s="8">
        <v>3119</v>
      </c>
      <c r="E305" s="8">
        <v>0</v>
      </c>
      <c r="F305" s="8">
        <v>0</v>
      </c>
      <c r="G305" s="8">
        <v>3119</v>
      </c>
      <c r="H305" s="8">
        <v>0</v>
      </c>
      <c r="I305" s="8">
        <v>0</v>
      </c>
      <c r="J305" s="14">
        <f t="shared" si="24"/>
        <v>0</v>
      </c>
      <c r="K305" s="14">
        <f t="shared" si="25"/>
        <v>0</v>
      </c>
    </row>
    <row r="306" spans="1:11" x14ac:dyDescent="0.3">
      <c r="A306" s="173"/>
      <c r="B306" s="4">
        <v>298</v>
      </c>
      <c r="C306" s="8" t="s">
        <v>679</v>
      </c>
      <c r="D306" s="8">
        <v>10559</v>
      </c>
      <c r="E306" s="8">
        <v>3329</v>
      </c>
      <c r="F306" s="8">
        <v>0</v>
      </c>
      <c r="G306" s="8">
        <v>10559</v>
      </c>
      <c r="H306" s="8">
        <v>3329</v>
      </c>
      <c r="I306" s="8">
        <v>0</v>
      </c>
      <c r="J306" s="14">
        <f t="shared" si="24"/>
        <v>0.31527606780945167</v>
      </c>
      <c r="K306" s="14">
        <f t="shared" si="25"/>
        <v>0.31527606780945167</v>
      </c>
    </row>
    <row r="307" spans="1:11" x14ac:dyDescent="0.3">
      <c r="A307" s="173"/>
      <c r="B307" s="4">
        <v>299</v>
      </c>
      <c r="C307" s="8" t="s">
        <v>680</v>
      </c>
      <c r="D307" s="8">
        <v>2011</v>
      </c>
      <c r="E307" s="8">
        <v>322</v>
      </c>
      <c r="F307" s="8">
        <v>0</v>
      </c>
      <c r="G307" s="8">
        <v>2011</v>
      </c>
      <c r="H307" s="8">
        <v>322</v>
      </c>
      <c r="I307" s="8">
        <v>0</v>
      </c>
      <c r="J307" s="14">
        <f t="shared" si="24"/>
        <v>0.16011934361014421</v>
      </c>
      <c r="K307" s="14">
        <f t="shared" si="25"/>
        <v>0.16011934361014421</v>
      </c>
    </row>
    <row r="308" spans="1:11" x14ac:dyDescent="0.3">
      <c r="A308" s="173"/>
      <c r="B308" s="4">
        <v>300</v>
      </c>
      <c r="C308" s="8" t="s">
        <v>681</v>
      </c>
      <c r="D308" s="8">
        <v>2042</v>
      </c>
      <c r="E308" s="8">
        <v>0</v>
      </c>
      <c r="F308" s="8">
        <v>0</v>
      </c>
      <c r="G308" s="8">
        <v>2042</v>
      </c>
      <c r="H308" s="8">
        <v>0</v>
      </c>
      <c r="I308" s="8">
        <v>0</v>
      </c>
      <c r="J308" s="14">
        <f t="shared" si="24"/>
        <v>0</v>
      </c>
      <c r="K308" s="14">
        <f t="shared" si="25"/>
        <v>0</v>
      </c>
    </row>
    <row r="309" spans="1:11" x14ac:dyDescent="0.3">
      <c r="A309" s="173"/>
      <c r="B309" s="4">
        <v>301</v>
      </c>
      <c r="C309" s="8" t="s">
        <v>682</v>
      </c>
      <c r="D309" s="8">
        <v>1428</v>
      </c>
      <c r="E309" s="8">
        <v>0</v>
      </c>
      <c r="F309" s="8">
        <v>0</v>
      </c>
      <c r="G309" s="8">
        <v>1428</v>
      </c>
      <c r="H309" s="8">
        <v>0</v>
      </c>
      <c r="I309" s="8">
        <v>0</v>
      </c>
      <c r="J309" s="14">
        <f t="shared" si="24"/>
        <v>0</v>
      </c>
      <c r="K309" s="14">
        <f t="shared" si="25"/>
        <v>0</v>
      </c>
    </row>
    <row r="310" spans="1:11" x14ac:dyDescent="0.3">
      <c r="A310" s="173"/>
      <c r="B310" s="4">
        <v>302</v>
      </c>
      <c r="C310" s="8" t="s">
        <v>684</v>
      </c>
      <c r="D310" s="8">
        <v>873</v>
      </c>
      <c r="E310" s="8">
        <v>47</v>
      </c>
      <c r="F310" s="8">
        <v>0</v>
      </c>
      <c r="G310" s="8">
        <v>873</v>
      </c>
      <c r="H310" s="8">
        <v>47</v>
      </c>
      <c r="I310" s="8">
        <v>0</v>
      </c>
      <c r="J310" s="14">
        <f t="shared" si="24"/>
        <v>5.3837342497136315E-2</v>
      </c>
      <c r="K310" s="14">
        <f t="shared" si="25"/>
        <v>5.3837342497136315E-2</v>
      </c>
    </row>
    <row r="311" spans="1:11" x14ac:dyDescent="0.3">
      <c r="A311" s="173"/>
      <c r="B311" s="4">
        <v>303</v>
      </c>
      <c r="C311" s="8" t="s">
        <v>685</v>
      </c>
      <c r="D311" s="8">
        <v>3828</v>
      </c>
      <c r="E311" s="8">
        <v>0</v>
      </c>
      <c r="F311" s="8">
        <v>0</v>
      </c>
      <c r="G311" s="8">
        <v>3828</v>
      </c>
      <c r="H311" s="8">
        <v>0</v>
      </c>
      <c r="I311" s="8">
        <v>0</v>
      </c>
      <c r="J311" s="14">
        <f t="shared" si="24"/>
        <v>0</v>
      </c>
      <c r="K311" s="14">
        <f t="shared" si="25"/>
        <v>0</v>
      </c>
    </row>
    <row r="312" spans="1:11" x14ac:dyDescent="0.3">
      <c r="A312" s="173"/>
      <c r="B312" s="4">
        <v>304</v>
      </c>
      <c r="C312" s="8" t="s">
        <v>687</v>
      </c>
      <c r="D312" s="8">
        <v>1784</v>
      </c>
      <c r="E312" s="8">
        <v>0</v>
      </c>
      <c r="F312" s="8">
        <v>0</v>
      </c>
      <c r="G312" s="8">
        <v>1784</v>
      </c>
      <c r="H312" s="8">
        <v>0</v>
      </c>
      <c r="I312" s="8">
        <v>0</v>
      </c>
      <c r="J312" s="14">
        <f t="shared" si="24"/>
        <v>0</v>
      </c>
      <c r="K312" s="14">
        <f t="shared" si="25"/>
        <v>0</v>
      </c>
    </row>
    <row r="313" spans="1:11" x14ac:dyDescent="0.3">
      <c r="A313" s="173"/>
      <c r="B313" s="4">
        <v>305</v>
      </c>
      <c r="C313" s="8" t="s">
        <v>688</v>
      </c>
      <c r="D313" s="8">
        <v>4137</v>
      </c>
      <c r="E313" s="8">
        <v>8</v>
      </c>
      <c r="F313" s="8">
        <v>0</v>
      </c>
      <c r="G313" s="8">
        <v>4137</v>
      </c>
      <c r="H313" s="8">
        <v>8</v>
      </c>
      <c r="I313" s="8">
        <v>0</v>
      </c>
      <c r="J313" s="14">
        <f t="shared" si="24"/>
        <v>1.9337684312303602E-3</v>
      </c>
      <c r="K313" s="14">
        <f t="shared" si="25"/>
        <v>1.9337684312303602E-3</v>
      </c>
    </row>
    <row r="314" spans="1:11" x14ac:dyDescent="0.3">
      <c r="A314" s="173"/>
      <c r="B314" s="4">
        <v>306</v>
      </c>
      <c r="C314" s="8" t="s">
        <v>689</v>
      </c>
      <c r="D314" s="8">
        <v>6722</v>
      </c>
      <c r="E314" s="8">
        <v>1</v>
      </c>
      <c r="F314" s="8">
        <v>0</v>
      </c>
      <c r="G314" s="8">
        <v>6722</v>
      </c>
      <c r="H314" s="8">
        <v>1</v>
      </c>
      <c r="I314" s="8">
        <v>0</v>
      </c>
      <c r="J314" s="14">
        <f t="shared" si="24"/>
        <v>1.4876524843796489E-4</v>
      </c>
      <c r="K314" s="14">
        <f t="shared" si="25"/>
        <v>1.4876524843796489E-4</v>
      </c>
    </row>
    <row r="315" spans="1:11" x14ac:dyDescent="0.3">
      <c r="A315" s="173"/>
      <c r="B315" s="4">
        <v>307</v>
      </c>
      <c r="C315" s="8" t="s">
        <v>690</v>
      </c>
      <c r="D315" s="8">
        <v>9211</v>
      </c>
      <c r="E315" s="8">
        <v>791</v>
      </c>
      <c r="F315" s="8">
        <v>0</v>
      </c>
      <c r="G315" s="8">
        <v>9211</v>
      </c>
      <c r="H315" s="8">
        <v>791</v>
      </c>
      <c r="I315" s="8">
        <v>0</v>
      </c>
      <c r="J315" s="14">
        <f t="shared" si="24"/>
        <v>8.5875583541417874E-2</v>
      </c>
      <c r="K315" s="14">
        <f t="shared" si="25"/>
        <v>8.5875583541417874E-2</v>
      </c>
    </row>
    <row r="316" spans="1:11" x14ac:dyDescent="0.3">
      <c r="A316" s="173"/>
      <c r="B316" s="4">
        <v>308</v>
      </c>
      <c r="C316" s="8" t="s">
        <v>691</v>
      </c>
      <c r="D316" s="8">
        <v>4028</v>
      </c>
      <c r="E316" s="8">
        <v>1</v>
      </c>
      <c r="F316" s="8">
        <v>0</v>
      </c>
      <c r="G316" s="8">
        <v>4028</v>
      </c>
      <c r="H316" s="8">
        <v>1</v>
      </c>
      <c r="I316" s="8">
        <v>0</v>
      </c>
      <c r="J316" s="14">
        <f t="shared" si="24"/>
        <v>2.4826216484607745E-4</v>
      </c>
      <c r="K316" s="14">
        <f t="shared" si="25"/>
        <v>2.4826216484607745E-4</v>
      </c>
    </row>
    <row r="317" spans="1:11" x14ac:dyDescent="0.3">
      <c r="A317" s="173"/>
      <c r="B317" s="4">
        <v>309</v>
      </c>
      <c r="C317" s="8" t="s">
        <v>693</v>
      </c>
      <c r="D317" s="8">
        <v>1604</v>
      </c>
      <c r="E317" s="8">
        <v>1</v>
      </c>
      <c r="F317" s="8">
        <v>0</v>
      </c>
      <c r="G317" s="8">
        <v>1604</v>
      </c>
      <c r="H317" s="8">
        <v>1</v>
      </c>
      <c r="I317" s="8">
        <v>0</v>
      </c>
      <c r="J317" s="14">
        <f t="shared" si="24"/>
        <v>6.2344139650872816E-4</v>
      </c>
      <c r="K317" s="14">
        <f t="shared" si="25"/>
        <v>6.2344139650872816E-4</v>
      </c>
    </row>
    <row r="318" spans="1:11" x14ac:dyDescent="0.3">
      <c r="A318" s="173"/>
      <c r="B318" s="4">
        <v>310</v>
      </c>
      <c r="C318" s="8" t="s">
        <v>694</v>
      </c>
      <c r="D318" s="8">
        <v>8440</v>
      </c>
      <c r="E318" s="8">
        <v>62</v>
      </c>
      <c r="F318" s="8">
        <v>0</v>
      </c>
      <c r="G318" s="8">
        <v>8440</v>
      </c>
      <c r="H318" s="8">
        <v>62</v>
      </c>
      <c r="I318" s="8">
        <v>0</v>
      </c>
      <c r="J318" s="14">
        <f t="shared" si="24"/>
        <v>7.345971563981043E-3</v>
      </c>
      <c r="K318" s="14">
        <f t="shared" si="25"/>
        <v>7.345971563981043E-3</v>
      </c>
    </row>
    <row r="319" spans="1:11" x14ac:dyDescent="0.3">
      <c r="A319" s="173"/>
      <c r="B319" s="4">
        <v>311</v>
      </c>
      <c r="C319" s="8" t="s">
        <v>695</v>
      </c>
      <c r="D319" s="8">
        <v>2468</v>
      </c>
      <c r="E319" s="8">
        <v>0</v>
      </c>
      <c r="F319" s="8">
        <v>0</v>
      </c>
      <c r="G319" s="8">
        <v>2468</v>
      </c>
      <c r="H319" s="8">
        <v>0</v>
      </c>
      <c r="I319" s="8">
        <v>0</v>
      </c>
      <c r="J319" s="14">
        <f t="shared" si="24"/>
        <v>0</v>
      </c>
      <c r="K319" s="14">
        <f t="shared" si="25"/>
        <v>0</v>
      </c>
    </row>
    <row r="320" spans="1:11" x14ac:dyDescent="0.3">
      <c r="A320" s="173"/>
      <c r="B320" s="4">
        <v>312</v>
      </c>
      <c r="C320" s="8" t="s">
        <v>696</v>
      </c>
      <c r="D320" s="8">
        <v>2123</v>
      </c>
      <c r="E320" s="8">
        <v>0</v>
      </c>
      <c r="F320" s="8">
        <v>0</v>
      </c>
      <c r="G320" s="8">
        <v>2123</v>
      </c>
      <c r="H320" s="8">
        <v>0</v>
      </c>
      <c r="I320" s="8">
        <v>0</v>
      </c>
      <c r="J320" s="14">
        <f t="shared" si="24"/>
        <v>0</v>
      </c>
      <c r="K320" s="14">
        <f t="shared" si="25"/>
        <v>0</v>
      </c>
    </row>
    <row r="321" spans="1:11" x14ac:dyDescent="0.3">
      <c r="A321" s="173"/>
      <c r="B321" s="4">
        <v>313</v>
      </c>
      <c r="C321" s="8" t="s">
        <v>699</v>
      </c>
      <c r="D321" s="8">
        <v>2443</v>
      </c>
      <c r="E321" s="8">
        <v>0</v>
      </c>
      <c r="F321" s="8">
        <v>0</v>
      </c>
      <c r="G321" s="8">
        <v>2443</v>
      </c>
      <c r="H321" s="8">
        <v>0</v>
      </c>
      <c r="I321" s="8">
        <v>0</v>
      </c>
      <c r="J321" s="14">
        <f t="shared" si="24"/>
        <v>0</v>
      </c>
      <c r="K321" s="14">
        <f t="shared" si="25"/>
        <v>0</v>
      </c>
    </row>
    <row r="322" spans="1:11" x14ac:dyDescent="0.3">
      <c r="A322" s="173"/>
      <c r="B322" s="4">
        <v>314</v>
      </c>
      <c r="C322" s="8" t="s">
        <v>701</v>
      </c>
      <c r="D322" s="8">
        <v>330</v>
      </c>
      <c r="E322" s="8">
        <v>0</v>
      </c>
      <c r="F322" s="8">
        <v>0</v>
      </c>
      <c r="G322" s="8">
        <v>330</v>
      </c>
      <c r="H322" s="8">
        <v>0</v>
      </c>
      <c r="I322" s="8">
        <v>0</v>
      </c>
      <c r="J322" s="14">
        <f t="shared" si="24"/>
        <v>0</v>
      </c>
      <c r="K322" s="14">
        <f t="shared" si="25"/>
        <v>0</v>
      </c>
    </row>
    <row r="323" spans="1:11" x14ac:dyDescent="0.3">
      <c r="A323" s="173"/>
      <c r="B323" s="4">
        <v>315</v>
      </c>
      <c r="C323" s="8" t="s">
        <v>702</v>
      </c>
      <c r="D323" s="8">
        <v>5767</v>
      </c>
      <c r="E323" s="8">
        <v>0</v>
      </c>
      <c r="F323" s="8">
        <v>0</v>
      </c>
      <c r="G323" s="8">
        <v>5767</v>
      </c>
      <c r="H323" s="8">
        <v>0</v>
      </c>
      <c r="I323" s="8">
        <v>0</v>
      </c>
      <c r="J323" s="14">
        <f t="shared" si="24"/>
        <v>0</v>
      </c>
      <c r="K323" s="14">
        <f t="shared" si="25"/>
        <v>0</v>
      </c>
    </row>
    <row r="324" spans="1:11" x14ac:dyDescent="0.3">
      <c r="A324" s="173"/>
      <c r="B324" s="4">
        <v>316</v>
      </c>
      <c r="C324" s="8" t="s">
        <v>703</v>
      </c>
      <c r="D324" s="8">
        <v>2306</v>
      </c>
      <c r="E324" s="8">
        <v>3</v>
      </c>
      <c r="F324" s="8">
        <v>0</v>
      </c>
      <c r="G324" s="8">
        <v>2306</v>
      </c>
      <c r="H324" s="8">
        <v>3</v>
      </c>
      <c r="I324" s="8">
        <v>0</v>
      </c>
      <c r="J324" s="14">
        <f t="shared" si="24"/>
        <v>1.3009540329575022E-3</v>
      </c>
      <c r="K324" s="14">
        <f t="shared" si="25"/>
        <v>1.3009540329575022E-3</v>
      </c>
    </row>
    <row r="325" spans="1:11" x14ac:dyDescent="0.3">
      <c r="A325" s="173"/>
      <c r="B325" s="4">
        <v>317</v>
      </c>
      <c r="C325" s="8" t="s">
        <v>704</v>
      </c>
      <c r="D325" s="8">
        <v>5712</v>
      </c>
      <c r="E325" s="8">
        <v>0</v>
      </c>
      <c r="F325" s="8">
        <v>0</v>
      </c>
      <c r="G325" s="8">
        <v>5712</v>
      </c>
      <c r="H325" s="8">
        <v>0</v>
      </c>
      <c r="I325" s="8">
        <v>0</v>
      </c>
      <c r="J325" s="14">
        <f t="shared" si="24"/>
        <v>0</v>
      </c>
      <c r="K325" s="14">
        <f t="shared" si="25"/>
        <v>0</v>
      </c>
    </row>
    <row r="326" spans="1:11" x14ac:dyDescent="0.3">
      <c r="A326" s="173"/>
      <c r="B326" s="4">
        <v>318</v>
      </c>
      <c r="C326" s="8" t="s">
        <v>705</v>
      </c>
      <c r="D326" s="8">
        <v>4513</v>
      </c>
      <c r="E326" s="8">
        <v>138</v>
      </c>
      <c r="F326" s="8">
        <v>0</v>
      </c>
      <c r="G326" s="8">
        <v>4513</v>
      </c>
      <c r="H326" s="8">
        <v>138</v>
      </c>
      <c r="I326" s="8">
        <v>0</v>
      </c>
      <c r="J326" s="14">
        <f t="shared" si="24"/>
        <v>3.0578329270994905E-2</v>
      </c>
      <c r="K326" s="14">
        <f t="shared" si="25"/>
        <v>3.0578329270994905E-2</v>
      </c>
    </row>
    <row r="327" spans="1:11" x14ac:dyDescent="0.3">
      <c r="A327" s="173"/>
      <c r="B327" s="4">
        <v>319</v>
      </c>
      <c r="C327" s="8" t="s">
        <v>706</v>
      </c>
      <c r="D327" s="8">
        <v>2822</v>
      </c>
      <c r="E327" s="8">
        <v>0</v>
      </c>
      <c r="F327" s="8">
        <v>0</v>
      </c>
      <c r="G327" s="8">
        <v>2822</v>
      </c>
      <c r="H327" s="8">
        <v>0</v>
      </c>
      <c r="I327" s="8">
        <v>0</v>
      </c>
      <c r="J327" s="14">
        <f t="shared" si="24"/>
        <v>0</v>
      </c>
      <c r="K327" s="14">
        <f t="shared" si="25"/>
        <v>0</v>
      </c>
    </row>
    <row r="328" spans="1:11" x14ac:dyDescent="0.3">
      <c r="A328" s="173"/>
      <c r="B328" s="4">
        <v>320</v>
      </c>
      <c r="C328" s="8" t="s">
        <v>708</v>
      </c>
      <c r="D328" s="8">
        <v>1076</v>
      </c>
      <c r="E328" s="8">
        <v>0</v>
      </c>
      <c r="F328" s="8">
        <v>0</v>
      </c>
      <c r="G328" s="8">
        <v>1076</v>
      </c>
      <c r="H328" s="8">
        <v>0</v>
      </c>
      <c r="I328" s="8">
        <v>0</v>
      </c>
      <c r="J328" s="14">
        <f t="shared" si="24"/>
        <v>0</v>
      </c>
      <c r="K328" s="14">
        <f t="shared" si="25"/>
        <v>0</v>
      </c>
    </row>
    <row r="329" spans="1:11" x14ac:dyDescent="0.3">
      <c r="A329" s="173"/>
      <c r="B329" s="4">
        <v>321</v>
      </c>
      <c r="C329" s="8" t="s">
        <v>709</v>
      </c>
      <c r="D329" s="8">
        <v>2181</v>
      </c>
      <c r="E329" s="8">
        <v>0</v>
      </c>
      <c r="F329" s="8">
        <v>0</v>
      </c>
      <c r="G329" s="8">
        <v>2181</v>
      </c>
      <c r="H329" s="8">
        <v>0</v>
      </c>
      <c r="I329" s="8">
        <v>0</v>
      </c>
      <c r="J329" s="14">
        <f t="shared" si="24"/>
        <v>0</v>
      </c>
      <c r="K329" s="14">
        <f t="shared" si="25"/>
        <v>0</v>
      </c>
    </row>
    <row r="330" spans="1:11" x14ac:dyDescent="0.3">
      <c r="A330" s="173"/>
      <c r="B330" s="4">
        <v>322</v>
      </c>
      <c r="C330" s="8" t="s">
        <v>710</v>
      </c>
      <c r="D330" s="8">
        <v>4792</v>
      </c>
      <c r="E330" s="8">
        <v>0</v>
      </c>
      <c r="F330" s="8">
        <v>0</v>
      </c>
      <c r="G330" s="8">
        <v>4792</v>
      </c>
      <c r="H330" s="8">
        <v>0</v>
      </c>
      <c r="I330" s="8">
        <v>0</v>
      </c>
      <c r="J330" s="14">
        <f t="shared" si="24"/>
        <v>0</v>
      </c>
      <c r="K330" s="14">
        <f t="shared" si="25"/>
        <v>0</v>
      </c>
    </row>
    <row r="331" spans="1:11" x14ac:dyDescent="0.3">
      <c r="A331" s="173"/>
      <c r="B331" s="4">
        <v>323</v>
      </c>
      <c r="C331" s="8" t="s">
        <v>711</v>
      </c>
      <c r="D331" s="8">
        <v>6347</v>
      </c>
      <c r="E331" s="8">
        <v>0</v>
      </c>
      <c r="F331" s="8">
        <v>0</v>
      </c>
      <c r="G331" s="8">
        <v>6347</v>
      </c>
      <c r="H331" s="8">
        <v>0</v>
      </c>
      <c r="I331" s="8">
        <v>0</v>
      </c>
      <c r="J331" s="14">
        <f t="shared" si="24"/>
        <v>0</v>
      </c>
      <c r="K331" s="14">
        <f t="shared" si="25"/>
        <v>0</v>
      </c>
    </row>
    <row r="332" spans="1:11" x14ac:dyDescent="0.3">
      <c r="A332" s="173"/>
      <c r="B332" s="4">
        <v>324</v>
      </c>
      <c r="C332" s="8" t="s">
        <v>712</v>
      </c>
      <c r="D332" s="8">
        <v>5340</v>
      </c>
      <c r="E332" s="8">
        <v>0</v>
      </c>
      <c r="F332" s="8">
        <v>0</v>
      </c>
      <c r="G332" s="8">
        <v>5340</v>
      </c>
      <c r="H332" s="8">
        <v>0</v>
      </c>
      <c r="I332" s="8">
        <v>0</v>
      </c>
      <c r="J332" s="14">
        <f t="shared" si="24"/>
        <v>0</v>
      </c>
      <c r="K332" s="14">
        <f t="shared" si="25"/>
        <v>0</v>
      </c>
    </row>
    <row r="333" spans="1:11" x14ac:dyDescent="0.3">
      <c r="A333" s="173"/>
      <c r="B333" s="4">
        <v>325</v>
      </c>
      <c r="C333" s="8" t="s">
        <v>713</v>
      </c>
      <c r="D333" s="8">
        <v>67</v>
      </c>
      <c r="E333" s="8">
        <v>0</v>
      </c>
      <c r="F333" s="8">
        <v>0</v>
      </c>
      <c r="G333" s="8">
        <v>67</v>
      </c>
      <c r="H333" s="8">
        <v>0</v>
      </c>
      <c r="I333" s="8">
        <v>0</v>
      </c>
      <c r="J333" s="14">
        <f t="shared" si="24"/>
        <v>0</v>
      </c>
      <c r="K333" s="14">
        <f t="shared" si="25"/>
        <v>0</v>
      </c>
    </row>
    <row r="334" spans="1:11" x14ac:dyDescent="0.3">
      <c r="A334" s="173"/>
      <c r="B334" s="4">
        <v>326</v>
      </c>
      <c r="C334" s="8" t="s">
        <v>714</v>
      </c>
      <c r="D334" s="8">
        <v>4260</v>
      </c>
      <c r="E334" s="8">
        <v>0</v>
      </c>
      <c r="F334" s="8">
        <v>0</v>
      </c>
      <c r="G334" s="8">
        <v>4260</v>
      </c>
      <c r="H334" s="8">
        <v>0</v>
      </c>
      <c r="I334" s="8">
        <v>0</v>
      </c>
      <c r="J334" s="14">
        <f t="shared" si="24"/>
        <v>0</v>
      </c>
      <c r="K334" s="14">
        <f t="shared" si="25"/>
        <v>0</v>
      </c>
    </row>
    <row r="335" spans="1:11" x14ac:dyDescent="0.3">
      <c r="A335" s="173"/>
      <c r="B335" s="4">
        <v>327</v>
      </c>
      <c r="C335" s="8" t="s">
        <v>715</v>
      </c>
      <c r="D335" s="8">
        <v>3666</v>
      </c>
      <c r="E335" s="8">
        <v>4</v>
      </c>
      <c r="F335" s="8">
        <v>0</v>
      </c>
      <c r="G335" s="8">
        <v>3666</v>
      </c>
      <c r="H335" s="8">
        <v>4</v>
      </c>
      <c r="I335" s="8">
        <v>0</v>
      </c>
      <c r="J335" s="14">
        <f t="shared" si="24"/>
        <v>1.0911074740861974E-3</v>
      </c>
      <c r="K335" s="14">
        <f t="shared" si="25"/>
        <v>1.0911074740861974E-3</v>
      </c>
    </row>
    <row r="336" spans="1:11" x14ac:dyDescent="0.3">
      <c r="A336" s="173"/>
      <c r="B336" s="4">
        <v>328</v>
      </c>
      <c r="C336" s="8" t="s">
        <v>716</v>
      </c>
      <c r="D336" s="8">
        <v>1544</v>
      </c>
      <c r="E336" s="8">
        <v>0</v>
      </c>
      <c r="F336" s="8">
        <v>0</v>
      </c>
      <c r="G336" s="8">
        <v>1544</v>
      </c>
      <c r="H336" s="8">
        <v>0</v>
      </c>
      <c r="I336" s="8">
        <v>0</v>
      </c>
      <c r="J336" s="14">
        <f t="shared" si="24"/>
        <v>0</v>
      </c>
      <c r="K336" s="14">
        <f t="shared" si="25"/>
        <v>0</v>
      </c>
    </row>
    <row r="337" spans="1:11" x14ac:dyDescent="0.3">
      <c r="A337" s="173"/>
      <c r="B337" s="4">
        <v>329</v>
      </c>
      <c r="C337" s="8" t="s">
        <v>718</v>
      </c>
      <c r="D337" s="8">
        <v>3770</v>
      </c>
      <c r="E337" s="8">
        <v>0</v>
      </c>
      <c r="F337" s="8">
        <v>0</v>
      </c>
      <c r="G337" s="8">
        <v>3770</v>
      </c>
      <c r="H337" s="8">
        <v>0</v>
      </c>
      <c r="I337" s="8">
        <v>0</v>
      </c>
      <c r="J337" s="14">
        <f t="shared" si="24"/>
        <v>0</v>
      </c>
      <c r="K337" s="14">
        <f t="shared" si="25"/>
        <v>0</v>
      </c>
    </row>
    <row r="338" spans="1:11" x14ac:dyDescent="0.3">
      <c r="A338" s="173"/>
      <c r="B338" s="4">
        <v>330</v>
      </c>
      <c r="C338" s="8" t="s">
        <v>719</v>
      </c>
      <c r="D338" s="8">
        <v>3495</v>
      </c>
      <c r="E338" s="8">
        <v>0</v>
      </c>
      <c r="F338" s="8">
        <v>0</v>
      </c>
      <c r="G338" s="8">
        <v>3495</v>
      </c>
      <c r="H338" s="8">
        <v>0</v>
      </c>
      <c r="I338" s="8">
        <v>0</v>
      </c>
      <c r="J338" s="14">
        <f t="shared" si="24"/>
        <v>0</v>
      </c>
      <c r="K338" s="14">
        <f t="shared" si="25"/>
        <v>0</v>
      </c>
    </row>
    <row r="339" spans="1:11" x14ac:dyDescent="0.3">
      <c r="A339" s="173"/>
      <c r="B339" s="4">
        <v>331</v>
      </c>
      <c r="C339" s="8" t="s">
        <v>720</v>
      </c>
      <c r="D339" s="8">
        <v>1853</v>
      </c>
      <c r="E339" s="8">
        <v>0</v>
      </c>
      <c r="F339" s="8">
        <v>0</v>
      </c>
      <c r="G339" s="8">
        <v>1853</v>
      </c>
      <c r="H339" s="8">
        <v>0</v>
      </c>
      <c r="I339" s="8">
        <v>0</v>
      </c>
      <c r="J339" s="14">
        <f t="shared" si="24"/>
        <v>0</v>
      </c>
      <c r="K339" s="14">
        <f t="shared" si="25"/>
        <v>0</v>
      </c>
    </row>
    <row r="340" spans="1:11" x14ac:dyDescent="0.3">
      <c r="A340" s="173"/>
      <c r="B340" s="4">
        <v>332</v>
      </c>
      <c r="C340" s="8" t="s">
        <v>721</v>
      </c>
      <c r="D340" s="8">
        <v>2949</v>
      </c>
      <c r="E340" s="8">
        <v>0</v>
      </c>
      <c r="F340" s="8">
        <v>0</v>
      </c>
      <c r="G340" s="8">
        <v>2949</v>
      </c>
      <c r="H340" s="8">
        <v>0</v>
      </c>
      <c r="I340" s="8">
        <v>0</v>
      </c>
      <c r="J340" s="14">
        <f t="shared" si="24"/>
        <v>0</v>
      </c>
      <c r="K340" s="14">
        <f t="shared" si="25"/>
        <v>0</v>
      </c>
    </row>
    <row r="341" spans="1:11" x14ac:dyDescent="0.3">
      <c r="A341" s="173"/>
      <c r="B341" s="4">
        <v>333</v>
      </c>
      <c r="C341" s="8" t="s">
        <v>722</v>
      </c>
      <c r="D341" s="8">
        <v>2097</v>
      </c>
      <c r="E341" s="8">
        <v>0</v>
      </c>
      <c r="F341" s="8">
        <v>0</v>
      </c>
      <c r="G341" s="8">
        <v>2097</v>
      </c>
      <c r="H341" s="8">
        <v>0</v>
      </c>
      <c r="I341" s="8">
        <v>0</v>
      </c>
      <c r="J341" s="14">
        <f t="shared" si="24"/>
        <v>0</v>
      </c>
      <c r="K341" s="14">
        <f t="shared" si="25"/>
        <v>0</v>
      </c>
    </row>
    <row r="342" spans="1:11" x14ac:dyDescent="0.3">
      <c r="A342" s="173"/>
      <c r="B342" s="4">
        <v>334</v>
      </c>
      <c r="C342" s="8" t="s">
        <v>723</v>
      </c>
      <c r="D342" s="8">
        <v>7888</v>
      </c>
      <c r="E342" s="8">
        <v>1</v>
      </c>
      <c r="F342" s="8">
        <v>0</v>
      </c>
      <c r="G342" s="8">
        <v>7888</v>
      </c>
      <c r="H342" s="8">
        <v>1</v>
      </c>
      <c r="I342" s="8">
        <v>0</v>
      </c>
      <c r="J342" s="14">
        <f t="shared" si="24"/>
        <v>1.2677484787018255E-4</v>
      </c>
      <c r="K342" s="14">
        <f t="shared" si="25"/>
        <v>1.2677484787018255E-4</v>
      </c>
    </row>
    <row r="343" spans="1:11" x14ac:dyDescent="0.3">
      <c r="A343" s="173"/>
      <c r="B343" s="4">
        <v>335</v>
      </c>
      <c r="C343" s="8" t="s">
        <v>727</v>
      </c>
      <c r="D343" s="8">
        <v>4495</v>
      </c>
      <c r="E343" s="8">
        <v>0</v>
      </c>
      <c r="F343" s="8">
        <v>0</v>
      </c>
      <c r="G343" s="8">
        <v>4495</v>
      </c>
      <c r="H343" s="8">
        <v>0</v>
      </c>
      <c r="I343" s="8">
        <v>0</v>
      </c>
      <c r="J343" s="14">
        <f t="shared" si="24"/>
        <v>0</v>
      </c>
      <c r="K343" s="14">
        <f t="shared" si="25"/>
        <v>0</v>
      </c>
    </row>
    <row r="344" spans="1:11" x14ac:dyDescent="0.3">
      <c r="A344" s="173"/>
      <c r="B344" s="4">
        <v>336</v>
      </c>
      <c r="C344" s="8" t="s">
        <v>732</v>
      </c>
      <c r="D344" s="8">
        <v>2677</v>
      </c>
      <c r="E344" s="8">
        <v>0</v>
      </c>
      <c r="F344" s="8">
        <v>0</v>
      </c>
      <c r="G344" s="8">
        <v>2677</v>
      </c>
      <c r="H344" s="8">
        <v>0</v>
      </c>
      <c r="I344" s="8">
        <v>0</v>
      </c>
      <c r="J344" s="14">
        <f t="shared" si="24"/>
        <v>0</v>
      </c>
      <c r="K344" s="14">
        <f t="shared" si="25"/>
        <v>0</v>
      </c>
    </row>
    <row r="345" spans="1:11" x14ac:dyDescent="0.3">
      <c r="A345" s="173"/>
      <c r="B345" s="4">
        <v>337</v>
      </c>
      <c r="C345" s="8" t="s">
        <v>735</v>
      </c>
      <c r="D345" s="8">
        <v>6828</v>
      </c>
      <c r="E345" s="8">
        <v>0</v>
      </c>
      <c r="F345" s="8">
        <v>0</v>
      </c>
      <c r="G345" s="8">
        <v>6828</v>
      </c>
      <c r="H345" s="8">
        <v>0</v>
      </c>
      <c r="I345" s="8">
        <v>0</v>
      </c>
      <c r="J345" s="14">
        <f t="shared" si="24"/>
        <v>0</v>
      </c>
      <c r="K345" s="14">
        <f t="shared" si="25"/>
        <v>0</v>
      </c>
    </row>
    <row r="346" spans="1:11" x14ac:dyDescent="0.3">
      <c r="A346" s="173"/>
      <c r="B346" s="4">
        <v>338</v>
      </c>
      <c r="C346" s="8" t="s">
        <v>737</v>
      </c>
      <c r="D346" s="8">
        <v>3147</v>
      </c>
      <c r="E346" s="8">
        <v>1</v>
      </c>
      <c r="F346" s="8">
        <v>0</v>
      </c>
      <c r="G346" s="8">
        <v>3147</v>
      </c>
      <c r="H346" s="8">
        <v>1</v>
      </c>
      <c r="I346" s="8">
        <v>0</v>
      </c>
      <c r="J346" s="14">
        <f t="shared" si="24"/>
        <v>3.1776294884016526E-4</v>
      </c>
      <c r="K346" s="14">
        <f t="shared" si="25"/>
        <v>3.1776294884016526E-4</v>
      </c>
    </row>
    <row r="347" spans="1:11" x14ac:dyDescent="0.3">
      <c r="A347" s="173"/>
      <c r="B347" s="4">
        <v>339</v>
      </c>
      <c r="C347" s="8" t="s">
        <v>738</v>
      </c>
      <c r="D347" s="8">
        <v>5719</v>
      </c>
      <c r="E347" s="8">
        <v>0</v>
      </c>
      <c r="F347" s="8">
        <v>0</v>
      </c>
      <c r="G347" s="8">
        <v>5719</v>
      </c>
      <c r="H347" s="8">
        <v>0</v>
      </c>
      <c r="I347" s="8">
        <v>0</v>
      </c>
      <c r="J347" s="14">
        <f t="shared" si="24"/>
        <v>0</v>
      </c>
      <c r="K347" s="14">
        <f t="shared" si="25"/>
        <v>0</v>
      </c>
    </row>
    <row r="348" spans="1:11" x14ac:dyDescent="0.3">
      <c r="A348" s="173"/>
      <c r="B348" s="4">
        <v>340</v>
      </c>
      <c r="C348" s="8" t="s">
        <v>739</v>
      </c>
      <c r="D348" s="8">
        <v>1702</v>
      </c>
      <c r="E348" s="8">
        <v>0</v>
      </c>
      <c r="F348" s="8">
        <v>0</v>
      </c>
      <c r="G348" s="8">
        <v>1702</v>
      </c>
      <c r="H348" s="8">
        <v>0</v>
      </c>
      <c r="I348" s="8">
        <v>0</v>
      </c>
      <c r="J348" s="14">
        <f t="shared" si="24"/>
        <v>0</v>
      </c>
      <c r="K348" s="14">
        <f t="shared" si="25"/>
        <v>0</v>
      </c>
    </row>
    <row r="349" spans="1:11" x14ac:dyDescent="0.3">
      <c r="A349" s="173"/>
      <c r="B349" s="4">
        <v>341</v>
      </c>
      <c r="C349" s="8" t="s">
        <v>741</v>
      </c>
      <c r="D349" s="8">
        <v>1156</v>
      </c>
      <c r="E349" s="8">
        <v>0</v>
      </c>
      <c r="F349" s="8">
        <v>0</v>
      </c>
      <c r="G349" s="8">
        <v>1156</v>
      </c>
      <c r="H349" s="8">
        <v>0</v>
      </c>
      <c r="I349" s="8">
        <v>0</v>
      </c>
      <c r="J349" s="14">
        <f t="shared" si="24"/>
        <v>0</v>
      </c>
      <c r="K349" s="14">
        <f t="shared" si="25"/>
        <v>0</v>
      </c>
    </row>
    <row r="350" spans="1:11" x14ac:dyDescent="0.3">
      <c r="A350" s="173"/>
      <c r="B350" s="4">
        <v>342</v>
      </c>
      <c r="C350" s="8" t="s">
        <v>742</v>
      </c>
      <c r="D350" s="8">
        <v>7912</v>
      </c>
      <c r="E350" s="8">
        <v>3</v>
      </c>
      <c r="F350" s="8">
        <v>0</v>
      </c>
      <c r="G350" s="8">
        <v>7912</v>
      </c>
      <c r="H350" s="8">
        <v>3</v>
      </c>
      <c r="I350" s="8">
        <v>0</v>
      </c>
      <c r="J350" s="14">
        <f t="shared" si="24"/>
        <v>3.7917087967644087E-4</v>
      </c>
      <c r="K350" s="14">
        <f t="shared" si="25"/>
        <v>3.7917087967644087E-4</v>
      </c>
    </row>
    <row r="351" spans="1:11" x14ac:dyDescent="0.3">
      <c r="C351" s="9"/>
      <c r="D351" s="9">
        <f>SUM(D4:D350)</f>
        <v>1780078</v>
      </c>
      <c r="E351" s="9">
        <f>SUM(E4:E350)</f>
        <v>80401</v>
      </c>
      <c r="F351" s="9">
        <v>13187</v>
      </c>
      <c r="G351" s="9">
        <v>216237</v>
      </c>
      <c r="H351" s="9">
        <v>16669</v>
      </c>
      <c r="I351" s="9">
        <v>429</v>
      </c>
    </row>
  </sheetData>
  <mergeCells count="7">
    <mergeCell ref="A106:A350"/>
    <mergeCell ref="A4:A31"/>
    <mergeCell ref="P6:R6"/>
    <mergeCell ref="A33:A58"/>
    <mergeCell ref="A60:A68"/>
    <mergeCell ref="A70:A93"/>
    <mergeCell ref="A95:A104"/>
  </mergeCells>
  <phoneticPr fontId="3" type="noConversion"/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CC7E60-DBC2-4EF7-B63E-8DC46686C721}">
  <sheetPr codeName="Sheet24">
    <tabColor rgb="FFFFFF00"/>
  </sheetPr>
  <dimension ref="A1:AX351"/>
  <sheetViews>
    <sheetView topLeftCell="N7" zoomScale="85" zoomScaleNormal="85" workbookViewId="0">
      <selection activeCell="Q24" sqref="Q24"/>
    </sheetView>
  </sheetViews>
  <sheetFormatPr defaultRowHeight="13.5" x14ac:dyDescent="0.3"/>
  <cols>
    <col min="3" max="3" width="18.46484375" customWidth="1"/>
    <col min="11" max="11" width="11.86328125" customWidth="1"/>
    <col min="12" max="12" width="17" customWidth="1"/>
    <col min="14" max="14" width="18.46484375" customWidth="1"/>
    <col min="15" max="15" width="23.3984375" customWidth="1"/>
    <col min="16" max="29" width="12.1328125" bestFit="1" customWidth="1"/>
    <col min="30" max="35" width="13.265625" bestFit="1" customWidth="1"/>
    <col min="36" max="36" width="15.265625" customWidth="1"/>
    <col min="37" max="37" width="15.1328125" customWidth="1"/>
    <col min="38" max="38" width="17.3984375" customWidth="1"/>
    <col min="39" max="40" width="16.86328125" customWidth="1"/>
    <col min="41" max="41" width="15.59765625" customWidth="1"/>
    <col min="42" max="42" width="12.73046875" customWidth="1"/>
    <col min="43" max="43" width="13.3984375" customWidth="1"/>
    <col min="44" max="44" width="12.86328125" customWidth="1"/>
    <col min="45" max="45" width="12.73046875" customWidth="1"/>
    <col min="46" max="46" width="14.73046875" customWidth="1"/>
    <col min="47" max="47" width="15.1328125" customWidth="1"/>
    <col min="48" max="48" width="18" customWidth="1"/>
  </cols>
  <sheetData>
    <row r="1" spans="1:19" x14ac:dyDescent="0.3">
      <c r="A1" t="s">
        <v>934</v>
      </c>
    </row>
    <row r="2" spans="1:19" x14ac:dyDescent="0.3">
      <c r="A2" s="4"/>
      <c r="B2" s="4"/>
      <c r="C2" s="8"/>
      <c r="D2" s="8"/>
      <c r="E2" s="8" t="s">
        <v>787</v>
      </c>
      <c r="F2" s="8"/>
      <c r="G2" s="8"/>
      <c r="H2" s="8" t="s">
        <v>787</v>
      </c>
      <c r="I2" s="8"/>
    </row>
    <row r="3" spans="1:19" x14ac:dyDescent="0.3">
      <c r="A3" s="4"/>
      <c r="B3" s="4"/>
      <c r="C3" s="8"/>
      <c r="D3" s="8" t="s">
        <v>409</v>
      </c>
      <c r="E3" s="8" t="s">
        <v>410</v>
      </c>
      <c r="F3" s="8" t="s">
        <v>411</v>
      </c>
      <c r="G3" s="8" t="s">
        <v>409</v>
      </c>
      <c r="H3" s="8" t="s">
        <v>410</v>
      </c>
      <c r="I3" s="8" t="s">
        <v>411</v>
      </c>
    </row>
    <row r="4" spans="1:19" x14ac:dyDescent="0.3">
      <c r="A4" s="173" t="s">
        <v>757</v>
      </c>
      <c r="B4" s="4">
        <v>1</v>
      </c>
      <c r="C4" s="8" t="s">
        <v>433</v>
      </c>
      <c r="D4" s="8">
        <v>25936</v>
      </c>
      <c r="E4" s="8">
        <v>3041</v>
      </c>
      <c r="F4" s="8">
        <v>0</v>
      </c>
      <c r="G4" s="8">
        <v>25936</v>
      </c>
      <c r="H4" s="8">
        <v>3041</v>
      </c>
      <c r="I4" s="8">
        <v>0</v>
      </c>
      <c r="O4" s="4" t="s">
        <v>763</v>
      </c>
      <c r="P4" s="4"/>
      <c r="Q4" s="4"/>
      <c r="R4" s="4"/>
    </row>
    <row r="5" spans="1:19" x14ac:dyDescent="0.3">
      <c r="A5" s="173"/>
      <c r="B5" s="4">
        <v>2</v>
      </c>
      <c r="C5" s="8" t="s">
        <v>649</v>
      </c>
      <c r="D5" s="8">
        <v>17119</v>
      </c>
      <c r="E5" s="8">
        <v>4343</v>
      </c>
      <c r="F5" s="8">
        <v>0</v>
      </c>
      <c r="G5" s="8">
        <v>17119</v>
      </c>
      <c r="H5" s="8">
        <v>4343</v>
      </c>
      <c r="I5" s="8">
        <v>0</v>
      </c>
      <c r="O5" s="4" t="s">
        <v>764</v>
      </c>
      <c r="P5" s="4"/>
      <c r="Q5" s="4"/>
      <c r="R5" s="4"/>
    </row>
    <row r="6" spans="1:19" x14ac:dyDescent="0.3">
      <c r="A6" s="173"/>
      <c r="B6" s="4">
        <v>3</v>
      </c>
      <c r="C6" s="8" t="s">
        <v>633</v>
      </c>
      <c r="D6" s="8">
        <v>19093</v>
      </c>
      <c r="E6" s="8">
        <v>261</v>
      </c>
      <c r="F6" s="8">
        <v>0</v>
      </c>
      <c r="G6" s="8">
        <v>19093</v>
      </c>
      <c r="H6" s="8">
        <v>261</v>
      </c>
      <c r="I6" s="8">
        <v>0</v>
      </c>
      <c r="O6" s="4"/>
      <c r="P6" s="173" t="s">
        <v>787</v>
      </c>
      <c r="Q6" s="173"/>
      <c r="R6" s="173"/>
    </row>
    <row r="7" spans="1:19" x14ac:dyDescent="0.3">
      <c r="A7" s="173"/>
      <c r="B7" s="4">
        <v>4</v>
      </c>
      <c r="C7" s="8" t="s">
        <v>648</v>
      </c>
      <c r="D7" s="8">
        <v>10907</v>
      </c>
      <c r="E7" s="8">
        <v>29</v>
      </c>
      <c r="F7" s="8">
        <v>0</v>
      </c>
      <c r="G7" s="8">
        <v>10907</v>
      </c>
      <c r="H7" s="8">
        <v>29</v>
      </c>
      <c r="I7" s="8">
        <v>0</v>
      </c>
      <c r="O7" s="4"/>
      <c r="P7" s="4" t="s">
        <v>409</v>
      </c>
      <c r="Q7" s="4" t="s">
        <v>765</v>
      </c>
      <c r="R7" s="4" t="s">
        <v>766</v>
      </c>
      <c r="S7" s="18" t="s">
        <v>788</v>
      </c>
    </row>
    <row r="8" spans="1:19" x14ac:dyDescent="0.3">
      <c r="A8" s="173"/>
      <c r="B8" s="4">
        <v>5</v>
      </c>
      <c r="C8" s="8" t="s">
        <v>552</v>
      </c>
      <c r="D8" s="8">
        <v>8599</v>
      </c>
      <c r="E8" s="8">
        <v>24</v>
      </c>
      <c r="F8" s="8">
        <v>0</v>
      </c>
      <c r="G8" s="8">
        <v>8599</v>
      </c>
      <c r="H8" s="8">
        <v>24</v>
      </c>
      <c r="I8" s="8">
        <v>0</v>
      </c>
      <c r="O8" s="4" t="s">
        <v>757</v>
      </c>
      <c r="P8" s="4">
        <f>SUM(G4:G31)</f>
        <v>287326</v>
      </c>
      <c r="Q8" s="4">
        <f>SUM(H4:I31)</f>
        <v>13798</v>
      </c>
      <c r="R8" s="15">
        <f t="shared" ref="R8:R13" si="0">Q8/P8</f>
        <v>4.8022107292761532E-2</v>
      </c>
      <c r="S8" s="14">
        <f t="shared" ref="S8:S14" si="1">P8/P$14</f>
        <v>0.16141202801225565</v>
      </c>
    </row>
    <row r="9" spans="1:19" x14ac:dyDescent="0.3">
      <c r="A9" s="173"/>
      <c r="B9" s="4">
        <v>6</v>
      </c>
      <c r="C9" s="8" t="s">
        <v>430</v>
      </c>
      <c r="D9" s="8">
        <v>20861</v>
      </c>
      <c r="E9" s="8">
        <v>499</v>
      </c>
      <c r="F9" s="8">
        <v>0</v>
      </c>
      <c r="G9" s="8">
        <v>20861</v>
      </c>
      <c r="H9" s="8">
        <v>499</v>
      </c>
      <c r="I9" s="8">
        <v>0</v>
      </c>
      <c r="O9" s="4" t="s">
        <v>758</v>
      </c>
      <c r="P9" s="4">
        <f>SUM(G33:G58)</f>
        <v>164720</v>
      </c>
      <c r="Q9" s="4">
        <f>SUM(H33:I58)</f>
        <v>9657</v>
      </c>
      <c r="R9" s="15">
        <f t="shared" si="0"/>
        <v>5.862676056338028E-2</v>
      </c>
      <c r="S9" s="14">
        <f t="shared" si="1"/>
        <v>9.2535270926330196E-2</v>
      </c>
    </row>
    <row r="10" spans="1:19" x14ac:dyDescent="0.3">
      <c r="A10" s="173"/>
      <c r="B10" s="4">
        <v>7</v>
      </c>
      <c r="C10" s="8" t="s">
        <v>439</v>
      </c>
      <c r="D10" s="8">
        <v>11888</v>
      </c>
      <c r="E10" s="8">
        <v>3</v>
      </c>
      <c r="F10" s="8">
        <v>0</v>
      </c>
      <c r="G10" s="8">
        <v>11888</v>
      </c>
      <c r="H10" s="8">
        <v>3</v>
      </c>
      <c r="I10" s="8">
        <v>0</v>
      </c>
      <c r="O10" s="4" t="s">
        <v>759</v>
      </c>
      <c r="P10" s="4">
        <f>SUM(G60:G68)</f>
        <v>146100</v>
      </c>
      <c r="Q10" s="4">
        <f>SUM(H60:I68)</f>
        <v>30601</v>
      </c>
      <c r="R10" s="15">
        <f t="shared" si="0"/>
        <v>0.20945242984257359</v>
      </c>
      <c r="S10" s="14">
        <f t="shared" si="1"/>
        <v>8.2075055138033273E-2</v>
      </c>
    </row>
    <row r="11" spans="1:19" x14ac:dyDescent="0.3">
      <c r="A11" s="173"/>
      <c r="B11" s="4">
        <v>8</v>
      </c>
      <c r="C11" s="8" t="s">
        <v>508</v>
      </c>
      <c r="D11" s="8">
        <v>5336</v>
      </c>
      <c r="E11" s="8">
        <v>56</v>
      </c>
      <c r="F11" s="8">
        <v>0</v>
      </c>
      <c r="G11" s="8">
        <v>5336</v>
      </c>
      <c r="H11" s="8">
        <v>56</v>
      </c>
      <c r="I11" s="8">
        <v>0</v>
      </c>
      <c r="O11" s="4" t="s">
        <v>760</v>
      </c>
      <c r="P11" s="4">
        <f>SUM(G70:G93)</f>
        <v>295840</v>
      </c>
      <c r="Q11" s="4">
        <f>SUM(H70:I93)</f>
        <v>15942</v>
      </c>
      <c r="R11" s="15">
        <f t="shared" si="0"/>
        <v>5.3887236343969712E-2</v>
      </c>
      <c r="S11" s="14">
        <f t="shared" si="1"/>
        <v>0.16619496449032009</v>
      </c>
    </row>
    <row r="12" spans="1:19" x14ac:dyDescent="0.3">
      <c r="A12" s="173"/>
      <c r="B12" s="4">
        <v>9</v>
      </c>
      <c r="C12" s="8" t="s">
        <v>686</v>
      </c>
      <c r="D12" s="8">
        <v>12363</v>
      </c>
      <c r="E12" s="8">
        <v>0</v>
      </c>
      <c r="F12" s="8">
        <v>0</v>
      </c>
      <c r="G12" s="8">
        <v>12363</v>
      </c>
      <c r="H12" s="8">
        <v>0</v>
      </c>
      <c r="I12" s="8">
        <v>0</v>
      </c>
      <c r="O12" s="4" t="s">
        <v>761</v>
      </c>
      <c r="P12" s="4">
        <f>SUM(G95:G104)</f>
        <v>29203</v>
      </c>
      <c r="Q12" s="4">
        <f>SUM(H95:I104)</f>
        <v>474</v>
      </c>
      <c r="R12" s="15">
        <f t="shared" si="0"/>
        <v>1.6231209122350442E-2</v>
      </c>
      <c r="S12" s="14">
        <f t="shared" si="1"/>
        <v>1.6405460884298329E-2</v>
      </c>
    </row>
    <row r="13" spans="1:19" x14ac:dyDescent="0.3">
      <c r="A13" s="173"/>
      <c r="B13" s="4">
        <v>10</v>
      </c>
      <c r="C13" s="8" t="s">
        <v>495</v>
      </c>
      <c r="D13" s="8">
        <v>17858</v>
      </c>
      <c r="E13" s="8">
        <v>6</v>
      </c>
      <c r="F13" s="8">
        <v>0</v>
      </c>
      <c r="G13" s="8">
        <v>17858</v>
      </c>
      <c r="H13" s="8">
        <v>6</v>
      </c>
      <c r="I13" s="8">
        <v>0</v>
      </c>
      <c r="O13" s="4" t="s">
        <v>762</v>
      </c>
      <c r="P13" s="4">
        <f>SUM(G106:G350)</f>
        <v>856889</v>
      </c>
      <c r="Q13" s="4">
        <f>SUM(H106:I350)</f>
        <v>9929</v>
      </c>
      <c r="R13" s="15">
        <f t="shared" si="0"/>
        <v>1.1587265095012306E-2</v>
      </c>
      <c r="S13" s="14">
        <f t="shared" si="1"/>
        <v>0.48137722054876247</v>
      </c>
    </row>
    <row r="14" spans="1:19" x14ac:dyDescent="0.3">
      <c r="A14" s="173"/>
      <c r="B14" s="4">
        <v>11</v>
      </c>
      <c r="C14" s="8" t="s">
        <v>645</v>
      </c>
      <c r="D14" s="8">
        <v>11752</v>
      </c>
      <c r="E14" s="8">
        <v>100</v>
      </c>
      <c r="F14" s="8">
        <v>0</v>
      </c>
      <c r="G14" s="8">
        <v>11752</v>
      </c>
      <c r="H14" s="8">
        <v>100</v>
      </c>
      <c r="I14" s="8">
        <v>0</v>
      </c>
      <c r="O14" s="4"/>
      <c r="P14" s="4">
        <f>SUM(P8:P13)</f>
        <v>1780078</v>
      </c>
      <c r="Q14" s="4">
        <f>SUM(Q8:Q13)</f>
        <v>80401</v>
      </c>
      <c r="R14" s="15">
        <f>Q14/P14</f>
        <v>4.5167121890164363E-2</v>
      </c>
      <c r="S14" s="14">
        <f t="shared" si="1"/>
        <v>1</v>
      </c>
    </row>
    <row r="15" spans="1:19" x14ac:dyDescent="0.3">
      <c r="A15" s="173"/>
      <c r="B15" s="4">
        <v>12</v>
      </c>
      <c r="C15" s="8" t="s">
        <v>726</v>
      </c>
      <c r="D15" s="8">
        <v>3168</v>
      </c>
      <c r="E15" s="8">
        <v>0</v>
      </c>
      <c r="F15" s="8">
        <v>0</v>
      </c>
      <c r="G15" s="8">
        <v>3168</v>
      </c>
      <c r="H15" s="8">
        <v>0</v>
      </c>
      <c r="I15" s="8">
        <v>0</v>
      </c>
    </row>
    <row r="16" spans="1:19" x14ac:dyDescent="0.3">
      <c r="A16" s="173"/>
      <c r="B16" s="4">
        <v>13</v>
      </c>
      <c r="C16" s="8" t="s">
        <v>700</v>
      </c>
      <c r="D16" s="8">
        <v>404</v>
      </c>
      <c r="E16" s="8">
        <v>3</v>
      </c>
      <c r="F16" s="8">
        <v>0</v>
      </c>
      <c r="G16" s="8">
        <v>404</v>
      </c>
      <c r="H16" s="8">
        <v>3</v>
      </c>
      <c r="I16" s="8">
        <v>0</v>
      </c>
      <c r="O16" t="s">
        <v>899</v>
      </c>
      <c r="P16" t="s">
        <v>900</v>
      </c>
    </row>
    <row r="17" spans="1:33" x14ac:dyDescent="0.3">
      <c r="A17" s="173"/>
      <c r="B17" s="4">
        <v>14</v>
      </c>
      <c r="C17" s="8" t="s">
        <v>537</v>
      </c>
      <c r="D17" s="8">
        <v>1577</v>
      </c>
      <c r="E17" s="8">
        <v>0</v>
      </c>
      <c r="F17" s="8">
        <v>0</v>
      </c>
      <c r="G17" s="8">
        <v>1577</v>
      </c>
      <c r="H17" s="8">
        <v>0</v>
      </c>
      <c r="I17" s="8">
        <v>0</v>
      </c>
      <c r="O17" t="s">
        <v>789</v>
      </c>
    </row>
    <row r="18" spans="1:33" x14ac:dyDescent="0.3">
      <c r="A18" s="173"/>
      <c r="B18" s="4">
        <v>15</v>
      </c>
      <c r="C18" s="8" t="s">
        <v>527</v>
      </c>
      <c r="D18" s="8">
        <v>15089</v>
      </c>
      <c r="E18" s="8">
        <v>697</v>
      </c>
      <c r="F18" s="8">
        <v>0</v>
      </c>
      <c r="G18" s="8">
        <v>15089</v>
      </c>
      <c r="H18" s="8">
        <v>697</v>
      </c>
      <c r="I18" s="8">
        <v>0</v>
      </c>
      <c r="O18" s="4"/>
      <c r="P18" s="8">
        <v>2020</v>
      </c>
      <c r="Q18" s="8">
        <v>2025</v>
      </c>
      <c r="R18" s="8">
        <v>2030</v>
      </c>
      <c r="S18" s="8">
        <v>2035</v>
      </c>
      <c r="T18" s="8">
        <v>2040</v>
      </c>
      <c r="U18" s="8">
        <v>2045</v>
      </c>
      <c r="V18" s="8">
        <v>2050</v>
      </c>
    </row>
    <row r="19" spans="1:33" x14ac:dyDescent="0.3">
      <c r="A19" s="173"/>
      <c r="B19" s="4">
        <v>16</v>
      </c>
      <c r="C19" s="8" t="s">
        <v>740</v>
      </c>
      <c r="D19" s="8">
        <v>6181</v>
      </c>
      <c r="E19" s="8">
        <v>108</v>
      </c>
      <c r="F19" s="8">
        <v>0</v>
      </c>
      <c r="G19" s="8">
        <v>6181</v>
      </c>
      <c r="H19" s="8">
        <v>108</v>
      </c>
      <c r="I19" s="8">
        <v>0</v>
      </c>
      <c r="O19" s="4" t="s">
        <v>757</v>
      </c>
      <c r="P19" s="8">
        <f>[1]中性预测M输入!B22</f>
        <v>1.5</v>
      </c>
      <c r="Q19" s="8">
        <f>[1]中性预测M输入!C22</f>
        <v>8</v>
      </c>
      <c r="R19" s="8">
        <f>[1]中性预测M输入!D22</f>
        <v>16</v>
      </c>
      <c r="S19" s="8">
        <f>[1]中性预测M输入!E22</f>
        <v>29</v>
      </c>
      <c r="T19" s="8">
        <f>[1]中性预测M输入!F22</f>
        <v>40</v>
      </c>
      <c r="U19" s="8">
        <f>[1]中性预测M输入!G22</f>
        <v>51</v>
      </c>
      <c r="V19" s="8">
        <f>[1]中性预测M输入!H22</f>
        <v>61</v>
      </c>
    </row>
    <row r="20" spans="1:33" x14ac:dyDescent="0.3">
      <c r="A20" s="173"/>
      <c r="B20" s="4">
        <v>17</v>
      </c>
      <c r="C20" s="8" t="s">
        <v>528</v>
      </c>
      <c r="D20" s="8">
        <v>10093</v>
      </c>
      <c r="E20" s="8">
        <v>18</v>
      </c>
      <c r="F20" s="8">
        <v>0</v>
      </c>
      <c r="G20" s="8">
        <v>10093</v>
      </c>
      <c r="H20" s="8">
        <v>18</v>
      </c>
      <c r="I20" s="8">
        <v>0</v>
      </c>
      <c r="O20" s="4" t="s">
        <v>758</v>
      </c>
      <c r="P20" s="8">
        <f>[1]中性预测M输入!B23</f>
        <v>1</v>
      </c>
      <c r="Q20" s="8">
        <f>[1]中性预测M输入!C23</f>
        <v>8</v>
      </c>
      <c r="R20" s="8">
        <f>[1]中性预测M输入!D23</f>
        <v>16</v>
      </c>
      <c r="S20" s="8">
        <f>[1]中性预测M输入!E23</f>
        <v>29</v>
      </c>
      <c r="T20" s="8">
        <f>[1]中性预测M输入!F23</f>
        <v>40</v>
      </c>
      <c r="U20" s="8">
        <f>[1]中性预测M输入!G23</f>
        <v>52</v>
      </c>
      <c r="V20" s="8">
        <f>[1]中性预测M输入!H23</f>
        <v>62</v>
      </c>
    </row>
    <row r="21" spans="1:33" x14ac:dyDescent="0.3">
      <c r="A21" s="173"/>
      <c r="B21" s="4">
        <v>18</v>
      </c>
      <c r="C21" s="8" t="s">
        <v>463</v>
      </c>
      <c r="D21" s="8">
        <v>6375</v>
      </c>
      <c r="E21" s="8">
        <v>5</v>
      </c>
      <c r="F21" s="8">
        <v>0</v>
      </c>
      <c r="G21" s="8">
        <v>6375</v>
      </c>
      <c r="H21" s="8">
        <v>5</v>
      </c>
      <c r="I21" s="8">
        <v>0</v>
      </c>
      <c r="O21" s="4" t="s">
        <v>759</v>
      </c>
      <c r="P21" s="8">
        <f>[1]中性预测M输入!B24</f>
        <v>2</v>
      </c>
      <c r="Q21" s="8">
        <f>[1]中性预测M输入!C24</f>
        <v>9</v>
      </c>
      <c r="R21" s="8">
        <f>[1]中性预测M输入!D24</f>
        <v>17</v>
      </c>
      <c r="S21" s="8">
        <f>[1]中性预测M输入!E24</f>
        <v>30</v>
      </c>
      <c r="T21" s="8">
        <f>[1]中性预测M输入!F24</f>
        <v>41</v>
      </c>
      <c r="U21" s="8">
        <f>[1]中性预测M输入!G24</f>
        <v>54</v>
      </c>
      <c r="V21" s="8">
        <f>[1]中性预测M输入!H24</f>
        <v>64</v>
      </c>
    </row>
    <row r="22" spans="1:33" x14ac:dyDescent="0.3">
      <c r="A22" s="173"/>
      <c r="B22" s="4">
        <v>19</v>
      </c>
      <c r="C22" s="8" t="s">
        <v>560</v>
      </c>
      <c r="D22" s="8">
        <v>6143</v>
      </c>
      <c r="E22" s="8">
        <v>27</v>
      </c>
      <c r="F22" s="8">
        <v>0</v>
      </c>
      <c r="G22" s="8">
        <v>6143</v>
      </c>
      <c r="H22" s="8">
        <v>27</v>
      </c>
      <c r="I22" s="8">
        <v>0</v>
      </c>
      <c r="O22" s="4" t="s">
        <v>760</v>
      </c>
      <c r="P22" s="8">
        <f>[1]中性预测M输入!B25</f>
        <v>0.8</v>
      </c>
      <c r="Q22" s="8">
        <f>[1]中性预测M输入!C25</f>
        <v>8</v>
      </c>
      <c r="R22" s="8">
        <f>[1]中性预测M输入!D25</f>
        <v>16</v>
      </c>
      <c r="S22" s="8">
        <f>[1]中性预测M输入!E25</f>
        <v>28</v>
      </c>
      <c r="T22" s="8">
        <f>[1]中性预测M输入!F25</f>
        <v>39</v>
      </c>
      <c r="U22" s="8">
        <f>[1]中性预测M输入!G25</f>
        <v>51</v>
      </c>
      <c r="V22" s="8">
        <f>[1]中性预测M输入!H25</f>
        <v>61</v>
      </c>
    </row>
    <row r="23" spans="1:33" x14ac:dyDescent="0.3">
      <c r="A23" s="173"/>
      <c r="B23" s="4">
        <v>20</v>
      </c>
      <c r="C23" s="8" t="s">
        <v>436</v>
      </c>
      <c r="D23" s="8">
        <v>6508</v>
      </c>
      <c r="E23" s="8">
        <v>0</v>
      </c>
      <c r="F23" s="8">
        <v>0</v>
      </c>
      <c r="G23" s="8">
        <v>6508</v>
      </c>
      <c r="H23" s="8">
        <v>0</v>
      </c>
      <c r="I23" s="8">
        <v>0</v>
      </c>
      <c r="O23" s="4" t="s">
        <v>761</v>
      </c>
      <c r="P23" s="8">
        <f>[1]中性预测M输入!B26</f>
        <v>0.7</v>
      </c>
      <c r="Q23" s="8">
        <f>[1]中性预测M输入!C26</f>
        <v>8</v>
      </c>
      <c r="R23" s="8">
        <f>[1]中性预测M输入!D26</f>
        <v>15</v>
      </c>
      <c r="S23" s="8">
        <f>[1]中性预测M输入!E26</f>
        <v>27</v>
      </c>
      <c r="T23" s="8">
        <f>[1]中性预测M输入!F26</f>
        <v>38</v>
      </c>
      <c r="U23" s="8">
        <f>[1]中性预测M输入!G26</f>
        <v>50</v>
      </c>
      <c r="V23" s="8">
        <f>[1]中性预测M输入!H26</f>
        <v>60</v>
      </c>
    </row>
    <row r="24" spans="1:33" x14ac:dyDescent="0.3">
      <c r="A24" s="173"/>
      <c r="B24" s="4">
        <v>21</v>
      </c>
      <c r="C24" s="8" t="s">
        <v>503</v>
      </c>
      <c r="D24" s="8">
        <v>9881</v>
      </c>
      <c r="E24" s="8">
        <v>0</v>
      </c>
      <c r="F24" s="8">
        <v>0</v>
      </c>
      <c r="G24" s="8">
        <v>9881</v>
      </c>
      <c r="H24" s="8">
        <v>0</v>
      </c>
      <c r="I24" s="8">
        <v>0</v>
      </c>
      <c r="O24" s="4" t="s">
        <v>762</v>
      </c>
      <c r="P24" s="8">
        <f>[1]中性预测M输入!B27</f>
        <v>0.5</v>
      </c>
      <c r="Q24" s="8">
        <f>[1]中性预测M输入!C27</f>
        <v>8</v>
      </c>
      <c r="R24" s="8">
        <f>[1]中性预测M输入!D27</f>
        <v>15</v>
      </c>
      <c r="S24" s="8">
        <f>[1]中性预测M输入!E27</f>
        <v>26</v>
      </c>
      <c r="T24" s="8">
        <f>[1]中性预测M输入!F27</f>
        <v>36</v>
      </c>
      <c r="U24" s="8">
        <f>[1]中性预测M输入!G27</f>
        <v>48</v>
      </c>
      <c r="V24" s="8">
        <f>[1]中性预测M输入!H27</f>
        <v>58</v>
      </c>
    </row>
    <row r="25" spans="1:33" x14ac:dyDescent="0.3">
      <c r="A25" s="173"/>
      <c r="B25" s="4">
        <v>22</v>
      </c>
      <c r="C25" s="8" t="s">
        <v>730</v>
      </c>
      <c r="D25" s="8">
        <v>37507</v>
      </c>
      <c r="E25" s="8">
        <v>2676</v>
      </c>
      <c r="F25" s="8">
        <v>0</v>
      </c>
      <c r="G25" s="8">
        <v>37507</v>
      </c>
      <c r="H25" s="8">
        <v>2676</v>
      </c>
      <c r="I25" s="8">
        <v>0</v>
      </c>
      <c r="O25" s="23" t="s">
        <v>783</v>
      </c>
      <c r="P25" s="24">
        <f t="array" ref="P25">SUM($P8:$P13*P19:P24)/$P14</f>
        <v>0.88393182770642642</v>
      </c>
      <c r="Q25" s="24">
        <f t="array" ref="Q25">SUM($P8:$P13*Q19:Q24)/$P14</f>
        <v>8.0820750551380325</v>
      </c>
      <c r="R25" s="24">
        <f t="array" ref="R25">SUM($P8:$P13*R19:R24)/$P14</f>
        <v>15.584292373704972</v>
      </c>
      <c r="S25" s="24">
        <f t="array" ref="S25">SUM($P8:$P13*S19:S24)/$P14</f>
        <v>27.438937507232829</v>
      </c>
      <c r="T25" s="24">
        <f t="array" ref="T25">SUM($P8:$P13*T19:T24)/$P14</f>
        <v>37.957560286684064</v>
      </c>
      <c r="U25" s="24">
        <f t="array" ref="U25">SUM($P8:$P13*U19:U24)/$P14</f>
        <v>49.878223313809848</v>
      </c>
      <c r="V25" s="24">
        <f t="array" ref="V25">SUM($P8:$P13*V19:V24)/$P14</f>
        <v>59.878223313809848</v>
      </c>
    </row>
    <row r="26" spans="1:33" ht="45" customHeight="1" x14ac:dyDescent="0.3">
      <c r="A26" s="173"/>
      <c r="B26" s="4">
        <v>23</v>
      </c>
      <c r="C26" s="8" t="s">
        <v>545</v>
      </c>
      <c r="D26" s="8">
        <v>4406</v>
      </c>
      <c r="E26" s="8">
        <v>1152</v>
      </c>
      <c r="F26" s="8">
        <v>0</v>
      </c>
      <c r="G26" s="8">
        <v>4406</v>
      </c>
      <c r="H26" s="8">
        <v>1152</v>
      </c>
      <c r="I26" s="8">
        <v>0</v>
      </c>
      <c r="L26" s="21"/>
      <c r="O26" s="25" t="s">
        <v>790</v>
      </c>
      <c r="P26" s="26">
        <v>2938033.4126229417</v>
      </c>
      <c r="Q26" s="26">
        <v>3252103.4506220473</v>
      </c>
      <c r="R26" s="26">
        <v>3862478.7328507495</v>
      </c>
      <c r="S26" s="26">
        <v>4587413.0968591273</v>
      </c>
      <c r="T26" s="26">
        <v>4708082.2507083584</v>
      </c>
      <c r="U26" s="26">
        <v>5223634.1426465986</v>
      </c>
      <c r="V26" s="26">
        <v>5795640.8157733176</v>
      </c>
    </row>
    <row r="27" spans="1:33" x14ac:dyDescent="0.3">
      <c r="A27" s="173"/>
      <c r="B27" s="4">
        <v>24</v>
      </c>
      <c r="C27" s="8" t="s">
        <v>418</v>
      </c>
      <c r="D27" s="8">
        <v>5749</v>
      </c>
      <c r="E27" s="8">
        <v>151</v>
      </c>
      <c r="F27" s="8">
        <v>0</v>
      </c>
      <c r="G27" s="8">
        <v>5749</v>
      </c>
      <c r="H27" s="8">
        <v>151</v>
      </c>
      <c r="I27" s="8">
        <v>0</v>
      </c>
      <c r="L27" s="14"/>
      <c r="P27" s="16">
        <v>2020</v>
      </c>
      <c r="Q27" s="16">
        <v>2025</v>
      </c>
      <c r="R27" s="16">
        <v>2030</v>
      </c>
      <c r="S27" s="16">
        <v>2035</v>
      </c>
      <c r="T27" s="16">
        <v>2040</v>
      </c>
      <c r="U27" s="16">
        <v>2045</v>
      </c>
      <c r="V27" s="16">
        <v>2050</v>
      </c>
    </row>
    <row r="28" spans="1:33" x14ac:dyDescent="0.3">
      <c r="A28" s="173"/>
      <c r="B28" s="4">
        <v>25</v>
      </c>
      <c r="C28" s="8" t="s">
        <v>505</v>
      </c>
      <c r="D28" s="8">
        <v>1141</v>
      </c>
      <c r="E28" s="8">
        <v>1</v>
      </c>
      <c r="F28" s="8">
        <v>0</v>
      </c>
      <c r="G28" s="8">
        <v>1141</v>
      </c>
      <c r="H28" s="8">
        <v>1</v>
      </c>
      <c r="I28" s="8">
        <v>0</v>
      </c>
      <c r="P28" s="27">
        <v>2234481.3502132334</v>
      </c>
      <c r="Q28" s="27">
        <v>2405201.5103558889</v>
      </c>
      <c r="R28" s="27">
        <v>2856624.8961708657</v>
      </c>
      <c r="S28" s="27">
        <v>3392774.2695520623</v>
      </c>
      <c r="T28" s="27">
        <v>3364451.4713966111</v>
      </c>
      <c r="U28" s="27">
        <v>3732870.9740830702</v>
      </c>
      <c r="V28" s="27">
        <v>4141633.7336462275</v>
      </c>
    </row>
    <row r="29" spans="1:33" x14ac:dyDescent="0.3">
      <c r="A29" s="173"/>
      <c r="B29" s="4">
        <v>26</v>
      </c>
      <c r="C29" s="8" t="s">
        <v>683</v>
      </c>
      <c r="D29" s="8">
        <v>4907</v>
      </c>
      <c r="E29" s="8">
        <v>0</v>
      </c>
      <c r="F29" s="8">
        <v>0</v>
      </c>
      <c r="G29" s="8">
        <v>4907</v>
      </c>
      <c r="H29" s="8">
        <v>0</v>
      </c>
      <c r="I29" s="8">
        <v>0</v>
      </c>
    </row>
    <row r="30" spans="1:33" x14ac:dyDescent="0.3">
      <c r="A30" s="173"/>
      <c r="B30" s="4">
        <v>27</v>
      </c>
      <c r="C30" s="8" t="s">
        <v>532</v>
      </c>
      <c r="D30" s="8">
        <v>2628</v>
      </c>
      <c r="E30" s="8">
        <v>173</v>
      </c>
      <c r="F30" s="8">
        <v>0</v>
      </c>
      <c r="G30" s="8">
        <v>2628</v>
      </c>
      <c r="H30" s="8">
        <v>173</v>
      </c>
      <c r="I30" s="8">
        <v>0</v>
      </c>
    </row>
    <row r="31" spans="1:33" x14ac:dyDescent="0.3">
      <c r="A31" s="173"/>
      <c r="B31" s="4">
        <v>28</v>
      </c>
      <c r="C31" s="8" t="s">
        <v>599</v>
      </c>
      <c r="D31" s="8">
        <v>3857</v>
      </c>
      <c r="E31" s="8">
        <v>425</v>
      </c>
      <c r="F31" s="8">
        <v>0</v>
      </c>
      <c r="G31" s="8">
        <v>3857</v>
      </c>
      <c r="H31" s="8">
        <v>425</v>
      </c>
      <c r="I31" s="8">
        <v>0</v>
      </c>
      <c r="O31" s="28"/>
      <c r="P31" s="8">
        <v>2017</v>
      </c>
      <c r="Q31" s="8">
        <v>2020</v>
      </c>
      <c r="R31" s="8">
        <v>2025</v>
      </c>
      <c r="S31" s="8">
        <v>2030</v>
      </c>
      <c r="T31" s="8">
        <v>2035</v>
      </c>
      <c r="U31" s="8">
        <v>2040</v>
      </c>
      <c r="V31" s="8">
        <v>2045</v>
      </c>
      <c r="W31" s="8">
        <v>2050</v>
      </c>
    </row>
    <row r="32" spans="1:33" s="12" customFormat="1" ht="15.4" customHeight="1" x14ac:dyDescent="0.3">
      <c r="A32" s="10"/>
      <c r="B32" s="11"/>
      <c r="C32" s="11"/>
      <c r="D32" s="11"/>
      <c r="E32" s="11"/>
      <c r="F32" s="8">
        <v>0</v>
      </c>
      <c r="G32" s="11"/>
      <c r="H32" s="11"/>
      <c r="I32" s="11">
        <v>0</v>
      </c>
      <c r="N32"/>
      <c r="O32" s="4" t="s">
        <v>757</v>
      </c>
      <c r="P32" s="4">
        <f t="shared" ref="P32:P38" si="2">Q8</f>
        <v>13798</v>
      </c>
      <c r="Q32" s="29">
        <f>P$28*P19/100*$S8</f>
        <v>5410.0824944022188</v>
      </c>
      <c r="R32" s="29">
        <f t="shared" ref="R32:W32" si="3">Q$28*Q19/100*$S8</f>
        <v>31058.27628517475</v>
      </c>
      <c r="S32" s="29">
        <f t="shared" si="3"/>
        <v>73774.978841798191</v>
      </c>
      <c r="T32" s="29">
        <f t="shared" si="3"/>
        <v>158814.02687649734</v>
      </c>
      <c r="U32" s="29">
        <f t="shared" si="3"/>
        <v>217225.1740587778</v>
      </c>
      <c r="V32" s="29">
        <f t="shared" si="3"/>
        <v>307290.43985976459</v>
      </c>
      <c r="W32" s="29">
        <f t="shared" si="3"/>
        <v>407790.79514140275</v>
      </c>
      <c r="X32"/>
      <c r="Y32"/>
      <c r="Z32"/>
      <c r="AA32"/>
      <c r="AB32"/>
      <c r="AC32"/>
      <c r="AD32"/>
      <c r="AE32"/>
      <c r="AF32"/>
      <c r="AG32"/>
    </row>
    <row r="33" spans="1:48" x14ac:dyDescent="0.3">
      <c r="A33" s="173" t="s">
        <v>758</v>
      </c>
      <c r="B33" s="4">
        <v>29</v>
      </c>
      <c r="C33" s="8" t="s">
        <v>625</v>
      </c>
      <c r="D33" s="8">
        <v>9025</v>
      </c>
      <c r="E33" s="8">
        <v>1926</v>
      </c>
      <c r="F33" s="8">
        <v>0</v>
      </c>
      <c r="G33" s="8">
        <v>9025</v>
      </c>
      <c r="H33" s="8">
        <v>1926</v>
      </c>
      <c r="I33" s="8">
        <v>0</v>
      </c>
      <c r="J33" s="14">
        <f>(E33+F33)/D33</f>
        <v>0.21340720221606649</v>
      </c>
      <c r="K33" s="14">
        <f>(H33+I33)/G33</f>
        <v>0.21340720221606649</v>
      </c>
      <c r="O33" s="4" t="s">
        <v>758</v>
      </c>
      <c r="P33" s="4">
        <f t="shared" si="2"/>
        <v>9657</v>
      </c>
      <c r="Q33" s="29">
        <f t="shared" ref="Q33:W37" si="4">P$28*P20/100*$S9</f>
        <v>2067.6833712181365</v>
      </c>
      <c r="R33" s="29">
        <f t="shared" si="4"/>
        <v>17805.277871456063</v>
      </c>
      <c r="S33" s="29">
        <f t="shared" si="4"/>
        <v>42294.169392331351</v>
      </c>
      <c r="T33" s="29">
        <f t="shared" si="4"/>
        <v>91045.873005215821</v>
      </c>
      <c r="U33" s="29">
        <f t="shared" si="4"/>
        <v>124532.17136967025</v>
      </c>
      <c r="V33" s="29">
        <f t="shared" si="4"/>
        <v>179619.55799830172</v>
      </c>
      <c r="W33" s="29">
        <f t="shared" si="4"/>
        <v>237613.26376476092</v>
      </c>
      <c r="AB33">
        <f>SUM(AC43:AG43)/AG42</f>
        <v>0.57875115910777308</v>
      </c>
    </row>
    <row r="34" spans="1:48" x14ac:dyDescent="0.3">
      <c r="A34" s="173"/>
      <c r="B34" s="4">
        <v>30</v>
      </c>
      <c r="C34" s="8" t="s">
        <v>639</v>
      </c>
      <c r="D34" s="8">
        <v>10999</v>
      </c>
      <c r="E34" s="8">
        <v>337</v>
      </c>
      <c r="F34" s="8">
        <v>0</v>
      </c>
      <c r="G34" s="8">
        <v>10999</v>
      </c>
      <c r="H34" s="8">
        <v>337</v>
      </c>
      <c r="I34" s="8">
        <v>0</v>
      </c>
      <c r="J34" s="14">
        <f t="shared" ref="J34:J97" si="5">(E34+F34)/D34</f>
        <v>3.0639149013546686E-2</v>
      </c>
      <c r="K34" s="14">
        <f t="shared" ref="K34:K97" si="6">(H34+I34)/G34</f>
        <v>3.0639149013546686E-2</v>
      </c>
      <c r="O34" s="4" t="s">
        <v>759</v>
      </c>
      <c r="P34" s="4">
        <f t="shared" si="2"/>
        <v>30601</v>
      </c>
      <c r="Q34" s="29">
        <f t="shared" si="4"/>
        <v>3667.9036004731629</v>
      </c>
      <c r="R34" s="29">
        <f t="shared" si="4"/>
        <v>17766.634192248646</v>
      </c>
      <c r="S34" s="29">
        <f t="shared" si="4"/>
        <v>39857.79979652341</v>
      </c>
      <c r="T34" s="29">
        <f t="shared" si="4"/>
        <v>83538.640573315832</v>
      </c>
      <c r="U34" s="29">
        <f t="shared" si="4"/>
        <v>113216.39140988675</v>
      </c>
      <c r="V34" s="29">
        <f t="shared" si="4"/>
        <v>165442.81915135728</v>
      </c>
      <c r="W34" s="29">
        <f t="shared" si="4"/>
        <v>217551.88291235376</v>
      </c>
      <c r="AD34">
        <f>162/(8*21.6)</f>
        <v>0.93749999999999989</v>
      </c>
    </row>
    <row r="35" spans="1:48" x14ac:dyDescent="0.3">
      <c r="A35" s="173"/>
      <c r="B35" s="4">
        <v>31</v>
      </c>
      <c r="C35" s="8" t="s">
        <v>665</v>
      </c>
      <c r="D35" s="8">
        <v>5631</v>
      </c>
      <c r="E35" s="8">
        <v>312</v>
      </c>
      <c r="F35" s="8">
        <v>0</v>
      </c>
      <c r="G35" s="8">
        <v>5631</v>
      </c>
      <c r="H35" s="8">
        <v>312</v>
      </c>
      <c r="I35" s="8">
        <v>0</v>
      </c>
      <c r="J35" s="14">
        <f t="shared" si="5"/>
        <v>5.5407565263718699E-2</v>
      </c>
      <c r="K35" s="14">
        <f t="shared" si="6"/>
        <v>5.5407565263718699E-2</v>
      </c>
      <c r="O35" s="4" t="s">
        <v>760</v>
      </c>
      <c r="P35" s="4">
        <f t="shared" si="2"/>
        <v>15942</v>
      </c>
      <c r="Q35" s="29">
        <f t="shared" si="4"/>
        <v>2970.8763892237666</v>
      </c>
      <c r="R35" s="29">
        <f t="shared" si="4"/>
        <v>31978.590368452897</v>
      </c>
      <c r="S35" s="29">
        <f t="shared" si="4"/>
        <v>75961.067709005016</v>
      </c>
      <c r="T35" s="29">
        <f t="shared" si="4"/>
        <v>157881.35979052546</v>
      </c>
      <c r="U35" s="29">
        <f t="shared" si="4"/>
        <v>218070.40819908431</v>
      </c>
      <c r="V35" s="29">
        <f t="shared" si="4"/>
        <v>316396.02308218804</v>
      </c>
      <c r="W35" s="29">
        <f t="shared" si="4"/>
        <v>419874.38949010038</v>
      </c>
      <c r="Z35">
        <f>SUM(S43:W43)/W42</f>
        <v>0.53517727588539166</v>
      </c>
      <c r="AD35">
        <f>SUM(X43:AB43)/AB42</f>
        <v>0.54844812773831886</v>
      </c>
    </row>
    <row r="36" spans="1:48" x14ac:dyDescent="0.3">
      <c r="A36" s="173"/>
      <c r="B36" s="4">
        <v>32</v>
      </c>
      <c r="C36" s="8" t="s">
        <v>443</v>
      </c>
      <c r="D36" s="8">
        <v>4335</v>
      </c>
      <c r="E36" s="8">
        <v>32</v>
      </c>
      <c r="F36" s="8">
        <v>0</v>
      </c>
      <c r="G36" s="8">
        <v>4335</v>
      </c>
      <c r="H36" s="8">
        <v>32</v>
      </c>
      <c r="I36" s="8">
        <v>0</v>
      </c>
      <c r="J36" s="14">
        <f t="shared" si="5"/>
        <v>7.3817762399077278E-3</v>
      </c>
      <c r="K36" s="14">
        <f t="shared" si="6"/>
        <v>7.3817762399077278E-3</v>
      </c>
      <c r="O36" s="4" t="s">
        <v>761</v>
      </c>
      <c r="P36" s="4">
        <f t="shared" si="2"/>
        <v>474</v>
      </c>
      <c r="Q36" s="29">
        <f t="shared" si="4"/>
        <v>256.6038747133212</v>
      </c>
      <c r="R36" s="29">
        <f t="shared" si="4"/>
        <v>3156.6751437599041</v>
      </c>
      <c r="S36" s="29">
        <f t="shared" si="4"/>
        <v>7029.637199286587</v>
      </c>
      <c r="T36" s="29">
        <f t="shared" si="4"/>
        <v>15028.206903465352</v>
      </c>
      <c r="U36" s="29">
        <f t="shared" si="4"/>
        <v>20974.243264224482</v>
      </c>
      <c r="V36" s="29">
        <f t="shared" si="4"/>
        <v>30619.734375726206</v>
      </c>
      <c r="W36" s="29">
        <f t="shared" si="4"/>
        <v>40767.246128654173</v>
      </c>
    </row>
    <row r="37" spans="1:48" x14ac:dyDescent="0.3">
      <c r="A37" s="173"/>
      <c r="B37" s="4">
        <v>33</v>
      </c>
      <c r="C37" s="8" t="s">
        <v>585</v>
      </c>
      <c r="D37" s="8">
        <v>8909</v>
      </c>
      <c r="E37" s="8">
        <v>1132</v>
      </c>
      <c r="F37" s="8">
        <v>0</v>
      </c>
      <c r="G37" s="8">
        <v>8909</v>
      </c>
      <c r="H37" s="8">
        <v>1132</v>
      </c>
      <c r="I37" s="8">
        <v>0</v>
      </c>
      <c r="J37" s="14">
        <f t="shared" si="5"/>
        <v>0.12706252104613314</v>
      </c>
      <c r="K37" s="14">
        <f t="shared" si="6"/>
        <v>0.12706252104613314</v>
      </c>
      <c r="N37" s="12"/>
      <c r="O37" s="4" t="s">
        <v>762</v>
      </c>
      <c r="P37" s="4">
        <f t="shared" si="2"/>
        <v>9929</v>
      </c>
      <c r="Q37" s="29">
        <f t="shared" si="4"/>
        <v>5378.1421086684604</v>
      </c>
      <c r="R37" s="29">
        <f t="shared" si="4"/>
        <v>92624.737433184273</v>
      </c>
      <c r="S37" s="29">
        <f t="shared" si="4"/>
        <v>206267.12290036926</v>
      </c>
      <c r="T37" s="29">
        <f t="shared" si="4"/>
        <v>424633.10443484568</v>
      </c>
      <c r="U37" s="29">
        <f t="shared" si="4"/>
        <v>583045.30726995412</v>
      </c>
      <c r="V37" s="29">
        <f t="shared" si="4"/>
        <v>862521.14600220474</v>
      </c>
      <c r="W37" s="29">
        <f t="shared" si="4"/>
        <v>1156339.1184354965</v>
      </c>
      <c r="X37" s="12"/>
      <c r="Y37" s="12"/>
      <c r="Z37" s="12"/>
      <c r="AA37" s="12"/>
      <c r="AB37" s="12"/>
      <c r="AC37" s="12"/>
      <c r="AD37" s="12"/>
      <c r="AE37" s="12"/>
      <c r="AF37" s="12"/>
      <c r="AG37" s="12"/>
    </row>
    <row r="38" spans="1:48" x14ac:dyDescent="0.3">
      <c r="A38" s="173"/>
      <c r="B38" s="4">
        <v>34</v>
      </c>
      <c r="C38" s="8" t="s">
        <v>588</v>
      </c>
      <c r="D38" s="8">
        <v>5972</v>
      </c>
      <c r="E38" s="8">
        <v>6</v>
      </c>
      <c r="F38" s="8">
        <v>0</v>
      </c>
      <c r="G38" s="8">
        <v>5972</v>
      </c>
      <c r="H38" s="8">
        <v>6</v>
      </c>
      <c r="I38" s="8">
        <v>0</v>
      </c>
      <c r="J38" s="14">
        <f t="shared" si="5"/>
        <v>1.0046885465505692E-3</v>
      </c>
      <c r="K38" s="14">
        <f t="shared" si="6"/>
        <v>1.0046885465505692E-3</v>
      </c>
      <c r="O38" s="23" t="s">
        <v>769</v>
      </c>
      <c r="P38" s="4">
        <f t="shared" si="2"/>
        <v>80401</v>
      </c>
      <c r="Q38" s="29">
        <f>SUM(Q32:Q37)</f>
        <v>19751.291838699064</v>
      </c>
      <c r="R38" s="29">
        <f t="shared" ref="R38:W38" si="7">SUM(R32:R37)</f>
        <v>194390.1912942765</v>
      </c>
      <c r="S38" s="29">
        <f t="shared" si="7"/>
        <v>445184.77583931381</v>
      </c>
      <c r="T38" s="29">
        <f t="shared" si="7"/>
        <v>930941.21158386546</v>
      </c>
      <c r="U38" s="29">
        <f t="shared" si="7"/>
        <v>1277063.6955715977</v>
      </c>
      <c r="V38" s="29">
        <f t="shared" si="7"/>
        <v>1861889.7204695428</v>
      </c>
      <c r="W38" s="29">
        <f t="shared" si="7"/>
        <v>2479936.6958727683</v>
      </c>
    </row>
    <row r="39" spans="1:48" x14ac:dyDescent="0.3">
      <c r="A39" s="173"/>
      <c r="B39" s="4">
        <v>35</v>
      </c>
      <c r="C39" s="8" t="s">
        <v>698</v>
      </c>
      <c r="D39" s="8">
        <v>3822</v>
      </c>
      <c r="E39" s="8">
        <v>929</v>
      </c>
      <c r="F39" s="8">
        <v>0</v>
      </c>
      <c r="G39" s="8">
        <v>3822</v>
      </c>
      <c r="H39" s="8">
        <v>929</v>
      </c>
      <c r="I39" s="8">
        <v>0</v>
      </c>
      <c r="J39" s="14">
        <f t="shared" si="5"/>
        <v>0.24306645735217164</v>
      </c>
      <c r="K39" s="14">
        <f t="shared" si="6"/>
        <v>0.24306645735217164</v>
      </c>
    </row>
    <row r="40" spans="1:48" x14ac:dyDescent="0.3">
      <c r="A40" s="173"/>
      <c r="B40" s="4">
        <v>36</v>
      </c>
      <c r="C40" s="8" t="s">
        <v>729</v>
      </c>
      <c r="D40" s="8">
        <v>1624</v>
      </c>
      <c r="E40" s="8">
        <v>34</v>
      </c>
      <c r="F40" s="8">
        <v>0</v>
      </c>
      <c r="G40" s="8">
        <v>1624</v>
      </c>
      <c r="H40" s="8">
        <v>34</v>
      </c>
      <c r="I40" s="8">
        <v>0</v>
      </c>
      <c r="J40" s="14">
        <f t="shared" si="5"/>
        <v>2.0935960591133004E-2</v>
      </c>
      <c r="K40" s="14">
        <f t="shared" si="6"/>
        <v>2.0935960591133004E-2</v>
      </c>
    </row>
    <row r="41" spans="1:48" x14ac:dyDescent="0.3">
      <c r="A41" s="173"/>
      <c r="B41" s="4">
        <v>37</v>
      </c>
      <c r="C41" s="8" t="s">
        <v>697</v>
      </c>
      <c r="D41" s="8">
        <v>3573</v>
      </c>
      <c r="E41" s="8">
        <v>214</v>
      </c>
      <c r="F41" s="8">
        <v>0</v>
      </c>
      <c r="G41" s="8">
        <v>3573</v>
      </c>
      <c r="H41" s="8">
        <v>214</v>
      </c>
      <c r="I41" s="8">
        <v>0</v>
      </c>
      <c r="J41" s="14">
        <f t="shared" si="5"/>
        <v>5.9893646795410017E-2</v>
      </c>
      <c r="K41" s="14">
        <f t="shared" si="6"/>
        <v>5.9893646795410017E-2</v>
      </c>
      <c r="N41" s="4"/>
      <c r="O41" s="4">
        <v>2017</v>
      </c>
      <c r="P41" s="4">
        <v>2018</v>
      </c>
      <c r="Q41" s="4">
        <v>2019</v>
      </c>
      <c r="R41" s="4">
        <v>2020</v>
      </c>
      <c r="S41" s="4">
        <v>2021</v>
      </c>
      <c r="T41" s="4">
        <v>2022</v>
      </c>
      <c r="U41" s="4">
        <v>2023</v>
      </c>
      <c r="V41" s="4">
        <v>2024</v>
      </c>
      <c r="W41" s="4">
        <v>2025</v>
      </c>
      <c r="X41" s="4">
        <v>2026</v>
      </c>
      <c r="Y41" s="4">
        <v>2027</v>
      </c>
      <c r="Z41" s="4">
        <v>2028</v>
      </c>
      <c r="AA41" s="4">
        <v>2029</v>
      </c>
      <c r="AB41" s="4">
        <v>2030</v>
      </c>
      <c r="AC41" s="4">
        <v>2031</v>
      </c>
      <c r="AD41" s="4">
        <v>2032</v>
      </c>
      <c r="AE41" s="4">
        <v>2033</v>
      </c>
      <c r="AF41" s="4">
        <v>2034</v>
      </c>
      <c r="AG41" s="4">
        <v>2035</v>
      </c>
      <c r="AH41" s="4">
        <v>2036</v>
      </c>
      <c r="AI41" s="4">
        <v>2037</v>
      </c>
      <c r="AJ41" s="4">
        <v>2038</v>
      </c>
      <c r="AK41" s="4">
        <v>2039</v>
      </c>
      <c r="AL41" s="4">
        <v>2040</v>
      </c>
      <c r="AM41" s="4">
        <v>2041</v>
      </c>
      <c r="AN41" s="4">
        <v>2042</v>
      </c>
      <c r="AO41" s="4">
        <v>2043</v>
      </c>
      <c r="AP41" s="4">
        <v>2044</v>
      </c>
      <c r="AQ41" s="4">
        <v>2045</v>
      </c>
      <c r="AR41" s="4">
        <v>2046</v>
      </c>
      <c r="AS41" s="4">
        <v>2047</v>
      </c>
      <c r="AT41" s="4">
        <v>2048</v>
      </c>
      <c r="AU41" s="4">
        <v>2049</v>
      </c>
      <c r="AV41" s="4">
        <v>2050</v>
      </c>
    </row>
    <row r="42" spans="1:48" x14ac:dyDescent="0.3">
      <c r="A42" s="173"/>
      <c r="B42" s="4">
        <v>38</v>
      </c>
      <c r="C42" s="8" t="s">
        <v>647</v>
      </c>
      <c r="D42" s="8">
        <v>2422</v>
      </c>
      <c r="E42" s="8">
        <v>28</v>
      </c>
      <c r="F42" s="8">
        <v>0</v>
      </c>
      <c r="G42" s="8">
        <v>2422</v>
      </c>
      <c r="H42" s="8">
        <v>28</v>
      </c>
      <c r="I42" s="8">
        <v>0</v>
      </c>
      <c r="J42" s="14">
        <f t="shared" si="5"/>
        <v>1.1560693641618497E-2</v>
      </c>
      <c r="K42" s="14">
        <f t="shared" si="6"/>
        <v>1.1560693641618497E-2</v>
      </c>
      <c r="N42" s="4" t="s">
        <v>771</v>
      </c>
      <c r="O42" s="4">
        <f>LDT预测_L!O42</f>
        <v>15344633</v>
      </c>
      <c r="P42" s="27">
        <f>LDT预测_L!P42</f>
        <v>16069666.90925</v>
      </c>
      <c r="Q42" s="27">
        <f>LDT预测_L!Q42</f>
        <v>16812085.52045735</v>
      </c>
      <c r="R42" s="27">
        <f>LDT预测_L!R42</f>
        <v>17518193.11231656</v>
      </c>
      <c r="S42" s="27">
        <f>LDT预测_L!S42</f>
        <v>18204009.493199378</v>
      </c>
      <c r="T42" s="27">
        <f>LDT预测_L!T42</f>
        <v>18894524.085205812</v>
      </c>
      <c r="U42" s="27">
        <f>LDT预测_L!U42</f>
        <v>19590251.554277737</v>
      </c>
      <c r="V42" s="27">
        <f>LDT预测_L!V42</f>
        <v>20291505.014622029</v>
      </c>
      <c r="W42" s="27">
        <f>LDT预测_L!W42</f>
        <v>21001820.66208246</v>
      </c>
      <c r="X42" s="27">
        <f>LDT预测_L!X42</f>
        <v>21664747.357121784</v>
      </c>
      <c r="Y42" s="27">
        <f>LDT预测_L!Y42</f>
        <v>22329845.511761844</v>
      </c>
      <c r="Z42" s="27">
        <f>LDT预测_L!Z42</f>
        <v>22997181.909251038</v>
      </c>
      <c r="AA42" s="27">
        <f>LDT预测_L!AA42</f>
        <v>23667076.085053593</v>
      </c>
      <c r="AB42" s="27">
        <f>LDT预测_L!AB42</f>
        <v>24340012.726726741</v>
      </c>
      <c r="AC42" s="27">
        <f>LDT预测_L!AC42</f>
        <v>24950689.613639008</v>
      </c>
      <c r="AD42" s="27">
        <f>LDT预测_L!AD42</f>
        <v>25561359.798373934</v>
      </c>
      <c r="AE42" s="27">
        <f>LDT预测_L!AE42</f>
        <v>26172120.59242278</v>
      </c>
      <c r="AF42" s="27">
        <f>LDT预测_L!AF42</f>
        <v>26783085.20396449</v>
      </c>
      <c r="AG42" s="27">
        <f>LDT预测_L!AG42</f>
        <v>27394680.164443295</v>
      </c>
      <c r="AH42" s="27">
        <f>LDT预测_L!AH42</f>
        <v>28004053.887944754</v>
      </c>
      <c r="AI42" s="27">
        <f>LDT预测_L!AI42</f>
        <v>28616014.098692883</v>
      </c>
      <c r="AJ42" s="27">
        <f>LDT预测_L!AJ42</f>
        <v>29230731.505958021</v>
      </c>
      <c r="AK42" s="27">
        <f>LDT预测_L!AK42</f>
        <v>29848393.309757814</v>
      </c>
      <c r="AL42" s="27">
        <f>LDT预测_L!AL42</f>
        <v>30463798.874707501</v>
      </c>
      <c r="AM42" s="27">
        <f>LDT预测_L!AM42</f>
        <v>31000541.118138324</v>
      </c>
      <c r="AN42" s="27">
        <f>LDT预测_L!AN42</f>
        <v>31539792.97345487</v>
      </c>
      <c r="AO42" s="27">
        <f>LDT预测_L!AO42</f>
        <v>32078958.985119678</v>
      </c>
      <c r="AP42" s="27">
        <f>LDT预测_L!AP42</f>
        <v>32618208.441153862</v>
      </c>
      <c r="AQ42" s="27">
        <f>LDT预测_L!AQ42</f>
        <v>33151839.058533501</v>
      </c>
      <c r="AR42" s="27">
        <f>LDT预测_L!AR42</f>
        <v>33682712.330247402</v>
      </c>
      <c r="AS42" s="27">
        <f>LDT预测_L!AS42</f>
        <v>34214300.974573128</v>
      </c>
      <c r="AT42" s="27">
        <f>LDT预测_L!AT42</f>
        <v>34749463.581311807</v>
      </c>
      <c r="AU42" s="27">
        <f>LDT预测_L!AU42</f>
        <v>35292676.090493046</v>
      </c>
      <c r="AV42" s="27">
        <f>LDT预测_L!AV42</f>
        <v>35837196.525921077</v>
      </c>
    </row>
    <row r="43" spans="1:48" x14ac:dyDescent="0.3">
      <c r="A43" s="173"/>
      <c r="B43" s="4">
        <v>39</v>
      </c>
      <c r="C43" s="8" t="s">
        <v>497</v>
      </c>
      <c r="D43" s="8">
        <v>21236</v>
      </c>
      <c r="E43" s="8">
        <v>2398</v>
      </c>
      <c r="F43" s="8">
        <v>0</v>
      </c>
      <c r="G43" s="8">
        <v>21236</v>
      </c>
      <c r="H43" s="8">
        <v>2398</v>
      </c>
      <c r="I43" s="8">
        <v>0</v>
      </c>
      <c r="J43" s="14">
        <f t="shared" si="5"/>
        <v>0.11292145413448861</v>
      </c>
      <c r="K43" s="14">
        <f t="shared" si="6"/>
        <v>0.11292145413448861</v>
      </c>
      <c r="N43" t="s">
        <v>791</v>
      </c>
      <c r="P43" s="27">
        <v>2030606.4336666658</v>
      </c>
      <c r="Q43" s="27">
        <v>2130106.148916333</v>
      </c>
      <c r="R43" s="27">
        <v>2234481.3502132334</v>
      </c>
      <c r="S43" s="27">
        <v>2095994.162248506</v>
      </c>
      <c r="T43" s="27">
        <v>2169353.9579272047</v>
      </c>
      <c r="U43" s="27">
        <v>2245281.3464546548</v>
      </c>
      <c r="V43" s="27">
        <v>2323866.1935805688</v>
      </c>
      <c r="W43" s="27">
        <v>2405201.5103558889</v>
      </c>
      <c r="X43" s="27">
        <v>2489383.563218344</v>
      </c>
      <c r="Y43" s="27">
        <v>2576511.9879309852</v>
      </c>
      <c r="Z43" s="27">
        <v>2666689.9075085688</v>
      </c>
      <c r="AA43" s="27">
        <v>2760024.0542713702</v>
      </c>
      <c r="AB43" s="27">
        <v>2856624.8961708657</v>
      </c>
      <c r="AC43" s="27">
        <v>2956606.7675368488</v>
      </c>
      <c r="AD43" s="27">
        <v>3060088.0044006384</v>
      </c>
      <c r="AE43" s="27">
        <v>3167191.0845546578</v>
      </c>
      <c r="AF43" s="27">
        <v>3278042.7725140704</v>
      </c>
      <c r="AG43" s="27">
        <v>3392774.2695520623</v>
      </c>
      <c r="AH43" s="27">
        <v>3096073.7704020818</v>
      </c>
      <c r="AI43" s="27">
        <v>3161091.3195805228</v>
      </c>
      <c r="AJ43" s="27">
        <v>3227474.2372917128</v>
      </c>
      <c r="AK43" s="27">
        <v>3295251.1962748389</v>
      </c>
      <c r="AL43" s="27">
        <v>3364451.4713966111</v>
      </c>
      <c r="AM43" s="27">
        <v>3435104.9522959399</v>
      </c>
      <c r="AN43" s="27">
        <v>3507242.1562941554</v>
      </c>
      <c r="AO43" s="27">
        <v>3580894.2415763345</v>
      </c>
      <c r="AP43" s="27">
        <v>3656093.0206494313</v>
      </c>
      <c r="AQ43" s="27">
        <v>3732870.9740830702</v>
      </c>
      <c r="AR43" s="27">
        <v>3811261.2645388171</v>
      </c>
      <c r="AS43" s="27">
        <v>3891297.7510941294</v>
      </c>
      <c r="AT43" s="27">
        <v>3973015.0038671051</v>
      </c>
      <c r="AU43" s="27">
        <v>4056448.3189483131</v>
      </c>
      <c r="AV43" s="27">
        <v>4141633.7336462275</v>
      </c>
    </row>
    <row r="44" spans="1:48" x14ac:dyDescent="0.3">
      <c r="A44" s="173"/>
      <c r="B44" s="4">
        <v>40</v>
      </c>
      <c r="C44" s="8" t="s">
        <v>591</v>
      </c>
      <c r="D44" s="8">
        <v>7045</v>
      </c>
      <c r="E44" s="8">
        <v>73</v>
      </c>
      <c r="F44" s="8">
        <v>0</v>
      </c>
      <c r="G44" s="8">
        <v>7045</v>
      </c>
      <c r="H44" s="8">
        <v>73</v>
      </c>
      <c r="I44" s="8">
        <v>0</v>
      </c>
      <c r="J44" s="14">
        <f t="shared" si="5"/>
        <v>1.0361958836053939E-2</v>
      </c>
      <c r="K44" s="14">
        <f t="shared" si="6"/>
        <v>1.0361958836053939E-2</v>
      </c>
      <c r="N44" s="4" t="s">
        <v>785</v>
      </c>
      <c r="O44" s="29">
        <v>127000</v>
      </c>
      <c r="P44" s="29">
        <f>((P41-2017)/3*($Q$38-$P$38)+$P$38)</f>
        <v>60184.43061289969</v>
      </c>
      <c r="Q44" s="29">
        <f>((Q41-2017)/3*($Q$38-$P$38)+$P$38)</f>
        <v>39967.861225799381</v>
      </c>
      <c r="R44" s="29">
        <f>((R41-2017)/3*($Q$38-$P$38)+$P$38)</f>
        <v>19751.291838699064</v>
      </c>
      <c r="S44" s="29">
        <f>(S41-2020)/5*($R$38-$Q$38)+$Q$38</f>
        <v>54679.071729814554</v>
      </c>
      <c r="T44" s="29">
        <f>(T41-2020)/5*($R$38-$Q$38)+$Q$38</f>
        <v>89606.851620930043</v>
      </c>
      <c r="U44" s="29">
        <f>(U41-2020)/5*($R$38-$Q$38)+$Q$38</f>
        <v>124534.63151204551</v>
      </c>
      <c r="V44" s="29">
        <f>(V41-2020)/5*($R$38-$Q$38)+$Q$38</f>
        <v>159462.41140316101</v>
      </c>
      <c r="W44" s="29">
        <f>(W41-2020)/5*($R$38-$Q$38)+$Q$38</f>
        <v>194390.1912942765</v>
      </c>
      <c r="X44" s="29">
        <f>(X41-2025)/5*($S$38-$R$38)+$R$38</f>
        <v>244549.10820328398</v>
      </c>
      <c r="Y44" s="29">
        <f>(Y41-2025)/5*($S$38-$R$38)+$R$38</f>
        <v>294708.02511229145</v>
      </c>
      <c r="Z44" s="29">
        <f>(Z41-2025)/5*($S$38-$R$38)+$R$38</f>
        <v>344866.94202129892</v>
      </c>
      <c r="AA44" s="29">
        <f>(AA41-2025)/5*($S$38-$R$38)+$R$38</f>
        <v>395025.85893030639</v>
      </c>
      <c r="AB44" s="29">
        <f>(AB41-2025)/5*($S$38-$R$38)+$R$38</f>
        <v>445184.77583931381</v>
      </c>
      <c r="AC44" s="29">
        <f>(AC41-2030)/5*($T$38-$S$38)+$S$38</f>
        <v>542336.06298822421</v>
      </c>
      <c r="AD44" s="29">
        <f>(AD41-2030)/5*($T$38-$S$38)+$S$38</f>
        <v>639487.35013713455</v>
      </c>
      <c r="AE44" s="29">
        <f>(AE41-2030)/5*($T$38-$S$38)+$S$38</f>
        <v>736638.63728604477</v>
      </c>
      <c r="AF44" s="29">
        <f>(AF41-2030)/5*($T$38-$S$38)+$S$38</f>
        <v>833789.92443495523</v>
      </c>
      <c r="AG44" s="29">
        <f>(AG41-2030)/5*($T$38-$S$38)+$S$38</f>
        <v>930941.21158386546</v>
      </c>
      <c r="AH44" s="29">
        <f>(AH41-2035)/5*($U$38-$T$38)+$T$38</f>
        <v>1000165.7083814119</v>
      </c>
      <c r="AI44" s="29">
        <f>(AI41-2035)/5*($U$38-$T$38)+$T$38</f>
        <v>1069390.2051789584</v>
      </c>
      <c r="AJ44" s="29">
        <f>(AJ41-2035)/5*($U$38-$T$38)+$T$38</f>
        <v>1138614.7019765049</v>
      </c>
      <c r="AK44" s="29">
        <f>(AK41-2035)/5*($U$38-$T$38)+$T$38</f>
        <v>1207839.1987740512</v>
      </c>
      <c r="AL44" s="29">
        <f>(AL41-2035)/5*($U$38-$T$38)+$T$38</f>
        <v>1277063.6955715977</v>
      </c>
      <c r="AM44" s="29">
        <f>(AM41-2040)/5*($V$38-$U$38)+$U$38</f>
        <v>1394028.9005511866</v>
      </c>
      <c r="AN44" s="29">
        <f t="shared" ref="AN44:AQ44" si="8">(AN41-2040)/5*($V$38-$U$38)+$U$38</f>
        <v>1510994.1055307756</v>
      </c>
      <c r="AO44" s="29">
        <f t="shared" si="8"/>
        <v>1627959.3105103648</v>
      </c>
      <c r="AP44" s="29">
        <f t="shared" si="8"/>
        <v>1744924.5154899538</v>
      </c>
      <c r="AQ44" s="29">
        <f t="shared" si="8"/>
        <v>1861889.7204695428</v>
      </c>
      <c r="AR44" s="29">
        <f>(AR41-2045)/5*($W$38-$V$38)+$V$38</f>
        <v>1985499.1155501879</v>
      </c>
      <c r="AS44" s="29">
        <f t="shared" ref="AS44:AV44" si="9">(AS41-2045)/5*($W$38-$V$38)+$V$38</f>
        <v>2109108.510630833</v>
      </c>
      <c r="AT44" s="29">
        <f t="shared" si="9"/>
        <v>2232717.9057114781</v>
      </c>
      <c r="AU44" s="29">
        <f t="shared" si="9"/>
        <v>2356327.3007921232</v>
      </c>
      <c r="AV44" s="29">
        <f t="shared" si="9"/>
        <v>2479936.6958727683</v>
      </c>
    </row>
    <row r="45" spans="1:48" hidden="1" x14ac:dyDescent="0.3">
      <c r="A45" s="173"/>
      <c r="B45" s="4">
        <v>41</v>
      </c>
      <c r="C45" s="8" t="s">
        <v>530</v>
      </c>
      <c r="D45" s="8">
        <v>5654</v>
      </c>
      <c r="E45" s="8">
        <v>10</v>
      </c>
      <c r="F45" s="8">
        <v>0</v>
      </c>
      <c r="G45" s="8">
        <v>5654</v>
      </c>
      <c r="H45" s="8">
        <v>10</v>
      </c>
      <c r="I45" s="8">
        <v>0</v>
      </c>
      <c r="J45" s="14">
        <f t="shared" si="5"/>
        <v>1.7686593562079944E-3</v>
      </c>
      <c r="K45" s="14">
        <f t="shared" si="6"/>
        <v>1.7686593562079944E-3</v>
      </c>
      <c r="N45" s="4" t="s">
        <v>781</v>
      </c>
      <c r="O45" s="4"/>
      <c r="P45" s="29">
        <f>216000-P44</f>
        <v>155815.56938710032</v>
      </c>
      <c r="Q45" s="29">
        <f t="shared" ref="Q45:AG45" si="10">216000-Q44</f>
        <v>176032.13877420063</v>
      </c>
      <c r="R45" s="29">
        <f t="shared" si="10"/>
        <v>196248.70816130092</v>
      </c>
      <c r="S45" s="29">
        <f t="shared" si="10"/>
        <v>161320.92827018545</v>
      </c>
      <c r="T45" s="29">
        <f t="shared" si="10"/>
        <v>126393.14837906996</v>
      </c>
      <c r="U45" s="29">
        <f t="shared" si="10"/>
        <v>91465.368487954489</v>
      </c>
      <c r="V45" s="29">
        <f t="shared" si="10"/>
        <v>56537.588596838992</v>
      </c>
      <c r="W45" s="29">
        <f t="shared" si="10"/>
        <v>21609.808705723495</v>
      </c>
      <c r="X45" s="29">
        <f t="shared" si="10"/>
        <v>-28549.108203283977</v>
      </c>
      <c r="Y45" s="29">
        <f t="shared" si="10"/>
        <v>-78708.025112291449</v>
      </c>
      <c r="Z45" s="29">
        <f t="shared" si="10"/>
        <v>-128866.94202129892</v>
      </c>
      <c r="AA45" s="29">
        <f t="shared" si="10"/>
        <v>-179025.85893030639</v>
      </c>
      <c r="AB45" s="29">
        <f t="shared" si="10"/>
        <v>-229184.77583931381</v>
      </c>
      <c r="AC45" s="29">
        <f t="shared" si="10"/>
        <v>-326336.06298822421</v>
      </c>
      <c r="AD45" s="29">
        <f t="shared" si="10"/>
        <v>-423487.35013713455</v>
      </c>
      <c r="AE45" s="29">
        <f t="shared" si="10"/>
        <v>-520638.63728604477</v>
      </c>
      <c r="AF45" s="29">
        <f t="shared" si="10"/>
        <v>-617789.92443495523</v>
      </c>
      <c r="AG45" s="29">
        <f t="shared" si="10"/>
        <v>-714941.21158386546</v>
      </c>
      <c r="AH45" s="29">
        <f>216000-AH44</f>
        <v>-784165.70838141185</v>
      </c>
      <c r="AI45" s="29">
        <f t="shared" ref="AI45:AK45" si="11">216000-AI44</f>
        <v>-853390.20517895836</v>
      </c>
      <c r="AJ45" s="29">
        <f t="shared" si="11"/>
        <v>-922614.70197650488</v>
      </c>
      <c r="AK45" s="29">
        <f t="shared" si="11"/>
        <v>-991839.19877405115</v>
      </c>
      <c r="AL45" s="29">
        <f>216000-AL44</f>
        <v>-1061063.6955715977</v>
      </c>
      <c r="AM45" s="20"/>
    </row>
    <row r="46" spans="1:48" hidden="1" x14ac:dyDescent="0.3">
      <c r="A46" s="173"/>
      <c r="B46" s="4">
        <v>42</v>
      </c>
      <c r="C46" s="8" t="s">
        <v>629</v>
      </c>
      <c r="D46" s="8">
        <v>7187</v>
      </c>
      <c r="E46" s="8">
        <v>435</v>
      </c>
      <c r="F46" s="8">
        <v>0</v>
      </c>
      <c r="G46" s="8">
        <v>7187</v>
      </c>
      <c r="H46" s="8">
        <v>435</v>
      </c>
      <c r="I46" s="8">
        <v>0</v>
      </c>
      <c r="J46" s="14">
        <f t="shared" si="5"/>
        <v>6.0525949631278698E-2</v>
      </c>
      <c r="K46" s="14">
        <f t="shared" si="6"/>
        <v>6.0525949631278698E-2</v>
      </c>
      <c r="N46" s="4" t="s">
        <v>778</v>
      </c>
      <c r="O46" s="4"/>
      <c r="P46" s="29">
        <f>SUM(O53:Z53)</f>
        <v>0</v>
      </c>
      <c r="Q46" s="29">
        <f>AA53</f>
        <v>0</v>
      </c>
      <c r="R46" s="29">
        <f t="shared" ref="R46:W46" si="12">AB53</f>
        <v>0</v>
      </c>
      <c r="S46" s="29">
        <f t="shared" si="12"/>
        <v>0</v>
      </c>
      <c r="T46" s="29">
        <f t="shared" si="12"/>
        <v>0</v>
      </c>
      <c r="U46" s="29">
        <f t="shared" si="12"/>
        <v>0</v>
      </c>
      <c r="V46" s="29">
        <f t="shared" si="12"/>
        <v>0</v>
      </c>
      <c r="W46" s="29">
        <f t="shared" si="12"/>
        <v>0</v>
      </c>
      <c r="X46" s="29">
        <f t="shared" ref="X46:AG46" si="13">R45</f>
        <v>196248.70816130092</v>
      </c>
      <c r="Y46" s="29">
        <f t="shared" si="13"/>
        <v>161320.92827018545</v>
      </c>
      <c r="Z46" s="29">
        <f t="shared" si="13"/>
        <v>126393.14837906996</v>
      </c>
      <c r="AA46" s="29">
        <f t="shared" si="13"/>
        <v>91465.368487954489</v>
      </c>
      <c r="AB46" s="29">
        <f t="shared" si="13"/>
        <v>56537.588596838992</v>
      </c>
      <c r="AC46" s="29">
        <f t="shared" si="13"/>
        <v>21609.808705723495</v>
      </c>
      <c r="AD46" s="29">
        <f t="shared" si="13"/>
        <v>-28549.108203283977</v>
      </c>
      <c r="AE46" s="29">
        <f t="shared" si="13"/>
        <v>-78708.025112291449</v>
      </c>
      <c r="AF46" s="29">
        <f t="shared" si="13"/>
        <v>-128866.94202129892</v>
      </c>
      <c r="AG46" s="29">
        <f t="shared" si="13"/>
        <v>-179025.85893030639</v>
      </c>
      <c r="AH46" s="29"/>
      <c r="AI46" s="29"/>
      <c r="AJ46" s="29"/>
      <c r="AK46" s="29"/>
      <c r="AL46" s="29"/>
      <c r="AM46" s="20"/>
    </row>
    <row r="47" spans="1:48" x14ac:dyDescent="0.3">
      <c r="A47" s="173"/>
      <c r="B47" s="4">
        <v>43</v>
      </c>
      <c r="C47" s="8" t="s">
        <v>515</v>
      </c>
      <c r="D47" s="8">
        <v>4961</v>
      </c>
      <c r="E47" s="8">
        <v>44</v>
      </c>
      <c r="F47" s="8">
        <v>0</v>
      </c>
      <c r="G47" s="8">
        <v>4961</v>
      </c>
      <c r="H47" s="8">
        <v>44</v>
      </c>
      <c r="I47" s="8">
        <v>0</v>
      </c>
      <c r="J47" s="14">
        <f t="shared" si="5"/>
        <v>8.869179600886918E-3</v>
      </c>
      <c r="K47" s="14">
        <f t="shared" si="6"/>
        <v>8.869179600886918E-3</v>
      </c>
      <c r="N47" s="4" t="s">
        <v>779</v>
      </c>
      <c r="O47" s="4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4"/>
      <c r="AI47" s="4"/>
      <c r="AJ47" s="4"/>
      <c r="AK47" s="4"/>
      <c r="AL47" s="4"/>
    </row>
    <row r="48" spans="1:48" x14ac:dyDescent="0.3">
      <c r="A48" s="173"/>
      <c r="B48" s="4">
        <v>44</v>
      </c>
      <c r="C48" s="8" t="s">
        <v>535</v>
      </c>
      <c r="D48" s="8">
        <v>16707</v>
      </c>
      <c r="E48" s="8">
        <v>148</v>
      </c>
      <c r="F48" s="8">
        <v>0</v>
      </c>
      <c r="G48" s="8">
        <v>16707</v>
      </c>
      <c r="H48" s="8">
        <v>148</v>
      </c>
      <c r="I48" s="8">
        <v>0</v>
      </c>
      <c r="J48" s="14">
        <f t="shared" si="5"/>
        <v>8.8585622792841327E-3</v>
      </c>
      <c r="K48" s="14">
        <f t="shared" si="6"/>
        <v>8.8585622792841327E-3</v>
      </c>
      <c r="N48" s="4" t="s">
        <v>780</v>
      </c>
      <c r="O48" s="4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4"/>
      <c r="AI48" s="4"/>
      <c r="AJ48" s="4"/>
      <c r="AK48" s="4"/>
      <c r="AL48" s="4"/>
    </row>
    <row r="49" spans="1:50" x14ac:dyDescent="0.3">
      <c r="A49" s="173"/>
      <c r="B49" s="4">
        <v>45</v>
      </c>
      <c r="C49" s="8" t="s">
        <v>734</v>
      </c>
      <c r="D49" s="8">
        <v>1297</v>
      </c>
      <c r="E49" s="8">
        <v>0</v>
      </c>
      <c r="F49" s="8">
        <v>0</v>
      </c>
      <c r="G49" s="8">
        <v>1297</v>
      </c>
      <c r="H49" s="8">
        <v>0</v>
      </c>
      <c r="I49" s="8">
        <v>0</v>
      </c>
      <c r="J49" s="14">
        <f t="shared" si="5"/>
        <v>0</v>
      </c>
      <c r="K49" s="14">
        <f t="shared" si="6"/>
        <v>0</v>
      </c>
      <c r="N49" s="4" t="s">
        <v>772</v>
      </c>
      <c r="P49" s="29">
        <f>(O44+P44)</f>
        <v>187184.43061289968</v>
      </c>
      <c r="Q49" s="29">
        <f t="shared" ref="Q49:V49" si="14">(P49+Q44)</f>
        <v>227152.29183869908</v>
      </c>
      <c r="R49" s="29">
        <f t="shared" si="14"/>
        <v>246903.58367739816</v>
      </c>
      <c r="S49" s="29">
        <f t="shared" si="14"/>
        <v>301582.65540721273</v>
      </c>
      <c r="T49" s="29">
        <f t="shared" si="14"/>
        <v>391189.50702814281</v>
      </c>
      <c r="U49" s="29">
        <f t="shared" si="14"/>
        <v>515724.13854018832</v>
      </c>
      <c r="V49" s="29">
        <f t="shared" si="14"/>
        <v>675186.54994334932</v>
      </c>
      <c r="W49" s="30">
        <f>(V49+W44-O44)</f>
        <v>742576.74123762583</v>
      </c>
      <c r="X49" s="30">
        <f>(W49+X44)</f>
        <v>987125.84944090981</v>
      </c>
      <c r="Y49" s="30">
        <f>(X49+Y44-P44)</f>
        <v>1221649.4439403017</v>
      </c>
      <c r="Z49" s="30">
        <f t="shared" ref="Z49:AV49" si="15">(Y49+Z44-Q44)</f>
        <v>1526548.5247358012</v>
      </c>
      <c r="AA49" s="30">
        <f t="shared" si="15"/>
        <v>1901823.0918274084</v>
      </c>
      <c r="AB49" s="30">
        <f t="shared" si="15"/>
        <v>2292328.7959369076</v>
      </c>
      <c r="AC49" s="30">
        <f t="shared" si="15"/>
        <v>2745058.0073042018</v>
      </c>
      <c r="AD49" s="30">
        <f t="shared" si="15"/>
        <v>3260010.725929291</v>
      </c>
      <c r="AE49" s="30">
        <f t="shared" si="15"/>
        <v>3837186.9518121746</v>
      </c>
      <c r="AF49" s="30">
        <f t="shared" si="15"/>
        <v>4476586.6849528542</v>
      </c>
      <c r="AG49" s="30">
        <f t="shared" si="15"/>
        <v>5162978.7883334365</v>
      </c>
      <c r="AH49" s="30">
        <f t="shared" si="15"/>
        <v>5868436.4716025563</v>
      </c>
      <c r="AI49" s="30">
        <f t="shared" si="15"/>
        <v>6592959.7347602155</v>
      </c>
      <c r="AJ49" s="30">
        <f t="shared" si="15"/>
        <v>7336548.5778064141</v>
      </c>
      <c r="AK49" s="30">
        <f t="shared" si="15"/>
        <v>8099203.0007411521</v>
      </c>
      <c r="AL49" s="30">
        <f t="shared" si="15"/>
        <v>8833930.6333245263</v>
      </c>
      <c r="AM49" s="30">
        <f t="shared" si="15"/>
        <v>9588472.1837385781</v>
      </c>
      <c r="AN49" s="30">
        <f t="shared" si="15"/>
        <v>10362827.65198331</v>
      </c>
      <c r="AO49" s="30">
        <f t="shared" si="15"/>
        <v>11156997.038058721</v>
      </c>
      <c r="AP49" s="30">
        <f t="shared" si="15"/>
        <v>11970980.341964809</v>
      </c>
      <c r="AQ49" s="30">
        <f t="shared" si="15"/>
        <v>12832704.35405294</v>
      </c>
      <c r="AR49" s="30">
        <f t="shared" si="15"/>
        <v>13748813.264424171</v>
      </c>
      <c r="AS49" s="30">
        <f t="shared" si="15"/>
        <v>14719307.0730785</v>
      </c>
      <c r="AT49" s="30">
        <f t="shared" si="15"/>
        <v>15744185.780015927</v>
      </c>
      <c r="AU49" s="30">
        <f t="shared" si="15"/>
        <v>16823449.385236453</v>
      </c>
      <c r="AV49" s="30">
        <f t="shared" si="15"/>
        <v>17909357.180558037</v>
      </c>
      <c r="AW49" s="39">
        <f>AV49/AV42</f>
        <v>0.49974213712850507</v>
      </c>
    </row>
    <row r="50" spans="1:50" x14ac:dyDescent="0.3">
      <c r="A50" s="173"/>
      <c r="B50" s="4">
        <v>46</v>
      </c>
      <c r="C50" s="8" t="s">
        <v>644</v>
      </c>
      <c r="D50" s="8">
        <v>15414</v>
      </c>
      <c r="E50" s="8">
        <v>335</v>
      </c>
      <c r="F50" s="8">
        <v>0</v>
      </c>
      <c r="G50" s="8">
        <v>15414</v>
      </c>
      <c r="H50" s="8">
        <v>335</v>
      </c>
      <c r="I50" s="8">
        <v>0</v>
      </c>
      <c r="J50" s="14">
        <f t="shared" si="5"/>
        <v>2.1733489035941352E-2</v>
      </c>
      <c r="K50" s="14">
        <f t="shared" si="6"/>
        <v>2.1733489035941352E-2</v>
      </c>
      <c r="N50" s="4"/>
      <c r="O50" s="4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</row>
    <row r="51" spans="1:50" x14ac:dyDescent="0.3">
      <c r="A51" s="173"/>
      <c r="B51" s="4">
        <v>47</v>
      </c>
      <c r="C51" s="8" t="s">
        <v>498</v>
      </c>
      <c r="D51" s="8">
        <v>12322</v>
      </c>
      <c r="E51" s="8">
        <v>992</v>
      </c>
      <c r="F51" s="8">
        <v>0</v>
      </c>
      <c r="G51" s="8">
        <v>12322</v>
      </c>
      <c r="H51" s="8">
        <v>992</v>
      </c>
      <c r="I51" s="8">
        <v>0</v>
      </c>
      <c r="J51" s="14">
        <f t="shared" si="5"/>
        <v>8.0506411296867392E-2</v>
      </c>
      <c r="K51" s="14">
        <f t="shared" si="6"/>
        <v>8.0506411296867392E-2</v>
      </c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</row>
    <row r="52" spans="1:50" x14ac:dyDescent="0.3">
      <c r="A52" s="173"/>
      <c r="B52" s="4">
        <v>48</v>
      </c>
      <c r="C52" s="8" t="s">
        <v>666</v>
      </c>
      <c r="D52" s="8">
        <v>2464</v>
      </c>
      <c r="E52" s="8">
        <v>255</v>
      </c>
      <c r="F52" s="8">
        <v>0</v>
      </c>
      <c r="G52" s="8">
        <v>2464</v>
      </c>
      <c r="H52" s="8">
        <v>255</v>
      </c>
      <c r="I52" s="8">
        <v>0</v>
      </c>
      <c r="J52" s="14">
        <f t="shared" si="5"/>
        <v>0.10349025974025974</v>
      </c>
      <c r="K52" s="14">
        <f t="shared" si="6"/>
        <v>0.10349025974025974</v>
      </c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</row>
    <row r="53" spans="1:50" x14ac:dyDescent="0.3">
      <c r="A53" s="173"/>
      <c r="B53" s="4">
        <v>49</v>
      </c>
      <c r="C53" s="8" t="s">
        <v>655</v>
      </c>
      <c r="D53" s="8">
        <v>806</v>
      </c>
      <c r="E53" s="8">
        <v>0</v>
      </c>
      <c r="F53" s="8">
        <v>0</v>
      </c>
      <c r="G53" s="8">
        <v>806</v>
      </c>
      <c r="H53" s="8">
        <v>0</v>
      </c>
      <c r="I53" s="8">
        <v>0</v>
      </c>
      <c r="J53" s="14">
        <f t="shared" si="5"/>
        <v>0</v>
      </c>
      <c r="K53" s="14">
        <f t="shared" si="6"/>
        <v>0</v>
      </c>
      <c r="N53" s="4" t="s">
        <v>774</v>
      </c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</row>
    <row r="54" spans="1:50" x14ac:dyDescent="0.3">
      <c r="A54" s="173"/>
      <c r="B54" s="4">
        <v>50</v>
      </c>
      <c r="C54" s="8" t="s">
        <v>576</v>
      </c>
      <c r="D54" s="8">
        <v>1274</v>
      </c>
      <c r="E54" s="8">
        <v>11</v>
      </c>
      <c r="F54" s="8">
        <v>0</v>
      </c>
      <c r="G54" s="8">
        <v>1274</v>
      </c>
      <c r="H54" s="8">
        <v>11</v>
      </c>
      <c r="I54" s="8">
        <v>0</v>
      </c>
      <c r="J54" s="14">
        <f t="shared" si="5"/>
        <v>8.634222919937205E-3</v>
      </c>
      <c r="K54" s="14">
        <f t="shared" si="6"/>
        <v>8.634222919937205E-3</v>
      </c>
      <c r="N54" s="4" t="s">
        <v>775</v>
      </c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</row>
    <row r="55" spans="1:50" x14ac:dyDescent="0.3">
      <c r="A55" s="173"/>
      <c r="B55" s="4">
        <v>51</v>
      </c>
      <c r="C55" s="8" t="s">
        <v>416</v>
      </c>
      <c r="D55" s="8">
        <v>4464</v>
      </c>
      <c r="E55" s="8">
        <v>4</v>
      </c>
      <c r="F55" s="8">
        <v>0</v>
      </c>
      <c r="G55" s="8">
        <v>4464</v>
      </c>
      <c r="H55" s="8">
        <v>4</v>
      </c>
      <c r="I55" s="8">
        <v>0</v>
      </c>
      <c r="J55" s="14">
        <f t="shared" si="5"/>
        <v>8.960573476702509E-4</v>
      </c>
      <c r="K55" s="14">
        <f t="shared" si="6"/>
        <v>8.960573476702509E-4</v>
      </c>
      <c r="N55" s="4"/>
      <c r="O55" s="4">
        <f>SUM(O53,O54)</f>
        <v>0</v>
      </c>
      <c r="P55" s="4">
        <f t="shared" ref="P55:AG55" si="16">SUM(P53,P54)</f>
        <v>0</v>
      </c>
      <c r="Q55" s="4">
        <f t="shared" si="16"/>
        <v>0</v>
      </c>
      <c r="R55" s="4">
        <f t="shared" si="16"/>
        <v>0</v>
      </c>
      <c r="S55" s="4">
        <f t="shared" si="16"/>
        <v>0</v>
      </c>
      <c r="T55" s="4">
        <f t="shared" si="16"/>
        <v>0</v>
      </c>
      <c r="U55" s="4">
        <f t="shared" si="16"/>
        <v>0</v>
      </c>
      <c r="V55" s="4">
        <f t="shared" si="16"/>
        <v>0</v>
      </c>
      <c r="W55" s="4">
        <f t="shared" si="16"/>
        <v>0</v>
      </c>
      <c r="X55" s="4">
        <f t="shared" si="16"/>
        <v>0</v>
      </c>
      <c r="Y55" s="4">
        <f t="shared" si="16"/>
        <v>0</v>
      </c>
      <c r="Z55" s="4">
        <f t="shared" si="16"/>
        <v>0</v>
      </c>
      <c r="AA55" s="4">
        <f t="shared" si="16"/>
        <v>0</v>
      </c>
      <c r="AB55" s="4">
        <f t="shared" si="16"/>
        <v>0</v>
      </c>
      <c r="AC55" s="4">
        <f t="shared" si="16"/>
        <v>0</v>
      </c>
      <c r="AD55" s="4">
        <f t="shared" si="16"/>
        <v>0</v>
      </c>
      <c r="AE55" s="4">
        <f t="shared" si="16"/>
        <v>0</v>
      </c>
      <c r="AF55" s="4">
        <f t="shared" si="16"/>
        <v>0</v>
      </c>
      <c r="AG55" s="4">
        <f t="shared" si="16"/>
        <v>0</v>
      </c>
      <c r="AH55" s="4"/>
      <c r="AI55" s="4"/>
      <c r="AJ55" s="4"/>
      <c r="AK55" s="4"/>
      <c r="AL55" s="4"/>
    </row>
    <row r="56" spans="1:50" x14ac:dyDescent="0.3">
      <c r="A56" s="173"/>
      <c r="B56" s="4">
        <v>52</v>
      </c>
      <c r="C56" s="8" t="s">
        <v>452</v>
      </c>
      <c r="D56" s="8">
        <v>3499</v>
      </c>
      <c r="E56" s="8">
        <v>1</v>
      </c>
      <c r="F56" s="8">
        <v>0</v>
      </c>
      <c r="G56" s="8">
        <v>3499</v>
      </c>
      <c r="H56" s="8">
        <v>1</v>
      </c>
      <c r="I56" s="8">
        <v>0</v>
      </c>
      <c r="J56" s="14">
        <f t="shared" si="5"/>
        <v>2.857959416976279E-4</v>
      </c>
      <c r="K56" s="14">
        <f t="shared" si="6"/>
        <v>2.857959416976279E-4</v>
      </c>
    </row>
    <row r="57" spans="1:50" x14ac:dyDescent="0.3">
      <c r="A57" s="173"/>
      <c r="B57" s="4">
        <v>53</v>
      </c>
      <c r="C57" s="8" t="s">
        <v>449</v>
      </c>
      <c r="D57" s="8">
        <v>1287</v>
      </c>
      <c r="E57" s="8">
        <v>0</v>
      </c>
      <c r="F57" s="8">
        <v>0</v>
      </c>
      <c r="G57" s="8">
        <v>1287</v>
      </c>
      <c r="H57" s="8">
        <v>0</v>
      </c>
      <c r="I57" s="8">
        <v>0</v>
      </c>
      <c r="J57" s="14">
        <f t="shared" si="5"/>
        <v>0</v>
      </c>
      <c r="K57" s="14">
        <f t="shared" si="6"/>
        <v>0</v>
      </c>
    </row>
    <row r="58" spans="1:50" x14ac:dyDescent="0.3">
      <c r="A58" s="173"/>
      <c r="B58" s="4">
        <v>54</v>
      </c>
      <c r="C58" s="8" t="s">
        <v>692</v>
      </c>
      <c r="D58" s="8">
        <v>2791</v>
      </c>
      <c r="E58" s="8">
        <v>1</v>
      </c>
      <c r="F58" s="8">
        <v>0</v>
      </c>
      <c r="G58" s="8">
        <v>2791</v>
      </c>
      <c r="H58" s="8">
        <v>1</v>
      </c>
      <c r="I58" s="8">
        <v>0</v>
      </c>
      <c r="J58" s="14">
        <f t="shared" si="5"/>
        <v>3.5829451809387314E-4</v>
      </c>
      <c r="K58" s="14">
        <f t="shared" si="6"/>
        <v>3.5829451809387314E-4</v>
      </c>
    </row>
    <row r="59" spans="1:50" s="12" customFormat="1" ht="4.3499999999999996" customHeight="1" x14ac:dyDescent="0.3">
      <c r="A59" s="10"/>
      <c r="B59" s="11"/>
      <c r="C59" s="11"/>
      <c r="D59" s="11"/>
      <c r="E59" s="11"/>
      <c r="F59" s="8">
        <v>0</v>
      </c>
      <c r="G59" s="11"/>
      <c r="H59" s="11"/>
      <c r="I59" s="11">
        <v>0</v>
      </c>
      <c r="J59" s="14"/>
      <c r="K59" s="14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</row>
    <row r="60" spans="1:50" x14ac:dyDescent="0.3">
      <c r="A60" s="173" t="s">
        <v>759</v>
      </c>
      <c r="B60" s="4">
        <v>55</v>
      </c>
      <c r="C60" s="8" t="s">
        <v>484</v>
      </c>
      <c r="D60" s="8">
        <v>29107</v>
      </c>
      <c r="E60" s="8">
        <v>2501</v>
      </c>
      <c r="F60" s="8">
        <v>0</v>
      </c>
      <c r="G60" s="8">
        <v>29107</v>
      </c>
      <c r="H60" s="8">
        <v>2501</v>
      </c>
      <c r="I60" s="8">
        <v>0</v>
      </c>
      <c r="J60" s="14">
        <f t="shared" si="5"/>
        <v>8.5924348094959982E-2</v>
      </c>
      <c r="K60" s="14">
        <f t="shared" si="6"/>
        <v>8.5924348094959982E-2</v>
      </c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</row>
    <row r="61" spans="1:50" x14ac:dyDescent="0.3">
      <c r="A61" s="173"/>
      <c r="B61" s="4">
        <v>56</v>
      </c>
      <c r="C61" s="8" t="s">
        <v>630</v>
      </c>
      <c r="D61" s="8">
        <v>56691</v>
      </c>
      <c r="E61" s="8">
        <v>27765</v>
      </c>
      <c r="F61" s="8">
        <v>0</v>
      </c>
      <c r="G61" s="8">
        <v>56691</v>
      </c>
      <c r="H61" s="8">
        <v>27765</v>
      </c>
      <c r="I61" s="8">
        <v>0</v>
      </c>
      <c r="J61" s="14">
        <f t="shared" si="5"/>
        <v>0.48976027940943007</v>
      </c>
      <c r="K61" s="14">
        <f t="shared" si="6"/>
        <v>0.48976027940943007</v>
      </c>
    </row>
    <row r="62" spans="1:50" x14ac:dyDescent="0.3">
      <c r="A62" s="173"/>
      <c r="B62" s="4">
        <v>57</v>
      </c>
      <c r="C62" s="8" t="s">
        <v>472</v>
      </c>
      <c r="D62" s="8">
        <v>14816</v>
      </c>
      <c r="E62" s="8">
        <v>128</v>
      </c>
      <c r="F62" s="8">
        <v>0</v>
      </c>
      <c r="G62" s="8">
        <v>14816</v>
      </c>
      <c r="H62" s="8">
        <v>128</v>
      </c>
      <c r="I62" s="8">
        <v>0</v>
      </c>
      <c r="J62" s="14">
        <f t="shared" si="5"/>
        <v>8.6393088552915772E-3</v>
      </c>
      <c r="K62" s="14">
        <f t="shared" si="6"/>
        <v>8.6393088552915772E-3</v>
      </c>
    </row>
    <row r="63" spans="1:50" x14ac:dyDescent="0.3">
      <c r="A63" s="173"/>
      <c r="B63" s="4">
        <v>58</v>
      </c>
      <c r="C63" s="8" t="s">
        <v>466</v>
      </c>
      <c r="D63" s="8">
        <v>18456</v>
      </c>
      <c r="E63" s="8">
        <v>129</v>
      </c>
      <c r="F63" s="8">
        <v>0</v>
      </c>
      <c r="G63" s="8">
        <v>18456</v>
      </c>
      <c r="H63" s="8">
        <v>129</v>
      </c>
      <c r="I63" s="8">
        <v>0</v>
      </c>
      <c r="J63" s="14">
        <f t="shared" si="5"/>
        <v>6.9895968790637192E-3</v>
      </c>
      <c r="K63" s="14">
        <f t="shared" si="6"/>
        <v>6.9895968790637192E-3</v>
      </c>
    </row>
    <row r="64" spans="1:50" x14ac:dyDescent="0.3">
      <c r="A64" s="173"/>
      <c r="B64" s="4">
        <v>59</v>
      </c>
      <c r="C64" s="8" t="s">
        <v>523</v>
      </c>
      <c r="D64" s="8">
        <v>5423</v>
      </c>
      <c r="E64" s="8">
        <v>7</v>
      </c>
      <c r="F64" s="8">
        <v>0</v>
      </c>
      <c r="G64" s="8">
        <v>5423</v>
      </c>
      <c r="H64" s="8">
        <v>7</v>
      </c>
      <c r="I64" s="8">
        <v>0</v>
      </c>
      <c r="J64" s="14">
        <f t="shared" si="5"/>
        <v>1.2907984510418587E-3</v>
      </c>
      <c r="K64" s="14">
        <f t="shared" si="6"/>
        <v>1.2907984510418587E-3</v>
      </c>
    </row>
    <row r="65" spans="1:50" x14ac:dyDescent="0.3">
      <c r="A65" s="173"/>
      <c r="B65" s="4">
        <v>60</v>
      </c>
      <c r="C65" s="8" t="s">
        <v>731</v>
      </c>
      <c r="D65" s="8">
        <v>8898</v>
      </c>
      <c r="E65" s="8">
        <v>61</v>
      </c>
      <c r="F65" s="8">
        <v>0</v>
      </c>
      <c r="G65" s="8">
        <v>8898</v>
      </c>
      <c r="H65" s="8">
        <v>61</v>
      </c>
      <c r="I65" s="8">
        <v>0</v>
      </c>
      <c r="J65" s="14">
        <f t="shared" si="5"/>
        <v>6.8554731400314681E-3</v>
      </c>
      <c r="K65" s="14">
        <f t="shared" si="6"/>
        <v>6.8554731400314681E-3</v>
      </c>
    </row>
    <row r="66" spans="1:50" x14ac:dyDescent="0.3">
      <c r="A66" s="173"/>
      <c r="B66" s="4">
        <v>61</v>
      </c>
      <c r="C66" s="8" t="s">
        <v>736</v>
      </c>
      <c r="D66" s="8">
        <v>3329</v>
      </c>
      <c r="E66" s="8">
        <v>2</v>
      </c>
      <c r="F66" s="8">
        <v>0</v>
      </c>
      <c r="G66" s="8">
        <v>3329</v>
      </c>
      <c r="H66" s="8">
        <v>2</v>
      </c>
      <c r="I66" s="8">
        <v>0</v>
      </c>
      <c r="J66" s="14">
        <f t="shared" si="5"/>
        <v>6.007810153199159E-4</v>
      </c>
      <c r="K66" s="14">
        <f t="shared" si="6"/>
        <v>6.007810153199159E-4</v>
      </c>
    </row>
    <row r="67" spans="1:50" x14ac:dyDescent="0.3">
      <c r="A67" s="173"/>
      <c r="B67" s="4">
        <v>62</v>
      </c>
      <c r="C67" s="8" t="s">
        <v>728</v>
      </c>
      <c r="D67" s="8">
        <v>3859</v>
      </c>
      <c r="E67" s="8">
        <v>8</v>
      </c>
      <c r="F67" s="8">
        <v>0</v>
      </c>
      <c r="G67" s="8">
        <v>3859</v>
      </c>
      <c r="H67" s="8">
        <v>8</v>
      </c>
      <c r="I67" s="8">
        <v>0</v>
      </c>
      <c r="J67" s="14">
        <f t="shared" si="5"/>
        <v>2.0730759264058047E-3</v>
      </c>
      <c r="K67" s="14">
        <f t="shared" si="6"/>
        <v>2.0730759264058047E-3</v>
      </c>
    </row>
    <row r="68" spans="1:50" x14ac:dyDescent="0.3">
      <c r="A68" s="173"/>
      <c r="B68" s="4">
        <v>63</v>
      </c>
      <c r="C68" s="8" t="s">
        <v>531</v>
      </c>
      <c r="D68" s="8">
        <v>5521</v>
      </c>
      <c r="E68" s="8">
        <v>0</v>
      </c>
      <c r="F68" s="8">
        <v>0</v>
      </c>
      <c r="G68" s="8">
        <v>5521</v>
      </c>
      <c r="H68" s="8">
        <v>0</v>
      </c>
      <c r="I68" s="8">
        <v>0</v>
      </c>
      <c r="J68" s="14">
        <f t="shared" si="5"/>
        <v>0</v>
      </c>
      <c r="K68" s="14">
        <f t="shared" si="6"/>
        <v>0</v>
      </c>
    </row>
    <row r="69" spans="1:50" s="12" customFormat="1" ht="4.3499999999999996" customHeight="1" x14ac:dyDescent="0.3">
      <c r="A69" s="10"/>
      <c r="B69" s="11"/>
      <c r="C69" s="11"/>
      <c r="D69" s="11"/>
      <c r="E69" s="11"/>
      <c r="F69" s="8">
        <v>0</v>
      </c>
      <c r="G69" s="11"/>
      <c r="H69" s="11"/>
      <c r="I69" s="11">
        <v>0</v>
      </c>
      <c r="J69" s="14"/>
      <c r="K69" s="14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</row>
    <row r="70" spans="1:50" x14ac:dyDescent="0.3">
      <c r="A70" s="173" t="s">
        <v>760</v>
      </c>
      <c r="B70" s="4">
        <v>64</v>
      </c>
      <c r="C70" s="8" t="s">
        <v>733</v>
      </c>
      <c r="D70" s="8">
        <v>25791</v>
      </c>
      <c r="E70" s="8">
        <v>890</v>
      </c>
      <c r="F70" s="8">
        <v>0</v>
      </c>
      <c r="G70" s="8">
        <v>25791</v>
      </c>
      <c r="H70" s="8">
        <v>890</v>
      </c>
      <c r="I70" s="8">
        <v>0</v>
      </c>
      <c r="J70" s="14">
        <f t="shared" si="5"/>
        <v>3.4508161761854908E-2</v>
      </c>
      <c r="K70" s="14">
        <f t="shared" si="6"/>
        <v>3.4508161761854908E-2</v>
      </c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</row>
    <row r="71" spans="1:50" x14ac:dyDescent="0.3">
      <c r="A71" s="173"/>
      <c r="B71" s="4">
        <v>65</v>
      </c>
      <c r="C71" s="8" t="s">
        <v>620</v>
      </c>
      <c r="D71" s="8">
        <v>9170</v>
      </c>
      <c r="E71" s="8">
        <v>302</v>
      </c>
      <c r="F71" s="8">
        <v>0</v>
      </c>
      <c r="G71" s="8">
        <v>9170</v>
      </c>
      <c r="H71" s="8">
        <v>302</v>
      </c>
      <c r="I71" s="8">
        <v>0</v>
      </c>
      <c r="J71" s="14">
        <f t="shared" si="5"/>
        <v>3.2933478735005454E-2</v>
      </c>
      <c r="K71" s="14">
        <f t="shared" si="6"/>
        <v>3.2933478735005454E-2</v>
      </c>
    </row>
    <row r="72" spans="1:50" x14ac:dyDescent="0.3">
      <c r="A72" s="173"/>
      <c r="B72" s="4">
        <v>66</v>
      </c>
      <c r="C72" s="8" t="s">
        <v>609</v>
      </c>
      <c r="D72" s="8">
        <v>15547</v>
      </c>
      <c r="E72" s="8">
        <v>526</v>
      </c>
      <c r="F72" s="8">
        <v>0</v>
      </c>
      <c r="G72" s="8">
        <v>15547</v>
      </c>
      <c r="H72" s="8">
        <v>526</v>
      </c>
      <c r="I72" s="8">
        <v>0</v>
      </c>
      <c r="J72" s="14">
        <f t="shared" si="5"/>
        <v>3.383289380587895E-2</v>
      </c>
      <c r="K72" s="14">
        <f t="shared" si="6"/>
        <v>3.383289380587895E-2</v>
      </c>
    </row>
    <row r="73" spans="1:50" x14ac:dyDescent="0.3">
      <c r="A73" s="173"/>
      <c r="B73" s="4">
        <v>67</v>
      </c>
      <c r="C73" s="8" t="s">
        <v>456</v>
      </c>
      <c r="D73" s="8">
        <v>5334</v>
      </c>
      <c r="E73" s="8">
        <v>93</v>
      </c>
      <c r="F73" s="8">
        <v>0</v>
      </c>
      <c r="G73" s="8">
        <v>5334</v>
      </c>
      <c r="H73" s="8">
        <v>93</v>
      </c>
      <c r="I73" s="8">
        <v>0</v>
      </c>
      <c r="J73" s="14">
        <f t="shared" si="5"/>
        <v>1.7435320584926885E-2</v>
      </c>
      <c r="K73" s="14">
        <f t="shared" si="6"/>
        <v>1.7435320584926885E-2</v>
      </c>
    </row>
    <row r="74" spans="1:50" x14ac:dyDescent="0.3">
      <c r="A74" s="173"/>
      <c r="B74" s="4">
        <v>68</v>
      </c>
      <c r="C74" s="8" t="s">
        <v>488</v>
      </c>
      <c r="D74" s="8">
        <v>14409</v>
      </c>
      <c r="E74" s="8">
        <v>89</v>
      </c>
      <c r="F74" s="8">
        <v>0</v>
      </c>
      <c r="G74" s="8">
        <v>14409</v>
      </c>
      <c r="H74" s="8">
        <v>89</v>
      </c>
      <c r="I74" s="8">
        <v>0</v>
      </c>
      <c r="J74" s="14">
        <f t="shared" si="5"/>
        <v>6.1766951211048651E-3</v>
      </c>
      <c r="K74" s="14">
        <f t="shared" si="6"/>
        <v>6.1766951211048651E-3</v>
      </c>
    </row>
    <row r="75" spans="1:50" x14ac:dyDescent="0.3">
      <c r="A75" s="173"/>
      <c r="B75" s="4">
        <v>69</v>
      </c>
      <c r="C75" s="8" t="s">
        <v>724</v>
      </c>
      <c r="D75" s="8">
        <v>12498</v>
      </c>
      <c r="E75" s="8">
        <v>8</v>
      </c>
      <c r="F75" s="8">
        <v>0</v>
      </c>
      <c r="G75" s="8">
        <v>12498</v>
      </c>
      <c r="H75" s="8">
        <v>8</v>
      </c>
      <c r="I75" s="8">
        <v>0</v>
      </c>
      <c r="J75" s="14">
        <f t="shared" si="5"/>
        <v>6.4010241638662183E-4</v>
      </c>
      <c r="K75" s="14">
        <f t="shared" si="6"/>
        <v>6.4010241638662183E-4</v>
      </c>
    </row>
    <row r="76" spans="1:50" x14ac:dyDescent="0.3">
      <c r="A76" s="173"/>
      <c r="B76" s="4">
        <v>70</v>
      </c>
      <c r="C76" s="8" t="s">
        <v>631</v>
      </c>
      <c r="D76" s="8">
        <v>9779</v>
      </c>
      <c r="E76" s="8">
        <v>62</v>
      </c>
      <c r="F76" s="8">
        <v>0</v>
      </c>
      <c r="G76" s="8">
        <v>9779</v>
      </c>
      <c r="H76" s="8">
        <v>62</v>
      </c>
      <c r="I76" s="8">
        <v>0</v>
      </c>
      <c r="J76" s="14">
        <f t="shared" si="5"/>
        <v>6.3401165763370491E-3</v>
      </c>
      <c r="K76" s="14">
        <f t="shared" si="6"/>
        <v>6.3401165763370491E-3</v>
      </c>
    </row>
    <row r="77" spans="1:50" x14ac:dyDescent="0.3">
      <c r="A77" s="173"/>
      <c r="B77" s="4">
        <v>71</v>
      </c>
      <c r="C77" s="8" t="s">
        <v>511</v>
      </c>
      <c r="D77" s="8">
        <v>4059</v>
      </c>
      <c r="E77" s="8">
        <v>111</v>
      </c>
      <c r="F77" s="8">
        <v>0</v>
      </c>
      <c r="G77" s="8">
        <v>4059</v>
      </c>
      <c r="H77" s="8">
        <v>111</v>
      </c>
      <c r="I77" s="8">
        <v>0</v>
      </c>
      <c r="J77" s="14">
        <f t="shared" si="5"/>
        <v>2.7346637102734665E-2</v>
      </c>
      <c r="K77" s="14">
        <f t="shared" si="6"/>
        <v>2.7346637102734665E-2</v>
      </c>
    </row>
    <row r="78" spans="1:50" x14ac:dyDescent="0.3">
      <c r="A78" s="173"/>
      <c r="B78" s="4">
        <v>72</v>
      </c>
      <c r="C78" s="8" t="s">
        <v>664</v>
      </c>
      <c r="D78" s="8">
        <v>8865</v>
      </c>
      <c r="E78" s="8">
        <v>2</v>
      </c>
      <c r="F78" s="8">
        <v>0</v>
      </c>
      <c r="G78" s="8">
        <v>8865</v>
      </c>
      <c r="H78" s="8">
        <v>2</v>
      </c>
      <c r="I78" s="8">
        <v>0</v>
      </c>
      <c r="J78" s="14">
        <f t="shared" si="5"/>
        <v>2.2560631697687535E-4</v>
      </c>
      <c r="K78" s="14">
        <f t="shared" si="6"/>
        <v>2.2560631697687535E-4</v>
      </c>
    </row>
    <row r="79" spans="1:50" x14ac:dyDescent="0.3">
      <c r="A79" s="173"/>
      <c r="B79" s="4">
        <v>73</v>
      </c>
      <c r="C79" s="8" t="s">
        <v>672</v>
      </c>
      <c r="D79" s="8">
        <v>11691</v>
      </c>
      <c r="E79" s="8">
        <v>0</v>
      </c>
      <c r="F79" s="8">
        <v>0</v>
      </c>
      <c r="G79" s="8">
        <v>11691</v>
      </c>
      <c r="H79" s="8">
        <v>0</v>
      </c>
      <c r="I79" s="8">
        <v>0</v>
      </c>
      <c r="J79" s="14">
        <f t="shared" si="5"/>
        <v>0</v>
      </c>
      <c r="K79" s="14">
        <f t="shared" si="6"/>
        <v>0</v>
      </c>
    </row>
    <row r="80" spans="1:50" x14ac:dyDescent="0.3">
      <c r="A80" s="173"/>
      <c r="B80" s="4">
        <v>74</v>
      </c>
      <c r="C80" s="8" t="s">
        <v>707</v>
      </c>
      <c r="D80" s="8">
        <v>10014</v>
      </c>
      <c r="E80" s="8">
        <v>5</v>
      </c>
      <c r="F80" s="8">
        <v>0</v>
      </c>
      <c r="G80" s="8">
        <v>10014</v>
      </c>
      <c r="H80" s="8">
        <v>5</v>
      </c>
      <c r="I80" s="8">
        <v>0</v>
      </c>
      <c r="J80" s="14">
        <f t="shared" si="5"/>
        <v>4.9930097862991814E-4</v>
      </c>
      <c r="K80" s="14">
        <f t="shared" si="6"/>
        <v>4.9930097862991814E-4</v>
      </c>
    </row>
    <row r="81" spans="1:50" x14ac:dyDescent="0.3">
      <c r="A81" s="173"/>
      <c r="B81" s="4">
        <v>75</v>
      </c>
      <c r="C81" s="8" t="s">
        <v>551</v>
      </c>
      <c r="D81" s="8">
        <v>11899</v>
      </c>
      <c r="E81" s="8">
        <v>192</v>
      </c>
      <c r="F81" s="8">
        <v>0</v>
      </c>
      <c r="G81" s="8">
        <v>11899</v>
      </c>
      <c r="H81" s="8">
        <v>192</v>
      </c>
      <c r="I81" s="8">
        <v>0</v>
      </c>
      <c r="J81" s="14">
        <f t="shared" si="5"/>
        <v>1.6135809731910245E-2</v>
      </c>
      <c r="K81" s="14">
        <f t="shared" si="6"/>
        <v>1.6135809731910245E-2</v>
      </c>
    </row>
    <row r="82" spans="1:50" x14ac:dyDescent="0.3">
      <c r="A82" s="173"/>
      <c r="B82" s="4">
        <v>76</v>
      </c>
      <c r="C82" s="8" t="s">
        <v>671</v>
      </c>
      <c r="D82" s="8">
        <v>24195</v>
      </c>
      <c r="E82" s="8">
        <v>4270</v>
      </c>
      <c r="F82" s="8">
        <v>0</v>
      </c>
      <c r="G82" s="8">
        <v>24195</v>
      </c>
      <c r="H82" s="8">
        <v>4270</v>
      </c>
      <c r="I82" s="8">
        <v>0</v>
      </c>
      <c r="J82" s="14">
        <f t="shared" si="5"/>
        <v>0.1764827443686712</v>
      </c>
      <c r="K82" s="14">
        <f t="shared" si="6"/>
        <v>0.1764827443686712</v>
      </c>
    </row>
    <row r="83" spans="1:50" x14ac:dyDescent="0.3">
      <c r="A83" s="173"/>
      <c r="B83" s="4">
        <v>77</v>
      </c>
      <c r="C83" s="8" t="s">
        <v>447</v>
      </c>
      <c r="D83" s="8">
        <v>31203</v>
      </c>
      <c r="E83" s="8">
        <v>4774</v>
      </c>
      <c r="F83" s="8">
        <v>0</v>
      </c>
      <c r="G83" s="8">
        <v>31203</v>
      </c>
      <c r="H83" s="8">
        <v>4774</v>
      </c>
      <c r="I83" s="8">
        <v>0</v>
      </c>
      <c r="J83" s="14">
        <f t="shared" si="5"/>
        <v>0.15299810915617088</v>
      </c>
      <c r="K83" s="14">
        <f t="shared" si="6"/>
        <v>0.15299810915617088</v>
      </c>
    </row>
    <row r="84" spans="1:50" x14ac:dyDescent="0.3">
      <c r="A84" s="173"/>
      <c r="B84" s="4">
        <v>78</v>
      </c>
      <c r="C84" s="8" t="s">
        <v>486</v>
      </c>
      <c r="D84" s="8">
        <v>14086</v>
      </c>
      <c r="E84" s="8">
        <v>668</v>
      </c>
      <c r="F84" s="8">
        <v>0</v>
      </c>
      <c r="G84" s="8">
        <v>14086</v>
      </c>
      <c r="H84" s="8">
        <v>668</v>
      </c>
      <c r="I84" s="8">
        <v>0</v>
      </c>
      <c r="J84" s="14">
        <f t="shared" si="5"/>
        <v>4.7422973164844527E-2</v>
      </c>
      <c r="K84" s="14">
        <f t="shared" si="6"/>
        <v>4.7422973164844527E-2</v>
      </c>
    </row>
    <row r="85" spans="1:50" x14ac:dyDescent="0.3">
      <c r="A85" s="173"/>
      <c r="B85" s="4">
        <v>79</v>
      </c>
      <c r="C85" s="8" t="s">
        <v>548</v>
      </c>
      <c r="D85" s="8">
        <v>5494</v>
      </c>
      <c r="E85" s="8">
        <v>0</v>
      </c>
      <c r="F85" s="8">
        <v>0</v>
      </c>
      <c r="G85" s="8">
        <v>5494</v>
      </c>
      <c r="H85" s="8">
        <v>0</v>
      </c>
      <c r="I85" s="8">
        <v>0</v>
      </c>
      <c r="J85" s="14">
        <f t="shared" si="5"/>
        <v>0</v>
      </c>
      <c r="K85" s="14">
        <f t="shared" si="6"/>
        <v>0</v>
      </c>
    </row>
    <row r="86" spans="1:50" x14ac:dyDescent="0.3">
      <c r="A86" s="173"/>
      <c r="B86" s="4">
        <v>80</v>
      </c>
      <c r="C86" s="8" t="s">
        <v>547</v>
      </c>
      <c r="D86" s="8">
        <v>14532</v>
      </c>
      <c r="E86" s="8">
        <v>433</v>
      </c>
      <c r="F86" s="8">
        <v>0</v>
      </c>
      <c r="G86" s="8">
        <v>14532</v>
      </c>
      <c r="H86" s="8">
        <v>433</v>
      </c>
      <c r="I86" s="8">
        <v>0</v>
      </c>
      <c r="J86" s="14">
        <f t="shared" si="5"/>
        <v>2.9796311588219104E-2</v>
      </c>
      <c r="K86" s="14">
        <f t="shared" si="6"/>
        <v>2.9796311588219104E-2</v>
      </c>
    </row>
    <row r="87" spans="1:50" x14ac:dyDescent="0.3">
      <c r="A87" s="173"/>
      <c r="B87" s="4">
        <v>81</v>
      </c>
      <c r="C87" s="8" t="s">
        <v>586</v>
      </c>
      <c r="D87" s="8">
        <v>13960</v>
      </c>
      <c r="E87" s="8">
        <v>347</v>
      </c>
      <c r="F87" s="8">
        <v>0</v>
      </c>
      <c r="G87" s="8">
        <v>13960</v>
      </c>
      <c r="H87" s="8">
        <v>347</v>
      </c>
      <c r="I87" s="8">
        <v>0</v>
      </c>
      <c r="J87" s="14">
        <f t="shared" si="5"/>
        <v>2.4856733524355301E-2</v>
      </c>
      <c r="K87" s="14">
        <f t="shared" si="6"/>
        <v>2.4856733524355301E-2</v>
      </c>
    </row>
    <row r="88" spans="1:50" x14ac:dyDescent="0.3">
      <c r="A88" s="173"/>
      <c r="B88" s="4">
        <v>82</v>
      </c>
      <c r="C88" s="8" t="s">
        <v>473</v>
      </c>
      <c r="D88" s="8">
        <v>10096</v>
      </c>
      <c r="E88" s="8">
        <v>105</v>
      </c>
      <c r="F88" s="8">
        <v>0</v>
      </c>
      <c r="G88" s="8">
        <v>10096</v>
      </c>
      <c r="H88" s="8">
        <v>105</v>
      </c>
      <c r="I88" s="8">
        <v>0</v>
      </c>
      <c r="J88" s="14">
        <f t="shared" si="5"/>
        <v>1.0400158478605388E-2</v>
      </c>
      <c r="K88" s="14">
        <f t="shared" si="6"/>
        <v>1.0400158478605388E-2</v>
      </c>
    </row>
    <row r="89" spans="1:50" x14ac:dyDescent="0.3">
      <c r="A89" s="173"/>
      <c r="B89" s="4">
        <v>83</v>
      </c>
      <c r="C89" s="8" t="s">
        <v>583</v>
      </c>
      <c r="D89" s="8">
        <v>7547</v>
      </c>
      <c r="E89" s="8">
        <v>37</v>
      </c>
      <c r="F89" s="8">
        <v>0</v>
      </c>
      <c r="G89" s="8">
        <v>7547</v>
      </c>
      <c r="H89" s="8">
        <v>37</v>
      </c>
      <c r="I89" s="8">
        <v>0</v>
      </c>
      <c r="J89" s="14">
        <f t="shared" si="5"/>
        <v>4.9026103087319462E-3</v>
      </c>
      <c r="K89" s="14">
        <f t="shared" si="6"/>
        <v>4.9026103087319462E-3</v>
      </c>
    </row>
    <row r="90" spans="1:50" x14ac:dyDescent="0.3">
      <c r="A90" s="173"/>
      <c r="B90" s="4">
        <v>84</v>
      </c>
      <c r="C90" s="8" t="s">
        <v>725</v>
      </c>
      <c r="D90" s="8">
        <v>9832</v>
      </c>
      <c r="E90" s="8">
        <v>139</v>
      </c>
      <c r="F90" s="8">
        <v>0</v>
      </c>
      <c r="G90" s="8">
        <v>9832</v>
      </c>
      <c r="H90" s="8">
        <v>139</v>
      </c>
      <c r="I90" s="8">
        <v>0</v>
      </c>
      <c r="J90" s="14">
        <f t="shared" si="5"/>
        <v>1.4137510170870627E-2</v>
      </c>
      <c r="K90" s="14">
        <f t="shared" si="6"/>
        <v>1.4137510170870627E-2</v>
      </c>
    </row>
    <row r="91" spans="1:50" x14ac:dyDescent="0.3">
      <c r="A91" s="173"/>
      <c r="B91" s="4">
        <v>85</v>
      </c>
      <c r="C91" s="8" t="s">
        <v>669</v>
      </c>
      <c r="D91" s="8">
        <v>10946</v>
      </c>
      <c r="E91" s="8">
        <v>2306</v>
      </c>
      <c r="F91" s="8">
        <v>0</v>
      </c>
      <c r="G91" s="8">
        <v>10946</v>
      </c>
      <c r="H91" s="8">
        <v>2306</v>
      </c>
      <c r="I91" s="8">
        <v>0</v>
      </c>
      <c r="J91" s="14">
        <f t="shared" si="5"/>
        <v>0.21067056458980449</v>
      </c>
      <c r="K91" s="14">
        <f t="shared" si="6"/>
        <v>0.21067056458980449</v>
      </c>
    </row>
    <row r="92" spans="1:50" x14ac:dyDescent="0.3">
      <c r="A92" s="173"/>
      <c r="B92" s="4">
        <v>86</v>
      </c>
      <c r="C92" s="8" t="s">
        <v>491</v>
      </c>
      <c r="D92" s="8">
        <v>12110</v>
      </c>
      <c r="E92" s="8">
        <v>357</v>
      </c>
      <c r="F92" s="8">
        <v>0</v>
      </c>
      <c r="G92" s="8">
        <v>12110</v>
      </c>
      <c r="H92" s="8">
        <v>357</v>
      </c>
      <c r="I92" s="8">
        <v>0</v>
      </c>
      <c r="J92" s="14">
        <f t="shared" si="5"/>
        <v>2.9479768786127167E-2</v>
      </c>
      <c r="K92" s="14">
        <f t="shared" si="6"/>
        <v>2.9479768786127167E-2</v>
      </c>
    </row>
    <row r="93" spans="1:50" x14ac:dyDescent="0.3">
      <c r="A93" s="173"/>
      <c r="B93" s="4">
        <v>87</v>
      </c>
      <c r="C93" s="8" t="s">
        <v>619</v>
      </c>
      <c r="D93" s="8">
        <v>2783</v>
      </c>
      <c r="E93" s="8">
        <v>226</v>
      </c>
      <c r="F93" s="8">
        <v>0</v>
      </c>
      <c r="G93" s="8">
        <v>2783</v>
      </c>
      <c r="H93" s="8">
        <v>226</v>
      </c>
      <c r="I93" s="8">
        <v>0</v>
      </c>
      <c r="J93" s="14">
        <f t="shared" si="5"/>
        <v>8.1207330219187926E-2</v>
      </c>
      <c r="K93" s="14">
        <f t="shared" si="6"/>
        <v>8.1207330219187926E-2</v>
      </c>
    </row>
    <row r="94" spans="1:50" s="12" customFormat="1" ht="4.3499999999999996" customHeight="1" x14ac:dyDescent="0.3">
      <c r="A94" s="10"/>
      <c r="B94" s="11"/>
      <c r="C94" s="11"/>
      <c r="D94" s="11"/>
      <c r="E94" s="11"/>
      <c r="F94" s="8">
        <v>0</v>
      </c>
      <c r="G94" s="11"/>
      <c r="H94" s="11"/>
      <c r="I94" s="11">
        <v>0</v>
      </c>
      <c r="J94" s="14"/>
      <c r="K94" s="1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</row>
    <row r="95" spans="1:50" x14ac:dyDescent="0.3">
      <c r="A95" s="173" t="s">
        <v>761</v>
      </c>
      <c r="B95" s="4">
        <v>88</v>
      </c>
      <c r="C95" s="8" t="s">
        <v>654</v>
      </c>
      <c r="D95" s="8">
        <v>290</v>
      </c>
      <c r="E95" s="8">
        <v>70</v>
      </c>
      <c r="F95" s="8">
        <v>0</v>
      </c>
      <c r="G95" s="8">
        <v>290</v>
      </c>
      <c r="H95" s="8">
        <v>70</v>
      </c>
      <c r="I95" s="8">
        <v>0</v>
      </c>
      <c r="J95" s="14">
        <f t="shared" si="5"/>
        <v>0.2413793103448276</v>
      </c>
      <c r="K95" s="14">
        <f t="shared" si="6"/>
        <v>0.2413793103448276</v>
      </c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</row>
    <row r="96" spans="1:50" x14ac:dyDescent="0.3">
      <c r="A96" s="173"/>
      <c r="B96" s="4">
        <v>89</v>
      </c>
      <c r="C96" s="8" t="s">
        <v>676</v>
      </c>
      <c r="D96" s="8">
        <v>1129</v>
      </c>
      <c r="E96" s="8">
        <v>5</v>
      </c>
      <c r="F96" s="8">
        <v>0</v>
      </c>
      <c r="G96" s="8">
        <v>1129</v>
      </c>
      <c r="H96" s="8">
        <v>5</v>
      </c>
      <c r="I96" s="8">
        <v>0</v>
      </c>
      <c r="J96" s="14">
        <f t="shared" si="5"/>
        <v>4.4286979627989375E-3</v>
      </c>
      <c r="K96" s="14">
        <f t="shared" si="6"/>
        <v>4.4286979627989375E-3</v>
      </c>
    </row>
    <row r="97" spans="1:50" x14ac:dyDescent="0.3">
      <c r="A97" s="173"/>
      <c r="B97" s="4">
        <v>90</v>
      </c>
      <c r="C97" s="8" t="s">
        <v>429</v>
      </c>
      <c r="D97" s="8">
        <v>1906</v>
      </c>
      <c r="E97" s="8">
        <v>164</v>
      </c>
      <c r="F97" s="8">
        <v>0</v>
      </c>
      <c r="G97" s="8">
        <v>1906</v>
      </c>
      <c r="H97" s="8">
        <v>164</v>
      </c>
      <c r="I97" s="8">
        <v>0</v>
      </c>
      <c r="J97" s="14">
        <f t="shared" si="5"/>
        <v>8.6044071353620147E-2</v>
      </c>
      <c r="K97" s="14">
        <f t="shared" si="6"/>
        <v>8.6044071353620147E-2</v>
      </c>
    </row>
    <row r="98" spans="1:50" x14ac:dyDescent="0.3">
      <c r="A98" s="173"/>
      <c r="B98" s="4">
        <v>91</v>
      </c>
      <c r="C98" s="8" t="s">
        <v>660</v>
      </c>
      <c r="D98" s="8">
        <v>3217</v>
      </c>
      <c r="E98" s="8">
        <v>200</v>
      </c>
      <c r="F98" s="8">
        <v>0</v>
      </c>
      <c r="G98" s="8">
        <v>3217</v>
      </c>
      <c r="H98" s="8">
        <v>200</v>
      </c>
      <c r="I98" s="8">
        <v>0</v>
      </c>
      <c r="J98" s="14">
        <f t="shared" ref="J98:J161" si="17">(E98+F98)/D98</f>
        <v>6.2169723344731115E-2</v>
      </c>
      <c r="K98" s="14">
        <f t="shared" ref="K98:K161" si="18">(H98+I98)/G98</f>
        <v>6.2169723344731115E-2</v>
      </c>
    </row>
    <row r="99" spans="1:50" x14ac:dyDescent="0.3">
      <c r="A99" s="173"/>
      <c r="B99" s="4">
        <v>92</v>
      </c>
      <c r="C99" s="8" t="s">
        <v>617</v>
      </c>
      <c r="D99" s="8">
        <v>1247</v>
      </c>
      <c r="E99" s="8">
        <v>0</v>
      </c>
      <c r="F99" s="8">
        <v>0</v>
      </c>
      <c r="G99" s="8">
        <v>1247</v>
      </c>
      <c r="H99" s="8">
        <v>0</v>
      </c>
      <c r="I99" s="8">
        <v>0</v>
      </c>
      <c r="J99" s="14">
        <f t="shared" si="17"/>
        <v>0</v>
      </c>
      <c r="K99" s="14">
        <f t="shared" si="18"/>
        <v>0</v>
      </c>
    </row>
    <row r="100" spans="1:50" x14ac:dyDescent="0.3">
      <c r="A100" s="173"/>
      <c r="B100" s="4">
        <v>93</v>
      </c>
      <c r="C100" s="8" t="s">
        <v>573</v>
      </c>
      <c r="D100" s="8">
        <v>6650</v>
      </c>
      <c r="E100" s="8">
        <v>2</v>
      </c>
      <c r="F100" s="8">
        <v>0</v>
      </c>
      <c r="G100" s="8">
        <v>6650</v>
      </c>
      <c r="H100" s="8">
        <v>2</v>
      </c>
      <c r="I100" s="8">
        <v>0</v>
      </c>
      <c r="J100" s="14">
        <f t="shared" si="17"/>
        <v>3.0075187969924811E-4</v>
      </c>
      <c r="K100" s="14">
        <f t="shared" si="18"/>
        <v>3.0075187969924811E-4</v>
      </c>
    </row>
    <row r="101" spans="1:50" x14ac:dyDescent="0.3">
      <c r="A101" s="173"/>
      <c r="B101" s="4">
        <v>94</v>
      </c>
      <c r="C101" s="8" t="s">
        <v>563</v>
      </c>
      <c r="D101" s="8">
        <v>3570</v>
      </c>
      <c r="E101" s="8">
        <v>0</v>
      </c>
      <c r="F101" s="8">
        <v>0</v>
      </c>
      <c r="G101" s="8">
        <v>3570</v>
      </c>
      <c r="H101" s="8">
        <v>0</v>
      </c>
      <c r="I101" s="8">
        <v>0</v>
      </c>
      <c r="J101" s="14">
        <f t="shared" si="17"/>
        <v>0</v>
      </c>
      <c r="K101" s="14">
        <f t="shared" si="18"/>
        <v>0</v>
      </c>
    </row>
    <row r="102" spans="1:50" x14ac:dyDescent="0.3">
      <c r="A102" s="173"/>
      <c r="B102" s="4">
        <v>95</v>
      </c>
      <c r="C102" s="8" t="s">
        <v>717</v>
      </c>
      <c r="D102" s="8">
        <v>6864</v>
      </c>
      <c r="E102" s="8">
        <v>22</v>
      </c>
      <c r="F102" s="8">
        <v>0</v>
      </c>
      <c r="G102" s="8">
        <v>6864</v>
      </c>
      <c r="H102" s="8">
        <v>22</v>
      </c>
      <c r="I102" s="8">
        <v>0</v>
      </c>
      <c r="J102" s="14">
        <f t="shared" si="17"/>
        <v>3.205128205128205E-3</v>
      </c>
      <c r="K102" s="14">
        <f t="shared" si="18"/>
        <v>3.205128205128205E-3</v>
      </c>
    </row>
    <row r="103" spans="1:50" x14ac:dyDescent="0.3">
      <c r="A103" s="173"/>
      <c r="B103" s="4">
        <v>96</v>
      </c>
      <c r="C103" s="8" t="s">
        <v>538</v>
      </c>
      <c r="D103" s="8">
        <v>2583</v>
      </c>
      <c r="E103" s="8">
        <v>11</v>
      </c>
      <c r="F103" s="8">
        <v>0</v>
      </c>
      <c r="G103" s="8">
        <v>2583</v>
      </c>
      <c r="H103" s="8">
        <v>11</v>
      </c>
      <c r="I103" s="8">
        <v>0</v>
      </c>
      <c r="J103" s="14">
        <f t="shared" si="17"/>
        <v>4.2586140147115757E-3</v>
      </c>
      <c r="K103" s="14">
        <f t="shared" si="18"/>
        <v>4.2586140147115757E-3</v>
      </c>
    </row>
    <row r="104" spans="1:50" x14ac:dyDescent="0.3">
      <c r="A104" s="173"/>
      <c r="B104" s="4">
        <v>97</v>
      </c>
      <c r="C104" s="8" t="s">
        <v>575</v>
      </c>
      <c r="D104" s="8">
        <v>1747</v>
      </c>
      <c r="E104" s="8">
        <v>0</v>
      </c>
      <c r="F104" s="8">
        <v>0</v>
      </c>
      <c r="G104" s="8">
        <v>1747</v>
      </c>
      <c r="H104" s="8">
        <v>0</v>
      </c>
      <c r="I104" s="8">
        <v>0</v>
      </c>
      <c r="J104" s="14">
        <f t="shared" si="17"/>
        <v>0</v>
      </c>
      <c r="K104" s="14">
        <f t="shared" si="18"/>
        <v>0</v>
      </c>
    </row>
    <row r="105" spans="1:50" s="12" customFormat="1" ht="4.9000000000000004" customHeight="1" x14ac:dyDescent="0.3">
      <c r="A105" s="10"/>
      <c r="B105" s="11"/>
      <c r="C105" s="11"/>
      <c r="D105" s="11"/>
      <c r="E105" s="11"/>
      <c r="F105" s="8">
        <v>0</v>
      </c>
      <c r="G105" s="11"/>
      <c r="H105" s="11"/>
      <c r="I105" s="11">
        <v>0</v>
      </c>
      <c r="J105" s="14"/>
      <c r="K105" s="14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</row>
    <row r="106" spans="1:50" x14ac:dyDescent="0.3">
      <c r="A106" s="173" t="s">
        <v>762</v>
      </c>
      <c r="B106" s="4">
        <v>98</v>
      </c>
      <c r="C106" s="8" t="s">
        <v>412</v>
      </c>
      <c r="D106" s="8">
        <v>708</v>
      </c>
      <c r="E106" s="8">
        <v>1</v>
      </c>
      <c r="F106" s="8">
        <v>0</v>
      </c>
      <c r="G106" s="8">
        <v>708</v>
      </c>
      <c r="H106" s="8">
        <v>1</v>
      </c>
      <c r="I106" s="8">
        <v>0</v>
      </c>
      <c r="J106" s="14">
        <f t="shared" si="17"/>
        <v>1.4124293785310734E-3</v>
      </c>
      <c r="K106" s="14">
        <f t="shared" si="18"/>
        <v>1.4124293785310734E-3</v>
      </c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</row>
    <row r="107" spans="1:50" x14ac:dyDescent="0.3">
      <c r="A107" s="173"/>
      <c r="B107" s="4">
        <v>99</v>
      </c>
      <c r="C107" s="8" t="s">
        <v>413</v>
      </c>
      <c r="D107" s="8">
        <v>3453</v>
      </c>
      <c r="E107" s="8">
        <v>0</v>
      </c>
      <c r="F107" s="8">
        <v>0</v>
      </c>
      <c r="G107" s="8">
        <v>3453</v>
      </c>
      <c r="H107" s="8">
        <v>0</v>
      </c>
      <c r="I107" s="8">
        <v>0</v>
      </c>
      <c r="J107" s="14">
        <f t="shared" si="17"/>
        <v>0</v>
      </c>
      <c r="K107" s="14">
        <f t="shared" si="18"/>
        <v>0</v>
      </c>
    </row>
    <row r="108" spans="1:50" x14ac:dyDescent="0.3">
      <c r="A108" s="173"/>
      <c r="B108" s="4">
        <v>100</v>
      </c>
      <c r="C108" s="8" t="s">
        <v>744</v>
      </c>
      <c r="D108" s="8">
        <v>782</v>
      </c>
      <c r="E108" s="8">
        <v>0</v>
      </c>
      <c r="F108" s="8">
        <v>0</v>
      </c>
      <c r="G108" s="8">
        <v>782</v>
      </c>
      <c r="H108" s="8">
        <v>0</v>
      </c>
      <c r="I108" s="8">
        <v>0</v>
      </c>
      <c r="J108" s="14">
        <f t="shared" si="17"/>
        <v>0</v>
      </c>
      <c r="K108" s="14">
        <f t="shared" si="18"/>
        <v>0</v>
      </c>
    </row>
    <row r="109" spans="1:50" x14ac:dyDescent="0.3">
      <c r="A109" s="173"/>
      <c r="B109" s="4">
        <v>101</v>
      </c>
      <c r="C109" s="8" t="s">
        <v>414</v>
      </c>
      <c r="D109" s="8">
        <v>2364</v>
      </c>
      <c r="E109" s="8">
        <v>0</v>
      </c>
      <c r="F109" s="8">
        <v>0</v>
      </c>
      <c r="G109" s="8">
        <v>2364</v>
      </c>
      <c r="H109" s="8">
        <v>0</v>
      </c>
      <c r="I109" s="8">
        <v>0</v>
      </c>
      <c r="J109" s="14">
        <f t="shared" si="17"/>
        <v>0</v>
      </c>
      <c r="K109" s="14">
        <f t="shared" si="18"/>
        <v>0</v>
      </c>
    </row>
    <row r="110" spans="1:50" x14ac:dyDescent="0.3">
      <c r="A110" s="173"/>
      <c r="B110" s="4">
        <v>102</v>
      </c>
      <c r="C110" s="8" t="s">
        <v>745</v>
      </c>
      <c r="D110" s="8">
        <v>352</v>
      </c>
      <c r="E110" s="8">
        <v>0</v>
      </c>
      <c r="F110" s="8">
        <v>0</v>
      </c>
      <c r="G110" s="8">
        <v>352</v>
      </c>
      <c r="H110" s="8">
        <v>0</v>
      </c>
      <c r="I110" s="8">
        <v>0</v>
      </c>
      <c r="J110" s="14">
        <f t="shared" si="17"/>
        <v>0</v>
      </c>
      <c r="K110" s="14">
        <f t="shared" si="18"/>
        <v>0</v>
      </c>
    </row>
    <row r="111" spans="1:50" x14ac:dyDescent="0.3">
      <c r="A111" s="173"/>
      <c r="B111" s="4">
        <v>103</v>
      </c>
      <c r="C111" s="8" t="s">
        <v>415</v>
      </c>
      <c r="D111" s="8">
        <v>2145</v>
      </c>
      <c r="E111" s="8">
        <v>0</v>
      </c>
      <c r="F111" s="8">
        <v>0</v>
      </c>
      <c r="G111" s="8">
        <v>2145</v>
      </c>
      <c r="H111" s="8">
        <v>0</v>
      </c>
      <c r="I111" s="8">
        <v>0</v>
      </c>
      <c r="J111" s="14">
        <f t="shared" si="17"/>
        <v>0</v>
      </c>
      <c r="K111" s="14">
        <f t="shared" si="18"/>
        <v>0</v>
      </c>
    </row>
    <row r="112" spans="1:50" x14ac:dyDescent="0.3">
      <c r="A112" s="173"/>
      <c r="B112" s="4">
        <v>104</v>
      </c>
      <c r="C112" s="8" t="s">
        <v>417</v>
      </c>
      <c r="D112" s="8">
        <v>4062</v>
      </c>
      <c r="E112" s="8">
        <v>2</v>
      </c>
      <c r="F112" s="8">
        <v>0</v>
      </c>
      <c r="G112" s="8">
        <v>4062</v>
      </c>
      <c r="H112" s="8">
        <v>2</v>
      </c>
      <c r="I112" s="8">
        <v>0</v>
      </c>
      <c r="J112" s="14">
        <f t="shared" si="17"/>
        <v>4.9236829148202859E-4</v>
      </c>
      <c r="K112" s="14">
        <f t="shared" si="18"/>
        <v>4.9236829148202859E-4</v>
      </c>
    </row>
    <row r="113" spans="1:11" x14ac:dyDescent="0.3">
      <c r="A113" s="173"/>
      <c r="B113" s="4">
        <v>105</v>
      </c>
      <c r="C113" s="8" t="s">
        <v>419</v>
      </c>
      <c r="D113" s="8">
        <v>1996</v>
      </c>
      <c r="E113" s="8">
        <v>0</v>
      </c>
      <c r="F113" s="8">
        <v>0</v>
      </c>
      <c r="G113" s="8">
        <v>1996</v>
      </c>
      <c r="H113" s="8">
        <v>0</v>
      </c>
      <c r="I113" s="8">
        <v>0</v>
      </c>
      <c r="J113" s="14">
        <f t="shared" si="17"/>
        <v>0</v>
      </c>
      <c r="K113" s="14">
        <f t="shared" si="18"/>
        <v>0</v>
      </c>
    </row>
    <row r="114" spans="1:11" x14ac:dyDescent="0.3">
      <c r="A114" s="173"/>
      <c r="B114" s="4">
        <v>106</v>
      </c>
      <c r="C114" s="8" t="s">
        <v>420</v>
      </c>
      <c r="D114" s="8">
        <v>2252</v>
      </c>
      <c r="E114" s="8">
        <v>0</v>
      </c>
      <c r="F114" s="8">
        <v>0</v>
      </c>
      <c r="G114" s="8">
        <v>2252</v>
      </c>
      <c r="H114" s="8">
        <v>0</v>
      </c>
      <c r="I114" s="8">
        <v>0</v>
      </c>
      <c r="J114" s="14">
        <f t="shared" si="17"/>
        <v>0</v>
      </c>
      <c r="K114" s="14">
        <f t="shared" si="18"/>
        <v>0</v>
      </c>
    </row>
    <row r="115" spans="1:11" x14ac:dyDescent="0.3">
      <c r="A115" s="173"/>
      <c r="B115" s="4">
        <v>107</v>
      </c>
      <c r="C115" s="8" t="s">
        <v>421</v>
      </c>
      <c r="D115" s="8">
        <v>4084</v>
      </c>
      <c r="E115" s="8">
        <v>0</v>
      </c>
      <c r="F115" s="8">
        <v>0</v>
      </c>
      <c r="G115" s="8">
        <v>4084</v>
      </c>
      <c r="H115" s="8">
        <v>0</v>
      </c>
      <c r="I115" s="8">
        <v>0</v>
      </c>
      <c r="J115" s="14">
        <f t="shared" si="17"/>
        <v>0</v>
      </c>
      <c r="K115" s="14">
        <f t="shared" si="18"/>
        <v>0</v>
      </c>
    </row>
    <row r="116" spans="1:11" x14ac:dyDescent="0.3">
      <c r="A116" s="173"/>
      <c r="B116" s="4">
        <v>108</v>
      </c>
      <c r="C116" s="8" t="s">
        <v>422</v>
      </c>
      <c r="D116" s="8">
        <v>2068</v>
      </c>
      <c r="E116" s="8">
        <v>0</v>
      </c>
      <c r="F116" s="8">
        <v>0</v>
      </c>
      <c r="G116" s="8">
        <v>2068</v>
      </c>
      <c r="H116" s="8">
        <v>0</v>
      </c>
      <c r="I116" s="8">
        <v>0</v>
      </c>
      <c r="J116" s="14">
        <f t="shared" si="17"/>
        <v>0</v>
      </c>
      <c r="K116" s="14">
        <f t="shared" si="18"/>
        <v>0</v>
      </c>
    </row>
    <row r="117" spans="1:11" x14ac:dyDescent="0.3">
      <c r="A117" s="173"/>
      <c r="B117" s="4">
        <v>109</v>
      </c>
      <c r="C117" s="8" t="s">
        <v>423</v>
      </c>
      <c r="D117" s="8">
        <v>1491</v>
      </c>
      <c r="E117" s="8">
        <v>0</v>
      </c>
      <c r="F117" s="8">
        <v>0</v>
      </c>
      <c r="G117" s="8">
        <v>1491</v>
      </c>
      <c r="H117" s="8">
        <v>0</v>
      </c>
      <c r="I117" s="8">
        <v>0</v>
      </c>
      <c r="J117" s="14">
        <f t="shared" si="17"/>
        <v>0</v>
      </c>
      <c r="K117" s="14">
        <f t="shared" si="18"/>
        <v>0</v>
      </c>
    </row>
    <row r="118" spans="1:11" x14ac:dyDescent="0.3">
      <c r="A118" s="173"/>
      <c r="B118" s="4">
        <v>110</v>
      </c>
      <c r="C118" s="8" t="s">
        <v>424</v>
      </c>
      <c r="D118" s="8">
        <v>938</v>
      </c>
      <c r="E118" s="8">
        <v>2</v>
      </c>
      <c r="F118" s="8">
        <v>0</v>
      </c>
      <c r="G118" s="8">
        <v>938</v>
      </c>
      <c r="H118" s="8">
        <v>2</v>
      </c>
      <c r="I118" s="8">
        <v>0</v>
      </c>
      <c r="J118" s="14">
        <f t="shared" si="17"/>
        <v>2.1321961620469083E-3</v>
      </c>
      <c r="K118" s="14">
        <f t="shared" si="18"/>
        <v>2.1321961620469083E-3</v>
      </c>
    </row>
    <row r="119" spans="1:11" x14ac:dyDescent="0.3">
      <c r="A119" s="173"/>
      <c r="B119" s="4">
        <v>111</v>
      </c>
      <c r="C119" s="8" t="s">
        <v>425</v>
      </c>
      <c r="D119" s="8">
        <v>3509</v>
      </c>
      <c r="E119" s="8">
        <v>0</v>
      </c>
      <c r="F119" s="8">
        <v>0</v>
      </c>
      <c r="G119" s="8">
        <v>3509</v>
      </c>
      <c r="H119" s="8">
        <v>0</v>
      </c>
      <c r="I119" s="8">
        <v>0</v>
      </c>
      <c r="J119" s="14">
        <f t="shared" si="17"/>
        <v>0</v>
      </c>
      <c r="K119" s="14">
        <f t="shared" si="18"/>
        <v>0</v>
      </c>
    </row>
    <row r="120" spans="1:11" x14ac:dyDescent="0.3">
      <c r="A120" s="173"/>
      <c r="B120" s="4">
        <v>112</v>
      </c>
      <c r="C120" s="8" t="s">
        <v>426</v>
      </c>
      <c r="D120" s="8">
        <v>4876</v>
      </c>
      <c r="E120" s="8">
        <v>0</v>
      </c>
      <c r="F120" s="8">
        <v>0</v>
      </c>
      <c r="G120" s="8">
        <v>4876</v>
      </c>
      <c r="H120" s="8">
        <v>0</v>
      </c>
      <c r="I120" s="8">
        <v>0</v>
      </c>
      <c r="J120" s="14">
        <f t="shared" si="17"/>
        <v>0</v>
      </c>
      <c r="K120" s="14">
        <f t="shared" si="18"/>
        <v>0</v>
      </c>
    </row>
    <row r="121" spans="1:11" x14ac:dyDescent="0.3">
      <c r="A121" s="173"/>
      <c r="B121" s="4">
        <v>113</v>
      </c>
      <c r="C121" s="8" t="s">
        <v>427</v>
      </c>
      <c r="D121" s="8">
        <v>4470</v>
      </c>
      <c r="E121" s="8">
        <v>0</v>
      </c>
      <c r="F121" s="8">
        <v>0</v>
      </c>
      <c r="G121" s="8">
        <v>4470</v>
      </c>
      <c r="H121" s="8">
        <v>0</v>
      </c>
      <c r="I121" s="8">
        <v>0</v>
      </c>
      <c r="J121" s="14">
        <f t="shared" si="17"/>
        <v>0</v>
      </c>
      <c r="K121" s="14">
        <f t="shared" si="18"/>
        <v>0</v>
      </c>
    </row>
    <row r="122" spans="1:11" x14ac:dyDescent="0.3">
      <c r="A122" s="173"/>
      <c r="B122" s="4">
        <v>114</v>
      </c>
      <c r="C122" s="8" t="s">
        <v>428</v>
      </c>
      <c r="D122" s="8">
        <v>3981</v>
      </c>
      <c r="E122" s="8">
        <v>10</v>
      </c>
      <c r="F122" s="8">
        <v>0</v>
      </c>
      <c r="G122" s="8">
        <v>3981</v>
      </c>
      <c r="H122" s="8">
        <v>10</v>
      </c>
      <c r="I122" s="8">
        <v>0</v>
      </c>
      <c r="J122" s="14">
        <f t="shared" si="17"/>
        <v>2.5119316754584277E-3</v>
      </c>
      <c r="K122" s="14">
        <f t="shared" si="18"/>
        <v>2.5119316754584277E-3</v>
      </c>
    </row>
    <row r="123" spans="1:11" x14ac:dyDescent="0.3">
      <c r="A123" s="173"/>
      <c r="B123" s="4">
        <v>115</v>
      </c>
      <c r="C123" s="8" t="s">
        <v>431</v>
      </c>
      <c r="D123" s="8">
        <v>4826</v>
      </c>
      <c r="E123" s="8">
        <v>0</v>
      </c>
      <c r="F123" s="8">
        <v>0</v>
      </c>
      <c r="G123" s="8">
        <v>4826</v>
      </c>
      <c r="H123" s="8">
        <v>0</v>
      </c>
      <c r="I123" s="8">
        <v>0</v>
      </c>
      <c r="J123" s="14">
        <f t="shared" si="17"/>
        <v>0</v>
      </c>
      <c r="K123" s="14">
        <f t="shared" si="18"/>
        <v>0</v>
      </c>
    </row>
    <row r="124" spans="1:11" x14ac:dyDescent="0.3">
      <c r="A124" s="173"/>
      <c r="B124" s="4">
        <v>116</v>
      </c>
      <c r="C124" s="8" t="s">
        <v>432</v>
      </c>
      <c r="D124" s="8">
        <v>1784</v>
      </c>
      <c r="E124" s="8">
        <v>0</v>
      </c>
      <c r="F124" s="8">
        <v>0</v>
      </c>
      <c r="G124" s="8">
        <v>1784</v>
      </c>
      <c r="H124" s="8">
        <v>0</v>
      </c>
      <c r="I124" s="8">
        <v>0</v>
      </c>
      <c r="J124" s="14">
        <f t="shared" si="17"/>
        <v>0</v>
      </c>
      <c r="K124" s="14">
        <f t="shared" si="18"/>
        <v>0</v>
      </c>
    </row>
    <row r="125" spans="1:11" x14ac:dyDescent="0.3">
      <c r="A125" s="173"/>
      <c r="B125" s="4">
        <v>117</v>
      </c>
      <c r="C125" s="8" t="s">
        <v>434</v>
      </c>
      <c r="D125" s="8">
        <v>761</v>
      </c>
      <c r="E125" s="8">
        <v>0</v>
      </c>
      <c r="F125" s="8">
        <v>0</v>
      </c>
      <c r="G125" s="8">
        <v>761</v>
      </c>
      <c r="H125" s="8">
        <v>0</v>
      </c>
      <c r="I125" s="8">
        <v>0</v>
      </c>
      <c r="J125" s="14">
        <f t="shared" si="17"/>
        <v>0</v>
      </c>
      <c r="K125" s="14">
        <f t="shared" si="18"/>
        <v>0</v>
      </c>
    </row>
    <row r="126" spans="1:11" x14ac:dyDescent="0.3">
      <c r="A126" s="173"/>
      <c r="B126" s="4">
        <v>118</v>
      </c>
      <c r="C126" s="8" t="s">
        <v>435</v>
      </c>
      <c r="D126" s="8">
        <v>5773</v>
      </c>
      <c r="E126" s="8">
        <v>0</v>
      </c>
      <c r="F126" s="8">
        <v>0</v>
      </c>
      <c r="G126" s="8">
        <v>5773</v>
      </c>
      <c r="H126" s="8">
        <v>0</v>
      </c>
      <c r="I126" s="8">
        <v>0</v>
      </c>
      <c r="J126" s="14">
        <f t="shared" si="17"/>
        <v>0</v>
      </c>
      <c r="K126" s="14">
        <f t="shared" si="18"/>
        <v>0</v>
      </c>
    </row>
    <row r="127" spans="1:11" x14ac:dyDescent="0.3">
      <c r="A127" s="173"/>
      <c r="B127" s="4">
        <v>119</v>
      </c>
      <c r="C127" s="8" t="s">
        <v>437</v>
      </c>
      <c r="D127" s="8">
        <v>10988</v>
      </c>
      <c r="E127" s="8">
        <v>0</v>
      </c>
      <c r="F127" s="8">
        <v>0</v>
      </c>
      <c r="G127" s="8">
        <v>10988</v>
      </c>
      <c r="H127" s="8">
        <v>0</v>
      </c>
      <c r="I127" s="8">
        <v>0</v>
      </c>
      <c r="J127" s="14">
        <f t="shared" si="17"/>
        <v>0</v>
      </c>
      <c r="K127" s="14">
        <f t="shared" si="18"/>
        <v>0</v>
      </c>
    </row>
    <row r="128" spans="1:11" x14ac:dyDescent="0.3">
      <c r="A128" s="173"/>
      <c r="B128" s="4">
        <v>120</v>
      </c>
      <c r="C128" s="8" t="s">
        <v>438</v>
      </c>
      <c r="D128" s="8">
        <v>1278</v>
      </c>
      <c r="E128" s="8">
        <v>0</v>
      </c>
      <c r="F128" s="8">
        <v>0</v>
      </c>
      <c r="G128" s="8">
        <v>1278</v>
      </c>
      <c r="H128" s="8">
        <v>0</v>
      </c>
      <c r="I128" s="8">
        <v>0</v>
      </c>
      <c r="J128" s="14">
        <f t="shared" si="17"/>
        <v>0</v>
      </c>
      <c r="K128" s="14">
        <f t="shared" si="18"/>
        <v>0</v>
      </c>
    </row>
    <row r="129" spans="1:11" x14ac:dyDescent="0.3">
      <c r="A129" s="173"/>
      <c r="B129" s="4">
        <v>121</v>
      </c>
      <c r="C129" s="8" t="s">
        <v>440</v>
      </c>
      <c r="D129" s="8">
        <v>501</v>
      </c>
      <c r="E129" s="8">
        <v>0</v>
      </c>
      <c r="F129" s="8">
        <v>0</v>
      </c>
      <c r="G129" s="8">
        <v>501</v>
      </c>
      <c r="H129" s="8">
        <v>0</v>
      </c>
      <c r="I129" s="8">
        <v>0</v>
      </c>
      <c r="J129" s="14">
        <f t="shared" si="17"/>
        <v>0</v>
      </c>
      <c r="K129" s="14">
        <f t="shared" si="18"/>
        <v>0</v>
      </c>
    </row>
    <row r="130" spans="1:11" x14ac:dyDescent="0.3">
      <c r="A130" s="173"/>
      <c r="B130" s="4">
        <v>122</v>
      </c>
      <c r="C130" s="8" t="s">
        <v>441</v>
      </c>
      <c r="D130" s="8">
        <v>1940</v>
      </c>
      <c r="E130" s="8">
        <v>0</v>
      </c>
      <c r="F130" s="8">
        <v>0</v>
      </c>
      <c r="G130" s="8">
        <v>1940</v>
      </c>
      <c r="H130" s="8">
        <v>0</v>
      </c>
      <c r="I130" s="8">
        <v>0</v>
      </c>
      <c r="J130" s="14">
        <f t="shared" si="17"/>
        <v>0</v>
      </c>
      <c r="K130" s="14">
        <f t="shared" si="18"/>
        <v>0</v>
      </c>
    </row>
    <row r="131" spans="1:11" x14ac:dyDescent="0.3">
      <c r="A131" s="173"/>
      <c r="B131" s="4">
        <v>123</v>
      </c>
      <c r="C131" s="8" t="s">
        <v>442</v>
      </c>
      <c r="D131" s="8">
        <v>3603</v>
      </c>
      <c r="E131" s="8">
        <v>9</v>
      </c>
      <c r="F131" s="8">
        <v>0</v>
      </c>
      <c r="G131" s="8">
        <v>3603</v>
      </c>
      <c r="H131" s="8">
        <v>9</v>
      </c>
      <c r="I131" s="8">
        <v>0</v>
      </c>
      <c r="J131" s="14">
        <f t="shared" si="17"/>
        <v>2.4979184013322231E-3</v>
      </c>
      <c r="K131" s="14">
        <f t="shared" si="18"/>
        <v>2.4979184013322231E-3</v>
      </c>
    </row>
    <row r="132" spans="1:11" x14ac:dyDescent="0.3">
      <c r="A132" s="173"/>
      <c r="B132" s="4">
        <v>124</v>
      </c>
      <c r="C132" s="8" t="s">
        <v>444</v>
      </c>
      <c r="D132" s="8">
        <v>2704</v>
      </c>
      <c r="E132" s="8">
        <v>0</v>
      </c>
      <c r="F132" s="8">
        <v>0</v>
      </c>
      <c r="G132" s="8">
        <v>2704</v>
      </c>
      <c r="H132" s="8">
        <v>0</v>
      </c>
      <c r="I132" s="8">
        <v>0</v>
      </c>
      <c r="J132" s="14">
        <f t="shared" si="17"/>
        <v>0</v>
      </c>
      <c r="K132" s="14">
        <f t="shared" si="18"/>
        <v>0</v>
      </c>
    </row>
    <row r="133" spans="1:11" x14ac:dyDescent="0.3">
      <c r="A133" s="173"/>
      <c r="B133" s="4">
        <v>125</v>
      </c>
      <c r="C133" s="8" t="s">
        <v>445</v>
      </c>
      <c r="D133" s="8">
        <v>4088</v>
      </c>
      <c r="E133" s="8">
        <v>0</v>
      </c>
      <c r="F133" s="8">
        <v>0</v>
      </c>
      <c r="G133" s="8">
        <v>4088</v>
      </c>
      <c r="H133" s="8">
        <v>0</v>
      </c>
      <c r="I133" s="8">
        <v>0</v>
      </c>
      <c r="J133" s="14">
        <f t="shared" si="17"/>
        <v>0</v>
      </c>
      <c r="K133" s="14">
        <f t="shared" si="18"/>
        <v>0</v>
      </c>
    </row>
    <row r="134" spans="1:11" x14ac:dyDescent="0.3">
      <c r="A134" s="173"/>
      <c r="B134" s="4">
        <v>126</v>
      </c>
      <c r="C134" s="8" t="s">
        <v>446</v>
      </c>
      <c r="D134" s="8">
        <v>3625</v>
      </c>
      <c r="E134" s="8">
        <v>0</v>
      </c>
      <c r="F134" s="8">
        <v>0</v>
      </c>
      <c r="G134" s="8">
        <v>3625</v>
      </c>
      <c r="H134" s="8">
        <v>0</v>
      </c>
      <c r="I134" s="8">
        <v>0</v>
      </c>
      <c r="J134" s="14">
        <f t="shared" si="17"/>
        <v>0</v>
      </c>
      <c r="K134" s="14">
        <f t="shared" si="18"/>
        <v>0</v>
      </c>
    </row>
    <row r="135" spans="1:11" x14ac:dyDescent="0.3">
      <c r="A135" s="173"/>
      <c r="B135" s="4">
        <v>127</v>
      </c>
      <c r="C135" s="8" t="s">
        <v>448</v>
      </c>
      <c r="D135" s="8">
        <v>2798</v>
      </c>
      <c r="E135" s="8">
        <v>0</v>
      </c>
      <c r="F135" s="8">
        <v>0</v>
      </c>
      <c r="G135" s="8">
        <v>2798</v>
      </c>
      <c r="H135" s="8">
        <v>0</v>
      </c>
      <c r="I135" s="8">
        <v>0</v>
      </c>
      <c r="J135" s="14">
        <f t="shared" si="17"/>
        <v>0</v>
      </c>
      <c r="K135" s="14">
        <f t="shared" si="18"/>
        <v>0</v>
      </c>
    </row>
    <row r="136" spans="1:11" x14ac:dyDescent="0.3">
      <c r="A136" s="173"/>
      <c r="B136" s="4">
        <v>128</v>
      </c>
      <c r="C136" s="8" t="s">
        <v>450</v>
      </c>
      <c r="D136" s="8">
        <v>5987</v>
      </c>
      <c r="E136" s="8">
        <v>0</v>
      </c>
      <c r="F136" s="8">
        <v>0</v>
      </c>
      <c r="G136" s="8">
        <v>5987</v>
      </c>
      <c r="H136" s="8">
        <v>0</v>
      </c>
      <c r="I136" s="8">
        <v>0</v>
      </c>
      <c r="J136" s="14">
        <f t="shared" si="17"/>
        <v>0</v>
      </c>
      <c r="K136" s="14">
        <f t="shared" si="18"/>
        <v>0</v>
      </c>
    </row>
    <row r="137" spans="1:11" x14ac:dyDescent="0.3">
      <c r="A137" s="173"/>
      <c r="B137" s="4">
        <v>129</v>
      </c>
      <c r="C137" s="8" t="s">
        <v>451</v>
      </c>
      <c r="D137" s="8">
        <v>2218</v>
      </c>
      <c r="E137" s="8">
        <v>0</v>
      </c>
      <c r="F137" s="8">
        <v>0</v>
      </c>
      <c r="G137" s="8">
        <v>2218</v>
      </c>
      <c r="H137" s="8">
        <v>0</v>
      </c>
      <c r="I137" s="8">
        <v>0</v>
      </c>
      <c r="J137" s="14">
        <f t="shared" si="17"/>
        <v>0</v>
      </c>
      <c r="K137" s="14">
        <f t="shared" si="18"/>
        <v>0</v>
      </c>
    </row>
    <row r="138" spans="1:11" x14ac:dyDescent="0.3">
      <c r="A138" s="173"/>
      <c r="B138" s="4">
        <v>130</v>
      </c>
      <c r="C138" s="8" t="s">
        <v>453</v>
      </c>
      <c r="D138" s="8">
        <v>2326</v>
      </c>
      <c r="E138" s="8">
        <v>0</v>
      </c>
      <c r="F138" s="8">
        <v>0</v>
      </c>
      <c r="G138" s="8">
        <v>2326</v>
      </c>
      <c r="H138" s="8">
        <v>0</v>
      </c>
      <c r="I138" s="8">
        <v>0</v>
      </c>
      <c r="J138" s="14">
        <f t="shared" si="17"/>
        <v>0</v>
      </c>
      <c r="K138" s="14">
        <f t="shared" si="18"/>
        <v>0</v>
      </c>
    </row>
    <row r="139" spans="1:11" x14ac:dyDescent="0.3">
      <c r="A139" s="173"/>
      <c r="B139" s="4">
        <v>131</v>
      </c>
      <c r="C139" s="8" t="s">
        <v>454</v>
      </c>
      <c r="D139" s="8">
        <v>4422</v>
      </c>
      <c r="E139" s="8">
        <v>0</v>
      </c>
      <c r="F139" s="8">
        <v>0</v>
      </c>
      <c r="G139" s="8">
        <v>4422</v>
      </c>
      <c r="H139" s="8">
        <v>0</v>
      </c>
      <c r="I139" s="8">
        <v>0</v>
      </c>
      <c r="J139" s="14">
        <f t="shared" si="17"/>
        <v>0</v>
      </c>
      <c r="K139" s="14">
        <f t="shared" si="18"/>
        <v>0</v>
      </c>
    </row>
    <row r="140" spans="1:11" x14ac:dyDescent="0.3">
      <c r="A140" s="173"/>
      <c r="B140" s="4">
        <v>132</v>
      </c>
      <c r="C140" s="8" t="s">
        <v>455</v>
      </c>
      <c r="D140" s="8">
        <v>5840</v>
      </c>
      <c r="E140" s="8">
        <v>5</v>
      </c>
      <c r="F140" s="8">
        <v>0</v>
      </c>
      <c r="G140" s="8">
        <v>5840</v>
      </c>
      <c r="H140" s="8">
        <v>5</v>
      </c>
      <c r="I140" s="8">
        <v>0</v>
      </c>
      <c r="J140" s="14">
        <f t="shared" si="17"/>
        <v>8.5616438356164379E-4</v>
      </c>
      <c r="K140" s="14">
        <f t="shared" si="18"/>
        <v>8.5616438356164379E-4</v>
      </c>
    </row>
    <row r="141" spans="1:11" x14ac:dyDescent="0.3">
      <c r="A141" s="173"/>
      <c r="B141" s="4">
        <v>133</v>
      </c>
      <c r="C141" s="8" t="s">
        <v>457</v>
      </c>
      <c r="D141" s="8">
        <v>3047</v>
      </c>
      <c r="E141" s="8">
        <v>0</v>
      </c>
      <c r="F141" s="8">
        <v>0</v>
      </c>
      <c r="G141" s="8">
        <v>3047</v>
      </c>
      <c r="H141" s="8">
        <v>0</v>
      </c>
      <c r="I141" s="8">
        <v>0</v>
      </c>
      <c r="J141" s="14">
        <f t="shared" si="17"/>
        <v>0</v>
      </c>
      <c r="K141" s="14">
        <f t="shared" si="18"/>
        <v>0</v>
      </c>
    </row>
    <row r="142" spans="1:11" x14ac:dyDescent="0.3">
      <c r="A142" s="173"/>
      <c r="B142" s="4">
        <v>134</v>
      </c>
      <c r="C142" s="8" t="s">
        <v>458</v>
      </c>
      <c r="D142" s="8">
        <v>1935</v>
      </c>
      <c r="E142" s="8">
        <v>1</v>
      </c>
      <c r="F142" s="8">
        <v>0</v>
      </c>
      <c r="G142" s="8">
        <v>1935</v>
      </c>
      <c r="H142" s="8">
        <v>1</v>
      </c>
      <c r="I142" s="8">
        <v>0</v>
      </c>
      <c r="J142" s="14">
        <f t="shared" si="17"/>
        <v>5.1679586563307489E-4</v>
      </c>
      <c r="K142" s="14">
        <f t="shared" si="18"/>
        <v>5.1679586563307489E-4</v>
      </c>
    </row>
    <row r="143" spans="1:11" x14ac:dyDescent="0.3">
      <c r="A143" s="173"/>
      <c r="B143" s="4">
        <v>135</v>
      </c>
      <c r="C143" s="8" t="s">
        <v>459</v>
      </c>
      <c r="D143" s="8">
        <v>130</v>
      </c>
      <c r="E143" s="8">
        <v>0</v>
      </c>
      <c r="F143" s="8">
        <v>0</v>
      </c>
      <c r="G143" s="8">
        <v>130</v>
      </c>
      <c r="H143" s="8">
        <v>0</v>
      </c>
      <c r="I143" s="8">
        <v>0</v>
      </c>
      <c r="J143" s="14">
        <f t="shared" si="17"/>
        <v>0</v>
      </c>
      <c r="K143" s="14">
        <f t="shared" si="18"/>
        <v>0</v>
      </c>
    </row>
    <row r="144" spans="1:11" x14ac:dyDescent="0.3">
      <c r="A144" s="173"/>
      <c r="B144" s="4">
        <v>136</v>
      </c>
      <c r="C144" s="8" t="s">
        <v>460</v>
      </c>
      <c r="D144" s="8">
        <v>2341</v>
      </c>
      <c r="E144" s="8">
        <v>0</v>
      </c>
      <c r="F144" s="8">
        <v>0</v>
      </c>
      <c r="G144" s="8">
        <v>2341</v>
      </c>
      <c r="H144" s="8">
        <v>0</v>
      </c>
      <c r="I144" s="8">
        <v>0</v>
      </c>
      <c r="J144" s="14">
        <f t="shared" si="17"/>
        <v>0</v>
      </c>
      <c r="K144" s="14">
        <f t="shared" si="18"/>
        <v>0</v>
      </c>
    </row>
    <row r="145" spans="1:11" x14ac:dyDescent="0.3">
      <c r="A145" s="173"/>
      <c r="B145" s="4">
        <v>137</v>
      </c>
      <c r="C145" s="8" t="s">
        <v>461</v>
      </c>
      <c r="D145" s="8">
        <v>3673</v>
      </c>
      <c r="E145" s="8">
        <v>0</v>
      </c>
      <c r="F145" s="8">
        <v>0</v>
      </c>
      <c r="G145" s="8">
        <v>3673</v>
      </c>
      <c r="H145" s="8">
        <v>0</v>
      </c>
      <c r="I145" s="8">
        <v>0</v>
      </c>
      <c r="J145" s="14">
        <f t="shared" si="17"/>
        <v>0</v>
      </c>
      <c r="K145" s="14">
        <f t="shared" si="18"/>
        <v>0</v>
      </c>
    </row>
    <row r="146" spans="1:11" x14ac:dyDescent="0.3">
      <c r="A146" s="173"/>
      <c r="B146" s="4">
        <v>138</v>
      </c>
      <c r="C146" s="8" t="s">
        <v>462</v>
      </c>
      <c r="D146" s="8">
        <v>2533</v>
      </c>
      <c r="E146" s="8">
        <v>5</v>
      </c>
      <c r="F146" s="8">
        <v>0</v>
      </c>
      <c r="G146" s="8">
        <v>2533</v>
      </c>
      <c r="H146" s="8">
        <v>5</v>
      </c>
      <c r="I146" s="8">
        <v>0</v>
      </c>
      <c r="J146" s="14">
        <f t="shared" si="17"/>
        <v>1.9739439399921043E-3</v>
      </c>
      <c r="K146" s="14">
        <f t="shared" si="18"/>
        <v>1.9739439399921043E-3</v>
      </c>
    </row>
    <row r="147" spans="1:11" x14ac:dyDescent="0.3">
      <c r="A147" s="173"/>
      <c r="B147" s="4">
        <v>139</v>
      </c>
      <c r="C147" s="8" t="s">
        <v>464</v>
      </c>
      <c r="D147" s="8">
        <v>533</v>
      </c>
      <c r="E147" s="8">
        <v>0</v>
      </c>
      <c r="F147" s="8">
        <v>0</v>
      </c>
      <c r="G147" s="8">
        <v>533</v>
      </c>
      <c r="H147" s="8">
        <v>0</v>
      </c>
      <c r="I147" s="8">
        <v>0</v>
      </c>
      <c r="J147" s="14">
        <f t="shared" si="17"/>
        <v>0</v>
      </c>
      <c r="K147" s="14">
        <f t="shared" si="18"/>
        <v>0</v>
      </c>
    </row>
    <row r="148" spans="1:11" x14ac:dyDescent="0.3">
      <c r="A148" s="173"/>
      <c r="B148" s="4">
        <v>140</v>
      </c>
      <c r="C148" s="8" t="s">
        <v>465</v>
      </c>
      <c r="D148" s="8">
        <v>5543</v>
      </c>
      <c r="E148" s="8">
        <v>0</v>
      </c>
      <c r="F148" s="8">
        <v>0</v>
      </c>
      <c r="G148" s="8">
        <v>5543</v>
      </c>
      <c r="H148" s="8">
        <v>0</v>
      </c>
      <c r="I148" s="8">
        <v>0</v>
      </c>
      <c r="J148" s="14">
        <f t="shared" si="17"/>
        <v>0</v>
      </c>
      <c r="K148" s="14">
        <f t="shared" si="18"/>
        <v>0</v>
      </c>
    </row>
    <row r="149" spans="1:11" x14ac:dyDescent="0.3">
      <c r="A149" s="173"/>
      <c r="B149" s="4">
        <v>141</v>
      </c>
      <c r="C149" s="8" t="s">
        <v>467</v>
      </c>
      <c r="D149" s="8">
        <v>3885</v>
      </c>
      <c r="E149" s="8">
        <v>37</v>
      </c>
      <c r="F149" s="8">
        <v>0</v>
      </c>
      <c r="G149" s="8">
        <v>3885</v>
      </c>
      <c r="H149" s="8">
        <v>37</v>
      </c>
      <c r="I149" s="8">
        <v>0</v>
      </c>
      <c r="J149" s="14">
        <f t="shared" si="17"/>
        <v>9.5238095238095247E-3</v>
      </c>
      <c r="K149" s="14">
        <f t="shared" si="18"/>
        <v>9.5238095238095247E-3</v>
      </c>
    </row>
    <row r="150" spans="1:11" x14ac:dyDescent="0.3">
      <c r="A150" s="173"/>
      <c r="B150" s="4">
        <v>142</v>
      </c>
      <c r="C150" s="8" t="s">
        <v>468</v>
      </c>
      <c r="D150" s="8">
        <v>3801</v>
      </c>
      <c r="E150" s="8">
        <v>0</v>
      </c>
      <c r="F150" s="8">
        <v>0</v>
      </c>
      <c r="G150" s="8">
        <v>3801</v>
      </c>
      <c r="H150" s="8">
        <v>0</v>
      </c>
      <c r="I150" s="8">
        <v>0</v>
      </c>
      <c r="J150" s="14">
        <f t="shared" si="17"/>
        <v>0</v>
      </c>
      <c r="K150" s="14">
        <f t="shared" si="18"/>
        <v>0</v>
      </c>
    </row>
    <row r="151" spans="1:11" x14ac:dyDescent="0.3">
      <c r="A151" s="173"/>
      <c r="B151" s="4">
        <v>143</v>
      </c>
      <c r="C151" s="8" t="s">
        <v>469</v>
      </c>
      <c r="D151" s="8">
        <v>890</v>
      </c>
      <c r="E151" s="8">
        <v>0</v>
      </c>
      <c r="F151" s="8">
        <v>0</v>
      </c>
      <c r="G151" s="8">
        <v>890</v>
      </c>
      <c r="H151" s="8">
        <v>0</v>
      </c>
      <c r="I151" s="8">
        <v>0</v>
      </c>
      <c r="J151" s="14">
        <f t="shared" si="17"/>
        <v>0</v>
      </c>
      <c r="K151" s="14">
        <f t="shared" si="18"/>
        <v>0</v>
      </c>
    </row>
    <row r="152" spans="1:11" x14ac:dyDescent="0.3">
      <c r="A152" s="173"/>
      <c r="B152" s="4">
        <v>144</v>
      </c>
      <c r="C152" s="8" t="s">
        <v>470</v>
      </c>
      <c r="D152" s="8">
        <v>8985</v>
      </c>
      <c r="E152" s="8">
        <v>0</v>
      </c>
      <c r="F152" s="8">
        <v>0</v>
      </c>
      <c r="G152" s="8">
        <v>8985</v>
      </c>
      <c r="H152" s="8">
        <v>0</v>
      </c>
      <c r="I152" s="8">
        <v>0</v>
      </c>
      <c r="J152" s="14">
        <f t="shared" si="17"/>
        <v>0</v>
      </c>
      <c r="K152" s="14">
        <f t="shared" si="18"/>
        <v>0</v>
      </c>
    </row>
    <row r="153" spans="1:11" x14ac:dyDescent="0.3">
      <c r="A153" s="173"/>
      <c r="B153" s="4">
        <v>145</v>
      </c>
      <c r="C153" s="8" t="s">
        <v>471</v>
      </c>
      <c r="D153" s="8">
        <v>1186</v>
      </c>
      <c r="E153" s="8">
        <v>0</v>
      </c>
      <c r="F153" s="8">
        <v>0</v>
      </c>
      <c r="G153" s="8">
        <v>1186</v>
      </c>
      <c r="H153" s="8">
        <v>0</v>
      </c>
      <c r="I153" s="8">
        <v>0</v>
      </c>
      <c r="J153" s="14">
        <f t="shared" si="17"/>
        <v>0</v>
      </c>
      <c r="K153" s="14">
        <f t="shared" si="18"/>
        <v>0</v>
      </c>
    </row>
    <row r="154" spans="1:11" x14ac:dyDescent="0.3">
      <c r="A154" s="173"/>
      <c r="B154" s="4">
        <v>146</v>
      </c>
      <c r="C154" s="8" t="s">
        <v>474</v>
      </c>
      <c r="D154" s="8">
        <v>1002</v>
      </c>
      <c r="E154" s="8">
        <v>1</v>
      </c>
      <c r="F154" s="8">
        <v>0</v>
      </c>
      <c r="G154" s="8">
        <v>1002</v>
      </c>
      <c r="H154" s="8">
        <v>1</v>
      </c>
      <c r="I154" s="8">
        <v>0</v>
      </c>
      <c r="J154" s="14">
        <f t="shared" si="17"/>
        <v>9.9800399201596798E-4</v>
      </c>
      <c r="K154" s="14">
        <f t="shared" si="18"/>
        <v>9.9800399201596798E-4</v>
      </c>
    </row>
    <row r="155" spans="1:11" x14ac:dyDescent="0.3">
      <c r="A155" s="173"/>
      <c r="B155" s="4">
        <v>147</v>
      </c>
      <c r="C155" s="8" t="s">
        <v>475</v>
      </c>
      <c r="D155" s="8">
        <v>2348</v>
      </c>
      <c r="E155" s="8">
        <v>0</v>
      </c>
      <c r="F155" s="8">
        <v>0</v>
      </c>
      <c r="G155" s="8">
        <v>2348</v>
      </c>
      <c r="H155" s="8">
        <v>0</v>
      </c>
      <c r="I155" s="8">
        <v>0</v>
      </c>
      <c r="J155" s="14">
        <f t="shared" si="17"/>
        <v>0</v>
      </c>
      <c r="K155" s="14">
        <f t="shared" si="18"/>
        <v>0</v>
      </c>
    </row>
    <row r="156" spans="1:11" x14ac:dyDescent="0.3">
      <c r="A156" s="173"/>
      <c r="B156" s="4">
        <v>148</v>
      </c>
      <c r="C156" s="8" t="s">
        <v>476</v>
      </c>
      <c r="D156" s="8">
        <v>1209</v>
      </c>
      <c r="E156" s="8">
        <v>0</v>
      </c>
      <c r="F156" s="8">
        <v>0</v>
      </c>
      <c r="G156" s="8">
        <v>1209</v>
      </c>
      <c r="H156" s="8">
        <v>0</v>
      </c>
      <c r="I156" s="8">
        <v>0</v>
      </c>
      <c r="J156" s="14">
        <f t="shared" si="17"/>
        <v>0</v>
      </c>
      <c r="K156" s="14">
        <f t="shared" si="18"/>
        <v>0</v>
      </c>
    </row>
    <row r="157" spans="1:11" x14ac:dyDescent="0.3">
      <c r="A157" s="173"/>
      <c r="B157" s="4">
        <v>149</v>
      </c>
      <c r="C157" s="8" t="s">
        <v>477</v>
      </c>
      <c r="D157" s="8">
        <v>17977</v>
      </c>
      <c r="E157" s="8">
        <v>0</v>
      </c>
      <c r="F157" s="8">
        <v>0</v>
      </c>
      <c r="G157" s="8">
        <v>17977</v>
      </c>
      <c r="H157" s="8">
        <v>0</v>
      </c>
      <c r="I157" s="8">
        <v>0</v>
      </c>
      <c r="J157" s="14">
        <f t="shared" si="17"/>
        <v>0</v>
      </c>
      <c r="K157" s="14">
        <f t="shared" si="18"/>
        <v>0</v>
      </c>
    </row>
    <row r="158" spans="1:11" x14ac:dyDescent="0.3">
      <c r="A158" s="173"/>
      <c r="B158" s="4">
        <v>150</v>
      </c>
      <c r="C158" s="8" t="s">
        <v>478</v>
      </c>
      <c r="D158" s="8">
        <v>219</v>
      </c>
      <c r="E158" s="8">
        <v>0</v>
      </c>
      <c r="F158" s="8">
        <v>0</v>
      </c>
      <c r="G158" s="8">
        <v>219</v>
      </c>
      <c r="H158" s="8">
        <v>0</v>
      </c>
      <c r="I158" s="8">
        <v>0</v>
      </c>
      <c r="J158" s="14">
        <f t="shared" si="17"/>
        <v>0</v>
      </c>
      <c r="K158" s="14">
        <f t="shared" si="18"/>
        <v>0</v>
      </c>
    </row>
    <row r="159" spans="1:11" x14ac:dyDescent="0.3">
      <c r="A159" s="173"/>
      <c r="B159" s="4">
        <v>151</v>
      </c>
      <c r="C159" s="8" t="s">
        <v>479</v>
      </c>
      <c r="D159" s="8">
        <v>455</v>
      </c>
      <c r="E159" s="8">
        <v>0</v>
      </c>
      <c r="F159" s="8">
        <v>0</v>
      </c>
      <c r="G159" s="8">
        <v>455</v>
      </c>
      <c r="H159" s="8">
        <v>0</v>
      </c>
      <c r="I159" s="8">
        <v>0</v>
      </c>
      <c r="J159" s="14">
        <f t="shared" si="17"/>
        <v>0</v>
      </c>
      <c r="K159" s="14">
        <f t="shared" si="18"/>
        <v>0</v>
      </c>
    </row>
    <row r="160" spans="1:11" x14ac:dyDescent="0.3">
      <c r="A160" s="173"/>
      <c r="B160" s="4">
        <v>152</v>
      </c>
      <c r="C160" s="8" t="s">
        <v>480</v>
      </c>
      <c r="D160" s="8">
        <v>12459</v>
      </c>
      <c r="E160" s="8">
        <v>247</v>
      </c>
      <c r="F160" s="8">
        <v>0</v>
      </c>
      <c r="G160" s="8">
        <v>12459</v>
      </c>
      <c r="H160" s="8">
        <v>247</v>
      </c>
      <c r="I160" s="8">
        <v>0</v>
      </c>
      <c r="J160" s="14">
        <f t="shared" si="17"/>
        <v>1.9825026085560638E-2</v>
      </c>
      <c r="K160" s="14">
        <f t="shared" si="18"/>
        <v>1.9825026085560638E-2</v>
      </c>
    </row>
    <row r="161" spans="1:11" x14ac:dyDescent="0.3">
      <c r="A161" s="173"/>
      <c r="B161" s="4">
        <v>153</v>
      </c>
      <c r="C161" s="8" t="s">
        <v>481</v>
      </c>
      <c r="D161" s="8">
        <v>2989</v>
      </c>
      <c r="E161" s="8">
        <v>0</v>
      </c>
      <c r="F161" s="8">
        <v>0</v>
      </c>
      <c r="G161" s="8">
        <v>2989</v>
      </c>
      <c r="H161" s="8">
        <v>0</v>
      </c>
      <c r="I161" s="8">
        <v>0</v>
      </c>
      <c r="J161" s="14">
        <f t="shared" si="17"/>
        <v>0</v>
      </c>
      <c r="K161" s="14">
        <f t="shared" si="18"/>
        <v>0</v>
      </c>
    </row>
    <row r="162" spans="1:11" x14ac:dyDescent="0.3">
      <c r="A162" s="173"/>
      <c r="B162" s="4">
        <v>154</v>
      </c>
      <c r="C162" s="8" t="s">
        <v>482</v>
      </c>
      <c r="D162" s="8">
        <v>1980</v>
      </c>
      <c r="E162" s="8">
        <v>0</v>
      </c>
      <c r="F162" s="8">
        <v>0</v>
      </c>
      <c r="G162" s="8">
        <v>1980</v>
      </c>
      <c r="H162" s="8">
        <v>0</v>
      </c>
      <c r="I162" s="8">
        <v>0</v>
      </c>
      <c r="J162" s="14">
        <f t="shared" ref="J162:J225" si="19">(E162+F162)/D162</f>
        <v>0</v>
      </c>
      <c r="K162" s="14">
        <f t="shared" ref="K162:K225" si="20">(H162+I162)/G162</f>
        <v>0</v>
      </c>
    </row>
    <row r="163" spans="1:11" x14ac:dyDescent="0.3">
      <c r="A163" s="173"/>
      <c r="B163" s="4">
        <v>155</v>
      </c>
      <c r="C163" s="8" t="s">
        <v>483</v>
      </c>
      <c r="D163" s="8">
        <v>2010</v>
      </c>
      <c r="E163" s="8">
        <v>0</v>
      </c>
      <c r="F163" s="8">
        <v>0</v>
      </c>
      <c r="G163" s="8">
        <v>2010</v>
      </c>
      <c r="H163" s="8">
        <v>0</v>
      </c>
      <c r="I163" s="8">
        <v>0</v>
      </c>
      <c r="J163" s="14">
        <f t="shared" si="19"/>
        <v>0</v>
      </c>
      <c r="K163" s="14">
        <f t="shared" si="20"/>
        <v>0</v>
      </c>
    </row>
    <row r="164" spans="1:11" x14ac:dyDescent="0.3">
      <c r="A164" s="173"/>
      <c r="B164" s="4">
        <v>156</v>
      </c>
      <c r="C164" s="8" t="s">
        <v>485</v>
      </c>
      <c r="D164" s="8">
        <v>2692</v>
      </c>
      <c r="E164" s="8">
        <v>0</v>
      </c>
      <c r="F164" s="8">
        <v>0</v>
      </c>
      <c r="G164" s="8">
        <v>2692</v>
      </c>
      <c r="H164" s="8">
        <v>0</v>
      </c>
      <c r="I164" s="8">
        <v>0</v>
      </c>
      <c r="J164" s="14">
        <f t="shared" si="19"/>
        <v>0</v>
      </c>
      <c r="K164" s="14">
        <f t="shared" si="20"/>
        <v>0</v>
      </c>
    </row>
    <row r="165" spans="1:11" x14ac:dyDescent="0.3">
      <c r="A165" s="173"/>
      <c r="B165" s="4">
        <v>157</v>
      </c>
      <c r="C165" s="8" t="s">
        <v>487</v>
      </c>
      <c r="D165" s="8">
        <v>4376</v>
      </c>
      <c r="E165" s="8">
        <v>0</v>
      </c>
      <c r="F165" s="8">
        <v>0</v>
      </c>
      <c r="G165" s="8">
        <v>4376</v>
      </c>
      <c r="H165" s="8">
        <v>0</v>
      </c>
      <c r="I165" s="8">
        <v>0</v>
      </c>
      <c r="J165" s="14">
        <f t="shared" si="19"/>
        <v>0</v>
      </c>
      <c r="K165" s="14">
        <f t="shared" si="20"/>
        <v>0</v>
      </c>
    </row>
    <row r="166" spans="1:11" x14ac:dyDescent="0.3">
      <c r="A166" s="173"/>
      <c r="B166" s="4">
        <v>158</v>
      </c>
      <c r="C166" s="8" t="s">
        <v>746</v>
      </c>
      <c r="D166" s="8"/>
      <c r="E166" s="8"/>
      <c r="F166" s="8">
        <v>0</v>
      </c>
      <c r="G166" s="8"/>
      <c r="H166" s="8"/>
      <c r="I166" s="8">
        <v>0</v>
      </c>
      <c r="J166" s="14">
        <v>0</v>
      </c>
      <c r="K166" s="14" t="e">
        <f t="shared" si="20"/>
        <v>#DIV/0!</v>
      </c>
    </row>
    <row r="167" spans="1:11" x14ac:dyDescent="0.3">
      <c r="A167" s="173"/>
      <c r="B167" s="4">
        <v>159</v>
      </c>
      <c r="C167" s="8" t="s">
        <v>489</v>
      </c>
      <c r="D167" s="8">
        <v>2164</v>
      </c>
      <c r="E167" s="8">
        <v>0</v>
      </c>
      <c r="F167" s="8">
        <v>0</v>
      </c>
      <c r="G167" s="8">
        <v>2164</v>
      </c>
      <c r="H167" s="8">
        <v>0</v>
      </c>
      <c r="I167" s="8">
        <v>0</v>
      </c>
      <c r="J167" s="14">
        <f t="shared" si="19"/>
        <v>0</v>
      </c>
      <c r="K167" s="14">
        <f t="shared" si="20"/>
        <v>0</v>
      </c>
    </row>
    <row r="168" spans="1:11" x14ac:dyDescent="0.3">
      <c r="A168" s="173"/>
      <c r="B168" s="4">
        <v>160</v>
      </c>
      <c r="C168" s="8" t="s">
        <v>747</v>
      </c>
      <c r="D168" s="8">
        <v>277</v>
      </c>
      <c r="E168" s="8">
        <v>0</v>
      </c>
      <c r="F168" s="8">
        <v>0</v>
      </c>
      <c r="G168" s="8">
        <v>277</v>
      </c>
      <c r="H168" s="8">
        <v>0</v>
      </c>
      <c r="I168" s="8">
        <v>0</v>
      </c>
      <c r="J168" s="14">
        <f t="shared" si="19"/>
        <v>0</v>
      </c>
      <c r="K168" s="14">
        <f t="shared" si="20"/>
        <v>0</v>
      </c>
    </row>
    <row r="169" spans="1:11" x14ac:dyDescent="0.3">
      <c r="A169" s="173"/>
      <c r="B169" s="4">
        <v>161</v>
      </c>
      <c r="C169" s="8" t="s">
        <v>490</v>
      </c>
      <c r="D169" s="8">
        <v>803</v>
      </c>
      <c r="E169" s="8">
        <v>0</v>
      </c>
      <c r="F169" s="8">
        <v>0</v>
      </c>
      <c r="G169" s="8">
        <v>803</v>
      </c>
      <c r="H169" s="8">
        <v>0</v>
      </c>
      <c r="I169" s="8">
        <v>0</v>
      </c>
      <c r="J169" s="14">
        <f t="shared" si="19"/>
        <v>0</v>
      </c>
      <c r="K169" s="14">
        <f t="shared" si="20"/>
        <v>0</v>
      </c>
    </row>
    <row r="170" spans="1:11" x14ac:dyDescent="0.3">
      <c r="A170" s="173"/>
      <c r="B170" s="4">
        <v>162</v>
      </c>
      <c r="C170" s="8" t="s">
        <v>492</v>
      </c>
      <c r="D170" s="8">
        <v>383</v>
      </c>
      <c r="E170" s="8">
        <v>0</v>
      </c>
      <c r="F170" s="8">
        <v>0</v>
      </c>
      <c r="G170" s="8">
        <v>383</v>
      </c>
      <c r="H170" s="8">
        <v>0</v>
      </c>
      <c r="I170" s="8">
        <v>0</v>
      </c>
      <c r="J170" s="14">
        <f t="shared" si="19"/>
        <v>0</v>
      </c>
      <c r="K170" s="14">
        <f t="shared" si="20"/>
        <v>0</v>
      </c>
    </row>
    <row r="171" spans="1:11" x14ac:dyDescent="0.3">
      <c r="A171" s="173"/>
      <c r="B171" s="4">
        <v>163</v>
      </c>
      <c r="C171" s="8" t="s">
        <v>493</v>
      </c>
      <c r="D171" s="8">
        <v>2506</v>
      </c>
      <c r="E171" s="8">
        <v>0</v>
      </c>
      <c r="F171" s="8">
        <v>0</v>
      </c>
      <c r="G171" s="8">
        <v>2506</v>
      </c>
      <c r="H171" s="8">
        <v>0</v>
      </c>
      <c r="I171" s="8">
        <v>0</v>
      </c>
      <c r="J171" s="14">
        <f t="shared" si="19"/>
        <v>0</v>
      </c>
      <c r="K171" s="14">
        <f t="shared" si="20"/>
        <v>0</v>
      </c>
    </row>
    <row r="172" spans="1:11" x14ac:dyDescent="0.3">
      <c r="A172" s="173"/>
      <c r="B172" s="4">
        <v>164</v>
      </c>
      <c r="C172" s="8" t="s">
        <v>494</v>
      </c>
      <c r="D172" s="8">
        <v>935</v>
      </c>
      <c r="E172" s="8">
        <v>0</v>
      </c>
      <c r="F172" s="8">
        <v>0</v>
      </c>
      <c r="G172" s="8">
        <v>935</v>
      </c>
      <c r="H172" s="8">
        <v>0</v>
      </c>
      <c r="I172" s="8">
        <v>0</v>
      </c>
      <c r="J172" s="14">
        <f t="shared" si="19"/>
        <v>0</v>
      </c>
      <c r="K172" s="14">
        <f t="shared" si="20"/>
        <v>0</v>
      </c>
    </row>
    <row r="173" spans="1:11" x14ac:dyDescent="0.3">
      <c r="A173" s="173"/>
      <c r="B173" s="4">
        <v>165</v>
      </c>
      <c r="C173" s="8" t="s">
        <v>496</v>
      </c>
      <c r="D173" s="8">
        <v>1740</v>
      </c>
      <c r="E173" s="8">
        <v>0</v>
      </c>
      <c r="F173" s="8">
        <v>0</v>
      </c>
      <c r="G173" s="8">
        <v>1740</v>
      </c>
      <c r="H173" s="8">
        <v>0</v>
      </c>
      <c r="I173" s="8">
        <v>0</v>
      </c>
      <c r="J173" s="14">
        <f t="shared" si="19"/>
        <v>0</v>
      </c>
      <c r="K173" s="14">
        <f t="shared" si="20"/>
        <v>0</v>
      </c>
    </row>
    <row r="174" spans="1:11" x14ac:dyDescent="0.3">
      <c r="A174" s="173"/>
      <c r="B174" s="4">
        <v>166</v>
      </c>
      <c r="C174" s="8" t="s">
        <v>499</v>
      </c>
      <c r="D174" s="8">
        <v>1167</v>
      </c>
      <c r="E174" s="8">
        <v>0</v>
      </c>
      <c r="F174" s="8">
        <v>0</v>
      </c>
      <c r="G174" s="8">
        <v>1167</v>
      </c>
      <c r="H174" s="8">
        <v>0</v>
      </c>
      <c r="I174" s="8">
        <v>0</v>
      </c>
      <c r="J174" s="14">
        <f t="shared" si="19"/>
        <v>0</v>
      </c>
      <c r="K174" s="14">
        <f t="shared" si="20"/>
        <v>0</v>
      </c>
    </row>
    <row r="175" spans="1:11" x14ac:dyDescent="0.3">
      <c r="A175" s="173"/>
      <c r="B175" s="4">
        <v>167</v>
      </c>
      <c r="C175" s="8" t="s">
        <v>500</v>
      </c>
      <c r="D175" s="8">
        <v>2949</v>
      </c>
      <c r="E175" s="8">
        <v>0</v>
      </c>
      <c r="F175" s="8">
        <v>0</v>
      </c>
      <c r="G175" s="8">
        <v>2949</v>
      </c>
      <c r="H175" s="8">
        <v>0</v>
      </c>
      <c r="I175" s="8">
        <v>0</v>
      </c>
      <c r="J175" s="14">
        <f t="shared" si="19"/>
        <v>0</v>
      </c>
      <c r="K175" s="14">
        <f t="shared" si="20"/>
        <v>0</v>
      </c>
    </row>
    <row r="176" spans="1:11" x14ac:dyDescent="0.3">
      <c r="A176" s="173"/>
      <c r="B176" s="4">
        <v>168</v>
      </c>
      <c r="C176" s="8" t="s">
        <v>501</v>
      </c>
      <c r="D176" s="8">
        <v>431</v>
      </c>
      <c r="E176" s="8">
        <v>0</v>
      </c>
      <c r="F176" s="8">
        <v>0</v>
      </c>
      <c r="G176" s="8">
        <v>431</v>
      </c>
      <c r="H176" s="8">
        <v>0</v>
      </c>
      <c r="I176" s="8">
        <v>0</v>
      </c>
      <c r="J176" s="14">
        <f t="shared" si="19"/>
        <v>0</v>
      </c>
      <c r="K176" s="14">
        <f t="shared" si="20"/>
        <v>0</v>
      </c>
    </row>
    <row r="177" spans="1:11" x14ac:dyDescent="0.3">
      <c r="A177" s="173"/>
      <c r="B177" s="4">
        <v>169</v>
      </c>
      <c r="C177" s="8" t="s">
        <v>502</v>
      </c>
      <c r="D177" s="8">
        <v>3105</v>
      </c>
      <c r="E177" s="8">
        <v>0</v>
      </c>
      <c r="F177" s="8">
        <v>0</v>
      </c>
      <c r="G177" s="8">
        <v>3105</v>
      </c>
      <c r="H177" s="8">
        <v>0</v>
      </c>
      <c r="I177" s="8">
        <v>0</v>
      </c>
      <c r="J177" s="14">
        <f t="shared" si="19"/>
        <v>0</v>
      </c>
      <c r="K177" s="14">
        <f t="shared" si="20"/>
        <v>0</v>
      </c>
    </row>
    <row r="178" spans="1:11" x14ac:dyDescent="0.3">
      <c r="A178" s="173"/>
      <c r="B178" s="4">
        <v>170</v>
      </c>
      <c r="C178" s="8" t="s">
        <v>504</v>
      </c>
      <c r="D178" s="8">
        <v>2197</v>
      </c>
      <c r="E178" s="8">
        <v>0</v>
      </c>
      <c r="F178" s="8">
        <v>0</v>
      </c>
      <c r="G178" s="8">
        <v>2197</v>
      </c>
      <c r="H178" s="8">
        <v>0</v>
      </c>
      <c r="I178" s="8">
        <v>0</v>
      </c>
      <c r="J178" s="14">
        <f t="shared" si="19"/>
        <v>0</v>
      </c>
      <c r="K178" s="14">
        <f t="shared" si="20"/>
        <v>0</v>
      </c>
    </row>
    <row r="179" spans="1:11" x14ac:dyDescent="0.3">
      <c r="A179" s="173"/>
      <c r="B179" s="4">
        <v>171</v>
      </c>
      <c r="C179" s="8" t="s">
        <v>506</v>
      </c>
      <c r="D179" s="8">
        <v>329</v>
      </c>
      <c r="E179" s="8">
        <v>0</v>
      </c>
      <c r="F179" s="8">
        <v>0</v>
      </c>
      <c r="G179" s="8">
        <v>329</v>
      </c>
      <c r="H179" s="8">
        <v>0</v>
      </c>
      <c r="I179" s="8">
        <v>0</v>
      </c>
      <c r="J179" s="14">
        <f t="shared" si="19"/>
        <v>0</v>
      </c>
      <c r="K179" s="14">
        <f t="shared" si="20"/>
        <v>0</v>
      </c>
    </row>
    <row r="180" spans="1:11" x14ac:dyDescent="0.3">
      <c r="A180" s="173"/>
      <c r="B180" s="4">
        <v>172</v>
      </c>
      <c r="C180" s="8" t="s">
        <v>507</v>
      </c>
      <c r="D180" s="8">
        <v>927</v>
      </c>
      <c r="E180" s="8">
        <v>0</v>
      </c>
      <c r="F180" s="8">
        <v>0</v>
      </c>
      <c r="G180" s="8">
        <v>927</v>
      </c>
      <c r="H180" s="8">
        <v>0</v>
      </c>
      <c r="I180" s="8">
        <v>0</v>
      </c>
      <c r="J180" s="14">
        <f t="shared" si="19"/>
        <v>0</v>
      </c>
      <c r="K180" s="14">
        <f t="shared" si="20"/>
        <v>0</v>
      </c>
    </row>
    <row r="181" spans="1:11" x14ac:dyDescent="0.3">
      <c r="A181" s="173"/>
      <c r="B181" s="4">
        <v>173</v>
      </c>
      <c r="C181" s="8" t="s">
        <v>509</v>
      </c>
      <c r="D181" s="8">
        <v>3033</v>
      </c>
      <c r="E181" s="8">
        <v>1</v>
      </c>
      <c r="F181" s="8">
        <v>0</v>
      </c>
      <c r="G181" s="8">
        <v>3033</v>
      </c>
      <c r="H181" s="8">
        <v>1</v>
      </c>
      <c r="I181" s="8">
        <v>0</v>
      </c>
      <c r="J181" s="14">
        <f t="shared" si="19"/>
        <v>3.297065611605671E-4</v>
      </c>
      <c r="K181" s="14">
        <f t="shared" si="20"/>
        <v>3.297065611605671E-4</v>
      </c>
    </row>
    <row r="182" spans="1:11" x14ac:dyDescent="0.3">
      <c r="A182" s="173"/>
      <c r="B182" s="4">
        <v>174</v>
      </c>
      <c r="C182" s="8" t="s">
        <v>510</v>
      </c>
      <c r="D182" s="8">
        <v>5382</v>
      </c>
      <c r="E182" s="8">
        <v>20</v>
      </c>
      <c r="F182" s="8">
        <v>0</v>
      </c>
      <c r="G182" s="8">
        <v>5382</v>
      </c>
      <c r="H182" s="8">
        <v>20</v>
      </c>
      <c r="I182" s="8">
        <v>0</v>
      </c>
      <c r="J182" s="14">
        <f t="shared" si="19"/>
        <v>3.7160906726124115E-3</v>
      </c>
      <c r="K182" s="14">
        <f t="shared" si="20"/>
        <v>3.7160906726124115E-3</v>
      </c>
    </row>
    <row r="183" spans="1:11" x14ac:dyDescent="0.3">
      <c r="A183" s="173"/>
      <c r="B183" s="4">
        <v>175</v>
      </c>
      <c r="C183" s="8" t="s">
        <v>512</v>
      </c>
      <c r="D183" s="8">
        <v>2697</v>
      </c>
      <c r="E183" s="8">
        <v>0</v>
      </c>
      <c r="F183" s="8">
        <v>0</v>
      </c>
      <c r="G183" s="8">
        <v>2697</v>
      </c>
      <c r="H183" s="8">
        <v>0</v>
      </c>
      <c r="I183" s="8">
        <v>0</v>
      </c>
      <c r="J183" s="14">
        <f t="shared" si="19"/>
        <v>0</v>
      </c>
      <c r="K183" s="14">
        <f t="shared" si="20"/>
        <v>0</v>
      </c>
    </row>
    <row r="184" spans="1:11" x14ac:dyDescent="0.3">
      <c r="A184" s="173"/>
      <c r="B184" s="4">
        <v>176</v>
      </c>
      <c r="C184" s="8" t="s">
        <v>513</v>
      </c>
      <c r="D184" s="8">
        <v>2631</v>
      </c>
      <c r="E184" s="8">
        <v>0</v>
      </c>
      <c r="F184" s="8">
        <v>0</v>
      </c>
      <c r="G184" s="8">
        <v>2631</v>
      </c>
      <c r="H184" s="8">
        <v>0</v>
      </c>
      <c r="I184" s="8">
        <v>0</v>
      </c>
      <c r="J184" s="14">
        <f t="shared" si="19"/>
        <v>0</v>
      </c>
      <c r="K184" s="14">
        <f t="shared" si="20"/>
        <v>0</v>
      </c>
    </row>
    <row r="185" spans="1:11" x14ac:dyDescent="0.3">
      <c r="A185" s="173"/>
      <c r="B185" s="4">
        <v>177</v>
      </c>
      <c r="C185" s="8" t="s">
        <v>514</v>
      </c>
      <c r="D185" s="8">
        <v>2691</v>
      </c>
      <c r="E185" s="8">
        <v>0</v>
      </c>
      <c r="F185" s="8">
        <v>0</v>
      </c>
      <c r="G185" s="8">
        <v>2691</v>
      </c>
      <c r="H185" s="8">
        <v>0</v>
      </c>
      <c r="I185" s="8">
        <v>0</v>
      </c>
      <c r="J185" s="14">
        <f t="shared" si="19"/>
        <v>0</v>
      </c>
      <c r="K185" s="14">
        <f t="shared" si="20"/>
        <v>0</v>
      </c>
    </row>
    <row r="186" spans="1:11" x14ac:dyDescent="0.3">
      <c r="A186" s="173"/>
      <c r="B186" s="4">
        <v>178</v>
      </c>
      <c r="C186" s="8" t="s">
        <v>516</v>
      </c>
      <c r="D186" s="8">
        <v>5465</v>
      </c>
      <c r="E186" s="8">
        <v>0</v>
      </c>
      <c r="F186" s="8">
        <v>0</v>
      </c>
      <c r="G186" s="8">
        <v>5465</v>
      </c>
      <c r="H186" s="8">
        <v>0</v>
      </c>
      <c r="I186" s="8">
        <v>0</v>
      </c>
      <c r="J186" s="14">
        <f t="shared" si="19"/>
        <v>0</v>
      </c>
      <c r="K186" s="14">
        <f t="shared" si="20"/>
        <v>0</v>
      </c>
    </row>
    <row r="187" spans="1:11" x14ac:dyDescent="0.3">
      <c r="A187" s="173"/>
      <c r="B187" s="4">
        <v>179</v>
      </c>
      <c r="C187" s="8" t="s">
        <v>517</v>
      </c>
      <c r="D187" s="8">
        <v>2997</v>
      </c>
      <c r="E187" s="8">
        <v>3</v>
      </c>
      <c r="F187" s="8">
        <v>0</v>
      </c>
      <c r="G187" s="8">
        <v>2997</v>
      </c>
      <c r="H187" s="8">
        <v>3</v>
      </c>
      <c r="I187" s="8">
        <v>0</v>
      </c>
      <c r="J187" s="14">
        <f t="shared" si="19"/>
        <v>1.001001001001001E-3</v>
      </c>
      <c r="K187" s="14">
        <f t="shared" si="20"/>
        <v>1.001001001001001E-3</v>
      </c>
    </row>
    <row r="188" spans="1:11" x14ac:dyDescent="0.3">
      <c r="A188" s="173"/>
      <c r="B188" s="4">
        <v>180</v>
      </c>
      <c r="C188" s="8" t="s">
        <v>518</v>
      </c>
      <c r="D188" s="8">
        <v>1954</v>
      </c>
      <c r="E188" s="8">
        <v>0</v>
      </c>
      <c r="F188" s="8">
        <v>0</v>
      </c>
      <c r="G188" s="8">
        <v>1954</v>
      </c>
      <c r="H188" s="8">
        <v>0</v>
      </c>
      <c r="I188" s="8">
        <v>0</v>
      </c>
      <c r="J188" s="14">
        <f t="shared" si="19"/>
        <v>0</v>
      </c>
      <c r="K188" s="14">
        <f t="shared" si="20"/>
        <v>0</v>
      </c>
    </row>
    <row r="189" spans="1:11" x14ac:dyDescent="0.3">
      <c r="A189" s="173"/>
      <c r="B189" s="4">
        <v>181</v>
      </c>
      <c r="C189" s="8" t="s">
        <v>519</v>
      </c>
      <c r="D189" s="8">
        <v>2549</v>
      </c>
      <c r="E189" s="8">
        <v>0</v>
      </c>
      <c r="F189" s="8">
        <v>0</v>
      </c>
      <c r="G189" s="8">
        <v>2549</v>
      </c>
      <c r="H189" s="8">
        <v>0</v>
      </c>
      <c r="I189" s="8">
        <v>0</v>
      </c>
      <c r="J189" s="14">
        <f t="shared" si="19"/>
        <v>0</v>
      </c>
      <c r="K189" s="14">
        <f t="shared" si="20"/>
        <v>0</v>
      </c>
    </row>
    <row r="190" spans="1:11" x14ac:dyDescent="0.3">
      <c r="A190" s="173"/>
      <c r="B190" s="4">
        <v>182</v>
      </c>
      <c r="C190" s="8" t="s">
        <v>520</v>
      </c>
      <c r="D190" s="8">
        <v>3338</v>
      </c>
      <c r="E190" s="8">
        <v>0</v>
      </c>
      <c r="F190" s="8">
        <v>0</v>
      </c>
      <c r="G190" s="8">
        <v>3338</v>
      </c>
      <c r="H190" s="8">
        <v>0</v>
      </c>
      <c r="I190" s="8">
        <v>0</v>
      </c>
      <c r="J190" s="14">
        <f t="shared" si="19"/>
        <v>0</v>
      </c>
      <c r="K190" s="14">
        <f t="shared" si="20"/>
        <v>0</v>
      </c>
    </row>
    <row r="191" spans="1:11" x14ac:dyDescent="0.3">
      <c r="A191" s="173"/>
      <c r="B191" s="4">
        <v>183</v>
      </c>
      <c r="C191" s="8" t="s">
        <v>748</v>
      </c>
      <c r="D191" s="8">
        <v>205</v>
      </c>
      <c r="E191" s="8">
        <v>0</v>
      </c>
      <c r="F191" s="8">
        <v>0</v>
      </c>
      <c r="G191" s="8">
        <v>205</v>
      </c>
      <c r="H191" s="8">
        <v>0</v>
      </c>
      <c r="I191" s="8">
        <v>0</v>
      </c>
      <c r="J191" s="14">
        <f t="shared" si="19"/>
        <v>0</v>
      </c>
      <c r="K191" s="14">
        <f t="shared" si="20"/>
        <v>0</v>
      </c>
    </row>
    <row r="192" spans="1:11" x14ac:dyDescent="0.3">
      <c r="A192" s="173"/>
      <c r="B192" s="4">
        <v>184</v>
      </c>
      <c r="C192" s="8" t="s">
        <v>521</v>
      </c>
      <c r="D192" s="8">
        <v>1118</v>
      </c>
      <c r="E192" s="8">
        <v>0</v>
      </c>
      <c r="F192" s="8">
        <v>0</v>
      </c>
      <c r="G192" s="8">
        <v>1118</v>
      </c>
      <c r="H192" s="8">
        <v>0</v>
      </c>
      <c r="I192" s="8">
        <v>0</v>
      </c>
      <c r="J192" s="14">
        <f t="shared" si="19"/>
        <v>0</v>
      </c>
      <c r="K192" s="14">
        <f t="shared" si="20"/>
        <v>0</v>
      </c>
    </row>
    <row r="193" spans="1:11" x14ac:dyDescent="0.3">
      <c r="A193" s="173"/>
      <c r="B193" s="4">
        <v>185</v>
      </c>
      <c r="C193" s="8" t="s">
        <v>522</v>
      </c>
      <c r="D193" s="8">
        <v>1621</v>
      </c>
      <c r="E193" s="8">
        <v>0</v>
      </c>
      <c r="F193" s="8">
        <v>0</v>
      </c>
      <c r="G193" s="8">
        <v>1621</v>
      </c>
      <c r="H193" s="8">
        <v>0</v>
      </c>
      <c r="I193" s="8">
        <v>0</v>
      </c>
      <c r="J193" s="14">
        <f t="shared" si="19"/>
        <v>0</v>
      </c>
      <c r="K193" s="14">
        <f t="shared" si="20"/>
        <v>0</v>
      </c>
    </row>
    <row r="194" spans="1:11" x14ac:dyDescent="0.3">
      <c r="A194" s="173"/>
      <c r="B194" s="4">
        <v>186</v>
      </c>
      <c r="C194" s="8" t="s">
        <v>524</v>
      </c>
      <c r="D194" s="8">
        <v>854</v>
      </c>
      <c r="E194" s="8">
        <v>0</v>
      </c>
      <c r="F194" s="8">
        <v>0</v>
      </c>
      <c r="G194" s="8">
        <v>854</v>
      </c>
      <c r="H194" s="8">
        <v>0</v>
      </c>
      <c r="I194" s="8">
        <v>0</v>
      </c>
      <c r="J194" s="14">
        <f t="shared" si="19"/>
        <v>0</v>
      </c>
      <c r="K194" s="14">
        <f t="shared" si="20"/>
        <v>0</v>
      </c>
    </row>
    <row r="195" spans="1:11" x14ac:dyDescent="0.3">
      <c r="A195" s="173"/>
      <c r="B195" s="4">
        <v>187</v>
      </c>
      <c r="C195" s="8" t="s">
        <v>525</v>
      </c>
      <c r="D195" s="8">
        <v>4394</v>
      </c>
      <c r="E195" s="8">
        <v>0</v>
      </c>
      <c r="F195" s="8">
        <v>0</v>
      </c>
      <c r="G195" s="8">
        <v>4394</v>
      </c>
      <c r="H195" s="8">
        <v>0</v>
      </c>
      <c r="I195" s="8">
        <v>0</v>
      </c>
      <c r="J195" s="14">
        <f t="shared" si="19"/>
        <v>0</v>
      </c>
      <c r="K195" s="14">
        <f t="shared" si="20"/>
        <v>0</v>
      </c>
    </row>
    <row r="196" spans="1:11" x14ac:dyDescent="0.3">
      <c r="A196" s="173"/>
      <c r="B196" s="4">
        <v>188</v>
      </c>
      <c r="C196" s="8" t="s">
        <v>526</v>
      </c>
      <c r="D196" s="8">
        <v>2404</v>
      </c>
      <c r="E196" s="8">
        <v>0</v>
      </c>
      <c r="F196" s="8">
        <v>0</v>
      </c>
      <c r="G196" s="8">
        <v>2404</v>
      </c>
      <c r="H196" s="8">
        <v>0</v>
      </c>
      <c r="I196" s="8">
        <v>0</v>
      </c>
      <c r="J196" s="14">
        <f t="shared" si="19"/>
        <v>0</v>
      </c>
      <c r="K196" s="14">
        <f t="shared" si="20"/>
        <v>0</v>
      </c>
    </row>
    <row r="197" spans="1:11" x14ac:dyDescent="0.3">
      <c r="A197" s="173"/>
      <c r="B197" s="4">
        <v>189</v>
      </c>
      <c r="C197" s="8" t="s">
        <v>529</v>
      </c>
      <c r="D197" s="8">
        <v>3930</v>
      </c>
      <c r="E197" s="8">
        <v>0</v>
      </c>
      <c r="F197" s="8">
        <v>0</v>
      </c>
      <c r="G197" s="8">
        <v>3930</v>
      </c>
      <c r="H197" s="8">
        <v>0</v>
      </c>
      <c r="I197" s="8">
        <v>0</v>
      </c>
      <c r="J197" s="14">
        <f t="shared" si="19"/>
        <v>0</v>
      </c>
      <c r="K197" s="14">
        <f t="shared" si="20"/>
        <v>0</v>
      </c>
    </row>
    <row r="198" spans="1:11" x14ac:dyDescent="0.3">
      <c r="A198" s="173"/>
      <c r="B198" s="4">
        <v>190</v>
      </c>
      <c r="C198" s="8" t="s">
        <v>749</v>
      </c>
      <c r="D198" s="8">
        <v>579</v>
      </c>
      <c r="E198" s="8">
        <v>2</v>
      </c>
      <c r="F198" s="8">
        <v>0</v>
      </c>
      <c r="G198" s="8">
        <v>579</v>
      </c>
      <c r="H198" s="8">
        <v>2</v>
      </c>
      <c r="I198" s="8">
        <v>0</v>
      </c>
      <c r="J198" s="14">
        <f t="shared" si="19"/>
        <v>3.4542314335060447E-3</v>
      </c>
      <c r="K198" s="14">
        <f t="shared" si="20"/>
        <v>3.4542314335060447E-3</v>
      </c>
    </row>
    <row r="199" spans="1:11" x14ac:dyDescent="0.3">
      <c r="A199" s="173"/>
      <c r="B199" s="4">
        <v>191</v>
      </c>
      <c r="C199" s="8" t="s">
        <v>533</v>
      </c>
      <c r="D199" s="8">
        <v>4150</v>
      </c>
      <c r="E199" s="8">
        <v>0</v>
      </c>
      <c r="F199" s="8">
        <v>0</v>
      </c>
      <c r="G199" s="8">
        <v>4150</v>
      </c>
      <c r="H199" s="8">
        <v>0</v>
      </c>
      <c r="I199" s="8">
        <v>0</v>
      </c>
      <c r="J199" s="14">
        <f t="shared" si="19"/>
        <v>0</v>
      </c>
      <c r="K199" s="14">
        <f t="shared" si="20"/>
        <v>0</v>
      </c>
    </row>
    <row r="200" spans="1:11" x14ac:dyDescent="0.3">
      <c r="A200" s="173"/>
      <c r="B200" s="4">
        <v>192</v>
      </c>
      <c r="C200" s="8" t="s">
        <v>534</v>
      </c>
      <c r="D200" s="8">
        <v>392</v>
      </c>
      <c r="E200" s="8">
        <v>0</v>
      </c>
      <c r="F200" s="8">
        <v>0</v>
      </c>
      <c r="G200" s="8">
        <v>392</v>
      </c>
      <c r="H200" s="8">
        <v>0</v>
      </c>
      <c r="I200" s="8">
        <v>0</v>
      </c>
      <c r="J200" s="14">
        <f t="shared" si="19"/>
        <v>0</v>
      </c>
      <c r="K200" s="14">
        <f t="shared" si="20"/>
        <v>0</v>
      </c>
    </row>
    <row r="201" spans="1:11" x14ac:dyDescent="0.3">
      <c r="A201" s="173"/>
      <c r="B201" s="4">
        <v>193</v>
      </c>
      <c r="C201" s="8" t="s">
        <v>536</v>
      </c>
      <c r="D201" s="8">
        <v>2776</v>
      </c>
      <c r="E201" s="8">
        <v>2</v>
      </c>
      <c r="F201" s="8">
        <v>0</v>
      </c>
      <c r="G201" s="8">
        <v>2776</v>
      </c>
      <c r="H201" s="8">
        <v>2</v>
      </c>
      <c r="I201" s="8">
        <v>0</v>
      </c>
      <c r="J201" s="14">
        <f t="shared" si="19"/>
        <v>7.2046109510086451E-4</v>
      </c>
      <c r="K201" s="14">
        <f t="shared" si="20"/>
        <v>7.2046109510086451E-4</v>
      </c>
    </row>
    <row r="202" spans="1:11" x14ac:dyDescent="0.3">
      <c r="A202" s="173"/>
      <c r="B202" s="4">
        <v>194</v>
      </c>
      <c r="C202" s="8" t="s">
        <v>539</v>
      </c>
      <c r="D202" s="8">
        <v>2769</v>
      </c>
      <c r="E202" s="8">
        <v>0</v>
      </c>
      <c r="F202" s="8">
        <v>0</v>
      </c>
      <c r="G202" s="8">
        <v>2769</v>
      </c>
      <c r="H202" s="8">
        <v>0</v>
      </c>
      <c r="I202" s="8">
        <v>0</v>
      </c>
      <c r="J202" s="14">
        <f t="shared" si="19"/>
        <v>0</v>
      </c>
      <c r="K202" s="14">
        <f t="shared" si="20"/>
        <v>0</v>
      </c>
    </row>
    <row r="203" spans="1:11" x14ac:dyDescent="0.3">
      <c r="A203" s="173"/>
      <c r="B203" s="4">
        <v>195</v>
      </c>
      <c r="C203" s="8" t="s">
        <v>540</v>
      </c>
      <c r="D203" s="8">
        <v>4840</v>
      </c>
      <c r="E203" s="8">
        <v>2</v>
      </c>
      <c r="F203" s="8">
        <v>0</v>
      </c>
      <c r="G203" s="8">
        <v>4840</v>
      </c>
      <c r="H203" s="8">
        <v>2</v>
      </c>
      <c r="I203" s="8">
        <v>0</v>
      </c>
      <c r="J203" s="14">
        <f t="shared" si="19"/>
        <v>4.1322314049586776E-4</v>
      </c>
      <c r="K203" s="14">
        <f t="shared" si="20"/>
        <v>4.1322314049586776E-4</v>
      </c>
    </row>
    <row r="204" spans="1:11" x14ac:dyDescent="0.3">
      <c r="A204" s="173"/>
      <c r="B204" s="4">
        <v>196</v>
      </c>
      <c r="C204" s="8" t="s">
        <v>541</v>
      </c>
      <c r="D204" s="8">
        <v>1195</v>
      </c>
      <c r="E204" s="8">
        <v>0</v>
      </c>
      <c r="F204" s="8">
        <v>0</v>
      </c>
      <c r="G204" s="8">
        <v>1195</v>
      </c>
      <c r="H204" s="8">
        <v>0</v>
      </c>
      <c r="I204" s="8">
        <v>0</v>
      </c>
      <c r="J204" s="14">
        <f t="shared" si="19"/>
        <v>0</v>
      </c>
      <c r="K204" s="14">
        <f t="shared" si="20"/>
        <v>0</v>
      </c>
    </row>
    <row r="205" spans="1:11" x14ac:dyDescent="0.3">
      <c r="A205" s="173"/>
      <c r="B205" s="4">
        <v>197</v>
      </c>
      <c r="C205" s="8" t="s">
        <v>542</v>
      </c>
      <c r="D205" s="8">
        <v>3653</v>
      </c>
      <c r="E205" s="8">
        <v>0</v>
      </c>
      <c r="F205" s="8">
        <v>0</v>
      </c>
      <c r="G205" s="8">
        <v>3653</v>
      </c>
      <c r="H205" s="8">
        <v>0</v>
      </c>
      <c r="I205" s="8">
        <v>0</v>
      </c>
      <c r="J205" s="14">
        <f t="shared" si="19"/>
        <v>0</v>
      </c>
      <c r="K205" s="14">
        <f t="shared" si="20"/>
        <v>0</v>
      </c>
    </row>
    <row r="206" spans="1:11" x14ac:dyDescent="0.3">
      <c r="A206" s="173"/>
      <c r="B206" s="4">
        <v>198</v>
      </c>
      <c r="C206" s="8" t="s">
        <v>543</v>
      </c>
      <c r="D206" s="8">
        <v>1697</v>
      </c>
      <c r="E206" s="8">
        <v>0</v>
      </c>
      <c r="F206" s="8">
        <v>0</v>
      </c>
      <c r="G206" s="8">
        <v>1697</v>
      </c>
      <c r="H206" s="8">
        <v>0</v>
      </c>
      <c r="I206" s="8">
        <v>0</v>
      </c>
      <c r="J206" s="14">
        <f t="shared" si="19"/>
        <v>0</v>
      </c>
      <c r="K206" s="14">
        <f t="shared" si="20"/>
        <v>0</v>
      </c>
    </row>
    <row r="207" spans="1:11" x14ac:dyDescent="0.3">
      <c r="A207" s="173"/>
      <c r="B207" s="4">
        <v>199</v>
      </c>
      <c r="C207" s="8" t="s">
        <v>544</v>
      </c>
      <c r="D207" s="8">
        <v>2867</v>
      </c>
      <c r="E207" s="8">
        <v>0</v>
      </c>
      <c r="F207" s="8">
        <v>0</v>
      </c>
      <c r="G207" s="8">
        <v>2867</v>
      </c>
      <c r="H207" s="8">
        <v>0</v>
      </c>
      <c r="I207" s="8">
        <v>0</v>
      </c>
      <c r="J207" s="14">
        <f t="shared" si="19"/>
        <v>0</v>
      </c>
      <c r="K207" s="14">
        <f t="shared" si="20"/>
        <v>0</v>
      </c>
    </row>
    <row r="208" spans="1:11" x14ac:dyDescent="0.3">
      <c r="A208" s="173"/>
      <c r="B208" s="4">
        <v>200</v>
      </c>
      <c r="C208" s="8" t="s">
        <v>546</v>
      </c>
      <c r="D208" s="8">
        <v>901</v>
      </c>
      <c r="E208" s="8">
        <v>0</v>
      </c>
      <c r="F208" s="8">
        <v>0</v>
      </c>
      <c r="G208" s="8">
        <v>901</v>
      </c>
      <c r="H208" s="8">
        <v>0</v>
      </c>
      <c r="I208" s="8">
        <v>0</v>
      </c>
      <c r="J208" s="14">
        <f t="shared" si="19"/>
        <v>0</v>
      </c>
      <c r="K208" s="14">
        <f t="shared" si="20"/>
        <v>0</v>
      </c>
    </row>
    <row r="209" spans="1:11" x14ac:dyDescent="0.3">
      <c r="A209" s="173"/>
      <c r="B209" s="4">
        <v>201</v>
      </c>
      <c r="C209" s="8" t="s">
        <v>750</v>
      </c>
      <c r="D209" s="8">
        <v>106</v>
      </c>
      <c r="E209" s="8">
        <v>0</v>
      </c>
      <c r="F209" s="8">
        <v>0</v>
      </c>
      <c r="G209" s="8">
        <v>106</v>
      </c>
      <c r="H209" s="8">
        <v>0</v>
      </c>
      <c r="I209" s="8">
        <v>0</v>
      </c>
      <c r="J209" s="14">
        <f t="shared" si="19"/>
        <v>0</v>
      </c>
      <c r="K209" s="14">
        <f t="shared" si="20"/>
        <v>0</v>
      </c>
    </row>
    <row r="210" spans="1:11" x14ac:dyDescent="0.3">
      <c r="A210" s="173"/>
      <c r="B210" s="4">
        <v>202</v>
      </c>
      <c r="C210" s="8" t="s">
        <v>549</v>
      </c>
      <c r="D210" s="8">
        <v>655</v>
      </c>
      <c r="E210" s="8">
        <v>0</v>
      </c>
      <c r="F210" s="8">
        <v>0</v>
      </c>
      <c r="G210" s="8">
        <v>655</v>
      </c>
      <c r="H210" s="8">
        <v>0</v>
      </c>
      <c r="I210" s="8">
        <v>0</v>
      </c>
      <c r="J210" s="14">
        <f t="shared" si="19"/>
        <v>0</v>
      </c>
      <c r="K210" s="14">
        <f t="shared" si="20"/>
        <v>0</v>
      </c>
    </row>
    <row r="211" spans="1:11" x14ac:dyDescent="0.3">
      <c r="A211" s="173"/>
      <c r="B211" s="4">
        <v>203</v>
      </c>
      <c r="C211" s="8" t="s">
        <v>550</v>
      </c>
      <c r="D211" s="8">
        <v>1733</v>
      </c>
      <c r="E211" s="8">
        <v>2</v>
      </c>
      <c r="F211" s="8">
        <v>0</v>
      </c>
      <c r="G211" s="8">
        <v>1733</v>
      </c>
      <c r="H211" s="8">
        <v>2</v>
      </c>
      <c r="I211" s="8">
        <v>0</v>
      </c>
      <c r="J211" s="14">
        <f t="shared" si="19"/>
        <v>1.1540680900173109E-3</v>
      </c>
      <c r="K211" s="14">
        <f t="shared" si="20"/>
        <v>1.1540680900173109E-3</v>
      </c>
    </row>
    <row r="212" spans="1:11" x14ac:dyDescent="0.3">
      <c r="A212" s="173"/>
      <c r="B212" s="4">
        <v>204</v>
      </c>
      <c r="C212" s="8" t="s">
        <v>553</v>
      </c>
      <c r="D212" s="8">
        <v>3260</v>
      </c>
      <c r="E212" s="8">
        <v>0</v>
      </c>
      <c r="F212" s="8">
        <v>0</v>
      </c>
      <c r="G212" s="8">
        <v>3260</v>
      </c>
      <c r="H212" s="8">
        <v>0</v>
      </c>
      <c r="I212" s="8">
        <v>0</v>
      </c>
      <c r="J212" s="14">
        <f t="shared" si="19"/>
        <v>0</v>
      </c>
      <c r="K212" s="14">
        <f t="shared" si="20"/>
        <v>0</v>
      </c>
    </row>
    <row r="213" spans="1:11" x14ac:dyDescent="0.3">
      <c r="A213" s="173"/>
      <c r="B213" s="4">
        <v>205</v>
      </c>
      <c r="C213" s="8" t="s">
        <v>554</v>
      </c>
      <c r="D213" s="8">
        <v>1514</v>
      </c>
      <c r="E213" s="8">
        <v>0</v>
      </c>
      <c r="F213" s="8">
        <v>0</v>
      </c>
      <c r="G213" s="8">
        <v>1514</v>
      </c>
      <c r="H213" s="8">
        <v>0</v>
      </c>
      <c r="I213" s="8">
        <v>0</v>
      </c>
      <c r="J213" s="14">
        <f t="shared" si="19"/>
        <v>0</v>
      </c>
      <c r="K213" s="14">
        <f t="shared" si="20"/>
        <v>0</v>
      </c>
    </row>
    <row r="214" spans="1:11" x14ac:dyDescent="0.3">
      <c r="A214" s="173"/>
      <c r="B214" s="4">
        <v>206</v>
      </c>
      <c r="C214" s="8" t="s">
        <v>555</v>
      </c>
      <c r="D214" s="8">
        <v>3158</v>
      </c>
      <c r="E214" s="8">
        <v>1</v>
      </c>
      <c r="F214" s="8">
        <v>0</v>
      </c>
      <c r="G214" s="8">
        <v>3158</v>
      </c>
      <c r="H214" s="8">
        <v>1</v>
      </c>
      <c r="I214" s="8">
        <v>0</v>
      </c>
      <c r="J214" s="14">
        <f t="shared" si="19"/>
        <v>3.1665611146295124E-4</v>
      </c>
      <c r="K214" s="14">
        <f t="shared" si="20"/>
        <v>3.1665611146295124E-4</v>
      </c>
    </row>
    <row r="215" spans="1:11" x14ac:dyDescent="0.3">
      <c r="A215" s="173"/>
      <c r="B215" s="4">
        <v>207</v>
      </c>
      <c r="C215" s="8" t="s">
        <v>556</v>
      </c>
      <c r="D215" s="8">
        <v>5063</v>
      </c>
      <c r="E215" s="8">
        <v>15</v>
      </c>
      <c r="F215" s="8">
        <v>0</v>
      </c>
      <c r="G215" s="8">
        <v>5063</v>
      </c>
      <c r="H215" s="8">
        <v>15</v>
      </c>
      <c r="I215" s="8">
        <v>0</v>
      </c>
      <c r="J215" s="14">
        <f t="shared" si="19"/>
        <v>2.962670353545329E-3</v>
      </c>
      <c r="K215" s="14">
        <f t="shared" si="20"/>
        <v>2.962670353545329E-3</v>
      </c>
    </row>
    <row r="216" spans="1:11" x14ac:dyDescent="0.3">
      <c r="A216" s="173"/>
      <c r="B216" s="4">
        <v>208</v>
      </c>
      <c r="C216" s="8" t="s">
        <v>557</v>
      </c>
      <c r="D216" s="8">
        <v>4567</v>
      </c>
      <c r="E216" s="8">
        <v>0</v>
      </c>
      <c r="F216" s="8">
        <v>0</v>
      </c>
      <c r="G216" s="8">
        <v>4567</v>
      </c>
      <c r="H216" s="8">
        <v>0</v>
      </c>
      <c r="I216" s="8">
        <v>0</v>
      </c>
      <c r="J216" s="14">
        <f t="shared" si="19"/>
        <v>0</v>
      </c>
      <c r="K216" s="14">
        <f t="shared" si="20"/>
        <v>0</v>
      </c>
    </row>
    <row r="217" spans="1:11" x14ac:dyDescent="0.3">
      <c r="A217" s="173"/>
      <c r="B217" s="4">
        <v>209</v>
      </c>
      <c r="C217" s="8" t="s">
        <v>558</v>
      </c>
      <c r="D217" s="8">
        <v>1255</v>
      </c>
      <c r="E217" s="8">
        <v>0</v>
      </c>
      <c r="F217" s="8">
        <v>0</v>
      </c>
      <c r="G217" s="8">
        <v>1255</v>
      </c>
      <c r="H217" s="8">
        <v>0</v>
      </c>
      <c r="I217" s="8">
        <v>0</v>
      </c>
      <c r="J217" s="14">
        <f t="shared" si="19"/>
        <v>0</v>
      </c>
      <c r="K217" s="14">
        <f t="shared" si="20"/>
        <v>0</v>
      </c>
    </row>
    <row r="218" spans="1:11" x14ac:dyDescent="0.3">
      <c r="A218" s="173"/>
      <c r="B218" s="4">
        <v>210</v>
      </c>
      <c r="C218" s="8" t="s">
        <v>559</v>
      </c>
      <c r="D218" s="8">
        <v>633</v>
      </c>
      <c r="E218" s="8">
        <v>0</v>
      </c>
      <c r="F218" s="8">
        <v>0</v>
      </c>
      <c r="G218" s="8">
        <v>633</v>
      </c>
      <c r="H218" s="8">
        <v>0</v>
      </c>
      <c r="I218" s="8">
        <v>0</v>
      </c>
      <c r="J218" s="14">
        <f t="shared" si="19"/>
        <v>0</v>
      </c>
      <c r="K218" s="14">
        <f t="shared" si="20"/>
        <v>0</v>
      </c>
    </row>
    <row r="219" spans="1:11" x14ac:dyDescent="0.3">
      <c r="A219" s="173"/>
      <c r="B219" s="4">
        <v>211</v>
      </c>
      <c r="C219" s="8" t="s">
        <v>561</v>
      </c>
      <c r="D219" s="8">
        <v>733</v>
      </c>
      <c r="E219" s="8">
        <v>0</v>
      </c>
      <c r="F219" s="8">
        <v>0</v>
      </c>
      <c r="G219" s="8">
        <v>733</v>
      </c>
      <c r="H219" s="8">
        <v>0</v>
      </c>
      <c r="I219" s="8">
        <v>0</v>
      </c>
      <c r="J219" s="14">
        <v>0</v>
      </c>
      <c r="K219" s="14">
        <f t="shared" si="20"/>
        <v>0</v>
      </c>
    </row>
    <row r="220" spans="1:11" x14ac:dyDescent="0.3">
      <c r="A220" s="173"/>
      <c r="B220" s="4">
        <v>212</v>
      </c>
      <c r="C220" s="8" t="s">
        <v>562</v>
      </c>
      <c r="D220" s="8">
        <v>5195</v>
      </c>
      <c r="E220" s="8">
        <v>0</v>
      </c>
      <c r="F220" s="8">
        <v>0</v>
      </c>
      <c r="G220" s="8">
        <v>5195</v>
      </c>
      <c r="H220" s="8">
        <v>0</v>
      </c>
      <c r="I220" s="8">
        <v>0</v>
      </c>
      <c r="J220" s="14">
        <v>0</v>
      </c>
      <c r="K220" s="14">
        <f t="shared" si="20"/>
        <v>0</v>
      </c>
    </row>
    <row r="221" spans="1:11" x14ac:dyDescent="0.3">
      <c r="A221" s="173"/>
      <c r="B221" s="4">
        <v>213</v>
      </c>
      <c r="C221" s="8" t="s">
        <v>564</v>
      </c>
      <c r="D221" s="8">
        <v>2298</v>
      </c>
      <c r="E221" s="8">
        <v>0</v>
      </c>
      <c r="F221" s="8">
        <v>0</v>
      </c>
      <c r="G221" s="8">
        <v>2298</v>
      </c>
      <c r="H221" s="8">
        <v>0</v>
      </c>
      <c r="I221" s="8">
        <v>0</v>
      </c>
      <c r="J221" s="14">
        <f t="shared" si="19"/>
        <v>0</v>
      </c>
      <c r="K221" s="14">
        <f t="shared" si="20"/>
        <v>0</v>
      </c>
    </row>
    <row r="222" spans="1:11" x14ac:dyDescent="0.3">
      <c r="A222" s="173"/>
      <c r="B222" s="4">
        <v>214</v>
      </c>
      <c r="C222" s="8" t="s">
        <v>565</v>
      </c>
      <c r="D222" s="8">
        <v>19089</v>
      </c>
      <c r="E222" s="8">
        <v>16</v>
      </c>
      <c r="F222" s="8">
        <v>0</v>
      </c>
      <c r="G222" s="8">
        <v>19089</v>
      </c>
      <c r="H222" s="8">
        <v>16</v>
      </c>
      <c r="I222" s="8">
        <v>0</v>
      </c>
      <c r="J222" s="14">
        <f t="shared" si="19"/>
        <v>8.3817905600083818E-4</v>
      </c>
      <c r="K222" s="14">
        <f t="shared" si="20"/>
        <v>8.3817905600083818E-4</v>
      </c>
    </row>
    <row r="223" spans="1:11" x14ac:dyDescent="0.3">
      <c r="A223" s="173"/>
      <c r="B223" s="4">
        <v>215</v>
      </c>
      <c r="C223" s="8" t="s">
        <v>566</v>
      </c>
      <c r="D223" s="8">
        <v>6462</v>
      </c>
      <c r="E223" s="8">
        <v>46</v>
      </c>
      <c r="F223" s="8">
        <v>0</v>
      </c>
      <c r="G223" s="8">
        <v>6462</v>
      </c>
      <c r="H223" s="8">
        <v>46</v>
      </c>
      <c r="I223" s="8">
        <v>0</v>
      </c>
      <c r="J223" s="14">
        <f t="shared" si="19"/>
        <v>7.1185391519653354E-3</v>
      </c>
      <c r="K223" s="14">
        <f t="shared" si="20"/>
        <v>7.1185391519653354E-3</v>
      </c>
    </row>
    <row r="224" spans="1:11" x14ac:dyDescent="0.3">
      <c r="A224" s="173"/>
      <c r="B224" s="4">
        <v>216</v>
      </c>
      <c r="C224" s="8" t="s">
        <v>567</v>
      </c>
      <c r="D224" s="8">
        <v>6687</v>
      </c>
      <c r="E224" s="8">
        <v>0</v>
      </c>
      <c r="F224" s="8">
        <v>0</v>
      </c>
      <c r="G224" s="8">
        <v>6687</v>
      </c>
      <c r="H224" s="8">
        <v>0</v>
      </c>
      <c r="I224" s="8">
        <v>0</v>
      </c>
      <c r="J224" s="14">
        <f t="shared" si="19"/>
        <v>0</v>
      </c>
      <c r="K224" s="14">
        <f t="shared" si="20"/>
        <v>0</v>
      </c>
    </row>
    <row r="225" spans="1:11" x14ac:dyDescent="0.3">
      <c r="A225" s="173"/>
      <c r="B225" s="4">
        <v>217</v>
      </c>
      <c r="C225" s="8" t="s">
        <v>568</v>
      </c>
      <c r="D225" s="8">
        <v>4720</v>
      </c>
      <c r="E225" s="8">
        <v>0</v>
      </c>
      <c r="F225" s="8">
        <v>0</v>
      </c>
      <c r="G225" s="8">
        <v>4720</v>
      </c>
      <c r="H225" s="8">
        <v>0</v>
      </c>
      <c r="I225" s="8">
        <v>0</v>
      </c>
      <c r="J225" s="14">
        <f t="shared" si="19"/>
        <v>0</v>
      </c>
      <c r="K225" s="14">
        <f t="shared" si="20"/>
        <v>0</v>
      </c>
    </row>
    <row r="226" spans="1:11" x14ac:dyDescent="0.3">
      <c r="A226" s="173"/>
      <c r="B226" s="4">
        <v>218</v>
      </c>
      <c r="C226" s="8" t="s">
        <v>569</v>
      </c>
      <c r="D226" s="8">
        <v>5867</v>
      </c>
      <c r="E226" s="8">
        <v>25</v>
      </c>
      <c r="F226" s="8">
        <v>0</v>
      </c>
      <c r="G226" s="8">
        <v>5867</v>
      </c>
      <c r="H226" s="8">
        <v>25</v>
      </c>
      <c r="I226" s="8">
        <v>0</v>
      </c>
      <c r="J226" s="14">
        <f t="shared" ref="J226:J289" si="21">(E226+F226)/D226</f>
        <v>4.2611215271859551E-3</v>
      </c>
      <c r="K226" s="14">
        <f t="shared" ref="K226:K289" si="22">(H226+I226)/G226</f>
        <v>4.2611215271859551E-3</v>
      </c>
    </row>
    <row r="227" spans="1:11" x14ac:dyDescent="0.3">
      <c r="A227" s="173"/>
      <c r="B227" s="4">
        <v>219</v>
      </c>
      <c r="C227" s="8" t="s">
        <v>570</v>
      </c>
      <c r="D227" s="8">
        <v>1205</v>
      </c>
      <c r="E227" s="8">
        <v>0</v>
      </c>
      <c r="F227" s="8">
        <v>0</v>
      </c>
      <c r="G227" s="8">
        <v>1205</v>
      </c>
      <c r="H227" s="8">
        <v>0</v>
      </c>
      <c r="I227" s="8">
        <v>0</v>
      </c>
      <c r="J227" s="14">
        <f t="shared" si="21"/>
        <v>0</v>
      </c>
      <c r="K227" s="14">
        <f t="shared" si="22"/>
        <v>0</v>
      </c>
    </row>
    <row r="228" spans="1:11" x14ac:dyDescent="0.3">
      <c r="A228" s="173"/>
      <c r="B228" s="4">
        <v>220</v>
      </c>
      <c r="C228" s="8" t="s">
        <v>571</v>
      </c>
      <c r="D228" s="8">
        <v>3868</v>
      </c>
      <c r="E228" s="8">
        <v>1</v>
      </c>
      <c r="F228" s="8">
        <v>0</v>
      </c>
      <c r="G228" s="8">
        <v>3868</v>
      </c>
      <c r="H228" s="8">
        <v>1</v>
      </c>
      <c r="I228" s="8">
        <v>0</v>
      </c>
      <c r="J228" s="14">
        <f t="shared" si="21"/>
        <v>2.5853154084798347E-4</v>
      </c>
      <c r="K228" s="14">
        <f t="shared" si="22"/>
        <v>2.5853154084798347E-4</v>
      </c>
    </row>
    <row r="229" spans="1:11" x14ac:dyDescent="0.3">
      <c r="A229" s="173"/>
      <c r="B229" s="4">
        <v>221</v>
      </c>
      <c r="C229" s="8" t="s">
        <v>572</v>
      </c>
      <c r="D229" s="8">
        <v>4178</v>
      </c>
      <c r="E229" s="8">
        <v>1</v>
      </c>
      <c r="F229" s="8">
        <v>0</v>
      </c>
      <c r="G229" s="8">
        <v>4178</v>
      </c>
      <c r="H229" s="8">
        <v>1</v>
      </c>
      <c r="I229" s="8">
        <v>0</v>
      </c>
      <c r="J229" s="14">
        <f t="shared" si="21"/>
        <v>2.3934897079942556E-4</v>
      </c>
      <c r="K229" s="14">
        <f t="shared" si="22"/>
        <v>2.3934897079942556E-4</v>
      </c>
    </row>
    <row r="230" spans="1:11" x14ac:dyDescent="0.3">
      <c r="A230" s="173"/>
      <c r="B230" s="4">
        <v>222</v>
      </c>
      <c r="C230" s="8" t="s">
        <v>574</v>
      </c>
      <c r="D230" s="8">
        <v>1754</v>
      </c>
      <c r="E230" s="8">
        <v>0</v>
      </c>
      <c r="F230" s="8">
        <v>0</v>
      </c>
      <c r="G230" s="8">
        <v>1754</v>
      </c>
      <c r="H230" s="8">
        <v>0</v>
      </c>
      <c r="I230" s="8">
        <v>0</v>
      </c>
      <c r="J230" s="14">
        <f t="shared" si="21"/>
        <v>0</v>
      </c>
      <c r="K230" s="14">
        <f t="shared" si="22"/>
        <v>0</v>
      </c>
    </row>
    <row r="231" spans="1:11" x14ac:dyDescent="0.3">
      <c r="A231" s="173"/>
      <c r="B231" s="4">
        <v>223</v>
      </c>
      <c r="C231" s="8" t="s">
        <v>577</v>
      </c>
      <c r="D231" s="8">
        <v>3818</v>
      </c>
      <c r="E231" s="8">
        <v>0</v>
      </c>
      <c r="F231" s="8">
        <v>0</v>
      </c>
      <c r="G231" s="8">
        <v>3818</v>
      </c>
      <c r="H231" s="8">
        <v>0</v>
      </c>
      <c r="I231" s="8">
        <v>0</v>
      </c>
      <c r="J231" s="14">
        <f t="shared" si="21"/>
        <v>0</v>
      </c>
      <c r="K231" s="14">
        <f t="shared" si="22"/>
        <v>0</v>
      </c>
    </row>
    <row r="232" spans="1:11" x14ac:dyDescent="0.3">
      <c r="A232" s="173"/>
      <c r="B232" s="4">
        <v>224</v>
      </c>
      <c r="C232" s="8" t="s">
        <v>578</v>
      </c>
      <c r="D232" s="8">
        <v>3355</v>
      </c>
      <c r="E232" s="8">
        <v>0</v>
      </c>
      <c r="F232" s="8">
        <v>0</v>
      </c>
      <c r="G232" s="8">
        <v>3355</v>
      </c>
      <c r="H232" s="8">
        <v>0</v>
      </c>
      <c r="I232" s="8">
        <v>0</v>
      </c>
      <c r="J232" s="14">
        <f t="shared" si="21"/>
        <v>0</v>
      </c>
      <c r="K232" s="14">
        <f t="shared" si="22"/>
        <v>0</v>
      </c>
    </row>
    <row r="233" spans="1:11" x14ac:dyDescent="0.3">
      <c r="A233" s="173"/>
      <c r="B233" s="4">
        <v>225</v>
      </c>
      <c r="C233" s="8" t="s">
        <v>579</v>
      </c>
      <c r="D233" s="8">
        <v>6394</v>
      </c>
      <c r="E233" s="8">
        <v>566</v>
      </c>
      <c r="F233" s="8">
        <v>0</v>
      </c>
      <c r="G233" s="8">
        <v>6394</v>
      </c>
      <c r="H233" s="8">
        <v>566</v>
      </c>
      <c r="I233" s="8">
        <v>0</v>
      </c>
      <c r="J233" s="14">
        <f t="shared" si="21"/>
        <v>8.852048795746012E-2</v>
      </c>
      <c r="K233" s="14">
        <f t="shared" si="22"/>
        <v>8.852048795746012E-2</v>
      </c>
    </row>
    <row r="234" spans="1:11" x14ac:dyDescent="0.3">
      <c r="A234" s="173"/>
      <c r="B234" s="4">
        <v>226</v>
      </c>
      <c r="C234" s="8" t="s">
        <v>580</v>
      </c>
      <c r="D234" s="8">
        <v>3946</v>
      </c>
      <c r="E234" s="8">
        <v>4</v>
      </c>
      <c r="F234" s="8">
        <v>0</v>
      </c>
      <c r="G234" s="8">
        <v>3946</v>
      </c>
      <c r="H234" s="8">
        <v>4</v>
      </c>
      <c r="I234" s="8">
        <v>0</v>
      </c>
      <c r="J234" s="14">
        <f t="shared" si="21"/>
        <v>1.0136847440446021E-3</v>
      </c>
      <c r="K234" s="14">
        <f t="shared" si="22"/>
        <v>1.0136847440446021E-3</v>
      </c>
    </row>
    <row r="235" spans="1:11" x14ac:dyDescent="0.3">
      <c r="A235" s="173"/>
      <c r="B235" s="4">
        <v>227</v>
      </c>
      <c r="C235" s="8" t="s">
        <v>581</v>
      </c>
      <c r="D235" s="8">
        <v>2021</v>
      </c>
      <c r="E235" s="8">
        <v>0</v>
      </c>
      <c r="F235" s="8">
        <v>0</v>
      </c>
      <c r="G235" s="8">
        <v>2021</v>
      </c>
      <c r="H235" s="8">
        <v>0</v>
      </c>
      <c r="I235" s="8">
        <v>0</v>
      </c>
      <c r="J235" s="14">
        <f t="shared" si="21"/>
        <v>0</v>
      </c>
      <c r="K235" s="14">
        <f t="shared" si="22"/>
        <v>0</v>
      </c>
    </row>
    <row r="236" spans="1:11" x14ac:dyDescent="0.3">
      <c r="A236" s="173"/>
      <c r="B236" s="4">
        <v>228</v>
      </c>
      <c r="C236" s="8" t="s">
        <v>582</v>
      </c>
      <c r="D236" s="8">
        <v>931</v>
      </c>
      <c r="E236" s="8">
        <v>0</v>
      </c>
      <c r="F236" s="8">
        <v>0</v>
      </c>
      <c r="G236" s="8">
        <v>931</v>
      </c>
      <c r="H236" s="8">
        <v>0</v>
      </c>
      <c r="I236" s="8">
        <v>0</v>
      </c>
      <c r="J236" s="14">
        <f t="shared" si="21"/>
        <v>0</v>
      </c>
      <c r="K236" s="14">
        <f t="shared" si="22"/>
        <v>0</v>
      </c>
    </row>
    <row r="237" spans="1:11" x14ac:dyDescent="0.3">
      <c r="A237" s="173"/>
      <c r="B237" s="4">
        <v>229</v>
      </c>
      <c r="C237" s="8" t="s">
        <v>584</v>
      </c>
      <c r="D237" s="8">
        <v>4197</v>
      </c>
      <c r="E237" s="8">
        <v>9</v>
      </c>
      <c r="F237" s="8">
        <v>0</v>
      </c>
      <c r="G237" s="8">
        <v>4197</v>
      </c>
      <c r="H237" s="8">
        <v>9</v>
      </c>
      <c r="I237" s="8">
        <v>0</v>
      </c>
      <c r="J237" s="14">
        <f t="shared" si="21"/>
        <v>2.1443888491779841E-3</v>
      </c>
      <c r="K237" s="14">
        <f t="shared" si="22"/>
        <v>2.1443888491779841E-3</v>
      </c>
    </row>
    <row r="238" spans="1:11" x14ac:dyDescent="0.3">
      <c r="A238" s="173"/>
      <c r="B238" s="4">
        <v>230</v>
      </c>
      <c r="C238" s="8" t="s">
        <v>587</v>
      </c>
      <c r="D238" s="8">
        <v>2928</v>
      </c>
      <c r="E238" s="8">
        <v>67</v>
      </c>
      <c r="F238" s="8">
        <v>0</v>
      </c>
      <c r="G238" s="8">
        <v>2928</v>
      </c>
      <c r="H238" s="8">
        <v>67</v>
      </c>
      <c r="I238" s="8">
        <v>0</v>
      </c>
      <c r="J238" s="14">
        <f t="shared" si="21"/>
        <v>2.2882513661202187E-2</v>
      </c>
      <c r="K238" s="14">
        <f t="shared" si="22"/>
        <v>2.2882513661202187E-2</v>
      </c>
    </row>
    <row r="239" spans="1:11" x14ac:dyDescent="0.3">
      <c r="A239" s="173"/>
      <c r="B239" s="4">
        <v>231</v>
      </c>
      <c r="C239" s="8" t="s">
        <v>589</v>
      </c>
      <c r="D239" s="8">
        <v>6653</v>
      </c>
      <c r="E239" s="8">
        <v>0</v>
      </c>
      <c r="F239" s="8">
        <v>0</v>
      </c>
      <c r="G239" s="8">
        <v>6653</v>
      </c>
      <c r="H239" s="8">
        <v>0</v>
      </c>
      <c r="I239" s="8">
        <v>0</v>
      </c>
      <c r="J239" s="14">
        <f t="shared" si="21"/>
        <v>0</v>
      </c>
      <c r="K239" s="14">
        <f t="shared" si="22"/>
        <v>0</v>
      </c>
    </row>
    <row r="240" spans="1:11" x14ac:dyDescent="0.3">
      <c r="A240" s="173"/>
      <c r="B240" s="4">
        <v>232</v>
      </c>
      <c r="C240" s="8" t="s">
        <v>590</v>
      </c>
      <c r="D240" s="8">
        <v>1632</v>
      </c>
      <c r="E240" s="8">
        <v>1</v>
      </c>
      <c r="F240" s="8">
        <v>0</v>
      </c>
      <c r="G240" s="8">
        <v>1632</v>
      </c>
      <c r="H240" s="8">
        <v>1</v>
      </c>
      <c r="I240" s="8">
        <v>0</v>
      </c>
      <c r="J240" s="14">
        <f t="shared" si="21"/>
        <v>6.1274509803921568E-4</v>
      </c>
      <c r="K240" s="14">
        <f t="shared" si="22"/>
        <v>6.1274509803921568E-4</v>
      </c>
    </row>
    <row r="241" spans="1:11" x14ac:dyDescent="0.3">
      <c r="A241" s="173"/>
      <c r="B241" s="4">
        <v>233</v>
      </c>
      <c r="C241" s="8" t="s">
        <v>592</v>
      </c>
      <c r="D241" s="8">
        <v>2917</v>
      </c>
      <c r="E241" s="8">
        <v>8</v>
      </c>
      <c r="F241" s="8">
        <v>0</v>
      </c>
      <c r="G241" s="8">
        <v>2917</v>
      </c>
      <c r="H241" s="8">
        <v>8</v>
      </c>
      <c r="I241" s="8">
        <v>0</v>
      </c>
      <c r="J241" s="14">
        <f t="shared" si="21"/>
        <v>2.742543709290367E-3</v>
      </c>
      <c r="K241" s="14">
        <f t="shared" si="22"/>
        <v>2.742543709290367E-3</v>
      </c>
    </row>
    <row r="242" spans="1:11" x14ac:dyDescent="0.3">
      <c r="A242" s="173"/>
      <c r="B242" s="4">
        <v>234</v>
      </c>
      <c r="C242" s="8" t="s">
        <v>593</v>
      </c>
      <c r="D242" s="8">
        <v>328</v>
      </c>
      <c r="E242" s="8">
        <v>0</v>
      </c>
      <c r="F242" s="8">
        <v>0</v>
      </c>
      <c r="G242" s="8">
        <v>328</v>
      </c>
      <c r="H242" s="8">
        <v>0</v>
      </c>
      <c r="I242" s="8">
        <v>0</v>
      </c>
      <c r="J242" s="14">
        <f t="shared" si="21"/>
        <v>0</v>
      </c>
      <c r="K242" s="14">
        <f t="shared" si="22"/>
        <v>0</v>
      </c>
    </row>
    <row r="243" spans="1:11" x14ac:dyDescent="0.3">
      <c r="A243" s="173"/>
      <c r="B243" s="4">
        <v>235</v>
      </c>
      <c r="C243" s="8" t="s">
        <v>594</v>
      </c>
      <c r="D243" s="8">
        <v>3358</v>
      </c>
      <c r="E243" s="8">
        <v>0</v>
      </c>
      <c r="F243" s="8">
        <v>0</v>
      </c>
      <c r="G243" s="8">
        <v>3358</v>
      </c>
      <c r="H243" s="8">
        <v>0</v>
      </c>
      <c r="I243" s="8">
        <v>0</v>
      </c>
      <c r="J243" s="14">
        <f t="shared" si="21"/>
        <v>0</v>
      </c>
      <c r="K243" s="14">
        <f t="shared" si="22"/>
        <v>0</v>
      </c>
    </row>
    <row r="244" spans="1:11" x14ac:dyDescent="0.3">
      <c r="A244" s="173"/>
      <c r="B244" s="4">
        <v>236</v>
      </c>
      <c r="C244" s="8" t="s">
        <v>751</v>
      </c>
      <c r="D244" s="8">
        <v>1915</v>
      </c>
      <c r="E244" s="8">
        <v>0</v>
      </c>
      <c r="F244" s="8">
        <v>0</v>
      </c>
      <c r="G244" s="8">
        <v>1915</v>
      </c>
      <c r="H244" s="8">
        <v>0</v>
      </c>
      <c r="I244" s="8">
        <v>0</v>
      </c>
      <c r="J244" s="14">
        <f t="shared" si="21"/>
        <v>0</v>
      </c>
      <c r="K244" s="14">
        <f t="shared" si="22"/>
        <v>0</v>
      </c>
    </row>
    <row r="245" spans="1:11" x14ac:dyDescent="0.3">
      <c r="A245" s="173"/>
      <c r="B245" s="4">
        <v>237</v>
      </c>
      <c r="C245" s="8" t="s">
        <v>595</v>
      </c>
      <c r="D245" s="8">
        <v>2905</v>
      </c>
      <c r="E245" s="8">
        <v>1</v>
      </c>
      <c r="F245" s="8">
        <v>0</v>
      </c>
      <c r="G245" s="8">
        <v>2905</v>
      </c>
      <c r="H245" s="8">
        <v>1</v>
      </c>
      <c r="I245" s="8">
        <v>0</v>
      </c>
      <c r="J245" s="14">
        <f t="shared" si="21"/>
        <v>3.4423407917383823E-4</v>
      </c>
      <c r="K245" s="14">
        <f t="shared" si="22"/>
        <v>3.4423407917383823E-4</v>
      </c>
    </row>
    <row r="246" spans="1:11" x14ac:dyDescent="0.3">
      <c r="A246" s="173"/>
      <c r="B246" s="4">
        <v>238</v>
      </c>
      <c r="C246" s="8" t="s">
        <v>596</v>
      </c>
      <c r="D246" s="8">
        <v>2797</v>
      </c>
      <c r="E246" s="8">
        <v>20</v>
      </c>
      <c r="F246" s="8">
        <v>0</v>
      </c>
      <c r="G246" s="8">
        <v>2797</v>
      </c>
      <c r="H246" s="8">
        <v>20</v>
      </c>
      <c r="I246" s="8">
        <v>0</v>
      </c>
      <c r="J246" s="14">
        <f t="shared" si="21"/>
        <v>7.1505184125849122E-3</v>
      </c>
      <c r="K246" s="14">
        <f t="shared" si="22"/>
        <v>7.1505184125849122E-3</v>
      </c>
    </row>
    <row r="247" spans="1:11" x14ac:dyDescent="0.3">
      <c r="A247" s="173"/>
      <c r="B247" s="4">
        <v>239</v>
      </c>
      <c r="C247" s="8" t="s">
        <v>597</v>
      </c>
      <c r="D247" s="8">
        <v>1780</v>
      </c>
      <c r="E247" s="8">
        <v>0</v>
      </c>
      <c r="F247" s="8">
        <v>0</v>
      </c>
      <c r="G247" s="8">
        <v>1780</v>
      </c>
      <c r="H247" s="8">
        <v>0</v>
      </c>
      <c r="I247" s="8">
        <v>0</v>
      </c>
      <c r="J247" s="14">
        <f t="shared" si="21"/>
        <v>0</v>
      </c>
      <c r="K247" s="14">
        <f t="shared" si="22"/>
        <v>0</v>
      </c>
    </row>
    <row r="248" spans="1:11" x14ac:dyDescent="0.3">
      <c r="A248" s="173"/>
      <c r="B248" s="4">
        <v>240</v>
      </c>
      <c r="C248" s="8" t="s">
        <v>598</v>
      </c>
      <c r="D248" s="8">
        <v>3612</v>
      </c>
      <c r="E248" s="8">
        <v>1</v>
      </c>
      <c r="F248" s="8">
        <v>0</v>
      </c>
      <c r="G248" s="8">
        <v>3612</v>
      </c>
      <c r="H248" s="8">
        <v>1</v>
      </c>
      <c r="I248" s="8">
        <v>0</v>
      </c>
      <c r="J248" s="14">
        <f t="shared" si="21"/>
        <v>2.768549280177187E-4</v>
      </c>
      <c r="K248" s="14">
        <f t="shared" si="22"/>
        <v>2.768549280177187E-4</v>
      </c>
    </row>
    <row r="249" spans="1:11" x14ac:dyDescent="0.3">
      <c r="A249" s="173"/>
      <c r="B249" s="4">
        <v>241</v>
      </c>
      <c r="C249" s="8" t="s">
        <v>600</v>
      </c>
      <c r="D249" s="8">
        <v>4449</v>
      </c>
      <c r="E249" s="8">
        <v>0</v>
      </c>
      <c r="F249" s="8">
        <v>0</v>
      </c>
      <c r="G249" s="8">
        <v>4449</v>
      </c>
      <c r="H249" s="8">
        <v>0</v>
      </c>
      <c r="I249" s="8">
        <v>0</v>
      </c>
      <c r="J249" s="14">
        <f t="shared" si="21"/>
        <v>0</v>
      </c>
      <c r="K249" s="14">
        <f t="shared" si="22"/>
        <v>0</v>
      </c>
    </row>
    <row r="250" spans="1:11" x14ac:dyDescent="0.3">
      <c r="A250" s="173"/>
      <c r="B250" s="4">
        <v>242</v>
      </c>
      <c r="C250" s="8" t="s">
        <v>601</v>
      </c>
      <c r="D250" s="8">
        <v>428</v>
      </c>
      <c r="E250" s="8">
        <v>0</v>
      </c>
      <c r="F250" s="8">
        <v>0</v>
      </c>
      <c r="G250" s="8">
        <v>428</v>
      </c>
      <c r="H250" s="8">
        <v>0</v>
      </c>
      <c r="I250" s="8">
        <v>0</v>
      </c>
      <c r="J250" s="14">
        <f t="shared" si="21"/>
        <v>0</v>
      </c>
      <c r="K250" s="14">
        <f t="shared" si="22"/>
        <v>0</v>
      </c>
    </row>
    <row r="251" spans="1:11" x14ac:dyDescent="0.3">
      <c r="A251" s="173"/>
      <c r="B251" s="4">
        <v>243</v>
      </c>
      <c r="C251" s="8" t="s">
        <v>602</v>
      </c>
      <c r="D251" s="8">
        <v>3825</v>
      </c>
      <c r="E251" s="8">
        <v>0</v>
      </c>
      <c r="F251" s="8">
        <v>0</v>
      </c>
      <c r="G251" s="8">
        <v>3825</v>
      </c>
      <c r="H251" s="8">
        <v>0</v>
      </c>
      <c r="I251" s="8">
        <v>0</v>
      </c>
      <c r="J251" s="14">
        <f t="shared" si="21"/>
        <v>0</v>
      </c>
      <c r="K251" s="14">
        <f t="shared" si="22"/>
        <v>0</v>
      </c>
    </row>
    <row r="252" spans="1:11" x14ac:dyDescent="0.3">
      <c r="A252" s="173"/>
      <c r="B252" s="4">
        <v>244</v>
      </c>
      <c r="C252" s="8" t="s">
        <v>603</v>
      </c>
      <c r="D252" s="8">
        <v>38355</v>
      </c>
      <c r="E252" s="8">
        <v>213</v>
      </c>
      <c r="F252" s="8">
        <v>0</v>
      </c>
      <c r="G252" s="8">
        <v>38355</v>
      </c>
      <c r="H252" s="8">
        <v>213</v>
      </c>
      <c r="I252" s="8">
        <v>0</v>
      </c>
      <c r="J252" s="14">
        <f t="shared" si="21"/>
        <v>5.5533828705514278E-3</v>
      </c>
      <c r="K252" s="14">
        <f t="shared" si="22"/>
        <v>5.5533828705514278E-3</v>
      </c>
    </row>
    <row r="253" spans="1:11" x14ac:dyDescent="0.3">
      <c r="A253" s="173"/>
      <c r="B253" s="4">
        <v>245</v>
      </c>
      <c r="C253" s="8" t="s">
        <v>604</v>
      </c>
      <c r="D253" s="8">
        <v>5494</v>
      </c>
      <c r="E253" s="8">
        <v>0</v>
      </c>
      <c r="F253" s="8">
        <v>0</v>
      </c>
      <c r="G253" s="8">
        <v>5494</v>
      </c>
      <c r="H253" s="8">
        <v>0</v>
      </c>
      <c r="I253" s="8">
        <v>0</v>
      </c>
      <c r="J253" s="14">
        <f t="shared" si="21"/>
        <v>0</v>
      </c>
      <c r="K253" s="14">
        <f t="shared" si="22"/>
        <v>0</v>
      </c>
    </row>
    <row r="254" spans="1:11" x14ac:dyDescent="0.3">
      <c r="A254" s="173"/>
      <c r="B254" s="4">
        <v>246</v>
      </c>
      <c r="C254" s="8" t="s">
        <v>605</v>
      </c>
      <c r="D254" s="8">
        <v>4428</v>
      </c>
      <c r="E254" s="8">
        <v>0</v>
      </c>
      <c r="F254" s="8">
        <v>0</v>
      </c>
      <c r="G254" s="8">
        <v>4428</v>
      </c>
      <c r="H254" s="8">
        <v>0</v>
      </c>
      <c r="I254" s="8">
        <v>0</v>
      </c>
      <c r="J254" s="14">
        <f t="shared" si="21"/>
        <v>0</v>
      </c>
      <c r="K254" s="14">
        <f t="shared" si="22"/>
        <v>0</v>
      </c>
    </row>
    <row r="255" spans="1:11" x14ac:dyDescent="0.3">
      <c r="A255" s="173"/>
      <c r="B255" s="4">
        <v>247</v>
      </c>
      <c r="C255" s="8" t="s">
        <v>606</v>
      </c>
      <c r="D255" s="8">
        <v>5212</v>
      </c>
      <c r="E255" s="8">
        <v>0</v>
      </c>
      <c r="F255" s="8">
        <v>0</v>
      </c>
      <c r="G255" s="8">
        <v>5212</v>
      </c>
      <c r="H255" s="8">
        <v>0</v>
      </c>
      <c r="I255" s="8">
        <v>0</v>
      </c>
      <c r="J255" s="14">
        <f t="shared" si="21"/>
        <v>0</v>
      </c>
      <c r="K255" s="14">
        <f t="shared" si="22"/>
        <v>0</v>
      </c>
    </row>
    <row r="256" spans="1:11" x14ac:dyDescent="0.3">
      <c r="A256" s="173"/>
      <c r="B256" s="4">
        <v>248</v>
      </c>
      <c r="C256" s="8" t="s">
        <v>607</v>
      </c>
      <c r="D256" s="8">
        <v>4049</v>
      </c>
      <c r="E256" s="8">
        <v>0</v>
      </c>
      <c r="F256" s="8">
        <v>0</v>
      </c>
      <c r="G256" s="8">
        <v>4049</v>
      </c>
      <c r="H256" s="8">
        <v>0</v>
      </c>
      <c r="I256" s="8">
        <v>0</v>
      </c>
      <c r="J256" s="14">
        <f t="shared" si="21"/>
        <v>0</v>
      </c>
      <c r="K256" s="14">
        <f t="shared" si="22"/>
        <v>0</v>
      </c>
    </row>
    <row r="257" spans="1:11" x14ac:dyDescent="0.3">
      <c r="A257" s="173"/>
      <c r="B257" s="4">
        <v>249</v>
      </c>
      <c r="C257" s="8" t="s">
        <v>608</v>
      </c>
      <c r="D257" s="8">
        <v>3927</v>
      </c>
      <c r="E257" s="8">
        <v>0</v>
      </c>
      <c r="F257" s="8">
        <v>0</v>
      </c>
      <c r="G257" s="8">
        <v>3927</v>
      </c>
      <c r="H257" s="8">
        <v>0</v>
      </c>
      <c r="I257" s="8">
        <v>0</v>
      </c>
      <c r="J257" s="14">
        <f t="shared" si="21"/>
        <v>0</v>
      </c>
      <c r="K257" s="14">
        <f t="shared" si="22"/>
        <v>0</v>
      </c>
    </row>
    <row r="258" spans="1:11" x14ac:dyDescent="0.3">
      <c r="A258" s="173"/>
      <c r="B258" s="4">
        <v>250</v>
      </c>
      <c r="C258" s="8" t="s">
        <v>610</v>
      </c>
      <c r="D258" s="8">
        <v>4041</v>
      </c>
      <c r="E258" s="8">
        <v>0</v>
      </c>
      <c r="F258" s="8">
        <v>0</v>
      </c>
      <c r="G258" s="8">
        <v>4041</v>
      </c>
      <c r="H258" s="8">
        <v>0</v>
      </c>
      <c r="I258" s="8">
        <v>0</v>
      </c>
      <c r="J258" s="14">
        <f t="shared" si="21"/>
        <v>0</v>
      </c>
      <c r="K258" s="14">
        <f t="shared" si="22"/>
        <v>0</v>
      </c>
    </row>
    <row r="259" spans="1:11" x14ac:dyDescent="0.3">
      <c r="A259" s="173"/>
      <c r="B259" s="4">
        <v>251</v>
      </c>
      <c r="C259" s="8" t="s">
        <v>611</v>
      </c>
      <c r="D259" s="8">
        <v>2346</v>
      </c>
      <c r="E259" s="8">
        <v>0</v>
      </c>
      <c r="F259" s="8">
        <v>0</v>
      </c>
      <c r="G259" s="8">
        <v>2346</v>
      </c>
      <c r="H259" s="8">
        <v>0</v>
      </c>
      <c r="I259" s="8">
        <v>0</v>
      </c>
      <c r="J259" s="14">
        <f t="shared" si="21"/>
        <v>0</v>
      </c>
      <c r="K259" s="14">
        <f t="shared" si="22"/>
        <v>0</v>
      </c>
    </row>
    <row r="260" spans="1:11" x14ac:dyDescent="0.3">
      <c r="A260" s="173"/>
      <c r="B260" s="4">
        <v>252</v>
      </c>
      <c r="C260" s="8" t="s">
        <v>612</v>
      </c>
      <c r="D260" s="8">
        <v>2805</v>
      </c>
      <c r="E260" s="8">
        <v>0</v>
      </c>
      <c r="F260" s="8">
        <v>0</v>
      </c>
      <c r="G260" s="8">
        <v>2805</v>
      </c>
      <c r="H260" s="8">
        <v>0</v>
      </c>
      <c r="I260" s="8">
        <v>0</v>
      </c>
      <c r="J260" s="14">
        <f t="shared" si="21"/>
        <v>0</v>
      </c>
      <c r="K260" s="14">
        <f t="shared" si="22"/>
        <v>0</v>
      </c>
    </row>
    <row r="261" spans="1:11" x14ac:dyDescent="0.3">
      <c r="A261" s="173"/>
      <c r="B261" s="4">
        <v>253</v>
      </c>
      <c r="C261" s="8" t="s">
        <v>613</v>
      </c>
      <c r="D261" s="8">
        <v>4909</v>
      </c>
      <c r="E261" s="8">
        <v>0</v>
      </c>
      <c r="F261" s="8">
        <v>0</v>
      </c>
      <c r="G261" s="8">
        <v>4909</v>
      </c>
      <c r="H261" s="8">
        <v>0</v>
      </c>
      <c r="I261" s="8">
        <v>0</v>
      </c>
      <c r="J261" s="14">
        <f t="shared" si="21"/>
        <v>0</v>
      </c>
      <c r="K261" s="14">
        <f t="shared" si="22"/>
        <v>0</v>
      </c>
    </row>
    <row r="262" spans="1:11" x14ac:dyDescent="0.3">
      <c r="A262" s="173"/>
      <c r="B262" s="4">
        <v>254</v>
      </c>
      <c r="C262" s="8" t="s">
        <v>614</v>
      </c>
      <c r="D262" s="8">
        <v>13308</v>
      </c>
      <c r="E262" s="8">
        <v>143</v>
      </c>
      <c r="F262" s="8">
        <v>0</v>
      </c>
      <c r="G262" s="8">
        <v>13308</v>
      </c>
      <c r="H262" s="8">
        <v>143</v>
      </c>
      <c r="I262" s="8">
        <v>0</v>
      </c>
      <c r="J262" s="14">
        <f t="shared" si="21"/>
        <v>1.0745416290952811E-2</v>
      </c>
      <c r="K262" s="14">
        <f t="shared" si="22"/>
        <v>1.0745416290952811E-2</v>
      </c>
    </row>
    <row r="263" spans="1:11" x14ac:dyDescent="0.3">
      <c r="A263" s="173"/>
      <c r="B263" s="4">
        <v>255</v>
      </c>
      <c r="C263" s="8" t="s">
        <v>615</v>
      </c>
      <c r="D263" s="8">
        <v>2956</v>
      </c>
      <c r="E263" s="8">
        <v>0</v>
      </c>
      <c r="F263" s="8">
        <v>0</v>
      </c>
      <c r="G263" s="8">
        <v>2956</v>
      </c>
      <c r="H263" s="8">
        <v>0</v>
      </c>
      <c r="I263" s="8">
        <v>0</v>
      </c>
      <c r="J263" s="14">
        <f t="shared" si="21"/>
        <v>0</v>
      </c>
      <c r="K263" s="14">
        <f t="shared" si="22"/>
        <v>0</v>
      </c>
    </row>
    <row r="264" spans="1:11" x14ac:dyDescent="0.3">
      <c r="A264" s="173"/>
      <c r="B264" s="4">
        <v>256</v>
      </c>
      <c r="C264" s="8" t="s">
        <v>616</v>
      </c>
      <c r="D264" s="8">
        <v>5811</v>
      </c>
      <c r="E264" s="8">
        <v>22</v>
      </c>
      <c r="F264" s="8">
        <v>0</v>
      </c>
      <c r="G264" s="8">
        <v>5811</v>
      </c>
      <c r="H264" s="8">
        <v>22</v>
      </c>
      <c r="I264" s="8">
        <v>0</v>
      </c>
      <c r="J264" s="14">
        <f t="shared" si="21"/>
        <v>3.7859232490104972E-3</v>
      </c>
      <c r="K264" s="14">
        <f t="shared" si="22"/>
        <v>3.7859232490104972E-3</v>
      </c>
    </row>
    <row r="265" spans="1:11" x14ac:dyDescent="0.3">
      <c r="A265" s="173"/>
      <c r="B265" s="4">
        <v>257</v>
      </c>
      <c r="C265" s="8" t="s">
        <v>618</v>
      </c>
      <c r="D265" s="8">
        <v>3049</v>
      </c>
      <c r="E265" s="8">
        <v>0</v>
      </c>
      <c r="F265" s="8">
        <v>0</v>
      </c>
      <c r="G265" s="8">
        <v>3049</v>
      </c>
      <c r="H265" s="8">
        <v>0</v>
      </c>
      <c r="I265" s="8">
        <v>0</v>
      </c>
      <c r="J265" s="14">
        <f t="shared" si="21"/>
        <v>0</v>
      </c>
      <c r="K265" s="14">
        <f t="shared" si="22"/>
        <v>0</v>
      </c>
    </row>
    <row r="266" spans="1:11" x14ac:dyDescent="0.3">
      <c r="A266" s="173"/>
      <c r="B266" s="4">
        <v>258</v>
      </c>
      <c r="C266" s="8" t="s">
        <v>752</v>
      </c>
      <c r="D266" s="8">
        <v>1071</v>
      </c>
      <c r="E266" s="8">
        <v>0</v>
      </c>
      <c r="F266" s="8">
        <v>0</v>
      </c>
      <c r="G266" s="8">
        <v>1071</v>
      </c>
      <c r="H266" s="8">
        <v>0</v>
      </c>
      <c r="I266" s="8">
        <v>0</v>
      </c>
      <c r="J266" s="14">
        <f t="shared" si="21"/>
        <v>0</v>
      </c>
      <c r="K266" s="14">
        <f t="shared" si="22"/>
        <v>0</v>
      </c>
    </row>
    <row r="267" spans="1:11" x14ac:dyDescent="0.3">
      <c r="A267" s="173"/>
      <c r="B267" s="4">
        <v>259</v>
      </c>
      <c r="C267" s="8" t="s">
        <v>621</v>
      </c>
      <c r="D267" s="8">
        <v>7633</v>
      </c>
      <c r="E267" s="8">
        <v>188</v>
      </c>
      <c r="F267" s="8">
        <v>0</v>
      </c>
      <c r="G267" s="8">
        <v>7633</v>
      </c>
      <c r="H267" s="8">
        <v>188</v>
      </c>
      <c r="I267" s="8">
        <v>0</v>
      </c>
      <c r="J267" s="14">
        <f t="shared" si="21"/>
        <v>2.4629896502030655E-2</v>
      </c>
      <c r="K267" s="14">
        <f t="shared" si="22"/>
        <v>2.4629896502030655E-2</v>
      </c>
    </row>
    <row r="268" spans="1:11" x14ac:dyDescent="0.3">
      <c r="A268" s="173"/>
      <c r="B268" s="4">
        <v>260</v>
      </c>
      <c r="C268" s="8" t="s">
        <v>622</v>
      </c>
      <c r="D268" s="8">
        <v>862</v>
      </c>
      <c r="E268" s="8">
        <v>0</v>
      </c>
      <c r="F268" s="8">
        <v>0</v>
      </c>
      <c r="G268" s="8">
        <v>862</v>
      </c>
      <c r="H268" s="8">
        <v>0</v>
      </c>
      <c r="I268" s="8">
        <v>0</v>
      </c>
      <c r="J268" s="14">
        <f t="shared" si="21"/>
        <v>0</v>
      </c>
      <c r="K268" s="14">
        <f t="shared" si="22"/>
        <v>0</v>
      </c>
    </row>
    <row r="269" spans="1:11" x14ac:dyDescent="0.3">
      <c r="A269" s="173"/>
      <c r="B269" s="4">
        <v>261</v>
      </c>
      <c r="C269" s="8" t="s">
        <v>623</v>
      </c>
      <c r="D269" s="8">
        <v>613</v>
      </c>
      <c r="E269" s="8">
        <v>4</v>
      </c>
      <c r="F269" s="8">
        <v>0</v>
      </c>
      <c r="G269" s="8">
        <v>613</v>
      </c>
      <c r="H269" s="8">
        <v>4</v>
      </c>
      <c r="I269" s="8">
        <v>0</v>
      </c>
      <c r="J269" s="14">
        <f t="shared" si="21"/>
        <v>6.5252854812398045E-3</v>
      </c>
      <c r="K269" s="14">
        <f t="shared" si="22"/>
        <v>6.5252854812398045E-3</v>
      </c>
    </row>
    <row r="270" spans="1:11" x14ac:dyDescent="0.3">
      <c r="A270" s="173"/>
      <c r="B270" s="4">
        <v>262</v>
      </c>
      <c r="C270" s="8" t="s">
        <v>624</v>
      </c>
      <c r="D270" s="8">
        <v>8131</v>
      </c>
      <c r="E270" s="8">
        <v>0</v>
      </c>
      <c r="F270" s="8">
        <v>0</v>
      </c>
      <c r="G270" s="8">
        <v>8131</v>
      </c>
      <c r="H270" s="8">
        <v>0</v>
      </c>
      <c r="I270" s="8">
        <v>0</v>
      </c>
      <c r="J270" s="14">
        <f t="shared" si="21"/>
        <v>0</v>
      </c>
      <c r="K270" s="14">
        <f t="shared" si="22"/>
        <v>0</v>
      </c>
    </row>
    <row r="271" spans="1:11" x14ac:dyDescent="0.3">
      <c r="A271" s="173"/>
      <c r="B271" s="4">
        <v>263</v>
      </c>
      <c r="C271" s="8" t="s">
        <v>626</v>
      </c>
      <c r="D271" s="8">
        <v>6779</v>
      </c>
      <c r="E271" s="8">
        <v>0</v>
      </c>
      <c r="F271" s="8">
        <v>0</v>
      </c>
      <c r="G271" s="8">
        <v>6779</v>
      </c>
      <c r="H271" s="8">
        <v>0</v>
      </c>
      <c r="I271" s="8">
        <v>0</v>
      </c>
      <c r="J271" s="14">
        <f t="shared" si="21"/>
        <v>0</v>
      </c>
      <c r="K271" s="14">
        <f t="shared" si="22"/>
        <v>0</v>
      </c>
    </row>
    <row r="272" spans="1:11" x14ac:dyDescent="0.3">
      <c r="A272" s="173"/>
      <c r="B272" s="4">
        <v>264</v>
      </c>
      <c r="C272" s="8" t="s">
        <v>627</v>
      </c>
      <c r="D272" s="8">
        <v>2358</v>
      </c>
      <c r="E272" s="8">
        <v>0</v>
      </c>
      <c r="F272" s="8">
        <v>0</v>
      </c>
      <c r="G272" s="8">
        <v>2358</v>
      </c>
      <c r="H272" s="8">
        <v>0</v>
      </c>
      <c r="I272" s="8">
        <v>0</v>
      </c>
      <c r="J272" s="14">
        <f t="shared" si="21"/>
        <v>0</v>
      </c>
      <c r="K272" s="14">
        <f t="shared" si="22"/>
        <v>0</v>
      </c>
    </row>
    <row r="273" spans="1:11" x14ac:dyDescent="0.3">
      <c r="A273" s="173"/>
      <c r="B273" s="4">
        <v>265</v>
      </c>
      <c r="C273" s="8" t="s">
        <v>628</v>
      </c>
      <c r="D273" s="8">
        <v>5054</v>
      </c>
      <c r="E273" s="8">
        <v>0</v>
      </c>
      <c r="F273" s="8">
        <v>0</v>
      </c>
      <c r="G273" s="8">
        <v>5054</v>
      </c>
      <c r="H273" s="8">
        <v>0</v>
      </c>
      <c r="I273" s="8">
        <v>0</v>
      </c>
      <c r="J273" s="14">
        <f t="shared" si="21"/>
        <v>0</v>
      </c>
      <c r="K273" s="14">
        <f t="shared" si="22"/>
        <v>0</v>
      </c>
    </row>
    <row r="274" spans="1:11" x14ac:dyDescent="0.3">
      <c r="A274" s="173"/>
      <c r="B274" s="4">
        <v>266</v>
      </c>
      <c r="C274" s="8" t="s">
        <v>753</v>
      </c>
      <c r="D274" s="8">
        <v>584</v>
      </c>
      <c r="E274" s="8">
        <v>211</v>
      </c>
      <c r="F274" s="8">
        <v>0</v>
      </c>
      <c r="G274" s="8">
        <v>584</v>
      </c>
      <c r="H274" s="8">
        <v>211</v>
      </c>
      <c r="I274" s="8">
        <v>0</v>
      </c>
      <c r="J274" s="14">
        <f t="shared" si="21"/>
        <v>0.3613013698630137</v>
      </c>
      <c r="K274" s="14">
        <f t="shared" si="22"/>
        <v>0.3613013698630137</v>
      </c>
    </row>
    <row r="275" spans="1:11" x14ac:dyDescent="0.3">
      <c r="A275" s="173"/>
      <c r="B275" s="4">
        <v>267</v>
      </c>
      <c r="C275" s="8" t="s">
        <v>632</v>
      </c>
      <c r="D275" s="8">
        <v>7246</v>
      </c>
      <c r="E275" s="8">
        <v>2795</v>
      </c>
      <c r="F275" s="8">
        <v>0</v>
      </c>
      <c r="G275" s="8">
        <v>7246</v>
      </c>
      <c r="H275" s="8">
        <v>2795</v>
      </c>
      <c r="I275" s="8">
        <v>0</v>
      </c>
      <c r="J275" s="14">
        <f t="shared" si="21"/>
        <v>0.38573005796301407</v>
      </c>
      <c r="K275" s="14">
        <f t="shared" si="22"/>
        <v>0.38573005796301407</v>
      </c>
    </row>
    <row r="276" spans="1:11" x14ac:dyDescent="0.3">
      <c r="A276" s="173"/>
      <c r="B276" s="4">
        <v>268</v>
      </c>
      <c r="C276" s="8" t="s">
        <v>634</v>
      </c>
      <c r="D276" s="8">
        <v>1157</v>
      </c>
      <c r="E276" s="8">
        <v>0</v>
      </c>
      <c r="F276" s="8">
        <v>0</v>
      </c>
      <c r="G276" s="8">
        <v>1157</v>
      </c>
      <c r="H276" s="8">
        <v>0</v>
      </c>
      <c r="I276" s="8">
        <v>0</v>
      </c>
      <c r="J276" s="14">
        <f t="shared" si="21"/>
        <v>0</v>
      </c>
      <c r="K276" s="14">
        <f t="shared" si="22"/>
        <v>0</v>
      </c>
    </row>
    <row r="277" spans="1:11" x14ac:dyDescent="0.3">
      <c r="A277" s="173"/>
      <c r="B277" s="4">
        <v>269</v>
      </c>
      <c r="C277" s="8" t="s">
        <v>635</v>
      </c>
      <c r="D277" s="8">
        <v>647</v>
      </c>
      <c r="E277" s="8">
        <v>0</v>
      </c>
      <c r="F277" s="8">
        <v>0</v>
      </c>
      <c r="G277" s="8">
        <v>647</v>
      </c>
      <c r="H277" s="8">
        <v>0</v>
      </c>
      <c r="I277" s="8">
        <v>0</v>
      </c>
      <c r="J277" s="14">
        <f t="shared" si="21"/>
        <v>0</v>
      </c>
      <c r="K277" s="14">
        <f t="shared" si="22"/>
        <v>0</v>
      </c>
    </row>
    <row r="278" spans="1:11" x14ac:dyDescent="0.3">
      <c r="A278" s="173"/>
      <c r="B278" s="4">
        <v>270</v>
      </c>
      <c r="C278" s="8" t="s">
        <v>636</v>
      </c>
      <c r="D278" s="8">
        <v>1192</v>
      </c>
      <c r="E278" s="8">
        <v>0</v>
      </c>
      <c r="F278" s="8">
        <v>0</v>
      </c>
      <c r="G278" s="8">
        <v>1192</v>
      </c>
      <c r="H278" s="8">
        <v>0</v>
      </c>
      <c r="I278" s="8">
        <v>0</v>
      </c>
      <c r="J278" s="14">
        <f t="shared" si="21"/>
        <v>0</v>
      </c>
      <c r="K278" s="14">
        <f t="shared" si="22"/>
        <v>0</v>
      </c>
    </row>
    <row r="279" spans="1:11" x14ac:dyDescent="0.3">
      <c r="A279" s="173"/>
      <c r="B279" s="4">
        <v>271</v>
      </c>
      <c r="C279" s="8" t="s">
        <v>637</v>
      </c>
      <c r="D279" s="8">
        <v>1686</v>
      </c>
      <c r="E279" s="8">
        <v>0</v>
      </c>
      <c r="F279" s="8">
        <v>0</v>
      </c>
      <c r="G279" s="8">
        <v>1686</v>
      </c>
      <c r="H279" s="8">
        <v>0</v>
      </c>
      <c r="I279" s="8">
        <v>0</v>
      </c>
      <c r="J279" s="14">
        <f t="shared" si="21"/>
        <v>0</v>
      </c>
      <c r="K279" s="14">
        <f t="shared" si="22"/>
        <v>0</v>
      </c>
    </row>
    <row r="280" spans="1:11" x14ac:dyDescent="0.3">
      <c r="A280" s="173"/>
      <c r="B280" s="4">
        <v>272</v>
      </c>
      <c r="C280" s="8" t="s">
        <v>638</v>
      </c>
      <c r="D280" s="8">
        <v>1651</v>
      </c>
      <c r="E280" s="8">
        <v>0</v>
      </c>
      <c r="F280" s="8">
        <v>0</v>
      </c>
      <c r="G280" s="8">
        <v>1651</v>
      </c>
      <c r="H280" s="8">
        <v>0</v>
      </c>
      <c r="I280" s="8">
        <v>0</v>
      </c>
      <c r="J280" s="14">
        <f t="shared" si="21"/>
        <v>0</v>
      </c>
      <c r="K280" s="14">
        <f t="shared" si="22"/>
        <v>0</v>
      </c>
    </row>
    <row r="281" spans="1:11" x14ac:dyDescent="0.3">
      <c r="A281" s="173"/>
      <c r="B281" s="4">
        <v>273</v>
      </c>
      <c r="C281" s="8" t="s">
        <v>640</v>
      </c>
      <c r="D281" s="8">
        <v>1762</v>
      </c>
      <c r="E281" s="8">
        <v>0</v>
      </c>
      <c r="F281" s="8">
        <v>0</v>
      </c>
      <c r="G281" s="8">
        <v>1762</v>
      </c>
      <c r="H281" s="8">
        <v>0</v>
      </c>
      <c r="I281" s="8">
        <v>0</v>
      </c>
      <c r="J281" s="14">
        <f t="shared" si="21"/>
        <v>0</v>
      </c>
      <c r="K281" s="14">
        <f t="shared" si="22"/>
        <v>0</v>
      </c>
    </row>
    <row r="282" spans="1:11" x14ac:dyDescent="0.3">
      <c r="A282" s="173"/>
      <c r="B282" s="4">
        <v>274</v>
      </c>
      <c r="C282" s="8" t="s">
        <v>641</v>
      </c>
      <c r="D282" s="8">
        <v>1358</v>
      </c>
      <c r="E282" s="8">
        <v>0</v>
      </c>
      <c r="F282" s="8">
        <v>0</v>
      </c>
      <c r="G282" s="8">
        <v>1358</v>
      </c>
      <c r="H282" s="8">
        <v>0</v>
      </c>
      <c r="I282" s="8">
        <v>0</v>
      </c>
      <c r="J282" s="14">
        <f t="shared" si="21"/>
        <v>0</v>
      </c>
      <c r="K282" s="14">
        <f t="shared" si="22"/>
        <v>0</v>
      </c>
    </row>
    <row r="283" spans="1:11" x14ac:dyDescent="0.3">
      <c r="A283" s="173"/>
      <c r="B283" s="4">
        <v>275</v>
      </c>
      <c r="C283" s="8" t="s">
        <v>642</v>
      </c>
      <c r="D283" s="8">
        <v>2041</v>
      </c>
      <c r="E283" s="8">
        <v>50</v>
      </c>
      <c r="F283" s="8">
        <v>0</v>
      </c>
      <c r="G283" s="8">
        <v>2041</v>
      </c>
      <c r="H283" s="8">
        <v>50</v>
      </c>
      <c r="I283" s="8">
        <v>0</v>
      </c>
      <c r="J283" s="14">
        <f t="shared" si="21"/>
        <v>2.4497795198432142E-2</v>
      </c>
      <c r="K283" s="14">
        <f t="shared" si="22"/>
        <v>2.4497795198432142E-2</v>
      </c>
    </row>
    <row r="284" spans="1:11" x14ac:dyDescent="0.3">
      <c r="A284" s="173"/>
      <c r="B284" s="4">
        <v>276</v>
      </c>
      <c r="C284" s="8" t="s">
        <v>643</v>
      </c>
      <c r="D284" s="8">
        <v>1759</v>
      </c>
      <c r="E284" s="8">
        <v>0</v>
      </c>
      <c r="F284" s="8">
        <v>0</v>
      </c>
      <c r="G284" s="8">
        <v>1759</v>
      </c>
      <c r="H284" s="8">
        <v>0</v>
      </c>
      <c r="I284" s="8">
        <v>0</v>
      </c>
      <c r="J284" s="14">
        <f t="shared" si="21"/>
        <v>0</v>
      </c>
      <c r="K284" s="14">
        <f t="shared" si="22"/>
        <v>0</v>
      </c>
    </row>
    <row r="285" spans="1:11" x14ac:dyDescent="0.3">
      <c r="A285" s="173"/>
      <c r="B285" s="4">
        <v>277</v>
      </c>
      <c r="C285" s="8" t="s">
        <v>646</v>
      </c>
      <c r="D285" s="8">
        <v>7826</v>
      </c>
      <c r="E285" s="8">
        <v>0</v>
      </c>
      <c r="F285" s="8">
        <v>0</v>
      </c>
      <c r="G285" s="8">
        <v>7826</v>
      </c>
      <c r="H285" s="8">
        <v>0</v>
      </c>
      <c r="I285" s="8">
        <v>0</v>
      </c>
      <c r="J285" s="14">
        <f t="shared" si="21"/>
        <v>0</v>
      </c>
      <c r="K285" s="14">
        <f t="shared" si="22"/>
        <v>0</v>
      </c>
    </row>
    <row r="286" spans="1:11" x14ac:dyDescent="0.3">
      <c r="A286" s="173"/>
      <c r="B286" s="4">
        <v>278</v>
      </c>
      <c r="C286" s="8" t="s">
        <v>650</v>
      </c>
      <c r="D286" s="8">
        <v>3894</v>
      </c>
      <c r="E286" s="8">
        <v>0</v>
      </c>
      <c r="F286" s="8">
        <v>0</v>
      </c>
      <c r="G286" s="8">
        <v>3894</v>
      </c>
      <c r="H286" s="8">
        <v>0</v>
      </c>
      <c r="I286" s="8">
        <v>0</v>
      </c>
      <c r="J286" s="14">
        <f t="shared" si="21"/>
        <v>0</v>
      </c>
      <c r="K286" s="14">
        <f t="shared" si="22"/>
        <v>0</v>
      </c>
    </row>
    <row r="287" spans="1:11" x14ac:dyDescent="0.3">
      <c r="A287" s="173"/>
      <c r="B287" s="4">
        <v>279</v>
      </c>
      <c r="C287" s="8" t="s">
        <v>651</v>
      </c>
      <c r="D287" s="8">
        <v>1691</v>
      </c>
      <c r="E287" s="8">
        <v>0</v>
      </c>
      <c r="F287" s="8">
        <v>0</v>
      </c>
      <c r="G287" s="8">
        <v>1691</v>
      </c>
      <c r="H287" s="8">
        <v>0</v>
      </c>
      <c r="I287" s="8">
        <v>0</v>
      </c>
      <c r="J287" s="14">
        <f t="shared" si="21"/>
        <v>0</v>
      </c>
      <c r="K287" s="14">
        <f t="shared" si="22"/>
        <v>0</v>
      </c>
    </row>
    <row r="288" spans="1:11" x14ac:dyDescent="0.3">
      <c r="A288" s="173"/>
      <c r="B288" s="4">
        <v>280</v>
      </c>
      <c r="C288" s="8" t="s">
        <v>652</v>
      </c>
      <c r="D288" s="8">
        <v>1705</v>
      </c>
      <c r="E288" s="8">
        <v>0</v>
      </c>
      <c r="F288" s="8">
        <v>0</v>
      </c>
      <c r="G288" s="8">
        <v>1705</v>
      </c>
      <c r="H288" s="8">
        <v>0</v>
      </c>
      <c r="I288" s="8">
        <v>0</v>
      </c>
      <c r="J288" s="14">
        <f t="shared" si="21"/>
        <v>0</v>
      </c>
      <c r="K288" s="14">
        <f t="shared" si="22"/>
        <v>0</v>
      </c>
    </row>
    <row r="289" spans="1:11" x14ac:dyDescent="0.3">
      <c r="A289" s="173"/>
      <c r="B289" s="4">
        <v>281</v>
      </c>
      <c r="C289" s="8" t="s">
        <v>653</v>
      </c>
      <c r="D289" s="8">
        <v>3234</v>
      </c>
      <c r="E289" s="8">
        <v>0</v>
      </c>
      <c r="F289" s="8">
        <v>0</v>
      </c>
      <c r="G289" s="8">
        <v>3234</v>
      </c>
      <c r="H289" s="8">
        <v>0</v>
      </c>
      <c r="I289" s="8">
        <v>0</v>
      </c>
      <c r="J289" s="14">
        <f t="shared" si="21"/>
        <v>0</v>
      </c>
      <c r="K289" s="14">
        <f t="shared" si="22"/>
        <v>0</v>
      </c>
    </row>
    <row r="290" spans="1:11" x14ac:dyDescent="0.3">
      <c r="A290" s="173"/>
      <c r="B290" s="4">
        <v>282</v>
      </c>
      <c r="C290" s="8" t="s">
        <v>656</v>
      </c>
      <c r="D290" s="8">
        <v>4782</v>
      </c>
      <c r="E290" s="8">
        <v>1</v>
      </c>
      <c r="F290" s="8">
        <v>0</v>
      </c>
      <c r="G290" s="8">
        <v>4782</v>
      </c>
      <c r="H290" s="8">
        <v>1</v>
      </c>
      <c r="I290" s="8">
        <v>0</v>
      </c>
      <c r="J290" s="14">
        <f t="shared" ref="J290:J350" si="23">(E290+F290)/D290</f>
        <v>2.0911752404851526E-4</v>
      </c>
      <c r="K290" s="14">
        <f t="shared" ref="K290:K350" si="24">(H290+I290)/G290</f>
        <v>2.0911752404851526E-4</v>
      </c>
    </row>
    <row r="291" spans="1:11" x14ac:dyDescent="0.3">
      <c r="A291" s="173"/>
      <c r="B291" s="4">
        <v>283</v>
      </c>
      <c r="C291" s="8" t="s">
        <v>657</v>
      </c>
      <c r="D291" s="8">
        <v>1197</v>
      </c>
      <c r="E291" s="8">
        <v>0</v>
      </c>
      <c r="F291" s="8">
        <v>0</v>
      </c>
      <c r="G291" s="8">
        <v>1197</v>
      </c>
      <c r="H291" s="8">
        <v>0</v>
      </c>
      <c r="I291" s="8">
        <v>0</v>
      </c>
      <c r="J291" s="14">
        <f t="shared" si="23"/>
        <v>0</v>
      </c>
      <c r="K291" s="14">
        <f t="shared" si="24"/>
        <v>0</v>
      </c>
    </row>
    <row r="292" spans="1:11" x14ac:dyDescent="0.3">
      <c r="A292" s="173"/>
      <c r="B292" s="4">
        <v>284</v>
      </c>
      <c r="C292" s="8" t="s">
        <v>658</v>
      </c>
      <c r="D292" s="8">
        <v>4352</v>
      </c>
      <c r="E292" s="8">
        <v>1</v>
      </c>
      <c r="F292" s="8">
        <v>0</v>
      </c>
      <c r="G292" s="8">
        <v>4352</v>
      </c>
      <c r="H292" s="8">
        <v>1</v>
      </c>
      <c r="I292" s="8">
        <v>0</v>
      </c>
      <c r="J292" s="14">
        <f t="shared" si="23"/>
        <v>2.2977941176470588E-4</v>
      </c>
      <c r="K292" s="14">
        <f t="shared" si="24"/>
        <v>2.2977941176470588E-4</v>
      </c>
    </row>
    <row r="293" spans="1:11" x14ac:dyDescent="0.3">
      <c r="A293" s="173"/>
      <c r="B293" s="4">
        <v>285</v>
      </c>
      <c r="C293" s="8" t="s">
        <v>659</v>
      </c>
      <c r="D293" s="8">
        <v>19754</v>
      </c>
      <c r="E293" s="8">
        <v>306</v>
      </c>
      <c r="F293" s="8">
        <v>0</v>
      </c>
      <c r="G293" s="8">
        <v>19754</v>
      </c>
      <c r="H293" s="8">
        <v>306</v>
      </c>
      <c r="I293" s="8">
        <v>0</v>
      </c>
      <c r="J293" s="14">
        <f t="shared" si="23"/>
        <v>1.549053356282272E-2</v>
      </c>
      <c r="K293" s="14">
        <f t="shared" si="24"/>
        <v>1.549053356282272E-2</v>
      </c>
    </row>
    <row r="294" spans="1:11" x14ac:dyDescent="0.3">
      <c r="A294" s="173"/>
      <c r="B294" s="4">
        <v>286</v>
      </c>
      <c r="C294" s="8" t="s">
        <v>661</v>
      </c>
      <c r="D294" s="8">
        <v>16647</v>
      </c>
      <c r="E294" s="8">
        <v>146</v>
      </c>
      <c r="F294" s="8">
        <v>0</v>
      </c>
      <c r="G294" s="8">
        <v>16647</v>
      </c>
      <c r="H294" s="8">
        <v>146</v>
      </c>
      <c r="I294" s="8">
        <v>0</v>
      </c>
      <c r="J294" s="14">
        <f t="shared" si="23"/>
        <v>8.7703490118339646E-3</v>
      </c>
      <c r="K294" s="14">
        <f t="shared" si="24"/>
        <v>8.7703490118339646E-3</v>
      </c>
    </row>
    <row r="295" spans="1:11" x14ac:dyDescent="0.3">
      <c r="A295" s="173"/>
      <c r="B295" s="4">
        <v>287</v>
      </c>
      <c r="C295" s="8" t="s">
        <v>662</v>
      </c>
      <c r="D295" s="8">
        <v>4846</v>
      </c>
      <c r="E295" s="8">
        <v>0</v>
      </c>
      <c r="F295" s="8">
        <v>0</v>
      </c>
      <c r="G295" s="8">
        <v>4846</v>
      </c>
      <c r="H295" s="8">
        <v>0</v>
      </c>
      <c r="I295" s="8">
        <v>0</v>
      </c>
      <c r="J295" s="14">
        <f t="shared" si="23"/>
        <v>0</v>
      </c>
      <c r="K295" s="14">
        <f t="shared" si="24"/>
        <v>0</v>
      </c>
    </row>
    <row r="296" spans="1:11" x14ac:dyDescent="0.3">
      <c r="A296" s="173"/>
      <c r="B296" s="4">
        <v>288</v>
      </c>
      <c r="C296" s="8" t="s">
        <v>754</v>
      </c>
      <c r="D296" s="8">
        <v>1331</v>
      </c>
      <c r="E296" s="8">
        <v>0</v>
      </c>
      <c r="F296" s="8">
        <v>0</v>
      </c>
      <c r="G296" s="8">
        <v>1331</v>
      </c>
      <c r="H296" s="8">
        <v>0</v>
      </c>
      <c r="I296" s="8">
        <v>0</v>
      </c>
      <c r="J296" s="14">
        <v>0</v>
      </c>
      <c r="K296" s="14">
        <f t="shared" si="24"/>
        <v>0</v>
      </c>
    </row>
    <row r="297" spans="1:11" x14ac:dyDescent="0.3">
      <c r="A297" s="173"/>
      <c r="B297" s="4">
        <v>289</v>
      </c>
      <c r="C297" s="8" t="s">
        <v>663</v>
      </c>
      <c r="D297" s="8">
        <v>1460</v>
      </c>
      <c r="E297" s="8">
        <v>0</v>
      </c>
      <c r="F297" s="8">
        <v>0</v>
      </c>
      <c r="G297" s="8">
        <v>1460</v>
      </c>
      <c r="H297" s="8">
        <v>0</v>
      </c>
      <c r="I297" s="8">
        <v>0</v>
      </c>
      <c r="J297" s="14">
        <f t="shared" si="23"/>
        <v>0</v>
      </c>
      <c r="K297" s="14">
        <f t="shared" si="24"/>
        <v>0</v>
      </c>
    </row>
    <row r="298" spans="1:11" x14ac:dyDescent="0.3">
      <c r="A298" s="173"/>
      <c r="B298" s="4">
        <v>290</v>
      </c>
      <c r="C298" s="8" t="s">
        <v>667</v>
      </c>
      <c r="D298" s="8">
        <v>4857</v>
      </c>
      <c r="E298" s="8">
        <v>1</v>
      </c>
      <c r="F298" s="8">
        <v>0</v>
      </c>
      <c r="G298" s="8">
        <v>4857</v>
      </c>
      <c r="H298" s="8">
        <v>1</v>
      </c>
      <c r="I298" s="8">
        <v>0</v>
      </c>
      <c r="J298" s="14">
        <f t="shared" si="23"/>
        <v>2.0588840848260242E-4</v>
      </c>
      <c r="K298" s="14">
        <f t="shared" si="24"/>
        <v>2.0588840848260242E-4</v>
      </c>
    </row>
    <row r="299" spans="1:11" x14ac:dyDescent="0.3">
      <c r="A299" s="173"/>
      <c r="B299" s="4">
        <v>291</v>
      </c>
      <c r="C299" s="8" t="s">
        <v>668</v>
      </c>
      <c r="D299" s="8">
        <v>2260</v>
      </c>
      <c r="E299" s="8">
        <v>0</v>
      </c>
      <c r="F299" s="8">
        <v>0</v>
      </c>
      <c r="G299" s="8">
        <v>2260</v>
      </c>
      <c r="H299" s="8">
        <v>0</v>
      </c>
      <c r="I299" s="8">
        <v>0</v>
      </c>
      <c r="J299" s="14">
        <f t="shared" si="23"/>
        <v>0</v>
      </c>
      <c r="K299" s="14">
        <f t="shared" si="24"/>
        <v>0</v>
      </c>
    </row>
    <row r="300" spans="1:11" x14ac:dyDescent="0.3">
      <c r="A300" s="173"/>
      <c r="B300" s="4">
        <v>292</v>
      </c>
      <c r="C300" s="8" t="s">
        <v>670</v>
      </c>
      <c r="D300" s="8">
        <v>3232</v>
      </c>
      <c r="E300" s="8">
        <v>0</v>
      </c>
      <c r="F300" s="8">
        <v>0</v>
      </c>
      <c r="G300" s="8">
        <v>3232</v>
      </c>
      <c r="H300" s="8">
        <v>0</v>
      </c>
      <c r="I300" s="8">
        <v>0</v>
      </c>
      <c r="J300" s="14">
        <f t="shared" si="23"/>
        <v>0</v>
      </c>
      <c r="K300" s="14">
        <f t="shared" si="24"/>
        <v>0</v>
      </c>
    </row>
    <row r="301" spans="1:11" x14ac:dyDescent="0.3">
      <c r="A301" s="173"/>
      <c r="B301" s="4">
        <v>293</v>
      </c>
      <c r="C301" s="8" t="s">
        <v>674</v>
      </c>
      <c r="D301" s="8">
        <v>2119</v>
      </c>
      <c r="E301" s="8">
        <v>0</v>
      </c>
      <c r="F301" s="8">
        <v>0</v>
      </c>
      <c r="G301" s="8">
        <v>2119</v>
      </c>
      <c r="H301" s="8">
        <v>0</v>
      </c>
      <c r="I301" s="8">
        <v>0</v>
      </c>
      <c r="J301" s="14">
        <f t="shared" si="23"/>
        <v>0</v>
      </c>
      <c r="K301" s="14">
        <f t="shared" si="24"/>
        <v>0</v>
      </c>
    </row>
    <row r="302" spans="1:11" x14ac:dyDescent="0.3">
      <c r="A302" s="173"/>
      <c r="B302" s="4">
        <v>294</v>
      </c>
      <c r="C302" s="8" t="s">
        <v>673</v>
      </c>
      <c r="D302" s="8">
        <v>2933</v>
      </c>
      <c r="E302" s="8">
        <v>0</v>
      </c>
      <c r="F302" s="8">
        <v>0</v>
      </c>
      <c r="G302" s="8">
        <v>2933</v>
      </c>
      <c r="H302" s="8">
        <v>0</v>
      </c>
      <c r="I302" s="8">
        <v>0</v>
      </c>
      <c r="J302" s="14">
        <v>0</v>
      </c>
      <c r="K302" s="14">
        <f t="shared" si="24"/>
        <v>0</v>
      </c>
    </row>
    <row r="303" spans="1:11" x14ac:dyDescent="0.3">
      <c r="A303" s="173"/>
      <c r="B303" s="4">
        <v>295</v>
      </c>
      <c r="C303" s="8" t="s">
        <v>675</v>
      </c>
      <c r="D303" s="8">
        <v>1285</v>
      </c>
      <c r="E303" s="8">
        <v>0</v>
      </c>
      <c r="F303" s="8">
        <v>0</v>
      </c>
      <c r="G303" s="8">
        <v>1285</v>
      </c>
      <c r="H303" s="8">
        <v>0</v>
      </c>
      <c r="I303" s="8">
        <v>0</v>
      </c>
      <c r="J303" s="14">
        <f t="shared" si="23"/>
        <v>0</v>
      </c>
      <c r="K303" s="14">
        <f t="shared" si="24"/>
        <v>0</v>
      </c>
    </row>
    <row r="304" spans="1:11" x14ac:dyDescent="0.3">
      <c r="A304" s="173"/>
      <c r="B304" s="4">
        <v>296</v>
      </c>
      <c r="C304" s="8" t="s">
        <v>677</v>
      </c>
      <c r="D304" s="8">
        <v>1604</v>
      </c>
      <c r="E304" s="8">
        <v>2</v>
      </c>
      <c r="F304" s="8">
        <v>0</v>
      </c>
      <c r="G304" s="8">
        <v>1604</v>
      </c>
      <c r="H304" s="8">
        <v>2</v>
      </c>
      <c r="I304" s="8">
        <v>0</v>
      </c>
      <c r="J304" s="14">
        <f t="shared" si="23"/>
        <v>1.2468827930174563E-3</v>
      </c>
      <c r="K304" s="14">
        <f t="shared" si="24"/>
        <v>1.2468827930174563E-3</v>
      </c>
    </row>
    <row r="305" spans="1:11" x14ac:dyDescent="0.3">
      <c r="A305" s="173"/>
      <c r="B305" s="4">
        <v>297</v>
      </c>
      <c r="C305" s="8" t="s">
        <v>678</v>
      </c>
      <c r="D305" s="8">
        <v>3119</v>
      </c>
      <c r="E305" s="8">
        <v>0</v>
      </c>
      <c r="F305" s="8">
        <v>0</v>
      </c>
      <c r="G305" s="8">
        <v>3119</v>
      </c>
      <c r="H305" s="8">
        <v>0</v>
      </c>
      <c r="I305" s="8">
        <v>0</v>
      </c>
      <c r="J305" s="14">
        <f t="shared" si="23"/>
        <v>0</v>
      </c>
      <c r="K305" s="14">
        <f t="shared" si="24"/>
        <v>0</v>
      </c>
    </row>
    <row r="306" spans="1:11" x14ac:dyDescent="0.3">
      <c r="A306" s="173"/>
      <c r="B306" s="4">
        <v>298</v>
      </c>
      <c r="C306" s="8" t="s">
        <v>679</v>
      </c>
      <c r="D306" s="8">
        <v>10559</v>
      </c>
      <c r="E306" s="8">
        <v>3329</v>
      </c>
      <c r="F306" s="8">
        <v>0</v>
      </c>
      <c r="G306" s="8">
        <v>10559</v>
      </c>
      <c r="H306" s="8">
        <v>3329</v>
      </c>
      <c r="I306" s="8">
        <v>0</v>
      </c>
      <c r="J306" s="14">
        <f t="shared" si="23"/>
        <v>0.31527606780945167</v>
      </c>
      <c r="K306" s="14">
        <f t="shared" si="24"/>
        <v>0.31527606780945167</v>
      </c>
    </row>
    <row r="307" spans="1:11" x14ac:dyDescent="0.3">
      <c r="A307" s="173"/>
      <c r="B307" s="4">
        <v>299</v>
      </c>
      <c r="C307" s="8" t="s">
        <v>680</v>
      </c>
      <c r="D307" s="8">
        <v>2011</v>
      </c>
      <c r="E307" s="8">
        <v>322</v>
      </c>
      <c r="F307" s="8">
        <v>0</v>
      </c>
      <c r="G307" s="8">
        <v>2011</v>
      </c>
      <c r="H307" s="8">
        <v>322</v>
      </c>
      <c r="I307" s="8">
        <v>0</v>
      </c>
      <c r="J307" s="14">
        <f t="shared" si="23"/>
        <v>0.16011934361014421</v>
      </c>
      <c r="K307" s="14">
        <f t="shared" si="24"/>
        <v>0.16011934361014421</v>
      </c>
    </row>
    <row r="308" spans="1:11" x14ac:dyDescent="0.3">
      <c r="A308" s="173"/>
      <c r="B308" s="4">
        <v>300</v>
      </c>
      <c r="C308" s="8" t="s">
        <v>681</v>
      </c>
      <c r="D308" s="8">
        <v>2042</v>
      </c>
      <c r="E308" s="8">
        <v>0</v>
      </c>
      <c r="F308" s="8">
        <v>0</v>
      </c>
      <c r="G308" s="8">
        <v>2042</v>
      </c>
      <c r="H308" s="8">
        <v>0</v>
      </c>
      <c r="I308" s="8">
        <v>0</v>
      </c>
      <c r="J308" s="14">
        <f t="shared" si="23"/>
        <v>0</v>
      </c>
      <c r="K308" s="14">
        <f t="shared" si="24"/>
        <v>0</v>
      </c>
    </row>
    <row r="309" spans="1:11" x14ac:dyDescent="0.3">
      <c r="A309" s="173"/>
      <c r="B309" s="4">
        <v>301</v>
      </c>
      <c r="C309" s="8" t="s">
        <v>682</v>
      </c>
      <c r="D309" s="8">
        <v>1428</v>
      </c>
      <c r="E309" s="8">
        <v>0</v>
      </c>
      <c r="F309" s="8">
        <v>0</v>
      </c>
      <c r="G309" s="8">
        <v>1428</v>
      </c>
      <c r="H309" s="8">
        <v>0</v>
      </c>
      <c r="I309" s="8">
        <v>0</v>
      </c>
      <c r="J309" s="14">
        <f t="shared" si="23"/>
        <v>0</v>
      </c>
      <c r="K309" s="14">
        <f t="shared" si="24"/>
        <v>0</v>
      </c>
    </row>
    <row r="310" spans="1:11" x14ac:dyDescent="0.3">
      <c r="A310" s="173"/>
      <c r="B310" s="4">
        <v>302</v>
      </c>
      <c r="C310" s="8" t="s">
        <v>684</v>
      </c>
      <c r="D310" s="8">
        <v>873</v>
      </c>
      <c r="E310" s="8">
        <v>47</v>
      </c>
      <c r="F310" s="8">
        <v>0</v>
      </c>
      <c r="G310" s="8">
        <v>873</v>
      </c>
      <c r="H310" s="8">
        <v>47</v>
      </c>
      <c r="I310" s="8">
        <v>0</v>
      </c>
      <c r="J310" s="14">
        <f t="shared" si="23"/>
        <v>5.3837342497136315E-2</v>
      </c>
      <c r="K310" s="14">
        <f t="shared" si="24"/>
        <v>5.3837342497136315E-2</v>
      </c>
    </row>
    <row r="311" spans="1:11" x14ac:dyDescent="0.3">
      <c r="A311" s="173"/>
      <c r="B311" s="4">
        <v>303</v>
      </c>
      <c r="C311" s="8" t="s">
        <v>685</v>
      </c>
      <c r="D311" s="8">
        <v>3828</v>
      </c>
      <c r="E311" s="8">
        <v>0</v>
      </c>
      <c r="F311" s="8">
        <v>0</v>
      </c>
      <c r="G311" s="8">
        <v>3828</v>
      </c>
      <c r="H311" s="8">
        <v>0</v>
      </c>
      <c r="I311" s="8">
        <v>0</v>
      </c>
      <c r="J311" s="14">
        <f t="shared" si="23"/>
        <v>0</v>
      </c>
      <c r="K311" s="14">
        <f t="shared" si="24"/>
        <v>0</v>
      </c>
    </row>
    <row r="312" spans="1:11" x14ac:dyDescent="0.3">
      <c r="A312" s="173"/>
      <c r="B312" s="4">
        <v>304</v>
      </c>
      <c r="C312" s="8" t="s">
        <v>687</v>
      </c>
      <c r="D312" s="8">
        <v>1784</v>
      </c>
      <c r="E312" s="8">
        <v>0</v>
      </c>
      <c r="F312" s="8">
        <v>0</v>
      </c>
      <c r="G312" s="8">
        <v>1784</v>
      </c>
      <c r="H312" s="8">
        <v>0</v>
      </c>
      <c r="I312" s="8">
        <v>0</v>
      </c>
      <c r="J312" s="14">
        <f t="shared" si="23"/>
        <v>0</v>
      </c>
      <c r="K312" s="14">
        <f t="shared" si="24"/>
        <v>0</v>
      </c>
    </row>
    <row r="313" spans="1:11" x14ac:dyDescent="0.3">
      <c r="A313" s="173"/>
      <c r="B313" s="4">
        <v>305</v>
      </c>
      <c r="C313" s="8" t="s">
        <v>688</v>
      </c>
      <c r="D313" s="8">
        <v>4137</v>
      </c>
      <c r="E313" s="8">
        <v>8</v>
      </c>
      <c r="F313" s="8">
        <v>0</v>
      </c>
      <c r="G313" s="8">
        <v>4137</v>
      </c>
      <c r="H313" s="8">
        <v>8</v>
      </c>
      <c r="I313" s="8">
        <v>0</v>
      </c>
      <c r="J313" s="14">
        <f t="shared" si="23"/>
        <v>1.9337684312303602E-3</v>
      </c>
      <c r="K313" s="14">
        <f t="shared" si="24"/>
        <v>1.9337684312303602E-3</v>
      </c>
    </row>
    <row r="314" spans="1:11" x14ac:dyDescent="0.3">
      <c r="A314" s="173"/>
      <c r="B314" s="4">
        <v>306</v>
      </c>
      <c r="C314" s="8" t="s">
        <v>689</v>
      </c>
      <c r="D314" s="8">
        <v>6722</v>
      </c>
      <c r="E314" s="8">
        <v>1</v>
      </c>
      <c r="F314" s="8">
        <v>0</v>
      </c>
      <c r="G314" s="8">
        <v>6722</v>
      </c>
      <c r="H314" s="8">
        <v>1</v>
      </c>
      <c r="I314" s="8">
        <v>0</v>
      </c>
      <c r="J314" s="14">
        <f t="shared" si="23"/>
        <v>1.4876524843796489E-4</v>
      </c>
      <c r="K314" s="14">
        <f t="shared" si="24"/>
        <v>1.4876524843796489E-4</v>
      </c>
    </row>
    <row r="315" spans="1:11" x14ac:dyDescent="0.3">
      <c r="A315" s="173"/>
      <c r="B315" s="4">
        <v>307</v>
      </c>
      <c r="C315" s="8" t="s">
        <v>690</v>
      </c>
      <c r="D315" s="8">
        <v>9211</v>
      </c>
      <c r="E315" s="8">
        <v>791</v>
      </c>
      <c r="F315" s="8">
        <v>0</v>
      </c>
      <c r="G315" s="8">
        <v>9211</v>
      </c>
      <c r="H315" s="8">
        <v>791</v>
      </c>
      <c r="I315" s="8">
        <v>0</v>
      </c>
      <c r="J315" s="14">
        <f t="shared" si="23"/>
        <v>8.5875583541417874E-2</v>
      </c>
      <c r="K315" s="14">
        <f t="shared" si="24"/>
        <v>8.5875583541417874E-2</v>
      </c>
    </row>
    <row r="316" spans="1:11" x14ac:dyDescent="0.3">
      <c r="A316" s="173"/>
      <c r="B316" s="4">
        <v>308</v>
      </c>
      <c r="C316" s="8" t="s">
        <v>691</v>
      </c>
      <c r="D316" s="8">
        <v>4028</v>
      </c>
      <c r="E316" s="8">
        <v>1</v>
      </c>
      <c r="F316" s="8">
        <v>0</v>
      </c>
      <c r="G316" s="8">
        <v>4028</v>
      </c>
      <c r="H316" s="8">
        <v>1</v>
      </c>
      <c r="I316" s="8">
        <v>0</v>
      </c>
      <c r="J316" s="14">
        <f t="shared" si="23"/>
        <v>2.4826216484607745E-4</v>
      </c>
      <c r="K316" s="14">
        <f t="shared" si="24"/>
        <v>2.4826216484607745E-4</v>
      </c>
    </row>
    <row r="317" spans="1:11" x14ac:dyDescent="0.3">
      <c r="A317" s="173"/>
      <c r="B317" s="4">
        <v>309</v>
      </c>
      <c r="C317" s="8" t="s">
        <v>693</v>
      </c>
      <c r="D317" s="8">
        <v>1604</v>
      </c>
      <c r="E317" s="8">
        <v>1</v>
      </c>
      <c r="F317" s="8">
        <v>0</v>
      </c>
      <c r="G317" s="8">
        <v>1604</v>
      </c>
      <c r="H317" s="8">
        <v>1</v>
      </c>
      <c r="I317" s="8">
        <v>0</v>
      </c>
      <c r="J317" s="14">
        <f t="shared" si="23"/>
        <v>6.2344139650872816E-4</v>
      </c>
      <c r="K317" s="14">
        <f t="shared" si="24"/>
        <v>6.2344139650872816E-4</v>
      </c>
    </row>
    <row r="318" spans="1:11" x14ac:dyDescent="0.3">
      <c r="A318" s="173"/>
      <c r="B318" s="4">
        <v>310</v>
      </c>
      <c r="C318" s="8" t="s">
        <v>694</v>
      </c>
      <c r="D318" s="8">
        <v>8440</v>
      </c>
      <c r="E318" s="8">
        <v>62</v>
      </c>
      <c r="F318" s="8">
        <v>0</v>
      </c>
      <c r="G318" s="8">
        <v>8440</v>
      </c>
      <c r="H318" s="8">
        <v>62</v>
      </c>
      <c r="I318" s="8">
        <v>0</v>
      </c>
      <c r="J318" s="14">
        <f t="shared" si="23"/>
        <v>7.345971563981043E-3</v>
      </c>
      <c r="K318" s="14">
        <f t="shared" si="24"/>
        <v>7.345971563981043E-3</v>
      </c>
    </row>
    <row r="319" spans="1:11" x14ac:dyDescent="0.3">
      <c r="A319" s="173"/>
      <c r="B319" s="4">
        <v>311</v>
      </c>
      <c r="C319" s="8" t="s">
        <v>695</v>
      </c>
      <c r="D319" s="8">
        <v>2468</v>
      </c>
      <c r="E319" s="8">
        <v>0</v>
      </c>
      <c r="F319" s="8">
        <v>0</v>
      </c>
      <c r="G319" s="8">
        <v>2468</v>
      </c>
      <c r="H319" s="8">
        <v>0</v>
      </c>
      <c r="I319" s="8">
        <v>0</v>
      </c>
      <c r="J319" s="14">
        <f t="shared" si="23"/>
        <v>0</v>
      </c>
      <c r="K319" s="14">
        <f t="shared" si="24"/>
        <v>0</v>
      </c>
    </row>
    <row r="320" spans="1:11" x14ac:dyDescent="0.3">
      <c r="A320" s="173"/>
      <c r="B320" s="4">
        <v>312</v>
      </c>
      <c r="C320" s="8" t="s">
        <v>696</v>
      </c>
      <c r="D320" s="8">
        <v>2123</v>
      </c>
      <c r="E320" s="8">
        <v>0</v>
      </c>
      <c r="F320" s="8">
        <v>0</v>
      </c>
      <c r="G320" s="8">
        <v>2123</v>
      </c>
      <c r="H320" s="8">
        <v>0</v>
      </c>
      <c r="I320" s="8">
        <v>0</v>
      </c>
      <c r="J320" s="14">
        <f t="shared" si="23"/>
        <v>0</v>
      </c>
      <c r="K320" s="14">
        <f t="shared" si="24"/>
        <v>0</v>
      </c>
    </row>
    <row r="321" spans="1:11" x14ac:dyDescent="0.3">
      <c r="A321" s="173"/>
      <c r="B321" s="4">
        <v>313</v>
      </c>
      <c r="C321" s="8" t="s">
        <v>699</v>
      </c>
      <c r="D321" s="8">
        <v>2443</v>
      </c>
      <c r="E321" s="8">
        <v>0</v>
      </c>
      <c r="F321" s="8">
        <v>0</v>
      </c>
      <c r="G321" s="8">
        <v>2443</v>
      </c>
      <c r="H321" s="8">
        <v>0</v>
      </c>
      <c r="I321" s="8">
        <v>0</v>
      </c>
      <c r="J321" s="14">
        <f t="shared" si="23"/>
        <v>0</v>
      </c>
      <c r="K321" s="14">
        <f t="shared" si="24"/>
        <v>0</v>
      </c>
    </row>
    <row r="322" spans="1:11" x14ac:dyDescent="0.3">
      <c r="A322" s="173"/>
      <c r="B322" s="4">
        <v>314</v>
      </c>
      <c r="C322" s="8" t="s">
        <v>701</v>
      </c>
      <c r="D322" s="8">
        <v>330</v>
      </c>
      <c r="E322" s="8">
        <v>0</v>
      </c>
      <c r="F322" s="8">
        <v>0</v>
      </c>
      <c r="G322" s="8">
        <v>330</v>
      </c>
      <c r="H322" s="8">
        <v>0</v>
      </c>
      <c r="I322" s="8">
        <v>0</v>
      </c>
      <c r="J322" s="14">
        <f t="shared" si="23"/>
        <v>0</v>
      </c>
      <c r="K322" s="14">
        <f t="shared" si="24"/>
        <v>0</v>
      </c>
    </row>
    <row r="323" spans="1:11" x14ac:dyDescent="0.3">
      <c r="A323" s="173"/>
      <c r="B323" s="4">
        <v>315</v>
      </c>
      <c r="C323" s="8" t="s">
        <v>702</v>
      </c>
      <c r="D323" s="8">
        <v>5767</v>
      </c>
      <c r="E323" s="8">
        <v>0</v>
      </c>
      <c r="F323" s="8">
        <v>0</v>
      </c>
      <c r="G323" s="8">
        <v>5767</v>
      </c>
      <c r="H323" s="8">
        <v>0</v>
      </c>
      <c r="I323" s="8">
        <v>0</v>
      </c>
      <c r="J323" s="14">
        <f t="shared" si="23"/>
        <v>0</v>
      </c>
      <c r="K323" s="14">
        <f t="shared" si="24"/>
        <v>0</v>
      </c>
    </row>
    <row r="324" spans="1:11" x14ac:dyDescent="0.3">
      <c r="A324" s="173"/>
      <c r="B324" s="4">
        <v>316</v>
      </c>
      <c r="C324" s="8" t="s">
        <v>703</v>
      </c>
      <c r="D324" s="8">
        <v>2306</v>
      </c>
      <c r="E324" s="8">
        <v>3</v>
      </c>
      <c r="F324" s="8">
        <v>0</v>
      </c>
      <c r="G324" s="8">
        <v>2306</v>
      </c>
      <c r="H324" s="8">
        <v>3</v>
      </c>
      <c r="I324" s="8">
        <v>0</v>
      </c>
      <c r="J324" s="14">
        <f t="shared" si="23"/>
        <v>1.3009540329575022E-3</v>
      </c>
      <c r="K324" s="14">
        <f t="shared" si="24"/>
        <v>1.3009540329575022E-3</v>
      </c>
    </row>
    <row r="325" spans="1:11" x14ac:dyDescent="0.3">
      <c r="A325" s="173"/>
      <c r="B325" s="4">
        <v>317</v>
      </c>
      <c r="C325" s="8" t="s">
        <v>704</v>
      </c>
      <c r="D325" s="8">
        <v>5712</v>
      </c>
      <c r="E325" s="8">
        <v>0</v>
      </c>
      <c r="F325" s="8">
        <v>0</v>
      </c>
      <c r="G325" s="8">
        <v>5712</v>
      </c>
      <c r="H325" s="8">
        <v>0</v>
      </c>
      <c r="I325" s="8">
        <v>0</v>
      </c>
      <c r="J325" s="14">
        <f t="shared" si="23"/>
        <v>0</v>
      </c>
      <c r="K325" s="14">
        <f t="shared" si="24"/>
        <v>0</v>
      </c>
    </row>
    <row r="326" spans="1:11" x14ac:dyDescent="0.3">
      <c r="A326" s="173"/>
      <c r="B326" s="4">
        <v>318</v>
      </c>
      <c r="C326" s="8" t="s">
        <v>705</v>
      </c>
      <c r="D326" s="8">
        <v>4513</v>
      </c>
      <c r="E326" s="8">
        <v>138</v>
      </c>
      <c r="F326" s="8">
        <v>0</v>
      </c>
      <c r="G326" s="8">
        <v>4513</v>
      </c>
      <c r="H326" s="8">
        <v>138</v>
      </c>
      <c r="I326" s="8">
        <v>0</v>
      </c>
      <c r="J326" s="14">
        <f t="shared" si="23"/>
        <v>3.0578329270994905E-2</v>
      </c>
      <c r="K326" s="14">
        <f t="shared" si="24"/>
        <v>3.0578329270994905E-2</v>
      </c>
    </row>
    <row r="327" spans="1:11" x14ac:dyDescent="0.3">
      <c r="A327" s="173"/>
      <c r="B327" s="4">
        <v>319</v>
      </c>
      <c r="C327" s="8" t="s">
        <v>706</v>
      </c>
      <c r="D327" s="8">
        <v>2822</v>
      </c>
      <c r="E327" s="8">
        <v>0</v>
      </c>
      <c r="F327" s="8">
        <v>0</v>
      </c>
      <c r="G327" s="8">
        <v>2822</v>
      </c>
      <c r="H327" s="8">
        <v>0</v>
      </c>
      <c r="I327" s="8">
        <v>0</v>
      </c>
      <c r="J327" s="14">
        <f t="shared" si="23"/>
        <v>0</v>
      </c>
      <c r="K327" s="14">
        <f t="shared" si="24"/>
        <v>0</v>
      </c>
    </row>
    <row r="328" spans="1:11" x14ac:dyDescent="0.3">
      <c r="A328" s="173"/>
      <c r="B328" s="4">
        <v>320</v>
      </c>
      <c r="C328" s="8" t="s">
        <v>708</v>
      </c>
      <c r="D328" s="8">
        <v>1076</v>
      </c>
      <c r="E328" s="8">
        <v>0</v>
      </c>
      <c r="F328" s="8">
        <v>0</v>
      </c>
      <c r="G328" s="8">
        <v>1076</v>
      </c>
      <c r="H328" s="8">
        <v>0</v>
      </c>
      <c r="I328" s="8">
        <v>0</v>
      </c>
      <c r="J328" s="14">
        <f t="shared" si="23"/>
        <v>0</v>
      </c>
      <c r="K328" s="14">
        <f t="shared" si="24"/>
        <v>0</v>
      </c>
    </row>
    <row r="329" spans="1:11" x14ac:dyDescent="0.3">
      <c r="A329" s="173"/>
      <c r="B329" s="4">
        <v>321</v>
      </c>
      <c r="C329" s="8" t="s">
        <v>709</v>
      </c>
      <c r="D329" s="8">
        <v>2181</v>
      </c>
      <c r="E329" s="8">
        <v>0</v>
      </c>
      <c r="F329" s="8">
        <v>0</v>
      </c>
      <c r="G329" s="8">
        <v>2181</v>
      </c>
      <c r="H329" s="8">
        <v>0</v>
      </c>
      <c r="I329" s="8">
        <v>0</v>
      </c>
      <c r="J329" s="14">
        <f t="shared" si="23"/>
        <v>0</v>
      </c>
      <c r="K329" s="14">
        <f t="shared" si="24"/>
        <v>0</v>
      </c>
    </row>
    <row r="330" spans="1:11" x14ac:dyDescent="0.3">
      <c r="A330" s="173"/>
      <c r="B330" s="4">
        <v>322</v>
      </c>
      <c r="C330" s="8" t="s">
        <v>710</v>
      </c>
      <c r="D330" s="8">
        <v>4792</v>
      </c>
      <c r="E330" s="8">
        <v>0</v>
      </c>
      <c r="F330" s="8">
        <v>0</v>
      </c>
      <c r="G330" s="8">
        <v>4792</v>
      </c>
      <c r="H330" s="8">
        <v>0</v>
      </c>
      <c r="I330" s="8">
        <v>0</v>
      </c>
      <c r="J330" s="14">
        <f t="shared" si="23"/>
        <v>0</v>
      </c>
      <c r="K330" s="14">
        <f t="shared" si="24"/>
        <v>0</v>
      </c>
    </row>
    <row r="331" spans="1:11" x14ac:dyDescent="0.3">
      <c r="A331" s="173"/>
      <c r="B331" s="4">
        <v>323</v>
      </c>
      <c r="C331" s="8" t="s">
        <v>711</v>
      </c>
      <c r="D331" s="8">
        <v>6347</v>
      </c>
      <c r="E331" s="8">
        <v>0</v>
      </c>
      <c r="F331" s="8">
        <v>0</v>
      </c>
      <c r="G331" s="8">
        <v>6347</v>
      </c>
      <c r="H331" s="8">
        <v>0</v>
      </c>
      <c r="I331" s="8">
        <v>0</v>
      </c>
      <c r="J331" s="14">
        <f t="shared" si="23"/>
        <v>0</v>
      </c>
      <c r="K331" s="14">
        <f t="shared" si="24"/>
        <v>0</v>
      </c>
    </row>
    <row r="332" spans="1:11" x14ac:dyDescent="0.3">
      <c r="A332" s="173"/>
      <c r="B332" s="4">
        <v>324</v>
      </c>
      <c r="C332" s="8" t="s">
        <v>712</v>
      </c>
      <c r="D332" s="8">
        <v>5340</v>
      </c>
      <c r="E332" s="8">
        <v>0</v>
      </c>
      <c r="F332" s="8">
        <v>0</v>
      </c>
      <c r="G332" s="8">
        <v>5340</v>
      </c>
      <c r="H332" s="8">
        <v>0</v>
      </c>
      <c r="I332" s="8">
        <v>0</v>
      </c>
      <c r="J332" s="14">
        <f t="shared" si="23"/>
        <v>0</v>
      </c>
      <c r="K332" s="14">
        <f t="shared" si="24"/>
        <v>0</v>
      </c>
    </row>
    <row r="333" spans="1:11" x14ac:dyDescent="0.3">
      <c r="A333" s="173"/>
      <c r="B333" s="4">
        <v>325</v>
      </c>
      <c r="C333" s="8" t="s">
        <v>713</v>
      </c>
      <c r="D333" s="8">
        <v>67</v>
      </c>
      <c r="E333" s="8">
        <v>0</v>
      </c>
      <c r="F333" s="8">
        <v>0</v>
      </c>
      <c r="G333" s="8">
        <v>67</v>
      </c>
      <c r="H333" s="8">
        <v>0</v>
      </c>
      <c r="I333" s="8">
        <v>0</v>
      </c>
      <c r="J333" s="14">
        <f t="shared" si="23"/>
        <v>0</v>
      </c>
      <c r="K333" s="14">
        <f t="shared" si="24"/>
        <v>0</v>
      </c>
    </row>
    <row r="334" spans="1:11" x14ac:dyDescent="0.3">
      <c r="A334" s="173"/>
      <c r="B334" s="4">
        <v>326</v>
      </c>
      <c r="C334" s="8" t="s">
        <v>714</v>
      </c>
      <c r="D334" s="8">
        <v>4260</v>
      </c>
      <c r="E334" s="8">
        <v>0</v>
      </c>
      <c r="F334" s="8">
        <v>0</v>
      </c>
      <c r="G334" s="8">
        <v>4260</v>
      </c>
      <c r="H334" s="8">
        <v>0</v>
      </c>
      <c r="I334" s="8">
        <v>0</v>
      </c>
      <c r="J334" s="14">
        <f t="shared" si="23"/>
        <v>0</v>
      </c>
      <c r="K334" s="14">
        <f t="shared" si="24"/>
        <v>0</v>
      </c>
    </row>
    <row r="335" spans="1:11" x14ac:dyDescent="0.3">
      <c r="A335" s="173"/>
      <c r="B335" s="4">
        <v>327</v>
      </c>
      <c r="C335" s="8" t="s">
        <v>715</v>
      </c>
      <c r="D335" s="8">
        <v>3666</v>
      </c>
      <c r="E335" s="8">
        <v>4</v>
      </c>
      <c r="F335" s="8">
        <v>0</v>
      </c>
      <c r="G335" s="8">
        <v>3666</v>
      </c>
      <c r="H335" s="8">
        <v>4</v>
      </c>
      <c r="I335" s="8">
        <v>0</v>
      </c>
      <c r="J335" s="14">
        <f t="shared" si="23"/>
        <v>1.0911074740861974E-3</v>
      </c>
      <c r="K335" s="14">
        <f t="shared" si="24"/>
        <v>1.0911074740861974E-3</v>
      </c>
    </row>
    <row r="336" spans="1:11" x14ac:dyDescent="0.3">
      <c r="A336" s="173"/>
      <c r="B336" s="4">
        <v>328</v>
      </c>
      <c r="C336" s="8" t="s">
        <v>716</v>
      </c>
      <c r="D336" s="8">
        <v>1544</v>
      </c>
      <c r="E336" s="8">
        <v>0</v>
      </c>
      <c r="F336" s="8">
        <v>0</v>
      </c>
      <c r="G336" s="8">
        <v>1544</v>
      </c>
      <c r="H336" s="8">
        <v>0</v>
      </c>
      <c r="I336" s="8">
        <v>0</v>
      </c>
      <c r="J336" s="14">
        <f t="shared" si="23"/>
        <v>0</v>
      </c>
      <c r="K336" s="14">
        <f t="shared" si="24"/>
        <v>0</v>
      </c>
    </row>
    <row r="337" spans="1:11" x14ac:dyDescent="0.3">
      <c r="A337" s="173"/>
      <c r="B337" s="4">
        <v>329</v>
      </c>
      <c r="C337" s="8" t="s">
        <v>718</v>
      </c>
      <c r="D337" s="8">
        <v>3770</v>
      </c>
      <c r="E337" s="8">
        <v>0</v>
      </c>
      <c r="F337" s="8">
        <v>0</v>
      </c>
      <c r="G337" s="8">
        <v>3770</v>
      </c>
      <c r="H337" s="8">
        <v>0</v>
      </c>
      <c r="I337" s="8">
        <v>0</v>
      </c>
      <c r="J337" s="14">
        <f t="shared" si="23"/>
        <v>0</v>
      </c>
      <c r="K337" s="14">
        <f t="shared" si="24"/>
        <v>0</v>
      </c>
    </row>
    <row r="338" spans="1:11" x14ac:dyDescent="0.3">
      <c r="A338" s="173"/>
      <c r="B338" s="4">
        <v>330</v>
      </c>
      <c r="C338" s="8" t="s">
        <v>719</v>
      </c>
      <c r="D338" s="8">
        <v>3495</v>
      </c>
      <c r="E338" s="8">
        <v>0</v>
      </c>
      <c r="F338" s="8">
        <v>0</v>
      </c>
      <c r="G338" s="8">
        <v>3495</v>
      </c>
      <c r="H338" s="8">
        <v>0</v>
      </c>
      <c r="I338" s="8">
        <v>0</v>
      </c>
      <c r="J338" s="14">
        <f t="shared" si="23"/>
        <v>0</v>
      </c>
      <c r="K338" s="14">
        <f t="shared" si="24"/>
        <v>0</v>
      </c>
    </row>
    <row r="339" spans="1:11" x14ac:dyDescent="0.3">
      <c r="A339" s="173"/>
      <c r="B339" s="4">
        <v>331</v>
      </c>
      <c r="C339" s="8" t="s">
        <v>720</v>
      </c>
      <c r="D339" s="8">
        <v>1853</v>
      </c>
      <c r="E339" s="8">
        <v>0</v>
      </c>
      <c r="F339" s="8">
        <v>0</v>
      </c>
      <c r="G339" s="8">
        <v>1853</v>
      </c>
      <c r="H339" s="8">
        <v>0</v>
      </c>
      <c r="I339" s="8">
        <v>0</v>
      </c>
      <c r="J339" s="14">
        <f t="shared" si="23"/>
        <v>0</v>
      </c>
      <c r="K339" s="14">
        <f t="shared" si="24"/>
        <v>0</v>
      </c>
    </row>
    <row r="340" spans="1:11" x14ac:dyDescent="0.3">
      <c r="A340" s="173"/>
      <c r="B340" s="4">
        <v>332</v>
      </c>
      <c r="C340" s="8" t="s">
        <v>721</v>
      </c>
      <c r="D340" s="8">
        <v>2949</v>
      </c>
      <c r="E340" s="8">
        <v>0</v>
      </c>
      <c r="F340" s="8">
        <v>0</v>
      </c>
      <c r="G340" s="8">
        <v>2949</v>
      </c>
      <c r="H340" s="8">
        <v>0</v>
      </c>
      <c r="I340" s="8">
        <v>0</v>
      </c>
      <c r="J340" s="14">
        <f t="shared" si="23"/>
        <v>0</v>
      </c>
      <c r="K340" s="14">
        <f t="shared" si="24"/>
        <v>0</v>
      </c>
    </row>
    <row r="341" spans="1:11" x14ac:dyDescent="0.3">
      <c r="A341" s="173"/>
      <c r="B341" s="4">
        <v>333</v>
      </c>
      <c r="C341" s="8" t="s">
        <v>722</v>
      </c>
      <c r="D341" s="8">
        <v>2097</v>
      </c>
      <c r="E341" s="8">
        <v>0</v>
      </c>
      <c r="F341" s="8">
        <v>0</v>
      </c>
      <c r="G341" s="8">
        <v>2097</v>
      </c>
      <c r="H341" s="8">
        <v>0</v>
      </c>
      <c r="I341" s="8">
        <v>0</v>
      </c>
      <c r="J341" s="14">
        <f t="shared" si="23"/>
        <v>0</v>
      </c>
      <c r="K341" s="14">
        <f t="shared" si="24"/>
        <v>0</v>
      </c>
    </row>
    <row r="342" spans="1:11" x14ac:dyDescent="0.3">
      <c r="A342" s="173"/>
      <c r="B342" s="4">
        <v>334</v>
      </c>
      <c r="C342" s="8" t="s">
        <v>723</v>
      </c>
      <c r="D342" s="8">
        <v>7888</v>
      </c>
      <c r="E342" s="8">
        <v>1</v>
      </c>
      <c r="F342" s="8">
        <v>0</v>
      </c>
      <c r="G342" s="8">
        <v>7888</v>
      </c>
      <c r="H342" s="8">
        <v>1</v>
      </c>
      <c r="I342" s="8">
        <v>0</v>
      </c>
      <c r="J342" s="14">
        <f t="shared" si="23"/>
        <v>1.2677484787018255E-4</v>
      </c>
      <c r="K342" s="14">
        <f t="shared" si="24"/>
        <v>1.2677484787018255E-4</v>
      </c>
    </row>
    <row r="343" spans="1:11" x14ac:dyDescent="0.3">
      <c r="A343" s="173"/>
      <c r="B343" s="4">
        <v>335</v>
      </c>
      <c r="C343" s="8" t="s">
        <v>727</v>
      </c>
      <c r="D343" s="8">
        <v>4495</v>
      </c>
      <c r="E343" s="8">
        <v>0</v>
      </c>
      <c r="F343" s="8">
        <v>0</v>
      </c>
      <c r="G343" s="8">
        <v>4495</v>
      </c>
      <c r="H343" s="8">
        <v>0</v>
      </c>
      <c r="I343" s="8">
        <v>0</v>
      </c>
      <c r="J343" s="14">
        <f t="shared" si="23"/>
        <v>0</v>
      </c>
      <c r="K343" s="14">
        <f t="shared" si="24"/>
        <v>0</v>
      </c>
    </row>
    <row r="344" spans="1:11" x14ac:dyDescent="0.3">
      <c r="A344" s="173"/>
      <c r="B344" s="4">
        <v>336</v>
      </c>
      <c r="C344" s="8" t="s">
        <v>732</v>
      </c>
      <c r="D344" s="8">
        <v>2677</v>
      </c>
      <c r="E344" s="8">
        <v>0</v>
      </c>
      <c r="F344" s="8">
        <v>0</v>
      </c>
      <c r="G344" s="8">
        <v>2677</v>
      </c>
      <c r="H344" s="8">
        <v>0</v>
      </c>
      <c r="I344" s="8">
        <v>0</v>
      </c>
      <c r="J344" s="14">
        <f t="shared" si="23"/>
        <v>0</v>
      </c>
      <c r="K344" s="14">
        <f t="shared" si="24"/>
        <v>0</v>
      </c>
    </row>
    <row r="345" spans="1:11" x14ac:dyDescent="0.3">
      <c r="A345" s="173"/>
      <c r="B345" s="4">
        <v>337</v>
      </c>
      <c r="C345" s="8" t="s">
        <v>735</v>
      </c>
      <c r="D345" s="8">
        <v>6828</v>
      </c>
      <c r="E345" s="8">
        <v>0</v>
      </c>
      <c r="F345" s="8">
        <v>0</v>
      </c>
      <c r="G345" s="8">
        <v>6828</v>
      </c>
      <c r="H345" s="8">
        <v>0</v>
      </c>
      <c r="I345" s="8">
        <v>0</v>
      </c>
      <c r="J345" s="14">
        <f t="shared" si="23"/>
        <v>0</v>
      </c>
      <c r="K345" s="14">
        <f t="shared" si="24"/>
        <v>0</v>
      </c>
    </row>
    <row r="346" spans="1:11" x14ac:dyDescent="0.3">
      <c r="A346" s="173"/>
      <c r="B346" s="4">
        <v>338</v>
      </c>
      <c r="C346" s="8" t="s">
        <v>737</v>
      </c>
      <c r="D346" s="8">
        <v>3147</v>
      </c>
      <c r="E346" s="8">
        <v>1</v>
      </c>
      <c r="F346" s="8">
        <v>0</v>
      </c>
      <c r="G346" s="8">
        <v>3147</v>
      </c>
      <c r="H346" s="8">
        <v>1</v>
      </c>
      <c r="I346" s="8">
        <v>0</v>
      </c>
      <c r="J346" s="14">
        <f t="shared" si="23"/>
        <v>3.1776294884016526E-4</v>
      </c>
      <c r="K346" s="14">
        <f t="shared" si="24"/>
        <v>3.1776294884016526E-4</v>
      </c>
    </row>
    <row r="347" spans="1:11" x14ac:dyDescent="0.3">
      <c r="A347" s="173"/>
      <c r="B347" s="4">
        <v>339</v>
      </c>
      <c r="C347" s="8" t="s">
        <v>738</v>
      </c>
      <c r="D347" s="8">
        <v>5719</v>
      </c>
      <c r="E347" s="8">
        <v>0</v>
      </c>
      <c r="F347" s="8">
        <v>0</v>
      </c>
      <c r="G347" s="8">
        <v>5719</v>
      </c>
      <c r="H347" s="8">
        <v>0</v>
      </c>
      <c r="I347" s="8">
        <v>0</v>
      </c>
      <c r="J347" s="14">
        <f t="shared" si="23"/>
        <v>0</v>
      </c>
      <c r="K347" s="14">
        <f t="shared" si="24"/>
        <v>0</v>
      </c>
    </row>
    <row r="348" spans="1:11" x14ac:dyDescent="0.3">
      <c r="A348" s="173"/>
      <c r="B348" s="4">
        <v>340</v>
      </c>
      <c r="C348" s="8" t="s">
        <v>739</v>
      </c>
      <c r="D348" s="8">
        <v>1702</v>
      </c>
      <c r="E348" s="8">
        <v>0</v>
      </c>
      <c r="F348" s="8">
        <v>0</v>
      </c>
      <c r="G348" s="8">
        <v>1702</v>
      </c>
      <c r="H348" s="8">
        <v>0</v>
      </c>
      <c r="I348" s="8">
        <v>0</v>
      </c>
      <c r="J348" s="14">
        <f t="shared" si="23"/>
        <v>0</v>
      </c>
      <c r="K348" s="14">
        <f t="shared" si="24"/>
        <v>0</v>
      </c>
    </row>
    <row r="349" spans="1:11" x14ac:dyDescent="0.3">
      <c r="A349" s="173"/>
      <c r="B349" s="4">
        <v>341</v>
      </c>
      <c r="C349" s="8" t="s">
        <v>741</v>
      </c>
      <c r="D349" s="8">
        <v>1156</v>
      </c>
      <c r="E349" s="8">
        <v>0</v>
      </c>
      <c r="F349" s="8">
        <v>0</v>
      </c>
      <c r="G349" s="8">
        <v>1156</v>
      </c>
      <c r="H349" s="8">
        <v>0</v>
      </c>
      <c r="I349" s="8">
        <v>0</v>
      </c>
      <c r="J349" s="14">
        <f t="shared" si="23"/>
        <v>0</v>
      </c>
      <c r="K349" s="14">
        <f t="shared" si="24"/>
        <v>0</v>
      </c>
    </row>
    <row r="350" spans="1:11" x14ac:dyDescent="0.3">
      <c r="A350" s="173"/>
      <c r="B350" s="4">
        <v>342</v>
      </c>
      <c r="C350" s="8" t="s">
        <v>742</v>
      </c>
      <c r="D350" s="8">
        <v>7912</v>
      </c>
      <c r="E350" s="8">
        <v>3</v>
      </c>
      <c r="F350" s="8">
        <v>0</v>
      </c>
      <c r="G350" s="8">
        <v>7912</v>
      </c>
      <c r="H350" s="8">
        <v>3</v>
      </c>
      <c r="I350" s="8">
        <v>0</v>
      </c>
      <c r="J350" s="14">
        <f t="shared" si="23"/>
        <v>3.7917087967644087E-4</v>
      </c>
      <c r="K350" s="14">
        <f t="shared" si="24"/>
        <v>3.7917087967644087E-4</v>
      </c>
    </row>
    <row r="351" spans="1:11" x14ac:dyDescent="0.3">
      <c r="C351" s="9"/>
      <c r="D351" s="9">
        <f>SUM(D4:D350)</f>
        <v>1780078</v>
      </c>
      <c r="E351" s="9">
        <f>SUM(E4:E350)</f>
        <v>80401</v>
      </c>
      <c r="F351" s="9">
        <v>13187</v>
      </c>
      <c r="G351" s="9">
        <v>216237</v>
      </c>
      <c r="H351" s="9">
        <v>16669</v>
      </c>
      <c r="I351" s="9">
        <v>429</v>
      </c>
    </row>
  </sheetData>
  <mergeCells count="7">
    <mergeCell ref="A106:A350"/>
    <mergeCell ref="A4:A31"/>
    <mergeCell ref="P6:R6"/>
    <mergeCell ref="A33:A58"/>
    <mergeCell ref="A60:A68"/>
    <mergeCell ref="A70:A93"/>
    <mergeCell ref="A95:A104"/>
  </mergeCells>
  <phoneticPr fontId="3" type="noConversion"/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3B6F2-7ECC-408E-B08D-7DABC878CEC0}">
  <sheetPr codeName="Sheet9">
    <tabColor rgb="FF92D050"/>
  </sheetPr>
  <dimension ref="A1:AX351"/>
  <sheetViews>
    <sheetView topLeftCell="O1" zoomScale="85" zoomScaleNormal="85" workbookViewId="0">
      <selection activeCell="P22" sqref="P22"/>
    </sheetView>
  </sheetViews>
  <sheetFormatPr defaultRowHeight="13.5" x14ac:dyDescent="0.3"/>
  <cols>
    <col min="3" max="3" width="18.46484375" customWidth="1"/>
    <col min="11" max="11" width="11.86328125" customWidth="1"/>
    <col min="12" max="12" width="19.1328125" customWidth="1"/>
    <col min="14" max="14" width="18.46484375" customWidth="1"/>
    <col min="15" max="15" width="23.3984375" customWidth="1"/>
    <col min="16" max="22" width="15" bestFit="1" customWidth="1"/>
    <col min="23" max="29" width="17.46484375" bestFit="1" customWidth="1"/>
    <col min="30" max="37" width="18.59765625" bestFit="1" customWidth="1"/>
    <col min="38" max="38" width="17.3984375" customWidth="1"/>
    <col min="39" max="40" width="16.86328125" customWidth="1"/>
    <col min="41" max="47" width="18.59765625" bestFit="1" customWidth="1"/>
    <col min="48" max="48" width="18" customWidth="1"/>
  </cols>
  <sheetData>
    <row r="1" spans="1:19" x14ac:dyDescent="0.3">
      <c r="A1" t="s">
        <v>935</v>
      </c>
    </row>
    <row r="2" spans="1:19" x14ac:dyDescent="0.3">
      <c r="A2" s="4"/>
      <c r="B2" s="4"/>
      <c r="C2" s="8"/>
      <c r="D2" s="8"/>
      <c r="E2" s="8" t="s">
        <v>787</v>
      </c>
      <c r="F2" s="8"/>
      <c r="G2" s="8"/>
      <c r="H2" s="8" t="s">
        <v>787</v>
      </c>
      <c r="I2" s="8"/>
    </row>
    <row r="3" spans="1:19" x14ac:dyDescent="0.3">
      <c r="A3" s="4"/>
      <c r="B3" s="4"/>
      <c r="C3" s="8"/>
      <c r="D3" s="8" t="s">
        <v>409</v>
      </c>
      <c r="E3" s="8" t="s">
        <v>410</v>
      </c>
      <c r="F3" s="8" t="s">
        <v>411</v>
      </c>
      <c r="G3" s="8" t="s">
        <v>409</v>
      </c>
      <c r="H3" s="8" t="s">
        <v>410</v>
      </c>
      <c r="I3" s="8" t="s">
        <v>411</v>
      </c>
    </row>
    <row r="4" spans="1:19" x14ac:dyDescent="0.3">
      <c r="A4" s="173" t="s">
        <v>757</v>
      </c>
      <c r="B4" s="4">
        <v>1</v>
      </c>
      <c r="C4" s="8" t="s">
        <v>433</v>
      </c>
      <c r="D4" s="8">
        <v>25936</v>
      </c>
      <c r="E4" s="8">
        <v>3041</v>
      </c>
      <c r="F4" s="8">
        <v>0</v>
      </c>
      <c r="G4" s="8">
        <v>25936</v>
      </c>
      <c r="H4" s="8">
        <v>3041</v>
      </c>
      <c r="I4" s="8">
        <v>0</v>
      </c>
      <c r="O4" s="4" t="s">
        <v>763</v>
      </c>
      <c r="P4" s="4"/>
      <c r="Q4" s="4"/>
      <c r="R4" s="4"/>
    </row>
    <row r="5" spans="1:19" x14ac:dyDescent="0.3">
      <c r="A5" s="173"/>
      <c r="B5" s="4">
        <v>2</v>
      </c>
      <c r="C5" s="8" t="s">
        <v>649</v>
      </c>
      <c r="D5" s="8">
        <v>17119</v>
      </c>
      <c r="E5" s="8">
        <v>4343</v>
      </c>
      <c r="F5" s="8">
        <v>0</v>
      </c>
      <c r="G5" s="8">
        <v>17119</v>
      </c>
      <c r="H5" s="8">
        <v>4343</v>
      </c>
      <c r="I5" s="8">
        <v>0</v>
      </c>
      <c r="O5" s="4" t="s">
        <v>764</v>
      </c>
      <c r="P5" s="4"/>
      <c r="Q5" s="4"/>
      <c r="R5" s="4"/>
    </row>
    <row r="6" spans="1:19" x14ac:dyDescent="0.3">
      <c r="A6" s="173"/>
      <c r="B6" s="4">
        <v>3</v>
      </c>
      <c r="C6" s="8" t="s">
        <v>633</v>
      </c>
      <c r="D6" s="8">
        <v>19093</v>
      </c>
      <c r="E6" s="8">
        <v>261</v>
      </c>
      <c r="F6" s="8">
        <v>0</v>
      </c>
      <c r="G6" s="8">
        <v>19093</v>
      </c>
      <c r="H6" s="8">
        <v>261</v>
      </c>
      <c r="I6" s="8">
        <v>0</v>
      </c>
      <c r="O6" s="4"/>
      <c r="P6" s="173" t="s">
        <v>787</v>
      </c>
      <c r="Q6" s="173"/>
      <c r="R6" s="173"/>
    </row>
    <row r="7" spans="1:19" x14ac:dyDescent="0.3">
      <c r="A7" s="173"/>
      <c r="B7" s="4">
        <v>4</v>
      </c>
      <c r="C7" s="8" t="s">
        <v>648</v>
      </c>
      <c r="D7" s="8">
        <v>10907</v>
      </c>
      <c r="E7" s="8">
        <v>29</v>
      </c>
      <c r="F7" s="8">
        <v>0</v>
      </c>
      <c r="G7" s="8">
        <v>10907</v>
      </c>
      <c r="H7" s="8">
        <v>29</v>
      </c>
      <c r="I7" s="8">
        <v>0</v>
      </c>
      <c r="O7" s="4"/>
      <c r="P7" s="4" t="s">
        <v>409</v>
      </c>
      <c r="Q7" s="4" t="s">
        <v>765</v>
      </c>
      <c r="R7" s="4" t="s">
        <v>766</v>
      </c>
      <c r="S7" s="18" t="s">
        <v>788</v>
      </c>
    </row>
    <row r="8" spans="1:19" x14ac:dyDescent="0.3">
      <c r="A8" s="173"/>
      <c r="B8" s="4">
        <v>5</v>
      </c>
      <c r="C8" s="8" t="s">
        <v>552</v>
      </c>
      <c r="D8" s="8">
        <v>8599</v>
      </c>
      <c r="E8" s="8">
        <v>24</v>
      </c>
      <c r="F8" s="8">
        <v>0</v>
      </c>
      <c r="G8" s="8">
        <v>8599</v>
      </c>
      <c r="H8" s="8">
        <v>24</v>
      </c>
      <c r="I8" s="8">
        <v>0</v>
      </c>
      <c r="O8" s="4" t="s">
        <v>757</v>
      </c>
      <c r="P8" s="4">
        <f>SUM(G4:G31)</f>
        <v>287326</v>
      </c>
      <c r="Q8" s="4">
        <f>SUM(H4:I31)</f>
        <v>13798</v>
      </c>
      <c r="R8" s="15">
        <f t="shared" ref="R8:R13" si="0">Q8/P8</f>
        <v>4.8022107292761532E-2</v>
      </c>
      <c r="S8" s="14">
        <f t="shared" ref="S8:S14" si="1">P8/P$14</f>
        <v>0.16141202801225565</v>
      </c>
    </row>
    <row r="9" spans="1:19" x14ac:dyDescent="0.3">
      <c r="A9" s="173"/>
      <c r="B9" s="4">
        <v>6</v>
      </c>
      <c r="C9" s="8" t="s">
        <v>430</v>
      </c>
      <c r="D9" s="8">
        <v>20861</v>
      </c>
      <c r="E9" s="8">
        <v>499</v>
      </c>
      <c r="F9" s="8">
        <v>0</v>
      </c>
      <c r="G9" s="8">
        <v>20861</v>
      </c>
      <c r="H9" s="8">
        <v>499</v>
      </c>
      <c r="I9" s="8">
        <v>0</v>
      </c>
      <c r="O9" s="4" t="s">
        <v>758</v>
      </c>
      <c r="P9" s="4">
        <f>SUM(G33:G58)</f>
        <v>164720</v>
      </c>
      <c r="Q9" s="4">
        <f>SUM(H33:I58)</f>
        <v>9657</v>
      </c>
      <c r="R9" s="15">
        <f t="shared" si="0"/>
        <v>5.862676056338028E-2</v>
      </c>
      <c r="S9" s="14">
        <f t="shared" si="1"/>
        <v>9.2535270926330196E-2</v>
      </c>
    </row>
    <row r="10" spans="1:19" x14ac:dyDescent="0.3">
      <c r="A10" s="173"/>
      <c r="B10" s="4">
        <v>7</v>
      </c>
      <c r="C10" s="8" t="s">
        <v>439</v>
      </c>
      <c r="D10" s="8">
        <v>11888</v>
      </c>
      <c r="E10" s="8">
        <v>3</v>
      </c>
      <c r="F10" s="8">
        <v>0</v>
      </c>
      <c r="G10" s="8">
        <v>11888</v>
      </c>
      <c r="H10" s="8">
        <v>3</v>
      </c>
      <c r="I10" s="8">
        <v>0</v>
      </c>
      <c r="O10" s="4" t="s">
        <v>759</v>
      </c>
      <c r="P10" s="4">
        <f>SUM(G60:G68)</f>
        <v>146100</v>
      </c>
      <c r="Q10" s="4">
        <f>SUM(H60:I68)</f>
        <v>30601</v>
      </c>
      <c r="R10" s="15">
        <f t="shared" si="0"/>
        <v>0.20945242984257359</v>
      </c>
      <c r="S10" s="14">
        <f t="shared" si="1"/>
        <v>8.2075055138033273E-2</v>
      </c>
    </row>
    <row r="11" spans="1:19" x14ac:dyDescent="0.3">
      <c r="A11" s="173"/>
      <c r="B11" s="4">
        <v>8</v>
      </c>
      <c r="C11" s="8" t="s">
        <v>508</v>
      </c>
      <c r="D11" s="8">
        <v>5336</v>
      </c>
      <c r="E11" s="8">
        <v>56</v>
      </c>
      <c r="F11" s="8">
        <v>0</v>
      </c>
      <c r="G11" s="8">
        <v>5336</v>
      </c>
      <c r="H11" s="8">
        <v>56</v>
      </c>
      <c r="I11" s="8">
        <v>0</v>
      </c>
      <c r="O11" s="4" t="s">
        <v>760</v>
      </c>
      <c r="P11" s="4">
        <f>SUM(G70:G93)</f>
        <v>295840</v>
      </c>
      <c r="Q11" s="4">
        <f>SUM(H70:I93)</f>
        <v>15942</v>
      </c>
      <c r="R11" s="15">
        <f t="shared" si="0"/>
        <v>5.3887236343969712E-2</v>
      </c>
      <c r="S11" s="14">
        <f t="shared" si="1"/>
        <v>0.16619496449032009</v>
      </c>
    </row>
    <row r="12" spans="1:19" x14ac:dyDescent="0.3">
      <c r="A12" s="173"/>
      <c r="B12" s="4">
        <v>9</v>
      </c>
      <c r="C12" s="8" t="s">
        <v>686</v>
      </c>
      <c r="D12" s="8">
        <v>12363</v>
      </c>
      <c r="E12" s="8">
        <v>0</v>
      </c>
      <c r="F12" s="8">
        <v>0</v>
      </c>
      <c r="G12" s="8">
        <v>12363</v>
      </c>
      <c r="H12" s="8">
        <v>0</v>
      </c>
      <c r="I12" s="8">
        <v>0</v>
      </c>
      <c r="O12" s="4" t="s">
        <v>761</v>
      </c>
      <c r="P12" s="4">
        <f>SUM(G95:G104)</f>
        <v>29203</v>
      </c>
      <c r="Q12" s="4">
        <f>SUM(H95:I104)</f>
        <v>474</v>
      </c>
      <c r="R12" s="15">
        <f t="shared" si="0"/>
        <v>1.6231209122350442E-2</v>
      </c>
      <c r="S12" s="14">
        <f t="shared" si="1"/>
        <v>1.6405460884298329E-2</v>
      </c>
    </row>
    <row r="13" spans="1:19" x14ac:dyDescent="0.3">
      <c r="A13" s="173"/>
      <c r="B13" s="4">
        <v>10</v>
      </c>
      <c r="C13" s="8" t="s">
        <v>495</v>
      </c>
      <c r="D13" s="8">
        <v>17858</v>
      </c>
      <c r="E13" s="8">
        <v>6</v>
      </c>
      <c r="F13" s="8">
        <v>0</v>
      </c>
      <c r="G13" s="8">
        <v>17858</v>
      </c>
      <c r="H13" s="8">
        <v>6</v>
      </c>
      <c r="I13" s="8">
        <v>0</v>
      </c>
      <c r="O13" s="4" t="s">
        <v>762</v>
      </c>
      <c r="P13" s="4">
        <f>SUM(G106:G350)</f>
        <v>856889</v>
      </c>
      <c r="Q13" s="4">
        <f>SUM(H106:I350)</f>
        <v>9929</v>
      </c>
      <c r="R13" s="15">
        <f t="shared" si="0"/>
        <v>1.1587265095012306E-2</v>
      </c>
      <c r="S13" s="14">
        <f t="shared" si="1"/>
        <v>0.48137722054876247</v>
      </c>
    </row>
    <row r="14" spans="1:19" x14ac:dyDescent="0.3">
      <c r="A14" s="173"/>
      <c r="B14" s="4">
        <v>11</v>
      </c>
      <c r="C14" s="8" t="s">
        <v>645</v>
      </c>
      <c r="D14" s="8">
        <v>11752</v>
      </c>
      <c r="E14" s="8">
        <v>100</v>
      </c>
      <c r="F14" s="8">
        <v>0</v>
      </c>
      <c r="G14" s="8">
        <v>11752</v>
      </c>
      <c r="H14" s="8">
        <v>100</v>
      </c>
      <c r="I14" s="8">
        <v>0</v>
      </c>
      <c r="O14" s="4"/>
      <c r="P14" s="4">
        <f>SUM(P8:P13)</f>
        <v>1780078</v>
      </c>
      <c r="Q14" s="4">
        <f>SUM(Q8:Q13)</f>
        <v>80401</v>
      </c>
      <c r="R14" s="15">
        <f>Q14/P14</f>
        <v>4.5167121890164363E-2</v>
      </c>
      <c r="S14" s="14">
        <f t="shared" si="1"/>
        <v>1</v>
      </c>
    </row>
    <row r="15" spans="1:19" x14ac:dyDescent="0.3">
      <c r="A15" s="173"/>
      <c r="B15" s="4">
        <v>12</v>
      </c>
      <c r="C15" s="8" t="s">
        <v>726</v>
      </c>
      <c r="D15" s="8">
        <v>3168</v>
      </c>
      <c r="E15" s="8">
        <v>0</v>
      </c>
      <c r="F15" s="8">
        <v>0</v>
      </c>
      <c r="G15" s="8">
        <v>3168</v>
      </c>
      <c r="H15" s="8">
        <v>0</v>
      </c>
      <c r="I15" s="8">
        <v>0</v>
      </c>
    </row>
    <row r="16" spans="1:19" x14ac:dyDescent="0.3">
      <c r="A16" s="173"/>
      <c r="B16" s="4">
        <v>13</v>
      </c>
      <c r="C16" s="8" t="s">
        <v>700</v>
      </c>
      <c r="D16" s="8">
        <v>404</v>
      </c>
      <c r="E16" s="8">
        <v>3</v>
      </c>
      <c r="F16" s="8">
        <v>0</v>
      </c>
      <c r="G16" s="8">
        <v>404</v>
      </c>
      <c r="H16" s="8">
        <v>3</v>
      </c>
      <c r="I16" s="8">
        <v>0</v>
      </c>
      <c r="O16" t="s">
        <v>904</v>
      </c>
      <c r="P16" t="s">
        <v>902</v>
      </c>
    </row>
    <row r="17" spans="1:33" x14ac:dyDescent="0.3">
      <c r="A17" s="173"/>
      <c r="B17" s="4">
        <v>14</v>
      </c>
      <c r="C17" s="8" t="s">
        <v>537</v>
      </c>
      <c r="D17" s="8">
        <v>1577</v>
      </c>
      <c r="E17" s="8">
        <v>0</v>
      </c>
      <c r="F17" s="8">
        <v>0</v>
      </c>
      <c r="G17" s="8">
        <v>1577</v>
      </c>
      <c r="H17" s="8">
        <v>0</v>
      </c>
      <c r="I17" s="8">
        <v>0</v>
      </c>
      <c r="O17" t="s">
        <v>932</v>
      </c>
    </row>
    <row r="18" spans="1:33" x14ac:dyDescent="0.3">
      <c r="A18" s="173"/>
      <c r="B18" s="4">
        <v>15</v>
      </c>
      <c r="C18" s="8" t="s">
        <v>527</v>
      </c>
      <c r="D18" s="8">
        <v>15089</v>
      </c>
      <c r="E18" s="8">
        <v>697</v>
      </c>
      <c r="F18" s="8">
        <v>0</v>
      </c>
      <c r="G18" s="8">
        <v>15089</v>
      </c>
      <c r="H18" s="8">
        <v>697</v>
      </c>
      <c r="I18" s="8">
        <v>0</v>
      </c>
      <c r="O18" s="4"/>
      <c r="P18" s="8">
        <v>2020</v>
      </c>
      <c r="Q18" s="8">
        <v>2025</v>
      </c>
      <c r="R18" s="8">
        <v>2030</v>
      </c>
      <c r="S18" s="8">
        <v>2035</v>
      </c>
      <c r="T18" s="8">
        <v>2040</v>
      </c>
      <c r="U18" s="8">
        <v>2045</v>
      </c>
      <c r="V18" s="8">
        <v>2050</v>
      </c>
    </row>
    <row r="19" spans="1:33" x14ac:dyDescent="0.3">
      <c r="A19" s="173"/>
      <c r="B19" s="4">
        <v>16</v>
      </c>
      <c r="C19" s="8" t="s">
        <v>740</v>
      </c>
      <c r="D19" s="8">
        <v>6181</v>
      </c>
      <c r="E19" s="8">
        <v>108</v>
      </c>
      <c r="F19" s="8">
        <v>0</v>
      </c>
      <c r="G19" s="8">
        <v>6181</v>
      </c>
      <c r="H19" s="8">
        <v>108</v>
      </c>
      <c r="I19" s="8">
        <v>0</v>
      </c>
      <c r="O19" s="4" t="s">
        <v>757</v>
      </c>
      <c r="P19" s="8">
        <f>[1]乐观预测H输入!B22</f>
        <v>1.5</v>
      </c>
      <c r="Q19" s="8">
        <f>[1]乐观预测H输入!C22</f>
        <v>16</v>
      </c>
      <c r="R19" s="8">
        <f>[1]乐观预测H输入!D22</f>
        <v>36</v>
      </c>
      <c r="S19" s="8">
        <f>[1]乐观预测H输入!E22</f>
        <v>50</v>
      </c>
      <c r="T19" s="8">
        <f>[1]乐观预测H输入!F22</f>
        <v>60</v>
      </c>
      <c r="U19" s="8">
        <f>[1]乐观预测H输入!G22</f>
        <v>71</v>
      </c>
      <c r="V19" s="8">
        <f>[1]乐观预测H输入!H22</f>
        <v>81</v>
      </c>
    </row>
    <row r="20" spans="1:33" x14ac:dyDescent="0.3">
      <c r="A20" s="173"/>
      <c r="B20" s="4">
        <v>17</v>
      </c>
      <c r="C20" s="8" t="s">
        <v>528</v>
      </c>
      <c r="D20" s="8">
        <v>10093</v>
      </c>
      <c r="E20" s="8">
        <v>18</v>
      </c>
      <c r="F20" s="8">
        <v>0</v>
      </c>
      <c r="G20" s="8">
        <v>10093</v>
      </c>
      <c r="H20" s="8">
        <v>18</v>
      </c>
      <c r="I20" s="8">
        <v>0</v>
      </c>
      <c r="O20" s="4" t="s">
        <v>758</v>
      </c>
      <c r="P20" s="8">
        <f>[1]乐观预测H输入!B23</f>
        <v>1</v>
      </c>
      <c r="Q20" s="8">
        <f>[1]乐观预测H输入!C23</f>
        <v>18</v>
      </c>
      <c r="R20" s="8">
        <f>[1]乐观预测H输入!D23</f>
        <v>36</v>
      </c>
      <c r="S20" s="8">
        <f>[1]乐观预测H输入!E23</f>
        <v>50</v>
      </c>
      <c r="T20" s="8">
        <f>[1]乐观预测H输入!F23</f>
        <v>61</v>
      </c>
      <c r="U20" s="8">
        <f>[1]乐观预测H输入!G23</f>
        <v>71</v>
      </c>
      <c r="V20" s="8">
        <f>[1]乐观预测H输入!H23</f>
        <v>82</v>
      </c>
    </row>
    <row r="21" spans="1:33" x14ac:dyDescent="0.3">
      <c r="A21" s="173"/>
      <c r="B21" s="4">
        <v>18</v>
      </c>
      <c r="C21" s="8" t="s">
        <v>463</v>
      </c>
      <c r="D21" s="8">
        <v>6375</v>
      </c>
      <c r="E21" s="8">
        <v>5</v>
      </c>
      <c r="F21" s="8">
        <v>0</v>
      </c>
      <c r="G21" s="8">
        <v>6375</v>
      </c>
      <c r="H21" s="8">
        <v>5</v>
      </c>
      <c r="I21" s="8">
        <v>0</v>
      </c>
      <c r="O21" s="4" t="s">
        <v>759</v>
      </c>
      <c r="P21" s="8">
        <f>[1]乐观预测H输入!B24</f>
        <v>2</v>
      </c>
      <c r="Q21" s="8">
        <f>[1]乐观预测H输入!C24</f>
        <v>20</v>
      </c>
      <c r="R21" s="8">
        <f>[1]乐观预测H输入!D24</f>
        <v>37</v>
      </c>
      <c r="S21" s="8">
        <f>[1]乐观预测H输入!E24</f>
        <v>50</v>
      </c>
      <c r="T21" s="8">
        <f>[1]乐观预测H输入!F24</f>
        <v>62</v>
      </c>
      <c r="U21" s="8">
        <f>[1]乐观预测H输入!G24</f>
        <v>72</v>
      </c>
      <c r="V21" s="8">
        <f>[1]乐观预测H输入!H24</f>
        <v>83</v>
      </c>
    </row>
    <row r="22" spans="1:33" x14ac:dyDescent="0.3">
      <c r="A22" s="173"/>
      <c r="B22" s="4">
        <v>19</v>
      </c>
      <c r="C22" s="8" t="s">
        <v>560</v>
      </c>
      <c r="D22" s="8">
        <v>6143</v>
      </c>
      <c r="E22" s="8">
        <v>27</v>
      </c>
      <c r="F22" s="8">
        <v>0</v>
      </c>
      <c r="G22" s="8">
        <v>6143</v>
      </c>
      <c r="H22" s="8">
        <v>27</v>
      </c>
      <c r="I22" s="8">
        <v>0</v>
      </c>
      <c r="O22" s="4" t="s">
        <v>760</v>
      </c>
      <c r="P22" s="8">
        <f>[1]乐观预测H输入!B25</f>
        <v>0.8</v>
      </c>
      <c r="Q22" s="8">
        <f>[1]乐观预测H输入!C25</f>
        <v>15</v>
      </c>
      <c r="R22" s="8">
        <f>[1]乐观预测H输入!D25</f>
        <v>30</v>
      </c>
      <c r="S22" s="8">
        <f>[1]乐观预测H输入!E25</f>
        <v>45</v>
      </c>
      <c r="T22" s="8">
        <f>[1]乐观预测H输入!F25</f>
        <v>58</v>
      </c>
      <c r="U22" s="8">
        <f>[1]乐观预测H输入!G25</f>
        <v>70</v>
      </c>
      <c r="V22" s="8">
        <f>[1]乐观预测H输入!H25</f>
        <v>81</v>
      </c>
    </row>
    <row r="23" spans="1:33" x14ac:dyDescent="0.3">
      <c r="A23" s="173"/>
      <c r="B23" s="4">
        <v>20</v>
      </c>
      <c r="C23" s="8" t="s">
        <v>436</v>
      </c>
      <c r="D23" s="8">
        <v>6508</v>
      </c>
      <c r="E23" s="8">
        <v>0</v>
      </c>
      <c r="F23" s="8">
        <v>0</v>
      </c>
      <c r="G23" s="8">
        <v>6508</v>
      </c>
      <c r="H23" s="8">
        <v>0</v>
      </c>
      <c r="I23" s="8">
        <v>0</v>
      </c>
      <c r="O23" s="4" t="s">
        <v>761</v>
      </c>
      <c r="P23" s="8">
        <f>[1]乐观预测H输入!B26</f>
        <v>0.7</v>
      </c>
      <c r="Q23" s="8">
        <f>[1]乐观预测H输入!C26</f>
        <v>15</v>
      </c>
      <c r="R23" s="8">
        <f>[1]乐观预测H输入!D26</f>
        <v>30</v>
      </c>
      <c r="S23" s="8">
        <f>[1]乐观预测H输入!E26</f>
        <v>44</v>
      </c>
      <c r="T23" s="8">
        <f>[1]乐观预测H输入!F26</f>
        <v>57</v>
      </c>
      <c r="U23" s="8">
        <f>[1]乐观预测H输入!G26</f>
        <v>69</v>
      </c>
      <c r="V23" s="8">
        <f>[1]乐观预测H输入!H26</f>
        <v>80</v>
      </c>
    </row>
    <row r="24" spans="1:33" x14ac:dyDescent="0.3">
      <c r="A24" s="173"/>
      <c r="B24" s="4">
        <v>21</v>
      </c>
      <c r="C24" s="8" t="s">
        <v>503</v>
      </c>
      <c r="D24" s="8">
        <v>9881</v>
      </c>
      <c r="E24" s="8">
        <v>0</v>
      </c>
      <c r="F24" s="8">
        <v>0</v>
      </c>
      <c r="G24" s="8">
        <v>9881</v>
      </c>
      <c r="H24" s="8">
        <v>0</v>
      </c>
      <c r="I24" s="8">
        <v>0</v>
      </c>
      <c r="O24" s="4" t="s">
        <v>762</v>
      </c>
      <c r="P24" s="8">
        <f>[1]乐观预测H输入!B27</f>
        <v>0.5</v>
      </c>
      <c r="Q24" s="8">
        <f>[1]乐观预测H输入!C27</f>
        <v>12</v>
      </c>
      <c r="R24" s="8">
        <f>[1]乐观预测H输入!D27</f>
        <v>24</v>
      </c>
      <c r="S24" s="8">
        <f>[1]乐观预测H输入!E27</f>
        <v>38</v>
      </c>
      <c r="T24" s="8">
        <f>[1]乐观预测H输入!F27</f>
        <v>52</v>
      </c>
      <c r="U24" s="8">
        <f>[1]乐观预测H输入!G27</f>
        <v>65</v>
      </c>
      <c r="V24" s="8">
        <f>[1]乐观预测H输入!H27</f>
        <v>78</v>
      </c>
    </row>
    <row r="25" spans="1:33" x14ac:dyDescent="0.3">
      <c r="A25" s="173"/>
      <c r="B25" s="4">
        <v>22</v>
      </c>
      <c r="C25" s="8" t="s">
        <v>730</v>
      </c>
      <c r="D25" s="8">
        <v>37507</v>
      </c>
      <c r="E25" s="8">
        <v>2676</v>
      </c>
      <c r="F25" s="8">
        <v>0</v>
      </c>
      <c r="G25" s="8">
        <v>37507</v>
      </c>
      <c r="H25" s="8">
        <v>2676</v>
      </c>
      <c r="I25" s="8">
        <v>0</v>
      </c>
      <c r="O25" s="23" t="s">
        <v>783</v>
      </c>
      <c r="P25" s="24">
        <f t="array" ref="P25">SUM($P8:$P13*P19:P24)/$P14</f>
        <v>0.88393182770642642</v>
      </c>
      <c r="Q25" s="24">
        <f t="array" ref="Q25">SUM($P8:$P13*Q19:Q24)/$P14</f>
        <v>14.405261454835125</v>
      </c>
      <c r="R25" s="24">
        <f t="array" ref="R25">SUM($P8:$P13*R19:R24)/$P14</f>
        <v>29.209945856305172</v>
      </c>
      <c r="S25" s="24">
        <f t="array" ref="S25">SUM($P8:$P13*S19:S24)/$P14</f>
        <v>43.294065765657457</v>
      </c>
      <c r="T25" s="24">
        <f t="array" ref="T25">SUM($P8:$P13*T19:T24)/$P14</f>
        <v>56.024061305178762</v>
      </c>
      <c r="U25" s="24">
        <f t="array" ref="U25">SUM($P8:$P13*U19:U24)/$P14</f>
        <v>67.994805845586541</v>
      </c>
      <c r="V25" s="24">
        <f t="array" ref="V25">SUM($P8:$P13*V19:V24)/$P14</f>
        <v>79.796148258671806</v>
      </c>
    </row>
    <row r="26" spans="1:33" ht="45" customHeight="1" x14ac:dyDescent="0.3">
      <c r="A26" s="173"/>
      <c r="B26" s="4">
        <v>23</v>
      </c>
      <c r="C26" s="8" t="s">
        <v>545</v>
      </c>
      <c r="D26" s="8">
        <v>4406</v>
      </c>
      <c r="E26" s="8">
        <v>1152</v>
      </c>
      <c r="F26" s="8">
        <v>0</v>
      </c>
      <c r="G26" s="8">
        <v>4406</v>
      </c>
      <c r="H26" s="8">
        <v>1152</v>
      </c>
      <c r="I26" s="8">
        <v>0</v>
      </c>
      <c r="L26" s="21"/>
      <c r="O26" s="25" t="s">
        <v>790</v>
      </c>
      <c r="P26" s="26">
        <v>2938033.4126229417</v>
      </c>
      <c r="Q26" s="26">
        <v>3252103.4506220473</v>
      </c>
      <c r="R26" s="26">
        <v>3862478.7328507495</v>
      </c>
      <c r="S26" s="26">
        <v>4587413.0968591273</v>
      </c>
      <c r="T26" s="26">
        <v>4708082.2507083584</v>
      </c>
      <c r="U26" s="26">
        <v>5223634.1426465986</v>
      </c>
      <c r="V26" s="26">
        <v>5795640.8157733176</v>
      </c>
    </row>
    <row r="27" spans="1:33" x14ac:dyDescent="0.3">
      <c r="A27" s="173"/>
      <c r="B27" s="4">
        <v>24</v>
      </c>
      <c r="C27" s="8" t="s">
        <v>418</v>
      </c>
      <c r="D27" s="8">
        <v>5749</v>
      </c>
      <c r="E27" s="8">
        <v>151</v>
      </c>
      <c r="F27" s="8">
        <v>0</v>
      </c>
      <c r="G27" s="8">
        <v>5749</v>
      </c>
      <c r="H27" s="8">
        <v>151</v>
      </c>
      <c r="I27" s="8">
        <v>0</v>
      </c>
      <c r="L27" s="14"/>
      <c r="P27" s="16">
        <v>2020</v>
      </c>
      <c r="Q27" s="16">
        <v>2025</v>
      </c>
      <c r="R27" s="16">
        <v>2030</v>
      </c>
      <c r="S27" s="16">
        <v>2035</v>
      </c>
      <c r="T27" s="16">
        <v>2040</v>
      </c>
      <c r="U27" s="16">
        <v>2045</v>
      </c>
      <c r="V27" s="16">
        <v>2050</v>
      </c>
    </row>
    <row r="28" spans="1:33" x14ac:dyDescent="0.3">
      <c r="A28" s="173"/>
      <c r="B28" s="4">
        <v>25</v>
      </c>
      <c r="C28" s="8" t="s">
        <v>505</v>
      </c>
      <c r="D28" s="8">
        <v>1141</v>
      </c>
      <c r="E28" s="8">
        <v>1</v>
      </c>
      <c r="F28" s="8">
        <v>0</v>
      </c>
      <c r="G28" s="8">
        <v>1141</v>
      </c>
      <c r="H28" s="8">
        <v>1</v>
      </c>
      <c r="I28" s="8">
        <v>0</v>
      </c>
      <c r="P28" s="27">
        <v>2234481.3502132334</v>
      </c>
      <c r="Q28" s="27">
        <v>2405201.5103558889</v>
      </c>
      <c r="R28" s="27">
        <v>2856624.8961708657</v>
      </c>
      <c r="S28" s="27">
        <v>3392774.2695520623</v>
      </c>
      <c r="T28" s="27">
        <v>3364451.4713966111</v>
      </c>
      <c r="U28" s="27">
        <v>3732870.9740830702</v>
      </c>
      <c r="V28" s="27">
        <v>4141633.7336462275</v>
      </c>
    </row>
    <row r="29" spans="1:33" x14ac:dyDescent="0.3">
      <c r="A29" s="173"/>
      <c r="B29" s="4">
        <v>26</v>
      </c>
      <c r="C29" s="8" t="s">
        <v>683</v>
      </c>
      <c r="D29" s="8">
        <v>4907</v>
      </c>
      <c r="E29" s="8">
        <v>0</v>
      </c>
      <c r="F29" s="8">
        <v>0</v>
      </c>
      <c r="G29" s="8">
        <v>4907</v>
      </c>
      <c r="H29" s="8">
        <v>0</v>
      </c>
      <c r="I29" s="8">
        <v>0</v>
      </c>
    </row>
    <row r="30" spans="1:33" x14ac:dyDescent="0.3">
      <c r="A30" s="173"/>
      <c r="B30" s="4">
        <v>27</v>
      </c>
      <c r="C30" s="8" t="s">
        <v>532</v>
      </c>
      <c r="D30" s="8">
        <v>2628</v>
      </c>
      <c r="E30" s="8">
        <v>173</v>
      </c>
      <c r="F30" s="8">
        <v>0</v>
      </c>
      <c r="G30" s="8">
        <v>2628</v>
      </c>
      <c r="H30" s="8">
        <v>173</v>
      </c>
      <c r="I30" s="8">
        <v>0</v>
      </c>
    </row>
    <row r="31" spans="1:33" x14ac:dyDescent="0.3">
      <c r="A31" s="173"/>
      <c r="B31" s="4">
        <v>28</v>
      </c>
      <c r="C31" s="8" t="s">
        <v>599</v>
      </c>
      <c r="D31" s="8">
        <v>3857</v>
      </c>
      <c r="E31" s="8">
        <v>425</v>
      </c>
      <c r="F31" s="8">
        <v>0</v>
      </c>
      <c r="G31" s="8">
        <v>3857</v>
      </c>
      <c r="H31" s="8">
        <v>425</v>
      </c>
      <c r="I31" s="8">
        <v>0</v>
      </c>
      <c r="O31" s="28"/>
      <c r="P31" s="8">
        <v>2017</v>
      </c>
      <c r="Q31" s="8">
        <v>2020</v>
      </c>
      <c r="R31" s="8">
        <v>2025</v>
      </c>
      <c r="S31" s="8">
        <v>2030</v>
      </c>
      <c r="T31" s="8">
        <v>2035</v>
      </c>
      <c r="U31" s="8">
        <v>2040</v>
      </c>
      <c r="V31" s="8">
        <v>2045</v>
      </c>
      <c r="W31" s="8">
        <v>2050</v>
      </c>
    </row>
    <row r="32" spans="1:33" s="12" customFormat="1" ht="15.4" customHeight="1" x14ac:dyDescent="0.3">
      <c r="A32" s="10"/>
      <c r="B32" s="11"/>
      <c r="C32" s="11"/>
      <c r="D32" s="11"/>
      <c r="E32" s="11"/>
      <c r="F32" s="8">
        <v>0</v>
      </c>
      <c r="G32" s="11"/>
      <c r="H32" s="11"/>
      <c r="I32" s="11">
        <v>0</v>
      </c>
      <c r="N32"/>
      <c r="O32" s="4" t="s">
        <v>757</v>
      </c>
      <c r="P32" s="4">
        <f t="shared" ref="P32:P38" si="2">Q8</f>
        <v>13798</v>
      </c>
      <c r="Q32" s="29">
        <f>P$28*P19/100*$S8</f>
        <v>5410.0824944022188</v>
      </c>
      <c r="R32" s="29">
        <f t="shared" ref="R32:W32" si="3">Q$28*Q19/100*$S8</f>
        <v>62116.5525703495</v>
      </c>
      <c r="S32" s="29">
        <f t="shared" si="3"/>
        <v>165993.70239404592</v>
      </c>
      <c r="T32" s="29">
        <f t="shared" si="3"/>
        <v>273817.28771809884</v>
      </c>
      <c r="U32" s="29">
        <f t="shared" si="3"/>
        <v>325837.76108816674</v>
      </c>
      <c r="V32" s="29">
        <f t="shared" si="3"/>
        <v>427796.49470673117</v>
      </c>
      <c r="W32" s="29">
        <f t="shared" si="3"/>
        <v>541492.69518776436</v>
      </c>
      <c r="X32"/>
      <c r="Y32"/>
      <c r="Z32"/>
      <c r="AA32"/>
      <c r="AB32"/>
      <c r="AC32"/>
      <c r="AD32"/>
      <c r="AE32"/>
      <c r="AF32"/>
      <c r="AG32"/>
    </row>
    <row r="33" spans="1:48" x14ac:dyDescent="0.3">
      <c r="A33" s="173" t="s">
        <v>758</v>
      </c>
      <c r="B33" s="4">
        <v>29</v>
      </c>
      <c r="C33" s="8" t="s">
        <v>625</v>
      </c>
      <c r="D33" s="8">
        <v>9025</v>
      </c>
      <c r="E33" s="8">
        <v>1926</v>
      </c>
      <c r="F33" s="8">
        <v>0</v>
      </c>
      <c r="G33" s="8">
        <v>9025</v>
      </c>
      <c r="H33" s="8">
        <v>1926</v>
      </c>
      <c r="I33" s="8">
        <v>0</v>
      </c>
      <c r="J33" s="14">
        <f>(E33+F33)/D33</f>
        <v>0.21340720221606649</v>
      </c>
      <c r="K33" s="14">
        <f>(H33+I33)/G33</f>
        <v>0.21340720221606649</v>
      </c>
      <c r="O33" s="4" t="s">
        <v>758</v>
      </c>
      <c r="P33" s="4">
        <f t="shared" si="2"/>
        <v>9657</v>
      </c>
      <c r="Q33" s="29">
        <f t="shared" ref="Q33:W37" si="4">P$28*P20/100*$S9</f>
        <v>2067.6833712181365</v>
      </c>
      <c r="R33" s="29">
        <f t="shared" si="4"/>
        <v>40061.875210776139</v>
      </c>
      <c r="S33" s="29">
        <f t="shared" si="4"/>
        <v>95161.881132745533</v>
      </c>
      <c r="T33" s="29">
        <f t="shared" si="4"/>
        <v>156975.64311244106</v>
      </c>
      <c r="U33" s="29">
        <f t="shared" si="4"/>
        <v>189911.56133874715</v>
      </c>
      <c r="V33" s="29">
        <f t="shared" si="4"/>
        <v>245249.78111306581</v>
      </c>
      <c r="W33" s="29">
        <f t="shared" si="4"/>
        <v>314262.7036888774</v>
      </c>
      <c r="AB33">
        <f>SUM(AC43:AG43)/AG42</f>
        <v>0.57875115910777308</v>
      </c>
    </row>
    <row r="34" spans="1:48" x14ac:dyDescent="0.3">
      <c r="A34" s="173"/>
      <c r="B34" s="4">
        <v>30</v>
      </c>
      <c r="C34" s="8" t="s">
        <v>639</v>
      </c>
      <c r="D34" s="8">
        <v>10999</v>
      </c>
      <c r="E34" s="8">
        <v>337</v>
      </c>
      <c r="F34" s="8">
        <v>0</v>
      </c>
      <c r="G34" s="8">
        <v>10999</v>
      </c>
      <c r="H34" s="8">
        <v>337</v>
      </c>
      <c r="I34" s="8">
        <v>0</v>
      </c>
      <c r="J34" s="14">
        <f t="shared" ref="J34:J97" si="5">(E34+F34)/D34</f>
        <v>3.0639149013546686E-2</v>
      </c>
      <c r="K34" s="14">
        <f t="shared" ref="K34:K97" si="6">(H34+I34)/G34</f>
        <v>3.0639149013546686E-2</v>
      </c>
      <c r="O34" s="4" t="s">
        <v>759</v>
      </c>
      <c r="P34" s="4">
        <f t="shared" si="2"/>
        <v>30601</v>
      </c>
      <c r="Q34" s="29">
        <f t="shared" si="4"/>
        <v>3667.9036004731629</v>
      </c>
      <c r="R34" s="29">
        <f t="shared" si="4"/>
        <v>39481.409316108096</v>
      </c>
      <c r="S34" s="29">
        <f t="shared" si="4"/>
        <v>86749.328968903894</v>
      </c>
      <c r="T34" s="29">
        <f t="shared" si="4"/>
        <v>139231.06762219305</v>
      </c>
      <c r="U34" s="29">
        <f t="shared" si="4"/>
        <v>171205.27481495071</v>
      </c>
      <c r="V34" s="29">
        <f t="shared" si="4"/>
        <v>220590.425535143</v>
      </c>
      <c r="W34" s="29">
        <f t="shared" si="4"/>
        <v>282137.59815195878</v>
      </c>
      <c r="AD34">
        <f>162/(8*21.6)</f>
        <v>0.93749999999999989</v>
      </c>
    </row>
    <row r="35" spans="1:48" x14ac:dyDescent="0.3">
      <c r="A35" s="173"/>
      <c r="B35" s="4">
        <v>31</v>
      </c>
      <c r="C35" s="8" t="s">
        <v>665</v>
      </c>
      <c r="D35" s="8">
        <v>5631</v>
      </c>
      <c r="E35" s="8">
        <v>312</v>
      </c>
      <c r="F35" s="8">
        <v>0</v>
      </c>
      <c r="G35" s="8">
        <v>5631</v>
      </c>
      <c r="H35" s="8">
        <v>312</v>
      </c>
      <c r="I35" s="8">
        <v>0</v>
      </c>
      <c r="J35" s="14">
        <f t="shared" si="5"/>
        <v>5.5407565263718699E-2</v>
      </c>
      <c r="K35" s="14">
        <f t="shared" si="6"/>
        <v>5.5407565263718699E-2</v>
      </c>
      <c r="O35" s="4" t="s">
        <v>760</v>
      </c>
      <c r="P35" s="4">
        <f t="shared" si="2"/>
        <v>15942</v>
      </c>
      <c r="Q35" s="29">
        <f t="shared" si="4"/>
        <v>2970.8763892237666</v>
      </c>
      <c r="R35" s="29">
        <f t="shared" si="4"/>
        <v>59959.856940849182</v>
      </c>
      <c r="S35" s="29">
        <f t="shared" si="4"/>
        <v>142427.00195438441</v>
      </c>
      <c r="T35" s="29">
        <f t="shared" si="4"/>
        <v>253737.89966334449</v>
      </c>
      <c r="U35" s="29">
        <f t="shared" si="4"/>
        <v>324309.83783453569</v>
      </c>
      <c r="V35" s="29">
        <f t="shared" si="4"/>
        <v>434269.05128927773</v>
      </c>
      <c r="W35" s="29">
        <f t="shared" si="4"/>
        <v>557538.12374914973</v>
      </c>
      <c r="Z35">
        <f>SUM(S43:W43)/W42</f>
        <v>0.53517727588539166</v>
      </c>
      <c r="AD35">
        <f>SUM(X43:AB43)/AB42</f>
        <v>0.54844812773831886</v>
      </c>
    </row>
    <row r="36" spans="1:48" x14ac:dyDescent="0.3">
      <c r="A36" s="173"/>
      <c r="B36" s="4">
        <v>32</v>
      </c>
      <c r="C36" s="8" t="s">
        <v>443</v>
      </c>
      <c r="D36" s="8">
        <v>4335</v>
      </c>
      <c r="E36" s="8">
        <v>32</v>
      </c>
      <c r="F36" s="8">
        <v>0</v>
      </c>
      <c r="G36" s="8">
        <v>4335</v>
      </c>
      <c r="H36" s="8">
        <v>32</v>
      </c>
      <c r="I36" s="8">
        <v>0</v>
      </c>
      <c r="J36" s="14">
        <f t="shared" si="5"/>
        <v>7.3817762399077278E-3</v>
      </c>
      <c r="K36" s="14">
        <f t="shared" si="6"/>
        <v>7.3817762399077278E-3</v>
      </c>
      <c r="O36" s="4" t="s">
        <v>761</v>
      </c>
      <c r="P36" s="4">
        <f t="shared" si="2"/>
        <v>474</v>
      </c>
      <c r="Q36" s="29">
        <f t="shared" si="4"/>
        <v>256.6038747133212</v>
      </c>
      <c r="R36" s="29">
        <f t="shared" si="4"/>
        <v>5918.7658945498197</v>
      </c>
      <c r="S36" s="29">
        <f t="shared" si="4"/>
        <v>14059.274398573174</v>
      </c>
      <c r="T36" s="29">
        <f t="shared" si="4"/>
        <v>24490.411250091685</v>
      </c>
      <c r="U36" s="29">
        <f t="shared" si="4"/>
        <v>31461.364896336723</v>
      </c>
      <c r="V36" s="29">
        <f t="shared" si="4"/>
        <v>42255.23343850216</v>
      </c>
      <c r="W36" s="29">
        <f t="shared" si="4"/>
        <v>54356.328171538909</v>
      </c>
    </row>
    <row r="37" spans="1:48" x14ac:dyDescent="0.3">
      <c r="A37" s="173"/>
      <c r="B37" s="4">
        <v>33</v>
      </c>
      <c r="C37" s="8" t="s">
        <v>585</v>
      </c>
      <c r="D37" s="8">
        <v>8909</v>
      </c>
      <c r="E37" s="8">
        <v>1132</v>
      </c>
      <c r="F37" s="8">
        <v>0</v>
      </c>
      <c r="G37" s="8">
        <v>8909</v>
      </c>
      <c r="H37" s="8">
        <v>1132</v>
      </c>
      <c r="I37" s="8">
        <v>0</v>
      </c>
      <c r="J37" s="14">
        <f t="shared" si="5"/>
        <v>0.12706252104613314</v>
      </c>
      <c r="K37" s="14">
        <f t="shared" si="6"/>
        <v>0.12706252104613314</v>
      </c>
      <c r="N37" s="12"/>
      <c r="O37" s="4" t="s">
        <v>762</v>
      </c>
      <c r="P37" s="4">
        <f t="shared" si="2"/>
        <v>9929</v>
      </c>
      <c r="Q37" s="29">
        <f t="shared" si="4"/>
        <v>5378.1421086684604</v>
      </c>
      <c r="R37" s="29">
        <f t="shared" si="4"/>
        <v>138937.1061497764</v>
      </c>
      <c r="S37" s="29">
        <f t="shared" si="4"/>
        <v>330027.39664059086</v>
      </c>
      <c r="T37" s="29">
        <f t="shared" si="4"/>
        <v>620617.61417400523</v>
      </c>
      <c r="U37" s="29">
        <f t="shared" si="4"/>
        <v>842176.55494548939</v>
      </c>
      <c r="V37" s="29">
        <f t="shared" si="4"/>
        <v>1167997.385211319</v>
      </c>
      <c r="W37" s="29">
        <f t="shared" si="4"/>
        <v>1555076.7454822196</v>
      </c>
      <c r="X37" s="12"/>
      <c r="Y37" s="12"/>
      <c r="Z37" s="12"/>
      <c r="AA37" s="12"/>
      <c r="AB37" s="12"/>
      <c r="AC37" s="12"/>
      <c r="AD37" s="12"/>
      <c r="AE37" s="12"/>
      <c r="AF37" s="12"/>
      <c r="AG37" s="12"/>
    </row>
    <row r="38" spans="1:48" x14ac:dyDescent="0.3">
      <c r="A38" s="173"/>
      <c r="B38" s="4">
        <v>34</v>
      </c>
      <c r="C38" s="8" t="s">
        <v>588</v>
      </c>
      <c r="D38" s="8">
        <v>5972</v>
      </c>
      <c r="E38" s="8">
        <v>6</v>
      </c>
      <c r="F38" s="8">
        <v>0</v>
      </c>
      <c r="G38" s="8">
        <v>5972</v>
      </c>
      <c r="H38" s="8">
        <v>6</v>
      </c>
      <c r="I38" s="8">
        <v>0</v>
      </c>
      <c r="J38" s="14">
        <f t="shared" si="5"/>
        <v>1.0046885465505692E-3</v>
      </c>
      <c r="K38" s="14">
        <f t="shared" si="6"/>
        <v>1.0046885465505692E-3</v>
      </c>
      <c r="O38" s="23" t="s">
        <v>769</v>
      </c>
      <c r="P38" s="4">
        <f t="shared" si="2"/>
        <v>80401</v>
      </c>
      <c r="Q38" s="29">
        <f>SUM(Q32:Q37)</f>
        <v>19751.291838699064</v>
      </c>
      <c r="R38" s="29">
        <f t="shared" ref="R38:W38" si="7">SUM(R32:R37)</f>
        <v>346475.56608240912</v>
      </c>
      <c r="S38" s="29">
        <f t="shared" si="7"/>
        <v>834418.58548924373</v>
      </c>
      <c r="T38" s="29">
        <f t="shared" si="7"/>
        <v>1468869.9235401745</v>
      </c>
      <c r="U38" s="29">
        <f t="shared" si="7"/>
        <v>1884902.3549182261</v>
      </c>
      <c r="V38" s="29">
        <f t="shared" si="7"/>
        <v>2538158.3712940384</v>
      </c>
      <c r="W38" s="29">
        <f t="shared" si="7"/>
        <v>3304864.1944315089</v>
      </c>
    </row>
    <row r="39" spans="1:48" x14ac:dyDescent="0.3">
      <c r="A39" s="173"/>
      <c r="B39" s="4">
        <v>35</v>
      </c>
      <c r="C39" s="8" t="s">
        <v>698</v>
      </c>
      <c r="D39" s="8">
        <v>3822</v>
      </c>
      <c r="E39" s="8">
        <v>929</v>
      </c>
      <c r="F39" s="8">
        <v>0</v>
      </c>
      <c r="G39" s="8">
        <v>3822</v>
      </c>
      <c r="H39" s="8">
        <v>929</v>
      </c>
      <c r="I39" s="8">
        <v>0</v>
      </c>
      <c r="J39" s="14">
        <f t="shared" si="5"/>
        <v>0.24306645735217164</v>
      </c>
      <c r="K39" s="14">
        <f t="shared" si="6"/>
        <v>0.24306645735217164</v>
      </c>
    </row>
    <row r="40" spans="1:48" x14ac:dyDescent="0.3">
      <c r="A40" s="173"/>
      <c r="B40" s="4">
        <v>36</v>
      </c>
      <c r="C40" s="8" t="s">
        <v>729</v>
      </c>
      <c r="D40" s="8">
        <v>1624</v>
      </c>
      <c r="E40" s="8">
        <v>34</v>
      </c>
      <c r="F40" s="8">
        <v>0</v>
      </c>
      <c r="G40" s="8">
        <v>1624</v>
      </c>
      <c r="H40" s="8">
        <v>34</v>
      </c>
      <c r="I40" s="8">
        <v>0</v>
      </c>
      <c r="J40" s="14">
        <f t="shared" si="5"/>
        <v>2.0935960591133004E-2</v>
      </c>
      <c r="K40" s="14">
        <f t="shared" si="6"/>
        <v>2.0935960591133004E-2</v>
      </c>
    </row>
    <row r="41" spans="1:48" x14ac:dyDescent="0.3">
      <c r="A41" s="173"/>
      <c r="B41" s="4">
        <v>37</v>
      </c>
      <c r="C41" s="8" t="s">
        <v>697</v>
      </c>
      <c r="D41" s="8">
        <v>3573</v>
      </c>
      <c r="E41" s="8">
        <v>214</v>
      </c>
      <c r="F41" s="8">
        <v>0</v>
      </c>
      <c r="G41" s="8">
        <v>3573</v>
      </c>
      <c r="H41" s="8">
        <v>214</v>
      </c>
      <c r="I41" s="8">
        <v>0</v>
      </c>
      <c r="J41" s="14">
        <f t="shared" si="5"/>
        <v>5.9893646795410017E-2</v>
      </c>
      <c r="K41" s="14">
        <f t="shared" si="6"/>
        <v>5.9893646795410017E-2</v>
      </c>
      <c r="N41" s="4"/>
      <c r="O41" s="4">
        <v>2017</v>
      </c>
      <c r="P41" s="4">
        <v>2018</v>
      </c>
      <c r="Q41" s="4">
        <v>2019</v>
      </c>
      <c r="R41" s="4">
        <v>2020</v>
      </c>
      <c r="S41" s="4">
        <v>2021</v>
      </c>
      <c r="T41" s="4">
        <v>2022</v>
      </c>
      <c r="U41" s="4">
        <v>2023</v>
      </c>
      <c r="V41" s="4">
        <v>2024</v>
      </c>
      <c r="W41" s="4">
        <v>2025</v>
      </c>
      <c r="X41" s="4">
        <v>2026</v>
      </c>
      <c r="Y41" s="4">
        <v>2027</v>
      </c>
      <c r="Z41" s="4">
        <v>2028</v>
      </c>
      <c r="AA41" s="4">
        <v>2029</v>
      </c>
      <c r="AB41" s="4">
        <v>2030</v>
      </c>
      <c r="AC41" s="4">
        <v>2031</v>
      </c>
      <c r="AD41" s="4">
        <v>2032</v>
      </c>
      <c r="AE41" s="4">
        <v>2033</v>
      </c>
      <c r="AF41" s="4">
        <v>2034</v>
      </c>
      <c r="AG41" s="4">
        <v>2035</v>
      </c>
      <c r="AH41" s="4">
        <v>2036</v>
      </c>
      <c r="AI41" s="4">
        <v>2037</v>
      </c>
      <c r="AJ41" s="4">
        <v>2038</v>
      </c>
      <c r="AK41" s="4">
        <v>2039</v>
      </c>
      <c r="AL41" s="4">
        <v>2040</v>
      </c>
      <c r="AM41" s="4">
        <v>2041</v>
      </c>
      <c r="AN41" s="4">
        <v>2042</v>
      </c>
      <c r="AO41" s="4">
        <v>2043</v>
      </c>
      <c r="AP41" s="4">
        <v>2044</v>
      </c>
      <c r="AQ41" s="4">
        <v>2045</v>
      </c>
      <c r="AR41" s="4">
        <v>2046</v>
      </c>
      <c r="AS41" s="4">
        <v>2047</v>
      </c>
      <c r="AT41" s="4">
        <v>2048</v>
      </c>
      <c r="AU41" s="4">
        <v>2049</v>
      </c>
      <c r="AV41" s="4">
        <v>2050</v>
      </c>
    </row>
    <row r="42" spans="1:48" x14ac:dyDescent="0.3">
      <c r="A42" s="173"/>
      <c r="B42" s="4">
        <v>38</v>
      </c>
      <c r="C42" s="8" t="s">
        <v>647</v>
      </c>
      <c r="D42" s="8">
        <v>2422</v>
      </c>
      <c r="E42" s="8">
        <v>28</v>
      </c>
      <c r="F42" s="8">
        <v>0</v>
      </c>
      <c r="G42" s="8">
        <v>2422</v>
      </c>
      <c r="H42" s="8">
        <v>28</v>
      </c>
      <c r="I42" s="8">
        <v>0</v>
      </c>
      <c r="J42" s="14">
        <f t="shared" si="5"/>
        <v>1.1560693641618497E-2</v>
      </c>
      <c r="K42" s="14">
        <f t="shared" si="6"/>
        <v>1.1560693641618497E-2</v>
      </c>
      <c r="N42" s="4" t="s">
        <v>771</v>
      </c>
      <c r="O42" s="4">
        <f>LDT预测_L!O42</f>
        <v>15344633</v>
      </c>
      <c r="P42" s="27">
        <f>LDT预测_L!P42</f>
        <v>16069666.90925</v>
      </c>
      <c r="Q42" s="27">
        <f>LDT预测_L!Q42</f>
        <v>16812085.52045735</v>
      </c>
      <c r="R42" s="27">
        <f>LDT预测_L!R42</f>
        <v>17518193.11231656</v>
      </c>
      <c r="S42" s="27">
        <f>LDT预测_L!S42</f>
        <v>18204009.493199378</v>
      </c>
      <c r="T42" s="27">
        <f>LDT预测_L!T42</f>
        <v>18894524.085205812</v>
      </c>
      <c r="U42" s="27">
        <f>LDT预测_L!U42</f>
        <v>19590251.554277737</v>
      </c>
      <c r="V42" s="27">
        <f>LDT预测_L!V42</f>
        <v>20291505.014622029</v>
      </c>
      <c r="W42" s="27">
        <f>LDT预测_L!W42</f>
        <v>21001820.66208246</v>
      </c>
      <c r="X42" s="27">
        <f>LDT预测_L!X42</f>
        <v>21664747.357121784</v>
      </c>
      <c r="Y42" s="27">
        <f>LDT预测_L!Y42</f>
        <v>22329845.511761844</v>
      </c>
      <c r="Z42" s="27">
        <f>LDT预测_L!Z42</f>
        <v>22997181.909251038</v>
      </c>
      <c r="AA42" s="27">
        <f>LDT预测_L!AA42</f>
        <v>23667076.085053593</v>
      </c>
      <c r="AB42" s="27">
        <f>LDT预测_L!AB42</f>
        <v>24340012.726726741</v>
      </c>
      <c r="AC42" s="27">
        <f>LDT预测_L!AC42</f>
        <v>24950689.613639008</v>
      </c>
      <c r="AD42" s="27">
        <f>LDT预测_L!AD42</f>
        <v>25561359.798373934</v>
      </c>
      <c r="AE42" s="27">
        <f>LDT预测_L!AE42</f>
        <v>26172120.59242278</v>
      </c>
      <c r="AF42" s="27">
        <f>LDT预测_L!AF42</f>
        <v>26783085.20396449</v>
      </c>
      <c r="AG42" s="27">
        <f>LDT预测_L!AG42</f>
        <v>27394680.164443295</v>
      </c>
      <c r="AH42" s="27">
        <f>LDT预测_L!AH42</f>
        <v>28004053.887944754</v>
      </c>
      <c r="AI42" s="27">
        <f>LDT预测_L!AI42</f>
        <v>28616014.098692883</v>
      </c>
      <c r="AJ42" s="27">
        <f>LDT预测_L!AJ42</f>
        <v>29230731.505958021</v>
      </c>
      <c r="AK42" s="27">
        <f>LDT预测_L!AK42</f>
        <v>29848393.309757814</v>
      </c>
      <c r="AL42" s="27">
        <f>LDT预测_L!AL42</f>
        <v>30463798.874707501</v>
      </c>
      <c r="AM42" s="27">
        <f>LDT预测_L!AM42</f>
        <v>31000541.118138324</v>
      </c>
      <c r="AN42" s="27">
        <f>LDT预测_L!AN42</f>
        <v>31539792.97345487</v>
      </c>
      <c r="AO42" s="27">
        <f>LDT预测_L!AO42</f>
        <v>32078958.985119678</v>
      </c>
      <c r="AP42" s="27">
        <f>LDT预测_L!AP42</f>
        <v>32618208.441153862</v>
      </c>
      <c r="AQ42" s="27">
        <f>LDT预测_L!AQ42</f>
        <v>33151839.058533501</v>
      </c>
      <c r="AR42" s="27">
        <f>LDT预测_L!AR42</f>
        <v>33682712.330247402</v>
      </c>
      <c r="AS42" s="27">
        <f>LDT预测_L!AS42</f>
        <v>34214300.974573128</v>
      </c>
      <c r="AT42" s="27">
        <f>LDT预测_L!AT42</f>
        <v>34749463.581311807</v>
      </c>
      <c r="AU42" s="27">
        <f>LDT预测_L!AU42</f>
        <v>35292676.090493046</v>
      </c>
      <c r="AV42" s="27">
        <f>LDT预测_L!AV42</f>
        <v>35837196.525921077</v>
      </c>
    </row>
    <row r="43" spans="1:48" x14ac:dyDescent="0.3">
      <c r="A43" s="173"/>
      <c r="B43" s="4">
        <v>39</v>
      </c>
      <c r="C43" s="8" t="s">
        <v>497</v>
      </c>
      <c r="D43" s="8">
        <v>21236</v>
      </c>
      <c r="E43" s="8">
        <v>2398</v>
      </c>
      <c r="F43" s="8">
        <v>0</v>
      </c>
      <c r="G43" s="8">
        <v>21236</v>
      </c>
      <c r="H43" s="8">
        <v>2398</v>
      </c>
      <c r="I43" s="8">
        <v>0</v>
      </c>
      <c r="J43" s="14">
        <f t="shared" si="5"/>
        <v>0.11292145413448861</v>
      </c>
      <c r="K43" s="14">
        <f t="shared" si="6"/>
        <v>0.11292145413448861</v>
      </c>
      <c r="N43" t="s">
        <v>791</v>
      </c>
      <c r="P43" s="27">
        <v>2030606.4336666658</v>
      </c>
      <c r="Q43" s="27">
        <v>2130106.148916333</v>
      </c>
      <c r="R43" s="27">
        <v>2234481.3502132334</v>
      </c>
      <c r="S43" s="27">
        <v>2095994.162248506</v>
      </c>
      <c r="T43" s="27">
        <v>2169353.9579272047</v>
      </c>
      <c r="U43" s="27">
        <v>2245281.3464546548</v>
      </c>
      <c r="V43" s="27">
        <v>2323866.1935805688</v>
      </c>
      <c r="W43" s="27">
        <v>2405201.5103558889</v>
      </c>
      <c r="X43" s="27">
        <v>2489383.563218344</v>
      </c>
      <c r="Y43" s="27">
        <v>2576511.9879309852</v>
      </c>
      <c r="Z43" s="27">
        <v>2666689.9075085688</v>
      </c>
      <c r="AA43" s="27">
        <v>2760024.0542713702</v>
      </c>
      <c r="AB43" s="27">
        <v>2856624.8961708657</v>
      </c>
      <c r="AC43" s="27">
        <v>2956606.7675368488</v>
      </c>
      <c r="AD43" s="27">
        <v>3060088.0044006384</v>
      </c>
      <c r="AE43" s="27">
        <v>3167191.0845546578</v>
      </c>
      <c r="AF43" s="27">
        <v>3278042.7725140704</v>
      </c>
      <c r="AG43" s="27">
        <v>3392774.2695520623</v>
      </c>
      <c r="AH43" s="27">
        <v>3096073.7704020818</v>
      </c>
      <c r="AI43" s="27">
        <v>3161091.3195805228</v>
      </c>
      <c r="AJ43" s="27">
        <v>3227474.2372917128</v>
      </c>
      <c r="AK43" s="27">
        <v>3295251.1962748389</v>
      </c>
      <c r="AL43" s="27">
        <v>3364451.4713966111</v>
      </c>
      <c r="AM43" s="27">
        <v>3435104.9522959399</v>
      </c>
      <c r="AN43" s="27">
        <v>3507242.1562941554</v>
      </c>
      <c r="AO43" s="27">
        <v>3580894.2415763345</v>
      </c>
      <c r="AP43" s="27">
        <v>3656093.0206494313</v>
      </c>
      <c r="AQ43" s="27">
        <v>3732870.9740830702</v>
      </c>
      <c r="AR43" s="27">
        <v>3811261.2645388171</v>
      </c>
      <c r="AS43" s="27">
        <v>3891297.7510941294</v>
      </c>
      <c r="AT43" s="27">
        <v>3973015.0038671051</v>
      </c>
      <c r="AU43" s="27">
        <v>4056448.3189483131</v>
      </c>
      <c r="AV43" s="27">
        <v>4141633.7336462275</v>
      </c>
    </row>
    <row r="44" spans="1:48" x14ac:dyDescent="0.3">
      <c r="A44" s="173"/>
      <c r="B44" s="4">
        <v>40</v>
      </c>
      <c r="C44" s="8" t="s">
        <v>591</v>
      </c>
      <c r="D44" s="8">
        <v>7045</v>
      </c>
      <c r="E44" s="8">
        <v>73</v>
      </c>
      <c r="F44" s="8">
        <v>0</v>
      </c>
      <c r="G44" s="8">
        <v>7045</v>
      </c>
      <c r="H44" s="8">
        <v>73</v>
      </c>
      <c r="I44" s="8">
        <v>0</v>
      </c>
      <c r="J44" s="14">
        <f t="shared" si="5"/>
        <v>1.0361958836053939E-2</v>
      </c>
      <c r="K44" s="14">
        <f t="shared" si="6"/>
        <v>1.0361958836053939E-2</v>
      </c>
      <c r="N44" s="4" t="s">
        <v>785</v>
      </c>
      <c r="O44" s="29">
        <v>127000</v>
      </c>
      <c r="P44" s="29">
        <f>((P41-2017)/3*($Q$38-$P$38)+$P$38)</f>
        <v>60184.43061289969</v>
      </c>
      <c r="Q44" s="29">
        <f>((Q41-2017)/3*($Q$38-$P$38)+$P$38)</f>
        <v>39967.861225799381</v>
      </c>
      <c r="R44" s="29">
        <f>((R41-2017)/3*($Q$38-$P$38)+$P$38)</f>
        <v>19751.291838699064</v>
      </c>
      <c r="S44" s="29">
        <f>(S41-2020)/5*($R$38-$Q$38)+$Q$38</f>
        <v>85096.146687441069</v>
      </c>
      <c r="T44" s="29">
        <f>(T41-2020)/5*($R$38-$Q$38)+$Q$38</f>
        <v>150441.00153618309</v>
      </c>
      <c r="U44" s="29">
        <f>(U41-2020)/5*($R$38-$Q$38)+$Q$38</f>
        <v>215785.85638492508</v>
      </c>
      <c r="V44" s="29">
        <f>(V41-2020)/5*($R$38-$Q$38)+$Q$38</f>
        <v>281130.7112336671</v>
      </c>
      <c r="W44" s="29">
        <f>(W41-2020)/5*($R$38-$Q$38)+$Q$38</f>
        <v>346475.56608240912</v>
      </c>
      <c r="X44" s="29">
        <f>(X41-2025)/5*($S$38-$R$38)+$R$38</f>
        <v>444064.16996377602</v>
      </c>
      <c r="Y44" s="29">
        <f>(Y41-2025)/5*($S$38-$R$38)+$R$38</f>
        <v>541652.77384514292</v>
      </c>
      <c r="Z44" s="29">
        <f>(Z41-2025)/5*($S$38-$R$38)+$R$38</f>
        <v>639241.37772650993</v>
      </c>
      <c r="AA44" s="29">
        <f>(AA41-2025)/5*($S$38-$R$38)+$R$38</f>
        <v>736829.98160787683</v>
      </c>
      <c r="AB44" s="29">
        <f>(AB41-2025)/5*($S$38-$R$38)+$R$38</f>
        <v>834418.58548924373</v>
      </c>
      <c r="AC44" s="29">
        <f>(AC41-2030)/5*($T$38-$S$38)+$S$38</f>
        <v>961308.85309942986</v>
      </c>
      <c r="AD44" s="29">
        <f>(AD41-2030)/5*($T$38-$S$38)+$S$38</f>
        <v>1088199.120709616</v>
      </c>
      <c r="AE44" s="29">
        <f>(AE41-2030)/5*($T$38-$S$38)+$S$38</f>
        <v>1215089.3883198022</v>
      </c>
      <c r="AF44" s="29">
        <f>(AF41-2030)/5*($T$38-$S$38)+$S$38</f>
        <v>1341979.6559299883</v>
      </c>
      <c r="AG44" s="29">
        <f>(AG41-2030)/5*($T$38-$S$38)+$S$38</f>
        <v>1468869.9235401745</v>
      </c>
      <c r="AH44" s="29">
        <f>(AH41-2035)/5*($U$38-$T$38)+$T$38</f>
        <v>1552076.4098157848</v>
      </c>
      <c r="AI44" s="29">
        <f>(AI41-2035)/5*($U$38-$T$38)+$T$38</f>
        <v>1635282.8960913951</v>
      </c>
      <c r="AJ44" s="29">
        <f>(AJ41-2035)/5*($U$38-$T$38)+$T$38</f>
        <v>1718489.3823670056</v>
      </c>
      <c r="AK44" s="29">
        <f>(AK41-2035)/5*($U$38-$T$38)+$T$38</f>
        <v>1801695.8686426159</v>
      </c>
      <c r="AL44" s="29">
        <f>(AL41-2035)/5*($U$38-$T$38)+$T$38</f>
        <v>1884902.3549182261</v>
      </c>
      <c r="AM44" s="29">
        <f>(AM41-2040)/5*($V$38-$U$38)+$U$38</f>
        <v>2015553.5581933886</v>
      </c>
      <c r="AN44" s="29">
        <f t="shared" ref="AN44:AQ44" si="8">(AN41-2040)/5*($V$38-$U$38)+$U$38</f>
        <v>2146204.7614685511</v>
      </c>
      <c r="AO44" s="29">
        <f t="shared" si="8"/>
        <v>2276855.9647437134</v>
      </c>
      <c r="AP44" s="29">
        <f t="shared" si="8"/>
        <v>2407507.1680188761</v>
      </c>
      <c r="AQ44" s="29">
        <f t="shared" si="8"/>
        <v>2538158.3712940384</v>
      </c>
      <c r="AR44" s="29">
        <f>(AR41-2045)/5*($W$38-$V$38)+$V$38</f>
        <v>2691499.5359215327</v>
      </c>
      <c r="AS44" s="29">
        <f t="shared" ref="AS44:AV44" si="9">(AS41-2045)/5*($W$38-$V$38)+$V$38</f>
        <v>2844840.7005490265</v>
      </c>
      <c r="AT44" s="29">
        <f t="shared" si="9"/>
        <v>2998181.8651765208</v>
      </c>
      <c r="AU44" s="29">
        <f t="shared" si="9"/>
        <v>3151523.0298040146</v>
      </c>
      <c r="AV44" s="29">
        <f t="shared" si="9"/>
        <v>3304864.1944315089</v>
      </c>
    </row>
    <row r="45" spans="1:48" hidden="1" x14ac:dyDescent="0.3">
      <c r="A45" s="173"/>
      <c r="B45" s="4">
        <v>41</v>
      </c>
      <c r="C45" s="8" t="s">
        <v>530</v>
      </c>
      <c r="D45" s="8">
        <v>5654</v>
      </c>
      <c r="E45" s="8">
        <v>10</v>
      </c>
      <c r="F45" s="8">
        <v>0</v>
      </c>
      <c r="G45" s="8">
        <v>5654</v>
      </c>
      <c r="H45" s="8">
        <v>10</v>
      </c>
      <c r="I45" s="8">
        <v>0</v>
      </c>
      <c r="J45" s="14">
        <f t="shared" si="5"/>
        <v>1.7686593562079944E-3</v>
      </c>
      <c r="K45" s="14">
        <f t="shared" si="6"/>
        <v>1.7686593562079944E-3</v>
      </c>
      <c r="N45" s="4" t="s">
        <v>781</v>
      </c>
      <c r="O45" s="4"/>
      <c r="P45" s="29">
        <f>216000-P44</f>
        <v>155815.56938710032</v>
      </c>
      <c r="Q45" s="29">
        <f t="shared" ref="Q45:AG45" si="10">216000-Q44</f>
        <v>176032.13877420063</v>
      </c>
      <c r="R45" s="29">
        <f t="shared" si="10"/>
        <v>196248.70816130092</v>
      </c>
      <c r="S45" s="29">
        <f t="shared" si="10"/>
        <v>130903.85331255893</v>
      </c>
      <c r="T45" s="29">
        <f t="shared" si="10"/>
        <v>65558.998463816912</v>
      </c>
      <c r="U45" s="29">
        <f t="shared" si="10"/>
        <v>214.1436150749214</v>
      </c>
      <c r="V45" s="29">
        <f t="shared" si="10"/>
        <v>-65130.711233667098</v>
      </c>
      <c r="W45" s="29">
        <f t="shared" si="10"/>
        <v>-130475.56608240912</v>
      </c>
      <c r="X45" s="29">
        <f t="shared" si="10"/>
        <v>-228064.16996377602</v>
      </c>
      <c r="Y45" s="29">
        <f t="shared" si="10"/>
        <v>-325652.77384514292</v>
      </c>
      <c r="Z45" s="29">
        <f t="shared" si="10"/>
        <v>-423241.37772650993</v>
      </c>
      <c r="AA45" s="29">
        <f t="shared" si="10"/>
        <v>-520829.98160787683</v>
      </c>
      <c r="AB45" s="29">
        <f t="shared" si="10"/>
        <v>-618418.58548924373</v>
      </c>
      <c r="AC45" s="29">
        <f t="shared" si="10"/>
        <v>-745308.85309942986</v>
      </c>
      <c r="AD45" s="29">
        <f t="shared" si="10"/>
        <v>-872199.12070961599</v>
      </c>
      <c r="AE45" s="29">
        <f t="shared" si="10"/>
        <v>-999089.38831980224</v>
      </c>
      <c r="AF45" s="29">
        <f t="shared" si="10"/>
        <v>-1125979.6559299883</v>
      </c>
      <c r="AG45" s="29">
        <f t="shared" si="10"/>
        <v>-1252869.9235401745</v>
      </c>
      <c r="AH45" s="29">
        <f>216000-AH44</f>
        <v>-1336076.4098157848</v>
      </c>
      <c r="AI45" s="29">
        <f t="shared" ref="AI45:AK45" si="11">216000-AI44</f>
        <v>-1419282.8960913951</v>
      </c>
      <c r="AJ45" s="29">
        <f t="shared" si="11"/>
        <v>-1502489.3823670056</v>
      </c>
      <c r="AK45" s="29">
        <f t="shared" si="11"/>
        <v>-1585695.8686426159</v>
      </c>
      <c r="AL45" s="29">
        <f>216000-AL44</f>
        <v>-1668902.3549182261</v>
      </c>
      <c r="AM45" s="20"/>
    </row>
    <row r="46" spans="1:48" hidden="1" x14ac:dyDescent="0.3">
      <c r="A46" s="173"/>
      <c r="B46" s="4">
        <v>42</v>
      </c>
      <c r="C46" s="8" t="s">
        <v>629</v>
      </c>
      <c r="D46" s="8">
        <v>7187</v>
      </c>
      <c r="E46" s="8">
        <v>435</v>
      </c>
      <c r="F46" s="8">
        <v>0</v>
      </c>
      <c r="G46" s="8">
        <v>7187</v>
      </c>
      <c r="H46" s="8">
        <v>435</v>
      </c>
      <c r="I46" s="8">
        <v>0</v>
      </c>
      <c r="J46" s="14">
        <f t="shared" si="5"/>
        <v>6.0525949631278698E-2</v>
      </c>
      <c r="K46" s="14">
        <f t="shared" si="6"/>
        <v>6.0525949631278698E-2</v>
      </c>
      <c r="N46" s="4" t="s">
        <v>778</v>
      </c>
      <c r="O46" s="4"/>
      <c r="P46" s="29">
        <f>SUM(O53:Z53)</f>
        <v>0</v>
      </c>
      <c r="Q46" s="29">
        <f>AA53</f>
        <v>0</v>
      </c>
      <c r="R46" s="29">
        <f t="shared" ref="R46:W46" si="12">AB53</f>
        <v>0</v>
      </c>
      <c r="S46" s="29">
        <f t="shared" si="12"/>
        <v>0</v>
      </c>
      <c r="T46" s="29">
        <f t="shared" si="12"/>
        <v>0</v>
      </c>
      <c r="U46" s="29">
        <f t="shared" si="12"/>
        <v>0</v>
      </c>
      <c r="V46" s="29">
        <f t="shared" si="12"/>
        <v>0</v>
      </c>
      <c r="W46" s="29">
        <f t="shared" si="12"/>
        <v>0</v>
      </c>
      <c r="X46" s="29">
        <f t="shared" ref="X46:AG46" si="13">R45</f>
        <v>196248.70816130092</v>
      </c>
      <c r="Y46" s="29">
        <f t="shared" si="13"/>
        <v>130903.85331255893</v>
      </c>
      <c r="Z46" s="29">
        <f t="shared" si="13"/>
        <v>65558.998463816912</v>
      </c>
      <c r="AA46" s="29">
        <f t="shared" si="13"/>
        <v>214.1436150749214</v>
      </c>
      <c r="AB46" s="29">
        <f t="shared" si="13"/>
        <v>-65130.711233667098</v>
      </c>
      <c r="AC46" s="29">
        <f t="shared" si="13"/>
        <v>-130475.56608240912</v>
      </c>
      <c r="AD46" s="29">
        <f t="shared" si="13"/>
        <v>-228064.16996377602</v>
      </c>
      <c r="AE46" s="29">
        <f t="shared" si="13"/>
        <v>-325652.77384514292</v>
      </c>
      <c r="AF46" s="29">
        <f t="shared" si="13"/>
        <v>-423241.37772650993</v>
      </c>
      <c r="AG46" s="29">
        <f t="shared" si="13"/>
        <v>-520829.98160787683</v>
      </c>
      <c r="AH46" s="29"/>
      <c r="AI46" s="29"/>
      <c r="AJ46" s="29"/>
      <c r="AK46" s="29"/>
      <c r="AL46" s="29"/>
      <c r="AM46" s="20"/>
    </row>
    <row r="47" spans="1:48" x14ac:dyDescent="0.3">
      <c r="A47" s="173"/>
      <c r="B47" s="4">
        <v>43</v>
      </c>
      <c r="C47" s="8" t="s">
        <v>515</v>
      </c>
      <c r="D47" s="8">
        <v>4961</v>
      </c>
      <c r="E47" s="8">
        <v>44</v>
      </c>
      <c r="F47" s="8">
        <v>0</v>
      </c>
      <c r="G47" s="8">
        <v>4961</v>
      </c>
      <c r="H47" s="8">
        <v>44</v>
      </c>
      <c r="I47" s="8">
        <v>0</v>
      </c>
      <c r="J47" s="14">
        <f t="shared" si="5"/>
        <v>8.869179600886918E-3</v>
      </c>
      <c r="K47" s="14">
        <f t="shared" si="6"/>
        <v>8.869179600886918E-3</v>
      </c>
      <c r="N47" s="4" t="s">
        <v>779</v>
      </c>
      <c r="O47" s="4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4"/>
      <c r="AI47" s="4"/>
      <c r="AJ47" s="4"/>
      <c r="AK47" s="4"/>
      <c r="AL47" s="4"/>
    </row>
    <row r="48" spans="1:48" x14ac:dyDescent="0.3">
      <c r="A48" s="173"/>
      <c r="B48" s="4">
        <v>44</v>
      </c>
      <c r="C48" s="8" t="s">
        <v>535</v>
      </c>
      <c r="D48" s="8">
        <v>16707</v>
      </c>
      <c r="E48" s="8">
        <v>148</v>
      </c>
      <c r="F48" s="8">
        <v>0</v>
      </c>
      <c r="G48" s="8">
        <v>16707</v>
      </c>
      <c r="H48" s="8">
        <v>148</v>
      </c>
      <c r="I48" s="8">
        <v>0</v>
      </c>
      <c r="J48" s="14">
        <f t="shared" si="5"/>
        <v>8.8585622792841327E-3</v>
      </c>
      <c r="K48" s="14">
        <f t="shared" si="6"/>
        <v>8.8585622792841327E-3</v>
      </c>
      <c r="N48" s="4" t="s">
        <v>780</v>
      </c>
      <c r="O48" s="4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4"/>
      <c r="AI48" s="4"/>
      <c r="AJ48" s="4"/>
      <c r="AK48" s="4"/>
      <c r="AL48" s="4"/>
    </row>
    <row r="49" spans="1:50" x14ac:dyDescent="0.3">
      <c r="A49" s="173"/>
      <c r="B49" s="4">
        <v>45</v>
      </c>
      <c r="C49" s="8" t="s">
        <v>734</v>
      </c>
      <c r="D49" s="8">
        <v>1297</v>
      </c>
      <c r="E49" s="8">
        <v>0</v>
      </c>
      <c r="F49" s="8">
        <v>0</v>
      </c>
      <c r="G49" s="8">
        <v>1297</v>
      </c>
      <c r="H49" s="8">
        <v>0</v>
      </c>
      <c r="I49" s="8">
        <v>0</v>
      </c>
      <c r="J49" s="14">
        <f t="shared" si="5"/>
        <v>0</v>
      </c>
      <c r="K49" s="14">
        <f t="shared" si="6"/>
        <v>0</v>
      </c>
      <c r="N49" s="4" t="s">
        <v>772</v>
      </c>
      <c r="P49" s="29">
        <f>(O44+P44)</f>
        <v>187184.43061289968</v>
      </c>
      <c r="Q49" s="29">
        <f t="shared" ref="Q49:V49" si="14">(P49+Q44)</f>
        <v>227152.29183869908</v>
      </c>
      <c r="R49" s="29">
        <f t="shared" si="14"/>
        <v>246903.58367739816</v>
      </c>
      <c r="S49" s="29">
        <f t="shared" si="14"/>
        <v>331999.7303648392</v>
      </c>
      <c r="T49" s="29">
        <f t="shared" si="14"/>
        <v>482440.73190102226</v>
      </c>
      <c r="U49" s="29">
        <f t="shared" si="14"/>
        <v>698226.58828594733</v>
      </c>
      <c r="V49" s="29">
        <f t="shared" si="14"/>
        <v>979357.29951961443</v>
      </c>
      <c r="W49" s="30">
        <f>(V49+W44-O44)</f>
        <v>1198832.8656020234</v>
      </c>
      <c r="X49" s="30">
        <f>(W49+X44)</f>
        <v>1642897.0355657996</v>
      </c>
      <c r="Y49" s="30">
        <f t="shared" ref="Y49:AK49" si="15">(X49+Y44-P44)</f>
        <v>2124365.3787980429</v>
      </c>
      <c r="Z49" s="30">
        <f t="shared" si="15"/>
        <v>2723638.8952987534</v>
      </c>
      <c r="AA49" s="30">
        <f t="shared" si="15"/>
        <v>3440717.5850679311</v>
      </c>
      <c r="AB49" s="30">
        <f t="shared" si="15"/>
        <v>4190040.0238697338</v>
      </c>
      <c r="AC49" s="30">
        <f t="shared" si="15"/>
        <v>5000907.8754329802</v>
      </c>
      <c r="AD49" s="30">
        <f t="shared" si="15"/>
        <v>5873321.1397576705</v>
      </c>
      <c r="AE49" s="30">
        <f t="shared" si="15"/>
        <v>6807279.8168438058</v>
      </c>
      <c r="AF49" s="30">
        <f t="shared" si="15"/>
        <v>7802783.9066913854</v>
      </c>
      <c r="AG49" s="30">
        <f t="shared" si="15"/>
        <v>8827589.6602677852</v>
      </c>
      <c r="AH49" s="30">
        <f t="shared" si="15"/>
        <v>9838013.2962384261</v>
      </c>
      <c r="AI49" s="30">
        <f t="shared" si="15"/>
        <v>10834054.81460331</v>
      </c>
      <c r="AJ49" s="30">
        <f t="shared" si="15"/>
        <v>11815714.215362439</v>
      </c>
      <c r="AK49" s="30">
        <f t="shared" si="15"/>
        <v>12782991.498515811</v>
      </c>
      <c r="AL49" s="30">
        <f t="shared" ref="AL49:AV49" si="16">(AK49+AL44-AC44)</f>
        <v>13706585.000334607</v>
      </c>
      <c r="AM49" s="30">
        <f t="shared" si="16"/>
        <v>14633939.43781838</v>
      </c>
      <c r="AN49" s="30">
        <f t="shared" si="16"/>
        <v>15565054.810967129</v>
      </c>
      <c r="AO49" s="30">
        <f t="shared" si="16"/>
        <v>16499931.119780855</v>
      </c>
      <c r="AP49" s="30">
        <f t="shared" si="16"/>
        <v>17438568.364259556</v>
      </c>
      <c r="AQ49" s="30">
        <f t="shared" si="16"/>
        <v>18424650.325737808</v>
      </c>
      <c r="AR49" s="30">
        <f t="shared" si="16"/>
        <v>19480866.965567946</v>
      </c>
      <c r="AS49" s="30">
        <f t="shared" si="16"/>
        <v>20607218.283749968</v>
      </c>
      <c r="AT49" s="30">
        <f t="shared" si="16"/>
        <v>21803704.280283872</v>
      </c>
      <c r="AU49" s="30">
        <f t="shared" si="16"/>
        <v>23070324.955169659</v>
      </c>
      <c r="AV49" s="30">
        <f t="shared" si="16"/>
        <v>24359635.59140778</v>
      </c>
      <c r="AW49" s="39">
        <f>AV49/AV42</f>
        <v>0.67973050218335107</v>
      </c>
    </row>
    <row r="50" spans="1:50" x14ac:dyDescent="0.3">
      <c r="A50" s="173"/>
      <c r="B50" s="4">
        <v>46</v>
      </c>
      <c r="C50" s="8" t="s">
        <v>644</v>
      </c>
      <c r="D50" s="8">
        <v>15414</v>
      </c>
      <c r="E50" s="8">
        <v>335</v>
      </c>
      <c r="F50" s="8">
        <v>0</v>
      </c>
      <c r="G50" s="8">
        <v>15414</v>
      </c>
      <c r="H50" s="8">
        <v>335</v>
      </c>
      <c r="I50" s="8">
        <v>0</v>
      </c>
      <c r="J50" s="14">
        <f t="shared" si="5"/>
        <v>2.1733489035941352E-2</v>
      </c>
      <c r="K50" s="14">
        <f t="shared" si="6"/>
        <v>2.1733489035941352E-2</v>
      </c>
      <c r="N50" s="4"/>
      <c r="O50" s="4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</row>
    <row r="51" spans="1:50" x14ac:dyDescent="0.3">
      <c r="A51" s="173"/>
      <c r="B51" s="4">
        <v>47</v>
      </c>
      <c r="C51" s="8" t="s">
        <v>498</v>
      </c>
      <c r="D51" s="8">
        <v>12322</v>
      </c>
      <c r="E51" s="8">
        <v>992</v>
      </c>
      <c r="F51" s="8">
        <v>0</v>
      </c>
      <c r="G51" s="8">
        <v>12322</v>
      </c>
      <c r="H51" s="8">
        <v>992</v>
      </c>
      <c r="I51" s="8">
        <v>0</v>
      </c>
      <c r="J51" s="14">
        <f t="shared" si="5"/>
        <v>8.0506411296867392E-2</v>
      </c>
      <c r="K51" s="14">
        <f t="shared" si="6"/>
        <v>8.0506411296867392E-2</v>
      </c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</row>
    <row r="52" spans="1:50" x14ac:dyDescent="0.3">
      <c r="A52" s="173"/>
      <c r="B52" s="4">
        <v>48</v>
      </c>
      <c r="C52" s="8" t="s">
        <v>666</v>
      </c>
      <c r="D52" s="8">
        <v>2464</v>
      </c>
      <c r="E52" s="8">
        <v>255</v>
      </c>
      <c r="F52" s="8">
        <v>0</v>
      </c>
      <c r="G52" s="8">
        <v>2464</v>
      </c>
      <c r="H52" s="8">
        <v>255</v>
      </c>
      <c r="I52" s="8">
        <v>0</v>
      </c>
      <c r="J52" s="14">
        <f t="shared" si="5"/>
        <v>0.10349025974025974</v>
      </c>
      <c r="K52" s="14">
        <f t="shared" si="6"/>
        <v>0.10349025974025974</v>
      </c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</row>
    <row r="53" spans="1:50" x14ac:dyDescent="0.3">
      <c r="A53" s="173"/>
      <c r="B53" s="4">
        <v>49</v>
      </c>
      <c r="C53" s="8" t="s">
        <v>655</v>
      </c>
      <c r="D53" s="8">
        <v>806</v>
      </c>
      <c r="E53" s="8">
        <v>0</v>
      </c>
      <c r="F53" s="8">
        <v>0</v>
      </c>
      <c r="G53" s="8">
        <v>806</v>
      </c>
      <c r="H53" s="8">
        <v>0</v>
      </c>
      <c r="I53" s="8">
        <v>0</v>
      </c>
      <c r="J53" s="14">
        <f t="shared" si="5"/>
        <v>0</v>
      </c>
      <c r="K53" s="14">
        <f t="shared" si="6"/>
        <v>0</v>
      </c>
      <c r="N53" s="4" t="s">
        <v>774</v>
      </c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</row>
    <row r="54" spans="1:50" x14ac:dyDescent="0.3">
      <c r="A54" s="173"/>
      <c r="B54" s="4">
        <v>50</v>
      </c>
      <c r="C54" s="8" t="s">
        <v>576</v>
      </c>
      <c r="D54" s="8">
        <v>1274</v>
      </c>
      <c r="E54" s="8">
        <v>11</v>
      </c>
      <c r="F54" s="8">
        <v>0</v>
      </c>
      <c r="G54" s="8">
        <v>1274</v>
      </c>
      <c r="H54" s="8">
        <v>11</v>
      </c>
      <c r="I54" s="8">
        <v>0</v>
      </c>
      <c r="J54" s="14">
        <f t="shared" si="5"/>
        <v>8.634222919937205E-3</v>
      </c>
      <c r="K54" s="14">
        <f t="shared" si="6"/>
        <v>8.634222919937205E-3</v>
      </c>
      <c r="N54" s="4" t="s">
        <v>775</v>
      </c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</row>
    <row r="55" spans="1:50" x14ac:dyDescent="0.3">
      <c r="A55" s="173"/>
      <c r="B55" s="4">
        <v>51</v>
      </c>
      <c r="C55" s="8" t="s">
        <v>416</v>
      </c>
      <c r="D55" s="8">
        <v>4464</v>
      </c>
      <c r="E55" s="8">
        <v>4</v>
      </c>
      <c r="F55" s="8">
        <v>0</v>
      </c>
      <c r="G55" s="8">
        <v>4464</v>
      </c>
      <c r="H55" s="8">
        <v>4</v>
      </c>
      <c r="I55" s="8">
        <v>0</v>
      </c>
      <c r="J55" s="14">
        <f t="shared" si="5"/>
        <v>8.960573476702509E-4</v>
      </c>
      <c r="K55" s="14">
        <f t="shared" si="6"/>
        <v>8.960573476702509E-4</v>
      </c>
      <c r="N55" s="4"/>
      <c r="O55" s="4">
        <f>SUM(O53,O54)</f>
        <v>0</v>
      </c>
      <c r="P55" s="4">
        <f t="shared" ref="P55:AG55" si="17">SUM(P53,P54)</f>
        <v>0</v>
      </c>
      <c r="Q55" s="4">
        <f t="shared" si="17"/>
        <v>0</v>
      </c>
      <c r="R55" s="4">
        <f t="shared" si="17"/>
        <v>0</v>
      </c>
      <c r="S55" s="4">
        <f t="shared" si="17"/>
        <v>0</v>
      </c>
      <c r="T55" s="4">
        <f t="shared" si="17"/>
        <v>0</v>
      </c>
      <c r="U55" s="4">
        <f t="shared" si="17"/>
        <v>0</v>
      </c>
      <c r="V55" s="4">
        <f t="shared" si="17"/>
        <v>0</v>
      </c>
      <c r="W55" s="4">
        <f t="shared" si="17"/>
        <v>0</v>
      </c>
      <c r="X55" s="4">
        <f t="shared" si="17"/>
        <v>0</v>
      </c>
      <c r="Y55" s="4">
        <f t="shared" si="17"/>
        <v>0</v>
      </c>
      <c r="Z55" s="4">
        <f t="shared" si="17"/>
        <v>0</v>
      </c>
      <c r="AA55" s="4">
        <f t="shared" si="17"/>
        <v>0</v>
      </c>
      <c r="AB55" s="4">
        <f t="shared" si="17"/>
        <v>0</v>
      </c>
      <c r="AC55" s="4">
        <f t="shared" si="17"/>
        <v>0</v>
      </c>
      <c r="AD55" s="4">
        <f t="shared" si="17"/>
        <v>0</v>
      </c>
      <c r="AE55" s="4">
        <f t="shared" si="17"/>
        <v>0</v>
      </c>
      <c r="AF55" s="4">
        <f t="shared" si="17"/>
        <v>0</v>
      </c>
      <c r="AG55" s="4">
        <f t="shared" si="17"/>
        <v>0</v>
      </c>
      <c r="AH55" s="4"/>
      <c r="AI55" s="4"/>
      <c r="AJ55" s="4"/>
      <c r="AK55" s="4"/>
      <c r="AL55" s="4"/>
    </row>
    <row r="56" spans="1:50" x14ac:dyDescent="0.3">
      <c r="A56" s="173"/>
      <c r="B56" s="4">
        <v>52</v>
      </c>
      <c r="C56" s="8" t="s">
        <v>452</v>
      </c>
      <c r="D56" s="8">
        <v>3499</v>
      </c>
      <c r="E56" s="8">
        <v>1</v>
      </c>
      <c r="F56" s="8">
        <v>0</v>
      </c>
      <c r="G56" s="8">
        <v>3499</v>
      </c>
      <c r="H56" s="8">
        <v>1</v>
      </c>
      <c r="I56" s="8">
        <v>0</v>
      </c>
      <c r="J56" s="14">
        <f t="shared" si="5"/>
        <v>2.857959416976279E-4</v>
      </c>
      <c r="K56" s="14">
        <f t="shared" si="6"/>
        <v>2.857959416976279E-4</v>
      </c>
    </row>
    <row r="57" spans="1:50" x14ac:dyDescent="0.3">
      <c r="A57" s="173"/>
      <c r="B57" s="4">
        <v>53</v>
      </c>
      <c r="C57" s="8" t="s">
        <v>449</v>
      </c>
      <c r="D57" s="8">
        <v>1287</v>
      </c>
      <c r="E57" s="8">
        <v>0</v>
      </c>
      <c r="F57" s="8">
        <v>0</v>
      </c>
      <c r="G57" s="8">
        <v>1287</v>
      </c>
      <c r="H57" s="8">
        <v>0</v>
      </c>
      <c r="I57" s="8">
        <v>0</v>
      </c>
      <c r="J57" s="14">
        <f t="shared" si="5"/>
        <v>0</v>
      </c>
      <c r="K57" s="14">
        <f t="shared" si="6"/>
        <v>0</v>
      </c>
    </row>
    <row r="58" spans="1:50" x14ac:dyDescent="0.3">
      <c r="A58" s="173"/>
      <c r="B58" s="4">
        <v>54</v>
      </c>
      <c r="C58" s="8" t="s">
        <v>692</v>
      </c>
      <c r="D58" s="8">
        <v>2791</v>
      </c>
      <c r="E58" s="8">
        <v>1</v>
      </c>
      <c r="F58" s="8">
        <v>0</v>
      </c>
      <c r="G58" s="8">
        <v>2791</v>
      </c>
      <c r="H58" s="8">
        <v>1</v>
      </c>
      <c r="I58" s="8">
        <v>0</v>
      </c>
      <c r="J58" s="14">
        <f t="shared" si="5"/>
        <v>3.5829451809387314E-4</v>
      </c>
      <c r="K58" s="14">
        <f t="shared" si="6"/>
        <v>3.5829451809387314E-4</v>
      </c>
    </row>
    <row r="59" spans="1:50" s="12" customFormat="1" ht="4.3499999999999996" customHeight="1" x14ac:dyDescent="0.3">
      <c r="A59" s="10"/>
      <c r="B59" s="11"/>
      <c r="C59" s="11"/>
      <c r="D59" s="11"/>
      <c r="E59" s="11"/>
      <c r="F59" s="8">
        <v>0</v>
      </c>
      <c r="G59" s="11"/>
      <c r="H59" s="11"/>
      <c r="I59" s="11">
        <v>0</v>
      </c>
      <c r="J59" s="14"/>
      <c r="K59" s="14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</row>
    <row r="60" spans="1:50" x14ac:dyDescent="0.3">
      <c r="A60" s="173" t="s">
        <v>759</v>
      </c>
      <c r="B60" s="4">
        <v>55</v>
      </c>
      <c r="C60" s="8" t="s">
        <v>484</v>
      </c>
      <c r="D60" s="8">
        <v>29107</v>
      </c>
      <c r="E60" s="8">
        <v>2501</v>
      </c>
      <c r="F60" s="8">
        <v>0</v>
      </c>
      <c r="G60" s="8">
        <v>29107</v>
      </c>
      <c r="H60" s="8">
        <v>2501</v>
      </c>
      <c r="I60" s="8">
        <v>0</v>
      </c>
      <c r="J60" s="14">
        <f t="shared" si="5"/>
        <v>8.5924348094959982E-2</v>
      </c>
      <c r="K60" s="14">
        <f t="shared" si="6"/>
        <v>8.5924348094959982E-2</v>
      </c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</row>
    <row r="61" spans="1:50" x14ac:dyDescent="0.3">
      <c r="A61" s="173"/>
      <c r="B61" s="4">
        <v>56</v>
      </c>
      <c r="C61" s="8" t="s">
        <v>630</v>
      </c>
      <c r="D61" s="8">
        <v>56691</v>
      </c>
      <c r="E61" s="8">
        <v>27765</v>
      </c>
      <c r="F61" s="8">
        <v>0</v>
      </c>
      <c r="G61" s="8">
        <v>56691</v>
      </c>
      <c r="H61" s="8">
        <v>27765</v>
      </c>
      <c r="I61" s="8">
        <v>0</v>
      </c>
      <c r="J61" s="14">
        <f t="shared" si="5"/>
        <v>0.48976027940943007</v>
      </c>
      <c r="K61" s="14">
        <f t="shared" si="6"/>
        <v>0.48976027940943007</v>
      </c>
    </row>
    <row r="62" spans="1:50" x14ac:dyDescent="0.3">
      <c r="A62" s="173"/>
      <c r="B62" s="4">
        <v>57</v>
      </c>
      <c r="C62" s="8" t="s">
        <v>472</v>
      </c>
      <c r="D62" s="8">
        <v>14816</v>
      </c>
      <c r="E62" s="8">
        <v>128</v>
      </c>
      <c r="F62" s="8">
        <v>0</v>
      </c>
      <c r="G62" s="8">
        <v>14816</v>
      </c>
      <c r="H62" s="8">
        <v>128</v>
      </c>
      <c r="I62" s="8">
        <v>0</v>
      </c>
      <c r="J62" s="14">
        <f t="shared" si="5"/>
        <v>8.6393088552915772E-3</v>
      </c>
      <c r="K62" s="14">
        <f t="shared" si="6"/>
        <v>8.6393088552915772E-3</v>
      </c>
    </row>
    <row r="63" spans="1:50" x14ac:dyDescent="0.3">
      <c r="A63" s="173"/>
      <c r="B63" s="4">
        <v>58</v>
      </c>
      <c r="C63" s="8" t="s">
        <v>466</v>
      </c>
      <c r="D63" s="8">
        <v>18456</v>
      </c>
      <c r="E63" s="8">
        <v>129</v>
      </c>
      <c r="F63" s="8">
        <v>0</v>
      </c>
      <c r="G63" s="8">
        <v>18456</v>
      </c>
      <c r="H63" s="8">
        <v>129</v>
      </c>
      <c r="I63" s="8">
        <v>0</v>
      </c>
      <c r="J63" s="14">
        <f t="shared" si="5"/>
        <v>6.9895968790637192E-3</v>
      </c>
      <c r="K63" s="14">
        <f t="shared" si="6"/>
        <v>6.9895968790637192E-3</v>
      </c>
    </row>
    <row r="64" spans="1:50" x14ac:dyDescent="0.3">
      <c r="A64" s="173"/>
      <c r="B64" s="4">
        <v>59</v>
      </c>
      <c r="C64" s="8" t="s">
        <v>523</v>
      </c>
      <c r="D64" s="8">
        <v>5423</v>
      </c>
      <c r="E64" s="8">
        <v>7</v>
      </c>
      <c r="F64" s="8">
        <v>0</v>
      </c>
      <c r="G64" s="8">
        <v>5423</v>
      </c>
      <c r="H64" s="8">
        <v>7</v>
      </c>
      <c r="I64" s="8">
        <v>0</v>
      </c>
      <c r="J64" s="14">
        <f t="shared" si="5"/>
        <v>1.2907984510418587E-3</v>
      </c>
      <c r="K64" s="14">
        <f t="shared" si="6"/>
        <v>1.2907984510418587E-3</v>
      </c>
    </row>
    <row r="65" spans="1:50" x14ac:dyDescent="0.3">
      <c r="A65" s="173"/>
      <c r="B65" s="4">
        <v>60</v>
      </c>
      <c r="C65" s="8" t="s">
        <v>731</v>
      </c>
      <c r="D65" s="8">
        <v>8898</v>
      </c>
      <c r="E65" s="8">
        <v>61</v>
      </c>
      <c r="F65" s="8">
        <v>0</v>
      </c>
      <c r="G65" s="8">
        <v>8898</v>
      </c>
      <c r="H65" s="8">
        <v>61</v>
      </c>
      <c r="I65" s="8">
        <v>0</v>
      </c>
      <c r="J65" s="14">
        <f t="shared" si="5"/>
        <v>6.8554731400314681E-3</v>
      </c>
      <c r="K65" s="14">
        <f t="shared" si="6"/>
        <v>6.8554731400314681E-3</v>
      </c>
    </row>
    <row r="66" spans="1:50" x14ac:dyDescent="0.3">
      <c r="A66" s="173"/>
      <c r="B66" s="4">
        <v>61</v>
      </c>
      <c r="C66" s="8" t="s">
        <v>736</v>
      </c>
      <c r="D66" s="8">
        <v>3329</v>
      </c>
      <c r="E66" s="8">
        <v>2</v>
      </c>
      <c r="F66" s="8">
        <v>0</v>
      </c>
      <c r="G66" s="8">
        <v>3329</v>
      </c>
      <c r="H66" s="8">
        <v>2</v>
      </c>
      <c r="I66" s="8">
        <v>0</v>
      </c>
      <c r="J66" s="14">
        <f t="shared" si="5"/>
        <v>6.007810153199159E-4</v>
      </c>
      <c r="K66" s="14">
        <f t="shared" si="6"/>
        <v>6.007810153199159E-4</v>
      </c>
    </row>
    <row r="67" spans="1:50" x14ac:dyDescent="0.3">
      <c r="A67" s="173"/>
      <c r="B67" s="4">
        <v>62</v>
      </c>
      <c r="C67" s="8" t="s">
        <v>728</v>
      </c>
      <c r="D67" s="8">
        <v>3859</v>
      </c>
      <c r="E67" s="8">
        <v>8</v>
      </c>
      <c r="F67" s="8">
        <v>0</v>
      </c>
      <c r="G67" s="8">
        <v>3859</v>
      </c>
      <c r="H67" s="8">
        <v>8</v>
      </c>
      <c r="I67" s="8">
        <v>0</v>
      </c>
      <c r="J67" s="14">
        <f t="shared" si="5"/>
        <v>2.0730759264058047E-3</v>
      </c>
      <c r="K67" s="14">
        <f t="shared" si="6"/>
        <v>2.0730759264058047E-3</v>
      </c>
    </row>
    <row r="68" spans="1:50" x14ac:dyDescent="0.3">
      <c r="A68" s="173"/>
      <c r="B68" s="4">
        <v>63</v>
      </c>
      <c r="C68" s="8" t="s">
        <v>531</v>
      </c>
      <c r="D68" s="8">
        <v>5521</v>
      </c>
      <c r="E68" s="8">
        <v>0</v>
      </c>
      <c r="F68" s="8">
        <v>0</v>
      </c>
      <c r="G68" s="8">
        <v>5521</v>
      </c>
      <c r="H68" s="8">
        <v>0</v>
      </c>
      <c r="I68" s="8">
        <v>0</v>
      </c>
      <c r="J68" s="14">
        <f t="shared" si="5"/>
        <v>0</v>
      </c>
      <c r="K68" s="14">
        <f t="shared" si="6"/>
        <v>0</v>
      </c>
    </row>
    <row r="69" spans="1:50" s="12" customFormat="1" ht="4.3499999999999996" customHeight="1" x14ac:dyDescent="0.3">
      <c r="A69" s="10"/>
      <c r="B69" s="11"/>
      <c r="C69" s="11"/>
      <c r="D69" s="11"/>
      <c r="E69" s="11"/>
      <c r="F69" s="8">
        <v>0</v>
      </c>
      <c r="G69" s="11"/>
      <c r="H69" s="11"/>
      <c r="I69" s="11">
        <v>0</v>
      </c>
      <c r="J69" s="14"/>
      <c r="K69" s="14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</row>
    <row r="70" spans="1:50" x14ac:dyDescent="0.3">
      <c r="A70" s="173" t="s">
        <v>760</v>
      </c>
      <c r="B70" s="4">
        <v>64</v>
      </c>
      <c r="C70" s="8" t="s">
        <v>733</v>
      </c>
      <c r="D70" s="8">
        <v>25791</v>
      </c>
      <c r="E70" s="8">
        <v>890</v>
      </c>
      <c r="F70" s="8">
        <v>0</v>
      </c>
      <c r="G70" s="8">
        <v>25791</v>
      </c>
      <c r="H70" s="8">
        <v>890</v>
      </c>
      <c r="I70" s="8">
        <v>0</v>
      </c>
      <c r="J70" s="14">
        <f t="shared" si="5"/>
        <v>3.4508161761854908E-2</v>
      </c>
      <c r="K70" s="14">
        <f t="shared" si="6"/>
        <v>3.4508161761854908E-2</v>
      </c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</row>
    <row r="71" spans="1:50" x14ac:dyDescent="0.3">
      <c r="A71" s="173"/>
      <c r="B71" s="4">
        <v>65</v>
      </c>
      <c r="C71" s="8" t="s">
        <v>620</v>
      </c>
      <c r="D71" s="8">
        <v>9170</v>
      </c>
      <c r="E71" s="8">
        <v>302</v>
      </c>
      <c r="F71" s="8">
        <v>0</v>
      </c>
      <c r="G71" s="8">
        <v>9170</v>
      </c>
      <c r="H71" s="8">
        <v>302</v>
      </c>
      <c r="I71" s="8">
        <v>0</v>
      </c>
      <c r="J71" s="14">
        <f t="shared" si="5"/>
        <v>3.2933478735005454E-2</v>
      </c>
      <c r="K71" s="14">
        <f t="shared" si="6"/>
        <v>3.2933478735005454E-2</v>
      </c>
    </row>
    <row r="72" spans="1:50" x14ac:dyDescent="0.3">
      <c r="A72" s="173"/>
      <c r="B72" s="4">
        <v>66</v>
      </c>
      <c r="C72" s="8" t="s">
        <v>609</v>
      </c>
      <c r="D72" s="8">
        <v>15547</v>
      </c>
      <c r="E72" s="8">
        <v>526</v>
      </c>
      <c r="F72" s="8">
        <v>0</v>
      </c>
      <c r="G72" s="8">
        <v>15547</v>
      </c>
      <c r="H72" s="8">
        <v>526</v>
      </c>
      <c r="I72" s="8">
        <v>0</v>
      </c>
      <c r="J72" s="14">
        <f t="shared" si="5"/>
        <v>3.383289380587895E-2</v>
      </c>
      <c r="K72" s="14">
        <f t="shared" si="6"/>
        <v>3.383289380587895E-2</v>
      </c>
    </row>
    <row r="73" spans="1:50" x14ac:dyDescent="0.3">
      <c r="A73" s="173"/>
      <c r="B73" s="4">
        <v>67</v>
      </c>
      <c r="C73" s="8" t="s">
        <v>456</v>
      </c>
      <c r="D73" s="8">
        <v>5334</v>
      </c>
      <c r="E73" s="8">
        <v>93</v>
      </c>
      <c r="F73" s="8">
        <v>0</v>
      </c>
      <c r="G73" s="8">
        <v>5334</v>
      </c>
      <c r="H73" s="8">
        <v>93</v>
      </c>
      <c r="I73" s="8">
        <v>0</v>
      </c>
      <c r="J73" s="14">
        <f t="shared" si="5"/>
        <v>1.7435320584926885E-2</v>
      </c>
      <c r="K73" s="14">
        <f t="shared" si="6"/>
        <v>1.7435320584926885E-2</v>
      </c>
    </row>
    <row r="74" spans="1:50" x14ac:dyDescent="0.3">
      <c r="A74" s="173"/>
      <c r="B74" s="4">
        <v>68</v>
      </c>
      <c r="C74" s="8" t="s">
        <v>488</v>
      </c>
      <c r="D74" s="8">
        <v>14409</v>
      </c>
      <c r="E74" s="8">
        <v>89</v>
      </c>
      <c r="F74" s="8">
        <v>0</v>
      </c>
      <c r="G74" s="8">
        <v>14409</v>
      </c>
      <c r="H74" s="8">
        <v>89</v>
      </c>
      <c r="I74" s="8">
        <v>0</v>
      </c>
      <c r="J74" s="14">
        <f t="shared" si="5"/>
        <v>6.1766951211048651E-3</v>
      </c>
      <c r="K74" s="14">
        <f t="shared" si="6"/>
        <v>6.1766951211048651E-3</v>
      </c>
    </row>
    <row r="75" spans="1:50" x14ac:dyDescent="0.3">
      <c r="A75" s="173"/>
      <c r="B75" s="4">
        <v>69</v>
      </c>
      <c r="C75" s="8" t="s">
        <v>724</v>
      </c>
      <c r="D75" s="8">
        <v>12498</v>
      </c>
      <c r="E75" s="8">
        <v>8</v>
      </c>
      <c r="F75" s="8">
        <v>0</v>
      </c>
      <c r="G75" s="8">
        <v>12498</v>
      </c>
      <c r="H75" s="8">
        <v>8</v>
      </c>
      <c r="I75" s="8">
        <v>0</v>
      </c>
      <c r="J75" s="14">
        <f t="shared" si="5"/>
        <v>6.4010241638662183E-4</v>
      </c>
      <c r="K75" s="14">
        <f t="shared" si="6"/>
        <v>6.4010241638662183E-4</v>
      </c>
    </row>
    <row r="76" spans="1:50" x14ac:dyDescent="0.3">
      <c r="A76" s="173"/>
      <c r="B76" s="4">
        <v>70</v>
      </c>
      <c r="C76" s="8" t="s">
        <v>631</v>
      </c>
      <c r="D76" s="8">
        <v>9779</v>
      </c>
      <c r="E76" s="8">
        <v>62</v>
      </c>
      <c r="F76" s="8">
        <v>0</v>
      </c>
      <c r="G76" s="8">
        <v>9779</v>
      </c>
      <c r="H76" s="8">
        <v>62</v>
      </c>
      <c r="I76" s="8">
        <v>0</v>
      </c>
      <c r="J76" s="14">
        <f t="shared" si="5"/>
        <v>6.3401165763370491E-3</v>
      </c>
      <c r="K76" s="14">
        <f t="shared" si="6"/>
        <v>6.3401165763370491E-3</v>
      </c>
    </row>
    <row r="77" spans="1:50" x14ac:dyDescent="0.3">
      <c r="A77" s="173"/>
      <c r="B77" s="4">
        <v>71</v>
      </c>
      <c r="C77" s="8" t="s">
        <v>511</v>
      </c>
      <c r="D77" s="8">
        <v>4059</v>
      </c>
      <c r="E77" s="8">
        <v>111</v>
      </c>
      <c r="F77" s="8">
        <v>0</v>
      </c>
      <c r="G77" s="8">
        <v>4059</v>
      </c>
      <c r="H77" s="8">
        <v>111</v>
      </c>
      <c r="I77" s="8">
        <v>0</v>
      </c>
      <c r="J77" s="14">
        <f t="shared" si="5"/>
        <v>2.7346637102734665E-2</v>
      </c>
      <c r="K77" s="14">
        <f t="shared" si="6"/>
        <v>2.7346637102734665E-2</v>
      </c>
    </row>
    <row r="78" spans="1:50" x14ac:dyDescent="0.3">
      <c r="A78" s="173"/>
      <c r="B78" s="4">
        <v>72</v>
      </c>
      <c r="C78" s="8" t="s">
        <v>664</v>
      </c>
      <c r="D78" s="8">
        <v>8865</v>
      </c>
      <c r="E78" s="8">
        <v>2</v>
      </c>
      <c r="F78" s="8">
        <v>0</v>
      </c>
      <c r="G78" s="8">
        <v>8865</v>
      </c>
      <c r="H78" s="8">
        <v>2</v>
      </c>
      <c r="I78" s="8">
        <v>0</v>
      </c>
      <c r="J78" s="14">
        <f t="shared" si="5"/>
        <v>2.2560631697687535E-4</v>
      </c>
      <c r="K78" s="14">
        <f t="shared" si="6"/>
        <v>2.2560631697687535E-4</v>
      </c>
    </row>
    <row r="79" spans="1:50" x14ac:dyDescent="0.3">
      <c r="A79" s="173"/>
      <c r="B79" s="4">
        <v>73</v>
      </c>
      <c r="C79" s="8" t="s">
        <v>672</v>
      </c>
      <c r="D79" s="8">
        <v>11691</v>
      </c>
      <c r="E79" s="8">
        <v>0</v>
      </c>
      <c r="F79" s="8">
        <v>0</v>
      </c>
      <c r="G79" s="8">
        <v>11691</v>
      </c>
      <c r="H79" s="8">
        <v>0</v>
      </c>
      <c r="I79" s="8">
        <v>0</v>
      </c>
      <c r="J79" s="14">
        <f t="shared" si="5"/>
        <v>0</v>
      </c>
      <c r="K79" s="14">
        <f t="shared" si="6"/>
        <v>0</v>
      </c>
    </row>
    <row r="80" spans="1:50" x14ac:dyDescent="0.3">
      <c r="A80" s="173"/>
      <c r="B80" s="4">
        <v>74</v>
      </c>
      <c r="C80" s="8" t="s">
        <v>707</v>
      </c>
      <c r="D80" s="8">
        <v>10014</v>
      </c>
      <c r="E80" s="8">
        <v>5</v>
      </c>
      <c r="F80" s="8">
        <v>0</v>
      </c>
      <c r="G80" s="8">
        <v>10014</v>
      </c>
      <c r="H80" s="8">
        <v>5</v>
      </c>
      <c r="I80" s="8">
        <v>0</v>
      </c>
      <c r="J80" s="14">
        <f t="shared" si="5"/>
        <v>4.9930097862991814E-4</v>
      </c>
      <c r="K80" s="14">
        <f t="shared" si="6"/>
        <v>4.9930097862991814E-4</v>
      </c>
    </row>
    <row r="81" spans="1:50" x14ac:dyDescent="0.3">
      <c r="A81" s="173"/>
      <c r="B81" s="4">
        <v>75</v>
      </c>
      <c r="C81" s="8" t="s">
        <v>551</v>
      </c>
      <c r="D81" s="8">
        <v>11899</v>
      </c>
      <c r="E81" s="8">
        <v>192</v>
      </c>
      <c r="F81" s="8">
        <v>0</v>
      </c>
      <c r="G81" s="8">
        <v>11899</v>
      </c>
      <c r="H81" s="8">
        <v>192</v>
      </c>
      <c r="I81" s="8">
        <v>0</v>
      </c>
      <c r="J81" s="14">
        <f t="shared" si="5"/>
        <v>1.6135809731910245E-2</v>
      </c>
      <c r="K81" s="14">
        <f t="shared" si="6"/>
        <v>1.6135809731910245E-2</v>
      </c>
    </row>
    <row r="82" spans="1:50" x14ac:dyDescent="0.3">
      <c r="A82" s="173"/>
      <c r="B82" s="4">
        <v>76</v>
      </c>
      <c r="C82" s="8" t="s">
        <v>671</v>
      </c>
      <c r="D82" s="8">
        <v>24195</v>
      </c>
      <c r="E82" s="8">
        <v>4270</v>
      </c>
      <c r="F82" s="8">
        <v>0</v>
      </c>
      <c r="G82" s="8">
        <v>24195</v>
      </c>
      <c r="H82" s="8">
        <v>4270</v>
      </c>
      <c r="I82" s="8">
        <v>0</v>
      </c>
      <c r="J82" s="14">
        <f t="shared" si="5"/>
        <v>0.1764827443686712</v>
      </c>
      <c r="K82" s="14">
        <f t="shared" si="6"/>
        <v>0.1764827443686712</v>
      </c>
    </row>
    <row r="83" spans="1:50" x14ac:dyDescent="0.3">
      <c r="A83" s="173"/>
      <c r="B83" s="4">
        <v>77</v>
      </c>
      <c r="C83" s="8" t="s">
        <v>447</v>
      </c>
      <c r="D83" s="8">
        <v>31203</v>
      </c>
      <c r="E83" s="8">
        <v>4774</v>
      </c>
      <c r="F83" s="8">
        <v>0</v>
      </c>
      <c r="G83" s="8">
        <v>31203</v>
      </c>
      <c r="H83" s="8">
        <v>4774</v>
      </c>
      <c r="I83" s="8">
        <v>0</v>
      </c>
      <c r="J83" s="14">
        <f t="shared" si="5"/>
        <v>0.15299810915617088</v>
      </c>
      <c r="K83" s="14">
        <f t="shared" si="6"/>
        <v>0.15299810915617088</v>
      </c>
    </row>
    <row r="84" spans="1:50" x14ac:dyDescent="0.3">
      <c r="A84" s="173"/>
      <c r="B84" s="4">
        <v>78</v>
      </c>
      <c r="C84" s="8" t="s">
        <v>486</v>
      </c>
      <c r="D84" s="8">
        <v>14086</v>
      </c>
      <c r="E84" s="8">
        <v>668</v>
      </c>
      <c r="F84" s="8">
        <v>0</v>
      </c>
      <c r="G84" s="8">
        <v>14086</v>
      </c>
      <c r="H84" s="8">
        <v>668</v>
      </c>
      <c r="I84" s="8">
        <v>0</v>
      </c>
      <c r="J84" s="14">
        <f t="shared" si="5"/>
        <v>4.7422973164844527E-2</v>
      </c>
      <c r="K84" s="14">
        <f t="shared" si="6"/>
        <v>4.7422973164844527E-2</v>
      </c>
    </row>
    <row r="85" spans="1:50" x14ac:dyDescent="0.3">
      <c r="A85" s="173"/>
      <c r="B85" s="4">
        <v>79</v>
      </c>
      <c r="C85" s="8" t="s">
        <v>548</v>
      </c>
      <c r="D85" s="8">
        <v>5494</v>
      </c>
      <c r="E85" s="8">
        <v>0</v>
      </c>
      <c r="F85" s="8">
        <v>0</v>
      </c>
      <c r="G85" s="8">
        <v>5494</v>
      </c>
      <c r="H85" s="8">
        <v>0</v>
      </c>
      <c r="I85" s="8">
        <v>0</v>
      </c>
      <c r="J85" s="14">
        <f t="shared" si="5"/>
        <v>0</v>
      </c>
      <c r="K85" s="14">
        <f t="shared" si="6"/>
        <v>0</v>
      </c>
    </row>
    <row r="86" spans="1:50" x14ac:dyDescent="0.3">
      <c r="A86" s="173"/>
      <c r="B86" s="4">
        <v>80</v>
      </c>
      <c r="C86" s="8" t="s">
        <v>547</v>
      </c>
      <c r="D86" s="8">
        <v>14532</v>
      </c>
      <c r="E86" s="8">
        <v>433</v>
      </c>
      <c r="F86" s="8">
        <v>0</v>
      </c>
      <c r="G86" s="8">
        <v>14532</v>
      </c>
      <c r="H86" s="8">
        <v>433</v>
      </c>
      <c r="I86" s="8">
        <v>0</v>
      </c>
      <c r="J86" s="14">
        <f t="shared" si="5"/>
        <v>2.9796311588219104E-2</v>
      </c>
      <c r="K86" s="14">
        <f t="shared" si="6"/>
        <v>2.9796311588219104E-2</v>
      </c>
    </row>
    <row r="87" spans="1:50" x14ac:dyDescent="0.3">
      <c r="A87" s="173"/>
      <c r="B87" s="4">
        <v>81</v>
      </c>
      <c r="C87" s="8" t="s">
        <v>586</v>
      </c>
      <c r="D87" s="8">
        <v>13960</v>
      </c>
      <c r="E87" s="8">
        <v>347</v>
      </c>
      <c r="F87" s="8">
        <v>0</v>
      </c>
      <c r="G87" s="8">
        <v>13960</v>
      </c>
      <c r="H87" s="8">
        <v>347</v>
      </c>
      <c r="I87" s="8">
        <v>0</v>
      </c>
      <c r="J87" s="14">
        <f t="shared" si="5"/>
        <v>2.4856733524355301E-2</v>
      </c>
      <c r="K87" s="14">
        <f t="shared" si="6"/>
        <v>2.4856733524355301E-2</v>
      </c>
    </row>
    <row r="88" spans="1:50" x14ac:dyDescent="0.3">
      <c r="A88" s="173"/>
      <c r="B88" s="4">
        <v>82</v>
      </c>
      <c r="C88" s="8" t="s">
        <v>473</v>
      </c>
      <c r="D88" s="8">
        <v>10096</v>
      </c>
      <c r="E88" s="8">
        <v>105</v>
      </c>
      <c r="F88" s="8">
        <v>0</v>
      </c>
      <c r="G88" s="8">
        <v>10096</v>
      </c>
      <c r="H88" s="8">
        <v>105</v>
      </c>
      <c r="I88" s="8">
        <v>0</v>
      </c>
      <c r="J88" s="14">
        <f t="shared" si="5"/>
        <v>1.0400158478605388E-2</v>
      </c>
      <c r="K88" s="14">
        <f t="shared" si="6"/>
        <v>1.0400158478605388E-2</v>
      </c>
    </row>
    <row r="89" spans="1:50" x14ac:dyDescent="0.3">
      <c r="A89" s="173"/>
      <c r="B89" s="4">
        <v>83</v>
      </c>
      <c r="C89" s="8" t="s">
        <v>583</v>
      </c>
      <c r="D89" s="8">
        <v>7547</v>
      </c>
      <c r="E89" s="8">
        <v>37</v>
      </c>
      <c r="F89" s="8">
        <v>0</v>
      </c>
      <c r="G89" s="8">
        <v>7547</v>
      </c>
      <c r="H89" s="8">
        <v>37</v>
      </c>
      <c r="I89" s="8">
        <v>0</v>
      </c>
      <c r="J89" s="14">
        <f t="shared" si="5"/>
        <v>4.9026103087319462E-3</v>
      </c>
      <c r="K89" s="14">
        <f t="shared" si="6"/>
        <v>4.9026103087319462E-3</v>
      </c>
    </row>
    <row r="90" spans="1:50" x14ac:dyDescent="0.3">
      <c r="A90" s="173"/>
      <c r="B90" s="4">
        <v>84</v>
      </c>
      <c r="C90" s="8" t="s">
        <v>725</v>
      </c>
      <c r="D90" s="8">
        <v>9832</v>
      </c>
      <c r="E90" s="8">
        <v>139</v>
      </c>
      <c r="F90" s="8">
        <v>0</v>
      </c>
      <c r="G90" s="8">
        <v>9832</v>
      </c>
      <c r="H90" s="8">
        <v>139</v>
      </c>
      <c r="I90" s="8">
        <v>0</v>
      </c>
      <c r="J90" s="14">
        <f t="shared" si="5"/>
        <v>1.4137510170870627E-2</v>
      </c>
      <c r="K90" s="14">
        <f t="shared" si="6"/>
        <v>1.4137510170870627E-2</v>
      </c>
    </row>
    <row r="91" spans="1:50" x14ac:dyDescent="0.3">
      <c r="A91" s="173"/>
      <c r="B91" s="4">
        <v>85</v>
      </c>
      <c r="C91" s="8" t="s">
        <v>669</v>
      </c>
      <c r="D91" s="8">
        <v>10946</v>
      </c>
      <c r="E91" s="8">
        <v>2306</v>
      </c>
      <c r="F91" s="8">
        <v>0</v>
      </c>
      <c r="G91" s="8">
        <v>10946</v>
      </c>
      <c r="H91" s="8">
        <v>2306</v>
      </c>
      <c r="I91" s="8">
        <v>0</v>
      </c>
      <c r="J91" s="14">
        <f t="shared" si="5"/>
        <v>0.21067056458980449</v>
      </c>
      <c r="K91" s="14">
        <f t="shared" si="6"/>
        <v>0.21067056458980449</v>
      </c>
    </row>
    <row r="92" spans="1:50" x14ac:dyDescent="0.3">
      <c r="A92" s="173"/>
      <c r="B92" s="4">
        <v>86</v>
      </c>
      <c r="C92" s="8" t="s">
        <v>491</v>
      </c>
      <c r="D92" s="8">
        <v>12110</v>
      </c>
      <c r="E92" s="8">
        <v>357</v>
      </c>
      <c r="F92" s="8">
        <v>0</v>
      </c>
      <c r="G92" s="8">
        <v>12110</v>
      </c>
      <c r="H92" s="8">
        <v>357</v>
      </c>
      <c r="I92" s="8">
        <v>0</v>
      </c>
      <c r="J92" s="14">
        <f t="shared" si="5"/>
        <v>2.9479768786127167E-2</v>
      </c>
      <c r="K92" s="14">
        <f t="shared" si="6"/>
        <v>2.9479768786127167E-2</v>
      </c>
    </row>
    <row r="93" spans="1:50" x14ac:dyDescent="0.3">
      <c r="A93" s="173"/>
      <c r="B93" s="4">
        <v>87</v>
      </c>
      <c r="C93" s="8" t="s">
        <v>619</v>
      </c>
      <c r="D93" s="8">
        <v>2783</v>
      </c>
      <c r="E93" s="8">
        <v>226</v>
      </c>
      <c r="F93" s="8">
        <v>0</v>
      </c>
      <c r="G93" s="8">
        <v>2783</v>
      </c>
      <c r="H93" s="8">
        <v>226</v>
      </c>
      <c r="I93" s="8">
        <v>0</v>
      </c>
      <c r="J93" s="14">
        <f t="shared" si="5"/>
        <v>8.1207330219187926E-2</v>
      </c>
      <c r="K93" s="14">
        <f t="shared" si="6"/>
        <v>8.1207330219187926E-2</v>
      </c>
    </row>
    <row r="94" spans="1:50" s="12" customFormat="1" ht="4.3499999999999996" customHeight="1" x14ac:dyDescent="0.3">
      <c r="A94" s="10"/>
      <c r="B94" s="11"/>
      <c r="C94" s="11"/>
      <c r="D94" s="11"/>
      <c r="E94" s="11"/>
      <c r="F94" s="8">
        <v>0</v>
      </c>
      <c r="G94" s="11"/>
      <c r="H94" s="11"/>
      <c r="I94" s="11">
        <v>0</v>
      </c>
      <c r="J94" s="14"/>
      <c r="K94" s="1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</row>
    <row r="95" spans="1:50" x14ac:dyDescent="0.3">
      <c r="A95" s="173" t="s">
        <v>761</v>
      </c>
      <c r="B95" s="4">
        <v>88</v>
      </c>
      <c r="C95" s="8" t="s">
        <v>654</v>
      </c>
      <c r="D95" s="8">
        <v>290</v>
      </c>
      <c r="E95" s="8">
        <v>70</v>
      </c>
      <c r="F95" s="8">
        <v>0</v>
      </c>
      <c r="G95" s="8">
        <v>290</v>
      </c>
      <c r="H95" s="8">
        <v>70</v>
      </c>
      <c r="I95" s="8">
        <v>0</v>
      </c>
      <c r="J95" s="14">
        <f t="shared" si="5"/>
        <v>0.2413793103448276</v>
      </c>
      <c r="K95" s="14">
        <f t="shared" si="6"/>
        <v>0.2413793103448276</v>
      </c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</row>
    <row r="96" spans="1:50" x14ac:dyDescent="0.3">
      <c r="A96" s="173"/>
      <c r="B96" s="4">
        <v>89</v>
      </c>
      <c r="C96" s="8" t="s">
        <v>676</v>
      </c>
      <c r="D96" s="8">
        <v>1129</v>
      </c>
      <c r="E96" s="8">
        <v>5</v>
      </c>
      <c r="F96" s="8">
        <v>0</v>
      </c>
      <c r="G96" s="8">
        <v>1129</v>
      </c>
      <c r="H96" s="8">
        <v>5</v>
      </c>
      <c r="I96" s="8">
        <v>0</v>
      </c>
      <c r="J96" s="14">
        <f t="shared" si="5"/>
        <v>4.4286979627989375E-3</v>
      </c>
      <c r="K96" s="14">
        <f t="shared" si="6"/>
        <v>4.4286979627989375E-3</v>
      </c>
    </row>
    <row r="97" spans="1:50" x14ac:dyDescent="0.3">
      <c r="A97" s="173"/>
      <c r="B97" s="4">
        <v>90</v>
      </c>
      <c r="C97" s="8" t="s">
        <v>429</v>
      </c>
      <c r="D97" s="8">
        <v>1906</v>
      </c>
      <c r="E97" s="8">
        <v>164</v>
      </c>
      <c r="F97" s="8">
        <v>0</v>
      </c>
      <c r="G97" s="8">
        <v>1906</v>
      </c>
      <c r="H97" s="8">
        <v>164</v>
      </c>
      <c r="I97" s="8">
        <v>0</v>
      </c>
      <c r="J97" s="14">
        <f t="shared" si="5"/>
        <v>8.6044071353620147E-2</v>
      </c>
      <c r="K97" s="14">
        <f t="shared" si="6"/>
        <v>8.6044071353620147E-2</v>
      </c>
    </row>
    <row r="98" spans="1:50" x14ac:dyDescent="0.3">
      <c r="A98" s="173"/>
      <c r="B98" s="4">
        <v>91</v>
      </c>
      <c r="C98" s="8" t="s">
        <v>660</v>
      </c>
      <c r="D98" s="8">
        <v>3217</v>
      </c>
      <c r="E98" s="8">
        <v>200</v>
      </c>
      <c r="F98" s="8">
        <v>0</v>
      </c>
      <c r="G98" s="8">
        <v>3217</v>
      </c>
      <c r="H98" s="8">
        <v>200</v>
      </c>
      <c r="I98" s="8">
        <v>0</v>
      </c>
      <c r="J98" s="14">
        <f t="shared" ref="J98:J161" si="18">(E98+F98)/D98</f>
        <v>6.2169723344731115E-2</v>
      </c>
      <c r="K98" s="14">
        <f t="shared" ref="K98:K161" si="19">(H98+I98)/G98</f>
        <v>6.2169723344731115E-2</v>
      </c>
    </row>
    <row r="99" spans="1:50" x14ac:dyDescent="0.3">
      <c r="A99" s="173"/>
      <c r="B99" s="4">
        <v>92</v>
      </c>
      <c r="C99" s="8" t="s">
        <v>617</v>
      </c>
      <c r="D99" s="8">
        <v>1247</v>
      </c>
      <c r="E99" s="8">
        <v>0</v>
      </c>
      <c r="F99" s="8">
        <v>0</v>
      </c>
      <c r="G99" s="8">
        <v>1247</v>
      </c>
      <c r="H99" s="8">
        <v>0</v>
      </c>
      <c r="I99" s="8">
        <v>0</v>
      </c>
      <c r="J99" s="14">
        <f t="shared" si="18"/>
        <v>0</v>
      </c>
      <c r="K99" s="14">
        <f t="shared" si="19"/>
        <v>0</v>
      </c>
    </row>
    <row r="100" spans="1:50" x14ac:dyDescent="0.3">
      <c r="A100" s="173"/>
      <c r="B100" s="4">
        <v>93</v>
      </c>
      <c r="C100" s="8" t="s">
        <v>573</v>
      </c>
      <c r="D100" s="8">
        <v>6650</v>
      </c>
      <c r="E100" s="8">
        <v>2</v>
      </c>
      <c r="F100" s="8">
        <v>0</v>
      </c>
      <c r="G100" s="8">
        <v>6650</v>
      </c>
      <c r="H100" s="8">
        <v>2</v>
      </c>
      <c r="I100" s="8">
        <v>0</v>
      </c>
      <c r="J100" s="14">
        <f t="shared" si="18"/>
        <v>3.0075187969924811E-4</v>
      </c>
      <c r="K100" s="14">
        <f t="shared" si="19"/>
        <v>3.0075187969924811E-4</v>
      </c>
    </row>
    <row r="101" spans="1:50" x14ac:dyDescent="0.3">
      <c r="A101" s="173"/>
      <c r="B101" s="4">
        <v>94</v>
      </c>
      <c r="C101" s="8" t="s">
        <v>563</v>
      </c>
      <c r="D101" s="8">
        <v>3570</v>
      </c>
      <c r="E101" s="8">
        <v>0</v>
      </c>
      <c r="F101" s="8">
        <v>0</v>
      </c>
      <c r="G101" s="8">
        <v>3570</v>
      </c>
      <c r="H101" s="8">
        <v>0</v>
      </c>
      <c r="I101" s="8">
        <v>0</v>
      </c>
      <c r="J101" s="14">
        <f t="shared" si="18"/>
        <v>0</v>
      </c>
      <c r="K101" s="14">
        <f t="shared" si="19"/>
        <v>0</v>
      </c>
    </row>
    <row r="102" spans="1:50" x14ac:dyDescent="0.3">
      <c r="A102" s="173"/>
      <c r="B102" s="4">
        <v>95</v>
      </c>
      <c r="C102" s="8" t="s">
        <v>717</v>
      </c>
      <c r="D102" s="8">
        <v>6864</v>
      </c>
      <c r="E102" s="8">
        <v>22</v>
      </c>
      <c r="F102" s="8">
        <v>0</v>
      </c>
      <c r="G102" s="8">
        <v>6864</v>
      </c>
      <c r="H102" s="8">
        <v>22</v>
      </c>
      <c r="I102" s="8">
        <v>0</v>
      </c>
      <c r="J102" s="14">
        <f t="shared" si="18"/>
        <v>3.205128205128205E-3</v>
      </c>
      <c r="K102" s="14">
        <f t="shared" si="19"/>
        <v>3.205128205128205E-3</v>
      </c>
    </row>
    <row r="103" spans="1:50" x14ac:dyDescent="0.3">
      <c r="A103" s="173"/>
      <c r="B103" s="4">
        <v>96</v>
      </c>
      <c r="C103" s="8" t="s">
        <v>538</v>
      </c>
      <c r="D103" s="8">
        <v>2583</v>
      </c>
      <c r="E103" s="8">
        <v>11</v>
      </c>
      <c r="F103" s="8">
        <v>0</v>
      </c>
      <c r="G103" s="8">
        <v>2583</v>
      </c>
      <c r="H103" s="8">
        <v>11</v>
      </c>
      <c r="I103" s="8">
        <v>0</v>
      </c>
      <c r="J103" s="14">
        <f t="shared" si="18"/>
        <v>4.2586140147115757E-3</v>
      </c>
      <c r="K103" s="14">
        <f t="shared" si="19"/>
        <v>4.2586140147115757E-3</v>
      </c>
    </row>
    <row r="104" spans="1:50" x14ac:dyDescent="0.3">
      <c r="A104" s="173"/>
      <c r="B104" s="4">
        <v>97</v>
      </c>
      <c r="C104" s="8" t="s">
        <v>575</v>
      </c>
      <c r="D104" s="8">
        <v>1747</v>
      </c>
      <c r="E104" s="8">
        <v>0</v>
      </c>
      <c r="F104" s="8">
        <v>0</v>
      </c>
      <c r="G104" s="8">
        <v>1747</v>
      </c>
      <c r="H104" s="8">
        <v>0</v>
      </c>
      <c r="I104" s="8">
        <v>0</v>
      </c>
      <c r="J104" s="14">
        <f t="shared" si="18"/>
        <v>0</v>
      </c>
      <c r="K104" s="14">
        <f t="shared" si="19"/>
        <v>0</v>
      </c>
    </row>
    <row r="105" spans="1:50" s="12" customFormat="1" ht="4.9000000000000004" customHeight="1" x14ac:dyDescent="0.3">
      <c r="A105" s="10"/>
      <c r="B105" s="11"/>
      <c r="C105" s="11"/>
      <c r="D105" s="11"/>
      <c r="E105" s="11"/>
      <c r="F105" s="8">
        <v>0</v>
      </c>
      <c r="G105" s="11"/>
      <c r="H105" s="11"/>
      <c r="I105" s="11">
        <v>0</v>
      </c>
      <c r="J105" s="14"/>
      <c r="K105" s="14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</row>
    <row r="106" spans="1:50" x14ac:dyDescent="0.3">
      <c r="A106" s="173" t="s">
        <v>762</v>
      </c>
      <c r="B106" s="4">
        <v>98</v>
      </c>
      <c r="C106" s="8" t="s">
        <v>412</v>
      </c>
      <c r="D106" s="8">
        <v>708</v>
      </c>
      <c r="E106" s="8">
        <v>1</v>
      </c>
      <c r="F106" s="8">
        <v>0</v>
      </c>
      <c r="G106" s="8">
        <v>708</v>
      </c>
      <c r="H106" s="8">
        <v>1</v>
      </c>
      <c r="I106" s="8">
        <v>0</v>
      </c>
      <c r="J106" s="14">
        <f t="shared" si="18"/>
        <v>1.4124293785310734E-3</v>
      </c>
      <c r="K106" s="14">
        <f t="shared" si="19"/>
        <v>1.4124293785310734E-3</v>
      </c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</row>
    <row r="107" spans="1:50" x14ac:dyDescent="0.3">
      <c r="A107" s="173"/>
      <c r="B107" s="4">
        <v>99</v>
      </c>
      <c r="C107" s="8" t="s">
        <v>413</v>
      </c>
      <c r="D107" s="8">
        <v>3453</v>
      </c>
      <c r="E107" s="8">
        <v>0</v>
      </c>
      <c r="F107" s="8">
        <v>0</v>
      </c>
      <c r="G107" s="8">
        <v>3453</v>
      </c>
      <c r="H107" s="8">
        <v>0</v>
      </c>
      <c r="I107" s="8">
        <v>0</v>
      </c>
      <c r="J107" s="14">
        <f t="shared" si="18"/>
        <v>0</v>
      </c>
      <c r="K107" s="14">
        <f t="shared" si="19"/>
        <v>0</v>
      </c>
    </row>
    <row r="108" spans="1:50" x14ac:dyDescent="0.3">
      <c r="A108" s="173"/>
      <c r="B108" s="4">
        <v>100</v>
      </c>
      <c r="C108" s="8" t="s">
        <v>744</v>
      </c>
      <c r="D108" s="8">
        <v>782</v>
      </c>
      <c r="E108" s="8">
        <v>0</v>
      </c>
      <c r="F108" s="8">
        <v>0</v>
      </c>
      <c r="G108" s="8">
        <v>782</v>
      </c>
      <c r="H108" s="8">
        <v>0</v>
      </c>
      <c r="I108" s="8">
        <v>0</v>
      </c>
      <c r="J108" s="14">
        <f t="shared" si="18"/>
        <v>0</v>
      </c>
      <c r="K108" s="14">
        <f t="shared" si="19"/>
        <v>0</v>
      </c>
    </row>
    <row r="109" spans="1:50" x14ac:dyDescent="0.3">
      <c r="A109" s="173"/>
      <c r="B109" s="4">
        <v>101</v>
      </c>
      <c r="C109" s="8" t="s">
        <v>414</v>
      </c>
      <c r="D109" s="8">
        <v>2364</v>
      </c>
      <c r="E109" s="8">
        <v>0</v>
      </c>
      <c r="F109" s="8">
        <v>0</v>
      </c>
      <c r="G109" s="8">
        <v>2364</v>
      </c>
      <c r="H109" s="8">
        <v>0</v>
      </c>
      <c r="I109" s="8">
        <v>0</v>
      </c>
      <c r="J109" s="14">
        <f t="shared" si="18"/>
        <v>0</v>
      </c>
      <c r="K109" s="14">
        <f t="shared" si="19"/>
        <v>0</v>
      </c>
    </row>
    <row r="110" spans="1:50" x14ac:dyDescent="0.3">
      <c r="A110" s="173"/>
      <c r="B110" s="4">
        <v>102</v>
      </c>
      <c r="C110" s="8" t="s">
        <v>745</v>
      </c>
      <c r="D110" s="8">
        <v>352</v>
      </c>
      <c r="E110" s="8">
        <v>0</v>
      </c>
      <c r="F110" s="8">
        <v>0</v>
      </c>
      <c r="G110" s="8">
        <v>352</v>
      </c>
      <c r="H110" s="8">
        <v>0</v>
      </c>
      <c r="I110" s="8">
        <v>0</v>
      </c>
      <c r="J110" s="14">
        <f t="shared" si="18"/>
        <v>0</v>
      </c>
      <c r="K110" s="14">
        <f t="shared" si="19"/>
        <v>0</v>
      </c>
    </row>
    <row r="111" spans="1:50" x14ac:dyDescent="0.3">
      <c r="A111" s="173"/>
      <c r="B111" s="4">
        <v>103</v>
      </c>
      <c r="C111" s="8" t="s">
        <v>415</v>
      </c>
      <c r="D111" s="8">
        <v>2145</v>
      </c>
      <c r="E111" s="8">
        <v>0</v>
      </c>
      <c r="F111" s="8">
        <v>0</v>
      </c>
      <c r="G111" s="8">
        <v>2145</v>
      </c>
      <c r="H111" s="8">
        <v>0</v>
      </c>
      <c r="I111" s="8">
        <v>0</v>
      </c>
      <c r="J111" s="14">
        <f t="shared" si="18"/>
        <v>0</v>
      </c>
      <c r="K111" s="14">
        <f t="shared" si="19"/>
        <v>0</v>
      </c>
    </row>
    <row r="112" spans="1:50" x14ac:dyDescent="0.3">
      <c r="A112" s="173"/>
      <c r="B112" s="4">
        <v>104</v>
      </c>
      <c r="C112" s="8" t="s">
        <v>417</v>
      </c>
      <c r="D112" s="8">
        <v>4062</v>
      </c>
      <c r="E112" s="8">
        <v>2</v>
      </c>
      <c r="F112" s="8">
        <v>0</v>
      </c>
      <c r="G112" s="8">
        <v>4062</v>
      </c>
      <c r="H112" s="8">
        <v>2</v>
      </c>
      <c r="I112" s="8">
        <v>0</v>
      </c>
      <c r="J112" s="14">
        <f t="shared" si="18"/>
        <v>4.9236829148202859E-4</v>
      </c>
      <c r="K112" s="14">
        <f t="shared" si="19"/>
        <v>4.9236829148202859E-4</v>
      </c>
    </row>
    <row r="113" spans="1:11" x14ac:dyDescent="0.3">
      <c r="A113" s="173"/>
      <c r="B113" s="4">
        <v>105</v>
      </c>
      <c r="C113" s="8" t="s">
        <v>419</v>
      </c>
      <c r="D113" s="8">
        <v>1996</v>
      </c>
      <c r="E113" s="8">
        <v>0</v>
      </c>
      <c r="F113" s="8">
        <v>0</v>
      </c>
      <c r="G113" s="8">
        <v>1996</v>
      </c>
      <c r="H113" s="8">
        <v>0</v>
      </c>
      <c r="I113" s="8">
        <v>0</v>
      </c>
      <c r="J113" s="14">
        <f t="shared" si="18"/>
        <v>0</v>
      </c>
      <c r="K113" s="14">
        <f t="shared" si="19"/>
        <v>0</v>
      </c>
    </row>
    <row r="114" spans="1:11" x14ac:dyDescent="0.3">
      <c r="A114" s="173"/>
      <c r="B114" s="4">
        <v>106</v>
      </c>
      <c r="C114" s="8" t="s">
        <v>420</v>
      </c>
      <c r="D114" s="8">
        <v>2252</v>
      </c>
      <c r="E114" s="8">
        <v>0</v>
      </c>
      <c r="F114" s="8">
        <v>0</v>
      </c>
      <c r="G114" s="8">
        <v>2252</v>
      </c>
      <c r="H114" s="8">
        <v>0</v>
      </c>
      <c r="I114" s="8">
        <v>0</v>
      </c>
      <c r="J114" s="14">
        <f t="shared" si="18"/>
        <v>0</v>
      </c>
      <c r="K114" s="14">
        <f t="shared" si="19"/>
        <v>0</v>
      </c>
    </row>
    <row r="115" spans="1:11" x14ac:dyDescent="0.3">
      <c r="A115" s="173"/>
      <c r="B115" s="4">
        <v>107</v>
      </c>
      <c r="C115" s="8" t="s">
        <v>421</v>
      </c>
      <c r="D115" s="8">
        <v>4084</v>
      </c>
      <c r="E115" s="8">
        <v>0</v>
      </c>
      <c r="F115" s="8">
        <v>0</v>
      </c>
      <c r="G115" s="8">
        <v>4084</v>
      </c>
      <c r="H115" s="8">
        <v>0</v>
      </c>
      <c r="I115" s="8">
        <v>0</v>
      </c>
      <c r="J115" s="14">
        <f t="shared" si="18"/>
        <v>0</v>
      </c>
      <c r="K115" s="14">
        <f t="shared" si="19"/>
        <v>0</v>
      </c>
    </row>
    <row r="116" spans="1:11" x14ac:dyDescent="0.3">
      <c r="A116" s="173"/>
      <c r="B116" s="4">
        <v>108</v>
      </c>
      <c r="C116" s="8" t="s">
        <v>422</v>
      </c>
      <c r="D116" s="8">
        <v>2068</v>
      </c>
      <c r="E116" s="8">
        <v>0</v>
      </c>
      <c r="F116" s="8">
        <v>0</v>
      </c>
      <c r="G116" s="8">
        <v>2068</v>
      </c>
      <c r="H116" s="8">
        <v>0</v>
      </c>
      <c r="I116" s="8">
        <v>0</v>
      </c>
      <c r="J116" s="14">
        <f t="shared" si="18"/>
        <v>0</v>
      </c>
      <c r="K116" s="14">
        <f t="shared" si="19"/>
        <v>0</v>
      </c>
    </row>
    <row r="117" spans="1:11" x14ac:dyDescent="0.3">
      <c r="A117" s="173"/>
      <c r="B117" s="4">
        <v>109</v>
      </c>
      <c r="C117" s="8" t="s">
        <v>423</v>
      </c>
      <c r="D117" s="8">
        <v>1491</v>
      </c>
      <c r="E117" s="8">
        <v>0</v>
      </c>
      <c r="F117" s="8">
        <v>0</v>
      </c>
      <c r="G117" s="8">
        <v>1491</v>
      </c>
      <c r="H117" s="8">
        <v>0</v>
      </c>
      <c r="I117" s="8">
        <v>0</v>
      </c>
      <c r="J117" s="14">
        <f t="shared" si="18"/>
        <v>0</v>
      </c>
      <c r="K117" s="14">
        <f t="shared" si="19"/>
        <v>0</v>
      </c>
    </row>
    <row r="118" spans="1:11" x14ac:dyDescent="0.3">
      <c r="A118" s="173"/>
      <c r="B118" s="4">
        <v>110</v>
      </c>
      <c r="C118" s="8" t="s">
        <v>424</v>
      </c>
      <c r="D118" s="8">
        <v>938</v>
      </c>
      <c r="E118" s="8">
        <v>2</v>
      </c>
      <c r="F118" s="8">
        <v>0</v>
      </c>
      <c r="G118" s="8">
        <v>938</v>
      </c>
      <c r="H118" s="8">
        <v>2</v>
      </c>
      <c r="I118" s="8">
        <v>0</v>
      </c>
      <c r="J118" s="14">
        <f t="shared" si="18"/>
        <v>2.1321961620469083E-3</v>
      </c>
      <c r="K118" s="14">
        <f t="shared" si="19"/>
        <v>2.1321961620469083E-3</v>
      </c>
    </row>
    <row r="119" spans="1:11" x14ac:dyDescent="0.3">
      <c r="A119" s="173"/>
      <c r="B119" s="4">
        <v>111</v>
      </c>
      <c r="C119" s="8" t="s">
        <v>425</v>
      </c>
      <c r="D119" s="8">
        <v>3509</v>
      </c>
      <c r="E119" s="8">
        <v>0</v>
      </c>
      <c r="F119" s="8">
        <v>0</v>
      </c>
      <c r="G119" s="8">
        <v>3509</v>
      </c>
      <c r="H119" s="8">
        <v>0</v>
      </c>
      <c r="I119" s="8">
        <v>0</v>
      </c>
      <c r="J119" s="14">
        <f t="shared" si="18"/>
        <v>0</v>
      </c>
      <c r="K119" s="14">
        <f t="shared" si="19"/>
        <v>0</v>
      </c>
    </row>
    <row r="120" spans="1:11" x14ac:dyDescent="0.3">
      <c r="A120" s="173"/>
      <c r="B120" s="4">
        <v>112</v>
      </c>
      <c r="C120" s="8" t="s">
        <v>426</v>
      </c>
      <c r="D120" s="8">
        <v>4876</v>
      </c>
      <c r="E120" s="8">
        <v>0</v>
      </c>
      <c r="F120" s="8">
        <v>0</v>
      </c>
      <c r="G120" s="8">
        <v>4876</v>
      </c>
      <c r="H120" s="8">
        <v>0</v>
      </c>
      <c r="I120" s="8">
        <v>0</v>
      </c>
      <c r="J120" s="14">
        <f t="shared" si="18"/>
        <v>0</v>
      </c>
      <c r="K120" s="14">
        <f t="shared" si="19"/>
        <v>0</v>
      </c>
    </row>
    <row r="121" spans="1:11" x14ac:dyDescent="0.3">
      <c r="A121" s="173"/>
      <c r="B121" s="4">
        <v>113</v>
      </c>
      <c r="C121" s="8" t="s">
        <v>427</v>
      </c>
      <c r="D121" s="8">
        <v>4470</v>
      </c>
      <c r="E121" s="8">
        <v>0</v>
      </c>
      <c r="F121" s="8">
        <v>0</v>
      </c>
      <c r="G121" s="8">
        <v>4470</v>
      </c>
      <c r="H121" s="8">
        <v>0</v>
      </c>
      <c r="I121" s="8">
        <v>0</v>
      </c>
      <c r="J121" s="14">
        <f t="shared" si="18"/>
        <v>0</v>
      </c>
      <c r="K121" s="14">
        <f t="shared" si="19"/>
        <v>0</v>
      </c>
    </row>
    <row r="122" spans="1:11" x14ac:dyDescent="0.3">
      <c r="A122" s="173"/>
      <c r="B122" s="4">
        <v>114</v>
      </c>
      <c r="C122" s="8" t="s">
        <v>428</v>
      </c>
      <c r="D122" s="8">
        <v>3981</v>
      </c>
      <c r="E122" s="8">
        <v>10</v>
      </c>
      <c r="F122" s="8">
        <v>0</v>
      </c>
      <c r="G122" s="8">
        <v>3981</v>
      </c>
      <c r="H122" s="8">
        <v>10</v>
      </c>
      <c r="I122" s="8">
        <v>0</v>
      </c>
      <c r="J122" s="14">
        <f t="shared" si="18"/>
        <v>2.5119316754584277E-3</v>
      </c>
      <c r="K122" s="14">
        <f t="shared" si="19"/>
        <v>2.5119316754584277E-3</v>
      </c>
    </row>
    <row r="123" spans="1:11" x14ac:dyDescent="0.3">
      <c r="A123" s="173"/>
      <c r="B123" s="4">
        <v>115</v>
      </c>
      <c r="C123" s="8" t="s">
        <v>431</v>
      </c>
      <c r="D123" s="8">
        <v>4826</v>
      </c>
      <c r="E123" s="8">
        <v>0</v>
      </c>
      <c r="F123" s="8">
        <v>0</v>
      </c>
      <c r="G123" s="8">
        <v>4826</v>
      </c>
      <c r="H123" s="8">
        <v>0</v>
      </c>
      <c r="I123" s="8">
        <v>0</v>
      </c>
      <c r="J123" s="14">
        <f t="shared" si="18"/>
        <v>0</v>
      </c>
      <c r="K123" s="14">
        <f t="shared" si="19"/>
        <v>0</v>
      </c>
    </row>
    <row r="124" spans="1:11" x14ac:dyDescent="0.3">
      <c r="A124" s="173"/>
      <c r="B124" s="4">
        <v>116</v>
      </c>
      <c r="C124" s="8" t="s">
        <v>432</v>
      </c>
      <c r="D124" s="8">
        <v>1784</v>
      </c>
      <c r="E124" s="8">
        <v>0</v>
      </c>
      <c r="F124" s="8">
        <v>0</v>
      </c>
      <c r="G124" s="8">
        <v>1784</v>
      </c>
      <c r="H124" s="8">
        <v>0</v>
      </c>
      <c r="I124" s="8">
        <v>0</v>
      </c>
      <c r="J124" s="14">
        <f t="shared" si="18"/>
        <v>0</v>
      </c>
      <c r="K124" s="14">
        <f t="shared" si="19"/>
        <v>0</v>
      </c>
    </row>
    <row r="125" spans="1:11" x14ac:dyDescent="0.3">
      <c r="A125" s="173"/>
      <c r="B125" s="4">
        <v>117</v>
      </c>
      <c r="C125" s="8" t="s">
        <v>434</v>
      </c>
      <c r="D125" s="8">
        <v>761</v>
      </c>
      <c r="E125" s="8">
        <v>0</v>
      </c>
      <c r="F125" s="8">
        <v>0</v>
      </c>
      <c r="G125" s="8">
        <v>761</v>
      </c>
      <c r="H125" s="8">
        <v>0</v>
      </c>
      <c r="I125" s="8">
        <v>0</v>
      </c>
      <c r="J125" s="14">
        <f t="shared" si="18"/>
        <v>0</v>
      </c>
      <c r="K125" s="14">
        <f t="shared" si="19"/>
        <v>0</v>
      </c>
    </row>
    <row r="126" spans="1:11" x14ac:dyDescent="0.3">
      <c r="A126" s="173"/>
      <c r="B126" s="4">
        <v>118</v>
      </c>
      <c r="C126" s="8" t="s">
        <v>435</v>
      </c>
      <c r="D126" s="8">
        <v>5773</v>
      </c>
      <c r="E126" s="8">
        <v>0</v>
      </c>
      <c r="F126" s="8">
        <v>0</v>
      </c>
      <c r="G126" s="8">
        <v>5773</v>
      </c>
      <c r="H126" s="8">
        <v>0</v>
      </c>
      <c r="I126" s="8">
        <v>0</v>
      </c>
      <c r="J126" s="14">
        <f t="shared" si="18"/>
        <v>0</v>
      </c>
      <c r="K126" s="14">
        <f t="shared" si="19"/>
        <v>0</v>
      </c>
    </row>
    <row r="127" spans="1:11" x14ac:dyDescent="0.3">
      <c r="A127" s="173"/>
      <c r="B127" s="4">
        <v>119</v>
      </c>
      <c r="C127" s="8" t="s">
        <v>437</v>
      </c>
      <c r="D127" s="8">
        <v>10988</v>
      </c>
      <c r="E127" s="8">
        <v>0</v>
      </c>
      <c r="F127" s="8">
        <v>0</v>
      </c>
      <c r="G127" s="8">
        <v>10988</v>
      </c>
      <c r="H127" s="8">
        <v>0</v>
      </c>
      <c r="I127" s="8">
        <v>0</v>
      </c>
      <c r="J127" s="14">
        <f t="shared" si="18"/>
        <v>0</v>
      </c>
      <c r="K127" s="14">
        <f t="shared" si="19"/>
        <v>0</v>
      </c>
    </row>
    <row r="128" spans="1:11" x14ac:dyDescent="0.3">
      <c r="A128" s="173"/>
      <c r="B128" s="4">
        <v>120</v>
      </c>
      <c r="C128" s="8" t="s">
        <v>438</v>
      </c>
      <c r="D128" s="8">
        <v>1278</v>
      </c>
      <c r="E128" s="8">
        <v>0</v>
      </c>
      <c r="F128" s="8">
        <v>0</v>
      </c>
      <c r="G128" s="8">
        <v>1278</v>
      </c>
      <c r="H128" s="8">
        <v>0</v>
      </c>
      <c r="I128" s="8">
        <v>0</v>
      </c>
      <c r="J128" s="14">
        <f t="shared" si="18"/>
        <v>0</v>
      </c>
      <c r="K128" s="14">
        <f t="shared" si="19"/>
        <v>0</v>
      </c>
    </row>
    <row r="129" spans="1:11" x14ac:dyDescent="0.3">
      <c r="A129" s="173"/>
      <c r="B129" s="4">
        <v>121</v>
      </c>
      <c r="C129" s="8" t="s">
        <v>440</v>
      </c>
      <c r="D129" s="8">
        <v>501</v>
      </c>
      <c r="E129" s="8">
        <v>0</v>
      </c>
      <c r="F129" s="8">
        <v>0</v>
      </c>
      <c r="G129" s="8">
        <v>501</v>
      </c>
      <c r="H129" s="8">
        <v>0</v>
      </c>
      <c r="I129" s="8">
        <v>0</v>
      </c>
      <c r="J129" s="14">
        <f t="shared" si="18"/>
        <v>0</v>
      </c>
      <c r="K129" s="14">
        <f t="shared" si="19"/>
        <v>0</v>
      </c>
    </row>
    <row r="130" spans="1:11" x14ac:dyDescent="0.3">
      <c r="A130" s="173"/>
      <c r="B130" s="4">
        <v>122</v>
      </c>
      <c r="C130" s="8" t="s">
        <v>441</v>
      </c>
      <c r="D130" s="8">
        <v>1940</v>
      </c>
      <c r="E130" s="8">
        <v>0</v>
      </c>
      <c r="F130" s="8">
        <v>0</v>
      </c>
      <c r="G130" s="8">
        <v>1940</v>
      </c>
      <c r="H130" s="8">
        <v>0</v>
      </c>
      <c r="I130" s="8">
        <v>0</v>
      </c>
      <c r="J130" s="14">
        <f t="shared" si="18"/>
        <v>0</v>
      </c>
      <c r="K130" s="14">
        <f t="shared" si="19"/>
        <v>0</v>
      </c>
    </row>
    <row r="131" spans="1:11" x14ac:dyDescent="0.3">
      <c r="A131" s="173"/>
      <c r="B131" s="4">
        <v>123</v>
      </c>
      <c r="C131" s="8" t="s">
        <v>442</v>
      </c>
      <c r="D131" s="8">
        <v>3603</v>
      </c>
      <c r="E131" s="8">
        <v>9</v>
      </c>
      <c r="F131" s="8">
        <v>0</v>
      </c>
      <c r="G131" s="8">
        <v>3603</v>
      </c>
      <c r="H131" s="8">
        <v>9</v>
      </c>
      <c r="I131" s="8">
        <v>0</v>
      </c>
      <c r="J131" s="14">
        <f t="shared" si="18"/>
        <v>2.4979184013322231E-3</v>
      </c>
      <c r="K131" s="14">
        <f t="shared" si="19"/>
        <v>2.4979184013322231E-3</v>
      </c>
    </row>
    <row r="132" spans="1:11" x14ac:dyDescent="0.3">
      <c r="A132" s="173"/>
      <c r="B132" s="4">
        <v>124</v>
      </c>
      <c r="C132" s="8" t="s">
        <v>444</v>
      </c>
      <c r="D132" s="8">
        <v>2704</v>
      </c>
      <c r="E132" s="8">
        <v>0</v>
      </c>
      <c r="F132" s="8">
        <v>0</v>
      </c>
      <c r="G132" s="8">
        <v>2704</v>
      </c>
      <c r="H132" s="8">
        <v>0</v>
      </c>
      <c r="I132" s="8">
        <v>0</v>
      </c>
      <c r="J132" s="14">
        <f t="shared" si="18"/>
        <v>0</v>
      </c>
      <c r="K132" s="14">
        <f t="shared" si="19"/>
        <v>0</v>
      </c>
    </row>
    <row r="133" spans="1:11" x14ac:dyDescent="0.3">
      <c r="A133" s="173"/>
      <c r="B133" s="4">
        <v>125</v>
      </c>
      <c r="C133" s="8" t="s">
        <v>445</v>
      </c>
      <c r="D133" s="8">
        <v>4088</v>
      </c>
      <c r="E133" s="8">
        <v>0</v>
      </c>
      <c r="F133" s="8">
        <v>0</v>
      </c>
      <c r="G133" s="8">
        <v>4088</v>
      </c>
      <c r="H133" s="8">
        <v>0</v>
      </c>
      <c r="I133" s="8">
        <v>0</v>
      </c>
      <c r="J133" s="14">
        <f t="shared" si="18"/>
        <v>0</v>
      </c>
      <c r="K133" s="14">
        <f t="shared" si="19"/>
        <v>0</v>
      </c>
    </row>
    <row r="134" spans="1:11" x14ac:dyDescent="0.3">
      <c r="A134" s="173"/>
      <c r="B134" s="4">
        <v>126</v>
      </c>
      <c r="C134" s="8" t="s">
        <v>446</v>
      </c>
      <c r="D134" s="8">
        <v>3625</v>
      </c>
      <c r="E134" s="8">
        <v>0</v>
      </c>
      <c r="F134" s="8">
        <v>0</v>
      </c>
      <c r="G134" s="8">
        <v>3625</v>
      </c>
      <c r="H134" s="8">
        <v>0</v>
      </c>
      <c r="I134" s="8">
        <v>0</v>
      </c>
      <c r="J134" s="14">
        <f t="shared" si="18"/>
        <v>0</v>
      </c>
      <c r="K134" s="14">
        <f t="shared" si="19"/>
        <v>0</v>
      </c>
    </row>
    <row r="135" spans="1:11" x14ac:dyDescent="0.3">
      <c r="A135" s="173"/>
      <c r="B135" s="4">
        <v>127</v>
      </c>
      <c r="C135" s="8" t="s">
        <v>448</v>
      </c>
      <c r="D135" s="8">
        <v>2798</v>
      </c>
      <c r="E135" s="8">
        <v>0</v>
      </c>
      <c r="F135" s="8">
        <v>0</v>
      </c>
      <c r="G135" s="8">
        <v>2798</v>
      </c>
      <c r="H135" s="8">
        <v>0</v>
      </c>
      <c r="I135" s="8">
        <v>0</v>
      </c>
      <c r="J135" s="14">
        <f t="shared" si="18"/>
        <v>0</v>
      </c>
      <c r="K135" s="14">
        <f t="shared" si="19"/>
        <v>0</v>
      </c>
    </row>
    <row r="136" spans="1:11" x14ac:dyDescent="0.3">
      <c r="A136" s="173"/>
      <c r="B136" s="4">
        <v>128</v>
      </c>
      <c r="C136" s="8" t="s">
        <v>450</v>
      </c>
      <c r="D136" s="8">
        <v>5987</v>
      </c>
      <c r="E136" s="8">
        <v>0</v>
      </c>
      <c r="F136" s="8">
        <v>0</v>
      </c>
      <c r="G136" s="8">
        <v>5987</v>
      </c>
      <c r="H136" s="8">
        <v>0</v>
      </c>
      <c r="I136" s="8">
        <v>0</v>
      </c>
      <c r="J136" s="14">
        <f t="shared" si="18"/>
        <v>0</v>
      </c>
      <c r="K136" s="14">
        <f t="shared" si="19"/>
        <v>0</v>
      </c>
    </row>
    <row r="137" spans="1:11" x14ac:dyDescent="0.3">
      <c r="A137" s="173"/>
      <c r="B137" s="4">
        <v>129</v>
      </c>
      <c r="C137" s="8" t="s">
        <v>451</v>
      </c>
      <c r="D137" s="8">
        <v>2218</v>
      </c>
      <c r="E137" s="8">
        <v>0</v>
      </c>
      <c r="F137" s="8">
        <v>0</v>
      </c>
      <c r="G137" s="8">
        <v>2218</v>
      </c>
      <c r="H137" s="8">
        <v>0</v>
      </c>
      <c r="I137" s="8">
        <v>0</v>
      </c>
      <c r="J137" s="14">
        <f t="shared" si="18"/>
        <v>0</v>
      </c>
      <c r="K137" s="14">
        <f t="shared" si="19"/>
        <v>0</v>
      </c>
    </row>
    <row r="138" spans="1:11" x14ac:dyDescent="0.3">
      <c r="A138" s="173"/>
      <c r="B138" s="4">
        <v>130</v>
      </c>
      <c r="C138" s="8" t="s">
        <v>453</v>
      </c>
      <c r="D138" s="8">
        <v>2326</v>
      </c>
      <c r="E138" s="8">
        <v>0</v>
      </c>
      <c r="F138" s="8">
        <v>0</v>
      </c>
      <c r="G138" s="8">
        <v>2326</v>
      </c>
      <c r="H138" s="8">
        <v>0</v>
      </c>
      <c r="I138" s="8">
        <v>0</v>
      </c>
      <c r="J138" s="14">
        <f t="shared" si="18"/>
        <v>0</v>
      </c>
      <c r="K138" s="14">
        <f t="shared" si="19"/>
        <v>0</v>
      </c>
    </row>
    <row r="139" spans="1:11" x14ac:dyDescent="0.3">
      <c r="A139" s="173"/>
      <c r="B139" s="4">
        <v>131</v>
      </c>
      <c r="C139" s="8" t="s">
        <v>454</v>
      </c>
      <c r="D139" s="8">
        <v>4422</v>
      </c>
      <c r="E139" s="8">
        <v>0</v>
      </c>
      <c r="F139" s="8">
        <v>0</v>
      </c>
      <c r="G139" s="8">
        <v>4422</v>
      </c>
      <c r="H139" s="8">
        <v>0</v>
      </c>
      <c r="I139" s="8">
        <v>0</v>
      </c>
      <c r="J139" s="14">
        <f t="shared" si="18"/>
        <v>0</v>
      </c>
      <c r="K139" s="14">
        <f t="shared" si="19"/>
        <v>0</v>
      </c>
    </row>
    <row r="140" spans="1:11" x14ac:dyDescent="0.3">
      <c r="A140" s="173"/>
      <c r="B140" s="4">
        <v>132</v>
      </c>
      <c r="C140" s="8" t="s">
        <v>455</v>
      </c>
      <c r="D140" s="8">
        <v>5840</v>
      </c>
      <c r="E140" s="8">
        <v>5</v>
      </c>
      <c r="F140" s="8">
        <v>0</v>
      </c>
      <c r="G140" s="8">
        <v>5840</v>
      </c>
      <c r="H140" s="8">
        <v>5</v>
      </c>
      <c r="I140" s="8">
        <v>0</v>
      </c>
      <c r="J140" s="14">
        <f t="shared" si="18"/>
        <v>8.5616438356164379E-4</v>
      </c>
      <c r="K140" s="14">
        <f t="shared" si="19"/>
        <v>8.5616438356164379E-4</v>
      </c>
    </row>
    <row r="141" spans="1:11" x14ac:dyDescent="0.3">
      <c r="A141" s="173"/>
      <c r="B141" s="4">
        <v>133</v>
      </c>
      <c r="C141" s="8" t="s">
        <v>457</v>
      </c>
      <c r="D141" s="8">
        <v>3047</v>
      </c>
      <c r="E141" s="8">
        <v>0</v>
      </c>
      <c r="F141" s="8">
        <v>0</v>
      </c>
      <c r="G141" s="8">
        <v>3047</v>
      </c>
      <c r="H141" s="8">
        <v>0</v>
      </c>
      <c r="I141" s="8">
        <v>0</v>
      </c>
      <c r="J141" s="14">
        <f t="shared" si="18"/>
        <v>0</v>
      </c>
      <c r="K141" s="14">
        <f t="shared" si="19"/>
        <v>0</v>
      </c>
    </row>
    <row r="142" spans="1:11" x14ac:dyDescent="0.3">
      <c r="A142" s="173"/>
      <c r="B142" s="4">
        <v>134</v>
      </c>
      <c r="C142" s="8" t="s">
        <v>458</v>
      </c>
      <c r="D142" s="8">
        <v>1935</v>
      </c>
      <c r="E142" s="8">
        <v>1</v>
      </c>
      <c r="F142" s="8">
        <v>0</v>
      </c>
      <c r="G142" s="8">
        <v>1935</v>
      </c>
      <c r="H142" s="8">
        <v>1</v>
      </c>
      <c r="I142" s="8">
        <v>0</v>
      </c>
      <c r="J142" s="14">
        <f t="shared" si="18"/>
        <v>5.1679586563307489E-4</v>
      </c>
      <c r="K142" s="14">
        <f t="shared" si="19"/>
        <v>5.1679586563307489E-4</v>
      </c>
    </row>
    <row r="143" spans="1:11" x14ac:dyDescent="0.3">
      <c r="A143" s="173"/>
      <c r="B143" s="4">
        <v>135</v>
      </c>
      <c r="C143" s="8" t="s">
        <v>459</v>
      </c>
      <c r="D143" s="8">
        <v>130</v>
      </c>
      <c r="E143" s="8">
        <v>0</v>
      </c>
      <c r="F143" s="8">
        <v>0</v>
      </c>
      <c r="G143" s="8">
        <v>130</v>
      </c>
      <c r="H143" s="8">
        <v>0</v>
      </c>
      <c r="I143" s="8">
        <v>0</v>
      </c>
      <c r="J143" s="14">
        <f t="shared" si="18"/>
        <v>0</v>
      </c>
      <c r="K143" s="14">
        <f t="shared" si="19"/>
        <v>0</v>
      </c>
    </row>
    <row r="144" spans="1:11" x14ac:dyDescent="0.3">
      <c r="A144" s="173"/>
      <c r="B144" s="4">
        <v>136</v>
      </c>
      <c r="C144" s="8" t="s">
        <v>460</v>
      </c>
      <c r="D144" s="8">
        <v>2341</v>
      </c>
      <c r="E144" s="8">
        <v>0</v>
      </c>
      <c r="F144" s="8">
        <v>0</v>
      </c>
      <c r="G144" s="8">
        <v>2341</v>
      </c>
      <c r="H144" s="8">
        <v>0</v>
      </c>
      <c r="I144" s="8">
        <v>0</v>
      </c>
      <c r="J144" s="14">
        <f t="shared" si="18"/>
        <v>0</v>
      </c>
      <c r="K144" s="14">
        <f t="shared" si="19"/>
        <v>0</v>
      </c>
    </row>
    <row r="145" spans="1:11" x14ac:dyDescent="0.3">
      <c r="A145" s="173"/>
      <c r="B145" s="4">
        <v>137</v>
      </c>
      <c r="C145" s="8" t="s">
        <v>461</v>
      </c>
      <c r="D145" s="8">
        <v>3673</v>
      </c>
      <c r="E145" s="8">
        <v>0</v>
      </c>
      <c r="F145" s="8">
        <v>0</v>
      </c>
      <c r="G145" s="8">
        <v>3673</v>
      </c>
      <c r="H145" s="8">
        <v>0</v>
      </c>
      <c r="I145" s="8">
        <v>0</v>
      </c>
      <c r="J145" s="14">
        <f t="shared" si="18"/>
        <v>0</v>
      </c>
      <c r="K145" s="14">
        <f t="shared" si="19"/>
        <v>0</v>
      </c>
    </row>
    <row r="146" spans="1:11" x14ac:dyDescent="0.3">
      <c r="A146" s="173"/>
      <c r="B146" s="4">
        <v>138</v>
      </c>
      <c r="C146" s="8" t="s">
        <v>462</v>
      </c>
      <c r="D146" s="8">
        <v>2533</v>
      </c>
      <c r="E146" s="8">
        <v>5</v>
      </c>
      <c r="F146" s="8">
        <v>0</v>
      </c>
      <c r="G146" s="8">
        <v>2533</v>
      </c>
      <c r="H146" s="8">
        <v>5</v>
      </c>
      <c r="I146" s="8">
        <v>0</v>
      </c>
      <c r="J146" s="14">
        <f t="shared" si="18"/>
        <v>1.9739439399921043E-3</v>
      </c>
      <c r="K146" s="14">
        <f t="shared" si="19"/>
        <v>1.9739439399921043E-3</v>
      </c>
    </row>
    <row r="147" spans="1:11" x14ac:dyDescent="0.3">
      <c r="A147" s="173"/>
      <c r="B147" s="4">
        <v>139</v>
      </c>
      <c r="C147" s="8" t="s">
        <v>464</v>
      </c>
      <c r="D147" s="8">
        <v>533</v>
      </c>
      <c r="E147" s="8">
        <v>0</v>
      </c>
      <c r="F147" s="8">
        <v>0</v>
      </c>
      <c r="G147" s="8">
        <v>533</v>
      </c>
      <c r="H147" s="8">
        <v>0</v>
      </c>
      <c r="I147" s="8">
        <v>0</v>
      </c>
      <c r="J147" s="14">
        <f t="shared" si="18"/>
        <v>0</v>
      </c>
      <c r="K147" s="14">
        <f t="shared" si="19"/>
        <v>0</v>
      </c>
    </row>
    <row r="148" spans="1:11" x14ac:dyDescent="0.3">
      <c r="A148" s="173"/>
      <c r="B148" s="4">
        <v>140</v>
      </c>
      <c r="C148" s="8" t="s">
        <v>465</v>
      </c>
      <c r="D148" s="8">
        <v>5543</v>
      </c>
      <c r="E148" s="8">
        <v>0</v>
      </c>
      <c r="F148" s="8">
        <v>0</v>
      </c>
      <c r="G148" s="8">
        <v>5543</v>
      </c>
      <c r="H148" s="8">
        <v>0</v>
      </c>
      <c r="I148" s="8">
        <v>0</v>
      </c>
      <c r="J148" s="14">
        <f t="shared" si="18"/>
        <v>0</v>
      </c>
      <c r="K148" s="14">
        <f t="shared" si="19"/>
        <v>0</v>
      </c>
    </row>
    <row r="149" spans="1:11" x14ac:dyDescent="0.3">
      <c r="A149" s="173"/>
      <c r="B149" s="4">
        <v>141</v>
      </c>
      <c r="C149" s="8" t="s">
        <v>467</v>
      </c>
      <c r="D149" s="8">
        <v>3885</v>
      </c>
      <c r="E149" s="8">
        <v>37</v>
      </c>
      <c r="F149" s="8">
        <v>0</v>
      </c>
      <c r="G149" s="8">
        <v>3885</v>
      </c>
      <c r="H149" s="8">
        <v>37</v>
      </c>
      <c r="I149" s="8">
        <v>0</v>
      </c>
      <c r="J149" s="14">
        <f t="shared" si="18"/>
        <v>9.5238095238095247E-3</v>
      </c>
      <c r="K149" s="14">
        <f t="shared" si="19"/>
        <v>9.5238095238095247E-3</v>
      </c>
    </row>
    <row r="150" spans="1:11" x14ac:dyDescent="0.3">
      <c r="A150" s="173"/>
      <c r="B150" s="4">
        <v>142</v>
      </c>
      <c r="C150" s="8" t="s">
        <v>468</v>
      </c>
      <c r="D150" s="8">
        <v>3801</v>
      </c>
      <c r="E150" s="8">
        <v>0</v>
      </c>
      <c r="F150" s="8">
        <v>0</v>
      </c>
      <c r="G150" s="8">
        <v>3801</v>
      </c>
      <c r="H150" s="8">
        <v>0</v>
      </c>
      <c r="I150" s="8">
        <v>0</v>
      </c>
      <c r="J150" s="14">
        <f t="shared" si="18"/>
        <v>0</v>
      </c>
      <c r="K150" s="14">
        <f t="shared" si="19"/>
        <v>0</v>
      </c>
    </row>
    <row r="151" spans="1:11" x14ac:dyDescent="0.3">
      <c r="A151" s="173"/>
      <c r="B151" s="4">
        <v>143</v>
      </c>
      <c r="C151" s="8" t="s">
        <v>469</v>
      </c>
      <c r="D151" s="8">
        <v>890</v>
      </c>
      <c r="E151" s="8">
        <v>0</v>
      </c>
      <c r="F151" s="8">
        <v>0</v>
      </c>
      <c r="G151" s="8">
        <v>890</v>
      </c>
      <c r="H151" s="8">
        <v>0</v>
      </c>
      <c r="I151" s="8">
        <v>0</v>
      </c>
      <c r="J151" s="14">
        <f t="shared" si="18"/>
        <v>0</v>
      </c>
      <c r="K151" s="14">
        <f t="shared" si="19"/>
        <v>0</v>
      </c>
    </row>
    <row r="152" spans="1:11" x14ac:dyDescent="0.3">
      <c r="A152" s="173"/>
      <c r="B152" s="4">
        <v>144</v>
      </c>
      <c r="C152" s="8" t="s">
        <v>470</v>
      </c>
      <c r="D152" s="8">
        <v>8985</v>
      </c>
      <c r="E152" s="8">
        <v>0</v>
      </c>
      <c r="F152" s="8">
        <v>0</v>
      </c>
      <c r="G152" s="8">
        <v>8985</v>
      </c>
      <c r="H152" s="8">
        <v>0</v>
      </c>
      <c r="I152" s="8">
        <v>0</v>
      </c>
      <c r="J152" s="14">
        <f t="shared" si="18"/>
        <v>0</v>
      </c>
      <c r="K152" s="14">
        <f t="shared" si="19"/>
        <v>0</v>
      </c>
    </row>
    <row r="153" spans="1:11" x14ac:dyDescent="0.3">
      <c r="A153" s="173"/>
      <c r="B153" s="4">
        <v>145</v>
      </c>
      <c r="C153" s="8" t="s">
        <v>471</v>
      </c>
      <c r="D153" s="8">
        <v>1186</v>
      </c>
      <c r="E153" s="8">
        <v>0</v>
      </c>
      <c r="F153" s="8">
        <v>0</v>
      </c>
      <c r="G153" s="8">
        <v>1186</v>
      </c>
      <c r="H153" s="8">
        <v>0</v>
      </c>
      <c r="I153" s="8">
        <v>0</v>
      </c>
      <c r="J153" s="14">
        <f t="shared" si="18"/>
        <v>0</v>
      </c>
      <c r="K153" s="14">
        <f t="shared" si="19"/>
        <v>0</v>
      </c>
    </row>
    <row r="154" spans="1:11" x14ac:dyDescent="0.3">
      <c r="A154" s="173"/>
      <c r="B154" s="4">
        <v>146</v>
      </c>
      <c r="C154" s="8" t="s">
        <v>474</v>
      </c>
      <c r="D154" s="8">
        <v>1002</v>
      </c>
      <c r="E154" s="8">
        <v>1</v>
      </c>
      <c r="F154" s="8">
        <v>0</v>
      </c>
      <c r="G154" s="8">
        <v>1002</v>
      </c>
      <c r="H154" s="8">
        <v>1</v>
      </c>
      <c r="I154" s="8">
        <v>0</v>
      </c>
      <c r="J154" s="14">
        <f t="shared" si="18"/>
        <v>9.9800399201596798E-4</v>
      </c>
      <c r="K154" s="14">
        <f t="shared" si="19"/>
        <v>9.9800399201596798E-4</v>
      </c>
    </row>
    <row r="155" spans="1:11" x14ac:dyDescent="0.3">
      <c r="A155" s="173"/>
      <c r="B155" s="4">
        <v>147</v>
      </c>
      <c r="C155" s="8" t="s">
        <v>475</v>
      </c>
      <c r="D155" s="8">
        <v>2348</v>
      </c>
      <c r="E155" s="8">
        <v>0</v>
      </c>
      <c r="F155" s="8">
        <v>0</v>
      </c>
      <c r="G155" s="8">
        <v>2348</v>
      </c>
      <c r="H155" s="8">
        <v>0</v>
      </c>
      <c r="I155" s="8">
        <v>0</v>
      </c>
      <c r="J155" s="14">
        <f t="shared" si="18"/>
        <v>0</v>
      </c>
      <c r="K155" s="14">
        <f t="shared" si="19"/>
        <v>0</v>
      </c>
    </row>
    <row r="156" spans="1:11" x14ac:dyDescent="0.3">
      <c r="A156" s="173"/>
      <c r="B156" s="4">
        <v>148</v>
      </c>
      <c r="C156" s="8" t="s">
        <v>476</v>
      </c>
      <c r="D156" s="8">
        <v>1209</v>
      </c>
      <c r="E156" s="8">
        <v>0</v>
      </c>
      <c r="F156" s="8">
        <v>0</v>
      </c>
      <c r="G156" s="8">
        <v>1209</v>
      </c>
      <c r="H156" s="8">
        <v>0</v>
      </c>
      <c r="I156" s="8">
        <v>0</v>
      </c>
      <c r="J156" s="14">
        <f t="shared" si="18"/>
        <v>0</v>
      </c>
      <c r="K156" s="14">
        <f t="shared" si="19"/>
        <v>0</v>
      </c>
    </row>
    <row r="157" spans="1:11" x14ac:dyDescent="0.3">
      <c r="A157" s="173"/>
      <c r="B157" s="4">
        <v>149</v>
      </c>
      <c r="C157" s="8" t="s">
        <v>477</v>
      </c>
      <c r="D157" s="8">
        <v>17977</v>
      </c>
      <c r="E157" s="8">
        <v>0</v>
      </c>
      <c r="F157" s="8">
        <v>0</v>
      </c>
      <c r="G157" s="8">
        <v>17977</v>
      </c>
      <c r="H157" s="8">
        <v>0</v>
      </c>
      <c r="I157" s="8">
        <v>0</v>
      </c>
      <c r="J157" s="14">
        <f t="shared" si="18"/>
        <v>0</v>
      </c>
      <c r="K157" s="14">
        <f t="shared" si="19"/>
        <v>0</v>
      </c>
    </row>
    <row r="158" spans="1:11" x14ac:dyDescent="0.3">
      <c r="A158" s="173"/>
      <c r="B158" s="4">
        <v>150</v>
      </c>
      <c r="C158" s="8" t="s">
        <v>478</v>
      </c>
      <c r="D158" s="8">
        <v>219</v>
      </c>
      <c r="E158" s="8">
        <v>0</v>
      </c>
      <c r="F158" s="8">
        <v>0</v>
      </c>
      <c r="G158" s="8">
        <v>219</v>
      </c>
      <c r="H158" s="8">
        <v>0</v>
      </c>
      <c r="I158" s="8">
        <v>0</v>
      </c>
      <c r="J158" s="14">
        <f t="shared" si="18"/>
        <v>0</v>
      </c>
      <c r="K158" s="14">
        <f t="shared" si="19"/>
        <v>0</v>
      </c>
    </row>
    <row r="159" spans="1:11" x14ac:dyDescent="0.3">
      <c r="A159" s="173"/>
      <c r="B159" s="4">
        <v>151</v>
      </c>
      <c r="C159" s="8" t="s">
        <v>479</v>
      </c>
      <c r="D159" s="8">
        <v>455</v>
      </c>
      <c r="E159" s="8">
        <v>0</v>
      </c>
      <c r="F159" s="8">
        <v>0</v>
      </c>
      <c r="G159" s="8">
        <v>455</v>
      </c>
      <c r="H159" s="8">
        <v>0</v>
      </c>
      <c r="I159" s="8">
        <v>0</v>
      </c>
      <c r="J159" s="14">
        <f t="shared" si="18"/>
        <v>0</v>
      </c>
      <c r="K159" s="14">
        <f t="shared" si="19"/>
        <v>0</v>
      </c>
    </row>
    <row r="160" spans="1:11" x14ac:dyDescent="0.3">
      <c r="A160" s="173"/>
      <c r="B160" s="4">
        <v>152</v>
      </c>
      <c r="C160" s="8" t="s">
        <v>480</v>
      </c>
      <c r="D160" s="8">
        <v>12459</v>
      </c>
      <c r="E160" s="8">
        <v>247</v>
      </c>
      <c r="F160" s="8">
        <v>0</v>
      </c>
      <c r="G160" s="8">
        <v>12459</v>
      </c>
      <c r="H160" s="8">
        <v>247</v>
      </c>
      <c r="I160" s="8">
        <v>0</v>
      </c>
      <c r="J160" s="14">
        <f t="shared" si="18"/>
        <v>1.9825026085560638E-2</v>
      </c>
      <c r="K160" s="14">
        <f t="shared" si="19"/>
        <v>1.9825026085560638E-2</v>
      </c>
    </row>
    <row r="161" spans="1:11" x14ac:dyDescent="0.3">
      <c r="A161" s="173"/>
      <c r="B161" s="4">
        <v>153</v>
      </c>
      <c r="C161" s="8" t="s">
        <v>481</v>
      </c>
      <c r="D161" s="8">
        <v>2989</v>
      </c>
      <c r="E161" s="8">
        <v>0</v>
      </c>
      <c r="F161" s="8">
        <v>0</v>
      </c>
      <c r="G161" s="8">
        <v>2989</v>
      </c>
      <c r="H161" s="8">
        <v>0</v>
      </c>
      <c r="I161" s="8">
        <v>0</v>
      </c>
      <c r="J161" s="14">
        <f t="shared" si="18"/>
        <v>0</v>
      </c>
      <c r="K161" s="14">
        <f t="shared" si="19"/>
        <v>0</v>
      </c>
    </row>
    <row r="162" spans="1:11" x14ac:dyDescent="0.3">
      <c r="A162" s="173"/>
      <c r="B162" s="4">
        <v>154</v>
      </c>
      <c r="C162" s="8" t="s">
        <v>482</v>
      </c>
      <c r="D162" s="8">
        <v>1980</v>
      </c>
      <c r="E162" s="8">
        <v>0</v>
      </c>
      <c r="F162" s="8">
        <v>0</v>
      </c>
      <c r="G162" s="8">
        <v>1980</v>
      </c>
      <c r="H162" s="8">
        <v>0</v>
      </c>
      <c r="I162" s="8">
        <v>0</v>
      </c>
      <c r="J162" s="14">
        <f t="shared" ref="J162:J225" si="20">(E162+F162)/D162</f>
        <v>0</v>
      </c>
      <c r="K162" s="14">
        <f t="shared" ref="K162:K225" si="21">(H162+I162)/G162</f>
        <v>0</v>
      </c>
    </row>
    <row r="163" spans="1:11" x14ac:dyDescent="0.3">
      <c r="A163" s="173"/>
      <c r="B163" s="4">
        <v>155</v>
      </c>
      <c r="C163" s="8" t="s">
        <v>483</v>
      </c>
      <c r="D163" s="8">
        <v>2010</v>
      </c>
      <c r="E163" s="8">
        <v>0</v>
      </c>
      <c r="F163" s="8">
        <v>0</v>
      </c>
      <c r="G163" s="8">
        <v>2010</v>
      </c>
      <c r="H163" s="8">
        <v>0</v>
      </c>
      <c r="I163" s="8">
        <v>0</v>
      </c>
      <c r="J163" s="14">
        <f t="shared" si="20"/>
        <v>0</v>
      </c>
      <c r="K163" s="14">
        <f t="shared" si="21"/>
        <v>0</v>
      </c>
    </row>
    <row r="164" spans="1:11" x14ac:dyDescent="0.3">
      <c r="A164" s="173"/>
      <c r="B164" s="4">
        <v>156</v>
      </c>
      <c r="C164" s="8" t="s">
        <v>485</v>
      </c>
      <c r="D164" s="8">
        <v>2692</v>
      </c>
      <c r="E164" s="8">
        <v>0</v>
      </c>
      <c r="F164" s="8">
        <v>0</v>
      </c>
      <c r="G164" s="8">
        <v>2692</v>
      </c>
      <c r="H164" s="8">
        <v>0</v>
      </c>
      <c r="I164" s="8">
        <v>0</v>
      </c>
      <c r="J164" s="14">
        <f t="shared" si="20"/>
        <v>0</v>
      </c>
      <c r="K164" s="14">
        <f t="shared" si="21"/>
        <v>0</v>
      </c>
    </row>
    <row r="165" spans="1:11" x14ac:dyDescent="0.3">
      <c r="A165" s="173"/>
      <c r="B165" s="4">
        <v>157</v>
      </c>
      <c r="C165" s="8" t="s">
        <v>487</v>
      </c>
      <c r="D165" s="8">
        <v>4376</v>
      </c>
      <c r="E165" s="8">
        <v>0</v>
      </c>
      <c r="F165" s="8">
        <v>0</v>
      </c>
      <c r="G165" s="8">
        <v>4376</v>
      </c>
      <c r="H165" s="8">
        <v>0</v>
      </c>
      <c r="I165" s="8">
        <v>0</v>
      </c>
      <c r="J165" s="14">
        <f t="shared" si="20"/>
        <v>0</v>
      </c>
      <c r="K165" s="14">
        <f t="shared" si="21"/>
        <v>0</v>
      </c>
    </row>
    <row r="166" spans="1:11" x14ac:dyDescent="0.3">
      <c r="A166" s="173"/>
      <c r="B166" s="4">
        <v>158</v>
      </c>
      <c r="C166" s="8" t="s">
        <v>746</v>
      </c>
      <c r="D166" s="8"/>
      <c r="E166" s="8"/>
      <c r="F166" s="8">
        <v>0</v>
      </c>
      <c r="G166" s="8"/>
      <c r="H166" s="8"/>
      <c r="I166" s="8">
        <v>0</v>
      </c>
      <c r="J166" s="14">
        <v>0</v>
      </c>
      <c r="K166" s="14" t="e">
        <f t="shared" si="21"/>
        <v>#DIV/0!</v>
      </c>
    </row>
    <row r="167" spans="1:11" x14ac:dyDescent="0.3">
      <c r="A167" s="173"/>
      <c r="B167" s="4">
        <v>159</v>
      </c>
      <c r="C167" s="8" t="s">
        <v>489</v>
      </c>
      <c r="D167" s="8">
        <v>2164</v>
      </c>
      <c r="E167" s="8">
        <v>0</v>
      </c>
      <c r="F167" s="8">
        <v>0</v>
      </c>
      <c r="G167" s="8">
        <v>2164</v>
      </c>
      <c r="H167" s="8">
        <v>0</v>
      </c>
      <c r="I167" s="8">
        <v>0</v>
      </c>
      <c r="J167" s="14">
        <f t="shared" si="20"/>
        <v>0</v>
      </c>
      <c r="K167" s="14">
        <f t="shared" si="21"/>
        <v>0</v>
      </c>
    </row>
    <row r="168" spans="1:11" x14ac:dyDescent="0.3">
      <c r="A168" s="173"/>
      <c r="B168" s="4">
        <v>160</v>
      </c>
      <c r="C168" s="8" t="s">
        <v>747</v>
      </c>
      <c r="D168" s="8">
        <v>277</v>
      </c>
      <c r="E168" s="8">
        <v>0</v>
      </c>
      <c r="F168" s="8">
        <v>0</v>
      </c>
      <c r="G168" s="8">
        <v>277</v>
      </c>
      <c r="H168" s="8">
        <v>0</v>
      </c>
      <c r="I168" s="8">
        <v>0</v>
      </c>
      <c r="J168" s="14">
        <f t="shared" si="20"/>
        <v>0</v>
      </c>
      <c r="K168" s="14">
        <f t="shared" si="21"/>
        <v>0</v>
      </c>
    </row>
    <row r="169" spans="1:11" x14ac:dyDescent="0.3">
      <c r="A169" s="173"/>
      <c r="B169" s="4">
        <v>161</v>
      </c>
      <c r="C169" s="8" t="s">
        <v>490</v>
      </c>
      <c r="D169" s="8">
        <v>803</v>
      </c>
      <c r="E169" s="8">
        <v>0</v>
      </c>
      <c r="F169" s="8">
        <v>0</v>
      </c>
      <c r="G169" s="8">
        <v>803</v>
      </c>
      <c r="H169" s="8">
        <v>0</v>
      </c>
      <c r="I169" s="8">
        <v>0</v>
      </c>
      <c r="J169" s="14">
        <f t="shared" si="20"/>
        <v>0</v>
      </c>
      <c r="K169" s="14">
        <f t="shared" si="21"/>
        <v>0</v>
      </c>
    </row>
    <row r="170" spans="1:11" x14ac:dyDescent="0.3">
      <c r="A170" s="173"/>
      <c r="B170" s="4">
        <v>162</v>
      </c>
      <c r="C170" s="8" t="s">
        <v>492</v>
      </c>
      <c r="D170" s="8">
        <v>383</v>
      </c>
      <c r="E170" s="8">
        <v>0</v>
      </c>
      <c r="F170" s="8">
        <v>0</v>
      </c>
      <c r="G170" s="8">
        <v>383</v>
      </c>
      <c r="H170" s="8">
        <v>0</v>
      </c>
      <c r="I170" s="8">
        <v>0</v>
      </c>
      <c r="J170" s="14">
        <f t="shared" si="20"/>
        <v>0</v>
      </c>
      <c r="K170" s="14">
        <f t="shared" si="21"/>
        <v>0</v>
      </c>
    </row>
    <row r="171" spans="1:11" x14ac:dyDescent="0.3">
      <c r="A171" s="173"/>
      <c r="B171" s="4">
        <v>163</v>
      </c>
      <c r="C171" s="8" t="s">
        <v>493</v>
      </c>
      <c r="D171" s="8">
        <v>2506</v>
      </c>
      <c r="E171" s="8">
        <v>0</v>
      </c>
      <c r="F171" s="8">
        <v>0</v>
      </c>
      <c r="G171" s="8">
        <v>2506</v>
      </c>
      <c r="H171" s="8">
        <v>0</v>
      </c>
      <c r="I171" s="8">
        <v>0</v>
      </c>
      <c r="J171" s="14">
        <f t="shared" si="20"/>
        <v>0</v>
      </c>
      <c r="K171" s="14">
        <f t="shared" si="21"/>
        <v>0</v>
      </c>
    </row>
    <row r="172" spans="1:11" x14ac:dyDescent="0.3">
      <c r="A172" s="173"/>
      <c r="B172" s="4">
        <v>164</v>
      </c>
      <c r="C172" s="8" t="s">
        <v>494</v>
      </c>
      <c r="D172" s="8">
        <v>935</v>
      </c>
      <c r="E172" s="8">
        <v>0</v>
      </c>
      <c r="F172" s="8">
        <v>0</v>
      </c>
      <c r="G172" s="8">
        <v>935</v>
      </c>
      <c r="H172" s="8">
        <v>0</v>
      </c>
      <c r="I172" s="8">
        <v>0</v>
      </c>
      <c r="J172" s="14">
        <f t="shared" si="20"/>
        <v>0</v>
      </c>
      <c r="K172" s="14">
        <f t="shared" si="21"/>
        <v>0</v>
      </c>
    </row>
    <row r="173" spans="1:11" x14ac:dyDescent="0.3">
      <c r="A173" s="173"/>
      <c r="B173" s="4">
        <v>165</v>
      </c>
      <c r="C173" s="8" t="s">
        <v>496</v>
      </c>
      <c r="D173" s="8">
        <v>1740</v>
      </c>
      <c r="E173" s="8">
        <v>0</v>
      </c>
      <c r="F173" s="8">
        <v>0</v>
      </c>
      <c r="G173" s="8">
        <v>1740</v>
      </c>
      <c r="H173" s="8">
        <v>0</v>
      </c>
      <c r="I173" s="8">
        <v>0</v>
      </c>
      <c r="J173" s="14">
        <f t="shared" si="20"/>
        <v>0</v>
      </c>
      <c r="K173" s="14">
        <f t="shared" si="21"/>
        <v>0</v>
      </c>
    </row>
    <row r="174" spans="1:11" x14ac:dyDescent="0.3">
      <c r="A174" s="173"/>
      <c r="B174" s="4">
        <v>166</v>
      </c>
      <c r="C174" s="8" t="s">
        <v>499</v>
      </c>
      <c r="D174" s="8">
        <v>1167</v>
      </c>
      <c r="E174" s="8">
        <v>0</v>
      </c>
      <c r="F174" s="8">
        <v>0</v>
      </c>
      <c r="G174" s="8">
        <v>1167</v>
      </c>
      <c r="H174" s="8">
        <v>0</v>
      </c>
      <c r="I174" s="8">
        <v>0</v>
      </c>
      <c r="J174" s="14">
        <f t="shared" si="20"/>
        <v>0</v>
      </c>
      <c r="K174" s="14">
        <f t="shared" si="21"/>
        <v>0</v>
      </c>
    </row>
    <row r="175" spans="1:11" x14ac:dyDescent="0.3">
      <c r="A175" s="173"/>
      <c r="B175" s="4">
        <v>167</v>
      </c>
      <c r="C175" s="8" t="s">
        <v>500</v>
      </c>
      <c r="D175" s="8">
        <v>2949</v>
      </c>
      <c r="E175" s="8">
        <v>0</v>
      </c>
      <c r="F175" s="8">
        <v>0</v>
      </c>
      <c r="G175" s="8">
        <v>2949</v>
      </c>
      <c r="H175" s="8">
        <v>0</v>
      </c>
      <c r="I175" s="8">
        <v>0</v>
      </c>
      <c r="J175" s="14">
        <f t="shared" si="20"/>
        <v>0</v>
      </c>
      <c r="K175" s="14">
        <f t="shared" si="21"/>
        <v>0</v>
      </c>
    </row>
    <row r="176" spans="1:11" x14ac:dyDescent="0.3">
      <c r="A176" s="173"/>
      <c r="B176" s="4">
        <v>168</v>
      </c>
      <c r="C176" s="8" t="s">
        <v>501</v>
      </c>
      <c r="D176" s="8">
        <v>431</v>
      </c>
      <c r="E176" s="8">
        <v>0</v>
      </c>
      <c r="F176" s="8">
        <v>0</v>
      </c>
      <c r="G176" s="8">
        <v>431</v>
      </c>
      <c r="H176" s="8">
        <v>0</v>
      </c>
      <c r="I176" s="8">
        <v>0</v>
      </c>
      <c r="J176" s="14">
        <f t="shared" si="20"/>
        <v>0</v>
      </c>
      <c r="K176" s="14">
        <f t="shared" si="21"/>
        <v>0</v>
      </c>
    </row>
    <row r="177" spans="1:11" x14ac:dyDescent="0.3">
      <c r="A177" s="173"/>
      <c r="B177" s="4">
        <v>169</v>
      </c>
      <c r="C177" s="8" t="s">
        <v>502</v>
      </c>
      <c r="D177" s="8">
        <v>3105</v>
      </c>
      <c r="E177" s="8">
        <v>0</v>
      </c>
      <c r="F177" s="8">
        <v>0</v>
      </c>
      <c r="G177" s="8">
        <v>3105</v>
      </c>
      <c r="H177" s="8">
        <v>0</v>
      </c>
      <c r="I177" s="8">
        <v>0</v>
      </c>
      <c r="J177" s="14">
        <f t="shared" si="20"/>
        <v>0</v>
      </c>
      <c r="K177" s="14">
        <f t="shared" si="21"/>
        <v>0</v>
      </c>
    </row>
    <row r="178" spans="1:11" x14ac:dyDescent="0.3">
      <c r="A178" s="173"/>
      <c r="B178" s="4">
        <v>170</v>
      </c>
      <c r="C178" s="8" t="s">
        <v>504</v>
      </c>
      <c r="D178" s="8">
        <v>2197</v>
      </c>
      <c r="E178" s="8">
        <v>0</v>
      </c>
      <c r="F178" s="8">
        <v>0</v>
      </c>
      <c r="G178" s="8">
        <v>2197</v>
      </c>
      <c r="H178" s="8">
        <v>0</v>
      </c>
      <c r="I178" s="8">
        <v>0</v>
      </c>
      <c r="J178" s="14">
        <f t="shared" si="20"/>
        <v>0</v>
      </c>
      <c r="K178" s="14">
        <f t="shared" si="21"/>
        <v>0</v>
      </c>
    </row>
    <row r="179" spans="1:11" x14ac:dyDescent="0.3">
      <c r="A179" s="173"/>
      <c r="B179" s="4">
        <v>171</v>
      </c>
      <c r="C179" s="8" t="s">
        <v>506</v>
      </c>
      <c r="D179" s="8">
        <v>329</v>
      </c>
      <c r="E179" s="8">
        <v>0</v>
      </c>
      <c r="F179" s="8">
        <v>0</v>
      </c>
      <c r="G179" s="8">
        <v>329</v>
      </c>
      <c r="H179" s="8">
        <v>0</v>
      </c>
      <c r="I179" s="8">
        <v>0</v>
      </c>
      <c r="J179" s="14">
        <f t="shared" si="20"/>
        <v>0</v>
      </c>
      <c r="K179" s="14">
        <f t="shared" si="21"/>
        <v>0</v>
      </c>
    </row>
    <row r="180" spans="1:11" x14ac:dyDescent="0.3">
      <c r="A180" s="173"/>
      <c r="B180" s="4">
        <v>172</v>
      </c>
      <c r="C180" s="8" t="s">
        <v>507</v>
      </c>
      <c r="D180" s="8">
        <v>927</v>
      </c>
      <c r="E180" s="8">
        <v>0</v>
      </c>
      <c r="F180" s="8">
        <v>0</v>
      </c>
      <c r="G180" s="8">
        <v>927</v>
      </c>
      <c r="H180" s="8">
        <v>0</v>
      </c>
      <c r="I180" s="8">
        <v>0</v>
      </c>
      <c r="J180" s="14">
        <f t="shared" si="20"/>
        <v>0</v>
      </c>
      <c r="K180" s="14">
        <f t="shared" si="21"/>
        <v>0</v>
      </c>
    </row>
    <row r="181" spans="1:11" x14ac:dyDescent="0.3">
      <c r="A181" s="173"/>
      <c r="B181" s="4">
        <v>173</v>
      </c>
      <c r="C181" s="8" t="s">
        <v>509</v>
      </c>
      <c r="D181" s="8">
        <v>3033</v>
      </c>
      <c r="E181" s="8">
        <v>1</v>
      </c>
      <c r="F181" s="8">
        <v>0</v>
      </c>
      <c r="G181" s="8">
        <v>3033</v>
      </c>
      <c r="H181" s="8">
        <v>1</v>
      </c>
      <c r="I181" s="8">
        <v>0</v>
      </c>
      <c r="J181" s="14">
        <f t="shared" si="20"/>
        <v>3.297065611605671E-4</v>
      </c>
      <c r="K181" s="14">
        <f t="shared" si="21"/>
        <v>3.297065611605671E-4</v>
      </c>
    </row>
    <row r="182" spans="1:11" x14ac:dyDescent="0.3">
      <c r="A182" s="173"/>
      <c r="B182" s="4">
        <v>174</v>
      </c>
      <c r="C182" s="8" t="s">
        <v>510</v>
      </c>
      <c r="D182" s="8">
        <v>5382</v>
      </c>
      <c r="E182" s="8">
        <v>20</v>
      </c>
      <c r="F182" s="8">
        <v>0</v>
      </c>
      <c r="G182" s="8">
        <v>5382</v>
      </c>
      <c r="H182" s="8">
        <v>20</v>
      </c>
      <c r="I182" s="8">
        <v>0</v>
      </c>
      <c r="J182" s="14">
        <f t="shared" si="20"/>
        <v>3.7160906726124115E-3</v>
      </c>
      <c r="K182" s="14">
        <f t="shared" si="21"/>
        <v>3.7160906726124115E-3</v>
      </c>
    </row>
    <row r="183" spans="1:11" x14ac:dyDescent="0.3">
      <c r="A183" s="173"/>
      <c r="B183" s="4">
        <v>175</v>
      </c>
      <c r="C183" s="8" t="s">
        <v>512</v>
      </c>
      <c r="D183" s="8">
        <v>2697</v>
      </c>
      <c r="E183" s="8">
        <v>0</v>
      </c>
      <c r="F183" s="8">
        <v>0</v>
      </c>
      <c r="G183" s="8">
        <v>2697</v>
      </c>
      <c r="H183" s="8">
        <v>0</v>
      </c>
      <c r="I183" s="8">
        <v>0</v>
      </c>
      <c r="J183" s="14">
        <f t="shared" si="20"/>
        <v>0</v>
      </c>
      <c r="K183" s="14">
        <f t="shared" si="21"/>
        <v>0</v>
      </c>
    </row>
    <row r="184" spans="1:11" x14ac:dyDescent="0.3">
      <c r="A184" s="173"/>
      <c r="B184" s="4">
        <v>176</v>
      </c>
      <c r="C184" s="8" t="s">
        <v>513</v>
      </c>
      <c r="D184" s="8">
        <v>2631</v>
      </c>
      <c r="E184" s="8">
        <v>0</v>
      </c>
      <c r="F184" s="8">
        <v>0</v>
      </c>
      <c r="G184" s="8">
        <v>2631</v>
      </c>
      <c r="H184" s="8">
        <v>0</v>
      </c>
      <c r="I184" s="8">
        <v>0</v>
      </c>
      <c r="J184" s="14">
        <f t="shared" si="20"/>
        <v>0</v>
      </c>
      <c r="K184" s="14">
        <f t="shared" si="21"/>
        <v>0</v>
      </c>
    </row>
    <row r="185" spans="1:11" x14ac:dyDescent="0.3">
      <c r="A185" s="173"/>
      <c r="B185" s="4">
        <v>177</v>
      </c>
      <c r="C185" s="8" t="s">
        <v>514</v>
      </c>
      <c r="D185" s="8">
        <v>2691</v>
      </c>
      <c r="E185" s="8">
        <v>0</v>
      </c>
      <c r="F185" s="8">
        <v>0</v>
      </c>
      <c r="G185" s="8">
        <v>2691</v>
      </c>
      <c r="H185" s="8">
        <v>0</v>
      </c>
      <c r="I185" s="8">
        <v>0</v>
      </c>
      <c r="J185" s="14">
        <f t="shared" si="20"/>
        <v>0</v>
      </c>
      <c r="K185" s="14">
        <f t="shared" si="21"/>
        <v>0</v>
      </c>
    </row>
    <row r="186" spans="1:11" x14ac:dyDescent="0.3">
      <c r="A186" s="173"/>
      <c r="B186" s="4">
        <v>178</v>
      </c>
      <c r="C186" s="8" t="s">
        <v>516</v>
      </c>
      <c r="D186" s="8">
        <v>5465</v>
      </c>
      <c r="E186" s="8">
        <v>0</v>
      </c>
      <c r="F186" s="8">
        <v>0</v>
      </c>
      <c r="G186" s="8">
        <v>5465</v>
      </c>
      <c r="H186" s="8">
        <v>0</v>
      </c>
      <c r="I186" s="8">
        <v>0</v>
      </c>
      <c r="J186" s="14">
        <f t="shared" si="20"/>
        <v>0</v>
      </c>
      <c r="K186" s="14">
        <f t="shared" si="21"/>
        <v>0</v>
      </c>
    </row>
    <row r="187" spans="1:11" x14ac:dyDescent="0.3">
      <c r="A187" s="173"/>
      <c r="B187" s="4">
        <v>179</v>
      </c>
      <c r="C187" s="8" t="s">
        <v>517</v>
      </c>
      <c r="D187" s="8">
        <v>2997</v>
      </c>
      <c r="E187" s="8">
        <v>3</v>
      </c>
      <c r="F187" s="8">
        <v>0</v>
      </c>
      <c r="G187" s="8">
        <v>2997</v>
      </c>
      <c r="H187" s="8">
        <v>3</v>
      </c>
      <c r="I187" s="8">
        <v>0</v>
      </c>
      <c r="J187" s="14">
        <f t="shared" si="20"/>
        <v>1.001001001001001E-3</v>
      </c>
      <c r="K187" s="14">
        <f t="shared" si="21"/>
        <v>1.001001001001001E-3</v>
      </c>
    </row>
    <row r="188" spans="1:11" x14ac:dyDescent="0.3">
      <c r="A188" s="173"/>
      <c r="B188" s="4">
        <v>180</v>
      </c>
      <c r="C188" s="8" t="s">
        <v>518</v>
      </c>
      <c r="D188" s="8">
        <v>1954</v>
      </c>
      <c r="E188" s="8">
        <v>0</v>
      </c>
      <c r="F188" s="8">
        <v>0</v>
      </c>
      <c r="G188" s="8">
        <v>1954</v>
      </c>
      <c r="H188" s="8">
        <v>0</v>
      </c>
      <c r="I188" s="8">
        <v>0</v>
      </c>
      <c r="J188" s="14">
        <f t="shared" si="20"/>
        <v>0</v>
      </c>
      <c r="K188" s="14">
        <f t="shared" si="21"/>
        <v>0</v>
      </c>
    </row>
    <row r="189" spans="1:11" x14ac:dyDescent="0.3">
      <c r="A189" s="173"/>
      <c r="B189" s="4">
        <v>181</v>
      </c>
      <c r="C189" s="8" t="s">
        <v>519</v>
      </c>
      <c r="D189" s="8">
        <v>2549</v>
      </c>
      <c r="E189" s="8">
        <v>0</v>
      </c>
      <c r="F189" s="8">
        <v>0</v>
      </c>
      <c r="G189" s="8">
        <v>2549</v>
      </c>
      <c r="H189" s="8">
        <v>0</v>
      </c>
      <c r="I189" s="8">
        <v>0</v>
      </c>
      <c r="J189" s="14">
        <f t="shared" si="20"/>
        <v>0</v>
      </c>
      <c r="K189" s="14">
        <f t="shared" si="21"/>
        <v>0</v>
      </c>
    </row>
    <row r="190" spans="1:11" x14ac:dyDescent="0.3">
      <c r="A190" s="173"/>
      <c r="B190" s="4">
        <v>182</v>
      </c>
      <c r="C190" s="8" t="s">
        <v>520</v>
      </c>
      <c r="D190" s="8">
        <v>3338</v>
      </c>
      <c r="E190" s="8">
        <v>0</v>
      </c>
      <c r="F190" s="8">
        <v>0</v>
      </c>
      <c r="G190" s="8">
        <v>3338</v>
      </c>
      <c r="H190" s="8">
        <v>0</v>
      </c>
      <c r="I190" s="8">
        <v>0</v>
      </c>
      <c r="J190" s="14">
        <f t="shared" si="20"/>
        <v>0</v>
      </c>
      <c r="K190" s="14">
        <f t="shared" si="21"/>
        <v>0</v>
      </c>
    </row>
    <row r="191" spans="1:11" x14ac:dyDescent="0.3">
      <c r="A191" s="173"/>
      <c r="B191" s="4">
        <v>183</v>
      </c>
      <c r="C191" s="8" t="s">
        <v>748</v>
      </c>
      <c r="D191" s="8">
        <v>205</v>
      </c>
      <c r="E191" s="8">
        <v>0</v>
      </c>
      <c r="F191" s="8">
        <v>0</v>
      </c>
      <c r="G191" s="8">
        <v>205</v>
      </c>
      <c r="H191" s="8">
        <v>0</v>
      </c>
      <c r="I191" s="8">
        <v>0</v>
      </c>
      <c r="J191" s="14">
        <f t="shared" si="20"/>
        <v>0</v>
      </c>
      <c r="K191" s="14">
        <f t="shared" si="21"/>
        <v>0</v>
      </c>
    </row>
    <row r="192" spans="1:11" x14ac:dyDescent="0.3">
      <c r="A192" s="173"/>
      <c r="B192" s="4">
        <v>184</v>
      </c>
      <c r="C192" s="8" t="s">
        <v>521</v>
      </c>
      <c r="D192" s="8">
        <v>1118</v>
      </c>
      <c r="E192" s="8">
        <v>0</v>
      </c>
      <c r="F192" s="8">
        <v>0</v>
      </c>
      <c r="G192" s="8">
        <v>1118</v>
      </c>
      <c r="H192" s="8">
        <v>0</v>
      </c>
      <c r="I192" s="8">
        <v>0</v>
      </c>
      <c r="J192" s="14">
        <f t="shared" si="20"/>
        <v>0</v>
      </c>
      <c r="K192" s="14">
        <f t="shared" si="21"/>
        <v>0</v>
      </c>
    </row>
    <row r="193" spans="1:11" x14ac:dyDescent="0.3">
      <c r="A193" s="173"/>
      <c r="B193" s="4">
        <v>185</v>
      </c>
      <c r="C193" s="8" t="s">
        <v>522</v>
      </c>
      <c r="D193" s="8">
        <v>1621</v>
      </c>
      <c r="E193" s="8">
        <v>0</v>
      </c>
      <c r="F193" s="8">
        <v>0</v>
      </c>
      <c r="G193" s="8">
        <v>1621</v>
      </c>
      <c r="H193" s="8">
        <v>0</v>
      </c>
      <c r="I193" s="8">
        <v>0</v>
      </c>
      <c r="J193" s="14">
        <f t="shared" si="20"/>
        <v>0</v>
      </c>
      <c r="K193" s="14">
        <f t="shared" si="21"/>
        <v>0</v>
      </c>
    </row>
    <row r="194" spans="1:11" x14ac:dyDescent="0.3">
      <c r="A194" s="173"/>
      <c r="B194" s="4">
        <v>186</v>
      </c>
      <c r="C194" s="8" t="s">
        <v>524</v>
      </c>
      <c r="D194" s="8">
        <v>854</v>
      </c>
      <c r="E194" s="8">
        <v>0</v>
      </c>
      <c r="F194" s="8">
        <v>0</v>
      </c>
      <c r="G194" s="8">
        <v>854</v>
      </c>
      <c r="H194" s="8">
        <v>0</v>
      </c>
      <c r="I194" s="8">
        <v>0</v>
      </c>
      <c r="J194" s="14">
        <f t="shared" si="20"/>
        <v>0</v>
      </c>
      <c r="K194" s="14">
        <f t="shared" si="21"/>
        <v>0</v>
      </c>
    </row>
    <row r="195" spans="1:11" x14ac:dyDescent="0.3">
      <c r="A195" s="173"/>
      <c r="B195" s="4">
        <v>187</v>
      </c>
      <c r="C195" s="8" t="s">
        <v>525</v>
      </c>
      <c r="D195" s="8">
        <v>4394</v>
      </c>
      <c r="E195" s="8">
        <v>0</v>
      </c>
      <c r="F195" s="8">
        <v>0</v>
      </c>
      <c r="G195" s="8">
        <v>4394</v>
      </c>
      <c r="H195" s="8">
        <v>0</v>
      </c>
      <c r="I195" s="8">
        <v>0</v>
      </c>
      <c r="J195" s="14">
        <f t="shared" si="20"/>
        <v>0</v>
      </c>
      <c r="K195" s="14">
        <f t="shared" si="21"/>
        <v>0</v>
      </c>
    </row>
    <row r="196" spans="1:11" x14ac:dyDescent="0.3">
      <c r="A196" s="173"/>
      <c r="B196" s="4">
        <v>188</v>
      </c>
      <c r="C196" s="8" t="s">
        <v>526</v>
      </c>
      <c r="D196" s="8">
        <v>2404</v>
      </c>
      <c r="E196" s="8">
        <v>0</v>
      </c>
      <c r="F196" s="8">
        <v>0</v>
      </c>
      <c r="G196" s="8">
        <v>2404</v>
      </c>
      <c r="H196" s="8">
        <v>0</v>
      </c>
      <c r="I196" s="8">
        <v>0</v>
      </c>
      <c r="J196" s="14">
        <f t="shared" si="20"/>
        <v>0</v>
      </c>
      <c r="K196" s="14">
        <f t="shared" si="21"/>
        <v>0</v>
      </c>
    </row>
    <row r="197" spans="1:11" x14ac:dyDescent="0.3">
      <c r="A197" s="173"/>
      <c r="B197" s="4">
        <v>189</v>
      </c>
      <c r="C197" s="8" t="s">
        <v>529</v>
      </c>
      <c r="D197" s="8">
        <v>3930</v>
      </c>
      <c r="E197" s="8">
        <v>0</v>
      </c>
      <c r="F197" s="8">
        <v>0</v>
      </c>
      <c r="G197" s="8">
        <v>3930</v>
      </c>
      <c r="H197" s="8">
        <v>0</v>
      </c>
      <c r="I197" s="8">
        <v>0</v>
      </c>
      <c r="J197" s="14">
        <f t="shared" si="20"/>
        <v>0</v>
      </c>
      <c r="K197" s="14">
        <f t="shared" si="21"/>
        <v>0</v>
      </c>
    </row>
    <row r="198" spans="1:11" x14ac:dyDescent="0.3">
      <c r="A198" s="173"/>
      <c r="B198" s="4">
        <v>190</v>
      </c>
      <c r="C198" s="8" t="s">
        <v>749</v>
      </c>
      <c r="D198" s="8">
        <v>579</v>
      </c>
      <c r="E198" s="8">
        <v>2</v>
      </c>
      <c r="F198" s="8">
        <v>0</v>
      </c>
      <c r="G198" s="8">
        <v>579</v>
      </c>
      <c r="H198" s="8">
        <v>2</v>
      </c>
      <c r="I198" s="8">
        <v>0</v>
      </c>
      <c r="J198" s="14">
        <f t="shared" si="20"/>
        <v>3.4542314335060447E-3</v>
      </c>
      <c r="K198" s="14">
        <f t="shared" si="21"/>
        <v>3.4542314335060447E-3</v>
      </c>
    </row>
    <row r="199" spans="1:11" x14ac:dyDescent="0.3">
      <c r="A199" s="173"/>
      <c r="B199" s="4">
        <v>191</v>
      </c>
      <c r="C199" s="8" t="s">
        <v>533</v>
      </c>
      <c r="D199" s="8">
        <v>4150</v>
      </c>
      <c r="E199" s="8">
        <v>0</v>
      </c>
      <c r="F199" s="8">
        <v>0</v>
      </c>
      <c r="G199" s="8">
        <v>4150</v>
      </c>
      <c r="H199" s="8">
        <v>0</v>
      </c>
      <c r="I199" s="8">
        <v>0</v>
      </c>
      <c r="J199" s="14">
        <f t="shared" si="20"/>
        <v>0</v>
      </c>
      <c r="K199" s="14">
        <f t="shared" si="21"/>
        <v>0</v>
      </c>
    </row>
    <row r="200" spans="1:11" x14ac:dyDescent="0.3">
      <c r="A200" s="173"/>
      <c r="B200" s="4">
        <v>192</v>
      </c>
      <c r="C200" s="8" t="s">
        <v>534</v>
      </c>
      <c r="D200" s="8">
        <v>392</v>
      </c>
      <c r="E200" s="8">
        <v>0</v>
      </c>
      <c r="F200" s="8">
        <v>0</v>
      </c>
      <c r="G200" s="8">
        <v>392</v>
      </c>
      <c r="H200" s="8">
        <v>0</v>
      </c>
      <c r="I200" s="8">
        <v>0</v>
      </c>
      <c r="J200" s="14">
        <f t="shared" si="20"/>
        <v>0</v>
      </c>
      <c r="K200" s="14">
        <f t="shared" si="21"/>
        <v>0</v>
      </c>
    </row>
    <row r="201" spans="1:11" x14ac:dyDescent="0.3">
      <c r="A201" s="173"/>
      <c r="B201" s="4">
        <v>193</v>
      </c>
      <c r="C201" s="8" t="s">
        <v>536</v>
      </c>
      <c r="D201" s="8">
        <v>2776</v>
      </c>
      <c r="E201" s="8">
        <v>2</v>
      </c>
      <c r="F201" s="8">
        <v>0</v>
      </c>
      <c r="G201" s="8">
        <v>2776</v>
      </c>
      <c r="H201" s="8">
        <v>2</v>
      </c>
      <c r="I201" s="8">
        <v>0</v>
      </c>
      <c r="J201" s="14">
        <f t="shared" si="20"/>
        <v>7.2046109510086451E-4</v>
      </c>
      <c r="K201" s="14">
        <f t="shared" si="21"/>
        <v>7.2046109510086451E-4</v>
      </c>
    </row>
    <row r="202" spans="1:11" x14ac:dyDescent="0.3">
      <c r="A202" s="173"/>
      <c r="B202" s="4">
        <v>194</v>
      </c>
      <c r="C202" s="8" t="s">
        <v>539</v>
      </c>
      <c r="D202" s="8">
        <v>2769</v>
      </c>
      <c r="E202" s="8">
        <v>0</v>
      </c>
      <c r="F202" s="8">
        <v>0</v>
      </c>
      <c r="G202" s="8">
        <v>2769</v>
      </c>
      <c r="H202" s="8">
        <v>0</v>
      </c>
      <c r="I202" s="8">
        <v>0</v>
      </c>
      <c r="J202" s="14">
        <f t="shared" si="20"/>
        <v>0</v>
      </c>
      <c r="K202" s="14">
        <f t="shared" si="21"/>
        <v>0</v>
      </c>
    </row>
    <row r="203" spans="1:11" x14ac:dyDescent="0.3">
      <c r="A203" s="173"/>
      <c r="B203" s="4">
        <v>195</v>
      </c>
      <c r="C203" s="8" t="s">
        <v>540</v>
      </c>
      <c r="D203" s="8">
        <v>4840</v>
      </c>
      <c r="E203" s="8">
        <v>2</v>
      </c>
      <c r="F203" s="8">
        <v>0</v>
      </c>
      <c r="G203" s="8">
        <v>4840</v>
      </c>
      <c r="H203" s="8">
        <v>2</v>
      </c>
      <c r="I203" s="8">
        <v>0</v>
      </c>
      <c r="J203" s="14">
        <f t="shared" si="20"/>
        <v>4.1322314049586776E-4</v>
      </c>
      <c r="K203" s="14">
        <f t="shared" si="21"/>
        <v>4.1322314049586776E-4</v>
      </c>
    </row>
    <row r="204" spans="1:11" x14ac:dyDescent="0.3">
      <c r="A204" s="173"/>
      <c r="B204" s="4">
        <v>196</v>
      </c>
      <c r="C204" s="8" t="s">
        <v>541</v>
      </c>
      <c r="D204" s="8">
        <v>1195</v>
      </c>
      <c r="E204" s="8">
        <v>0</v>
      </c>
      <c r="F204" s="8">
        <v>0</v>
      </c>
      <c r="G204" s="8">
        <v>1195</v>
      </c>
      <c r="H204" s="8">
        <v>0</v>
      </c>
      <c r="I204" s="8">
        <v>0</v>
      </c>
      <c r="J204" s="14">
        <f t="shared" si="20"/>
        <v>0</v>
      </c>
      <c r="K204" s="14">
        <f t="shared" si="21"/>
        <v>0</v>
      </c>
    </row>
    <row r="205" spans="1:11" x14ac:dyDescent="0.3">
      <c r="A205" s="173"/>
      <c r="B205" s="4">
        <v>197</v>
      </c>
      <c r="C205" s="8" t="s">
        <v>542</v>
      </c>
      <c r="D205" s="8">
        <v>3653</v>
      </c>
      <c r="E205" s="8">
        <v>0</v>
      </c>
      <c r="F205" s="8">
        <v>0</v>
      </c>
      <c r="G205" s="8">
        <v>3653</v>
      </c>
      <c r="H205" s="8">
        <v>0</v>
      </c>
      <c r="I205" s="8">
        <v>0</v>
      </c>
      <c r="J205" s="14">
        <f t="shared" si="20"/>
        <v>0</v>
      </c>
      <c r="K205" s="14">
        <f t="shared" si="21"/>
        <v>0</v>
      </c>
    </row>
    <row r="206" spans="1:11" x14ac:dyDescent="0.3">
      <c r="A206" s="173"/>
      <c r="B206" s="4">
        <v>198</v>
      </c>
      <c r="C206" s="8" t="s">
        <v>543</v>
      </c>
      <c r="D206" s="8">
        <v>1697</v>
      </c>
      <c r="E206" s="8">
        <v>0</v>
      </c>
      <c r="F206" s="8">
        <v>0</v>
      </c>
      <c r="G206" s="8">
        <v>1697</v>
      </c>
      <c r="H206" s="8">
        <v>0</v>
      </c>
      <c r="I206" s="8">
        <v>0</v>
      </c>
      <c r="J206" s="14">
        <f t="shared" si="20"/>
        <v>0</v>
      </c>
      <c r="K206" s="14">
        <f t="shared" si="21"/>
        <v>0</v>
      </c>
    </row>
    <row r="207" spans="1:11" x14ac:dyDescent="0.3">
      <c r="A207" s="173"/>
      <c r="B207" s="4">
        <v>199</v>
      </c>
      <c r="C207" s="8" t="s">
        <v>544</v>
      </c>
      <c r="D207" s="8">
        <v>2867</v>
      </c>
      <c r="E207" s="8">
        <v>0</v>
      </c>
      <c r="F207" s="8">
        <v>0</v>
      </c>
      <c r="G207" s="8">
        <v>2867</v>
      </c>
      <c r="H207" s="8">
        <v>0</v>
      </c>
      <c r="I207" s="8">
        <v>0</v>
      </c>
      <c r="J207" s="14">
        <f t="shared" si="20"/>
        <v>0</v>
      </c>
      <c r="K207" s="14">
        <f t="shared" si="21"/>
        <v>0</v>
      </c>
    </row>
    <row r="208" spans="1:11" x14ac:dyDescent="0.3">
      <c r="A208" s="173"/>
      <c r="B208" s="4">
        <v>200</v>
      </c>
      <c r="C208" s="8" t="s">
        <v>546</v>
      </c>
      <c r="D208" s="8">
        <v>901</v>
      </c>
      <c r="E208" s="8">
        <v>0</v>
      </c>
      <c r="F208" s="8">
        <v>0</v>
      </c>
      <c r="G208" s="8">
        <v>901</v>
      </c>
      <c r="H208" s="8">
        <v>0</v>
      </c>
      <c r="I208" s="8">
        <v>0</v>
      </c>
      <c r="J208" s="14">
        <f t="shared" si="20"/>
        <v>0</v>
      </c>
      <c r="K208" s="14">
        <f t="shared" si="21"/>
        <v>0</v>
      </c>
    </row>
    <row r="209" spans="1:11" x14ac:dyDescent="0.3">
      <c r="A209" s="173"/>
      <c r="B209" s="4">
        <v>201</v>
      </c>
      <c r="C209" s="8" t="s">
        <v>750</v>
      </c>
      <c r="D209" s="8">
        <v>106</v>
      </c>
      <c r="E209" s="8">
        <v>0</v>
      </c>
      <c r="F209" s="8">
        <v>0</v>
      </c>
      <c r="G209" s="8">
        <v>106</v>
      </c>
      <c r="H209" s="8">
        <v>0</v>
      </c>
      <c r="I209" s="8">
        <v>0</v>
      </c>
      <c r="J209" s="14">
        <f t="shared" si="20"/>
        <v>0</v>
      </c>
      <c r="K209" s="14">
        <f t="shared" si="21"/>
        <v>0</v>
      </c>
    </row>
    <row r="210" spans="1:11" x14ac:dyDescent="0.3">
      <c r="A210" s="173"/>
      <c r="B210" s="4">
        <v>202</v>
      </c>
      <c r="C210" s="8" t="s">
        <v>549</v>
      </c>
      <c r="D210" s="8">
        <v>655</v>
      </c>
      <c r="E210" s="8">
        <v>0</v>
      </c>
      <c r="F210" s="8">
        <v>0</v>
      </c>
      <c r="G210" s="8">
        <v>655</v>
      </c>
      <c r="H210" s="8">
        <v>0</v>
      </c>
      <c r="I210" s="8">
        <v>0</v>
      </c>
      <c r="J210" s="14">
        <f t="shared" si="20"/>
        <v>0</v>
      </c>
      <c r="K210" s="14">
        <f t="shared" si="21"/>
        <v>0</v>
      </c>
    </row>
    <row r="211" spans="1:11" x14ac:dyDescent="0.3">
      <c r="A211" s="173"/>
      <c r="B211" s="4">
        <v>203</v>
      </c>
      <c r="C211" s="8" t="s">
        <v>550</v>
      </c>
      <c r="D211" s="8">
        <v>1733</v>
      </c>
      <c r="E211" s="8">
        <v>2</v>
      </c>
      <c r="F211" s="8">
        <v>0</v>
      </c>
      <c r="G211" s="8">
        <v>1733</v>
      </c>
      <c r="H211" s="8">
        <v>2</v>
      </c>
      <c r="I211" s="8">
        <v>0</v>
      </c>
      <c r="J211" s="14">
        <f t="shared" si="20"/>
        <v>1.1540680900173109E-3</v>
      </c>
      <c r="K211" s="14">
        <f t="shared" si="21"/>
        <v>1.1540680900173109E-3</v>
      </c>
    </row>
    <row r="212" spans="1:11" x14ac:dyDescent="0.3">
      <c r="A212" s="173"/>
      <c r="B212" s="4">
        <v>204</v>
      </c>
      <c r="C212" s="8" t="s">
        <v>553</v>
      </c>
      <c r="D212" s="8">
        <v>3260</v>
      </c>
      <c r="E212" s="8">
        <v>0</v>
      </c>
      <c r="F212" s="8">
        <v>0</v>
      </c>
      <c r="G212" s="8">
        <v>3260</v>
      </c>
      <c r="H212" s="8">
        <v>0</v>
      </c>
      <c r="I212" s="8">
        <v>0</v>
      </c>
      <c r="J212" s="14">
        <f t="shared" si="20"/>
        <v>0</v>
      </c>
      <c r="K212" s="14">
        <f t="shared" si="21"/>
        <v>0</v>
      </c>
    </row>
    <row r="213" spans="1:11" x14ac:dyDescent="0.3">
      <c r="A213" s="173"/>
      <c r="B213" s="4">
        <v>205</v>
      </c>
      <c r="C213" s="8" t="s">
        <v>554</v>
      </c>
      <c r="D213" s="8">
        <v>1514</v>
      </c>
      <c r="E213" s="8">
        <v>0</v>
      </c>
      <c r="F213" s="8">
        <v>0</v>
      </c>
      <c r="G213" s="8">
        <v>1514</v>
      </c>
      <c r="H213" s="8">
        <v>0</v>
      </c>
      <c r="I213" s="8">
        <v>0</v>
      </c>
      <c r="J213" s="14">
        <f t="shared" si="20"/>
        <v>0</v>
      </c>
      <c r="K213" s="14">
        <f t="shared" si="21"/>
        <v>0</v>
      </c>
    </row>
    <row r="214" spans="1:11" x14ac:dyDescent="0.3">
      <c r="A214" s="173"/>
      <c r="B214" s="4">
        <v>206</v>
      </c>
      <c r="C214" s="8" t="s">
        <v>555</v>
      </c>
      <c r="D214" s="8">
        <v>3158</v>
      </c>
      <c r="E214" s="8">
        <v>1</v>
      </c>
      <c r="F214" s="8">
        <v>0</v>
      </c>
      <c r="G214" s="8">
        <v>3158</v>
      </c>
      <c r="H214" s="8">
        <v>1</v>
      </c>
      <c r="I214" s="8">
        <v>0</v>
      </c>
      <c r="J214" s="14">
        <f t="shared" si="20"/>
        <v>3.1665611146295124E-4</v>
      </c>
      <c r="K214" s="14">
        <f t="shared" si="21"/>
        <v>3.1665611146295124E-4</v>
      </c>
    </row>
    <row r="215" spans="1:11" x14ac:dyDescent="0.3">
      <c r="A215" s="173"/>
      <c r="B215" s="4">
        <v>207</v>
      </c>
      <c r="C215" s="8" t="s">
        <v>556</v>
      </c>
      <c r="D215" s="8">
        <v>5063</v>
      </c>
      <c r="E215" s="8">
        <v>15</v>
      </c>
      <c r="F215" s="8">
        <v>0</v>
      </c>
      <c r="G215" s="8">
        <v>5063</v>
      </c>
      <c r="H215" s="8">
        <v>15</v>
      </c>
      <c r="I215" s="8">
        <v>0</v>
      </c>
      <c r="J215" s="14">
        <f t="shared" si="20"/>
        <v>2.962670353545329E-3</v>
      </c>
      <c r="K215" s="14">
        <f t="shared" si="21"/>
        <v>2.962670353545329E-3</v>
      </c>
    </row>
    <row r="216" spans="1:11" x14ac:dyDescent="0.3">
      <c r="A216" s="173"/>
      <c r="B216" s="4">
        <v>208</v>
      </c>
      <c r="C216" s="8" t="s">
        <v>557</v>
      </c>
      <c r="D216" s="8">
        <v>4567</v>
      </c>
      <c r="E216" s="8">
        <v>0</v>
      </c>
      <c r="F216" s="8">
        <v>0</v>
      </c>
      <c r="G216" s="8">
        <v>4567</v>
      </c>
      <c r="H216" s="8">
        <v>0</v>
      </c>
      <c r="I216" s="8">
        <v>0</v>
      </c>
      <c r="J216" s="14">
        <f t="shared" si="20"/>
        <v>0</v>
      </c>
      <c r="K216" s="14">
        <f t="shared" si="21"/>
        <v>0</v>
      </c>
    </row>
    <row r="217" spans="1:11" x14ac:dyDescent="0.3">
      <c r="A217" s="173"/>
      <c r="B217" s="4">
        <v>209</v>
      </c>
      <c r="C217" s="8" t="s">
        <v>558</v>
      </c>
      <c r="D217" s="8">
        <v>1255</v>
      </c>
      <c r="E217" s="8">
        <v>0</v>
      </c>
      <c r="F217" s="8">
        <v>0</v>
      </c>
      <c r="G217" s="8">
        <v>1255</v>
      </c>
      <c r="H217" s="8">
        <v>0</v>
      </c>
      <c r="I217" s="8">
        <v>0</v>
      </c>
      <c r="J217" s="14">
        <f t="shared" si="20"/>
        <v>0</v>
      </c>
      <c r="K217" s="14">
        <f t="shared" si="21"/>
        <v>0</v>
      </c>
    </row>
    <row r="218" spans="1:11" x14ac:dyDescent="0.3">
      <c r="A218" s="173"/>
      <c r="B218" s="4">
        <v>210</v>
      </c>
      <c r="C218" s="8" t="s">
        <v>559</v>
      </c>
      <c r="D218" s="8">
        <v>633</v>
      </c>
      <c r="E218" s="8">
        <v>0</v>
      </c>
      <c r="F218" s="8">
        <v>0</v>
      </c>
      <c r="G218" s="8">
        <v>633</v>
      </c>
      <c r="H218" s="8">
        <v>0</v>
      </c>
      <c r="I218" s="8">
        <v>0</v>
      </c>
      <c r="J218" s="14">
        <f t="shared" si="20"/>
        <v>0</v>
      </c>
      <c r="K218" s="14">
        <f t="shared" si="21"/>
        <v>0</v>
      </c>
    </row>
    <row r="219" spans="1:11" x14ac:dyDescent="0.3">
      <c r="A219" s="173"/>
      <c r="B219" s="4">
        <v>211</v>
      </c>
      <c r="C219" s="8" t="s">
        <v>561</v>
      </c>
      <c r="D219" s="8">
        <v>733</v>
      </c>
      <c r="E219" s="8">
        <v>0</v>
      </c>
      <c r="F219" s="8">
        <v>0</v>
      </c>
      <c r="G219" s="8">
        <v>733</v>
      </c>
      <c r="H219" s="8">
        <v>0</v>
      </c>
      <c r="I219" s="8">
        <v>0</v>
      </c>
      <c r="J219" s="14">
        <v>0</v>
      </c>
      <c r="K219" s="14">
        <f t="shared" si="21"/>
        <v>0</v>
      </c>
    </row>
    <row r="220" spans="1:11" x14ac:dyDescent="0.3">
      <c r="A220" s="173"/>
      <c r="B220" s="4">
        <v>212</v>
      </c>
      <c r="C220" s="8" t="s">
        <v>562</v>
      </c>
      <c r="D220" s="8">
        <v>5195</v>
      </c>
      <c r="E220" s="8">
        <v>0</v>
      </c>
      <c r="F220" s="8">
        <v>0</v>
      </c>
      <c r="G220" s="8">
        <v>5195</v>
      </c>
      <c r="H220" s="8">
        <v>0</v>
      </c>
      <c r="I220" s="8">
        <v>0</v>
      </c>
      <c r="J220" s="14">
        <v>0</v>
      </c>
      <c r="K220" s="14">
        <f t="shared" si="21"/>
        <v>0</v>
      </c>
    </row>
    <row r="221" spans="1:11" x14ac:dyDescent="0.3">
      <c r="A221" s="173"/>
      <c r="B221" s="4">
        <v>213</v>
      </c>
      <c r="C221" s="8" t="s">
        <v>564</v>
      </c>
      <c r="D221" s="8">
        <v>2298</v>
      </c>
      <c r="E221" s="8">
        <v>0</v>
      </c>
      <c r="F221" s="8">
        <v>0</v>
      </c>
      <c r="G221" s="8">
        <v>2298</v>
      </c>
      <c r="H221" s="8">
        <v>0</v>
      </c>
      <c r="I221" s="8">
        <v>0</v>
      </c>
      <c r="J221" s="14">
        <f t="shared" si="20"/>
        <v>0</v>
      </c>
      <c r="K221" s="14">
        <f t="shared" si="21"/>
        <v>0</v>
      </c>
    </row>
    <row r="222" spans="1:11" x14ac:dyDescent="0.3">
      <c r="A222" s="173"/>
      <c r="B222" s="4">
        <v>214</v>
      </c>
      <c r="C222" s="8" t="s">
        <v>565</v>
      </c>
      <c r="D222" s="8">
        <v>19089</v>
      </c>
      <c r="E222" s="8">
        <v>16</v>
      </c>
      <c r="F222" s="8">
        <v>0</v>
      </c>
      <c r="G222" s="8">
        <v>19089</v>
      </c>
      <c r="H222" s="8">
        <v>16</v>
      </c>
      <c r="I222" s="8">
        <v>0</v>
      </c>
      <c r="J222" s="14">
        <f t="shared" si="20"/>
        <v>8.3817905600083818E-4</v>
      </c>
      <c r="K222" s="14">
        <f t="shared" si="21"/>
        <v>8.3817905600083818E-4</v>
      </c>
    </row>
    <row r="223" spans="1:11" x14ac:dyDescent="0.3">
      <c r="A223" s="173"/>
      <c r="B223" s="4">
        <v>215</v>
      </c>
      <c r="C223" s="8" t="s">
        <v>566</v>
      </c>
      <c r="D223" s="8">
        <v>6462</v>
      </c>
      <c r="E223" s="8">
        <v>46</v>
      </c>
      <c r="F223" s="8">
        <v>0</v>
      </c>
      <c r="G223" s="8">
        <v>6462</v>
      </c>
      <c r="H223" s="8">
        <v>46</v>
      </c>
      <c r="I223" s="8">
        <v>0</v>
      </c>
      <c r="J223" s="14">
        <f t="shared" si="20"/>
        <v>7.1185391519653354E-3</v>
      </c>
      <c r="K223" s="14">
        <f t="shared" si="21"/>
        <v>7.1185391519653354E-3</v>
      </c>
    </row>
    <row r="224" spans="1:11" x14ac:dyDescent="0.3">
      <c r="A224" s="173"/>
      <c r="B224" s="4">
        <v>216</v>
      </c>
      <c r="C224" s="8" t="s">
        <v>567</v>
      </c>
      <c r="D224" s="8">
        <v>6687</v>
      </c>
      <c r="E224" s="8">
        <v>0</v>
      </c>
      <c r="F224" s="8">
        <v>0</v>
      </c>
      <c r="G224" s="8">
        <v>6687</v>
      </c>
      <c r="H224" s="8">
        <v>0</v>
      </c>
      <c r="I224" s="8">
        <v>0</v>
      </c>
      <c r="J224" s="14">
        <f t="shared" si="20"/>
        <v>0</v>
      </c>
      <c r="K224" s="14">
        <f t="shared" si="21"/>
        <v>0</v>
      </c>
    </row>
    <row r="225" spans="1:11" x14ac:dyDescent="0.3">
      <c r="A225" s="173"/>
      <c r="B225" s="4">
        <v>217</v>
      </c>
      <c r="C225" s="8" t="s">
        <v>568</v>
      </c>
      <c r="D225" s="8">
        <v>4720</v>
      </c>
      <c r="E225" s="8">
        <v>0</v>
      </c>
      <c r="F225" s="8">
        <v>0</v>
      </c>
      <c r="G225" s="8">
        <v>4720</v>
      </c>
      <c r="H225" s="8">
        <v>0</v>
      </c>
      <c r="I225" s="8">
        <v>0</v>
      </c>
      <c r="J225" s="14">
        <f t="shared" si="20"/>
        <v>0</v>
      </c>
      <c r="K225" s="14">
        <f t="shared" si="21"/>
        <v>0</v>
      </c>
    </row>
    <row r="226" spans="1:11" x14ac:dyDescent="0.3">
      <c r="A226" s="173"/>
      <c r="B226" s="4">
        <v>218</v>
      </c>
      <c r="C226" s="8" t="s">
        <v>569</v>
      </c>
      <c r="D226" s="8">
        <v>5867</v>
      </c>
      <c r="E226" s="8">
        <v>25</v>
      </c>
      <c r="F226" s="8">
        <v>0</v>
      </c>
      <c r="G226" s="8">
        <v>5867</v>
      </c>
      <c r="H226" s="8">
        <v>25</v>
      </c>
      <c r="I226" s="8">
        <v>0</v>
      </c>
      <c r="J226" s="14">
        <f t="shared" ref="J226:J289" si="22">(E226+F226)/D226</f>
        <v>4.2611215271859551E-3</v>
      </c>
      <c r="K226" s="14">
        <f t="shared" ref="K226:K289" si="23">(H226+I226)/G226</f>
        <v>4.2611215271859551E-3</v>
      </c>
    </row>
    <row r="227" spans="1:11" x14ac:dyDescent="0.3">
      <c r="A227" s="173"/>
      <c r="B227" s="4">
        <v>219</v>
      </c>
      <c r="C227" s="8" t="s">
        <v>570</v>
      </c>
      <c r="D227" s="8">
        <v>1205</v>
      </c>
      <c r="E227" s="8">
        <v>0</v>
      </c>
      <c r="F227" s="8">
        <v>0</v>
      </c>
      <c r="G227" s="8">
        <v>1205</v>
      </c>
      <c r="H227" s="8">
        <v>0</v>
      </c>
      <c r="I227" s="8">
        <v>0</v>
      </c>
      <c r="J227" s="14">
        <f t="shared" si="22"/>
        <v>0</v>
      </c>
      <c r="K227" s="14">
        <f t="shared" si="23"/>
        <v>0</v>
      </c>
    </row>
    <row r="228" spans="1:11" x14ac:dyDescent="0.3">
      <c r="A228" s="173"/>
      <c r="B228" s="4">
        <v>220</v>
      </c>
      <c r="C228" s="8" t="s">
        <v>571</v>
      </c>
      <c r="D228" s="8">
        <v>3868</v>
      </c>
      <c r="E228" s="8">
        <v>1</v>
      </c>
      <c r="F228" s="8">
        <v>0</v>
      </c>
      <c r="G228" s="8">
        <v>3868</v>
      </c>
      <c r="H228" s="8">
        <v>1</v>
      </c>
      <c r="I228" s="8">
        <v>0</v>
      </c>
      <c r="J228" s="14">
        <f t="shared" si="22"/>
        <v>2.5853154084798347E-4</v>
      </c>
      <c r="K228" s="14">
        <f t="shared" si="23"/>
        <v>2.5853154084798347E-4</v>
      </c>
    </row>
    <row r="229" spans="1:11" x14ac:dyDescent="0.3">
      <c r="A229" s="173"/>
      <c r="B229" s="4">
        <v>221</v>
      </c>
      <c r="C229" s="8" t="s">
        <v>572</v>
      </c>
      <c r="D229" s="8">
        <v>4178</v>
      </c>
      <c r="E229" s="8">
        <v>1</v>
      </c>
      <c r="F229" s="8">
        <v>0</v>
      </c>
      <c r="G229" s="8">
        <v>4178</v>
      </c>
      <c r="H229" s="8">
        <v>1</v>
      </c>
      <c r="I229" s="8">
        <v>0</v>
      </c>
      <c r="J229" s="14">
        <f t="shared" si="22"/>
        <v>2.3934897079942556E-4</v>
      </c>
      <c r="K229" s="14">
        <f t="shared" si="23"/>
        <v>2.3934897079942556E-4</v>
      </c>
    </row>
    <row r="230" spans="1:11" x14ac:dyDescent="0.3">
      <c r="A230" s="173"/>
      <c r="B230" s="4">
        <v>222</v>
      </c>
      <c r="C230" s="8" t="s">
        <v>574</v>
      </c>
      <c r="D230" s="8">
        <v>1754</v>
      </c>
      <c r="E230" s="8">
        <v>0</v>
      </c>
      <c r="F230" s="8">
        <v>0</v>
      </c>
      <c r="G230" s="8">
        <v>1754</v>
      </c>
      <c r="H230" s="8">
        <v>0</v>
      </c>
      <c r="I230" s="8">
        <v>0</v>
      </c>
      <c r="J230" s="14">
        <f t="shared" si="22"/>
        <v>0</v>
      </c>
      <c r="K230" s="14">
        <f t="shared" si="23"/>
        <v>0</v>
      </c>
    </row>
    <row r="231" spans="1:11" x14ac:dyDescent="0.3">
      <c r="A231" s="173"/>
      <c r="B231" s="4">
        <v>223</v>
      </c>
      <c r="C231" s="8" t="s">
        <v>577</v>
      </c>
      <c r="D231" s="8">
        <v>3818</v>
      </c>
      <c r="E231" s="8">
        <v>0</v>
      </c>
      <c r="F231" s="8">
        <v>0</v>
      </c>
      <c r="G231" s="8">
        <v>3818</v>
      </c>
      <c r="H231" s="8">
        <v>0</v>
      </c>
      <c r="I231" s="8">
        <v>0</v>
      </c>
      <c r="J231" s="14">
        <f t="shared" si="22"/>
        <v>0</v>
      </c>
      <c r="K231" s="14">
        <f t="shared" si="23"/>
        <v>0</v>
      </c>
    </row>
    <row r="232" spans="1:11" x14ac:dyDescent="0.3">
      <c r="A232" s="173"/>
      <c r="B232" s="4">
        <v>224</v>
      </c>
      <c r="C232" s="8" t="s">
        <v>578</v>
      </c>
      <c r="D232" s="8">
        <v>3355</v>
      </c>
      <c r="E232" s="8">
        <v>0</v>
      </c>
      <c r="F232" s="8">
        <v>0</v>
      </c>
      <c r="G232" s="8">
        <v>3355</v>
      </c>
      <c r="H232" s="8">
        <v>0</v>
      </c>
      <c r="I232" s="8">
        <v>0</v>
      </c>
      <c r="J232" s="14">
        <f t="shared" si="22"/>
        <v>0</v>
      </c>
      <c r="K232" s="14">
        <f t="shared" si="23"/>
        <v>0</v>
      </c>
    </row>
    <row r="233" spans="1:11" x14ac:dyDescent="0.3">
      <c r="A233" s="173"/>
      <c r="B233" s="4">
        <v>225</v>
      </c>
      <c r="C233" s="8" t="s">
        <v>579</v>
      </c>
      <c r="D233" s="8">
        <v>6394</v>
      </c>
      <c r="E233" s="8">
        <v>566</v>
      </c>
      <c r="F233" s="8">
        <v>0</v>
      </c>
      <c r="G233" s="8">
        <v>6394</v>
      </c>
      <c r="H233" s="8">
        <v>566</v>
      </c>
      <c r="I233" s="8">
        <v>0</v>
      </c>
      <c r="J233" s="14">
        <f t="shared" si="22"/>
        <v>8.852048795746012E-2</v>
      </c>
      <c r="K233" s="14">
        <f t="shared" si="23"/>
        <v>8.852048795746012E-2</v>
      </c>
    </row>
    <row r="234" spans="1:11" x14ac:dyDescent="0.3">
      <c r="A234" s="173"/>
      <c r="B234" s="4">
        <v>226</v>
      </c>
      <c r="C234" s="8" t="s">
        <v>580</v>
      </c>
      <c r="D234" s="8">
        <v>3946</v>
      </c>
      <c r="E234" s="8">
        <v>4</v>
      </c>
      <c r="F234" s="8">
        <v>0</v>
      </c>
      <c r="G234" s="8">
        <v>3946</v>
      </c>
      <c r="H234" s="8">
        <v>4</v>
      </c>
      <c r="I234" s="8">
        <v>0</v>
      </c>
      <c r="J234" s="14">
        <f t="shared" si="22"/>
        <v>1.0136847440446021E-3</v>
      </c>
      <c r="K234" s="14">
        <f t="shared" si="23"/>
        <v>1.0136847440446021E-3</v>
      </c>
    </row>
    <row r="235" spans="1:11" x14ac:dyDescent="0.3">
      <c r="A235" s="173"/>
      <c r="B235" s="4">
        <v>227</v>
      </c>
      <c r="C235" s="8" t="s">
        <v>581</v>
      </c>
      <c r="D235" s="8">
        <v>2021</v>
      </c>
      <c r="E235" s="8">
        <v>0</v>
      </c>
      <c r="F235" s="8">
        <v>0</v>
      </c>
      <c r="G235" s="8">
        <v>2021</v>
      </c>
      <c r="H235" s="8">
        <v>0</v>
      </c>
      <c r="I235" s="8">
        <v>0</v>
      </c>
      <c r="J235" s="14">
        <f t="shared" si="22"/>
        <v>0</v>
      </c>
      <c r="K235" s="14">
        <f t="shared" si="23"/>
        <v>0</v>
      </c>
    </row>
    <row r="236" spans="1:11" x14ac:dyDescent="0.3">
      <c r="A236" s="173"/>
      <c r="B236" s="4">
        <v>228</v>
      </c>
      <c r="C236" s="8" t="s">
        <v>582</v>
      </c>
      <c r="D236" s="8">
        <v>931</v>
      </c>
      <c r="E236" s="8">
        <v>0</v>
      </c>
      <c r="F236" s="8">
        <v>0</v>
      </c>
      <c r="G236" s="8">
        <v>931</v>
      </c>
      <c r="H236" s="8">
        <v>0</v>
      </c>
      <c r="I236" s="8">
        <v>0</v>
      </c>
      <c r="J236" s="14">
        <f t="shared" si="22"/>
        <v>0</v>
      </c>
      <c r="K236" s="14">
        <f t="shared" si="23"/>
        <v>0</v>
      </c>
    </row>
    <row r="237" spans="1:11" x14ac:dyDescent="0.3">
      <c r="A237" s="173"/>
      <c r="B237" s="4">
        <v>229</v>
      </c>
      <c r="C237" s="8" t="s">
        <v>584</v>
      </c>
      <c r="D237" s="8">
        <v>4197</v>
      </c>
      <c r="E237" s="8">
        <v>9</v>
      </c>
      <c r="F237" s="8">
        <v>0</v>
      </c>
      <c r="G237" s="8">
        <v>4197</v>
      </c>
      <c r="H237" s="8">
        <v>9</v>
      </c>
      <c r="I237" s="8">
        <v>0</v>
      </c>
      <c r="J237" s="14">
        <f t="shared" si="22"/>
        <v>2.1443888491779841E-3</v>
      </c>
      <c r="K237" s="14">
        <f t="shared" si="23"/>
        <v>2.1443888491779841E-3</v>
      </c>
    </row>
    <row r="238" spans="1:11" x14ac:dyDescent="0.3">
      <c r="A238" s="173"/>
      <c r="B238" s="4">
        <v>230</v>
      </c>
      <c r="C238" s="8" t="s">
        <v>587</v>
      </c>
      <c r="D238" s="8">
        <v>2928</v>
      </c>
      <c r="E238" s="8">
        <v>67</v>
      </c>
      <c r="F238" s="8">
        <v>0</v>
      </c>
      <c r="G238" s="8">
        <v>2928</v>
      </c>
      <c r="H238" s="8">
        <v>67</v>
      </c>
      <c r="I238" s="8">
        <v>0</v>
      </c>
      <c r="J238" s="14">
        <f t="shared" si="22"/>
        <v>2.2882513661202187E-2</v>
      </c>
      <c r="K238" s="14">
        <f t="shared" si="23"/>
        <v>2.2882513661202187E-2</v>
      </c>
    </row>
    <row r="239" spans="1:11" x14ac:dyDescent="0.3">
      <c r="A239" s="173"/>
      <c r="B239" s="4">
        <v>231</v>
      </c>
      <c r="C239" s="8" t="s">
        <v>589</v>
      </c>
      <c r="D239" s="8">
        <v>6653</v>
      </c>
      <c r="E239" s="8">
        <v>0</v>
      </c>
      <c r="F239" s="8">
        <v>0</v>
      </c>
      <c r="G239" s="8">
        <v>6653</v>
      </c>
      <c r="H239" s="8">
        <v>0</v>
      </c>
      <c r="I239" s="8">
        <v>0</v>
      </c>
      <c r="J239" s="14">
        <f t="shared" si="22"/>
        <v>0</v>
      </c>
      <c r="K239" s="14">
        <f t="shared" si="23"/>
        <v>0</v>
      </c>
    </row>
    <row r="240" spans="1:11" x14ac:dyDescent="0.3">
      <c r="A240" s="173"/>
      <c r="B240" s="4">
        <v>232</v>
      </c>
      <c r="C240" s="8" t="s">
        <v>590</v>
      </c>
      <c r="D240" s="8">
        <v>1632</v>
      </c>
      <c r="E240" s="8">
        <v>1</v>
      </c>
      <c r="F240" s="8">
        <v>0</v>
      </c>
      <c r="G240" s="8">
        <v>1632</v>
      </c>
      <c r="H240" s="8">
        <v>1</v>
      </c>
      <c r="I240" s="8">
        <v>0</v>
      </c>
      <c r="J240" s="14">
        <f t="shared" si="22"/>
        <v>6.1274509803921568E-4</v>
      </c>
      <c r="K240" s="14">
        <f t="shared" si="23"/>
        <v>6.1274509803921568E-4</v>
      </c>
    </row>
    <row r="241" spans="1:11" x14ac:dyDescent="0.3">
      <c r="A241" s="173"/>
      <c r="B241" s="4">
        <v>233</v>
      </c>
      <c r="C241" s="8" t="s">
        <v>592</v>
      </c>
      <c r="D241" s="8">
        <v>2917</v>
      </c>
      <c r="E241" s="8">
        <v>8</v>
      </c>
      <c r="F241" s="8">
        <v>0</v>
      </c>
      <c r="G241" s="8">
        <v>2917</v>
      </c>
      <c r="H241" s="8">
        <v>8</v>
      </c>
      <c r="I241" s="8">
        <v>0</v>
      </c>
      <c r="J241" s="14">
        <f t="shared" si="22"/>
        <v>2.742543709290367E-3</v>
      </c>
      <c r="K241" s="14">
        <f t="shared" si="23"/>
        <v>2.742543709290367E-3</v>
      </c>
    </row>
    <row r="242" spans="1:11" x14ac:dyDescent="0.3">
      <c r="A242" s="173"/>
      <c r="B242" s="4">
        <v>234</v>
      </c>
      <c r="C242" s="8" t="s">
        <v>593</v>
      </c>
      <c r="D242" s="8">
        <v>328</v>
      </c>
      <c r="E242" s="8">
        <v>0</v>
      </c>
      <c r="F242" s="8">
        <v>0</v>
      </c>
      <c r="G242" s="8">
        <v>328</v>
      </c>
      <c r="H242" s="8">
        <v>0</v>
      </c>
      <c r="I242" s="8">
        <v>0</v>
      </c>
      <c r="J242" s="14">
        <f t="shared" si="22"/>
        <v>0</v>
      </c>
      <c r="K242" s="14">
        <f t="shared" si="23"/>
        <v>0</v>
      </c>
    </row>
    <row r="243" spans="1:11" x14ac:dyDescent="0.3">
      <c r="A243" s="173"/>
      <c r="B243" s="4">
        <v>235</v>
      </c>
      <c r="C243" s="8" t="s">
        <v>594</v>
      </c>
      <c r="D243" s="8">
        <v>3358</v>
      </c>
      <c r="E243" s="8">
        <v>0</v>
      </c>
      <c r="F243" s="8">
        <v>0</v>
      </c>
      <c r="G243" s="8">
        <v>3358</v>
      </c>
      <c r="H243" s="8">
        <v>0</v>
      </c>
      <c r="I243" s="8">
        <v>0</v>
      </c>
      <c r="J243" s="14">
        <f t="shared" si="22"/>
        <v>0</v>
      </c>
      <c r="K243" s="14">
        <f t="shared" si="23"/>
        <v>0</v>
      </c>
    </row>
    <row r="244" spans="1:11" x14ac:dyDescent="0.3">
      <c r="A244" s="173"/>
      <c r="B244" s="4">
        <v>236</v>
      </c>
      <c r="C244" s="8" t="s">
        <v>751</v>
      </c>
      <c r="D244" s="8">
        <v>1915</v>
      </c>
      <c r="E244" s="8">
        <v>0</v>
      </c>
      <c r="F244" s="8">
        <v>0</v>
      </c>
      <c r="G244" s="8">
        <v>1915</v>
      </c>
      <c r="H244" s="8">
        <v>0</v>
      </c>
      <c r="I244" s="8">
        <v>0</v>
      </c>
      <c r="J244" s="14">
        <f t="shared" si="22"/>
        <v>0</v>
      </c>
      <c r="K244" s="14">
        <f t="shared" si="23"/>
        <v>0</v>
      </c>
    </row>
    <row r="245" spans="1:11" x14ac:dyDescent="0.3">
      <c r="A245" s="173"/>
      <c r="B245" s="4">
        <v>237</v>
      </c>
      <c r="C245" s="8" t="s">
        <v>595</v>
      </c>
      <c r="D245" s="8">
        <v>2905</v>
      </c>
      <c r="E245" s="8">
        <v>1</v>
      </c>
      <c r="F245" s="8">
        <v>0</v>
      </c>
      <c r="G245" s="8">
        <v>2905</v>
      </c>
      <c r="H245" s="8">
        <v>1</v>
      </c>
      <c r="I245" s="8">
        <v>0</v>
      </c>
      <c r="J245" s="14">
        <f t="shared" si="22"/>
        <v>3.4423407917383823E-4</v>
      </c>
      <c r="K245" s="14">
        <f t="shared" si="23"/>
        <v>3.4423407917383823E-4</v>
      </c>
    </row>
    <row r="246" spans="1:11" x14ac:dyDescent="0.3">
      <c r="A246" s="173"/>
      <c r="B246" s="4">
        <v>238</v>
      </c>
      <c r="C246" s="8" t="s">
        <v>596</v>
      </c>
      <c r="D246" s="8">
        <v>2797</v>
      </c>
      <c r="E246" s="8">
        <v>20</v>
      </c>
      <c r="F246" s="8">
        <v>0</v>
      </c>
      <c r="G246" s="8">
        <v>2797</v>
      </c>
      <c r="H246" s="8">
        <v>20</v>
      </c>
      <c r="I246" s="8">
        <v>0</v>
      </c>
      <c r="J246" s="14">
        <f t="shared" si="22"/>
        <v>7.1505184125849122E-3</v>
      </c>
      <c r="K246" s="14">
        <f t="shared" si="23"/>
        <v>7.1505184125849122E-3</v>
      </c>
    </row>
    <row r="247" spans="1:11" x14ac:dyDescent="0.3">
      <c r="A247" s="173"/>
      <c r="B247" s="4">
        <v>239</v>
      </c>
      <c r="C247" s="8" t="s">
        <v>597</v>
      </c>
      <c r="D247" s="8">
        <v>1780</v>
      </c>
      <c r="E247" s="8">
        <v>0</v>
      </c>
      <c r="F247" s="8">
        <v>0</v>
      </c>
      <c r="G247" s="8">
        <v>1780</v>
      </c>
      <c r="H247" s="8">
        <v>0</v>
      </c>
      <c r="I247" s="8">
        <v>0</v>
      </c>
      <c r="J247" s="14">
        <f t="shared" si="22"/>
        <v>0</v>
      </c>
      <c r="K247" s="14">
        <f t="shared" si="23"/>
        <v>0</v>
      </c>
    </row>
    <row r="248" spans="1:11" x14ac:dyDescent="0.3">
      <c r="A248" s="173"/>
      <c r="B248" s="4">
        <v>240</v>
      </c>
      <c r="C248" s="8" t="s">
        <v>598</v>
      </c>
      <c r="D248" s="8">
        <v>3612</v>
      </c>
      <c r="E248" s="8">
        <v>1</v>
      </c>
      <c r="F248" s="8">
        <v>0</v>
      </c>
      <c r="G248" s="8">
        <v>3612</v>
      </c>
      <c r="H248" s="8">
        <v>1</v>
      </c>
      <c r="I248" s="8">
        <v>0</v>
      </c>
      <c r="J248" s="14">
        <f t="shared" si="22"/>
        <v>2.768549280177187E-4</v>
      </c>
      <c r="K248" s="14">
        <f t="shared" si="23"/>
        <v>2.768549280177187E-4</v>
      </c>
    </row>
    <row r="249" spans="1:11" x14ac:dyDescent="0.3">
      <c r="A249" s="173"/>
      <c r="B249" s="4">
        <v>241</v>
      </c>
      <c r="C249" s="8" t="s">
        <v>600</v>
      </c>
      <c r="D249" s="8">
        <v>4449</v>
      </c>
      <c r="E249" s="8">
        <v>0</v>
      </c>
      <c r="F249" s="8">
        <v>0</v>
      </c>
      <c r="G249" s="8">
        <v>4449</v>
      </c>
      <c r="H249" s="8">
        <v>0</v>
      </c>
      <c r="I249" s="8">
        <v>0</v>
      </c>
      <c r="J249" s="14">
        <f t="shared" si="22"/>
        <v>0</v>
      </c>
      <c r="K249" s="14">
        <f t="shared" si="23"/>
        <v>0</v>
      </c>
    </row>
    <row r="250" spans="1:11" x14ac:dyDescent="0.3">
      <c r="A250" s="173"/>
      <c r="B250" s="4">
        <v>242</v>
      </c>
      <c r="C250" s="8" t="s">
        <v>601</v>
      </c>
      <c r="D250" s="8">
        <v>428</v>
      </c>
      <c r="E250" s="8">
        <v>0</v>
      </c>
      <c r="F250" s="8">
        <v>0</v>
      </c>
      <c r="G250" s="8">
        <v>428</v>
      </c>
      <c r="H250" s="8">
        <v>0</v>
      </c>
      <c r="I250" s="8">
        <v>0</v>
      </c>
      <c r="J250" s="14">
        <f t="shared" si="22"/>
        <v>0</v>
      </c>
      <c r="K250" s="14">
        <f t="shared" si="23"/>
        <v>0</v>
      </c>
    </row>
    <row r="251" spans="1:11" x14ac:dyDescent="0.3">
      <c r="A251" s="173"/>
      <c r="B251" s="4">
        <v>243</v>
      </c>
      <c r="C251" s="8" t="s">
        <v>602</v>
      </c>
      <c r="D251" s="8">
        <v>3825</v>
      </c>
      <c r="E251" s="8">
        <v>0</v>
      </c>
      <c r="F251" s="8">
        <v>0</v>
      </c>
      <c r="G251" s="8">
        <v>3825</v>
      </c>
      <c r="H251" s="8">
        <v>0</v>
      </c>
      <c r="I251" s="8">
        <v>0</v>
      </c>
      <c r="J251" s="14">
        <f t="shared" si="22"/>
        <v>0</v>
      </c>
      <c r="K251" s="14">
        <f t="shared" si="23"/>
        <v>0</v>
      </c>
    </row>
    <row r="252" spans="1:11" x14ac:dyDescent="0.3">
      <c r="A252" s="173"/>
      <c r="B252" s="4">
        <v>244</v>
      </c>
      <c r="C252" s="8" t="s">
        <v>603</v>
      </c>
      <c r="D252" s="8">
        <v>38355</v>
      </c>
      <c r="E252" s="8">
        <v>213</v>
      </c>
      <c r="F252" s="8">
        <v>0</v>
      </c>
      <c r="G252" s="8">
        <v>38355</v>
      </c>
      <c r="H252" s="8">
        <v>213</v>
      </c>
      <c r="I252" s="8">
        <v>0</v>
      </c>
      <c r="J252" s="14">
        <f t="shared" si="22"/>
        <v>5.5533828705514278E-3</v>
      </c>
      <c r="K252" s="14">
        <f t="shared" si="23"/>
        <v>5.5533828705514278E-3</v>
      </c>
    </row>
    <row r="253" spans="1:11" x14ac:dyDescent="0.3">
      <c r="A253" s="173"/>
      <c r="B253" s="4">
        <v>245</v>
      </c>
      <c r="C253" s="8" t="s">
        <v>604</v>
      </c>
      <c r="D253" s="8">
        <v>5494</v>
      </c>
      <c r="E253" s="8">
        <v>0</v>
      </c>
      <c r="F253" s="8">
        <v>0</v>
      </c>
      <c r="G253" s="8">
        <v>5494</v>
      </c>
      <c r="H253" s="8">
        <v>0</v>
      </c>
      <c r="I253" s="8">
        <v>0</v>
      </c>
      <c r="J253" s="14">
        <f t="shared" si="22"/>
        <v>0</v>
      </c>
      <c r="K253" s="14">
        <f t="shared" si="23"/>
        <v>0</v>
      </c>
    </row>
    <row r="254" spans="1:11" x14ac:dyDescent="0.3">
      <c r="A254" s="173"/>
      <c r="B254" s="4">
        <v>246</v>
      </c>
      <c r="C254" s="8" t="s">
        <v>605</v>
      </c>
      <c r="D254" s="8">
        <v>4428</v>
      </c>
      <c r="E254" s="8">
        <v>0</v>
      </c>
      <c r="F254" s="8">
        <v>0</v>
      </c>
      <c r="G254" s="8">
        <v>4428</v>
      </c>
      <c r="H254" s="8">
        <v>0</v>
      </c>
      <c r="I254" s="8">
        <v>0</v>
      </c>
      <c r="J254" s="14">
        <f t="shared" si="22"/>
        <v>0</v>
      </c>
      <c r="K254" s="14">
        <f t="shared" si="23"/>
        <v>0</v>
      </c>
    </row>
    <row r="255" spans="1:11" x14ac:dyDescent="0.3">
      <c r="A255" s="173"/>
      <c r="B255" s="4">
        <v>247</v>
      </c>
      <c r="C255" s="8" t="s">
        <v>606</v>
      </c>
      <c r="D255" s="8">
        <v>5212</v>
      </c>
      <c r="E255" s="8">
        <v>0</v>
      </c>
      <c r="F255" s="8">
        <v>0</v>
      </c>
      <c r="G255" s="8">
        <v>5212</v>
      </c>
      <c r="H255" s="8">
        <v>0</v>
      </c>
      <c r="I255" s="8">
        <v>0</v>
      </c>
      <c r="J255" s="14">
        <f t="shared" si="22"/>
        <v>0</v>
      </c>
      <c r="K255" s="14">
        <f t="shared" si="23"/>
        <v>0</v>
      </c>
    </row>
    <row r="256" spans="1:11" x14ac:dyDescent="0.3">
      <c r="A256" s="173"/>
      <c r="B256" s="4">
        <v>248</v>
      </c>
      <c r="C256" s="8" t="s">
        <v>607</v>
      </c>
      <c r="D256" s="8">
        <v>4049</v>
      </c>
      <c r="E256" s="8">
        <v>0</v>
      </c>
      <c r="F256" s="8">
        <v>0</v>
      </c>
      <c r="G256" s="8">
        <v>4049</v>
      </c>
      <c r="H256" s="8">
        <v>0</v>
      </c>
      <c r="I256" s="8">
        <v>0</v>
      </c>
      <c r="J256" s="14">
        <f t="shared" si="22"/>
        <v>0</v>
      </c>
      <c r="K256" s="14">
        <f t="shared" si="23"/>
        <v>0</v>
      </c>
    </row>
    <row r="257" spans="1:11" x14ac:dyDescent="0.3">
      <c r="A257" s="173"/>
      <c r="B257" s="4">
        <v>249</v>
      </c>
      <c r="C257" s="8" t="s">
        <v>608</v>
      </c>
      <c r="D257" s="8">
        <v>3927</v>
      </c>
      <c r="E257" s="8">
        <v>0</v>
      </c>
      <c r="F257" s="8">
        <v>0</v>
      </c>
      <c r="G257" s="8">
        <v>3927</v>
      </c>
      <c r="H257" s="8">
        <v>0</v>
      </c>
      <c r="I257" s="8">
        <v>0</v>
      </c>
      <c r="J257" s="14">
        <f t="shared" si="22"/>
        <v>0</v>
      </c>
      <c r="K257" s="14">
        <f t="shared" si="23"/>
        <v>0</v>
      </c>
    </row>
    <row r="258" spans="1:11" x14ac:dyDescent="0.3">
      <c r="A258" s="173"/>
      <c r="B258" s="4">
        <v>250</v>
      </c>
      <c r="C258" s="8" t="s">
        <v>610</v>
      </c>
      <c r="D258" s="8">
        <v>4041</v>
      </c>
      <c r="E258" s="8">
        <v>0</v>
      </c>
      <c r="F258" s="8">
        <v>0</v>
      </c>
      <c r="G258" s="8">
        <v>4041</v>
      </c>
      <c r="H258" s="8">
        <v>0</v>
      </c>
      <c r="I258" s="8">
        <v>0</v>
      </c>
      <c r="J258" s="14">
        <f t="shared" si="22"/>
        <v>0</v>
      </c>
      <c r="K258" s="14">
        <f t="shared" si="23"/>
        <v>0</v>
      </c>
    </row>
    <row r="259" spans="1:11" x14ac:dyDescent="0.3">
      <c r="A259" s="173"/>
      <c r="B259" s="4">
        <v>251</v>
      </c>
      <c r="C259" s="8" t="s">
        <v>611</v>
      </c>
      <c r="D259" s="8">
        <v>2346</v>
      </c>
      <c r="E259" s="8">
        <v>0</v>
      </c>
      <c r="F259" s="8">
        <v>0</v>
      </c>
      <c r="G259" s="8">
        <v>2346</v>
      </c>
      <c r="H259" s="8">
        <v>0</v>
      </c>
      <c r="I259" s="8">
        <v>0</v>
      </c>
      <c r="J259" s="14">
        <f t="shared" si="22"/>
        <v>0</v>
      </c>
      <c r="K259" s="14">
        <f t="shared" si="23"/>
        <v>0</v>
      </c>
    </row>
    <row r="260" spans="1:11" x14ac:dyDescent="0.3">
      <c r="A260" s="173"/>
      <c r="B260" s="4">
        <v>252</v>
      </c>
      <c r="C260" s="8" t="s">
        <v>612</v>
      </c>
      <c r="D260" s="8">
        <v>2805</v>
      </c>
      <c r="E260" s="8">
        <v>0</v>
      </c>
      <c r="F260" s="8">
        <v>0</v>
      </c>
      <c r="G260" s="8">
        <v>2805</v>
      </c>
      <c r="H260" s="8">
        <v>0</v>
      </c>
      <c r="I260" s="8">
        <v>0</v>
      </c>
      <c r="J260" s="14">
        <f t="shared" si="22"/>
        <v>0</v>
      </c>
      <c r="K260" s="14">
        <f t="shared" si="23"/>
        <v>0</v>
      </c>
    </row>
    <row r="261" spans="1:11" x14ac:dyDescent="0.3">
      <c r="A261" s="173"/>
      <c r="B261" s="4">
        <v>253</v>
      </c>
      <c r="C261" s="8" t="s">
        <v>613</v>
      </c>
      <c r="D261" s="8">
        <v>4909</v>
      </c>
      <c r="E261" s="8">
        <v>0</v>
      </c>
      <c r="F261" s="8">
        <v>0</v>
      </c>
      <c r="G261" s="8">
        <v>4909</v>
      </c>
      <c r="H261" s="8">
        <v>0</v>
      </c>
      <c r="I261" s="8">
        <v>0</v>
      </c>
      <c r="J261" s="14">
        <f t="shared" si="22"/>
        <v>0</v>
      </c>
      <c r="K261" s="14">
        <f t="shared" si="23"/>
        <v>0</v>
      </c>
    </row>
    <row r="262" spans="1:11" x14ac:dyDescent="0.3">
      <c r="A262" s="173"/>
      <c r="B262" s="4">
        <v>254</v>
      </c>
      <c r="C262" s="8" t="s">
        <v>614</v>
      </c>
      <c r="D262" s="8">
        <v>13308</v>
      </c>
      <c r="E262" s="8">
        <v>143</v>
      </c>
      <c r="F262" s="8">
        <v>0</v>
      </c>
      <c r="G262" s="8">
        <v>13308</v>
      </c>
      <c r="H262" s="8">
        <v>143</v>
      </c>
      <c r="I262" s="8">
        <v>0</v>
      </c>
      <c r="J262" s="14">
        <f t="shared" si="22"/>
        <v>1.0745416290952811E-2</v>
      </c>
      <c r="K262" s="14">
        <f t="shared" si="23"/>
        <v>1.0745416290952811E-2</v>
      </c>
    </row>
    <row r="263" spans="1:11" x14ac:dyDescent="0.3">
      <c r="A263" s="173"/>
      <c r="B263" s="4">
        <v>255</v>
      </c>
      <c r="C263" s="8" t="s">
        <v>615</v>
      </c>
      <c r="D263" s="8">
        <v>2956</v>
      </c>
      <c r="E263" s="8">
        <v>0</v>
      </c>
      <c r="F263" s="8">
        <v>0</v>
      </c>
      <c r="G263" s="8">
        <v>2956</v>
      </c>
      <c r="H263" s="8">
        <v>0</v>
      </c>
      <c r="I263" s="8">
        <v>0</v>
      </c>
      <c r="J263" s="14">
        <f t="shared" si="22"/>
        <v>0</v>
      </c>
      <c r="K263" s="14">
        <f t="shared" si="23"/>
        <v>0</v>
      </c>
    </row>
    <row r="264" spans="1:11" x14ac:dyDescent="0.3">
      <c r="A264" s="173"/>
      <c r="B264" s="4">
        <v>256</v>
      </c>
      <c r="C264" s="8" t="s">
        <v>616</v>
      </c>
      <c r="D264" s="8">
        <v>5811</v>
      </c>
      <c r="E264" s="8">
        <v>22</v>
      </c>
      <c r="F264" s="8">
        <v>0</v>
      </c>
      <c r="G264" s="8">
        <v>5811</v>
      </c>
      <c r="H264" s="8">
        <v>22</v>
      </c>
      <c r="I264" s="8">
        <v>0</v>
      </c>
      <c r="J264" s="14">
        <f t="shared" si="22"/>
        <v>3.7859232490104972E-3</v>
      </c>
      <c r="K264" s="14">
        <f t="shared" si="23"/>
        <v>3.7859232490104972E-3</v>
      </c>
    </row>
    <row r="265" spans="1:11" x14ac:dyDescent="0.3">
      <c r="A265" s="173"/>
      <c r="B265" s="4">
        <v>257</v>
      </c>
      <c r="C265" s="8" t="s">
        <v>618</v>
      </c>
      <c r="D265" s="8">
        <v>3049</v>
      </c>
      <c r="E265" s="8">
        <v>0</v>
      </c>
      <c r="F265" s="8">
        <v>0</v>
      </c>
      <c r="G265" s="8">
        <v>3049</v>
      </c>
      <c r="H265" s="8">
        <v>0</v>
      </c>
      <c r="I265" s="8">
        <v>0</v>
      </c>
      <c r="J265" s="14">
        <f t="shared" si="22"/>
        <v>0</v>
      </c>
      <c r="K265" s="14">
        <f t="shared" si="23"/>
        <v>0</v>
      </c>
    </row>
    <row r="266" spans="1:11" x14ac:dyDescent="0.3">
      <c r="A266" s="173"/>
      <c r="B266" s="4">
        <v>258</v>
      </c>
      <c r="C266" s="8" t="s">
        <v>752</v>
      </c>
      <c r="D266" s="8">
        <v>1071</v>
      </c>
      <c r="E266" s="8">
        <v>0</v>
      </c>
      <c r="F266" s="8">
        <v>0</v>
      </c>
      <c r="G266" s="8">
        <v>1071</v>
      </c>
      <c r="H266" s="8">
        <v>0</v>
      </c>
      <c r="I266" s="8">
        <v>0</v>
      </c>
      <c r="J266" s="14">
        <f t="shared" si="22"/>
        <v>0</v>
      </c>
      <c r="K266" s="14">
        <f t="shared" si="23"/>
        <v>0</v>
      </c>
    </row>
    <row r="267" spans="1:11" x14ac:dyDescent="0.3">
      <c r="A267" s="173"/>
      <c r="B267" s="4">
        <v>259</v>
      </c>
      <c r="C267" s="8" t="s">
        <v>621</v>
      </c>
      <c r="D267" s="8">
        <v>7633</v>
      </c>
      <c r="E267" s="8">
        <v>188</v>
      </c>
      <c r="F267" s="8">
        <v>0</v>
      </c>
      <c r="G267" s="8">
        <v>7633</v>
      </c>
      <c r="H267" s="8">
        <v>188</v>
      </c>
      <c r="I267" s="8">
        <v>0</v>
      </c>
      <c r="J267" s="14">
        <f t="shared" si="22"/>
        <v>2.4629896502030655E-2</v>
      </c>
      <c r="K267" s="14">
        <f t="shared" si="23"/>
        <v>2.4629896502030655E-2</v>
      </c>
    </row>
    <row r="268" spans="1:11" x14ac:dyDescent="0.3">
      <c r="A268" s="173"/>
      <c r="B268" s="4">
        <v>260</v>
      </c>
      <c r="C268" s="8" t="s">
        <v>622</v>
      </c>
      <c r="D268" s="8">
        <v>862</v>
      </c>
      <c r="E268" s="8">
        <v>0</v>
      </c>
      <c r="F268" s="8">
        <v>0</v>
      </c>
      <c r="G268" s="8">
        <v>862</v>
      </c>
      <c r="H268" s="8">
        <v>0</v>
      </c>
      <c r="I268" s="8">
        <v>0</v>
      </c>
      <c r="J268" s="14">
        <f t="shared" si="22"/>
        <v>0</v>
      </c>
      <c r="K268" s="14">
        <f t="shared" si="23"/>
        <v>0</v>
      </c>
    </row>
    <row r="269" spans="1:11" x14ac:dyDescent="0.3">
      <c r="A269" s="173"/>
      <c r="B269" s="4">
        <v>261</v>
      </c>
      <c r="C269" s="8" t="s">
        <v>623</v>
      </c>
      <c r="D269" s="8">
        <v>613</v>
      </c>
      <c r="E269" s="8">
        <v>4</v>
      </c>
      <c r="F269" s="8">
        <v>0</v>
      </c>
      <c r="G269" s="8">
        <v>613</v>
      </c>
      <c r="H269" s="8">
        <v>4</v>
      </c>
      <c r="I269" s="8">
        <v>0</v>
      </c>
      <c r="J269" s="14">
        <f t="shared" si="22"/>
        <v>6.5252854812398045E-3</v>
      </c>
      <c r="K269" s="14">
        <f t="shared" si="23"/>
        <v>6.5252854812398045E-3</v>
      </c>
    </row>
    <row r="270" spans="1:11" x14ac:dyDescent="0.3">
      <c r="A270" s="173"/>
      <c r="B270" s="4">
        <v>262</v>
      </c>
      <c r="C270" s="8" t="s">
        <v>624</v>
      </c>
      <c r="D270" s="8">
        <v>8131</v>
      </c>
      <c r="E270" s="8">
        <v>0</v>
      </c>
      <c r="F270" s="8">
        <v>0</v>
      </c>
      <c r="G270" s="8">
        <v>8131</v>
      </c>
      <c r="H270" s="8">
        <v>0</v>
      </c>
      <c r="I270" s="8">
        <v>0</v>
      </c>
      <c r="J270" s="14">
        <f t="shared" si="22"/>
        <v>0</v>
      </c>
      <c r="K270" s="14">
        <f t="shared" si="23"/>
        <v>0</v>
      </c>
    </row>
    <row r="271" spans="1:11" x14ac:dyDescent="0.3">
      <c r="A271" s="173"/>
      <c r="B271" s="4">
        <v>263</v>
      </c>
      <c r="C271" s="8" t="s">
        <v>626</v>
      </c>
      <c r="D271" s="8">
        <v>6779</v>
      </c>
      <c r="E271" s="8">
        <v>0</v>
      </c>
      <c r="F271" s="8">
        <v>0</v>
      </c>
      <c r="G271" s="8">
        <v>6779</v>
      </c>
      <c r="H271" s="8">
        <v>0</v>
      </c>
      <c r="I271" s="8">
        <v>0</v>
      </c>
      <c r="J271" s="14">
        <f t="shared" si="22"/>
        <v>0</v>
      </c>
      <c r="K271" s="14">
        <f t="shared" si="23"/>
        <v>0</v>
      </c>
    </row>
    <row r="272" spans="1:11" x14ac:dyDescent="0.3">
      <c r="A272" s="173"/>
      <c r="B272" s="4">
        <v>264</v>
      </c>
      <c r="C272" s="8" t="s">
        <v>627</v>
      </c>
      <c r="D272" s="8">
        <v>2358</v>
      </c>
      <c r="E272" s="8">
        <v>0</v>
      </c>
      <c r="F272" s="8">
        <v>0</v>
      </c>
      <c r="G272" s="8">
        <v>2358</v>
      </c>
      <c r="H272" s="8">
        <v>0</v>
      </c>
      <c r="I272" s="8">
        <v>0</v>
      </c>
      <c r="J272" s="14">
        <f t="shared" si="22"/>
        <v>0</v>
      </c>
      <c r="K272" s="14">
        <f t="shared" si="23"/>
        <v>0</v>
      </c>
    </row>
    <row r="273" spans="1:11" x14ac:dyDescent="0.3">
      <c r="A273" s="173"/>
      <c r="B273" s="4">
        <v>265</v>
      </c>
      <c r="C273" s="8" t="s">
        <v>628</v>
      </c>
      <c r="D273" s="8">
        <v>5054</v>
      </c>
      <c r="E273" s="8">
        <v>0</v>
      </c>
      <c r="F273" s="8">
        <v>0</v>
      </c>
      <c r="G273" s="8">
        <v>5054</v>
      </c>
      <c r="H273" s="8">
        <v>0</v>
      </c>
      <c r="I273" s="8">
        <v>0</v>
      </c>
      <c r="J273" s="14">
        <f t="shared" si="22"/>
        <v>0</v>
      </c>
      <c r="K273" s="14">
        <f t="shared" si="23"/>
        <v>0</v>
      </c>
    </row>
    <row r="274" spans="1:11" x14ac:dyDescent="0.3">
      <c r="A274" s="173"/>
      <c r="B274" s="4">
        <v>266</v>
      </c>
      <c r="C274" s="8" t="s">
        <v>753</v>
      </c>
      <c r="D274" s="8">
        <v>584</v>
      </c>
      <c r="E274" s="8">
        <v>211</v>
      </c>
      <c r="F274" s="8">
        <v>0</v>
      </c>
      <c r="G274" s="8">
        <v>584</v>
      </c>
      <c r="H274" s="8">
        <v>211</v>
      </c>
      <c r="I274" s="8">
        <v>0</v>
      </c>
      <c r="J274" s="14">
        <f t="shared" si="22"/>
        <v>0.3613013698630137</v>
      </c>
      <c r="K274" s="14">
        <f t="shared" si="23"/>
        <v>0.3613013698630137</v>
      </c>
    </row>
    <row r="275" spans="1:11" x14ac:dyDescent="0.3">
      <c r="A275" s="173"/>
      <c r="B275" s="4">
        <v>267</v>
      </c>
      <c r="C275" s="8" t="s">
        <v>632</v>
      </c>
      <c r="D275" s="8">
        <v>7246</v>
      </c>
      <c r="E275" s="8">
        <v>2795</v>
      </c>
      <c r="F275" s="8">
        <v>0</v>
      </c>
      <c r="G275" s="8">
        <v>7246</v>
      </c>
      <c r="H275" s="8">
        <v>2795</v>
      </c>
      <c r="I275" s="8">
        <v>0</v>
      </c>
      <c r="J275" s="14">
        <f t="shared" si="22"/>
        <v>0.38573005796301407</v>
      </c>
      <c r="K275" s="14">
        <f t="shared" si="23"/>
        <v>0.38573005796301407</v>
      </c>
    </row>
    <row r="276" spans="1:11" x14ac:dyDescent="0.3">
      <c r="A276" s="173"/>
      <c r="B276" s="4">
        <v>268</v>
      </c>
      <c r="C276" s="8" t="s">
        <v>634</v>
      </c>
      <c r="D276" s="8">
        <v>1157</v>
      </c>
      <c r="E276" s="8">
        <v>0</v>
      </c>
      <c r="F276" s="8">
        <v>0</v>
      </c>
      <c r="G276" s="8">
        <v>1157</v>
      </c>
      <c r="H276" s="8">
        <v>0</v>
      </c>
      <c r="I276" s="8">
        <v>0</v>
      </c>
      <c r="J276" s="14">
        <f t="shared" si="22"/>
        <v>0</v>
      </c>
      <c r="K276" s="14">
        <f t="shared" si="23"/>
        <v>0</v>
      </c>
    </row>
    <row r="277" spans="1:11" x14ac:dyDescent="0.3">
      <c r="A277" s="173"/>
      <c r="B277" s="4">
        <v>269</v>
      </c>
      <c r="C277" s="8" t="s">
        <v>635</v>
      </c>
      <c r="D277" s="8">
        <v>647</v>
      </c>
      <c r="E277" s="8">
        <v>0</v>
      </c>
      <c r="F277" s="8">
        <v>0</v>
      </c>
      <c r="G277" s="8">
        <v>647</v>
      </c>
      <c r="H277" s="8">
        <v>0</v>
      </c>
      <c r="I277" s="8">
        <v>0</v>
      </c>
      <c r="J277" s="14">
        <f t="shared" si="22"/>
        <v>0</v>
      </c>
      <c r="K277" s="14">
        <f t="shared" si="23"/>
        <v>0</v>
      </c>
    </row>
    <row r="278" spans="1:11" x14ac:dyDescent="0.3">
      <c r="A278" s="173"/>
      <c r="B278" s="4">
        <v>270</v>
      </c>
      <c r="C278" s="8" t="s">
        <v>636</v>
      </c>
      <c r="D278" s="8">
        <v>1192</v>
      </c>
      <c r="E278" s="8">
        <v>0</v>
      </c>
      <c r="F278" s="8">
        <v>0</v>
      </c>
      <c r="G278" s="8">
        <v>1192</v>
      </c>
      <c r="H278" s="8">
        <v>0</v>
      </c>
      <c r="I278" s="8">
        <v>0</v>
      </c>
      <c r="J278" s="14">
        <f t="shared" si="22"/>
        <v>0</v>
      </c>
      <c r="K278" s="14">
        <f t="shared" si="23"/>
        <v>0</v>
      </c>
    </row>
    <row r="279" spans="1:11" x14ac:dyDescent="0.3">
      <c r="A279" s="173"/>
      <c r="B279" s="4">
        <v>271</v>
      </c>
      <c r="C279" s="8" t="s">
        <v>637</v>
      </c>
      <c r="D279" s="8">
        <v>1686</v>
      </c>
      <c r="E279" s="8">
        <v>0</v>
      </c>
      <c r="F279" s="8">
        <v>0</v>
      </c>
      <c r="G279" s="8">
        <v>1686</v>
      </c>
      <c r="H279" s="8">
        <v>0</v>
      </c>
      <c r="I279" s="8">
        <v>0</v>
      </c>
      <c r="J279" s="14">
        <f t="shared" si="22"/>
        <v>0</v>
      </c>
      <c r="K279" s="14">
        <f t="shared" si="23"/>
        <v>0</v>
      </c>
    </row>
    <row r="280" spans="1:11" x14ac:dyDescent="0.3">
      <c r="A280" s="173"/>
      <c r="B280" s="4">
        <v>272</v>
      </c>
      <c r="C280" s="8" t="s">
        <v>638</v>
      </c>
      <c r="D280" s="8">
        <v>1651</v>
      </c>
      <c r="E280" s="8">
        <v>0</v>
      </c>
      <c r="F280" s="8">
        <v>0</v>
      </c>
      <c r="G280" s="8">
        <v>1651</v>
      </c>
      <c r="H280" s="8">
        <v>0</v>
      </c>
      <c r="I280" s="8">
        <v>0</v>
      </c>
      <c r="J280" s="14">
        <f t="shared" si="22"/>
        <v>0</v>
      </c>
      <c r="K280" s="14">
        <f t="shared" si="23"/>
        <v>0</v>
      </c>
    </row>
    <row r="281" spans="1:11" x14ac:dyDescent="0.3">
      <c r="A281" s="173"/>
      <c r="B281" s="4">
        <v>273</v>
      </c>
      <c r="C281" s="8" t="s">
        <v>640</v>
      </c>
      <c r="D281" s="8">
        <v>1762</v>
      </c>
      <c r="E281" s="8">
        <v>0</v>
      </c>
      <c r="F281" s="8">
        <v>0</v>
      </c>
      <c r="G281" s="8">
        <v>1762</v>
      </c>
      <c r="H281" s="8">
        <v>0</v>
      </c>
      <c r="I281" s="8">
        <v>0</v>
      </c>
      <c r="J281" s="14">
        <f t="shared" si="22"/>
        <v>0</v>
      </c>
      <c r="K281" s="14">
        <f t="shared" si="23"/>
        <v>0</v>
      </c>
    </row>
    <row r="282" spans="1:11" x14ac:dyDescent="0.3">
      <c r="A282" s="173"/>
      <c r="B282" s="4">
        <v>274</v>
      </c>
      <c r="C282" s="8" t="s">
        <v>641</v>
      </c>
      <c r="D282" s="8">
        <v>1358</v>
      </c>
      <c r="E282" s="8">
        <v>0</v>
      </c>
      <c r="F282" s="8">
        <v>0</v>
      </c>
      <c r="G282" s="8">
        <v>1358</v>
      </c>
      <c r="H282" s="8">
        <v>0</v>
      </c>
      <c r="I282" s="8">
        <v>0</v>
      </c>
      <c r="J282" s="14">
        <f t="shared" si="22"/>
        <v>0</v>
      </c>
      <c r="K282" s="14">
        <f t="shared" si="23"/>
        <v>0</v>
      </c>
    </row>
    <row r="283" spans="1:11" x14ac:dyDescent="0.3">
      <c r="A283" s="173"/>
      <c r="B283" s="4">
        <v>275</v>
      </c>
      <c r="C283" s="8" t="s">
        <v>642</v>
      </c>
      <c r="D283" s="8">
        <v>2041</v>
      </c>
      <c r="E283" s="8">
        <v>50</v>
      </c>
      <c r="F283" s="8">
        <v>0</v>
      </c>
      <c r="G283" s="8">
        <v>2041</v>
      </c>
      <c r="H283" s="8">
        <v>50</v>
      </c>
      <c r="I283" s="8">
        <v>0</v>
      </c>
      <c r="J283" s="14">
        <f t="shared" si="22"/>
        <v>2.4497795198432142E-2</v>
      </c>
      <c r="K283" s="14">
        <f t="shared" si="23"/>
        <v>2.4497795198432142E-2</v>
      </c>
    </row>
    <row r="284" spans="1:11" x14ac:dyDescent="0.3">
      <c r="A284" s="173"/>
      <c r="B284" s="4">
        <v>276</v>
      </c>
      <c r="C284" s="8" t="s">
        <v>643</v>
      </c>
      <c r="D284" s="8">
        <v>1759</v>
      </c>
      <c r="E284" s="8">
        <v>0</v>
      </c>
      <c r="F284" s="8">
        <v>0</v>
      </c>
      <c r="G284" s="8">
        <v>1759</v>
      </c>
      <c r="H284" s="8">
        <v>0</v>
      </c>
      <c r="I284" s="8">
        <v>0</v>
      </c>
      <c r="J284" s="14">
        <f t="shared" si="22"/>
        <v>0</v>
      </c>
      <c r="K284" s="14">
        <f t="shared" si="23"/>
        <v>0</v>
      </c>
    </row>
    <row r="285" spans="1:11" x14ac:dyDescent="0.3">
      <c r="A285" s="173"/>
      <c r="B285" s="4">
        <v>277</v>
      </c>
      <c r="C285" s="8" t="s">
        <v>646</v>
      </c>
      <c r="D285" s="8">
        <v>7826</v>
      </c>
      <c r="E285" s="8">
        <v>0</v>
      </c>
      <c r="F285" s="8">
        <v>0</v>
      </c>
      <c r="G285" s="8">
        <v>7826</v>
      </c>
      <c r="H285" s="8">
        <v>0</v>
      </c>
      <c r="I285" s="8">
        <v>0</v>
      </c>
      <c r="J285" s="14">
        <f t="shared" si="22"/>
        <v>0</v>
      </c>
      <c r="K285" s="14">
        <f t="shared" si="23"/>
        <v>0</v>
      </c>
    </row>
    <row r="286" spans="1:11" x14ac:dyDescent="0.3">
      <c r="A286" s="173"/>
      <c r="B286" s="4">
        <v>278</v>
      </c>
      <c r="C286" s="8" t="s">
        <v>650</v>
      </c>
      <c r="D286" s="8">
        <v>3894</v>
      </c>
      <c r="E286" s="8">
        <v>0</v>
      </c>
      <c r="F286" s="8">
        <v>0</v>
      </c>
      <c r="G286" s="8">
        <v>3894</v>
      </c>
      <c r="H286" s="8">
        <v>0</v>
      </c>
      <c r="I286" s="8">
        <v>0</v>
      </c>
      <c r="J286" s="14">
        <f t="shared" si="22"/>
        <v>0</v>
      </c>
      <c r="K286" s="14">
        <f t="shared" si="23"/>
        <v>0</v>
      </c>
    </row>
    <row r="287" spans="1:11" x14ac:dyDescent="0.3">
      <c r="A287" s="173"/>
      <c r="B287" s="4">
        <v>279</v>
      </c>
      <c r="C287" s="8" t="s">
        <v>651</v>
      </c>
      <c r="D287" s="8">
        <v>1691</v>
      </c>
      <c r="E287" s="8">
        <v>0</v>
      </c>
      <c r="F287" s="8">
        <v>0</v>
      </c>
      <c r="G287" s="8">
        <v>1691</v>
      </c>
      <c r="H287" s="8">
        <v>0</v>
      </c>
      <c r="I287" s="8">
        <v>0</v>
      </c>
      <c r="J287" s="14">
        <f t="shared" si="22"/>
        <v>0</v>
      </c>
      <c r="K287" s="14">
        <f t="shared" si="23"/>
        <v>0</v>
      </c>
    </row>
    <row r="288" spans="1:11" x14ac:dyDescent="0.3">
      <c r="A288" s="173"/>
      <c r="B288" s="4">
        <v>280</v>
      </c>
      <c r="C288" s="8" t="s">
        <v>652</v>
      </c>
      <c r="D288" s="8">
        <v>1705</v>
      </c>
      <c r="E288" s="8">
        <v>0</v>
      </c>
      <c r="F288" s="8">
        <v>0</v>
      </c>
      <c r="G288" s="8">
        <v>1705</v>
      </c>
      <c r="H288" s="8">
        <v>0</v>
      </c>
      <c r="I288" s="8">
        <v>0</v>
      </c>
      <c r="J288" s="14">
        <f t="shared" si="22"/>
        <v>0</v>
      </c>
      <c r="K288" s="14">
        <f t="shared" si="23"/>
        <v>0</v>
      </c>
    </row>
    <row r="289" spans="1:11" x14ac:dyDescent="0.3">
      <c r="A289" s="173"/>
      <c r="B289" s="4">
        <v>281</v>
      </c>
      <c r="C289" s="8" t="s">
        <v>653</v>
      </c>
      <c r="D289" s="8">
        <v>3234</v>
      </c>
      <c r="E289" s="8">
        <v>0</v>
      </c>
      <c r="F289" s="8">
        <v>0</v>
      </c>
      <c r="G289" s="8">
        <v>3234</v>
      </c>
      <c r="H289" s="8">
        <v>0</v>
      </c>
      <c r="I289" s="8">
        <v>0</v>
      </c>
      <c r="J289" s="14">
        <f t="shared" si="22"/>
        <v>0</v>
      </c>
      <c r="K289" s="14">
        <f t="shared" si="23"/>
        <v>0</v>
      </c>
    </row>
    <row r="290" spans="1:11" x14ac:dyDescent="0.3">
      <c r="A290" s="173"/>
      <c r="B290" s="4">
        <v>282</v>
      </c>
      <c r="C290" s="8" t="s">
        <v>656</v>
      </c>
      <c r="D290" s="8">
        <v>4782</v>
      </c>
      <c r="E290" s="8">
        <v>1</v>
      </c>
      <c r="F290" s="8">
        <v>0</v>
      </c>
      <c r="G290" s="8">
        <v>4782</v>
      </c>
      <c r="H290" s="8">
        <v>1</v>
      </c>
      <c r="I290" s="8">
        <v>0</v>
      </c>
      <c r="J290" s="14">
        <f t="shared" ref="J290:J350" si="24">(E290+F290)/D290</f>
        <v>2.0911752404851526E-4</v>
      </c>
      <c r="K290" s="14">
        <f t="shared" ref="K290:K350" si="25">(H290+I290)/G290</f>
        <v>2.0911752404851526E-4</v>
      </c>
    </row>
    <row r="291" spans="1:11" x14ac:dyDescent="0.3">
      <c r="A291" s="173"/>
      <c r="B291" s="4">
        <v>283</v>
      </c>
      <c r="C291" s="8" t="s">
        <v>657</v>
      </c>
      <c r="D291" s="8">
        <v>1197</v>
      </c>
      <c r="E291" s="8">
        <v>0</v>
      </c>
      <c r="F291" s="8">
        <v>0</v>
      </c>
      <c r="G291" s="8">
        <v>1197</v>
      </c>
      <c r="H291" s="8">
        <v>0</v>
      </c>
      <c r="I291" s="8">
        <v>0</v>
      </c>
      <c r="J291" s="14">
        <f t="shared" si="24"/>
        <v>0</v>
      </c>
      <c r="K291" s="14">
        <f t="shared" si="25"/>
        <v>0</v>
      </c>
    </row>
    <row r="292" spans="1:11" x14ac:dyDescent="0.3">
      <c r="A292" s="173"/>
      <c r="B292" s="4">
        <v>284</v>
      </c>
      <c r="C292" s="8" t="s">
        <v>658</v>
      </c>
      <c r="D292" s="8">
        <v>4352</v>
      </c>
      <c r="E292" s="8">
        <v>1</v>
      </c>
      <c r="F292" s="8">
        <v>0</v>
      </c>
      <c r="G292" s="8">
        <v>4352</v>
      </c>
      <c r="H292" s="8">
        <v>1</v>
      </c>
      <c r="I292" s="8">
        <v>0</v>
      </c>
      <c r="J292" s="14">
        <f t="shared" si="24"/>
        <v>2.2977941176470588E-4</v>
      </c>
      <c r="K292" s="14">
        <f t="shared" si="25"/>
        <v>2.2977941176470588E-4</v>
      </c>
    </row>
    <row r="293" spans="1:11" x14ac:dyDescent="0.3">
      <c r="A293" s="173"/>
      <c r="B293" s="4">
        <v>285</v>
      </c>
      <c r="C293" s="8" t="s">
        <v>659</v>
      </c>
      <c r="D293" s="8">
        <v>19754</v>
      </c>
      <c r="E293" s="8">
        <v>306</v>
      </c>
      <c r="F293" s="8">
        <v>0</v>
      </c>
      <c r="G293" s="8">
        <v>19754</v>
      </c>
      <c r="H293" s="8">
        <v>306</v>
      </c>
      <c r="I293" s="8">
        <v>0</v>
      </c>
      <c r="J293" s="14">
        <f t="shared" si="24"/>
        <v>1.549053356282272E-2</v>
      </c>
      <c r="K293" s="14">
        <f t="shared" si="25"/>
        <v>1.549053356282272E-2</v>
      </c>
    </row>
    <row r="294" spans="1:11" x14ac:dyDescent="0.3">
      <c r="A294" s="173"/>
      <c r="B294" s="4">
        <v>286</v>
      </c>
      <c r="C294" s="8" t="s">
        <v>661</v>
      </c>
      <c r="D294" s="8">
        <v>16647</v>
      </c>
      <c r="E294" s="8">
        <v>146</v>
      </c>
      <c r="F294" s="8">
        <v>0</v>
      </c>
      <c r="G294" s="8">
        <v>16647</v>
      </c>
      <c r="H294" s="8">
        <v>146</v>
      </c>
      <c r="I294" s="8">
        <v>0</v>
      </c>
      <c r="J294" s="14">
        <f t="shared" si="24"/>
        <v>8.7703490118339646E-3</v>
      </c>
      <c r="K294" s="14">
        <f t="shared" si="25"/>
        <v>8.7703490118339646E-3</v>
      </c>
    </row>
    <row r="295" spans="1:11" x14ac:dyDescent="0.3">
      <c r="A295" s="173"/>
      <c r="B295" s="4">
        <v>287</v>
      </c>
      <c r="C295" s="8" t="s">
        <v>662</v>
      </c>
      <c r="D295" s="8">
        <v>4846</v>
      </c>
      <c r="E295" s="8">
        <v>0</v>
      </c>
      <c r="F295" s="8">
        <v>0</v>
      </c>
      <c r="G295" s="8">
        <v>4846</v>
      </c>
      <c r="H295" s="8">
        <v>0</v>
      </c>
      <c r="I295" s="8">
        <v>0</v>
      </c>
      <c r="J295" s="14">
        <f t="shared" si="24"/>
        <v>0</v>
      </c>
      <c r="K295" s="14">
        <f t="shared" si="25"/>
        <v>0</v>
      </c>
    </row>
    <row r="296" spans="1:11" x14ac:dyDescent="0.3">
      <c r="A296" s="173"/>
      <c r="B296" s="4">
        <v>288</v>
      </c>
      <c r="C296" s="8" t="s">
        <v>754</v>
      </c>
      <c r="D296" s="8">
        <v>1331</v>
      </c>
      <c r="E296" s="8">
        <v>0</v>
      </c>
      <c r="F296" s="8">
        <v>0</v>
      </c>
      <c r="G296" s="8">
        <v>1331</v>
      </c>
      <c r="H296" s="8">
        <v>0</v>
      </c>
      <c r="I296" s="8">
        <v>0</v>
      </c>
      <c r="J296" s="14">
        <v>0</v>
      </c>
      <c r="K296" s="14">
        <f t="shared" si="25"/>
        <v>0</v>
      </c>
    </row>
    <row r="297" spans="1:11" x14ac:dyDescent="0.3">
      <c r="A297" s="173"/>
      <c r="B297" s="4">
        <v>289</v>
      </c>
      <c r="C297" s="8" t="s">
        <v>663</v>
      </c>
      <c r="D297" s="8">
        <v>1460</v>
      </c>
      <c r="E297" s="8">
        <v>0</v>
      </c>
      <c r="F297" s="8">
        <v>0</v>
      </c>
      <c r="G297" s="8">
        <v>1460</v>
      </c>
      <c r="H297" s="8">
        <v>0</v>
      </c>
      <c r="I297" s="8">
        <v>0</v>
      </c>
      <c r="J297" s="14">
        <f t="shared" si="24"/>
        <v>0</v>
      </c>
      <c r="K297" s="14">
        <f t="shared" si="25"/>
        <v>0</v>
      </c>
    </row>
    <row r="298" spans="1:11" x14ac:dyDescent="0.3">
      <c r="A298" s="173"/>
      <c r="B298" s="4">
        <v>290</v>
      </c>
      <c r="C298" s="8" t="s">
        <v>667</v>
      </c>
      <c r="D298" s="8">
        <v>4857</v>
      </c>
      <c r="E298" s="8">
        <v>1</v>
      </c>
      <c r="F298" s="8">
        <v>0</v>
      </c>
      <c r="G298" s="8">
        <v>4857</v>
      </c>
      <c r="H298" s="8">
        <v>1</v>
      </c>
      <c r="I298" s="8">
        <v>0</v>
      </c>
      <c r="J298" s="14">
        <f t="shared" si="24"/>
        <v>2.0588840848260242E-4</v>
      </c>
      <c r="K298" s="14">
        <f t="shared" si="25"/>
        <v>2.0588840848260242E-4</v>
      </c>
    </row>
    <row r="299" spans="1:11" x14ac:dyDescent="0.3">
      <c r="A299" s="173"/>
      <c r="B299" s="4">
        <v>291</v>
      </c>
      <c r="C299" s="8" t="s">
        <v>668</v>
      </c>
      <c r="D299" s="8">
        <v>2260</v>
      </c>
      <c r="E299" s="8">
        <v>0</v>
      </c>
      <c r="F299" s="8">
        <v>0</v>
      </c>
      <c r="G299" s="8">
        <v>2260</v>
      </c>
      <c r="H299" s="8">
        <v>0</v>
      </c>
      <c r="I299" s="8">
        <v>0</v>
      </c>
      <c r="J299" s="14">
        <f t="shared" si="24"/>
        <v>0</v>
      </c>
      <c r="K299" s="14">
        <f t="shared" si="25"/>
        <v>0</v>
      </c>
    </row>
    <row r="300" spans="1:11" x14ac:dyDescent="0.3">
      <c r="A300" s="173"/>
      <c r="B300" s="4">
        <v>292</v>
      </c>
      <c r="C300" s="8" t="s">
        <v>670</v>
      </c>
      <c r="D300" s="8">
        <v>3232</v>
      </c>
      <c r="E300" s="8">
        <v>0</v>
      </c>
      <c r="F300" s="8">
        <v>0</v>
      </c>
      <c r="G300" s="8">
        <v>3232</v>
      </c>
      <c r="H300" s="8">
        <v>0</v>
      </c>
      <c r="I300" s="8">
        <v>0</v>
      </c>
      <c r="J300" s="14">
        <f t="shared" si="24"/>
        <v>0</v>
      </c>
      <c r="K300" s="14">
        <f t="shared" si="25"/>
        <v>0</v>
      </c>
    </row>
    <row r="301" spans="1:11" x14ac:dyDescent="0.3">
      <c r="A301" s="173"/>
      <c r="B301" s="4">
        <v>293</v>
      </c>
      <c r="C301" s="8" t="s">
        <v>674</v>
      </c>
      <c r="D301" s="8">
        <v>2119</v>
      </c>
      <c r="E301" s="8">
        <v>0</v>
      </c>
      <c r="F301" s="8">
        <v>0</v>
      </c>
      <c r="G301" s="8">
        <v>2119</v>
      </c>
      <c r="H301" s="8">
        <v>0</v>
      </c>
      <c r="I301" s="8">
        <v>0</v>
      </c>
      <c r="J301" s="14">
        <f t="shared" si="24"/>
        <v>0</v>
      </c>
      <c r="K301" s="14">
        <f t="shared" si="25"/>
        <v>0</v>
      </c>
    </row>
    <row r="302" spans="1:11" x14ac:dyDescent="0.3">
      <c r="A302" s="173"/>
      <c r="B302" s="4">
        <v>294</v>
      </c>
      <c r="C302" s="8" t="s">
        <v>673</v>
      </c>
      <c r="D302" s="8">
        <v>2933</v>
      </c>
      <c r="E302" s="8">
        <v>0</v>
      </c>
      <c r="F302" s="8">
        <v>0</v>
      </c>
      <c r="G302" s="8">
        <v>2933</v>
      </c>
      <c r="H302" s="8">
        <v>0</v>
      </c>
      <c r="I302" s="8">
        <v>0</v>
      </c>
      <c r="J302" s="14">
        <v>0</v>
      </c>
      <c r="K302" s="14">
        <f t="shared" si="25"/>
        <v>0</v>
      </c>
    </row>
    <row r="303" spans="1:11" x14ac:dyDescent="0.3">
      <c r="A303" s="173"/>
      <c r="B303" s="4">
        <v>295</v>
      </c>
      <c r="C303" s="8" t="s">
        <v>675</v>
      </c>
      <c r="D303" s="8">
        <v>1285</v>
      </c>
      <c r="E303" s="8">
        <v>0</v>
      </c>
      <c r="F303" s="8">
        <v>0</v>
      </c>
      <c r="G303" s="8">
        <v>1285</v>
      </c>
      <c r="H303" s="8">
        <v>0</v>
      </c>
      <c r="I303" s="8">
        <v>0</v>
      </c>
      <c r="J303" s="14">
        <f t="shared" si="24"/>
        <v>0</v>
      </c>
      <c r="K303" s="14">
        <f t="shared" si="25"/>
        <v>0</v>
      </c>
    </row>
    <row r="304" spans="1:11" x14ac:dyDescent="0.3">
      <c r="A304" s="173"/>
      <c r="B304" s="4">
        <v>296</v>
      </c>
      <c r="C304" s="8" t="s">
        <v>677</v>
      </c>
      <c r="D304" s="8">
        <v>1604</v>
      </c>
      <c r="E304" s="8">
        <v>2</v>
      </c>
      <c r="F304" s="8">
        <v>0</v>
      </c>
      <c r="G304" s="8">
        <v>1604</v>
      </c>
      <c r="H304" s="8">
        <v>2</v>
      </c>
      <c r="I304" s="8">
        <v>0</v>
      </c>
      <c r="J304" s="14">
        <f t="shared" si="24"/>
        <v>1.2468827930174563E-3</v>
      </c>
      <c r="K304" s="14">
        <f t="shared" si="25"/>
        <v>1.2468827930174563E-3</v>
      </c>
    </row>
    <row r="305" spans="1:11" x14ac:dyDescent="0.3">
      <c r="A305" s="173"/>
      <c r="B305" s="4">
        <v>297</v>
      </c>
      <c r="C305" s="8" t="s">
        <v>678</v>
      </c>
      <c r="D305" s="8">
        <v>3119</v>
      </c>
      <c r="E305" s="8">
        <v>0</v>
      </c>
      <c r="F305" s="8">
        <v>0</v>
      </c>
      <c r="G305" s="8">
        <v>3119</v>
      </c>
      <c r="H305" s="8">
        <v>0</v>
      </c>
      <c r="I305" s="8">
        <v>0</v>
      </c>
      <c r="J305" s="14">
        <f t="shared" si="24"/>
        <v>0</v>
      </c>
      <c r="K305" s="14">
        <f t="shared" si="25"/>
        <v>0</v>
      </c>
    </row>
    <row r="306" spans="1:11" x14ac:dyDescent="0.3">
      <c r="A306" s="173"/>
      <c r="B306" s="4">
        <v>298</v>
      </c>
      <c r="C306" s="8" t="s">
        <v>679</v>
      </c>
      <c r="D306" s="8">
        <v>10559</v>
      </c>
      <c r="E306" s="8">
        <v>3329</v>
      </c>
      <c r="F306" s="8">
        <v>0</v>
      </c>
      <c r="G306" s="8">
        <v>10559</v>
      </c>
      <c r="H306" s="8">
        <v>3329</v>
      </c>
      <c r="I306" s="8">
        <v>0</v>
      </c>
      <c r="J306" s="14">
        <f t="shared" si="24"/>
        <v>0.31527606780945167</v>
      </c>
      <c r="K306" s="14">
        <f t="shared" si="25"/>
        <v>0.31527606780945167</v>
      </c>
    </row>
    <row r="307" spans="1:11" x14ac:dyDescent="0.3">
      <c r="A307" s="173"/>
      <c r="B307" s="4">
        <v>299</v>
      </c>
      <c r="C307" s="8" t="s">
        <v>680</v>
      </c>
      <c r="D307" s="8">
        <v>2011</v>
      </c>
      <c r="E307" s="8">
        <v>322</v>
      </c>
      <c r="F307" s="8">
        <v>0</v>
      </c>
      <c r="G307" s="8">
        <v>2011</v>
      </c>
      <c r="H307" s="8">
        <v>322</v>
      </c>
      <c r="I307" s="8">
        <v>0</v>
      </c>
      <c r="J307" s="14">
        <f t="shared" si="24"/>
        <v>0.16011934361014421</v>
      </c>
      <c r="K307" s="14">
        <f t="shared" si="25"/>
        <v>0.16011934361014421</v>
      </c>
    </row>
    <row r="308" spans="1:11" x14ac:dyDescent="0.3">
      <c r="A308" s="173"/>
      <c r="B308" s="4">
        <v>300</v>
      </c>
      <c r="C308" s="8" t="s">
        <v>681</v>
      </c>
      <c r="D308" s="8">
        <v>2042</v>
      </c>
      <c r="E308" s="8">
        <v>0</v>
      </c>
      <c r="F308" s="8">
        <v>0</v>
      </c>
      <c r="G308" s="8">
        <v>2042</v>
      </c>
      <c r="H308" s="8">
        <v>0</v>
      </c>
      <c r="I308" s="8">
        <v>0</v>
      </c>
      <c r="J308" s="14">
        <f t="shared" si="24"/>
        <v>0</v>
      </c>
      <c r="K308" s="14">
        <f t="shared" si="25"/>
        <v>0</v>
      </c>
    </row>
    <row r="309" spans="1:11" x14ac:dyDescent="0.3">
      <c r="A309" s="173"/>
      <c r="B309" s="4">
        <v>301</v>
      </c>
      <c r="C309" s="8" t="s">
        <v>682</v>
      </c>
      <c r="D309" s="8">
        <v>1428</v>
      </c>
      <c r="E309" s="8">
        <v>0</v>
      </c>
      <c r="F309" s="8">
        <v>0</v>
      </c>
      <c r="G309" s="8">
        <v>1428</v>
      </c>
      <c r="H309" s="8">
        <v>0</v>
      </c>
      <c r="I309" s="8">
        <v>0</v>
      </c>
      <c r="J309" s="14">
        <f t="shared" si="24"/>
        <v>0</v>
      </c>
      <c r="K309" s="14">
        <f t="shared" si="25"/>
        <v>0</v>
      </c>
    </row>
    <row r="310" spans="1:11" x14ac:dyDescent="0.3">
      <c r="A310" s="173"/>
      <c r="B310" s="4">
        <v>302</v>
      </c>
      <c r="C310" s="8" t="s">
        <v>684</v>
      </c>
      <c r="D310" s="8">
        <v>873</v>
      </c>
      <c r="E310" s="8">
        <v>47</v>
      </c>
      <c r="F310" s="8">
        <v>0</v>
      </c>
      <c r="G310" s="8">
        <v>873</v>
      </c>
      <c r="H310" s="8">
        <v>47</v>
      </c>
      <c r="I310" s="8">
        <v>0</v>
      </c>
      <c r="J310" s="14">
        <f t="shared" si="24"/>
        <v>5.3837342497136315E-2</v>
      </c>
      <c r="K310" s="14">
        <f t="shared" si="25"/>
        <v>5.3837342497136315E-2</v>
      </c>
    </row>
    <row r="311" spans="1:11" x14ac:dyDescent="0.3">
      <c r="A311" s="173"/>
      <c r="B311" s="4">
        <v>303</v>
      </c>
      <c r="C311" s="8" t="s">
        <v>685</v>
      </c>
      <c r="D311" s="8">
        <v>3828</v>
      </c>
      <c r="E311" s="8">
        <v>0</v>
      </c>
      <c r="F311" s="8">
        <v>0</v>
      </c>
      <c r="G311" s="8">
        <v>3828</v>
      </c>
      <c r="H311" s="8">
        <v>0</v>
      </c>
      <c r="I311" s="8">
        <v>0</v>
      </c>
      <c r="J311" s="14">
        <f t="shared" si="24"/>
        <v>0</v>
      </c>
      <c r="K311" s="14">
        <f t="shared" si="25"/>
        <v>0</v>
      </c>
    </row>
    <row r="312" spans="1:11" x14ac:dyDescent="0.3">
      <c r="A312" s="173"/>
      <c r="B312" s="4">
        <v>304</v>
      </c>
      <c r="C312" s="8" t="s">
        <v>687</v>
      </c>
      <c r="D312" s="8">
        <v>1784</v>
      </c>
      <c r="E312" s="8">
        <v>0</v>
      </c>
      <c r="F312" s="8">
        <v>0</v>
      </c>
      <c r="G312" s="8">
        <v>1784</v>
      </c>
      <c r="H312" s="8">
        <v>0</v>
      </c>
      <c r="I312" s="8">
        <v>0</v>
      </c>
      <c r="J312" s="14">
        <f t="shared" si="24"/>
        <v>0</v>
      </c>
      <c r="K312" s="14">
        <f t="shared" si="25"/>
        <v>0</v>
      </c>
    </row>
    <row r="313" spans="1:11" x14ac:dyDescent="0.3">
      <c r="A313" s="173"/>
      <c r="B313" s="4">
        <v>305</v>
      </c>
      <c r="C313" s="8" t="s">
        <v>688</v>
      </c>
      <c r="D313" s="8">
        <v>4137</v>
      </c>
      <c r="E313" s="8">
        <v>8</v>
      </c>
      <c r="F313" s="8">
        <v>0</v>
      </c>
      <c r="G313" s="8">
        <v>4137</v>
      </c>
      <c r="H313" s="8">
        <v>8</v>
      </c>
      <c r="I313" s="8">
        <v>0</v>
      </c>
      <c r="J313" s="14">
        <f t="shared" si="24"/>
        <v>1.9337684312303602E-3</v>
      </c>
      <c r="K313" s="14">
        <f t="shared" si="25"/>
        <v>1.9337684312303602E-3</v>
      </c>
    </row>
    <row r="314" spans="1:11" x14ac:dyDescent="0.3">
      <c r="A314" s="173"/>
      <c r="B314" s="4">
        <v>306</v>
      </c>
      <c r="C314" s="8" t="s">
        <v>689</v>
      </c>
      <c r="D314" s="8">
        <v>6722</v>
      </c>
      <c r="E314" s="8">
        <v>1</v>
      </c>
      <c r="F314" s="8">
        <v>0</v>
      </c>
      <c r="G314" s="8">
        <v>6722</v>
      </c>
      <c r="H314" s="8">
        <v>1</v>
      </c>
      <c r="I314" s="8">
        <v>0</v>
      </c>
      <c r="J314" s="14">
        <f t="shared" si="24"/>
        <v>1.4876524843796489E-4</v>
      </c>
      <c r="K314" s="14">
        <f t="shared" si="25"/>
        <v>1.4876524843796489E-4</v>
      </c>
    </row>
    <row r="315" spans="1:11" x14ac:dyDescent="0.3">
      <c r="A315" s="173"/>
      <c r="B315" s="4">
        <v>307</v>
      </c>
      <c r="C315" s="8" t="s">
        <v>690</v>
      </c>
      <c r="D315" s="8">
        <v>9211</v>
      </c>
      <c r="E315" s="8">
        <v>791</v>
      </c>
      <c r="F315" s="8">
        <v>0</v>
      </c>
      <c r="G315" s="8">
        <v>9211</v>
      </c>
      <c r="H315" s="8">
        <v>791</v>
      </c>
      <c r="I315" s="8">
        <v>0</v>
      </c>
      <c r="J315" s="14">
        <f t="shared" si="24"/>
        <v>8.5875583541417874E-2</v>
      </c>
      <c r="K315" s="14">
        <f t="shared" si="25"/>
        <v>8.5875583541417874E-2</v>
      </c>
    </row>
    <row r="316" spans="1:11" x14ac:dyDescent="0.3">
      <c r="A316" s="173"/>
      <c r="B316" s="4">
        <v>308</v>
      </c>
      <c r="C316" s="8" t="s">
        <v>691</v>
      </c>
      <c r="D316" s="8">
        <v>4028</v>
      </c>
      <c r="E316" s="8">
        <v>1</v>
      </c>
      <c r="F316" s="8">
        <v>0</v>
      </c>
      <c r="G316" s="8">
        <v>4028</v>
      </c>
      <c r="H316" s="8">
        <v>1</v>
      </c>
      <c r="I316" s="8">
        <v>0</v>
      </c>
      <c r="J316" s="14">
        <f t="shared" si="24"/>
        <v>2.4826216484607745E-4</v>
      </c>
      <c r="K316" s="14">
        <f t="shared" si="25"/>
        <v>2.4826216484607745E-4</v>
      </c>
    </row>
    <row r="317" spans="1:11" x14ac:dyDescent="0.3">
      <c r="A317" s="173"/>
      <c r="B317" s="4">
        <v>309</v>
      </c>
      <c r="C317" s="8" t="s">
        <v>693</v>
      </c>
      <c r="D317" s="8">
        <v>1604</v>
      </c>
      <c r="E317" s="8">
        <v>1</v>
      </c>
      <c r="F317" s="8">
        <v>0</v>
      </c>
      <c r="G317" s="8">
        <v>1604</v>
      </c>
      <c r="H317" s="8">
        <v>1</v>
      </c>
      <c r="I317" s="8">
        <v>0</v>
      </c>
      <c r="J317" s="14">
        <f t="shared" si="24"/>
        <v>6.2344139650872816E-4</v>
      </c>
      <c r="K317" s="14">
        <f t="shared" si="25"/>
        <v>6.2344139650872816E-4</v>
      </c>
    </row>
    <row r="318" spans="1:11" x14ac:dyDescent="0.3">
      <c r="A318" s="173"/>
      <c r="B318" s="4">
        <v>310</v>
      </c>
      <c r="C318" s="8" t="s">
        <v>694</v>
      </c>
      <c r="D318" s="8">
        <v>8440</v>
      </c>
      <c r="E318" s="8">
        <v>62</v>
      </c>
      <c r="F318" s="8">
        <v>0</v>
      </c>
      <c r="G318" s="8">
        <v>8440</v>
      </c>
      <c r="H318" s="8">
        <v>62</v>
      </c>
      <c r="I318" s="8">
        <v>0</v>
      </c>
      <c r="J318" s="14">
        <f t="shared" si="24"/>
        <v>7.345971563981043E-3</v>
      </c>
      <c r="K318" s="14">
        <f t="shared" si="25"/>
        <v>7.345971563981043E-3</v>
      </c>
    </row>
    <row r="319" spans="1:11" x14ac:dyDescent="0.3">
      <c r="A319" s="173"/>
      <c r="B319" s="4">
        <v>311</v>
      </c>
      <c r="C319" s="8" t="s">
        <v>695</v>
      </c>
      <c r="D319" s="8">
        <v>2468</v>
      </c>
      <c r="E319" s="8">
        <v>0</v>
      </c>
      <c r="F319" s="8">
        <v>0</v>
      </c>
      <c r="G319" s="8">
        <v>2468</v>
      </c>
      <c r="H319" s="8">
        <v>0</v>
      </c>
      <c r="I319" s="8">
        <v>0</v>
      </c>
      <c r="J319" s="14">
        <f t="shared" si="24"/>
        <v>0</v>
      </c>
      <c r="K319" s="14">
        <f t="shared" si="25"/>
        <v>0</v>
      </c>
    </row>
    <row r="320" spans="1:11" x14ac:dyDescent="0.3">
      <c r="A320" s="173"/>
      <c r="B320" s="4">
        <v>312</v>
      </c>
      <c r="C320" s="8" t="s">
        <v>696</v>
      </c>
      <c r="D320" s="8">
        <v>2123</v>
      </c>
      <c r="E320" s="8">
        <v>0</v>
      </c>
      <c r="F320" s="8">
        <v>0</v>
      </c>
      <c r="G320" s="8">
        <v>2123</v>
      </c>
      <c r="H320" s="8">
        <v>0</v>
      </c>
      <c r="I320" s="8">
        <v>0</v>
      </c>
      <c r="J320" s="14">
        <f t="shared" si="24"/>
        <v>0</v>
      </c>
      <c r="K320" s="14">
        <f t="shared" si="25"/>
        <v>0</v>
      </c>
    </row>
    <row r="321" spans="1:11" x14ac:dyDescent="0.3">
      <c r="A321" s="173"/>
      <c r="B321" s="4">
        <v>313</v>
      </c>
      <c r="C321" s="8" t="s">
        <v>699</v>
      </c>
      <c r="D321" s="8">
        <v>2443</v>
      </c>
      <c r="E321" s="8">
        <v>0</v>
      </c>
      <c r="F321" s="8">
        <v>0</v>
      </c>
      <c r="G321" s="8">
        <v>2443</v>
      </c>
      <c r="H321" s="8">
        <v>0</v>
      </c>
      <c r="I321" s="8">
        <v>0</v>
      </c>
      <c r="J321" s="14">
        <f t="shared" si="24"/>
        <v>0</v>
      </c>
      <c r="K321" s="14">
        <f t="shared" si="25"/>
        <v>0</v>
      </c>
    </row>
    <row r="322" spans="1:11" x14ac:dyDescent="0.3">
      <c r="A322" s="173"/>
      <c r="B322" s="4">
        <v>314</v>
      </c>
      <c r="C322" s="8" t="s">
        <v>701</v>
      </c>
      <c r="D322" s="8">
        <v>330</v>
      </c>
      <c r="E322" s="8">
        <v>0</v>
      </c>
      <c r="F322" s="8">
        <v>0</v>
      </c>
      <c r="G322" s="8">
        <v>330</v>
      </c>
      <c r="H322" s="8">
        <v>0</v>
      </c>
      <c r="I322" s="8">
        <v>0</v>
      </c>
      <c r="J322" s="14">
        <f t="shared" si="24"/>
        <v>0</v>
      </c>
      <c r="K322" s="14">
        <f t="shared" si="25"/>
        <v>0</v>
      </c>
    </row>
    <row r="323" spans="1:11" x14ac:dyDescent="0.3">
      <c r="A323" s="173"/>
      <c r="B323" s="4">
        <v>315</v>
      </c>
      <c r="C323" s="8" t="s">
        <v>702</v>
      </c>
      <c r="D323" s="8">
        <v>5767</v>
      </c>
      <c r="E323" s="8">
        <v>0</v>
      </c>
      <c r="F323" s="8">
        <v>0</v>
      </c>
      <c r="G323" s="8">
        <v>5767</v>
      </c>
      <c r="H323" s="8">
        <v>0</v>
      </c>
      <c r="I323" s="8">
        <v>0</v>
      </c>
      <c r="J323" s="14">
        <f t="shared" si="24"/>
        <v>0</v>
      </c>
      <c r="K323" s="14">
        <f t="shared" si="25"/>
        <v>0</v>
      </c>
    </row>
    <row r="324" spans="1:11" x14ac:dyDescent="0.3">
      <c r="A324" s="173"/>
      <c r="B324" s="4">
        <v>316</v>
      </c>
      <c r="C324" s="8" t="s">
        <v>703</v>
      </c>
      <c r="D324" s="8">
        <v>2306</v>
      </c>
      <c r="E324" s="8">
        <v>3</v>
      </c>
      <c r="F324" s="8">
        <v>0</v>
      </c>
      <c r="G324" s="8">
        <v>2306</v>
      </c>
      <c r="H324" s="8">
        <v>3</v>
      </c>
      <c r="I324" s="8">
        <v>0</v>
      </c>
      <c r="J324" s="14">
        <f t="shared" si="24"/>
        <v>1.3009540329575022E-3</v>
      </c>
      <c r="K324" s="14">
        <f t="shared" si="25"/>
        <v>1.3009540329575022E-3</v>
      </c>
    </row>
    <row r="325" spans="1:11" x14ac:dyDescent="0.3">
      <c r="A325" s="173"/>
      <c r="B325" s="4">
        <v>317</v>
      </c>
      <c r="C325" s="8" t="s">
        <v>704</v>
      </c>
      <c r="D325" s="8">
        <v>5712</v>
      </c>
      <c r="E325" s="8">
        <v>0</v>
      </c>
      <c r="F325" s="8">
        <v>0</v>
      </c>
      <c r="G325" s="8">
        <v>5712</v>
      </c>
      <c r="H325" s="8">
        <v>0</v>
      </c>
      <c r="I325" s="8">
        <v>0</v>
      </c>
      <c r="J325" s="14">
        <f t="shared" si="24"/>
        <v>0</v>
      </c>
      <c r="K325" s="14">
        <f t="shared" si="25"/>
        <v>0</v>
      </c>
    </row>
    <row r="326" spans="1:11" x14ac:dyDescent="0.3">
      <c r="A326" s="173"/>
      <c r="B326" s="4">
        <v>318</v>
      </c>
      <c r="C326" s="8" t="s">
        <v>705</v>
      </c>
      <c r="D326" s="8">
        <v>4513</v>
      </c>
      <c r="E326" s="8">
        <v>138</v>
      </c>
      <c r="F326" s="8">
        <v>0</v>
      </c>
      <c r="G326" s="8">
        <v>4513</v>
      </c>
      <c r="H326" s="8">
        <v>138</v>
      </c>
      <c r="I326" s="8">
        <v>0</v>
      </c>
      <c r="J326" s="14">
        <f t="shared" si="24"/>
        <v>3.0578329270994905E-2</v>
      </c>
      <c r="K326" s="14">
        <f t="shared" si="25"/>
        <v>3.0578329270994905E-2</v>
      </c>
    </row>
    <row r="327" spans="1:11" x14ac:dyDescent="0.3">
      <c r="A327" s="173"/>
      <c r="B327" s="4">
        <v>319</v>
      </c>
      <c r="C327" s="8" t="s">
        <v>706</v>
      </c>
      <c r="D327" s="8">
        <v>2822</v>
      </c>
      <c r="E327" s="8">
        <v>0</v>
      </c>
      <c r="F327" s="8">
        <v>0</v>
      </c>
      <c r="G327" s="8">
        <v>2822</v>
      </c>
      <c r="H327" s="8">
        <v>0</v>
      </c>
      <c r="I327" s="8">
        <v>0</v>
      </c>
      <c r="J327" s="14">
        <f t="shared" si="24"/>
        <v>0</v>
      </c>
      <c r="K327" s="14">
        <f t="shared" si="25"/>
        <v>0</v>
      </c>
    </row>
    <row r="328" spans="1:11" x14ac:dyDescent="0.3">
      <c r="A328" s="173"/>
      <c r="B328" s="4">
        <v>320</v>
      </c>
      <c r="C328" s="8" t="s">
        <v>708</v>
      </c>
      <c r="D328" s="8">
        <v>1076</v>
      </c>
      <c r="E328" s="8">
        <v>0</v>
      </c>
      <c r="F328" s="8">
        <v>0</v>
      </c>
      <c r="G328" s="8">
        <v>1076</v>
      </c>
      <c r="H328" s="8">
        <v>0</v>
      </c>
      <c r="I328" s="8">
        <v>0</v>
      </c>
      <c r="J328" s="14">
        <f t="shared" si="24"/>
        <v>0</v>
      </c>
      <c r="K328" s="14">
        <f t="shared" si="25"/>
        <v>0</v>
      </c>
    </row>
    <row r="329" spans="1:11" x14ac:dyDescent="0.3">
      <c r="A329" s="173"/>
      <c r="B329" s="4">
        <v>321</v>
      </c>
      <c r="C329" s="8" t="s">
        <v>709</v>
      </c>
      <c r="D329" s="8">
        <v>2181</v>
      </c>
      <c r="E329" s="8">
        <v>0</v>
      </c>
      <c r="F329" s="8">
        <v>0</v>
      </c>
      <c r="G329" s="8">
        <v>2181</v>
      </c>
      <c r="H329" s="8">
        <v>0</v>
      </c>
      <c r="I329" s="8">
        <v>0</v>
      </c>
      <c r="J329" s="14">
        <f t="shared" si="24"/>
        <v>0</v>
      </c>
      <c r="K329" s="14">
        <f t="shared" si="25"/>
        <v>0</v>
      </c>
    </row>
    <row r="330" spans="1:11" x14ac:dyDescent="0.3">
      <c r="A330" s="173"/>
      <c r="B330" s="4">
        <v>322</v>
      </c>
      <c r="C330" s="8" t="s">
        <v>710</v>
      </c>
      <c r="D330" s="8">
        <v>4792</v>
      </c>
      <c r="E330" s="8">
        <v>0</v>
      </c>
      <c r="F330" s="8">
        <v>0</v>
      </c>
      <c r="G330" s="8">
        <v>4792</v>
      </c>
      <c r="H330" s="8">
        <v>0</v>
      </c>
      <c r="I330" s="8">
        <v>0</v>
      </c>
      <c r="J330" s="14">
        <f t="shared" si="24"/>
        <v>0</v>
      </c>
      <c r="K330" s="14">
        <f t="shared" si="25"/>
        <v>0</v>
      </c>
    </row>
    <row r="331" spans="1:11" x14ac:dyDescent="0.3">
      <c r="A331" s="173"/>
      <c r="B331" s="4">
        <v>323</v>
      </c>
      <c r="C331" s="8" t="s">
        <v>711</v>
      </c>
      <c r="D331" s="8">
        <v>6347</v>
      </c>
      <c r="E331" s="8">
        <v>0</v>
      </c>
      <c r="F331" s="8">
        <v>0</v>
      </c>
      <c r="G331" s="8">
        <v>6347</v>
      </c>
      <c r="H331" s="8">
        <v>0</v>
      </c>
      <c r="I331" s="8">
        <v>0</v>
      </c>
      <c r="J331" s="14">
        <f t="shared" si="24"/>
        <v>0</v>
      </c>
      <c r="K331" s="14">
        <f t="shared" si="25"/>
        <v>0</v>
      </c>
    </row>
    <row r="332" spans="1:11" x14ac:dyDescent="0.3">
      <c r="A332" s="173"/>
      <c r="B332" s="4">
        <v>324</v>
      </c>
      <c r="C332" s="8" t="s">
        <v>712</v>
      </c>
      <c r="D332" s="8">
        <v>5340</v>
      </c>
      <c r="E332" s="8">
        <v>0</v>
      </c>
      <c r="F332" s="8">
        <v>0</v>
      </c>
      <c r="G332" s="8">
        <v>5340</v>
      </c>
      <c r="H332" s="8">
        <v>0</v>
      </c>
      <c r="I332" s="8">
        <v>0</v>
      </c>
      <c r="J332" s="14">
        <f t="shared" si="24"/>
        <v>0</v>
      </c>
      <c r="K332" s="14">
        <f t="shared" si="25"/>
        <v>0</v>
      </c>
    </row>
    <row r="333" spans="1:11" x14ac:dyDescent="0.3">
      <c r="A333" s="173"/>
      <c r="B333" s="4">
        <v>325</v>
      </c>
      <c r="C333" s="8" t="s">
        <v>713</v>
      </c>
      <c r="D333" s="8">
        <v>67</v>
      </c>
      <c r="E333" s="8">
        <v>0</v>
      </c>
      <c r="F333" s="8">
        <v>0</v>
      </c>
      <c r="G333" s="8">
        <v>67</v>
      </c>
      <c r="H333" s="8">
        <v>0</v>
      </c>
      <c r="I333" s="8">
        <v>0</v>
      </c>
      <c r="J333" s="14">
        <f t="shared" si="24"/>
        <v>0</v>
      </c>
      <c r="K333" s="14">
        <f t="shared" si="25"/>
        <v>0</v>
      </c>
    </row>
    <row r="334" spans="1:11" x14ac:dyDescent="0.3">
      <c r="A334" s="173"/>
      <c r="B334" s="4">
        <v>326</v>
      </c>
      <c r="C334" s="8" t="s">
        <v>714</v>
      </c>
      <c r="D334" s="8">
        <v>4260</v>
      </c>
      <c r="E334" s="8">
        <v>0</v>
      </c>
      <c r="F334" s="8">
        <v>0</v>
      </c>
      <c r="G334" s="8">
        <v>4260</v>
      </c>
      <c r="H334" s="8">
        <v>0</v>
      </c>
      <c r="I334" s="8">
        <v>0</v>
      </c>
      <c r="J334" s="14">
        <f t="shared" si="24"/>
        <v>0</v>
      </c>
      <c r="K334" s="14">
        <f t="shared" si="25"/>
        <v>0</v>
      </c>
    </row>
    <row r="335" spans="1:11" x14ac:dyDescent="0.3">
      <c r="A335" s="173"/>
      <c r="B335" s="4">
        <v>327</v>
      </c>
      <c r="C335" s="8" t="s">
        <v>715</v>
      </c>
      <c r="D335" s="8">
        <v>3666</v>
      </c>
      <c r="E335" s="8">
        <v>4</v>
      </c>
      <c r="F335" s="8">
        <v>0</v>
      </c>
      <c r="G335" s="8">
        <v>3666</v>
      </c>
      <c r="H335" s="8">
        <v>4</v>
      </c>
      <c r="I335" s="8">
        <v>0</v>
      </c>
      <c r="J335" s="14">
        <f t="shared" si="24"/>
        <v>1.0911074740861974E-3</v>
      </c>
      <c r="K335" s="14">
        <f t="shared" si="25"/>
        <v>1.0911074740861974E-3</v>
      </c>
    </row>
    <row r="336" spans="1:11" x14ac:dyDescent="0.3">
      <c r="A336" s="173"/>
      <c r="B336" s="4">
        <v>328</v>
      </c>
      <c r="C336" s="8" t="s">
        <v>716</v>
      </c>
      <c r="D336" s="8">
        <v>1544</v>
      </c>
      <c r="E336" s="8">
        <v>0</v>
      </c>
      <c r="F336" s="8">
        <v>0</v>
      </c>
      <c r="G336" s="8">
        <v>1544</v>
      </c>
      <c r="H336" s="8">
        <v>0</v>
      </c>
      <c r="I336" s="8">
        <v>0</v>
      </c>
      <c r="J336" s="14">
        <f t="shared" si="24"/>
        <v>0</v>
      </c>
      <c r="K336" s="14">
        <f t="shared" si="25"/>
        <v>0</v>
      </c>
    </row>
    <row r="337" spans="1:11" x14ac:dyDescent="0.3">
      <c r="A337" s="173"/>
      <c r="B337" s="4">
        <v>329</v>
      </c>
      <c r="C337" s="8" t="s">
        <v>718</v>
      </c>
      <c r="D337" s="8">
        <v>3770</v>
      </c>
      <c r="E337" s="8">
        <v>0</v>
      </c>
      <c r="F337" s="8">
        <v>0</v>
      </c>
      <c r="G337" s="8">
        <v>3770</v>
      </c>
      <c r="H337" s="8">
        <v>0</v>
      </c>
      <c r="I337" s="8">
        <v>0</v>
      </c>
      <c r="J337" s="14">
        <f t="shared" si="24"/>
        <v>0</v>
      </c>
      <c r="K337" s="14">
        <f t="shared" si="25"/>
        <v>0</v>
      </c>
    </row>
    <row r="338" spans="1:11" x14ac:dyDescent="0.3">
      <c r="A338" s="173"/>
      <c r="B338" s="4">
        <v>330</v>
      </c>
      <c r="C338" s="8" t="s">
        <v>719</v>
      </c>
      <c r="D338" s="8">
        <v>3495</v>
      </c>
      <c r="E338" s="8">
        <v>0</v>
      </c>
      <c r="F338" s="8">
        <v>0</v>
      </c>
      <c r="G338" s="8">
        <v>3495</v>
      </c>
      <c r="H338" s="8">
        <v>0</v>
      </c>
      <c r="I338" s="8">
        <v>0</v>
      </c>
      <c r="J338" s="14">
        <f t="shared" si="24"/>
        <v>0</v>
      </c>
      <c r="K338" s="14">
        <f t="shared" si="25"/>
        <v>0</v>
      </c>
    </row>
    <row r="339" spans="1:11" x14ac:dyDescent="0.3">
      <c r="A339" s="173"/>
      <c r="B339" s="4">
        <v>331</v>
      </c>
      <c r="C339" s="8" t="s">
        <v>720</v>
      </c>
      <c r="D339" s="8">
        <v>1853</v>
      </c>
      <c r="E339" s="8">
        <v>0</v>
      </c>
      <c r="F339" s="8">
        <v>0</v>
      </c>
      <c r="G339" s="8">
        <v>1853</v>
      </c>
      <c r="H339" s="8">
        <v>0</v>
      </c>
      <c r="I339" s="8">
        <v>0</v>
      </c>
      <c r="J339" s="14">
        <f t="shared" si="24"/>
        <v>0</v>
      </c>
      <c r="K339" s="14">
        <f t="shared" si="25"/>
        <v>0</v>
      </c>
    </row>
    <row r="340" spans="1:11" x14ac:dyDescent="0.3">
      <c r="A340" s="173"/>
      <c r="B340" s="4">
        <v>332</v>
      </c>
      <c r="C340" s="8" t="s">
        <v>721</v>
      </c>
      <c r="D340" s="8">
        <v>2949</v>
      </c>
      <c r="E340" s="8">
        <v>0</v>
      </c>
      <c r="F340" s="8">
        <v>0</v>
      </c>
      <c r="G340" s="8">
        <v>2949</v>
      </c>
      <c r="H340" s="8">
        <v>0</v>
      </c>
      <c r="I340" s="8">
        <v>0</v>
      </c>
      <c r="J340" s="14">
        <f t="shared" si="24"/>
        <v>0</v>
      </c>
      <c r="K340" s="14">
        <f t="shared" si="25"/>
        <v>0</v>
      </c>
    </row>
    <row r="341" spans="1:11" x14ac:dyDescent="0.3">
      <c r="A341" s="173"/>
      <c r="B341" s="4">
        <v>333</v>
      </c>
      <c r="C341" s="8" t="s">
        <v>722</v>
      </c>
      <c r="D341" s="8">
        <v>2097</v>
      </c>
      <c r="E341" s="8">
        <v>0</v>
      </c>
      <c r="F341" s="8">
        <v>0</v>
      </c>
      <c r="G341" s="8">
        <v>2097</v>
      </c>
      <c r="H341" s="8">
        <v>0</v>
      </c>
      <c r="I341" s="8">
        <v>0</v>
      </c>
      <c r="J341" s="14">
        <f t="shared" si="24"/>
        <v>0</v>
      </c>
      <c r="K341" s="14">
        <f t="shared" si="25"/>
        <v>0</v>
      </c>
    </row>
    <row r="342" spans="1:11" x14ac:dyDescent="0.3">
      <c r="A342" s="173"/>
      <c r="B342" s="4">
        <v>334</v>
      </c>
      <c r="C342" s="8" t="s">
        <v>723</v>
      </c>
      <c r="D342" s="8">
        <v>7888</v>
      </c>
      <c r="E342" s="8">
        <v>1</v>
      </c>
      <c r="F342" s="8">
        <v>0</v>
      </c>
      <c r="G342" s="8">
        <v>7888</v>
      </c>
      <c r="H342" s="8">
        <v>1</v>
      </c>
      <c r="I342" s="8">
        <v>0</v>
      </c>
      <c r="J342" s="14">
        <f t="shared" si="24"/>
        <v>1.2677484787018255E-4</v>
      </c>
      <c r="K342" s="14">
        <f t="shared" si="25"/>
        <v>1.2677484787018255E-4</v>
      </c>
    </row>
    <row r="343" spans="1:11" x14ac:dyDescent="0.3">
      <c r="A343" s="173"/>
      <c r="B343" s="4">
        <v>335</v>
      </c>
      <c r="C343" s="8" t="s">
        <v>727</v>
      </c>
      <c r="D343" s="8">
        <v>4495</v>
      </c>
      <c r="E343" s="8">
        <v>0</v>
      </c>
      <c r="F343" s="8">
        <v>0</v>
      </c>
      <c r="G343" s="8">
        <v>4495</v>
      </c>
      <c r="H343" s="8">
        <v>0</v>
      </c>
      <c r="I343" s="8">
        <v>0</v>
      </c>
      <c r="J343" s="14">
        <f t="shared" si="24"/>
        <v>0</v>
      </c>
      <c r="K343" s="14">
        <f t="shared" si="25"/>
        <v>0</v>
      </c>
    </row>
    <row r="344" spans="1:11" x14ac:dyDescent="0.3">
      <c r="A344" s="173"/>
      <c r="B344" s="4">
        <v>336</v>
      </c>
      <c r="C344" s="8" t="s">
        <v>732</v>
      </c>
      <c r="D344" s="8">
        <v>2677</v>
      </c>
      <c r="E344" s="8">
        <v>0</v>
      </c>
      <c r="F344" s="8">
        <v>0</v>
      </c>
      <c r="G344" s="8">
        <v>2677</v>
      </c>
      <c r="H344" s="8">
        <v>0</v>
      </c>
      <c r="I344" s="8">
        <v>0</v>
      </c>
      <c r="J344" s="14">
        <f t="shared" si="24"/>
        <v>0</v>
      </c>
      <c r="K344" s="14">
        <f t="shared" si="25"/>
        <v>0</v>
      </c>
    </row>
    <row r="345" spans="1:11" x14ac:dyDescent="0.3">
      <c r="A345" s="173"/>
      <c r="B345" s="4">
        <v>337</v>
      </c>
      <c r="C345" s="8" t="s">
        <v>735</v>
      </c>
      <c r="D345" s="8">
        <v>6828</v>
      </c>
      <c r="E345" s="8">
        <v>0</v>
      </c>
      <c r="F345" s="8">
        <v>0</v>
      </c>
      <c r="G345" s="8">
        <v>6828</v>
      </c>
      <c r="H345" s="8">
        <v>0</v>
      </c>
      <c r="I345" s="8">
        <v>0</v>
      </c>
      <c r="J345" s="14">
        <f t="shared" si="24"/>
        <v>0</v>
      </c>
      <c r="K345" s="14">
        <f t="shared" si="25"/>
        <v>0</v>
      </c>
    </row>
    <row r="346" spans="1:11" x14ac:dyDescent="0.3">
      <c r="A346" s="173"/>
      <c r="B346" s="4">
        <v>338</v>
      </c>
      <c r="C346" s="8" t="s">
        <v>737</v>
      </c>
      <c r="D346" s="8">
        <v>3147</v>
      </c>
      <c r="E346" s="8">
        <v>1</v>
      </c>
      <c r="F346" s="8">
        <v>0</v>
      </c>
      <c r="G346" s="8">
        <v>3147</v>
      </c>
      <c r="H346" s="8">
        <v>1</v>
      </c>
      <c r="I346" s="8">
        <v>0</v>
      </c>
      <c r="J346" s="14">
        <f t="shared" si="24"/>
        <v>3.1776294884016526E-4</v>
      </c>
      <c r="K346" s="14">
        <f t="shared" si="25"/>
        <v>3.1776294884016526E-4</v>
      </c>
    </row>
    <row r="347" spans="1:11" x14ac:dyDescent="0.3">
      <c r="A347" s="173"/>
      <c r="B347" s="4">
        <v>339</v>
      </c>
      <c r="C347" s="8" t="s">
        <v>738</v>
      </c>
      <c r="D347" s="8">
        <v>5719</v>
      </c>
      <c r="E347" s="8">
        <v>0</v>
      </c>
      <c r="F347" s="8">
        <v>0</v>
      </c>
      <c r="G347" s="8">
        <v>5719</v>
      </c>
      <c r="H347" s="8">
        <v>0</v>
      </c>
      <c r="I347" s="8">
        <v>0</v>
      </c>
      <c r="J347" s="14">
        <f t="shared" si="24"/>
        <v>0</v>
      </c>
      <c r="K347" s="14">
        <f t="shared" si="25"/>
        <v>0</v>
      </c>
    </row>
    <row r="348" spans="1:11" x14ac:dyDescent="0.3">
      <c r="A348" s="173"/>
      <c r="B348" s="4">
        <v>340</v>
      </c>
      <c r="C348" s="8" t="s">
        <v>739</v>
      </c>
      <c r="D348" s="8">
        <v>1702</v>
      </c>
      <c r="E348" s="8">
        <v>0</v>
      </c>
      <c r="F348" s="8">
        <v>0</v>
      </c>
      <c r="G348" s="8">
        <v>1702</v>
      </c>
      <c r="H348" s="8">
        <v>0</v>
      </c>
      <c r="I348" s="8">
        <v>0</v>
      </c>
      <c r="J348" s="14">
        <f t="shared" si="24"/>
        <v>0</v>
      </c>
      <c r="K348" s="14">
        <f t="shared" si="25"/>
        <v>0</v>
      </c>
    </row>
    <row r="349" spans="1:11" x14ac:dyDescent="0.3">
      <c r="A349" s="173"/>
      <c r="B349" s="4">
        <v>341</v>
      </c>
      <c r="C349" s="8" t="s">
        <v>741</v>
      </c>
      <c r="D349" s="8">
        <v>1156</v>
      </c>
      <c r="E349" s="8">
        <v>0</v>
      </c>
      <c r="F349" s="8">
        <v>0</v>
      </c>
      <c r="G349" s="8">
        <v>1156</v>
      </c>
      <c r="H349" s="8">
        <v>0</v>
      </c>
      <c r="I349" s="8">
        <v>0</v>
      </c>
      <c r="J349" s="14">
        <f t="shared" si="24"/>
        <v>0</v>
      </c>
      <c r="K349" s="14">
        <f t="shared" si="25"/>
        <v>0</v>
      </c>
    </row>
    <row r="350" spans="1:11" x14ac:dyDescent="0.3">
      <c r="A350" s="173"/>
      <c r="B350" s="4">
        <v>342</v>
      </c>
      <c r="C350" s="8" t="s">
        <v>742</v>
      </c>
      <c r="D350" s="8">
        <v>7912</v>
      </c>
      <c r="E350" s="8">
        <v>3</v>
      </c>
      <c r="F350" s="8">
        <v>0</v>
      </c>
      <c r="G350" s="8">
        <v>7912</v>
      </c>
      <c r="H350" s="8">
        <v>3</v>
      </c>
      <c r="I350" s="8">
        <v>0</v>
      </c>
      <c r="J350" s="14">
        <f t="shared" si="24"/>
        <v>3.7917087967644087E-4</v>
      </c>
      <c r="K350" s="14">
        <f t="shared" si="25"/>
        <v>3.7917087967644087E-4</v>
      </c>
    </row>
    <row r="351" spans="1:11" x14ac:dyDescent="0.3">
      <c r="C351" s="9"/>
      <c r="D351" s="9">
        <f>SUM(D4:D350)</f>
        <v>1780078</v>
      </c>
      <c r="E351" s="9">
        <f>SUM(E4:E350)</f>
        <v>80401</v>
      </c>
      <c r="F351" s="9">
        <v>13187</v>
      </c>
      <c r="G351" s="9">
        <v>216237</v>
      </c>
      <c r="H351" s="9">
        <v>16669</v>
      </c>
      <c r="I351" s="9">
        <v>429</v>
      </c>
    </row>
  </sheetData>
  <mergeCells count="7">
    <mergeCell ref="A106:A350"/>
    <mergeCell ref="A4:A31"/>
    <mergeCell ref="P6:R6"/>
    <mergeCell ref="A33:A58"/>
    <mergeCell ref="A60:A68"/>
    <mergeCell ref="A70:A93"/>
    <mergeCell ref="A95:A104"/>
  </mergeCells>
  <phoneticPr fontId="3" type="noConversion"/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7AAA5-3919-4D20-9EF1-E05C9C9E10C7}">
  <sheetPr codeName="Sheet27">
    <tabColor rgb="FFFFC000"/>
  </sheetPr>
  <dimension ref="A1:AX355"/>
  <sheetViews>
    <sheetView topLeftCell="K7" zoomScale="86" zoomScaleNormal="86" workbookViewId="0">
      <selection activeCell="Q21" sqref="Q21"/>
    </sheetView>
  </sheetViews>
  <sheetFormatPr defaultRowHeight="13.5" x14ac:dyDescent="0.3"/>
  <cols>
    <col min="3" max="3" width="18.46484375" customWidth="1"/>
    <col min="4" max="4" width="9.59765625" bestFit="1" customWidth="1"/>
    <col min="11" max="11" width="11.86328125" style="22" customWidth="1"/>
    <col min="12" max="12" width="26" customWidth="1"/>
    <col min="14" max="14" width="18.46484375" customWidth="1"/>
    <col min="15" max="15" width="20.265625" customWidth="1"/>
    <col min="16" max="29" width="12.1328125" bestFit="1" customWidth="1"/>
    <col min="30" max="35" width="13.265625" bestFit="1" customWidth="1"/>
    <col min="36" max="36" width="15.265625" customWidth="1"/>
    <col min="37" max="37" width="15.1328125" customWidth="1"/>
    <col min="38" max="38" width="17.3984375" customWidth="1"/>
    <col min="39" max="40" width="16.86328125" customWidth="1"/>
    <col min="41" max="41" width="15.59765625" customWidth="1"/>
    <col min="42" max="42" width="12.73046875" customWidth="1"/>
    <col min="43" max="43" width="13.3984375" customWidth="1"/>
    <col min="44" max="44" width="12.86328125" customWidth="1"/>
    <col min="45" max="45" width="12.73046875" customWidth="1"/>
    <col min="46" max="46" width="14.73046875" customWidth="1"/>
    <col min="47" max="47" width="15.1328125" customWidth="1"/>
    <col min="48" max="48" width="18" customWidth="1"/>
  </cols>
  <sheetData>
    <row r="1" spans="1:19" x14ac:dyDescent="0.3">
      <c r="A1" t="s">
        <v>942</v>
      </c>
    </row>
    <row r="2" spans="1:19" x14ac:dyDescent="0.3">
      <c r="A2" s="4"/>
      <c r="B2" s="4"/>
      <c r="C2" s="8"/>
      <c r="D2" s="8"/>
      <c r="E2" s="8" t="s">
        <v>792</v>
      </c>
      <c r="F2" s="8"/>
      <c r="G2" s="8"/>
      <c r="H2" s="8" t="s">
        <v>792</v>
      </c>
      <c r="I2" s="8"/>
    </row>
    <row r="3" spans="1:19" x14ac:dyDescent="0.3">
      <c r="A3" s="4"/>
      <c r="B3" s="4"/>
      <c r="C3" s="8"/>
      <c r="D3" s="8" t="s">
        <v>409</v>
      </c>
      <c r="E3" s="8" t="s">
        <v>410</v>
      </c>
      <c r="F3" s="8" t="s">
        <v>411</v>
      </c>
      <c r="G3" s="8" t="s">
        <v>409</v>
      </c>
      <c r="H3" s="8" t="s">
        <v>410</v>
      </c>
      <c r="I3" s="8" t="s">
        <v>411</v>
      </c>
    </row>
    <row r="4" spans="1:19" x14ac:dyDescent="0.3">
      <c r="A4" s="173" t="s">
        <v>757</v>
      </c>
      <c r="B4" s="4">
        <v>1</v>
      </c>
      <c r="C4" s="8" t="s">
        <v>433</v>
      </c>
      <c r="D4" s="32">
        <v>16660</v>
      </c>
      <c r="E4" s="8">
        <v>617</v>
      </c>
      <c r="F4" s="8">
        <v>0</v>
      </c>
      <c r="G4" s="8">
        <v>16660</v>
      </c>
      <c r="H4" s="8">
        <v>617</v>
      </c>
      <c r="I4" s="8">
        <v>0</v>
      </c>
      <c r="J4" t="s">
        <v>433</v>
      </c>
      <c r="K4" s="22">
        <v>16660</v>
      </c>
      <c r="L4">
        <v>617</v>
      </c>
      <c r="O4" s="4" t="s">
        <v>763</v>
      </c>
      <c r="P4" s="4"/>
      <c r="Q4" s="4"/>
      <c r="R4" s="4"/>
    </row>
    <row r="5" spans="1:19" x14ac:dyDescent="0.3">
      <c r="A5" s="173"/>
      <c r="B5" s="4">
        <v>2</v>
      </c>
      <c r="C5" s="8" t="s">
        <v>649</v>
      </c>
      <c r="D5" s="32">
        <v>3218</v>
      </c>
      <c r="E5" s="8">
        <v>0</v>
      </c>
      <c r="F5" s="8">
        <v>0</v>
      </c>
      <c r="G5" s="8">
        <v>3218</v>
      </c>
      <c r="H5" s="8">
        <v>0</v>
      </c>
      <c r="I5" s="8">
        <v>0</v>
      </c>
      <c r="J5" t="s">
        <v>649</v>
      </c>
      <c r="K5" s="22">
        <v>3218</v>
      </c>
      <c r="O5" s="4" t="s">
        <v>764</v>
      </c>
      <c r="P5" s="4"/>
      <c r="Q5" s="4"/>
      <c r="R5" s="4"/>
    </row>
    <row r="6" spans="1:19" x14ac:dyDescent="0.3">
      <c r="A6" s="173"/>
      <c r="B6" s="4">
        <v>3</v>
      </c>
      <c r="C6" s="8" t="s">
        <v>633</v>
      </c>
      <c r="D6" s="32">
        <v>2956</v>
      </c>
      <c r="E6" s="8">
        <v>0</v>
      </c>
      <c r="F6" s="8">
        <v>0</v>
      </c>
      <c r="G6" s="8">
        <v>2956</v>
      </c>
      <c r="H6" s="8">
        <v>0</v>
      </c>
      <c r="I6" s="8">
        <v>0</v>
      </c>
      <c r="J6" t="s">
        <v>633</v>
      </c>
      <c r="K6" s="22">
        <v>2956</v>
      </c>
      <c r="O6" s="4"/>
      <c r="P6" s="173" t="s">
        <v>787</v>
      </c>
      <c r="Q6" s="173"/>
      <c r="R6" s="173"/>
    </row>
    <row r="7" spans="1:19" x14ac:dyDescent="0.3">
      <c r="A7" s="173"/>
      <c r="B7" s="4">
        <v>4</v>
      </c>
      <c r="C7" s="8" t="s">
        <v>648</v>
      </c>
      <c r="D7" s="32">
        <v>1657</v>
      </c>
      <c r="E7" s="8">
        <v>0</v>
      </c>
      <c r="F7" s="8">
        <v>0</v>
      </c>
      <c r="G7" s="8">
        <v>1657</v>
      </c>
      <c r="H7" s="8">
        <v>0</v>
      </c>
      <c r="I7" s="8">
        <v>0</v>
      </c>
      <c r="J7" t="s">
        <v>648</v>
      </c>
      <c r="K7" s="22">
        <v>1657</v>
      </c>
      <c r="O7" s="4"/>
      <c r="P7" s="4" t="s">
        <v>409</v>
      </c>
      <c r="Q7" s="4" t="s">
        <v>765</v>
      </c>
      <c r="R7" s="4" t="s">
        <v>766</v>
      </c>
      <c r="S7" s="18" t="s">
        <v>788</v>
      </c>
    </row>
    <row r="8" spans="1:19" x14ac:dyDescent="0.3">
      <c r="A8" s="173"/>
      <c r="B8" s="4">
        <v>5</v>
      </c>
      <c r="C8" s="8" t="s">
        <v>552</v>
      </c>
      <c r="D8" s="32">
        <v>1501</v>
      </c>
      <c r="E8" s="8">
        <v>0</v>
      </c>
      <c r="F8" s="8">
        <v>0</v>
      </c>
      <c r="G8" s="8">
        <v>1501</v>
      </c>
      <c r="H8" s="8">
        <v>0</v>
      </c>
      <c r="I8" s="8">
        <v>0</v>
      </c>
      <c r="J8" t="s">
        <v>552</v>
      </c>
      <c r="K8" s="22">
        <v>1501</v>
      </c>
      <c r="O8" s="4" t="s">
        <v>757</v>
      </c>
      <c r="P8" s="4">
        <f>SUM(G4:G31)</f>
        <v>60450</v>
      </c>
      <c r="Q8" s="4">
        <f>SUM(H4:I31)</f>
        <v>851</v>
      </c>
      <c r="R8" s="15">
        <f t="shared" ref="R8:R13" si="0">Q8/P8</f>
        <v>1.4077750206782464E-2</v>
      </c>
      <c r="S8" s="14">
        <f t="shared" ref="S8:S14" si="1">P8/P$14</f>
        <v>0.20452699959399107</v>
      </c>
    </row>
    <row r="9" spans="1:19" x14ac:dyDescent="0.3">
      <c r="A9" s="173"/>
      <c r="B9" s="4">
        <v>6</v>
      </c>
      <c r="C9" s="8" t="s">
        <v>430</v>
      </c>
      <c r="D9" s="32">
        <v>2392</v>
      </c>
      <c r="E9" s="8">
        <v>0</v>
      </c>
      <c r="F9" s="8">
        <v>0</v>
      </c>
      <c r="G9" s="8">
        <v>2392</v>
      </c>
      <c r="H9" s="8">
        <v>0</v>
      </c>
      <c r="I9" s="8">
        <v>0</v>
      </c>
      <c r="J9" t="s">
        <v>430</v>
      </c>
      <c r="K9" s="22">
        <v>2392</v>
      </c>
      <c r="O9" s="4" t="s">
        <v>758</v>
      </c>
      <c r="P9" s="4">
        <f>SUM(G33:G58)</f>
        <v>43835</v>
      </c>
      <c r="Q9" s="4">
        <f>SUM(H33:I58)</f>
        <v>36</v>
      </c>
      <c r="R9" s="15">
        <f t="shared" si="0"/>
        <v>8.2126154899053272E-4</v>
      </c>
      <c r="S9" s="14">
        <f t="shared" si="1"/>
        <v>0.14831167952361618</v>
      </c>
    </row>
    <row r="10" spans="1:19" x14ac:dyDescent="0.3">
      <c r="A10" s="173"/>
      <c r="B10" s="4">
        <v>7</v>
      </c>
      <c r="C10" s="8" t="s">
        <v>439</v>
      </c>
      <c r="D10" s="32">
        <v>1427</v>
      </c>
      <c r="E10" s="8">
        <v>0</v>
      </c>
      <c r="F10" s="8">
        <v>0</v>
      </c>
      <c r="G10" s="8">
        <v>1427</v>
      </c>
      <c r="H10" s="8">
        <v>0</v>
      </c>
      <c r="I10" s="8">
        <v>0</v>
      </c>
      <c r="J10" t="s">
        <v>439</v>
      </c>
      <c r="K10" s="22">
        <v>1427</v>
      </c>
      <c r="O10" s="4" t="s">
        <v>759</v>
      </c>
      <c r="P10" s="4">
        <f>SUM(G60:G68)</f>
        <v>21709</v>
      </c>
      <c r="Q10" s="4">
        <f>SUM(H60:I68)</f>
        <v>966</v>
      </c>
      <c r="R10" s="15">
        <f t="shared" si="0"/>
        <v>4.4497673775853334E-2</v>
      </c>
      <c r="S10" s="14">
        <f t="shared" si="1"/>
        <v>7.345039924211666E-2</v>
      </c>
    </row>
    <row r="11" spans="1:19" x14ac:dyDescent="0.3">
      <c r="A11" s="173"/>
      <c r="B11" s="4">
        <v>8</v>
      </c>
      <c r="C11" s="8" t="s">
        <v>508</v>
      </c>
      <c r="D11" s="32">
        <v>618</v>
      </c>
      <c r="E11" s="8">
        <v>0</v>
      </c>
      <c r="F11" s="8">
        <v>0</v>
      </c>
      <c r="G11" s="8">
        <v>618</v>
      </c>
      <c r="H11" s="8">
        <v>0</v>
      </c>
      <c r="I11" s="8">
        <v>0</v>
      </c>
      <c r="J11" t="s">
        <v>508</v>
      </c>
      <c r="K11" s="22">
        <v>618</v>
      </c>
      <c r="O11" s="4" t="s">
        <v>760</v>
      </c>
      <c r="P11" s="4">
        <f>SUM(G70:G93)</f>
        <v>64247</v>
      </c>
      <c r="Q11" s="4">
        <f>SUM(H70:I93)</f>
        <v>1986</v>
      </c>
      <c r="R11" s="15">
        <f t="shared" si="0"/>
        <v>3.091194919607141E-2</v>
      </c>
      <c r="S11" s="14">
        <f t="shared" si="1"/>
        <v>0.21737379889024225</v>
      </c>
    </row>
    <row r="12" spans="1:19" x14ac:dyDescent="0.3">
      <c r="A12" s="173"/>
      <c r="B12" s="4">
        <v>9</v>
      </c>
      <c r="C12" s="8" t="s">
        <v>686</v>
      </c>
      <c r="D12" s="32">
        <v>2175</v>
      </c>
      <c r="E12" s="8">
        <v>0</v>
      </c>
      <c r="F12" s="8">
        <v>0</v>
      </c>
      <c r="G12" s="8">
        <v>2175</v>
      </c>
      <c r="H12" s="8">
        <v>0</v>
      </c>
      <c r="I12" s="8">
        <v>0</v>
      </c>
      <c r="J12" t="s">
        <v>686</v>
      </c>
      <c r="K12" s="22">
        <v>2175</v>
      </c>
      <c r="O12" s="4" t="s">
        <v>761</v>
      </c>
      <c r="P12" s="4">
        <f>SUM(G95:G104)</f>
        <v>5656</v>
      </c>
      <c r="Q12" s="4">
        <f>SUM(H95:I104)</f>
        <v>10</v>
      </c>
      <c r="R12" s="15">
        <f t="shared" si="0"/>
        <v>1.7680339462517679E-3</v>
      </c>
      <c r="S12" s="14">
        <f t="shared" si="1"/>
        <v>1.9136554337528758E-2</v>
      </c>
    </row>
    <row r="13" spans="1:19" x14ac:dyDescent="0.3">
      <c r="A13" s="173"/>
      <c r="B13" s="4">
        <v>10</v>
      </c>
      <c r="C13" s="8" t="s">
        <v>495</v>
      </c>
      <c r="D13" s="32">
        <v>1880</v>
      </c>
      <c r="E13" s="8">
        <v>0</v>
      </c>
      <c r="F13" s="8">
        <v>0</v>
      </c>
      <c r="G13" s="8">
        <v>1880</v>
      </c>
      <c r="H13" s="8">
        <v>0</v>
      </c>
      <c r="I13" s="8">
        <v>0</v>
      </c>
      <c r="J13" t="s">
        <v>495</v>
      </c>
      <c r="K13" s="22">
        <v>1880</v>
      </c>
      <c r="O13" s="4" t="s">
        <v>762</v>
      </c>
      <c r="P13" s="4">
        <f>SUM(G106:G350)</f>
        <v>99663</v>
      </c>
      <c r="Q13" s="4">
        <f>SUM(H106:I350)</f>
        <v>185</v>
      </c>
      <c r="R13" s="15">
        <f t="shared" si="0"/>
        <v>1.8562555813090114E-3</v>
      </c>
      <c r="S13" s="14">
        <f t="shared" si="1"/>
        <v>0.33720056841250506</v>
      </c>
    </row>
    <row r="14" spans="1:19" x14ac:dyDescent="0.3">
      <c r="A14" s="173"/>
      <c r="B14" s="4">
        <v>11</v>
      </c>
      <c r="C14" s="8" t="s">
        <v>645</v>
      </c>
      <c r="D14" s="32">
        <v>2455</v>
      </c>
      <c r="E14" s="8">
        <v>0</v>
      </c>
      <c r="F14" s="8">
        <v>0</v>
      </c>
      <c r="G14" s="8">
        <v>2455</v>
      </c>
      <c r="H14" s="8">
        <v>0</v>
      </c>
      <c r="I14" s="8">
        <v>0</v>
      </c>
      <c r="J14" t="s">
        <v>645</v>
      </c>
      <c r="K14" s="22">
        <v>2455</v>
      </c>
      <c r="O14" s="4"/>
      <c r="P14" s="4">
        <f>SUM(P8:P13)</f>
        <v>295560</v>
      </c>
      <c r="Q14" s="4">
        <f>SUM(Q8:Q13)</f>
        <v>4034</v>
      </c>
      <c r="R14" s="15">
        <f>Q14/P14</f>
        <v>1.3648666937339288E-2</v>
      </c>
      <c r="S14" s="14">
        <f t="shared" si="1"/>
        <v>1</v>
      </c>
    </row>
    <row r="15" spans="1:19" x14ac:dyDescent="0.3">
      <c r="A15" s="173"/>
      <c r="B15" s="4">
        <v>12</v>
      </c>
      <c r="C15" s="8" t="s">
        <v>726</v>
      </c>
      <c r="D15" s="32">
        <v>463</v>
      </c>
      <c r="E15" s="8">
        <v>0</v>
      </c>
      <c r="F15" s="8">
        <v>0</v>
      </c>
      <c r="G15" s="8">
        <v>463</v>
      </c>
      <c r="H15" s="8">
        <v>0</v>
      </c>
      <c r="I15" s="8">
        <v>0</v>
      </c>
      <c r="J15" t="s">
        <v>726</v>
      </c>
      <c r="K15" s="22">
        <v>463</v>
      </c>
    </row>
    <row r="16" spans="1:19" x14ac:dyDescent="0.3">
      <c r="A16" s="173"/>
      <c r="B16" s="4">
        <v>13</v>
      </c>
      <c r="C16" s="8" t="s">
        <v>700</v>
      </c>
      <c r="D16" s="32">
        <v>321</v>
      </c>
      <c r="E16" s="8">
        <v>0</v>
      </c>
      <c r="F16" s="8">
        <v>0</v>
      </c>
      <c r="G16" s="8">
        <v>321</v>
      </c>
      <c r="H16" s="8">
        <v>0</v>
      </c>
      <c r="I16" s="8">
        <v>0</v>
      </c>
      <c r="J16" t="s">
        <v>700</v>
      </c>
      <c r="K16" s="22">
        <v>321</v>
      </c>
      <c r="O16" t="s">
        <v>901</v>
      </c>
      <c r="P16" t="s">
        <v>898</v>
      </c>
    </row>
    <row r="17" spans="1:33" x14ac:dyDescent="0.3">
      <c r="A17" s="173"/>
      <c r="B17" s="4">
        <v>14</v>
      </c>
      <c r="C17" s="8" t="s">
        <v>537</v>
      </c>
      <c r="D17" s="32">
        <v>600</v>
      </c>
      <c r="E17" s="8">
        <v>0</v>
      </c>
      <c r="F17" s="8">
        <v>0</v>
      </c>
      <c r="G17" s="8">
        <v>600</v>
      </c>
      <c r="H17" s="8">
        <v>0</v>
      </c>
      <c r="I17" s="8">
        <v>0</v>
      </c>
      <c r="J17" t="s">
        <v>537</v>
      </c>
      <c r="K17" s="22">
        <v>600</v>
      </c>
      <c r="O17" t="s">
        <v>831</v>
      </c>
    </row>
    <row r="18" spans="1:33" x14ac:dyDescent="0.3">
      <c r="A18" s="173"/>
      <c r="B18" s="4">
        <v>15</v>
      </c>
      <c r="C18" s="8" t="s">
        <v>527</v>
      </c>
      <c r="D18" s="32">
        <v>3447</v>
      </c>
      <c r="E18" s="8">
        <v>0</v>
      </c>
      <c r="F18" s="8">
        <v>0</v>
      </c>
      <c r="G18" s="8">
        <v>3447</v>
      </c>
      <c r="H18" s="8">
        <v>0</v>
      </c>
      <c r="I18" s="8">
        <v>0</v>
      </c>
      <c r="J18" t="s">
        <v>527</v>
      </c>
      <c r="K18" s="22">
        <v>3447</v>
      </c>
      <c r="O18" s="4"/>
      <c r="P18" s="8">
        <v>2020</v>
      </c>
      <c r="Q18" s="8">
        <v>2025</v>
      </c>
      <c r="R18" s="8">
        <v>2030</v>
      </c>
      <c r="S18" s="8">
        <v>2035</v>
      </c>
      <c r="T18" s="8">
        <v>2040</v>
      </c>
      <c r="U18" s="8">
        <v>2045</v>
      </c>
      <c r="V18" s="8">
        <v>2050</v>
      </c>
    </row>
    <row r="19" spans="1:33" x14ac:dyDescent="0.3">
      <c r="A19" s="173"/>
      <c r="B19" s="4">
        <v>16</v>
      </c>
      <c r="C19" s="8" t="s">
        <v>740</v>
      </c>
      <c r="D19" s="32">
        <v>1310</v>
      </c>
      <c r="E19" s="8">
        <v>0</v>
      </c>
      <c r="F19" s="8">
        <v>0</v>
      </c>
      <c r="G19" s="8">
        <v>1310</v>
      </c>
      <c r="H19" s="8">
        <v>0</v>
      </c>
      <c r="I19" s="8">
        <v>0</v>
      </c>
      <c r="J19" t="s">
        <v>740</v>
      </c>
      <c r="K19" s="22">
        <v>1310</v>
      </c>
      <c r="O19" s="4" t="s">
        <v>757</v>
      </c>
      <c r="P19" s="8">
        <f>[1]悲观预测L输入!B31</f>
        <v>5</v>
      </c>
      <c r="Q19" s="8">
        <f>[1]悲观预测L输入!C31</f>
        <v>6</v>
      </c>
      <c r="R19" s="8">
        <f>[1]悲观预测L输入!D31</f>
        <v>8</v>
      </c>
      <c r="S19" s="8">
        <f>[1]悲观预测L输入!E31</f>
        <v>10</v>
      </c>
      <c r="T19" s="8">
        <f>[1]悲观预测L输入!F31</f>
        <v>13</v>
      </c>
      <c r="U19" s="8">
        <f>[1]悲观预测L输入!G31</f>
        <v>16</v>
      </c>
      <c r="V19" s="8">
        <f>[1]悲观预测L输入!H31</f>
        <v>21</v>
      </c>
    </row>
    <row r="20" spans="1:33" x14ac:dyDescent="0.3">
      <c r="A20" s="173"/>
      <c r="B20" s="4">
        <v>17</v>
      </c>
      <c r="C20" s="8" t="s">
        <v>528</v>
      </c>
      <c r="D20" s="32">
        <v>1933</v>
      </c>
      <c r="E20" s="8">
        <v>1</v>
      </c>
      <c r="F20" s="8">
        <v>0</v>
      </c>
      <c r="G20" s="8">
        <v>1933</v>
      </c>
      <c r="H20" s="8">
        <v>1</v>
      </c>
      <c r="I20" s="8">
        <v>0</v>
      </c>
      <c r="J20" t="s">
        <v>528</v>
      </c>
      <c r="K20" s="22">
        <v>1933</v>
      </c>
      <c r="L20">
        <v>1</v>
      </c>
      <c r="O20" s="4" t="s">
        <v>758</v>
      </c>
      <c r="P20" s="8">
        <f>[1]悲观预测L输入!B32</f>
        <v>2</v>
      </c>
      <c r="Q20" s="8">
        <f>[1]悲观预测L输入!C32</f>
        <v>3</v>
      </c>
      <c r="R20" s="8">
        <f>[1]悲观预测L输入!D32</f>
        <v>5</v>
      </c>
      <c r="S20" s="8">
        <f>[1]悲观预测L输入!E32</f>
        <v>7</v>
      </c>
      <c r="T20" s="8">
        <f>[1]悲观预测L输入!F32</f>
        <v>11</v>
      </c>
      <c r="U20" s="8">
        <f>[1]悲观预测L输入!G32</f>
        <v>16</v>
      </c>
      <c r="V20" s="8">
        <f>[1]悲观预测L输入!H32</f>
        <v>21</v>
      </c>
    </row>
    <row r="21" spans="1:33" x14ac:dyDescent="0.3">
      <c r="A21" s="173"/>
      <c r="B21" s="4">
        <v>18</v>
      </c>
      <c r="C21" s="8" t="s">
        <v>463</v>
      </c>
      <c r="D21" s="32">
        <v>1214</v>
      </c>
      <c r="E21" s="8">
        <v>0</v>
      </c>
      <c r="F21" s="8">
        <v>0</v>
      </c>
      <c r="G21" s="8">
        <v>1214</v>
      </c>
      <c r="H21" s="8">
        <v>0</v>
      </c>
      <c r="I21" s="8">
        <v>0</v>
      </c>
      <c r="J21" t="s">
        <v>463</v>
      </c>
      <c r="K21" s="22">
        <v>1214</v>
      </c>
      <c r="O21" s="4" t="s">
        <v>759</v>
      </c>
      <c r="P21" s="8">
        <f>[1]悲观预测L输入!B33</f>
        <v>10</v>
      </c>
      <c r="Q21" s="8">
        <f>[1]悲观预测L输入!C33</f>
        <v>11</v>
      </c>
      <c r="R21" s="8">
        <f>[1]悲观预测L输入!D33</f>
        <v>12</v>
      </c>
      <c r="S21" s="8">
        <f>[1]悲观预测L输入!E33</f>
        <v>13</v>
      </c>
      <c r="T21" s="8">
        <f>[1]悲观预测L输入!F33</f>
        <v>15</v>
      </c>
      <c r="U21" s="8">
        <f>[1]悲观预测L输入!G33</f>
        <v>18</v>
      </c>
      <c r="V21" s="8">
        <f>[1]悲观预测L输入!H33</f>
        <v>21</v>
      </c>
    </row>
    <row r="22" spans="1:33" x14ac:dyDescent="0.3">
      <c r="A22" s="173"/>
      <c r="B22" s="4">
        <v>19</v>
      </c>
      <c r="C22" s="8" t="s">
        <v>560</v>
      </c>
      <c r="D22" s="32">
        <v>985</v>
      </c>
      <c r="E22" s="8">
        <v>1</v>
      </c>
      <c r="F22" s="8">
        <v>0</v>
      </c>
      <c r="G22" s="8">
        <v>985</v>
      </c>
      <c r="H22" s="8">
        <v>1</v>
      </c>
      <c r="I22" s="8">
        <v>0</v>
      </c>
      <c r="J22" t="s">
        <v>560</v>
      </c>
      <c r="K22" s="22">
        <v>985</v>
      </c>
      <c r="L22">
        <v>1</v>
      </c>
      <c r="O22" s="4" t="s">
        <v>760</v>
      </c>
      <c r="P22" s="8">
        <f>[1]悲观预测L输入!B34</f>
        <v>1</v>
      </c>
      <c r="Q22" s="8">
        <f>[1]悲观预测L输入!C34</f>
        <v>1.5</v>
      </c>
      <c r="R22" s="8">
        <f>[1]悲观预测L输入!D34</f>
        <v>3</v>
      </c>
      <c r="S22" s="8">
        <f>[1]悲观预测L输入!E34</f>
        <v>5</v>
      </c>
      <c r="T22" s="8">
        <f>[1]悲观预测L输入!F34</f>
        <v>9</v>
      </c>
      <c r="U22" s="8">
        <f>[1]悲观预测L输入!G34</f>
        <v>15</v>
      </c>
      <c r="V22" s="8">
        <f>[1]悲观预测L输入!H34</f>
        <v>21</v>
      </c>
    </row>
    <row r="23" spans="1:33" x14ac:dyDescent="0.3">
      <c r="A23" s="173"/>
      <c r="B23" s="4">
        <v>20</v>
      </c>
      <c r="C23" s="8" t="s">
        <v>436</v>
      </c>
      <c r="D23" s="32">
        <v>652</v>
      </c>
      <c r="E23" s="8">
        <v>0</v>
      </c>
      <c r="F23" s="8">
        <v>0</v>
      </c>
      <c r="G23" s="8">
        <v>652</v>
      </c>
      <c r="H23" s="8">
        <v>0</v>
      </c>
      <c r="I23" s="8">
        <v>0</v>
      </c>
      <c r="J23" t="s">
        <v>436</v>
      </c>
      <c r="K23" s="22">
        <v>652</v>
      </c>
      <c r="O23" s="4" t="s">
        <v>761</v>
      </c>
      <c r="P23" s="8">
        <f>[1]悲观预测L输入!B35</f>
        <v>2</v>
      </c>
      <c r="Q23" s="8">
        <f>[1]悲观预测L输入!C35</f>
        <v>2.5</v>
      </c>
      <c r="R23" s="8">
        <f>[1]悲观预测L输入!D35</f>
        <v>4</v>
      </c>
      <c r="S23" s="8">
        <f>[1]悲观预测L输入!E35</f>
        <v>5.5</v>
      </c>
      <c r="T23" s="8">
        <f>[1]悲观预测L输入!F35</f>
        <v>9</v>
      </c>
      <c r="U23" s="8">
        <f>[1]悲观预测L输入!G35</f>
        <v>14</v>
      </c>
      <c r="V23" s="8">
        <f>[1]悲观预测L输入!H35</f>
        <v>20</v>
      </c>
    </row>
    <row r="24" spans="1:33" x14ac:dyDescent="0.3">
      <c r="A24" s="173"/>
      <c r="B24" s="4">
        <v>21</v>
      </c>
      <c r="C24" s="8" t="s">
        <v>503</v>
      </c>
      <c r="D24" s="32">
        <v>2095</v>
      </c>
      <c r="E24" s="8">
        <v>0</v>
      </c>
      <c r="F24" s="8">
        <v>0</v>
      </c>
      <c r="G24" s="8">
        <v>2095</v>
      </c>
      <c r="H24" s="8">
        <v>0</v>
      </c>
      <c r="I24" s="8">
        <v>0</v>
      </c>
      <c r="J24" t="s">
        <v>503</v>
      </c>
      <c r="K24" s="22">
        <v>2095</v>
      </c>
      <c r="O24" s="4" t="s">
        <v>762</v>
      </c>
      <c r="P24" s="8">
        <f>[1]悲观预测L输入!B36</f>
        <v>1</v>
      </c>
      <c r="Q24" s="8">
        <f>[1]悲观预测L输入!C36</f>
        <v>1</v>
      </c>
      <c r="R24" s="8">
        <f>[1]悲观预测L输入!D36</f>
        <v>2</v>
      </c>
      <c r="S24" s="8">
        <f>[1]悲观预测L输入!E36</f>
        <v>3</v>
      </c>
      <c r="T24" s="8">
        <f>[1]悲观预测L输入!F36</f>
        <v>6</v>
      </c>
      <c r="U24" s="8">
        <f>[1]悲观预测L输入!G36</f>
        <v>11</v>
      </c>
      <c r="V24" s="8">
        <f>[1]悲观预测L输入!H36</f>
        <v>18</v>
      </c>
    </row>
    <row r="25" spans="1:33" x14ac:dyDescent="0.3">
      <c r="A25" s="173"/>
      <c r="B25" s="4">
        <v>22</v>
      </c>
      <c r="C25" s="8" t="s">
        <v>730</v>
      </c>
      <c r="D25" s="32">
        <v>6412</v>
      </c>
      <c r="E25" s="8">
        <v>229</v>
      </c>
      <c r="F25" s="8">
        <v>0</v>
      </c>
      <c r="G25" s="8">
        <v>6412</v>
      </c>
      <c r="H25" s="8">
        <v>229</v>
      </c>
      <c r="I25" s="8">
        <v>0</v>
      </c>
      <c r="J25" t="s">
        <v>730</v>
      </c>
      <c r="K25" s="22">
        <v>6412</v>
      </c>
      <c r="L25">
        <v>229</v>
      </c>
      <c r="O25" s="23" t="s">
        <v>783</v>
      </c>
      <c r="P25" s="24">
        <f t="array" ref="P25">SUM($P8:$P13*P19:P24)/$P14</f>
        <v>2.6466098254161592</v>
      </c>
      <c r="Q25" s="24">
        <f t="array" ref="Q25">SUM($P8:$P13*Q19:Q24)/$P14</f>
        <v>3.1911540803897687</v>
      </c>
      <c r="R25" s="24">
        <f t="array" ref="R25">SUM($P8:$P13*R19:R24)/$P14</f>
        <v>4.6622479361212612</v>
      </c>
      <c r="S25" s="24">
        <f t="array" ref="S25">SUM($P8:$P13*S19:S24)/$P14</f>
        <v>6.2420286912978753</v>
      </c>
      <c r="T25" s="24">
        <f t="array" ref="T25">SUM($P8:$P13*T19:T24)/$P14</f>
        <v>9.5438320476383822</v>
      </c>
      <c r="U25" s="24">
        <f t="array" ref="U25">SUM($P8:$P13*U19:U24)/$P14</f>
        <v>14.205251048856407</v>
      </c>
      <c r="V25" s="24">
        <f t="array" ref="V25">SUM($P8:$P13*V19:V24)/$P14</f>
        <v>19.969261740424955</v>
      </c>
    </row>
    <row r="26" spans="1:33" x14ac:dyDescent="0.3">
      <c r="A26" s="173"/>
      <c r="B26" s="4">
        <v>23</v>
      </c>
      <c r="C26" s="8" t="s">
        <v>545</v>
      </c>
      <c r="D26" s="32">
        <v>635</v>
      </c>
      <c r="E26" s="8">
        <v>0</v>
      </c>
      <c r="F26" s="8">
        <v>0</v>
      </c>
      <c r="G26" s="8">
        <v>635</v>
      </c>
      <c r="H26" s="8">
        <v>0</v>
      </c>
      <c r="I26" s="8">
        <v>0</v>
      </c>
      <c r="J26" t="s">
        <v>545</v>
      </c>
      <c r="K26" s="22">
        <v>635</v>
      </c>
      <c r="L26" s="21"/>
      <c r="O26" s="25"/>
      <c r="P26" s="26"/>
      <c r="Q26" s="26"/>
      <c r="R26" s="26"/>
      <c r="S26" s="26"/>
      <c r="T26" s="26"/>
      <c r="U26" s="26"/>
      <c r="V26" s="26"/>
    </row>
    <row r="27" spans="1:33" x14ac:dyDescent="0.3">
      <c r="A27" s="173"/>
      <c r="B27" s="4">
        <v>24</v>
      </c>
      <c r="C27" s="8" t="s">
        <v>418</v>
      </c>
      <c r="D27" s="32">
        <v>1752</v>
      </c>
      <c r="E27" s="8">
        <v>0</v>
      </c>
      <c r="F27" s="8">
        <v>0</v>
      </c>
      <c r="G27" s="8">
        <v>1752</v>
      </c>
      <c r="H27" s="8">
        <v>0</v>
      </c>
      <c r="I27" s="8">
        <v>0</v>
      </c>
      <c r="J27" t="s">
        <v>418</v>
      </c>
      <c r="K27" s="22">
        <v>1752</v>
      </c>
      <c r="L27" s="14"/>
      <c r="P27" s="16">
        <v>2020</v>
      </c>
      <c r="Q27" s="16">
        <v>2025</v>
      </c>
      <c r="R27" s="16">
        <v>2030</v>
      </c>
      <c r="S27" s="16">
        <v>2035</v>
      </c>
      <c r="T27" s="16">
        <v>2040</v>
      </c>
      <c r="U27" s="16">
        <v>2045</v>
      </c>
      <c r="V27" s="16">
        <v>2050</v>
      </c>
    </row>
    <row r="28" spans="1:33" x14ac:dyDescent="0.3">
      <c r="A28" s="173"/>
      <c r="B28" s="4">
        <v>25</v>
      </c>
      <c r="C28" s="8" t="s">
        <v>505</v>
      </c>
      <c r="D28" s="32">
        <v>213</v>
      </c>
      <c r="E28" s="8">
        <v>0</v>
      </c>
      <c r="F28" s="8">
        <v>0</v>
      </c>
      <c r="G28" s="8">
        <v>213</v>
      </c>
      <c r="H28" s="8">
        <v>0</v>
      </c>
      <c r="I28" s="8">
        <v>0</v>
      </c>
      <c r="J28" t="s">
        <v>505</v>
      </c>
      <c r="K28" s="22">
        <v>213</v>
      </c>
      <c r="P28" s="27">
        <v>101865.2995710714</v>
      </c>
      <c r="Q28" s="27">
        <v>113672.78302276965</v>
      </c>
      <c r="R28" s="27">
        <v>135007.60772091208</v>
      </c>
      <c r="S28" s="27">
        <v>160346.68684827248</v>
      </c>
      <c r="T28" s="27">
        <v>166148.86367129357</v>
      </c>
      <c r="U28" s="27">
        <v>184342.76013438875</v>
      </c>
      <c r="V28" s="27">
        <v>204528.95351240452</v>
      </c>
    </row>
    <row r="29" spans="1:33" x14ac:dyDescent="0.3">
      <c r="A29" s="173"/>
      <c r="B29" s="4">
        <v>26</v>
      </c>
      <c r="C29" s="8" t="s">
        <v>683</v>
      </c>
      <c r="D29" s="32">
        <v>558</v>
      </c>
      <c r="E29" s="8">
        <v>0</v>
      </c>
      <c r="F29" s="8">
        <v>0</v>
      </c>
      <c r="G29" s="8">
        <v>558</v>
      </c>
      <c r="H29" s="8">
        <v>0</v>
      </c>
      <c r="I29" s="8">
        <v>0</v>
      </c>
      <c r="J29" t="s">
        <v>683</v>
      </c>
      <c r="K29" s="22">
        <v>558</v>
      </c>
    </row>
    <row r="30" spans="1:33" x14ac:dyDescent="0.3">
      <c r="A30" s="173"/>
      <c r="B30" s="4">
        <v>27</v>
      </c>
      <c r="C30" s="8" t="s">
        <v>532</v>
      </c>
      <c r="D30" s="32">
        <v>315</v>
      </c>
      <c r="E30" s="8">
        <v>3</v>
      </c>
      <c r="F30" s="8">
        <v>0</v>
      </c>
      <c r="G30" s="8">
        <v>315</v>
      </c>
      <c r="H30" s="8">
        <v>3</v>
      </c>
      <c r="I30" s="8">
        <v>0</v>
      </c>
      <c r="J30" t="s">
        <v>532</v>
      </c>
      <c r="K30" s="22">
        <v>315</v>
      </c>
      <c r="L30">
        <v>3</v>
      </c>
    </row>
    <row r="31" spans="1:33" x14ac:dyDescent="0.3">
      <c r="A31" s="173"/>
      <c r="B31" s="4">
        <v>28</v>
      </c>
      <c r="C31" s="8" t="s">
        <v>599</v>
      </c>
      <c r="D31" s="32">
        <v>606</v>
      </c>
      <c r="E31" s="8">
        <v>0</v>
      </c>
      <c r="F31" s="8">
        <v>0</v>
      </c>
      <c r="G31" s="8">
        <v>606</v>
      </c>
      <c r="H31" s="8">
        <v>0</v>
      </c>
      <c r="I31" s="8">
        <v>0</v>
      </c>
      <c r="J31" t="s">
        <v>599</v>
      </c>
      <c r="K31" s="22">
        <v>606</v>
      </c>
      <c r="O31" s="28"/>
      <c r="P31" s="8">
        <v>2017</v>
      </c>
      <c r="Q31" s="8">
        <v>2020</v>
      </c>
      <c r="R31" s="8">
        <v>2025</v>
      </c>
      <c r="S31" s="8">
        <v>2030</v>
      </c>
      <c r="T31" s="8">
        <v>2035</v>
      </c>
      <c r="U31" s="8">
        <v>2040</v>
      </c>
      <c r="V31" s="8">
        <v>2045</v>
      </c>
      <c r="W31" s="8">
        <v>2050</v>
      </c>
    </row>
    <row r="32" spans="1:33" s="12" customFormat="1" ht="15.4" customHeight="1" x14ac:dyDescent="0.3">
      <c r="A32" s="10"/>
      <c r="B32" s="11"/>
      <c r="C32" s="11"/>
      <c r="D32" s="33"/>
      <c r="E32" s="11"/>
      <c r="F32" s="8">
        <v>0</v>
      </c>
      <c r="G32" s="11"/>
      <c r="H32" s="11"/>
      <c r="I32" s="11">
        <v>0</v>
      </c>
      <c r="J32"/>
      <c r="K32" s="22"/>
      <c r="L32"/>
      <c r="N32"/>
      <c r="O32" s="4" t="s">
        <v>757</v>
      </c>
      <c r="P32" s="4">
        <f t="shared" ref="P32:P37" si="2">Q8</f>
        <v>851</v>
      </c>
      <c r="Q32" s="29">
        <f>P$28*P19/100*$S8</f>
        <v>1041.710204200715</v>
      </c>
      <c r="R32" s="29">
        <f t="shared" ref="R32:W32" si="3">Q$28*Q19/100*$S8</f>
        <v>1394.9491948287505</v>
      </c>
      <c r="S32" s="29">
        <f t="shared" si="3"/>
        <v>2209.0160743616552</v>
      </c>
      <c r="T32" s="29">
        <f t="shared" si="3"/>
        <v>3279.5226755914437</v>
      </c>
      <c r="U32" s="29">
        <f t="shared" si="3"/>
        <v>4417.6507144432953</v>
      </c>
      <c r="V32" s="29">
        <f t="shared" si="3"/>
        <v>6032.491460345811</v>
      </c>
      <c r="W32" s="29">
        <f t="shared" si="3"/>
        <v>8784.6555703181039</v>
      </c>
      <c r="X32"/>
      <c r="Y32"/>
      <c r="Z32"/>
      <c r="AA32"/>
      <c r="AB32"/>
      <c r="AC32"/>
      <c r="AD32"/>
      <c r="AE32"/>
      <c r="AF32"/>
      <c r="AG32"/>
    </row>
    <row r="33" spans="1:48" x14ac:dyDescent="0.3">
      <c r="A33" s="173" t="s">
        <v>758</v>
      </c>
      <c r="B33" s="4">
        <v>29</v>
      </c>
      <c r="C33" s="8" t="s">
        <v>625</v>
      </c>
      <c r="D33" s="32">
        <v>4044</v>
      </c>
      <c r="E33" s="8">
        <v>2</v>
      </c>
      <c r="F33" s="8">
        <v>0</v>
      </c>
      <c r="G33" s="8">
        <v>4044</v>
      </c>
      <c r="H33" s="8">
        <v>2</v>
      </c>
      <c r="I33" s="8">
        <v>0</v>
      </c>
      <c r="J33" s="12" t="s">
        <v>625</v>
      </c>
      <c r="K33" s="31">
        <v>4044</v>
      </c>
      <c r="L33" s="12">
        <v>2</v>
      </c>
      <c r="O33" s="4" t="s">
        <v>758</v>
      </c>
      <c r="P33" s="4">
        <f t="shared" si="2"/>
        <v>36</v>
      </c>
      <c r="Q33" s="29">
        <f t="shared" ref="Q33:W37" si="4">P$28*P20/100*$S9</f>
        <v>302.15627329123794</v>
      </c>
      <c r="R33" s="29">
        <f t="shared" si="4"/>
        <v>505.77004098691714</v>
      </c>
      <c r="S33" s="29">
        <f t="shared" si="4"/>
        <v>1001.1602524777002</v>
      </c>
      <c r="T33" s="29">
        <f t="shared" si="4"/>
        <v>1664.6900502760241</v>
      </c>
      <c r="U33" s="29">
        <f t="shared" si="4"/>
        <v>2710.5998724232873</v>
      </c>
      <c r="V33" s="29">
        <f t="shared" si="4"/>
        <v>4374.4294981680505</v>
      </c>
      <c r="W33" s="29">
        <f t="shared" si="4"/>
        <v>6370.1468473927889</v>
      </c>
    </row>
    <row r="34" spans="1:48" x14ac:dyDescent="0.3">
      <c r="A34" s="173"/>
      <c r="B34" s="4">
        <v>30</v>
      </c>
      <c r="C34" s="8" t="s">
        <v>639</v>
      </c>
      <c r="D34" s="32">
        <v>4591</v>
      </c>
      <c r="E34" s="8">
        <v>0</v>
      </c>
      <c r="F34" s="8">
        <v>0</v>
      </c>
      <c r="G34" s="8">
        <v>4591</v>
      </c>
      <c r="H34" s="8">
        <v>0</v>
      </c>
      <c r="I34" s="8">
        <v>0</v>
      </c>
      <c r="J34" s="14" t="s">
        <v>639</v>
      </c>
      <c r="K34" s="22">
        <v>4591</v>
      </c>
      <c r="O34" s="4" t="s">
        <v>759</v>
      </c>
      <c r="P34" s="4">
        <f t="shared" si="2"/>
        <v>966</v>
      </c>
      <c r="Q34" s="29">
        <f t="shared" si="4"/>
        <v>748.20469224130102</v>
      </c>
      <c r="R34" s="29">
        <f t="shared" si="4"/>
        <v>918.42424255834248</v>
      </c>
      <c r="S34" s="29">
        <f t="shared" si="4"/>
        <v>1189.9635225388877</v>
      </c>
      <c r="T34" s="29">
        <f t="shared" si="4"/>
        <v>1531.0786616003152</v>
      </c>
      <c r="U34" s="29">
        <f t="shared" si="4"/>
        <v>1830.5550555420789</v>
      </c>
      <c r="V34" s="29">
        <f t="shared" si="4"/>
        <v>2437.2088792676282</v>
      </c>
      <c r="W34" s="29">
        <f t="shared" si="4"/>
        <v>3154.7739913322703</v>
      </c>
      <c r="AD34">
        <f>162/(8*21.6)</f>
        <v>0.93749999999999989</v>
      </c>
    </row>
    <row r="35" spans="1:48" x14ac:dyDescent="0.3">
      <c r="A35" s="173"/>
      <c r="B35" s="4">
        <v>31</v>
      </c>
      <c r="C35" s="8" t="s">
        <v>665</v>
      </c>
      <c r="D35" s="32">
        <v>1890</v>
      </c>
      <c r="E35" s="8">
        <v>2</v>
      </c>
      <c r="F35" s="8">
        <v>0</v>
      </c>
      <c r="G35" s="8">
        <v>1890</v>
      </c>
      <c r="H35" s="8">
        <v>2</v>
      </c>
      <c r="I35" s="8">
        <v>0</v>
      </c>
      <c r="J35" s="14" t="s">
        <v>665</v>
      </c>
      <c r="K35" s="22">
        <v>1890</v>
      </c>
      <c r="L35">
        <v>2</v>
      </c>
      <c r="O35" s="4" t="s">
        <v>760</v>
      </c>
      <c r="P35" s="4">
        <f t="shared" si="2"/>
        <v>1986</v>
      </c>
      <c r="Q35" s="29">
        <f t="shared" si="4"/>
        <v>221.42847142856354</v>
      </c>
      <c r="R35" s="29">
        <f t="shared" si="4"/>
        <v>370.64227014128511</v>
      </c>
      <c r="S35" s="29">
        <f t="shared" si="4"/>
        <v>880.41349708134783</v>
      </c>
      <c r="T35" s="29">
        <f t="shared" si="4"/>
        <v>1742.7584229836516</v>
      </c>
      <c r="U35" s="29">
        <f t="shared" si="4"/>
        <v>3250.4768709773439</v>
      </c>
      <c r="V35" s="29">
        <f t="shared" si="4"/>
        <v>6010.6929102487184</v>
      </c>
      <c r="W35" s="29">
        <f t="shared" si="4"/>
        <v>9336.4394776877962</v>
      </c>
    </row>
    <row r="36" spans="1:48" x14ac:dyDescent="0.3">
      <c r="A36" s="173"/>
      <c r="B36" s="4">
        <v>32</v>
      </c>
      <c r="C36" s="8" t="s">
        <v>443</v>
      </c>
      <c r="D36" s="32">
        <v>1130</v>
      </c>
      <c r="E36" s="8">
        <v>0</v>
      </c>
      <c r="F36" s="8">
        <v>0</v>
      </c>
      <c r="G36" s="8">
        <v>1130</v>
      </c>
      <c r="H36" s="8">
        <v>0</v>
      </c>
      <c r="I36" s="8">
        <v>0</v>
      </c>
      <c r="J36" s="14" t="s">
        <v>443</v>
      </c>
      <c r="K36" s="22">
        <v>1130</v>
      </c>
      <c r="O36" s="4" t="s">
        <v>761</v>
      </c>
      <c r="P36" s="4">
        <f t="shared" si="2"/>
        <v>10</v>
      </c>
      <c r="Q36" s="29">
        <f t="shared" si="4"/>
        <v>38.987016807009056</v>
      </c>
      <c r="R36" s="29">
        <f t="shared" si="4"/>
        <v>54.382634725333702</v>
      </c>
      <c r="S36" s="29">
        <f t="shared" si="4"/>
        <v>103.34321684524004</v>
      </c>
      <c r="T36" s="29">
        <f t="shared" si="4"/>
        <v>168.76656971430711</v>
      </c>
      <c r="U36" s="29">
        <f t="shared" si="4"/>
        <v>286.15650819879306</v>
      </c>
      <c r="V36" s="29">
        <f t="shared" si="4"/>
        <v>493.8759344458465</v>
      </c>
      <c r="W36" s="29">
        <f t="shared" si="4"/>
        <v>782.79588649760467</v>
      </c>
    </row>
    <row r="37" spans="1:48" x14ac:dyDescent="0.3">
      <c r="A37" s="173"/>
      <c r="B37" s="4">
        <v>33</v>
      </c>
      <c r="C37" s="8" t="s">
        <v>585</v>
      </c>
      <c r="D37" s="32">
        <v>7076</v>
      </c>
      <c r="E37" s="8">
        <v>0</v>
      </c>
      <c r="F37" s="8">
        <v>0</v>
      </c>
      <c r="G37" s="8">
        <v>7076</v>
      </c>
      <c r="H37" s="8">
        <v>0</v>
      </c>
      <c r="I37" s="8">
        <v>0</v>
      </c>
      <c r="J37" s="14" t="s">
        <v>585</v>
      </c>
      <c r="K37" s="22">
        <v>7076</v>
      </c>
      <c r="N37" s="12"/>
      <c r="O37" s="4" t="s">
        <v>762</v>
      </c>
      <c r="P37" s="4">
        <f t="shared" si="2"/>
        <v>185</v>
      </c>
      <c r="Q37" s="29">
        <f t="shared" si="4"/>
        <v>343.49036916875383</v>
      </c>
      <c r="R37" s="29">
        <f t="shared" si="4"/>
        <v>383.30527048309284</v>
      </c>
      <c r="S37" s="29">
        <f t="shared" si="4"/>
        <v>910.49284127008116</v>
      </c>
      <c r="T37" s="29">
        <f t="shared" si="4"/>
        <v>1622.0698184489831</v>
      </c>
      <c r="U37" s="29">
        <f t="shared" si="4"/>
        <v>3361.5294762631202</v>
      </c>
      <c r="V37" s="29">
        <f t="shared" si="4"/>
        <v>6837.6531850050569</v>
      </c>
      <c r="W37" s="29">
        <f t="shared" si="4"/>
        <v>12414.110288615573</v>
      </c>
      <c r="X37" s="12"/>
      <c r="Y37" s="12"/>
      <c r="Z37" s="12"/>
      <c r="AA37" s="12"/>
      <c r="AB37" s="12"/>
      <c r="AC37" s="12"/>
      <c r="AD37" s="12"/>
      <c r="AE37" s="12"/>
      <c r="AF37" s="12"/>
      <c r="AG37" s="12"/>
    </row>
    <row r="38" spans="1:48" x14ac:dyDescent="0.3">
      <c r="A38" s="173"/>
      <c r="B38" s="4">
        <v>34</v>
      </c>
      <c r="C38" s="8" t="s">
        <v>588</v>
      </c>
      <c r="D38" s="32">
        <v>996</v>
      </c>
      <c r="E38" s="8">
        <v>0</v>
      </c>
      <c r="F38" s="8">
        <v>0</v>
      </c>
      <c r="G38" s="8">
        <v>996</v>
      </c>
      <c r="H38" s="8">
        <v>0</v>
      </c>
      <c r="I38" s="8">
        <v>0</v>
      </c>
      <c r="J38" s="14" t="s">
        <v>588</v>
      </c>
      <c r="K38" s="22">
        <v>996</v>
      </c>
      <c r="O38" s="23" t="s">
        <v>769</v>
      </c>
      <c r="P38" s="26">
        <f>SUM(P31:P37)</f>
        <v>6051</v>
      </c>
      <c r="Q38" s="26">
        <f t="shared" ref="Q38:W38" si="5">SUM(Q31:Q37)</f>
        <v>4715.9770271375801</v>
      </c>
      <c r="R38" s="26">
        <f t="shared" si="5"/>
        <v>5652.4736537237204</v>
      </c>
      <c r="S38" s="26">
        <f t="shared" si="5"/>
        <v>8324.3894045749112</v>
      </c>
      <c r="T38" s="26">
        <f t="shared" si="5"/>
        <v>12043.886198614726</v>
      </c>
      <c r="U38" s="26">
        <f t="shared" si="5"/>
        <v>17896.96849784792</v>
      </c>
      <c r="V38" s="26">
        <f t="shared" si="5"/>
        <v>28231.351867481109</v>
      </c>
      <c r="W38" s="26">
        <f t="shared" si="5"/>
        <v>42892.92206184414</v>
      </c>
    </row>
    <row r="39" spans="1:48" x14ac:dyDescent="0.3">
      <c r="A39" s="173"/>
      <c r="B39" s="4">
        <v>35</v>
      </c>
      <c r="C39" s="8" t="s">
        <v>698</v>
      </c>
      <c r="D39" s="32">
        <v>827</v>
      </c>
      <c r="E39" s="8">
        <v>0</v>
      </c>
      <c r="F39" s="8">
        <v>0</v>
      </c>
      <c r="G39" s="8">
        <v>827</v>
      </c>
      <c r="H39" s="8">
        <v>0</v>
      </c>
      <c r="I39" s="8">
        <v>0</v>
      </c>
      <c r="J39" s="14" t="s">
        <v>698</v>
      </c>
      <c r="K39" s="22">
        <v>827</v>
      </c>
    </row>
    <row r="40" spans="1:48" x14ac:dyDescent="0.3">
      <c r="A40" s="173"/>
      <c r="B40" s="4">
        <v>36</v>
      </c>
      <c r="C40" s="8" t="s">
        <v>729</v>
      </c>
      <c r="D40" s="32">
        <v>336</v>
      </c>
      <c r="E40" s="8">
        <v>0</v>
      </c>
      <c r="F40" s="8">
        <v>0</v>
      </c>
      <c r="G40" s="8">
        <v>336</v>
      </c>
      <c r="H40" s="8">
        <v>0</v>
      </c>
      <c r="I40" s="8">
        <v>0</v>
      </c>
      <c r="J40" s="14" t="s">
        <v>729</v>
      </c>
      <c r="K40" s="22">
        <v>336</v>
      </c>
    </row>
    <row r="41" spans="1:48" x14ac:dyDescent="0.3">
      <c r="A41" s="173"/>
      <c r="B41" s="4">
        <v>37</v>
      </c>
      <c r="C41" s="8" t="s">
        <v>697</v>
      </c>
      <c r="D41" s="32">
        <v>686</v>
      </c>
      <c r="E41" s="8">
        <v>0</v>
      </c>
      <c r="F41" s="8">
        <v>0</v>
      </c>
      <c r="G41" s="8">
        <v>686</v>
      </c>
      <c r="H41" s="8">
        <v>0</v>
      </c>
      <c r="I41" s="8">
        <v>0</v>
      </c>
      <c r="J41" s="14" t="s">
        <v>697</v>
      </c>
      <c r="K41" s="22">
        <v>686</v>
      </c>
      <c r="N41" s="4"/>
      <c r="O41" s="4">
        <v>2017</v>
      </c>
      <c r="P41" s="4">
        <v>2018</v>
      </c>
      <c r="Q41" s="4">
        <v>2019</v>
      </c>
      <c r="R41" s="4">
        <v>2020</v>
      </c>
      <c r="S41" s="4">
        <v>2021</v>
      </c>
      <c r="T41" s="4">
        <v>2022</v>
      </c>
      <c r="U41" s="4">
        <v>2023</v>
      </c>
      <c r="V41" s="4">
        <v>2024</v>
      </c>
      <c r="W41" s="4">
        <v>2025</v>
      </c>
      <c r="X41" s="4">
        <v>2026</v>
      </c>
      <c r="Y41" s="4">
        <v>2027</v>
      </c>
      <c r="Z41" s="4">
        <v>2028</v>
      </c>
      <c r="AA41" s="4">
        <v>2029</v>
      </c>
      <c r="AB41" s="4">
        <v>2030</v>
      </c>
      <c r="AC41" s="4">
        <v>2031</v>
      </c>
      <c r="AD41" s="4">
        <v>2032</v>
      </c>
      <c r="AE41" s="4">
        <v>2033</v>
      </c>
      <c r="AF41" s="4">
        <v>2034</v>
      </c>
      <c r="AG41" s="4">
        <v>2035</v>
      </c>
      <c r="AH41" s="4">
        <v>2036</v>
      </c>
      <c r="AI41" s="4">
        <v>2037</v>
      </c>
      <c r="AJ41" s="4">
        <v>2038</v>
      </c>
      <c r="AK41" s="4">
        <v>2039</v>
      </c>
      <c r="AL41" s="4">
        <v>2040</v>
      </c>
      <c r="AM41" s="4">
        <v>2041</v>
      </c>
      <c r="AN41" s="4">
        <v>2042</v>
      </c>
      <c r="AO41" s="4">
        <v>2043</v>
      </c>
      <c r="AP41" s="4">
        <v>2044</v>
      </c>
      <c r="AQ41" s="4">
        <v>2045</v>
      </c>
      <c r="AR41" s="4">
        <v>2046</v>
      </c>
      <c r="AS41" s="4">
        <v>2047</v>
      </c>
      <c r="AT41" s="4">
        <v>2048</v>
      </c>
      <c r="AU41" s="4">
        <v>2049</v>
      </c>
      <c r="AV41" s="4">
        <v>2050</v>
      </c>
    </row>
    <row r="42" spans="1:48" x14ac:dyDescent="0.3">
      <c r="A42" s="173"/>
      <c r="B42" s="4">
        <v>38</v>
      </c>
      <c r="C42" s="8" t="s">
        <v>647</v>
      </c>
      <c r="D42" s="32">
        <v>1055</v>
      </c>
      <c r="E42" s="8">
        <v>0</v>
      </c>
      <c r="F42" s="8">
        <v>0</v>
      </c>
      <c r="G42" s="8">
        <v>1055</v>
      </c>
      <c r="H42" s="8">
        <v>0</v>
      </c>
      <c r="I42" s="8">
        <v>0</v>
      </c>
      <c r="J42" s="14" t="s">
        <v>647</v>
      </c>
      <c r="K42" s="22">
        <v>1055</v>
      </c>
      <c r="N42" s="4" t="s">
        <v>771</v>
      </c>
      <c r="O42">
        <f>'Commercial vehicle forcasting'!N27</f>
        <v>482500</v>
      </c>
      <c r="P42">
        <f>'Commercial vehicle forcasting'!N28</f>
        <v>505298.125</v>
      </c>
      <c r="Q42">
        <f>'Commercial vehicle forcasting'!N29</f>
        <v>528642.89837499999</v>
      </c>
      <c r="R42">
        <f>'Commercial vehicle forcasting'!N30</f>
        <v>550845.90010674996</v>
      </c>
      <c r="S42">
        <f>'Commercial vehicle forcasting'!N31</f>
        <v>572410.86055747955</v>
      </c>
      <c r="T42">
        <f>'Commercial vehicle forcasting'!N32</f>
        <v>594123.55258752708</v>
      </c>
      <c r="U42">
        <f>'Commercial vehicle forcasting'!N33</f>
        <v>616000.15946546302</v>
      </c>
      <c r="V42">
        <f>'Commercial vehicle forcasting'!N34</f>
        <v>638050.52682296978</v>
      </c>
      <c r="W42">
        <f>'Commercial vehicle forcasting'!N35</f>
        <v>660385.84757646441</v>
      </c>
      <c r="X42">
        <f>'Commercial vehicle forcasting'!N36</f>
        <v>681231.05973347556</v>
      </c>
      <c r="Y42">
        <f>'Commercial vehicle forcasting'!N37</f>
        <v>702144.5517416473</v>
      </c>
      <c r="Z42">
        <f>'Commercial vehicle forcasting'!N38</f>
        <v>723128.42354806559</v>
      </c>
      <c r="AA42">
        <f>'Commercial vehicle forcasting'!N39</f>
        <v>744192.72269583493</v>
      </c>
      <c r="AB42">
        <f>'Commercial vehicle forcasting'!N40</f>
        <v>765352.68980663479</v>
      </c>
      <c r="AC42">
        <f>'Commercial vehicle forcasting'!N41</f>
        <v>784554.9475559839</v>
      </c>
      <c r="AD42">
        <f>'Commercial vehicle forcasting'!N42</f>
        <v>803756.99456060119</v>
      </c>
      <c r="AE42">
        <f>'Commercial vehicle forcasting'!N43</f>
        <v>822961.89070432575</v>
      </c>
      <c r="AF42">
        <f>'Commercial vehicle forcasting'!N44</f>
        <v>842173.19572992495</v>
      </c>
      <c r="AG42">
        <f>'Commercial vehicle forcasting'!N45</f>
        <v>861404.32158552692</v>
      </c>
      <c r="AH42">
        <f>'Commercial vehicle forcasting'!N46</f>
        <v>880565.60237923858</v>
      </c>
      <c r="AI42">
        <f>'Commercial vehicle forcasting'!N47</f>
        <v>899808.21324428648</v>
      </c>
      <c r="AJ42">
        <f>'Commercial vehicle forcasting'!N48</f>
        <v>919137.52200034657</v>
      </c>
      <c r="AK42">
        <f>'Commercial vehicle forcasting'!N49</f>
        <v>938559.41500576423</v>
      </c>
      <c r="AL42">
        <f>'Commercial vehicle forcasting'!N50</f>
        <v>957910.36234274029</v>
      </c>
      <c r="AM42">
        <f>'Commercial vehicle forcasting'!N51</f>
        <v>974787.80297330942</v>
      </c>
      <c r="AN42" s="12">
        <f>'Commercial vehicle forcasting'!N52</f>
        <v>991744.15638953215</v>
      </c>
      <c r="AO42">
        <f>'Commercial vehicle forcasting'!N53</f>
        <v>1008697.8105191728</v>
      </c>
      <c r="AP42">
        <f>'Commercial vehicle forcasting'!N54</f>
        <v>1025654.0884918355</v>
      </c>
      <c r="AQ42">
        <f>'Commercial vehicle forcasting'!N55</f>
        <v>1042433.686471512</v>
      </c>
      <c r="AR42">
        <f>'Commercial vehicle forcasting'!N56</f>
        <v>1059126.5818703107</v>
      </c>
      <c r="AS42">
        <f>'Commercial vehicle forcasting'!N57</f>
        <v>1075841.9716021577</v>
      </c>
      <c r="AT42">
        <f>'Commercial vehicle forcasting'!N58</f>
        <v>1092669.741790693</v>
      </c>
      <c r="AU42">
        <f>'Commercial vehicle forcasting'!N59</f>
        <v>1109750.6348742845</v>
      </c>
      <c r="AV42">
        <f>'Commercial vehicle forcasting'!N60</f>
        <v>1126872.654677171</v>
      </c>
    </row>
    <row r="43" spans="1:48" x14ac:dyDescent="0.3">
      <c r="A43" s="173"/>
      <c r="B43" s="4">
        <v>39</v>
      </c>
      <c r="C43" s="8" t="s">
        <v>497</v>
      </c>
      <c r="D43" s="32">
        <v>3172</v>
      </c>
      <c r="E43" s="8">
        <v>25</v>
      </c>
      <c r="F43" s="8">
        <v>0</v>
      </c>
      <c r="G43" s="8">
        <v>3172</v>
      </c>
      <c r="H43" s="8">
        <v>25</v>
      </c>
      <c r="I43" s="8">
        <v>0</v>
      </c>
      <c r="J43" s="14" t="s">
        <v>497</v>
      </c>
      <c r="K43" s="22">
        <v>3172</v>
      </c>
      <c r="L43">
        <v>25</v>
      </c>
      <c r="N43" t="s">
        <v>791</v>
      </c>
      <c r="P43" s="27">
        <v>92571.071428571377</v>
      </c>
      <c r="Q43" s="27">
        <v>97107.053928571404</v>
      </c>
      <c r="R43" s="27">
        <v>101865.2995710714</v>
      </c>
      <c r="S43" s="27">
        <v>99059.263266058857</v>
      </c>
      <c r="T43" s="27">
        <v>102526.33748037096</v>
      </c>
      <c r="U43" s="27">
        <v>106114.75929218392</v>
      </c>
      <c r="V43" s="27">
        <v>109828.77586741028</v>
      </c>
      <c r="W43" s="27">
        <v>113672.78302276965</v>
      </c>
      <c r="X43" s="27">
        <v>117651.33042856662</v>
      </c>
      <c r="Y43" s="27">
        <v>121769.12699356649</v>
      </c>
      <c r="Z43" s="27">
        <v>126031.04643834119</v>
      </c>
      <c r="AA43" s="27">
        <v>130442.13306368321</v>
      </c>
      <c r="AB43" s="27">
        <v>135007.60772091208</v>
      </c>
      <c r="AC43" s="27">
        <v>139732.87399114404</v>
      </c>
      <c r="AD43" s="27">
        <v>144623.524580834</v>
      </c>
      <c r="AE43" s="27">
        <v>149685.34794116317</v>
      </c>
      <c r="AF43" s="27">
        <v>154924.33511910387</v>
      </c>
      <c r="AG43" s="27">
        <v>160346.68684827248</v>
      </c>
      <c r="AH43" s="27">
        <v>152895.39562931116</v>
      </c>
      <c r="AI43" s="27">
        <v>156106.19893752673</v>
      </c>
      <c r="AJ43" s="27">
        <v>159384.42911521476</v>
      </c>
      <c r="AK43" s="27">
        <v>162731.50212663421</v>
      </c>
      <c r="AL43" s="27">
        <v>166148.86367129357</v>
      </c>
      <c r="AM43" s="27">
        <v>169637.98980839079</v>
      </c>
      <c r="AN43" s="27">
        <v>173200.38759436694</v>
      </c>
      <c r="AO43" s="27">
        <v>176837.59573384869</v>
      </c>
      <c r="AP43" s="27">
        <v>180551.18524425934</v>
      </c>
      <c r="AQ43" s="27">
        <v>184342.76013438875</v>
      </c>
      <c r="AR43" s="27">
        <v>188213.95809721103</v>
      </c>
      <c r="AS43" s="27">
        <v>192166.45121725247</v>
      </c>
      <c r="AT43" s="27">
        <v>196201.94669281467</v>
      </c>
      <c r="AU43" s="27">
        <v>200322.1875733638</v>
      </c>
      <c r="AV43" s="27">
        <v>204528.95351240452</v>
      </c>
    </row>
    <row r="44" spans="1:48" x14ac:dyDescent="0.3">
      <c r="A44" s="173"/>
      <c r="B44" s="4">
        <v>40</v>
      </c>
      <c r="C44" s="8" t="s">
        <v>591</v>
      </c>
      <c r="D44" s="32">
        <v>5161</v>
      </c>
      <c r="E44" s="8">
        <v>0</v>
      </c>
      <c r="F44" s="8">
        <v>0</v>
      </c>
      <c r="G44" s="8">
        <v>5161</v>
      </c>
      <c r="H44" s="8">
        <v>0</v>
      </c>
      <c r="I44" s="8">
        <v>0</v>
      </c>
      <c r="J44" s="14" t="s">
        <v>591</v>
      </c>
      <c r="K44" s="22">
        <v>5161</v>
      </c>
      <c r="N44" s="4" t="s">
        <v>785</v>
      </c>
      <c r="O44" s="29">
        <v>5000</v>
      </c>
      <c r="P44" s="29">
        <f>((P41-2017)/3*($Q$38-$P$38)+$P$38)</f>
        <v>5605.9923423791934</v>
      </c>
      <c r="Q44" s="29">
        <f>((Q41-2017)/3*($Q$38-$P$38)+$P$38)</f>
        <v>5160.9846847583867</v>
      </c>
      <c r="R44" s="29">
        <f>((R41-2017)/3*($Q$38-$P$38)+$P$38)</f>
        <v>4715.9770271375801</v>
      </c>
      <c r="S44" s="29">
        <f>(S41-2020)/5*($R$38-$Q$38)+$Q$38</f>
        <v>4903.2763524548081</v>
      </c>
      <c r="T44" s="29">
        <f>(T41-2020)/5*($R$38-$Q$38)+$Q$38</f>
        <v>5090.5756777720362</v>
      </c>
      <c r="U44" s="29">
        <f>(U41-2020)/5*($R$38-$Q$38)+$Q$38</f>
        <v>5277.8750030892643</v>
      </c>
      <c r="V44" s="29">
        <f>(V41-2020)/5*($R$38-$Q$38)+$Q$38</f>
        <v>5465.1743284064924</v>
      </c>
      <c r="W44" s="29">
        <f>(W41-2020)/5*($R$38-$Q$38)+$Q$38</f>
        <v>5652.4736537237204</v>
      </c>
      <c r="X44" s="29">
        <f>(X41-2025)/5*($S$38-$R$38)+$R$38</f>
        <v>6186.8568038939584</v>
      </c>
      <c r="Y44" s="29">
        <f>(Y41-2025)/5*($S$38-$R$38)+$R$38</f>
        <v>6721.2399540641964</v>
      </c>
      <c r="Z44" s="29">
        <f>(Z41-2025)/5*($S$38-$R$38)+$R$38</f>
        <v>7255.6231042344352</v>
      </c>
      <c r="AA44" s="29">
        <f>(AA41-2025)/5*($S$38-$R$38)+$R$38</f>
        <v>7790.0062544046732</v>
      </c>
      <c r="AB44" s="29">
        <f>(AB41-2025)/5*($S$38-$R$38)+$R$38</f>
        <v>8324.3894045749112</v>
      </c>
      <c r="AC44" s="29">
        <f>(AC41-2030)/5*($T$38-$S$38)+$S$38</f>
        <v>9068.2887633828741</v>
      </c>
      <c r="AD44" s="29">
        <f>(AD41-2030)/5*($T$38-$S$38)+$S$38</f>
        <v>9812.188122190837</v>
      </c>
      <c r="AE44" s="29">
        <f>(AE41-2030)/5*($T$38-$S$38)+$S$38</f>
        <v>10556.0874809988</v>
      </c>
      <c r="AF44" s="29">
        <f>(AF41-2030)/5*($T$38-$S$38)+$S$38</f>
        <v>11299.986839806763</v>
      </c>
      <c r="AG44" s="29">
        <f>(AG41-2030)/5*($T$38-$S$38)+$S$38</f>
        <v>12043.886198614726</v>
      </c>
      <c r="AH44" s="29">
        <f>(AH41-2035)/5*($U$38-$T$38)+$T$38</f>
        <v>13214.502658461364</v>
      </c>
      <c r="AI44" s="29">
        <f>(AI41-2035)/5*($U$38-$T$38)+$T$38</f>
        <v>14385.119118308005</v>
      </c>
      <c r="AJ44" s="29">
        <f>(AJ41-2035)/5*($U$38-$T$38)+$T$38</f>
        <v>15555.735578154643</v>
      </c>
      <c r="AK44" s="29">
        <f>(AK41-2035)/5*($U$38-$T$38)+$T$38</f>
        <v>16726.352038001281</v>
      </c>
      <c r="AL44" s="29">
        <f>(AL41-2035)/5*($U$38-$T$38)+$T$38</f>
        <v>17896.96849784792</v>
      </c>
      <c r="AM44" s="29">
        <f>(AM41-2040)/5*($V$38-$U$38)+$U$38</f>
        <v>19963.845171774559</v>
      </c>
      <c r="AN44" s="29">
        <f t="shared" ref="AN44:AQ44" si="6">(AN41-2040)/5*($V$38-$U$38)+$U$38</f>
        <v>22030.721845701195</v>
      </c>
      <c r="AO44" s="29">
        <f t="shared" si="6"/>
        <v>24097.598519627834</v>
      </c>
      <c r="AP44" s="29">
        <f t="shared" si="6"/>
        <v>26164.47519355447</v>
      </c>
      <c r="AQ44" s="29">
        <f t="shared" si="6"/>
        <v>28231.351867481109</v>
      </c>
      <c r="AR44" s="29">
        <f>(AR41-2045)/5*($W$38-$V$38)+$V$38</f>
        <v>31163.665906353715</v>
      </c>
      <c r="AS44" s="29">
        <f t="shared" ref="AS44:AV44" si="7">(AS41-2045)/5*($W$38-$V$38)+$V$38</f>
        <v>34095.979945226325</v>
      </c>
      <c r="AT44" s="29">
        <f t="shared" si="7"/>
        <v>37028.293984098927</v>
      </c>
      <c r="AU44" s="29">
        <f t="shared" si="7"/>
        <v>39960.60802297153</v>
      </c>
      <c r="AV44" s="29">
        <f t="shared" si="7"/>
        <v>42892.92206184414</v>
      </c>
    </row>
    <row r="45" spans="1:48" hidden="1" x14ac:dyDescent="0.3">
      <c r="A45" s="173"/>
      <c r="B45" s="4">
        <v>41</v>
      </c>
      <c r="C45" s="8" t="s">
        <v>530</v>
      </c>
      <c r="D45" s="32">
        <v>816</v>
      </c>
      <c r="E45" s="8">
        <v>0</v>
      </c>
      <c r="F45" s="8">
        <v>0</v>
      </c>
      <c r="G45" s="8">
        <v>816</v>
      </c>
      <c r="H45" s="8">
        <v>0</v>
      </c>
      <c r="I45" s="8">
        <v>0</v>
      </c>
      <c r="J45" s="14" t="s">
        <v>530</v>
      </c>
      <c r="K45" s="22">
        <v>816</v>
      </c>
      <c r="N45" s="4" t="s">
        <v>781</v>
      </c>
      <c r="O45" s="4"/>
      <c r="P45" s="29">
        <f>216000-P44</f>
        <v>210394.00765762079</v>
      </c>
      <c r="Q45" s="29">
        <f t="shared" ref="Q45:AG45" si="8">216000-Q44</f>
        <v>210839.01531524162</v>
      </c>
      <c r="R45" s="29">
        <f t="shared" si="8"/>
        <v>211284.02297286241</v>
      </c>
      <c r="S45" s="29">
        <f t="shared" si="8"/>
        <v>211096.72364754518</v>
      </c>
      <c r="T45" s="29">
        <f t="shared" si="8"/>
        <v>210909.42432222798</v>
      </c>
      <c r="U45" s="29">
        <f t="shared" si="8"/>
        <v>210722.12499691074</v>
      </c>
      <c r="V45" s="29">
        <f t="shared" si="8"/>
        <v>210534.82567159351</v>
      </c>
      <c r="W45" s="29">
        <f t="shared" si="8"/>
        <v>210347.52634627628</v>
      </c>
      <c r="X45" s="29">
        <f t="shared" si="8"/>
        <v>209813.14319610604</v>
      </c>
      <c r="Y45" s="29">
        <f t="shared" si="8"/>
        <v>209278.76004593581</v>
      </c>
      <c r="Z45" s="29">
        <f t="shared" si="8"/>
        <v>208744.37689576557</v>
      </c>
      <c r="AA45" s="29">
        <f t="shared" si="8"/>
        <v>208209.99374559533</v>
      </c>
      <c r="AB45" s="29">
        <f t="shared" si="8"/>
        <v>207675.6105954251</v>
      </c>
      <c r="AC45" s="29">
        <f t="shared" si="8"/>
        <v>206931.71123661712</v>
      </c>
      <c r="AD45" s="29">
        <f t="shared" si="8"/>
        <v>206187.81187780917</v>
      </c>
      <c r="AE45" s="29">
        <f t="shared" si="8"/>
        <v>205443.9125190012</v>
      </c>
      <c r="AF45" s="29">
        <f t="shared" si="8"/>
        <v>204700.01316019322</v>
      </c>
      <c r="AG45" s="29">
        <f t="shared" si="8"/>
        <v>203956.11380138528</v>
      </c>
      <c r="AH45" s="29">
        <f>216000-AH44</f>
        <v>202785.49734153863</v>
      </c>
      <c r="AI45" s="29">
        <f t="shared" ref="AI45:AK45" si="9">216000-AI44</f>
        <v>201614.88088169199</v>
      </c>
      <c r="AJ45" s="29">
        <f t="shared" si="9"/>
        <v>200444.26442184535</v>
      </c>
      <c r="AK45" s="29">
        <f t="shared" si="9"/>
        <v>199273.64796199871</v>
      </c>
      <c r="AL45" s="29">
        <f>216000-AL44</f>
        <v>198103.03150215209</v>
      </c>
      <c r="AM45" s="20"/>
    </row>
    <row r="46" spans="1:48" hidden="1" x14ac:dyDescent="0.3">
      <c r="A46" s="173"/>
      <c r="B46" s="4">
        <v>42</v>
      </c>
      <c r="C46" s="8" t="s">
        <v>629</v>
      </c>
      <c r="D46" s="32">
        <v>872</v>
      </c>
      <c r="E46" s="8">
        <v>0</v>
      </c>
      <c r="F46" s="8">
        <v>0</v>
      </c>
      <c r="G46" s="8">
        <v>872</v>
      </c>
      <c r="H46" s="8">
        <v>0</v>
      </c>
      <c r="I46" s="8">
        <v>0</v>
      </c>
      <c r="J46" s="14" t="s">
        <v>629</v>
      </c>
      <c r="K46" s="22">
        <v>872</v>
      </c>
      <c r="N46" s="4" t="s">
        <v>778</v>
      </c>
      <c r="O46" s="4"/>
      <c r="P46" s="29">
        <f>SUM(O53:Z53)</f>
        <v>0</v>
      </c>
      <c r="Q46" s="29">
        <f>AA53</f>
        <v>0</v>
      </c>
      <c r="R46" s="29">
        <f t="shared" ref="R46:W46" si="10">AB53</f>
        <v>0</v>
      </c>
      <c r="S46" s="29">
        <f t="shared" si="10"/>
        <v>0</v>
      </c>
      <c r="T46" s="29">
        <f t="shared" si="10"/>
        <v>0</v>
      </c>
      <c r="U46" s="29">
        <f t="shared" si="10"/>
        <v>0</v>
      </c>
      <c r="V46" s="29">
        <f t="shared" si="10"/>
        <v>0</v>
      </c>
      <c r="W46" s="29">
        <f t="shared" si="10"/>
        <v>0</v>
      </c>
      <c r="X46" s="29">
        <f t="shared" ref="X46:AG46" si="11">R45</f>
        <v>211284.02297286241</v>
      </c>
      <c r="Y46" s="29">
        <f t="shared" si="11"/>
        <v>211096.72364754518</v>
      </c>
      <c r="Z46" s="29">
        <f t="shared" si="11"/>
        <v>210909.42432222798</v>
      </c>
      <c r="AA46" s="29">
        <f t="shared" si="11"/>
        <v>210722.12499691074</v>
      </c>
      <c r="AB46" s="29">
        <f t="shared" si="11"/>
        <v>210534.82567159351</v>
      </c>
      <c r="AC46" s="29">
        <f t="shared" si="11"/>
        <v>210347.52634627628</v>
      </c>
      <c r="AD46" s="29">
        <f t="shared" si="11"/>
        <v>209813.14319610604</v>
      </c>
      <c r="AE46" s="29">
        <f t="shared" si="11"/>
        <v>209278.76004593581</v>
      </c>
      <c r="AF46" s="29">
        <f t="shared" si="11"/>
        <v>208744.37689576557</v>
      </c>
      <c r="AG46" s="29">
        <f t="shared" si="11"/>
        <v>208209.99374559533</v>
      </c>
      <c r="AH46" s="29"/>
      <c r="AI46" s="29"/>
      <c r="AJ46" s="29"/>
      <c r="AK46" s="29"/>
      <c r="AL46" s="29"/>
      <c r="AM46" s="20"/>
    </row>
    <row r="47" spans="1:48" x14ac:dyDescent="0.3">
      <c r="A47" s="173"/>
      <c r="B47" s="4">
        <v>43</v>
      </c>
      <c r="C47" s="8" t="s">
        <v>515</v>
      </c>
      <c r="D47" s="32">
        <v>808</v>
      </c>
      <c r="E47" s="8">
        <v>0</v>
      </c>
      <c r="F47" s="8">
        <v>0</v>
      </c>
      <c r="G47" s="8">
        <v>808</v>
      </c>
      <c r="H47" s="8">
        <v>0</v>
      </c>
      <c r="I47" s="8">
        <v>0</v>
      </c>
      <c r="J47" s="14" t="s">
        <v>515</v>
      </c>
      <c r="K47" s="22">
        <v>808</v>
      </c>
      <c r="N47" s="4" t="s">
        <v>779</v>
      </c>
      <c r="O47" s="4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4"/>
      <c r="AI47" s="4"/>
      <c r="AJ47" s="4"/>
      <c r="AK47" s="4"/>
      <c r="AL47" s="4"/>
    </row>
    <row r="48" spans="1:48" x14ac:dyDescent="0.3">
      <c r="A48" s="173"/>
      <c r="B48" s="4">
        <v>44</v>
      </c>
      <c r="C48" s="8" t="s">
        <v>535</v>
      </c>
      <c r="D48" s="32">
        <v>3477</v>
      </c>
      <c r="E48" s="8">
        <v>0</v>
      </c>
      <c r="F48" s="8">
        <v>0</v>
      </c>
      <c r="G48" s="8">
        <v>3477</v>
      </c>
      <c r="H48" s="8">
        <v>0</v>
      </c>
      <c r="I48" s="8">
        <v>0</v>
      </c>
      <c r="J48" s="14" t="s">
        <v>535</v>
      </c>
      <c r="K48" s="22">
        <v>3477</v>
      </c>
      <c r="N48" s="4" t="s">
        <v>780</v>
      </c>
      <c r="O48" s="4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4"/>
      <c r="AI48" s="4"/>
      <c r="AJ48" s="4"/>
      <c r="AK48" s="4"/>
      <c r="AL48" s="4"/>
    </row>
    <row r="49" spans="1:50" x14ac:dyDescent="0.3">
      <c r="A49" s="173"/>
      <c r="B49" s="4">
        <v>45</v>
      </c>
      <c r="C49" s="8" t="s">
        <v>734</v>
      </c>
      <c r="D49" s="32">
        <v>322</v>
      </c>
      <c r="E49" s="8">
        <v>0</v>
      </c>
      <c r="F49" s="8">
        <v>0</v>
      </c>
      <c r="G49" s="8">
        <v>322</v>
      </c>
      <c r="H49" s="8">
        <v>0</v>
      </c>
      <c r="I49" s="8">
        <v>0</v>
      </c>
      <c r="J49" s="14" t="s">
        <v>734</v>
      </c>
      <c r="K49" s="22">
        <v>322</v>
      </c>
      <c r="N49" s="4" t="s">
        <v>772</v>
      </c>
      <c r="P49" s="29">
        <f>(O44+P44)</f>
        <v>10605.992342379193</v>
      </c>
      <c r="Q49" s="29">
        <f t="shared" ref="Q49:T49" si="12">(P49+Q44)</f>
        <v>15766.97702713758</v>
      </c>
      <c r="R49" s="29">
        <f t="shared" si="12"/>
        <v>20482.95405427516</v>
      </c>
      <c r="S49" s="29">
        <f t="shared" si="12"/>
        <v>25386.23040672997</v>
      </c>
      <c r="T49" s="29">
        <f t="shared" si="12"/>
        <v>30476.806084502008</v>
      </c>
      <c r="U49" s="26">
        <f>(T49+U44-O44)</f>
        <v>30754.681087591271</v>
      </c>
      <c r="V49" s="26">
        <f t="shared" ref="V49:AV49" si="13">(U49+V44-P44)</f>
        <v>30613.863073618573</v>
      </c>
      <c r="W49" s="26">
        <f t="shared" si="13"/>
        <v>31105.352042583905</v>
      </c>
      <c r="X49" s="26">
        <f t="shared" si="13"/>
        <v>32576.231819340283</v>
      </c>
      <c r="Y49" s="26">
        <f t="shared" si="13"/>
        <v>34394.195420949676</v>
      </c>
      <c r="Z49" s="26">
        <f t="shared" si="13"/>
        <v>36559.242847412075</v>
      </c>
      <c r="AA49" s="26">
        <f t="shared" si="13"/>
        <v>39071.374098727487</v>
      </c>
      <c r="AB49" s="26">
        <f t="shared" si="13"/>
        <v>41930.589174895904</v>
      </c>
      <c r="AC49" s="26">
        <f t="shared" si="13"/>
        <v>45346.404284555058</v>
      </c>
      <c r="AD49" s="26">
        <f t="shared" si="13"/>
        <v>48971.735602851943</v>
      </c>
      <c r="AE49" s="26">
        <f t="shared" si="13"/>
        <v>52806.583129786552</v>
      </c>
      <c r="AF49" s="26">
        <f t="shared" si="13"/>
        <v>56850.946865358877</v>
      </c>
      <c r="AG49" s="26">
        <f t="shared" si="13"/>
        <v>61104.826809568935</v>
      </c>
      <c r="AH49" s="26">
        <f t="shared" si="13"/>
        <v>65994.940063455375</v>
      </c>
      <c r="AI49" s="26">
        <f t="shared" si="13"/>
        <v>71311.770418380504</v>
      </c>
      <c r="AJ49" s="26">
        <f t="shared" si="13"/>
        <v>77055.317874344313</v>
      </c>
      <c r="AK49" s="26">
        <f t="shared" si="13"/>
        <v>83225.582431346789</v>
      </c>
      <c r="AL49" s="26">
        <f t="shared" si="13"/>
        <v>89822.564089387946</v>
      </c>
      <c r="AM49" s="26">
        <f t="shared" si="13"/>
        <v>97742.523062547785</v>
      </c>
      <c r="AN49" s="26">
        <f t="shared" si="13"/>
        <v>106558.74224978761</v>
      </c>
      <c r="AO49" s="26">
        <f t="shared" si="13"/>
        <v>116271.22165110744</v>
      </c>
      <c r="AP49" s="26">
        <f t="shared" si="13"/>
        <v>126879.96126650725</v>
      </c>
      <c r="AQ49" s="26">
        <f t="shared" si="13"/>
        <v>138384.96109598706</v>
      </c>
      <c r="AR49" s="26">
        <f t="shared" si="13"/>
        <v>151651.65850449284</v>
      </c>
      <c r="AS49" s="26">
        <f t="shared" si="13"/>
        <v>165783.79327794461</v>
      </c>
      <c r="AT49" s="26">
        <f t="shared" si="13"/>
        <v>180781.36541634236</v>
      </c>
      <c r="AU49" s="26">
        <f t="shared" si="13"/>
        <v>196644.37491968606</v>
      </c>
      <c r="AV49" s="26">
        <f t="shared" si="13"/>
        <v>213372.82178797573</v>
      </c>
      <c r="AW49" s="38">
        <f>AV49/AV42</f>
        <v>0.18934954265005502</v>
      </c>
    </row>
    <row r="50" spans="1:50" x14ac:dyDescent="0.3">
      <c r="A50" s="173"/>
      <c r="B50" s="4">
        <v>46</v>
      </c>
      <c r="C50" s="8" t="s">
        <v>644</v>
      </c>
      <c r="D50" s="32">
        <v>1543</v>
      </c>
      <c r="E50" s="8">
        <v>0</v>
      </c>
      <c r="F50" s="8">
        <v>0</v>
      </c>
      <c r="G50" s="8">
        <v>1543</v>
      </c>
      <c r="H50" s="8">
        <v>0</v>
      </c>
      <c r="I50" s="8">
        <v>0</v>
      </c>
      <c r="J50" s="14" t="s">
        <v>644</v>
      </c>
      <c r="K50" s="22">
        <v>1543</v>
      </c>
      <c r="N50" s="4"/>
      <c r="O50" s="4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</row>
    <row r="51" spans="1:50" x14ac:dyDescent="0.3">
      <c r="A51" s="173"/>
      <c r="B51" s="4">
        <v>47</v>
      </c>
      <c r="C51" s="8" t="s">
        <v>498</v>
      </c>
      <c r="D51" s="32">
        <v>2188</v>
      </c>
      <c r="E51" s="8">
        <v>6</v>
      </c>
      <c r="F51" s="8">
        <v>0</v>
      </c>
      <c r="G51" s="8">
        <v>2188</v>
      </c>
      <c r="H51" s="8">
        <v>6</v>
      </c>
      <c r="I51" s="8">
        <v>0</v>
      </c>
      <c r="J51" s="14" t="s">
        <v>498</v>
      </c>
      <c r="K51" s="22">
        <v>2188</v>
      </c>
      <c r="L51">
        <v>6</v>
      </c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</row>
    <row r="52" spans="1:50" x14ac:dyDescent="0.3">
      <c r="A52" s="173"/>
      <c r="B52" s="4">
        <v>48</v>
      </c>
      <c r="C52" s="8" t="s">
        <v>666</v>
      </c>
      <c r="D52" s="32">
        <v>577</v>
      </c>
      <c r="E52" s="8">
        <v>0</v>
      </c>
      <c r="F52" s="8">
        <v>0</v>
      </c>
      <c r="G52" s="8">
        <v>577</v>
      </c>
      <c r="H52" s="8">
        <v>0</v>
      </c>
      <c r="I52" s="8">
        <v>0</v>
      </c>
      <c r="J52" s="14" t="s">
        <v>666</v>
      </c>
      <c r="K52" s="22">
        <v>577</v>
      </c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</row>
    <row r="53" spans="1:50" x14ac:dyDescent="0.3">
      <c r="A53" s="173"/>
      <c r="B53" s="4">
        <v>49</v>
      </c>
      <c r="C53" s="8" t="s">
        <v>655</v>
      </c>
      <c r="D53" s="32">
        <v>163</v>
      </c>
      <c r="E53" s="8">
        <v>0</v>
      </c>
      <c r="F53" s="8">
        <v>0</v>
      </c>
      <c r="G53" s="8">
        <v>163</v>
      </c>
      <c r="H53" s="8">
        <v>0</v>
      </c>
      <c r="I53" s="8">
        <v>0</v>
      </c>
      <c r="J53" s="14" t="s">
        <v>655</v>
      </c>
      <c r="K53" s="22">
        <v>163</v>
      </c>
      <c r="N53" s="4" t="s">
        <v>774</v>
      </c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</row>
    <row r="54" spans="1:50" x14ac:dyDescent="0.3">
      <c r="A54" s="173"/>
      <c r="B54" s="4">
        <v>50</v>
      </c>
      <c r="C54" s="8" t="s">
        <v>576</v>
      </c>
      <c r="D54" s="32">
        <v>520</v>
      </c>
      <c r="E54" s="8">
        <v>0</v>
      </c>
      <c r="F54" s="8">
        <v>0</v>
      </c>
      <c r="G54" s="8">
        <v>520</v>
      </c>
      <c r="H54" s="8">
        <v>0</v>
      </c>
      <c r="I54" s="8">
        <v>0</v>
      </c>
      <c r="J54" s="14" t="s">
        <v>576</v>
      </c>
      <c r="K54" s="22">
        <v>520</v>
      </c>
      <c r="N54" s="4" t="s">
        <v>775</v>
      </c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</row>
    <row r="55" spans="1:50" x14ac:dyDescent="0.3">
      <c r="A55" s="173"/>
      <c r="B55" s="4">
        <v>51</v>
      </c>
      <c r="C55" s="8" t="s">
        <v>416</v>
      </c>
      <c r="D55" s="32">
        <v>446</v>
      </c>
      <c r="E55" s="8">
        <v>1</v>
      </c>
      <c r="F55" s="8">
        <v>0</v>
      </c>
      <c r="G55" s="8">
        <v>446</v>
      </c>
      <c r="H55" s="8">
        <v>1</v>
      </c>
      <c r="I55" s="8">
        <v>0</v>
      </c>
      <c r="J55" s="14" t="s">
        <v>416</v>
      </c>
      <c r="K55" s="22">
        <v>446</v>
      </c>
      <c r="L55">
        <v>1</v>
      </c>
      <c r="N55" s="4"/>
      <c r="O55" s="4">
        <f>SUM(O53,O54)</f>
        <v>0</v>
      </c>
      <c r="P55" s="4">
        <f t="shared" ref="P55:AG55" si="14">SUM(P53,P54)</f>
        <v>0</v>
      </c>
      <c r="Q55" s="4">
        <f t="shared" si="14"/>
        <v>0</v>
      </c>
      <c r="R55" s="4">
        <f t="shared" si="14"/>
        <v>0</v>
      </c>
      <c r="S55" s="4">
        <f t="shared" si="14"/>
        <v>0</v>
      </c>
      <c r="T55" s="4">
        <f t="shared" si="14"/>
        <v>0</v>
      </c>
      <c r="U55" s="4">
        <f t="shared" si="14"/>
        <v>0</v>
      </c>
      <c r="V55" s="4">
        <f t="shared" si="14"/>
        <v>0</v>
      </c>
      <c r="W55" s="4">
        <f t="shared" si="14"/>
        <v>0</v>
      </c>
      <c r="X55" s="4">
        <f t="shared" si="14"/>
        <v>0</v>
      </c>
      <c r="Y55" s="4">
        <f t="shared" si="14"/>
        <v>0</v>
      </c>
      <c r="Z55" s="4">
        <f t="shared" si="14"/>
        <v>0</v>
      </c>
      <c r="AA55" s="4">
        <f t="shared" si="14"/>
        <v>0</v>
      </c>
      <c r="AB55" s="4">
        <f t="shared" si="14"/>
        <v>0</v>
      </c>
      <c r="AC55" s="4">
        <f t="shared" si="14"/>
        <v>0</v>
      </c>
      <c r="AD55" s="4">
        <f t="shared" si="14"/>
        <v>0</v>
      </c>
      <c r="AE55" s="4">
        <f t="shared" si="14"/>
        <v>0</v>
      </c>
      <c r="AF55" s="4">
        <f t="shared" si="14"/>
        <v>0</v>
      </c>
      <c r="AG55" s="4">
        <f t="shared" si="14"/>
        <v>0</v>
      </c>
      <c r="AH55" s="4"/>
      <c r="AI55" s="4"/>
      <c r="AJ55" s="4"/>
      <c r="AK55" s="4"/>
      <c r="AL55" s="4"/>
    </row>
    <row r="56" spans="1:50" x14ac:dyDescent="0.3">
      <c r="A56" s="173"/>
      <c r="B56" s="4">
        <v>52</v>
      </c>
      <c r="C56" s="8" t="s">
        <v>452</v>
      </c>
      <c r="D56" s="32">
        <v>575</v>
      </c>
      <c r="E56" s="8">
        <v>0</v>
      </c>
      <c r="F56" s="8">
        <v>0</v>
      </c>
      <c r="G56" s="8">
        <v>575</v>
      </c>
      <c r="H56" s="8">
        <v>0</v>
      </c>
      <c r="I56" s="8">
        <v>0</v>
      </c>
      <c r="J56" s="14" t="s">
        <v>452</v>
      </c>
      <c r="K56" s="22">
        <v>575</v>
      </c>
    </row>
    <row r="57" spans="1:50" x14ac:dyDescent="0.3">
      <c r="A57" s="173"/>
      <c r="B57" s="4">
        <v>53</v>
      </c>
      <c r="C57" s="8" t="s">
        <v>449</v>
      </c>
      <c r="D57" s="32">
        <v>241</v>
      </c>
      <c r="E57" s="8">
        <v>0</v>
      </c>
      <c r="F57" s="8">
        <v>0</v>
      </c>
      <c r="G57" s="8">
        <v>241</v>
      </c>
      <c r="H57" s="8">
        <v>0</v>
      </c>
      <c r="I57" s="8">
        <v>0</v>
      </c>
      <c r="J57" s="14" t="s">
        <v>449</v>
      </c>
      <c r="K57" s="22">
        <v>241</v>
      </c>
    </row>
    <row r="58" spans="1:50" x14ac:dyDescent="0.3">
      <c r="A58" s="173"/>
      <c r="B58" s="4">
        <v>54</v>
      </c>
      <c r="C58" s="8" t="s">
        <v>692</v>
      </c>
      <c r="D58" s="32">
        <v>323</v>
      </c>
      <c r="E58" s="8">
        <v>0</v>
      </c>
      <c r="F58" s="8">
        <v>0</v>
      </c>
      <c r="G58" s="8">
        <v>323</v>
      </c>
      <c r="H58" s="8">
        <v>0</v>
      </c>
      <c r="I58" s="8">
        <v>0</v>
      </c>
      <c r="J58" s="14" t="s">
        <v>692</v>
      </c>
      <c r="K58" s="22">
        <v>323</v>
      </c>
    </row>
    <row r="59" spans="1:50" s="12" customFormat="1" ht="4.3499999999999996" customHeight="1" x14ac:dyDescent="0.3">
      <c r="A59" s="10"/>
      <c r="B59" s="11"/>
      <c r="C59" s="11"/>
      <c r="D59" s="33"/>
      <c r="E59" s="11"/>
      <c r="F59" s="8"/>
      <c r="G59" s="11"/>
      <c r="H59" s="11"/>
      <c r="I59" s="11">
        <v>0</v>
      </c>
      <c r="J59" s="14"/>
      <c r="K59" s="22"/>
      <c r="L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</row>
    <row r="60" spans="1:50" x14ac:dyDescent="0.3">
      <c r="A60" s="173" t="s">
        <v>759</v>
      </c>
      <c r="B60" s="4">
        <v>55</v>
      </c>
      <c r="C60" s="8" t="s">
        <v>484</v>
      </c>
      <c r="D60" s="32">
        <v>7915</v>
      </c>
      <c r="E60" s="8">
        <v>3</v>
      </c>
      <c r="F60" s="8">
        <v>0</v>
      </c>
      <c r="G60" s="8">
        <v>7915</v>
      </c>
      <c r="H60" s="8">
        <v>3</v>
      </c>
      <c r="I60" s="8">
        <v>0</v>
      </c>
      <c r="J60" s="14" t="s">
        <v>484</v>
      </c>
      <c r="K60" s="22">
        <v>7915</v>
      </c>
      <c r="L60">
        <v>3</v>
      </c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</row>
    <row r="61" spans="1:50" x14ac:dyDescent="0.3">
      <c r="A61" s="173"/>
      <c r="B61" s="4">
        <v>56</v>
      </c>
      <c r="C61" s="8" t="s">
        <v>630</v>
      </c>
      <c r="D61" s="32">
        <v>5457</v>
      </c>
      <c r="E61" s="8">
        <v>963</v>
      </c>
      <c r="F61" s="8">
        <v>0</v>
      </c>
      <c r="G61" s="8">
        <v>5457</v>
      </c>
      <c r="H61" s="8">
        <v>963</v>
      </c>
      <c r="I61" s="8">
        <v>0</v>
      </c>
      <c r="J61" s="14" t="s">
        <v>630</v>
      </c>
      <c r="K61" s="22">
        <v>5457</v>
      </c>
      <c r="L61" s="12">
        <v>963</v>
      </c>
    </row>
    <row r="62" spans="1:50" x14ac:dyDescent="0.3">
      <c r="A62" s="173"/>
      <c r="B62" s="4">
        <v>57</v>
      </c>
      <c r="C62" s="8" t="s">
        <v>472</v>
      </c>
      <c r="D62" s="32">
        <v>1730</v>
      </c>
      <c r="E62" s="8">
        <v>0</v>
      </c>
      <c r="F62" s="8">
        <v>0</v>
      </c>
      <c r="G62" s="8">
        <v>1730</v>
      </c>
      <c r="H62" s="8">
        <v>0</v>
      </c>
      <c r="I62" s="8">
        <v>0</v>
      </c>
      <c r="J62" s="14" t="s">
        <v>472</v>
      </c>
      <c r="K62" s="22">
        <v>1730</v>
      </c>
    </row>
    <row r="63" spans="1:50" x14ac:dyDescent="0.3">
      <c r="A63" s="173"/>
      <c r="B63" s="4">
        <v>58</v>
      </c>
      <c r="C63" s="8" t="s">
        <v>466</v>
      </c>
      <c r="D63" s="32">
        <v>1903</v>
      </c>
      <c r="E63" s="8">
        <v>0</v>
      </c>
      <c r="F63" s="8">
        <v>0</v>
      </c>
      <c r="G63" s="8">
        <v>1903</v>
      </c>
      <c r="H63" s="8">
        <v>0</v>
      </c>
      <c r="I63" s="8">
        <v>0</v>
      </c>
      <c r="J63" s="14" t="s">
        <v>466</v>
      </c>
      <c r="K63" s="22">
        <v>1903</v>
      </c>
    </row>
    <row r="64" spans="1:50" x14ac:dyDescent="0.3">
      <c r="A64" s="173"/>
      <c r="B64" s="4">
        <v>59</v>
      </c>
      <c r="C64" s="8" t="s">
        <v>523</v>
      </c>
      <c r="D64" s="32">
        <v>1238</v>
      </c>
      <c r="E64" s="8">
        <v>0</v>
      </c>
      <c r="F64" s="8">
        <v>0</v>
      </c>
      <c r="G64" s="8">
        <v>1238</v>
      </c>
      <c r="H64" s="8">
        <v>0</v>
      </c>
      <c r="I64" s="8">
        <v>0</v>
      </c>
      <c r="J64" s="14" t="s">
        <v>523</v>
      </c>
      <c r="K64" s="22">
        <v>1238</v>
      </c>
    </row>
    <row r="65" spans="1:50" x14ac:dyDescent="0.3">
      <c r="A65" s="173"/>
      <c r="B65" s="4">
        <v>60</v>
      </c>
      <c r="C65" s="8" t="s">
        <v>731</v>
      </c>
      <c r="D65" s="32">
        <v>748</v>
      </c>
      <c r="E65" s="8">
        <v>0</v>
      </c>
      <c r="F65" s="8">
        <v>0</v>
      </c>
      <c r="G65" s="8">
        <v>748</v>
      </c>
      <c r="H65" s="8">
        <v>0</v>
      </c>
      <c r="I65" s="8">
        <v>0</v>
      </c>
      <c r="J65" s="14" t="s">
        <v>731</v>
      </c>
      <c r="K65" s="22">
        <v>748</v>
      </c>
    </row>
    <row r="66" spans="1:50" x14ac:dyDescent="0.3">
      <c r="A66" s="173"/>
      <c r="B66" s="4">
        <v>61</v>
      </c>
      <c r="C66" s="8" t="s">
        <v>736</v>
      </c>
      <c r="D66" s="32">
        <v>1008</v>
      </c>
      <c r="E66" s="8">
        <v>0</v>
      </c>
      <c r="F66" s="8">
        <v>0</v>
      </c>
      <c r="G66" s="8">
        <v>1008</v>
      </c>
      <c r="H66" s="8">
        <v>0</v>
      </c>
      <c r="I66" s="8">
        <v>0</v>
      </c>
      <c r="J66" s="14" t="s">
        <v>736</v>
      </c>
      <c r="K66" s="22">
        <v>1008</v>
      </c>
    </row>
    <row r="67" spans="1:50" x14ac:dyDescent="0.3">
      <c r="A67" s="173"/>
      <c r="B67" s="4">
        <v>62</v>
      </c>
      <c r="C67" s="8" t="s">
        <v>728</v>
      </c>
      <c r="D67" s="32">
        <v>905</v>
      </c>
      <c r="E67" s="8">
        <v>0</v>
      </c>
      <c r="F67" s="8">
        <v>0</v>
      </c>
      <c r="G67" s="8">
        <v>905</v>
      </c>
      <c r="H67" s="8">
        <v>0</v>
      </c>
      <c r="I67" s="8">
        <v>0</v>
      </c>
      <c r="J67" s="14" t="s">
        <v>728</v>
      </c>
      <c r="K67" s="22">
        <v>905</v>
      </c>
    </row>
    <row r="68" spans="1:50" x14ac:dyDescent="0.3">
      <c r="A68" s="173"/>
      <c r="B68" s="4">
        <v>63</v>
      </c>
      <c r="C68" s="8" t="s">
        <v>531</v>
      </c>
      <c r="D68" s="32">
        <v>805</v>
      </c>
      <c r="E68" s="8">
        <v>0</v>
      </c>
      <c r="F68" s="8">
        <v>0</v>
      </c>
      <c r="G68" s="8">
        <v>805</v>
      </c>
      <c r="H68" s="8">
        <v>0</v>
      </c>
      <c r="I68" s="8">
        <v>0</v>
      </c>
      <c r="J68" s="14" t="s">
        <v>531</v>
      </c>
      <c r="K68" s="22">
        <v>805</v>
      </c>
    </row>
    <row r="69" spans="1:50" s="12" customFormat="1" ht="4.3499999999999996" customHeight="1" x14ac:dyDescent="0.3">
      <c r="A69" s="10"/>
      <c r="B69" s="11"/>
      <c r="C69" s="11"/>
      <c r="D69" s="33"/>
      <c r="E69" s="11"/>
      <c r="F69" s="8"/>
      <c r="G69" s="11"/>
      <c r="H69" s="11"/>
      <c r="I69" s="11">
        <v>0</v>
      </c>
      <c r="J69" s="14"/>
      <c r="K69" s="22"/>
      <c r="L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</row>
    <row r="70" spans="1:50" x14ac:dyDescent="0.3">
      <c r="A70" s="173" t="s">
        <v>760</v>
      </c>
      <c r="B70" s="4">
        <v>64</v>
      </c>
      <c r="C70" s="8" t="s">
        <v>733</v>
      </c>
      <c r="D70" s="32">
        <v>5148</v>
      </c>
      <c r="E70" s="8">
        <v>0</v>
      </c>
      <c r="F70" s="8">
        <v>0</v>
      </c>
      <c r="G70" s="8">
        <v>5148</v>
      </c>
      <c r="H70" s="8">
        <v>0</v>
      </c>
      <c r="I70" s="8">
        <v>0</v>
      </c>
      <c r="J70" s="14" t="s">
        <v>733</v>
      </c>
      <c r="K70" s="22">
        <v>5148</v>
      </c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</row>
    <row r="71" spans="1:50" x14ac:dyDescent="0.3">
      <c r="A71" s="173"/>
      <c r="B71" s="4">
        <v>65</v>
      </c>
      <c r="C71" s="8" t="s">
        <v>620</v>
      </c>
      <c r="D71" s="32">
        <v>3637</v>
      </c>
      <c r="E71" s="8">
        <v>1</v>
      </c>
      <c r="F71" s="8">
        <v>0</v>
      </c>
      <c r="G71" s="8">
        <v>3637</v>
      </c>
      <c r="H71" s="8">
        <v>1</v>
      </c>
      <c r="I71" s="8">
        <v>0</v>
      </c>
      <c r="J71" s="14" t="s">
        <v>620</v>
      </c>
      <c r="K71" s="22">
        <v>3637</v>
      </c>
    </row>
    <row r="72" spans="1:50" x14ac:dyDescent="0.3">
      <c r="A72" s="173"/>
      <c r="B72" s="4">
        <v>66</v>
      </c>
      <c r="C72" s="8" t="s">
        <v>609</v>
      </c>
      <c r="D72" s="32">
        <v>2905</v>
      </c>
      <c r="E72" s="8">
        <v>0</v>
      </c>
      <c r="F72" s="8">
        <v>0</v>
      </c>
      <c r="G72" s="8">
        <v>2905</v>
      </c>
      <c r="H72" s="8">
        <v>0</v>
      </c>
      <c r="I72" s="8">
        <v>0</v>
      </c>
      <c r="J72" s="14" t="s">
        <v>609</v>
      </c>
      <c r="K72" s="22">
        <v>2905</v>
      </c>
      <c r="L72" s="12"/>
    </row>
    <row r="73" spans="1:50" x14ac:dyDescent="0.3">
      <c r="A73" s="173"/>
      <c r="B73" s="4">
        <v>67</v>
      </c>
      <c r="C73" s="8" t="s">
        <v>456</v>
      </c>
      <c r="D73" s="32">
        <v>1330</v>
      </c>
      <c r="E73" s="8">
        <v>0</v>
      </c>
      <c r="F73" s="8">
        <v>0</v>
      </c>
      <c r="G73" s="8">
        <v>1330</v>
      </c>
      <c r="H73" s="8">
        <v>0</v>
      </c>
      <c r="I73" s="8">
        <v>0</v>
      </c>
      <c r="J73" s="14" t="s">
        <v>456</v>
      </c>
      <c r="K73" s="22">
        <v>1330</v>
      </c>
    </row>
    <row r="74" spans="1:50" x14ac:dyDescent="0.3">
      <c r="A74" s="173"/>
      <c r="B74" s="4">
        <v>68</v>
      </c>
      <c r="C74" s="8" t="s">
        <v>488</v>
      </c>
      <c r="D74" s="32">
        <v>1341</v>
      </c>
      <c r="E74" s="8">
        <v>0</v>
      </c>
      <c r="F74" s="8">
        <v>0</v>
      </c>
      <c r="G74" s="8">
        <v>1341</v>
      </c>
      <c r="H74" s="8">
        <v>0</v>
      </c>
      <c r="I74" s="8">
        <v>0</v>
      </c>
      <c r="J74" s="14" t="s">
        <v>488</v>
      </c>
      <c r="K74" s="22">
        <v>1341</v>
      </c>
    </row>
    <row r="75" spans="1:50" x14ac:dyDescent="0.3">
      <c r="A75" s="173"/>
      <c r="B75" s="4">
        <v>69</v>
      </c>
      <c r="C75" s="8" t="s">
        <v>724</v>
      </c>
      <c r="D75" s="32">
        <v>1985</v>
      </c>
      <c r="E75" s="8">
        <v>1</v>
      </c>
      <c r="F75" s="8">
        <v>0</v>
      </c>
      <c r="G75" s="8">
        <v>1985</v>
      </c>
      <c r="H75" s="8">
        <v>1</v>
      </c>
      <c r="I75" s="8">
        <v>0</v>
      </c>
      <c r="J75" s="14" t="s">
        <v>724</v>
      </c>
      <c r="K75" s="22">
        <v>1985</v>
      </c>
    </row>
    <row r="76" spans="1:50" x14ac:dyDescent="0.3">
      <c r="A76" s="173"/>
      <c r="B76" s="4">
        <v>70</v>
      </c>
      <c r="C76" s="8" t="s">
        <v>631</v>
      </c>
      <c r="D76" s="32">
        <v>2051</v>
      </c>
      <c r="E76" s="8">
        <v>0</v>
      </c>
      <c r="F76" s="8">
        <v>0</v>
      </c>
      <c r="G76" s="8">
        <v>2051</v>
      </c>
      <c r="H76" s="8">
        <v>0</v>
      </c>
      <c r="I76" s="8">
        <v>0</v>
      </c>
      <c r="J76" s="14" t="s">
        <v>631</v>
      </c>
      <c r="K76" s="22">
        <v>2051</v>
      </c>
    </row>
    <row r="77" spans="1:50" x14ac:dyDescent="0.3">
      <c r="A77" s="173"/>
      <c r="B77" s="4">
        <v>71</v>
      </c>
      <c r="C77" s="8" t="s">
        <v>511</v>
      </c>
      <c r="D77" s="32">
        <v>702</v>
      </c>
      <c r="E77" s="8">
        <v>1360</v>
      </c>
      <c r="F77" s="8">
        <v>0</v>
      </c>
      <c r="G77" s="8">
        <v>702</v>
      </c>
      <c r="H77" s="8">
        <v>1360</v>
      </c>
      <c r="I77" s="8">
        <v>0</v>
      </c>
      <c r="J77" s="14" t="s">
        <v>511</v>
      </c>
      <c r="K77" s="22">
        <v>702</v>
      </c>
    </row>
    <row r="78" spans="1:50" x14ac:dyDescent="0.3">
      <c r="A78" s="173"/>
      <c r="B78" s="4">
        <v>72</v>
      </c>
      <c r="C78" s="8" t="s">
        <v>664</v>
      </c>
      <c r="D78" s="32">
        <v>1245</v>
      </c>
      <c r="E78" s="8">
        <v>0</v>
      </c>
      <c r="F78" s="8">
        <v>0</v>
      </c>
      <c r="G78" s="8">
        <v>1245</v>
      </c>
      <c r="H78" s="8">
        <v>0</v>
      </c>
      <c r="I78" s="8">
        <v>0</v>
      </c>
      <c r="J78" s="14" t="s">
        <v>664</v>
      </c>
      <c r="K78" s="22">
        <v>1245</v>
      </c>
    </row>
    <row r="79" spans="1:50" x14ac:dyDescent="0.3">
      <c r="A79" s="173"/>
      <c r="B79" s="4">
        <v>73</v>
      </c>
      <c r="C79" s="8" t="s">
        <v>672</v>
      </c>
      <c r="D79" s="32">
        <v>747</v>
      </c>
      <c r="E79" s="8">
        <v>0</v>
      </c>
      <c r="F79" s="8">
        <v>0</v>
      </c>
      <c r="G79" s="8">
        <v>747</v>
      </c>
      <c r="H79" s="8">
        <v>0</v>
      </c>
      <c r="I79" s="8">
        <v>0</v>
      </c>
      <c r="J79" s="14" t="s">
        <v>672</v>
      </c>
      <c r="K79" s="22">
        <v>747</v>
      </c>
    </row>
    <row r="80" spans="1:50" x14ac:dyDescent="0.3">
      <c r="A80" s="173"/>
      <c r="B80" s="4">
        <v>74</v>
      </c>
      <c r="C80" s="8" t="s">
        <v>707</v>
      </c>
      <c r="D80" s="32">
        <v>743</v>
      </c>
      <c r="E80" s="8">
        <v>0</v>
      </c>
      <c r="F80" s="8">
        <v>0</v>
      </c>
      <c r="G80" s="8">
        <v>743</v>
      </c>
      <c r="H80" s="8">
        <v>0</v>
      </c>
      <c r="I80" s="8">
        <v>0</v>
      </c>
      <c r="J80" s="14" t="s">
        <v>707</v>
      </c>
      <c r="K80" s="22">
        <v>743</v>
      </c>
    </row>
    <row r="81" spans="1:50" x14ac:dyDescent="0.3">
      <c r="A81" s="173"/>
      <c r="B81" s="4">
        <v>75</v>
      </c>
      <c r="C81" s="8" t="s">
        <v>551</v>
      </c>
      <c r="D81" s="32">
        <v>2359</v>
      </c>
      <c r="E81" s="8">
        <v>0</v>
      </c>
      <c r="F81" s="8">
        <v>0</v>
      </c>
      <c r="G81" s="8">
        <v>2359</v>
      </c>
      <c r="H81" s="8">
        <v>0</v>
      </c>
      <c r="I81" s="8">
        <v>0</v>
      </c>
      <c r="J81" s="14" t="s">
        <v>551</v>
      </c>
      <c r="K81" s="22">
        <v>2359</v>
      </c>
    </row>
    <row r="82" spans="1:50" x14ac:dyDescent="0.3">
      <c r="A82" s="173"/>
      <c r="B82" s="4">
        <v>76</v>
      </c>
      <c r="C82" s="8" t="s">
        <v>671</v>
      </c>
      <c r="D82" s="32">
        <v>4392</v>
      </c>
      <c r="E82" s="8">
        <v>276</v>
      </c>
      <c r="F82" s="8">
        <v>0</v>
      </c>
      <c r="G82" s="8">
        <v>4392</v>
      </c>
      <c r="H82" s="8">
        <v>276</v>
      </c>
      <c r="I82" s="8">
        <v>0</v>
      </c>
      <c r="J82" s="14" t="s">
        <v>671</v>
      </c>
      <c r="K82" s="22">
        <v>4392</v>
      </c>
    </row>
    <row r="83" spans="1:50" x14ac:dyDescent="0.3">
      <c r="A83" s="173"/>
      <c r="B83" s="4">
        <v>77</v>
      </c>
      <c r="C83" s="8" t="s">
        <v>447</v>
      </c>
      <c r="D83" s="32">
        <v>5043</v>
      </c>
      <c r="E83" s="8">
        <v>95</v>
      </c>
      <c r="F83" s="8">
        <v>0</v>
      </c>
      <c r="G83" s="8">
        <v>5043</v>
      </c>
      <c r="H83" s="8">
        <v>95</v>
      </c>
      <c r="I83" s="8">
        <v>0</v>
      </c>
      <c r="J83" s="14" t="s">
        <v>447</v>
      </c>
      <c r="K83" s="22">
        <v>5043</v>
      </c>
    </row>
    <row r="84" spans="1:50" x14ac:dyDescent="0.3">
      <c r="A84" s="173"/>
      <c r="B84" s="4">
        <v>78</v>
      </c>
      <c r="C84" s="8" t="s">
        <v>486</v>
      </c>
      <c r="D84" s="32">
        <v>3348</v>
      </c>
      <c r="E84" s="8">
        <v>0</v>
      </c>
      <c r="F84" s="8">
        <v>0</v>
      </c>
      <c r="G84" s="8">
        <v>3348</v>
      </c>
      <c r="H84" s="8">
        <v>0</v>
      </c>
      <c r="I84" s="8">
        <v>0</v>
      </c>
      <c r="J84" s="14" t="s">
        <v>486</v>
      </c>
      <c r="K84" s="22">
        <v>3348</v>
      </c>
    </row>
    <row r="85" spans="1:50" x14ac:dyDescent="0.3">
      <c r="A85" s="173"/>
      <c r="B85" s="4">
        <v>79</v>
      </c>
      <c r="C85" s="8" t="s">
        <v>548</v>
      </c>
      <c r="D85" s="32">
        <v>1297</v>
      </c>
      <c r="E85" s="8">
        <v>0</v>
      </c>
      <c r="F85" s="8">
        <v>0</v>
      </c>
      <c r="G85" s="8">
        <v>1297</v>
      </c>
      <c r="H85" s="8">
        <v>0</v>
      </c>
      <c r="I85" s="8">
        <v>0</v>
      </c>
      <c r="J85" s="14" t="s">
        <v>548</v>
      </c>
      <c r="K85" s="22">
        <v>1297</v>
      </c>
    </row>
    <row r="86" spans="1:50" x14ac:dyDescent="0.3">
      <c r="A86" s="173"/>
      <c r="B86" s="4">
        <v>80</v>
      </c>
      <c r="C86" s="8" t="s">
        <v>547</v>
      </c>
      <c r="D86" s="32">
        <v>6140</v>
      </c>
      <c r="E86" s="8">
        <v>0</v>
      </c>
      <c r="F86" s="8">
        <v>0</v>
      </c>
      <c r="G86" s="8">
        <v>6140</v>
      </c>
      <c r="H86" s="8">
        <v>0</v>
      </c>
      <c r="I86" s="8">
        <v>0</v>
      </c>
      <c r="J86" s="14" t="s">
        <v>547</v>
      </c>
      <c r="K86" s="22">
        <v>6140</v>
      </c>
    </row>
    <row r="87" spans="1:50" x14ac:dyDescent="0.3">
      <c r="A87" s="173"/>
      <c r="B87" s="4">
        <v>81</v>
      </c>
      <c r="C87" s="8" t="s">
        <v>586</v>
      </c>
      <c r="D87" s="32">
        <v>4374</v>
      </c>
      <c r="E87" s="8">
        <v>0</v>
      </c>
      <c r="F87" s="8">
        <v>0</v>
      </c>
      <c r="G87" s="8">
        <v>4374</v>
      </c>
      <c r="H87" s="8">
        <v>0</v>
      </c>
      <c r="I87" s="8">
        <v>0</v>
      </c>
      <c r="J87" s="14" t="s">
        <v>586</v>
      </c>
      <c r="K87" s="22">
        <v>4374</v>
      </c>
      <c r="L87">
        <v>10</v>
      </c>
    </row>
    <row r="88" spans="1:50" x14ac:dyDescent="0.3">
      <c r="A88" s="173"/>
      <c r="B88" s="4">
        <v>82</v>
      </c>
      <c r="C88" s="8" t="s">
        <v>473</v>
      </c>
      <c r="D88" s="32">
        <v>1857</v>
      </c>
      <c r="E88" s="8">
        <v>0</v>
      </c>
      <c r="F88" s="8">
        <v>0</v>
      </c>
      <c r="G88" s="8">
        <v>1857</v>
      </c>
      <c r="H88" s="8">
        <v>0</v>
      </c>
      <c r="I88" s="8">
        <v>0</v>
      </c>
      <c r="J88" s="14" t="s">
        <v>473</v>
      </c>
      <c r="K88" s="22">
        <v>1857</v>
      </c>
    </row>
    <row r="89" spans="1:50" x14ac:dyDescent="0.3">
      <c r="A89" s="173"/>
      <c r="B89" s="4">
        <v>83</v>
      </c>
      <c r="C89" s="8" t="s">
        <v>583</v>
      </c>
      <c r="D89" s="32">
        <v>1164</v>
      </c>
      <c r="E89" s="8">
        <v>0</v>
      </c>
      <c r="F89" s="8">
        <v>0</v>
      </c>
      <c r="G89" s="8">
        <v>1164</v>
      </c>
      <c r="H89" s="8">
        <v>0</v>
      </c>
      <c r="I89" s="8">
        <v>0</v>
      </c>
      <c r="J89" s="14" t="s">
        <v>583</v>
      </c>
      <c r="K89" s="22">
        <v>1164</v>
      </c>
    </row>
    <row r="90" spans="1:50" x14ac:dyDescent="0.3">
      <c r="A90" s="173"/>
      <c r="B90" s="4">
        <v>84</v>
      </c>
      <c r="C90" s="8" t="s">
        <v>725</v>
      </c>
      <c r="D90" s="32">
        <v>4594</v>
      </c>
      <c r="E90" s="8">
        <v>0</v>
      </c>
      <c r="F90" s="8">
        <v>0</v>
      </c>
      <c r="G90" s="8">
        <v>4594</v>
      </c>
      <c r="H90" s="8">
        <v>0</v>
      </c>
      <c r="I90" s="8">
        <v>0</v>
      </c>
      <c r="J90" s="14" t="s">
        <v>725</v>
      </c>
      <c r="K90" s="22">
        <v>4594</v>
      </c>
    </row>
    <row r="91" spans="1:50" x14ac:dyDescent="0.3">
      <c r="A91" s="173"/>
      <c r="B91" s="4">
        <v>85</v>
      </c>
      <c r="C91" s="8" t="s">
        <v>669</v>
      </c>
      <c r="D91" s="32">
        <v>7086</v>
      </c>
      <c r="E91" s="8">
        <v>253</v>
      </c>
      <c r="F91" s="8">
        <v>0</v>
      </c>
      <c r="G91" s="8">
        <v>7086</v>
      </c>
      <c r="H91" s="8">
        <v>253</v>
      </c>
      <c r="I91" s="8">
        <v>0</v>
      </c>
      <c r="J91" s="14" t="s">
        <v>669</v>
      </c>
      <c r="K91" s="22">
        <v>7086</v>
      </c>
    </row>
    <row r="92" spans="1:50" x14ac:dyDescent="0.3">
      <c r="A92" s="173"/>
      <c r="B92" s="4">
        <v>86</v>
      </c>
      <c r="C92" s="8" t="s">
        <v>491</v>
      </c>
      <c r="D92" s="32">
        <v>598</v>
      </c>
      <c r="E92" s="8">
        <v>0</v>
      </c>
      <c r="F92" s="8">
        <v>0</v>
      </c>
      <c r="G92" s="8">
        <v>598</v>
      </c>
      <c r="H92" s="8">
        <v>0</v>
      </c>
      <c r="I92" s="8">
        <v>0</v>
      </c>
      <c r="J92" s="14" t="s">
        <v>491</v>
      </c>
      <c r="K92" s="22">
        <v>598</v>
      </c>
    </row>
    <row r="93" spans="1:50" x14ac:dyDescent="0.3">
      <c r="A93" s="173"/>
      <c r="B93" s="4">
        <v>87</v>
      </c>
      <c r="C93" s="8" t="s">
        <v>619</v>
      </c>
      <c r="D93" s="32">
        <v>161</v>
      </c>
      <c r="E93" s="8">
        <v>0</v>
      </c>
      <c r="F93" s="8">
        <v>0</v>
      </c>
      <c r="G93" s="8">
        <v>161</v>
      </c>
      <c r="H93" s="8">
        <v>0</v>
      </c>
      <c r="I93" s="8">
        <v>0</v>
      </c>
      <c r="J93" s="14" t="s">
        <v>619</v>
      </c>
      <c r="K93" s="22">
        <v>161</v>
      </c>
    </row>
    <row r="94" spans="1:50" s="12" customFormat="1" ht="4.3499999999999996" customHeight="1" x14ac:dyDescent="0.3">
      <c r="A94" s="10"/>
      <c r="B94" s="11"/>
      <c r="C94" s="11"/>
      <c r="D94" s="33"/>
      <c r="E94" s="11"/>
      <c r="F94" s="8"/>
      <c r="G94" s="11"/>
      <c r="H94" s="11"/>
      <c r="I94" s="11">
        <v>0</v>
      </c>
      <c r="J94" s="14"/>
      <c r="K94" s="22"/>
      <c r="L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</row>
    <row r="95" spans="1:50" x14ac:dyDescent="0.3">
      <c r="A95" s="173" t="s">
        <v>761</v>
      </c>
      <c r="B95" s="4">
        <v>88</v>
      </c>
      <c r="C95" s="8" t="s">
        <v>654</v>
      </c>
      <c r="D95" s="32">
        <v>245</v>
      </c>
      <c r="E95" s="8">
        <v>0</v>
      </c>
      <c r="F95" s="8">
        <v>0</v>
      </c>
      <c r="G95" s="8">
        <v>245</v>
      </c>
      <c r="H95" s="8">
        <v>0</v>
      </c>
      <c r="I95" s="8">
        <v>0</v>
      </c>
      <c r="J95" s="14" t="s">
        <v>654</v>
      </c>
      <c r="K95" s="22">
        <v>245</v>
      </c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</row>
    <row r="96" spans="1:50" x14ac:dyDescent="0.3">
      <c r="A96" s="173"/>
      <c r="B96" s="4">
        <v>89</v>
      </c>
      <c r="C96" s="8" t="s">
        <v>676</v>
      </c>
      <c r="D96" s="32">
        <v>872</v>
      </c>
      <c r="E96" s="8">
        <v>0</v>
      </c>
      <c r="F96" s="8">
        <v>0</v>
      </c>
      <c r="G96" s="8">
        <v>872</v>
      </c>
      <c r="H96" s="8">
        <v>0</v>
      </c>
      <c r="I96" s="8">
        <v>0</v>
      </c>
      <c r="J96" s="14" t="s">
        <v>676</v>
      </c>
      <c r="K96" s="22">
        <v>872</v>
      </c>
    </row>
    <row r="97" spans="1:50" x14ac:dyDescent="0.3">
      <c r="A97" s="173"/>
      <c r="B97" s="4">
        <v>90</v>
      </c>
      <c r="C97" s="8" t="s">
        <v>429</v>
      </c>
      <c r="D97" s="32">
        <v>757</v>
      </c>
      <c r="E97" s="8">
        <v>10</v>
      </c>
      <c r="F97" s="8">
        <v>0</v>
      </c>
      <c r="G97" s="8">
        <v>757</v>
      </c>
      <c r="H97" s="8">
        <v>10</v>
      </c>
      <c r="I97" s="8">
        <v>0</v>
      </c>
      <c r="J97" s="14" t="s">
        <v>429</v>
      </c>
      <c r="K97" s="22">
        <v>757</v>
      </c>
    </row>
    <row r="98" spans="1:50" x14ac:dyDescent="0.3">
      <c r="A98" s="173"/>
      <c r="B98" s="4">
        <v>91</v>
      </c>
      <c r="C98" s="8" t="s">
        <v>660</v>
      </c>
      <c r="D98" s="32">
        <v>514</v>
      </c>
      <c r="E98" s="8">
        <v>0</v>
      </c>
      <c r="F98" s="8">
        <v>0</v>
      </c>
      <c r="G98" s="8">
        <v>514</v>
      </c>
      <c r="H98" s="8">
        <v>0</v>
      </c>
      <c r="I98" s="8">
        <v>0</v>
      </c>
      <c r="J98" s="14" t="s">
        <v>660</v>
      </c>
      <c r="K98" s="22">
        <v>514</v>
      </c>
      <c r="L98" s="12"/>
    </row>
    <row r="99" spans="1:50" x14ac:dyDescent="0.3">
      <c r="A99" s="173"/>
      <c r="B99" s="4">
        <v>92</v>
      </c>
      <c r="C99" s="8" t="s">
        <v>617</v>
      </c>
      <c r="D99" s="32">
        <v>494</v>
      </c>
      <c r="E99" s="8">
        <v>0</v>
      </c>
      <c r="F99" s="8">
        <v>0</v>
      </c>
      <c r="G99" s="8">
        <v>494</v>
      </c>
      <c r="H99" s="8">
        <v>0</v>
      </c>
      <c r="I99" s="8">
        <v>0</v>
      </c>
      <c r="J99" s="14" t="s">
        <v>617</v>
      </c>
      <c r="K99" s="22">
        <v>494</v>
      </c>
    </row>
    <row r="100" spans="1:50" x14ac:dyDescent="0.3">
      <c r="A100" s="173"/>
      <c r="B100" s="4">
        <v>93</v>
      </c>
      <c r="C100" s="8" t="s">
        <v>573</v>
      </c>
      <c r="D100" s="32">
        <v>823</v>
      </c>
      <c r="E100" s="8">
        <v>0</v>
      </c>
      <c r="F100" s="8">
        <v>0</v>
      </c>
      <c r="G100" s="8">
        <v>823</v>
      </c>
      <c r="H100" s="8">
        <v>0</v>
      </c>
      <c r="I100" s="8">
        <v>0</v>
      </c>
      <c r="J100" s="14" t="s">
        <v>573</v>
      </c>
      <c r="K100" s="22">
        <v>823</v>
      </c>
    </row>
    <row r="101" spans="1:50" x14ac:dyDescent="0.3">
      <c r="A101" s="173"/>
      <c r="B101" s="4">
        <v>94</v>
      </c>
      <c r="C101" s="8" t="s">
        <v>563</v>
      </c>
      <c r="D101" s="32">
        <v>511</v>
      </c>
      <c r="E101" s="8">
        <v>0</v>
      </c>
      <c r="F101" s="8">
        <v>0</v>
      </c>
      <c r="G101" s="8">
        <v>511</v>
      </c>
      <c r="H101" s="8">
        <v>0</v>
      </c>
      <c r="I101" s="8">
        <v>0</v>
      </c>
      <c r="J101" s="14" t="s">
        <v>563</v>
      </c>
      <c r="K101" s="22">
        <v>511</v>
      </c>
      <c r="L101">
        <v>95</v>
      </c>
    </row>
    <row r="102" spans="1:50" x14ac:dyDescent="0.3">
      <c r="A102" s="173"/>
      <c r="B102" s="4">
        <v>95</v>
      </c>
      <c r="C102" s="8" t="s">
        <v>717</v>
      </c>
      <c r="D102" s="32">
        <v>383</v>
      </c>
      <c r="E102" s="8">
        <v>0</v>
      </c>
      <c r="F102" s="8">
        <v>0</v>
      </c>
      <c r="G102" s="8">
        <v>383</v>
      </c>
      <c r="H102" s="8">
        <v>0</v>
      </c>
      <c r="I102" s="8">
        <v>0</v>
      </c>
      <c r="J102" s="14" t="s">
        <v>717</v>
      </c>
      <c r="K102" s="22">
        <v>383</v>
      </c>
    </row>
    <row r="103" spans="1:50" x14ac:dyDescent="0.3">
      <c r="A103" s="173"/>
      <c r="B103" s="4">
        <v>96</v>
      </c>
      <c r="C103" s="8" t="s">
        <v>538</v>
      </c>
      <c r="D103" s="32">
        <v>538</v>
      </c>
      <c r="E103" s="8">
        <v>0</v>
      </c>
      <c r="F103" s="8">
        <v>0</v>
      </c>
      <c r="G103" s="8">
        <v>538</v>
      </c>
      <c r="H103" s="8">
        <v>0</v>
      </c>
      <c r="I103" s="8">
        <v>0</v>
      </c>
      <c r="J103" s="14" t="s">
        <v>538</v>
      </c>
      <c r="K103" s="22">
        <v>538</v>
      </c>
    </row>
    <row r="104" spans="1:50" x14ac:dyDescent="0.3">
      <c r="A104" s="173"/>
      <c r="B104" s="4">
        <v>97</v>
      </c>
      <c r="C104" s="8" t="s">
        <v>575</v>
      </c>
      <c r="D104" s="32">
        <v>519</v>
      </c>
      <c r="E104" s="8">
        <v>0</v>
      </c>
      <c r="F104" s="8">
        <v>0</v>
      </c>
      <c r="G104" s="8">
        <v>519</v>
      </c>
      <c r="H104" s="8">
        <v>0</v>
      </c>
      <c r="I104" s="8">
        <v>0</v>
      </c>
      <c r="J104" s="14" t="s">
        <v>575</v>
      </c>
      <c r="K104" s="22">
        <v>519</v>
      </c>
    </row>
    <row r="105" spans="1:50" s="12" customFormat="1" ht="4.9000000000000004" customHeight="1" x14ac:dyDescent="0.3">
      <c r="A105" s="10"/>
      <c r="B105" s="11"/>
      <c r="C105" s="11"/>
      <c r="D105" s="33"/>
      <c r="E105" s="11"/>
      <c r="F105" s="8"/>
      <c r="G105" s="11"/>
      <c r="H105" s="11"/>
      <c r="I105" s="11">
        <v>0</v>
      </c>
      <c r="J105" s="14"/>
      <c r="K105" s="22"/>
      <c r="L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</row>
    <row r="106" spans="1:50" x14ac:dyDescent="0.3">
      <c r="A106" s="173" t="s">
        <v>762</v>
      </c>
      <c r="B106" s="4">
        <v>98</v>
      </c>
      <c r="C106" s="8" t="s">
        <v>412</v>
      </c>
      <c r="D106" s="32">
        <v>150</v>
      </c>
      <c r="E106" s="8">
        <v>0</v>
      </c>
      <c r="F106" s="8">
        <v>0</v>
      </c>
      <c r="G106" s="8">
        <v>150</v>
      </c>
      <c r="H106" s="8">
        <v>0</v>
      </c>
      <c r="I106" s="8">
        <v>0</v>
      </c>
      <c r="J106" s="14" t="s">
        <v>412</v>
      </c>
      <c r="K106" s="22">
        <v>150</v>
      </c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</row>
    <row r="107" spans="1:50" x14ac:dyDescent="0.3">
      <c r="A107" s="173"/>
      <c r="B107" s="4">
        <v>99</v>
      </c>
      <c r="C107" s="8" t="s">
        <v>413</v>
      </c>
      <c r="D107" s="32">
        <v>200</v>
      </c>
      <c r="E107" s="8">
        <v>0</v>
      </c>
      <c r="F107" s="8">
        <v>0</v>
      </c>
      <c r="G107" s="8">
        <v>200</v>
      </c>
      <c r="H107" s="8">
        <v>0</v>
      </c>
      <c r="I107" s="8">
        <v>0</v>
      </c>
      <c r="J107" s="14" t="s">
        <v>413</v>
      </c>
      <c r="K107" s="22">
        <v>200</v>
      </c>
    </row>
    <row r="108" spans="1:50" x14ac:dyDescent="0.3">
      <c r="A108" s="173"/>
      <c r="B108" s="4">
        <v>100</v>
      </c>
      <c r="C108" s="8" t="s">
        <v>744</v>
      </c>
      <c r="D108" s="32">
        <v>72</v>
      </c>
      <c r="E108" s="8">
        <v>0</v>
      </c>
      <c r="F108" s="8">
        <v>0</v>
      </c>
      <c r="G108" s="8">
        <v>72</v>
      </c>
      <c r="H108" s="8">
        <v>0</v>
      </c>
      <c r="I108" s="8">
        <v>0</v>
      </c>
      <c r="J108" s="14" t="s">
        <v>744</v>
      </c>
      <c r="K108" s="22">
        <v>72</v>
      </c>
    </row>
    <row r="109" spans="1:50" x14ac:dyDescent="0.3">
      <c r="A109" s="173"/>
      <c r="B109" s="4">
        <v>101</v>
      </c>
      <c r="C109" s="8" t="s">
        <v>414</v>
      </c>
      <c r="D109" s="32">
        <v>116</v>
      </c>
      <c r="E109" s="8">
        <v>0</v>
      </c>
      <c r="F109" s="8">
        <v>0</v>
      </c>
      <c r="G109" s="8">
        <v>116</v>
      </c>
      <c r="H109" s="8">
        <v>0</v>
      </c>
      <c r="I109" s="8">
        <v>0</v>
      </c>
      <c r="J109" s="14" t="s">
        <v>414</v>
      </c>
      <c r="K109" s="22">
        <v>116</v>
      </c>
    </row>
    <row r="110" spans="1:50" x14ac:dyDescent="0.3">
      <c r="A110" s="173"/>
      <c r="B110" s="4">
        <v>102</v>
      </c>
      <c r="C110" s="8" t="s">
        <v>745</v>
      </c>
      <c r="D110" s="32">
        <v>52</v>
      </c>
      <c r="E110" s="8">
        <v>0</v>
      </c>
      <c r="F110" s="8">
        <v>0</v>
      </c>
      <c r="G110" s="8">
        <v>52</v>
      </c>
      <c r="H110" s="8">
        <v>0</v>
      </c>
      <c r="I110" s="8">
        <v>0</v>
      </c>
      <c r="J110" s="14" t="s">
        <v>745</v>
      </c>
      <c r="K110" s="22">
        <v>52</v>
      </c>
      <c r="L110" s="12"/>
    </row>
    <row r="111" spans="1:50" x14ac:dyDescent="0.3">
      <c r="A111" s="173"/>
      <c r="B111" s="4">
        <v>103</v>
      </c>
      <c r="C111" s="8" t="s">
        <v>415</v>
      </c>
      <c r="D111" s="32">
        <v>489</v>
      </c>
      <c r="E111" s="8">
        <v>0</v>
      </c>
      <c r="F111" s="8">
        <v>0</v>
      </c>
      <c r="G111" s="8">
        <v>489</v>
      </c>
      <c r="H111" s="8">
        <v>0</v>
      </c>
      <c r="I111" s="8">
        <v>0</v>
      </c>
      <c r="J111" s="14" t="s">
        <v>415</v>
      </c>
      <c r="K111" s="22">
        <v>489</v>
      </c>
    </row>
    <row r="112" spans="1:50" x14ac:dyDescent="0.3">
      <c r="A112" s="173"/>
      <c r="B112" s="4">
        <v>104</v>
      </c>
      <c r="C112" s="8" t="s">
        <v>417</v>
      </c>
      <c r="D112" s="32">
        <v>276</v>
      </c>
      <c r="E112" s="8">
        <v>0</v>
      </c>
      <c r="F112" s="8">
        <v>0</v>
      </c>
      <c r="G112" s="8">
        <v>276</v>
      </c>
      <c r="H112" s="8">
        <v>0</v>
      </c>
      <c r="I112" s="8">
        <v>0</v>
      </c>
      <c r="J112" s="14" t="s">
        <v>417</v>
      </c>
      <c r="K112" s="22">
        <v>276</v>
      </c>
    </row>
    <row r="113" spans="1:12" x14ac:dyDescent="0.3">
      <c r="A113" s="173"/>
      <c r="B113" s="4">
        <v>105</v>
      </c>
      <c r="C113" s="8" t="s">
        <v>419</v>
      </c>
      <c r="D113" s="32">
        <v>330</v>
      </c>
      <c r="E113" s="8">
        <v>0</v>
      </c>
      <c r="F113" s="8">
        <v>0</v>
      </c>
      <c r="G113" s="8">
        <v>330</v>
      </c>
      <c r="H113" s="8">
        <v>0</v>
      </c>
      <c r="I113" s="8">
        <v>0</v>
      </c>
      <c r="J113" s="14" t="s">
        <v>419</v>
      </c>
      <c r="K113" s="22">
        <v>330</v>
      </c>
    </row>
    <row r="114" spans="1:12" x14ac:dyDescent="0.3">
      <c r="A114" s="173"/>
      <c r="B114" s="4">
        <v>106</v>
      </c>
      <c r="C114" s="8" t="s">
        <v>420</v>
      </c>
      <c r="D114" s="32">
        <v>131</v>
      </c>
      <c r="E114" s="8">
        <v>0</v>
      </c>
      <c r="F114" s="8">
        <v>0</v>
      </c>
      <c r="G114" s="8">
        <v>131</v>
      </c>
      <c r="H114" s="8">
        <v>0</v>
      </c>
      <c r="I114" s="8">
        <v>0</v>
      </c>
      <c r="J114" s="14" t="s">
        <v>420</v>
      </c>
      <c r="K114" s="22">
        <v>131</v>
      </c>
    </row>
    <row r="115" spans="1:12" x14ac:dyDescent="0.3">
      <c r="A115" s="173"/>
      <c r="B115" s="4">
        <v>107</v>
      </c>
      <c r="C115" s="8" t="s">
        <v>421</v>
      </c>
      <c r="D115" s="32">
        <v>288</v>
      </c>
      <c r="E115" s="8">
        <v>0</v>
      </c>
      <c r="F115" s="8">
        <v>0</v>
      </c>
      <c r="G115" s="8">
        <v>288</v>
      </c>
      <c r="H115" s="8">
        <v>0</v>
      </c>
      <c r="I115" s="8">
        <v>0</v>
      </c>
      <c r="J115" s="14" t="s">
        <v>421</v>
      </c>
      <c r="K115" s="22">
        <v>288</v>
      </c>
    </row>
    <row r="116" spans="1:12" x14ac:dyDescent="0.3">
      <c r="A116" s="173"/>
      <c r="B116" s="4">
        <v>108</v>
      </c>
      <c r="C116" s="8" t="s">
        <v>422</v>
      </c>
      <c r="D116" s="32">
        <v>260</v>
      </c>
      <c r="E116" s="8">
        <v>0</v>
      </c>
      <c r="F116" s="8">
        <v>0</v>
      </c>
      <c r="G116" s="8">
        <v>260</v>
      </c>
      <c r="H116" s="8">
        <v>0</v>
      </c>
      <c r="I116" s="8">
        <v>0</v>
      </c>
      <c r="J116" s="14" t="s">
        <v>422</v>
      </c>
      <c r="K116" s="22">
        <v>260</v>
      </c>
    </row>
    <row r="117" spans="1:12" x14ac:dyDescent="0.3">
      <c r="A117" s="173"/>
      <c r="B117" s="4">
        <v>109</v>
      </c>
      <c r="C117" s="8" t="s">
        <v>423</v>
      </c>
      <c r="D117" s="32">
        <v>123</v>
      </c>
      <c r="E117" s="8">
        <v>0</v>
      </c>
      <c r="F117" s="8">
        <v>0</v>
      </c>
      <c r="G117" s="8">
        <v>123</v>
      </c>
      <c r="H117" s="8">
        <v>0</v>
      </c>
      <c r="I117" s="8">
        <v>0</v>
      </c>
      <c r="J117" s="14" t="s">
        <v>423</v>
      </c>
      <c r="K117" s="22">
        <v>123</v>
      </c>
    </row>
    <row r="118" spans="1:12" x14ac:dyDescent="0.3">
      <c r="A118" s="173"/>
      <c r="B118" s="4">
        <v>110</v>
      </c>
      <c r="C118" s="8" t="s">
        <v>424</v>
      </c>
      <c r="D118" s="32">
        <v>169</v>
      </c>
      <c r="E118" s="8">
        <v>0</v>
      </c>
      <c r="F118" s="8">
        <v>0</v>
      </c>
      <c r="G118" s="8">
        <v>169</v>
      </c>
      <c r="H118" s="8">
        <v>0</v>
      </c>
      <c r="I118" s="8">
        <v>0</v>
      </c>
      <c r="J118" s="14" t="s">
        <v>424</v>
      </c>
      <c r="K118" s="22">
        <v>169</v>
      </c>
    </row>
    <row r="119" spans="1:12" x14ac:dyDescent="0.3">
      <c r="A119" s="173"/>
      <c r="B119" s="4">
        <v>111</v>
      </c>
      <c r="C119" s="8" t="s">
        <v>425</v>
      </c>
      <c r="D119" s="32">
        <v>247</v>
      </c>
      <c r="E119" s="8">
        <v>0</v>
      </c>
      <c r="F119" s="8">
        <v>0</v>
      </c>
      <c r="G119" s="8">
        <v>247</v>
      </c>
      <c r="H119" s="8">
        <v>0</v>
      </c>
      <c r="I119" s="8">
        <v>0</v>
      </c>
      <c r="J119" s="14" t="s">
        <v>425</v>
      </c>
      <c r="K119" s="22">
        <v>247</v>
      </c>
      <c r="L119">
        <v>1</v>
      </c>
    </row>
    <row r="120" spans="1:12" x14ac:dyDescent="0.3">
      <c r="A120" s="173"/>
      <c r="B120" s="4">
        <v>112</v>
      </c>
      <c r="C120" s="8" t="s">
        <v>426</v>
      </c>
      <c r="D120" s="32">
        <v>251</v>
      </c>
      <c r="E120" s="8">
        <v>0</v>
      </c>
      <c r="F120" s="8">
        <v>0</v>
      </c>
      <c r="G120" s="8">
        <v>251</v>
      </c>
      <c r="H120" s="8">
        <v>0</v>
      </c>
      <c r="I120" s="8">
        <v>0</v>
      </c>
      <c r="J120" s="14" t="s">
        <v>426</v>
      </c>
      <c r="K120" s="22">
        <v>251</v>
      </c>
    </row>
    <row r="121" spans="1:12" x14ac:dyDescent="0.3">
      <c r="A121" s="173"/>
      <c r="B121" s="4">
        <v>113</v>
      </c>
      <c r="C121" s="8" t="s">
        <v>427</v>
      </c>
      <c r="D121" s="32">
        <v>549</v>
      </c>
      <c r="E121" s="8">
        <v>0</v>
      </c>
      <c r="F121" s="8">
        <v>0</v>
      </c>
      <c r="G121" s="8">
        <v>549</v>
      </c>
      <c r="H121" s="8">
        <v>0</v>
      </c>
      <c r="I121" s="8">
        <v>0</v>
      </c>
      <c r="J121" s="14" t="s">
        <v>427</v>
      </c>
      <c r="K121" s="22">
        <v>549</v>
      </c>
    </row>
    <row r="122" spans="1:12" x14ac:dyDescent="0.3">
      <c r="A122" s="173"/>
      <c r="B122" s="4">
        <v>114</v>
      </c>
      <c r="C122" s="8" t="s">
        <v>428</v>
      </c>
      <c r="D122" s="32">
        <v>309</v>
      </c>
      <c r="E122" s="8">
        <v>0</v>
      </c>
      <c r="F122" s="8">
        <v>0</v>
      </c>
      <c r="G122" s="8">
        <v>309</v>
      </c>
      <c r="H122" s="8">
        <v>0</v>
      </c>
      <c r="I122" s="8">
        <v>0</v>
      </c>
      <c r="J122" s="14" t="s">
        <v>428</v>
      </c>
      <c r="K122" s="22">
        <v>309</v>
      </c>
    </row>
    <row r="123" spans="1:12" x14ac:dyDescent="0.3">
      <c r="A123" s="173"/>
      <c r="B123" s="4">
        <v>115</v>
      </c>
      <c r="C123" s="8" t="s">
        <v>431</v>
      </c>
      <c r="D123" s="32">
        <v>292</v>
      </c>
      <c r="E123" s="8">
        <v>0</v>
      </c>
      <c r="F123" s="8">
        <v>0</v>
      </c>
      <c r="G123" s="8">
        <v>292</v>
      </c>
      <c r="H123" s="8">
        <v>0</v>
      </c>
      <c r="I123" s="8">
        <v>0</v>
      </c>
      <c r="J123" s="14" t="s">
        <v>431</v>
      </c>
      <c r="K123" s="22">
        <v>292</v>
      </c>
    </row>
    <row r="124" spans="1:12" x14ac:dyDescent="0.3">
      <c r="A124" s="173"/>
      <c r="B124" s="4">
        <v>116</v>
      </c>
      <c r="C124" s="8" t="s">
        <v>432</v>
      </c>
      <c r="D124" s="32">
        <v>505</v>
      </c>
      <c r="E124" s="8">
        <v>0</v>
      </c>
      <c r="F124" s="8">
        <v>0</v>
      </c>
      <c r="G124" s="8">
        <v>505</v>
      </c>
      <c r="H124" s="8">
        <v>0</v>
      </c>
      <c r="I124" s="8">
        <v>0</v>
      </c>
      <c r="J124" s="14" t="s">
        <v>432</v>
      </c>
      <c r="K124" s="22">
        <v>505</v>
      </c>
    </row>
    <row r="125" spans="1:12" x14ac:dyDescent="0.3">
      <c r="A125" s="173"/>
      <c r="B125" s="4">
        <v>117</v>
      </c>
      <c r="C125" s="8" t="s">
        <v>434</v>
      </c>
      <c r="D125" s="32">
        <v>92</v>
      </c>
      <c r="E125" s="8">
        <v>0</v>
      </c>
      <c r="F125" s="8">
        <v>0</v>
      </c>
      <c r="G125" s="8">
        <v>92</v>
      </c>
      <c r="H125" s="8">
        <v>0</v>
      </c>
      <c r="I125" s="8">
        <v>0</v>
      </c>
      <c r="J125" s="14" t="s">
        <v>434</v>
      </c>
      <c r="K125" s="22">
        <v>92</v>
      </c>
    </row>
    <row r="126" spans="1:12" x14ac:dyDescent="0.3">
      <c r="A126" s="173"/>
      <c r="B126" s="4">
        <v>118</v>
      </c>
      <c r="C126" s="8" t="s">
        <v>435</v>
      </c>
      <c r="D126" s="32">
        <v>853</v>
      </c>
      <c r="E126" s="8">
        <v>0</v>
      </c>
      <c r="F126" s="8">
        <v>0</v>
      </c>
      <c r="G126" s="8">
        <v>853</v>
      </c>
      <c r="H126" s="8">
        <v>0</v>
      </c>
      <c r="I126" s="8">
        <v>0</v>
      </c>
      <c r="J126" s="14" t="s">
        <v>435</v>
      </c>
      <c r="K126" s="22">
        <v>853</v>
      </c>
    </row>
    <row r="127" spans="1:12" x14ac:dyDescent="0.3">
      <c r="A127" s="173"/>
      <c r="B127" s="4">
        <v>119</v>
      </c>
      <c r="C127" s="8" t="s">
        <v>437</v>
      </c>
      <c r="D127" s="32">
        <v>778</v>
      </c>
      <c r="E127" s="8">
        <v>0</v>
      </c>
      <c r="F127" s="8">
        <v>0</v>
      </c>
      <c r="G127" s="8">
        <v>778</v>
      </c>
      <c r="H127" s="8">
        <v>0</v>
      </c>
      <c r="I127" s="8">
        <v>0</v>
      </c>
      <c r="J127" s="14" t="s">
        <v>437</v>
      </c>
      <c r="K127" s="22">
        <v>778</v>
      </c>
    </row>
    <row r="128" spans="1:12" x14ac:dyDescent="0.3">
      <c r="A128" s="173"/>
      <c r="B128" s="4">
        <v>120</v>
      </c>
      <c r="C128" s="8" t="s">
        <v>438</v>
      </c>
      <c r="D128" s="32">
        <v>63</v>
      </c>
      <c r="E128" s="8">
        <v>0</v>
      </c>
      <c r="F128" s="8">
        <v>0</v>
      </c>
      <c r="G128" s="8">
        <v>63</v>
      </c>
      <c r="H128" s="8">
        <v>0</v>
      </c>
      <c r="I128" s="8">
        <v>0</v>
      </c>
      <c r="J128" s="14" t="s">
        <v>438</v>
      </c>
      <c r="K128" s="22">
        <v>63</v>
      </c>
    </row>
    <row r="129" spans="1:11" x14ac:dyDescent="0.3">
      <c r="A129" s="173"/>
      <c r="B129" s="4">
        <v>121</v>
      </c>
      <c r="C129" s="8" t="s">
        <v>440</v>
      </c>
      <c r="D129" s="32">
        <v>216</v>
      </c>
      <c r="E129" s="8">
        <v>0</v>
      </c>
      <c r="F129" s="8">
        <v>0</v>
      </c>
      <c r="G129" s="8">
        <v>216</v>
      </c>
      <c r="H129" s="8">
        <v>0</v>
      </c>
      <c r="I129" s="8">
        <v>0</v>
      </c>
      <c r="J129" s="14" t="s">
        <v>440</v>
      </c>
      <c r="K129" s="22">
        <v>216</v>
      </c>
    </row>
    <row r="130" spans="1:11" x14ac:dyDescent="0.3">
      <c r="A130" s="173"/>
      <c r="B130" s="4">
        <v>122</v>
      </c>
      <c r="C130" s="8" t="s">
        <v>441</v>
      </c>
      <c r="D130" s="32">
        <v>672</v>
      </c>
      <c r="E130" s="8">
        <v>0</v>
      </c>
      <c r="F130" s="8">
        <v>0</v>
      </c>
      <c r="G130" s="8">
        <v>672</v>
      </c>
      <c r="H130" s="8">
        <v>0</v>
      </c>
      <c r="I130" s="8">
        <v>0</v>
      </c>
      <c r="J130" s="14" t="s">
        <v>441</v>
      </c>
      <c r="K130" s="22">
        <v>672</v>
      </c>
    </row>
    <row r="131" spans="1:11" x14ac:dyDescent="0.3">
      <c r="A131" s="173"/>
      <c r="B131" s="4">
        <v>123</v>
      </c>
      <c r="C131" s="8" t="s">
        <v>442</v>
      </c>
      <c r="D131" s="32">
        <v>935</v>
      </c>
      <c r="E131" s="8">
        <v>0</v>
      </c>
      <c r="F131" s="8">
        <v>0</v>
      </c>
      <c r="G131" s="8">
        <v>935</v>
      </c>
      <c r="H131" s="8">
        <v>0</v>
      </c>
      <c r="I131" s="8">
        <v>0</v>
      </c>
      <c r="J131" s="14" t="s">
        <v>442</v>
      </c>
      <c r="K131" s="22">
        <v>935</v>
      </c>
    </row>
    <row r="132" spans="1:11" x14ac:dyDescent="0.3">
      <c r="A132" s="173"/>
      <c r="B132" s="4">
        <v>124</v>
      </c>
      <c r="C132" s="8" t="s">
        <v>444</v>
      </c>
      <c r="D132" s="32">
        <v>144</v>
      </c>
      <c r="E132" s="8">
        <v>0</v>
      </c>
      <c r="F132" s="8">
        <v>0</v>
      </c>
      <c r="G132" s="8">
        <v>144</v>
      </c>
      <c r="H132" s="8">
        <v>0</v>
      </c>
      <c r="I132" s="8">
        <v>0</v>
      </c>
      <c r="J132" s="14" t="s">
        <v>444</v>
      </c>
      <c r="K132" s="22">
        <v>144</v>
      </c>
    </row>
    <row r="133" spans="1:11" x14ac:dyDescent="0.3">
      <c r="A133" s="173"/>
      <c r="B133" s="4">
        <v>125</v>
      </c>
      <c r="C133" s="8" t="s">
        <v>445</v>
      </c>
      <c r="D133" s="32">
        <v>122</v>
      </c>
      <c r="E133" s="8">
        <v>0</v>
      </c>
      <c r="F133" s="8">
        <v>0</v>
      </c>
      <c r="G133" s="8">
        <v>122</v>
      </c>
      <c r="H133" s="8">
        <v>0</v>
      </c>
      <c r="I133" s="8">
        <v>0</v>
      </c>
      <c r="J133" s="14" t="s">
        <v>445</v>
      </c>
      <c r="K133" s="22">
        <v>122</v>
      </c>
    </row>
    <row r="134" spans="1:11" x14ac:dyDescent="0.3">
      <c r="A134" s="173"/>
      <c r="B134" s="4">
        <v>126</v>
      </c>
      <c r="C134" s="8" t="s">
        <v>446</v>
      </c>
      <c r="D134" s="32">
        <v>378</v>
      </c>
      <c r="E134" s="8">
        <v>0</v>
      </c>
      <c r="F134" s="8">
        <v>0</v>
      </c>
      <c r="G134" s="8">
        <v>378</v>
      </c>
      <c r="H134" s="8">
        <v>0</v>
      </c>
      <c r="I134" s="8">
        <v>0</v>
      </c>
      <c r="J134" s="14" t="s">
        <v>446</v>
      </c>
      <c r="K134" s="22">
        <v>378</v>
      </c>
    </row>
    <row r="135" spans="1:11" x14ac:dyDescent="0.3">
      <c r="A135" s="173"/>
      <c r="B135" s="4">
        <v>127</v>
      </c>
      <c r="C135" s="8" t="s">
        <v>448</v>
      </c>
      <c r="D135" s="32">
        <v>523</v>
      </c>
      <c r="E135" s="8">
        <v>0</v>
      </c>
      <c r="F135" s="8">
        <v>0</v>
      </c>
      <c r="G135" s="8">
        <v>523</v>
      </c>
      <c r="H135" s="8">
        <v>0</v>
      </c>
      <c r="I135" s="8">
        <v>0</v>
      </c>
      <c r="J135" s="14" t="s">
        <v>448</v>
      </c>
      <c r="K135" s="22">
        <v>523</v>
      </c>
    </row>
    <row r="136" spans="1:11" x14ac:dyDescent="0.3">
      <c r="A136" s="173"/>
      <c r="B136" s="4">
        <v>128</v>
      </c>
      <c r="C136" s="8" t="s">
        <v>450</v>
      </c>
      <c r="D136" s="32">
        <v>324</v>
      </c>
      <c r="E136" s="8">
        <v>0</v>
      </c>
      <c r="F136" s="8">
        <v>0</v>
      </c>
      <c r="G136" s="8">
        <v>324</v>
      </c>
      <c r="H136" s="8">
        <v>0</v>
      </c>
      <c r="I136" s="8">
        <v>0</v>
      </c>
      <c r="J136" s="14" t="s">
        <v>450</v>
      </c>
      <c r="K136" s="22">
        <v>324</v>
      </c>
    </row>
    <row r="137" spans="1:11" x14ac:dyDescent="0.3">
      <c r="A137" s="173"/>
      <c r="B137" s="4">
        <v>129</v>
      </c>
      <c r="C137" s="8" t="s">
        <v>451</v>
      </c>
      <c r="D137" s="32">
        <v>192</v>
      </c>
      <c r="E137" s="8">
        <v>0</v>
      </c>
      <c r="F137" s="8">
        <v>0</v>
      </c>
      <c r="G137" s="8">
        <v>192</v>
      </c>
      <c r="H137" s="8">
        <v>0</v>
      </c>
      <c r="I137" s="8">
        <v>0</v>
      </c>
      <c r="J137" s="14" t="s">
        <v>451</v>
      </c>
      <c r="K137" s="22">
        <v>192</v>
      </c>
    </row>
    <row r="138" spans="1:11" x14ac:dyDescent="0.3">
      <c r="A138" s="173"/>
      <c r="B138" s="4">
        <v>130</v>
      </c>
      <c r="C138" s="8" t="s">
        <v>453</v>
      </c>
      <c r="D138" s="32">
        <v>283</v>
      </c>
      <c r="E138" s="8">
        <v>0</v>
      </c>
      <c r="F138" s="8">
        <v>0</v>
      </c>
      <c r="G138" s="8">
        <v>283</v>
      </c>
      <c r="H138" s="8">
        <v>0</v>
      </c>
      <c r="I138" s="8">
        <v>0</v>
      </c>
      <c r="J138" s="14" t="s">
        <v>453</v>
      </c>
      <c r="K138" s="22">
        <v>283</v>
      </c>
    </row>
    <row r="139" spans="1:11" x14ac:dyDescent="0.3">
      <c r="A139" s="173"/>
      <c r="B139" s="4">
        <v>131</v>
      </c>
      <c r="C139" s="8" t="s">
        <v>454</v>
      </c>
      <c r="D139" s="32">
        <v>448</v>
      </c>
      <c r="E139" s="8">
        <v>0</v>
      </c>
      <c r="F139" s="8">
        <v>0</v>
      </c>
      <c r="G139" s="8">
        <v>448</v>
      </c>
      <c r="H139" s="8">
        <v>0</v>
      </c>
      <c r="I139" s="8">
        <v>0</v>
      </c>
      <c r="J139" s="14" t="s">
        <v>454</v>
      </c>
      <c r="K139" s="22">
        <v>448</v>
      </c>
    </row>
    <row r="140" spans="1:11" x14ac:dyDescent="0.3">
      <c r="A140" s="173"/>
      <c r="B140" s="4">
        <v>132</v>
      </c>
      <c r="C140" s="8" t="s">
        <v>455</v>
      </c>
      <c r="D140" s="32">
        <v>354</v>
      </c>
      <c r="E140" s="8">
        <v>0</v>
      </c>
      <c r="F140" s="8">
        <v>0</v>
      </c>
      <c r="G140" s="8">
        <v>354</v>
      </c>
      <c r="H140" s="8">
        <v>0</v>
      </c>
      <c r="I140" s="8">
        <v>0</v>
      </c>
      <c r="J140" s="14" t="s">
        <v>455</v>
      </c>
      <c r="K140" s="22">
        <v>354</v>
      </c>
    </row>
    <row r="141" spans="1:11" x14ac:dyDescent="0.3">
      <c r="A141" s="173"/>
      <c r="B141" s="4">
        <v>133</v>
      </c>
      <c r="C141" s="8" t="s">
        <v>457</v>
      </c>
      <c r="D141" s="32">
        <v>895</v>
      </c>
      <c r="E141" s="8">
        <v>0</v>
      </c>
      <c r="F141" s="8">
        <v>0</v>
      </c>
      <c r="G141" s="8">
        <v>895</v>
      </c>
      <c r="H141" s="8">
        <v>0</v>
      </c>
      <c r="I141" s="8">
        <v>0</v>
      </c>
      <c r="J141" s="14" t="s">
        <v>457</v>
      </c>
      <c r="K141" s="22">
        <v>895</v>
      </c>
    </row>
    <row r="142" spans="1:11" x14ac:dyDescent="0.3">
      <c r="A142" s="173"/>
      <c r="B142" s="4">
        <v>134</v>
      </c>
      <c r="C142" s="8" t="s">
        <v>458</v>
      </c>
      <c r="D142" s="32">
        <v>644</v>
      </c>
      <c r="E142" s="8">
        <v>0</v>
      </c>
      <c r="F142" s="8">
        <v>0</v>
      </c>
      <c r="G142" s="8">
        <v>644</v>
      </c>
      <c r="H142" s="8">
        <v>0</v>
      </c>
      <c r="I142" s="8">
        <v>0</v>
      </c>
      <c r="J142" s="14" t="s">
        <v>458</v>
      </c>
      <c r="K142" s="22">
        <v>644</v>
      </c>
    </row>
    <row r="143" spans="1:11" x14ac:dyDescent="0.3">
      <c r="A143" s="173"/>
      <c r="B143" s="4">
        <v>135</v>
      </c>
      <c r="C143" s="8" t="s">
        <v>459</v>
      </c>
      <c r="D143" s="32">
        <v>31</v>
      </c>
      <c r="E143" s="8">
        <v>0</v>
      </c>
      <c r="F143" s="8">
        <v>0</v>
      </c>
      <c r="G143" s="8">
        <v>31</v>
      </c>
      <c r="H143" s="8">
        <v>0</v>
      </c>
      <c r="I143" s="8">
        <v>0</v>
      </c>
      <c r="J143" s="14" t="s">
        <v>459</v>
      </c>
      <c r="K143" s="22">
        <v>31</v>
      </c>
    </row>
    <row r="144" spans="1:11" x14ac:dyDescent="0.3">
      <c r="A144" s="173"/>
      <c r="B144" s="4">
        <v>136</v>
      </c>
      <c r="C144" s="8" t="s">
        <v>460</v>
      </c>
      <c r="D144" s="32">
        <v>136</v>
      </c>
      <c r="E144" s="8">
        <v>0</v>
      </c>
      <c r="F144" s="8">
        <v>0</v>
      </c>
      <c r="G144" s="8">
        <v>136</v>
      </c>
      <c r="H144" s="8">
        <v>0</v>
      </c>
      <c r="I144" s="8">
        <v>0</v>
      </c>
      <c r="J144" s="14" t="s">
        <v>460</v>
      </c>
      <c r="K144" s="22">
        <v>136</v>
      </c>
    </row>
    <row r="145" spans="1:12" x14ac:dyDescent="0.3">
      <c r="A145" s="173"/>
      <c r="B145" s="4">
        <v>137</v>
      </c>
      <c r="C145" s="8" t="s">
        <v>461</v>
      </c>
      <c r="D145" s="32">
        <v>78</v>
      </c>
      <c r="E145" s="8">
        <v>0</v>
      </c>
      <c r="F145" s="8">
        <v>0</v>
      </c>
      <c r="G145" s="8">
        <v>78</v>
      </c>
      <c r="H145" s="8">
        <v>0</v>
      </c>
      <c r="I145" s="8">
        <v>0</v>
      </c>
      <c r="J145" s="14" t="s">
        <v>461</v>
      </c>
      <c r="K145" s="22">
        <v>78</v>
      </c>
    </row>
    <row r="146" spans="1:12" x14ac:dyDescent="0.3">
      <c r="A146" s="173"/>
      <c r="B146" s="4">
        <v>138</v>
      </c>
      <c r="C146" s="8" t="s">
        <v>462</v>
      </c>
      <c r="D146" s="32">
        <v>654</v>
      </c>
      <c r="E146" s="8">
        <v>0</v>
      </c>
      <c r="F146" s="8">
        <v>0</v>
      </c>
      <c r="G146" s="8">
        <v>654</v>
      </c>
      <c r="H146" s="8">
        <v>0</v>
      </c>
      <c r="I146" s="8">
        <v>0</v>
      </c>
      <c r="J146" s="14" t="s">
        <v>462</v>
      </c>
      <c r="K146" s="22">
        <v>654</v>
      </c>
    </row>
    <row r="147" spans="1:12" x14ac:dyDescent="0.3">
      <c r="A147" s="173"/>
      <c r="B147" s="4">
        <v>139</v>
      </c>
      <c r="C147" s="8" t="s">
        <v>464</v>
      </c>
      <c r="D147" s="32">
        <v>44</v>
      </c>
      <c r="E147" s="8">
        <v>0</v>
      </c>
      <c r="F147" s="8">
        <v>0</v>
      </c>
      <c r="G147" s="8">
        <v>44</v>
      </c>
      <c r="H147" s="8">
        <v>0</v>
      </c>
      <c r="I147" s="8">
        <v>0</v>
      </c>
      <c r="J147" s="14" t="s">
        <v>464</v>
      </c>
      <c r="K147" s="22">
        <v>44</v>
      </c>
    </row>
    <row r="148" spans="1:12" x14ac:dyDescent="0.3">
      <c r="A148" s="173"/>
      <c r="B148" s="4">
        <v>140</v>
      </c>
      <c r="C148" s="8" t="s">
        <v>465</v>
      </c>
      <c r="D148" s="32">
        <v>135</v>
      </c>
      <c r="E148" s="8">
        <v>0</v>
      </c>
      <c r="F148" s="8">
        <v>0</v>
      </c>
      <c r="G148" s="8">
        <v>135</v>
      </c>
      <c r="H148" s="8">
        <v>0</v>
      </c>
      <c r="I148" s="8">
        <v>0</v>
      </c>
      <c r="J148" s="14" t="s">
        <v>465</v>
      </c>
      <c r="K148" s="22">
        <v>135</v>
      </c>
    </row>
    <row r="149" spans="1:12" x14ac:dyDescent="0.3">
      <c r="A149" s="173"/>
      <c r="B149" s="4">
        <v>141</v>
      </c>
      <c r="C149" s="8" t="s">
        <v>467</v>
      </c>
      <c r="D149" s="32">
        <v>519</v>
      </c>
      <c r="E149" s="8">
        <v>0</v>
      </c>
      <c r="F149" s="8">
        <v>0</v>
      </c>
      <c r="G149" s="8">
        <v>519</v>
      </c>
      <c r="H149" s="8">
        <v>0</v>
      </c>
      <c r="I149" s="8">
        <v>0</v>
      </c>
      <c r="J149" s="14" t="s">
        <v>467</v>
      </c>
      <c r="K149" s="22">
        <v>519</v>
      </c>
    </row>
    <row r="150" spans="1:12" x14ac:dyDescent="0.3">
      <c r="A150" s="173"/>
      <c r="B150" s="4">
        <v>142</v>
      </c>
      <c r="C150" s="8" t="s">
        <v>468</v>
      </c>
      <c r="D150" s="32">
        <v>426</v>
      </c>
      <c r="E150" s="8">
        <v>1</v>
      </c>
      <c r="F150" s="8">
        <v>0</v>
      </c>
      <c r="G150" s="8">
        <v>426</v>
      </c>
      <c r="H150" s="8">
        <v>1</v>
      </c>
      <c r="I150" s="8">
        <v>0</v>
      </c>
      <c r="J150" s="14" t="s">
        <v>468</v>
      </c>
      <c r="K150" s="22">
        <v>426</v>
      </c>
    </row>
    <row r="151" spans="1:12" x14ac:dyDescent="0.3">
      <c r="A151" s="173"/>
      <c r="B151" s="4">
        <v>143</v>
      </c>
      <c r="C151" s="8" t="s">
        <v>469</v>
      </c>
      <c r="D151" s="32">
        <v>301</v>
      </c>
      <c r="E151" s="8">
        <v>0</v>
      </c>
      <c r="F151" s="8">
        <v>0</v>
      </c>
      <c r="G151" s="8">
        <v>301</v>
      </c>
      <c r="H151" s="8">
        <v>0</v>
      </c>
      <c r="I151" s="8">
        <v>0</v>
      </c>
      <c r="J151" s="14" t="s">
        <v>469</v>
      </c>
      <c r="K151" s="22">
        <v>301</v>
      </c>
    </row>
    <row r="152" spans="1:12" x14ac:dyDescent="0.3">
      <c r="A152" s="173"/>
      <c r="B152" s="4">
        <v>144</v>
      </c>
      <c r="C152" s="8" t="s">
        <v>470</v>
      </c>
      <c r="D152" s="32">
        <v>410</v>
      </c>
      <c r="E152" s="8">
        <v>0</v>
      </c>
      <c r="F152" s="8">
        <v>0</v>
      </c>
      <c r="G152" s="8">
        <v>410</v>
      </c>
      <c r="H152" s="8">
        <v>0</v>
      </c>
      <c r="I152" s="8">
        <v>0</v>
      </c>
      <c r="J152" s="14" t="s">
        <v>470</v>
      </c>
      <c r="K152" s="22">
        <v>410</v>
      </c>
    </row>
    <row r="153" spans="1:12" x14ac:dyDescent="0.3">
      <c r="A153" s="173"/>
      <c r="B153" s="4">
        <v>145</v>
      </c>
      <c r="C153" s="8" t="s">
        <v>471</v>
      </c>
      <c r="D153" s="32">
        <v>130</v>
      </c>
      <c r="E153" s="8">
        <v>0</v>
      </c>
      <c r="F153" s="8">
        <v>0</v>
      </c>
      <c r="G153" s="8">
        <v>130</v>
      </c>
      <c r="H153" s="8">
        <v>0</v>
      </c>
      <c r="I153" s="8">
        <v>0</v>
      </c>
      <c r="J153" s="14" t="s">
        <v>471</v>
      </c>
      <c r="K153" s="22">
        <v>130</v>
      </c>
    </row>
    <row r="154" spans="1:12" x14ac:dyDescent="0.3">
      <c r="A154" s="173"/>
      <c r="B154" s="4">
        <v>146</v>
      </c>
      <c r="C154" s="8" t="s">
        <v>474</v>
      </c>
      <c r="D154" s="32">
        <v>110</v>
      </c>
      <c r="E154" s="8">
        <v>0</v>
      </c>
      <c r="F154" s="8">
        <v>0</v>
      </c>
      <c r="G154" s="8">
        <v>110</v>
      </c>
      <c r="H154" s="8">
        <v>0</v>
      </c>
      <c r="I154" s="8">
        <v>0</v>
      </c>
      <c r="J154" s="14" t="s">
        <v>474</v>
      </c>
      <c r="K154" s="22">
        <v>110</v>
      </c>
    </row>
    <row r="155" spans="1:12" x14ac:dyDescent="0.3">
      <c r="A155" s="173"/>
      <c r="B155" s="4">
        <v>147</v>
      </c>
      <c r="C155" s="8" t="s">
        <v>475</v>
      </c>
      <c r="D155" s="32">
        <v>452</v>
      </c>
      <c r="E155" s="8">
        <v>0</v>
      </c>
      <c r="F155" s="8">
        <v>0</v>
      </c>
      <c r="G155" s="8">
        <v>452</v>
      </c>
      <c r="H155" s="8">
        <v>0</v>
      </c>
      <c r="I155" s="8">
        <v>0</v>
      </c>
      <c r="J155" s="14" t="s">
        <v>475</v>
      </c>
      <c r="K155" s="22">
        <v>452</v>
      </c>
    </row>
    <row r="156" spans="1:12" x14ac:dyDescent="0.3">
      <c r="A156" s="173"/>
      <c r="B156" s="4">
        <v>148</v>
      </c>
      <c r="C156" s="8" t="s">
        <v>476</v>
      </c>
      <c r="D156" s="32">
        <v>82</v>
      </c>
      <c r="E156" s="8">
        <v>0</v>
      </c>
      <c r="F156" s="8">
        <v>0</v>
      </c>
      <c r="G156" s="8">
        <v>82</v>
      </c>
      <c r="H156" s="8">
        <v>0</v>
      </c>
      <c r="I156" s="8">
        <v>0</v>
      </c>
      <c r="J156" s="14" t="s">
        <v>476</v>
      </c>
      <c r="K156" s="22">
        <v>82</v>
      </c>
      <c r="L156">
        <v>1360</v>
      </c>
    </row>
    <row r="157" spans="1:12" x14ac:dyDescent="0.3">
      <c r="A157" s="173"/>
      <c r="B157" s="4">
        <v>149</v>
      </c>
      <c r="C157" s="8" t="s">
        <v>477</v>
      </c>
      <c r="D157" s="32">
        <v>870</v>
      </c>
      <c r="E157" s="8">
        <v>0</v>
      </c>
      <c r="F157" s="8">
        <v>0</v>
      </c>
      <c r="G157" s="8">
        <v>870</v>
      </c>
      <c r="H157" s="8">
        <v>0</v>
      </c>
      <c r="I157" s="8">
        <v>0</v>
      </c>
      <c r="J157" s="14" t="s">
        <v>477</v>
      </c>
      <c r="K157" s="22">
        <v>870</v>
      </c>
      <c r="L157">
        <v>1</v>
      </c>
    </row>
    <row r="158" spans="1:12" x14ac:dyDescent="0.3">
      <c r="A158" s="173"/>
      <c r="B158" s="4">
        <v>150</v>
      </c>
      <c r="C158" s="8" t="s">
        <v>478</v>
      </c>
      <c r="D158" s="32">
        <v>66</v>
      </c>
      <c r="E158" s="8">
        <v>0</v>
      </c>
      <c r="F158" s="8">
        <v>0</v>
      </c>
      <c r="G158" s="8">
        <v>66</v>
      </c>
      <c r="H158" s="8">
        <v>0</v>
      </c>
      <c r="I158" s="8">
        <v>0</v>
      </c>
      <c r="J158" s="14" t="s">
        <v>478</v>
      </c>
      <c r="K158" s="22">
        <v>66</v>
      </c>
    </row>
    <row r="159" spans="1:12" x14ac:dyDescent="0.3">
      <c r="A159" s="173"/>
      <c r="B159" s="4">
        <v>151</v>
      </c>
      <c r="C159" s="8" t="s">
        <v>479</v>
      </c>
      <c r="D159" s="32">
        <v>171</v>
      </c>
      <c r="E159" s="8">
        <v>0</v>
      </c>
      <c r="F159" s="8">
        <v>0</v>
      </c>
      <c r="G159" s="8">
        <v>171</v>
      </c>
      <c r="H159" s="8">
        <v>0</v>
      </c>
      <c r="I159" s="8">
        <v>0</v>
      </c>
      <c r="J159" s="14" t="s">
        <v>479</v>
      </c>
      <c r="K159" s="22">
        <v>171</v>
      </c>
    </row>
    <row r="160" spans="1:12" x14ac:dyDescent="0.3">
      <c r="A160" s="173"/>
      <c r="B160" s="4">
        <v>152</v>
      </c>
      <c r="C160" s="8" t="s">
        <v>480</v>
      </c>
      <c r="D160" s="32">
        <v>1532</v>
      </c>
      <c r="E160" s="8">
        <v>0</v>
      </c>
      <c r="F160" s="8">
        <v>0</v>
      </c>
      <c r="G160" s="8">
        <v>1532</v>
      </c>
      <c r="H160" s="8">
        <v>0</v>
      </c>
      <c r="I160" s="8">
        <v>0</v>
      </c>
      <c r="J160" s="14" t="s">
        <v>480</v>
      </c>
      <c r="K160" s="22">
        <v>1532</v>
      </c>
    </row>
    <row r="161" spans="1:11" x14ac:dyDescent="0.3">
      <c r="A161" s="173"/>
      <c r="B161" s="4">
        <v>153</v>
      </c>
      <c r="C161" s="8" t="s">
        <v>481</v>
      </c>
      <c r="D161" s="32">
        <v>259</v>
      </c>
      <c r="E161" s="8">
        <v>0</v>
      </c>
      <c r="F161" s="8">
        <v>0</v>
      </c>
      <c r="G161" s="8">
        <v>259</v>
      </c>
      <c r="H161" s="8">
        <v>0</v>
      </c>
      <c r="I161" s="8">
        <v>0</v>
      </c>
      <c r="J161" s="14" t="s">
        <v>481</v>
      </c>
      <c r="K161" s="22">
        <v>259</v>
      </c>
    </row>
    <row r="162" spans="1:11" x14ac:dyDescent="0.3">
      <c r="A162" s="173"/>
      <c r="B162" s="4">
        <v>154</v>
      </c>
      <c r="C162" s="8" t="s">
        <v>482</v>
      </c>
      <c r="D162" s="32">
        <v>371</v>
      </c>
      <c r="E162" s="8">
        <v>0</v>
      </c>
      <c r="F162" s="8">
        <v>0</v>
      </c>
      <c r="G162" s="8">
        <v>371</v>
      </c>
      <c r="H162" s="8">
        <v>0</v>
      </c>
      <c r="I162" s="8">
        <v>0</v>
      </c>
      <c r="J162" s="14" t="s">
        <v>482</v>
      </c>
      <c r="K162" s="22">
        <v>371</v>
      </c>
    </row>
    <row r="163" spans="1:11" x14ac:dyDescent="0.3">
      <c r="A163" s="173"/>
      <c r="B163" s="4">
        <v>155</v>
      </c>
      <c r="C163" s="8" t="s">
        <v>483</v>
      </c>
      <c r="D163" s="32">
        <v>230</v>
      </c>
      <c r="E163" s="8">
        <v>0</v>
      </c>
      <c r="F163" s="8">
        <v>0</v>
      </c>
      <c r="G163" s="8">
        <v>230</v>
      </c>
      <c r="H163" s="8">
        <v>0</v>
      </c>
      <c r="I163" s="8">
        <v>0</v>
      </c>
      <c r="J163" s="14" t="s">
        <v>483</v>
      </c>
      <c r="K163" s="22">
        <v>230</v>
      </c>
    </row>
    <row r="164" spans="1:11" x14ac:dyDescent="0.3">
      <c r="A164" s="173"/>
      <c r="B164" s="4">
        <v>156</v>
      </c>
      <c r="C164" s="8" t="s">
        <v>485</v>
      </c>
      <c r="D164" s="32">
        <v>170</v>
      </c>
      <c r="E164" s="8">
        <v>0</v>
      </c>
      <c r="F164" s="8">
        <v>0</v>
      </c>
      <c r="G164" s="8">
        <v>170</v>
      </c>
      <c r="H164" s="8">
        <v>0</v>
      </c>
      <c r="I164" s="8">
        <v>0</v>
      </c>
      <c r="J164" s="14" t="s">
        <v>485</v>
      </c>
      <c r="K164" s="22">
        <v>170</v>
      </c>
    </row>
    <row r="165" spans="1:11" x14ac:dyDescent="0.3">
      <c r="A165" s="173"/>
      <c r="B165" s="4">
        <v>157</v>
      </c>
      <c r="C165" s="8" t="s">
        <v>487</v>
      </c>
      <c r="D165" s="32">
        <v>269</v>
      </c>
      <c r="E165" s="8">
        <v>0</v>
      </c>
      <c r="F165" s="8">
        <v>0</v>
      </c>
      <c r="G165" s="8">
        <v>269</v>
      </c>
      <c r="H165" s="8">
        <v>0</v>
      </c>
      <c r="I165" s="8">
        <v>0</v>
      </c>
      <c r="J165" s="14" t="s">
        <v>487</v>
      </c>
      <c r="K165" s="22">
        <v>269</v>
      </c>
    </row>
    <row r="166" spans="1:11" x14ac:dyDescent="0.3">
      <c r="A166" s="173"/>
      <c r="B166" s="4">
        <v>158</v>
      </c>
      <c r="C166" s="8" t="s">
        <v>746</v>
      </c>
      <c r="D166" s="32"/>
      <c r="E166" s="8"/>
      <c r="F166" s="8">
        <v>0</v>
      </c>
      <c r="G166" s="8"/>
      <c r="H166" s="8"/>
      <c r="I166" s="8">
        <v>0</v>
      </c>
      <c r="J166" s="14" t="s">
        <v>746</v>
      </c>
    </row>
    <row r="167" spans="1:11" x14ac:dyDescent="0.3">
      <c r="A167" s="173"/>
      <c r="B167" s="4">
        <v>159</v>
      </c>
      <c r="C167" s="8" t="s">
        <v>489</v>
      </c>
      <c r="D167" s="32">
        <v>98</v>
      </c>
      <c r="E167" s="8">
        <v>0</v>
      </c>
      <c r="F167" s="8">
        <v>0</v>
      </c>
      <c r="G167" s="8">
        <v>98</v>
      </c>
      <c r="H167" s="8">
        <v>0</v>
      </c>
      <c r="I167" s="8">
        <v>0</v>
      </c>
      <c r="J167" s="14" t="s">
        <v>489</v>
      </c>
      <c r="K167" s="22">
        <v>98</v>
      </c>
    </row>
    <row r="168" spans="1:11" x14ac:dyDescent="0.3">
      <c r="A168" s="173"/>
      <c r="B168" s="4">
        <v>160</v>
      </c>
      <c r="C168" s="8" t="s">
        <v>747</v>
      </c>
      <c r="D168" s="32">
        <v>29</v>
      </c>
      <c r="E168" s="8">
        <v>0</v>
      </c>
      <c r="F168" s="8">
        <v>0</v>
      </c>
      <c r="G168" s="8">
        <v>29</v>
      </c>
      <c r="H168" s="8">
        <v>0</v>
      </c>
      <c r="I168" s="8">
        <v>0</v>
      </c>
      <c r="J168" s="14" t="s">
        <v>747</v>
      </c>
      <c r="K168" s="22">
        <v>29</v>
      </c>
    </row>
    <row r="169" spans="1:11" x14ac:dyDescent="0.3">
      <c r="A169" s="173"/>
      <c r="B169" s="4">
        <v>161</v>
      </c>
      <c r="C169" s="8" t="s">
        <v>490</v>
      </c>
      <c r="D169" s="32">
        <v>147</v>
      </c>
      <c r="E169" s="8">
        <v>0</v>
      </c>
      <c r="F169" s="8">
        <v>0</v>
      </c>
      <c r="G169" s="8">
        <v>147</v>
      </c>
      <c r="H169" s="8">
        <v>0</v>
      </c>
      <c r="I169" s="8">
        <v>0</v>
      </c>
      <c r="J169" s="14" t="s">
        <v>490</v>
      </c>
      <c r="K169" s="22">
        <v>147</v>
      </c>
    </row>
    <row r="170" spans="1:11" x14ac:dyDescent="0.3">
      <c r="A170" s="173"/>
      <c r="B170" s="4">
        <v>162</v>
      </c>
      <c r="C170" s="8" t="s">
        <v>492</v>
      </c>
      <c r="D170" s="32">
        <v>46</v>
      </c>
      <c r="E170" s="8">
        <v>0</v>
      </c>
      <c r="F170" s="8">
        <v>0</v>
      </c>
      <c r="G170" s="8">
        <v>46</v>
      </c>
      <c r="H170" s="8">
        <v>0</v>
      </c>
      <c r="I170" s="8">
        <v>0</v>
      </c>
      <c r="J170" s="14" t="s">
        <v>492</v>
      </c>
      <c r="K170" s="22">
        <v>46</v>
      </c>
    </row>
    <row r="171" spans="1:11" x14ac:dyDescent="0.3">
      <c r="A171" s="173"/>
      <c r="B171" s="4">
        <v>163</v>
      </c>
      <c r="C171" s="8" t="s">
        <v>493</v>
      </c>
      <c r="D171" s="32">
        <v>528</v>
      </c>
      <c r="E171" s="8">
        <v>0</v>
      </c>
      <c r="F171" s="8">
        <v>0</v>
      </c>
      <c r="G171" s="8">
        <v>528</v>
      </c>
      <c r="H171" s="8">
        <v>0</v>
      </c>
      <c r="I171" s="8">
        <v>0</v>
      </c>
      <c r="J171" s="14" t="s">
        <v>493</v>
      </c>
      <c r="K171" s="22">
        <v>528</v>
      </c>
    </row>
    <row r="172" spans="1:11" x14ac:dyDescent="0.3">
      <c r="A172" s="173"/>
      <c r="B172" s="4">
        <v>164</v>
      </c>
      <c r="C172" s="8" t="s">
        <v>494</v>
      </c>
      <c r="D172" s="32">
        <v>126</v>
      </c>
      <c r="E172" s="8">
        <v>0</v>
      </c>
      <c r="F172" s="8">
        <v>0</v>
      </c>
      <c r="G172" s="8">
        <v>126</v>
      </c>
      <c r="H172" s="8">
        <v>0</v>
      </c>
      <c r="I172" s="8">
        <v>0</v>
      </c>
      <c r="J172" s="14" t="s">
        <v>494</v>
      </c>
      <c r="K172" s="22">
        <v>126</v>
      </c>
    </row>
    <row r="173" spans="1:11" x14ac:dyDescent="0.3">
      <c r="A173" s="173"/>
      <c r="B173" s="4">
        <v>165</v>
      </c>
      <c r="C173" s="8" t="s">
        <v>496</v>
      </c>
      <c r="D173" s="32">
        <v>324</v>
      </c>
      <c r="E173" s="8">
        <v>0</v>
      </c>
      <c r="F173" s="8">
        <v>0</v>
      </c>
      <c r="G173" s="8">
        <v>324</v>
      </c>
      <c r="H173" s="8">
        <v>0</v>
      </c>
      <c r="I173" s="8">
        <v>0</v>
      </c>
      <c r="J173" s="14" t="s">
        <v>496</v>
      </c>
      <c r="K173" s="22">
        <v>324</v>
      </c>
    </row>
    <row r="174" spans="1:11" x14ac:dyDescent="0.3">
      <c r="A174" s="173"/>
      <c r="B174" s="4">
        <v>166</v>
      </c>
      <c r="C174" s="8" t="s">
        <v>499</v>
      </c>
      <c r="D174" s="32">
        <v>232</v>
      </c>
      <c r="E174" s="8">
        <v>0</v>
      </c>
      <c r="F174" s="8">
        <v>0</v>
      </c>
      <c r="G174" s="8">
        <v>232</v>
      </c>
      <c r="H174" s="8">
        <v>0</v>
      </c>
      <c r="I174" s="8">
        <v>0</v>
      </c>
      <c r="J174" s="14" t="s">
        <v>499</v>
      </c>
      <c r="K174" s="22">
        <v>232</v>
      </c>
    </row>
    <row r="175" spans="1:11" x14ac:dyDescent="0.3">
      <c r="A175" s="173"/>
      <c r="B175" s="4">
        <v>167</v>
      </c>
      <c r="C175" s="8" t="s">
        <v>500</v>
      </c>
      <c r="D175" s="32">
        <v>234</v>
      </c>
      <c r="E175" s="8">
        <v>0</v>
      </c>
      <c r="F175" s="8">
        <v>0</v>
      </c>
      <c r="G175" s="8">
        <v>234</v>
      </c>
      <c r="H175" s="8">
        <v>0</v>
      </c>
      <c r="I175" s="8">
        <v>0</v>
      </c>
      <c r="J175" s="14" t="s">
        <v>500</v>
      </c>
      <c r="K175" s="22">
        <v>234</v>
      </c>
    </row>
    <row r="176" spans="1:11" x14ac:dyDescent="0.3">
      <c r="A176" s="173"/>
      <c r="B176" s="4">
        <v>168</v>
      </c>
      <c r="C176" s="8" t="s">
        <v>501</v>
      </c>
      <c r="D176" s="32">
        <v>249</v>
      </c>
      <c r="E176" s="8">
        <v>0</v>
      </c>
      <c r="F176" s="8">
        <v>0</v>
      </c>
      <c r="G176" s="8">
        <v>249</v>
      </c>
      <c r="H176" s="8">
        <v>0</v>
      </c>
      <c r="I176" s="8">
        <v>0</v>
      </c>
      <c r="J176" s="14" t="s">
        <v>501</v>
      </c>
      <c r="K176" s="22">
        <v>249</v>
      </c>
    </row>
    <row r="177" spans="1:11" x14ac:dyDescent="0.3">
      <c r="A177" s="173"/>
      <c r="B177" s="4">
        <v>169</v>
      </c>
      <c r="C177" s="8" t="s">
        <v>502</v>
      </c>
      <c r="D177" s="32">
        <v>220</v>
      </c>
      <c r="E177" s="8">
        <v>0</v>
      </c>
      <c r="F177" s="8">
        <v>0</v>
      </c>
      <c r="G177" s="8">
        <v>220</v>
      </c>
      <c r="H177" s="8">
        <v>0</v>
      </c>
      <c r="I177" s="8">
        <v>0</v>
      </c>
      <c r="J177" s="14" t="s">
        <v>502</v>
      </c>
      <c r="K177" s="22">
        <v>220</v>
      </c>
    </row>
    <row r="178" spans="1:11" x14ac:dyDescent="0.3">
      <c r="A178" s="173"/>
      <c r="B178" s="4">
        <v>170</v>
      </c>
      <c r="C178" s="8" t="s">
        <v>504</v>
      </c>
      <c r="D178" s="32">
        <v>253</v>
      </c>
      <c r="E178" s="8">
        <v>0</v>
      </c>
      <c r="F178" s="8">
        <v>0</v>
      </c>
      <c r="G178" s="8">
        <v>253</v>
      </c>
      <c r="H178" s="8">
        <v>0</v>
      </c>
      <c r="I178" s="8">
        <v>0</v>
      </c>
      <c r="J178" s="14" t="s">
        <v>504</v>
      </c>
      <c r="K178" s="22">
        <v>253</v>
      </c>
    </row>
    <row r="179" spans="1:11" x14ac:dyDescent="0.3">
      <c r="A179" s="173"/>
      <c r="B179" s="4">
        <v>171</v>
      </c>
      <c r="C179" s="8" t="s">
        <v>506</v>
      </c>
      <c r="D179" s="32">
        <v>74</v>
      </c>
      <c r="E179" s="8">
        <v>0</v>
      </c>
      <c r="F179" s="8">
        <v>0</v>
      </c>
      <c r="G179" s="8">
        <v>74</v>
      </c>
      <c r="H179" s="8">
        <v>0</v>
      </c>
      <c r="I179" s="8">
        <v>0</v>
      </c>
      <c r="J179" s="14" t="s">
        <v>506</v>
      </c>
      <c r="K179" s="22">
        <v>74</v>
      </c>
    </row>
    <row r="180" spans="1:11" x14ac:dyDescent="0.3">
      <c r="A180" s="173"/>
      <c r="B180" s="4">
        <v>172</v>
      </c>
      <c r="C180" s="8" t="s">
        <v>507</v>
      </c>
      <c r="D180" s="32">
        <v>147</v>
      </c>
      <c r="E180" s="8">
        <v>0</v>
      </c>
      <c r="F180" s="8">
        <v>0</v>
      </c>
      <c r="G180" s="8">
        <v>147</v>
      </c>
      <c r="H180" s="8">
        <v>0</v>
      </c>
      <c r="I180" s="8">
        <v>0</v>
      </c>
      <c r="J180" s="14" t="s">
        <v>507</v>
      </c>
      <c r="K180" s="22">
        <v>147</v>
      </c>
    </row>
    <row r="181" spans="1:11" x14ac:dyDescent="0.3">
      <c r="A181" s="173"/>
      <c r="B181" s="4">
        <v>173</v>
      </c>
      <c r="C181" s="8" t="s">
        <v>509</v>
      </c>
      <c r="D181" s="32">
        <v>582</v>
      </c>
      <c r="E181" s="8">
        <v>0</v>
      </c>
      <c r="F181" s="8">
        <v>0</v>
      </c>
      <c r="G181" s="8">
        <v>582</v>
      </c>
      <c r="H181" s="8">
        <v>0</v>
      </c>
      <c r="I181" s="8">
        <v>0</v>
      </c>
      <c r="J181" s="14" t="s">
        <v>509</v>
      </c>
      <c r="K181" s="22">
        <v>582</v>
      </c>
    </row>
    <row r="182" spans="1:11" x14ac:dyDescent="0.3">
      <c r="A182" s="173"/>
      <c r="B182" s="4">
        <v>174</v>
      </c>
      <c r="C182" s="8" t="s">
        <v>510</v>
      </c>
      <c r="D182" s="32">
        <v>386</v>
      </c>
      <c r="E182" s="8">
        <v>0</v>
      </c>
      <c r="F182" s="8">
        <v>0</v>
      </c>
      <c r="G182" s="8">
        <v>386</v>
      </c>
      <c r="H182" s="8">
        <v>0</v>
      </c>
      <c r="I182" s="8">
        <v>0</v>
      </c>
      <c r="J182" s="14" t="s">
        <v>510</v>
      </c>
      <c r="K182" s="22">
        <v>386</v>
      </c>
    </row>
    <row r="183" spans="1:11" x14ac:dyDescent="0.3">
      <c r="A183" s="173"/>
      <c r="B183" s="4">
        <v>175</v>
      </c>
      <c r="C183" s="8" t="s">
        <v>512</v>
      </c>
      <c r="D183" s="32">
        <v>313</v>
      </c>
      <c r="E183" s="8">
        <v>1</v>
      </c>
      <c r="F183" s="8">
        <v>0</v>
      </c>
      <c r="G183" s="8">
        <v>313</v>
      </c>
      <c r="H183" s="8">
        <v>1</v>
      </c>
      <c r="I183" s="8">
        <v>0</v>
      </c>
      <c r="J183" s="14" t="s">
        <v>512</v>
      </c>
      <c r="K183" s="22">
        <v>313</v>
      </c>
    </row>
    <row r="184" spans="1:11" x14ac:dyDescent="0.3">
      <c r="A184" s="173"/>
      <c r="B184" s="4">
        <v>176</v>
      </c>
      <c r="C184" s="8" t="s">
        <v>513</v>
      </c>
      <c r="D184" s="32">
        <v>139</v>
      </c>
      <c r="E184" s="8">
        <v>0</v>
      </c>
      <c r="F184" s="8">
        <v>0</v>
      </c>
      <c r="G184" s="8">
        <v>139</v>
      </c>
      <c r="H184" s="8">
        <v>0</v>
      </c>
      <c r="I184" s="8">
        <v>0</v>
      </c>
      <c r="J184" s="14" t="s">
        <v>513</v>
      </c>
      <c r="K184" s="22">
        <v>139</v>
      </c>
    </row>
    <row r="185" spans="1:11" x14ac:dyDescent="0.3">
      <c r="A185" s="173"/>
      <c r="B185" s="4">
        <v>177</v>
      </c>
      <c r="C185" s="8" t="s">
        <v>514</v>
      </c>
      <c r="D185" s="32">
        <v>544</v>
      </c>
      <c r="E185" s="8">
        <v>0</v>
      </c>
      <c r="F185" s="8">
        <v>0</v>
      </c>
      <c r="G185" s="8">
        <v>544</v>
      </c>
      <c r="H185" s="8">
        <v>0</v>
      </c>
      <c r="I185" s="8">
        <v>0</v>
      </c>
      <c r="J185" s="14" t="s">
        <v>514</v>
      </c>
      <c r="K185" s="22">
        <v>544</v>
      </c>
    </row>
    <row r="186" spans="1:11" x14ac:dyDescent="0.3">
      <c r="A186" s="173"/>
      <c r="B186" s="4">
        <v>178</v>
      </c>
      <c r="C186" s="8" t="s">
        <v>516</v>
      </c>
      <c r="D186" s="32">
        <v>471</v>
      </c>
      <c r="E186" s="8">
        <v>0</v>
      </c>
      <c r="F186" s="8">
        <v>0</v>
      </c>
      <c r="G186" s="8">
        <v>471</v>
      </c>
      <c r="H186" s="8">
        <v>0</v>
      </c>
      <c r="I186" s="8">
        <v>0</v>
      </c>
      <c r="J186" s="14" t="s">
        <v>516</v>
      </c>
      <c r="K186" s="22">
        <v>471</v>
      </c>
    </row>
    <row r="187" spans="1:11" x14ac:dyDescent="0.3">
      <c r="A187" s="173"/>
      <c r="B187" s="4">
        <v>179</v>
      </c>
      <c r="C187" s="8" t="s">
        <v>517</v>
      </c>
      <c r="D187" s="32">
        <v>335</v>
      </c>
      <c r="E187" s="8">
        <v>0</v>
      </c>
      <c r="F187" s="8">
        <v>0</v>
      </c>
      <c r="G187" s="8">
        <v>335</v>
      </c>
      <c r="H187" s="8">
        <v>0</v>
      </c>
      <c r="I187" s="8">
        <v>0</v>
      </c>
      <c r="J187" s="14" t="s">
        <v>517</v>
      </c>
      <c r="K187" s="22">
        <v>335</v>
      </c>
    </row>
    <row r="188" spans="1:11" x14ac:dyDescent="0.3">
      <c r="A188" s="173"/>
      <c r="B188" s="4">
        <v>180</v>
      </c>
      <c r="C188" s="8" t="s">
        <v>518</v>
      </c>
      <c r="D188" s="32">
        <v>326</v>
      </c>
      <c r="E188" s="8">
        <v>0</v>
      </c>
      <c r="F188" s="8">
        <v>0</v>
      </c>
      <c r="G188" s="8">
        <v>326</v>
      </c>
      <c r="H188" s="8">
        <v>0</v>
      </c>
      <c r="I188" s="8">
        <v>0</v>
      </c>
      <c r="J188" s="14" t="s">
        <v>518</v>
      </c>
      <c r="K188" s="22">
        <v>326</v>
      </c>
    </row>
    <row r="189" spans="1:11" x14ac:dyDescent="0.3">
      <c r="A189" s="173"/>
      <c r="B189" s="4">
        <v>181</v>
      </c>
      <c r="C189" s="8" t="s">
        <v>519</v>
      </c>
      <c r="D189" s="32">
        <v>368</v>
      </c>
      <c r="E189" s="8">
        <v>0</v>
      </c>
      <c r="F189" s="8">
        <v>0</v>
      </c>
      <c r="G189" s="8">
        <v>368</v>
      </c>
      <c r="H189" s="8">
        <v>0</v>
      </c>
      <c r="I189" s="8">
        <v>0</v>
      </c>
      <c r="J189" s="14" t="s">
        <v>519</v>
      </c>
      <c r="K189" s="22">
        <v>368</v>
      </c>
    </row>
    <row r="190" spans="1:11" x14ac:dyDescent="0.3">
      <c r="A190" s="173"/>
      <c r="B190" s="4">
        <v>182</v>
      </c>
      <c r="C190" s="8" t="s">
        <v>520</v>
      </c>
      <c r="D190" s="32">
        <v>523</v>
      </c>
      <c r="E190" s="8">
        <v>0</v>
      </c>
      <c r="F190" s="8">
        <v>0</v>
      </c>
      <c r="G190" s="8">
        <v>523</v>
      </c>
      <c r="H190" s="8">
        <v>0</v>
      </c>
      <c r="I190" s="8">
        <v>0</v>
      </c>
      <c r="J190" s="14" t="s">
        <v>520</v>
      </c>
      <c r="K190" s="22">
        <v>523</v>
      </c>
    </row>
    <row r="191" spans="1:11" x14ac:dyDescent="0.3">
      <c r="A191" s="173"/>
      <c r="B191" s="4">
        <v>183</v>
      </c>
      <c r="C191" s="8" t="s">
        <v>748</v>
      </c>
      <c r="D191" s="32">
        <v>13</v>
      </c>
      <c r="E191" s="8">
        <v>0</v>
      </c>
      <c r="F191" s="8">
        <v>0</v>
      </c>
      <c r="G191" s="8">
        <v>13</v>
      </c>
      <c r="H191" s="8">
        <v>0</v>
      </c>
      <c r="I191" s="8">
        <v>0</v>
      </c>
      <c r="J191" s="14" t="s">
        <v>748</v>
      </c>
      <c r="K191" s="22">
        <v>13</v>
      </c>
    </row>
    <row r="192" spans="1:11" x14ac:dyDescent="0.3">
      <c r="A192" s="173"/>
      <c r="B192" s="4">
        <v>184</v>
      </c>
      <c r="C192" s="8" t="s">
        <v>521</v>
      </c>
      <c r="D192" s="32">
        <v>187</v>
      </c>
      <c r="E192" s="8">
        <v>0</v>
      </c>
      <c r="F192" s="8">
        <v>0</v>
      </c>
      <c r="G192" s="8">
        <v>187</v>
      </c>
      <c r="H192" s="8">
        <v>0</v>
      </c>
      <c r="I192" s="8">
        <v>0</v>
      </c>
      <c r="J192" s="14" t="s">
        <v>521</v>
      </c>
      <c r="K192" s="22">
        <v>187</v>
      </c>
    </row>
    <row r="193" spans="1:11" x14ac:dyDescent="0.3">
      <c r="A193" s="173"/>
      <c r="B193" s="4">
        <v>185</v>
      </c>
      <c r="C193" s="8" t="s">
        <v>522</v>
      </c>
      <c r="D193" s="32">
        <v>381</v>
      </c>
      <c r="E193" s="8">
        <v>0</v>
      </c>
      <c r="F193" s="8">
        <v>0</v>
      </c>
      <c r="G193" s="8">
        <v>381</v>
      </c>
      <c r="H193" s="8">
        <v>0</v>
      </c>
      <c r="I193" s="8">
        <v>0</v>
      </c>
      <c r="J193" s="14" t="s">
        <v>522</v>
      </c>
      <c r="K193" s="22">
        <v>381</v>
      </c>
    </row>
    <row r="194" spans="1:11" x14ac:dyDescent="0.3">
      <c r="A194" s="173"/>
      <c r="B194" s="4">
        <v>186</v>
      </c>
      <c r="C194" s="8" t="s">
        <v>524</v>
      </c>
      <c r="D194" s="32">
        <v>82</v>
      </c>
      <c r="E194" s="8">
        <v>0</v>
      </c>
      <c r="F194" s="8">
        <v>0</v>
      </c>
      <c r="G194" s="8">
        <v>82</v>
      </c>
      <c r="H194" s="8">
        <v>0</v>
      </c>
      <c r="I194" s="8">
        <v>0</v>
      </c>
      <c r="J194" s="14" t="s">
        <v>524</v>
      </c>
      <c r="K194" s="22">
        <v>82</v>
      </c>
    </row>
    <row r="195" spans="1:11" x14ac:dyDescent="0.3">
      <c r="A195" s="173"/>
      <c r="B195" s="4">
        <v>187</v>
      </c>
      <c r="C195" s="8" t="s">
        <v>525</v>
      </c>
      <c r="D195" s="32">
        <v>667</v>
      </c>
      <c r="E195" s="8">
        <v>0</v>
      </c>
      <c r="F195" s="8">
        <v>0</v>
      </c>
      <c r="G195" s="8">
        <v>667</v>
      </c>
      <c r="H195" s="8">
        <v>0</v>
      </c>
      <c r="I195" s="8">
        <v>0</v>
      </c>
      <c r="J195" s="14" t="s">
        <v>525</v>
      </c>
      <c r="K195" s="22">
        <v>667</v>
      </c>
    </row>
    <row r="196" spans="1:11" x14ac:dyDescent="0.3">
      <c r="A196" s="173"/>
      <c r="B196" s="4">
        <v>188</v>
      </c>
      <c r="C196" s="8" t="s">
        <v>526</v>
      </c>
      <c r="D196" s="32">
        <v>777</v>
      </c>
      <c r="E196" s="8">
        <v>0</v>
      </c>
      <c r="F196" s="8">
        <v>0</v>
      </c>
      <c r="G196" s="8">
        <v>777</v>
      </c>
      <c r="H196" s="8">
        <v>0</v>
      </c>
      <c r="I196" s="8">
        <v>0</v>
      </c>
      <c r="J196" s="14" t="s">
        <v>526</v>
      </c>
      <c r="K196" s="22">
        <v>777</v>
      </c>
    </row>
    <row r="197" spans="1:11" x14ac:dyDescent="0.3">
      <c r="A197" s="173"/>
      <c r="B197" s="4">
        <v>189</v>
      </c>
      <c r="C197" s="8" t="s">
        <v>529</v>
      </c>
      <c r="D197" s="32">
        <v>148</v>
      </c>
      <c r="E197" s="8">
        <v>0</v>
      </c>
      <c r="F197" s="8">
        <v>0</v>
      </c>
      <c r="G197" s="8">
        <v>148</v>
      </c>
      <c r="H197" s="8">
        <v>0</v>
      </c>
      <c r="I197" s="8">
        <v>0</v>
      </c>
      <c r="J197" s="14" t="s">
        <v>529</v>
      </c>
      <c r="K197" s="22">
        <v>148</v>
      </c>
    </row>
    <row r="198" spans="1:11" x14ac:dyDescent="0.3">
      <c r="A198" s="173"/>
      <c r="B198" s="4">
        <v>190</v>
      </c>
      <c r="C198" s="8" t="s">
        <v>749</v>
      </c>
      <c r="D198" s="32">
        <v>283</v>
      </c>
      <c r="E198" s="8">
        <v>0</v>
      </c>
      <c r="F198" s="8">
        <v>0</v>
      </c>
      <c r="G198" s="8">
        <v>283</v>
      </c>
      <c r="H198" s="8">
        <v>0</v>
      </c>
      <c r="I198" s="8">
        <v>0</v>
      </c>
      <c r="J198" s="14" t="s">
        <v>749</v>
      </c>
      <c r="K198" s="22">
        <v>283</v>
      </c>
    </row>
    <row r="199" spans="1:11" x14ac:dyDescent="0.3">
      <c r="A199" s="173"/>
      <c r="B199" s="4">
        <v>191</v>
      </c>
      <c r="C199" s="8" t="s">
        <v>533</v>
      </c>
      <c r="D199" s="32">
        <v>137</v>
      </c>
      <c r="E199" s="8">
        <v>0</v>
      </c>
      <c r="F199" s="8">
        <v>0</v>
      </c>
      <c r="G199" s="8">
        <v>137</v>
      </c>
      <c r="H199" s="8">
        <v>0</v>
      </c>
      <c r="I199" s="8">
        <v>0</v>
      </c>
      <c r="J199" s="14" t="s">
        <v>533</v>
      </c>
      <c r="K199" s="22">
        <v>137</v>
      </c>
    </row>
    <row r="200" spans="1:11" x14ac:dyDescent="0.3">
      <c r="A200" s="173"/>
      <c r="B200" s="4">
        <v>192</v>
      </c>
      <c r="C200" s="8" t="s">
        <v>534</v>
      </c>
      <c r="D200" s="32">
        <v>42</v>
      </c>
      <c r="E200" s="8">
        <v>0</v>
      </c>
      <c r="F200" s="8">
        <v>0</v>
      </c>
      <c r="G200" s="8">
        <v>42</v>
      </c>
      <c r="H200" s="8">
        <v>0</v>
      </c>
      <c r="I200" s="8">
        <v>0</v>
      </c>
      <c r="J200" s="14" t="s">
        <v>534</v>
      </c>
      <c r="K200" s="22">
        <v>42</v>
      </c>
    </row>
    <row r="201" spans="1:11" x14ac:dyDescent="0.3">
      <c r="A201" s="173"/>
      <c r="B201" s="4">
        <v>193</v>
      </c>
      <c r="C201" s="8" t="s">
        <v>536</v>
      </c>
      <c r="D201" s="32">
        <v>311</v>
      </c>
      <c r="E201" s="8">
        <v>0</v>
      </c>
      <c r="F201" s="8">
        <v>0</v>
      </c>
      <c r="G201" s="8">
        <v>311</v>
      </c>
      <c r="H201" s="8">
        <v>0</v>
      </c>
      <c r="I201" s="8">
        <v>0</v>
      </c>
      <c r="J201" s="14" t="s">
        <v>536</v>
      </c>
      <c r="K201" s="22">
        <v>311</v>
      </c>
    </row>
    <row r="202" spans="1:11" x14ac:dyDescent="0.3">
      <c r="A202" s="173"/>
      <c r="B202" s="4">
        <v>194</v>
      </c>
      <c r="C202" s="8" t="s">
        <v>539</v>
      </c>
      <c r="D202" s="32">
        <v>477</v>
      </c>
      <c r="E202" s="8">
        <v>0</v>
      </c>
      <c r="F202" s="8">
        <v>0</v>
      </c>
      <c r="G202" s="8">
        <v>477</v>
      </c>
      <c r="H202" s="8">
        <v>0</v>
      </c>
      <c r="I202" s="8">
        <v>0</v>
      </c>
      <c r="J202" s="14" t="s">
        <v>539</v>
      </c>
      <c r="K202" s="22">
        <v>477</v>
      </c>
    </row>
    <row r="203" spans="1:11" x14ac:dyDescent="0.3">
      <c r="A203" s="173"/>
      <c r="B203" s="4">
        <v>195</v>
      </c>
      <c r="C203" s="8" t="s">
        <v>540</v>
      </c>
      <c r="D203" s="32">
        <v>596</v>
      </c>
      <c r="E203" s="8">
        <v>0</v>
      </c>
      <c r="F203" s="8">
        <v>0</v>
      </c>
      <c r="G203" s="8">
        <v>596</v>
      </c>
      <c r="H203" s="8">
        <v>0</v>
      </c>
      <c r="I203" s="8">
        <v>0</v>
      </c>
      <c r="J203" s="14" t="s">
        <v>540</v>
      </c>
      <c r="K203" s="22">
        <v>596</v>
      </c>
    </row>
    <row r="204" spans="1:11" x14ac:dyDescent="0.3">
      <c r="A204" s="173"/>
      <c r="B204" s="4">
        <v>196</v>
      </c>
      <c r="C204" s="8" t="s">
        <v>541</v>
      </c>
      <c r="D204" s="32">
        <v>362</v>
      </c>
      <c r="E204" s="8">
        <v>0</v>
      </c>
      <c r="F204" s="8">
        <v>0</v>
      </c>
      <c r="G204" s="8">
        <v>362</v>
      </c>
      <c r="H204" s="8">
        <v>0</v>
      </c>
      <c r="I204" s="8">
        <v>0</v>
      </c>
      <c r="J204" s="14" t="s">
        <v>541</v>
      </c>
      <c r="K204" s="22">
        <v>362</v>
      </c>
    </row>
    <row r="205" spans="1:11" x14ac:dyDescent="0.3">
      <c r="A205" s="173"/>
      <c r="B205" s="4">
        <v>197</v>
      </c>
      <c r="C205" s="8" t="s">
        <v>542</v>
      </c>
      <c r="D205" s="32">
        <v>672</v>
      </c>
      <c r="E205" s="8">
        <v>0</v>
      </c>
      <c r="F205" s="8">
        <v>0</v>
      </c>
      <c r="G205" s="8">
        <v>672</v>
      </c>
      <c r="H205" s="8">
        <v>0</v>
      </c>
      <c r="I205" s="8">
        <v>0</v>
      </c>
      <c r="J205" s="14" t="s">
        <v>542</v>
      </c>
      <c r="K205" s="22">
        <v>672</v>
      </c>
    </row>
    <row r="206" spans="1:11" x14ac:dyDescent="0.3">
      <c r="A206" s="173"/>
      <c r="B206" s="4">
        <v>198</v>
      </c>
      <c r="C206" s="8" t="s">
        <v>543</v>
      </c>
      <c r="D206" s="32">
        <v>256</v>
      </c>
      <c r="E206" s="8">
        <v>0</v>
      </c>
      <c r="F206" s="8">
        <v>0</v>
      </c>
      <c r="G206" s="8">
        <v>256</v>
      </c>
      <c r="H206" s="8">
        <v>0</v>
      </c>
      <c r="I206" s="8">
        <v>0</v>
      </c>
      <c r="J206" s="14" t="s">
        <v>543</v>
      </c>
      <c r="K206" s="22">
        <v>256</v>
      </c>
    </row>
    <row r="207" spans="1:11" x14ac:dyDescent="0.3">
      <c r="A207" s="173"/>
      <c r="B207" s="4">
        <v>199</v>
      </c>
      <c r="C207" s="8" t="s">
        <v>544</v>
      </c>
      <c r="D207" s="32">
        <v>248</v>
      </c>
      <c r="E207" s="8">
        <v>0</v>
      </c>
      <c r="F207" s="8">
        <v>0</v>
      </c>
      <c r="G207" s="8">
        <v>248</v>
      </c>
      <c r="H207" s="8">
        <v>0</v>
      </c>
      <c r="I207" s="8">
        <v>0</v>
      </c>
      <c r="J207" s="14" t="s">
        <v>544</v>
      </c>
      <c r="K207" s="22">
        <v>248</v>
      </c>
    </row>
    <row r="208" spans="1:11" x14ac:dyDescent="0.3">
      <c r="A208" s="173"/>
      <c r="B208" s="4">
        <v>200</v>
      </c>
      <c r="C208" s="8" t="s">
        <v>546</v>
      </c>
      <c r="D208" s="32">
        <v>232</v>
      </c>
      <c r="E208" s="8">
        <v>0</v>
      </c>
      <c r="F208" s="8">
        <v>0</v>
      </c>
      <c r="G208" s="8">
        <v>232</v>
      </c>
      <c r="H208" s="8">
        <v>0</v>
      </c>
      <c r="I208" s="8">
        <v>0</v>
      </c>
      <c r="J208" s="14" t="s">
        <v>546</v>
      </c>
      <c r="K208" s="22">
        <v>232</v>
      </c>
    </row>
    <row r="209" spans="1:11" x14ac:dyDescent="0.3">
      <c r="A209" s="173"/>
      <c r="B209" s="4">
        <v>201</v>
      </c>
      <c r="C209" s="8" t="s">
        <v>750</v>
      </c>
      <c r="D209" s="32">
        <v>49</v>
      </c>
      <c r="E209" s="8">
        <v>0</v>
      </c>
      <c r="F209" s="8">
        <v>0</v>
      </c>
      <c r="G209" s="8">
        <v>49</v>
      </c>
      <c r="H209" s="8">
        <v>0</v>
      </c>
      <c r="I209" s="8">
        <v>0</v>
      </c>
      <c r="J209" s="14" t="s">
        <v>750</v>
      </c>
      <c r="K209" s="22">
        <v>49</v>
      </c>
    </row>
    <row r="210" spans="1:11" x14ac:dyDescent="0.3">
      <c r="A210" s="173"/>
      <c r="B210" s="4">
        <v>202</v>
      </c>
      <c r="C210" s="8" t="s">
        <v>549</v>
      </c>
      <c r="D210" s="32">
        <v>200</v>
      </c>
      <c r="E210" s="8">
        <v>0</v>
      </c>
      <c r="F210" s="8">
        <v>0</v>
      </c>
      <c r="G210" s="8">
        <v>200</v>
      </c>
      <c r="H210" s="8">
        <v>0</v>
      </c>
      <c r="I210" s="8">
        <v>0</v>
      </c>
      <c r="J210" s="14" t="s">
        <v>549</v>
      </c>
      <c r="K210" s="22">
        <v>200</v>
      </c>
    </row>
    <row r="211" spans="1:11" x14ac:dyDescent="0.3">
      <c r="A211" s="173"/>
      <c r="B211" s="4">
        <v>203</v>
      </c>
      <c r="C211" s="8" t="s">
        <v>550</v>
      </c>
      <c r="D211" s="32">
        <v>217</v>
      </c>
      <c r="E211" s="8">
        <v>0</v>
      </c>
      <c r="F211" s="8">
        <v>0</v>
      </c>
      <c r="G211" s="8">
        <v>217</v>
      </c>
      <c r="H211" s="8">
        <v>0</v>
      </c>
      <c r="I211" s="8">
        <v>0</v>
      </c>
      <c r="J211" s="14" t="s">
        <v>550</v>
      </c>
      <c r="K211" s="22">
        <v>217</v>
      </c>
    </row>
    <row r="212" spans="1:11" x14ac:dyDescent="0.3">
      <c r="A212" s="173"/>
      <c r="B212" s="4">
        <v>204</v>
      </c>
      <c r="C212" s="8" t="s">
        <v>553</v>
      </c>
      <c r="D212" s="32">
        <v>442</v>
      </c>
      <c r="E212" s="8">
        <v>0</v>
      </c>
      <c r="F212" s="8">
        <v>0</v>
      </c>
      <c r="G212" s="8">
        <v>442</v>
      </c>
      <c r="H212" s="8">
        <v>0</v>
      </c>
      <c r="I212" s="8">
        <v>0</v>
      </c>
      <c r="J212" s="14" t="s">
        <v>553</v>
      </c>
      <c r="K212" s="22">
        <v>442</v>
      </c>
    </row>
    <row r="213" spans="1:11" x14ac:dyDescent="0.3">
      <c r="A213" s="173"/>
      <c r="B213" s="4">
        <v>205</v>
      </c>
      <c r="C213" s="8" t="s">
        <v>554</v>
      </c>
      <c r="D213" s="32">
        <v>63</v>
      </c>
      <c r="E213" s="8">
        <v>0</v>
      </c>
      <c r="F213" s="8">
        <v>0</v>
      </c>
      <c r="G213" s="8">
        <v>63</v>
      </c>
      <c r="H213" s="8">
        <v>0</v>
      </c>
      <c r="I213" s="8">
        <v>0</v>
      </c>
      <c r="J213" s="14" t="s">
        <v>554</v>
      </c>
      <c r="K213" s="22">
        <v>63</v>
      </c>
    </row>
    <row r="214" spans="1:11" x14ac:dyDescent="0.3">
      <c r="A214" s="173"/>
      <c r="B214" s="4">
        <v>206</v>
      </c>
      <c r="C214" s="8" t="s">
        <v>555</v>
      </c>
      <c r="D214" s="32">
        <v>445</v>
      </c>
      <c r="E214" s="8">
        <v>0</v>
      </c>
      <c r="F214" s="8">
        <v>0</v>
      </c>
      <c r="G214" s="8">
        <v>445</v>
      </c>
      <c r="H214" s="8">
        <v>0</v>
      </c>
      <c r="I214" s="8">
        <v>0</v>
      </c>
      <c r="J214" s="14" t="s">
        <v>555</v>
      </c>
      <c r="K214" s="22">
        <v>445</v>
      </c>
    </row>
    <row r="215" spans="1:11" x14ac:dyDescent="0.3">
      <c r="A215" s="173"/>
      <c r="B215" s="4">
        <v>207</v>
      </c>
      <c r="C215" s="8" t="s">
        <v>556</v>
      </c>
      <c r="D215" s="32">
        <v>410</v>
      </c>
      <c r="E215" s="8">
        <v>0</v>
      </c>
      <c r="F215" s="8">
        <v>0</v>
      </c>
      <c r="G215" s="8">
        <v>410</v>
      </c>
      <c r="H215" s="8">
        <v>0</v>
      </c>
      <c r="I215" s="8">
        <v>0</v>
      </c>
      <c r="J215" s="14" t="s">
        <v>556</v>
      </c>
      <c r="K215" s="22">
        <v>410</v>
      </c>
    </row>
    <row r="216" spans="1:11" x14ac:dyDescent="0.3">
      <c r="A216" s="173"/>
      <c r="B216" s="4">
        <v>208</v>
      </c>
      <c r="C216" s="8" t="s">
        <v>557</v>
      </c>
      <c r="D216" s="32">
        <v>366</v>
      </c>
      <c r="E216" s="8">
        <v>0</v>
      </c>
      <c r="F216" s="8">
        <v>0</v>
      </c>
      <c r="G216" s="8">
        <v>366</v>
      </c>
      <c r="H216" s="8">
        <v>0</v>
      </c>
      <c r="I216" s="8">
        <v>0</v>
      </c>
      <c r="J216" s="14" t="s">
        <v>557</v>
      </c>
      <c r="K216" s="22">
        <v>366</v>
      </c>
    </row>
    <row r="217" spans="1:11" x14ac:dyDescent="0.3">
      <c r="A217" s="173"/>
      <c r="B217" s="4">
        <v>209</v>
      </c>
      <c r="C217" s="8" t="s">
        <v>558</v>
      </c>
      <c r="D217" s="32">
        <v>177</v>
      </c>
      <c r="E217" s="8">
        <v>0</v>
      </c>
      <c r="F217" s="8">
        <v>0</v>
      </c>
      <c r="G217" s="8">
        <v>177</v>
      </c>
      <c r="H217" s="8">
        <v>0</v>
      </c>
      <c r="I217" s="8">
        <v>0</v>
      </c>
      <c r="J217" s="14" t="s">
        <v>558</v>
      </c>
      <c r="K217" s="22">
        <v>177</v>
      </c>
    </row>
    <row r="218" spans="1:11" x14ac:dyDescent="0.3">
      <c r="A218" s="173"/>
      <c r="B218" s="4">
        <v>210</v>
      </c>
      <c r="C218" s="8" t="s">
        <v>559</v>
      </c>
      <c r="D218" s="32">
        <v>120</v>
      </c>
      <c r="E218" s="8">
        <v>0</v>
      </c>
      <c r="F218" s="8">
        <v>0</v>
      </c>
      <c r="G218" s="8">
        <v>120</v>
      </c>
      <c r="H218" s="8">
        <v>0</v>
      </c>
      <c r="I218" s="8">
        <v>0</v>
      </c>
      <c r="J218" s="14" t="s">
        <v>559</v>
      </c>
      <c r="K218" s="22">
        <v>120</v>
      </c>
    </row>
    <row r="219" spans="1:11" x14ac:dyDescent="0.3">
      <c r="A219" s="173"/>
      <c r="B219" s="4">
        <v>211</v>
      </c>
      <c r="C219" s="8" t="s">
        <v>561</v>
      </c>
      <c r="D219" s="32">
        <v>121</v>
      </c>
      <c r="E219" s="8">
        <v>0</v>
      </c>
      <c r="F219" s="8">
        <v>0</v>
      </c>
      <c r="G219" s="8">
        <v>121</v>
      </c>
      <c r="H219" s="8">
        <v>0</v>
      </c>
      <c r="I219" s="8">
        <v>0</v>
      </c>
      <c r="J219" s="14" t="s">
        <v>561</v>
      </c>
      <c r="K219" s="22">
        <v>121</v>
      </c>
    </row>
    <row r="220" spans="1:11" x14ac:dyDescent="0.3">
      <c r="A220" s="173"/>
      <c r="B220" s="4">
        <v>212</v>
      </c>
      <c r="C220" s="8" t="s">
        <v>562</v>
      </c>
      <c r="D220" s="32">
        <v>177</v>
      </c>
      <c r="E220" s="8">
        <v>0</v>
      </c>
      <c r="F220" s="8">
        <v>0</v>
      </c>
      <c r="G220" s="8">
        <v>177</v>
      </c>
      <c r="H220" s="8">
        <v>0</v>
      </c>
      <c r="I220" s="8">
        <v>0</v>
      </c>
      <c r="J220" s="14" t="s">
        <v>562</v>
      </c>
      <c r="K220" s="22">
        <v>177</v>
      </c>
    </row>
    <row r="221" spans="1:11" x14ac:dyDescent="0.3">
      <c r="A221" s="173"/>
      <c r="B221" s="4">
        <v>213</v>
      </c>
      <c r="C221" s="8" t="s">
        <v>564</v>
      </c>
      <c r="D221" s="32">
        <v>128</v>
      </c>
      <c r="E221" s="8">
        <v>0</v>
      </c>
      <c r="F221" s="8">
        <v>0</v>
      </c>
      <c r="G221" s="8">
        <v>128</v>
      </c>
      <c r="H221" s="8">
        <v>0</v>
      </c>
      <c r="I221" s="8">
        <v>0</v>
      </c>
      <c r="J221" s="14" t="s">
        <v>564</v>
      </c>
      <c r="K221" s="22">
        <v>128</v>
      </c>
    </row>
    <row r="222" spans="1:11" x14ac:dyDescent="0.3">
      <c r="A222" s="173"/>
      <c r="B222" s="4">
        <v>214</v>
      </c>
      <c r="C222" s="8" t="s">
        <v>565</v>
      </c>
      <c r="D222" s="32">
        <v>1588</v>
      </c>
      <c r="E222" s="8">
        <v>0</v>
      </c>
      <c r="F222" s="8">
        <v>0</v>
      </c>
      <c r="G222" s="8">
        <v>1588</v>
      </c>
      <c r="H222" s="8">
        <v>0</v>
      </c>
      <c r="I222" s="8">
        <v>0</v>
      </c>
      <c r="J222" s="14" t="s">
        <v>565</v>
      </c>
      <c r="K222" s="22">
        <v>1588</v>
      </c>
    </row>
    <row r="223" spans="1:11" x14ac:dyDescent="0.3">
      <c r="A223" s="173"/>
      <c r="B223" s="4">
        <v>215</v>
      </c>
      <c r="C223" s="8" t="s">
        <v>566</v>
      </c>
      <c r="D223" s="32">
        <v>608</v>
      </c>
      <c r="E223" s="8">
        <v>0</v>
      </c>
      <c r="F223" s="8">
        <v>0</v>
      </c>
      <c r="G223" s="8">
        <v>608</v>
      </c>
      <c r="H223" s="8">
        <v>0</v>
      </c>
      <c r="I223" s="8">
        <v>0</v>
      </c>
      <c r="J223" s="14" t="s">
        <v>566</v>
      </c>
      <c r="K223" s="22">
        <v>608</v>
      </c>
    </row>
    <row r="224" spans="1:11" x14ac:dyDescent="0.3">
      <c r="A224" s="173"/>
      <c r="B224" s="4">
        <v>216</v>
      </c>
      <c r="C224" s="8" t="s">
        <v>567</v>
      </c>
      <c r="D224" s="32">
        <v>422</v>
      </c>
      <c r="E224" s="8">
        <v>0</v>
      </c>
      <c r="F224" s="8">
        <v>0</v>
      </c>
      <c r="G224" s="8">
        <v>422</v>
      </c>
      <c r="H224" s="8">
        <v>0</v>
      </c>
      <c r="I224" s="8">
        <v>0</v>
      </c>
      <c r="J224" s="14" t="s">
        <v>567</v>
      </c>
      <c r="K224" s="22">
        <v>422</v>
      </c>
    </row>
    <row r="225" spans="1:12" x14ac:dyDescent="0.3">
      <c r="A225" s="173"/>
      <c r="B225" s="4">
        <v>217</v>
      </c>
      <c r="C225" s="8" t="s">
        <v>568</v>
      </c>
      <c r="D225" s="32">
        <v>812</v>
      </c>
      <c r="E225" s="8">
        <v>0</v>
      </c>
      <c r="F225" s="8">
        <v>0</v>
      </c>
      <c r="G225" s="8">
        <v>812</v>
      </c>
      <c r="H225" s="8">
        <v>0</v>
      </c>
      <c r="I225" s="8">
        <v>0</v>
      </c>
      <c r="J225" s="14" t="s">
        <v>568</v>
      </c>
      <c r="K225" s="22">
        <v>812</v>
      </c>
    </row>
    <row r="226" spans="1:12" x14ac:dyDescent="0.3">
      <c r="A226" s="173"/>
      <c r="B226" s="4">
        <v>218</v>
      </c>
      <c r="C226" s="8" t="s">
        <v>569</v>
      </c>
      <c r="D226" s="32">
        <v>623</v>
      </c>
      <c r="E226" s="8">
        <v>0</v>
      </c>
      <c r="F226" s="8">
        <v>0</v>
      </c>
      <c r="G226" s="8">
        <v>623</v>
      </c>
      <c r="H226" s="8">
        <v>0</v>
      </c>
      <c r="I226" s="8">
        <v>0</v>
      </c>
      <c r="J226" s="14" t="s">
        <v>569</v>
      </c>
      <c r="K226" s="22">
        <v>623</v>
      </c>
    </row>
    <row r="227" spans="1:12" x14ac:dyDescent="0.3">
      <c r="A227" s="173"/>
      <c r="B227" s="4">
        <v>219</v>
      </c>
      <c r="C227" s="8" t="s">
        <v>570</v>
      </c>
      <c r="D227" s="32">
        <v>136</v>
      </c>
      <c r="E227" s="8">
        <v>0</v>
      </c>
      <c r="F227" s="8">
        <v>0</v>
      </c>
      <c r="G227" s="8">
        <v>136</v>
      </c>
      <c r="H227" s="8">
        <v>0</v>
      </c>
      <c r="I227" s="8">
        <v>0</v>
      </c>
      <c r="J227" s="14" t="s">
        <v>570</v>
      </c>
      <c r="K227" s="22">
        <v>136</v>
      </c>
    </row>
    <row r="228" spans="1:12" x14ac:dyDescent="0.3">
      <c r="A228" s="173"/>
      <c r="B228" s="4">
        <v>220</v>
      </c>
      <c r="C228" s="8" t="s">
        <v>571</v>
      </c>
      <c r="D228" s="32">
        <v>188</v>
      </c>
      <c r="E228" s="8">
        <v>0</v>
      </c>
      <c r="F228" s="8">
        <v>0</v>
      </c>
      <c r="G228" s="8">
        <v>188</v>
      </c>
      <c r="H228" s="8">
        <v>0</v>
      </c>
      <c r="I228" s="8">
        <v>0</v>
      </c>
      <c r="J228" s="14" t="s">
        <v>571</v>
      </c>
      <c r="K228" s="22">
        <v>188</v>
      </c>
    </row>
    <row r="229" spans="1:12" x14ac:dyDescent="0.3">
      <c r="A229" s="173"/>
      <c r="B229" s="4">
        <v>221</v>
      </c>
      <c r="C229" s="8" t="s">
        <v>572</v>
      </c>
      <c r="D229" s="32">
        <v>577</v>
      </c>
      <c r="E229" s="8">
        <v>0</v>
      </c>
      <c r="F229" s="8">
        <v>0</v>
      </c>
      <c r="G229" s="8">
        <v>577</v>
      </c>
      <c r="H229" s="8">
        <v>0</v>
      </c>
      <c r="I229" s="8">
        <v>0</v>
      </c>
      <c r="J229" s="14" t="s">
        <v>572</v>
      </c>
      <c r="K229" s="22">
        <v>577</v>
      </c>
    </row>
    <row r="230" spans="1:12" x14ac:dyDescent="0.3">
      <c r="A230" s="173"/>
      <c r="B230" s="4">
        <v>222</v>
      </c>
      <c r="C230" s="8" t="s">
        <v>574</v>
      </c>
      <c r="D230" s="32">
        <v>243</v>
      </c>
      <c r="E230" s="8">
        <v>0</v>
      </c>
      <c r="F230" s="8">
        <v>0</v>
      </c>
      <c r="G230" s="8">
        <v>243</v>
      </c>
      <c r="H230" s="8">
        <v>0</v>
      </c>
      <c r="I230" s="8">
        <v>0</v>
      </c>
      <c r="J230" s="14" t="s">
        <v>574</v>
      </c>
      <c r="K230" s="22">
        <v>243</v>
      </c>
    </row>
    <row r="231" spans="1:12" x14ac:dyDescent="0.3">
      <c r="A231" s="173"/>
      <c r="B231" s="4">
        <v>223</v>
      </c>
      <c r="C231" s="8" t="s">
        <v>577</v>
      </c>
      <c r="D231" s="32">
        <v>652</v>
      </c>
      <c r="E231" s="8">
        <v>0</v>
      </c>
      <c r="F231" s="8">
        <v>0</v>
      </c>
      <c r="G231" s="8">
        <v>652</v>
      </c>
      <c r="H231" s="8">
        <v>0</v>
      </c>
      <c r="I231" s="8">
        <v>0</v>
      </c>
      <c r="J231" s="14" t="s">
        <v>577</v>
      </c>
      <c r="K231" s="22">
        <v>652</v>
      </c>
    </row>
    <row r="232" spans="1:12" x14ac:dyDescent="0.3">
      <c r="A232" s="173"/>
      <c r="B232" s="4">
        <v>224</v>
      </c>
      <c r="C232" s="8" t="s">
        <v>578</v>
      </c>
      <c r="D232" s="32">
        <v>568</v>
      </c>
      <c r="E232" s="8">
        <v>0</v>
      </c>
      <c r="F232" s="8">
        <v>0</v>
      </c>
      <c r="G232" s="8">
        <v>568</v>
      </c>
      <c r="H232" s="8">
        <v>0</v>
      </c>
      <c r="I232" s="8">
        <v>0</v>
      </c>
      <c r="J232" s="14" t="s">
        <v>578</v>
      </c>
      <c r="K232" s="22">
        <v>568</v>
      </c>
    </row>
    <row r="233" spans="1:12" x14ac:dyDescent="0.3">
      <c r="A233" s="173"/>
      <c r="B233" s="4">
        <v>225</v>
      </c>
      <c r="C233" s="8" t="s">
        <v>579</v>
      </c>
      <c r="D233" s="32">
        <v>311</v>
      </c>
      <c r="E233" s="8">
        <v>0</v>
      </c>
      <c r="F233" s="8">
        <v>0</v>
      </c>
      <c r="G233" s="8">
        <v>311</v>
      </c>
      <c r="H233" s="8">
        <v>0</v>
      </c>
      <c r="I233" s="8">
        <v>0</v>
      </c>
      <c r="J233" s="14" t="s">
        <v>579</v>
      </c>
      <c r="K233" s="22">
        <v>311</v>
      </c>
    </row>
    <row r="234" spans="1:12" x14ac:dyDescent="0.3">
      <c r="A234" s="173"/>
      <c r="B234" s="4">
        <v>226</v>
      </c>
      <c r="C234" s="8" t="s">
        <v>580</v>
      </c>
      <c r="D234" s="32">
        <v>667</v>
      </c>
      <c r="E234" s="8">
        <v>0</v>
      </c>
      <c r="F234" s="8">
        <v>0</v>
      </c>
      <c r="G234" s="8">
        <v>667</v>
      </c>
      <c r="H234" s="8">
        <v>0</v>
      </c>
      <c r="I234" s="8">
        <v>0</v>
      </c>
      <c r="J234" s="14" t="s">
        <v>580</v>
      </c>
      <c r="K234" s="22">
        <v>667</v>
      </c>
    </row>
    <row r="235" spans="1:12" x14ac:dyDescent="0.3">
      <c r="A235" s="173"/>
      <c r="B235" s="4">
        <v>227</v>
      </c>
      <c r="C235" s="8" t="s">
        <v>581</v>
      </c>
      <c r="D235" s="32">
        <v>123</v>
      </c>
      <c r="E235" s="8">
        <v>0</v>
      </c>
      <c r="F235" s="8">
        <v>0</v>
      </c>
      <c r="G235" s="8">
        <v>123</v>
      </c>
      <c r="H235" s="8">
        <v>0</v>
      </c>
      <c r="I235" s="8">
        <v>0</v>
      </c>
      <c r="J235" s="14" t="s">
        <v>581</v>
      </c>
      <c r="K235" s="22">
        <v>123</v>
      </c>
      <c r="L235">
        <v>107</v>
      </c>
    </row>
    <row r="236" spans="1:12" x14ac:dyDescent="0.3">
      <c r="A236" s="173"/>
      <c r="B236" s="4">
        <v>228</v>
      </c>
      <c r="C236" s="8" t="s">
        <v>582</v>
      </c>
      <c r="D236" s="32">
        <v>91</v>
      </c>
      <c r="E236" s="8">
        <v>0</v>
      </c>
      <c r="F236" s="8">
        <v>0</v>
      </c>
      <c r="G236" s="8">
        <v>91</v>
      </c>
      <c r="H236" s="8">
        <v>0</v>
      </c>
      <c r="I236" s="8">
        <v>0</v>
      </c>
      <c r="J236" s="14" t="s">
        <v>582</v>
      </c>
      <c r="K236" s="22">
        <v>91</v>
      </c>
    </row>
    <row r="237" spans="1:12" x14ac:dyDescent="0.3">
      <c r="A237" s="173"/>
      <c r="B237" s="4">
        <v>229</v>
      </c>
      <c r="C237" s="8" t="s">
        <v>584</v>
      </c>
      <c r="D237" s="32">
        <v>577</v>
      </c>
      <c r="E237" s="8">
        <v>0</v>
      </c>
      <c r="F237" s="8">
        <v>0</v>
      </c>
      <c r="G237" s="8">
        <v>577</v>
      </c>
      <c r="H237" s="8">
        <v>0</v>
      </c>
      <c r="I237" s="8">
        <v>0</v>
      </c>
      <c r="J237" s="14" t="s">
        <v>584</v>
      </c>
      <c r="K237" s="22">
        <v>577</v>
      </c>
    </row>
    <row r="238" spans="1:12" x14ac:dyDescent="0.3">
      <c r="A238" s="173"/>
      <c r="B238" s="4">
        <v>230</v>
      </c>
      <c r="C238" s="8" t="s">
        <v>587</v>
      </c>
      <c r="D238" s="32">
        <v>136</v>
      </c>
      <c r="E238" s="8">
        <v>0</v>
      </c>
      <c r="F238" s="8">
        <v>0</v>
      </c>
      <c r="G238" s="8">
        <v>136</v>
      </c>
      <c r="H238" s="8">
        <v>0</v>
      </c>
      <c r="I238" s="8">
        <v>0</v>
      </c>
      <c r="J238" s="14" t="s">
        <v>587</v>
      </c>
      <c r="K238" s="22">
        <v>136</v>
      </c>
    </row>
    <row r="239" spans="1:12" x14ac:dyDescent="0.3">
      <c r="A239" s="173"/>
      <c r="B239" s="4">
        <v>231</v>
      </c>
      <c r="C239" s="8" t="s">
        <v>589</v>
      </c>
      <c r="D239" s="32">
        <v>661</v>
      </c>
      <c r="E239" s="8">
        <v>0</v>
      </c>
      <c r="F239" s="8">
        <v>0</v>
      </c>
      <c r="G239" s="8">
        <v>661</v>
      </c>
      <c r="H239" s="8">
        <v>0</v>
      </c>
      <c r="I239" s="8">
        <v>0</v>
      </c>
      <c r="J239" s="14" t="s">
        <v>589</v>
      </c>
      <c r="K239" s="22">
        <v>661</v>
      </c>
    </row>
    <row r="240" spans="1:12" x14ac:dyDescent="0.3">
      <c r="A240" s="173"/>
      <c r="B240" s="4">
        <v>232</v>
      </c>
      <c r="C240" s="8" t="s">
        <v>590</v>
      </c>
      <c r="D240" s="32">
        <v>224</v>
      </c>
      <c r="E240" s="8">
        <v>0</v>
      </c>
      <c r="F240" s="8">
        <v>0</v>
      </c>
      <c r="G240" s="8">
        <v>224</v>
      </c>
      <c r="H240" s="8">
        <v>0</v>
      </c>
      <c r="I240" s="8">
        <v>0</v>
      </c>
      <c r="J240" s="14" t="s">
        <v>590</v>
      </c>
      <c r="K240" s="22">
        <v>224</v>
      </c>
      <c r="L240">
        <v>1</v>
      </c>
    </row>
    <row r="241" spans="1:12" x14ac:dyDescent="0.3">
      <c r="A241" s="173"/>
      <c r="B241" s="4">
        <v>233</v>
      </c>
      <c r="C241" s="8" t="s">
        <v>592</v>
      </c>
      <c r="D241" s="32">
        <v>204</v>
      </c>
      <c r="E241" s="8">
        <v>0</v>
      </c>
      <c r="F241" s="8">
        <v>0</v>
      </c>
      <c r="G241" s="8">
        <v>204</v>
      </c>
      <c r="H241" s="8">
        <v>0</v>
      </c>
      <c r="I241" s="8">
        <v>0</v>
      </c>
      <c r="J241" s="14" t="s">
        <v>592</v>
      </c>
      <c r="K241" s="22">
        <v>204</v>
      </c>
    </row>
    <row r="242" spans="1:12" x14ac:dyDescent="0.3">
      <c r="A242" s="173"/>
      <c r="B242" s="4">
        <v>234</v>
      </c>
      <c r="C242" s="8" t="s">
        <v>593</v>
      </c>
      <c r="D242" s="32">
        <v>59</v>
      </c>
      <c r="E242" s="8">
        <v>0</v>
      </c>
      <c r="F242" s="8">
        <v>0</v>
      </c>
      <c r="G242" s="8">
        <v>59</v>
      </c>
      <c r="H242" s="8">
        <v>0</v>
      </c>
      <c r="I242" s="8">
        <v>0</v>
      </c>
      <c r="J242" s="14" t="s">
        <v>593</v>
      </c>
      <c r="K242" s="22">
        <v>59</v>
      </c>
    </row>
    <row r="243" spans="1:12" x14ac:dyDescent="0.3">
      <c r="A243" s="173"/>
      <c r="B243" s="4">
        <v>235</v>
      </c>
      <c r="C243" s="8" t="s">
        <v>594</v>
      </c>
      <c r="D243" s="32">
        <v>193</v>
      </c>
      <c r="E243" s="8">
        <v>0</v>
      </c>
      <c r="F243" s="8">
        <v>0</v>
      </c>
      <c r="G243" s="8">
        <v>193</v>
      </c>
      <c r="H243" s="8">
        <v>0</v>
      </c>
      <c r="I243" s="8">
        <v>0</v>
      </c>
      <c r="J243" s="14" t="s">
        <v>594</v>
      </c>
      <c r="K243" s="22">
        <v>193</v>
      </c>
    </row>
    <row r="244" spans="1:12" x14ac:dyDescent="0.3">
      <c r="A244" s="173"/>
      <c r="B244" s="4">
        <v>236</v>
      </c>
      <c r="C244" s="8" t="s">
        <v>751</v>
      </c>
      <c r="D244" s="32">
        <v>286</v>
      </c>
      <c r="E244" s="8">
        <v>0</v>
      </c>
      <c r="F244" s="8">
        <v>0</v>
      </c>
      <c r="G244" s="8">
        <v>286</v>
      </c>
      <c r="H244" s="8">
        <v>0</v>
      </c>
      <c r="I244" s="8">
        <v>0</v>
      </c>
      <c r="J244" s="14" t="s">
        <v>751</v>
      </c>
      <c r="K244" s="22">
        <v>286</v>
      </c>
    </row>
    <row r="245" spans="1:12" x14ac:dyDescent="0.3">
      <c r="A245" s="173"/>
      <c r="B245" s="4">
        <v>237</v>
      </c>
      <c r="C245" s="8" t="s">
        <v>595</v>
      </c>
      <c r="D245" s="32">
        <v>603</v>
      </c>
      <c r="E245" s="8">
        <v>0</v>
      </c>
      <c r="F245" s="8">
        <v>0</v>
      </c>
      <c r="G245" s="8">
        <v>603</v>
      </c>
      <c r="H245" s="8">
        <v>0</v>
      </c>
      <c r="I245" s="8">
        <v>0</v>
      </c>
      <c r="J245" s="14" t="s">
        <v>595</v>
      </c>
      <c r="K245" s="22">
        <v>603</v>
      </c>
    </row>
    <row r="246" spans="1:12" x14ac:dyDescent="0.3">
      <c r="A246" s="173"/>
      <c r="B246" s="4">
        <v>238</v>
      </c>
      <c r="C246" s="8" t="s">
        <v>596</v>
      </c>
      <c r="D246" s="32">
        <v>235</v>
      </c>
      <c r="E246" s="8">
        <v>0</v>
      </c>
      <c r="F246" s="8">
        <v>0</v>
      </c>
      <c r="G246" s="8">
        <v>235</v>
      </c>
      <c r="H246" s="8">
        <v>0</v>
      </c>
      <c r="I246" s="8">
        <v>0</v>
      </c>
      <c r="J246" s="14" t="s">
        <v>596</v>
      </c>
      <c r="K246" s="22">
        <v>235</v>
      </c>
    </row>
    <row r="247" spans="1:12" x14ac:dyDescent="0.3">
      <c r="A247" s="173"/>
      <c r="B247" s="4">
        <v>239</v>
      </c>
      <c r="C247" s="8" t="s">
        <v>597</v>
      </c>
      <c r="D247" s="32">
        <v>183</v>
      </c>
      <c r="E247" s="8">
        <v>0</v>
      </c>
      <c r="F247" s="8">
        <v>0</v>
      </c>
      <c r="G247" s="8">
        <v>183</v>
      </c>
      <c r="H247" s="8">
        <v>0</v>
      </c>
      <c r="I247" s="8">
        <v>0</v>
      </c>
      <c r="J247" s="14" t="s">
        <v>597</v>
      </c>
      <c r="K247" s="22">
        <v>183</v>
      </c>
    </row>
    <row r="248" spans="1:12" x14ac:dyDescent="0.3">
      <c r="A248" s="173"/>
      <c r="B248" s="4">
        <v>240</v>
      </c>
      <c r="C248" s="8" t="s">
        <v>598</v>
      </c>
      <c r="D248" s="32">
        <v>225</v>
      </c>
      <c r="E248" s="8">
        <v>0</v>
      </c>
      <c r="F248" s="8">
        <v>0</v>
      </c>
      <c r="G248" s="8">
        <v>225</v>
      </c>
      <c r="H248" s="8">
        <v>0</v>
      </c>
      <c r="I248" s="8">
        <v>0</v>
      </c>
      <c r="J248" s="14" t="s">
        <v>598</v>
      </c>
      <c r="K248" s="22">
        <v>225</v>
      </c>
    </row>
    <row r="249" spans="1:12" x14ac:dyDescent="0.3">
      <c r="A249" s="173"/>
      <c r="B249" s="4">
        <v>241</v>
      </c>
      <c r="C249" s="8" t="s">
        <v>600</v>
      </c>
      <c r="D249" s="32">
        <v>361</v>
      </c>
      <c r="E249" s="8">
        <v>0</v>
      </c>
      <c r="F249" s="8">
        <v>0</v>
      </c>
      <c r="G249" s="8">
        <v>361</v>
      </c>
      <c r="H249" s="8">
        <v>0</v>
      </c>
      <c r="I249" s="8">
        <v>0</v>
      </c>
      <c r="J249" s="14" t="s">
        <v>600</v>
      </c>
      <c r="K249" s="22">
        <v>361</v>
      </c>
    </row>
    <row r="250" spans="1:12" x14ac:dyDescent="0.3">
      <c r="A250" s="173"/>
      <c r="B250" s="4">
        <v>242</v>
      </c>
      <c r="C250" s="8" t="s">
        <v>601</v>
      </c>
      <c r="D250" s="32">
        <v>37</v>
      </c>
      <c r="E250" s="8">
        <v>0</v>
      </c>
      <c r="F250" s="8">
        <v>0</v>
      </c>
      <c r="G250" s="8">
        <v>37</v>
      </c>
      <c r="H250" s="8">
        <v>0</v>
      </c>
      <c r="I250" s="8">
        <v>0</v>
      </c>
      <c r="J250" s="14" t="s">
        <v>601</v>
      </c>
      <c r="K250" s="22">
        <v>37</v>
      </c>
    </row>
    <row r="251" spans="1:12" x14ac:dyDescent="0.3">
      <c r="A251" s="173"/>
      <c r="B251" s="4">
        <v>243</v>
      </c>
      <c r="C251" s="8" t="s">
        <v>602</v>
      </c>
      <c r="D251" s="32">
        <v>308</v>
      </c>
      <c r="E251" s="8">
        <v>0</v>
      </c>
      <c r="F251" s="8">
        <v>0</v>
      </c>
      <c r="G251" s="8">
        <v>308</v>
      </c>
      <c r="H251" s="8">
        <v>0</v>
      </c>
      <c r="I251" s="8">
        <v>0</v>
      </c>
      <c r="J251" s="14" t="s">
        <v>602</v>
      </c>
      <c r="K251" s="22">
        <v>308</v>
      </c>
    </row>
    <row r="252" spans="1:12" x14ac:dyDescent="0.3">
      <c r="A252" s="173"/>
      <c r="B252" s="4">
        <v>244</v>
      </c>
      <c r="C252" s="8" t="s">
        <v>603</v>
      </c>
      <c r="D252" s="32">
        <v>2803</v>
      </c>
      <c r="E252" s="8">
        <v>107</v>
      </c>
      <c r="F252" s="8">
        <v>0</v>
      </c>
      <c r="G252" s="8">
        <v>2803</v>
      </c>
      <c r="H252" s="8">
        <v>107</v>
      </c>
      <c r="I252" s="8">
        <v>0</v>
      </c>
      <c r="J252" s="14" t="s">
        <v>603</v>
      </c>
      <c r="K252" s="22">
        <v>2803</v>
      </c>
    </row>
    <row r="253" spans="1:12" x14ac:dyDescent="0.3">
      <c r="A253" s="173"/>
      <c r="B253" s="4">
        <v>245</v>
      </c>
      <c r="C253" s="8" t="s">
        <v>604</v>
      </c>
      <c r="D253" s="32">
        <v>566</v>
      </c>
      <c r="E253" s="8">
        <v>0</v>
      </c>
      <c r="F253" s="8">
        <v>0</v>
      </c>
      <c r="G253" s="8">
        <v>566</v>
      </c>
      <c r="H253" s="8">
        <v>0</v>
      </c>
      <c r="I253" s="8">
        <v>0</v>
      </c>
      <c r="J253" s="14" t="s">
        <v>604</v>
      </c>
      <c r="K253" s="22">
        <v>566</v>
      </c>
      <c r="L253">
        <v>1</v>
      </c>
    </row>
    <row r="254" spans="1:12" x14ac:dyDescent="0.3">
      <c r="A254" s="173"/>
      <c r="B254" s="4">
        <v>246</v>
      </c>
      <c r="C254" s="8" t="s">
        <v>605</v>
      </c>
      <c r="D254" s="32">
        <v>753</v>
      </c>
      <c r="E254" s="8">
        <v>0</v>
      </c>
      <c r="F254" s="8">
        <v>0</v>
      </c>
      <c r="G254" s="8">
        <v>753</v>
      </c>
      <c r="H254" s="8">
        <v>0</v>
      </c>
      <c r="I254" s="8">
        <v>0</v>
      </c>
      <c r="J254" s="14" t="s">
        <v>605</v>
      </c>
      <c r="K254" s="22">
        <v>753</v>
      </c>
    </row>
    <row r="255" spans="1:12" x14ac:dyDescent="0.3">
      <c r="A255" s="173"/>
      <c r="B255" s="4">
        <v>247</v>
      </c>
      <c r="C255" s="8" t="s">
        <v>606</v>
      </c>
      <c r="D255" s="32">
        <v>694</v>
      </c>
      <c r="E255" s="8">
        <v>0</v>
      </c>
      <c r="F255" s="8">
        <v>0</v>
      </c>
      <c r="G255" s="8">
        <v>694</v>
      </c>
      <c r="H255" s="8">
        <v>0</v>
      </c>
      <c r="I255" s="8">
        <v>0</v>
      </c>
      <c r="J255" s="14" t="s">
        <v>606</v>
      </c>
      <c r="K255" s="22">
        <v>694</v>
      </c>
    </row>
    <row r="256" spans="1:12" x14ac:dyDescent="0.3">
      <c r="A256" s="173"/>
      <c r="B256" s="4">
        <v>248</v>
      </c>
      <c r="C256" s="8" t="s">
        <v>607</v>
      </c>
      <c r="D256" s="32">
        <v>459</v>
      </c>
      <c r="E256" s="8">
        <v>0</v>
      </c>
      <c r="F256" s="8">
        <v>0</v>
      </c>
      <c r="G256" s="8">
        <v>459</v>
      </c>
      <c r="H256" s="8">
        <v>0</v>
      </c>
      <c r="I256" s="8">
        <v>0</v>
      </c>
      <c r="J256" s="14" t="s">
        <v>607</v>
      </c>
      <c r="K256" s="22">
        <v>459</v>
      </c>
    </row>
    <row r="257" spans="1:12" x14ac:dyDescent="0.3">
      <c r="A257" s="173"/>
      <c r="B257" s="4">
        <v>249</v>
      </c>
      <c r="C257" s="8" t="s">
        <v>608</v>
      </c>
      <c r="D257" s="32">
        <v>423</v>
      </c>
      <c r="E257" s="8">
        <v>1</v>
      </c>
      <c r="F257" s="8">
        <v>0</v>
      </c>
      <c r="G257" s="8">
        <v>423</v>
      </c>
      <c r="H257" s="8">
        <v>1</v>
      </c>
      <c r="I257" s="8">
        <v>0</v>
      </c>
      <c r="J257" s="14" t="s">
        <v>608</v>
      </c>
      <c r="K257" s="22">
        <v>423</v>
      </c>
    </row>
    <row r="258" spans="1:12" x14ac:dyDescent="0.3">
      <c r="A258" s="173"/>
      <c r="B258" s="4">
        <v>250</v>
      </c>
      <c r="C258" s="8" t="s">
        <v>610</v>
      </c>
      <c r="D258" s="32">
        <v>283</v>
      </c>
      <c r="E258" s="8">
        <v>0</v>
      </c>
      <c r="F258" s="8">
        <v>0</v>
      </c>
      <c r="G258" s="8">
        <v>283</v>
      </c>
      <c r="H258" s="8">
        <v>0</v>
      </c>
      <c r="I258" s="8">
        <v>0</v>
      </c>
      <c r="J258" s="14" t="s">
        <v>610</v>
      </c>
      <c r="K258" s="22">
        <v>283</v>
      </c>
    </row>
    <row r="259" spans="1:12" x14ac:dyDescent="0.3">
      <c r="A259" s="173"/>
      <c r="B259" s="4">
        <v>251</v>
      </c>
      <c r="C259" s="8" t="s">
        <v>611</v>
      </c>
      <c r="D259" s="32">
        <v>224</v>
      </c>
      <c r="E259" s="8">
        <v>0</v>
      </c>
      <c r="F259" s="8">
        <v>0</v>
      </c>
      <c r="G259" s="8">
        <v>224</v>
      </c>
      <c r="H259" s="8">
        <v>0</v>
      </c>
      <c r="I259" s="8">
        <v>0</v>
      </c>
      <c r="J259" s="14" t="s">
        <v>611</v>
      </c>
      <c r="K259" s="22">
        <v>224</v>
      </c>
    </row>
    <row r="260" spans="1:12" x14ac:dyDescent="0.3">
      <c r="A260" s="173"/>
      <c r="B260" s="4">
        <v>252</v>
      </c>
      <c r="C260" s="8" t="s">
        <v>612</v>
      </c>
      <c r="D260" s="32">
        <v>383</v>
      </c>
      <c r="E260" s="8">
        <v>0</v>
      </c>
      <c r="F260" s="8">
        <v>0</v>
      </c>
      <c r="G260" s="8">
        <v>383</v>
      </c>
      <c r="H260" s="8">
        <v>0</v>
      </c>
      <c r="I260" s="8">
        <v>0</v>
      </c>
      <c r="J260" s="14" t="s">
        <v>612</v>
      </c>
      <c r="K260" s="22">
        <v>383</v>
      </c>
    </row>
    <row r="261" spans="1:12" x14ac:dyDescent="0.3">
      <c r="A261" s="173"/>
      <c r="B261" s="4">
        <v>253</v>
      </c>
      <c r="C261" s="8" t="s">
        <v>613</v>
      </c>
      <c r="D261" s="32">
        <v>757</v>
      </c>
      <c r="E261" s="8">
        <v>0</v>
      </c>
      <c r="F261" s="8">
        <v>0</v>
      </c>
      <c r="G261" s="8">
        <v>757</v>
      </c>
      <c r="H261" s="8">
        <v>0</v>
      </c>
      <c r="I261" s="8">
        <v>0</v>
      </c>
      <c r="J261" s="14" t="s">
        <v>613</v>
      </c>
      <c r="K261" s="22">
        <v>757</v>
      </c>
    </row>
    <row r="262" spans="1:12" x14ac:dyDescent="0.3">
      <c r="A262" s="173"/>
      <c r="B262" s="4">
        <v>254</v>
      </c>
      <c r="C262" s="8" t="s">
        <v>614</v>
      </c>
      <c r="D262" s="32">
        <v>557</v>
      </c>
      <c r="E262" s="8">
        <v>0</v>
      </c>
      <c r="F262" s="8">
        <v>0</v>
      </c>
      <c r="G262" s="8">
        <v>557</v>
      </c>
      <c r="H262" s="8">
        <v>0</v>
      </c>
      <c r="I262" s="8">
        <v>0</v>
      </c>
      <c r="J262" s="14" t="s">
        <v>614</v>
      </c>
      <c r="K262" s="22">
        <v>557</v>
      </c>
    </row>
    <row r="263" spans="1:12" x14ac:dyDescent="0.3">
      <c r="A263" s="173"/>
      <c r="B263" s="4">
        <v>255</v>
      </c>
      <c r="C263" s="8" t="s">
        <v>615</v>
      </c>
      <c r="D263" s="32">
        <v>438</v>
      </c>
      <c r="E263" s="8">
        <v>0</v>
      </c>
      <c r="F263" s="8">
        <v>0</v>
      </c>
      <c r="G263" s="8">
        <v>438</v>
      </c>
      <c r="H263" s="8">
        <v>0</v>
      </c>
      <c r="I263" s="8">
        <v>0</v>
      </c>
      <c r="J263" s="14" t="s">
        <v>615</v>
      </c>
      <c r="K263" s="22">
        <v>438</v>
      </c>
    </row>
    <row r="264" spans="1:12" x14ac:dyDescent="0.3">
      <c r="A264" s="173"/>
      <c r="B264" s="4">
        <v>256</v>
      </c>
      <c r="C264" s="8" t="s">
        <v>616</v>
      </c>
      <c r="D264" s="32">
        <v>846</v>
      </c>
      <c r="E264" s="8">
        <v>0</v>
      </c>
      <c r="F264" s="8">
        <v>0</v>
      </c>
      <c r="G264" s="8">
        <v>846</v>
      </c>
      <c r="H264" s="8">
        <v>0</v>
      </c>
      <c r="I264" s="8">
        <v>0</v>
      </c>
      <c r="J264" s="14" t="s">
        <v>616</v>
      </c>
      <c r="K264" s="22">
        <v>846</v>
      </c>
      <c r="L264">
        <v>8</v>
      </c>
    </row>
    <row r="265" spans="1:12" x14ac:dyDescent="0.3">
      <c r="A265" s="173"/>
      <c r="B265" s="4">
        <v>257</v>
      </c>
      <c r="C265" s="8" t="s">
        <v>618</v>
      </c>
      <c r="D265" s="32">
        <v>255</v>
      </c>
      <c r="E265" s="8">
        <v>0</v>
      </c>
      <c r="F265" s="8">
        <v>0</v>
      </c>
      <c r="G265" s="8">
        <v>255</v>
      </c>
      <c r="H265" s="8">
        <v>0</v>
      </c>
      <c r="I265" s="8">
        <v>0</v>
      </c>
      <c r="J265" s="14" t="s">
        <v>618</v>
      </c>
      <c r="K265" s="22">
        <v>255</v>
      </c>
    </row>
    <row r="266" spans="1:12" x14ac:dyDescent="0.3">
      <c r="A266" s="173"/>
      <c r="B266" s="4">
        <v>258</v>
      </c>
      <c r="C266" s="8" t="s">
        <v>752</v>
      </c>
      <c r="D266" s="32">
        <v>152</v>
      </c>
      <c r="E266" s="8">
        <v>0</v>
      </c>
      <c r="F266" s="8">
        <v>0</v>
      </c>
      <c r="G266" s="8">
        <v>152</v>
      </c>
      <c r="H266" s="8">
        <v>0</v>
      </c>
      <c r="I266" s="8">
        <v>0</v>
      </c>
      <c r="J266" s="14" t="s">
        <v>752</v>
      </c>
      <c r="K266" s="22">
        <v>152</v>
      </c>
    </row>
    <row r="267" spans="1:12" x14ac:dyDescent="0.3">
      <c r="A267" s="173"/>
      <c r="B267" s="4">
        <v>259</v>
      </c>
      <c r="C267" s="8" t="s">
        <v>621</v>
      </c>
      <c r="D267" s="32">
        <v>478</v>
      </c>
      <c r="E267" s="8">
        <v>0</v>
      </c>
      <c r="F267" s="8">
        <v>0</v>
      </c>
      <c r="G267" s="8">
        <v>478</v>
      </c>
      <c r="H267" s="8">
        <v>0</v>
      </c>
      <c r="I267" s="8">
        <v>0</v>
      </c>
      <c r="J267" s="14" t="s">
        <v>621</v>
      </c>
      <c r="K267" s="22">
        <v>478</v>
      </c>
    </row>
    <row r="268" spans="1:12" x14ac:dyDescent="0.3">
      <c r="A268" s="173"/>
      <c r="B268" s="4">
        <v>260</v>
      </c>
      <c r="C268" s="8" t="s">
        <v>622</v>
      </c>
      <c r="D268" s="32">
        <v>80</v>
      </c>
      <c r="E268" s="8">
        <v>0</v>
      </c>
      <c r="F268" s="8">
        <v>0</v>
      </c>
      <c r="G268" s="8">
        <v>80</v>
      </c>
      <c r="H268" s="8">
        <v>0</v>
      </c>
      <c r="I268" s="8">
        <v>0</v>
      </c>
      <c r="J268" s="14" t="s">
        <v>622</v>
      </c>
      <c r="K268" s="22">
        <v>80</v>
      </c>
    </row>
    <row r="269" spans="1:12" x14ac:dyDescent="0.3">
      <c r="A269" s="173"/>
      <c r="B269" s="4">
        <v>261</v>
      </c>
      <c r="C269" s="8" t="s">
        <v>623</v>
      </c>
      <c r="D269" s="32">
        <v>254</v>
      </c>
      <c r="E269" s="8">
        <v>0</v>
      </c>
      <c r="F269" s="8">
        <v>0</v>
      </c>
      <c r="G269" s="8">
        <v>254</v>
      </c>
      <c r="H269" s="8">
        <v>0</v>
      </c>
      <c r="I269" s="8">
        <v>0</v>
      </c>
      <c r="J269" s="14" t="s">
        <v>623</v>
      </c>
      <c r="K269" s="22">
        <v>254</v>
      </c>
    </row>
    <row r="270" spans="1:12" x14ac:dyDescent="0.3">
      <c r="A270" s="173"/>
      <c r="B270" s="4">
        <v>262</v>
      </c>
      <c r="C270" s="8" t="s">
        <v>624</v>
      </c>
      <c r="D270" s="32">
        <v>1335</v>
      </c>
      <c r="E270" s="8">
        <v>0</v>
      </c>
      <c r="F270" s="8">
        <v>0</v>
      </c>
      <c r="G270" s="8">
        <v>1335</v>
      </c>
      <c r="H270" s="8">
        <v>0</v>
      </c>
      <c r="I270" s="8">
        <v>0</v>
      </c>
      <c r="J270" s="14" t="s">
        <v>624</v>
      </c>
      <c r="K270" s="22">
        <v>1335</v>
      </c>
    </row>
    <row r="271" spans="1:12" x14ac:dyDescent="0.3">
      <c r="A271" s="173"/>
      <c r="B271" s="4">
        <v>263</v>
      </c>
      <c r="C271" s="8" t="s">
        <v>626</v>
      </c>
      <c r="D271" s="32">
        <v>697</v>
      </c>
      <c r="E271" s="8">
        <v>0</v>
      </c>
      <c r="F271" s="8">
        <v>0</v>
      </c>
      <c r="G271" s="8">
        <v>697</v>
      </c>
      <c r="H271" s="8">
        <v>0</v>
      </c>
      <c r="I271" s="8">
        <v>0</v>
      </c>
      <c r="J271" s="14" t="s">
        <v>626</v>
      </c>
      <c r="K271" s="22">
        <v>697</v>
      </c>
    </row>
    <row r="272" spans="1:12" x14ac:dyDescent="0.3">
      <c r="A272" s="173"/>
      <c r="B272" s="4">
        <v>264</v>
      </c>
      <c r="C272" s="8" t="s">
        <v>627</v>
      </c>
      <c r="D272" s="32">
        <v>394</v>
      </c>
      <c r="E272" s="8">
        <v>0</v>
      </c>
      <c r="F272" s="8">
        <v>0</v>
      </c>
      <c r="G272" s="8">
        <v>394</v>
      </c>
      <c r="H272" s="8">
        <v>0</v>
      </c>
      <c r="I272" s="8">
        <v>0</v>
      </c>
      <c r="J272" s="14" t="s">
        <v>627</v>
      </c>
      <c r="K272" s="22">
        <v>394</v>
      </c>
    </row>
    <row r="273" spans="1:11" x14ac:dyDescent="0.3">
      <c r="A273" s="173"/>
      <c r="B273" s="4">
        <v>265</v>
      </c>
      <c r="C273" s="8" t="s">
        <v>628</v>
      </c>
      <c r="D273" s="32">
        <v>506</v>
      </c>
      <c r="E273" s="8">
        <v>0</v>
      </c>
      <c r="F273" s="8">
        <v>0</v>
      </c>
      <c r="G273" s="8">
        <v>506</v>
      </c>
      <c r="H273" s="8">
        <v>0</v>
      </c>
      <c r="I273" s="8">
        <v>0</v>
      </c>
      <c r="J273" s="14" t="s">
        <v>628</v>
      </c>
      <c r="K273" s="22">
        <v>506</v>
      </c>
    </row>
    <row r="274" spans="1:11" x14ac:dyDescent="0.3">
      <c r="A274" s="173"/>
      <c r="B274" s="4">
        <v>266</v>
      </c>
      <c r="C274" s="8" t="s">
        <v>753</v>
      </c>
      <c r="D274" s="32"/>
      <c r="E274" s="8">
        <v>0</v>
      </c>
      <c r="F274" s="8">
        <v>0</v>
      </c>
      <c r="G274" s="8"/>
      <c r="H274" s="8">
        <v>0</v>
      </c>
      <c r="I274" s="8">
        <v>0</v>
      </c>
      <c r="J274" s="14" t="s">
        <v>753</v>
      </c>
      <c r="K274" s="22" t="e">
        <v>#N/A</v>
      </c>
    </row>
    <row r="275" spans="1:11" x14ac:dyDescent="0.3">
      <c r="A275" s="173"/>
      <c r="B275" s="4">
        <v>267</v>
      </c>
      <c r="C275" s="8" t="s">
        <v>632</v>
      </c>
      <c r="D275" s="32">
        <v>552</v>
      </c>
      <c r="E275" s="8">
        <v>8</v>
      </c>
      <c r="F275" s="8">
        <v>0</v>
      </c>
      <c r="G275" s="8">
        <v>552</v>
      </c>
      <c r="H275" s="8">
        <v>8</v>
      </c>
      <c r="I275" s="8">
        <v>0</v>
      </c>
      <c r="J275" s="14" t="s">
        <v>632</v>
      </c>
      <c r="K275" s="22">
        <v>552</v>
      </c>
    </row>
    <row r="276" spans="1:11" x14ac:dyDescent="0.3">
      <c r="A276" s="173"/>
      <c r="B276" s="4">
        <v>268</v>
      </c>
      <c r="C276" s="8" t="s">
        <v>634</v>
      </c>
      <c r="D276" s="32">
        <v>77</v>
      </c>
      <c r="E276" s="8">
        <v>0</v>
      </c>
      <c r="F276" s="8">
        <v>0</v>
      </c>
      <c r="G276" s="8">
        <v>77</v>
      </c>
      <c r="H276" s="8">
        <v>0</v>
      </c>
      <c r="I276" s="8">
        <v>0</v>
      </c>
      <c r="J276" s="14" t="s">
        <v>634</v>
      </c>
      <c r="K276" s="22">
        <v>77</v>
      </c>
    </row>
    <row r="277" spans="1:11" x14ac:dyDescent="0.3">
      <c r="A277" s="173"/>
      <c r="B277" s="4">
        <v>269</v>
      </c>
      <c r="C277" s="8" t="s">
        <v>635</v>
      </c>
      <c r="D277" s="32">
        <v>68</v>
      </c>
      <c r="E277" s="8">
        <v>0</v>
      </c>
      <c r="F277" s="8">
        <v>0</v>
      </c>
      <c r="G277" s="8">
        <v>68</v>
      </c>
      <c r="H277" s="8">
        <v>0</v>
      </c>
      <c r="I277" s="8">
        <v>0</v>
      </c>
      <c r="J277" s="14" t="s">
        <v>635</v>
      </c>
      <c r="K277" s="22">
        <v>68</v>
      </c>
    </row>
    <row r="278" spans="1:11" x14ac:dyDescent="0.3">
      <c r="A278" s="173"/>
      <c r="B278" s="4">
        <v>270</v>
      </c>
      <c r="C278" s="8" t="s">
        <v>636</v>
      </c>
      <c r="D278" s="32">
        <v>143</v>
      </c>
      <c r="E278" s="8">
        <v>0</v>
      </c>
      <c r="F278" s="8">
        <v>0</v>
      </c>
      <c r="G278" s="8">
        <v>143</v>
      </c>
      <c r="H278" s="8">
        <v>0</v>
      </c>
      <c r="I278" s="8">
        <v>0</v>
      </c>
      <c r="J278" s="14" t="s">
        <v>636</v>
      </c>
      <c r="K278" s="22">
        <v>143</v>
      </c>
    </row>
    <row r="279" spans="1:11" x14ac:dyDescent="0.3">
      <c r="A279" s="173"/>
      <c r="B279" s="4">
        <v>271</v>
      </c>
      <c r="C279" s="8" t="s">
        <v>637</v>
      </c>
      <c r="D279" s="32">
        <v>250</v>
      </c>
      <c r="E279" s="8">
        <v>0</v>
      </c>
      <c r="F279" s="8">
        <v>0</v>
      </c>
      <c r="G279" s="8">
        <v>250</v>
      </c>
      <c r="H279" s="8">
        <v>0</v>
      </c>
      <c r="I279" s="8">
        <v>0</v>
      </c>
      <c r="J279" s="14" t="s">
        <v>637</v>
      </c>
      <c r="K279" s="22">
        <v>250</v>
      </c>
    </row>
    <row r="280" spans="1:11" x14ac:dyDescent="0.3">
      <c r="A280" s="173"/>
      <c r="B280" s="4">
        <v>272</v>
      </c>
      <c r="C280" s="8" t="s">
        <v>638</v>
      </c>
      <c r="D280" s="32">
        <v>296</v>
      </c>
      <c r="E280" s="8">
        <v>0</v>
      </c>
      <c r="F280" s="8">
        <v>0</v>
      </c>
      <c r="G280" s="8">
        <v>296</v>
      </c>
      <c r="H280" s="8">
        <v>0</v>
      </c>
      <c r="I280" s="8">
        <v>0</v>
      </c>
      <c r="J280" s="14" t="s">
        <v>638</v>
      </c>
      <c r="K280" s="22">
        <v>296</v>
      </c>
    </row>
    <row r="281" spans="1:11" x14ac:dyDescent="0.3">
      <c r="A281" s="173"/>
      <c r="B281" s="4">
        <v>273</v>
      </c>
      <c r="C281" s="8" t="s">
        <v>640</v>
      </c>
      <c r="D281" s="32">
        <v>152</v>
      </c>
      <c r="E281" s="8">
        <v>0</v>
      </c>
      <c r="F281" s="8">
        <v>0</v>
      </c>
      <c r="G281" s="8">
        <v>152</v>
      </c>
      <c r="H281" s="8">
        <v>0</v>
      </c>
      <c r="I281" s="8">
        <v>0</v>
      </c>
      <c r="J281" s="14" t="s">
        <v>640</v>
      </c>
      <c r="K281" s="22">
        <v>152</v>
      </c>
    </row>
    <row r="282" spans="1:11" x14ac:dyDescent="0.3">
      <c r="A282" s="173"/>
      <c r="B282" s="4">
        <v>274</v>
      </c>
      <c r="C282" s="8" t="s">
        <v>641</v>
      </c>
      <c r="D282" s="32">
        <v>2678</v>
      </c>
      <c r="E282" s="8">
        <v>0</v>
      </c>
      <c r="F282" s="8">
        <v>0</v>
      </c>
      <c r="G282" s="8">
        <v>2678</v>
      </c>
      <c r="H282" s="8">
        <v>0</v>
      </c>
      <c r="I282" s="8">
        <v>0</v>
      </c>
      <c r="J282" s="14" t="s">
        <v>641</v>
      </c>
      <c r="K282" s="22">
        <v>2678</v>
      </c>
    </row>
    <row r="283" spans="1:11" x14ac:dyDescent="0.3">
      <c r="A283" s="173"/>
      <c r="B283" s="4">
        <v>275</v>
      </c>
      <c r="C283" s="8" t="s">
        <v>642</v>
      </c>
      <c r="D283" s="32">
        <v>279</v>
      </c>
      <c r="E283" s="8">
        <v>0</v>
      </c>
      <c r="F283" s="8">
        <v>0</v>
      </c>
      <c r="G283" s="8">
        <v>279</v>
      </c>
      <c r="H283" s="8">
        <v>0</v>
      </c>
      <c r="I283" s="8">
        <v>0</v>
      </c>
      <c r="J283" s="14" t="s">
        <v>642</v>
      </c>
      <c r="K283" s="22">
        <v>279</v>
      </c>
    </row>
    <row r="284" spans="1:11" x14ac:dyDescent="0.3">
      <c r="A284" s="173"/>
      <c r="B284" s="4">
        <v>276</v>
      </c>
      <c r="C284" s="8" t="s">
        <v>643</v>
      </c>
      <c r="D284" s="32">
        <v>192</v>
      </c>
      <c r="E284" s="8">
        <v>0</v>
      </c>
      <c r="F284" s="8">
        <v>0</v>
      </c>
      <c r="G284" s="8">
        <v>192</v>
      </c>
      <c r="H284" s="8">
        <v>0</v>
      </c>
      <c r="I284" s="8">
        <v>0</v>
      </c>
      <c r="J284" s="14" t="s">
        <v>643</v>
      </c>
      <c r="K284" s="22">
        <v>192</v>
      </c>
    </row>
    <row r="285" spans="1:11" x14ac:dyDescent="0.3">
      <c r="A285" s="173"/>
      <c r="B285" s="4">
        <v>277</v>
      </c>
      <c r="C285" s="8" t="s">
        <v>646</v>
      </c>
      <c r="D285" s="32">
        <v>957</v>
      </c>
      <c r="E285" s="8">
        <v>0</v>
      </c>
      <c r="F285" s="8">
        <v>0</v>
      </c>
      <c r="G285" s="8">
        <v>957</v>
      </c>
      <c r="H285" s="8">
        <v>0</v>
      </c>
      <c r="I285" s="8">
        <v>0</v>
      </c>
      <c r="J285" s="14" t="s">
        <v>646</v>
      </c>
      <c r="K285" s="22">
        <v>957</v>
      </c>
    </row>
    <row r="286" spans="1:11" x14ac:dyDescent="0.3">
      <c r="A286" s="173"/>
      <c r="B286" s="4">
        <v>278</v>
      </c>
      <c r="C286" s="8" t="s">
        <v>650</v>
      </c>
      <c r="D286" s="32">
        <v>321</v>
      </c>
      <c r="E286" s="8">
        <v>0</v>
      </c>
      <c r="F286" s="8">
        <v>0</v>
      </c>
      <c r="G286" s="8">
        <v>321</v>
      </c>
      <c r="H286" s="8">
        <v>0</v>
      </c>
      <c r="I286" s="8">
        <v>0</v>
      </c>
      <c r="J286" s="14" t="s">
        <v>650</v>
      </c>
      <c r="K286" s="22">
        <v>321</v>
      </c>
    </row>
    <row r="287" spans="1:11" x14ac:dyDescent="0.3">
      <c r="A287" s="173"/>
      <c r="B287" s="4">
        <v>279</v>
      </c>
      <c r="C287" s="8" t="s">
        <v>651</v>
      </c>
      <c r="D287" s="32">
        <v>183</v>
      </c>
      <c r="E287" s="8">
        <v>0</v>
      </c>
      <c r="F287" s="8">
        <v>0</v>
      </c>
      <c r="G287" s="8">
        <v>183</v>
      </c>
      <c r="H287" s="8">
        <v>0</v>
      </c>
      <c r="I287" s="8">
        <v>0</v>
      </c>
      <c r="J287" s="14" t="s">
        <v>651</v>
      </c>
      <c r="K287" s="22">
        <v>183</v>
      </c>
    </row>
    <row r="288" spans="1:11" x14ac:dyDescent="0.3">
      <c r="A288" s="173"/>
      <c r="B288" s="4">
        <v>280</v>
      </c>
      <c r="C288" s="8" t="s">
        <v>652</v>
      </c>
      <c r="D288" s="32">
        <v>175</v>
      </c>
      <c r="E288" s="8">
        <v>0</v>
      </c>
      <c r="F288" s="8">
        <v>0</v>
      </c>
      <c r="G288" s="8">
        <v>175</v>
      </c>
      <c r="H288" s="8">
        <v>0</v>
      </c>
      <c r="I288" s="8">
        <v>0</v>
      </c>
      <c r="J288" s="14" t="s">
        <v>652</v>
      </c>
      <c r="K288" s="22">
        <v>175</v>
      </c>
    </row>
    <row r="289" spans="1:12" x14ac:dyDescent="0.3">
      <c r="A289" s="173"/>
      <c r="B289" s="4">
        <v>281</v>
      </c>
      <c r="C289" s="8" t="s">
        <v>653</v>
      </c>
      <c r="D289" s="32">
        <v>216</v>
      </c>
      <c r="E289" s="8">
        <v>0</v>
      </c>
      <c r="F289" s="8">
        <v>0</v>
      </c>
      <c r="G289" s="8">
        <v>216</v>
      </c>
      <c r="H289" s="8">
        <v>0</v>
      </c>
      <c r="I289" s="8">
        <v>0</v>
      </c>
      <c r="J289" s="14" t="s">
        <v>653</v>
      </c>
      <c r="K289" s="22">
        <v>216</v>
      </c>
    </row>
    <row r="290" spans="1:12" x14ac:dyDescent="0.3">
      <c r="A290" s="173"/>
      <c r="B290" s="4">
        <v>282</v>
      </c>
      <c r="C290" s="8" t="s">
        <v>656</v>
      </c>
      <c r="D290" s="32">
        <v>543</v>
      </c>
      <c r="E290" s="8">
        <v>0</v>
      </c>
      <c r="F290" s="8">
        <v>0</v>
      </c>
      <c r="G290" s="8">
        <v>543</v>
      </c>
      <c r="H290" s="8">
        <v>0</v>
      </c>
      <c r="I290" s="8">
        <v>0</v>
      </c>
      <c r="J290" s="14" t="s">
        <v>656</v>
      </c>
      <c r="K290" s="22">
        <v>543</v>
      </c>
    </row>
    <row r="291" spans="1:12" x14ac:dyDescent="0.3">
      <c r="A291" s="173"/>
      <c r="B291" s="4">
        <v>283</v>
      </c>
      <c r="C291" s="8" t="s">
        <v>657</v>
      </c>
      <c r="D291" s="32">
        <v>141</v>
      </c>
      <c r="E291" s="8">
        <v>0</v>
      </c>
      <c r="F291" s="8">
        <v>0</v>
      </c>
      <c r="G291" s="8">
        <v>141</v>
      </c>
      <c r="H291" s="8">
        <v>0</v>
      </c>
      <c r="I291" s="8">
        <v>0</v>
      </c>
      <c r="J291" s="14" t="s">
        <v>657</v>
      </c>
      <c r="K291" s="22">
        <v>141</v>
      </c>
    </row>
    <row r="292" spans="1:12" x14ac:dyDescent="0.3">
      <c r="A292" s="173"/>
      <c r="B292" s="4">
        <v>284</v>
      </c>
      <c r="C292" s="8" t="s">
        <v>658</v>
      </c>
      <c r="D292" s="32">
        <v>449</v>
      </c>
      <c r="E292" s="8">
        <v>0</v>
      </c>
      <c r="F292" s="8">
        <v>0</v>
      </c>
      <c r="G292" s="8">
        <v>449</v>
      </c>
      <c r="H292" s="8">
        <v>0</v>
      </c>
      <c r="I292" s="8">
        <v>0</v>
      </c>
      <c r="J292" s="14" t="s">
        <v>658</v>
      </c>
      <c r="K292" s="22">
        <v>449</v>
      </c>
      <c r="L292">
        <v>253</v>
      </c>
    </row>
    <row r="293" spans="1:12" x14ac:dyDescent="0.3">
      <c r="A293" s="173"/>
      <c r="B293" s="4">
        <v>285</v>
      </c>
      <c r="C293" s="8" t="s">
        <v>659</v>
      </c>
      <c r="D293" s="32">
        <v>1814</v>
      </c>
      <c r="E293" s="8">
        <v>0</v>
      </c>
      <c r="F293" s="8">
        <v>0</v>
      </c>
      <c r="G293" s="8">
        <v>1814</v>
      </c>
      <c r="H293" s="8">
        <v>0</v>
      </c>
      <c r="I293" s="8">
        <v>0</v>
      </c>
      <c r="J293" s="14" t="s">
        <v>659</v>
      </c>
      <c r="K293" s="22">
        <v>1814</v>
      </c>
    </row>
    <row r="294" spans="1:12" x14ac:dyDescent="0.3">
      <c r="A294" s="173"/>
      <c r="B294" s="4">
        <v>286</v>
      </c>
      <c r="C294" s="8" t="s">
        <v>661</v>
      </c>
      <c r="D294" s="32">
        <v>1487</v>
      </c>
      <c r="E294" s="8">
        <v>0</v>
      </c>
      <c r="F294" s="8">
        <v>0</v>
      </c>
      <c r="G294" s="8">
        <v>1487</v>
      </c>
      <c r="H294" s="8">
        <v>0</v>
      </c>
      <c r="I294" s="8">
        <v>0</v>
      </c>
      <c r="J294" s="14" t="s">
        <v>661</v>
      </c>
      <c r="K294" s="22">
        <v>1487</v>
      </c>
      <c r="L294">
        <v>276</v>
      </c>
    </row>
    <row r="295" spans="1:12" x14ac:dyDescent="0.3">
      <c r="A295" s="173"/>
      <c r="B295" s="4">
        <v>287</v>
      </c>
      <c r="C295" s="8" t="s">
        <v>662</v>
      </c>
      <c r="D295" s="32">
        <v>504</v>
      </c>
      <c r="E295" s="8">
        <v>0</v>
      </c>
      <c r="F295" s="8">
        <v>0</v>
      </c>
      <c r="G295" s="8">
        <v>504</v>
      </c>
      <c r="H295" s="8">
        <v>0</v>
      </c>
      <c r="I295" s="8">
        <v>0</v>
      </c>
      <c r="J295" s="14" t="s">
        <v>662</v>
      </c>
      <c r="K295" s="22">
        <v>504</v>
      </c>
    </row>
    <row r="296" spans="1:12" x14ac:dyDescent="0.3">
      <c r="A296" s="173"/>
      <c r="B296" s="4">
        <v>288</v>
      </c>
      <c r="C296" s="8" t="s">
        <v>754</v>
      </c>
      <c r="D296" s="32">
        <v>61</v>
      </c>
      <c r="E296" s="8">
        <v>0</v>
      </c>
      <c r="F296" s="8">
        <v>0</v>
      </c>
      <c r="G296" s="8">
        <v>61</v>
      </c>
      <c r="H296" s="8">
        <v>0</v>
      </c>
      <c r="I296" s="8">
        <v>0</v>
      </c>
      <c r="J296" s="14" t="s">
        <v>754</v>
      </c>
      <c r="K296" s="22">
        <v>61</v>
      </c>
    </row>
    <row r="297" spans="1:12" x14ac:dyDescent="0.3">
      <c r="A297" s="173"/>
      <c r="B297" s="4">
        <v>289</v>
      </c>
      <c r="C297" s="8" t="s">
        <v>663</v>
      </c>
      <c r="D297" s="32">
        <v>214</v>
      </c>
      <c r="E297" s="8">
        <v>0</v>
      </c>
      <c r="F297" s="8">
        <v>0</v>
      </c>
      <c r="G297" s="8">
        <v>214</v>
      </c>
      <c r="H297" s="8">
        <v>0</v>
      </c>
      <c r="I297" s="8">
        <v>0</v>
      </c>
      <c r="J297" s="14" t="s">
        <v>663</v>
      </c>
      <c r="K297" s="22">
        <v>214</v>
      </c>
    </row>
    <row r="298" spans="1:12" x14ac:dyDescent="0.3">
      <c r="A298" s="173"/>
      <c r="B298" s="4">
        <v>290</v>
      </c>
      <c r="C298" s="8" t="s">
        <v>667</v>
      </c>
      <c r="D298" s="32">
        <v>250</v>
      </c>
      <c r="E298" s="8">
        <v>0</v>
      </c>
      <c r="F298" s="8">
        <v>0</v>
      </c>
      <c r="G298" s="8">
        <v>250</v>
      </c>
      <c r="H298" s="8">
        <v>0</v>
      </c>
      <c r="I298" s="8">
        <v>0</v>
      </c>
      <c r="J298" s="14" t="s">
        <v>667</v>
      </c>
      <c r="K298" s="22">
        <v>250</v>
      </c>
    </row>
    <row r="299" spans="1:12" x14ac:dyDescent="0.3">
      <c r="A299" s="173"/>
      <c r="B299" s="4">
        <v>291</v>
      </c>
      <c r="C299" s="8" t="s">
        <v>668</v>
      </c>
      <c r="D299" s="32">
        <v>171</v>
      </c>
      <c r="E299" s="8">
        <v>0</v>
      </c>
      <c r="F299" s="8">
        <v>0</v>
      </c>
      <c r="G299" s="8">
        <v>171</v>
      </c>
      <c r="H299" s="8">
        <v>0</v>
      </c>
      <c r="I299" s="8">
        <v>0</v>
      </c>
      <c r="J299" s="14" t="s">
        <v>668</v>
      </c>
      <c r="K299" s="22">
        <v>171</v>
      </c>
    </row>
    <row r="300" spans="1:12" x14ac:dyDescent="0.3">
      <c r="A300" s="173"/>
      <c r="B300" s="4">
        <v>292</v>
      </c>
      <c r="C300" s="8" t="s">
        <v>670</v>
      </c>
      <c r="D300" s="32">
        <v>184</v>
      </c>
      <c r="E300" s="8">
        <v>0</v>
      </c>
      <c r="F300" s="8">
        <v>0</v>
      </c>
      <c r="G300" s="8">
        <v>184</v>
      </c>
      <c r="H300" s="8">
        <v>0</v>
      </c>
      <c r="I300" s="8">
        <v>0</v>
      </c>
      <c r="J300" s="14" t="s">
        <v>670</v>
      </c>
      <c r="K300" s="22">
        <v>184</v>
      </c>
    </row>
    <row r="301" spans="1:12" x14ac:dyDescent="0.3">
      <c r="A301" s="173"/>
      <c r="B301" s="4">
        <v>293</v>
      </c>
      <c r="C301" s="8" t="s">
        <v>674</v>
      </c>
      <c r="D301" s="32">
        <v>196</v>
      </c>
      <c r="E301" s="8">
        <v>0</v>
      </c>
      <c r="F301" s="8">
        <v>0</v>
      </c>
      <c r="G301" s="8">
        <v>196</v>
      </c>
      <c r="H301" s="8">
        <v>0</v>
      </c>
      <c r="I301" s="8">
        <v>0</v>
      </c>
      <c r="J301" s="14" t="s">
        <v>674</v>
      </c>
      <c r="K301" s="22">
        <v>196</v>
      </c>
    </row>
    <row r="302" spans="1:12" x14ac:dyDescent="0.3">
      <c r="A302" s="173"/>
      <c r="B302" s="4">
        <v>294</v>
      </c>
      <c r="C302" s="8" t="s">
        <v>673</v>
      </c>
      <c r="D302" s="32">
        <v>134</v>
      </c>
      <c r="E302" s="8">
        <v>0</v>
      </c>
      <c r="F302" s="8">
        <v>0</v>
      </c>
      <c r="G302" s="8">
        <v>134</v>
      </c>
      <c r="H302" s="8">
        <v>0</v>
      </c>
      <c r="I302" s="8">
        <v>0</v>
      </c>
      <c r="J302" s="14" t="s">
        <v>673</v>
      </c>
      <c r="K302" s="22">
        <v>134</v>
      </c>
    </row>
    <row r="303" spans="1:12" x14ac:dyDescent="0.3">
      <c r="A303" s="173"/>
      <c r="B303" s="4">
        <v>295</v>
      </c>
      <c r="C303" s="8" t="s">
        <v>675</v>
      </c>
      <c r="D303" s="32">
        <v>352</v>
      </c>
      <c r="E303" s="8">
        <v>0</v>
      </c>
      <c r="F303" s="8">
        <v>0</v>
      </c>
      <c r="G303" s="8">
        <v>352</v>
      </c>
      <c r="H303" s="8">
        <v>0</v>
      </c>
      <c r="I303" s="8">
        <v>0</v>
      </c>
      <c r="J303" s="14" t="s">
        <v>675</v>
      </c>
      <c r="K303" s="22">
        <v>352</v>
      </c>
    </row>
    <row r="304" spans="1:12" x14ac:dyDescent="0.3">
      <c r="A304" s="173"/>
      <c r="B304" s="4">
        <v>296</v>
      </c>
      <c r="C304" s="8" t="s">
        <v>677</v>
      </c>
      <c r="D304" s="32">
        <v>250</v>
      </c>
      <c r="E304" s="8">
        <v>0</v>
      </c>
      <c r="F304" s="8">
        <v>0</v>
      </c>
      <c r="G304" s="8">
        <v>250</v>
      </c>
      <c r="H304" s="8">
        <v>0</v>
      </c>
      <c r="I304" s="8">
        <v>0</v>
      </c>
      <c r="J304" s="14" t="s">
        <v>677</v>
      </c>
      <c r="K304" s="22">
        <v>250</v>
      </c>
    </row>
    <row r="305" spans="1:12" x14ac:dyDescent="0.3">
      <c r="A305" s="173"/>
      <c r="B305" s="4">
        <v>297</v>
      </c>
      <c r="C305" s="8" t="s">
        <v>678</v>
      </c>
      <c r="D305" s="32">
        <v>136</v>
      </c>
      <c r="E305" s="8">
        <v>0</v>
      </c>
      <c r="F305" s="8">
        <v>0</v>
      </c>
      <c r="G305" s="8">
        <v>136</v>
      </c>
      <c r="H305" s="8">
        <v>0</v>
      </c>
      <c r="I305" s="8">
        <v>0</v>
      </c>
      <c r="J305" s="14" t="s">
        <v>678</v>
      </c>
      <c r="K305" s="22">
        <v>136</v>
      </c>
    </row>
    <row r="306" spans="1:12" x14ac:dyDescent="0.3">
      <c r="A306" s="173"/>
      <c r="B306" s="4">
        <v>298</v>
      </c>
      <c r="C306" s="8" t="s">
        <v>679</v>
      </c>
      <c r="D306" s="32">
        <v>2232</v>
      </c>
      <c r="E306" s="8">
        <v>0</v>
      </c>
      <c r="F306" s="8">
        <v>0</v>
      </c>
      <c r="G306" s="8">
        <v>2232</v>
      </c>
      <c r="H306" s="8">
        <v>0</v>
      </c>
      <c r="I306" s="8">
        <v>0</v>
      </c>
      <c r="J306" s="14" t="s">
        <v>679</v>
      </c>
      <c r="K306" s="22">
        <v>2232</v>
      </c>
    </row>
    <row r="307" spans="1:12" x14ac:dyDescent="0.3">
      <c r="A307" s="173"/>
      <c r="B307" s="4">
        <v>299</v>
      </c>
      <c r="C307" s="8" t="s">
        <v>680</v>
      </c>
      <c r="D307" s="32">
        <v>1066</v>
      </c>
      <c r="E307" s="8">
        <v>0</v>
      </c>
      <c r="F307" s="8">
        <v>0</v>
      </c>
      <c r="G307" s="8">
        <v>1066</v>
      </c>
      <c r="H307" s="8">
        <v>0</v>
      </c>
      <c r="I307" s="8">
        <v>0</v>
      </c>
      <c r="J307" s="14" t="s">
        <v>680</v>
      </c>
      <c r="K307" s="22">
        <v>1066</v>
      </c>
    </row>
    <row r="308" spans="1:12" x14ac:dyDescent="0.3">
      <c r="A308" s="173"/>
      <c r="B308" s="4">
        <v>300</v>
      </c>
      <c r="C308" s="8" t="s">
        <v>681</v>
      </c>
      <c r="D308" s="32">
        <v>223</v>
      </c>
      <c r="E308" s="8">
        <v>0</v>
      </c>
      <c r="F308" s="8">
        <v>0</v>
      </c>
      <c r="G308" s="8">
        <v>223</v>
      </c>
      <c r="H308" s="8">
        <v>0</v>
      </c>
      <c r="I308" s="8">
        <v>0</v>
      </c>
      <c r="J308" s="14" t="s">
        <v>681</v>
      </c>
      <c r="K308" s="22">
        <v>223</v>
      </c>
    </row>
    <row r="309" spans="1:12" x14ac:dyDescent="0.3">
      <c r="A309" s="173"/>
      <c r="B309" s="4">
        <v>301</v>
      </c>
      <c r="C309" s="8" t="s">
        <v>682</v>
      </c>
      <c r="D309" s="32">
        <v>194</v>
      </c>
      <c r="E309" s="8">
        <v>0</v>
      </c>
      <c r="F309" s="8">
        <v>0</v>
      </c>
      <c r="G309" s="8">
        <v>194</v>
      </c>
      <c r="H309" s="8">
        <v>0</v>
      </c>
      <c r="I309" s="8">
        <v>0</v>
      </c>
      <c r="J309" s="14" t="s">
        <v>682</v>
      </c>
      <c r="K309" s="22">
        <v>194</v>
      </c>
      <c r="L309">
        <v>6</v>
      </c>
    </row>
    <row r="310" spans="1:12" x14ac:dyDescent="0.3">
      <c r="A310" s="173"/>
      <c r="B310" s="4">
        <v>302</v>
      </c>
      <c r="C310" s="8" t="s">
        <v>684</v>
      </c>
      <c r="D310" s="32">
        <v>164</v>
      </c>
      <c r="E310" s="8">
        <v>0</v>
      </c>
      <c r="F310" s="8">
        <v>0</v>
      </c>
      <c r="G310" s="8">
        <v>164</v>
      </c>
      <c r="H310" s="8">
        <v>0</v>
      </c>
      <c r="I310" s="8">
        <v>0</v>
      </c>
      <c r="J310" s="14" t="s">
        <v>684</v>
      </c>
      <c r="K310" s="22">
        <v>164</v>
      </c>
    </row>
    <row r="311" spans="1:12" x14ac:dyDescent="0.3">
      <c r="A311" s="173"/>
      <c r="B311" s="4">
        <v>303</v>
      </c>
      <c r="C311" s="8" t="s">
        <v>685</v>
      </c>
      <c r="D311" s="32">
        <v>593</v>
      </c>
      <c r="E311" s="8">
        <v>0</v>
      </c>
      <c r="F311" s="8">
        <v>0</v>
      </c>
      <c r="G311" s="8">
        <v>593</v>
      </c>
      <c r="H311" s="8">
        <v>0</v>
      </c>
      <c r="I311" s="8">
        <v>0</v>
      </c>
      <c r="J311" s="14" t="s">
        <v>685</v>
      </c>
      <c r="K311" s="22">
        <v>593</v>
      </c>
    </row>
    <row r="312" spans="1:12" x14ac:dyDescent="0.3">
      <c r="A312" s="173"/>
      <c r="B312" s="4">
        <v>304</v>
      </c>
      <c r="C312" s="8" t="s">
        <v>687</v>
      </c>
      <c r="D312" s="32">
        <v>79</v>
      </c>
      <c r="E312" s="8">
        <v>0</v>
      </c>
      <c r="F312" s="8">
        <v>0</v>
      </c>
      <c r="G312" s="8">
        <v>79</v>
      </c>
      <c r="H312" s="8">
        <v>0</v>
      </c>
      <c r="I312" s="8">
        <v>0</v>
      </c>
      <c r="J312" s="14" t="s">
        <v>687</v>
      </c>
      <c r="K312" s="22">
        <v>79</v>
      </c>
      <c r="L312">
        <v>11</v>
      </c>
    </row>
    <row r="313" spans="1:12" x14ac:dyDescent="0.3">
      <c r="A313" s="173"/>
      <c r="B313" s="4">
        <v>305</v>
      </c>
      <c r="C313" s="8" t="s">
        <v>688</v>
      </c>
      <c r="D313" s="32">
        <v>353</v>
      </c>
      <c r="E313" s="8">
        <v>6</v>
      </c>
      <c r="F313" s="8">
        <v>0</v>
      </c>
      <c r="G313" s="8">
        <v>353</v>
      </c>
      <c r="H313" s="8">
        <v>6</v>
      </c>
      <c r="I313" s="8">
        <v>0</v>
      </c>
      <c r="J313" s="14" t="s">
        <v>688</v>
      </c>
      <c r="K313" s="22">
        <v>353</v>
      </c>
    </row>
    <row r="314" spans="1:12" x14ac:dyDescent="0.3">
      <c r="A314" s="173"/>
      <c r="B314" s="4">
        <v>306</v>
      </c>
      <c r="C314" s="8" t="s">
        <v>689</v>
      </c>
      <c r="D314" s="32">
        <v>959</v>
      </c>
      <c r="E314" s="8">
        <v>0</v>
      </c>
      <c r="F314" s="8">
        <v>0</v>
      </c>
      <c r="G314" s="8">
        <v>959</v>
      </c>
      <c r="H314" s="8">
        <v>0</v>
      </c>
      <c r="I314" s="8">
        <v>0</v>
      </c>
      <c r="J314" s="14" t="s">
        <v>689</v>
      </c>
      <c r="K314" s="22">
        <v>959</v>
      </c>
    </row>
    <row r="315" spans="1:12" x14ac:dyDescent="0.3">
      <c r="A315" s="173"/>
      <c r="B315" s="4">
        <v>307</v>
      </c>
      <c r="C315" s="8" t="s">
        <v>690</v>
      </c>
      <c r="D315" s="32">
        <v>1854</v>
      </c>
      <c r="E315" s="8">
        <v>0</v>
      </c>
      <c r="F315" s="8">
        <v>0</v>
      </c>
      <c r="G315" s="8">
        <v>1854</v>
      </c>
      <c r="H315" s="8">
        <v>0</v>
      </c>
      <c r="I315" s="8">
        <v>0</v>
      </c>
      <c r="J315" s="14" t="s">
        <v>690</v>
      </c>
      <c r="K315" s="22">
        <v>1854</v>
      </c>
    </row>
    <row r="316" spans="1:12" x14ac:dyDescent="0.3">
      <c r="A316" s="173"/>
      <c r="B316" s="4">
        <v>308</v>
      </c>
      <c r="C316" s="8" t="s">
        <v>691</v>
      </c>
      <c r="D316" s="32">
        <v>1282</v>
      </c>
      <c r="E316" s="8">
        <v>11</v>
      </c>
      <c r="F316" s="8">
        <v>0</v>
      </c>
      <c r="G316" s="8">
        <v>1282</v>
      </c>
      <c r="H316" s="8">
        <v>11</v>
      </c>
      <c r="I316" s="8">
        <v>0</v>
      </c>
      <c r="J316" s="14" t="s">
        <v>691</v>
      </c>
      <c r="K316" s="22">
        <v>1282</v>
      </c>
    </row>
    <row r="317" spans="1:12" x14ac:dyDescent="0.3">
      <c r="A317" s="173"/>
      <c r="B317" s="4">
        <v>309</v>
      </c>
      <c r="C317" s="8" t="s">
        <v>693</v>
      </c>
      <c r="D317" s="32">
        <v>168</v>
      </c>
      <c r="E317" s="8">
        <v>0</v>
      </c>
      <c r="F317" s="8">
        <v>0</v>
      </c>
      <c r="G317" s="8">
        <v>168</v>
      </c>
      <c r="H317" s="8">
        <v>0</v>
      </c>
      <c r="I317" s="8">
        <v>0</v>
      </c>
      <c r="J317" s="14" t="s">
        <v>693</v>
      </c>
      <c r="K317" s="22">
        <v>168</v>
      </c>
    </row>
    <row r="318" spans="1:12" x14ac:dyDescent="0.3">
      <c r="A318" s="173"/>
      <c r="B318" s="4">
        <v>310</v>
      </c>
      <c r="C318" s="8" t="s">
        <v>694</v>
      </c>
      <c r="D318" s="32">
        <v>1024</v>
      </c>
      <c r="E318" s="8">
        <v>0</v>
      </c>
      <c r="F318" s="8">
        <v>0</v>
      </c>
      <c r="G318" s="8">
        <v>1024</v>
      </c>
      <c r="H318" s="8">
        <v>0</v>
      </c>
      <c r="I318" s="8">
        <v>0</v>
      </c>
      <c r="J318" s="14" t="s">
        <v>694</v>
      </c>
      <c r="K318" s="22">
        <v>1024</v>
      </c>
    </row>
    <row r="319" spans="1:12" x14ac:dyDescent="0.3">
      <c r="A319" s="173"/>
      <c r="B319" s="4">
        <v>311</v>
      </c>
      <c r="C319" s="8" t="s">
        <v>695</v>
      </c>
      <c r="D319" s="32">
        <v>564</v>
      </c>
      <c r="E319" s="8">
        <v>0</v>
      </c>
      <c r="F319" s="8">
        <v>0</v>
      </c>
      <c r="G319" s="8">
        <v>564</v>
      </c>
      <c r="H319" s="8">
        <v>0</v>
      </c>
      <c r="I319" s="8">
        <v>0</v>
      </c>
      <c r="J319" s="14" t="s">
        <v>695</v>
      </c>
      <c r="K319" s="22">
        <v>564</v>
      </c>
    </row>
    <row r="320" spans="1:12" x14ac:dyDescent="0.3">
      <c r="A320" s="173"/>
      <c r="B320" s="4">
        <v>312</v>
      </c>
      <c r="C320" s="8" t="s">
        <v>696</v>
      </c>
      <c r="D320" s="32">
        <v>257</v>
      </c>
      <c r="E320" s="8">
        <v>0</v>
      </c>
      <c r="F320" s="8">
        <v>0</v>
      </c>
      <c r="G320" s="8">
        <v>257</v>
      </c>
      <c r="H320" s="8">
        <v>0</v>
      </c>
      <c r="I320" s="8">
        <v>0</v>
      </c>
      <c r="J320" s="14" t="s">
        <v>696</v>
      </c>
      <c r="K320" s="22">
        <v>257</v>
      </c>
    </row>
    <row r="321" spans="1:11" x14ac:dyDescent="0.3">
      <c r="A321" s="173"/>
      <c r="B321" s="4">
        <v>313</v>
      </c>
      <c r="C321" s="8" t="s">
        <v>699</v>
      </c>
      <c r="D321" s="32">
        <v>161</v>
      </c>
      <c r="E321" s="8">
        <v>0</v>
      </c>
      <c r="F321" s="8">
        <v>0</v>
      </c>
      <c r="G321" s="8">
        <v>161</v>
      </c>
      <c r="H321" s="8">
        <v>0</v>
      </c>
      <c r="I321" s="8">
        <v>0</v>
      </c>
      <c r="J321" s="14" t="s">
        <v>699</v>
      </c>
      <c r="K321" s="22">
        <v>161</v>
      </c>
    </row>
    <row r="322" spans="1:11" x14ac:dyDescent="0.3">
      <c r="A322" s="173"/>
      <c r="B322" s="4">
        <v>314</v>
      </c>
      <c r="C322" s="8" t="s">
        <v>701</v>
      </c>
      <c r="D322" s="32">
        <v>108</v>
      </c>
      <c r="E322" s="8">
        <v>0</v>
      </c>
      <c r="F322" s="8">
        <v>0</v>
      </c>
      <c r="G322" s="8">
        <v>108</v>
      </c>
      <c r="H322" s="8">
        <v>0</v>
      </c>
      <c r="I322" s="8">
        <v>0</v>
      </c>
      <c r="J322" s="14" t="s">
        <v>701</v>
      </c>
      <c r="K322" s="22">
        <v>108</v>
      </c>
    </row>
    <row r="323" spans="1:11" x14ac:dyDescent="0.3">
      <c r="A323" s="173"/>
      <c r="B323" s="4">
        <v>315</v>
      </c>
      <c r="C323" s="8" t="s">
        <v>702</v>
      </c>
      <c r="D323" s="32">
        <v>474</v>
      </c>
      <c r="E323" s="8">
        <v>0</v>
      </c>
      <c r="F323" s="8">
        <v>0</v>
      </c>
      <c r="G323" s="8">
        <v>474</v>
      </c>
      <c r="H323" s="8">
        <v>0</v>
      </c>
      <c r="I323" s="8">
        <v>0</v>
      </c>
      <c r="J323" s="14" t="s">
        <v>702</v>
      </c>
      <c r="K323" s="22">
        <v>474</v>
      </c>
    </row>
    <row r="324" spans="1:11" x14ac:dyDescent="0.3">
      <c r="A324" s="173"/>
      <c r="B324" s="4">
        <v>316</v>
      </c>
      <c r="C324" s="8" t="s">
        <v>703</v>
      </c>
      <c r="D324" s="32">
        <v>507</v>
      </c>
      <c r="E324" s="8">
        <v>0</v>
      </c>
      <c r="F324" s="8">
        <v>0</v>
      </c>
      <c r="G324" s="8">
        <v>507</v>
      </c>
      <c r="H324" s="8">
        <v>0</v>
      </c>
      <c r="I324" s="8">
        <v>0</v>
      </c>
      <c r="J324" s="14" t="s">
        <v>703</v>
      </c>
      <c r="K324" s="22">
        <v>507</v>
      </c>
    </row>
    <row r="325" spans="1:11" x14ac:dyDescent="0.3">
      <c r="A325" s="173"/>
      <c r="B325" s="4">
        <v>317</v>
      </c>
      <c r="C325" s="8" t="s">
        <v>704</v>
      </c>
      <c r="D325" s="32">
        <v>1372</v>
      </c>
      <c r="E325" s="8">
        <v>0</v>
      </c>
      <c r="F325" s="8">
        <v>0</v>
      </c>
      <c r="G325" s="8">
        <v>1372</v>
      </c>
      <c r="H325" s="8">
        <v>0</v>
      </c>
      <c r="I325" s="8">
        <v>0</v>
      </c>
      <c r="J325" s="14" t="s">
        <v>704</v>
      </c>
      <c r="K325" s="22">
        <v>1372</v>
      </c>
    </row>
    <row r="326" spans="1:11" x14ac:dyDescent="0.3">
      <c r="A326" s="173"/>
      <c r="B326" s="4">
        <v>318</v>
      </c>
      <c r="C326" s="8" t="s">
        <v>705</v>
      </c>
      <c r="D326" s="32">
        <v>732</v>
      </c>
      <c r="E326" s="8">
        <v>0</v>
      </c>
      <c r="F326" s="8">
        <v>0</v>
      </c>
      <c r="G326" s="8">
        <v>732</v>
      </c>
      <c r="H326" s="8">
        <v>0</v>
      </c>
      <c r="I326" s="8">
        <v>0</v>
      </c>
      <c r="J326" s="14" t="s">
        <v>705</v>
      </c>
      <c r="K326" s="22">
        <v>732</v>
      </c>
    </row>
    <row r="327" spans="1:11" x14ac:dyDescent="0.3">
      <c r="A327" s="173"/>
      <c r="B327" s="4">
        <v>319</v>
      </c>
      <c r="C327" s="8" t="s">
        <v>706</v>
      </c>
      <c r="D327" s="32">
        <v>325</v>
      </c>
      <c r="E327" s="8">
        <v>0</v>
      </c>
      <c r="F327" s="8">
        <v>0</v>
      </c>
      <c r="G327" s="8">
        <v>325</v>
      </c>
      <c r="H327" s="8">
        <v>0</v>
      </c>
      <c r="I327" s="8">
        <v>0</v>
      </c>
      <c r="J327" s="14" t="s">
        <v>706</v>
      </c>
      <c r="K327" s="22">
        <v>325</v>
      </c>
    </row>
    <row r="328" spans="1:11" x14ac:dyDescent="0.3">
      <c r="A328" s="173"/>
      <c r="B328" s="4">
        <v>320</v>
      </c>
      <c r="C328" s="8" t="s">
        <v>708</v>
      </c>
      <c r="D328" s="32">
        <v>98</v>
      </c>
      <c r="E328" s="8">
        <v>0</v>
      </c>
      <c r="F328" s="8">
        <v>0</v>
      </c>
      <c r="G328" s="8">
        <v>98</v>
      </c>
      <c r="H328" s="8">
        <v>0</v>
      </c>
      <c r="I328" s="8">
        <v>0</v>
      </c>
      <c r="J328" s="14" t="s">
        <v>708</v>
      </c>
      <c r="K328" s="22">
        <v>98</v>
      </c>
    </row>
    <row r="329" spans="1:11" x14ac:dyDescent="0.3">
      <c r="A329" s="173"/>
      <c r="B329" s="4">
        <v>321</v>
      </c>
      <c r="C329" s="8" t="s">
        <v>709</v>
      </c>
      <c r="D329" s="32">
        <v>145</v>
      </c>
      <c r="E329" s="8">
        <v>0</v>
      </c>
      <c r="F329" s="8">
        <v>0</v>
      </c>
      <c r="G329" s="8">
        <v>145</v>
      </c>
      <c r="H329" s="8">
        <v>0</v>
      </c>
      <c r="I329" s="8">
        <v>0</v>
      </c>
      <c r="J329" s="14" t="s">
        <v>709</v>
      </c>
      <c r="K329" s="22">
        <v>145</v>
      </c>
    </row>
    <row r="330" spans="1:11" x14ac:dyDescent="0.3">
      <c r="A330" s="173"/>
      <c r="B330" s="4">
        <v>322</v>
      </c>
      <c r="C330" s="8" t="s">
        <v>710</v>
      </c>
      <c r="D330" s="32">
        <v>334</v>
      </c>
      <c r="E330" s="8">
        <v>0</v>
      </c>
      <c r="F330" s="8">
        <v>0</v>
      </c>
      <c r="G330" s="8">
        <v>334</v>
      </c>
      <c r="H330" s="8">
        <v>0</v>
      </c>
      <c r="I330" s="8">
        <v>0</v>
      </c>
      <c r="J330" s="14" t="s">
        <v>710</v>
      </c>
      <c r="K330" s="22">
        <v>334</v>
      </c>
    </row>
    <row r="331" spans="1:11" x14ac:dyDescent="0.3">
      <c r="A331" s="173"/>
      <c r="B331" s="4">
        <v>323</v>
      </c>
      <c r="C331" s="8" t="s">
        <v>711</v>
      </c>
      <c r="D331" s="32">
        <v>636</v>
      </c>
      <c r="E331" s="8">
        <v>0</v>
      </c>
      <c r="F331" s="8">
        <v>0</v>
      </c>
      <c r="G331" s="8">
        <v>636</v>
      </c>
      <c r="H331" s="8">
        <v>0</v>
      </c>
      <c r="I331" s="8">
        <v>0</v>
      </c>
      <c r="J331" s="14" t="s">
        <v>711</v>
      </c>
      <c r="K331" s="22">
        <v>636</v>
      </c>
    </row>
    <row r="332" spans="1:11" x14ac:dyDescent="0.3">
      <c r="A332" s="173"/>
      <c r="B332" s="4">
        <v>324</v>
      </c>
      <c r="C332" s="8" t="s">
        <v>712</v>
      </c>
      <c r="D332" s="32">
        <v>330</v>
      </c>
      <c r="E332" s="8">
        <v>0</v>
      </c>
      <c r="F332" s="8">
        <v>0</v>
      </c>
      <c r="G332" s="8">
        <v>330</v>
      </c>
      <c r="H332" s="8">
        <v>0</v>
      </c>
      <c r="I332" s="8">
        <v>0</v>
      </c>
      <c r="J332" s="14" t="s">
        <v>712</v>
      </c>
      <c r="K332" s="22">
        <v>330</v>
      </c>
    </row>
    <row r="333" spans="1:11" x14ac:dyDescent="0.3">
      <c r="A333" s="173"/>
      <c r="B333" s="4">
        <v>325</v>
      </c>
      <c r="C333" s="8" t="s">
        <v>713</v>
      </c>
      <c r="D333" s="32">
        <v>17</v>
      </c>
      <c r="E333" s="8">
        <v>0</v>
      </c>
      <c r="F333" s="8">
        <v>0</v>
      </c>
      <c r="G333" s="8">
        <v>17</v>
      </c>
      <c r="H333" s="8">
        <v>0</v>
      </c>
      <c r="I333" s="8">
        <v>0</v>
      </c>
      <c r="J333" s="14" t="s">
        <v>713</v>
      </c>
      <c r="K333" s="22">
        <v>17</v>
      </c>
    </row>
    <row r="334" spans="1:11" x14ac:dyDescent="0.3">
      <c r="A334" s="173"/>
      <c r="B334" s="4">
        <v>326</v>
      </c>
      <c r="C334" s="8" t="s">
        <v>714</v>
      </c>
      <c r="D334" s="32">
        <v>598</v>
      </c>
      <c r="E334" s="8">
        <v>0</v>
      </c>
      <c r="F334" s="8">
        <v>0</v>
      </c>
      <c r="G334" s="8">
        <v>598</v>
      </c>
      <c r="H334" s="8">
        <v>0</v>
      </c>
      <c r="I334" s="8">
        <v>0</v>
      </c>
      <c r="J334" s="14" t="s">
        <v>714</v>
      </c>
      <c r="K334" s="22">
        <v>598</v>
      </c>
    </row>
    <row r="335" spans="1:11" x14ac:dyDescent="0.3">
      <c r="A335" s="173"/>
      <c r="B335" s="4">
        <v>327</v>
      </c>
      <c r="C335" s="8" t="s">
        <v>715</v>
      </c>
      <c r="D335" s="32">
        <v>684</v>
      </c>
      <c r="E335" s="8">
        <v>0</v>
      </c>
      <c r="F335" s="8">
        <v>0</v>
      </c>
      <c r="G335" s="8">
        <v>684</v>
      </c>
      <c r="H335" s="8">
        <v>0</v>
      </c>
      <c r="I335" s="8">
        <v>0</v>
      </c>
      <c r="J335" s="14" t="s">
        <v>715</v>
      </c>
      <c r="K335" s="22">
        <v>684</v>
      </c>
    </row>
    <row r="336" spans="1:11" x14ac:dyDescent="0.3">
      <c r="A336" s="173"/>
      <c r="B336" s="4">
        <v>328</v>
      </c>
      <c r="C336" s="8" t="s">
        <v>716</v>
      </c>
      <c r="D336" s="32">
        <v>213</v>
      </c>
      <c r="E336" s="8">
        <v>0</v>
      </c>
      <c r="F336" s="8">
        <v>0</v>
      </c>
      <c r="G336" s="8">
        <v>213</v>
      </c>
      <c r="H336" s="8">
        <v>0</v>
      </c>
      <c r="I336" s="8">
        <v>0</v>
      </c>
      <c r="J336" s="14" t="s">
        <v>716</v>
      </c>
      <c r="K336" s="22">
        <v>213</v>
      </c>
    </row>
    <row r="337" spans="1:12" x14ac:dyDescent="0.3">
      <c r="A337" s="173"/>
      <c r="B337" s="4">
        <v>329</v>
      </c>
      <c r="C337" s="8" t="s">
        <v>718</v>
      </c>
      <c r="D337" s="32">
        <v>592</v>
      </c>
      <c r="E337" s="8">
        <v>0</v>
      </c>
      <c r="F337" s="8">
        <v>0</v>
      </c>
      <c r="G337" s="8">
        <v>592</v>
      </c>
      <c r="H337" s="8">
        <v>0</v>
      </c>
      <c r="I337" s="8">
        <v>0</v>
      </c>
      <c r="J337" s="14" t="s">
        <v>718</v>
      </c>
      <c r="K337" s="22">
        <v>592</v>
      </c>
    </row>
    <row r="338" spans="1:12" x14ac:dyDescent="0.3">
      <c r="A338" s="173"/>
      <c r="B338" s="4">
        <v>330</v>
      </c>
      <c r="C338" s="8" t="s">
        <v>719</v>
      </c>
      <c r="D338" s="32">
        <v>234</v>
      </c>
      <c r="E338" s="8">
        <v>0</v>
      </c>
      <c r="F338" s="8">
        <v>0</v>
      </c>
      <c r="G338" s="8">
        <v>234</v>
      </c>
      <c r="H338" s="8">
        <v>0</v>
      </c>
      <c r="I338" s="8">
        <v>0</v>
      </c>
      <c r="J338" s="14" t="s">
        <v>719</v>
      </c>
      <c r="K338" s="22">
        <v>234</v>
      </c>
      <c r="L338">
        <v>50</v>
      </c>
    </row>
    <row r="339" spans="1:12" x14ac:dyDescent="0.3">
      <c r="A339" s="173"/>
      <c r="B339" s="4">
        <v>331</v>
      </c>
      <c r="C339" s="8" t="s">
        <v>720</v>
      </c>
      <c r="D339" s="32">
        <v>190</v>
      </c>
      <c r="E339" s="8">
        <v>0</v>
      </c>
      <c r="F339" s="8">
        <v>0</v>
      </c>
      <c r="G339" s="8">
        <v>190</v>
      </c>
      <c r="H339" s="8">
        <v>0</v>
      </c>
      <c r="I339" s="8">
        <v>0</v>
      </c>
      <c r="J339" s="14" t="s">
        <v>720</v>
      </c>
      <c r="K339" s="22">
        <v>190</v>
      </c>
    </row>
    <row r="340" spans="1:12" x14ac:dyDescent="0.3">
      <c r="A340" s="173"/>
      <c r="B340" s="4">
        <v>332</v>
      </c>
      <c r="C340" s="8" t="s">
        <v>721</v>
      </c>
      <c r="D340" s="32">
        <v>768</v>
      </c>
      <c r="E340" s="8">
        <v>50</v>
      </c>
      <c r="F340" s="8">
        <v>0</v>
      </c>
      <c r="G340" s="8">
        <v>768</v>
      </c>
      <c r="H340" s="8">
        <v>50</v>
      </c>
      <c r="I340" s="8">
        <v>0</v>
      </c>
      <c r="J340" s="14" t="s">
        <v>721</v>
      </c>
      <c r="K340" s="22">
        <v>768</v>
      </c>
    </row>
    <row r="341" spans="1:12" x14ac:dyDescent="0.3">
      <c r="A341" s="173"/>
      <c r="B341" s="4">
        <v>333</v>
      </c>
      <c r="C341" s="8" t="s">
        <v>722</v>
      </c>
      <c r="D341" s="32">
        <v>159</v>
      </c>
      <c r="E341" s="8">
        <v>0</v>
      </c>
      <c r="F341" s="8">
        <v>0</v>
      </c>
      <c r="G341" s="8">
        <v>159</v>
      </c>
      <c r="H341" s="8">
        <v>0</v>
      </c>
      <c r="I341" s="8">
        <v>0</v>
      </c>
      <c r="J341" s="14" t="s">
        <v>722</v>
      </c>
      <c r="K341" s="22">
        <v>159</v>
      </c>
      <c r="L341">
        <v>1</v>
      </c>
    </row>
    <row r="342" spans="1:12" x14ac:dyDescent="0.3">
      <c r="A342" s="173"/>
      <c r="B342" s="4">
        <v>334</v>
      </c>
      <c r="C342" s="8" t="s">
        <v>723</v>
      </c>
      <c r="D342" s="32">
        <v>457</v>
      </c>
      <c r="E342" s="8">
        <v>0</v>
      </c>
      <c r="F342" s="8">
        <v>0</v>
      </c>
      <c r="G342" s="8">
        <v>457</v>
      </c>
      <c r="H342" s="8">
        <v>0</v>
      </c>
      <c r="I342" s="8">
        <v>0</v>
      </c>
      <c r="J342" s="14" t="s">
        <v>723</v>
      </c>
      <c r="K342" s="22">
        <v>457</v>
      </c>
    </row>
    <row r="343" spans="1:12" x14ac:dyDescent="0.3">
      <c r="A343" s="173"/>
      <c r="B343" s="4">
        <v>335</v>
      </c>
      <c r="C343" s="8" t="s">
        <v>727</v>
      </c>
      <c r="D343" s="32">
        <v>197</v>
      </c>
      <c r="E343" s="8">
        <v>0</v>
      </c>
      <c r="F343" s="8">
        <v>0</v>
      </c>
      <c r="G343" s="8">
        <v>197</v>
      </c>
      <c r="H343" s="8">
        <v>0</v>
      </c>
      <c r="I343" s="8">
        <v>0</v>
      </c>
      <c r="J343" s="14" t="s">
        <v>727</v>
      </c>
      <c r="K343" s="22">
        <v>197</v>
      </c>
    </row>
    <row r="344" spans="1:12" x14ac:dyDescent="0.3">
      <c r="A344" s="173"/>
      <c r="B344" s="4">
        <v>336</v>
      </c>
      <c r="C344" s="8" t="s">
        <v>732</v>
      </c>
      <c r="D344" s="32">
        <v>91</v>
      </c>
      <c r="E344" s="8">
        <v>0</v>
      </c>
      <c r="F344" s="8">
        <v>0</v>
      </c>
      <c r="G344" s="8">
        <v>91</v>
      </c>
      <c r="H344" s="8">
        <v>0</v>
      </c>
      <c r="I344" s="8">
        <v>0</v>
      </c>
      <c r="J344" s="14" t="s">
        <v>732</v>
      </c>
      <c r="K344" s="22">
        <v>91</v>
      </c>
    </row>
    <row r="345" spans="1:12" x14ac:dyDescent="0.3">
      <c r="A345" s="173"/>
      <c r="B345" s="4">
        <v>337</v>
      </c>
      <c r="C345" s="8" t="s">
        <v>735</v>
      </c>
      <c r="D345" s="32">
        <v>573</v>
      </c>
      <c r="E345" s="8">
        <v>0</v>
      </c>
      <c r="F345" s="8">
        <v>0</v>
      </c>
      <c r="G345" s="8">
        <v>573</v>
      </c>
      <c r="H345" s="8">
        <v>0</v>
      </c>
      <c r="I345" s="8">
        <v>0</v>
      </c>
      <c r="J345" s="14" t="s">
        <v>735</v>
      </c>
      <c r="K345" s="22">
        <v>573</v>
      </c>
    </row>
    <row r="346" spans="1:12" x14ac:dyDescent="0.3">
      <c r="A346" s="173"/>
      <c r="B346" s="4">
        <v>338</v>
      </c>
      <c r="C346" s="8" t="s">
        <v>737</v>
      </c>
      <c r="D346" s="32">
        <v>572</v>
      </c>
      <c r="E346" s="8">
        <v>0</v>
      </c>
      <c r="F346" s="8">
        <v>0</v>
      </c>
      <c r="G346" s="8">
        <v>572</v>
      </c>
      <c r="H346" s="8">
        <v>0</v>
      </c>
      <c r="I346" s="8">
        <v>0</v>
      </c>
      <c r="J346" s="14" t="s">
        <v>737</v>
      </c>
      <c r="K346" s="22">
        <v>572</v>
      </c>
    </row>
    <row r="347" spans="1:12" x14ac:dyDescent="0.3">
      <c r="A347" s="173"/>
      <c r="B347" s="4">
        <v>339</v>
      </c>
      <c r="C347" s="8" t="s">
        <v>738</v>
      </c>
      <c r="D347" s="32">
        <v>1251</v>
      </c>
      <c r="E347" s="8">
        <v>0</v>
      </c>
      <c r="F347" s="8">
        <v>0</v>
      </c>
      <c r="G347" s="8">
        <v>1251</v>
      </c>
      <c r="H347" s="8">
        <v>0</v>
      </c>
      <c r="I347" s="8">
        <v>0</v>
      </c>
      <c r="J347" s="14" t="s">
        <v>738</v>
      </c>
      <c r="K347" s="22">
        <v>1251</v>
      </c>
    </row>
    <row r="348" spans="1:12" x14ac:dyDescent="0.3">
      <c r="A348" s="173"/>
      <c r="B348" s="4">
        <v>340</v>
      </c>
      <c r="C348" s="8" t="s">
        <v>739</v>
      </c>
      <c r="D348" s="32">
        <v>240</v>
      </c>
      <c r="E348" s="8">
        <v>0</v>
      </c>
      <c r="F348" s="8">
        <v>0</v>
      </c>
      <c r="G348" s="8">
        <v>240</v>
      </c>
      <c r="H348" s="8">
        <v>0</v>
      </c>
      <c r="I348" s="8">
        <v>0</v>
      </c>
      <c r="J348" s="14" t="s">
        <v>739</v>
      </c>
      <c r="K348" s="22">
        <v>240</v>
      </c>
    </row>
    <row r="349" spans="1:12" x14ac:dyDescent="0.3">
      <c r="A349" s="173"/>
      <c r="B349" s="4">
        <v>341</v>
      </c>
      <c r="C349" s="8" t="s">
        <v>741</v>
      </c>
      <c r="D349" s="32">
        <v>429</v>
      </c>
      <c r="E349" s="8">
        <v>0</v>
      </c>
      <c r="F349" s="8">
        <v>0</v>
      </c>
      <c r="G349" s="8">
        <v>429</v>
      </c>
      <c r="H349" s="8">
        <v>0</v>
      </c>
      <c r="I349" s="8">
        <v>0</v>
      </c>
      <c r="J349" s="14" t="s">
        <v>741</v>
      </c>
      <c r="K349" s="22">
        <v>429</v>
      </c>
    </row>
    <row r="350" spans="1:12" x14ac:dyDescent="0.3">
      <c r="A350" s="173"/>
      <c r="B350" s="4">
        <v>342</v>
      </c>
      <c r="C350" s="8" t="s">
        <v>742</v>
      </c>
      <c r="D350" s="32">
        <v>1850</v>
      </c>
      <c r="E350" s="8">
        <v>0</v>
      </c>
      <c r="F350" s="8">
        <v>0</v>
      </c>
      <c r="G350" s="8">
        <v>1850</v>
      </c>
      <c r="H350" s="8">
        <v>0</v>
      </c>
      <c r="I350" s="8">
        <v>0</v>
      </c>
      <c r="J350" s="14" t="s">
        <v>742</v>
      </c>
      <c r="K350" s="22">
        <v>1850</v>
      </c>
    </row>
    <row r="351" spans="1:12" x14ac:dyDescent="0.3">
      <c r="C351" s="9"/>
      <c r="D351" s="9">
        <v>3893</v>
      </c>
      <c r="E351" s="9">
        <f>SUM(E4:E350)</f>
        <v>4034</v>
      </c>
      <c r="F351" s="9">
        <v>13187</v>
      </c>
      <c r="G351" s="9">
        <v>3893</v>
      </c>
      <c r="H351" s="9">
        <v>16669</v>
      </c>
      <c r="I351" s="9">
        <v>429</v>
      </c>
      <c r="J351" s="14" t="s">
        <v>742</v>
      </c>
      <c r="K351" s="22">
        <v>3893</v>
      </c>
    </row>
    <row r="352" spans="1:12" x14ac:dyDescent="0.3">
      <c r="J352" s="14">
        <f>(E347+F347)/D347</f>
        <v>0</v>
      </c>
      <c r="K352" s="22">
        <f>(H347+I347)/G347</f>
        <v>0</v>
      </c>
    </row>
    <row r="353" spans="10:11" x14ac:dyDescent="0.3">
      <c r="J353" s="14">
        <f>(E348+F348)/D348</f>
        <v>0</v>
      </c>
      <c r="K353" s="22">
        <f>(H348+I348)/G348</f>
        <v>0</v>
      </c>
    </row>
    <row r="354" spans="10:11" x14ac:dyDescent="0.3">
      <c r="J354" s="14">
        <f>(E349+F349)/D349</f>
        <v>0</v>
      </c>
      <c r="K354" s="22">
        <f>(H349+I349)/G349</f>
        <v>0</v>
      </c>
    </row>
    <row r="355" spans="10:11" x14ac:dyDescent="0.3">
      <c r="J355" s="14">
        <f>(E350+F350)/D350</f>
        <v>0</v>
      </c>
      <c r="K355" s="22">
        <f>(H350+I350)/G350</f>
        <v>0</v>
      </c>
    </row>
  </sheetData>
  <mergeCells count="7">
    <mergeCell ref="A106:A350"/>
    <mergeCell ref="A4:A31"/>
    <mergeCell ref="P6:R6"/>
    <mergeCell ref="A33:A58"/>
    <mergeCell ref="A60:A68"/>
    <mergeCell ref="A70:A93"/>
    <mergeCell ref="A95:A104"/>
  </mergeCells>
  <phoneticPr fontId="3" type="noConversion"/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5B6D5C-84DA-4EC6-AE36-8865642CB389}">
  <sheetPr codeName="Sheet26">
    <tabColor rgb="FFFFFF00"/>
  </sheetPr>
  <dimension ref="A1:AX355"/>
  <sheetViews>
    <sheetView topLeftCell="O1" zoomScale="86" zoomScaleNormal="86" workbookViewId="0">
      <selection activeCell="Q19" sqref="P19:Q24"/>
    </sheetView>
  </sheetViews>
  <sheetFormatPr defaultRowHeight="13.5" x14ac:dyDescent="0.3"/>
  <cols>
    <col min="3" max="3" width="18.46484375" customWidth="1"/>
    <col min="4" max="4" width="9.59765625" bestFit="1" customWidth="1"/>
    <col min="11" max="11" width="11.86328125" style="22" customWidth="1"/>
    <col min="12" max="12" width="26" customWidth="1"/>
    <col min="14" max="14" width="18.46484375" customWidth="1"/>
    <col min="15" max="15" width="20.265625" customWidth="1"/>
    <col min="16" max="29" width="12.1328125" bestFit="1" customWidth="1"/>
    <col min="30" max="35" width="13.265625" bestFit="1" customWidth="1"/>
    <col min="36" max="36" width="15.265625" customWidth="1"/>
    <col min="37" max="37" width="15.1328125" customWidth="1"/>
    <col min="38" max="38" width="17.3984375" customWidth="1"/>
    <col min="39" max="40" width="16.86328125" customWidth="1"/>
    <col min="41" max="41" width="15.59765625" customWidth="1"/>
    <col min="42" max="42" width="12.73046875" customWidth="1"/>
    <col min="43" max="43" width="13.3984375" customWidth="1"/>
    <col min="44" max="44" width="12.86328125" customWidth="1"/>
    <col min="45" max="45" width="12.73046875" customWidth="1"/>
    <col min="46" max="46" width="14.73046875" customWidth="1"/>
    <col min="47" max="47" width="15.1328125" customWidth="1"/>
    <col min="48" max="48" width="18" customWidth="1"/>
  </cols>
  <sheetData>
    <row r="1" spans="1:19" x14ac:dyDescent="0.3">
      <c r="A1" t="s">
        <v>931</v>
      </c>
    </row>
    <row r="2" spans="1:19" x14ac:dyDescent="0.3">
      <c r="A2" s="4"/>
      <c r="B2" s="4"/>
      <c r="C2" s="8"/>
      <c r="D2" s="8"/>
      <c r="E2" s="8" t="s">
        <v>792</v>
      </c>
      <c r="F2" s="8"/>
      <c r="G2" s="8"/>
      <c r="H2" s="8" t="s">
        <v>792</v>
      </c>
      <c r="I2" s="8"/>
    </row>
    <row r="3" spans="1:19" x14ac:dyDescent="0.3">
      <c r="A3" s="4"/>
      <c r="B3" s="4"/>
      <c r="C3" s="8"/>
      <c r="D3" s="8" t="s">
        <v>409</v>
      </c>
      <c r="E3" s="8" t="s">
        <v>410</v>
      </c>
      <c r="F3" s="8" t="s">
        <v>411</v>
      </c>
      <c r="G3" s="8" t="s">
        <v>409</v>
      </c>
      <c r="H3" s="8" t="s">
        <v>410</v>
      </c>
      <c r="I3" s="8" t="s">
        <v>411</v>
      </c>
    </row>
    <row r="4" spans="1:19" x14ac:dyDescent="0.3">
      <c r="A4" s="173" t="s">
        <v>757</v>
      </c>
      <c r="B4" s="4">
        <v>1</v>
      </c>
      <c r="C4" s="8" t="s">
        <v>433</v>
      </c>
      <c r="D4" s="32">
        <v>16660</v>
      </c>
      <c r="E4" s="8">
        <v>617</v>
      </c>
      <c r="F4" s="8">
        <v>0</v>
      </c>
      <c r="G4" s="8">
        <v>16660</v>
      </c>
      <c r="H4" s="8">
        <v>617</v>
      </c>
      <c r="I4" s="8">
        <v>0</v>
      </c>
      <c r="J4" t="s">
        <v>433</v>
      </c>
      <c r="K4" s="22">
        <v>16660</v>
      </c>
      <c r="L4">
        <v>617</v>
      </c>
      <c r="O4" s="4" t="s">
        <v>763</v>
      </c>
      <c r="P4" s="4"/>
      <c r="Q4" s="4"/>
      <c r="R4" s="4"/>
    </row>
    <row r="5" spans="1:19" x14ac:dyDescent="0.3">
      <c r="A5" s="173"/>
      <c r="B5" s="4">
        <v>2</v>
      </c>
      <c r="C5" s="8" t="s">
        <v>649</v>
      </c>
      <c r="D5" s="32">
        <v>3218</v>
      </c>
      <c r="E5" s="8">
        <v>0</v>
      </c>
      <c r="F5" s="8">
        <v>0</v>
      </c>
      <c r="G5" s="8">
        <v>3218</v>
      </c>
      <c r="H5" s="8">
        <v>0</v>
      </c>
      <c r="I5" s="8">
        <v>0</v>
      </c>
      <c r="J5" t="s">
        <v>649</v>
      </c>
      <c r="K5" s="22">
        <v>3218</v>
      </c>
      <c r="O5" s="4" t="s">
        <v>764</v>
      </c>
      <c r="P5" s="4"/>
      <c r="Q5" s="4"/>
      <c r="R5" s="4"/>
    </row>
    <row r="6" spans="1:19" x14ac:dyDescent="0.3">
      <c r="A6" s="173"/>
      <c r="B6" s="4">
        <v>3</v>
      </c>
      <c r="C6" s="8" t="s">
        <v>633</v>
      </c>
      <c r="D6" s="32">
        <v>2956</v>
      </c>
      <c r="E6" s="8">
        <v>0</v>
      </c>
      <c r="F6" s="8">
        <v>0</v>
      </c>
      <c r="G6" s="8">
        <v>2956</v>
      </c>
      <c r="H6" s="8">
        <v>0</v>
      </c>
      <c r="I6" s="8">
        <v>0</v>
      </c>
      <c r="J6" t="s">
        <v>633</v>
      </c>
      <c r="K6" s="22">
        <v>2956</v>
      </c>
      <c r="O6" s="4"/>
      <c r="P6" s="173" t="s">
        <v>787</v>
      </c>
      <c r="Q6" s="173"/>
      <c r="R6" s="173"/>
    </row>
    <row r="7" spans="1:19" x14ac:dyDescent="0.3">
      <c r="A7" s="173"/>
      <c r="B7" s="4">
        <v>4</v>
      </c>
      <c r="C7" s="8" t="s">
        <v>648</v>
      </c>
      <c r="D7" s="32">
        <v>1657</v>
      </c>
      <c r="E7" s="8">
        <v>0</v>
      </c>
      <c r="F7" s="8">
        <v>0</v>
      </c>
      <c r="G7" s="8">
        <v>1657</v>
      </c>
      <c r="H7" s="8">
        <v>0</v>
      </c>
      <c r="I7" s="8">
        <v>0</v>
      </c>
      <c r="J7" t="s">
        <v>648</v>
      </c>
      <c r="K7" s="22">
        <v>1657</v>
      </c>
      <c r="O7" s="4"/>
      <c r="P7" s="4" t="s">
        <v>409</v>
      </c>
      <c r="Q7" s="4" t="s">
        <v>765</v>
      </c>
      <c r="R7" s="4" t="s">
        <v>766</v>
      </c>
      <c r="S7" s="18" t="s">
        <v>788</v>
      </c>
    </row>
    <row r="8" spans="1:19" x14ac:dyDescent="0.3">
      <c r="A8" s="173"/>
      <c r="B8" s="4">
        <v>5</v>
      </c>
      <c r="C8" s="8" t="s">
        <v>552</v>
      </c>
      <c r="D8" s="32">
        <v>1501</v>
      </c>
      <c r="E8" s="8">
        <v>0</v>
      </c>
      <c r="F8" s="8">
        <v>0</v>
      </c>
      <c r="G8" s="8">
        <v>1501</v>
      </c>
      <c r="H8" s="8">
        <v>0</v>
      </c>
      <c r="I8" s="8">
        <v>0</v>
      </c>
      <c r="J8" t="s">
        <v>552</v>
      </c>
      <c r="K8" s="22">
        <v>1501</v>
      </c>
      <c r="O8" s="4" t="s">
        <v>757</v>
      </c>
      <c r="P8" s="4">
        <f>SUM(G4:G31)</f>
        <v>60450</v>
      </c>
      <c r="Q8" s="4">
        <f>SUM(H4:I31)</f>
        <v>851</v>
      </c>
      <c r="R8" s="15">
        <f t="shared" ref="R8:R13" si="0">Q8/P8</f>
        <v>1.4077750206782464E-2</v>
      </c>
      <c r="S8" s="14">
        <f t="shared" ref="S8:S14" si="1">P8/P$14</f>
        <v>0.20452699959399107</v>
      </c>
    </row>
    <row r="9" spans="1:19" x14ac:dyDescent="0.3">
      <c r="A9" s="173"/>
      <c r="B9" s="4">
        <v>6</v>
      </c>
      <c r="C9" s="8" t="s">
        <v>430</v>
      </c>
      <c r="D9" s="32">
        <v>2392</v>
      </c>
      <c r="E9" s="8">
        <v>0</v>
      </c>
      <c r="F9" s="8">
        <v>0</v>
      </c>
      <c r="G9" s="8">
        <v>2392</v>
      </c>
      <c r="H9" s="8">
        <v>0</v>
      </c>
      <c r="I9" s="8">
        <v>0</v>
      </c>
      <c r="J9" t="s">
        <v>430</v>
      </c>
      <c r="K9" s="22">
        <v>2392</v>
      </c>
      <c r="O9" s="4" t="s">
        <v>758</v>
      </c>
      <c r="P9" s="4">
        <f>SUM(G33:G58)</f>
        <v>43835</v>
      </c>
      <c r="Q9" s="4">
        <f>SUM(H33:I58)</f>
        <v>36</v>
      </c>
      <c r="R9" s="15">
        <f t="shared" si="0"/>
        <v>8.2126154899053272E-4</v>
      </c>
      <c r="S9" s="14">
        <f t="shared" si="1"/>
        <v>0.14831167952361618</v>
      </c>
    </row>
    <row r="10" spans="1:19" x14ac:dyDescent="0.3">
      <c r="A10" s="173"/>
      <c r="B10" s="4">
        <v>7</v>
      </c>
      <c r="C10" s="8" t="s">
        <v>439</v>
      </c>
      <c r="D10" s="32">
        <v>1427</v>
      </c>
      <c r="E10" s="8">
        <v>0</v>
      </c>
      <c r="F10" s="8">
        <v>0</v>
      </c>
      <c r="G10" s="8">
        <v>1427</v>
      </c>
      <c r="H10" s="8">
        <v>0</v>
      </c>
      <c r="I10" s="8">
        <v>0</v>
      </c>
      <c r="J10" t="s">
        <v>439</v>
      </c>
      <c r="K10" s="22">
        <v>1427</v>
      </c>
      <c r="O10" s="4" t="s">
        <v>759</v>
      </c>
      <c r="P10" s="4">
        <f>SUM(G60:G68)</f>
        <v>21709</v>
      </c>
      <c r="Q10" s="4">
        <f>SUM(H60:I68)</f>
        <v>966</v>
      </c>
      <c r="R10" s="15">
        <f t="shared" si="0"/>
        <v>4.4497673775853334E-2</v>
      </c>
      <c r="S10" s="14">
        <f t="shared" si="1"/>
        <v>7.345039924211666E-2</v>
      </c>
    </row>
    <row r="11" spans="1:19" x14ac:dyDescent="0.3">
      <c r="A11" s="173"/>
      <c r="B11" s="4">
        <v>8</v>
      </c>
      <c r="C11" s="8" t="s">
        <v>508</v>
      </c>
      <c r="D11" s="32">
        <v>618</v>
      </c>
      <c r="E11" s="8">
        <v>0</v>
      </c>
      <c r="F11" s="8">
        <v>0</v>
      </c>
      <c r="G11" s="8">
        <v>618</v>
      </c>
      <c r="H11" s="8">
        <v>0</v>
      </c>
      <c r="I11" s="8">
        <v>0</v>
      </c>
      <c r="J11" t="s">
        <v>508</v>
      </c>
      <c r="K11" s="22">
        <v>618</v>
      </c>
      <c r="O11" s="4" t="s">
        <v>760</v>
      </c>
      <c r="P11" s="4">
        <f>SUM(G70:G93)</f>
        <v>64247</v>
      </c>
      <c r="Q11" s="4">
        <f>SUM(H70:I93)</f>
        <v>1986</v>
      </c>
      <c r="R11" s="15">
        <f t="shared" si="0"/>
        <v>3.091194919607141E-2</v>
      </c>
      <c r="S11" s="14">
        <f t="shared" si="1"/>
        <v>0.21737379889024225</v>
      </c>
    </row>
    <row r="12" spans="1:19" x14ac:dyDescent="0.3">
      <c r="A12" s="173"/>
      <c r="B12" s="4">
        <v>9</v>
      </c>
      <c r="C12" s="8" t="s">
        <v>686</v>
      </c>
      <c r="D12" s="32">
        <v>2175</v>
      </c>
      <c r="E12" s="8">
        <v>0</v>
      </c>
      <c r="F12" s="8">
        <v>0</v>
      </c>
      <c r="G12" s="8">
        <v>2175</v>
      </c>
      <c r="H12" s="8">
        <v>0</v>
      </c>
      <c r="I12" s="8">
        <v>0</v>
      </c>
      <c r="J12" t="s">
        <v>686</v>
      </c>
      <c r="K12" s="22">
        <v>2175</v>
      </c>
      <c r="O12" s="4" t="s">
        <v>761</v>
      </c>
      <c r="P12" s="4">
        <f>SUM(G95:G104)</f>
        <v>5656</v>
      </c>
      <c r="Q12" s="4">
        <f>SUM(H95:I104)</f>
        <v>10</v>
      </c>
      <c r="R12" s="15">
        <f t="shared" si="0"/>
        <v>1.7680339462517679E-3</v>
      </c>
      <c r="S12" s="14">
        <f t="shared" si="1"/>
        <v>1.9136554337528758E-2</v>
      </c>
    </row>
    <row r="13" spans="1:19" x14ac:dyDescent="0.3">
      <c r="A13" s="173"/>
      <c r="B13" s="4">
        <v>10</v>
      </c>
      <c r="C13" s="8" t="s">
        <v>495</v>
      </c>
      <c r="D13" s="32">
        <v>1880</v>
      </c>
      <c r="E13" s="8">
        <v>0</v>
      </c>
      <c r="F13" s="8">
        <v>0</v>
      </c>
      <c r="G13" s="8">
        <v>1880</v>
      </c>
      <c r="H13" s="8">
        <v>0</v>
      </c>
      <c r="I13" s="8">
        <v>0</v>
      </c>
      <c r="J13" t="s">
        <v>495</v>
      </c>
      <c r="K13" s="22">
        <v>1880</v>
      </c>
      <c r="O13" s="4" t="s">
        <v>762</v>
      </c>
      <c r="P13" s="4">
        <f>SUM(G106:G350)</f>
        <v>99663</v>
      </c>
      <c r="Q13" s="4">
        <f>SUM(H106:I350)</f>
        <v>185</v>
      </c>
      <c r="R13" s="15">
        <f t="shared" si="0"/>
        <v>1.8562555813090114E-3</v>
      </c>
      <c r="S13" s="14">
        <f t="shared" si="1"/>
        <v>0.33720056841250506</v>
      </c>
    </row>
    <row r="14" spans="1:19" x14ac:dyDescent="0.3">
      <c r="A14" s="173"/>
      <c r="B14" s="4">
        <v>11</v>
      </c>
      <c r="C14" s="8" t="s">
        <v>645</v>
      </c>
      <c r="D14" s="32">
        <v>2455</v>
      </c>
      <c r="E14" s="8">
        <v>0</v>
      </c>
      <c r="F14" s="8">
        <v>0</v>
      </c>
      <c r="G14" s="8">
        <v>2455</v>
      </c>
      <c r="H14" s="8">
        <v>0</v>
      </c>
      <c r="I14" s="8">
        <v>0</v>
      </c>
      <c r="J14" t="s">
        <v>645</v>
      </c>
      <c r="K14" s="22">
        <v>2455</v>
      </c>
      <c r="O14" s="4"/>
      <c r="P14" s="4">
        <f>SUM(P8:P13)</f>
        <v>295560</v>
      </c>
      <c r="Q14" s="4">
        <f>SUM(Q8:Q13)</f>
        <v>4034</v>
      </c>
      <c r="R14" s="15">
        <f>Q14/P14</f>
        <v>1.3648666937339288E-2</v>
      </c>
      <c r="S14" s="14">
        <f t="shared" si="1"/>
        <v>1</v>
      </c>
    </row>
    <row r="15" spans="1:19" x14ac:dyDescent="0.3">
      <c r="A15" s="173"/>
      <c r="B15" s="4">
        <v>12</v>
      </c>
      <c r="C15" s="8" t="s">
        <v>726</v>
      </c>
      <c r="D15" s="32">
        <v>463</v>
      </c>
      <c r="E15" s="8">
        <v>0</v>
      </c>
      <c r="F15" s="8">
        <v>0</v>
      </c>
      <c r="G15" s="8">
        <v>463</v>
      </c>
      <c r="H15" s="8">
        <v>0</v>
      </c>
      <c r="I15" s="8">
        <v>0</v>
      </c>
      <c r="J15" t="s">
        <v>726</v>
      </c>
      <c r="K15" s="22">
        <v>463</v>
      </c>
    </row>
    <row r="16" spans="1:19" x14ac:dyDescent="0.3">
      <c r="A16" s="173"/>
      <c r="B16" s="4">
        <v>13</v>
      </c>
      <c r="C16" s="8" t="s">
        <v>700</v>
      </c>
      <c r="D16" s="32">
        <v>321</v>
      </c>
      <c r="E16" s="8">
        <v>0</v>
      </c>
      <c r="F16" s="8">
        <v>0</v>
      </c>
      <c r="G16" s="8">
        <v>321</v>
      </c>
      <c r="H16" s="8">
        <v>0</v>
      </c>
      <c r="I16" s="8">
        <v>0</v>
      </c>
      <c r="J16" t="s">
        <v>700</v>
      </c>
      <c r="K16" s="22">
        <v>321</v>
      </c>
      <c r="O16" t="s">
        <v>899</v>
      </c>
      <c r="P16" t="s">
        <v>900</v>
      </c>
    </row>
    <row r="17" spans="1:33" x14ac:dyDescent="0.3">
      <c r="A17" s="173"/>
      <c r="B17" s="4">
        <v>14</v>
      </c>
      <c r="C17" s="8" t="s">
        <v>537</v>
      </c>
      <c r="D17" s="32">
        <v>600</v>
      </c>
      <c r="E17" s="8">
        <v>0</v>
      </c>
      <c r="F17" s="8">
        <v>0</v>
      </c>
      <c r="G17" s="8">
        <v>600</v>
      </c>
      <c r="H17" s="8">
        <v>0</v>
      </c>
      <c r="I17" s="8">
        <v>0</v>
      </c>
      <c r="J17" t="s">
        <v>537</v>
      </c>
      <c r="K17" s="22">
        <v>600</v>
      </c>
      <c r="O17" t="s">
        <v>943</v>
      </c>
    </row>
    <row r="18" spans="1:33" x14ac:dyDescent="0.3">
      <c r="A18" s="173"/>
      <c r="B18" s="4">
        <v>15</v>
      </c>
      <c r="C18" s="8" t="s">
        <v>527</v>
      </c>
      <c r="D18" s="32">
        <v>3447</v>
      </c>
      <c r="E18" s="8">
        <v>0</v>
      </c>
      <c r="F18" s="8">
        <v>0</v>
      </c>
      <c r="G18" s="8">
        <v>3447</v>
      </c>
      <c r="H18" s="8">
        <v>0</v>
      </c>
      <c r="I18" s="8">
        <v>0</v>
      </c>
      <c r="J18" t="s">
        <v>527</v>
      </c>
      <c r="K18" s="22">
        <v>3447</v>
      </c>
      <c r="O18" s="4"/>
      <c r="P18" s="8">
        <v>2020</v>
      </c>
      <c r="Q18" s="8">
        <v>2025</v>
      </c>
      <c r="R18" s="8">
        <v>2030</v>
      </c>
      <c r="S18" s="8">
        <v>2035</v>
      </c>
      <c r="T18" s="8">
        <v>2040</v>
      </c>
      <c r="U18" s="8">
        <v>2045</v>
      </c>
      <c r="V18" s="8">
        <v>2050</v>
      </c>
    </row>
    <row r="19" spans="1:33" x14ac:dyDescent="0.3">
      <c r="A19" s="173"/>
      <c r="B19" s="4">
        <v>16</v>
      </c>
      <c r="C19" s="8" t="s">
        <v>740</v>
      </c>
      <c r="D19" s="32">
        <v>1310</v>
      </c>
      <c r="E19" s="8">
        <v>0</v>
      </c>
      <c r="F19" s="8">
        <v>0</v>
      </c>
      <c r="G19" s="8">
        <v>1310</v>
      </c>
      <c r="H19" s="8">
        <v>0</v>
      </c>
      <c r="I19" s="8">
        <v>0</v>
      </c>
      <c r="J19" t="s">
        <v>740</v>
      </c>
      <c r="K19" s="22">
        <v>1310</v>
      </c>
      <c r="O19" s="4" t="s">
        <v>757</v>
      </c>
      <c r="P19" s="8">
        <f>[1]中性预测M输入!B31</f>
        <v>5</v>
      </c>
      <c r="Q19" s="8">
        <f>[1]中性预测M输入!C31</f>
        <v>7</v>
      </c>
      <c r="R19" s="8">
        <f>[1]中性预测M输入!D31</f>
        <v>10</v>
      </c>
      <c r="S19" s="8">
        <f>[1]中性预测M输入!E31</f>
        <v>15</v>
      </c>
      <c r="T19" s="8">
        <f>[1]中性预测M输入!F31</f>
        <v>21</v>
      </c>
      <c r="U19" s="8">
        <f>[1]中性预测M输入!G31</f>
        <v>28</v>
      </c>
      <c r="V19" s="8">
        <f>[1]中性预测M输入!H31</f>
        <v>35</v>
      </c>
    </row>
    <row r="20" spans="1:33" x14ac:dyDescent="0.3">
      <c r="A20" s="173"/>
      <c r="B20" s="4">
        <v>17</v>
      </c>
      <c r="C20" s="8" t="s">
        <v>528</v>
      </c>
      <c r="D20" s="32">
        <v>1933</v>
      </c>
      <c r="E20" s="8">
        <v>1</v>
      </c>
      <c r="F20" s="8">
        <v>0</v>
      </c>
      <c r="G20" s="8">
        <v>1933</v>
      </c>
      <c r="H20" s="8">
        <v>1</v>
      </c>
      <c r="I20" s="8">
        <v>0</v>
      </c>
      <c r="J20" t="s">
        <v>528</v>
      </c>
      <c r="K20" s="22">
        <v>1933</v>
      </c>
      <c r="L20">
        <v>1</v>
      </c>
      <c r="O20" s="4" t="s">
        <v>758</v>
      </c>
      <c r="P20" s="8">
        <f>[1]中性预测M输入!B32</f>
        <v>2</v>
      </c>
      <c r="Q20" s="8">
        <f>[1]中性预测M输入!C32</f>
        <v>4</v>
      </c>
      <c r="R20" s="8">
        <f>[1]中性预测M输入!D32</f>
        <v>7</v>
      </c>
      <c r="S20" s="8">
        <f>[1]中性预测M输入!E32</f>
        <v>11.5</v>
      </c>
      <c r="T20" s="8">
        <f>[1]中性预测M输入!F32</f>
        <v>17.5</v>
      </c>
      <c r="U20" s="8">
        <f>[1]中性预测M输入!G32</f>
        <v>24</v>
      </c>
      <c r="V20" s="8">
        <f>[1]中性预测M输入!H32</f>
        <v>33</v>
      </c>
    </row>
    <row r="21" spans="1:33" x14ac:dyDescent="0.3">
      <c r="A21" s="173"/>
      <c r="B21" s="4">
        <v>18</v>
      </c>
      <c r="C21" s="8" t="s">
        <v>463</v>
      </c>
      <c r="D21" s="32">
        <v>1214</v>
      </c>
      <c r="E21" s="8">
        <v>0</v>
      </c>
      <c r="F21" s="8">
        <v>0</v>
      </c>
      <c r="G21" s="8">
        <v>1214</v>
      </c>
      <c r="H21" s="8">
        <v>0</v>
      </c>
      <c r="I21" s="8">
        <v>0</v>
      </c>
      <c r="J21" t="s">
        <v>463</v>
      </c>
      <c r="K21" s="22">
        <v>1214</v>
      </c>
      <c r="O21" s="4" t="s">
        <v>759</v>
      </c>
      <c r="P21" s="8">
        <f>[1]中性预测M输入!B33</f>
        <v>10</v>
      </c>
      <c r="Q21" s="8">
        <f>[1]中性预测M输入!C33</f>
        <v>12</v>
      </c>
      <c r="R21" s="8">
        <f>[1]中性预测M输入!D33</f>
        <v>15</v>
      </c>
      <c r="S21" s="8">
        <f>[1]中性预测M输入!E33</f>
        <v>19</v>
      </c>
      <c r="T21" s="8">
        <f>[1]中性预测M输入!F33</f>
        <v>24</v>
      </c>
      <c r="U21" s="8">
        <f>[1]中性预测M输入!G33</f>
        <v>30</v>
      </c>
      <c r="V21" s="8">
        <f>[1]中性预测M输入!H33</f>
        <v>37</v>
      </c>
    </row>
    <row r="22" spans="1:33" x14ac:dyDescent="0.3">
      <c r="A22" s="173"/>
      <c r="B22" s="4">
        <v>19</v>
      </c>
      <c r="C22" s="8" t="s">
        <v>560</v>
      </c>
      <c r="D22" s="32">
        <v>985</v>
      </c>
      <c r="E22" s="8">
        <v>1</v>
      </c>
      <c r="F22" s="8">
        <v>0</v>
      </c>
      <c r="G22" s="8">
        <v>985</v>
      </c>
      <c r="H22" s="8">
        <v>1</v>
      </c>
      <c r="I22" s="8">
        <v>0</v>
      </c>
      <c r="J22" t="s">
        <v>560</v>
      </c>
      <c r="K22" s="22">
        <v>985</v>
      </c>
      <c r="L22">
        <v>1</v>
      </c>
      <c r="O22" s="4" t="s">
        <v>760</v>
      </c>
      <c r="P22" s="8">
        <f>[1]中性预测M输入!B34</f>
        <v>1</v>
      </c>
      <c r="Q22" s="8">
        <f>[1]中性预测M输入!C34</f>
        <v>3</v>
      </c>
      <c r="R22" s="8">
        <f>[1]中性预测M输入!D34</f>
        <v>5</v>
      </c>
      <c r="S22" s="8">
        <f>[1]中性预测M输入!E34</f>
        <v>8.5</v>
      </c>
      <c r="T22" s="8">
        <f>[1]中性预测M输入!F34</f>
        <v>13.5</v>
      </c>
      <c r="U22" s="8">
        <f>[1]中性预测M输入!G34</f>
        <v>20</v>
      </c>
      <c r="V22" s="8">
        <f>[1]中性预测M输入!H34</f>
        <v>27</v>
      </c>
    </row>
    <row r="23" spans="1:33" x14ac:dyDescent="0.3">
      <c r="A23" s="173"/>
      <c r="B23" s="4">
        <v>20</v>
      </c>
      <c r="C23" s="8" t="s">
        <v>436</v>
      </c>
      <c r="D23" s="32">
        <v>652</v>
      </c>
      <c r="E23" s="8">
        <v>0</v>
      </c>
      <c r="F23" s="8">
        <v>0</v>
      </c>
      <c r="G23" s="8">
        <v>652</v>
      </c>
      <c r="H23" s="8">
        <v>0</v>
      </c>
      <c r="I23" s="8">
        <v>0</v>
      </c>
      <c r="J23" t="s">
        <v>436</v>
      </c>
      <c r="K23" s="22">
        <v>652</v>
      </c>
      <c r="O23" s="4" t="s">
        <v>761</v>
      </c>
      <c r="P23" s="8">
        <f>[1]中性预测M输入!B35</f>
        <v>2</v>
      </c>
      <c r="Q23" s="8">
        <f>[1]中性预测M输入!C35</f>
        <v>3</v>
      </c>
      <c r="R23" s="8">
        <f>[1]中性预测M输入!D35</f>
        <v>5</v>
      </c>
      <c r="S23" s="8">
        <f>[1]中性预测M输入!E35</f>
        <v>8.5</v>
      </c>
      <c r="T23" s="8">
        <f>[1]中性预测M输入!F35</f>
        <v>13.5</v>
      </c>
      <c r="U23" s="8">
        <f>[1]中性预测M输入!G35</f>
        <v>20</v>
      </c>
      <c r="V23" s="8">
        <f>[1]中性预测M输入!H35</f>
        <v>28</v>
      </c>
    </row>
    <row r="24" spans="1:33" x14ac:dyDescent="0.3">
      <c r="A24" s="173"/>
      <c r="B24" s="4">
        <v>21</v>
      </c>
      <c r="C24" s="8" t="s">
        <v>503</v>
      </c>
      <c r="D24" s="32">
        <v>2095</v>
      </c>
      <c r="E24" s="8">
        <v>0</v>
      </c>
      <c r="F24" s="8">
        <v>0</v>
      </c>
      <c r="G24" s="8">
        <v>2095</v>
      </c>
      <c r="H24" s="8">
        <v>0</v>
      </c>
      <c r="I24" s="8">
        <v>0</v>
      </c>
      <c r="J24" t="s">
        <v>503</v>
      </c>
      <c r="K24" s="22">
        <v>2095</v>
      </c>
      <c r="O24" s="4" t="s">
        <v>762</v>
      </c>
      <c r="P24" s="8">
        <f>[1]中性预测M输入!B36</f>
        <v>1</v>
      </c>
      <c r="Q24" s="8">
        <f>[1]中性预测M输入!C36</f>
        <v>2</v>
      </c>
      <c r="R24" s="8">
        <f>[1]中性预测M输入!D36</f>
        <v>4</v>
      </c>
      <c r="S24" s="8">
        <f>[1]中性预测M输入!E36</f>
        <v>7</v>
      </c>
      <c r="T24" s="8">
        <f>[1]中性预测M输入!F36</f>
        <v>11</v>
      </c>
      <c r="U24" s="8">
        <f>[1]中性预测M输入!G36</f>
        <v>17</v>
      </c>
      <c r="V24" s="8">
        <f>[1]中性预测M输入!H36</f>
        <v>25</v>
      </c>
    </row>
    <row r="25" spans="1:33" x14ac:dyDescent="0.3">
      <c r="A25" s="173"/>
      <c r="B25" s="4">
        <v>22</v>
      </c>
      <c r="C25" s="8" t="s">
        <v>730</v>
      </c>
      <c r="D25" s="32">
        <v>6412</v>
      </c>
      <c r="E25" s="8">
        <v>229</v>
      </c>
      <c r="F25" s="8">
        <v>0</v>
      </c>
      <c r="G25" s="8">
        <v>6412</v>
      </c>
      <c r="H25" s="8">
        <v>229</v>
      </c>
      <c r="I25" s="8">
        <v>0</v>
      </c>
      <c r="J25" t="s">
        <v>730</v>
      </c>
      <c r="K25" s="22">
        <v>6412</v>
      </c>
      <c r="L25">
        <v>229</v>
      </c>
      <c r="O25" s="23" t="s">
        <v>783</v>
      </c>
      <c r="P25" s="24">
        <f t="array" ref="P25">SUM($P8:$P13*P19:P24)/$P14</f>
        <v>2.6466098254161592</v>
      </c>
      <c r="Q25" s="24">
        <f t="array" ref="Q25">SUM($P8:$P13*Q19:Q24)/$P14</f>
        <v>4.2902727026661251</v>
      </c>
      <c r="R25" s="24">
        <f t="array" ref="R25">SUM($P8:$P13*R19:R24)/$P14</f>
        <v>6.7165617810258489</v>
      </c>
      <c r="S25" s="24">
        <f t="array" ref="S25">SUM($P8:$P13*S19:S24)/$P14</f>
        <v>10.539788875355258</v>
      </c>
      <c r="T25" s="24">
        <f t="array" ref="T25">SUM($P8:$P13*T19:T24)/$P14</f>
        <v>15.555426986060359</v>
      </c>
      <c r="U25" s="24">
        <f t="array" ref="U25">SUM($P8:$P13*U19:U24)/$P14</f>
        <v>21.952365002030046</v>
      </c>
      <c r="V25" s="24">
        <f t="array" ref="V25">SUM($P8:$P13*V19:V24)/$P14</f>
        <v>29.605325483827311</v>
      </c>
    </row>
    <row r="26" spans="1:33" x14ac:dyDescent="0.3">
      <c r="A26" s="173"/>
      <c r="B26" s="4">
        <v>23</v>
      </c>
      <c r="C26" s="8" t="s">
        <v>545</v>
      </c>
      <c r="D26" s="32">
        <v>635</v>
      </c>
      <c r="E26" s="8">
        <v>0</v>
      </c>
      <c r="F26" s="8">
        <v>0</v>
      </c>
      <c r="G26" s="8">
        <v>635</v>
      </c>
      <c r="H26" s="8">
        <v>0</v>
      </c>
      <c r="I26" s="8">
        <v>0</v>
      </c>
      <c r="J26" t="s">
        <v>545</v>
      </c>
      <c r="K26" s="22">
        <v>635</v>
      </c>
      <c r="L26" s="21"/>
      <c r="O26" s="25"/>
      <c r="P26" s="26"/>
      <c r="Q26" s="26"/>
      <c r="R26" s="26"/>
      <c r="S26" s="26"/>
      <c r="T26" s="26"/>
      <c r="U26" s="26"/>
      <c r="V26" s="26"/>
    </row>
    <row r="27" spans="1:33" x14ac:dyDescent="0.3">
      <c r="A27" s="173"/>
      <c r="B27" s="4">
        <v>24</v>
      </c>
      <c r="C27" s="8" t="s">
        <v>418</v>
      </c>
      <c r="D27" s="32">
        <v>1752</v>
      </c>
      <c r="E27" s="8">
        <v>0</v>
      </c>
      <c r="F27" s="8">
        <v>0</v>
      </c>
      <c r="G27" s="8">
        <v>1752</v>
      </c>
      <c r="H27" s="8">
        <v>0</v>
      </c>
      <c r="I27" s="8">
        <v>0</v>
      </c>
      <c r="J27" t="s">
        <v>418</v>
      </c>
      <c r="K27" s="22">
        <v>1752</v>
      </c>
      <c r="L27" s="14"/>
      <c r="P27" s="16">
        <v>2020</v>
      </c>
      <c r="Q27" s="16">
        <v>2025</v>
      </c>
      <c r="R27" s="16">
        <v>2030</v>
      </c>
      <c r="S27" s="16">
        <v>2035</v>
      </c>
      <c r="T27" s="16">
        <v>2040</v>
      </c>
      <c r="U27" s="16">
        <v>2045</v>
      </c>
      <c r="V27" s="16">
        <v>2050</v>
      </c>
    </row>
    <row r="28" spans="1:33" x14ac:dyDescent="0.3">
      <c r="A28" s="173"/>
      <c r="B28" s="4">
        <v>25</v>
      </c>
      <c r="C28" s="8" t="s">
        <v>505</v>
      </c>
      <c r="D28" s="32">
        <v>213</v>
      </c>
      <c r="E28" s="8">
        <v>0</v>
      </c>
      <c r="F28" s="8">
        <v>0</v>
      </c>
      <c r="G28" s="8">
        <v>213</v>
      </c>
      <c r="H28" s="8">
        <v>0</v>
      </c>
      <c r="I28" s="8">
        <v>0</v>
      </c>
      <c r="J28" t="s">
        <v>505</v>
      </c>
      <c r="K28" s="22">
        <v>213</v>
      </c>
      <c r="P28" s="27">
        <v>101865.2995710714</v>
      </c>
      <c r="Q28" s="27">
        <v>113672.78302276965</v>
      </c>
      <c r="R28" s="27">
        <v>135007.60772091208</v>
      </c>
      <c r="S28" s="27">
        <v>160346.68684827248</v>
      </c>
      <c r="T28" s="27">
        <v>166148.86367129357</v>
      </c>
      <c r="U28" s="27">
        <v>184342.76013438875</v>
      </c>
      <c r="V28" s="27">
        <v>204528.95351240452</v>
      </c>
    </row>
    <row r="29" spans="1:33" x14ac:dyDescent="0.3">
      <c r="A29" s="173"/>
      <c r="B29" s="4">
        <v>26</v>
      </c>
      <c r="C29" s="8" t="s">
        <v>683</v>
      </c>
      <c r="D29" s="32">
        <v>558</v>
      </c>
      <c r="E29" s="8">
        <v>0</v>
      </c>
      <c r="F29" s="8">
        <v>0</v>
      </c>
      <c r="G29" s="8">
        <v>558</v>
      </c>
      <c r="H29" s="8">
        <v>0</v>
      </c>
      <c r="I29" s="8">
        <v>0</v>
      </c>
      <c r="J29" t="s">
        <v>683</v>
      </c>
      <c r="K29" s="22">
        <v>558</v>
      </c>
    </row>
    <row r="30" spans="1:33" x14ac:dyDescent="0.3">
      <c r="A30" s="173"/>
      <c r="B30" s="4">
        <v>27</v>
      </c>
      <c r="C30" s="8" t="s">
        <v>532</v>
      </c>
      <c r="D30" s="32">
        <v>315</v>
      </c>
      <c r="E30" s="8">
        <v>3</v>
      </c>
      <c r="F30" s="8">
        <v>0</v>
      </c>
      <c r="G30" s="8">
        <v>315</v>
      </c>
      <c r="H30" s="8">
        <v>3</v>
      </c>
      <c r="I30" s="8">
        <v>0</v>
      </c>
      <c r="J30" t="s">
        <v>532</v>
      </c>
      <c r="K30" s="22">
        <v>315</v>
      </c>
      <c r="L30">
        <v>3</v>
      </c>
    </row>
    <row r="31" spans="1:33" x14ac:dyDescent="0.3">
      <c r="A31" s="173"/>
      <c r="B31" s="4">
        <v>28</v>
      </c>
      <c r="C31" s="8" t="s">
        <v>599</v>
      </c>
      <c r="D31" s="32">
        <v>606</v>
      </c>
      <c r="E31" s="8">
        <v>0</v>
      </c>
      <c r="F31" s="8">
        <v>0</v>
      </c>
      <c r="G31" s="8">
        <v>606</v>
      </c>
      <c r="H31" s="8">
        <v>0</v>
      </c>
      <c r="I31" s="8">
        <v>0</v>
      </c>
      <c r="J31" t="s">
        <v>599</v>
      </c>
      <c r="K31" s="22">
        <v>606</v>
      </c>
      <c r="O31" s="28"/>
      <c r="P31" s="8">
        <v>2017</v>
      </c>
      <c r="Q31" s="8">
        <v>2020</v>
      </c>
      <c r="R31" s="8">
        <v>2025</v>
      </c>
      <c r="S31" s="8">
        <v>2030</v>
      </c>
      <c r="T31" s="8">
        <v>2035</v>
      </c>
      <c r="U31" s="8">
        <v>2040</v>
      </c>
      <c r="V31" s="8">
        <v>2045</v>
      </c>
      <c r="W31" s="8">
        <v>2050</v>
      </c>
    </row>
    <row r="32" spans="1:33" s="12" customFormat="1" ht="15.4" customHeight="1" x14ac:dyDescent="0.3">
      <c r="A32" s="10"/>
      <c r="B32" s="11"/>
      <c r="C32" s="11"/>
      <c r="D32" s="33"/>
      <c r="E32" s="11"/>
      <c r="F32" s="8">
        <v>0</v>
      </c>
      <c r="G32" s="11"/>
      <c r="H32" s="11"/>
      <c r="I32" s="11">
        <v>0</v>
      </c>
      <c r="J32"/>
      <c r="K32" s="22"/>
      <c r="L32"/>
      <c r="N32"/>
      <c r="O32" s="4" t="s">
        <v>757</v>
      </c>
      <c r="P32" s="4">
        <f t="shared" ref="P32:P37" si="2">Q8</f>
        <v>851</v>
      </c>
      <c r="Q32" s="29">
        <f>P$28*P19/100*$S8</f>
        <v>1041.710204200715</v>
      </c>
      <c r="R32" s="29">
        <f t="shared" ref="R32:W32" si="3">Q$28*Q19/100*$S8</f>
        <v>1627.4407273002091</v>
      </c>
      <c r="S32" s="29">
        <f t="shared" si="3"/>
        <v>2761.2700929520693</v>
      </c>
      <c r="T32" s="29">
        <f t="shared" si="3"/>
        <v>4919.2840133871659</v>
      </c>
      <c r="U32" s="29">
        <f t="shared" si="3"/>
        <v>7136.2050002545557</v>
      </c>
      <c r="V32" s="29">
        <f t="shared" si="3"/>
        <v>10556.860055605172</v>
      </c>
      <c r="W32" s="29">
        <f t="shared" si="3"/>
        <v>14641.092617196842</v>
      </c>
      <c r="X32"/>
      <c r="Y32"/>
      <c r="Z32"/>
      <c r="AA32"/>
      <c r="AB32"/>
      <c r="AC32"/>
      <c r="AD32"/>
      <c r="AE32"/>
      <c r="AF32"/>
      <c r="AG32"/>
    </row>
    <row r="33" spans="1:48" x14ac:dyDescent="0.3">
      <c r="A33" s="173" t="s">
        <v>758</v>
      </c>
      <c r="B33" s="4">
        <v>29</v>
      </c>
      <c r="C33" s="8" t="s">
        <v>625</v>
      </c>
      <c r="D33" s="32">
        <v>4044</v>
      </c>
      <c r="E33" s="8">
        <v>2</v>
      </c>
      <c r="F33" s="8">
        <v>0</v>
      </c>
      <c r="G33" s="8">
        <v>4044</v>
      </c>
      <c r="H33" s="8">
        <v>2</v>
      </c>
      <c r="I33" s="8">
        <v>0</v>
      </c>
      <c r="J33" s="12" t="s">
        <v>625</v>
      </c>
      <c r="K33" s="31">
        <v>4044</v>
      </c>
      <c r="L33" s="12">
        <v>2</v>
      </c>
      <c r="O33" s="4" t="s">
        <v>758</v>
      </c>
      <c r="P33" s="4">
        <f t="shared" si="2"/>
        <v>36</v>
      </c>
      <c r="Q33" s="29">
        <f t="shared" ref="Q33:W37" si="4">P$28*P20/100*$S9</f>
        <v>302.15627329123794</v>
      </c>
      <c r="R33" s="29">
        <f t="shared" si="4"/>
        <v>674.36005464922289</v>
      </c>
      <c r="S33" s="29">
        <f t="shared" si="4"/>
        <v>1401.6243534687801</v>
      </c>
      <c r="T33" s="29">
        <f t="shared" si="4"/>
        <v>2734.8479397391825</v>
      </c>
      <c r="U33" s="29">
        <f t="shared" si="4"/>
        <v>4312.3179788552297</v>
      </c>
      <c r="V33" s="29">
        <f t="shared" si="4"/>
        <v>6561.6442472520766</v>
      </c>
      <c r="W33" s="29">
        <f t="shared" si="4"/>
        <v>10010.230760188668</v>
      </c>
    </row>
    <row r="34" spans="1:48" x14ac:dyDescent="0.3">
      <c r="A34" s="173"/>
      <c r="B34" s="4">
        <v>30</v>
      </c>
      <c r="C34" s="8" t="s">
        <v>639</v>
      </c>
      <c r="D34" s="32">
        <v>4591</v>
      </c>
      <c r="E34" s="8">
        <v>0</v>
      </c>
      <c r="F34" s="8">
        <v>0</v>
      </c>
      <c r="G34" s="8">
        <v>4591</v>
      </c>
      <c r="H34" s="8">
        <v>0</v>
      </c>
      <c r="I34" s="8">
        <v>0</v>
      </c>
      <c r="J34" s="14" t="s">
        <v>639</v>
      </c>
      <c r="K34" s="22">
        <v>4591</v>
      </c>
      <c r="O34" s="4" t="s">
        <v>759</v>
      </c>
      <c r="P34" s="4">
        <f t="shared" si="2"/>
        <v>966</v>
      </c>
      <c r="Q34" s="29">
        <f t="shared" si="4"/>
        <v>748.20469224130102</v>
      </c>
      <c r="R34" s="29">
        <f t="shared" si="4"/>
        <v>1001.9173555181918</v>
      </c>
      <c r="S34" s="29">
        <f t="shared" si="4"/>
        <v>1487.4544031736098</v>
      </c>
      <c r="T34" s="29">
        <f t="shared" si="4"/>
        <v>2237.7303515696913</v>
      </c>
      <c r="U34" s="29">
        <f t="shared" si="4"/>
        <v>2928.8880888673261</v>
      </c>
      <c r="V34" s="29">
        <f t="shared" si="4"/>
        <v>4062.0147987793803</v>
      </c>
      <c r="W34" s="29">
        <f t="shared" si="4"/>
        <v>5558.4113180616196</v>
      </c>
      <c r="AD34">
        <f>162/(8*21.6)</f>
        <v>0.93749999999999989</v>
      </c>
    </row>
    <row r="35" spans="1:48" x14ac:dyDescent="0.3">
      <c r="A35" s="173"/>
      <c r="B35" s="4">
        <v>31</v>
      </c>
      <c r="C35" s="8" t="s">
        <v>665</v>
      </c>
      <c r="D35" s="32">
        <v>1890</v>
      </c>
      <c r="E35" s="8">
        <v>2</v>
      </c>
      <c r="F35" s="8">
        <v>0</v>
      </c>
      <c r="G35" s="8">
        <v>1890</v>
      </c>
      <c r="H35" s="8">
        <v>2</v>
      </c>
      <c r="I35" s="8">
        <v>0</v>
      </c>
      <c r="J35" s="14" t="s">
        <v>665</v>
      </c>
      <c r="K35" s="22">
        <v>1890</v>
      </c>
      <c r="L35">
        <v>2</v>
      </c>
      <c r="O35" s="4" t="s">
        <v>760</v>
      </c>
      <c r="P35" s="4">
        <f t="shared" si="2"/>
        <v>1986</v>
      </c>
      <c r="Q35" s="29">
        <f t="shared" si="4"/>
        <v>221.42847142856354</v>
      </c>
      <c r="R35" s="29">
        <f t="shared" si="4"/>
        <v>741.28454028257022</v>
      </c>
      <c r="S35" s="29">
        <f t="shared" si="4"/>
        <v>1467.3558284689132</v>
      </c>
      <c r="T35" s="29">
        <f t="shared" si="4"/>
        <v>2962.689319072208</v>
      </c>
      <c r="U35" s="29">
        <f t="shared" si="4"/>
        <v>4875.715306466016</v>
      </c>
      <c r="V35" s="29">
        <f t="shared" si="4"/>
        <v>8014.2572136649569</v>
      </c>
      <c r="W35" s="29">
        <f t="shared" si="4"/>
        <v>12003.993614170025</v>
      </c>
    </row>
    <row r="36" spans="1:48" x14ac:dyDescent="0.3">
      <c r="A36" s="173"/>
      <c r="B36" s="4">
        <v>32</v>
      </c>
      <c r="C36" s="8" t="s">
        <v>443</v>
      </c>
      <c r="D36" s="32">
        <v>1130</v>
      </c>
      <c r="E36" s="8">
        <v>0</v>
      </c>
      <c r="F36" s="8">
        <v>0</v>
      </c>
      <c r="G36" s="8">
        <v>1130</v>
      </c>
      <c r="H36" s="8">
        <v>0</v>
      </c>
      <c r="I36" s="8">
        <v>0</v>
      </c>
      <c r="J36" s="14" t="s">
        <v>443</v>
      </c>
      <c r="K36" s="22">
        <v>1130</v>
      </c>
      <c r="O36" s="4" t="s">
        <v>761</v>
      </c>
      <c r="P36" s="4">
        <f t="shared" si="2"/>
        <v>10</v>
      </c>
      <c r="Q36" s="29">
        <f t="shared" si="4"/>
        <v>38.987016807009056</v>
      </c>
      <c r="R36" s="29">
        <f t="shared" si="4"/>
        <v>65.259161670400445</v>
      </c>
      <c r="S36" s="29">
        <f t="shared" si="4"/>
        <v>129.17902105655006</v>
      </c>
      <c r="T36" s="29">
        <f t="shared" si="4"/>
        <v>260.8210622857473</v>
      </c>
      <c r="U36" s="29">
        <f t="shared" si="4"/>
        <v>429.23476229818959</v>
      </c>
      <c r="V36" s="29">
        <f t="shared" si="4"/>
        <v>705.53704920835207</v>
      </c>
      <c r="W36" s="29">
        <f t="shared" si="4"/>
        <v>1095.9142410966463</v>
      </c>
    </row>
    <row r="37" spans="1:48" x14ac:dyDescent="0.3">
      <c r="A37" s="173"/>
      <c r="B37" s="4">
        <v>33</v>
      </c>
      <c r="C37" s="8" t="s">
        <v>585</v>
      </c>
      <c r="D37" s="32">
        <v>7076</v>
      </c>
      <c r="E37" s="8">
        <v>0</v>
      </c>
      <c r="F37" s="8">
        <v>0</v>
      </c>
      <c r="G37" s="8">
        <v>7076</v>
      </c>
      <c r="H37" s="8">
        <v>0</v>
      </c>
      <c r="I37" s="8">
        <v>0</v>
      </c>
      <c r="J37" s="14" t="s">
        <v>585</v>
      </c>
      <c r="K37" s="22">
        <v>7076</v>
      </c>
      <c r="N37" s="12"/>
      <c r="O37" s="4" t="s">
        <v>762</v>
      </c>
      <c r="P37" s="4">
        <f t="shared" si="2"/>
        <v>185</v>
      </c>
      <c r="Q37" s="29">
        <f t="shared" si="4"/>
        <v>343.49036916875383</v>
      </c>
      <c r="R37" s="29">
        <f t="shared" si="4"/>
        <v>766.61054096618568</v>
      </c>
      <c r="S37" s="29">
        <f t="shared" si="4"/>
        <v>1820.9856825401623</v>
      </c>
      <c r="T37" s="29">
        <f t="shared" si="4"/>
        <v>3784.8295763809601</v>
      </c>
      <c r="U37" s="29">
        <f t="shared" si="4"/>
        <v>6162.80403981572</v>
      </c>
      <c r="V37" s="29">
        <f t="shared" si="4"/>
        <v>10567.282195007814</v>
      </c>
      <c r="W37" s="29">
        <f t="shared" si="4"/>
        <v>17241.819845299407</v>
      </c>
      <c r="X37" s="12"/>
      <c r="Y37" s="12"/>
      <c r="Z37" s="12"/>
      <c r="AA37" s="12"/>
      <c r="AB37" s="12"/>
      <c r="AC37" s="12"/>
      <c r="AD37" s="12"/>
      <c r="AE37" s="12"/>
      <c r="AF37" s="12"/>
      <c r="AG37" s="12"/>
    </row>
    <row r="38" spans="1:48" x14ac:dyDescent="0.3">
      <c r="A38" s="173"/>
      <c r="B38" s="4">
        <v>34</v>
      </c>
      <c r="C38" s="8" t="s">
        <v>588</v>
      </c>
      <c r="D38" s="32">
        <v>996</v>
      </c>
      <c r="E38" s="8">
        <v>0</v>
      </c>
      <c r="F38" s="8">
        <v>0</v>
      </c>
      <c r="G38" s="8">
        <v>996</v>
      </c>
      <c r="H38" s="8">
        <v>0</v>
      </c>
      <c r="I38" s="8">
        <v>0</v>
      </c>
      <c r="J38" s="14" t="s">
        <v>588</v>
      </c>
      <c r="K38" s="22">
        <v>996</v>
      </c>
      <c r="O38" s="23" t="s">
        <v>769</v>
      </c>
      <c r="P38" s="26">
        <f>SUM(P31:P37)</f>
        <v>6051</v>
      </c>
      <c r="Q38" s="26">
        <f t="shared" ref="Q38:W38" si="5">SUM(Q31:Q37)</f>
        <v>4715.9770271375801</v>
      </c>
      <c r="R38" s="26">
        <f t="shared" si="5"/>
        <v>6901.8723803867797</v>
      </c>
      <c r="S38" s="26">
        <f t="shared" si="5"/>
        <v>11097.869381660084</v>
      </c>
      <c r="T38" s="26">
        <f t="shared" si="5"/>
        <v>18935.202262434956</v>
      </c>
      <c r="U38" s="26">
        <f t="shared" si="5"/>
        <v>27885.165176557039</v>
      </c>
      <c r="V38" s="26">
        <f t="shared" si="5"/>
        <v>42512.595559517751</v>
      </c>
      <c r="W38" s="26">
        <f t="shared" si="5"/>
        <v>62601.462396013201</v>
      </c>
    </row>
    <row r="39" spans="1:48" x14ac:dyDescent="0.3">
      <c r="A39" s="173"/>
      <c r="B39" s="4">
        <v>35</v>
      </c>
      <c r="C39" s="8" t="s">
        <v>698</v>
      </c>
      <c r="D39" s="32">
        <v>827</v>
      </c>
      <c r="E39" s="8">
        <v>0</v>
      </c>
      <c r="F39" s="8">
        <v>0</v>
      </c>
      <c r="G39" s="8">
        <v>827</v>
      </c>
      <c r="H39" s="8">
        <v>0</v>
      </c>
      <c r="I39" s="8">
        <v>0</v>
      </c>
      <c r="J39" s="14" t="s">
        <v>698</v>
      </c>
      <c r="K39" s="22">
        <v>827</v>
      </c>
    </row>
    <row r="40" spans="1:48" x14ac:dyDescent="0.3">
      <c r="A40" s="173"/>
      <c r="B40" s="4">
        <v>36</v>
      </c>
      <c r="C40" s="8" t="s">
        <v>729</v>
      </c>
      <c r="D40" s="32">
        <v>336</v>
      </c>
      <c r="E40" s="8">
        <v>0</v>
      </c>
      <c r="F40" s="8">
        <v>0</v>
      </c>
      <c r="G40" s="8">
        <v>336</v>
      </c>
      <c r="H40" s="8">
        <v>0</v>
      </c>
      <c r="I40" s="8">
        <v>0</v>
      </c>
      <c r="J40" s="14" t="s">
        <v>729</v>
      </c>
      <c r="K40" s="22">
        <v>336</v>
      </c>
    </row>
    <row r="41" spans="1:48" x14ac:dyDescent="0.3">
      <c r="A41" s="173"/>
      <c r="B41" s="4">
        <v>37</v>
      </c>
      <c r="C41" s="8" t="s">
        <v>697</v>
      </c>
      <c r="D41" s="32">
        <v>686</v>
      </c>
      <c r="E41" s="8">
        <v>0</v>
      </c>
      <c r="F41" s="8">
        <v>0</v>
      </c>
      <c r="G41" s="8">
        <v>686</v>
      </c>
      <c r="H41" s="8">
        <v>0</v>
      </c>
      <c r="I41" s="8">
        <v>0</v>
      </c>
      <c r="J41" s="14" t="s">
        <v>697</v>
      </c>
      <c r="K41" s="22">
        <v>686</v>
      </c>
      <c r="N41" s="4"/>
      <c r="O41" s="4">
        <v>2017</v>
      </c>
      <c r="P41" s="4">
        <v>2018</v>
      </c>
      <c r="Q41" s="4">
        <v>2019</v>
      </c>
      <c r="R41" s="4">
        <v>2020</v>
      </c>
      <c r="S41" s="4">
        <v>2021</v>
      </c>
      <c r="T41" s="4">
        <v>2022</v>
      </c>
      <c r="U41" s="4">
        <v>2023</v>
      </c>
      <c r="V41" s="4">
        <v>2024</v>
      </c>
      <c r="W41" s="4">
        <v>2025</v>
      </c>
      <c r="X41" s="4">
        <v>2026</v>
      </c>
      <c r="Y41" s="4">
        <v>2027</v>
      </c>
      <c r="Z41" s="4">
        <v>2028</v>
      </c>
      <c r="AA41" s="4">
        <v>2029</v>
      </c>
      <c r="AB41" s="4">
        <v>2030</v>
      </c>
      <c r="AC41" s="4">
        <v>2031</v>
      </c>
      <c r="AD41" s="4">
        <v>2032</v>
      </c>
      <c r="AE41" s="4">
        <v>2033</v>
      </c>
      <c r="AF41" s="4">
        <v>2034</v>
      </c>
      <c r="AG41" s="4">
        <v>2035</v>
      </c>
      <c r="AH41" s="4">
        <v>2036</v>
      </c>
      <c r="AI41" s="4">
        <v>2037</v>
      </c>
      <c r="AJ41" s="4">
        <v>2038</v>
      </c>
      <c r="AK41" s="4">
        <v>2039</v>
      </c>
      <c r="AL41" s="4">
        <v>2040</v>
      </c>
      <c r="AM41" s="4">
        <v>2041</v>
      </c>
      <c r="AN41" s="4">
        <v>2042</v>
      </c>
      <c r="AO41" s="4">
        <v>2043</v>
      </c>
      <c r="AP41" s="4">
        <v>2044</v>
      </c>
      <c r="AQ41" s="4">
        <v>2045</v>
      </c>
      <c r="AR41" s="4">
        <v>2046</v>
      </c>
      <c r="AS41" s="4">
        <v>2047</v>
      </c>
      <c r="AT41" s="4">
        <v>2048</v>
      </c>
      <c r="AU41" s="4">
        <v>2049</v>
      </c>
      <c r="AV41" s="4">
        <v>2050</v>
      </c>
    </row>
    <row r="42" spans="1:48" x14ac:dyDescent="0.3">
      <c r="A42" s="173"/>
      <c r="B42" s="4">
        <v>38</v>
      </c>
      <c r="C42" s="8" t="s">
        <v>647</v>
      </c>
      <c r="D42" s="32">
        <v>1055</v>
      </c>
      <c r="E42" s="8">
        <v>0</v>
      </c>
      <c r="F42" s="8">
        <v>0</v>
      </c>
      <c r="G42" s="8">
        <v>1055</v>
      </c>
      <c r="H42" s="8">
        <v>0</v>
      </c>
      <c r="I42" s="8">
        <v>0</v>
      </c>
      <c r="J42" s="14" t="s">
        <v>647</v>
      </c>
      <c r="K42" s="22">
        <v>1055</v>
      </c>
      <c r="N42" s="4" t="str">
        <f>HDTSpecial预测_L!N42</f>
        <v>保有量</v>
      </c>
      <c r="O42">
        <f>HDTSpecial预测_L!O42</f>
        <v>482500</v>
      </c>
      <c r="P42">
        <f>HDTSpecial预测_L!P42</f>
        <v>505298.125</v>
      </c>
      <c r="Q42">
        <f>HDTSpecial预测_L!Q42</f>
        <v>528642.89837499999</v>
      </c>
      <c r="R42">
        <f>HDTSpecial预测_L!R42</f>
        <v>550845.90010674996</v>
      </c>
      <c r="S42">
        <f>HDTSpecial预测_L!S42</f>
        <v>572410.86055747955</v>
      </c>
      <c r="T42">
        <f>HDTSpecial预测_L!T42</f>
        <v>594123.55258752708</v>
      </c>
      <c r="U42">
        <f>HDTSpecial预测_L!U42</f>
        <v>616000.15946546302</v>
      </c>
      <c r="V42">
        <f>HDTSpecial预测_L!V42</f>
        <v>638050.52682296978</v>
      </c>
      <c r="W42">
        <f>HDTSpecial预测_L!W42</f>
        <v>660385.84757646441</v>
      </c>
      <c r="X42">
        <f>HDTSpecial预测_L!X42</f>
        <v>681231.05973347556</v>
      </c>
      <c r="Y42">
        <f>HDTSpecial预测_L!Y42</f>
        <v>702144.5517416473</v>
      </c>
      <c r="Z42">
        <f>HDTSpecial预测_L!Z42</f>
        <v>723128.42354806559</v>
      </c>
      <c r="AA42">
        <f>HDTSpecial预测_L!AA42</f>
        <v>744192.72269583493</v>
      </c>
      <c r="AB42">
        <f>HDTSpecial预测_L!AB42</f>
        <v>765352.68980663479</v>
      </c>
      <c r="AC42">
        <f>HDTSpecial预测_L!AC42</f>
        <v>784554.9475559839</v>
      </c>
      <c r="AD42">
        <f>HDTSpecial预测_L!AD42</f>
        <v>803756.99456060119</v>
      </c>
      <c r="AE42">
        <f>HDTSpecial预测_L!AE42</f>
        <v>822961.89070432575</v>
      </c>
      <c r="AF42">
        <f>HDTSpecial预测_L!AF42</f>
        <v>842173.19572992495</v>
      </c>
      <c r="AG42">
        <f>HDTSpecial预测_L!AG42</f>
        <v>861404.32158552692</v>
      </c>
      <c r="AH42">
        <f>HDTSpecial预测_L!AH42</f>
        <v>880565.60237923858</v>
      </c>
      <c r="AI42">
        <f>HDTSpecial预测_L!AI42</f>
        <v>899808.21324428648</v>
      </c>
      <c r="AJ42">
        <f>HDTSpecial预测_L!AJ42</f>
        <v>919137.52200034657</v>
      </c>
      <c r="AK42">
        <f>HDTSpecial预测_L!AK42</f>
        <v>938559.41500576423</v>
      </c>
      <c r="AL42">
        <f>HDTSpecial预测_L!AL42</f>
        <v>957910.36234274029</v>
      </c>
      <c r="AM42">
        <f>HDTSpecial预测_L!AM42</f>
        <v>974787.80297330942</v>
      </c>
      <c r="AN42" s="12">
        <f>HDTSpecial预测_L!AN42</f>
        <v>991744.15638953215</v>
      </c>
      <c r="AO42">
        <f>HDTSpecial预测_L!AO42</f>
        <v>1008697.8105191728</v>
      </c>
      <c r="AP42">
        <f>HDTSpecial预测_L!AP42</f>
        <v>1025654.0884918355</v>
      </c>
      <c r="AQ42">
        <f>HDTSpecial预测_L!AQ42</f>
        <v>1042433.686471512</v>
      </c>
      <c r="AR42">
        <f>HDTSpecial预测_L!AR42</f>
        <v>1059126.5818703107</v>
      </c>
      <c r="AS42">
        <f>HDTSpecial预测_L!AS42</f>
        <v>1075841.9716021577</v>
      </c>
      <c r="AT42">
        <f>HDTSpecial预测_L!AT42</f>
        <v>1092669.741790693</v>
      </c>
      <c r="AU42">
        <f>HDTSpecial预测_L!AU42</f>
        <v>1109750.6348742845</v>
      </c>
      <c r="AV42">
        <f>HDTSpecial预测_L!AV42</f>
        <v>1126872.654677171</v>
      </c>
    </row>
    <row r="43" spans="1:48" x14ac:dyDescent="0.3">
      <c r="A43" s="173"/>
      <c r="B43" s="4">
        <v>39</v>
      </c>
      <c r="C43" s="8" t="s">
        <v>497</v>
      </c>
      <c r="D43" s="32">
        <v>3172</v>
      </c>
      <c r="E43" s="8">
        <v>25</v>
      </c>
      <c r="F43" s="8">
        <v>0</v>
      </c>
      <c r="G43" s="8">
        <v>3172</v>
      </c>
      <c r="H43" s="8">
        <v>25</v>
      </c>
      <c r="I43" s="8">
        <v>0</v>
      </c>
      <c r="J43" s="14" t="s">
        <v>497</v>
      </c>
      <c r="K43" s="22">
        <v>3172</v>
      </c>
      <c r="L43">
        <v>25</v>
      </c>
      <c r="N43" t="s">
        <v>791</v>
      </c>
      <c r="P43" s="27">
        <v>92571.071428571377</v>
      </c>
      <c r="Q43" s="27">
        <v>97107.053928571404</v>
      </c>
      <c r="R43" s="27">
        <v>101865.2995710714</v>
      </c>
      <c r="S43" s="27">
        <v>99059.263266058857</v>
      </c>
      <c r="T43" s="27">
        <v>102526.33748037096</v>
      </c>
      <c r="U43" s="27">
        <v>106114.75929218392</v>
      </c>
      <c r="V43" s="27">
        <v>109828.77586741028</v>
      </c>
      <c r="W43" s="27">
        <v>113672.78302276965</v>
      </c>
      <c r="X43" s="27">
        <v>117651.33042856662</v>
      </c>
      <c r="Y43" s="27">
        <v>121769.12699356649</v>
      </c>
      <c r="Z43" s="27">
        <v>126031.04643834119</v>
      </c>
      <c r="AA43" s="27">
        <v>130442.13306368321</v>
      </c>
      <c r="AB43" s="27">
        <v>135007.60772091208</v>
      </c>
      <c r="AC43" s="27">
        <v>139732.87399114404</v>
      </c>
      <c r="AD43" s="27">
        <v>144623.524580834</v>
      </c>
      <c r="AE43" s="27">
        <v>149685.34794116317</v>
      </c>
      <c r="AF43" s="27">
        <v>154924.33511910387</v>
      </c>
      <c r="AG43" s="27">
        <v>160346.68684827248</v>
      </c>
      <c r="AH43" s="27">
        <v>152895.39562931116</v>
      </c>
      <c r="AI43" s="27">
        <v>156106.19893752673</v>
      </c>
      <c r="AJ43" s="27">
        <v>159384.42911521476</v>
      </c>
      <c r="AK43" s="27">
        <v>162731.50212663421</v>
      </c>
      <c r="AL43" s="27">
        <v>166148.86367129357</v>
      </c>
      <c r="AM43" s="27">
        <v>169637.98980839079</v>
      </c>
      <c r="AN43" s="27">
        <v>173200.38759436694</v>
      </c>
      <c r="AO43" s="27">
        <v>176837.59573384869</v>
      </c>
      <c r="AP43" s="27">
        <v>180551.18524425934</v>
      </c>
      <c r="AQ43" s="27">
        <v>184342.76013438875</v>
      </c>
      <c r="AR43" s="27">
        <v>188213.95809721103</v>
      </c>
      <c r="AS43" s="27">
        <v>192166.45121725247</v>
      </c>
      <c r="AT43" s="27">
        <v>196201.94669281467</v>
      </c>
      <c r="AU43" s="27">
        <v>200322.1875733638</v>
      </c>
      <c r="AV43" s="27">
        <v>204528.95351240452</v>
      </c>
    </row>
    <row r="44" spans="1:48" x14ac:dyDescent="0.3">
      <c r="A44" s="173"/>
      <c r="B44" s="4">
        <v>40</v>
      </c>
      <c r="C44" s="8" t="s">
        <v>591</v>
      </c>
      <c r="D44" s="32">
        <v>5161</v>
      </c>
      <c r="E44" s="8">
        <v>0</v>
      </c>
      <c r="F44" s="8">
        <v>0</v>
      </c>
      <c r="G44" s="8">
        <v>5161</v>
      </c>
      <c r="H44" s="8">
        <v>0</v>
      </c>
      <c r="I44" s="8">
        <v>0</v>
      </c>
      <c r="J44" s="14" t="s">
        <v>591</v>
      </c>
      <c r="K44" s="22">
        <v>5161</v>
      </c>
      <c r="N44" s="4" t="s">
        <v>785</v>
      </c>
      <c r="O44" s="29">
        <v>5000</v>
      </c>
      <c r="P44" s="29">
        <f>((P41-2017)/3*($Q$38-$P$38)+$P$38)</f>
        <v>5605.9923423791934</v>
      </c>
      <c r="Q44" s="29">
        <f>((Q41-2017)/3*($Q$38-$P$38)+$P$38)</f>
        <v>5160.9846847583867</v>
      </c>
      <c r="R44" s="29">
        <f>((R41-2017)/3*($Q$38-$P$38)+$P$38)</f>
        <v>4715.9770271375801</v>
      </c>
      <c r="S44" s="29">
        <f>(S41-2020)/5*($R$38-$Q$38)+$Q$38</f>
        <v>5153.1560977874196</v>
      </c>
      <c r="T44" s="29">
        <f>(T41-2020)/5*($R$38-$Q$38)+$Q$38</f>
        <v>5590.3351684372601</v>
      </c>
      <c r="U44" s="29">
        <f>(U41-2020)/5*($R$38-$Q$38)+$Q$38</f>
        <v>6027.5142390870997</v>
      </c>
      <c r="V44" s="29">
        <f>(V41-2020)/5*($R$38-$Q$38)+$Q$38</f>
        <v>6464.6933097369401</v>
      </c>
      <c r="W44" s="29">
        <f>(W41-2020)/5*($R$38-$Q$38)+$Q$38</f>
        <v>6901.8723803867797</v>
      </c>
      <c r="X44" s="29">
        <f>(X41-2025)/5*($S$38-$R$38)+$R$38</f>
        <v>7741.0717806414405</v>
      </c>
      <c r="Y44" s="29">
        <f>(Y41-2025)/5*($S$38-$R$38)+$R$38</f>
        <v>8580.2711808961012</v>
      </c>
      <c r="Z44" s="29">
        <f>(Z41-2025)/5*($S$38-$R$38)+$R$38</f>
        <v>9419.4705811507629</v>
      </c>
      <c r="AA44" s="29">
        <f>(AA41-2025)/5*($S$38-$R$38)+$R$38</f>
        <v>10258.669981405423</v>
      </c>
      <c r="AB44" s="29">
        <f>(AB41-2025)/5*($S$38-$R$38)+$R$38</f>
        <v>11097.869381660084</v>
      </c>
      <c r="AC44" s="29">
        <f>(AC41-2030)/5*($T$38-$S$38)+$S$38</f>
        <v>12665.335957815059</v>
      </c>
      <c r="AD44" s="29">
        <f>(AD41-2030)/5*($T$38-$S$38)+$S$38</f>
        <v>14232.802533970033</v>
      </c>
      <c r="AE44" s="29">
        <f>(AE41-2030)/5*($T$38-$S$38)+$S$38</f>
        <v>15800.269110125006</v>
      </c>
      <c r="AF44" s="29">
        <f>(AF41-2030)/5*($T$38-$S$38)+$S$38</f>
        <v>17367.735686279982</v>
      </c>
      <c r="AG44" s="29">
        <f>(AG41-2030)/5*($T$38-$S$38)+$S$38</f>
        <v>18935.202262434956</v>
      </c>
      <c r="AH44" s="29">
        <f>(AH41-2035)/5*($U$38-$T$38)+$T$38</f>
        <v>20725.194845259372</v>
      </c>
      <c r="AI44" s="29">
        <f>(AI41-2035)/5*($U$38-$T$38)+$T$38</f>
        <v>22515.187428083787</v>
      </c>
      <c r="AJ44" s="29">
        <f>(AJ41-2035)/5*($U$38-$T$38)+$T$38</f>
        <v>24305.180010908203</v>
      </c>
      <c r="AK44" s="29">
        <f>(AK41-2035)/5*($U$38-$T$38)+$T$38</f>
        <v>26095.172593732623</v>
      </c>
      <c r="AL44" s="29">
        <f>(AL41-2035)/5*($U$38-$T$38)+$T$38</f>
        <v>27885.165176557039</v>
      </c>
      <c r="AM44" s="29">
        <f>(AM41-2040)/5*($V$38-$U$38)+$U$38</f>
        <v>30810.651253149183</v>
      </c>
      <c r="AN44" s="29">
        <f t="shared" ref="AN44:AQ44" si="6">(AN41-2040)/5*($V$38-$U$38)+$U$38</f>
        <v>33736.137329741323</v>
      </c>
      <c r="AO44" s="29">
        <f t="shared" si="6"/>
        <v>36661.623406333463</v>
      </c>
      <c r="AP44" s="29">
        <f t="shared" si="6"/>
        <v>39587.109482925611</v>
      </c>
      <c r="AQ44" s="29">
        <f t="shared" si="6"/>
        <v>42512.595559517751</v>
      </c>
      <c r="AR44" s="29">
        <f>(AR41-2045)/5*($W$38-$V$38)+$V$38</f>
        <v>46530.368926816838</v>
      </c>
      <c r="AS44" s="29">
        <f t="shared" ref="AS44:AV44" si="7">(AS41-2045)/5*($W$38-$V$38)+$V$38</f>
        <v>50548.142294115933</v>
      </c>
      <c r="AT44" s="29">
        <f t="shared" si="7"/>
        <v>54565.91566141502</v>
      </c>
      <c r="AU44" s="29">
        <f t="shared" si="7"/>
        <v>58583.689028714114</v>
      </c>
      <c r="AV44" s="29">
        <f t="shared" si="7"/>
        <v>62601.462396013201</v>
      </c>
    </row>
    <row r="45" spans="1:48" hidden="1" x14ac:dyDescent="0.3">
      <c r="A45" s="173"/>
      <c r="B45" s="4">
        <v>41</v>
      </c>
      <c r="C45" s="8" t="s">
        <v>530</v>
      </c>
      <c r="D45" s="32">
        <v>816</v>
      </c>
      <c r="E45" s="8">
        <v>0</v>
      </c>
      <c r="F45" s="8">
        <v>0</v>
      </c>
      <c r="G45" s="8">
        <v>816</v>
      </c>
      <c r="H45" s="8">
        <v>0</v>
      </c>
      <c r="I45" s="8">
        <v>0</v>
      </c>
      <c r="J45" s="14" t="s">
        <v>530</v>
      </c>
      <c r="K45" s="22">
        <v>816</v>
      </c>
      <c r="N45" s="4" t="s">
        <v>781</v>
      </c>
      <c r="O45" s="4"/>
      <c r="P45" s="29">
        <f>216000-P44</f>
        <v>210394.00765762079</v>
      </c>
      <c r="Q45" s="29">
        <f t="shared" ref="Q45:AG45" si="8">216000-Q44</f>
        <v>210839.01531524162</v>
      </c>
      <c r="R45" s="29">
        <f t="shared" si="8"/>
        <v>211284.02297286241</v>
      </c>
      <c r="S45" s="29">
        <f t="shared" si="8"/>
        <v>210846.84390221257</v>
      </c>
      <c r="T45" s="29">
        <f t="shared" si="8"/>
        <v>210409.66483156275</v>
      </c>
      <c r="U45" s="29">
        <f t="shared" si="8"/>
        <v>209972.48576091291</v>
      </c>
      <c r="V45" s="29">
        <f t="shared" si="8"/>
        <v>209535.30669026307</v>
      </c>
      <c r="W45" s="29">
        <f t="shared" si="8"/>
        <v>209098.12761961322</v>
      </c>
      <c r="X45" s="29">
        <f t="shared" si="8"/>
        <v>208258.92821935855</v>
      </c>
      <c r="Y45" s="29">
        <f t="shared" si="8"/>
        <v>207419.72881910391</v>
      </c>
      <c r="Z45" s="29">
        <f t="shared" si="8"/>
        <v>206580.52941884924</v>
      </c>
      <c r="AA45" s="29">
        <f t="shared" si="8"/>
        <v>205741.33001859457</v>
      </c>
      <c r="AB45" s="29">
        <f t="shared" si="8"/>
        <v>204902.13061833993</v>
      </c>
      <c r="AC45" s="29">
        <f t="shared" si="8"/>
        <v>203334.66404218494</v>
      </c>
      <c r="AD45" s="29">
        <f t="shared" si="8"/>
        <v>201767.19746602996</v>
      </c>
      <c r="AE45" s="29">
        <f t="shared" si="8"/>
        <v>200199.73088987501</v>
      </c>
      <c r="AF45" s="29">
        <f t="shared" si="8"/>
        <v>198632.26431372002</v>
      </c>
      <c r="AG45" s="29">
        <f t="shared" si="8"/>
        <v>197064.79773756504</v>
      </c>
      <c r="AH45" s="29">
        <f>216000-AH44</f>
        <v>195274.80515474064</v>
      </c>
      <c r="AI45" s="29">
        <f t="shared" ref="AI45:AK45" si="9">216000-AI44</f>
        <v>193484.81257191621</v>
      </c>
      <c r="AJ45" s="29">
        <f t="shared" si="9"/>
        <v>191694.8199890918</v>
      </c>
      <c r="AK45" s="29">
        <f t="shared" si="9"/>
        <v>189904.82740626737</v>
      </c>
      <c r="AL45" s="29">
        <f>216000-AL44</f>
        <v>188114.83482344297</v>
      </c>
      <c r="AM45" s="20"/>
    </row>
    <row r="46" spans="1:48" hidden="1" x14ac:dyDescent="0.3">
      <c r="A46" s="173"/>
      <c r="B46" s="4">
        <v>42</v>
      </c>
      <c r="C46" s="8" t="s">
        <v>629</v>
      </c>
      <c r="D46" s="32">
        <v>872</v>
      </c>
      <c r="E46" s="8">
        <v>0</v>
      </c>
      <c r="F46" s="8">
        <v>0</v>
      </c>
      <c r="G46" s="8">
        <v>872</v>
      </c>
      <c r="H46" s="8">
        <v>0</v>
      </c>
      <c r="I46" s="8">
        <v>0</v>
      </c>
      <c r="J46" s="14" t="s">
        <v>629</v>
      </c>
      <c r="K46" s="22">
        <v>872</v>
      </c>
      <c r="N46" s="4" t="s">
        <v>778</v>
      </c>
      <c r="O46" s="4"/>
      <c r="P46" s="29">
        <f>SUM(O53:Z53)</f>
        <v>0</v>
      </c>
      <c r="Q46" s="29">
        <f>AA53</f>
        <v>0</v>
      </c>
      <c r="R46" s="29">
        <f t="shared" ref="R46:W46" si="10">AB53</f>
        <v>0</v>
      </c>
      <c r="S46" s="29">
        <f t="shared" si="10"/>
        <v>0</v>
      </c>
      <c r="T46" s="29">
        <f t="shared" si="10"/>
        <v>0</v>
      </c>
      <c r="U46" s="29">
        <f t="shared" si="10"/>
        <v>0</v>
      </c>
      <c r="V46" s="29">
        <f t="shared" si="10"/>
        <v>0</v>
      </c>
      <c r="W46" s="29">
        <f t="shared" si="10"/>
        <v>0</v>
      </c>
      <c r="X46" s="29">
        <f t="shared" ref="X46:AG46" si="11">R45</f>
        <v>211284.02297286241</v>
      </c>
      <c r="Y46" s="29">
        <f t="shared" si="11"/>
        <v>210846.84390221257</v>
      </c>
      <c r="Z46" s="29">
        <f t="shared" si="11"/>
        <v>210409.66483156275</v>
      </c>
      <c r="AA46" s="29">
        <f t="shared" si="11"/>
        <v>209972.48576091291</v>
      </c>
      <c r="AB46" s="29">
        <f t="shared" si="11"/>
        <v>209535.30669026307</v>
      </c>
      <c r="AC46" s="29">
        <f t="shared" si="11"/>
        <v>209098.12761961322</v>
      </c>
      <c r="AD46" s="29">
        <f t="shared" si="11"/>
        <v>208258.92821935855</v>
      </c>
      <c r="AE46" s="29">
        <f t="shared" si="11"/>
        <v>207419.72881910391</v>
      </c>
      <c r="AF46" s="29">
        <f t="shared" si="11"/>
        <v>206580.52941884924</v>
      </c>
      <c r="AG46" s="29">
        <f t="shared" si="11"/>
        <v>205741.33001859457</v>
      </c>
      <c r="AH46" s="29"/>
      <c r="AI46" s="29"/>
      <c r="AJ46" s="29"/>
      <c r="AK46" s="29"/>
      <c r="AL46" s="29"/>
      <c r="AM46" s="20"/>
    </row>
    <row r="47" spans="1:48" x14ac:dyDescent="0.3">
      <c r="A47" s="173"/>
      <c r="B47" s="4">
        <v>43</v>
      </c>
      <c r="C47" s="8" t="s">
        <v>515</v>
      </c>
      <c r="D47" s="32">
        <v>808</v>
      </c>
      <c r="E47" s="8">
        <v>0</v>
      </c>
      <c r="F47" s="8">
        <v>0</v>
      </c>
      <c r="G47" s="8">
        <v>808</v>
      </c>
      <c r="H47" s="8">
        <v>0</v>
      </c>
      <c r="I47" s="8">
        <v>0</v>
      </c>
      <c r="J47" s="14" t="s">
        <v>515</v>
      </c>
      <c r="K47" s="22">
        <v>808</v>
      </c>
      <c r="N47" s="4" t="s">
        <v>779</v>
      </c>
      <c r="O47" s="4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4"/>
      <c r="AI47" s="4"/>
      <c r="AJ47" s="4"/>
      <c r="AK47" s="4"/>
      <c r="AL47" s="4"/>
    </row>
    <row r="48" spans="1:48" x14ac:dyDescent="0.3">
      <c r="A48" s="173"/>
      <c r="B48" s="4">
        <v>44</v>
      </c>
      <c r="C48" s="8" t="s">
        <v>535</v>
      </c>
      <c r="D48" s="32">
        <v>3477</v>
      </c>
      <c r="E48" s="8">
        <v>0</v>
      </c>
      <c r="F48" s="8">
        <v>0</v>
      </c>
      <c r="G48" s="8">
        <v>3477</v>
      </c>
      <c r="H48" s="8">
        <v>0</v>
      </c>
      <c r="I48" s="8">
        <v>0</v>
      </c>
      <c r="J48" s="14" t="s">
        <v>535</v>
      </c>
      <c r="K48" s="22">
        <v>3477</v>
      </c>
      <c r="N48" s="4" t="s">
        <v>780</v>
      </c>
      <c r="O48" s="4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4"/>
      <c r="AI48" s="4"/>
      <c r="AJ48" s="4"/>
      <c r="AK48" s="4"/>
      <c r="AL48" s="4"/>
    </row>
    <row r="49" spans="1:50" x14ac:dyDescent="0.3">
      <c r="A49" s="173"/>
      <c r="B49" s="4">
        <v>45</v>
      </c>
      <c r="C49" s="8" t="s">
        <v>734</v>
      </c>
      <c r="D49" s="32">
        <v>322</v>
      </c>
      <c r="E49" s="8">
        <v>0</v>
      </c>
      <c r="F49" s="8">
        <v>0</v>
      </c>
      <c r="G49" s="8">
        <v>322</v>
      </c>
      <c r="H49" s="8">
        <v>0</v>
      </c>
      <c r="I49" s="8">
        <v>0</v>
      </c>
      <c r="J49" s="14" t="s">
        <v>734</v>
      </c>
      <c r="K49" s="22">
        <v>322</v>
      </c>
      <c r="N49" s="4" t="s">
        <v>772</v>
      </c>
      <c r="P49" s="29">
        <f>(O44+P44)</f>
        <v>10605.992342379193</v>
      </c>
      <c r="Q49" s="29">
        <f t="shared" ref="Q49:T49" si="12">(P49+Q44)</f>
        <v>15766.97702713758</v>
      </c>
      <c r="R49" s="29">
        <f t="shared" si="12"/>
        <v>20482.95405427516</v>
      </c>
      <c r="S49" s="29">
        <f t="shared" si="12"/>
        <v>25636.110152062582</v>
      </c>
      <c r="T49" s="29">
        <f t="shared" si="12"/>
        <v>31226.445320499843</v>
      </c>
      <c r="U49" s="26">
        <f>(T49+U44-O44)</f>
        <v>32253.95955958694</v>
      </c>
      <c r="V49" s="26">
        <f t="shared" ref="V49:AV49" si="13">(U49+V44-P44)</f>
        <v>33112.660526944688</v>
      </c>
      <c r="W49" s="26">
        <f t="shared" si="13"/>
        <v>34853.548222573081</v>
      </c>
      <c r="X49" s="26">
        <f t="shared" si="13"/>
        <v>37878.642976076939</v>
      </c>
      <c r="Y49" s="26">
        <f t="shared" si="13"/>
        <v>41305.758059185624</v>
      </c>
      <c r="Z49" s="26">
        <f t="shared" si="13"/>
        <v>45134.893471899122</v>
      </c>
      <c r="AA49" s="26">
        <f t="shared" si="13"/>
        <v>49366.049214217448</v>
      </c>
      <c r="AB49" s="26">
        <f t="shared" si="13"/>
        <v>53999.225286140594</v>
      </c>
      <c r="AC49" s="26">
        <f t="shared" si="13"/>
        <v>59762.688863568881</v>
      </c>
      <c r="AD49" s="26">
        <f t="shared" si="13"/>
        <v>66254.419616897474</v>
      </c>
      <c r="AE49" s="26">
        <f t="shared" si="13"/>
        <v>73474.41754612638</v>
      </c>
      <c r="AF49" s="26">
        <f t="shared" si="13"/>
        <v>81422.6826512556</v>
      </c>
      <c r="AG49" s="26">
        <f t="shared" si="13"/>
        <v>90099.214932285133</v>
      </c>
      <c r="AH49" s="26">
        <f t="shared" si="13"/>
        <v>99726.540395884411</v>
      </c>
      <c r="AI49" s="26">
        <f t="shared" si="13"/>
        <v>109576.39186615314</v>
      </c>
      <c r="AJ49" s="26">
        <f t="shared" si="13"/>
        <v>119648.76934309129</v>
      </c>
      <c r="AK49" s="26">
        <f t="shared" si="13"/>
        <v>129943.67282669891</v>
      </c>
      <c r="AL49" s="26">
        <f t="shared" si="13"/>
        <v>140461.10231697597</v>
      </c>
      <c r="AM49" s="26">
        <f t="shared" si="13"/>
        <v>152336.55130769018</v>
      </c>
      <c r="AN49" s="26">
        <f t="shared" si="13"/>
        <v>165347.49379217214</v>
      </c>
      <c r="AO49" s="26">
        <f t="shared" si="13"/>
        <v>179493.92977042182</v>
      </c>
      <c r="AP49" s="26">
        <f t="shared" si="13"/>
        <v>194775.85924243924</v>
      </c>
      <c r="AQ49" s="26">
        <f t="shared" si="13"/>
        <v>211193.28220822438</v>
      </c>
      <c r="AR49" s="26">
        <f t="shared" si="13"/>
        <v>229838.48595848418</v>
      </c>
      <c r="AS49" s="26">
        <f t="shared" si="13"/>
        <v>249575.97699945091</v>
      </c>
      <c r="AT49" s="26">
        <f t="shared" si="13"/>
        <v>270405.75533112459</v>
      </c>
      <c r="AU49" s="26">
        <f t="shared" si="13"/>
        <v>292327.82095350529</v>
      </c>
      <c r="AV49" s="26">
        <f t="shared" si="13"/>
        <v>315342.17386659287</v>
      </c>
      <c r="AW49" s="38">
        <f>AV49/AV42</f>
        <v>0.27983834070135705</v>
      </c>
    </row>
    <row r="50" spans="1:50" x14ac:dyDescent="0.3">
      <c r="A50" s="173"/>
      <c r="B50" s="4">
        <v>46</v>
      </c>
      <c r="C50" s="8" t="s">
        <v>644</v>
      </c>
      <c r="D50" s="32">
        <v>1543</v>
      </c>
      <c r="E50" s="8">
        <v>0</v>
      </c>
      <c r="F50" s="8">
        <v>0</v>
      </c>
      <c r="G50" s="8">
        <v>1543</v>
      </c>
      <c r="H50" s="8">
        <v>0</v>
      </c>
      <c r="I50" s="8">
        <v>0</v>
      </c>
      <c r="J50" s="14" t="s">
        <v>644</v>
      </c>
      <c r="K50" s="22">
        <v>1543</v>
      </c>
      <c r="N50" s="4"/>
      <c r="O50" s="4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</row>
    <row r="51" spans="1:50" x14ac:dyDescent="0.3">
      <c r="A51" s="173"/>
      <c r="B51" s="4">
        <v>47</v>
      </c>
      <c r="C51" s="8" t="s">
        <v>498</v>
      </c>
      <c r="D51" s="32">
        <v>2188</v>
      </c>
      <c r="E51" s="8">
        <v>6</v>
      </c>
      <c r="F51" s="8">
        <v>0</v>
      </c>
      <c r="G51" s="8">
        <v>2188</v>
      </c>
      <c r="H51" s="8">
        <v>6</v>
      </c>
      <c r="I51" s="8">
        <v>0</v>
      </c>
      <c r="J51" s="14" t="s">
        <v>498</v>
      </c>
      <c r="K51" s="22">
        <v>2188</v>
      </c>
      <c r="L51">
        <v>6</v>
      </c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</row>
    <row r="52" spans="1:50" x14ac:dyDescent="0.3">
      <c r="A52" s="173"/>
      <c r="B52" s="4">
        <v>48</v>
      </c>
      <c r="C52" s="8" t="s">
        <v>666</v>
      </c>
      <c r="D52" s="32">
        <v>577</v>
      </c>
      <c r="E52" s="8">
        <v>0</v>
      </c>
      <c r="F52" s="8">
        <v>0</v>
      </c>
      <c r="G52" s="8">
        <v>577</v>
      </c>
      <c r="H52" s="8">
        <v>0</v>
      </c>
      <c r="I52" s="8">
        <v>0</v>
      </c>
      <c r="J52" s="14" t="s">
        <v>666</v>
      </c>
      <c r="K52" s="22">
        <v>577</v>
      </c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</row>
    <row r="53" spans="1:50" x14ac:dyDescent="0.3">
      <c r="A53" s="173"/>
      <c r="B53" s="4">
        <v>49</v>
      </c>
      <c r="C53" s="8" t="s">
        <v>655</v>
      </c>
      <c r="D53" s="32">
        <v>163</v>
      </c>
      <c r="E53" s="8">
        <v>0</v>
      </c>
      <c r="F53" s="8">
        <v>0</v>
      </c>
      <c r="G53" s="8">
        <v>163</v>
      </c>
      <c r="H53" s="8">
        <v>0</v>
      </c>
      <c r="I53" s="8">
        <v>0</v>
      </c>
      <c r="J53" s="14" t="s">
        <v>655</v>
      </c>
      <c r="K53" s="22">
        <v>163</v>
      </c>
      <c r="N53" s="4" t="s">
        <v>774</v>
      </c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</row>
    <row r="54" spans="1:50" x14ac:dyDescent="0.3">
      <c r="A54" s="173"/>
      <c r="B54" s="4">
        <v>50</v>
      </c>
      <c r="C54" s="8" t="s">
        <v>576</v>
      </c>
      <c r="D54" s="32">
        <v>520</v>
      </c>
      <c r="E54" s="8">
        <v>0</v>
      </c>
      <c r="F54" s="8">
        <v>0</v>
      </c>
      <c r="G54" s="8">
        <v>520</v>
      </c>
      <c r="H54" s="8">
        <v>0</v>
      </c>
      <c r="I54" s="8">
        <v>0</v>
      </c>
      <c r="J54" s="14" t="s">
        <v>576</v>
      </c>
      <c r="K54" s="22">
        <v>520</v>
      </c>
      <c r="N54" s="4" t="s">
        <v>775</v>
      </c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</row>
    <row r="55" spans="1:50" x14ac:dyDescent="0.3">
      <c r="A55" s="173"/>
      <c r="B55" s="4">
        <v>51</v>
      </c>
      <c r="C55" s="8" t="s">
        <v>416</v>
      </c>
      <c r="D55" s="32">
        <v>446</v>
      </c>
      <c r="E55" s="8">
        <v>1</v>
      </c>
      <c r="F55" s="8">
        <v>0</v>
      </c>
      <c r="G55" s="8">
        <v>446</v>
      </c>
      <c r="H55" s="8">
        <v>1</v>
      </c>
      <c r="I55" s="8">
        <v>0</v>
      </c>
      <c r="J55" s="14" t="s">
        <v>416</v>
      </c>
      <c r="K55" s="22">
        <v>446</v>
      </c>
      <c r="L55">
        <v>1</v>
      </c>
      <c r="N55" s="4"/>
      <c r="O55" s="4">
        <f>SUM(O53,O54)</f>
        <v>0</v>
      </c>
      <c r="P55" s="4">
        <f t="shared" ref="P55:AG55" si="14">SUM(P53,P54)</f>
        <v>0</v>
      </c>
      <c r="Q55" s="4">
        <f t="shared" si="14"/>
        <v>0</v>
      </c>
      <c r="R55" s="4">
        <f t="shared" si="14"/>
        <v>0</v>
      </c>
      <c r="S55" s="4">
        <f t="shared" si="14"/>
        <v>0</v>
      </c>
      <c r="T55" s="4">
        <f t="shared" si="14"/>
        <v>0</v>
      </c>
      <c r="U55" s="4">
        <f t="shared" si="14"/>
        <v>0</v>
      </c>
      <c r="V55" s="4">
        <f t="shared" si="14"/>
        <v>0</v>
      </c>
      <c r="W55" s="4">
        <f t="shared" si="14"/>
        <v>0</v>
      </c>
      <c r="X55" s="4">
        <f t="shared" si="14"/>
        <v>0</v>
      </c>
      <c r="Y55" s="4">
        <f t="shared" si="14"/>
        <v>0</v>
      </c>
      <c r="Z55" s="4">
        <f t="shared" si="14"/>
        <v>0</v>
      </c>
      <c r="AA55" s="4">
        <f t="shared" si="14"/>
        <v>0</v>
      </c>
      <c r="AB55" s="4">
        <f t="shared" si="14"/>
        <v>0</v>
      </c>
      <c r="AC55" s="4">
        <f t="shared" si="14"/>
        <v>0</v>
      </c>
      <c r="AD55" s="4">
        <f t="shared" si="14"/>
        <v>0</v>
      </c>
      <c r="AE55" s="4">
        <f t="shared" si="14"/>
        <v>0</v>
      </c>
      <c r="AF55" s="4">
        <f t="shared" si="14"/>
        <v>0</v>
      </c>
      <c r="AG55" s="4">
        <f t="shared" si="14"/>
        <v>0</v>
      </c>
      <c r="AH55" s="4"/>
      <c r="AI55" s="4"/>
      <c r="AJ55" s="4"/>
      <c r="AK55" s="4"/>
      <c r="AL55" s="4"/>
    </row>
    <row r="56" spans="1:50" x14ac:dyDescent="0.3">
      <c r="A56" s="173"/>
      <c r="B56" s="4">
        <v>52</v>
      </c>
      <c r="C56" s="8" t="s">
        <v>452</v>
      </c>
      <c r="D56" s="32">
        <v>575</v>
      </c>
      <c r="E56" s="8">
        <v>0</v>
      </c>
      <c r="F56" s="8">
        <v>0</v>
      </c>
      <c r="G56" s="8">
        <v>575</v>
      </c>
      <c r="H56" s="8">
        <v>0</v>
      </c>
      <c r="I56" s="8">
        <v>0</v>
      </c>
      <c r="J56" s="14" t="s">
        <v>452</v>
      </c>
      <c r="K56" s="22">
        <v>575</v>
      </c>
    </row>
    <row r="57" spans="1:50" x14ac:dyDescent="0.3">
      <c r="A57" s="173"/>
      <c r="B57" s="4">
        <v>53</v>
      </c>
      <c r="C57" s="8" t="s">
        <v>449</v>
      </c>
      <c r="D57" s="32">
        <v>241</v>
      </c>
      <c r="E57" s="8">
        <v>0</v>
      </c>
      <c r="F57" s="8">
        <v>0</v>
      </c>
      <c r="G57" s="8">
        <v>241</v>
      </c>
      <c r="H57" s="8">
        <v>0</v>
      </c>
      <c r="I57" s="8">
        <v>0</v>
      </c>
      <c r="J57" s="14" t="s">
        <v>449</v>
      </c>
      <c r="K57" s="22">
        <v>241</v>
      </c>
    </row>
    <row r="58" spans="1:50" x14ac:dyDescent="0.3">
      <c r="A58" s="173"/>
      <c r="B58" s="4">
        <v>54</v>
      </c>
      <c r="C58" s="8" t="s">
        <v>692</v>
      </c>
      <c r="D58" s="32">
        <v>323</v>
      </c>
      <c r="E58" s="8">
        <v>0</v>
      </c>
      <c r="F58" s="8">
        <v>0</v>
      </c>
      <c r="G58" s="8">
        <v>323</v>
      </c>
      <c r="H58" s="8">
        <v>0</v>
      </c>
      <c r="I58" s="8">
        <v>0</v>
      </c>
      <c r="J58" s="14" t="s">
        <v>692</v>
      </c>
      <c r="K58" s="22">
        <v>323</v>
      </c>
    </row>
    <row r="59" spans="1:50" s="12" customFormat="1" ht="4.3499999999999996" customHeight="1" x14ac:dyDescent="0.3">
      <c r="A59" s="10"/>
      <c r="B59" s="11"/>
      <c r="C59" s="11"/>
      <c r="D59" s="33"/>
      <c r="E59" s="11"/>
      <c r="F59" s="8"/>
      <c r="G59" s="11"/>
      <c r="H59" s="11"/>
      <c r="I59" s="11">
        <v>0</v>
      </c>
      <c r="J59" s="14"/>
      <c r="K59" s="22"/>
      <c r="L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</row>
    <row r="60" spans="1:50" x14ac:dyDescent="0.3">
      <c r="A60" s="173" t="s">
        <v>759</v>
      </c>
      <c r="B60" s="4">
        <v>55</v>
      </c>
      <c r="C60" s="8" t="s">
        <v>484</v>
      </c>
      <c r="D60" s="32">
        <v>7915</v>
      </c>
      <c r="E60" s="8">
        <v>3</v>
      </c>
      <c r="F60" s="8">
        <v>0</v>
      </c>
      <c r="G60" s="8">
        <v>7915</v>
      </c>
      <c r="H60" s="8">
        <v>3</v>
      </c>
      <c r="I60" s="8">
        <v>0</v>
      </c>
      <c r="J60" s="14" t="s">
        <v>484</v>
      </c>
      <c r="K60" s="22">
        <v>7915</v>
      </c>
      <c r="L60">
        <v>3</v>
      </c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</row>
    <row r="61" spans="1:50" x14ac:dyDescent="0.3">
      <c r="A61" s="173"/>
      <c r="B61" s="4">
        <v>56</v>
      </c>
      <c r="C61" s="8" t="s">
        <v>630</v>
      </c>
      <c r="D61" s="32">
        <v>5457</v>
      </c>
      <c r="E61" s="8">
        <v>963</v>
      </c>
      <c r="F61" s="8">
        <v>0</v>
      </c>
      <c r="G61" s="8">
        <v>5457</v>
      </c>
      <c r="H61" s="8">
        <v>963</v>
      </c>
      <c r="I61" s="8">
        <v>0</v>
      </c>
      <c r="J61" s="14" t="s">
        <v>630</v>
      </c>
      <c r="K61" s="22">
        <v>5457</v>
      </c>
      <c r="L61" s="12">
        <v>963</v>
      </c>
    </row>
    <row r="62" spans="1:50" x14ac:dyDescent="0.3">
      <c r="A62" s="173"/>
      <c r="B62" s="4">
        <v>57</v>
      </c>
      <c r="C62" s="8" t="s">
        <v>472</v>
      </c>
      <c r="D62" s="32">
        <v>1730</v>
      </c>
      <c r="E62" s="8">
        <v>0</v>
      </c>
      <c r="F62" s="8">
        <v>0</v>
      </c>
      <c r="G62" s="8">
        <v>1730</v>
      </c>
      <c r="H62" s="8">
        <v>0</v>
      </c>
      <c r="I62" s="8">
        <v>0</v>
      </c>
      <c r="J62" s="14" t="s">
        <v>472</v>
      </c>
      <c r="K62" s="22">
        <v>1730</v>
      </c>
    </row>
    <row r="63" spans="1:50" x14ac:dyDescent="0.3">
      <c r="A63" s="173"/>
      <c r="B63" s="4">
        <v>58</v>
      </c>
      <c r="C63" s="8" t="s">
        <v>466</v>
      </c>
      <c r="D63" s="32">
        <v>1903</v>
      </c>
      <c r="E63" s="8">
        <v>0</v>
      </c>
      <c r="F63" s="8">
        <v>0</v>
      </c>
      <c r="G63" s="8">
        <v>1903</v>
      </c>
      <c r="H63" s="8">
        <v>0</v>
      </c>
      <c r="I63" s="8">
        <v>0</v>
      </c>
      <c r="J63" s="14" t="s">
        <v>466</v>
      </c>
      <c r="K63" s="22">
        <v>1903</v>
      </c>
    </row>
    <row r="64" spans="1:50" x14ac:dyDescent="0.3">
      <c r="A64" s="173"/>
      <c r="B64" s="4">
        <v>59</v>
      </c>
      <c r="C64" s="8" t="s">
        <v>523</v>
      </c>
      <c r="D64" s="32">
        <v>1238</v>
      </c>
      <c r="E64" s="8">
        <v>0</v>
      </c>
      <c r="F64" s="8">
        <v>0</v>
      </c>
      <c r="G64" s="8">
        <v>1238</v>
      </c>
      <c r="H64" s="8">
        <v>0</v>
      </c>
      <c r="I64" s="8">
        <v>0</v>
      </c>
      <c r="J64" s="14" t="s">
        <v>523</v>
      </c>
      <c r="K64" s="22">
        <v>1238</v>
      </c>
    </row>
    <row r="65" spans="1:50" x14ac:dyDescent="0.3">
      <c r="A65" s="173"/>
      <c r="B65" s="4">
        <v>60</v>
      </c>
      <c r="C65" s="8" t="s">
        <v>731</v>
      </c>
      <c r="D65" s="32">
        <v>748</v>
      </c>
      <c r="E65" s="8">
        <v>0</v>
      </c>
      <c r="F65" s="8">
        <v>0</v>
      </c>
      <c r="G65" s="8">
        <v>748</v>
      </c>
      <c r="H65" s="8">
        <v>0</v>
      </c>
      <c r="I65" s="8">
        <v>0</v>
      </c>
      <c r="J65" s="14" t="s">
        <v>731</v>
      </c>
      <c r="K65" s="22">
        <v>748</v>
      </c>
    </row>
    <row r="66" spans="1:50" x14ac:dyDescent="0.3">
      <c r="A66" s="173"/>
      <c r="B66" s="4">
        <v>61</v>
      </c>
      <c r="C66" s="8" t="s">
        <v>736</v>
      </c>
      <c r="D66" s="32">
        <v>1008</v>
      </c>
      <c r="E66" s="8">
        <v>0</v>
      </c>
      <c r="F66" s="8">
        <v>0</v>
      </c>
      <c r="G66" s="8">
        <v>1008</v>
      </c>
      <c r="H66" s="8">
        <v>0</v>
      </c>
      <c r="I66" s="8">
        <v>0</v>
      </c>
      <c r="J66" s="14" t="s">
        <v>736</v>
      </c>
      <c r="K66" s="22">
        <v>1008</v>
      </c>
    </row>
    <row r="67" spans="1:50" x14ac:dyDescent="0.3">
      <c r="A67" s="173"/>
      <c r="B67" s="4">
        <v>62</v>
      </c>
      <c r="C67" s="8" t="s">
        <v>728</v>
      </c>
      <c r="D67" s="32">
        <v>905</v>
      </c>
      <c r="E67" s="8">
        <v>0</v>
      </c>
      <c r="F67" s="8">
        <v>0</v>
      </c>
      <c r="G67" s="8">
        <v>905</v>
      </c>
      <c r="H67" s="8">
        <v>0</v>
      </c>
      <c r="I67" s="8">
        <v>0</v>
      </c>
      <c r="J67" s="14" t="s">
        <v>728</v>
      </c>
      <c r="K67" s="22">
        <v>905</v>
      </c>
    </row>
    <row r="68" spans="1:50" x14ac:dyDescent="0.3">
      <c r="A68" s="173"/>
      <c r="B68" s="4">
        <v>63</v>
      </c>
      <c r="C68" s="8" t="s">
        <v>531</v>
      </c>
      <c r="D68" s="32">
        <v>805</v>
      </c>
      <c r="E68" s="8">
        <v>0</v>
      </c>
      <c r="F68" s="8">
        <v>0</v>
      </c>
      <c r="G68" s="8">
        <v>805</v>
      </c>
      <c r="H68" s="8">
        <v>0</v>
      </c>
      <c r="I68" s="8">
        <v>0</v>
      </c>
      <c r="J68" s="14" t="s">
        <v>531</v>
      </c>
      <c r="K68" s="22">
        <v>805</v>
      </c>
    </row>
    <row r="69" spans="1:50" s="12" customFormat="1" ht="4.3499999999999996" customHeight="1" x14ac:dyDescent="0.3">
      <c r="A69" s="10"/>
      <c r="B69" s="11"/>
      <c r="C69" s="11"/>
      <c r="D69" s="33"/>
      <c r="E69" s="11"/>
      <c r="F69" s="8"/>
      <c r="G69" s="11"/>
      <c r="H69" s="11"/>
      <c r="I69" s="11">
        <v>0</v>
      </c>
      <c r="J69" s="14"/>
      <c r="K69" s="22"/>
      <c r="L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</row>
    <row r="70" spans="1:50" x14ac:dyDescent="0.3">
      <c r="A70" s="173" t="s">
        <v>760</v>
      </c>
      <c r="B70" s="4">
        <v>64</v>
      </c>
      <c r="C70" s="8" t="s">
        <v>733</v>
      </c>
      <c r="D70" s="32">
        <v>5148</v>
      </c>
      <c r="E70" s="8">
        <v>0</v>
      </c>
      <c r="F70" s="8">
        <v>0</v>
      </c>
      <c r="G70" s="8">
        <v>5148</v>
      </c>
      <c r="H70" s="8">
        <v>0</v>
      </c>
      <c r="I70" s="8">
        <v>0</v>
      </c>
      <c r="J70" s="14" t="s">
        <v>733</v>
      </c>
      <c r="K70" s="22">
        <v>5148</v>
      </c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</row>
    <row r="71" spans="1:50" x14ac:dyDescent="0.3">
      <c r="A71" s="173"/>
      <c r="B71" s="4">
        <v>65</v>
      </c>
      <c r="C71" s="8" t="s">
        <v>620</v>
      </c>
      <c r="D71" s="32">
        <v>3637</v>
      </c>
      <c r="E71" s="8">
        <v>1</v>
      </c>
      <c r="F71" s="8">
        <v>0</v>
      </c>
      <c r="G71" s="8">
        <v>3637</v>
      </c>
      <c r="H71" s="8">
        <v>1</v>
      </c>
      <c r="I71" s="8">
        <v>0</v>
      </c>
      <c r="J71" s="14" t="s">
        <v>620</v>
      </c>
      <c r="K71" s="22">
        <v>3637</v>
      </c>
    </row>
    <row r="72" spans="1:50" x14ac:dyDescent="0.3">
      <c r="A72" s="173"/>
      <c r="B72" s="4">
        <v>66</v>
      </c>
      <c r="C72" s="8" t="s">
        <v>609</v>
      </c>
      <c r="D72" s="32">
        <v>2905</v>
      </c>
      <c r="E72" s="8">
        <v>0</v>
      </c>
      <c r="F72" s="8">
        <v>0</v>
      </c>
      <c r="G72" s="8">
        <v>2905</v>
      </c>
      <c r="H72" s="8">
        <v>0</v>
      </c>
      <c r="I72" s="8">
        <v>0</v>
      </c>
      <c r="J72" s="14" t="s">
        <v>609</v>
      </c>
      <c r="K72" s="22">
        <v>2905</v>
      </c>
      <c r="L72" s="12"/>
    </row>
    <row r="73" spans="1:50" x14ac:dyDescent="0.3">
      <c r="A73" s="173"/>
      <c r="B73" s="4">
        <v>67</v>
      </c>
      <c r="C73" s="8" t="s">
        <v>456</v>
      </c>
      <c r="D73" s="32">
        <v>1330</v>
      </c>
      <c r="E73" s="8">
        <v>0</v>
      </c>
      <c r="F73" s="8">
        <v>0</v>
      </c>
      <c r="G73" s="8">
        <v>1330</v>
      </c>
      <c r="H73" s="8">
        <v>0</v>
      </c>
      <c r="I73" s="8">
        <v>0</v>
      </c>
      <c r="J73" s="14" t="s">
        <v>456</v>
      </c>
      <c r="K73" s="22">
        <v>1330</v>
      </c>
    </row>
    <row r="74" spans="1:50" x14ac:dyDescent="0.3">
      <c r="A74" s="173"/>
      <c r="B74" s="4">
        <v>68</v>
      </c>
      <c r="C74" s="8" t="s">
        <v>488</v>
      </c>
      <c r="D74" s="32">
        <v>1341</v>
      </c>
      <c r="E74" s="8">
        <v>0</v>
      </c>
      <c r="F74" s="8">
        <v>0</v>
      </c>
      <c r="G74" s="8">
        <v>1341</v>
      </c>
      <c r="H74" s="8">
        <v>0</v>
      </c>
      <c r="I74" s="8">
        <v>0</v>
      </c>
      <c r="J74" s="14" t="s">
        <v>488</v>
      </c>
      <c r="K74" s="22">
        <v>1341</v>
      </c>
    </row>
    <row r="75" spans="1:50" x14ac:dyDescent="0.3">
      <c r="A75" s="173"/>
      <c r="B75" s="4">
        <v>69</v>
      </c>
      <c r="C75" s="8" t="s">
        <v>724</v>
      </c>
      <c r="D75" s="32">
        <v>1985</v>
      </c>
      <c r="E75" s="8">
        <v>1</v>
      </c>
      <c r="F75" s="8">
        <v>0</v>
      </c>
      <c r="G75" s="8">
        <v>1985</v>
      </c>
      <c r="H75" s="8">
        <v>1</v>
      </c>
      <c r="I75" s="8">
        <v>0</v>
      </c>
      <c r="J75" s="14" t="s">
        <v>724</v>
      </c>
      <c r="K75" s="22">
        <v>1985</v>
      </c>
    </row>
    <row r="76" spans="1:50" x14ac:dyDescent="0.3">
      <c r="A76" s="173"/>
      <c r="B76" s="4">
        <v>70</v>
      </c>
      <c r="C76" s="8" t="s">
        <v>631</v>
      </c>
      <c r="D76" s="32">
        <v>2051</v>
      </c>
      <c r="E76" s="8">
        <v>0</v>
      </c>
      <c r="F76" s="8">
        <v>0</v>
      </c>
      <c r="G76" s="8">
        <v>2051</v>
      </c>
      <c r="H76" s="8">
        <v>0</v>
      </c>
      <c r="I76" s="8">
        <v>0</v>
      </c>
      <c r="J76" s="14" t="s">
        <v>631</v>
      </c>
      <c r="K76" s="22">
        <v>2051</v>
      </c>
    </row>
    <row r="77" spans="1:50" x14ac:dyDescent="0.3">
      <c r="A77" s="173"/>
      <c r="B77" s="4">
        <v>71</v>
      </c>
      <c r="C77" s="8" t="s">
        <v>511</v>
      </c>
      <c r="D77" s="32">
        <v>702</v>
      </c>
      <c r="E77" s="8">
        <v>1360</v>
      </c>
      <c r="F77" s="8">
        <v>0</v>
      </c>
      <c r="G77" s="8">
        <v>702</v>
      </c>
      <c r="H77" s="8">
        <v>1360</v>
      </c>
      <c r="I77" s="8">
        <v>0</v>
      </c>
      <c r="J77" s="14" t="s">
        <v>511</v>
      </c>
      <c r="K77" s="22">
        <v>702</v>
      </c>
    </row>
    <row r="78" spans="1:50" x14ac:dyDescent="0.3">
      <c r="A78" s="173"/>
      <c r="B78" s="4">
        <v>72</v>
      </c>
      <c r="C78" s="8" t="s">
        <v>664</v>
      </c>
      <c r="D78" s="32">
        <v>1245</v>
      </c>
      <c r="E78" s="8">
        <v>0</v>
      </c>
      <c r="F78" s="8">
        <v>0</v>
      </c>
      <c r="G78" s="8">
        <v>1245</v>
      </c>
      <c r="H78" s="8">
        <v>0</v>
      </c>
      <c r="I78" s="8">
        <v>0</v>
      </c>
      <c r="J78" s="14" t="s">
        <v>664</v>
      </c>
      <c r="K78" s="22">
        <v>1245</v>
      </c>
    </row>
    <row r="79" spans="1:50" x14ac:dyDescent="0.3">
      <c r="A79" s="173"/>
      <c r="B79" s="4">
        <v>73</v>
      </c>
      <c r="C79" s="8" t="s">
        <v>672</v>
      </c>
      <c r="D79" s="32">
        <v>747</v>
      </c>
      <c r="E79" s="8">
        <v>0</v>
      </c>
      <c r="F79" s="8">
        <v>0</v>
      </c>
      <c r="G79" s="8">
        <v>747</v>
      </c>
      <c r="H79" s="8">
        <v>0</v>
      </c>
      <c r="I79" s="8">
        <v>0</v>
      </c>
      <c r="J79" s="14" t="s">
        <v>672</v>
      </c>
      <c r="K79" s="22">
        <v>747</v>
      </c>
    </row>
    <row r="80" spans="1:50" x14ac:dyDescent="0.3">
      <c r="A80" s="173"/>
      <c r="B80" s="4">
        <v>74</v>
      </c>
      <c r="C80" s="8" t="s">
        <v>707</v>
      </c>
      <c r="D80" s="32">
        <v>743</v>
      </c>
      <c r="E80" s="8">
        <v>0</v>
      </c>
      <c r="F80" s="8">
        <v>0</v>
      </c>
      <c r="G80" s="8">
        <v>743</v>
      </c>
      <c r="H80" s="8">
        <v>0</v>
      </c>
      <c r="I80" s="8">
        <v>0</v>
      </c>
      <c r="J80" s="14" t="s">
        <v>707</v>
      </c>
      <c r="K80" s="22">
        <v>743</v>
      </c>
    </row>
    <row r="81" spans="1:50" x14ac:dyDescent="0.3">
      <c r="A81" s="173"/>
      <c r="B81" s="4">
        <v>75</v>
      </c>
      <c r="C81" s="8" t="s">
        <v>551</v>
      </c>
      <c r="D81" s="32">
        <v>2359</v>
      </c>
      <c r="E81" s="8">
        <v>0</v>
      </c>
      <c r="F81" s="8">
        <v>0</v>
      </c>
      <c r="G81" s="8">
        <v>2359</v>
      </c>
      <c r="H81" s="8">
        <v>0</v>
      </c>
      <c r="I81" s="8">
        <v>0</v>
      </c>
      <c r="J81" s="14" t="s">
        <v>551</v>
      </c>
      <c r="K81" s="22">
        <v>2359</v>
      </c>
    </row>
    <row r="82" spans="1:50" x14ac:dyDescent="0.3">
      <c r="A82" s="173"/>
      <c r="B82" s="4">
        <v>76</v>
      </c>
      <c r="C82" s="8" t="s">
        <v>671</v>
      </c>
      <c r="D82" s="32">
        <v>4392</v>
      </c>
      <c r="E82" s="8">
        <v>276</v>
      </c>
      <c r="F82" s="8">
        <v>0</v>
      </c>
      <c r="G82" s="8">
        <v>4392</v>
      </c>
      <c r="H82" s="8">
        <v>276</v>
      </c>
      <c r="I82" s="8">
        <v>0</v>
      </c>
      <c r="J82" s="14" t="s">
        <v>671</v>
      </c>
      <c r="K82" s="22">
        <v>4392</v>
      </c>
    </row>
    <row r="83" spans="1:50" x14ac:dyDescent="0.3">
      <c r="A83" s="173"/>
      <c r="B83" s="4">
        <v>77</v>
      </c>
      <c r="C83" s="8" t="s">
        <v>447</v>
      </c>
      <c r="D83" s="32">
        <v>5043</v>
      </c>
      <c r="E83" s="8">
        <v>95</v>
      </c>
      <c r="F83" s="8">
        <v>0</v>
      </c>
      <c r="G83" s="8">
        <v>5043</v>
      </c>
      <c r="H83" s="8">
        <v>95</v>
      </c>
      <c r="I83" s="8">
        <v>0</v>
      </c>
      <c r="J83" s="14" t="s">
        <v>447</v>
      </c>
      <c r="K83" s="22">
        <v>5043</v>
      </c>
    </row>
    <row r="84" spans="1:50" x14ac:dyDescent="0.3">
      <c r="A84" s="173"/>
      <c r="B84" s="4">
        <v>78</v>
      </c>
      <c r="C84" s="8" t="s">
        <v>486</v>
      </c>
      <c r="D84" s="32">
        <v>3348</v>
      </c>
      <c r="E84" s="8">
        <v>0</v>
      </c>
      <c r="F84" s="8">
        <v>0</v>
      </c>
      <c r="G84" s="8">
        <v>3348</v>
      </c>
      <c r="H84" s="8">
        <v>0</v>
      </c>
      <c r="I84" s="8">
        <v>0</v>
      </c>
      <c r="J84" s="14" t="s">
        <v>486</v>
      </c>
      <c r="K84" s="22">
        <v>3348</v>
      </c>
    </row>
    <row r="85" spans="1:50" x14ac:dyDescent="0.3">
      <c r="A85" s="173"/>
      <c r="B85" s="4">
        <v>79</v>
      </c>
      <c r="C85" s="8" t="s">
        <v>548</v>
      </c>
      <c r="D85" s="32">
        <v>1297</v>
      </c>
      <c r="E85" s="8">
        <v>0</v>
      </c>
      <c r="F85" s="8">
        <v>0</v>
      </c>
      <c r="G85" s="8">
        <v>1297</v>
      </c>
      <c r="H85" s="8">
        <v>0</v>
      </c>
      <c r="I85" s="8">
        <v>0</v>
      </c>
      <c r="J85" s="14" t="s">
        <v>548</v>
      </c>
      <c r="K85" s="22">
        <v>1297</v>
      </c>
    </row>
    <row r="86" spans="1:50" x14ac:dyDescent="0.3">
      <c r="A86" s="173"/>
      <c r="B86" s="4">
        <v>80</v>
      </c>
      <c r="C86" s="8" t="s">
        <v>547</v>
      </c>
      <c r="D86" s="32">
        <v>6140</v>
      </c>
      <c r="E86" s="8">
        <v>0</v>
      </c>
      <c r="F86" s="8">
        <v>0</v>
      </c>
      <c r="G86" s="8">
        <v>6140</v>
      </c>
      <c r="H86" s="8">
        <v>0</v>
      </c>
      <c r="I86" s="8">
        <v>0</v>
      </c>
      <c r="J86" s="14" t="s">
        <v>547</v>
      </c>
      <c r="K86" s="22">
        <v>6140</v>
      </c>
    </row>
    <row r="87" spans="1:50" x14ac:dyDescent="0.3">
      <c r="A87" s="173"/>
      <c r="B87" s="4">
        <v>81</v>
      </c>
      <c r="C87" s="8" t="s">
        <v>586</v>
      </c>
      <c r="D87" s="32">
        <v>4374</v>
      </c>
      <c r="E87" s="8">
        <v>0</v>
      </c>
      <c r="F87" s="8">
        <v>0</v>
      </c>
      <c r="G87" s="8">
        <v>4374</v>
      </c>
      <c r="H87" s="8">
        <v>0</v>
      </c>
      <c r="I87" s="8">
        <v>0</v>
      </c>
      <c r="J87" s="14" t="s">
        <v>586</v>
      </c>
      <c r="K87" s="22">
        <v>4374</v>
      </c>
      <c r="L87">
        <v>10</v>
      </c>
    </row>
    <row r="88" spans="1:50" x14ac:dyDescent="0.3">
      <c r="A88" s="173"/>
      <c r="B88" s="4">
        <v>82</v>
      </c>
      <c r="C88" s="8" t="s">
        <v>473</v>
      </c>
      <c r="D88" s="32">
        <v>1857</v>
      </c>
      <c r="E88" s="8">
        <v>0</v>
      </c>
      <c r="F88" s="8">
        <v>0</v>
      </c>
      <c r="G88" s="8">
        <v>1857</v>
      </c>
      <c r="H88" s="8">
        <v>0</v>
      </c>
      <c r="I88" s="8">
        <v>0</v>
      </c>
      <c r="J88" s="14" t="s">
        <v>473</v>
      </c>
      <c r="K88" s="22">
        <v>1857</v>
      </c>
    </row>
    <row r="89" spans="1:50" x14ac:dyDescent="0.3">
      <c r="A89" s="173"/>
      <c r="B89" s="4">
        <v>83</v>
      </c>
      <c r="C89" s="8" t="s">
        <v>583</v>
      </c>
      <c r="D89" s="32">
        <v>1164</v>
      </c>
      <c r="E89" s="8">
        <v>0</v>
      </c>
      <c r="F89" s="8">
        <v>0</v>
      </c>
      <c r="G89" s="8">
        <v>1164</v>
      </c>
      <c r="H89" s="8">
        <v>0</v>
      </c>
      <c r="I89" s="8">
        <v>0</v>
      </c>
      <c r="J89" s="14" t="s">
        <v>583</v>
      </c>
      <c r="K89" s="22">
        <v>1164</v>
      </c>
    </row>
    <row r="90" spans="1:50" x14ac:dyDescent="0.3">
      <c r="A90" s="173"/>
      <c r="B90" s="4">
        <v>84</v>
      </c>
      <c r="C90" s="8" t="s">
        <v>725</v>
      </c>
      <c r="D90" s="32">
        <v>4594</v>
      </c>
      <c r="E90" s="8">
        <v>0</v>
      </c>
      <c r="F90" s="8">
        <v>0</v>
      </c>
      <c r="G90" s="8">
        <v>4594</v>
      </c>
      <c r="H90" s="8">
        <v>0</v>
      </c>
      <c r="I90" s="8">
        <v>0</v>
      </c>
      <c r="J90" s="14" t="s">
        <v>725</v>
      </c>
      <c r="K90" s="22">
        <v>4594</v>
      </c>
    </row>
    <row r="91" spans="1:50" x14ac:dyDescent="0.3">
      <c r="A91" s="173"/>
      <c r="B91" s="4">
        <v>85</v>
      </c>
      <c r="C91" s="8" t="s">
        <v>669</v>
      </c>
      <c r="D91" s="32">
        <v>7086</v>
      </c>
      <c r="E91" s="8">
        <v>253</v>
      </c>
      <c r="F91" s="8">
        <v>0</v>
      </c>
      <c r="G91" s="8">
        <v>7086</v>
      </c>
      <c r="H91" s="8">
        <v>253</v>
      </c>
      <c r="I91" s="8">
        <v>0</v>
      </c>
      <c r="J91" s="14" t="s">
        <v>669</v>
      </c>
      <c r="K91" s="22">
        <v>7086</v>
      </c>
    </row>
    <row r="92" spans="1:50" x14ac:dyDescent="0.3">
      <c r="A92" s="173"/>
      <c r="B92" s="4">
        <v>86</v>
      </c>
      <c r="C92" s="8" t="s">
        <v>491</v>
      </c>
      <c r="D92" s="32">
        <v>598</v>
      </c>
      <c r="E92" s="8">
        <v>0</v>
      </c>
      <c r="F92" s="8">
        <v>0</v>
      </c>
      <c r="G92" s="8">
        <v>598</v>
      </c>
      <c r="H92" s="8">
        <v>0</v>
      </c>
      <c r="I92" s="8">
        <v>0</v>
      </c>
      <c r="J92" s="14" t="s">
        <v>491</v>
      </c>
      <c r="K92" s="22">
        <v>598</v>
      </c>
    </row>
    <row r="93" spans="1:50" x14ac:dyDescent="0.3">
      <c r="A93" s="173"/>
      <c r="B93" s="4">
        <v>87</v>
      </c>
      <c r="C93" s="8" t="s">
        <v>619</v>
      </c>
      <c r="D93" s="32">
        <v>161</v>
      </c>
      <c r="E93" s="8">
        <v>0</v>
      </c>
      <c r="F93" s="8">
        <v>0</v>
      </c>
      <c r="G93" s="8">
        <v>161</v>
      </c>
      <c r="H93" s="8">
        <v>0</v>
      </c>
      <c r="I93" s="8">
        <v>0</v>
      </c>
      <c r="J93" s="14" t="s">
        <v>619</v>
      </c>
      <c r="K93" s="22">
        <v>161</v>
      </c>
    </row>
    <row r="94" spans="1:50" s="12" customFormat="1" ht="4.3499999999999996" customHeight="1" x14ac:dyDescent="0.3">
      <c r="A94" s="10"/>
      <c r="B94" s="11"/>
      <c r="C94" s="11"/>
      <c r="D94" s="33"/>
      <c r="E94" s="11"/>
      <c r="F94" s="8"/>
      <c r="G94" s="11"/>
      <c r="H94" s="11"/>
      <c r="I94" s="11">
        <v>0</v>
      </c>
      <c r="J94" s="14"/>
      <c r="K94" s="22"/>
      <c r="L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</row>
    <row r="95" spans="1:50" x14ac:dyDescent="0.3">
      <c r="A95" s="173" t="s">
        <v>761</v>
      </c>
      <c r="B95" s="4">
        <v>88</v>
      </c>
      <c r="C95" s="8" t="s">
        <v>654</v>
      </c>
      <c r="D95" s="32">
        <v>245</v>
      </c>
      <c r="E95" s="8">
        <v>0</v>
      </c>
      <c r="F95" s="8">
        <v>0</v>
      </c>
      <c r="G95" s="8">
        <v>245</v>
      </c>
      <c r="H95" s="8">
        <v>0</v>
      </c>
      <c r="I95" s="8">
        <v>0</v>
      </c>
      <c r="J95" s="14" t="s">
        <v>654</v>
      </c>
      <c r="K95" s="22">
        <v>245</v>
      </c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</row>
    <row r="96" spans="1:50" x14ac:dyDescent="0.3">
      <c r="A96" s="173"/>
      <c r="B96" s="4">
        <v>89</v>
      </c>
      <c r="C96" s="8" t="s">
        <v>676</v>
      </c>
      <c r="D96" s="32">
        <v>872</v>
      </c>
      <c r="E96" s="8">
        <v>0</v>
      </c>
      <c r="F96" s="8">
        <v>0</v>
      </c>
      <c r="G96" s="8">
        <v>872</v>
      </c>
      <c r="H96" s="8">
        <v>0</v>
      </c>
      <c r="I96" s="8">
        <v>0</v>
      </c>
      <c r="J96" s="14" t="s">
        <v>676</v>
      </c>
      <c r="K96" s="22">
        <v>872</v>
      </c>
    </row>
    <row r="97" spans="1:50" x14ac:dyDescent="0.3">
      <c r="A97" s="173"/>
      <c r="B97" s="4">
        <v>90</v>
      </c>
      <c r="C97" s="8" t="s">
        <v>429</v>
      </c>
      <c r="D97" s="32">
        <v>757</v>
      </c>
      <c r="E97" s="8">
        <v>10</v>
      </c>
      <c r="F97" s="8">
        <v>0</v>
      </c>
      <c r="G97" s="8">
        <v>757</v>
      </c>
      <c r="H97" s="8">
        <v>10</v>
      </c>
      <c r="I97" s="8">
        <v>0</v>
      </c>
      <c r="J97" s="14" t="s">
        <v>429</v>
      </c>
      <c r="K97" s="22">
        <v>757</v>
      </c>
    </row>
    <row r="98" spans="1:50" x14ac:dyDescent="0.3">
      <c r="A98" s="173"/>
      <c r="B98" s="4">
        <v>91</v>
      </c>
      <c r="C98" s="8" t="s">
        <v>660</v>
      </c>
      <c r="D98" s="32">
        <v>514</v>
      </c>
      <c r="E98" s="8">
        <v>0</v>
      </c>
      <c r="F98" s="8">
        <v>0</v>
      </c>
      <c r="G98" s="8">
        <v>514</v>
      </c>
      <c r="H98" s="8">
        <v>0</v>
      </c>
      <c r="I98" s="8">
        <v>0</v>
      </c>
      <c r="J98" s="14" t="s">
        <v>660</v>
      </c>
      <c r="K98" s="22">
        <v>514</v>
      </c>
      <c r="L98" s="12"/>
    </row>
    <row r="99" spans="1:50" x14ac:dyDescent="0.3">
      <c r="A99" s="173"/>
      <c r="B99" s="4">
        <v>92</v>
      </c>
      <c r="C99" s="8" t="s">
        <v>617</v>
      </c>
      <c r="D99" s="32">
        <v>494</v>
      </c>
      <c r="E99" s="8">
        <v>0</v>
      </c>
      <c r="F99" s="8">
        <v>0</v>
      </c>
      <c r="G99" s="8">
        <v>494</v>
      </c>
      <c r="H99" s="8">
        <v>0</v>
      </c>
      <c r="I99" s="8">
        <v>0</v>
      </c>
      <c r="J99" s="14" t="s">
        <v>617</v>
      </c>
      <c r="K99" s="22">
        <v>494</v>
      </c>
    </row>
    <row r="100" spans="1:50" x14ac:dyDescent="0.3">
      <c r="A100" s="173"/>
      <c r="B100" s="4">
        <v>93</v>
      </c>
      <c r="C100" s="8" t="s">
        <v>573</v>
      </c>
      <c r="D100" s="32">
        <v>823</v>
      </c>
      <c r="E100" s="8">
        <v>0</v>
      </c>
      <c r="F100" s="8">
        <v>0</v>
      </c>
      <c r="G100" s="8">
        <v>823</v>
      </c>
      <c r="H100" s="8">
        <v>0</v>
      </c>
      <c r="I100" s="8">
        <v>0</v>
      </c>
      <c r="J100" s="14" t="s">
        <v>573</v>
      </c>
      <c r="K100" s="22">
        <v>823</v>
      </c>
    </row>
    <row r="101" spans="1:50" x14ac:dyDescent="0.3">
      <c r="A101" s="173"/>
      <c r="B101" s="4">
        <v>94</v>
      </c>
      <c r="C101" s="8" t="s">
        <v>563</v>
      </c>
      <c r="D101" s="32">
        <v>511</v>
      </c>
      <c r="E101" s="8">
        <v>0</v>
      </c>
      <c r="F101" s="8">
        <v>0</v>
      </c>
      <c r="G101" s="8">
        <v>511</v>
      </c>
      <c r="H101" s="8">
        <v>0</v>
      </c>
      <c r="I101" s="8">
        <v>0</v>
      </c>
      <c r="J101" s="14" t="s">
        <v>563</v>
      </c>
      <c r="K101" s="22">
        <v>511</v>
      </c>
      <c r="L101">
        <v>95</v>
      </c>
    </row>
    <row r="102" spans="1:50" x14ac:dyDescent="0.3">
      <c r="A102" s="173"/>
      <c r="B102" s="4">
        <v>95</v>
      </c>
      <c r="C102" s="8" t="s">
        <v>717</v>
      </c>
      <c r="D102" s="32">
        <v>383</v>
      </c>
      <c r="E102" s="8">
        <v>0</v>
      </c>
      <c r="F102" s="8">
        <v>0</v>
      </c>
      <c r="G102" s="8">
        <v>383</v>
      </c>
      <c r="H102" s="8">
        <v>0</v>
      </c>
      <c r="I102" s="8">
        <v>0</v>
      </c>
      <c r="J102" s="14" t="s">
        <v>717</v>
      </c>
      <c r="K102" s="22">
        <v>383</v>
      </c>
    </row>
    <row r="103" spans="1:50" x14ac:dyDescent="0.3">
      <c r="A103" s="173"/>
      <c r="B103" s="4">
        <v>96</v>
      </c>
      <c r="C103" s="8" t="s">
        <v>538</v>
      </c>
      <c r="D103" s="32">
        <v>538</v>
      </c>
      <c r="E103" s="8">
        <v>0</v>
      </c>
      <c r="F103" s="8">
        <v>0</v>
      </c>
      <c r="G103" s="8">
        <v>538</v>
      </c>
      <c r="H103" s="8">
        <v>0</v>
      </c>
      <c r="I103" s="8">
        <v>0</v>
      </c>
      <c r="J103" s="14" t="s">
        <v>538</v>
      </c>
      <c r="K103" s="22">
        <v>538</v>
      </c>
    </row>
    <row r="104" spans="1:50" x14ac:dyDescent="0.3">
      <c r="A104" s="173"/>
      <c r="B104" s="4">
        <v>97</v>
      </c>
      <c r="C104" s="8" t="s">
        <v>575</v>
      </c>
      <c r="D104" s="32">
        <v>519</v>
      </c>
      <c r="E104" s="8">
        <v>0</v>
      </c>
      <c r="F104" s="8">
        <v>0</v>
      </c>
      <c r="G104" s="8">
        <v>519</v>
      </c>
      <c r="H104" s="8">
        <v>0</v>
      </c>
      <c r="I104" s="8">
        <v>0</v>
      </c>
      <c r="J104" s="14" t="s">
        <v>575</v>
      </c>
      <c r="K104" s="22">
        <v>519</v>
      </c>
    </row>
    <row r="105" spans="1:50" s="12" customFormat="1" ht="4.9000000000000004" customHeight="1" x14ac:dyDescent="0.3">
      <c r="A105" s="10"/>
      <c r="B105" s="11"/>
      <c r="C105" s="11"/>
      <c r="D105" s="33"/>
      <c r="E105" s="11"/>
      <c r="F105" s="8"/>
      <c r="G105" s="11"/>
      <c r="H105" s="11"/>
      <c r="I105" s="11">
        <v>0</v>
      </c>
      <c r="J105" s="14"/>
      <c r="K105" s="22"/>
      <c r="L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</row>
    <row r="106" spans="1:50" x14ac:dyDescent="0.3">
      <c r="A106" s="173" t="s">
        <v>762</v>
      </c>
      <c r="B106" s="4">
        <v>98</v>
      </c>
      <c r="C106" s="8" t="s">
        <v>412</v>
      </c>
      <c r="D106" s="32">
        <v>150</v>
      </c>
      <c r="E106" s="8">
        <v>0</v>
      </c>
      <c r="F106" s="8">
        <v>0</v>
      </c>
      <c r="G106" s="8">
        <v>150</v>
      </c>
      <c r="H106" s="8">
        <v>0</v>
      </c>
      <c r="I106" s="8">
        <v>0</v>
      </c>
      <c r="J106" s="14" t="s">
        <v>412</v>
      </c>
      <c r="K106" s="22">
        <v>150</v>
      </c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</row>
    <row r="107" spans="1:50" x14ac:dyDescent="0.3">
      <c r="A107" s="173"/>
      <c r="B107" s="4">
        <v>99</v>
      </c>
      <c r="C107" s="8" t="s">
        <v>413</v>
      </c>
      <c r="D107" s="32">
        <v>200</v>
      </c>
      <c r="E107" s="8">
        <v>0</v>
      </c>
      <c r="F107" s="8">
        <v>0</v>
      </c>
      <c r="G107" s="8">
        <v>200</v>
      </c>
      <c r="H107" s="8">
        <v>0</v>
      </c>
      <c r="I107" s="8">
        <v>0</v>
      </c>
      <c r="J107" s="14" t="s">
        <v>413</v>
      </c>
      <c r="K107" s="22">
        <v>200</v>
      </c>
    </row>
    <row r="108" spans="1:50" x14ac:dyDescent="0.3">
      <c r="A108" s="173"/>
      <c r="B108" s="4">
        <v>100</v>
      </c>
      <c r="C108" s="8" t="s">
        <v>744</v>
      </c>
      <c r="D108" s="32">
        <v>72</v>
      </c>
      <c r="E108" s="8">
        <v>0</v>
      </c>
      <c r="F108" s="8">
        <v>0</v>
      </c>
      <c r="G108" s="8">
        <v>72</v>
      </c>
      <c r="H108" s="8">
        <v>0</v>
      </c>
      <c r="I108" s="8">
        <v>0</v>
      </c>
      <c r="J108" s="14" t="s">
        <v>744</v>
      </c>
      <c r="K108" s="22">
        <v>72</v>
      </c>
    </row>
    <row r="109" spans="1:50" x14ac:dyDescent="0.3">
      <c r="A109" s="173"/>
      <c r="B109" s="4">
        <v>101</v>
      </c>
      <c r="C109" s="8" t="s">
        <v>414</v>
      </c>
      <c r="D109" s="32">
        <v>116</v>
      </c>
      <c r="E109" s="8">
        <v>0</v>
      </c>
      <c r="F109" s="8">
        <v>0</v>
      </c>
      <c r="G109" s="8">
        <v>116</v>
      </c>
      <c r="H109" s="8">
        <v>0</v>
      </c>
      <c r="I109" s="8">
        <v>0</v>
      </c>
      <c r="J109" s="14" t="s">
        <v>414</v>
      </c>
      <c r="K109" s="22">
        <v>116</v>
      </c>
    </row>
    <row r="110" spans="1:50" x14ac:dyDescent="0.3">
      <c r="A110" s="173"/>
      <c r="B110" s="4">
        <v>102</v>
      </c>
      <c r="C110" s="8" t="s">
        <v>745</v>
      </c>
      <c r="D110" s="32">
        <v>52</v>
      </c>
      <c r="E110" s="8">
        <v>0</v>
      </c>
      <c r="F110" s="8">
        <v>0</v>
      </c>
      <c r="G110" s="8">
        <v>52</v>
      </c>
      <c r="H110" s="8">
        <v>0</v>
      </c>
      <c r="I110" s="8">
        <v>0</v>
      </c>
      <c r="J110" s="14" t="s">
        <v>745</v>
      </c>
      <c r="K110" s="22">
        <v>52</v>
      </c>
      <c r="L110" s="12"/>
    </row>
    <row r="111" spans="1:50" x14ac:dyDescent="0.3">
      <c r="A111" s="173"/>
      <c r="B111" s="4">
        <v>103</v>
      </c>
      <c r="C111" s="8" t="s">
        <v>415</v>
      </c>
      <c r="D111" s="32">
        <v>489</v>
      </c>
      <c r="E111" s="8">
        <v>0</v>
      </c>
      <c r="F111" s="8">
        <v>0</v>
      </c>
      <c r="G111" s="8">
        <v>489</v>
      </c>
      <c r="H111" s="8">
        <v>0</v>
      </c>
      <c r="I111" s="8">
        <v>0</v>
      </c>
      <c r="J111" s="14" t="s">
        <v>415</v>
      </c>
      <c r="K111" s="22">
        <v>489</v>
      </c>
    </row>
    <row r="112" spans="1:50" x14ac:dyDescent="0.3">
      <c r="A112" s="173"/>
      <c r="B112" s="4">
        <v>104</v>
      </c>
      <c r="C112" s="8" t="s">
        <v>417</v>
      </c>
      <c r="D112" s="32">
        <v>276</v>
      </c>
      <c r="E112" s="8">
        <v>0</v>
      </c>
      <c r="F112" s="8">
        <v>0</v>
      </c>
      <c r="G112" s="8">
        <v>276</v>
      </c>
      <c r="H112" s="8">
        <v>0</v>
      </c>
      <c r="I112" s="8">
        <v>0</v>
      </c>
      <c r="J112" s="14" t="s">
        <v>417</v>
      </c>
      <c r="K112" s="22">
        <v>276</v>
      </c>
    </row>
    <row r="113" spans="1:12" x14ac:dyDescent="0.3">
      <c r="A113" s="173"/>
      <c r="B113" s="4">
        <v>105</v>
      </c>
      <c r="C113" s="8" t="s">
        <v>419</v>
      </c>
      <c r="D113" s="32">
        <v>330</v>
      </c>
      <c r="E113" s="8">
        <v>0</v>
      </c>
      <c r="F113" s="8">
        <v>0</v>
      </c>
      <c r="G113" s="8">
        <v>330</v>
      </c>
      <c r="H113" s="8">
        <v>0</v>
      </c>
      <c r="I113" s="8">
        <v>0</v>
      </c>
      <c r="J113" s="14" t="s">
        <v>419</v>
      </c>
      <c r="K113" s="22">
        <v>330</v>
      </c>
    </row>
    <row r="114" spans="1:12" x14ac:dyDescent="0.3">
      <c r="A114" s="173"/>
      <c r="B114" s="4">
        <v>106</v>
      </c>
      <c r="C114" s="8" t="s">
        <v>420</v>
      </c>
      <c r="D114" s="32">
        <v>131</v>
      </c>
      <c r="E114" s="8">
        <v>0</v>
      </c>
      <c r="F114" s="8">
        <v>0</v>
      </c>
      <c r="G114" s="8">
        <v>131</v>
      </c>
      <c r="H114" s="8">
        <v>0</v>
      </c>
      <c r="I114" s="8">
        <v>0</v>
      </c>
      <c r="J114" s="14" t="s">
        <v>420</v>
      </c>
      <c r="K114" s="22">
        <v>131</v>
      </c>
    </row>
    <row r="115" spans="1:12" x14ac:dyDescent="0.3">
      <c r="A115" s="173"/>
      <c r="B115" s="4">
        <v>107</v>
      </c>
      <c r="C115" s="8" t="s">
        <v>421</v>
      </c>
      <c r="D115" s="32">
        <v>288</v>
      </c>
      <c r="E115" s="8">
        <v>0</v>
      </c>
      <c r="F115" s="8">
        <v>0</v>
      </c>
      <c r="G115" s="8">
        <v>288</v>
      </c>
      <c r="H115" s="8">
        <v>0</v>
      </c>
      <c r="I115" s="8">
        <v>0</v>
      </c>
      <c r="J115" s="14" t="s">
        <v>421</v>
      </c>
      <c r="K115" s="22">
        <v>288</v>
      </c>
    </row>
    <row r="116" spans="1:12" x14ac:dyDescent="0.3">
      <c r="A116" s="173"/>
      <c r="B116" s="4">
        <v>108</v>
      </c>
      <c r="C116" s="8" t="s">
        <v>422</v>
      </c>
      <c r="D116" s="32">
        <v>260</v>
      </c>
      <c r="E116" s="8">
        <v>0</v>
      </c>
      <c r="F116" s="8">
        <v>0</v>
      </c>
      <c r="G116" s="8">
        <v>260</v>
      </c>
      <c r="H116" s="8">
        <v>0</v>
      </c>
      <c r="I116" s="8">
        <v>0</v>
      </c>
      <c r="J116" s="14" t="s">
        <v>422</v>
      </c>
      <c r="K116" s="22">
        <v>260</v>
      </c>
    </row>
    <row r="117" spans="1:12" x14ac:dyDescent="0.3">
      <c r="A117" s="173"/>
      <c r="B117" s="4">
        <v>109</v>
      </c>
      <c r="C117" s="8" t="s">
        <v>423</v>
      </c>
      <c r="D117" s="32">
        <v>123</v>
      </c>
      <c r="E117" s="8">
        <v>0</v>
      </c>
      <c r="F117" s="8">
        <v>0</v>
      </c>
      <c r="G117" s="8">
        <v>123</v>
      </c>
      <c r="H117" s="8">
        <v>0</v>
      </c>
      <c r="I117" s="8">
        <v>0</v>
      </c>
      <c r="J117" s="14" t="s">
        <v>423</v>
      </c>
      <c r="K117" s="22">
        <v>123</v>
      </c>
    </row>
    <row r="118" spans="1:12" x14ac:dyDescent="0.3">
      <c r="A118" s="173"/>
      <c r="B118" s="4">
        <v>110</v>
      </c>
      <c r="C118" s="8" t="s">
        <v>424</v>
      </c>
      <c r="D118" s="32">
        <v>169</v>
      </c>
      <c r="E118" s="8">
        <v>0</v>
      </c>
      <c r="F118" s="8">
        <v>0</v>
      </c>
      <c r="G118" s="8">
        <v>169</v>
      </c>
      <c r="H118" s="8">
        <v>0</v>
      </c>
      <c r="I118" s="8">
        <v>0</v>
      </c>
      <c r="J118" s="14" t="s">
        <v>424</v>
      </c>
      <c r="K118" s="22">
        <v>169</v>
      </c>
    </row>
    <row r="119" spans="1:12" x14ac:dyDescent="0.3">
      <c r="A119" s="173"/>
      <c r="B119" s="4">
        <v>111</v>
      </c>
      <c r="C119" s="8" t="s">
        <v>425</v>
      </c>
      <c r="D119" s="32">
        <v>247</v>
      </c>
      <c r="E119" s="8">
        <v>0</v>
      </c>
      <c r="F119" s="8">
        <v>0</v>
      </c>
      <c r="G119" s="8">
        <v>247</v>
      </c>
      <c r="H119" s="8">
        <v>0</v>
      </c>
      <c r="I119" s="8">
        <v>0</v>
      </c>
      <c r="J119" s="14" t="s">
        <v>425</v>
      </c>
      <c r="K119" s="22">
        <v>247</v>
      </c>
      <c r="L119">
        <v>1</v>
      </c>
    </row>
    <row r="120" spans="1:12" x14ac:dyDescent="0.3">
      <c r="A120" s="173"/>
      <c r="B120" s="4">
        <v>112</v>
      </c>
      <c r="C120" s="8" t="s">
        <v>426</v>
      </c>
      <c r="D120" s="32">
        <v>251</v>
      </c>
      <c r="E120" s="8">
        <v>0</v>
      </c>
      <c r="F120" s="8">
        <v>0</v>
      </c>
      <c r="G120" s="8">
        <v>251</v>
      </c>
      <c r="H120" s="8">
        <v>0</v>
      </c>
      <c r="I120" s="8">
        <v>0</v>
      </c>
      <c r="J120" s="14" t="s">
        <v>426</v>
      </c>
      <c r="K120" s="22">
        <v>251</v>
      </c>
    </row>
    <row r="121" spans="1:12" x14ac:dyDescent="0.3">
      <c r="A121" s="173"/>
      <c r="B121" s="4">
        <v>113</v>
      </c>
      <c r="C121" s="8" t="s">
        <v>427</v>
      </c>
      <c r="D121" s="32">
        <v>549</v>
      </c>
      <c r="E121" s="8">
        <v>0</v>
      </c>
      <c r="F121" s="8">
        <v>0</v>
      </c>
      <c r="G121" s="8">
        <v>549</v>
      </c>
      <c r="H121" s="8">
        <v>0</v>
      </c>
      <c r="I121" s="8">
        <v>0</v>
      </c>
      <c r="J121" s="14" t="s">
        <v>427</v>
      </c>
      <c r="K121" s="22">
        <v>549</v>
      </c>
    </row>
    <row r="122" spans="1:12" x14ac:dyDescent="0.3">
      <c r="A122" s="173"/>
      <c r="B122" s="4">
        <v>114</v>
      </c>
      <c r="C122" s="8" t="s">
        <v>428</v>
      </c>
      <c r="D122" s="32">
        <v>309</v>
      </c>
      <c r="E122" s="8">
        <v>0</v>
      </c>
      <c r="F122" s="8">
        <v>0</v>
      </c>
      <c r="G122" s="8">
        <v>309</v>
      </c>
      <c r="H122" s="8">
        <v>0</v>
      </c>
      <c r="I122" s="8">
        <v>0</v>
      </c>
      <c r="J122" s="14" t="s">
        <v>428</v>
      </c>
      <c r="K122" s="22">
        <v>309</v>
      </c>
    </row>
    <row r="123" spans="1:12" x14ac:dyDescent="0.3">
      <c r="A123" s="173"/>
      <c r="B123" s="4">
        <v>115</v>
      </c>
      <c r="C123" s="8" t="s">
        <v>431</v>
      </c>
      <c r="D123" s="32">
        <v>292</v>
      </c>
      <c r="E123" s="8">
        <v>0</v>
      </c>
      <c r="F123" s="8">
        <v>0</v>
      </c>
      <c r="G123" s="8">
        <v>292</v>
      </c>
      <c r="H123" s="8">
        <v>0</v>
      </c>
      <c r="I123" s="8">
        <v>0</v>
      </c>
      <c r="J123" s="14" t="s">
        <v>431</v>
      </c>
      <c r="K123" s="22">
        <v>292</v>
      </c>
    </row>
    <row r="124" spans="1:12" x14ac:dyDescent="0.3">
      <c r="A124" s="173"/>
      <c r="B124" s="4">
        <v>116</v>
      </c>
      <c r="C124" s="8" t="s">
        <v>432</v>
      </c>
      <c r="D124" s="32">
        <v>505</v>
      </c>
      <c r="E124" s="8">
        <v>0</v>
      </c>
      <c r="F124" s="8">
        <v>0</v>
      </c>
      <c r="G124" s="8">
        <v>505</v>
      </c>
      <c r="H124" s="8">
        <v>0</v>
      </c>
      <c r="I124" s="8">
        <v>0</v>
      </c>
      <c r="J124" s="14" t="s">
        <v>432</v>
      </c>
      <c r="K124" s="22">
        <v>505</v>
      </c>
    </row>
    <row r="125" spans="1:12" x14ac:dyDescent="0.3">
      <c r="A125" s="173"/>
      <c r="B125" s="4">
        <v>117</v>
      </c>
      <c r="C125" s="8" t="s">
        <v>434</v>
      </c>
      <c r="D125" s="32">
        <v>92</v>
      </c>
      <c r="E125" s="8">
        <v>0</v>
      </c>
      <c r="F125" s="8">
        <v>0</v>
      </c>
      <c r="G125" s="8">
        <v>92</v>
      </c>
      <c r="H125" s="8">
        <v>0</v>
      </c>
      <c r="I125" s="8">
        <v>0</v>
      </c>
      <c r="J125" s="14" t="s">
        <v>434</v>
      </c>
      <c r="K125" s="22">
        <v>92</v>
      </c>
    </row>
    <row r="126" spans="1:12" x14ac:dyDescent="0.3">
      <c r="A126" s="173"/>
      <c r="B126" s="4">
        <v>118</v>
      </c>
      <c r="C126" s="8" t="s">
        <v>435</v>
      </c>
      <c r="D126" s="32">
        <v>853</v>
      </c>
      <c r="E126" s="8">
        <v>0</v>
      </c>
      <c r="F126" s="8">
        <v>0</v>
      </c>
      <c r="G126" s="8">
        <v>853</v>
      </c>
      <c r="H126" s="8">
        <v>0</v>
      </c>
      <c r="I126" s="8">
        <v>0</v>
      </c>
      <c r="J126" s="14" t="s">
        <v>435</v>
      </c>
      <c r="K126" s="22">
        <v>853</v>
      </c>
    </row>
    <row r="127" spans="1:12" x14ac:dyDescent="0.3">
      <c r="A127" s="173"/>
      <c r="B127" s="4">
        <v>119</v>
      </c>
      <c r="C127" s="8" t="s">
        <v>437</v>
      </c>
      <c r="D127" s="32">
        <v>778</v>
      </c>
      <c r="E127" s="8">
        <v>0</v>
      </c>
      <c r="F127" s="8">
        <v>0</v>
      </c>
      <c r="G127" s="8">
        <v>778</v>
      </c>
      <c r="H127" s="8">
        <v>0</v>
      </c>
      <c r="I127" s="8">
        <v>0</v>
      </c>
      <c r="J127" s="14" t="s">
        <v>437</v>
      </c>
      <c r="K127" s="22">
        <v>778</v>
      </c>
    </row>
    <row r="128" spans="1:12" x14ac:dyDescent="0.3">
      <c r="A128" s="173"/>
      <c r="B128" s="4">
        <v>120</v>
      </c>
      <c r="C128" s="8" t="s">
        <v>438</v>
      </c>
      <c r="D128" s="32">
        <v>63</v>
      </c>
      <c r="E128" s="8">
        <v>0</v>
      </c>
      <c r="F128" s="8">
        <v>0</v>
      </c>
      <c r="G128" s="8">
        <v>63</v>
      </c>
      <c r="H128" s="8">
        <v>0</v>
      </c>
      <c r="I128" s="8">
        <v>0</v>
      </c>
      <c r="J128" s="14" t="s">
        <v>438</v>
      </c>
      <c r="K128" s="22">
        <v>63</v>
      </c>
    </row>
    <row r="129" spans="1:11" x14ac:dyDescent="0.3">
      <c r="A129" s="173"/>
      <c r="B129" s="4">
        <v>121</v>
      </c>
      <c r="C129" s="8" t="s">
        <v>440</v>
      </c>
      <c r="D129" s="32">
        <v>216</v>
      </c>
      <c r="E129" s="8">
        <v>0</v>
      </c>
      <c r="F129" s="8">
        <v>0</v>
      </c>
      <c r="G129" s="8">
        <v>216</v>
      </c>
      <c r="H129" s="8">
        <v>0</v>
      </c>
      <c r="I129" s="8">
        <v>0</v>
      </c>
      <c r="J129" s="14" t="s">
        <v>440</v>
      </c>
      <c r="K129" s="22">
        <v>216</v>
      </c>
    </row>
    <row r="130" spans="1:11" x14ac:dyDescent="0.3">
      <c r="A130" s="173"/>
      <c r="B130" s="4">
        <v>122</v>
      </c>
      <c r="C130" s="8" t="s">
        <v>441</v>
      </c>
      <c r="D130" s="32">
        <v>672</v>
      </c>
      <c r="E130" s="8">
        <v>0</v>
      </c>
      <c r="F130" s="8">
        <v>0</v>
      </c>
      <c r="G130" s="8">
        <v>672</v>
      </c>
      <c r="H130" s="8">
        <v>0</v>
      </c>
      <c r="I130" s="8">
        <v>0</v>
      </c>
      <c r="J130" s="14" t="s">
        <v>441</v>
      </c>
      <c r="K130" s="22">
        <v>672</v>
      </c>
    </row>
    <row r="131" spans="1:11" x14ac:dyDescent="0.3">
      <c r="A131" s="173"/>
      <c r="B131" s="4">
        <v>123</v>
      </c>
      <c r="C131" s="8" t="s">
        <v>442</v>
      </c>
      <c r="D131" s="32">
        <v>935</v>
      </c>
      <c r="E131" s="8">
        <v>0</v>
      </c>
      <c r="F131" s="8">
        <v>0</v>
      </c>
      <c r="G131" s="8">
        <v>935</v>
      </c>
      <c r="H131" s="8">
        <v>0</v>
      </c>
      <c r="I131" s="8">
        <v>0</v>
      </c>
      <c r="J131" s="14" t="s">
        <v>442</v>
      </c>
      <c r="K131" s="22">
        <v>935</v>
      </c>
    </row>
    <row r="132" spans="1:11" x14ac:dyDescent="0.3">
      <c r="A132" s="173"/>
      <c r="B132" s="4">
        <v>124</v>
      </c>
      <c r="C132" s="8" t="s">
        <v>444</v>
      </c>
      <c r="D132" s="32">
        <v>144</v>
      </c>
      <c r="E132" s="8">
        <v>0</v>
      </c>
      <c r="F132" s="8">
        <v>0</v>
      </c>
      <c r="G132" s="8">
        <v>144</v>
      </c>
      <c r="H132" s="8">
        <v>0</v>
      </c>
      <c r="I132" s="8">
        <v>0</v>
      </c>
      <c r="J132" s="14" t="s">
        <v>444</v>
      </c>
      <c r="K132" s="22">
        <v>144</v>
      </c>
    </row>
    <row r="133" spans="1:11" x14ac:dyDescent="0.3">
      <c r="A133" s="173"/>
      <c r="B133" s="4">
        <v>125</v>
      </c>
      <c r="C133" s="8" t="s">
        <v>445</v>
      </c>
      <c r="D133" s="32">
        <v>122</v>
      </c>
      <c r="E133" s="8">
        <v>0</v>
      </c>
      <c r="F133" s="8">
        <v>0</v>
      </c>
      <c r="G133" s="8">
        <v>122</v>
      </c>
      <c r="H133" s="8">
        <v>0</v>
      </c>
      <c r="I133" s="8">
        <v>0</v>
      </c>
      <c r="J133" s="14" t="s">
        <v>445</v>
      </c>
      <c r="K133" s="22">
        <v>122</v>
      </c>
    </row>
    <row r="134" spans="1:11" x14ac:dyDescent="0.3">
      <c r="A134" s="173"/>
      <c r="B134" s="4">
        <v>126</v>
      </c>
      <c r="C134" s="8" t="s">
        <v>446</v>
      </c>
      <c r="D134" s="32">
        <v>378</v>
      </c>
      <c r="E134" s="8">
        <v>0</v>
      </c>
      <c r="F134" s="8">
        <v>0</v>
      </c>
      <c r="G134" s="8">
        <v>378</v>
      </c>
      <c r="H134" s="8">
        <v>0</v>
      </c>
      <c r="I134" s="8">
        <v>0</v>
      </c>
      <c r="J134" s="14" t="s">
        <v>446</v>
      </c>
      <c r="K134" s="22">
        <v>378</v>
      </c>
    </row>
    <row r="135" spans="1:11" x14ac:dyDescent="0.3">
      <c r="A135" s="173"/>
      <c r="B135" s="4">
        <v>127</v>
      </c>
      <c r="C135" s="8" t="s">
        <v>448</v>
      </c>
      <c r="D135" s="32">
        <v>523</v>
      </c>
      <c r="E135" s="8">
        <v>0</v>
      </c>
      <c r="F135" s="8">
        <v>0</v>
      </c>
      <c r="G135" s="8">
        <v>523</v>
      </c>
      <c r="H135" s="8">
        <v>0</v>
      </c>
      <c r="I135" s="8">
        <v>0</v>
      </c>
      <c r="J135" s="14" t="s">
        <v>448</v>
      </c>
      <c r="K135" s="22">
        <v>523</v>
      </c>
    </row>
    <row r="136" spans="1:11" x14ac:dyDescent="0.3">
      <c r="A136" s="173"/>
      <c r="B136" s="4">
        <v>128</v>
      </c>
      <c r="C136" s="8" t="s">
        <v>450</v>
      </c>
      <c r="D136" s="32">
        <v>324</v>
      </c>
      <c r="E136" s="8">
        <v>0</v>
      </c>
      <c r="F136" s="8">
        <v>0</v>
      </c>
      <c r="G136" s="8">
        <v>324</v>
      </c>
      <c r="H136" s="8">
        <v>0</v>
      </c>
      <c r="I136" s="8">
        <v>0</v>
      </c>
      <c r="J136" s="14" t="s">
        <v>450</v>
      </c>
      <c r="K136" s="22">
        <v>324</v>
      </c>
    </row>
    <row r="137" spans="1:11" x14ac:dyDescent="0.3">
      <c r="A137" s="173"/>
      <c r="B137" s="4">
        <v>129</v>
      </c>
      <c r="C137" s="8" t="s">
        <v>451</v>
      </c>
      <c r="D137" s="32">
        <v>192</v>
      </c>
      <c r="E137" s="8">
        <v>0</v>
      </c>
      <c r="F137" s="8">
        <v>0</v>
      </c>
      <c r="G137" s="8">
        <v>192</v>
      </c>
      <c r="H137" s="8">
        <v>0</v>
      </c>
      <c r="I137" s="8">
        <v>0</v>
      </c>
      <c r="J137" s="14" t="s">
        <v>451</v>
      </c>
      <c r="K137" s="22">
        <v>192</v>
      </c>
    </row>
    <row r="138" spans="1:11" x14ac:dyDescent="0.3">
      <c r="A138" s="173"/>
      <c r="B138" s="4">
        <v>130</v>
      </c>
      <c r="C138" s="8" t="s">
        <v>453</v>
      </c>
      <c r="D138" s="32">
        <v>283</v>
      </c>
      <c r="E138" s="8">
        <v>0</v>
      </c>
      <c r="F138" s="8">
        <v>0</v>
      </c>
      <c r="G138" s="8">
        <v>283</v>
      </c>
      <c r="H138" s="8">
        <v>0</v>
      </c>
      <c r="I138" s="8">
        <v>0</v>
      </c>
      <c r="J138" s="14" t="s">
        <v>453</v>
      </c>
      <c r="K138" s="22">
        <v>283</v>
      </c>
    </row>
    <row r="139" spans="1:11" x14ac:dyDescent="0.3">
      <c r="A139" s="173"/>
      <c r="B139" s="4">
        <v>131</v>
      </c>
      <c r="C139" s="8" t="s">
        <v>454</v>
      </c>
      <c r="D139" s="32">
        <v>448</v>
      </c>
      <c r="E139" s="8">
        <v>0</v>
      </c>
      <c r="F139" s="8">
        <v>0</v>
      </c>
      <c r="G139" s="8">
        <v>448</v>
      </c>
      <c r="H139" s="8">
        <v>0</v>
      </c>
      <c r="I139" s="8">
        <v>0</v>
      </c>
      <c r="J139" s="14" t="s">
        <v>454</v>
      </c>
      <c r="K139" s="22">
        <v>448</v>
      </c>
    </row>
    <row r="140" spans="1:11" x14ac:dyDescent="0.3">
      <c r="A140" s="173"/>
      <c r="B140" s="4">
        <v>132</v>
      </c>
      <c r="C140" s="8" t="s">
        <v>455</v>
      </c>
      <c r="D140" s="32">
        <v>354</v>
      </c>
      <c r="E140" s="8">
        <v>0</v>
      </c>
      <c r="F140" s="8">
        <v>0</v>
      </c>
      <c r="G140" s="8">
        <v>354</v>
      </c>
      <c r="H140" s="8">
        <v>0</v>
      </c>
      <c r="I140" s="8">
        <v>0</v>
      </c>
      <c r="J140" s="14" t="s">
        <v>455</v>
      </c>
      <c r="K140" s="22">
        <v>354</v>
      </c>
    </row>
    <row r="141" spans="1:11" x14ac:dyDescent="0.3">
      <c r="A141" s="173"/>
      <c r="B141" s="4">
        <v>133</v>
      </c>
      <c r="C141" s="8" t="s">
        <v>457</v>
      </c>
      <c r="D141" s="32">
        <v>895</v>
      </c>
      <c r="E141" s="8">
        <v>0</v>
      </c>
      <c r="F141" s="8">
        <v>0</v>
      </c>
      <c r="G141" s="8">
        <v>895</v>
      </c>
      <c r="H141" s="8">
        <v>0</v>
      </c>
      <c r="I141" s="8">
        <v>0</v>
      </c>
      <c r="J141" s="14" t="s">
        <v>457</v>
      </c>
      <c r="K141" s="22">
        <v>895</v>
      </c>
    </row>
    <row r="142" spans="1:11" x14ac:dyDescent="0.3">
      <c r="A142" s="173"/>
      <c r="B142" s="4">
        <v>134</v>
      </c>
      <c r="C142" s="8" t="s">
        <v>458</v>
      </c>
      <c r="D142" s="32">
        <v>644</v>
      </c>
      <c r="E142" s="8">
        <v>0</v>
      </c>
      <c r="F142" s="8">
        <v>0</v>
      </c>
      <c r="G142" s="8">
        <v>644</v>
      </c>
      <c r="H142" s="8">
        <v>0</v>
      </c>
      <c r="I142" s="8">
        <v>0</v>
      </c>
      <c r="J142" s="14" t="s">
        <v>458</v>
      </c>
      <c r="K142" s="22">
        <v>644</v>
      </c>
    </row>
    <row r="143" spans="1:11" x14ac:dyDescent="0.3">
      <c r="A143" s="173"/>
      <c r="B143" s="4">
        <v>135</v>
      </c>
      <c r="C143" s="8" t="s">
        <v>459</v>
      </c>
      <c r="D143" s="32">
        <v>31</v>
      </c>
      <c r="E143" s="8">
        <v>0</v>
      </c>
      <c r="F143" s="8">
        <v>0</v>
      </c>
      <c r="G143" s="8">
        <v>31</v>
      </c>
      <c r="H143" s="8">
        <v>0</v>
      </c>
      <c r="I143" s="8">
        <v>0</v>
      </c>
      <c r="J143" s="14" t="s">
        <v>459</v>
      </c>
      <c r="K143" s="22">
        <v>31</v>
      </c>
    </row>
    <row r="144" spans="1:11" x14ac:dyDescent="0.3">
      <c r="A144" s="173"/>
      <c r="B144" s="4">
        <v>136</v>
      </c>
      <c r="C144" s="8" t="s">
        <v>460</v>
      </c>
      <c r="D144" s="32">
        <v>136</v>
      </c>
      <c r="E144" s="8">
        <v>0</v>
      </c>
      <c r="F144" s="8">
        <v>0</v>
      </c>
      <c r="G144" s="8">
        <v>136</v>
      </c>
      <c r="H144" s="8">
        <v>0</v>
      </c>
      <c r="I144" s="8">
        <v>0</v>
      </c>
      <c r="J144" s="14" t="s">
        <v>460</v>
      </c>
      <c r="K144" s="22">
        <v>136</v>
      </c>
    </row>
    <row r="145" spans="1:12" x14ac:dyDescent="0.3">
      <c r="A145" s="173"/>
      <c r="B145" s="4">
        <v>137</v>
      </c>
      <c r="C145" s="8" t="s">
        <v>461</v>
      </c>
      <c r="D145" s="32">
        <v>78</v>
      </c>
      <c r="E145" s="8">
        <v>0</v>
      </c>
      <c r="F145" s="8">
        <v>0</v>
      </c>
      <c r="G145" s="8">
        <v>78</v>
      </c>
      <c r="H145" s="8">
        <v>0</v>
      </c>
      <c r="I145" s="8">
        <v>0</v>
      </c>
      <c r="J145" s="14" t="s">
        <v>461</v>
      </c>
      <c r="K145" s="22">
        <v>78</v>
      </c>
    </row>
    <row r="146" spans="1:12" x14ac:dyDescent="0.3">
      <c r="A146" s="173"/>
      <c r="B146" s="4">
        <v>138</v>
      </c>
      <c r="C146" s="8" t="s">
        <v>462</v>
      </c>
      <c r="D146" s="32">
        <v>654</v>
      </c>
      <c r="E146" s="8">
        <v>0</v>
      </c>
      <c r="F146" s="8">
        <v>0</v>
      </c>
      <c r="G146" s="8">
        <v>654</v>
      </c>
      <c r="H146" s="8">
        <v>0</v>
      </c>
      <c r="I146" s="8">
        <v>0</v>
      </c>
      <c r="J146" s="14" t="s">
        <v>462</v>
      </c>
      <c r="K146" s="22">
        <v>654</v>
      </c>
    </row>
    <row r="147" spans="1:12" x14ac:dyDescent="0.3">
      <c r="A147" s="173"/>
      <c r="B147" s="4">
        <v>139</v>
      </c>
      <c r="C147" s="8" t="s">
        <v>464</v>
      </c>
      <c r="D147" s="32">
        <v>44</v>
      </c>
      <c r="E147" s="8">
        <v>0</v>
      </c>
      <c r="F147" s="8">
        <v>0</v>
      </c>
      <c r="G147" s="8">
        <v>44</v>
      </c>
      <c r="H147" s="8">
        <v>0</v>
      </c>
      <c r="I147" s="8">
        <v>0</v>
      </c>
      <c r="J147" s="14" t="s">
        <v>464</v>
      </c>
      <c r="K147" s="22">
        <v>44</v>
      </c>
    </row>
    <row r="148" spans="1:12" x14ac:dyDescent="0.3">
      <c r="A148" s="173"/>
      <c r="B148" s="4">
        <v>140</v>
      </c>
      <c r="C148" s="8" t="s">
        <v>465</v>
      </c>
      <c r="D148" s="32">
        <v>135</v>
      </c>
      <c r="E148" s="8">
        <v>0</v>
      </c>
      <c r="F148" s="8">
        <v>0</v>
      </c>
      <c r="G148" s="8">
        <v>135</v>
      </c>
      <c r="H148" s="8">
        <v>0</v>
      </c>
      <c r="I148" s="8">
        <v>0</v>
      </c>
      <c r="J148" s="14" t="s">
        <v>465</v>
      </c>
      <c r="K148" s="22">
        <v>135</v>
      </c>
    </row>
    <row r="149" spans="1:12" x14ac:dyDescent="0.3">
      <c r="A149" s="173"/>
      <c r="B149" s="4">
        <v>141</v>
      </c>
      <c r="C149" s="8" t="s">
        <v>467</v>
      </c>
      <c r="D149" s="32">
        <v>519</v>
      </c>
      <c r="E149" s="8">
        <v>0</v>
      </c>
      <c r="F149" s="8">
        <v>0</v>
      </c>
      <c r="G149" s="8">
        <v>519</v>
      </c>
      <c r="H149" s="8">
        <v>0</v>
      </c>
      <c r="I149" s="8">
        <v>0</v>
      </c>
      <c r="J149" s="14" t="s">
        <v>467</v>
      </c>
      <c r="K149" s="22">
        <v>519</v>
      </c>
    </row>
    <row r="150" spans="1:12" x14ac:dyDescent="0.3">
      <c r="A150" s="173"/>
      <c r="B150" s="4">
        <v>142</v>
      </c>
      <c r="C150" s="8" t="s">
        <v>468</v>
      </c>
      <c r="D150" s="32">
        <v>426</v>
      </c>
      <c r="E150" s="8">
        <v>1</v>
      </c>
      <c r="F150" s="8">
        <v>0</v>
      </c>
      <c r="G150" s="8">
        <v>426</v>
      </c>
      <c r="H150" s="8">
        <v>1</v>
      </c>
      <c r="I150" s="8">
        <v>0</v>
      </c>
      <c r="J150" s="14" t="s">
        <v>468</v>
      </c>
      <c r="K150" s="22">
        <v>426</v>
      </c>
    </row>
    <row r="151" spans="1:12" x14ac:dyDescent="0.3">
      <c r="A151" s="173"/>
      <c r="B151" s="4">
        <v>143</v>
      </c>
      <c r="C151" s="8" t="s">
        <v>469</v>
      </c>
      <c r="D151" s="32">
        <v>301</v>
      </c>
      <c r="E151" s="8">
        <v>0</v>
      </c>
      <c r="F151" s="8">
        <v>0</v>
      </c>
      <c r="G151" s="8">
        <v>301</v>
      </c>
      <c r="H151" s="8">
        <v>0</v>
      </c>
      <c r="I151" s="8">
        <v>0</v>
      </c>
      <c r="J151" s="14" t="s">
        <v>469</v>
      </c>
      <c r="K151" s="22">
        <v>301</v>
      </c>
    </row>
    <row r="152" spans="1:12" x14ac:dyDescent="0.3">
      <c r="A152" s="173"/>
      <c r="B152" s="4">
        <v>144</v>
      </c>
      <c r="C152" s="8" t="s">
        <v>470</v>
      </c>
      <c r="D152" s="32">
        <v>410</v>
      </c>
      <c r="E152" s="8">
        <v>0</v>
      </c>
      <c r="F152" s="8">
        <v>0</v>
      </c>
      <c r="G152" s="8">
        <v>410</v>
      </c>
      <c r="H152" s="8">
        <v>0</v>
      </c>
      <c r="I152" s="8">
        <v>0</v>
      </c>
      <c r="J152" s="14" t="s">
        <v>470</v>
      </c>
      <c r="K152" s="22">
        <v>410</v>
      </c>
    </row>
    <row r="153" spans="1:12" x14ac:dyDescent="0.3">
      <c r="A153" s="173"/>
      <c r="B153" s="4">
        <v>145</v>
      </c>
      <c r="C153" s="8" t="s">
        <v>471</v>
      </c>
      <c r="D153" s="32">
        <v>130</v>
      </c>
      <c r="E153" s="8">
        <v>0</v>
      </c>
      <c r="F153" s="8">
        <v>0</v>
      </c>
      <c r="G153" s="8">
        <v>130</v>
      </c>
      <c r="H153" s="8">
        <v>0</v>
      </c>
      <c r="I153" s="8">
        <v>0</v>
      </c>
      <c r="J153" s="14" t="s">
        <v>471</v>
      </c>
      <c r="K153" s="22">
        <v>130</v>
      </c>
    </row>
    <row r="154" spans="1:12" x14ac:dyDescent="0.3">
      <c r="A154" s="173"/>
      <c r="B154" s="4">
        <v>146</v>
      </c>
      <c r="C154" s="8" t="s">
        <v>474</v>
      </c>
      <c r="D154" s="32">
        <v>110</v>
      </c>
      <c r="E154" s="8">
        <v>0</v>
      </c>
      <c r="F154" s="8">
        <v>0</v>
      </c>
      <c r="G154" s="8">
        <v>110</v>
      </c>
      <c r="H154" s="8">
        <v>0</v>
      </c>
      <c r="I154" s="8">
        <v>0</v>
      </c>
      <c r="J154" s="14" t="s">
        <v>474</v>
      </c>
      <c r="K154" s="22">
        <v>110</v>
      </c>
    </row>
    <row r="155" spans="1:12" x14ac:dyDescent="0.3">
      <c r="A155" s="173"/>
      <c r="B155" s="4">
        <v>147</v>
      </c>
      <c r="C155" s="8" t="s">
        <v>475</v>
      </c>
      <c r="D155" s="32">
        <v>452</v>
      </c>
      <c r="E155" s="8">
        <v>0</v>
      </c>
      <c r="F155" s="8">
        <v>0</v>
      </c>
      <c r="G155" s="8">
        <v>452</v>
      </c>
      <c r="H155" s="8">
        <v>0</v>
      </c>
      <c r="I155" s="8">
        <v>0</v>
      </c>
      <c r="J155" s="14" t="s">
        <v>475</v>
      </c>
      <c r="K155" s="22">
        <v>452</v>
      </c>
    </row>
    <row r="156" spans="1:12" x14ac:dyDescent="0.3">
      <c r="A156" s="173"/>
      <c r="B156" s="4">
        <v>148</v>
      </c>
      <c r="C156" s="8" t="s">
        <v>476</v>
      </c>
      <c r="D156" s="32">
        <v>82</v>
      </c>
      <c r="E156" s="8">
        <v>0</v>
      </c>
      <c r="F156" s="8">
        <v>0</v>
      </c>
      <c r="G156" s="8">
        <v>82</v>
      </c>
      <c r="H156" s="8">
        <v>0</v>
      </c>
      <c r="I156" s="8">
        <v>0</v>
      </c>
      <c r="J156" s="14" t="s">
        <v>476</v>
      </c>
      <c r="K156" s="22">
        <v>82</v>
      </c>
      <c r="L156">
        <v>1360</v>
      </c>
    </row>
    <row r="157" spans="1:12" x14ac:dyDescent="0.3">
      <c r="A157" s="173"/>
      <c r="B157" s="4">
        <v>149</v>
      </c>
      <c r="C157" s="8" t="s">
        <v>477</v>
      </c>
      <c r="D157" s="32">
        <v>870</v>
      </c>
      <c r="E157" s="8">
        <v>0</v>
      </c>
      <c r="F157" s="8">
        <v>0</v>
      </c>
      <c r="G157" s="8">
        <v>870</v>
      </c>
      <c r="H157" s="8">
        <v>0</v>
      </c>
      <c r="I157" s="8">
        <v>0</v>
      </c>
      <c r="J157" s="14" t="s">
        <v>477</v>
      </c>
      <c r="K157" s="22">
        <v>870</v>
      </c>
      <c r="L157">
        <v>1</v>
      </c>
    </row>
    <row r="158" spans="1:12" x14ac:dyDescent="0.3">
      <c r="A158" s="173"/>
      <c r="B158" s="4">
        <v>150</v>
      </c>
      <c r="C158" s="8" t="s">
        <v>478</v>
      </c>
      <c r="D158" s="32">
        <v>66</v>
      </c>
      <c r="E158" s="8">
        <v>0</v>
      </c>
      <c r="F158" s="8">
        <v>0</v>
      </c>
      <c r="G158" s="8">
        <v>66</v>
      </c>
      <c r="H158" s="8">
        <v>0</v>
      </c>
      <c r="I158" s="8">
        <v>0</v>
      </c>
      <c r="J158" s="14" t="s">
        <v>478</v>
      </c>
      <c r="K158" s="22">
        <v>66</v>
      </c>
    </row>
    <row r="159" spans="1:12" x14ac:dyDescent="0.3">
      <c r="A159" s="173"/>
      <c r="B159" s="4">
        <v>151</v>
      </c>
      <c r="C159" s="8" t="s">
        <v>479</v>
      </c>
      <c r="D159" s="32">
        <v>171</v>
      </c>
      <c r="E159" s="8">
        <v>0</v>
      </c>
      <c r="F159" s="8">
        <v>0</v>
      </c>
      <c r="G159" s="8">
        <v>171</v>
      </c>
      <c r="H159" s="8">
        <v>0</v>
      </c>
      <c r="I159" s="8">
        <v>0</v>
      </c>
      <c r="J159" s="14" t="s">
        <v>479</v>
      </c>
      <c r="K159" s="22">
        <v>171</v>
      </c>
    </row>
    <row r="160" spans="1:12" x14ac:dyDescent="0.3">
      <c r="A160" s="173"/>
      <c r="B160" s="4">
        <v>152</v>
      </c>
      <c r="C160" s="8" t="s">
        <v>480</v>
      </c>
      <c r="D160" s="32">
        <v>1532</v>
      </c>
      <c r="E160" s="8">
        <v>0</v>
      </c>
      <c r="F160" s="8">
        <v>0</v>
      </c>
      <c r="G160" s="8">
        <v>1532</v>
      </c>
      <c r="H160" s="8">
        <v>0</v>
      </c>
      <c r="I160" s="8">
        <v>0</v>
      </c>
      <c r="J160" s="14" t="s">
        <v>480</v>
      </c>
      <c r="K160" s="22">
        <v>1532</v>
      </c>
    </row>
    <row r="161" spans="1:11" x14ac:dyDescent="0.3">
      <c r="A161" s="173"/>
      <c r="B161" s="4">
        <v>153</v>
      </c>
      <c r="C161" s="8" t="s">
        <v>481</v>
      </c>
      <c r="D161" s="32">
        <v>259</v>
      </c>
      <c r="E161" s="8">
        <v>0</v>
      </c>
      <c r="F161" s="8">
        <v>0</v>
      </c>
      <c r="G161" s="8">
        <v>259</v>
      </c>
      <c r="H161" s="8">
        <v>0</v>
      </c>
      <c r="I161" s="8">
        <v>0</v>
      </c>
      <c r="J161" s="14" t="s">
        <v>481</v>
      </c>
      <c r="K161" s="22">
        <v>259</v>
      </c>
    </row>
    <row r="162" spans="1:11" x14ac:dyDescent="0.3">
      <c r="A162" s="173"/>
      <c r="B162" s="4">
        <v>154</v>
      </c>
      <c r="C162" s="8" t="s">
        <v>482</v>
      </c>
      <c r="D162" s="32">
        <v>371</v>
      </c>
      <c r="E162" s="8">
        <v>0</v>
      </c>
      <c r="F162" s="8">
        <v>0</v>
      </c>
      <c r="G162" s="8">
        <v>371</v>
      </c>
      <c r="H162" s="8">
        <v>0</v>
      </c>
      <c r="I162" s="8">
        <v>0</v>
      </c>
      <c r="J162" s="14" t="s">
        <v>482</v>
      </c>
      <c r="K162" s="22">
        <v>371</v>
      </c>
    </row>
    <row r="163" spans="1:11" x14ac:dyDescent="0.3">
      <c r="A163" s="173"/>
      <c r="B163" s="4">
        <v>155</v>
      </c>
      <c r="C163" s="8" t="s">
        <v>483</v>
      </c>
      <c r="D163" s="32">
        <v>230</v>
      </c>
      <c r="E163" s="8">
        <v>0</v>
      </c>
      <c r="F163" s="8">
        <v>0</v>
      </c>
      <c r="G163" s="8">
        <v>230</v>
      </c>
      <c r="H163" s="8">
        <v>0</v>
      </c>
      <c r="I163" s="8">
        <v>0</v>
      </c>
      <c r="J163" s="14" t="s">
        <v>483</v>
      </c>
      <c r="K163" s="22">
        <v>230</v>
      </c>
    </row>
    <row r="164" spans="1:11" x14ac:dyDescent="0.3">
      <c r="A164" s="173"/>
      <c r="B164" s="4">
        <v>156</v>
      </c>
      <c r="C164" s="8" t="s">
        <v>485</v>
      </c>
      <c r="D164" s="32">
        <v>170</v>
      </c>
      <c r="E164" s="8">
        <v>0</v>
      </c>
      <c r="F164" s="8">
        <v>0</v>
      </c>
      <c r="G164" s="8">
        <v>170</v>
      </c>
      <c r="H164" s="8">
        <v>0</v>
      </c>
      <c r="I164" s="8">
        <v>0</v>
      </c>
      <c r="J164" s="14" t="s">
        <v>485</v>
      </c>
      <c r="K164" s="22">
        <v>170</v>
      </c>
    </row>
    <row r="165" spans="1:11" x14ac:dyDescent="0.3">
      <c r="A165" s="173"/>
      <c r="B165" s="4">
        <v>157</v>
      </c>
      <c r="C165" s="8" t="s">
        <v>487</v>
      </c>
      <c r="D165" s="32">
        <v>269</v>
      </c>
      <c r="E165" s="8">
        <v>0</v>
      </c>
      <c r="F165" s="8">
        <v>0</v>
      </c>
      <c r="G165" s="8">
        <v>269</v>
      </c>
      <c r="H165" s="8">
        <v>0</v>
      </c>
      <c r="I165" s="8">
        <v>0</v>
      </c>
      <c r="J165" s="14" t="s">
        <v>487</v>
      </c>
      <c r="K165" s="22">
        <v>269</v>
      </c>
    </row>
    <row r="166" spans="1:11" x14ac:dyDescent="0.3">
      <c r="A166" s="173"/>
      <c r="B166" s="4">
        <v>158</v>
      </c>
      <c r="C166" s="8" t="s">
        <v>746</v>
      </c>
      <c r="D166" s="32"/>
      <c r="E166" s="8"/>
      <c r="F166" s="8">
        <v>0</v>
      </c>
      <c r="G166" s="8"/>
      <c r="H166" s="8"/>
      <c r="I166" s="8">
        <v>0</v>
      </c>
      <c r="J166" s="14" t="s">
        <v>746</v>
      </c>
    </row>
    <row r="167" spans="1:11" x14ac:dyDescent="0.3">
      <c r="A167" s="173"/>
      <c r="B167" s="4">
        <v>159</v>
      </c>
      <c r="C167" s="8" t="s">
        <v>489</v>
      </c>
      <c r="D167" s="32">
        <v>98</v>
      </c>
      <c r="E167" s="8">
        <v>0</v>
      </c>
      <c r="F167" s="8">
        <v>0</v>
      </c>
      <c r="G167" s="8">
        <v>98</v>
      </c>
      <c r="H167" s="8">
        <v>0</v>
      </c>
      <c r="I167" s="8">
        <v>0</v>
      </c>
      <c r="J167" s="14" t="s">
        <v>489</v>
      </c>
      <c r="K167" s="22">
        <v>98</v>
      </c>
    </row>
    <row r="168" spans="1:11" x14ac:dyDescent="0.3">
      <c r="A168" s="173"/>
      <c r="B168" s="4">
        <v>160</v>
      </c>
      <c r="C168" s="8" t="s">
        <v>747</v>
      </c>
      <c r="D168" s="32">
        <v>29</v>
      </c>
      <c r="E168" s="8">
        <v>0</v>
      </c>
      <c r="F168" s="8">
        <v>0</v>
      </c>
      <c r="G168" s="8">
        <v>29</v>
      </c>
      <c r="H168" s="8">
        <v>0</v>
      </c>
      <c r="I168" s="8">
        <v>0</v>
      </c>
      <c r="J168" s="14" t="s">
        <v>747</v>
      </c>
      <c r="K168" s="22">
        <v>29</v>
      </c>
    </row>
    <row r="169" spans="1:11" x14ac:dyDescent="0.3">
      <c r="A169" s="173"/>
      <c r="B169" s="4">
        <v>161</v>
      </c>
      <c r="C169" s="8" t="s">
        <v>490</v>
      </c>
      <c r="D169" s="32">
        <v>147</v>
      </c>
      <c r="E169" s="8">
        <v>0</v>
      </c>
      <c r="F169" s="8">
        <v>0</v>
      </c>
      <c r="G169" s="8">
        <v>147</v>
      </c>
      <c r="H169" s="8">
        <v>0</v>
      </c>
      <c r="I169" s="8">
        <v>0</v>
      </c>
      <c r="J169" s="14" t="s">
        <v>490</v>
      </c>
      <c r="K169" s="22">
        <v>147</v>
      </c>
    </row>
    <row r="170" spans="1:11" x14ac:dyDescent="0.3">
      <c r="A170" s="173"/>
      <c r="B170" s="4">
        <v>162</v>
      </c>
      <c r="C170" s="8" t="s">
        <v>492</v>
      </c>
      <c r="D170" s="32">
        <v>46</v>
      </c>
      <c r="E170" s="8">
        <v>0</v>
      </c>
      <c r="F170" s="8">
        <v>0</v>
      </c>
      <c r="G170" s="8">
        <v>46</v>
      </c>
      <c r="H170" s="8">
        <v>0</v>
      </c>
      <c r="I170" s="8">
        <v>0</v>
      </c>
      <c r="J170" s="14" t="s">
        <v>492</v>
      </c>
      <c r="K170" s="22">
        <v>46</v>
      </c>
    </row>
    <row r="171" spans="1:11" x14ac:dyDescent="0.3">
      <c r="A171" s="173"/>
      <c r="B171" s="4">
        <v>163</v>
      </c>
      <c r="C171" s="8" t="s">
        <v>493</v>
      </c>
      <c r="D171" s="32">
        <v>528</v>
      </c>
      <c r="E171" s="8">
        <v>0</v>
      </c>
      <c r="F171" s="8">
        <v>0</v>
      </c>
      <c r="G171" s="8">
        <v>528</v>
      </c>
      <c r="H171" s="8">
        <v>0</v>
      </c>
      <c r="I171" s="8">
        <v>0</v>
      </c>
      <c r="J171" s="14" t="s">
        <v>493</v>
      </c>
      <c r="K171" s="22">
        <v>528</v>
      </c>
    </row>
    <row r="172" spans="1:11" x14ac:dyDescent="0.3">
      <c r="A172" s="173"/>
      <c r="B172" s="4">
        <v>164</v>
      </c>
      <c r="C172" s="8" t="s">
        <v>494</v>
      </c>
      <c r="D172" s="32">
        <v>126</v>
      </c>
      <c r="E172" s="8">
        <v>0</v>
      </c>
      <c r="F172" s="8">
        <v>0</v>
      </c>
      <c r="G172" s="8">
        <v>126</v>
      </c>
      <c r="H172" s="8">
        <v>0</v>
      </c>
      <c r="I172" s="8">
        <v>0</v>
      </c>
      <c r="J172" s="14" t="s">
        <v>494</v>
      </c>
      <c r="K172" s="22">
        <v>126</v>
      </c>
    </row>
    <row r="173" spans="1:11" x14ac:dyDescent="0.3">
      <c r="A173" s="173"/>
      <c r="B173" s="4">
        <v>165</v>
      </c>
      <c r="C173" s="8" t="s">
        <v>496</v>
      </c>
      <c r="D173" s="32">
        <v>324</v>
      </c>
      <c r="E173" s="8">
        <v>0</v>
      </c>
      <c r="F173" s="8">
        <v>0</v>
      </c>
      <c r="G173" s="8">
        <v>324</v>
      </c>
      <c r="H173" s="8">
        <v>0</v>
      </c>
      <c r="I173" s="8">
        <v>0</v>
      </c>
      <c r="J173" s="14" t="s">
        <v>496</v>
      </c>
      <c r="K173" s="22">
        <v>324</v>
      </c>
    </row>
    <row r="174" spans="1:11" x14ac:dyDescent="0.3">
      <c r="A174" s="173"/>
      <c r="B174" s="4">
        <v>166</v>
      </c>
      <c r="C174" s="8" t="s">
        <v>499</v>
      </c>
      <c r="D174" s="32">
        <v>232</v>
      </c>
      <c r="E174" s="8">
        <v>0</v>
      </c>
      <c r="F174" s="8">
        <v>0</v>
      </c>
      <c r="G174" s="8">
        <v>232</v>
      </c>
      <c r="H174" s="8">
        <v>0</v>
      </c>
      <c r="I174" s="8">
        <v>0</v>
      </c>
      <c r="J174" s="14" t="s">
        <v>499</v>
      </c>
      <c r="K174" s="22">
        <v>232</v>
      </c>
    </row>
    <row r="175" spans="1:11" x14ac:dyDescent="0.3">
      <c r="A175" s="173"/>
      <c r="B175" s="4">
        <v>167</v>
      </c>
      <c r="C175" s="8" t="s">
        <v>500</v>
      </c>
      <c r="D175" s="32">
        <v>234</v>
      </c>
      <c r="E175" s="8">
        <v>0</v>
      </c>
      <c r="F175" s="8">
        <v>0</v>
      </c>
      <c r="G175" s="8">
        <v>234</v>
      </c>
      <c r="H175" s="8">
        <v>0</v>
      </c>
      <c r="I175" s="8">
        <v>0</v>
      </c>
      <c r="J175" s="14" t="s">
        <v>500</v>
      </c>
      <c r="K175" s="22">
        <v>234</v>
      </c>
    </row>
    <row r="176" spans="1:11" x14ac:dyDescent="0.3">
      <c r="A176" s="173"/>
      <c r="B176" s="4">
        <v>168</v>
      </c>
      <c r="C176" s="8" t="s">
        <v>501</v>
      </c>
      <c r="D176" s="32">
        <v>249</v>
      </c>
      <c r="E176" s="8">
        <v>0</v>
      </c>
      <c r="F176" s="8">
        <v>0</v>
      </c>
      <c r="G176" s="8">
        <v>249</v>
      </c>
      <c r="H176" s="8">
        <v>0</v>
      </c>
      <c r="I176" s="8">
        <v>0</v>
      </c>
      <c r="J176" s="14" t="s">
        <v>501</v>
      </c>
      <c r="K176" s="22">
        <v>249</v>
      </c>
    </row>
    <row r="177" spans="1:11" x14ac:dyDescent="0.3">
      <c r="A177" s="173"/>
      <c r="B177" s="4">
        <v>169</v>
      </c>
      <c r="C177" s="8" t="s">
        <v>502</v>
      </c>
      <c r="D177" s="32">
        <v>220</v>
      </c>
      <c r="E177" s="8">
        <v>0</v>
      </c>
      <c r="F177" s="8">
        <v>0</v>
      </c>
      <c r="G177" s="8">
        <v>220</v>
      </c>
      <c r="H177" s="8">
        <v>0</v>
      </c>
      <c r="I177" s="8">
        <v>0</v>
      </c>
      <c r="J177" s="14" t="s">
        <v>502</v>
      </c>
      <c r="K177" s="22">
        <v>220</v>
      </c>
    </row>
    <row r="178" spans="1:11" x14ac:dyDescent="0.3">
      <c r="A178" s="173"/>
      <c r="B178" s="4">
        <v>170</v>
      </c>
      <c r="C178" s="8" t="s">
        <v>504</v>
      </c>
      <c r="D178" s="32">
        <v>253</v>
      </c>
      <c r="E178" s="8">
        <v>0</v>
      </c>
      <c r="F178" s="8">
        <v>0</v>
      </c>
      <c r="G178" s="8">
        <v>253</v>
      </c>
      <c r="H178" s="8">
        <v>0</v>
      </c>
      <c r="I178" s="8">
        <v>0</v>
      </c>
      <c r="J178" s="14" t="s">
        <v>504</v>
      </c>
      <c r="K178" s="22">
        <v>253</v>
      </c>
    </row>
    <row r="179" spans="1:11" x14ac:dyDescent="0.3">
      <c r="A179" s="173"/>
      <c r="B179" s="4">
        <v>171</v>
      </c>
      <c r="C179" s="8" t="s">
        <v>506</v>
      </c>
      <c r="D179" s="32">
        <v>74</v>
      </c>
      <c r="E179" s="8">
        <v>0</v>
      </c>
      <c r="F179" s="8">
        <v>0</v>
      </c>
      <c r="G179" s="8">
        <v>74</v>
      </c>
      <c r="H179" s="8">
        <v>0</v>
      </c>
      <c r="I179" s="8">
        <v>0</v>
      </c>
      <c r="J179" s="14" t="s">
        <v>506</v>
      </c>
      <c r="K179" s="22">
        <v>74</v>
      </c>
    </row>
    <row r="180" spans="1:11" x14ac:dyDescent="0.3">
      <c r="A180" s="173"/>
      <c r="B180" s="4">
        <v>172</v>
      </c>
      <c r="C180" s="8" t="s">
        <v>507</v>
      </c>
      <c r="D180" s="32">
        <v>147</v>
      </c>
      <c r="E180" s="8">
        <v>0</v>
      </c>
      <c r="F180" s="8">
        <v>0</v>
      </c>
      <c r="G180" s="8">
        <v>147</v>
      </c>
      <c r="H180" s="8">
        <v>0</v>
      </c>
      <c r="I180" s="8">
        <v>0</v>
      </c>
      <c r="J180" s="14" t="s">
        <v>507</v>
      </c>
      <c r="K180" s="22">
        <v>147</v>
      </c>
    </row>
    <row r="181" spans="1:11" x14ac:dyDescent="0.3">
      <c r="A181" s="173"/>
      <c r="B181" s="4">
        <v>173</v>
      </c>
      <c r="C181" s="8" t="s">
        <v>509</v>
      </c>
      <c r="D181" s="32">
        <v>582</v>
      </c>
      <c r="E181" s="8">
        <v>0</v>
      </c>
      <c r="F181" s="8">
        <v>0</v>
      </c>
      <c r="G181" s="8">
        <v>582</v>
      </c>
      <c r="H181" s="8">
        <v>0</v>
      </c>
      <c r="I181" s="8">
        <v>0</v>
      </c>
      <c r="J181" s="14" t="s">
        <v>509</v>
      </c>
      <c r="K181" s="22">
        <v>582</v>
      </c>
    </row>
    <row r="182" spans="1:11" x14ac:dyDescent="0.3">
      <c r="A182" s="173"/>
      <c r="B182" s="4">
        <v>174</v>
      </c>
      <c r="C182" s="8" t="s">
        <v>510</v>
      </c>
      <c r="D182" s="32">
        <v>386</v>
      </c>
      <c r="E182" s="8">
        <v>0</v>
      </c>
      <c r="F182" s="8">
        <v>0</v>
      </c>
      <c r="G182" s="8">
        <v>386</v>
      </c>
      <c r="H182" s="8">
        <v>0</v>
      </c>
      <c r="I182" s="8">
        <v>0</v>
      </c>
      <c r="J182" s="14" t="s">
        <v>510</v>
      </c>
      <c r="K182" s="22">
        <v>386</v>
      </c>
    </row>
    <row r="183" spans="1:11" x14ac:dyDescent="0.3">
      <c r="A183" s="173"/>
      <c r="B183" s="4">
        <v>175</v>
      </c>
      <c r="C183" s="8" t="s">
        <v>512</v>
      </c>
      <c r="D183" s="32">
        <v>313</v>
      </c>
      <c r="E183" s="8">
        <v>1</v>
      </c>
      <c r="F183" s="8">
        <v>0</v>
      </c>
      <c r="G183" s="8">
        <v>313</v>
      </c>
      <c r="H183" s="8">
        <v>1</v>
      </c>
      <c r="I183" s="8">
        <v>0</v>
      </c>
      <c r="J183" s="14" t="s">
        <v>512</v>
      </c>
      <c r="K183" s="22">
        <v>313</v>
      </c>
    </row>
    <row r="184" spans="1:11" x14ac:dyDescent="0.3">
      <c r="A184" s="173"/>
      <c r="B184" s="4">
        <v>176</v>
      </c>
      <c r="C184" s="8" t="s">
        <v>513</v>
      </c>
      <c r="D184" s="32">
        <v>139</v>
      </c>
      <c r="E184" s="8">
        <v>0</v>
      </c>
      <c r="F184" s="8">
        <v>0</v>
      </c>
      <c r="G184" s="8">
        <v>139</v>
      </c>
      <c r="H184" s="8">
        <v>0</v>
      </c>
      <c r="I184" s="8">
        <v>0</v>
      </c>
      <c r="J184" s="14" t="s">
        <v>513</v>
      </c>
      <c r="K184" s="22">
        <v>139</v>
      </c>
    </row>
    <row r="185" spans="1:11" x14ac:dyDescent="0.3">
      <c r="A185" s="173"/>
      <c r="B185" s="4">
        <v>177</v>
      </c>
      <c r="C185" s="8" t="s">
        <v>514</v>
      </c>
      <c r="D185" s="32">
        <v>544</v>
      </c>
      <c r="E185" s="8">
        <v>0</v>
      </c>
      <c r="F185" s="8">
        <v>0</v>
      </c>
      <c r="G185" s="8">
        <v>544</v>
      </c>
      <c r="H185" s="8">
        <v>0</v>
      </c>
      <c r="I185" s="8">
        <v>0</v>
      </c>
      <c r="J185" s="14" t="s">
        <v>514</v>
      </c>
      <c r="K185" s="22">
        <v>544</v>
      </c>
    </row>
    <row r="186" spans="1:11" x14ac:dyDescent="0.3">
      <c r="A186" s="173"/>
      <c r="B186" s="4">
        <v>178</v>
      </c>
      <c r="C186" s="8" t="s">
        <v>516</v>
      </c>
      <c r="D186" s="32">
        <v>471</v>
      </c>
      <c r="E186" s="8">
        <v>0</v>
      </c>
      <c r="F186" s="8">
        <v>0</v>
      </c>
      <c r="G186" s="8">
        <v>471</v>
      </c>
      <c r="H186" s="8">
        <v>0</v>
      </c>
      <c r="I186" s="8">
        <v>0</v>
      </c>
      <c r="J186" s="14" t="s">
        <v>516</v>
      </c>
      <c r="K186" s="22">
        <v>471</v>
      </c>
    </row>
    <row r="187" spans="1:11" x14ac:dyDescent="0.3">
      <c r="A187" s="173"/>
      <c r="B187" s="4">
        <v>179</v>
      </c>
      <c r="C187" s="8" t="s">
        <v>517</v>
      </c>
      <c r="D187" s="32">
        <v>335</v>
      </c>
      <c r="E187" s="8">
        <v>0</v>
      </c>
      <c r="F187" s="8">
        <v>0</v>
      </c>
      <c r="G187" s="8">
        <v>335</v>
      </c>
      <c r="H187" s="8">
        <v>0</v>
      </c>
      <c r="I187" s="8">
        <v>0</v>
      </c>
      <c r="J187" s="14" t="s">
        <v>517</v>
      </c>
      <c r="K187" s="22">
        <v>335</v>
      </c>
    </row>
    <row r="188" spans="1:11" x14ac:dyDescent="0.3">
      <c r="A188" s="173"/>
      <c r="B188" s="4">
        <v>180</v>
      </c>
      <c r="C188" s="8" t="s">
        <v>518</v>
      </c>
      <c r="D188" s="32">
        <v>326</v>
      </c>
      <c r="E188" s="8">
        <v>0</v>
      </c>
      <c r="F188" s="8">
        <v>0</v>
      </c>
      <c r="G188" s="8">
        <v>326</v>
      </c>
      <c r="H188" s="8">
        <v>0</v>
      </c>
      <c r="I188" s="8">
        <v>0</v>
      </c>
      <c r="J188" s="14" t="s">
        <v>518</v>
      </c>
      <c r="K188" s="22">
        <v>326</v>
      </c>
    </row>
    <row r="189" spans="1:11" x14ac:dyDescent="0.3">
      <c r="A189" s="173"/>
      <c r="B189" s="4">
        <v>181</v>
      </c>
      <c r="C189" s="8" t="s">
        <v>519</v>
      </c>
      <c r="D189" s="32">
        <v>368</v>
      </c>
      <c r="E189" s="8">
        <v>0</v>
      </c>
      <c r="F189" s="8">
        <v>0</v>
      </c>
      <c r="G189" s="8">
        <v>368</v>
      </c>
      <c r="H189" s="8">
        <v>0</v>
      </c>
      <c r="I189" s="8">
        <v>0</v>
      </c>
      <c r="J189" s="14" t="s">
        <v>519</v>
      </c>
      <c r="K189" s="22">
        <v>368</v>
      </c>
    </row>
    <row r="190" spans="1:11" x14ac:dyDescent="0.3">
      <c r="A190" s="173"/>
      <c r="B190" s="4">
        <v>182</v>
      </c>
      <c r="C190" s="8" t="s">
        <v>520</v>
      </c>
      <c r="D190" s="32">
        <v>523</v>
      </c>
      <c r="E190" s="8">
        <v>0</v>
      </c>
      <c r="F190" s="8">
        <v>0</v>
      </c>
      <c r="G190" s="8">
        <v>523</v>
      </c>
      <c r="H190" s="8">
        <v>0</v>
      </c>
      <c r="I190" s="8">
        <v>0</v>
      </c>
      <c r="J190" s="14" t="s">
        <v>520</v>
      </c>
      <c r="K190" s="22">
        <v>523</v>
      </c>
    </row>
    <row r="191" spans="1:11" x14ac:dyDescent="0.3">
      <c r="A191" s="173"/>
      <c r="B191" s="4">
        <v>183</v>
      </c>
      <c r="C191" s="8" t="s">
        <v>748</v>
      </c>
      <c r="D191" s="32">
        <v>13</v>
      </c>
      <c r="E191" s="8">
        <v>0</v>
      </c>
      <c r="F191" s="8">
        <v>0</v>
      </c>
      <c r="G191" s="8">
        <v>13</v>
      </c>
      <c r="H191" s="8">
        <v>0</v>
      </c>
      <c r="I191" s="8">
        <v>0</v>
      </c>
      <c r="J191" s="14" t="s">
        <v>748</v>
      </c>
      <c r="K191" s="22">
        <v>13</v>
      </c>
    </row>
    <row r="192" spans="1:11" x14ac:dyDescent="0.3">
      <c r="A192" s="173"/>
      <c r="B192" s="4">
        <v>184</v>
      </c>
      <c r="C192" s="8" t="s">
        <v>521</v>
      </c>
      <c r="D192" s="32">
        <v>187</v>
      </c>
      <c r="E192" s="8">
        <v>0</v>
      </c>
      <c r="F192" s="8">
        <v>0</v>
      </c>
      <c r="G192" s="8">
        <v>187</v>
      </c>
      <c r="H192" s="8">
        <v>0</v>
      </c>
      <c r="I192" s="8">
        <v>0</v>
      </c>
      <c r="J192" s="14" t="s">
        <v>521</v>
      </c>
      <c r="K192" s="22">
        <v>187</v>
      </c>
    </row>
    <row r="193" spans="1:11" x14ac:dyDescent="0.3">
      <c r="A193" s="173"/>
      <c r="B193" s="4">
        <v>185</v>
      </c>
      <c r="C193" s="8" t="s">
        <v>522</v>
      </c>
      <c r="D193" s="32">
        <v>381</v>
      </c>
      <c r="E193" s="8">
        <v>0</v>
      </c>
      <c r="F193" s="8">
        <v>0</v>
      </c>
      <c r="G193" s="8">
        <v>381</v>
      </c>
      <c r="H193" s="8">
        <v>0</v>
      </c>
      <c r="I193" s="8">
        <v>0</v>
      </c>
      <c r="J193" s="14" t="s">
        <v>522</v>
      </c>
      <c r="K193" s="22">
        <v>381</v>
      </c>
    </row>
    <row r="194" spans="1:11" x14ac:dyDescent="0.3">
      <c r="A194" s="173"/>
      <c r="B194" s="4">
        <v>186</v>
      </c>
      <c r="C194" s="8" t="s">
        <v>524</v>
      </c>
      <c r="D194" s="32">
        <v>82</v>
      </c>
      <c r="E194" s="8">
        <v>0</v>
      </c>
      <c r="F194" s="8">
        <v>0</v>
      </c>
      <c r="G194" s="8">
        <v>82</v>
      </c>
      <c r="H194" s="8">
        <v>0</v>
      </c>
      <c r="I194" s="8">
        <v>0</v>
      </c>
      <c r="J194" s="14" t="s">
        <v>524</v>
      </c>
      <c r="K194" s="22">
        <v>82</v>
      </c>
    </row>
    <row r="195" spans="1:11" x14ac:dyDescent="0.3">
      <c r="A195" s="173"/>
      <c r="B195" s="4">
        <v>187</v>
      </c>
      <c r="C195" s="8" t="s">
        <v>525</v>
      </c>
      <c r="D195" s="32">
        <v>667</v>
      </c>
      <c r="E195" s="8">
        <v>0</v>
      </c>
      <c r="F195" s="8">
        <v>0</v>
      </c>
      <c r="G195" s="8">
        <v>667</v>
      </c>
      <c r="H195" s="8">
        <v>0</v>
      </c>
      <c r="I195" s="8">
        <v>0</v>
      </c>
      <c r="J195" s="14" t="s">
        <v>525</v>
      </c>
      <c r="K195" s="22">
        <v>667</v>
      </c>
    </row>
    <row r="196" spans="1:11" x14ac:dyDescent="0.3">
      <c r="A196" s="173"/>
      <c r="B196" s="4">
        <v>188</v>
      </c>
      <c r="C196" s="8" t="s">
        <v>526</v>
      </c>
      <c r="D196" s="32">
        <v>777</v>
      </c>
      <c r="E196" s="8">
        <v>0</v>
      </c>
      <c r="F196" s="8">
        <v>0</v>
      </c>
      <c r="G196" s="8">
        <v>777</v>
      </c>
      <c r="H196" s="8">
        <v>0</v>
      </c>
      <c r="I196" s="8">
        <v>0</v>
      </c>
      <c r="J196" s="14" t="s">
        <v>526</v>
      </c>
      <c r="K196" s="22">
        <v>777</v>
      </c>
    </row>
    <row r="197" spans="1:11" x14ac:dyDescent="0.3">
      <c r="A197" s="173"/>
      <c r="B197" s="4">
        <v>189</v>
      </c>
      <c r="C197" s="8" t="s">
        <v>529</v>
      </c>
      <c r="D197" s="32">
        <v>148</v>
      </c>
      <c r="E197" s="8">
        <v>0</v>
      </c>
      <c r="F197" s="8">
        <v>0</v>
      </c>
      <c r="G197" s="8">
        <v>148</v>
      </c>
      <c r="H197" s="8">
        <v>0</v>
      </c>
      <c r="I197" s="8">
        <v>0</v>
      </c>
      <c r="J197" s="14" t="s">
        <v>529</v>
      </c>
      <c r="K197" s="22">
        <v>148</v>
      </c>
    </row>
    <row r="198" spans="1:11" x14ac:dyDescent="0.3">
      <c r="A198" s="173"/>
      <c r="B198" s="4">
        <v>190</v>
      </c>
      <c r="C198" s="8" t="s">
        <v>749</v>
      </c>
      <c r="D198" s="32">
        <v>283</v>
      </c>
      <c r="E198" s="8">
        <v>0</v>
      </c>
      <c r="F198" s="8">
        <v>0</v>
      </c>
      <c r="G198" s="8">
        <v>283</v>
      </c>
      <c r="H198" s="8">
        <v>0</v>
      </c>
      <c r="I198" s="8">
        <v>0</v>
      </c>
      <c r="J198" s="14" t="s">
        <v>749</v>
      </c>
      <c r="K198" s="22">
        <v>283</v>
      </c>
    </row>
    <row r="199" spans="1:11" x14ac:dyDescent="0.3">
      <c r="A199" s="173"/>
      <c r="B199" s="4">
        <v>191</v>
      </c>
      <c r="C199" s="8" t="s">
        <v>533</v>
      </c>
      <c r="D199" s="32">
        <v>137</v>
      </c>
      <c r="E199" s="8">
        <v>0</v>
      </c>
      <c r="F199" s="8">
        <v>0</v>
      </c>
      <c r="G199" s="8">
        <v>137</v>
      </c>
      <c r="H199" s="8">
        <v>0</v>
      </c>
      <c r="I199" s="8">
        <v>0</v>
      </c>
      <c r="J199" s="14" t="s">
        <v>533</v>
      </c>
      <c r="K199" s="22">
        <v>137</v>
      </c>
    </row>
    <row r="200" spans="1:11" x14ac:dyDescent="0.3">
      <c r="A200" s="173"/>
      <c r="B200" s="4">
        <v>192</v>
      </c>
      <c r="C200" s="8" t="s">
        <v>534</v>
      </c>
      <c r="D200" s="32">
        <v>42</v>
      </c>
      <c r="E200" s="8">
        <v>0</v>
      </c>
      <c r="F200" s="8">
        <v>0</v>
      </c>
      <c r="G200" s="8">
        <v>42</v>
      </c>
      <c r="H200" s="8">
        <v>0</v>
      </c>
      <c r="I200" s="8">
        <v>0</v>
      </c>
      <c r="J200" s="14" t="s">
        <v>534</v>
      </c>
      <c r="K200" s="22">
        <v>42</v>
      </c>
    </row>
    <row r="201" spans="1:11" x14ac:dyDescent="0.3">
      <c r="A201" s="173"/>
      <c r="B201" s="4">
        <v>193</v>
      </c>
      <c r="C201" s="8" t="s">
        <v>536</v>
      </c>
      <c r="D201" s="32">
        <v>311</v>
      </c>
      <c r="E201" s="8">
        <v>0</v>
      </c>
      <c r="F201" s="8">
        <v>0</v>
      </c>
      <c r="G201" s="8">
        <v>311</v>
      </c>
      <c r="H201" s="8">
        <v>0</v>
      </c>
      <c r="I201" s="8">
        <v>0</v>
      </c>
      <c r="J201" s="14" t="s">
        <v>536</v>
      </c>
      <c r="K201" s="22">
        <v>311</v>
      </c>
    </row>
    <row r="202" spans="1:11" x14ac:dyDescent="0.3">
      <c r="A202" s="173"/>
      <c r="B202" s="4">
        <v>194</v>
      </c>
      <c r="C202" s="8" t="s">
        <v>539</v>
      </c>
      <c r="D202" s="32">
        <v>477</v>
      </c>
      <c r="E202" s="8">
        <v>0</v>
      </c>
      <c r="F202" s="8">
        <v>0</v>
      </c>
      <c r="G202" s="8">
        <v>477</v>
      </c>
      <c r="H202" s="8">
        <v>0</v>
      </c>
      <c r="I202" s="8">
        <v>0</v>
      </c>
      <c r="J202" s="14" t="s">
        <v>539</v>
      </c>
      <c r="K202" s="22">
        <v>477</v>
      </c>
    </row>
    <row r="203" spans="1:11" x14ac:dyDescent="0.3">
      <c r="A203" s="173"/>
      <c r="B203" s="4">
        <v>195</v>
      </c>
      <c r="C203" s="8" t="s">
        <v>540</v>
      </c>
      <c r="D203" s="32">
        <v>596</v>
      </c>
      <c r="E203" s="8">
        <v>0</v>
      </c>
      <c r="F203" s="8">
        <v>0</v>
      </c>
      <c r="G203" s="8">
        <v>596</v>
      </c>
      <c r="H203" s="8">
        <v>0</v>
      </c>
      <c r="I203" s="8">
        <v>0</v>
      </c>
      <c r="J203" s="14" t="s">
        <v>540</v>
      </c>
      <c r="K203" s="22">
        <v>596</v>
      </c>
    </row>
    <row r="204" spans="1:11" x14ac:dyDescent="0.3">
      <c r="A204" s="173"/>
      <c r="B204" s="4">
        <v>196</v>
      </c>
      <c r="C204" s="8" t="s">
        <v>541</v>
      </c>
      <c r="D204" s="32">
        <v>362</v>
      </c>
      <c r="E204" s="8">
        <v>0</v>
      </c>
      <c r="F204" s="8">
        <v>0</v>
      </c>
      <c r="G204" s="8">
        <v>362</v>
      </c>
      <c r="H204" s="8">
        <v>0</v>
      </c>
      <c r="I204" s="8">
        <v>0</v>
      </c>
      <c r="J204" s="14" t="s">
        <v>541</v>
      </c>
      <c r="K204" s="22">
        <v>362</v>
      </c>
    </row>
    <row r="205" spans="1:11" x14ac:dyDescent="0.3">
      <c r="A205" s="173"/>
      <c r="B205" s="4">
        <v>197</v>
      </c>
      <c r="C205" s="8" t="s">
        <v>542</v>
      </c>
      <c r="D205" s="32">
        <v>672</v>
      </c>
      <c r="E205" s="8">
        <v>0</v>
      </c>
      <c r="F205" s="8">
        <v>0</v>
      </c>
      <c r="G205" s="8">
        <v>672</v>
      </c>
      <c r="H205" s="8">
        <v>0</v>
      </c>
      <c r="I205" s="8">
        <v>0</v>
      </c>
      <c r="J205" s="14" t="s">
        <v>542</v>
      </c>
      <c r="K205" s="22">
        <v>672</v>
      </c>
    </row>
    <row r="206" spans="1:11" x14ac:dyDescent="0.3">
      <c r="A206" s="173"/>
      <c r="B206" s="4">
        <v>198</v>
      </c>
      <c r="C206" s="8" t="s">
        <v>543</v>
      </c>
      <c r="D206" s="32">
        <v>256</v>
      </c>
      <c r="E206" s="8">
        <v>0</v>
      </c>
      <c r="F206" s="8">
        <v>0</v>
      </c>
      <c r="G206" s="8">
        <v>256</v>
      </c>
      <c r="H206" s="8">
        <v>0</v>
      </c>
      <c r="I206" s="8">
        <v>0</v>
      </c>
      <c r="J206" s="14" t="s">
        <v>543</v>
      </c>
      <c r="K206" s="22">
        <v>256</v>
      </c>
    </row>
    <row r="207" spans="1:11" x14ac:dyDescent="0.3">
      <c r="A207" s="173"/>
      <c r="B207" s="4">
        <v>199</v>
      </c>
      <c r="C207" s="8" t="s">
        <v>544</v>
      </c>
      <c r="D207" s="32">
        <v>248</v>
      </c>
      <c r="E207" s="8">
        <v>0</v>
      </c>
      <c r="F207" s="8">
        <v>0</v>
      </c>
      <c r="G207" s="8">
        <v>248</v>
      </c>
      <c r="H207" s="8">
        <v>0</v>
      </c>
      <c r="I207" s="8">
        <v>0</v>
      </c>
      <c r="J207" s="14" t="s">
        <v>544</v>
      </c>
      <c r="K207" s="22">
        <v>248</v>
      </c>
    </row>
    <row r="208" spans="1:11" x14ac:dyDescent="0.3">
      <c r="A208" s="173"/>
      <c r="B208" s="4">
        <v>200</v>
      </c>
      <c r="C208" s="8" t="s">
        <v>546</v>
      </c>
      <c r="D208" s="32">
        <v>232</v>
      </c>
      <c r="E208" s="8">
        <v>0</v>
      </c>
      <c r="F208" s="8">
        <v>0</v>
      </c>
      <c r="G208" s="8">
        <v>232</v>
      </c>
      <c r="H208" s="8">
        <v>0</v>
      </c>
      <c r="I208" s="8">
        <v>0</v>
      </c>
      <c r="J208" s="14" t="s">
        <v>546</v>
      </c>
      <c r="K208" s="22">
        <v>232</v>
      </c>
    </row>
    <row r="209" spans="1:11" x14ac:dyDescent="0.3">
      <c r="A209" s="173"/>
      <c r="B209" s="4">
        <v>201</v>
      </c>
      <c r="C209" s="8" t="s">
        <v>750</v>
      </c>
      <c r="D209" s="32">
        <v>49</v>
      </c>
      <c r="E209" s="8">
        <v>0</v>
      </c>
      <c r="F209" s="8">
        <v>0</v>
      </c>
      <c r="G209" s="8">
        <v>49</v>
      </c>
      <c r="H209" s="8">
        <v>0</v>
      </c>
      <c r="I209" s="8">
        <v>0</v>
      </c>
      <c r="J209" s="14" t="s">
        <v>750</v>
      </c>
      <c r="K209" s="22">
        <v>49</v>
      </c>
    </row>
    <row r="210" spans="1:11" x14ac:dyDescent="0.3">
      <c r="A210" s="173"/>
      <c r="B210" s="4">
        <v>202</v>
      </c>
      <c r="C210" s="8" t="s">
        <v>549</v>
      </c>
      <c r="D210" s="32">
        <v>200</v>
      </c>
      <c r="E210" s="8">
        <v>0</v>
      </c>
      <c r="F210" s="8">
        <v>0</v>
      </c>
      <c r="G210" s="8">
        <v>200</v>
      </c>
      <c r="H210" s="8">
        <v>0</v>
      </c>
      <c r="I210" s="8">
        <v>0</v>
      </c>
      <c r="J210" s="14" t="s">
        <v>549</v>
      </c>
      <c r="K210" s="22">
        <v>200</v>
      </c>
    </row>
    <row r="211" spans="1:11" x14ac:dyDescent="0.3">
      <c r="A211" s="173"/>
      <c r="B211" s="4">
        <v>203</v>
      </c>
      <c r="C211" s="8" t="s">
        <v>550</v>
      </c>
      <c r="D211" s="32">
        <v>217</v>
      </c>
      <c r="E211" s="8">
        <v>0</v>
      </c>
      <c r="F211" s="8">
        <v>0</v>
      </c>
      <c r="G211" s="8">
        <v>217</v>
      </c>
      <c r="H211" s="8">
        <v>0</v>
      </c>
      <c r="I211" s="8">
        <v>0</v>
      </c>
      <c r="J211" s="14" t="s">
        <v>550</v>
      </c>
      <c r="K211" s="22">
        <v>217</v>
      </c>
    </row>
    <row r="212" spans="1:11" x14ac:dyDescent="0.3">
      <c r="A212" s="173"/>
      <c r="B212" s="4">
        <v>204</v>
      </c>
      <c r="C212" s="8" t="s">
        <v>553</v>
      </c>
      <c r="D212" s="32">
        <v>442</v>
      </c>
      <c r="E212" s="8">
        <v>0</v>
      </c>
      <c r="F212" s="8">
        <v>0</v>
      </c>
      <c r="G212" s="8">
        <v>442</v>
      </c>
      <c r="H212" s="8">
        <v>0</v>
      </c>
      <c r="I212" s="8">
        <v>0</v>
      </c>
      <c r="J212" s="14" t="s">
        <v>553</v>
      </c>
      <c r="K212" s="22">
        <v>442</v>
      </c>
    </row>
    <row r="213" spans="1:11" x14ac:dyDescent="0.3">
      <c r="A213" s="173"/>
      <c r="B213" s="4">
        <v>205</v>
      </c>
      <c r="C213" s="8" t="s">
        <v>554</v>
      </c>
      <c r="D213" s="32">
        <v>63</v>
      </c>
      <c r="E213" s="8">
        <v>0</v>
      </c>
      <c r="F213" s="8">
        <v>0</v>
      </c>
      <c r="G213" s="8">
        <v>63</v>
      </c>
      <c r="H213" s="8">
        <v>0</v>
      </c>
      <c r="I213" s="8">
        <v>0</v>
      </c>
      <c r="J213" s="14" t="s">
        <v>554</v>
      </c>
      <c r="K213" s="22">
        <v>63</v>
      </c>
    </row>
    <row r="214" spans="1:11" x14ac:dyDescent="0.3">
      <c r="A214" s="173"/>
      <c r="B214" s="4">
        <v>206</v>
      </c>
      <c r="C214" s="8" t="s">
        <v>555</v>
      </c>
      <c r="D214" s="32">
        <v>445</v>
      </c>
      <c r="E214" s="8">
        <v>0</v>
      </c>
      <c r="F214" s="8">
        <v>0</v>
      </c>
      <c r="G214" s="8">
        <v>445</v>
      </c>
      <c r="H214" s="8">
        <v>0</v>
      </c>
      <c r="I214" s="8">
        <v>0</v>
      </c>
      <c r="J214" s="14" t="s">
        <v>555</v>
      </c>
      <c r="K214" s="22">
        <v>445</v>
      </c>
    </row>
    <row r="215" spans="1:11" x14ac:dyDescent="0.3">
      <c r="A215" s="173"/>
      <c r="B215" s="4">
        <v>207</v>
      </c>
      <c r="C215" s="8" t="s">
        <v>556</v>
      </c>
      <c r="D215" s="32">
        <v>410</v>
      </c>
      <c r="E215" s="8">
        <v>0</v>
      </c>
      <c r="F215" s="8">
        <v>0</v>
      </c>
      <c r="G215" s="8">
        <v>410</v>
      </c>
      <c r="H215" s="8">
        <v>0</v>
      </c>
      <c r="I215" s="8">
        <v>0</v>
      </c>
      <c r="J215" s="14" t="s">
        <v>556</v>
      </c>
      <c r="K215" s="22">
        <v>410</v>
      </c>
    </row>
    <row r="216" spans="1:11" x14ac:dyDescent="0.3">
      <c r="A216" s="173"/>
      <c r="B216" s="4">
        <v>208</v>
      </c>
      <c r="C216" s="8" t="s">
        <v>557</v>
      </c>
      <c r="D216" s="32">
        <v>366</v>
      </c>
      <c r="E216" s="8">
        <v>0</v>
      </c>
      <c r="F216" s="8">
        <v>0</v>
      </c>
      <c r="G216" s="8">
        <v>366</v>
      </c>
      <c r="H216" s="8">
        <v>0</v>
      </c>
      <c r="I216" s="8">
        <v>0</v>
      </c>
      <c r="J216" s="14" t="s">
        <v>557</v>
      </c>
      <c r="K216" s="22">
        <v>366</v>
      </c>
    </row>
    <row r="217" spans="1:11" x14ac:dyDescent="0.3">
      <c r="A217" s="173"/>
      <c r="B217" s="4">
        <v>209</v>
      </c>
      <c r="C217" s="8" t="s">
        <v>558</v>
      </c>
      <c r="D217" s="32">
        <v>177</v>
      </c>
      <c r="E217" s="8">
        <v>0</v>
      </c>
      <c r="F217" s="8">
        <v>0</v>
      </c>
      <c r="G217" s="8">
        <v>177</v>
      </c>
      <c r="H217" s="8">
        <v>0</v>
      </c>
      <c r="I217" s="8">
        <v>0</v>
      </c>
      <c r="J217" s="14" t="s">
        <v>558</v>
      </c>
      <c r="K217" s="22">
        <v>177</v>
      </c>
    </row>
    <row r="218" spans="1:11" x14ac:dyDescent="0.3">
      <c r="A218" s="173"/>
      <c r="B218" s="4">
        <v>210</v>
      </c>
      <c r="C218" s="8" t="s">
        <v>559</v>
      </c>
      <c r="D218" s="32">
        <v>120</v>
      </c>
      <c r="E218" s="8">
        <v>0</v>
      </c>
      <c r="F218" s="8">
        <v>0</v>
      </c>
      <c r="G218" s="8">
        <v>120</v>
      </c>
      <c r="H218" s="8">
        <v>0</v>
      </c>
      <c r="I218" s="8">
        <v>0</v>
      </c>
      <c r="J218" s="14" t="s">
        <v>559</v>
      </c>
      <c r="K218" s="22">
        <v>120</v>
      </c>
    </row>
    <row r="219" spans="1:11" x14ac:dyDescent="0.3">
      <c r="A219" s="173"/>
      <c r="B219" s="4">
        <v>211</v>
      </c>
      <c r="C219" s="8" t="s">
        <v>561</v>
      </c>
      <c r="D219" s="32">
        <v>121</v>
      </c>
      <c r="E219" s="8">
        <v>0</v>
      </c>
      <c r="F219" s="8">
        <v>0</v>
      </c>
      <c r="G219" s="8">
        <v>121</v>
      </c>
      <c r="H219" s="8">
        <v>0</v>
      </c>
      <c r="I219" s="8">
        <v>0</v>
      </c>
      <c r="J219" s="14" t="s">
        <v>561</v>
      </c>
      <c r="K219" s="22">
        <v>121</v>
      </c>
    </row>
    <row r="220" spans="1:11" x14ac:dyDescent="0.3">
      <c r="A220" s="173"/>
      <c r="B220" s="4">
        <v>212</v>
      </c>
      <c r="C220" s="8" t="s">
        <v>562</v>
      </c>
      <c r="D220" s="32">
        <v>177</v>
      </c>
      <c r="E220" s="8">
        <v>0</v>
      </c>
      <c r="F220" s="8">
        <v>0</v>
      </c>
      <c r="G220" s="8">
        <v>177</v>
      </c>
      <c r="H220" s="8">
        <v>0</v>
      </c>
      <c r="I220" s="8">
        <v>0</v>
      </c>
      <c r="J220" s="14" t="s">
        <v>562</v>
      </c>
      <c r="K220" s="22">
        <v>177</v>
      </c>
    </row>
    <row r="221" spans="1:11" x14ac:dyDescent="0.3">
      <c r="A221" s="173"/>
      <c r="B221" s="4">
        <v>213</v>
      </c>
      <c r="C221" s="8" t="s">
        <v>564</v>
      </c>
      <c r="D221" s="32">
        <v>128</v>
      </c>
      <c r="E221" s="8">
        <v>0</v>
      </c>
      <c r="F221" s="8">
        <v>0</v>
      </c>
      <c r="G221" s="8">
        <v>128</v>
      </c>
      <c r="H221" s="8">
        <v>0</v>
      </c>
      <c r="I221" s="8">
        <v>0</v>
      </c>
      <c r="J221" s="14" t="s">
        <v>564</v>
      </c>
      <c r="K221" s="22">
        <v>128</v>
      </c>
    </row>
    <row r="222" spans="1:11" x14ac:dyDescent="0.3">
      <c r="A222" s="173"/>
      <c r="B222" s="4">
        <v>214</v>
      </c>
      <c r="C222" s="8" t="s">
        <v>565</v>
      </c>
      <c r="D222" s="32">
        <v>1588</v>
      </c>
      <c r="E222" s="8">
        <v>0</v>
      </c>
      <c r="F222" s="8">
        <v>0</v>
      </c>
      <c r="G222" s="8">
        <v>1588</v>
      </c>
      <c r="H222" s="8">
        <v>0</v>
      </c>
      <c r="I222" s="8">
        <v>0</v>
      </c>
      <c r="J222" s="14" t="s">
        <v>565</v>
      </c>
      <c r="K222" s="22">
        <v>1588</v>
      </c>
    </row>
    <row r="223" spans="1:11" x14ac:dyDescent="0.3">
      <c r="A223" s="173"/>
      <c r="B223" s="4">
        <v>215</v>
      </c>
      <c r="C223" s="8" t="s">
        <v>566</v>
      </c>
      <c r="D223" s="32">
        <v>608</v>
      </c>
      <c r="E223" s="8">
        <v>0</v>
      </c>
      <c r="F223" s="8">
        <v>0</v>
      </c>
      <c r="G223" s="8">
        <v>608</v>
      </c>
      <c r="H223" s="8">
        <v>0</v>
      </c>
      <c r="I223" s="8">
        <v>0</v>
      </c>
      <c r="J223" s="14" t="s">
        <v>566</v>
      </c>
      <c r="K223" s="22">
        <v>608</v>
      </c>
    </row>
    <row r="224" spans="1:11" x14ac:dyDescent="0.3">
      <c r="A224" s="173"/>
      <c r="B224" s="4">
        <v>216</v>
      </c>
      <c r="C224" s="8" t="s">
        <v>567</v>
      </c>
      <c r="D224" s="32">
        <v>422</v>
      </c>
      <c r="E224" s="8">
        <v>0</v>
      </c>
      <c r="F224" s="8">
        <v>0</v>
      </c>
      <c r="G224" s="8">
        <v>422</v>
      </c>
      <c r="H224" s="8">
        <v>0</v>
      </c>
      <c r="I224" s="8">
        <v>0</v>
      </c>
      <c r="J224" s="14" t="s">
        <v>567</v>
      </c>
      <c r="K224" s="22">
        <v>422</v>
      </c>
    </row>
    <row r="225" spans="1:12" x14ac:dyDescent="0.3">
      <c r="A225" s="173"/>
      <c r="B225" s="4">
        <v>217</v>
      </c>
      <c r="C225" s="8" t="s">
        <v>568</v>
      </c>
      <c r="D225" s="32">
        <v>812</v>
      </c>
      <c r="E225" s="8">
        <v>0</v>
      </c>
      <c r="F225" s="8">
        <v>0</v>
      </c>
      <c r="G225" s="8">
        <v>812</v>
      </c>
      <c r="H225" s="8">
        <v>0</v>
      </c>
      <c r="I225" s="8">
        <v>0</v>
      </c>
      <c r="J225" s="14" t="s">
        <v>568</v>
      </c>
      <c r="K225" s="22">
        <v>812</v>
      </c>
    </row>
    <row r="226" spans="1:12" x14ac:dyDescent="0.3">
      <c r="A226" s="173"/>
      <c r="B226" s="4">
        <v>218</v>
      </c>
      <c r="C226" s="8" t="s">
        <v>569</v>
      </c>
      <c r="D226" s="32">
        <v>623</v>
      </c>
      <c r="E226" s="8">
        <v>0</v>
      </c>
      <c r="F226" s="8">
        <v>0</v>
      </c>
      <c r="G226" s="8">
        <v>623</v>
      </c>
      <c r="H226" s="8">
        <v>0</v>
      </c>
      <c r="I226" s="8">
        <v>0</v>
      </c>
      <c r="J226" s="14" t="s">
        <v>569</v>
      </c>
      <c r="K226" s="22">
        <v>623</v>
      </c>
    </row>
    <row r="227" spans="1:12" x14ac:dyDescent="0.3">
      <c r="A227" s="173"/>
      <c r="B227" s="4">
        <v>219</v>
      </c>
      <c r="C227" s="8" t="s">
        <v>570</v>
      </c>
      <c r="D227" s="32">
        <v>136</v>
      </c>
      <c r="E227" s="8">
        <v>0</v>
      </c>
      <c r="F227" s="8">
        <v>0</v>
      </c>
      <c r="G227" s="8">
        <v>136</v>
      </c>
      <c r="H227" s="8">
        <v>0</v>
      </c>
      <c r="I227" s="8">
        <v>0</v>
      </c>
      <c r="J227" s="14" t="s">
        <v>570</v>
      </c>
      <c r="K227" s="22">
        <v>136</v>
      </c>
    </row>
    <row r="228" spans="1:12" x14ac:dyDescent="0.3">
      <c r="A228" s="173"/>
      <c r="B228" s="4">
        <v>220</v>
      </c>
      <c r="C228" s="8" t="s">
        <v>571</v>
      </c>
      <c r="D228" s="32">
        <v>188</v>
      </c>
      <c r="E228" s="8">
        <v>0</v>
      </c>
      <c r="F228" s="8">
        <v>0</v>
      </c>
      <c r="G228" s="8">
        <v>188</v>
      </c>
      <c r="H228" s="8">
        <v>0</v>
      </c>
      <c r="I228" s="8">
        <v>0</v>
      </c>
      <c r="J228" s="14" t="s">
        <v>571</v>
      </c>
      <c r="K228" s="22">
        <v>188</v>
      </c>
    </row>
    <row r="229" spans="1:12" x14ac:dyDescent="0.3">
      <c r="A229" s="173"/>
      <c r="B229" s="4">
        <v>221</v>
      </c>
      <c r="C229" s="8" t="s">
        <v>572</v>
      </c>
      <c r="D229" s="32">
        <v>577</v>
      </c>
      <c r="E229" s="8">
        <v>0</v>
      </c>
      <c r="F229" s="8">
        <v>0</v>
      </c>
      <c r="G229" s="8">
        <v>577</v>
      </c>
      <c r="H229" s="8">
        <v>0</v>
      </c>
      <c r="I229" s="8">
        <v>0</v>
      </c>
      <c r="J229" s="14" t="s">
        <v>572</v>
      </c>
      <c r="K229" s="22">
        <v>577</v>
      </c>
    </row>
    <row r="230" spans="1:12" x14ac:dyDescent="0.3">
      <c r="A230" s="173"/>
      <c r="B230" s="4">
        <v>222</v>
      </c>
      <c r="C230" s="8" t="s">
        <v>574</v>
      </c>
      <c r="D230" s="32">
        <v>243</v>
      </c>
      <c r="E230" s="8">
        <v>0</v>
      </c>
      <c r="F230" s="8">
        <v>0</v>
      </c>
      <c r="G230" s="8">
        <v>243</v>
      </c>
      <c r="H230" s="8">
        <v>0</v>
      </c>
      <c r="I230" s="8">
        <v>0</v>
      </c>
      <c r="J230" s="14" t="s">
        <v>574</v>
      </c>
      <c r="K230" s="22">
        <v>243</v>
      </c>
    </row>
    <row r="231" spans="1:12" x14ac:dyDescent="0.3">
      <c r="A231" s="173"/>
      <c r="B231" s="4">
        <v>223</v>
      </c>
      <c r="C231" s="8" t="s">
        <v>577</v>
      </c>
      <c r="D231" s="32">
        <v>652</v>
      </c>
      <c r="E231" s="8">
        <v>0</v>
      </c>
      <c r="F231" s="8">
        <v>0</v>
      </c>
      <c r="G231" s="8">
        <v>652</v>
      </c>
      <c r="H231" s="8">
        <v>0</v>
      </c>
      <c r="I231" s="8">
        <v>0</v>
      </c>
      <c r="J231" s="14" t="s">
        <v>577</v>
      </c>
      <c r="K231" s="22">
        <v>652</v>
      </c>
    </row>
    <row r="232" spans="1:12" x14ac:dyDescent="0.3">
      <c r="A232" s="173"/>
      <c r="B232" s="4">
        <v>224</v>
      </c>
      <c r="C232" s="8" t="s">
        <v>578</v>
      </c>
      <c r="D232" s="32">
        <v>568</v>
      </c>
      <c r="E232" s="8">
        <v>0</v>
      </c>
      <c r="F232" s="8">
        <v>0</v>
      </c>
      <c r="G232" s="8">
        <v>568</v>
      </c>
      <c r="H232" s="8">
        <v>0</v>
      </c>
      <c r="I232" s="8">
        <v>0</v>
      </c>
      <c r="J232" s="14" t="s">
        <v>578</v>
      </c>
      <c r="K232" s="22">
        <v>568</v>
      </c>
    </row>
    <row r="233" spans="1:12" x14ac:dyDescent="0.3">
      <c r="A233" s="173"/>
      <c r="B233" s="4">
        <v>225</v>
      </c>
      <c r="C233" s="8" t="s">
        <v>579</v>
      </c>
      <c r="D233" s="32">
        <v>311</v>
      </c>
      <c r="E233" s="8">
        <v>0</v>
      </c>
      <c r="F233" s="8">
        <v>0</v>
      </c>
      <c r="G233" s="8">
        <v>311</v>
      </c>
      <c r="H233" s="8">
        <v>0</v>
      </c>
      <c r="I233" s="8">
        <v>0</v>
      </c>
      <c r="J233" s="14" t="s">
        <v>579</v>
      </c>
      <c r="K233" s="22">
        <v>311</v>
      </c>
    </row>
    <row r="234" spans="1:12" x14ac:dyDescent="0.3">
      <c r="A234" s="173"/>
      <c r="B234" s="4">
        <v>226</v>
      </c>
      <c r="C234" s="8" t="s">
        <v>580</v>
      </c>
      <c r="D234" s="32">
        <v>667</v>
      </c>
      <c r="E234" s="8">
        <v>0</v>
      </c>
      <c r="F234" s="8">
        <v>0</v>
      </c>
      <c r="G234" s="8">
        <v>667</v>
      </c>
      <c r="H234" s="8">
        <v>0</v>
      </c>
      <c r="I234" s="8">
        <v>0</v>
      </c>
      <c r="J234" s="14" t="s">
        <v>580</v>
      </c>
      <c r="K234" s="22">
        <v>667</v>
      </c>
    </row>
    <row r="235" spans="1:12" x14ac:dyDescent="0.3">
      <c r="A235" s="173"/>
      <c r="B235" s="4">
        <v>227</v>
      </c>
      <c r="C235" s="8" t="s">
        <v>581</v>
      </c>
      <c r="D235" s="32">
        <v>123</v>
      </c>
      <c r="E235" s="8">
        <v>0</v>
      </c>
      <c r="F235" s="8">
        <v>0</v>
      </c>
      <c r="G235" s="8">
        <v>123</v>
      </c>
      <c r="H235" s="8">
        <v>0</v>
      </c>
      <c r="I235" s="8">
        <v>0</v>
      </c>
      <c r="J235" s="14" t="s">
        <v>581</v>
      </c>
      <c r="K235" s="22">
        <v>123</v>
      </c>
      <c r="L235">
        <v>107</v>
      </c>
    </row>
    <row r="236" spans="1:12" x14ac:dyDescent="0.3">
      <c r="A236" s="173"/>
      <c r="B236" s="4">
        <v>228</v>
      </c>
      <c r="C236" s="8" t="s">
        <v>582</v>
      </c>
      <c r="D236" s="32">
        <v>91</v>
      </c>
      <c r="E236" s="8">
        <v>0</v>
      </c>
      <c r="F236" s="8">
        <v>0</v>
      </c>
      <c r="G236" s="8">
        <v>91</v>
      </c>
      <c r="H236" s="8">
        <v>0</v>
      </c>
      <c r="I236" s="8">
        <v>0</v>
      </c>
      <c r="J236" s="14" t="s">
        <v>582</v>
      </c>
      <c r="K236" s="22">
        <v>91</v>
      </c>
    </row>
    <row r="237" spans="1:12" x14ac:dyDescent="0.3">
      <c r="A237" s="173"/>
      <c r="B237" s="4">
        <v>229</v>
      </c>
      <c r="C237" s="8" t="s">
        <v>584</v>
      </c>
      <c r="D237" s="32">
        <v>577</v>
      </c>
      <c r="E237" s="8">
        <v>0</v>
      </c>
      <c r="F237" s="8">
        <v>0</v>
      </c>
      <c r="G237" s="8">
        <v>577</v>
      </c>
      <c r="H237" s="8">
        <v>0</v>
      </c>
      <c r="I237" s="8">
        <v>0</v>
      </c>
      <c r="J237" s="14" t="s">
        <v>584</v>
      </c>
      <c r="K237" s="22">
        <v>577</v>
      </c>
    </row>
    <row r="238" spans="1:12" x14ac:dyDescent="0.3">
      <c r="A238" s="173"/>
      <c r="B238" s="4">
        <v>230</v>
      </c>
      <c r="C238" s="8" t="s">
        <v>587</v>
      </c>
      <c r="D238" s="32">
        <v>136</v>
      </c>
      <c r="E238" s="8">
        <v>0</v>
      </c>
      <c r="F238" s="8">
        <v>0</v>
      </c>
      <c r="G238" s="8">
        <v>136</v>
      </c>
      <c r="H238" s="8">
        <v>0</v>
      </c>
      <c r="I238" s="8">
        <v>0</v>
      </c>
      <c r="J238" s="14" t="s">
        <v>587</v>
      </c>
      <c r="K238" s="22">
        <v>136</v>
      </c>
    </row>
    <row r="239" spans="1:12" x14ac:dyDescent="0.3">
      <c r="A239" s="173"/>
      <c r="B239" s="4">
        <v>231</v>
      </c>
      <c r="C239" s="8" t="s">
        <v>589</v>
      </c>
      <c r="D239" s="32">
        <v>661</v>
      </c>
      <c r="E239" s="8">
        <v>0</v>
      </c>
      <c r="F239" s="8">
        <v>0</v>
      </c>
      <c r="G239" s="8">
        <v>661</v>
      </c>
      <c r="H239" s="8">
        <v>0</v>
      </c>
      <c r="I239" s="8">
        <v>0</v>
      </c>
      <c r="J239" s="14" t="s">
        <v>589</v>
      </c>
      <c r="K239" s="22">
        <v>661</v>
      </c>
    </row>
    <row r="240" spans="1:12" x14ac:dyDescent="0.3">
      <c r="A240" s="173"/>
      <c r="B240" s="4">
        <v>232</v>
      </c>
      <c r="C240" s="8" t="s">
        <v>590</v>
      </c>
      <c r="D240" s="32">
        <v>224</v>
      </c>
      <c r="E240" s="8">
        <v>0</v>
      </c>
      <c r="F240" s="8">
        <v>0</v>
      </c>
      <c r="G240" s="8">
        <v>224</v>
      </c>
      <c r="H240" s="8">
        <v>0</v>
      </c>
      <c r="I240" s="8">
        <v>0</v>
      </c>
      <c r="J240" s="14" t="s">
        <v>590</v>
      </c>
      <c r="K240" s="22">
        <v>224</v>
      </c>
      <c r="L240">
        <v>1</v>
      </c>
    </row>
    <row r="241" spans="1:12" x14ac:dyDescent="0.3">
      <c r="A241" s="173"/>
      <c r="B241" s="4">
        <v>233</v>
      </c>
      <c r="C241" s="8" t="s">
        <v>592</v>
      </c>
      <c r="D241" s="32">
        <v>204</v>
      </c>
      <c r="E241" s="8">
        <v>0</v>
      </c>
      <c r="F241" s="8">
        <v>0</v>
      </c>
      <c r="G241" s="8">
        <v>204</v>
      </c>
      <c r="H241" s="8">
        <v>0</v>
      </c>
      <c r="I241" s="8">
        <v>0</v>
      </c>
      <c r="J241" s="14" t="s">
        <v>592</v>
      </c>
      <c r="K241" s="22">
        <v>204</v>
      </c>
    </row>
    <row r="242" spans="1:12" x14ac:dyDescent="0.3">
      <c r="A242" s="173"/>
      <c r="B242" s="4">
        <v>234</v>
      </c>
      <c r="C242" s="8" t="s">
        <v>593</v>
      </c>
      <c r="D242" s="32">
        <v>59</v>
      </c>
      <c r="E242" s="8">
        <v>0</v>
      </c>
      <c r="F242" s="8">
        <v>0</v>
      </c>
      <c r="G242" s="8">
        <v>59</v>
      </c>
      <c r="H242" s="8">
        <v>0</v>
      </c>
      <c r="I242" s="8">
        <v>0</v>
      </c>
      <c r="J242" s="14" t="s">
        <v>593</v>
      </c>
      <c r="K242" s="22">
        <v>59</v>
      </c>
    </row>
    <row r="243" spans="1:12" x14ac:dyDescent="0.3">
      <c r="A243" s="173"/>
      <c r="B243" s="4">
        <v>235</v>
      </c>
      <c r="C243" s="8" t="s">
        <v>594</v>
      </c>
      <c r="D243" s="32">
        <v>193</v>
      </c>
      <c r="E243" s="8">
        <v>0</v>
      </c>
      <c r="F243" s="8">
        <v>0</v>
      </c>
      <c r="G243" s="8">
        <v>193</v>
      </c>
      <c r="H243" s="8">
        <v>0</v>
      </c>
      <c r="I243" s="8">
        <v>0</v>
      </c>
      <c r="J243" s="14" t="s">
        <v>594</v>
      </c>
      <c r="K243" s="22">
        <v>193</v>
      </c>
    </row>
    <row r="244" spans="1:12" x14ac:dyDescent="0.3">
      <c r="A244" s="173"/>
      <c r="B244" s="4">
        <v>236</v>
      </c>
      <c r="C244" s="8" t="s">
        <v>751</v>
      </c>
      <c r="D244" s="32">
        <v>286</v>
      </c>
      <c r="E244" s="8">
        <v>0</v>
      </c>
      <c r="F244" s="8">
        <v>0</v>
      </c>
      <c r="G244" s="8">
        <v>286</v>
      </c>
      <c r="H244" s="8">
        <v>0</v>
      </c>
      <c r="I244" s="8">
        <v>0</v>
      </c>
      <c r="J244" s="14" t="s">
        <v>751</v>
      </c>
      <c r="K244" s="22">
        <v>286</v>
      </c>
    </row>
    <row r="245" spans="1:12" x14ac:dyDescent="0.3">
      <c r="A245" s="173"/>
      <c r="B245" s="4">
        <v>237</v>
      </c>
      <c r="C245" s="8" t="s">
        <v>595</v>
      </c>
      <c r="D245" s="32">
        <v>603</v>
      </c>
      <c r="E245" s="8">
        <v>0</v>
      </c>
      <c r="F245" s="8">
        <v>0</v>
      </c>
      <c r="G245" s="8">
        <v>603</v>
      </c>
      <c r="H245" s="8">
        <v>0</v>
      </c>
      <c r="I245" s="8">
        <v>0</v>
      </c>
      <c r="J245" s="14" t="s">
        <v>595</v>
      </c>
      <c r="K245" s="22">
        <v>603</v>
      </c>
    </row>
    <row r="246" spans="1:12" x14ac:dyDescent="0.3">
      <c r="A246" s="173"/>
      <c r="B246" s="4">
        <v>238</v>
      </c>
      <c r="C246" s="8" t="s">
        <v>596</v>
      </c>
      <c r="D246" s="32">
        <v>235</v>
      </c>
      <c r="E246" s="8">
        <v>0</v>
      </c>
      <c r="F246" s="8">
        <v>0</v>
      </c>
      <c r="G246" s="8">
        <v>235</v>
      </c>
      <c r="H246" s="8">
        <v>0</v>
      </c>
      <c r="I246" s="8">
        <v>0</v>
      </c>
      <c r="J246" s="14" t="s">
        <v>596</v>
      </c>
      <c r="K246" s="22">
        <v>235</v>
      </c>
    </row>
    <row r="247" spans="1:12" x14ac:dyDescent="0.3">
      <c r="A247" s="173"/>
      <c r="B247" s="4">
        <v>239</v>
      </c>
      <c r="C247" s="8" t="s">
        <v>597</v>
      </c>
      <c r="D247" s="32">
        <v>183</v>
      </c>
      <c r="E247" s="8">
        <v>0</v>
      </c>
      <c r="F247" s="8">
        <v>0</v>
      </c>
      <c r="G247" s="8">
        <v>183</v>
      </c>
      <c r="H247" s="8">
        <v>0</v>
      </c>
      <c r="I247" s="8">
        <v>0</v>
      </c>
      <c r="J247" s="14" t="s">
        <v>597</v>
      </c>
      <c r="K247" s="22">
        <v>183</v>
      </c>
    </row>
    <row r="248" spans="1:12" x14ac:dyDescent="0.3">
      <c r="A248" s="173"/>
      <c r="B248" s="4">
        <v>240</v>
      </c>
      <c r="C248" s="8" t="s">
        <v>598</v>
      </c>
      <c r="D248" s="32">
        <v>225</v>
      </c>
      <c r="E248" s="8">
        <v>0</v>
      </c>
      <c r="F248" s="8">
        <v>0</v>
      </c>
      <c r="G248" s="8">
        <v>225</v>
      </c>
      <c r="H248" s="8">
        <v>0</v>
      </c>
      <c r="I248" s="8">
        <v>0</v>
      </c>
      <c r="J248" s="14" t="s">
        <v>598</v>
      </c>
      <c r="K248" s="22">
        <v>225</v>
      </c>
    </row>
    <row r="249" spans="1:12" x14ac:dyDescent="0.3">
      <c r="A249" s="173"/>
      <c r="B249" s="4">
        <v>241</v>
      </c>
      <c r="C249" s="8" t="s">
        <v>600</v>
      </c>
      <c r="D249" s="32">
        <v>361</v>
      </c>
      <c r="E249" s="8">
        <v>0</v>
      </c>
      <c r="F249" s="8">
        <v>0</v>
      </c>
      <c r="G249" s="8">
        <v>361</v>
      </c>
      <c r="H249" s="8">
        <v>0</v>
      </c>
      <c r="I249" s="8">
        <v>0</v>
      </c>
      <c r="J249" s="14" t="s">
        <v>600</v>
      </c>
      <c r="K249" s="22">
        <v>361</v>
      </c>
    </row>
    <row r="250" spans="1:12" x14ac:dyDescent="0.3">
      <c r="A250" s="173"/>
      <c r="B250" s="4">
        <v>242</v>
      </c>
      <c r="C250" s="8" t="s">
        <v>601</v>
      </c>
      <c r="D250" s="32">
        <v>37</v>
      </c>
      <c r="E250" s="8">
        <v>0</v>
      </c>
      <c r="F250" s="8">
        <v>0</v>
      </c>
      <c r="G250" s="8">
        <v>37</v>
      </c>
      <c r="H250" s="8">
        <v>0</v>
      </c>
      <c r="I250" s="8">
        <v>0</v>
      </c>
      <c r="J250" s="14" t="s">
        <v>601</v>
      </c>
      <c r="K250" s="22">
        <v>37</v>
      </c>
    </row>
    <row r="251" spans="1:12" x14ac:dyDescent="0.3">
      <c r="A251" s="173"/>
      <c r="B251" s="4">
        <v>243</v>
      </c>
      <c r="C251" s="8" t="s">
        <v>602</v>
      </c>
      <c r="D251" s="32">
        <v>308</v>
      </c>
      <c r="E251" s="8">
        <v>0</v>
      </c>
      <c r="F251" s="8">
        <v>0</v>
      </c>
      <c r="G251" s="8">
        <v>308</v>
      </c>
      <c r="H251" s="8">
        <v>0</v>
      </c>
      <c r="I251" s="8">
        <v>0</v>
      </c>
      <c r="J251" s="14" t="s">
        <v>602</v>
      </c>
      <c r="K251" s="22">
        <v>308</v>
      </c>
    </row>
    <row r="252" spans="1:12" x14ac:dyDescent="0.3">
      <c r="A252" s="173"/>
      <c r="B252" s="4">
        <v>244</v>
      </c>
      <c r="C252" s="8" t="s">
        <v>603</v>
      </c>
      <c r="D252" s="32">
        <v>2803</v>
      </c>
      <c r="E252" s="8">
        <v>107</v>
      </c>
      <c r="F252" s="8">
        <v>0</v>
      </c>
      <c r="G252" s="8">
        <v>2803</v>
      </c>
      <c r="H252" s="8">
        <v>107</v>
      </c>
      <c r="I252" s="8">
        <v>0</v>
      </c>
      <c r="J252" s="14" t="s">
        <v>603</v>
      </c>
      <c r="K252" s="22">
        <v>2803</v>
      </c>
    </row>
    <row r="253" spans="1:12" x14ac:dyDescent="0.3">
      <c r="A253" s="173"/>
      <c r="B253" s="4">
        <v>245</v>
      </c>
      <c r="C253" s="8" t="s">
        <v>604</v>
      </c>
      <c r="D253" s="32">
        <v>566</v>
      </c>
      <c r="E253" s="8">
        <v>0</v>
      </c>
      <c r="F253" s="8">
        <v>0</v>
      </c>
      <c r="G253" s="8">
        <v>566</v>
      </c>
      <c r="H253" s="8">
        <v>0</v>
      </c>
      <c r="I253" s="8">
        <v>0</v>
      </c>
      <c r="J253" s="14" t="s">
        <v>604</v>
      </c>
      <c r="K253" s="22">
        <v>566</v>
      </c>
      <c r="L253">
        <v>1</v>
      </c>
    </row>
    <row r="254" spans="1:12" x14ac:dyDescent="0.3">
      <c r="A254" s="173"/>
      <c r="B254" s="4">
        <v>246</v>
      </c>
      <c r="C254" s="8" t="s">
        <v>605</v>
      </c>
      <c r="D254" s="32">
        <v>753</v>
      </c>
      <c r="E254" s="8">
        <v>0</v>
      </c>
      <c r="F254" s="8">
        <v>0</v>
      </c>
      <c r="G254" s="8">
        <v>753</v>
      </c>
      <c r="H254" s="8">
        <v>0</v>
      </c>
      <c r="I254" s="8">
        <v>0</v>
      </c>
      <c r="J254" s="14" t="s">
        <v>605</v>
      </c>
      <c r="K254" s="22">
        <v>753</v>
      </c>
    </row>
    <row r="255" spans="1:12" x14ac:dyDescent="0.3">
      <c r="A255" s="173"/>
      <c r="B255" s="4">
        <v>247</v>
      </c>
      <c r="C255" s="8" t="s">
        <v>606</v>
      </c>
      <c r="D255" s="32">
        <v>694</v>
      </c>
      <c r="E255" s="8">
        <v>0</v>
      </c>
      <c r="F255" s="8">
        <v>0</v>
      </c>
      <c r="G255" s="8">
        <v>694</v>
      </c>
      <c r="H255" s="8">
        <v>0</v>
      </c>
      <c r="I255" s="8">
        <v>0</v>
      </c>
      <c r="J255" s="14" t="s">
        <v>606</v>
      </c>
      <c r="K255" s="22">
        <v>694</v>
      </c>
    </row>
    <row r="256" spans="1:12" x14ac:dyDescent="0.3">
      <c r="A256" s="173"/>
      <c r="B256" s="4">
        <v>248</v>
      </c>
      <c r="C256" s="8" t="s">
        <v>607</v>
      </c>
      <c r="D256" s="32">
        <v>459</v>
      </c>
      <c r="E256" s="8">
        <v>0</v>
      </c>
      <c r="F256" s="8">
        <v>0</v>
      </c>
      <c r="G256" s="8">
        <v>459</v>
      </c>
      <c r="H256" s="8">
        <v>0</v>
      </c>
      <c r="I256" s="8">
        <v>0</v>
      </c>
      <c r="J256" s="14" t="s">
        <v>607</v>
      </c>
      <c r="K256" s="22">
        <v>459</v>
      </c>
    </row>
    <row r="257" spans="1:12" x14ac:dyDescent="0.3">
      <c r="A257" s="173"/>
      <c r="B257" s="4">
        <v>249</v>
      </c>
      <c r="C257" s="8" t="s">
        <v>608</v>
      </c>
      <c r="D257" s="32">
        <v>423</v>
      </c>
      <c r="E257" s="8">
        <v>1</v>
      </c>
      <c r="F257" s="8">
        <v>0</v>
      </c>
      <c r="G257" s="8">
        <v>423</v>
      </c>
      <c r="H257" s="8">
        <v>1</v>
      </c>
      <c r="I257" s="8">
        <v>0</v>
      </c>
      <c r="J257" s="14" t="s">
        <v>608</v>
      </c>
      <c r="K257" s="22">
        <v>423</v>
      </c>
    </row>
    <row r="258" spans="1:12" x14ac:dyDescent="0.3">
      <c r="A258" s="173"/>
      <c r="B258" s="4">
        <v>250</v>
      </c>
      <c r="C258" s="8" t="s">
        <v>610</v>
      </c>
      <c r="D258" s="32">
        <v>283</v>
      </c>
      <c r="E258" s="8">
        <v>0</v>
      </c>
      <c r="F258" s="8">
        <v>0</v>
      </c>
      <c r="G258" s="8">
        <v>283</v>
      </c>
      <c r="H258" s="8">
        <v>0</v>
      </c>
      <c r="I258" s="8">
        <v>0</v>
      </c>
      <c r="J258" s="14" t="s">
        <v>610</v>
      </c>
      <c r="K258" s="22">
        <v>283</v>
      </c>
    </row>
    <row r="259" spans="1:12" x14ac:dyDescent="0.3">
      <c r="A259" s="173"/>
      <c r="B259" s="4">
        <v>251</v>
      </c>
      <c r="C259" s="8" t="s">
        <v>611</v>
      </c>
      <c r="D259" s="32">
        <v>224</v>
      </c>
      <c r="E259" s="8">
        <v>0</v>
      </c>
      <c r="F259" s="8">
        <v>0</v>
      </c>
      <c r="G259" s="8">
        <v>224</v>
      </c>
      <c r="H259" s="8">
        <v>0</v>
      </c>
      <c r="I259" s="8">
        <v>0</v>
      </c>
      <c r="J259" s="14" t="s">
        <v>611</v>
      </c>
      <c r="K259" s="22">
        <v>224</v>
      </c>
    </row>
    <row r="260" spans="1:12" x14ac:dyDescent="0.3">
      <c r="A260" s="173"/>
      <c r="B260" s="4">
        <v>252</v>
      </c>
      <c r="C260" s="8" t="s">
        <v>612</v>
      </c>
      <c r="D260" s="32">
        <v>383</v>
      </c>
      <c r="E260" s="8">
        <v>0</v>
      </c>
      <c r="F260" s="8">
        <v>0</v>
      </c>
      <c r="G260" s="8">
        <v>383</v>
      </c>
      <c r="H260" s="8">
        <v>0</v>
      </c>
      <c r="I260" s="8">
        <v>0</v>
      </c>
      <c r="J260" s="14" t="s">
        <v>612</v>
      </c>
      <c r="K260" s="22">
        <v>383</v>
      </c>
    </row>
    <row r="261" spans="1:12" x14ac:dyDescent="0.3">
      <c r="A261" s="173"/>
      <c r="B261" s="4">
        <v>253</v>
      </c>
      <c r="C261" s="8" t="s">
        <v>613</v>
      </c>
      <c r="D261" s="32">
        <v>757</v>
      </c>
      <c r="E261" s="8">
        <v>0</v>
      </c>
      <c r="F261" s="8">
        <v>0</v>
      </c>
      <c r="G261" s="8">
        <v>757</v>
      </c>
      <c r="H261" s="8">
        <v>0</v>
      </c>
      <c r="I261" s="8">
        <v>0</v>
      </c>
      <c r="J261" s="14" t="s">
        <v>613</v>
      </c>
      <c r="K261" s="22">
        <v>757</v>
      </c>
    </row>
    <row r="262" spans="1:12" x14ac:dyDescent="0.3">
      <c r="A262" s="173"/>
      <c r="B262" s="4">
        <v>254</v>
      </c>
      <c r="C262" s="8" t="s">
        <v>614</v>
      </c>
      <c r="D262" s="32">
        <v>557</v>
      </c>
      <c r="E262" s="8">
        <v>0</v>
      </c>
      <c r="F262" s="8">
        <v>0</v>
      </c>
      <c r="G262" s="8">
        <v>557</v>
      </c>
      <c r="H262" s="8">
        <v>0</v>
      </c>
      <c r="I262" s="8">
        <v>0</v>
      </c>
      <c r="J262" s="14" t="s">
        <v>614</v>
      </c>
      <c r="K262" s="22">
        <v>557</v>
      </c>
    </row>
    <row r="263" spans="1:12" x14ac:dyDescent="0.3">
      <c r="A263" s="173"/>
      <c r="B263" s="4">
        <v>255</v>
      </c>
      <c r="C263" s="8" t="s">
        <v>615</v>
      </c>
      <c r="D263" s="32">
        <v>438</v>
      </c>
      <c r="E263" s="8">
        <v>0</v>
      </c>
      <c r="F263" s="8">
        <v>0</v>
      </c>
      <c r="G263" s="8">
        <v>438</v>
      </c>
      <c r="H263" s="8">
        <v>0</v>
      </c>
      <c r="I263" s="8">
        <v>0</v>
      </c>
      <c r="J263" s="14" t="s">
        <v>615</v>
      </c>
      <c r="K263" s="22">
        <v>438</v>
      </c>
    </row>
    <row r="264" spans="1:12" x14ac:dyDescent="0.3">
      <c r="A264" s="173"/>
      <c r="B264" s="4">
        <v>256</v>
      </c>
      <c r="C264" s="8" t="s">
        <v>616</v>
      </c>
      <c r="D264" s="32">
        <v>846</v>
      </c>
      <c r="E264" s="8">
        <v>0</v>
      </c>
      <c r="F264" s="8">
        <v>0</v>
      </c>
      <c r="G264" s="8">
        <v>846</v>
      </c>
      <c r="H264" s="8">
        <v>0</v>
      </c>
      <c r="I264" s="8">
        <v>0</v>
      </c>
      <c r="J264" s="14" t="s">
        <v>616</v>
      </c>
      <c r="K264" s="22">
        <v>846</v>
      </c>
      <c r="L264">
        <v>8</v>
      </c>
    </row>
    <row r="265" spans="1:12" x14ac:dyDescent="0.3">
      <c r="A265" s="173"/>
      <c r="B265" s="4">
        <v>257</v>
      </c>
      <c r="C265" s="8" t="s">
        <v>618</v>
      </c>
      <c r="D265" s="32">
        <v>255</v>
      </c>
      <c r="E265" s="8">
        <v>0</v>
      </c>
      <c r="F265" s="8">
        <v>0</v>
      </c>
      <c r="G265" s="8">
        <v>255</v>
      </c>
      <c r="H265" s="8">
        <v>0</v>
      </c>
      <c r="I265" s="8">
        <v>0</v>
      </c>
      <c r="J265" s="14" t="s">
        <v>618</v>
      </c>
      <c r="K265" s="22">
        <v>255</v>
      </c>
    </row>
    <row r="266" spans="1:12" x14ac:dyDescent="0.3">
      <c r="A266" s="173"/>
      <c r="B266" s="4">
        <v>258</v>
      </c>
      <c r="C266" s="8" t="s">
        <v>752</v>
      </c>
      <c r="D266" s="32">
        <v>152</v>
      </c>
      <c r="E266" s="8">
        <v>0</v>
      </c>
      <c r="F266" s="8">
        <v>0</v>
      </c>
      <c r="G266" s="8">
        <v>152</v>
      </c>
      <c r="H266" s="8">
        <v>0</v>
      </c>
      <c r="I266" s="8">
        <v>0</v>
      </c>
      <c r="J266" s="14" t="s">
        <v>752</v>
      </c>
      <c r="K266" s="22">
        <v>152</v>
      </c>
    </row>
    <row r="267" spans="1:12" x14ac:dyDescent="0.3">
      <c r="A267" s="173"/>
      <c r="B267" s="4">
        <v>259</v>
      </c>
      <c r="C267" s="8" t="s">
        <v>621</v>
      </c>
      <c r="D267" s="32">
        <v>478</v>
      </c>
      <c r="E267" s="8">
        <v>0</v>
      </c>
      <c r="F267" s="8">
        <v>0</v>
      </c>
      <c r="G267" s="8">
        <v>478</v>
      </c>
      <c r="H267" s="8">
        <v>0</v>
      </c>
      <c r="I267" s="8">
        <v>0</v>
      </c>
      <c r="J267" s="14" t="s">
        <v>621</v>
      </c>
      <c r="K267" s="22">
        <v>478</v>
      </c>
    </row>
    <row r="268" spans="1:12" x14ac:dyDescent="0.3">
      <c r="A268" s="173"/>
      <c r="B268" s="4">
        <v>260</v>
      </c>
      <c r="C268" s="8" t="s">
        <v>622</v>
      </c>
      <c r="D268" s="32">
        <v>80</v>
      </c>
      <c r="E268" s="8">
        <v>0</v>
      </c>
      <c r="F268" s="8">
        <v>0</v>
      </c>
      <c r="G268" s="8">
        <v>80</v>
      </c>
      <c r="H268" s="8">
        <v>0</v>
      </c>
      <c r="I268" s="8">
        <v>0</v>
      </c>
      <c r="J268" s="14" t="s">
        <v>622</v>
      </c>
      <c r="K268" s="22">
        <v>80</v>
      </c>
    </row>
    <row r="269" spans="1:12" x14ac:dyDescent="0.3">
      <c r="A269" s="173"/>
      <c r="B269" s="4">
        <v>261</v>
      </c>
      <c r="C269" s="8" t="s">
        <v>623</v>
      </c>
      <c r="D269" s="32">
        <v>254</v>
      </c>
      <c r="E269" s="8">
        <v>0</v>
      </c>
      <c r="F269" s="8">
        <v>0</v>
      </c>
      <c r="G269" s="8">
        <v>254</v>
      </c>
      <c r="H269" s="8">
        <v>0</v>
      </c>
      <c r="I269" s="8">
        <v>0</v>
      </c>
      <c r="J269" s="14" t="s">
        <v>623</v>
      </c>
      <c r="K269" s="22">
        <v>254</v>
      </c>
    </row>
    <row r="270" spans="1:12" x14ac:dyDescent="0.3">
      <c r="A270" s="173"/>
      <c r="B270" s="4">
        <v>262</v>
      </c>
      <c r="C270" s="8" t="s">
        <v>624</v>
      </c>
      <c r="D270" s="32">
        <v>1335</v>
      </c>
      <c r="E270" s="8">
        <v>0</v>
      </c>
      <c r="F270" s="8">
        <v>0</v>
      </c>
      <c r="G270" s="8">
        <v>1335</v>
      </c>
      <c r="H270" s="8">
        <v>0</v>
      </c>
      <c r="I270" s="8">
        <v>0</v>
      </c>
      <c r="J270" s="14" t="s">
        <v>624</v>
      </c>
      <c r="K270" s="22">
        <v>1335</v>
      </c>
    </row>
    <row r="271" spans="1:12" x14ac:dyDescent="0.3">
      <c r="A271" s="173"/>
      <c r="B271" s="4">
        <v>263</v>
      </c>
      <c r="C271" s="8" t="s">
        <v>626</v>
      </c>
      <c r="D271" s="32">
        <v>697</v>
      </c>
      <c r="E271" s="8">
        <v>0</v>
      </c>
      <c r="F271" s="8">
        <v>0</v>
      </c>
      <c r="G271" s="8">
        <v>697</v>
      </c>
      <c r="H271" s="8">
        <v>0</v>
      </c>
      <c r="I271" s="8">
        <v>0</v>
      </c>
      <c r="J271" s="14" t="s">
        <v>626</v>
      </c>
      <c r="K271" s="22">
        <v>697</v>
      </c>
    </row>
    <row r="272" spans="1:12" x14ac:dyDescent="0.3">
      <c r="A272" s="173"/>
      <c r="B272" s="4">
        <v>264</v>
      </c>
      <c r="C272" s="8" t="s">
        <v>627</v>
      </c>
      <c r="D272" s="32">
        <v>394</v>
      </c>
      <c r="E272" s="8">
        <v>0</v>
      </c>
      <c r="F272" s="8">
        <v>0</v>
      </c>
      <c r="G272" s="8">
        <v>394</v>
      </c>
      <c r="H272" s="8">
        <v>0</v>
      </c>
      <c r="I272" s="8">
        <v>0</v>
      </c>
      <c r="J272" s="14" t="s">
        <v>627</v>
      </c>
      <c r="K272" s="22">
        <v>394</v>
      </c>
    </row>
    <row r="273" spans="1:11" x14ac:dyDescent="0.3">
      <c r="A273" s="173"/>
      <c r="B273" s="4">
        <v>265</v>
      </c>
      <c r="C273" s="8" t="s">
        <v>628</v>
      </c>
      <c r="D273" s="32">
        <v>506</v>
      </c>
      <c r="E273" s="8">
        <v>0</v>
      </c>
      <c r="F273" s="8">
        <v>0</v>
      </c>
      <c r="G273" s="8">
        <v>506</v>
      </c>
      <c r="H273" s="8">
        <v>0</v>
      </c>
      <c r="I273" s="8">
        <v>0</v>
      </c>
      <c r="J273" s="14" t="s">
        <v>628</v>
      </c>
      <c r="K273" s="22">
        <v>506</v>
      </c>
    </row>
    <row r="274" spans="1:11" x14ac:dyDescent="0.3">
      <c r="A274" s="173"/>
      <c r="B274" s="4">
        <v>266</v>
      </c>
      <c r="C274" s="8" t="s">
        <v>753</v>
      </c>
      <c r="D274" s="32"/>
      <c r="E274" s="8">
        <v>0</v>
      </c>
      <c r="F274" s="8">
        <v>0</v>
      </c>
      <c r="G274" s="8"/>
      <c r="H274" s="8">
        <v>0</v>
      </c>
      <c r="I274" s="8">
        <v>0</v>
      </c>
      <c r="J274" s="14" t="s">
        <v>753</v>
      </c>
      <c r="K274" s="22" t="e">
        <v>#N/A</v>
      </c>
    </row>
    <row r="275" spans="1:11" x14ac:dyDescent="0.3">
      <c r="A275" s="173"/>
      <c r="B275" s="4">
        <v>267</v>
      </c>
      <c r="C275" s="8" t="s">
        <v>632</v>
      </c>
      <c r="D275" s="32">
        <v>552</v>
      </c>
      <c r="E275" s="8">
        <v>8</v>
      </c>
      <c r="F275" s="8">
        <v>0</v>
      </c>
      <c r="G275" s="8">
        <v>552</v>
      </c>
      <c r="H275" s="8">
        <v>8</v>
      </c>
      <c r="I275" s="8">
        <v>0</v>
      </c>
      <c r="J275" s="14" t="s">
        <v>632</v>
      </c>
      <c r="K275" s="22">
        <v>552</v>
      </c>
    </row>
    <row r="276" spans="1:11" x14ac:dyDescent="0.3">
      <c r="A276" s="173"/>
      <c r="B276" s="4">
        <v>268</v>
      </c>
      <c r="C276" s="8" t="s">
        <v>634</v>
      </c>
      <c r="D276" s="32">
        <v>77</v>
      </c>
      <c r="E276" s="8">
        <v>0</v>
      </c>
      <c r="F276" s="8">
        <v>0</v>
      </c>
      <c r="G276" s="8">
        <v>77</v>
      </c>
      <c r="H276" s="8">
        <v>0</v>
      </c>
      <c r="I276" s="8">
        <v>0</v>
      </c>
      <c r="J276" s="14" t="s">
        <v>634</v>
      </c>
      <c r="K276" s="22">
        <v>77</v>
      </c>
    </row>
    <row r="277" spans="1:11" x14ac:dyDescent="0.3">
      <c r="A277" s="173"/>
      <c r="B277" s="4">
        <v>269</v>
      </c>
      <c r="C277" s="8" t="s">
        <v>635</v>
      </c>
      <c r="D277" s="32">
        <v>68</v>
      </c>
      <c r="E277" s="8">
        <v>0</v>
      </c>
      <c r="F277" s="8">
        <v>0</v>
      </c>
      <c r="G277" s="8">
        <v>68</v>
      </c>
      <c r="H277" s="8">
        <v>0</v>
      </c>
      <c r="I277" s="8">
        <v>0</v>
      </c>
      <c r="J277" s="14" t="s">
        <v>635</v>
      </c>
      <c r="K277" s="22">
        <v>68</v>
      </c>
    </row>
    <row r="278" spans="1:11" x14ac:dyDescent="0.3">
      <c r="A278" s="173"/>
      <c r="B278" s="4">
        <v>270</v>
      </c>
      <c r="C278" s="8" t="s">
        <v>636</v>
      </c>
      <c r="D278" s="32">
        <v>143</v>
      </c>
      <c r="E278" s="8">
        <v>0</v>
      </c>
      <c r="F278" s="8">
        <v>0</v>
      </c>
      <c r="G278" s="8">
        <v>143</v>
      </c>
      <c r="H278" s="8">
        <v>0</v>
      </c>
      <c r="I278" s="8">
        <v>0</v>
      </c>
      <c r="J278" s="14" t="s">
        <v>636</v>
      </c>
      <c r="K278" s="22">
        <v>143</v>
      </c>
    </row>
    <row r="279" spans="1:11" x14ac:dyDescent="0.3">
      <c r="A279" s="173"/>
      <c r="B279" s="4">
        <v>271</v>
      </c>
      <c r="C279" s="8" t="s">
        <v>637</v>
      </c>
      <c r="D279" s="32">
        <v>250</v>
      </c>
      <c r="E279" s="8">
        <v>0</v>
      </c>
      <c r="F279" s="8">
        <v>0</v>
      </c>
      <c r="G279" s="8">
        <v>250</v>
      </c>
      <c r="H279" s="8">
        <v>0</v>
      </c>
      <c r="I279" s="8">
        <v>0</v>
      </c>
      <c r="J279" s="14" t="s">
        <v>637</v>
      </c>
      <c r="K279" s="22">
        <v>250</v>
      </c>
    </row>
    <row r="280" spans="1:11" x14ac:dyDescent="0.3">
      <c r="A280" s="173"/>
      <c r="B280" s="4">
        <v>272</v>
      </c>
      <c r="C280" s="8" t="s">
        <v>638</v>
      </c>
      <c r="D280" s="32">
        <v>296</v>
      </c>
      <c r="E280" s="8">
        <v>0</v>
      </c>
      <c r="F280" s="8">
        <v>0</v>
      </c>
      <c r="G280" s="8">
        <v>296</v>
      </c>
      <c r="H280" s="8">
        <v>0</v>
      </c>
      <c r="I280" s="8">
        <v>0</v>
      </c>
      <c r="J280" s="14" t="s">
        <v>638</v>
      </c>
      <c r="K280" s="22">
        <v>296</v>
      </c>
    </row>
    <row r="281" spans="1:11" x14ac:dyDescent="0.3">
      <c r="A281" s="173"/>
      <c r="B281" s="4">
        <v>273</v>
      </c>
      <c r="C281" s="8" t="s">
        <v>640</v>
      </c>
      <c r="D281" s="32">
        <v>152</v>
      </c>
      <c r="E281" s="8">
        <v>0</v>
      </c>
      <c r="F281" s="8">
        <v>0</v>
      </c>
      <c r="G281" s="8">
        <v>152</v>
      </c>
      <c r="H281" s="8">
        <v>0</v>
      </c>
      <c r="I281" s="8">
        <v>0</v>
      </c>
      <c r="J281" s="14" t="s">
        <v>640</v>
      </c>
      <c r="K281" s="22">
        <v>152</v>
      </c>
    </row>
    <row r="282" spans="1:11" x14ac:dyDescent="0.3">
      <c r="A282" s="173"/>
      <c r="B282" s="4">
        <v>274</v>
      </c>
      <c r="C282" s="8" t="s">
        <v>641</v>
      </c>
      <c r="D282" s="32">
        <v>2678</v>
      </c>
      <c r="E282" s="8">
        <v>0</v>
      </c>
      <c r="F282" s="8">
        <v>0</v>
      </c>
      <c r="G282" s="8">
        <v>2678</v>
      </c>
      <c r="H282" s="8">
        <v>0</v>
      </c>
      <c r="I282" s="8">
        <v>0</v>
      </c>
      <c r="J282" s="14" t="s">
        <v>641</v>
      </c>
      <c r="K282" s="22">
        <v>2678</v>
      </c>
    </row>
    <row r="283" spans="1:11" x14ac:dyDescent="0.3">
      <c r="A283" s="173"/>
      <c r="B283" s="4">
        <v>275</v>
      </c>
      <c r="C283" s="8" t="s">
        <v>642</v>
      </c>
      <c r="D283" s="32">
        <v>279</v>
      </c>
      <c r="E283" s="8">
        <v>0</v>
      </c>
      <c r="F283" s="8">
        <v>0</v>
      </c>
      <c r="G283" s="8">
        <v>279</v>
      </c>
      <c r="H283" s="8">
        <v>0</v>
      </c>
      <c r="I283" s="8">
        <v>0</v>
      </c>
      <c r="J283" s="14" t="s">
        <v>642</v>
      </c>
      <c r="K283" s="22">
        <v>279</v>
      </c>
    </row>
    <row r="284" spans="1:11" x14ac:dyDescent="0.3">
      <c r="A284" s="173"/>
      <c r="B284" s="4">
        <v>276</v>
      </c>
      <c r="C284" s="8" t="s">
        <v>643</v>
      </c>
      <c r="D284" s="32">
        <v>192</v>
      </c>
      <c r="E284" s="8">
        <v>0</v>
      </c>
      <c r="F284" s="8">
        <v>0</v>
      </c>
      <c r="G284" s="8">
        <v>192</v>
      </c>
      <c r="H284" s="8">
        <v>0</v>
      </c>
      <c r="I284" s="8">
        <v>0</v>
      </c>
      <c r="J284" s="14" t="s">
        <v>643</v>
      </c>
      <c r="K284" s="22">
        <v>192</v>
      </c>
    </row>
    <row r="285" spans="1:11" x14ac:dyDescent="0.3">
      <c r="A285" s="173"/>
      <c r="B285" s="4">
        <v>277</v>
      </c>
      <c r="C285" s="8" t="s">
        <v>646</v>
      </c>
      <c r="D285" s="32">
        <v>957</v>
      </c>
      <c r="E285" s="8">
        <v>0</v>
      </c>
      <c r="F285" s="8">
        <v>0</v>
      </c>
      <c r="G285" s="8">
        <v>957</v>
      </c>
      <c r="H285" s="8">
        <v>0</v>
      </c>
      <c r="I285" s="8">
        <v>0</v>
      </c>
      <c r="J285" s="14" t="s">
        <v>646</v>
      </c>
      <c r="K285" s="22">
        <v>957</v>
      </c>
    </row>
    <row r="286" spans="1:11" x14ac:dyDescent="0.3">
      <c r="A286" s="173"/>
      <c r="B286" s="4">
        <v>278</v>
      </c>
      <c r="C286" s="8" t="s">
        <v>650</v>
      </c>
      <c r="D286" s="32">
        <v>321</v>
      </c>
      <c r="E286" s="8">
        <v>0</v>
      </c>
      <c r="F286" s="8">
        <v>0</v>
      </c>
      <c r="G286" s="8">
        <v>321</v>
      </c>
      <c r="H286" s="8">
        <v>0</v>
      </c>
      <c r="I286" s="8">
        <v>0</v>
      </c>
      <c r="J286" s="14" t="s">
        <v>650</v>
      </c>
      <c r="K286" s="22">
        <v>321</v>
      </c>
    </row>
    <row r="287" spans="1:11" x14ac:dyDescent="0.3">
      <c r="A287" s="173"/>
      <c r="B287" s="4">
        <v>279</v>
      </c>
      <c r="C287" s="8" t="s">
        <v>651</v>
      </c>
      <c r="D287" s="32">
        <v>183</v>
      </c>
      <c r="E287" s="8">
        <v>0</v>
      </c>
      <c r="F287" s="8">
        <v>0</v>
      </c>
      <c r="G287" s="8">
        <v>183</v>
      </c>
      <c r="H287" s="8">
        <v>0</v>
      </c>
      <c r="I287" s="8">
        <v>0</v>
      </c>
      <c r="J287" s="14" t="s">
        <v>651</v>
      </c>
      <c r="K287" s="22">
        <v>183</v>
      </c>
    </row>
    <row r="288" spans="1:11" x14ac:dyDescent="0.3">
      <c r="A288" s="173"/>
      <c r="B288" s="4">
        <v>280</v>
      </c>
      <c r="C288" s="8" t="s">
        <v>652</v>
      </c>
      <c r="D288" s="32">
        <v>175</v>
      </c>
      <c r="E288" s="8">
        <v>0</v>
      </c>
      <c r="F288" s="8">
        <v>0</v>
      </c>
      <c r="G288" s="8">
        <v>175</v>
      </c>
      <c r="H288" s="8">
        <v>0</v>
      </c>
      <c r="I288" s="8">
        <v>0</v>
      </c>
      <c r="J288" s="14" t="s">
        <v>652</v>
      </c>
      <c r="K288" s="22">
        <v>175</v>
      </c>
    </row>
    <row r="289" spans="1:12" x14ac:dyDescent="0.3">
      <c r="A289" s="173"/>
      <c r="B289" s="4">
        <v>281</v>
      </c>
      <c r="C289" s="8" t="s">
        <v>653</v>
      </c>
      <c r="D289" s="32">
        <v>216</v>
      </c>
      <c r="E289" s="8">
        <v>0</v>
      </c>
      <c r="F289" s="8">
        <v>0</v>
      </c>
      <c r="G289" s="8">
        <v>216</v>
      </c>
      <c r="H289" s="8">
        <v>0</v>
      </c>
      <c r="I289" s="8">
        <v>0</v>
      </c>
      <c r="J289" s="14" t="s">
        <v>653</v>
      </c>
      <c r="K289" s="22">
        <v>216</v>
      </c>
    </row>
    <row r="290" spans="1:12" x14ac:dyDescent="0.3">
      <c r="A290" s="173"/>
      <c r="B290" s="4">
        <v>282</v>
      </c>
      <c r="C290" s="8" t="s">
        <v>656</v>
      </c>
      <c r="D290" s="32">
        <v>543</v>
      </c>
      <c r="E290" s="8">
        <v>0</v>
      </c>
      <c r="F290" s="8">
        <v>0</v>
      </c>
      <c r="G290" s="8">
        <v>543</v>
      </c>
      <c r="H290" s="8">
        <v>0</v>
      </c>
      <c r="I290" s="8">
        <v>0</v>
      </c>
      <c r="J290" s="14" t="s">
        <v>656</v>
      </c>
      <c r="K290" s="22">
        <v>543</v>
      </c>
    </row>
    <row r="291" spans="1:12" x14ac:dyDescent="0.3">
      <c r="A291" s="173"/>
      <c r="B291" s="4">
        <v>283</v>
      </c>
      <c r="C291" s="8" t="s">
        <v>657</v>
      </c>
      <c r="D291" s="32">
        <v>141</v>
      </c>
      <c r="E291" s="8">
        <v>0</v>
      </c>
      <c r="F291" s="8">
        <v>0</v>
      </c>
      <c r="G291" s="8">
        <v>141</v>
      </c>
      <c r="H291" s="8">
        <v>0</v>
      </c>
      <c r="I291" s="8">
        <v>0</v>
      </c>
      <c r="J291" s="14" t="s">
        <v>657</v>
      </c>
      <c r="K291" s="22">
        <v>141</v>
      </c>
    </row>
    <row r="292" spans="1:12" x14ac:dyDescent="0.3">
      <c r="A292" s="173"/>
      <c r="B292" s="4">
        <v>284</v>
      </c>
      <c r="C292" s="8" t="s">
        <v>658</v>
      </c>
      <c r="D292" s="32">
        <v>449</v>
      </c>
      <c r="E292" s="8">
        <v>0</v>
      </c>
      <c r="F292" s="8">
        <v>0</v>
      </c>
      <c r="G292" s="8">
        <v>449</v>
      </c>
      <c r="H292" s="8">
        <v>0</v>
      </c>
      <c r="I292" s="8">
        <v>0</v>
      </c>
      <c r="J292" s="14" t="s">
        <v>658</v>
      </c>
      <c r="K292" s="22">
        <v>449</v>
      </c>
      <c r="L292">
        <v>253</v>
      </c>
    </row>
    <row r="293" spans="1:12" x14ac:dyDescent="0.3">
      <c r="A293" s="173"/>
      <c r="B293" s="4">
        <v>285</v>
      </c>
      <c r="C293" s="8" t="s">
        <v>659</v>
      </c>
      <c r="D293" s="32">
        <v>1814</v>
      </c>
      <c r="E293" s="8">
        <v>0</v>
      </c>
      <c r="F293" s="8">
        <v>0</v>
      </c>
      <c r="G293" s="8">
        <v>1814</v>
      </c>
      <c r="H293" s="8">
        <v>0</v>
      </c>
      <c r="I293" s="8">
        <v>0</v>
      </c>
      <c r="J293" s="14" t="s">
        <v>659</v>
      </c>
      <c r="K293" s="22">
        <v>1814</v>
      </c>
    </row>
    <row r="294" spans="1:12" x14ac:dyDescent="0.3">
      <c r="A294" s="173"/>
      <c r="B294" s="4">
        <v>286</v>
      </c>
      <c r="C294" s="8" t="s">
        <v>661</v>
      </c>
      <c r="D294" s="32">
        <v>1487</v>
      </c>
      <c r="E294" s="8">
        <v>0</v>
      </c>
      <c r="F294" s="8">
        <v>0</v>
      </c>
      <c r="G294" s="8">
        <v>1487</v>
      </c>
      <c r="H294" s="8">
        <v>0</v>
      </c>
      <c r="I294" s="8">
        <v>0</v>
      </c>
      <c r="J294" s="14" t="s">
        <v>661</v>
      </c>
      <c r="K294" s="22">
        <v>1487</v>
      </c>
      <c r="L294">
        <v>276</v>
      </c>
    </row>
    <row r="295" spans="1:12" x14ac:dyDescent="0.3">
      <c r="A295" s="173"/>
      <c r="B295" s="4">
        <v>287</v>
      </c>
      <c r="C295" s="8" t="s">
        <v>662</v>
      </c>
      <c r="D295" s="32">
        <v>504</v>
      </c>
      <c r="E295" s="8">
        <v>0</v>
      </c>
      <c r="F295" s="8">
        <v>0</v>
      </c>
      <c r="G295" s="8">
        <v>504</v>
      </c>
      <c r="H295" s="8">
        <v>0</v>
      </c>
      <c r="I295" s="8">
        <v>0</v>
      </c>
      <c r="J295" s="14" t="s">
        <v>662</v>
      </c>
      <c r="K295" s="22">
        <v>504</v>
      </c>
    </row>
    <row r="296" spans="1:12" x14ac:dyDescent="0.3">
      <c r="A296" s="173"/>
      <c r="B296" s="4">
        <v>288</v>
      </c>
      <c r="C296" s="8" t="s">
        <v>754</v>
      </c>
      <c r="D296" s="32">
        <v>61</v>
      </c>
      <c r="E296" s="8">
        <v>0</v>
      </c>
      <c r="F296" s="8">
        <v>0</v>
      </c>
      <c r="G296" s="8">
        <v>61</v>
      </c>
      <c r="H296" s="8">
        <v>0</v>
      </c>
      <c r="I296" s="8">
        <v>0</v>
      </c>
      <c r="J296" s="14" t="s">
        <v>754</v>
      </c>
      <c r="K296" s="22">
        <v>61</v>
      </c>
    </row>
    <row r="297" spans="1:12" x14ac:dyDescent="0.3">
      <c r="A297" s="173"/>
      <c r="B297" s="4">
        <v>289</v>
      </c>
      <c r="C297" s="8" t="s">
        <v>663</v>
      </c>
      <c r="D297" s="32">
        <v>214</v>
      </c>
      <c r="E297" s="8">
        <v>0</v>
      </c>
      <c r="F297" s="8">
        <v>0</v>
      </c>
      <c r="G297" s="8">
        <v>214</v>
      </c>
      <c r="H297" s="8">
        <v>0</v>
      </c>
      <c r="I297" s="8">
        <v>0</v>
      </c>
      <c r="J297" s="14" t="s">
        <v>663</v>
      </c>
      <c r="K297" s="22">
        <v>214</v>
      </c>
    </row>
    <row r="298" spans="1:12" x14ac:dyDescent="0.3">
      <c r="A298" s="173"/>
      <c r="B298" s="4">
        <v>290</v>
      </c>
      <c r="C298" s="8" t="s">
        <v>667</v>
      </c>
      <c r="D298" s="32">
        <v>250</v>
      </c>
      <c r="E298" s="8">
        <v>0</v>
      </c>
      <c r="F298" s="8">
        <v>0</v>
      </c>
      <c r="G298" s="8">
        <v>250</v>
      </c>
      <c r="H298" s="8">
        <v>0</v>
      </c>
      <c r="I298" s="8">
        <v>0</v>
      </c>
      <c r="J298" s="14" t="s">
        <v>667</v>
      </c>
      <c r="K298" s="22">
        <v>250</v>
      </c>
    </row>
    <row r="299" spans="1:12" x14ac:dyDescent="0.3">
      <c r="A299" s="173"/>
      <c r="B299" s="4">
        <v>291</v>
      </c>
      <c r="C299" s="8" t="s">
        <v>668</v>
      </c>
      <c r="D299" s="32">
        <v>171</v>
      </c>
      <c r="E299" s="8">
        <v>0</v>
      </c>
      <c r="F299" s="8">
        <v>0</v>
      </c>
      <c r="G299" s="8">
        <v>171</v>
      </c>
      <c r="H299" s="8">
        <v>0</v>
      </c>
      <c r="I299" s="8">
        <v>0</v>
      </c>
      <c r="J299" s="14" t="s">
        <v>668</v>
      </c>
      <c r="K299" s="22">
        <v>171</v>
      </c>
    </row>
    <row r="300" spans="1:12" x14ac:dyDescent="0.3">
      <c r="A300" s="173"/>
      <c r="B300" s="4">
        <v>292</v>
      </c>
      <c r="C300" s="8" t="s">
        <v>670</v>
      </c>
      <c r="D300" s="32">
        <v>184</v>
      </c>
      <c r="E300" s="8">
        <v>0</v>
      </c>
      <c r="F300" s="8">
        <v>0</v>
      </c>
      <c r="G300" s="8">
        <v>184</v>
      </c>
      <c r="H300" s="8">
        <v>0</v>
      </c>
      <c r="I300" s="8">
        <v>0</v>
      </c>
      <c r="J300" s="14" t="s">
        <v>670</v>
      </c>
      <c r="K300" s="22">
        <v>184</v>
      </c>
    </row>
    <row r="301" spans="1:12" x14ac:dyDescent="0.3">
      <c r="A301" s="173"/>
      <c r="B301" s="4">
        <v>293</v>
      </c>
      <c r="C301" s="8" t="s">
        <v>674</v>
      </c>
      <c r="D301" s="32">
        <v>196</v>
      </c>
      <c r="E301" s="8">
        <v>0</v>
      </c>
      <c r="F301" s="8">
        <v>0</v>
      </c>
      <c r="G301" s="8">
        <v>196</v>
      </c>
      <c r="H301" s="8">
        <v>0</v>
      </c>
      <c r="I301" s="8">
        <v>0</v>
      </c>
      <c r="J301" s="14" t="s">
        <v>674</v>
      </c>
      <c r="K301" s="22">
        <v>196</v>
      </c>
    </row>
    <row r="302" spans="1:12" x14ac:dyDescent="0.3">
      <c r="A302" s="173"/>
      <c r="B302" s="4">
        <v>294</v>
      </c>
      <c r="C302" s="8" t="s">
        <v>673</v>
      </c>
      <c r="D302" s="32">
        <v>134</v>
      </c>
      <c r="E302" s="8">
        <v>0</v>
      </c>
      <c r="F302" s="8">
        <v>0</v>
      </c>
      <c r="G302" s="8">
        <v>134</v>
      </c>
      <c r="H302" s="8">
        <v>0</v>
      </c>
      <c r="I302" s="8">
        <v>0</v>
      </c>
      <c r="J302" s="14" t="s">
        <v>673</v>
      </c>
      <c r="K302" s="22">
        <v>134</v>
      </c>
    </row>
    <row r="303" spans="1:12" x14ac:dyDescent="0.3">
      <c r="A303" s="173"/>
      <c r="B303" s="4">
        <v>295</v>
      </c>
      <c r="C303" s="8" t="s">
        <v>675</v>
      </c>
      <c r="D303" s="32">
        <v>352</v>
      </c>
      <c r="E303" s="8">
        <v>0</v>
      </c>
      <c r="F303" s="8">
        <v>0</v>
      </c>
      <c r="G303" s="8">
        <v>352</v>
      </c>
      <c r="H303" s="8">
        <v>0</v>
      </c>
      <c r="I303" s="8">
        <v>0</v>
      </c>
      <c r="J303" s="14" t="s">
        <v>675</v>
      </c>
      <c r="K303" s="22">
        <v>352</v>
      </c>
    </row>
    <row r="304" spans="1:12" x14ac:dyDescent="0.3">
      <c r="A304" s="173"/>
      <c r="B304" s="4">
        <v>296</v>
      </c>
      <c r="C304" s="8" t="s">
        <v>677</v>
      </c>
      <c r="D304" s="32">
        <v>250</v>
      </c>
      <c r="E304" s="8">
        <v>0</v>
      </c>
      <c r="F304" s="8">
        <v>0</v>
      </c>
      <c r="G304" s="8">
        <v>250</v>
      </c>
      <c r="H304" s="8">
        <v>0</v>
      </c>
      <c r="I304" s="8">
        <v>0</v>
      </c>
      <c r="J304" s="14" t="s">
        <v>677</v>
      </c>
      <c r="K304" s="22">
        <v>250</v>
      </c>
    </row>
    <row r="305" spans="1:12" x14ac:dyDescent="0.3">
      <c r="A305" s="173"/>
      <c r="B305" s="4">
        <v>297</v>
      </c>
      <c r="C305" s="8" t="s">
        <v>678</v>
      </c>
      <c r="D305" s="32">
        <v>136</v>
      </c>
      <c r="E305" s="8">
        <v>0</v>
      </c>
      <c r="F305" s="8">
        <v>0</v>
      </c>
      <c r="G305" s="8">
        <v>136</v>
      </c>
      <c r="H305" s="8">
        <v>0</v>
      </c>
      <c r="I305" s="8">
        <v>0</v>
      </c>
      <c r="J305" s="14" t="s">
        <v>678</v>
      </c>
      <c r="K305" s="22">
        <v>136</v>
      </c>
    </row>
    <row r="306" spans="1:12" x14ac:dyDescent="0.3">
      <c r="A306" s="173"/>
      <c r="B306" s="4">
        <v>298</v>
      </c>
      <c r="C306" s="8" t="s">
        <v>679</v>
      </c>
      <c r="D306" s="32">
        <v>2232</v>
      </c>
      <c r="E306" s="8">
        <v>0</v>
      </c>
      <c r="F306" s="8">
        <v>0</v>
      </c>
      <c r="G306" s="8">
        <v>2232</v>
      </c>
      <c r="H306" s="8">
        <v>0</v>
      </c>
      <c r="I306" s="8">
        <v>0</v>
      </c>
      <c r="J306" s="14" t="s">
        <v>679</v>
      </c>
      <c r="K306" s="22">
        <v>2232</v>
      </c>
    </row>
    <row r="307" spans="1:12" x14ac:dyDescent="0.3">
      <c r="A307" s="173"/>
      <c r="B307" s="4">
        <v>299</v>
      </c>
      <c r="C307" s="8" t="s">
        <v>680</v>
      </c>
      <c r="D307" s="32">
        <v>1066</v>
      </c>
      <c r="E307" s="8">
        <v>0</v>
      </c>
      <c r="F307" s="8">
        <v>0</v>
      </c>
      <c r="G307" s="8">
        <v>1066</v>
      </c>
      <c r="H307" s="8">
        <v>0</v>
      </c>
      <c r="I307" s="8">
        <v>0</v>
      </c>
      <c r="J307" s="14" t="s">
        <v>680</v>
      </c>
      <c r="K307" s="22">
        <v>1066</v>
      </c>
    </row>
    <row r="308" spans="1:12" x14ac:dyDescent="0.3">
      <c r="A308" s="173"/>
      <c r="B308" s="4">
        <v>300</v>
      </c>
      <c r="C308" s="8" t="s">
        <v>681</v>
      </c>
      <c r="D308" s="32">
        <v>223</v>
      </c>
      <c r="E308" s="8">
        <v>0</v>
      </c>
      <c r="F308" s="8">
        <v>0</v>
      </c>
      <c r="G308" s="8">
        <v>223</v>
      </c>
      <c r="H308" s="8">
        <v>0</v>
      </c>
      <c r="I308" s="8">
        <v>0</v>
      </c>
      <c r="J308" s="14" t="s">
        <v>681</v>
      </c>
      <c r="K308" s="22">
        <v>223</v>
      </c>
    </row>
    <row r="309" spans="1:12" x14ac:dyDescent="0.3">
      <c r="A309" s="173"/>
      <c r="B309" s="4">
        <v>301</v>
      </c>
      <c r="C309" s="8" t="s">
        <v>682</v>
      </c>
      <c r="D309" s="32">
        <v>194</v>
      </c>
      <c r="E309" s="8">
        <v>0</v>
      </c>
      <c r="F309" s="8">
        <v>0</v>
      </c>
      <c r="G309" s="8">
        <v>194</v>
      </c>
      <c r="H309" s="8">
        <v>0</v>
      </c>
      <c r="I309" s="8">
        <v>0</v>
      </c>
      <c r="J309" s="14" t="s">
        <v>682</v>
      </c>
      <c r="K309" s="22">
        <v>194</v>
      </c>
      <c r="L309">
        <v>6</v>
      </c>
    </row>
    <row r="310" spans="1:12" x14ac:dyDescent="0.3">
      <c r="A310" s="173"/>
      <c r="B310" s="4">
        <v>302</v>
      </c>
      <c r="C310" s="8" t="s">
        <v>684</v>
      </c>
      <c r="D310" s="32">
        <v>164</v>
      </c>
      <c r="E310" s="8">
        <v>0</v>
      </c>
      <c r="F310" s="8">
        <v>0</v>
      </c>
      <c r="G310" s="8">
        <v>164</v>
      </c>
      <c r="H310" s="8">
        <v>0</v>
      </c>
      <c r="I310" s="8">
        <v>0</v>
      </c>
      <c r="J310" s="14" t="s">
        <v>684</v>
      </c>
      <c r="K310" s="22">
        <v>164</v>
      </c>
    </row>
    <row r="311" spans="1:12" x14ac:dyDescent="0.3">
      <c r="A311" s="173"/>
      <c r="B311" s="4">
        <v>303</v>
      </c>
      <c r="C311" s="8" t="s">
        <v>685</v>
      </c>
      <c r="D311" s="32">
        <v>593</v>
      </c>
      <c r="E311" s="8">
        <v>0</v>
      </c>
      <c r="F311" s="8">
        <v>0</v>
      </c>
      <c r="G311" s="8">
        <v>593</v>
      </c>
      <c r="H311" s="8">
        <v>0</v>
      </c>
      <c r="I311" s="8">
        <v>0</v>
      </c>
      <c r="J311" s="14" t="s">
        <v>685</v>
      </c>
      <c r="K311" s="22">
        <v>593</v>
      </c>
    </row>
    <row r="312" spans="1:12" x14ac:dyDescent="0.3">
      <c r="A312" s="173"/>
      <c r="B312" s="4">
        <v>304</v>
      </c>
      <c r="C312" s="8" t="s">
        <v>687</v>
      </c>
      <c r="D312" s="32">
        <v>79</v>
      </c>
      <c r="E312" s="8">
        <v>0</v>
      </c>
      <c r="F312" s="8">
        <v>0</v>
      </c>
      <c r="G312" s="8">
        <v>79</v>
      </c>
      <c r="H312" s="8">
        <v>0</v>
      </c>
      <c r="I312" s="8">
        <v>0</v>
      </c>
      <c r="J312" s="14" t="s">
        <v>687</v>
      </c>
      <c r="K312" s="22">
        <v>79</v>
      </c>
      <c r="L312">
        <v>11</v>
      </c>
    </row>
    <row r="313" spans="1:12" x14ac:dyDescent="0.3">
      <c r="A313" s="173"/>
      <c r="B313" s="4">
        <v>305</v>
      </c>
      <c r="C313" s="8" t="s">
        <v>688</v>
      </c>
      <c r="D313" s="32">
        <v>353</v>
      </c>
      <c r="E313" s="8">
        <v>6</v>
      </c>
      <c r="F313" s="8">
        <v>0</v>
      </c>
      <c r="G313" s="8">
        <v>353</v>
      </c>
      <c r="H313" s="8">
        <v>6</v>
      </c>
      <c r="I313" s="8">
        <v>0</v>
      </c>
      <c r="J313" s="14" t="s">
        <v>688</v>
      </c>
      <c r="K313" s="22">
        <v>353</v>
      </c>
    </row>
    <row r="314" spans="1:12" x14ac:dyDescent="0.3">
      <c r="A314" s="173"/>
      <c r="B314" s="4">
        <v>306</v>
      </c>
      <c r="C314" s="8" t="s">
        <v>689</v>
      </c>
      <c r="D314" s="32">
        <v>959</v>
      </c>
      <c r="E314" s="8">
        <v>0</v>
      </c>
      <c r="F314" s="8">
        <v>0</v>
      </c>
      <c r="G314" s="8">
        <v>959</v>
      </c>
      <c r="H314" s="8">
        <v>0</v>
      </c>
      <c r="I314" s="8">
        <v>0</v>
      </c>
      <c r="J314" s="14" t="s">
        <v>689</v>
      </c>
      <c r="K314" s="22">
        <v>959</v>
      </c>
    </row>
    <row r="315" spans="1:12" x14ac:dyDescent="0.3">
      <c r="A315" s="173"/>
      <c r="B315" s="4">
        <v>307</v>
      </c>
      <c r="C315" s="8" t="s">
        <v>690</v>
      </c>
      <c r="D315" s="32">
        <v>1854</v>
      </c>
      <c r="E315" s="8">
        <v>0</v>
      </c>
      <c r="F315" s="8">
        <v>0</v>
      </c>
      <c r="G315" s="8">
        <v>1854</v>
      </c>
      <c r="H315" s="8">
        <v>0</v>
      </c>
      <c r="I315" s="8">
        <v>0</v>
      </c>
      <c r="J315" s="14" t="s">
        <v>690</v>
      </c>
      <c r="K315" s="22">
        <v>1854</v>
      </c>
    </row>
    <row r="316" spans="1:12" x14ac:dyDescent="0.3">
      <c r="A316" s="173"/>
      <c r="B316" s="4">
        <v>308</v>
      </c>
      <c r="C316" s="8" t="s">
        <v>691</v>
      </c>
      <c r="D316" s="32">
        <v>1282</v>
      </c>
      <c r="E316" s="8">
        <v>11</v>
      </c>
      <c r="F316" s="8">
        <v>0</v>
      </c>
      <c r="G316" s="8">
        <v>1282</v>
      </c>
      <c r="H316" s="8">
        <v>11</v>
      </c>
      <c r="I316" s="8">
        <v>0</v>
      </c>
      <c r="J316" s="14" t="s">
        <v>691</v>
      </c>
      <c r="K316" s="22">
        <v>1282</v>
      </c>
    </row>
    <row r="317" spans="1:12" x14ac:dyDescent="0.3">
      <c r="A317" s="173"/>
      <c r="B317" s="4">
        <v>309</v>
      </c>
      <c r="C317" s="8" t="s">
        <v>693</v>
      </c>
      <c r="D317" s="32">
        <v>168</v>
      </c>
      <c r="E317" s="8">
        <v>0</v>
      </c>
      <c r="F317" s="8">
        <v>0</v>
      </c>
      <c r="G317" s="8">
        <v>168</v>
      </c>
      <c r="H317" s="8">
        <v>0</v>
      </c>
      <c r="I317" s="8">
        <v>0</v>
      </c>
      <c r="J317" s="14" t="s">
        <v>693</v>
      </c>
      <c r="K317" s="22">
        <v>168</v>
      </c>
    </row>
    <row r="318" spans="1:12" x14ac:dyDescent="0.3">
      <c r="A318" s="173"/>
      <c r="B318" s="4">
        <v>310</v>
      </c>
      <c r="C318" s="8" t="s">
        <v>694</v>
      </c>
      <c r="D318" s="32">
        <v>1024</v>
      </c>
      <c r="E318" s="8">
        <v>0</v>
      </c>
      <c r="F318" s="8">
        <v>0</v>
      </c>
      <c r="G318" s="8">
        <v>1024</v>
      </c>
      <c r="H318" s="8">
        <v>0</v>
      </c>
      <c r="I318" s="8">
        <v>0</v>
      </c>
      <c r="J318" s="14" t="s">
        <v>694</v>
      </c>
      <c r="K318" s="22">
        <v>1024</v>
      </c>
    </row>
    <row r="319" spans="1:12" x14ac:dyDescent="0.3">
      <c r="A319" s="173"/>
      <c r="B319" s="4">
        <v>311</v>
      </c>
      <c r="C319" s="8" t="s">
        <v>695</v>
      </c>
      <c r="D319" s="32">
        <v>564</v>
      </c>
      <c r="E319" s="8">
        <v>0</v>
      </c>
      <c r="F319" s="8">
        <v>0</v>
      </c>
      <c r="G319" s="8">
        <v>564</v>
      </c>
      <c r="H319" s="8">
        <v>0</v>
      </c>
      <c r="I319" s="8">
        <v>0</v>
      </c>
      <c r="J319" s="14" t="s">
        <v>695</v>
      </c>
      <c r="K319" s="22">
        <v>564</v>
      </c>
    </row>
    <row r="320" spans="1:12" x14ac:dyDescent="0.3">
      <c r="A320" s="173"/>
      <c r="B320" s="4">
        <v>312</v>
      </c>
      <c r="C320" s="8" t="s">
        <v>696</v>
      </c>
      <c r="D320" s="32">
        <v>257</v>
      </c>
      <c r="E320" s="8">
        <v>0</v>
      </c>
      <c r="F320" s="8">
        <v>0</v>
      </c>
      <c r="G320" s="8">
        <v>257</v>
      </c>
      <c r="H320" s="8">
        <v>0</v>
      </c>
      <c r="I320" s="8">
        <v>0</v>
      </c>
      <c r="J320" s="14" t="s">
        <v>696</v>
      </c>
      <c r="K320" s="22">
        <v>257</v>
      </c>
    </row>
    <row r="321" spans="1:11" x14ac:dyDescent="0.3">
      <c r="A321" s="173"/>
      <c r="B321" s="4">
        <v>313</v>
      </c>
      <c r="C321" s="8" t="s">
        <v>699</v>
      </c>
      <c r="D321" s="32">
        <v>161</v>
      </c>
      <c r="E321" s="8">
        <v>0</v>
      </c>
      <c r="F321" s="8">
        <v>0</v>
      </c>
      <c r="G321" s="8">
        <v>161</v>
      </c>
      <c r="H321" s="8">
        <v>0</v>
      </c>
      <c r="I321" s="8">
        <v>0</v>
      </c>
      <c r="J321" s="14" t="s">
        <v>699</v>
      </c>
      <c r="K321" s="22">
        <v>161</v>
      </c>
    </row>
    <row r="322" spans="1:11" x14ac:dyDescent="0.3">
      <c r="A322" s="173"/>
      <c r="B322" s="4">
        <v>314</v>
      </c>
      <c r="C322" s="8" t="s">
        <v>701</v>
      </c>
      <c r="D322" s="32">
        <v>108</v>
      </c>
      <c r="E322" s="8">
        <v>0</v>
      </c>
      <c r="F322" s="8">
        <v>0</v>
      </c>
      <c r="G322" s="8">
        <v>108</v>
      </c>
      <c r="H322" s="8">
        <v>0</v>
      </c>
      <c r="I322" s="8">
        <v>0</v>
      </c>
      <c r="J322" s="14" t="s">
        <v>701</v>
      </c>
      <c r="K322" s="22">
        <v>108</v>
      </c>
    </row>
    <row r="323" spans="1:11" x14ac:dyDescent="0.3">
      <c r="A323" s="173"/>
      <c r="B323" s="4">
        <v>315</v>
      </c>
      <c r="C323" s="8" t="s">
        <v>702</v>
      </c>
      <c r="D323" s="32">
        <v>474</v>
      </c>
      <c r="E323" s="8">
        <v>0</v>
      </c>
      <c r="F323" s="8">
        <v>0</v>
      </c>
      <c r="G323" s="8">
        <v>474</v>
      </c>
      <c r="H323" s="8">
        <v>0</v>
      </c>
      <c r="I323" s="8">
        <v>0</v>
      </c>
      <c r="J323" s="14" t="s">
        <v>702</v>
      </c>
      <c r="K323" s="22">
        <v>474</v>
      </c>
    </row>
    <row r="324" spans="1:11" x14ac:dyDescent="0.3">
      <c r="A324" s="173"/>
      <c r="B324" s="4">
        <v>316</v>
      </c>
      <c r="C324" s="8" t="s">
        <v>703</v>
      </c>
      <c r="D324" s="32">
        <v>507</v>
      </c>
      <c r="E324" s="8">
        <v>0</v>
      </c>
      <c r="F324" s="8">
        <v>0</v>
      </c>
      <c r="G324" s="8">
        <v>507</v>
      </c>
      <c r="H324" s="8">
        <v>0</v>
      </c>
      <c r="I324" s="8">
        <v>0</v>
      </c>
      <c r="J324" s="14" t="s">
        <v>703</v>
      </c>
      <c r="K324" s="22">
        <v>507</v>
      </c>
    </row>
    <row r="325" spans="1:11" x14ac:dyDescent="0.3">
      <c r="A325" s="173"/>
      <c r="B325" s="4">
        <v>317</v>
      </c>
      <c r="C325" s="8" t="s">
        <v>704</v>
      </c>
      <c r="D325" s="32">
        <v>1372</v>
      </c>
      <c r="E325" s="8">
        <v>0</v>
      </c>
      <c r="F325" s="8">
        <v>0</v>
      </c>
      <c r="G325" s="8">
        <v>1372</v>
      </c>
      <c r="H325" s="8">
        <v>0</v>
      </c>
      <c r="I325" s="8">
        <v>0</v>
      </c>
      <c r="J325" s="14" t="s">
        <v>704</v>
      </c>
      <c r="K325" s="22">
        <v>1372</v>
      </c>
    </row>
    <row r="326" spans="1:11" x14ac:dyDescent="0.3">
      <c r="A326" s="173"/>
      <c r="B326" s="4">
        <v>318</v>
      </c>
      <c r="C326" s="8" t="s">
        <v>705</v>
      </c>
      <c r="D326" s="32">
        <v>732</v>
      </c>
      <c r="E326" s="8">
        <v>0</v>
      </c>
      <c r="F326" s="8">
        <v>0</v>
      </c>
      <c r="G326" s="8">
        <v>732</v>
      </c>
      <c r="H326" s="8">
        <v>0</v>
      </c>
      <c r="I326" s="8">
        <v>0</v>
      </c>
      <c r="J326" s="14" t="s">
        <v>705</v>
      </c>
      <c r="K326" s="22">
        <v>732</v>
      </c>
    </row>
    <row r="327" spans="1:11" x14ac:dyDescent="0.3">
      <c r="A327" s="173"/>
      <c r="B327" s="4">
        <v>319</v>
      </c>
      <c r="C327" s="8" t="s">
        <v>706</v>
      </c>
      <c r="D327" s="32">
        <v>325</v>
      </c>
      <c r="E327" s="8">
        <v>0</v>
      </c>
      <c r="F327" s="8">
        <v>0</v>
      </c>
      <c r="G327" s="8">
        <v>325</v>
      </c>
      <c r="H327" s="8">
        <v>0</v>
      </c>
      <c r="I327" s="8">
        <v>0</v>
      </c>
      <c r="J327" s="14" t="s">
        <v>706</v>
      </c>
      <c r="K327" s="22">
        <v>325</v>
      </c>
    </row>
    <row r="328" spans="1:11" x14ac:dyDescent="0.3">
      <c r="A328" s="173"/>
      <c r="B328" s="4">
        <v>320</v>
      </c>
      <c r="C328" s="8" t="s">
        <v>708</v>
      </c>
      <c r="D328" s="32">
        <v>98</v>
      </c>
      <c r="E328" s="8">
        <v>0</v>
      </c>
      <c r="F328" s="8">
        <v>0</v>
      </c>
      <c r="G328" s="8">
        <v>98</v>
      </c>
      <c r="H328" s="8">
        <v>0</v>
      </c>
      <c r="I328" s="8">
        <v>0</v>
      </c>
      <c r="J328" s="14" t="s">
        <v>708</v>
      </c>
      <c r="K328" s="22">
        <v>98</v>
      </c>
    </row>
    <row r="329" spans="1:11" x14ac:dyDescent="0.3">
      <c r="A329" s="173"/>
      <c r="B329" s="4">
        <v>321</v>
      </c>
      <c r="C329" s="8" t="s">
        <v>709</v>
      </c>
      <c r="D329" s="32">
        <v>145</v>
      </c>
      <c r="E329" s="8">
        <v>0</v>
      </c>
      <c r="F329" s="8">
        <v>0</v>
      </c>
      <c r="G329" s="8">
        <v>145</v>
      </c>
      <c r="H329" s="8">
        <v>0</v>
      </c>
      <c r="I329" s="8">
        <v>0</v>
      </c>
      <c r="J329" s="14" t="s">
        <v>709</v>
      </c>
      <c r="K329" s="22">
        <v>145</v>
      </c>
    </row>
    <row r="330" spans="1:11" x14ac:dyDescent="0.3">
      <c r="A330" s="173"/>
      <c r="B330" s="4">
        <v>322</v>
      </c>
      <c r="C330" s="8" t="s">
        <v>710</v>
      </c>
      <c r="D330" s="32">
        <v>334</v>
      </c>
      <c r="E330" s="8">
        <v>0</v>
      </c>
      <c r="F330" s="8">
        <v>0</v>
      </c>
      <c r="G330" s="8">
        <v>334</v>
      </c>
      <c r="H330" s="8">
        <v>0</v>
      </c>
      <c r="I330" s="8">
        <v>0</v>
      </c>
      <c r="J330" s="14" t="s">
        <v>710</v>
      </c>
      <c r="K330" s="22">
        <v>334</v>
      </c>
    </row>
    <row r="331" spans="1:11" x14ac:dyDescent="0.3">
      <c r="A331" s="173"/>
      <c r="B331" s="4">
        <v>323</v>
      </c>
      <c r="C331" s="8" t="s">
        <v>711</v>
      </c>
      <c r="D331" s="32">
        <v>636</v>
      </c>
      <c r="E331" s="8">
        <v>0</v>
      </c>
      <c r="F331" s="8">
        <v>0</v>
      </c>
      <c r="G331" s="8">
        <v>636</v>
      </c>
      <c r="H331" s="8">
        <v>0</v>
      </c>
      <c r="I331" s="8">
        <v>0</v>
      </c>
      <c r="J331" s="14" t="s">
        <v>711</v>
      </c>
      <c r="K331" s="22">
        <v>636</v>
      </c>
    </row>
    <row r="332" spans="1:11" x14ac:dyDescent="0.3">
      <c r="A332" s="173"/>
      <c r="B332" s="4">
        <v>324</v>
      </c>
      <c r="C332" s="8" t="s">
        <v>712</v>
      </c>
      <c r="D332" s="32">
        <v>330</v>
      </c>
      <c r="E332" s="8">
        <v>0</v>
      </c>
      <c r="F332" s="8">
        <v>0</v>
      </c>
      <c r="G332" s="8">
        <v>330</v>
      </c>
      <c r="H332" s="8">
        <v>0</v>
      </c>
      <c r="I332" s="8">
        <v>0</v>
      </c>
      <c r="J332" s="14" t="s">
        <v>712</v>
      </c>
      <c r="K332" s="22">
        <v>330</v>
      </c>
    </row>
    <row r="333" spans="1:11" x14ac:dyDescent="0.3">
      <c r="A333" s="173"/>
      <c r="B333" s="4">
        <v>325</v>
      </c>
      <c r="C333" s="8" t="s">
        <v>713</v>
      </c>
      <c r="D333" s="32">
        <v>17</v>
      </c>
      <c r="E333" s="8">
        <v>0</v>
      </c>
      <c r="F333" s="8">
        <v>0</v>
      </c>
      <c r="G333" s="8">
        <v>17</v>
      </c>
      <c r="H333" s="8">
        <v>0</v>
      </c>
      <c r="I333" s="8">
        <v>0</v>
      </c>
      <c r="J333" s="14" t="s">
        <v>713</v>
      </c>
      <c r="K333" s="22">
        <v>17</v>
      </c>
    </row>
    <row r="334" spans="1:11" x14ac:dyDescent="0.3">
      <c r="A334" s="173"/>
      <c r="B334" s="4">
        <v>326</v>
      </c>
      <c r="C334" s="8" t="s">
        <v>714</v>
      </c>
      <c r="D334" s="32">
        <v>598</v>
      </c>
      <c r="E334" s="8">
        <v>0</v>
      </c>
      <c r="F334" s="8">
        <v>0</v>
      </c>
      <c r="G334" s="8">
        <v>598</v>
      </c>
      <c r="H334" s="8">
        <v>0</v>
      </c>
      <c r="I334" s="8">
        <v>0</v>
      </c>
      <c r="J334" s="14" t="s">
        <v>714</v>
      </c>
      <c r="K334" s="22">
        <v>598</v>
      </c>
    </row>
    <row r="335" spans="1:11" x14ac:dyDescent="0.3">
      <c r="A335" s="173"/>
      <c r="B335" s="4">
        <v>327</v>
      </c>
      <c r="C335" s="8" t="s">
        <v>715</v>
      </c>
      <c r="D335" s="32">
        <v>684</v>
      </c>
      <c r="E335" s="8">
        <v>0</v>
      </c>
      <c r="F335" s="8">
        <v>0</v>
      </c>
      <c r="G335" s="8">
        <v>684</v>
      </c>
      <c r="H335" s="8">
        <v>0</v>
      </c>
      <c r="I335" s="8">
        <v>0</v>
      </c>
      <c r="J335" s="14" t="s">
        <v>715</v>
      </c>
      <c r="K335" s="22">
        <v>684</v>
      </c>
    </row>
    <row r="336" spans="1:11" x14ac:dyDescent="0.3">
      <c r="A336" s="173"/>
      <c r="B336" s="4">
        <v>328</v>
      </c>
      <c r="C336" s="8" t="s">
        <v>716</v>
      </c>
      <c r="D336" s="32">
        <v>213</v>
      </c>
      <c r="E336" s="8">
        <v>0</v>
      </c>
      <c r="F336" s="8">
        <v>0</v>
      </c>
      <c r="G336" s="8">
        <v>213</v>
      </c>
      <c r="H336" s="8">
        <v>0</v>
      </c>
      <c r="I336" s="8">
        <v>0</v>
      </c>
      <c r="J336" s="14" t="s">
        <v>716</v>
      </c>
      <c r="K336" s="22">
        <v>213</v>
      </c>
    </row>
    <row r="337" spans="1:12" x14ac:dyDescent="0.3">
      <c r="A337" s="173"/>
      <c r="B337" s="4">
        <v>329</v>
      </c>
      <c r="C337" s="8" t="s">
        <v>718</v>
      </c>
      <c r="D337" s="32">
        <v>592</v>
      </c>
      <c r="E337" s="8">
        <v>0</v>
      </c>
      <c r="F337" s="8">
        <v>0</v>
      </c>
      <c r="G337" s="8">
        <v>592</v>
      </c>
      <c r="H337" s="8">
        <v>0</v>
      </c>
      <c r="I337" s="8">
        <v>0</v>
      </c>
      <c r="J337" s="14" t="s">
        <v>718</v>
      </c>
      <c r="K337" s="22">
        <v>592</v>
      </c>
    </row>
    <row r="338" spans="1:12" x14ac:dyDescent="0.3">
      <c r="A338" s="173"/>
      <c r="B338" s="4">
        <v>330</v>
      </c>
      <c r="C338" s="8" t="s">
        <v>719</v>
      </c>
      <c r="D338" s="32">
        <v>234</v>
      </c>
      <c r="E338" s="8">
        <v>0</v>
      </c>
      <c r="F338" s="8">
        <v>0</v>
      </c>
      <c r="G338" s="8">
        <v>234</v>
      </c>
      <c r="H338" s="8">
        <v>0</v>
      </c>
      <c r="I338" s="8">
        <v>0</v>
      </c>
      <c r="J338" s="14" t="s">
        <v>719</v>
      </c>
      <c r="K338" s="22">
        <v>234</v>
      </c>
      <c r="L338">
        <v>50</v>
      </c>
    </row>
    <row r="339" spans="1:12" x14ac:dyDescent="0.3">
      <c r="A339" s="173"/>
      <c r="B339" s="4">
        <v>331</v>
      </c>
      <c r="C339" s="8" t="s">
        <v>720</v>
      </c>
      <c r="D339" s="32">
        <v>190</v>
      </c>
      <c r="E339" s="8">
        <v>0</v>
      </c>
      <c r="F339" s="8">
        <v>0</v>
      </c>
      <c r="G339" s="8">
        <v>190</v>
      </c>
      <c r="H339" s="8">
        <v>0</v>
      </c>
      <c r="I339" s="8">
        <v>0</v>
      </c>
      <c r="J339" s="14" t="s">
        <v>720</v>
      </c>
      <c r="K339" s="22">
        <v>190</v>
      </c>
    </row>
    <row r="340" spans="1:12" x14ac:dyDescent="0.3">
      <c r="A340" s="173"/>
      <c r="B340" s="4">
        <v>332</v>
      </c>
      <c r="C340" s="8" t="s">
        <v>721</v>
      </c>
      <c r="D340" s="32">
        <v>768</v>
      </c>
      <c r="E340" s="8">
        <v>50</v>
      </c>
      <c r="F340" s="8">
        <v>0</v>
      </c>
      <c r="G340" s="8">
        <v>768</v>
      </c>
      <c r="H340" s="8">
        <v>50</v>
      </c>
      <c r="I340" s="8">
        <v>0</v>
      </c>
      <c r="J340" s="14" t="s">
        <v>721</v>
      </c>
      <c r="K340" s="22">
        <v>768</v>
      </c>
    </row>
    <row r="341" spans="1:12" x14ac:dyDescent="0.3">
      <c r="A341" s="173"/>
      <c r="B341" s="4">
        <v>333</v>
      </c>
      <c r="C341" s="8" t="s">
        <v>722</v>
      </c>
      <c r="D341" s="32">
        <v>159</v>
      </c>
      <c r="E341" s="8">
        <v>0</v>
      </c>
      <c r="F341" s="8">
        <v>0</v>
      </c>
      <c r="G341" s="8">
        <v>159</v>
      </c>
      <c r="H341" s="8">
        <v>0</v>
      </c>
      <c r="I341" s="8">
        <v>0</v>
      </c>
      <c r="J341" s="14" t="s">
        <v>722</v>
      </c>
      <c r="K341" s="22">
        <v>159</v>
      </c>
      <c r="L341">
        <v>1</v>
      </c>
    </row>
    <row r="342" spans="1:12" x14ac:dyDescent="0.3">
      <c r="A342" s="173"/>
      <c r="B342" s="4">
        <v>334</v>
      </c>
      <c r="C342" s="8" t="s">
        <v>723</v>
      </c>
      <c r="D342" s="32">
        <v>457</v>
      </c>
      <c r="E342" s="8">
        <v>0</v>
      </c>
      <c r="F342" s="8">
        <v>0</v>
      </c>
      <c r="G342" s="8">
        <v>457</v>
      </c>
      <c r="H342" s="8">
        <v>0</v>
      </c>
      <c r="I342" s="8">
        <v>0</v>
      </c>
      <c r="J342" s="14" t="s">
        <v>723</v>
      </c>
      <c r="K342" s="22">
        <v>457</v>
      </c>
    </row>
    <row r="343" spans="1:12" x14ac:dyDescent="0.3">
      <c r="A343" s="173"/>
      <c r="B343" s="4">
        <v>335</v>
      </c>
      <c r="C343" s="8" t="s">
        <v>727</v>
      </c>
      <c r="D343" s="32">
        <v>197</v>
      </c>
      <c r="E343" s="8">
        <v>0</v>
      </c>
      <c r="F343" s="8">
        <v>0</v>
      </c>
      <c r="G343" s="8">
        <v>197</v>
      </c>
      <c r="H343" s="8">
        <v>0</v>
      </c>
      <c r="I343" s="8">
        <v>0</v>
      </c>
      <c r="J343" s="14" t="s">
        <v>727</v>
      </c>
      <c r="K343" s="22">
        <v>197</v>
      </c>
    </row>
    <row r="344" spans="1:12" x14ac:dyDescent="0.3">
      <c r="A344" s="173"/>
      <c r="B344" s="4">
        <v>336</v>
      </c>
      <c r="C344" s="8" t="s">
        <v>732</v>
      </c>
      <c r="D344" s="32">
        <v>91</v>
      </c>
      <c r="E344" s="8">
        <v>0</v>
      </c>
      <c r="F344" s="8">
        <v>0</v>
      </c>
      <c r="G344" s="8">
        <v>91</v>
      </c>
      <c r="H344" s="8">
        <v>0</v>
      </c>
      <c r="I344" s="8">
        <v>0</v>
      </c>
      <c r="J344" s="14" t="s">
        <v>732</v>
      </c>
      <c r="K344" s="22">
        <v>91</v>
      </c>
    </row>
    <row r="345" spans="1:12" x14ac:dyDescent="0.3">
      <c r="A345" s="173"/>
      <c r="B345" s="4">
        <v>337</v>
      </c>
      <c r="C345" s="8" t="s">
        <v>735</v>
      </c>
      <c r="D345" s="32">
        <v>573</v>
      </c>
      <c r="E345" s="8">
        <v>0</v>
      </c>
      <c r="F345" s="8">
        <v>0</v>
      </c>
      <c r="G345" s="8">
        <v>573</v>
      </c>
      <c r="H345" s="8">
        <v>0</v>
      </c>
      <c r="I345" s="8">
        <v>0</v>
      </c>
      <c r="J345" s="14" t="s">
        <v>735</v>
      </c>
      <c r="K345" s="22">
        <v>573</v>
      </c>
    </row>
    <row r="346" spans="1:12" x14ac:dyDescent="0.3">
      <c r="A346" s="173"/>
      <c r="B346" s="4">
        <v>338</v>
      </c>
      <c r="C346" s="8" t="s">
        <v>737</v>
      </c>
      <c r="D346" s="32">
        <v>572</v>
      </c>
      <c r="E346" s="8">
        <v>0</v>
      </c>
      <c r="F346" s="8">
        <v>0</v>
      </c>
      <c r="G346" s="8">
        <v>572</v>
      </c>
      <c r="H346" s="8">
        <v>0</v>
      </c>
      <c r="I346" s="8">
        <v>0</v>
      </c>
      <c r="J346" s="14" t="s">
        <v>737</v>
      </c>
      <c r="K346" s="22">
        <v>572</v>
      </c>
    </row>
    <row r="347" spans="1:12" x14ac:dyDescent="0.3">
      <c r="A347" s="173"/>
      <c r="B347" s="4">
        <v>339</v>
      </c>
      <c r="C347" s="8" t="s">
        <v>738</v>
      </c>
      <c r="D347" s="32">
        <v>1251</v>
      </c>
      <c r="E347" s="8">
        <v>0</v>
      </c>
      <c r="F347" s="8">
        <v>0</v>
      </c>
      <c r="G347" s="8">
        <v>1251</v>
      </c>
      <c r="H347" s="8">
        <v>0</v>
      </c>
      <c r="I347" s="8">
        <v>0</v>
      </c>
      <c r="J347" s="14" t="s">
        <v>738</v>
      </c>
      <c r="K347" s="22">
        <v>1251</v>
      </c>
    </row>
    <row r="348" spans="1:12" x14ac:dyDescent="0.3">
      <c r="A348" s="173"/>
      <c r="B348" s="4">
        <v>340</v>
      </c>
      <c r="C348" s="8" t="s">
        <v>739</v>
      </c>
      <c r="D348" s="32">
        <v>240</v>
      </c>
      <c r="E348" s="8">
        <v>0</v>
      </c>
      <c r="F348" s="8">
        <v>0</v>
      </c>
      <c r="G348" s="8">
        <v>240</v>
      </c>
      <c r="H348" s="8">
        <v>0</v>
      </c>
      <c r="I348" s="8">
        <v>0</v>
      </c>
      <c r="J348" s="14" t="s">
        <v>739</v>
      </c>
      <c r="K348" s="22">
        <v>240</v>
      </c>
    </row>
    <row r="349" spans="1:12" x14ac:dyDescent="0.3">
      <c r="A349" s="173"/>
      <c r="B349" s="4">
        <v>341</v>
      </c>
      <c r="C349" s="8" t="s">
        <v>741</v>
      </c>
      <c r="D349" s="32">
        <v>429</v>
      </c>
      <c r="E349" s="8">
        <v>0</v>
      </c>
      <c r="F349" s="8">
        <v>0</v>
      </c>
      <c r="G349" s="8">
        <v>429</v>
      </c>
      <c r="H349" s="8">
        <v>0</v>
      </c>
      <c r="I349" s="8">
        <v>0</v>
      </c>
      <c r="J349" s="14" t="s">
        <v>741</v>
      </c>
      <c r="K349" s="22">
        <v>429</v>
      </c>
    </row>
    <row r="350" spans="1:12" x14ac:dyDescent="0.3">
      <c r="A350" s="173"/>
      <c r="B350" s="4">
        <v>342</v>
      </c>
      <c r="C350" s="8" t="s">
        <v>742</v>
      </c>
      <c r="D350" s="32">
        <v>1850</v>
      </c>
      <c r="E350" s="8">
        <v>0</v>
      </c>
      <c r="F350" s="8">
        <v>0</v>
      </c>
      <c r="G350" s="8">
        <v>1850</v>
      </c>
      <c r="H350" s="8">
        <v>0</v>
      </c>
      <c r="I350" s="8">
        <v>0</v>
      </c>
      <c r="J350" s="14" t="s">
        <v>742</v>
      </c>
      <c r="K350" s="22">
        <v>1850</v>
      </c>
    </row>
    <row r="351" spans="1:12" x14ac:dyDescent="0.3">
      <c r="C351" s="9"/>
      <c r="D351" s="9">
        <v>3893</v>
      </c>
      <c r="E351" s="9">
        <f>SUM(E4:E350)</f>
        <v>4034</v>
      </c>
      <c r="F351" s="9">
        <v>13187</v>
      </c>
      <c r="G351" s="9">
        <v>3893</v>
      </c>
      <c r="H351" s="9">
        <v>16669</v>
      </c>
      <c r="I351" s="9">
        <v>429</v>
      </c>
      <c r="J351" s="14" t="s">
        <v>742</v>
      </c>
      <c r="K351" s="22">
        <v>3893</v>
      </c>
    </row>
    <row r="352" spans="1:12" x14ac:dyDescent="0.3">
      <c r="J352" s="14">
        <f>(E347+F347)/D347</f>
        <v>0</v>
      </c>
      <c r="K352" s="22">
        <f>(H347+I347)/G347</f>
        <v>0</v>
      </c>
    </row>
    <row r="353" spans="10:11" x14ac:dyDescent="0.3">
      <c r="J353" s="14">
        <f>(E348+F348)/D348</f>
        <v>0</v>
      </c>
      <c r="K353" s="22">
        <f>(H348+I348)/G348</f>
        <v>0</v>
      </c>
    </row>
    <row r="354" spans="10:11" x14ac:dyDescent="0.3">
      <c r="J354" s="14">
        <f>(E349+F349)/D349</f>
        <v>0</v>
      </c>
      <c r="K354" s="22">
        <f>(H349+I349)/G349</f>
        <v>0</v>
      </c>
    </row>
    <row r="355" spans="10:11" x14ac:dyDescent="0.3">
      <c r="J355" s="14">
        <f>(E350+F350)/D350</f>
        <v>0</v>
      </c>
      <c r="K355" s="22">
        <f>(H350+I350)/G350</f>
        <v>0</v>
      </c>
    </row>
  </sheetData>
  <mergeCells count="7">
    <mergeCell ref="A106:A350"/>
    <mergeCell ref="A4:A31"/>
    <mergeCell ref="P6:R6"/>
    <mergeCell ref="A33:A58"/>
    <mergeCell ref="A60:A68"/>
    <mergeCell ref="A70:A93"/>
    <mergeCell ref="A95:A104"/>
  </mergeCells>
  <phoneticPr fontId="3" type="noConversion"/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D15E5-7DC4-4BC0-80E1-72072CEB2F3E}">
  <sheetPr codeName="Sheet10">
    <tabColor rgb="FF92D050"/>
  </sheetPr>
  <dimension ref="A1:AX355"/>
  <sheetViews>
    <sheetView topLeftCell="O1" zoomScale="86" zoomScaleNormal="86" workbookViewId="0">
      <selection activeCell="Q19" sqref="P19:Q24"/>
    </sheetView>
  </sheetViews>
  <sheetFormatPr defaultRowHeight="13.5" x14ac:dyDescent="0.3"/>
  <cols>
    <col min="3" max="3" width="18.46484375" customWidth="1"/>
    <col min="4" max="4" width="9.59765625" bestFit="1" customWidth="1"/>
    <col min="11" max="11" width="11.86328125" style="22" customWidth="1"/>
    <col min="12" max="12" width="26" customWidth="1"/>
    <col min="14" max="14" width="18.46484375" customWidth="1"/>
    <col min="15" max="15" width="20.265625" customWidth="1"/>
    <col min="16" max="29" width="12.1328125" bestFit="1" customWidth="1"/>
    <col min="30" max="35" width="13.265625" bestFit="1" customWidth="1"/>
    <col min="36" max="36" width="15.265625" customWidth="1"/>
    <col min="37" max="37" width="15.1328125" customWidth="1"/>
    <col min="38" max="38" width="17.3984375" customWidth="1"/>
    <col min="39" max="40" width="16.86328125" customWidth="1"/>
    <col min="41" max="41" width="15.59765625" customWidth="1"/>
    <col min="42" max="42" width="12.73046875" customWidth="1"/>
    <col min="43" max="43" width="13.3984375" customWidth="1"/>
    <col min="44" max="44" width="12.86328125" customWidth="1"/>
    <col min="45" max="45" width="12.73046875" customWidth="1"/>
    <col min="46" max="46" width="14.73046875" customWidth="1"/>
    <col min="47" max="47" width="15.1328125" customWidth="1"/>
    <col min="48" max="48" width="18" customWidth="1"/>
  </cols>
  <sheetData>
    <row r="1" spans="1:19" x14ac:dyDescent="0.3">
      <c r="A1" t="s">
        <v>944</v>
      </c>
    </row>
    <row r="2" spans="1:19" x14ac:dyDescent="0.3">
      <c r="A2" s="4"/>
      <c r="B2" s="4"/>
      <c r="C2" s="8"/>
      <c r="D2" s="8"/>
      <c r="E2" s="8" t="s">
        <v>792</v>
      </c>
      <c r="F2" s="8"/>
      <c r="G2" s="8"/>
      <c r="H2" s="8" t="s">
        <v>792</v>
      </c>
      <c r="I2" s="8"/>
    </row>
    <row r="3" spans="1:19" x14ac:dyDescent="0.3">
      <c r="A3" s="4"/>
      <c r="B3" s="4"/>
      <c r="C3" s="8"/>
      <c r="D3" s="8" t="s">
        <v>409</v>
      </c>
      <c r="E3" s="8" t="s">
        <v>410</v>
      </c>
      <c r="F3" s="8" t="s">
        <v>411</v>
      </c>
      <c r="G3" s="8" t="s">
        <v>409</v>
      </c>
      <c r="H3" s="8" t="s">
        <v>410</v>
      </c>
      <c r="I3" s="8" t="s">
        <v>411</v>
      </c>
    </row>
    <row r="4" spans="1:19" x14ac:dyDescent="0.3">
      <c r="A4" s="173" t="s">
        <v>757</v>
      </c>
      <c r="B4" s="4">
        <v>1</v>
      </c>
      <c r="C4" s="8" t="s">
        <v>433</v>
      </c>
      <c r="D4" s="32">
        <v>16660</v>
      </c>
      <c r="E4" s="8">
        <v>617</v>
      </c>
      <c r="F4" s="8">
        <v>0</v>
      </c>
      <c r="G4" s="8">
        <v>16660</v>
      </c>
      <c r="H4" s="8">
        <v>617</v>
      </c>
      <c r="I4" s="8">
        <v>0</v>
      </c>
      <c r="J4" t="s">
        <v>433</v>
      </c>
      <c r="K4" s="22">
        <v>16660</v>
      </c>
      <c r="L4">
        <v>617</v>
      </c>
      <c r="O4" s="4" t="s">
        <v>763</v>
      </c>
      <c r="P4" s="4"/>
      <c r="Q4" s="4"/>
      <c r="R4" s="4"/>
    </row>
    <row r="5" spans="1:19" x14ac:dyDescent="0.3">
      <c r="A5" s="173"/>
      <c r="B5" s="4">
        <v>2</v>
      </c>
      <c r="C5" s="8" t="s">
        <v>649</v>
      </c>
      <c r="D5" s="32">
        <v>3218</v>
      </c>
      <c r="E5" s="8">
        <v>0</v>
      </c>
      <c r="F5" s="8">
        <v>0</v>
      </c>
      <c r="G5" s="8">
        <v>3218</v>
      </c>
      <c r="H5" s="8">
        <v>0</v>
      </c>
      <c r="I5" s="8">
        <v>0</v>
      </c>
      <c r="J5" t="s">
        <v>649</v>
      </c>
      <c r="K5" s="22">
        <v>3218</v>
      </c>
      <c r="O5" s="4" t="s">
        <v>764</v>
      </c>
      <c r="P5" s="4"/>
      <c r="Q5" s="4"/>
      <c r="R5" s="4"/>
    </row>
    <row r="6" spans="1:19" x14ac:dyDescent="0.3">
      <c r="A6" s="173"/>
      <c r="B6" s="4">
        <v>3</v>
      </c>
      <c r="C6" s="8" t="s">
        <v>633</v>
      </c>
      <c r="D6" s="32">
        <v>2956</v>
      </c>
      <c r="E6" s="8">
        <v>0</v>
      </c>
      <c r="F6" s="8">
        <v>0</v>
      </c>
      <c r="G6" s="8">
        <v>2956</v>
      </c>
      <c r="H6" s="8">
        <v>0</v>
      </c>
      <c r="I6" s="8">
        <v>0</v>
      </c>
      <c r="J6" t="s">
        <v>633</v>
      </c>
      <c r="K6" s="22">
        <v>2956</v>
      </c>
      <c r="O6" s="4"/>
      <c r="P6" s="173" t="s">
        <v>787</v>
      </c>
      <c r="Q6" s="173"/>
      <c r="R6" s="173"/>
    </row>
    <row r="7" spans="1:19" x14ac:dyDescent="0.3">
      <c r="A7" s="173"/>
      <c r="B7" s="4">
        <v>4</v>
      </c>
      <c r="C7" s="8" t="s">
        <v>648</v>
      </c>
      <c r="D7" s="32">
        <v>1657</v>
      </c>
      <c r="E7" s="8">
        <v>0</v>
      </c>
      <c r="F7" s="8">
        <v>0</v>
      </c>
      <c r="G7" s="8">
        <v>1657</v>
      </c>
      <c r="H7" s="8">
        <v>0</v>
      </c>
      <c r="I7" s="8">
        <v>0</v>
      </c>
      <c r="J7" t="s">
        <v>648</v>
      </c>
      <c r="K7" s="22">
        <v>1657</v>
      </c>
      <c r="O7" s="4"/>
      <c r="P7" s="4" t="s">
        <v>409</v>
      </c>
      <c r="Q7" s="4" t="s">
        <v>765</v>
      </c>
      <c r="R7" s="4" t="s">
        <v>766</v>
      </c>
      <c r="S7" s="18" t="s">
        <v>788</v>
      </c>
    </row>
    <row r="8" spans="1:19" x14ac:dyDescent="0.3">
      <c r="A8" s="173"/>
      <c r="B8" s="4">
        <v>5</v>
      </c>
      <c r="C8" s="8" t="s">
        <v>552</v>
      </c>
      <c r="D8" s="32">
        <v>1501</v>
      </c>
      <c r="E8" s="8">
        <v>0</v>
      </c>
      <c r="F8" s="8">
        <v>0</v>
      </c>
      <c r="G8" s="8">
        <v>1501</v>
      </c>
      <c r="H8" s="8">
        <v>0</v>
      </c>
      <c r="I8" s="8">
        <v>0</v>
      </c>
      <c r="J8" t="s">
        <v>552</v>
      </c>
      <c r="K8" s="22">
        <v>1501</v>
      </c>
      <c r="O8" s="4" t="s">
        <v>757</v>
      </c>
      <c r="P8" s="4">
        <f>SUM(G4:G31)</f>
        <v>60450</v>
      </c>
      <c r="Q8" s="4">
        <f>SUM(H4:I31)</f>
        <v>851</v>
      </c>
      <c r="R8" s="15">
        <f t="shared" ref="R8:R13" si="0">Q8/P8</f>
        <v>1.4077750206782464E-2</v>
      </c>
      <c r="S8" s="14">
        <f t="shared" ref="S8:S14" si="1">P8/P$14</f>
        <v>0.20452699959399107</v>
      </c>
    </row>
    <row r="9" spans="1:19" x14ac:dyDescent="0.3">
      <c r="A9" s="173"/>
      <c r="B9" s="4">
        <v>6</v>
      </c>
      <c r="C9" s="8" t="s">
        <v>430</v>
      </c>
      <c r="D9" s="32">
        <v>2392</v>
      </c>
      <c r="E9" s="8">
        <v>0</v>
      </c>
      <c r="F9" s="8">
        <v>0</v>
      </c>
      <c r="G9" s="8">
        <v>2392</v>
      </c>
      <c r="H9" s="8">
        <v>0</v>
      </c>
      <c r="I9" s="8">
        <v>0</v>
      </c>
      <c r="J9" t="s">
        <v>430</v>
      </c>
      <c r="K9" s="22">
        <v>2392</v>
      </c>
      <c r="O9" s="4" t="s">
        <v>758</v>
      </c>
      <c r="P9" s="4">
        <f>SUM(G33:G58)</f>
        <v>43835</v>
      </c>
      <c r="Q9" s="4">
        <f>SUM(H33:I58)</f>
        <v>36</v>
      </c>
      <c r="R9" s="15">
        <f t="shared" si="0"/>
        <v>8.2126154899053272E-4</v>
      </c>
      <c r="S9" s="14">
        <f t="shared" si="1"/>
        <v>0.14831167952361618</v>
      </c>
    </row>
    <row r="10" spans="1:19" x14ac:dyDescent="0.3">
      <c r="A10" s="173"/>
      <c r="B10" s="4">
        <v>7</v>
      </c>
      <c r="C10" s="8" t="s">
        <v>439</v>
      </c>
      <c r="D10" s="32">
        <v>1427</v>
      </c>
      <c r="E10" s="8">
        <v>0</v>
      </c>
      <c r="F10" s="8">
        <v>0</v>
      </c>
      <c r="G10" s="8">
        <v>1427</v>
      </c>
      <c r="H10" s="8">
        <v>0</v>
      </c>
      <c r="I10" s="8">
        <v>0</v>
      </c>
      <c r="J10" t="s">
        <v>439</v>
      </c>
      <c r="K10" s="22">
        <v>1427</v>
      </c>
      <c r="O10" s="4" t="s">
        <v>759</v>
      </c>
      <c r="P10" s="4">
        <f>SUM(G60:G68)</f>
        <v>21709</v>
      </c>
      <c r="Q10" s="4">
        <f>SUM(H60:I68)</f>
        <v>966</v>
      </c>
      <c r="R10" s="15">
        <f t="shared" si="0"/>
        <v>4.4497673775853334E-2</v>
      </c>
      <c r="S10" s="14">
        <f t="shared" si="1"/>
        <v>7.345039924211666E-2</v>
      </c>
    </row>
    <row r="11" spans="1:19" x14ac:dyDescent="0.3">
      <c r="A11" s="173"/>
      <c r="B11" s="4">
        <v>8</v>
      </c>
      <c r="C11" s="8" t="s">
        <v>508</v>
      </c>
      <c r="D11" s="32">
        <v>618</v>
      </c>
      <c r="E11" s="8">
        <v>0</v>
      </c>
      <c r="F11" s="8">
        <v>0</v>
      </c>
      <c r="G11" s="8">
        <v>618</v>
      </c>
      <c r="H11" s="8">
        <v>0</v>
      </c>
      <c r="I11" s="8">
        <v>0</v>
      </c>
      <c r="J11" t="s">
        <v>508</v>
      </c>
      <c r="K11" s="22">
        <v>618</v>
      </c>
      <c r="O11" s="4" t="s">
        <v>760</v>
      </c>
      <c r="P11" s="4">
        <f>SUM(G70:G93)</f>
        <v>64247</v>
      </c>
      <c r="Q11" s="4">
        <f>SUM(H70:I93)</f>
        <v>1986</v>
      </c>
      <c r="R11" s="15">
        <f t="shared" si="0"/>
        <v>3.091194919607141E-2</v>
      </c>
      <c r="S11" s="14">
        <f t="shared" si="1"/>
        <v>0.21737379889024225</v>
      </c>
    </row>
    <row r="12" spans="1:19" x14ac:dyDescent="0.3">
      <c r="A12" s="173"/>
      <c r="B12" s="4">
        <v>9</v>
      </c>
      <c r="C12" s="8" t="s">
        <v>686</v>
      </c>
      <c r="D12" s="32">
        <v>2175</v>
      </c>
      <c r="E12" s="8">
        <v>0</v>
      </c>
      <c r="F12" s="8">
        <v>0</v>
      </c>
      <c r="G12" s="8">
        <v>2175</v>
      </c>
      <c r="H12" s="8">
        <v>0</v>
      </c>
      <c r="I12" s="8">
        <v>0</v>
      </c>
      <c r="J12" t="s">
        <v>686</v>
      </c>
      <c r="K12" s="22">
        <v>2175</v>
      </c>
      <c r="O12" s="4" t="s">
        <v>761</v>
      </c>
      <c r="P12" s="4">
        <f>SUM(G95:G104)</f>
        <v>5656</v>
      </c>
      <c r="Q12" s="4">
        <f>SUM(H95:I104)</f>
        <v>10</v>
      </c>
      <c r="R12" s="15">
        <f t="shared" si="0"/>
        <v>1.7680339462517679E-3</v>
      </c>
      <c r="S12" s="14">
        <f t="shared" si="1"/>
        <v>1.9136554337528758E-2</v>
      </c>
    </row>
    <row r="13" spans="1:19" x14ac:dyDescent="0.3">
      <c r="A13" s="173"/>
      <c r="B13" s="4">
        <v>10</v>
      </c>
      <c r="C13" s="8" t="s">
        <v>495</v>
      </c>
      <c r="D13" s="32">
        <v>1880</v>
      </c>
      <c r="E13" s="8">
        <v>0</v>
      </c>
      <c r="F13" s="8">
        <v>0</v>
      </c>
      <c r="G13" s="8">
        <v>1880</v>
      </c>
      <c r="H13" s="8">
        <v>0</v>
      </c>
      <c r="I13" s="8">
        <v>0</v>
      </c>
      <c r="J13" t="s">
        <v>495</v>
      </c>
      <c r="K13" s="22">
        <v>1880</v>
      </c>
      <c r="O13" s="4" t="s">
        <v>762</v>
      </c>
      <c r="P13" s="4">
        <f>SUM(G106:G350)</f>
        <v>99663</v>
      </c>
      <c r="Q13" s="4">
        <f>SUM(H106:I350)</f>
        <v>185</v>
      </c>
      <c r="R13" s="15">
        <f t="shared" si="0"/>
        <v>1.8562555813090114E-3</v>
      </c>
      <c r="S13" s="14">
        <f t="shared" si="1"/>
        <v>0.33720056841250506</v>
      </c>
    </row>
    <row r="14" spans="1:19" x14ac:dyDescent="0.3">
      <c r="A14" s="173"/>
      <c r="B14" s="4">
        <v>11</v>
      </c>
      <c r="C14" s="8" t="s">
        <v>645</v>
      </c>
      <c r="D14" s="32">
        <v>2455</v>
      </c>
      <c r="E14" s="8">
        <v>0</v>
      </c>
      <c r="F14" s="8">
        <v>0</v>
      </c>
      <c r="G14" s="8">
        <v>2455</v>
      </c>
      <c r="H14" s="8">
        <v>0</v>
      </c>
      <c r="I14" s="8">
        <v>0</v>
      </c>
      <c r="J14" t="s">
        <v>645</v>
      </c>
      <c r="K14" s="22">
        <v>2455</v>
      </c>
      <c r="O14" s="4"/>
      <c r="P14" s="4">
        <f>SUM(P8:P13)</f>
        <v>295560</v>
      </c>
      <c r="Q14" s="4">
        <f>SUM(Q8:Q13)</f>
        <v>4034</v>
      </c>
      <c r="R14" s="15">
        <f>Q14/P14</f>
        <v>1.3648666937339288E-2</v>
      </c>
      <c r="S14" s="14">
        <f t="shared" si="1"/>
        <v>1</v>
      </c>
    </row>
    <row r="15" spans="1:19" x14ac:dyDescent="0.3">
      <c r="A15" s="173"/>
      <c r="B15" s="4">
        <v>12</v>
      </c>
      <c r="C15" s="8" t="s">
        <v>726</v>
      </c>
      <c r="D15" s="32">
        <v>463</v>
      </c>
      <c r="E15" s="8">
        <v>0</v>
      </c>
      <c r="F15" s="8">
        <v>0</v>
      </c>
      <c r="G15" s="8">
        <v>463</v>
      </c>
      <c r="H15" s="8">
        <v>0</v>
      </c>
      <c r="I15" s="8">
        <v>0</v>
      </c>
      <c r="J15" t="s">
        <v>726</v>
      </c>
      <c r="K15" s="22">
        <v>463</v>
      </c>
    </row>
    <row r="16" spans="1:19" x14ac:dyDescent="0.3">
      <c r="A16" s="173"/>
      <c r="B16" s="4">
        <v>13</v>
      </c>
      <c r="C16" s="8" t="s">
        <v>700</v>
      </c>
      <c r="D16" s="32">
        <v>321</v>
      </c>
      <c r="E16" s="8">
        <v>0</v>
      </c>
      <c r="F16" s="8">
        <v>0</v>
      </c>
      <c r="G16" s="8">
        <v>321</v>
      </c>
      <c r="H16" s="8">
        <v>0</v>
      </c>
      <c r="I16" s="8">
        <v>0</v>
      </c>
      <c r="J16" t="s">
        <v>700</v>
      </c>
      <c r="K16" s="22">
        <v>321</v>
      </c>
      <c r="O16" t="s">
        <v>904</v>
      </c>
      <c r="P16" t="s">
        <v>902</v>
      </c>
    </row>
    <row r="17" spans="1:33" x14ac:dyDescent="0.3">
      <c r="A17" s="173"/>
      <c r="B17" s="4">
        <v>14</v>
      </c>
      <c r="C17" s="8" t="s">
        <v>537</v>
      </c>
      <c r="D17" s="32">
        <v>600</v>
      </c>
      <c r="E17" s="8">
        <v>0</v>
      </c>
      <c r="F17" s="8">
        <v>0</v>
      </c>
      <c r="G17" s="8">
        <v>600</v>
      </c>
      <c r="H17" s="8">
        <v>0</v>
      </c>
      <c r="I17" s="8">
        <v>0</v>
      </c>
      <c r="J17" t="s">
        <v>537</v>
      </c>
      <c r="K17" s="22">
        <v>600</v>
      </c>
      <c r="O17" t="s">
        <v>930</v>
      </c>
    </row>
    <row r="18" spans="1:33" x14ac:dyDescent="0.3">
      <c r="A18" s="173"/>
      <c r="B18" s="4">
        <v>15</v>
      </c>
      <c r="C18" s="8" t="s">
        <v>527</v>
      </c>
      <c r="D18" s="32">
        <v>3447</v>
      </c>
      <c r="E18" s="8">
        <v>0</v>
      </c>
      <c r="F18" s="8">
        <v>0</v>
      </c>
      <c r="G18" s="8">
        <v>3447</v>
      </c>
      <c r="H18" s="8">
        <v>0</v>
      </c>
      <c r="I18" s="8">
        <v>0</v>
      </c>
      <c r="J18" t="s">
        <v>527</v>
      </c>
      <c r="K18" s="22">
        <v>3447</v>
      </c>
      <c r="O18" s="4"/>
      <c r="P18" s="8">
        <v>2020</v>
      </c>
      <c r="Q18" s="8">
        <v>2025</v>
      </c>
      <c r="R18" s="8">
        <v>2030</v>
      </c>
      <c r="S18" s="8">
        <v>2035</v>
      </c>
      <c r="T18" s="8">
        <v>2040</v>
      </c>
      <c r="U18" s="8">
        <v>2045</v>
      </c>
      <c r="V18" s="8">
        <v>2050</v>
      </c>
    </row>
    <row r="19" spans="1:33" x14ac:dyDescent="0.3">
      <c r="A19" s="173"/>
      <c r="B19" s="4">
        <v>16</v>
      </c>
      <c r="C19" s="8" t="s">
        <v>740</v>
      </c>
      <c r="D19" s="32">
        <v>1310</v>
      </c>
      <c r="E19" s="8">
        <v>0</v>
      </c>
      <c r="F19" s="8">
        <v>0</v>
      </c>
      <c r="G19" s="8">
        <v>1310</v>
      </c>
      <c r="H19" s="8">
        <v>0</v>
      </c>
      <c r="I19" s="8">
        <v>0</v>
      </c>
      <c r="J19" t="s">
        <v>740</v>
      </c>
      <c r="K19" s="22">
        <v>1310</v>
      </c>
      <c r="O19" s="4" t="s">
        <v>757</v>
      </c>
      <c r="P19" s="8">
        <f>[1]乐观预测H输入!B31</f>
        <v>5</v>
      </c>
      <c r="Q19" s="8">
        <f>[1]乐观预测H输入!C31</f>
        <v>8</v>
      </c>
      <c r="R19" s="8">
        <f>[1]乐观预测H输入!D31</f>
        <v>13</v>
      </c>
      <c r="S19" s="8">
        <f>[1]乐观预测H输入!E31</f>
        <v>20</v>
      </c>
      <c r="T19" s="8">
        <f>[1]乐观预测H输入!F31</f>
        <v>28</v>
      </c>
      <c r="U19" s="8">
        <f>[1]乐观预测H输入!G31</f>
        <v>38</v>
      </c>
      <c r="V19" s="8">
        <f>[1]乐观预测H输入!H31</f>
        <v>48</v>
      </c>
    </row>
    <row r="20" spans="1:33" x14ac:dyDescent="0.3">
      <c r="A20" s="173"/>
      <c r="B20" s="4">
        <v>17</v>
      </c>
      <c r="C20" s="8" t="s">
        <v>528</v>
      </c>
      <c r="D20" s="32">
        <v>1933</v>
      </c>
      <c r="E20" s="8">
        <v>1</v>
      </c>
      <c r="F20" s="8">
        <v>0</v>
      </c>
      <c r="G20" s="8">
        <v>1933</v>
      </c>
      <c r="H20" s="8">
        <v>1</v>
      </c>
      <c r="I20" s="8">
        <v>0</v>
      </c>
      <c r="J20" t="s">
        <v>528</v>
      </c>
      <c r="K20" s="22">
        <v>1933</v>
      </c>
      <c r="L20">
        <v>1</v>
      </c>
      <c r="O20" s="4" t="s">
        <v>758</v>
      </c>
      <c r="P20" s="8">
        <f>[1]乐观预测H输入!B32</f>
        <v>2</v>
      </c>
      <c r="Q20" s="8">
        <f>[1]乐观预测H输入!C32</f>
        <v>5</v>
      </c>
      <c r="R20" s="8">
        <f>[1]乐观预测H输入!D32</f>
        <v>9</v>
      </c>
      <c r="S20" s="8">
        <f>[1]乐观预测H输入!E32</f>
        <v>15</v>
      </c>
      <c r="T20" s="8">
        <f>[1]乐观预测H输入!F32</f>
        <v>23</v>
      </c>
      <c r="U20" s="8">
        <f>[1]乐观预测H输入!G32</f>
        <v>32</v>
      </c>
      <c r="V20" s="8">
        <f>[1]乐观预测H输入!H32</f>
        <v>43</v>
      </c>
    </row>
    <row r="21" spans="1:33" x14ac:dyDescent="0.3">
      <c r="A21" s="173"/>
      <c r="B21" s="4">
        <v>18</v>
      </c>
      <c r="C21" s="8" t="s">
        <v>463</v>
      </c>
      <c r="D21" s="32">
        <v>1214</v>
      </c>
      <c r="E21" s="8">
        <v>0</v>
      </c>
      <c r="F21" s="8">
        <v>0</v>
      </c>
      <c r="G21" s="8">
        <v>1214</v>
      </c>
      <c r="H21" s="8">
        <v>0</v>
      </c>
      <c r="I21" s="8">
        <v>0</v>
      </c>
      <c r="J21" t="s">
        <v>463</v>
      </c>
      <c r="K21" s="22">
        <v>1214</v>
      </c>
      <c r="O21" s="4" t="s">
        <v>759</v>
      </c>
      <c r="P21" s="8">
        <f>[1]乐观预测H输入!B33</f>
        <v>10</v>
      </c>
      <c r="Q21" s="8">
        <f>[1]乐观预测H输入!C33</f>
        <v>13</v>
      </c>
      <c r="R21" s="8">
        <f>[1]乐观预测H输入!D33</f>
        <v>17</v>
      </c>
      <c r="S21" s="8">
        <f>[1]乐观预测H输入!E33</f>
        <v>22</v>
      </c>
      <c r="T21" s="8">
        <f>[1]乐观预测H输入!F33</f>
        <v>30</v>
      </c>
      <c r="U21" s="8">
        <f>[1]乐观预测H输入!G33</f>
        <v>40</v>
      </c>
      <c r="V21" s="8">
        <f>[1]乐观预测H输入!H33</f>
        <v>50</v>
      </c>
    </row>
    <row r="22" spans="1:33" x14ac:dyDescent="0.3">
      <c r="A22" s="173"/>
      <c r="B22" s="4">
        <v>19</v>
      </c>
      <c r="C22" s="8" t="s">
        <v>560</v>
      </c>
      <c r="D22" s="32">
        <v>985</v>
      </c>
      <c r="E22" s="8">
        <v>1</v>
      </c>
      <c r="F22" s="8">
        <v>0</v>
      </c>
      <c r="G22" s="8">
        <v>985</v>
      </c>
      <c r="H22" s="8">
        <v>1</v>
      </c>
      <c r="I22" s="8">
        <v>0</v>
      </c>
      <c r="J22" t="s">
        <v>560</v>
      </c>
      <c r="K22" s="22">
        <v>985</v>
      </c>
      <c r="L22">
        <v>1</v>
      </c>
      <c r="O22" s="4" t="s">
        <v>760</v>
      </c>
      <c r="P22" s="8">
        <f>[1]乐观预测H输入!B34</f>
        <v>1</v>
      </c>
      <c r="Q22" s="8">
        <f>[1]乐观预测H输入!C34</f>
        <v>3</v>
      </c>
      <c r="R22" s="8">
        <f>[1]乐观预测H输入!D34</f>
        <v>7</v>
      </c>
      <c r="S22" s="8">
        <f>[1]乐观预测H输入!E34</f>
        <v>12</v>
      </c>
      <c r="T22" s="8">
        <f>[1]乐观预测H输入!F34</f>
        <v>20</v>
      </c>
      <c r="U22" s="8">
        <f>[1]乐观预测H输入!G34</f>
        <v>29</v>
      </c>
      <c r="V22" s="8">
        <f>[1]乐观预测H输入!H34</f>
        <v>37</v>
      </c>
    </row>
    <row r="23" spans="1:33" x14ac:dyDescent="0.3">
      <c r="A23" s="173"/>
      <c r="B23" s="4">
        <v>20</v>
      </c>
      <c r="C23" s="8" t="s">
        <v>436</v>
      </c>
      <c r="D23" s="32">
        <v>652</v>
      </c>
      <c r="E23" s="8">
        <v>0</v>
      </c>
      <c r="F23" s="8">
        <v>0</v>
      </c>
      <c r="G23" s="8">
        <v>652</v>
      </c>
      <c r="H23" s="8">
        <v>0</v>
      </c>
      <c r="I23" s="8">
        <v>0</v>
      </c>
      <c r="J23" t="s">
        <v>436</v>
      </c>
      <c r="K23" s="22">
        <v>652</v>
      </c>
      <c r="O23" s="4" t="s">
        <v>761</v>
      </c>
      <c r="P23" s="8">
        <f>[1]乐观预测H输入!B35</f>
        <v>2</v>
      </c>
      <c r="Q23" s="8">
        <f>[1]乐观预测H输入!C35</f>
        <v>4</v>
      </c>
      <c r="R23" s="8">
        <f>[1]乐观预测H输入!D35</f>
        <v>8</v>
      </c>
      <c r="S23" s="8">
        <f>[1]乐观预测H输入!E35</f>
        <v>12</v>
      </c>
      <c r="T23" s="8">
        <f>[1]乐观预测H输入!F35</f>
        <v>19</v>
      </c>
      <c r="U23" s="8">
        <f>[1]乐观预测H输入!G35</f>
        <v>28</v>
      </c>
      <c r="V23" s="8">
        <f>[1]乐观预测H输入!H35</f>
        <v>37</v>
      </c>
    </row>
    <row r="24" spans="1:33" x14ac:dyDescent="0.3">
      <c r="A24" s="173"/>
      <c r="B24" s="4">
        <v>21</v>
      </c>
      <c r="C24" s="8" t="s">
        <v>503</v>
      </c>
      <c r="D24" s="32">
        <v>2095</v>
      </c>
      <c r="E24" s="8">
        <v>0</v>
      </c>
      <c r="F24" s="8">
        <v>0</v>
      </c>
      <c r="G24" s="8">
        <v>2095</v>
      </c>
      <c r="H24" s="8">
        <v>0</v>
      </c>
      <c r="I24" s="8">
        <v>0</v>
      </c>
      <c r="J24" t="s">
        <v>503</v>
      </c>
      <c r="K24" s="22">
        <v>2095</v>
      </c>
      <c r="O24" s="4" t="s">
        <v>762</v>
      </c>
      <c r="P24" s="8">
        <f>[1]乐观预测H输入!B36</f>
        <v>1</v>
      </c>
      <c r="Q24" s="8">
        <f>[1]乐观预测H输入!C36</f>
        <v>3</v>
      </c>
      <c r="R24" s="8">
        <f>[1]乐观预测H输入!D36</f>
        <v>5</v>
      </c>
      <c r="S24" s="8">
        <f>[1]乐观预测H输入!E36</f>
        <v>9</v>
      </c>
      <c r="T24" s="8">
        <f>[1]乐观预测H输入!F36</f>
        <v>14</v>
      </c>
      <c r="U24" s="8">
        <f>[1]乐观预测H输入!G36</f>
        <v>23</v>
      </c>
      <c r="V24" s="8">
        <f>[1]乐观预测H输入!H36</f>
        <v>34</v>
      </c>
    </row>
    <row r="25" spans="1:33" x14ac:dyDescent="0.3">
      <c r="A25" s="173"/>
      <c r="B25" s="4">
        <v>22</v>
      </c>
      <c r="C25" s="8" t="s">
        <v>730</v>
      </c>
      <c r="D25" s="32">
        <v>6412</v>
      </c>
      <c r="E25" s="8">
        <v>229</v>
      </c>
      <c r="F25" s="8">
        <v>0</v>
      </c>
      <c r="G25" s="8">
        <v>6412</v>
      </c>
      <c r="H25" s="8">
        <v>229</v>
      </c>
      <c r="I25" s="8">
        <v>0</v>
      </c>
      <c r="J25" t="s">
        <v>730</v>
      </c>
      <c r="K25" s="22">
        <v>6412</v>
      </c>
      <c r="L25">
        <v>229</v>
      </c>
      <c r="O25" s="23" t="s">
        <v>783</v>
      </c>
      <c r="P25" s="24">
        <f t="array" ref="P25">SUM($P8:$P13*P19:P24)/$P14</f>
        <v>2.6466098254161592</v>
      </c>
      <c r="Q25" s="24">
        <f t="array" ref="Q25">SUM($P8:$P13*Q19:Q24)/$P14</f>
        <v>5.0728989037758829</v>
      </c>
      <c r="R25" s="24">
        <f t="array" ref="R25">SUM($P8:$P13*R19:R24)/$P14</f>
        <v>8.6030247665448645</v>
      </c>
      <c r="S25" s="24">
        <f t="array" ref="S25">SUM($P8:$P13*S19:S24)/$P14</f>
        <v>13.804053322506428</v>
      </c>
      <c r="T25" s="24">
        <f t="array" ref="T25">SUM($P8:$P13*T19:T24)/$P14</f>
        <v>20.773315062931385</v>
      </c>
      <c r="U25" s="24">
        <f t="array" ref="U25">SUM($P8:$P13*U19:U24)/$P14</f>
        <v>30.051292461767492</v>
      </c>
      <c r="V25" s="24">
        <f t="array" ref="V25">SUM($P8:$P13*V19:V24)/$P14</f>
        <v>40.082920557585602</v>
      </c>
    </row>
    <row r="26" spans="1:33" x14ac:dyDescent="0.3">
      <c r="A26" s="173"/>
      <c r="B26" s="4">
        <v>23</v>
      </c>
      <c r="C26" s="8" t="s">
        <v>545</v>
      </c>
      <c r="D26" s="32">
        <v>635</v>
      </c>
      <c r="E26" s="8">
        <v>0</v>
      </c>
      <c r="F26" s="8">
        <v>0</v>
      </c>
      <c r="G26" s="8">
        <v>635</v>
      </c>
      <c r="H26" s="8">
        <v>0</v>
      </c>
      <c r="I26" s="8">
        <v>0</v>
      </c>
      <c r="J26" t="s">
        <v>545</v>
      </c>
      <c r="K26" s="22">
        <v>635</v>
      </c>
      <c r="L26" s="21"/>
      <c r="O26" s="25"/>
      <c r="P26" s="26"/>
      <c r="Q26" s="26"/>
      <c r="R26" s="26"/>
      <c r="S26" s="26"/>
      <c r="T26" s="26"/>
      <c r="U26" s="26"/>
      <c r="V26" s="26"/>
    </row>
    <row r="27" spans="1:33" x14ac:dyDescent="0.3">
      <c r="A27" s="173"/>
      <c r="B27" s="4">
        <v>24</v>
      </c>
      <c r="C27" s="8" t="s">
        <v>418</v>
      </c>
      <c r="D27" s="32">
        <v>1752</v>
      </c>
      <c r="E27" s="8">
        <v>0</v>
      </c>
      <c r="F27" s="8">
        <v>0</v>
      </c>
      <c r="G27" s="8">
        <v>1752</v>
      </c>
      <c r="H27" s="8">
        <v>0</v>
      </c>
      <c r="I27" s="8">
        <v>0</v>
      </c>
      <c r="J27" t="s">
        <v>418</v>
      </c>
      <c r="K27" s="22">
        <v>1752</v>
      </c>
      <c r="L27" s="14"/>
      <c r="P27" s="16">
        <v>2020</v>
      </c>
      <c r="Q27" s="16">
        <v>2025</v>
      </c>
      <c r="R27" s="16">
        <v>2030</v>
      </c>
      <c r="S27" s="16">
        <v>2035</v>
      </c>
      <c r="T27" s="16">
        <v>2040</v>
      </c>
      <c r="U27" s="16">
        <v>2045</v>
      </c>
      <c r="V27" s="16">
        <v>2050</v>
      </c>
    </row>
    <row r="28" spans="1:33" x14ac:dyDescent="0.3">
      <c r="A28" s="173"/>
      <c r="B28" s="4">
        <v>25</v>
      </c>
      <c r="C28" s="8" t="s">
        <v>505</v>
      </c>
      <c r="D28" s="32">
        <v>213</v>
      </c>
      <c r="E28" s="8">
        <v>0</v>
      </c>
      <c r="F28" s="8">
        <v>0</v>
      </c>
      <c r="G28" s="8">
        <v>213</v>
      </c>
      <c r="H28" s="8">
        <v>0</v>
      </c>
      <c r="I28" s="8">
        <v>0</v>
      </c>
      <c r="J28" t="s">
        <v>505</v>
      </c>
      <c r="K28" s="22">
        <v>213</v>
      </c>
      <c r="P28" s="27">
        <v>101865.2995710714</v>
      </c>
      <c r="Q28" s="27">
        <v>113672.78302276965</v>
      </c>
      <c r="R28" s="27">
        <v>135007.60772091208</v>
      </c>
      <c r="S28" s="27">
        <v>160346.68684827248</v>
      </c>
      <c r="T28" s="27">
        <v>166148.86367129357</v>
      </c>
      <c r="U28" s="27">
        <v>184342.76013438875</v>
      </c>
      <c r="V28" s="27">
        <v>204528.95351240452</v>
      </c>
    </row>
    <row r="29" spans="1:33" x14ac:dyDescent="0.3">
      <c r="A29" s="173"/>
      <c r="B29" s="4">
        <v>26</v>
      </c>
      <c r="C29" s="8" t="s">
        <v>683</v>
      </c>
      <c r="D29" s="32">
        <v>558</v>
      </c>
      <c r="E29" s="8">
        <v>0</v>
      </c>
      <c r="F29" s="8">
        <v>0</v>
      </c>
      <c r="G29" s="8">
        <v>558</v>
      </c>
      <c r="H29" s="8">
        <v>0</v>
      </c>
      <c r="I29" s="8">
        <v>0</v>
      </c>
      <c r="J29" t="s">
        <v>683</v>
      </c>
      <c r="K29" s="22">
        <v>558</v>
      </c>
    </row>
    <row r="30" spans="1:33" x14ac:dyDescent="0.3">
      <c r="A30" s="173"/>
      <c r="B30" s="4">
        <v>27</v>
      </c>
      <c r="C30" s="8" t="s">
        <v>532</v>
      </c>
      <c r="D30" s="32">
        <v>315</v>
      </c>
      <c r="E30" s="8">
        <v>3</v>
      </c>
      <c r="F30" s="8">
        <v>0</v>
      </c>
      <c r="G30" s="8">
        <v>315</v>
      </c>
      <c r="H30" s="8">
        <v>3</v>
      </c>
      <c r="I30" s="8">
        <v>0</v>
      </c>
      <c r="J30" t="s">
        <v>532</v>
      </c>
      <c r="K30" s="22">
        <v>315</v>
      </c>
      <c r="L30">
        <v>3</v>
      </c>
    </row>
    <row r="31" spans="1:33" x14ac:dyDescent="0.3">
      <c r="A31" s="173"/>
      <c r="B31" s="4">
        <v>28</v>
      </c>
      <c r="C31" s="8" t="s">
        <v>599</v>
      </c>
      <c r="D31" s="32">
        <v>606</v>
      </c>
      <c r="E31" s="8">
        <v>0</v>
      </c>
      <c r="F31" s="8">
        <v>0</v>
      </c>
      <c r="G31" s="8">
        <v>606</v>
      </c>
      <c r="H31" s="8">
        <v>0</v>
      </c>
      <c r="I31" s="8">
        <v>0</v>
      </c>
      <c r="J31" t="s">
        <v>599</v>
      </c>
      <c r="K31" s="22">
        <v>606</v>
      </c>
      <c r="O31" s="28"/>
      <c r="P31" s="8">
        <v>2017</v>
      </c>
      <c r="Q31" s="8">
        <v>2020</v>
      </c>
      <c r="R31" s="8">
        <v>2025</v>
      </c>
      <c r="S31" s="8">
        <v>2030</v>
      </c>
      <c r="T31" s="8">
        <v>2035</v>
      </c>
      <c r="U31" s="8">
        <v>2040</v>
      </c>
      <c r="V31" s="8">
        <v>2045</v>
      </c>
      <c r="W31" s="8">
        <v>2050</v>
      </c>
    </row>
    <row r="32" spans="1:33" s="12" customFormat="1" ht="15.4" customHeight="1" x14ac:dyDescent="0.3">
      <c r="A32" s="10"/>
      <c r="B32" s="11"/>
      <c r="C32" s="11"/>
      <c r="D32" s="33"/>
      <c r="E32" s="11"/>
      <c r="F32" s="8">
        <v>0</v>
      </c>
      <c r="G32" s="11"/>
      <c r="H32" s="11"/>
      <c r="I32" s="11">
        <v>0</v>
      </c>
      <c r="J32"/>
      <c r="K32" s="22"/>
      <c r="L32"/>
      <c r="N32"/>
      <c r="O32" s="4" t="s">
        <v>757</v>
      </c>
      <c r="P32" s="4">
        <f t="shared" ref="P32:P37" si="2">Q8</f>
        <v>851</v>
      </c>
      <c r="Q32" s="29">
        <f>P$28*P19/100*$S8</f>
        <v>1041.710204200715</v>
      </c>
      <c r="R32" s="29">
        <f t="shared" ref="R32:W32" si="3">Q$28*Q19/100*$S8</f>
        <v>1859.9322597716675</v>
      </c>
      <c r="S32" s="29">
        <f t="shared" si="3"/>
        <v>3589.6511208376892</v>
      </c>
      <c r="T32" s="29">
        <f t="shared" si="3"/>
        <v>6559.0453511828873</v>
      </c>
      <c r="U32" s="29">
        <f t="shared" si="3"/>
        <v>9514.9400003394076</v>
      </c>
      <c r="V32" s="29">
        <f t="shared" si="3"/>
        <v>14327.167218321301</v>
      </c>
      <c r="W32" s="29">
        <f t="shared" si="3"/>
        <v>20079.212732155665</v>
      </c>
      <c r="X32"/>
      <c r="Y32"/>
      <c r="Z32"/>
      <c r="AA32"/>
      <c r="AB32"/>
      <c r="AC32"/>
      <c r="AD32"/>
      <c r="AE32"/>
      <c r="AF32"/>
      <c r="AG32"/>
    </row>
    <row r="33" spans="1:48" x14ac:dyDescent="0.3">
      <c r="A33" s="173" t="s">
        <v>758</v>
      </c>
      <c r="B33" s="4">
        <v>29</v>
      </c>
      <c r="C33" s="8" t="s">
        <v>625</v>
      </c>
      <c r="D33" s="32">
        <v>4044</v>
      </c>
      <c r="E33" s="8">
        <v>2</v>
      </c>
      <c r="F33" s="8">
        <v>0</v>
      </c>
      <c r="G33" s="8">
        <v>4044</v>
      </c>
      <c r="H33" s="8">
        <v>2</v>
      </c>
      <c r="I33" s="8">
        <v>0</v>
      </c>
      <c r="J33" s="12" t="s">
        <v>625</v>
      </c>
      <c r="K33" s="31">
        <v>4044</v>
      </c>
      <c r="L33" s="12">
        <v>2</v>
      </c>
      <c r="O33" s="4" t="s">
        <v>758</v>
      </c>
      <c r="P33" s="4">
        <f t="shared" si="2"/>
        <v>36</v>
      </c>
      <c r="Q33" s="29">
        <f t="shared" ref="Q33:W37" si="4">P$28*P20/100*$S9</f>
        <v>302.15627329123794</v>
      </c>
      <c r="R33" s="29">
        <f t="shared" si="4"/>
        <v>842.95006831152853</v>
      </c>
      <c r="S33" s="29">
        <f t="shared" si="4"/>
        <v>1802.08845445986</v>
      </c>
      <c r="T33" s="29">
        <f t="shared" si="4"/>
        <v>3567.1929648771948</v>
      </c>
      <c r="U33" s="29">
        <f t="shared" si="4"/>
        <v>5667.617915066874</v>
      </c>
      <c r="V33" s="29">
        <f t="shared" si="4"/>
        <v>8748.858996336101</v>
      </c>
      <c r="W33" s="29">
        <f t="shared" si="4"/>
        <v>13043.634020851901</v>
      </c>
    </row>
    <row r="34" spans="1:48" x14ac:dyDescent="0.3">
      <c r="A34" s="173"/>
      <c r="B34" s="4">
        <v>30</v>
      </c>
      <c r="C34" s="8" t="s">
        <v>639</v>
      </c>
      <c r="D34" s="32">
        <v>4591</v>
      </c>
      <c r="E34" s="8">
        <v>0</v>
      </c>
      <c r="F34" s="8">
        <v>0</v>
      </c>
      <c r="G34" s="8">
        <v>4591</v>
      </c>
      <c r="H34" s="8">
        <v>0</v>
      </c>
      <c r="I34" s="8">
        <v>0</v>
      </c>
      <c r="J34" s="14" t="s">
        <v>639</v>
      </c>
      <c r="K34" s="22">
        <v>4591</v>
      </c>
      <c r="O34" s="4" t="s">
        <v>759</v>
      </c>
      <c r="P34" s="4">
        <f t="shared" si="2"/>
        <v>966</v>
      </c>
      <c r="Q34" s="29">
        <f t="shared" si="4"/>
        <v>748.20469224130102</v>
      </c>
      <c r="R34" s="29">
        <f t="shared" si="4"/>
        <v>1085.4104684780411</v>
      </c>
      <c r="S34" s="29">
        <f t="shared" si="4"/>
        <v>1685.7816569300908</v>
      </c>
      <c r="T34" s="29">
        <f t="shared" si="4"/>
        <v>2591.0561965543798</v>
      </c>
      <c r="U34" s="29">
        <f t="shared" si="4"/>
        <v>3661.1101110841578</v>
      </c>
      <c r="V34" s="29">
        <f t="shared" si="4"/>
        <v>5416.0197317058401</v>
      </c>
      <c r="W34" s="29">
        <f t="shared" si="4"/>
        <v>7511.3666460292152</v>
      </c>
      <c r="AD34">
        <f>162/(8*21.6)</f>
        <v>0.93749999999999989</v>
      </c>
    </row>
    <row r="35" spans="1:48" x14ac:dyDescent="0.3">
      <c r="A35" s="173"/>
      <c r="B35" s="4">
        <v>31</v>
      </c>
      <c r="C35" s="8" t="s">
        <v>665</v>
      </c>
      <c r="D35" s="32">
        <v>1890</v>
      </c>
      <c r="E35" s="8">
        <v>2</v>
      </c>
      <c r="F35" s="8">
        <v>0</v>
      </c>
      <c r="G35" s="8">
        <v>1890</v>
      </c>
      <c r="H35" s="8">
        <v>2</v>
      </c>
      <c r="I35" s="8">
        <v>0</v>
      </c>
      <c r="J35" s="14" t="s">
        <v>665</v>
      </c>
      <c r="K35" s="22">
        <v>1890</v>
      </c>
      <c r="L35">
        <v>2</v>
      </c>
      <c r="O35" s="4" t="s">
        <v>760</v>
      </c>
      <c r="P35" s="4">
        <f t="shared" si="2"/>
        <v>1986</v>
      </c>
      <c r="Q35" s="29">
        <f t="shared" si="4"/>
        <v>221.42847142856354</v>
      </c>
      <c r="R35" s="29">
        <f t="shared" si="4"/>
        <v>741.28454028257022</v>
      </c>
      <c r="S35" s="29">
        <f t="shared" si="4"/>
        <v>2054.2981598564784</v>
      </c>
      <c r="T35" s="29">
        <f t="shared" si="4"/>
        <v>4182.6202151607649</v>
      </c>
      <c r="U35" s="29">
        <f t="shared" si="4"/>
        <v>7223.2819355052097</v>
      </c>
      <c r="V35" s="29">
        <f t="shared" si="4"/>
        <v>11620.672959814188</v>
      </c>
      <c r="W35" s="29">
        <f t="shared" si="4"/>
        <v>16449.917174973736</v>
      </c>
    </row>
    <row r="36" spans="1:48" x14ac:dyDescent="0.3">
      <c r="A36" s="173"/>
      <c r="B36" s="4">
        <v>32</v>
      </c>
      <c r="C36" s="8" t="s">
        <v>443</v>
      </c>
      <c r="D36" s="32">
        <v>1130</v>
      </c>
      <c r="E36" s="8">
        <v>0</v>
      </c>
      <c r="F36" s="8">
        <v>0</v>
      </c>
      <c r="G36" s="8">
        <v>1130</v>
      </c>
      <c r="H36" s="8">
        <v>0</v>
      </c>
      <c r="I36" s="8">
        <v>0</v>
      </c>
      <c r="J36" s="14" t="s">
        <v>443</v>
      </c>
      <c r="K36" s="22">
        <v>1130</v>
      </c>
      <c r="O36" s="4" t="s">
        <v>761</v>
      </c>
      <c r="P36" s="4">
        <f t="shared" si="2"/>
        <v>10</v>
      </c>
      <c r="Q36" s="29">
        <f t="shared" si="4"/>
        <v>38.987016807009056</v>
      </c>
      <c r="R36" s="29">
        <f t="shared" si="4"/>
        <v>87.012215560533932</v>
      </c>
      <c r="S36" s="29">
        <f t="shared" si="4"/>
        <v>206.68643369048007</v>
      </c>
      <c r="T36" s="29">
        <f t="shared" si="4"/>
        <v>368.21797028576094</v>
      </c>
      <c r="U36" s="29">
        <f t="shared" si="4"/>
        <v>604.10818397522985</v>
      </c>
      <c r="V36" s="29">
        <f t="shared" si="4"/>
        <v>987.75186889169299</v>
      </c>
      <c r="W36" s="29">
        <f t="shared" si="4"/>
        <v>1448.1723900205684</v>
      </c>
    </row>
    <row r="37" spans="1:48" x14ac:dyDescent="0.3">
      <c r="A37" s="173"/>
      <c r="B37" s="4">
        <v>33</v>
      </c>
      <c r="C37" s="8" t="s">
        <v>585</v>
      </c>
      <c r="D37" s="32">
        <v>7076</v>
      </c>
      <c r="E37" s="8">
        <v>0</v>
      </c>
      <c r="F37" s="8">
        <v>0</v>
      </c>
      <c r="G37" s="8">
        <v>7076</v>
      </c>
      <c r="H37" s="8">
        <v>0</v>
      </c>
      <c r="I37" s="8">
        <v>0</v>
      </c>
      <c r="J37" s="14" t="s">
        <v>585</v>
      </c>
      <c r="K37" s="22">
        <v>7076</v>
      </c>
      <c r="N37" s="12"/>
      <c r="O37" s="4" t="s">
        <v>762</v>
      </c>
      <c r="P37" s="4">
        <f t="shared" si="2"/>
        <v>185</v>
      </c>
      <c r="Q37" s="29">
        <f t="shared" si="4"/>
        <v>343.49036916875383</v>
      </c>
      <c r="R37" s="29">
        <f t="shared" si="4"/>
        <v>1149.9158114492784</v>
      </c>
      <c r="S37" s="29">
        <f t="shared" si="4"/>
        <v>2276.2321031752031</v>
      </c>
      <c r="T37" s="29">
        <f t="shared" si="4"/>
        <v>4866.2094553469487</v>
      </c>
      <c r="U37" s="29">
        <f t="shared" si="4"/>
        <v>7843.568777947281</v>
      </c>
      <c r="V37" s="29">
        <f t="shared" si="4"/>
        <v>14296.91120501057</v>
      </c>
      <c r="W37" s="29">
        <f t="shared" si="4"/>
        <v>23448.874989607197</v>
      </c>
      <c r="X37" s="12"/>
      <c r="Y37" s="12"/>
      <c r="Z37" s="12"/>
      <c r="AA37" s="12"/>
      <c r="AB37" s="12"/>
      <c r="AC37" s="12"/>
      <c r="AD37" s="12"/>
      <c r="AE37" s="12"/>
      <c r="AF37" s="12"/>
      <c r="AG37" s="12"/>
    </row>
    <row r="38" spans="1:48" x14ac:dyDescent="0.3">
      <c r="A38" s="173"/>
      <c r="B38" s="4">
        <v>34</v>
      </c>
      <c r="C38" s="8" t="s">
        <v>588</v>
      </c>
      <c r="D38" s="32">
        <v>996</v>
      </c>
      <c r="E38" s="8">
        <v>0</v>
      </c>
      <c r="F38" s="8">
        <v>0</v>
      </c>
      <c r="G38" s="8">
        <v>996</v>
      </c>
      <c r="H38" s="8">
        <v>0</v>
      </c>
      <c r="I38" s="8">
        <v>0</v>
      </c>
      <c r="J38" s="14" t="s">
        <v>588</v>
      </c>
      <c r="K38" s="22">
        <v>996</v>
      </c>
      <c r="O38" s="23" t="s">
        <v>769</v>
      </c>
      <c r="P38" s="26">
        <f>SUM(P31:P37)</f>
        <v>6051</v>
      </c>
      <c r="Q38" s="26">
        <f t="shared" ref="Q38:W38" si="5">SUM(Q31:Q37)</f>
        <v>4715.9770271375801</v>
      </c>
      <c r="R38" s="26">
        <f t="shared" si="5"/>
        <v>7791.5053638536201</v>
      </c>
      <c r="S38" s="26">
        <f t="shared" si="5"/>
        <v>13644.737928949802</v>
      </c>
      <c r="T38" s="26">
        <f t="shared" si="5"/>
        <v>24169.342153407939</v>
      </c>
      <c r="U38" s="26">
        <f t="shared" si="5"/>
        <v>36554.626923918157</v>
      </c>
      <c r="V38" s="26">
        <f t="shared" si="5"/>
        <v>57442.381980079692</v>
      </c>
      <c r="W38" s="26">
        <f t="shared" si="5"/>
        <v>84031.177953638282</v>
      </c>
    </row>
    <row r="39" spans="1:48" x14ac:dyDescent="0.3">
      <c r="A39" s="173"/>
      <c r="B39" s="4">
        <v>35</v>
      </c>
      <c r="C39" s="8" t="s">
        <v>698</v>
      </c>
      <c r="D39" s="32">
        <v>827</v>
      </c>
      <c r="E39" s="8">
        <v>0</v>
      </c>
      <c r="F39" s="8">
        <v>0</v>
      </c>
      <c r="G39" s="8">
        <v>827</v>
      </c>
      <c r="H39" s="8">
        <v>0</v>
      </c>
      <c r="I39" s="8">
        <v>0</v>
      </c>
      <c r="J39" s="14" t="s">
        <v>698</v>
      </c>
      <c r="K39" s="22">
        <v>827</v>
      </c>
    </row>
    <row r="40" spans="1:48" x14ac:dyDescent="0.3">
      <c r="A40" s="173"/>
      <c r="B40" s="4">
        <v>36</v>
      </c>
      <c r="C40" s="8" t="s">
        <v>729</v>
      </c>
      <c r="D40" s="32">
        <v>336</v>
      </c>
      <c r="E40" s="8">
        <v>0</v>
      </c>
      <c r="F40" s="8">
        <v>0</v>
      </c>
      <c r="G40" s="8">
        <v>336</v>
      </c>
      <c r="H40" s="8">
        <v>0</v>
      </c>
      <c r="I40" s="8">
        <v>0</v>
      </c>
      <c r="J40" s="14" t="s">
        <v>729</v>
      </c>
      <c r="K40" s="22">
        <v>336</v>
      </c>
    </row>
    <row r="41" spans="1:48" x14ac:dyDescent="0.3">
      <c r="A41" s="173"/>
      <c r="B41" s="4">
        <v>37</v>
      </c>
      <c r="C41" s="8" t="s">
        <v>697</v>
      </c>
      <c r="D41" s="32">
        <v>686</v>
      </c>
      <c r="E41" s="8">
        <v>0</v>
      </c>
      <c r="F41" s="8">
        <v>0</v>
      </c>
      <c r="G41" s="8">
        <v>686</v>
      </c>
      <c r="H41" s="8">
        <v>0</v>
      </c>
      <c r="I41" s="8">
        <v>0</v>
      </c>
      <c r="J41" s="14" t="s">
        <v>697</v>
      </c>
      <c r="K41" s="22">
        <v>686</v>
      </c>
      <c r="N41" s="4"/>
      <c r="O41" s="4">
        <v>2017</v>
      </c>
      <c r="P41" s="4">
        <v>2018</v>
      </c>
      <c r="Q41" s="4">
        <v>2019</v>
      </c>
      <c r="R41" s="4">
        <v>2020</v>
      </c>
      <c r="S41" s="4">
        <v>2021</v>
      </c>
      <c r="T41" s="4">
        <v>2022</v>
      </c>
      <c r="U41" s="4">
        <v>2023</v>
      </c>
      <c r="V41" s="4">
        <v>2024</v>
      </c>
      <c r="W41" s="4">
        <v>2025</v>
      </c>
      <c r="X41" s="4">
        <v>2026</v>
      </c>
      <c r="Y41" s="4">
        <v>2027</v>
      </c>
      <c r="Z41" s="4">
        <v>2028</v>
      </c>
      <c r="AA41" s="4">
        <v>2029</v>
      </c>
      <c r="AB41" s="4">
        <v>2030</v>
      </c>
      <c r="AC41" s="4">
        <v>2031</v>
      </c>
      <c r="AD41" s="4">
        <v>2032</v>
      </c>
      <c r="AE41" s="4">
        <v>2033</v>
      </c>
      <c r="AF41" s="4">
        <v>2034</v>
      </c>
      <c r="AG41" s="4">
        <v>2035</v>
      </c>
      <c r="AH41" s="4">
        <v>2036</v>
      </c>
      <c r="AI41" s="4">
        <v>2037</v>
      </c>
      <c r="AJ41" s="4">
        <v>2038</v>
      </c>
      <c r="AK41" s="4">
        <v>2039</v>
      </c>
      <c r="AL41" s="4">
        <v>2040</v>
      </c>
      <c r="AM41" s="4">
        <v>2041</v>
      </c>
      <c r="AN41" s="4">
        <v>2042</v>
      </c>
      <c r="AO41" s="4">
        <v>2043</v>
      </c>
      <c r="AP41" s="4">
        <v>2044</v>
      </c>
      <c r="AQ41" s="4">
        <v>2045</v>
      </c>
      <c r="AR41" s="4">
        <v>2046</v>
      </c>
      <c r="AS41" s="4">
        <v>2047</v>
      </c>
      <c r="AT41" s="4">
        <v>2048</v>
      </c>
      <c r="AU41" s="4">
        <v>2049</v>
      </c>
      <c r="AV41" s="4">
        <v>2050</v>
      </c>
    </row>
    <row r="42" spans="1:48" x14ac:dyDescent="0.3">
      <c r="A42" s="173"/>
      <c r="B42" s="4">
        <v>38</v>
      </c>
      <c r="C42" s="8" t="s">
        <v>647</v>
      </c>
      <c r="D42" s="32">
        <v>1055</v>
      </c>
      <c r="E42" s="8">
        <v>0</v>
      </c>
      <c r="F42" s="8">
        <v>0</v>
      </c>
      <c r="G42" s="8">
        <v>1055</v>
      </c>
      <c r="H42" s="8">
        <v>0</v>
      </c>
      <c r="I42" s="8">
        <v>0</v>
      </c>
      <c r="J42" s="14" t="s">
        <v>647</v>
      </c>
      <c r="K42" s="22">
        <v>1055</v>
      </c>
      <c r="N42" s="4" t="str">
        <f>HDTSpecial预测_M!N42</f>
        <v>保有量</v>
      </c>
      <c r="O42" s="4">
        <f>HDTSpecial预测_M!O42</f>
        <v>482500</v>
      </c>
      <c r="P42" s="27">
        <f>HDTSpecial预测_M!P42</f>
        <v>505298.125</v>
      </c>
      <c r="Q42" s="27">
        <f>HDTSpecial预测_M!Q42</f>
        <v>528642.89837499999</v>
      </c>
      <c r="R42" s="27">
        <f>HDTSpecial预测_M!R42</f>
        <v>550845.90010674996</v>
      </c>
      <c r="S42" s="27">
        <f>HDTSpecial预测_M!S42</f>
        <v>572410.86055747955</v>
      </c>
      <c r="T42" s="27">
        <f>HDTSpecial预测_M!T42</f>
        <v>594123.55258752708</v>
      </c>
      <c r="U42" s="27">
        <f>HDTSpecial预测_M!U42</f>
        <v>616000.15946546302</v>
      </c>
      <c r="V42" s="27">
        <f>HDTSpecial预测_M!V42</f>
        <v>638050.52682296978</v>
      </c>
      <c r="W42" s="27">
        <f>HDTSpecial预测_M!W42</f>
        <v>660385.84757646441</v>
      </c>
      <c r="X42" s="27">
        <f>HDTSpecial预测_M!X42</f>
        <v>681231.05973347556</v>
      </c>
      <c r="Y42" s="27">
        <f>HDTSpecial预测_M!Y42</f>
        <v>702144.5517416473</v>
      </c>
      <c r="Z42" s="27">
        <f>HDTSpecial预测_M!Z42</f>
        <v>723128.42354806559</v>
      </c>
      <c r="AA42" s="27">
        <f>HDTSpecial预测_M!AA42</f>
        <v>744192.72269583493</v>
      </c>
      <c r="AB42" s="27">
        <f>HDTSpecial预测_M!AB42</f>
        <v>765352.68980663479</v>
      </c>
      <c r="AC42" s="27">
        <f>HDTSpecial预测_M!AC42</f>
        <v>784554.9475559839</v>
      </c>
      <c r="AD42" s="27">
        <f>HDTSpecial预测_M!AD42</f>
        <v>803756.99456060119</v>
      </c>
      <c r="AE42" s="27">
        <f>HDTSpecial预测_M!AE42</f>
        <v>822961.89070432575</v>
      </c>
      <c r="AF42" s="27">
        <f>HDTSpecial预测_M!AF42</f>
        <v>842173.19572992495</v>
      </c>
      <c r="AG42" s="27">
        <f>HDTSpecial预测_M!AG42</f>
        <v>861404.32158552692</v>
      </c>
      <c r="AH42" s="27">
        <f>HDTSpecial预测_M!AH42</f>
        <v>880565.60237923858</v>
      </c>
      <c r="AI42" s="27">
        <f>HDTSpecial预测_M!AI42</f>
        <v>899808.21324428648</v>
      </c>
      <c r="AJ42" s="27">
        <f>HDTSpecial预测_M!AJ42</f>
        <v>919137.52200034657</v>
      </c>
      <c r="AK42" s="27">
        <f>HDTSpecial预测_M!AK42</f>
        <v>938559.41500576423</v>
      </c>
      <c r="AL42" s="27">
        <f>HDTSpecial预测_M!AL42</f>
        <v>957910.36234274029</v>
      </c>
      <c r="AM42" s="27">
        <f>HDTSpecial预测_M!AM42</f>
        <v>974787.80297330942</v>
      </c>
      <c r="AN42" s="27">
        <f>HDTSpecial预测_M!AN42</f>
        <v>991744.15638953215</v>
      </c>
      <c r="AO42" s="27">
        <f>HDTSpecial预测_M!AO42</f>
        <v>1008697.8105191728</v>
      </c>
      <c r="AP42" s="27">
        <f>HDTSpecial预测_M!AP42</f>
        <v>1025654.0884918355</v>
      </c>
      <c r="AQ42" s="27">
        <f>HDTSpecial预测_M!AQ42</f>
        <v>1042433.686471512</v>
      </c>
      <c r="AR42" s="27">
        <f>HDTSpecial预测_M!AR42</f>
        <v>1059126.5818703107</v>
      </c>
      <c r="AS42" s="27">
        <f>HDTSpecial预测_M!AS42</f>
        <v>1075841.9716021577</v>
      </c>
      <c r="AT42" s="27">
        <f>HDTSpecial预测_M!AT42</f>
        <v>1092669.741790693</v>
      </c>
      <c r="AU42" s="27">
        <f>HDTSpecial预测_M!AU42</f>
        <v>1109750.6348742845</v>
      </c>
      <c r="AV42" s="27">
        <f>HDTSpecial预测_M!AV42</f>
        <v>1126872.654677171</v>
      </c>
    </row>
    <row r="43" spans="1:48" x14ac:dyDescent="0.3">
      <c r="A43" s="173"/>
      <c r="B43" s="4">
        <v>39</v>
      </c>
      <c r="C43" s="8" t="s">
        <v>497</v>
      </c>
      <c r="D43" s="32">
        <v>3172</v>
      </c>
      <c r="E43" s="8">
        <v>25</v>
      </c>
      <c r="F43" s="8">
        <v>0</v>
      </c>
      <c r="G43" s="8">
        <v>3172</v>
      </c>
      <c r="H43" s="8">
        <v>25</v>
      </c>
      <c r="I43" s="8">
        <v>0</v>
      </c>
      <c r="J43" s="14" t="s">
        <v>497</v>
      </c>
      <c r="K43" s="22">
        <v>3172</v>
      </c>
      <c r="L43">
        <v>25</v>
      </c>
      <c r="N43" t="s">
        <v>791</v>
      </c>
      <c r="P43" s="27">
        <v>92571.071428571377</v>
      </c>
      <c r="Q43" s="27">
        <v>97107.053928571404</v>
      </c>
      <c r="R43" s="27">
        <v>101865.2995710714</v>
      </c>
      <c r="S43" s="27">
        <v>99059.263266058857</v>
      </c>
      <c r="T43" s="27">
        <v>102526.33748037096</v>
      </c>
      <c r="U43" s="27">
        <v>106114.75929218392</v>
      </c>
      <c r="V43" s="27">
        <v>109828.77586741028</v>
      </c>
      <c r="W43" s="27">
        <v>113672.78302276965</v>
      </c>
      <c r="X43" s="27">
        <v>117651.33042856662</v>
      </c>
      <c r="Y43" s="27">
        <v>121769.12699356649</v>
      </c>
      <c r="Z43" s="27">
        <v>126031.04643834119</v>
      </c>
      <c r="AA43" s="27">
        <v>130442.13306368321</v>
      </c>
      <c r="AB43" s="27">
        <v>135007.60772091208</v>
      </c>
      <c r="AC43" s="27">
        <v>139732.87399114404</v>
      </c>
      <c r="AD43" s="27">
        <v>144623.524580834</v>
      </c>
      <c r="AE43" s="27">
        <v>149685.34794116317</v>
      </c>
      <c r="AF43" s="27">
        <v>154924.33511910387</v>
      </c>
      <c r="AG43" s="27">
        <v>160346.68684827248</v>
      </c>
      <c r="AH43" s="27">
        <v>152895.39562931116</v>
      </c>
      <c r="AI43" s="27">
        <v>156106.19893752673</v>
      </c>
      <c r="AJ43" s="27">
        <v>159384.42911521476</v>
      </c>
      <c r="AK43" s="27">
        <v>162731.50212663421</v>
      </c>
      <c r="AL43" s="27">
        <v>166148.86367129357</v>
      </c>
      <c r="AM43" s="27">
        <v>169637.98980839079</v>
      </c>
      <c r="AN43" s="27">
        <v>173200.38759436694</v>
      </c>
      <c r="AO43" s="27">
        <v>176837.59573384869</v>
      </c>
      <c r="AP43" s="27">
        <v>180551.18524425934</v>
      </c>
      <c r="AQ43" s="27">
        <v>184342.76013438875</v>
      </c>
      <c r="AR43" s="27">
        <v>188213.95809721103</v>
      </c>
      <c r="AS43" s="27">
        <v>192166.45121725247</v>
      </c>
      <c r="AT43" s="27">
        <v>196201.94669281467</v>
      </c>
      <c r="AU43" s="27">
        <v>200322.1875733638</v>
      </c>
      <c r="AV43" s="27">
        <v>204528.95351240452</v>
      </c>
    </row>
    <row r="44" spans="1:48" x14ac:dyDescent="0.3">
      <c r="A44" s="173"/>
      <c r="B44" s="4">
        <v>40</v>
      </c>
      <c r="C44" s="8" t="s">
        <v>591</v>
      </c>
      <c r="D44" s="32">
        <v>5161</v>
      </c>
      <c r="E44" s="8">
        <v>0</v>
      </c>
      <c r="F44" s="8">
        <v>0</v>
      </c>
      <c r="G44" s="8">
        <v>5161</v>
      </c>
      <c r="H44" s="8">
        <v>0</v>
      </c>
      <c r="I44" s="8">
        <v>0</v>
      </c>
      <c r="J44" s="14" t="s">
        <v>591</v>
      </c>
      <c r="K44" s="22">
        <v>5161</v>
      </c>
      <c r="N44" s="4" t="s">
        <v>785</v>
      </c>
      <c r="O44" s="29">
        <v>5000</v>
      </c>
      <c r="P44" s="29">
        <f>((P41-2017)/3*($Q$38-$P$38)+$P$38)</f>
        <v>5605.9923423791934</v>
      </c>
      <c r="Q44" s="29">
        <f>((Q41-2017)/3*($Q$38-$P$38)+$P$38)</f>
        <v>5160.9846847583867</v>
      </c>
      <c r="R44" s="29">
        <f>((R41-2017)/3*($Q$38-$P$38)+$P$38)</f>
        <v>4715.9770271375801</v>
      </c>
      <c r="S44" s="29">
        <f>(S41-2020)/5*($R$38-$Q$38)+$Q$38</f>
        <v>5331.0826944807886</v>
      </c>
      <c r="T44" s="29">
        <f>(T41-2020)/5*($R$38-$Q$38)+$Q$38</f>
        <v>5946.1883618239963</v>
      </c>
      <c r="U44" s="29">
        <f>(U41-2020)/5*($R$38-$Q$38)+$Q$38</f>
        <v>6561.2940291672039</v>
      </c>
      <c r="V44" s="29">
        <f>(V41-2020)/5*($R$38-$Q$38)+$Q$38</f>
        <v>7176.3996965104125</v>
      </c>
      <c r="W44" s="29">
        <f>(W41-2020)/5*($R$38-$Q$38)+$Q$38</f>
        <v>7791.5053638536201</v>
      </c>
      <c r="X44" s="29">
        <f>(X41-2025)/5*($S$38-$R$38)+$R$38</f>
        <v>8962.1518768728565</v>
      </c>
      <c r="Y44" s="29">
        <f>(Y41-2025)/5*($S$38-$R$38)+$R$38</f>
        <v>10132.798389892094</v>
      </c>
      <c r="Z44" s="29">
        <f>(Z41-2025)/5*($S$38-$R$38)+$R$38</f>
        <v>11303.444902911329</v>
      </c>
      <c r="AA44" s="29">
        <f>(AA41-2025)/5*($S$38-$R$38)+$R$38</f>
        <v>12474.091415930565</v>
      </c>
      <c r="AB44" s="29">
        <f>(AB41-2025)/5*($S$38-$R$38)+$R$38</f>
        <v>13644.737928949802</v>
      </c>
      <c r="AC44" s="29">
        <f>(AC41-2030)/5*($T$38-$S$38)+$S$38</f>
        <v>15749.658773841429</v>
      </c>
      <c r="AD44" s="29">
        <f>(AD41-2030)/5*($T$38-$S$38)+$S$38</f>
        <v>17854.579618733056</v>
      </c>
      <c r="AE44" s="29">
        <f>(AE41-2030)/5*($T$38-$S$38)+$S$38</f>
        <v>19959.500463624685</v>
      </c>
      <c r="AF44" s="29">
        <f>(AF41-2030)/5*($T$38-$S$38)+$S$38</f>
        <v>22064.421308516314</v>
      </c>
      <c r="AG44" s="29">
        <f>(AG41-2030)/5*($T$38-$S$38)+$S$38</f>
        <v>24169.342153407939</v>
      </c>
      <c r="AH44" s="29">
        <f>(AH41-2035)/5*($U$38-$T$38)+$T$38</f>
        <v>26646.399107509984</v>
      </c>
      <c r="AI44" s="29">
        <f>(AI41-2035)/5*($U$38-$T$38)+$T$38</f>
        <v>29123.456061612025</v>
      </c>
      <c r="AJ44" s="29">
        <f>(AJ41-2035)/5*($U$38-$T$38)+$T$38</f>
        <v>31600.51301571407</v>
      </c>
      <c r="AK44" s="29">
        <f>(AK41-2035)/5*($U$38-$T$38)+$T$38</f>
        <v>34077.569969816112</v>
      </c>
      <c r="AL44" s="29">
        <f>(AL41-2035)/5*($U$38-$T$38)+$T$38</f>
        <v>36554.626923918157</v>
      </c>
      <c r="AM44" s="29">
        <f>(AM41-2040)/5*($V$38-$U$38)+$U$38</f>
        <v>40732.177935150467</v>
      </c>
      <c r="AN44" s="29">
        <f t="shared" ref="AN44:AQ44" si="6">(AN41-2040)/5*($V$38-$U$38)+$U$38</f>
        <v>44909.728946382769</v>
      </c>
      <c r="AO44" s="29">
        <f t="shared" si="6"/>
        <v>49087.279957615079</v>
      </c>
      <c r="AP44" s="29">
        <f t="shared" si="6"/>
        <v>53264.830968847382</v>
      </c>
      <c r="AQ44" s="29">
        <f t="shared" si="6"/>
        <v>57442.381980079692</v>
      </c>
      <c r="AR44" s="29">
        <f>(AR41-2045)/5*($W$38-$V$38)+$V$38</f>
        <v>62760.14117479141</v>
      </c>
      <c r="AS44" s="29">
        <f t="shared" ref="AS44:AV44" si="7">(AS41-2045)/5*($W$38-$V$38)+$V$38</f>
        <v>68077.900369503128</v>
      </c>
      <c r="AT44" s="29">
        <f t="shared" si="7"/>
        <v>73395.659564214846</v>
      </c>
      <c r="AU44" s="29">
        <f t="shared" si="7"/>
        <v>78713.418758926564</v>
      </c>
      <c r="AV44" s="29">
        <f t="shared" si="7"/>
        <v>84031.177953638282</v>
      </c>
    </row>
    <row r="45" spans="1:48" hidden="1" x14ac:dyDescent="0.3">
      <c r="A45" s="173"/>
      <c r="B45" s="4">
        <v>41</v>
      </c>
      <c r="C45" s="8" t="s">
        <v>530</v>
      </c>
      <c r="D45" s="32">
        <v>816</v>
      </c>
      <c r="E45" s="8">
        <v>0</v>
      </c>
      <c r="F45" s="8">
        <v>0</v>
      </c>
      <c r="G45" s="8">
        <v>816</v>
      </c>
      <c r="H45" s="8">
        <v>0</v>
      </c>
      <c r="I45" s="8">
        <v>0</v>
      </c>
      <c r="J45" s="14" t="s">
        <v>530</v>
      </c>
      <c r="K45" s="22">
        <v>816</v>
      </c>
      <c r="N45" s="4" t="s">
        <v>781</v>
      </c>
      <c r="O45" s="4"/>
      <c r="P45" s="29">
        <f>216000-P44</f>
        <v>210394.00765762079</v>
      </c>
      <c r="Q45" s="29">
        <f t="shared" ref="Q45:AG45" si="8">216000-Q44</f>
        <v>210839.01531524162</v>
      </c>
      <c r="R45" s="29">
        <f t="shared" si="8"/>
        <v>211284.02297286241</v>
      </c>
      <c r="S45" s="29">
        <f t="shared" si="8"/>
        <v>210668.91730551922</v>
      </c>
      <c r="T45" s="29">
        <f t="shared" si="8"/>
        <v>210053.811638176</v>
      </c>
      <c r="U45" s="29">
        <f t="shared" si="8"/>
        <v>209438.70597083279</v>
      </c>
      <c r="V45" s="29">
        <f t="shared" si="8"/>
        <v>208823.6003034896</v>
      </c>
      <c r="W45" s="29">
        <f t="shared" si="8"/>
        <v>208208.49463614638</v>
      </c>
      <c r="X45" s="29">
        <f t="shared" si="8"/>
        <v>207037.84812312713</v>
      </c>
      <c r="Y45" s="29">
        <f t="shared" si="8"/>
        <v>205867.20161010791</v>
      </c>
      <c r="Z45" s="29">
        <f t="shared" si="8"/>
        <v>204696.55509708868</v>
      </c>
      <c r="AA45" s="29">
        <f t="shared" si="8"/>
        <v>203525.90858406943</v>
      </c>
      <c r="AB45" s="29">
        <f t="shared" si="8"/>
        <v>202355.26207105021</v>
      </c>
      <c r="AC45" s="29">
        <f t="shared" si="8"/>
        <v>200250.34122615858</v>
      </c>
      <c r="AD45" s="29">
        <f t="shared" si="8"/>
        <v>198145.42038126694</v>
      </c>
      <c r="AE45" s="29">
        <f t="shared" si="8"/>
        <v>196040.49953637531</v>
      </c>
      <c r="AF45" s="29">
        <f t="shared" si="8"/>
        <v>193935.57869148368</v>
      </c>
      <c r="AG45" s="29">
        <f t="shared" si="8"/>
        <v>191830.65784659208</v>
      </c>
      <c r="AH45" s="29">
        <f>216000-AH44</f>
        <v>189353.60089249001</v>
      </c>
      <c r="AI45" s="29">
        <f t="shared" ref="AI45:AK45" si="9">216000-AI44</f>
        <v>186876.54393838797</v>
      </c>
      <c r="AJ45" s="29">
        <f t="shared" si="9"/>
        <v>184399.48698428593</v>
      </c>
      <c r="AK45" s="29">
        <f t="shared" si="9"/>
        <v>181922.4300301839</v>
      </c>
      <c r="AL45" s="29">
        <f>216000-AL44</f>
        <v>179445.37307608186</v>
      </c>
      <c r="AM45" s="20"/>
    </row>
    <row r="46" spans="1:48" hidden="1" x14ac:dyDescent="0.3">
      <c r="A46" s="173"/>
      <c r="B46" s="4">
        <v>42</v>
      </c>
      <c r="C46" s="8" t="s">
        <v>629</v>
      </c>
      <c r="D46" s="32">
        <v>872</v>
      </c>
      <c r="E46" s="8">
        <v>0</v>
      </c>
      <c r="F46" s="8">
        <v>0</v>
      </c>
      <c r="G46" s="8">
        <v>872</v>
      </c>
      <c r="H46" s="8">
        <v>0</v>
      </c>
      <c r="I46" s="8">
        <v>0</v>
      </c>
      <c r="J46" s="14" t="s">
        <v>629</v>
      </c>
      <c r="K46" s="22">
        <v>872</v>
      </c>
      <c r="N46" s="4" t="s">
        <v>778</v>
      </c>
      <c r="O46" s="4"/>
      <c r="P46" s="29">
        <f>SUM(O53:Z53)</f>
        <v>0</v>
      </c>
      <c r="Q46" s="29">
        <f>AA53</f>
        <v>0</v>
      </c>
      <c r="R46" s="29">
        <f t="shared" ref="R46:W46" si="10">AB53</f>
        <v>0</v>
      </c>
      <c r="S46" s="29">
        <f t="shared" si="10"/>
        <v>0</v>
      </c>
      <c r="T46" s="29">
        <f t="shared" si="10"/>
        <v>0</v>
      </c>
      <c r="U46" s="29">
        <f t="shared" si="10"/>
        <v>0</v>
      </c>
      <c r="V46" s="29">
        <f t="shared" si="10"/>
        <v>0</v>
      </c>
      <c r="W46" s="29">
        <f t="shared" si="10"/>
        <v>0</v>
      </c>
      <c r="X46" s="29">
        <f t="shared" ref="X46:AG46" si="11">R45</f>
        <v>211284.02297286241</v>
      </c>
      <c r="Y46" s="29">
        <f t="shared" si="11"/>
        <v>210668.91730551922</v>
      </c>
      <c r="Z46" s="29">
        <f t="shared" si="11"/>
        <v>210053.811638176</v>
      </c>
      <c r="AA46" s="29">
        <f t="shared" si="11"/>
        <v>209438.70597083279</v>
      </c>
      <c r="AB46" s="29">
        <f t="shared" si="11"/>
        <v>208823.6003034896</v>
      </c>
      <c r="AC46" s="29">
        <f t="shared" si="11"/>
        <v>208208.49463614638</v>
      </c>
      <c r="AD46" s="29">
        <f t="shared" si="11"/>
        <v>207037.84812312713</v>
      </c>
      <c r="AE46" s="29">
        <f t="shared" si="11"/>
        <v>205867.20161010791</v>
      </c>
      <c r="AF46" s="29">
        <f t="shared" si="11"/>
        <v>204696.55509708868</v>
      </c>
      <c r="AG46" s="29">
        <f t="shared" si="11"/>
        <v>203525.90858406943</v>
      </c>
      <c r="AH46" s="29"/>
      <c r="AI46" s="29"/>
      <c r="AJ46" s="29"/>
      <c r="AK46" s="29"/>
      <c r="AL46" s="29"/>
      <c r="AM46" s="20"/>
    </row>
    <row r="47" spans="1:48" x14ac:dyDescent="0.3">
      <c r="A47" s="173"/>
      <c r="B47" s="4">
        <v>43</v>
      </c>
      <c r="C47" s="8" t="s">
        <v>515</v>
      </c>
      <c r="D47" s="32">
        <v>808</v>
      </c>
      <c r="E47" s="8">
        <v>0</v>
      </c>
      <c r="F47" s="8">
        <v>0</v>
      </c>
      <c r="G47" s="8">
        <v>808</v>
      </c>
      <c r="H47" s="8">
        <v>0</v>
      </c>
      <c r="I47" s="8">
        <v>0</v>
      </c>
      <c r="J47" s="14" t="s">
        <v>515</v>
      </c>
      <c r="K47" s="22">
        <v>808</v>
      </c>
      <c r="N47" s="4" t="s">
        <v>779</v>
      </c>
      <c r="O47" s="4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4"/>
      <c r="AI47" s="4"/>
      <c r="AJ47" s="4"/>
      <c r="AK47" s="4"/>
      <c r="AL47" s="4"/>
    </row>
    <row r="48" spans="1:48" x14ac:dyDescent="0.3">
      <c r="A48" s="173"/>
      <c r="B48" s="4">
        <v>44</v>
      </c>
      <c r="C48" s="8" t="s">
        <v>535</v>
      </c>
      <c r="D48" s="32">
        <v>3477</v>
      </c>
      <c r="E48" s="8">
        <v>0</v>
      </c>
      <c r="F48" s="8">
        <v>0</v>
      </c>
      <c r="G48" s="8">
        <v>3477</v>
      </c>
      <c r="H48" s="8">
        <v>0</v>
      </c>
      <c r="I48" s="8">
        <v>0</v>
      </c>
      <c r="J48" s="14" t="s">
        <v>535</v>
      </c>
      <c r="K48" s="22">
        <v>3477</v>
      </c>
      <c r="N48" s="4" t="s">
        <v>780</v>
      </c>
      <c r="O48" s="4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4"/>
      <c r="AI48" s="4"/>
      <c r="AJ48" s="4"/>
      <c r="AK48" s="4"/>
      <c r="AL48" s="4"/>
    </row>
    <row r="49" spans="1:50" x14ac:dyDescent="0.3">
      <c r="A49" s="173"/>
      <c r="B49" s="4">
        <v>45</v>
      </c>
      <c r="C49" s="8" t="s">
        <v>734</v>
      </c>
      <c r="D49" s="32">
        <v>322</v>
      </c>
      <c r="E49" s="8">
        <v>0</v>
      </c>
      <c r="F49" s="8">
        <v>0</v>
      </c>
      <c r="G49" s="8">
        <v>322</v>
      </c>
      <c r="H49" s="8">
        <v>0</v>
      </c>
      <c r="I49" s="8">
        <v>0</v>
      </c>
      <c r="J49" s="14" t="s">
        <v>734</v>
      </c>
      <c r="K49" s="22">
        <v>322</v>
      </c>
      <c r="N49" s="4" t="s">
        <v>772</v>
      </c>
      <c r="P49" s="29">
        <f>(O44+P44)</f>
        <v>10605.992342379193</v>
      </c>
      <c r="Q49" s="29">
        <f t="shared" ref="Q49:T49" si="12">(P49+Q44)</f>
        <v>15766.97702713758</v>
      </c>
      <c r="R49" s="29">
        <f t="shared" si="12"/>
        <v>20482.95405427516</v>
      </c>
      <c r="S49" s="29">
        <f t="shared" si="12"/>
        <v>25814.036748755949</v>
      </c>
      <c r="T49" s="29">
        <f t="shared" si="12"/>
        <v>31760.225110579944</v>
      </c>
      <c r="U49" s="26">
        <f>(T49+U44-O44)</f>
        <v>33321.51913974715</v>
      </c>
      <c r="V49" s="26">
        <f t="shared" ref="V49:AV49" si="13">(U49+V44-P44)</f>
        <v>34891.926493878374</v>
      </c>
      <c r="W49" s="26">
        <f t="shared" si="13"/>
        <v>37522.447172973611</v>
      </c>
      <c r="X49" s="26">
        <f t="shared" si="13"/>
        <v>41768.622022708885</v>
      </c>
      <c r="Y49" s="26">
        <f t="shared" si="13"/>
        <v>46570.337718120194</v>
      </c>
      <c r="Z49" s="26">
        <f t="shared" si="13"/>
        <v>51927.59425920753</v>
      </c>
      <c r="AA49" s="26">
        <f t="shared" si="13"/>
        <v>57840.391645970893</v>
      </c>
      <c r="AB49" s="26">
        <f t="shared" si="13"/>
        <v>64308.729878410275</v>
      </c>
      <c r="AC49" s="26">
        <f t="shared" si="13"/>
        <v>72266.883288398079</v>
      </c>
      <c r="AD49" s="26">
        <f t="shared" si="13"/>
        <v>81159.311030258279</v>
      </c>
      <c r="AE49" s="26">
        <f t="shared" si="13"/>
        <v>90986.013103990874</v>
      </c>
      <c r="AF49" s="26">
        <f t="shared" si="13"/>
        <v>101746.98950959586</v>
      </c>
      <c r="AG49" s="26">
        <f t="shared" si="13"/>
        <v>113442.24024707323</v>
      </c>
      <c r="AH49" s="26">
        <f t="shared" si="13"/>
        <v>126443.90142563342</v>
      </c>
      <c r="AI49" s="26">
        <f t="shared" si="13"/>
        <v>139817.69871340401</v>
      </c>
      <c r="AJ49" s="26">
        <f t="shared" si="13"/>
        <v>153563.63211038502</v>
      </c>
      <c r="AK49" s="26">
        <f t="shared" si="13"/>
        <v>167681.70161657644</v>
      </c>
      <c r="AL49" s="26">
        <f t="shared" si="13"/>
        <v>182171.90723197829</v>
      </c>
      <c r="AM49" s="26">
        <f t="shared" si="13"/>
        <v>198734.74301372084</v>
      </c>
      <c r="AN49" s="26">
        <f t="shared" si="13"/>
        <v>216998.07285259361</v>
      </c>
      <c r="AO49" s="26">
        <f t="shared" si="13"/>
        <v>236961.89674859666</v>
      </c>
      <c r="AP49" s="26">
        <f t="shared" si="13"/>
        <v>258626.21470173</v>
      </c>
      <c r="AQ49" s="26">
        <f t="shared" si="13"/>
        <v>281991.02671199356</v>
      </c>
      <c r="AR49" s="26">
        <f t="shared" si="13"/>
        <v>308196.54096286686</v>
      </c>
      <c r="AS49" s="26">
        <f t="shared" si="13"/>
        <v>335542.26339721953</v>
      </c>
      <c r="AT49" s="26">
        <f t="shared" si="13"/>
        <v>364028.19401505159</v>
      </c>
      <c r="AU49" s="26">
        <f t="shared" si="13"/>
        <v>393654.33281636308</v>
      </c>
      <c r="AV49" s="26">
        <f t="shared" si="13"/>
        <v>424420.67980115395</v>
      </c>
      <c r="AW49" s="38">
        <f>AV49/AV42</f>
        <v>0.37663588519924013</v>
      </c>
    </row>
    <row r="50" spans="1:50" x14ac:dyDescent="0.3">
      <c r="A50" s="173"/>
      <c r="B50" s="4">
        <v>46</v>
      </c>
      <c r="C50" s="8" t="s">
        <v>644</v>
      </c>
      <c r="D50" s="32">
        <v>1543</v>
      </c>
      <c r="E50" s="8">
        <v>0</v>
      </c>
      <c r="F50" s="8">
        <v>0</v>
      </c>
      <c r="G50" s="8">
        <v>1543</v>
      </c>
      <c r="H50" s="8">
        <v>0</v>
      </c>
      <c r="I50" s="8">
        <v>0</v>
      </c>
      <c r="J50" s="14" t="s">
        <v>644</v>
      </c>
      <c r="K50" s="22">
        <v>1543</v>
      </c>
      <c r="N50" s="4"/>
      <c r="O50" s="4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</row>
    <row r="51" spans="1:50" x14ac:dyDescent="0.3">
      <c r="A51" s="173"/>
      <c r="B51" s="4">
        <v>47</v>
      </c>
      <c r="C51" s="8" t="s">
        <v>498</v>
      </c>
      <c r="D51" s="32">
        <v>2188</v>
      </c>
      <c r="E51" s="8">
        <v>6</v>
      </c>
      <c r="F51" s="8">
        <v>0</v>
      </c>
      <c r="G51" s="8">
        <v>2188</v>
      </c>
      <c r="H51" s="8">
        <v>6</v>
      </c>
      <c r="I51" s="8">
        <v>0</v>
      </c>
      <c r="J51" s="14" t="s">
        <v>498</v>
      </c>
      <c r="K51" s="22">
        <v>2188</v>
      </c>
      <c r="L51">
        <v>6</v>
      </c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</row>
    <row r="52" spans="1:50" x14ac:dyDescent="0.3">
      <c r="A52" s="173"/>
      <c r="B52" s="4">
        <v>48</v>
      </c>
      <c r="C52" s="8" t="s">
        <v>666</v>
      </c>
      <c r="D52" s="32">
        <v>577</v>
      </c>
      <c r="E52" s="8">
        <v>0</v>
      </c>
      <c r="F52" s="8">
        <v>0</v>
      </c>
      <c r="G52" s="8">
        <v>577</v>
      </c>
      <c r="H52" s="8">
        <v>0</v>
      </c>
      <c r="I52" s="8">
        <v>0</v>
      </c>
      <c r="J52" s="14" t="s">
        <v>666</v>
      </c>
      <c r="K52" s="22">
        <v>577</v>
      </c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</row>
    <row r="53" spans="1:50" x14ac:dyDescent="0.3">
      <c r="A53" s="173"/>
      <c r="B53" s="4">
        <v>49</v>
      </c>
      <c r="C53" s="8" t="s">
        <v>655</v>
      </c>
      <c r="D53" s="32">
        <v>163</v>
      </c>
      <c r="E53" s="8">
        <v>0</v>
      </c>
      <c r="F53" s="8">
        <v>0</v>
      </c>
      <c r="G53" s="8">
        <v>163</v>
      </c>
      <c r="H53" s="8">
        <v>0</v>
      </c>
      <c r="I53" s="8">
        <v>0</v>
      </c>
      <c r="J53" s="14" t="s">
        <v>655</v>
      </c>
      <c r="K53" s="22">
        <v>163</v>
      </c>
      <c r="N53" s="4" t="s">
        <v>774</v>
      </c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</row>
    <row r="54" spans="1:50" x14ac:dyDescent="0.3">
      <c r="A54" s="173"/>
      <c r="B54" s="4">
        <v>50</v>
      </c>
      <c r="C54" s="8" t="s">
        <v>576</v>
      </c>
      <c r="D54" s="32">
        <v>520</v>
      </c>
      <c r="E54" s="8">
        <v>0</v>
      </c>
      <c r="F54" s="8">
        <v>0</v>
      </c>
      <c r="G54" s="8">
        <v>520</v>
      </c>
      <c r="H54" s="8">
        <v>0</v>
      </c>
      <c r="I54" s="8">
        <v>0</v>
      </c>
      <c r="J54" s="14" t="s">
        <v>576</v>
      </c>
      <c r="K54" s="22">
        <v>520</v>
      </c>
      <c r="N54" s="4" t="s">
        <v>775</v>
      </c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</row>
    <row r="55" spans="1:50" x14ac:dyDescent="0.3">
      <c r="A55" s="173"/>
      <c r="B55" s="4">
        <v>51</v>
      </c>
      <c r="C55" s="8" t="s">
        <v>416</v>
      </c>
      <c r="D55" s="32">
        <v>446</v>
      </c>
      <c r="E55" s="8">
        <v>1</v>
      </c>
      <c r="F55" s="8">
        <v>0</v>
      </c>
      <c r="G55" s="8">
        <v>446</v>
      </c>
      <c r="H55" s="8">
        <v>1</v>
      </c>
      <c r="I55" s="8">
        <v>0</v>
      </c>
      <c r="J55" s="14" t="s">
        <v>416</v>
      </c>
      <c r="K55" s="22">
        <v>446</v>
      </c>
      <c r="L55">
        <v>1</v>
      </c>
      <c r="N55" s="4"/>
      <c r="O55" s="4">
        <f>SUM(O53,O54)</f>
        <v>0</v>
      </c>
      <c r="P55" s="4">
        <f t="shared" ref="P55:AG55" si="14">SUM(P53,P54)</f>
        <v>0</v>
      </c>
      <c r="Q55" s="4">
        <f t="shared" si="14"/>
        <v>0</v>
      </c>
      <c r="R55" s="4">
        <f t="shared" si="14"/>
        <v>0</v>
      </c>
      <c r="S55" s="4">
        <f t="shared" si="14"/>
        <v>0</v>
      </c>
      <c r="T55" s="4">
        <f t="shared" si="14"/>
        <v>0</v>
      </c>
      <c r="U55" s="4">
        <f t="shared" si="14"/>
        <v>0</v>
      </c>
      <c r="V55" s="4">
        <f t="shared" si="14"/>
        <v>0</v>
      </c>
      <c r="W55" s="4">
        <f t="shared" si="14"/>
        <v>0</v>
      </c>
      <c r="X55" s="4">
        <f t="shared" si="14"/>
        <v>0</v>
      </c>
      <c r="Y55" s="4">
        <f t="shared" si="14"/>
        <v>0</v>
      </c>
      <c r="Z55" s="4">
        <f t="shared" si="14"/>
        <v>0</v>
      </c>
      <c r="AA55" s="4">
        <f t="shared" si="14"/>
        <v>0</v>
      </c>
      <c r="AB55" s="4">
        <f t="shared" si="14"/>
        <v>0</v>
      </c>
      <c r="AC55" s="4">
        <f t="shared" si="14"/>
        <v>0</v>
      </c>
      <c r="AD55" s="4">
        <f t="shared" si="14"/>
        <v>0</v>
      </c>
      <c r="AE55" s="4">
        <f t="shared" si="14"/>
        <v>0</v>
      </c>
      <c r="AF55" s="4">
        <f t="shared" si="14"/>
        <v>0</v>
      </c>
      <c r="AG55" s="4">
        <f t="shared" si="14"/>
        <v>0</v>
      </c>
      <c r="AH55" s="4"/>
      <c r="AI55" s="4"/>
      <c r="AJ55" s="4"/>
      <c r="AK55" s="4"/>
      <c r="AL55" s="4"/>
    </row>
    <row r="56" spans="1:50" x14ac:dyDescent="0.3">
      <c r="A56" s="173"/>
      <c r="B56" s="4">
        <v>52</v>
      </c>
      <c r="C56" s="8" t="s">
        <v>452</v>
      </c>
      <c r="D56" s="32">
        <v>575</v>
      </c>
      <c r="E56" s="8">
        <v>0</v>
      </c>
      <c r="F56" s="8">
        <v>0</v>
      </c>
      <c r="G56" s="8">
        <v>575</v>
      </c>
      <c r="H56" s="8">
        <v>0</v>
      </c>
      <c r="I56" s="8">
        <v>0</v>
      </c>
      <c r="J56" s="14" t="s">
        <v>452</v>
      </c>
      <c r="K56" s="22">
        <v>575</v>
      </c>
    </row>
    <row r="57" spans="1:50" x14ac:dyDescent="0.3">
      <c r="A57" s="173"/>
      <c r="B57" s="4">
        <v>53</v>
      </c>
      <c r="C57" s="8" t="s">
        <v>449</v>
      </c>
      <c r="D57" s="32">
        <v>241</v>
      </c>
      <c r="E57" s="8">
        <v>0</v>
      </c>
      <c r="F57" s="8">
        <v>0</v>
      </c>
      <c r="G57" s="8">
        <v>241</v>
      </c>
      <c r="H57" s="8">
        <v>0</v>
      </c>
      <c r="I57" s="8">
        <v>0</v>
      </c>
      <c r="J57" s="14" t="s">
        <v>449</v>
      </c>
      <c r="K57" s="22">
        <v>241</v>
      </c>
    </row>
    <row r="58" spans="1:50" x14ac:dyDescent="0.3">
      <c r="A58" s="173"/>
      <c r="B58" s="4">
        <v>54</v>
      </c>
      <c r="C58" s="8" t="s">
        <v>692</v>
      </c>
      <c r="D58" s="32">
        <v>323</v>
      </c>
      <c r="E58" s="8">
        <v>0</v>
      </c>
      <c r="F58" s="8">
        <v>0</v>
      </c>
      <c r="G58" s="8">
        <v>323</v>
      </c>
      <c r="H58" s="8">
        <v>0</v>
      </c>
      <c r="I58" s="8">
        <v>0</v>
      </c>
      <c r="J58" s="14" t="s">
        <v>692</v>
      </c>
      <c r="K58" s="22">
        <v>323</v>
      </c>
    </row>
    <row r="59" spans="1:50" s="12" customFormat="1" ht="4.3499999999999996" customHeight="1" x14ac:dyDescent="0.3">
      <c r="A59" s="10"/>
      <c r="B59" s="11"/>
      <c r="C59" s="11"/>
      <c r="D59" s="33"/>
      <c r="E59" s="11"/>
      <c r="F59" s="8"/>
      <c r="G59" s="11"/>
      <c r="H59" s="11"/>
      <c r="I59" s="11">
        <v>0</v>
      </c>
      <c r="J59" s="14"/>
      <c r="K59" s="22"/>
      <c r="L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</row>
    <row r="60" spans="1:50" x14ac:dyDescent="0.3">
      <c r="A60" s="173" t="s">
        <v>759</v>
      </c>
      <c r="B60" s="4">
        <v>55</v>
      </c>
      <c r="C60" s="8" t="s">
        <v>484</v>
      </c>
      <c r="D60" s="32">
        <v>7915</v>
      </c>
      <c r="E60" s="8">
        <v>3</v>
      </c>
      <c r="F60" s="8">
        <v>0</v>
      </c>
      <c r="G60" s="8">
        <v>7915</v>
      </c>
      <c r="H60" s="8">
        <v>3</v>
      </c>
      <c r="I60" s="8">
        <v>0</v>
      </c>
      <c r="J60" s="14" t="s">
        <v>484</v>
      </c>
      <c r="K60" s="22">
        <v>7915</v>
      </c>
      <c r="L60">
        <v>3</v>
      </c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</row>
    <row r="61" spans="1:50" x14ac:dyDescent="0.3">
      <c r="A61" s="173"/>
      <c r="B61" s="4">
        <v>56</v>
      </c>
      <c r="C61" s="8" t="s">
        <v>630</v>
      </c>
      <c r="D61" s="32">
        <v>5457</v>
      </c>
      <c r="E61" s="8">
        <v>963</v>
      </c>
      <c r="F61" s="8">
        <v>0</v>
      </c>
      <c r="G61" s="8">
        <v>5457</v>
      </c>
      <c r="H61" s="8">
        <v>963</v>
      </c>
      <c r="I61" s="8">
        <v>0</v>
      </c>
      <c r="J61" s="14" t="s">
        <v>630</v>
      </c>
      <c r="K61" s="22">
        <v>5457</v>
      </c>
      <c r="L61" s="12">
        <v>963</v>
      </c>
    </row>
    <row r="62" spans="1:50" x14ac:dyDescent="0.3">
      <c r="A62" s="173"/>
      <c r="B62" s="4">
        <v>57</v>
      </c>
      <c r="C62" s="8" t="s">
        <v>472</v>
      </c>
      <c r="D62" s="32">
        <v>1730</v>
      </c>
      <c r="E62" s="8">
        <v>0</v>
      </c>
      <c r="F62" s="8">
        <v>0</v>
      </c>
      <c r="G62" s="8">
        <v>1730</v>
      </c>
      <c r="H62" s="8">
        <v>0</v>
      </c>
      <c r="I62" s="8">
        <v>0</v>
      </c>
      <c r="J62" s="14" t="s">
        <v>472</v>
      </c>
      <c r="K62" s="22">
        <v>1730</v>
      </c>
    </row>
    <row r="63" spans="1:50" x14ac:dyDescent="0.3">
      <c r="A63" s="173"/>
      <c r="B63" s="4">
        <v>58</v>
      </c>
      <c r="C63" s="8" t="s">
        <v>466</v>
      </c>
      <c r="D63" s="32">
        <v>1903</v>
      </c>
      <c r="E63" s="8">
        <v>0</v>
      </c>
      <c r="F63" s="8">
        <v>0</v>
      </c>
      <c r="G63" s="8">
        <v>1903</v>
      </c>
      <c r="H63" s="8">
        <v>0</v>
      </c>
      <c r="I63" s="8">
        <v>0</v>
      </c>
      <c r="J63" s="14" t="s">
        <v>466</v>
      </c>
      <c r="K63" s="22">
        <v>1903</v>
      </c>
    </row>
    <row r="64" spans="1:50" x14ac:dyDescent="0.3">
      <c r="A64" s="173"/>
      <c r="B64" s="4">
        <v>59</v>
      </c>
      <c r="C64" s="8" t="s">
        <v>523</v>
      </c>
      <c r="D64" s="32">
        <v>1238</v>
      </c>
      <c r="E64" s="8">
        <v>0</v>
      </c>
      <c r="F64" s="8">
        <v>0</v>
      </c>
      <c r="G64" s="8">
        <v>1238</v>
      </c>
      <c r="H64" s="8">
        <v>0</v>
      </c>
      <c r="I64" s="8">
        <v>0</v>
      </c>
      <c r="J64" s="14" t="s">
        <v>523</v>
      </c>
      <c r="K64" s="22">
        <v>1238</v>
      </c>
    </row>
    <row r="65" spans="1:50" x14ac:dyDescent="0.3">
      <c r="A65" s="173"/>
      <c r="B65" s="4">
        <v>60</v>
      </c>
      <c r="C65" s="8" t="s">
        <v>731</v>
      </c>
      <c r="D65" s="32">
        <v>748</v>
      </c>
      <c r="E65" s="8">
        <v>0</v>
      </c>
      <c r="F65" s="8">
        <v>0</v>
      </c>
      <c r="G65" s="8">
        <v>748</v>
      </c>
      <c r="H65" s="8">
        <v>0</v>
      </c>
      <c r="I65" s="8">
        <v>0</v>
      </c>
      <c r="J65" s="14" t="s">
        <v>731</v>
      </c>
      <c r="K65" s="22">
        <v>748</v>
      </c>
    </row>
    <row r="66" spans="1:50" x14ac:dyDescent="0.3">
      <c r="A66" s="173"/>
      <c r="B66" s="4">
        <v>61</v>
      </c>
      <c r="C66" s="8" t="s">
        <v>736</v>
      </c>
      <c r="D66" s="32">
        <v>1008</v>
      </c>
      <c r="E66" s="8">
        <v>0</v>
      </c>
      <c r="F66" s="8">
        <v>0</v>
      </c>
      <c r="G66" s="8">
        <v>1008</v>
      </c>
      <c r="H66" s="8">
        <v>0</v>
      </c>
      <c r="I66" s="8">
        <v>0</v>
      </c>
      <c r="J66" s="14" t="s">
        <v>736</v>
      </c>
      <c r="K66" s="22">
        <v>1008</v>
      </c>
    </row>
    <row r="67" spans="1:50" x14ac:dyDescent="0.3">
      <c r="A67" s="173"/>
      <c r="B67" s="4">
        <v>62</v>
      </c>
      <c r="C67" s="8" t="s">
        <v>728</v>
      </c>
      <c r="D67" s="32">
        <v>905</v>
      </c>
      <c r="E67" s="8">
        <v>0</v>
      </c>
      <c r="F67" s="8">
        <v>0</v>
      </c>
      <c r="G67" s="8">
        <v>905</v>
      </c>
      <c r="H67" s="8">
        <v>0</v>
      </c>
      <c r="I67" s="8">
        <v>0</v>
      </c>
      <c r="J67" s="14" t="s">
        <v>728</v>
      </c>
      <c r="K67" s="22">
        <v>905</v>
      </c>
    </row>
    <row r="68" spans="1:50" x14ac:dyDescent="0.3">
      <c r="A68" s="173"/>
      <c r="B68" s="4">
        <v>63</v>
      </c>
      <c r="C68" s="8" t="s">
        <v>531</v>
      </c>
      <c r="D68" s="32">
        <v>805</v>
      </c>
      <c r="E68" s="8">
        <v>0</v>
      </c>
      <c r="F68" s="8">
        <v>0</v>
      </c>
      <c r="G68" s="8">
        <v>805</v>
      </c>
      <c r="H68" s="8">
        <v>0</v>
      </c>
      <c r="I68" s="8">
        <v>0</v>
      </c>
      <c r="J68" s="14" t="s">
        <v>531</v>
      </c>
      <c r="K68" s="22">
        <v>805</v>
      </c>
    </row>
    <row r="69" spans="1:50" s="12" customFormat="1" ht="4.3499999999999996" customHeight="1" x14ac:dyDescent="0.3">
      <c r="A69" s="10"/>
      <c r="B69" s="11"/>
      <c r="C69" s="11"/>
      <c r="D69" s="33"/>
      <c r="E69" s="11"/>
      <c r="F69" s="8"/>
      <c r="G69" s="11"/>
      <c r="H69" s="11"/>
      <c r="I69" s="11">
        <v>0</v>
      </c>
      <c r="J69" s="14"/>
      <c r="K69" s="22"/>
      <c r="L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</row>
    <row r="70" spans="1:50" x14ac:dyDescent="0.3">
      <c r="A70" s="173" t="s">
        <v>760</v>
      </c>
      <c r="B70" s="4">
        <v>64</v>
      </c>
      <c r="C70" s="8" t="s">
        <v>733</v>
      </c>
      <c r="D70" s="32">
        <v>5148</v>
      </c>
      <c r="E70" s="8">
        <v>0</v>
      </c>
      <c r="F70" s="8">
        <v>0</v>
      </c>
      <c r="G70" s="8">
        <v>5148</v>
      </c>
      <c r="H70" s="8">
        <v>0</v>
      </c>
      <c r="I70" s="8">
        <v>0</v>
      </c>
      <c r="J70" s="14" t="s">
        <v>733</v>
      </c>
      <c r="K70" s="22">
        <v>5148</v>
      </c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</row>
    <row r="71" spans="1:50" x14ac:dyDescent="0.3">
      <c r="A71" s="173"/>
      <c r="B71" s="4">
        <v>65</v>
      </c>
      <c r="C71" s="8" t="s">
        <v>620</v>
      </c>
      <c r="D71" s="32">
        <v>3637</v>
      </c>
      <c r="E71" s="8">
        <v>1</v>
      </c>
      <c r="F71" s="8">
        <v>0</v>
      </c>
      <c r="G71" s="8">
        <v>3637</v>
      </c>
      <c r="H71" s="8">
        <v>1</v>
      </c>
      <c r="I71" s="8">
        <v>0</v>
      </c>
      <c r="J71" s="14" t="s">
        <v>620</v>
      </c>
      <c r="K71" s="22">
        <v>3637</v>
      </c>
    </row>
    <row r="72" spans="1:50" x14ac:dyDescent="0.3">
      <c r="A72" s="173"/>
      <c r="B72" s="4">
        <v>66</v>
      </c>
      <c r="C72" s="8" t="s">
        <v>609</v>
      </c>
      <c r="D72" s="32">
        <v>2905</v>
      </c>
      <c r="E72" s="8">
        <v>0</v>
      </c>
      <c r="F72" s="8">
        <v>0</v>
      </c>
      <c r="G72" s="8">
        <v>2905</v>
      </c>
      <c r="H72" s="8">
        <v>0</v>
      </c>
      <c r="I72" s="8">
        <v>0</v>
      </c>
      <c r="J72" s="14" t="s">
        <v>609</v>
      </c>
      <c r="K72" s="22">
        <v>2905</v>
      </c>
      <c r="L72" s="12"/>
    </row>
    <row r="73" spans="1:50" x14ac:dyDescent="0.3">
      <c r="A73" s="173"/>
      <c r="B73" s="4">
        <v>67</v>
      </c>
      <c r="C73" s="8" t="s">
        <v>456</v>
      </c>
      <c r="D73" s="32">
        <v>1330</v>
      </c>
      <c r="E73" s="8">
        <v>0</v>
      </c>
      <c r="F73" s="8">
        <v>0</v>
      </c>
      <c r="G73" s="8">
        <v>1330</v>
      </c>
      <c r="H73" s="8">
        <v>0</v>
      </c>
      <c r="I73" s="8">
        <v>0</v>
      </c>
      <c r="J73" s="14" t="s">
        <v>456</v>
      </c>
      <c r="K73" s="22">
        <v>1330</v>
      </c>
    </row>
    <row r="74" spans="1:50" x14ac:dyDescent="0.3">
      <c r="A74" s="173"/>
      <c r="B74" s="4">
        <v>68</v>
      </c>
      <c r="C74" s="8" t="s">
        <v>488</v>
      </c>
      <c r="D74" s="32">
        <v>1341</v>
      </c>
      <c r="E74" s="8">
        <v>0</v>
      </c>
      <c r="F74" s="8">
        <v>0</v>
      </c>
      <c r="G74" s="8">
        <v>1341</v>
      </c>
      <c r="H74" s="8">
        <v>0</v>
      </c>
      <c r="I74" s="8">
        <v>0</v>
      </c>
      <c r="J74" s="14" t="s">
        <v>488</v>
      </c>
      <c r="K74" s="22">
        <v>1341</v>
      </c>
    </row>
    <row r="75" spans="1:50" x14ac:dyDescent="0.3">
      <c r="A75" s="173"/>
      <c r="B75" s="4">
        <v>69</v>
      </c>
      <c r="C75" s="8" t="s">
        <v>724</v>
      </c>
      <c r="D75" s="32">
        <v>1985</v>
      </c>
      <c r="E75" s="8">
        <v>1</v>
      </c>
      <c r="F75" s="8">
        <v>0</v>
      </c>
      <c r="G75" s="8">
        <v>1985</v>
      </c>
      <c r="H75" s="8">
        <v>1</v>
      </c>
      <c r="I75" s="8">
        <v>0</v>
      </c>
      <c r="J75" s="14" t="s">
        <v>724</v>
      </c>
      <c r="K75" s="22">
        <v>1985</v>
      </c>
    </row>
    <row r="76" spans="1:50" x14ac:dyDescent="0.3">
      <c r="A76" s="173"/>
      <c r="B76" s="4">
        <v>70</v>
      </c>
      <c r="C76" s="8" t="s">
        <v>631</v>
      </c>
      <c r="D76" s="32">
        <v>2051</v>
      </c>
      <c r="E76" s="8">
        <v>0</v>
      </c>
      <c r="F76" s="8">
        <v>0</v>
      </c>
      <c r="G76" s="8">
        <v>2051</v>
      </c>
      <c r="H76" s="8">
        <v>0</v>
      </c>
      <c r="I76" s="8">
        <v>0</v>
      </c>
      <c r="J76" s="14" t="s">
        <v>631</v>
      </c>
      <c r="K76" s="22">
        <v>2051</v>
      </c>
    </row>
    <row r="77" spans="1:50" x14ac:dyDescent="0.3">
      <c r="A77" s="173"/>
      <c r="B77" s="4">
        <v>71</v>
      </c>
      <c r="C77" s="8" t="s">
        <v>511</v>
      </c>
      <c r="D77" s="32">
        <v>702</v>
      </c>
      <c r="E77" s="8">
        <v>1360</v>
      </c>
      <c r="F77" s="8">
        <v>0</v>
      </c>
      <c r="G77" s="8">
        <v>702</v>
      </c>
      <c r="H77" s="8">
        <v>1360</v>
      </c>
      <c r="I77" s="8">
        <v>0</v>
      </c>
      <c r="J77" s="14" t="s">
        <v>511</v>
      </c>
      <c r="K77" s="22">
        <v>702</v>
      </c>
    </row>
    <row r="78" spans="1:50" x14ac:dyDescent="0.3">
      <c r="A78" s="173"/>
      <c r="B78" s="4">
        <v>72</v>
      </c>
      <c r="C78" s="8" t="s">
        <v>664</v>
      </c>
      <c r="D78" s="32">
        <v>1245</v>
      </c>
      <c r="E78" s="8">
        <v>0</v>
      </c>
      <c r="F78" s="8">
        <v>0</v>
      </c>
      <c r="G78" s="8">
        <v>1245</v>
      </c>
      <c r="H78" s="8">
        <v>0</v>
      </c>
      <c r="I78" s="8">
        <v>0</v>
      </c>
      <c r="J78" s="14" t="s">
        <v>664</v>
      </c>
      <c r="K78" s="22">
        <v>1245</v>
      </c>
    </row>
    <row r="79" spans="1:50" x14ac:dyDescent="0.3">
      <c r="A79" s="173"/>
      <c r="B79" s="4">
        <v>73</v>
      </c>
      <c r="C79" s="8" t="s">
        <v>672</v>
      </c>
      <c r="D79" s="32">
        <v>747</v>
      </c>
      <c r="E79" s="8">
        <v>0</v>
      </c>
      <c r="F79" s="8">
        <v>0</v>
      </c>
      <c r="G79" s="8">
        <v>747</v>
      </c>
      <c r="H79" s="8">
        <v>0</v>
      </c>
      <c r="I79" s="8">
        <v>0</v>
      </c>
      <c r="J79" s="14" t="s">
        <v>672</v>
      </c>
      <c r="K79" s="22">
        <v>747</v>
      </c>
    </row>
    <row r="80" spans="1:50" x14ac:dyDescent="0.3">
      <c r="A80" s="173"/>
      <c r="B80" s="4">
        <v>74</v>
      </c>
      <c r="C80" s="8" t="s">
        <v>707</v>
      </c>
      <c r="D80" s="32">
        <v>743</v>
      </c>
      <c r="E80" s="8">
        <v>0</v>
      </c>
      <c r="F80" s="8">
        <v>0</v>
      </c>
      <c r="G80" s="8">
        <v>743</v>
      </c>
      <c r="H80" s="8">
        <v>0</v>
      </c>
      <c r="I80" s="8">
        <v>0</v>
      </c>
      <c r="J80" s="14" t="s">
        <v>707</v>
      </c>
      <c r="K80" s="22">
        <v>743</v>
      </c>
    </row>
    <row r="81" spans="1:50" x14ac:dyDescent="0.3">
      <c r="A81" s="173"/>
      <c r="B81" s="4">
        <v>75</v>
      </c>
      <c r="C81" s="8" t="s">
        <v>551</v>
      </c>
      <c r="D81" s="32">
        <v>2359</v>
      </c>
      <c r="E81" s="8">
        <v>0</v>
      </c>
      <c r="F81" s="8">
        <v>0</v>
      </c>
      <c r="G81" s="8">
        <v>2359</v>
      </c>
      <c r="H81" s="8">
        <v>0</v>
      </c>
      <c r="I81" s="8">
        <v>0</v>
      </c>
      <c r="J81" s="14" t="s">
        <v>551</v>
      </c>
      <c r="K81" s="22">
        <v>2359</v>
      </c>
    </row>
    <row r="82" spans="1:50" x14ac:dyDescent="0.3">
      <c r="A82" s="173"/>
      <c r="B82" s="4">
        <v>76</v>
      </c>
      <c r="C82" s="8" t="s">
        <v>671</v>
      </c>
      <c r="D82" s="32">
        <v>4392</v>
      </c>
      <c r="E82" s="8">
        <v>276</v>
      </c>
      <c r="F82" s="8">
        <v>0</v>
      </c>
      <c r="G82" s="8">
        <v>4392</v>
      </c>
      <c r="H82" s="8">
        <v>276</v>
      </c>
      <c r="I82" s="8">
        <v>0</v>
      </c>
      <c r="J82" s="14" t="s">
        <v>671</v>
      </c>
      <c r="K82" s="22">
        <v>4392</v>
      </c>
    </row>
    <row r="83" spans="1:50" x14ac:dyDescent="0.3">
      <c r="A83" s="173"/>
      <c r="B83" s="4">
        <v>77</v>
      </c>
      <c r="C83" s="8" t="s">
        <v>447</v>
      </c>
      <c r="D83" s="32">
        <v>5043</v>
      </c>
      <c r="E83" s="8">
        <v>95</v>
      </c>
      <c r="F83" s="8">
        <v>0</v>
      </c>
      <c r="G83" s="8">
        <v>5043</v>
      </c>
      <c r="H83" s="8">
        <v>95</v>
      </c>
      <c r="I83" s="8">
        <v>0</v>
      </c>
      <c r="J83" s="14" t="s">
        <v>447</v>
      </c>
      <c r="K83" s="22">
        <v>5043</v>
      </c>
    </row>
    <row r="84" spans="1:50" x14ac:dyDescent="0.3">
      <c r="A84" s="173"/>
      <c r="B84" s="4">
        <v>78</v>
      </c>
      <c r="C84" s="8" t="s">
        <v>486</v>
      </c>
      <c r="D84" s="32">
        <v>3348</v>
      </c>
      <c r="E84" s="8">
        <v>0</v>
      </c>
      <c r="F84" s="8">
        <v>0</v>
      </c>
      <c r="G84" s="8">
        <v>3348</v>
      </c>
      <c r="H84" s="8">
        <v>0</v>
      </c>
      <c r="I84" s="8">
        <v>0</v>
      </c>
      <c r="J84" s="14" t="s">
        <v>486</v>
      </c>
      <c r="K84" s="22">
        <v>3348</v>
      </c>
    </row>
    <row r="85" spans="1:50" x14ac:dyDescent="0.3">
      <c r="A85" s="173"/>
      <c r="B85" s="4">
        <v>79</v>
      </c>
      <c r="C85" s="8" t="s">
        <v>548</v>
      </c>
      <c r="D85" s="32">
        <v>1297</v>
      </c>
      <c r="E85" s="8">
        <v>0</v>
      </c>
      <c r="F85" s="8">
        <v>0</v>
      </c>
      <c r="G85" s="8">
        <v>1297</v>
      </c>
      <c r="H85" s="8">
        <v>0</v>
      </c>
      <c r="I85" s="8">
        <v>0</v>
      </c>
      <c r="J85" s="14" t="s">
        <v>548</v>
      </c>
      <c r="K85" s="22">
        <v>1297</v>
      </c>
    </row>
    <row r="86" spans="1:50" x14ac:dyDescent="0.3">
      <c r="A86" s="173"/>
      <c r="B86" s="4">
        <v>80</v>
      </c>
      <c r="C86" s="8" t="s">
        <v>547</v>
      </c>
      <c r="D86" s="32">
        <v>6140</v>
      </c>
      <c r="E86" s="8">
        <v>0</v>
      </c>
      <c r="F86" s="8">
        <v>0</v>
      </c>
      <c r="G86" s="8">
        <v>6140</v>
      </c>
      <c r="H86" s="8">
        <v>0</v>
      </c>
      <c r="I86" s="8">
        <v>0</v>
      </c>
      <c r="J86" s="14" t="s">
        <v>547</v>
      </c>
      <c r="K86" s="22">
        <v>6140</v>
      </c>
    </row>
    <row r="87" spans="1:50" x14ac:dyDescent="0.3">
      <c r="A87" s="173"/>
      <c r="B87" s="4">
        <v>81</v>
      </c>
      <c r="C87" s="8" t="s">
        <v>586</v>
      </c>
      <c r="D87" s="32">
        <v>4374</v>
      </c>
      <c r="E87" s="8">
        <v>0</v>
      </c>
      <c r="F87" s="8">
        <v>0</v>
      </c>
      <c r="G87" s="8">
        <v>4374</v>
      </c>
      <c r="H87" s="8">
        <v>0</v>
      </c>
      <c r="I87" s="8">
        <v>0</v>
      </c>
      <c r="J87" s="14" t="s">
        <v>586</v>
      </c>
      <c r="K87" s="22">
        <v>4374</v>
      </c>
      <c r="L87">
        <v>10</v>
      </c>
    </row>
    <row r="88" spans="1:50" x14ac:dyDescent="0.3">
      <c r="A88" s="173"/>
      <c r="B88" s="4">
        <v>82</v>
      </c>
      <c r="C88" s="8" t="s">
        <v>473</v>
      </c>
      <c r="D88" s="32">
        <v>1857</v>
      </c>
      <c r="E88" s="8">
        <v>0</v>
      </c>
      <c r="F88" s="8">
        <v>0</v>
      </c>
      <c r="G88" s="8">
        <v>1857</v>
      </c>
      <c r="H88" s="8">
        <v>0</v>
      </c>
      <c r="I88" s="8">
        <v>0</v>
      </c>
      <c r="J88" s="14" t="s">
        <v>473</v>
      </c>
      <c r="K88" s="22">
        <v>1857</v>
      </c>
    </row>
    <row r="89" spans="1:50" x14ac:dyDescent="0.3">
      <c r="A89" s="173"/>
      <c r="B89" s="4">
        <v>83</v>
      </c>
      <c r="C89" s="8" t="s">
        <v>583</v>
      </c>
      <c r="D89" s="32">
        <v>1164</v>
      </c>
      <c r="E89" s="8">
        <v>0</v>
      </c>
      <c r="F89" s="8">
        <v>0</v>
      </c>
      <c r="G89" s="8">
        <v>1164</v>
      </c>
      <c r="H89" s="8">
        <v>0</v>
      </c>
      <c r="I89" s="8">
        <v>0</v>
      </c>
      <c r="J89" s="14" t="s">
        <v>583</v>
      </c>
      <c r="K89" s="22">
        <v>1164</v>
      </c>
    </row>
    <row r="90" spans="1:50" x14ac:dyDescent="0.3">
      <c r="A90" s="173"/>
      <c r="B90" s="4">
        <v>84</v>
      </c>
      <c r="C90" s="8" t="s">
        <v>725</v>
      </c>
      <c r="D90" s="32">
        <v>4594</v>
      </c>
      <c r="E90" s="8">
        <v>0</v>
      </c>
      <c r="F90" s="8">
        <v>0</v>
      </c>
      <c r="G90" s="8">
        <v>4594</v>
      </c>
      <c r="H90" s="8">
        <v>0</v>
      </c>
      <c r="I90" s="8">
        <v>0</v>
      </c>
      <c r="J90" s="14" t="s">
        <v>725</v>
      </c>
      <c r="K90" s="22">
        <v>4594</v>
      </c>
    </row>
    <row r="91" spans="1:50" x14ac:dyDescent="0.3">
      <c r="A91" s="173"/>
      <c r="B91" s="4">
        <v>85</v>
      </c>
      <c r="C91" s="8" t="s">
        <v>669</v>
      </c>
      <c r="D91" s="32">
        <v>7086</v>
      </c>
      <c r="E91" s="8">
        <v>253</v>
      </c>
      <c r="F91" s="8">
        <v>0</v>
      </c>
      <c r="G91" s="8">
        <v>7086</v>
      </c>
      <c r="H91" s="8">
        <v>253</v>
      </c>
      <c r="I91" s="8">
        <v>0</v>
      </c>
      <c r="J91" s="14" t="s">
        <v>669</v>
      </c>
      <c r="K91" s="22">
        <v>7086</v>
      </c>
    </row>
    <row r="92" spans="1:50" x14ac:dyDescent="0.3">
      <c r="A92" s="173"/>
      <c r="B92" s="4">
        <v>86</v>
      </c>
      <c r="C92" s="8" t="s">
        <v>491</v>
      </c>
      <c r="D92" s="32">
        <v>598</v>
      </c>
      <c r="E92" s="8">
        <v>0</v>
      </c>
      <c r="F92" s="8">
        <v>0</v>
      </c>
      <c r="G92" s="8">
        <v>598</v>
      </c>
      <c r="H92" s="8">
        <v>0</v>
      </c>
      <c r="I92" s="8">
        <v>0</v>
      </c>
      <c r="J92" s="14" t="s">
        <v>491</v>
      </c>
      <c r="K92" s="22">
        <v>598</v>
      </c>
    </row>
    <row r="93" spans="1:50" x14ac:dyDescent="0.3">
      <c r="A93" s="173"/>
      <c r="B93" s="4">
        <v>87</v>
      </c>
      <c r="C93" s="8" t="s">
        <v>619</v>
      </c>
      <c r="D93" s="32">
        <v>161</v>
      </c>
      <c r="E93" s="8">
        <v>0</v>
      </c>
      <c r="F93" s="8">
        <v>0</v>
      </c>
      <c r="G93" s="8">
        <v>161</v>
      </c>
      <c r="H93" s="8">
        <v>0</v>
      </c>
      <c r="I93" s="8">
        <v>0</v>
      </c>
      <c r="J93" s="14" t="s">
        <v>619</v>
      </c>
      <c r="K93" s="22">
        <v>161</v>
      </c>
    </row>
    <row r="94" spans="1:50" s="12" customFormat="1" ht="4.3499999999999996" customHeight="1" x14ac:dyDescent="0.3">
      <c r="A94" s="10"/>
      <c r="B94" s="11"/>
      <c r="C94" s="11"/>
      <c r="D94" s="33"/>
      <c r="E94" s="11"/>
      <c r="F94" s="8"/>
      <c r="G94" s="11"/>
      <c r="H94" s="11"/>
      <c r="I94" s="11">
        <v>0</v>
      </c>
      <c r="J94" s="14"/>
      <c r="K94" s="22"/>
      <c r="L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</row>
    <row r="95" spans="1:50" x14ac:dyDescent="0.3">
      <c r="A95" s="173" t="s">
        <v>761</v>
      </c>
      <c r="B95" s="4">
        <v>88</v>
      </c>
      <c r="C95" s="8" t="s">
        <v>654</v>
      </c>
      <c r="D95" s="32">
        <v>245</v>
      </c>
      <c r="E95" s="8">
        <v>0</v>
      </c>
      <c r="F95" s="8">
        <v>0</v>
      </c>
      <c r="G95" s="8">
        <v>245</v>
      </c>
      <c r="H95" s="8">
        <v>0</v>
      </c>
      <c r="I95" s="8">
        <v>0</v>
      </c>
      <c r="J95" s="14" t="s">
        <v>654</v>
      </c>
      <c r="K95" s="22">
        <v>245</v>
      </c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</row>
    <row r="96" spans="1:50" x14ac:dyDescent="0.3">
      <c r="A96" s="173"/>
      <c r="B96" s="4">
        <v>89</v>
      </c>
      <c r="C96" s="8" t="s">
        <v>676</v>
      </c>
      <c r="D96" s="32">
        <v>872</v>
      </c>
      <c r="E96" s="8">
        <v>0</v>
      </c>
      <c r="F96" s="8">
        <v>0</v>
      </c>
      <c r="G96" s="8">
        <v>872</v>
      </c>
      <c r="H96" s="8">
        <v>0</v>
      </c>
      <c r="I96" s="8">
        <v>0</v>
      </c>
      <c r="J96" s="14" t="s">
        <v>676</v>
      </c>
      <c r="K96" s="22">
        <v>872</v>
      </c>
    </row>
    <row r="97" spans="1:50" x14ac:dyDescent="0.3">
      <c r="A97" s="173"/>
      <c r="B97" s="4">
        <v>90</v>
      </c>
      <c r="C97" s="8" t="s">
        <v>429</v>
      </c>
      <c r="D97" s="32">
        <v>757</v>
      </c>
      <c r="E97" s="8">
        <v>10</v>
      </c>
      <c r="F97" s="8">
        <v>0</v>
      </c>
      <c r="G97" s="8">
        <v>757</v>
      </c>
      <c r="H97" s="8">
        <v>10</v>
      </c>
      <c r="I97" s="8">
        <v>0</v>
      </c>
      <c r="J97" s="14" t="s">
        <v>429</v>
      </c>
      <c r="K97" s="22">
        <v>757</v>
      </c>
    </row>
    <row r="98" spans="1:50" x14ac:dyDescent="0.3">
      <c r="A98" s="173"/>
      <c r="B98" s="4">
        <v>91</v>
      </c>
      <c r="C98" s="8" t="s">
        <v>660</v>
      </c>
      <c r="D98" s="32">
        <v>514</v>
      </c>
      <c r="E98" s="8">
        <v>0</v>
      </c>
      <c r="F98" s="8">
        <v>0</v>
      </c>
      <c r="G98" s="8">
        <v>514</v>
      </c>
      <c r="H98" s="8">
        <v>0</v>
      </c>
      <c r="I98" s="8">
        <v>0</v>
      </c>
      <c r="J98" s="14" t="s">
        <v>660</v>
      </c>
      <c r="K98" s="22">
        <v>514</v>
      </c>
      <c r="L98" s="12"/>
    </row>
    <row r="99" spans="1:50" x14ac:dyDescent="0.3">
      <c r="A99" s="173"/>
      <c r="B99" s="4">
        <v>92</v>
      </c>
      <c r="C99" s="8" t="s">
        <v>617</v>
      </c>
      <c r="D99" s="32">
        <v>494</v>
      </c>
      <c r="E99" s="8">
        <v>0</v>
      </c>
      <c r="F99" s="8">
        <v>0</v>
      </c>
      <c r="G99" s="8">
        <v>494</v>
      </c>
      <c r="H99" s="8">
        <v>0</v>
      </c>
      <c r="I99" s="8">
        <v>0</v>
      </c>
      <c r="J99" s="14" t="s">
        <v>617</v>
      </c>
      <c r="K99" s="22">
        <v>494</v>
      </c>
    </row>
    <row r="100" spans="1:50" x14ac:dyDescent="0.3">
      <c r="A100" s="173"/>
      <c r="B100" s="4">
        <v>93</v>
      </c>
      <c r="C100" s="8" t="s">
        <v>573</v>
      </c>
      <c r="D100" s="32">
        <v>823</v>
      </c>
      <c r="E100" s="8">
        <v>0</v>
      </c>
      <c r="F100" s="8">
        <v>0</v>
      </c>
      <c r="G100" s="8">
        <v>823</v>
      </c>
      <c r="H100" s="8">
        <v>0</v>
      </c>
      <c r="I100" s="8">
        <v>0</v>
      </c>
      <c r="J100" s="14" t="s">
        <v>573</v>
      </c>
      <c r="K100" s="22">
        <v>823</v>
      </c>
    </row>
    <row r="101" spans="1:50" x14ac:dyDescent="0.3">
      <c r="A101" s="173"/>
      <c r="B101" s="4">
        <v>94</v>
      </c>
      <c r="C101" s="8" t="s">
        <v>563</v>
      </c>
      <c r="D101" s="32">
        <v>511</v>
      </c>
      <c r="E101" s="8">
        <v>0</v>
      </c>
      <c r="F101" s="8">
        <v>0</v>
      </c>
      <c r="G101" s="8">
        <v>511</v>
      </c>
      <c r="H101" s="8">
        <v>0</v>
      </c>
      <c r="I101" s="8">
        <v>0</v>
      </c>
      <c r="J101" s="14" t="s">
        <v>563</v>
      </c>
      <c r="K101" s="22">
        <v>511</v>
      </c>
      <c r="L101">
        <v>95</v>
      </c>
    </row>
    <row r="102" spans="1:50" x14ac:dyDescent="0.3">
      <c r="A102" s="173"/>
      <c r="B102" s="4">
        <v>95</v>
      </c>
      <c r="C102" s="8" t="s">
        <v>717</v>
      </c>
      <c r="D102" s="32">
        <v>383</v>
      </c>
      <c r="E102" s="8">
        <v>0</v>
      </c>
      <c r="F102" s="8">
        <v>0</v>
      </c>
      <c r="G102" s="8">
        <v>383</v>
      </c>
      <c r="H102" s="8">
        <v>0</v>
      </c>
      <c r="I102" s="8">
        <v>0</v>
      </c>
      <c r="J102" s="14" t="s">
        <v>717</v>
      </c>
      <c r="K102" s="22">
        <v>383</v>
      </c>
    </row>
    <row r="103" spans="1:50" x14ac:dyDescent="0.3">
      <c r="A103" s="173"/>
      <c r="B103" s="4">
        <v>96</v>
      </c>
      <c r="C103" s="8" t="s">
        <v>538</v>
      </c>
      <c r="D103" s="32">
        <v>538</v>
      </c>
      <c r="E103" s="8">
        <v>0</v>
      </c>
      <c r="F103" s="8">
        <v>0</v>
      </c>
      <c r="G103" s="8">
        <v>538</v>
      </c>
      <c r="H103" s="8">
        <v>0</v>
      </c>
      <c r="I103" s="8">
        <v>0</v>
      </c>
      <c r="J103" s="14" t="s">
        <v>538</v>
      </c>
      <c r="K103" s="22">
        <v>538</v>
      </c>
    </row>
    <row r="104" spans="1:50" x14ac:dyDescent="0.3">
      <c r="A104" s="173"/>
      <c r="B104" s="4">
        <v>97</v>
      </c>
      <c r="C104" s="8" t="s">
        <v>575</v>
      </c>
      <c r="D104" s="32">
        <v>519</v>
      </c>
      <c r="E104" s="8">
        <v>0</v>
      </c>
      <c r="F104" s="8">
        <v>0</v>
      </c>
      <c r="G104" s="8">
        <v>519</v>
      </c>
      <c r="H104" s="8">
        <v>0</v>
      </c>
      <c r="I104" s="8">
        <v>0</v>
      </c>
      <c r="J104" s="14" t="s">
        <v>575</v>
      </c>
      <c r="K104" s="22">
        <v>519</v>
      </c>
    </row>
    <row r="105" spans="1:50" s="12" customFormat="1" ht="4.9000000000000004" customHeight="1" x14ac:dyDescent="0.3">
      <c r="A105" s="10"/>
      <c r="B105" s="11"/>
      <c r="C105" s="11"/>
      <c r="D105" s="33"/>
      <c r="E105" s="11"/>
      <c r="F105" s="8"/>
      <c r="G105" s="11"/>
      <c r="H105" s="11"/>
      <c r="I105" s="11">
        <v>0</v>
      </c>
      <c r="J105" s="14"/>
      <c r="K105" s="22"/>
      <c r="L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</row>
    <row r="106" spans="1:50" x14ac:dyDescent="0.3">
      <c r="A106" s="173" t="s">
        <v>762</v>
      </c>
      <c r="B106" s="4">
        <v>98</v>
      </c>
      <c r="C106" s="8" t="s">
        <v>412</v>
      </c>
      <c r="D106" s="32">
        <v>150</v>
      </c>
      <c r="E106" s="8">
        <v>0</v>
      </c>
      <c r="F106" s="8">
        <v>0</v>
      </c>
      <c r="G106" s="8">
        <v>150</v>
      </c>
      <c r="H106" s="8">
        <v>0</v>
      </c>
      <c r="I106" s="8">
        <v>0</v>
      </c>
      <c r="J106" s="14" t="s">
        <v>412</v>
      </c>
      <c r="K106" s="22">
        <v>150</v>
      </c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</row>
    <row r="107" spans="1:50" x14ac:dyDescent="0.3">
      <c r="A107" s="173"/>
      <c r="B107" s="4">
        <v>99</v>
      </c>
      <c r="C107" s="8" t="s">
        <v>413</v>
      </c>
      <c r="D107" s="32">
        <v>200</v>
      </c>
      <c r="E107" s="8">
        <v>0</v>
      </c>
      <c r="F107" s="8">
        <v>0</v>
      </c>
      <c r="G107" s="8">
        <v>200</v>
      </c>
      <c r="H107" s="8">
        <v>0</v>
      </c>
      <c r="I107" s="8">
        <v>0</v>
      </c>
      <c r="J107" s="14" t="s">
        <v>413</v>
      </c>
      <c r="K107" s="22">
        <v>200</v>
      </c>
    </row>
    <row r="108" spans="1:50" x14ac:dyDescent="0.3">
      <c r="A108" s="173"/>
      <c r="B108" s="4">
        <v>100</v>
      </c>
      <c r="C108" s="8" t="s">
        <v>744</v>
      </c>
      <c r="D108" s="32">
        <v>72</v>
      </c>
      <c r="E108" s="8">
        <v>0</v>
      </c>
      <c r="F108" s="8">
        <v>0</v>
      </c>
      <c r="G108" s="8">
        <v>72</v>
      </c>
      <c r="H108" s="8">
        <v>0</v>
      </c>
      <c r="I108" s="8">
        <v>0</v>
      </c>
      <c r="J108" s="14" t="s">
        <v>744</v>
      </c>
      <c r="K108" s="22">
        <v>72</v>
      </c>
    </row>
    <row r="109" spans="1:50" x14ac:dyDescent="0.3">
      <c r="A109" s="173"/>
      <c r="B109" s="4">
        <v>101</v>
      </c>
      <c r="C109" s="8" t="s">
        <v>414</v>
      </c>
      <c r="D109" s="32">
        <v>116</v>
      </c>
      <c r="E109" s="8">
        <v>0</v>
      </c>
      <c r="F109" s="8">
        <v>0</v>
      </c>
      <c r="G109" s="8">
        <v>116</v>
      </c>
      <c r="H109" s="8">
        <v>0</v>
      </c>
      <c r="I109" s="8">
        <v>0</v>
      </c>
      <c r="J109" s="14" t="s">
        <v>414</v>
      </c>
      <c r="K109" s="22">
        <v>116</v>
      </c>
    </row>
    <row r="110" spans="1:50" x14ac:dyDescent="0.3">
      <c r="A110" s="173"/>
      <c r="B110" s="4">
        <v>102</v>
      </c>
      <c r="C110" s="8" t="s">
        <v>745</v>
      </c>
      <c r="D110" s="32">
        <v>52</v>
      </c>
      <c r="E110" s="8">
        <v>0</v>
      </c>
      <c r="F110" s="8">
        <v>0</v>
      </c>
      <c r="G110" s="8">
        <v>52</v>
      </c>
      <c r="H110" s="8">
        <v>0</v>
      </c>
      <c r="I110" s="8">
        <v>0</v>
      </c>
      <c r="J110" s="14" t="s">
        <v>745</v>
      </c>
      <c r="K110" s="22">
        <v>52</v>
      </c>
      <c r="L110" s="12"/>
    </row>
    <row r="111" spans="1:50" x14ac:dyDescent="0.3">
      <c r="A111" s="173"/>
      <c r="B111" s="4">
        <v>103</v>
      </c>
      <c r="C111" s="8" t="s">
        <v>415</v>
      </c>
      <c r="D111" s="32">
        <v>489</v>
      </c>
      <c r="E111" s="8">
        <v>0</v>
      </c>
      <c r="F111" s="8">
        <v>0</v>
      </c>
      <c r="G111" s="8">
        <v>489</v>
      </c>
      <c r="H111" s="8">
        <v>0</v>
      </c>
      <c r="I111" s="8">
        <v>0</v>
      </c>
      <c r="J111" s="14" t="s">
        <v>415</v>
      </c>
      <c r="K111" s="22">
        <v>489</v>
      </c>
    </row>
    <row r="112" spans="1:50" x14ac:dyDescent="0.3">
      <c r="A112" s="173"/>
      <c r="B112" s="4">
        <v>104</v>
      </c>
      <c r="C112" s="8" t="s">
        <v>417</v>
      </c>
      <c r="D112" s="32">
        <v>276</v>
      </c>
      <c r="E112" s="8">
        <v>0</v>
      </c>
      <c r="F112" s="8">
        <v>0</v>
      </c>
      <c r="G112" s="8">
        <v>276</v>
      </c>
      <c r="H112" s="8">
        <v>0</v>
      </c>
      <c r="I112" s="8">
        <v>0</v>
      </c>
      <c r="J112" s="14" t="s">
        <v>417</v>
      </c>
      <c r="K112" s="22">
        <v>276</v>
      </c>
    </row>
    <row r="113" spans="1:12" x14ac:dyDescent="0.3">
      <c r="A113" s="173"/>
      <c r="B113" s="4">
        <v>105</v>
      </c>
      <c r="C113" s="8" t="s">
        <v>419</v>
      </c>
      <c r="D113" s="32">
        <v>330</v>
      </c>
      <c r="E113" s="8">
        <v>0</v>
      </c>
      <c r="F113" s="8">
        <v>0</v>
      </c>
      <c r="G113" s="8">
        <v>330</v>
      </c>
      <c r="H113" s="8">
        <v>0</v>
      </c>
      <c r="I113" s="8">
        <v>0</v>
      </c>
      <c r="J113" s="14" t="s">
        <v>419</v>
      </c>
      <c r="K113" s="22">
        <v>330</v>
      </c>
    </row>
    <row r="114" spans="1:12" x14ac:dyDescent="0.3">
      <c r="A114" s="173"/>
      <c r="B114" s="4">
        <v>106</v>
      </c>
      <c r="C114" s="8" t="s">
        <v>420</v>
      </c>
      <c r="D114" s="32">
        <v>131</v>
      </c>
      <c r="E114" s="8">
        <v>0</v>
      </c>
      <c r="F114" s="8">
        <v>0</v>
      </c>
      <c r="G114" s="8">
        <v>131</v>
      </c>
      <c r="H114" s="8">
        <v>0</v>
      </c>
      <c r="I114" s="8">
        <v>0</v>
      </c>
      <c r="J114" s="14" t="s">
        <v>420</v>
      </c>
      <c r="K114" s="22">
        <v>131</v>
      </c>
    </row>
    <row r="115" spans="1:12" x14ac:dyDescent="0.3">
      <c r="A115" s="173"/>
      <c r="B115" s="4">
        <v>107</v>
      </c>
      <c r="C115" s="8" t="s">
        <v>421</v>
      </c>
      <c r="D115" s="32">
        <v>288</v>
      </c>
      <c r="E115" s="8">
        <v>0</v>
      </c>
      <c r="F115" s="8">
        <v>0</v>
      </c>
      <c r="G115" s="8">
        <v>288</v>
      </c>
      <c r="H115" s="8">
        <v>0</v>
      </c>
      <c r="I115" s="8">
        <v>0</v>
      </c>
      <c r="J115" s="14" t="s">
        <v>421</v>
      </c>
      <c r="K115" s="22">
        <v>288</v>
      </c>
    </row>
    <row r="116" spans="1:12" x14ac:dyDescent="0.3">
      <c r="A116" s="173"/>
      <c r="B116" s="4">
        <v>108</v>
      </c>
      <c r="C116" s="8" t="s">
        <v>422</v>
      </c>
      <c r="D116" s="32">
        <v>260</v>
      </c>
      <c r="E116" s="8">
        <v>0</v>
      </c>
      <c r="F116" s="8">
        <v>0</v>
      </c>
      <c r="G116" s="8">
        <v>260</v>
      </c>
      <c r="H116" s="8">
        <v>0</v>
      </c>
      <c r="I116" s="8">
        <v>0</v>
      </c>
      <c r="J116" s="14" t="s">
        <v>422</v>
      </c>
      <c r="K116" s="22">
        <v>260</v>
      </c>
    </row>
    <row r="117" spans="1:12" x14ac:dyDescent="0.3">
      <c r="A117" s="173"/>
      <c r="B117" s="4">
        <v>109</v>
      </c>
      <c r="C117" s="8" t="s">
        <v>423</v>
      </c>
      <c r="D117" s="32">
        <v>123</v>
      </c>
      <c r="E117" s="8">
        <v>0</v>
      </c>
      <c r="F117" s="8">
        <v>0</v>
      </c>
      <c r="G117" s="8">
        <v>123</v>
      </c>
      <c r="H117" s="8">
        <v>0</v>
      </c>
      <c r="I117" s="8">
        <v>0</v>
      </c>
      <c r="J117" s="14" t="s">
        <v>423</v>
      </c>
      <c r="K117" s="22">
        <v>123</v>
      </c>
    </row>
    <row r="118" spans="1:12" x14ac:dyDescent="0.3">
      <c r="A118" s="173"/>
      <c r="B118" s="4">
        <v>110</v>
      </c>
      <c r="C118" s="8" t="s">
        <v>424</v>
      </c>
      <c r="D118" s="32">
        <v>169</v>
      </c>
      <c r="E118" s="8">
        <v>0</v>
      </c>
      <c r="F118" s="8">
        <v>0</v>
      </c>
      <c r="G118" s="8">
        <v>169</v>
      </c>
      <c r="H118" s="8">
        <v>0</v>
      </c>
      <c r="I118" s="8">
        <v>0</v>
      </c>
      <c r="J118" s="14" t="s">
        <v>424</v>
      </c>
      <c r="K118" s="22">
        <v>169</v>
      </c>
    </row>
    <row r="119" spans="1:12" x14ac:dyDescent="0.3">
      <c r="A119" s="173"/>
      <c r="B119" s="4">
        <v>111</v>
      </c>
      <c r="C119" s="8" t="s">
        <v>425</v>
      </c>
      <c r="D119" s="32">
        <v>247</v>
      </c>
      <c r="E119" s="8">
        <v>0</v>
      </c>
      <c r="F119" s="8">
        <v>0</v>
      </c>
      <c r="G119" s="8">
        <v>247</v>
      </c>
      <c r="H119" s="8">
        <v>0</v>
      </c>
      <c r="I119" s="8">
        <v>0</v>
      </c>
      <c r="J119" s="14" t="s">
        <v>425</v>
      </c>
      <c r="K119" s="22">
        <v>247</v>
      </c>
      <c r="L119">
        <v>1</v>
      </c>
    </row>
    <row r="120" spans="1:12" x14ac:dyDescent="0.3">
      <c r="A120" s="173"/>
      <c r="B120" s="4">
        <v>112</v>
      </c>
      <c r="C120" s="8" t="s">
        <v>426</v>
      </c>
      <c r="D120" s="32">
        <v>251</v>
      </c>
      <c r="E120" s="8">
        <v>0</v>
      </c>
      <c r="F120" s="8">
        <v>0</v>
      </c>
      <c r="G120" s="8">
        <v>251</v>
      </c>
      <c r="H120" s="8">
        <v>0</v>
      </c>
      <c r="I120" s="8">
        <v>0</v>
      </c>
      <c r="J120" s="14" t="s">
        <v>426</v>
      </c>
      <c r="K120" s="22">
        <v>251</v>
      </c>
    </row>
    <row r="121" spans="1:12" x14ac:dyDescent="0.3">
      <c r="A121" s="173"/>
      <c r="B121" s="4">
        <v>113</v>
      </c>
      <c r="C121" s="8" t="s">
        <v>427</v>
      </c>
      <c r="D121" s="32">
        <v>549</v>
      </c>
      <c r="E121" s="8">
        <v>0</v>
      </c>
      <c r="F121" s="8">
        <v>0</v>
      </c>
      <c r="G121" s="8">
        <v>549</v>
      </c>
      <c r="H121" s="8">
        <v>0</v>
      </c>
      <c r="I121" s="8">
        <v>0</v>
      </c>
      <c r="J121" s="14" t="s">
        <v>427</v>
      </c>
      <c r="K121" s="22">
        <v>549</v>
      </c>
    </row>
    <row r="122" spans="1:12" x14ac:dyDescent="0.3">
      <c r="A122" s="173"/>
      <c r="B122" s="4">
        <v>114</v>
      </c>
      <c r="C122" s="8" t="s">
        <v>428</v>
      </c>
      <c r="D122" s="32">
        <v>309</v>
      </c>
      <c r="E122" s="8">
        <v>0</v>
      </c>
      <c r="F122" s="8">
        <v>0</v>
      </c>
      <c r="G122" s="8">
        <v>309</v>
      </c>
      <c r="H122" s="8">
        <v>0</v>
      </c>
      <c r="I122" s="8">
        <v>0</v>
      </c>
      <c r="J122" s="14" t="s">
        <v>428</v>
      </c>
      <c r="K122" s="22">
        <v>309</v>
      </c>
    </row>
    <row r="123" spans="1:12" x14ac:dyDescent="0.3">
      <c r="A123" s="173"/>
      <c r="B123" s="4">
        <v>115</v>
      </c>
      <c r="C123" s="8" t="s">
        <v>431</v>
      </c>
      <c r="D123" s="32">
        <v>292</v>
      </c>
      <c r="E123" s="8">
        <v>0</v>
      </c>
      <c r="F123" s="8">
        <v>0</v>
      </c>
      <c r="G123" s="8">
        <v>292</v>
      </c>
      <c r="H123" s="8">
        <v>0</v>
      </c>
      <c r="I123" s="8">
        <v>0</v>
      </c>
      <c r="J123" s="14" t="s">
        <v>431</v>
      </c>
      <c r="K123" s="22">
        <v>292</v>
      </c>
    </row>
    <row r="124" spans="1:12" x14ac:dyDescent="0.3">
      <c r="A124" s="173"/>
      <c r="B124" s="4">
        <v>116</v>
      </c>
      <c r="C124" s="8" t="s">
        <v>432</v>
      </c>
      <c r="D124" s="32">
        <v>505</v>
      </c>
      <c r="E124" s="8">
        <v>0</v>
      </c>
      <c r="F124" s="8">
        <v>0</v>
      </c>
      <c r="G124" s="8">
        <v>505</v>
      </c>
      <c r="H124" s="8">
        <v>0</v>
      </c>
      <c r="I124" s="8">
        <v>0</v>
      </c>
      <c r="J124" s="14" t="s">
        <v>432</v>
      </c>
      <c r="K124" s="22">
        <v>505</v>
      </c>
    </row>
    <row r="125" spans="1:12" x14ac:dyDescent="0.3">
      <c r="A125" s="173"/>
      <c r="B125" s="4">
        <v>117</v>
      </c>
      <c r="C125" s="8" t="s">
        <v>434</v>
      </c>
      <c r="D125" s="32">
        <v>92</v>
      </c>
      <c r="E125" s="8">
        <v>0</v>
      </c>
      <c r="F125" s="8">
        <v>0</v>
      </c>
      <c r="G125" s="8">
        <v>92</v>
      </c>
      <c r="H125" s="8">
        <v>0</v>
      </c>
      <c r="I125" s="8">
        <v>0</v>
      </c>
      <c r="J125" s="14" t="s">
        <v>434</v>
      </c>
      <c r="K125" s="22">
        <v>92</v>
      </c>
    </row>
    <row r="126" spans="1:12" x14ac:dyDescent="0.3">
      <c r="A126" s="173"/>
      <c r="B126" s="4">
        <v>118</v>
      </c>
      <c r="C126" s="8" t="s">
        <v>435</v>
      </c>
      <c r="D126" s="32">
        <v>853</v>
      </c>
      <c r="E126" s="8">
        <v>0</v>
      </c>
      <c r="F126" s="8">
        <v>0</v>
      </c>
      <c r="G126" s="8">
        <v>853</v>
      </c>
      <c r="H126" s="8">
        <v>0</v>
      </c>
      <c r="I126" s="8">
        <v>0</v>
      </c>
      <c r="J126" s="14" t="s">
        <v>435</v>
      </c>
      <c r="K126" s="22">
        <v>853</v>
      </c>
    </row>
    <row r="127" spans="1:12" x14ac:dyDescent="0.3">
      <c r="A127" s="173"/>
      <c r="B127" s="4">
        <v>119</v>
      </c>
      <c r="C127" s="8" t="s">
        <v>437</v>
      </c>
      <c r="D127" s="32">
        <v>778</v>
      </c>
      <c r="E127" s="8">
        <v>0</v>
      </c>
      <c r="F127" s="8">
        <v>0</v>
      </c>
      <c r="G127" s="8">
        <v>778</v>
      </c>
      <c r="H127" s="8">
        <v>0</v>
      </c>
      <c r="I127" s="8">
        <v>0</v>
      </c>
      <c r="J127" s="14" t="s">
        <v>437</v>
      </c>
      <c r="K127" s="22">
        <v>778</v>
      </c>
    </row>
    <row r="128" spans="1:12" x14ac:dyDescent="0.3">
      <c r="A128" s="173"/>
      <c r="B128" s="4">
        <v>120</v>
      </c>
      <c r="C128" s="8" t="s">
        <v>438</v>
      </c>
      <c r="D128" s="32">
        <v>63</v>
      </c>
      <c r="E128" s="8">
        <v>0</v>
      </c>
      <c r="F128" s="8">
        <v>0</v>
      </c>
      <c r="G128" s="8">
        <v>63</v>
      </c>
      <c r="H128" s="8">
        <v>0</v>
      </c>
      <c r="I128" s="8">
        <v>0</v>
      </c>
      <c r="J128" s="14" t="s">
        <v>438</v>
      </c>
      <c r="K128" s="22">
        <v>63</v>
      </c>
    </row>
    <row r="129" spans="1:11" x14ac:dyDescent="0.3">
      <c r="A129" s="173"/>
      <c r="B129" s="4">
        <v>121</v>
      </c>
      <c r="C129" s="8" t="s">
        <v>440</v>
      </c>
      <c r="D129" s="32">
        <v>216</v>
      </c>
      <c r="E129" s="8">
        <v>0</v>
      </c>
      <c r="F129" s="8">
        <v>0</v>
      </c>
      <c r="G129" s="8">
        <v>216</v>
      </c>
      <c r="H129" s="8">
        <v>0</v>
      </c>
      <c r="I129" s="8">
        <v>0</v>
      </c>
      <c r="J129" s="14" t="s">
        <v>440</v>
      </c>
      <c r="K129" s="22">
        <v>216</v>
      </c>
    </row>
    <row r="130" spans="1:11" x14ac:dyDescent="0.3">
      <c r="A130" s="173"/>
      <c r="B130" s="4">
        <v>122</v>
      </c>
      <c r="C130" s="8" t="s">
        <v>441</v>
      </c>
      <c r="D130" s="32">
        <v>672</v>
      </c>
      <c r="E130" s="8">
        <v>0</v>
      </c>
      <c r="F130" s="8">
        <v>0</v>
      </c>
      <c r="G130" s="8">
        <v>672</v>
      </c>
      <c r="H130" s="8">
        <v>0</v>
      </c>
      <c r="I130" s="8">
        <v>0</v>
      </c>
      <c r="J130" s="14" t="s">
        <v>441</v>
      </c>
      <c r="K130" s="22">
        <v>672</v>
      </c>
    </row>
    <row r="131" spans="1:11" x14ac:dyDescent="0.3">
      <c r="A131" s="173"/>
      <c r="B131" s="4">
        <v>123</v>
      </c>
      <c r="C131" s="8" t="s">
        <v>442</v>
      </c>
      <c r="D131" s="32">
        <v>935</v>
      </c>
      <c r="E131" s="8">
        <v>0</v>
      </c>
      <c r="F131" s="8">
        <v>0</v>
      </c>
      <c r="G131" s="8">
        <v>935</v>
      </c>
      <c r="H131" s="8">
        <v>0</v>
      </c>
      <c r="I131" s="8">
        <v>0</v>
      </c>
      <c r="J131" s="14" t="s">
        <v>442</v>
      </c>
      <c r="K131" s="22">
        <v>935</v>
      </c>
    </row>
    <row r="132" spans="1:11" x14ac:dyDescent="0.3">
      <c r="A132" s="173"/>
      <c r="B132" s="4">
        <v>124</v>
      </c>
      <c r="C132" s="8" t="s">
        <v>444</v>
      </c>
      <c r="D132" s="32">
        <v>144</v>
      </c>
      <c r="E132" s="8">
        <v>0</v>
      </c>
      <c r="F132" s="8">
        <v>0</v>
      </c>
      <c r="G132" s="8">
        <v>144</v>
      </c>
      <c r="H132" s="8">
        <v>0</v>
      </c>
      <c r="I132" s="8">
        <v>0</v>
      </c>
      <c r="J132" s="14" t="s">
        <v>444</v>
      </c>
      <c r="K132" s="22">
        <v>144</v>
      </c>
    </row>
    <row r="133" spans="1:11" x14ac:dyDescent="0.3">
      <c r="A133" s="173"/>
      <c r="B133" s="4">
        <v>125</v>
      </c>
      <c r="C133" s="8" t="s">
        <v>445</v>
      </c>
      <c r="D133" s="32">
        <v>122</v>
      </c>
      <c r="E133" s="8">
        <v>0</v>
      </c>
      <c r="F133" s="8">
        <v>0</v>
      </c>
      <c r="G133" s="8">
        <v>122</v>
      </c>
      <c r="H133" s="8">
        <v>0</v>
      </c>
      <c r="I133" s="8">
        <v>0</v>
      </c>
      <c r="J133" s="14" t="s">
        <v>445</v>
      </c>
      <c r="K133" s="22">
        <v>122</v>
      </c>
    </row>
    <row r="134" spans="1:11" x14ac:dyDescent="0.3">
      <c r="A134" s="173"/>
      <c r="B134" s="4">
        <v>126</v>
      </c>
      <c r="C134" s="8" t="s">
        <v>446</v>
      </c>
      <c r="D134" s="32">
        <v>378</v>
      </c>
      <c r="E134" s="8">
        <v>0</v>
      </c>
      <c r="F134" s="8">
        <v>0</v>
      </c>
      <c r="G134" s="8">
        <v>378</v>
      </c>
      <c r="H134" s="8">
        <v>0</v>
      </c>
      <c r="I134" s="8">
        <v>0</v>
      </c>
      <c r="J134" s="14" t="s">
        <v>446</v>
      </c>
      <c r="K134" s="22">
        <v>378</v>
      </c>
    </row>
    <row r="135" spans="1:11" x14ac:dyDescent="0.3">
      <c r="A135" s="173"/>
      <c r="B135" s="4">
        <v>127</v>
      </c>
      <c r="C135" s="8" t="s">
        <v>448</v>
      </c>
      <c r="D135" s="32">
        <v>523</v>
      </c>
      <c r="E135" s="8">
        <v>0</v>
      </c>
      <c r="F135" s="8">
        <v>0</v>
      </c>
      <c r="G135" s="8">
        <v>523</v>
      </c>
      <c r="H135" s="8">
        <v>0</v>
      </c>
      <c r="I135" s="8">
        <v>0</v>
      </c>
      <c r="J135" s="14" t="s">
        <v>448</v>
      </c>
      <c r="K135" s="22">
        <v>523</v>
      </c>
    </row>
    <row r="136" spans="1:11" x14ac:dyDescent="0.3">
      <c r="A136" s="173"/>
      <c r="B136" s="4">
        <v>128</v>
      </c>
      <c r="C136" s="8" t="s">
        <v>450</v>
      </c>
      <c r="D136" s="32">
        <v>324</v>
      </c>
      <c r="E136" s="8">
        <v>0</v>
      </c>
      <c r="F136" s="8">
        <v>0</v>
      </c>
      <c r="G136" s="8">
        <v>324</v>
      </c>
      <c r="H136" s="8">
        <v>0</v>
      </c>
      <c r="I136" s="8">
        <v>0</v>
      </c>
      <c r="J136" s="14" t="s">
        <v>450</v>
      </c>
      <c r="K136" s="22">
        <v>324</v>
      </c>
    </row>
    <row r="137" spans="1:11" x14ac:dyDescent="0.3">
      <c r="A137" s="173"/>
      <c r="B137" s="4">
        <v>129</v>
      </c>
      <c r="C137" s="8" t="s">
        <v>451</v>
      </c>
      <c r="D137" s="32">
        <v>192</v>
      </c>
      <c r="E137" s="8">
        <v>0</v>
      </c>
      <c r="F137" s="8">
        <v>0</v>
      </c>
      <c r="G137" s="8">
        <v>192</v>
      </c>
      <c r="H137" s="8">
        <v>0</v>
      </c>
      <c r="I137" s="8">
        <v>0</v>
      </c>
      <c r="J137" s="14" t="s">
        <v>451</v>
      </c>
      <c r="K137" s="22">
        <v>192</v>
      </c>
    </row>
    <row r="138" spans="1:11" x14ac:dyDescent="0.3">
      <c r="A138" s="173"/>
      <c r="B138" s="4">
        <v>130</v>
      </c>
      <c r="C138" s="8" t="s">
        <v>453</v>
      </c>
      <c r="D138" s="32">
        <v>283</v>
      </c>
      <c r="E138" s="8">
        <v>0</v>
      </c>
      <c r="F138" s="8">
        <v>0</v>
      </c>
      <c r="G138" s="8">
        <v>283</v>
      </c>
      <c r="H138" s="8">
        <v>0</v>
      </c>
      <c r="I138" s="8">
        <v>0</v>
      </c>
      <c r="J138" s="14" t="s">
        <v>453</v>
      </c>
      <c r="K138" s="22">
        <v>283</v>
      </c>
    </row>
    <row r="139" spans="1:11" x14ac:dyDescent="0.3">
      <c r="A139" s="173"/>
      <c r="B139" s="4">
        <v>131</v>
      </c>
      <c r="C139" s="8" t="s">
        <v>454</v>
      </c>
      <c r="D139" s="32">
        <v>448</v>
      </c>
      <c r="E139" s="8">
        <v>0</v>
      </c>
      <c r="F139" s="8">
        <v>0</v>
      </c>
      <c r="G139" s="8">
        <v>448</v>
      </c>
      <c r="H139" s="8">
        <v>0</v>
      </c>
      <c r="I139" s="8">
        <v>0</v>
      </c>
      <c r="J139" s="14" t="s">
        <v>454</v>
      </c>
      <c r="K139" s="22">
        <v>448</v>
      </c>
    </row>
    <row r="140" spans="1:11" x14ac:dyDescent="0.3">
      <c r="A140" s="173"/>
      <c r="B140" s="4">
        <v>132</v>
      </c>
      <c r="C140" s="8" t="s">
        <v>455</v>
      </c>
      <c r="D140" s="32">
        <v>354</v>
      </c>
      <c r="E140" s="8">
        <v>0</v>
      </c>
      <c r="F140" s="8">
        <v>0</v>
      </c>
      <c r="G140" s="8">
        <v>354</v>
      </c>
      <c r="H140" s="8">
        <v>0</v>
      </c>
      <c r="I140" s="8">
        <v>0</v>
      </c>
      <c r="J140" s="14" t="s">
        <v>455</v>
      </c>
      <c r="K140" s="22">
        <v>354</v>
      </c>
    </row>
    <row r="141" spans="1:11" x14ac:dyDescent="0.3">
      <c r="A141" s="173"/>
      <c r="B141" s="4">
        <v>133</v>
      </c>
      <c r="C141" s="8" t="s">
        <v>457</v>
      </c>
      <c r="D141" s="32">
        <v>895</v>
      </c>
      <c r="E141" s="8">
        <v>0</v>
      </c>
      <c r="F141" s="8">
        <v>0</v>
      </c>
      <c r="G141" s="8">
        <v>895</v>
      </c>
      <c r="H141" s="8">
        <v>0</v>
      </c>
      <c r="I141" s="8">
        <v>0</v>
      </c>
      <c r="J141" s="14" t="s">
        <v>457</v>
      </c>
      <c r="K141" s="22">
        <v>895</v>
      </c>
    </row>
    <row r="142" spans="1:11" x14ac:dyDescent="0.3">
      <c r="A142" s="173"/>
      <c r="B142" s="4">
        <v>134</v>
      </c>
      <c r="C142" s="8" t="s">
        <v>458</v>
      </c>
      <c r="D142" s="32">
        <v>644</v>
      </c>
      <c r="E142" s="8">
        <v>0</v>
      </c>
      <c r="F142" s="8">
        <v>0</v>
      </c>
      <c r="G142" s="8">
        <v>644</v>
      </c>
      <c r="H142" s="8">
        <v>0</v>
      </c>
      <c r="I142" s="8">
        <v>0</v>
      </c>
      <c r="J142" s="14" t="s">
        <v>458</v>
      </c>
      <c r="K142" s="22">
        <v>644</v>
      </c>
    </row>
    <row r="143" spans="1:11" x14ac:dyDescent="0.3">
      <c r="A143" s="173"/>
      <c r="B143" s="4">
        <v>135</v>
      </c>
      <c r="C143" s="8" t="s">
        <v>459</v>
      </c>
      <c r="D143" s="32">
        <v>31</v>
      </c>
      <c r="E143" s="8">
        <v>0</v>
      </c>
      <c r="F143" s="8">
        <v>0</v>
      </c>
      <c r="G143" s="8">
        <v>31</v>
      </c>
      <c r="H143" s="8">
        <v>0</v>
      </c>
      <c r="I143" s="8">
        <v>0</v>
      </c>
      <c r="J143" s="14" t="s">
        <v>459</v>
      </c>
      <c r="K143" s="22">
        <v>31</v>
      </c>
    </row>
    <row r="144" spans="1:11" x14ac:dyDescent="0.3">
      <c r="A144" s="173"/>
      <c r="B144" s="4">
        <v>136</v>
      </c>
      <c r="C144" s="8" t="s">
        <v>460</v>
      </c>
      <c r="D144" s="32">
        <v>136</v>
      </c>
      <c r="E144" s="8">
        <v>0</v>
      </c>
      <c r="F144" s="8">
        <v>0</v>
      </c>
      <c r="G144" s="8">
        <v>136</v>
      </c>
      <c r="H144" s="8">
        <v>0</v>
      </c>
      <c r="I144" s="8">
        <v>0</v>
      </c>
      <c r="J144" s="14" t="s">
        <v>460</v>
      </c>
      <c r="K144" s="22">
        <v>136</v>
      </c>
    </row>
    <row r="145" spans="1:12" x14ac:dyDescent="0.3">
      <c r="A145" s="173"/>
      <c r="B145" s="4">
        <v>137</v>
      </c>
      <c r="C145" s="8" t="s">
        <v>461</v>
      </c>
      <c r="D145" s="32">
        <v>78</v>
      </c>
      <c r="E145" s="8">
        <v>0</v>
      </c>
      <c r="F145" s="8">
        <v>0</v>
      </c>
      <c r="G145" s="8">
        <v>78</v>
      </c>
      <c r="H145" s="8">
        <v>0</v>
      </c>
      <c r="I145" s="8">
        <v>0</v>
      </c>
      <c r="J145" s="14" t="s">
        <v>461</v>
      </c>
      <c r="K145" s="22">
        <v>78</v>
      </c>
    </row>
    <row r="146" spans="1:12" x14ac:dyDescent="0.3">
      <c r="A146" s="173"/>
      <c r="B146" s="4">
        <v>138</v>
      </c>
      <c r="C146" s="8" t="s">
        <v>462</v>
      </c>
      <c r="D146" s="32">
        <v>654</v>
      </c>
      <c r="E146" s="8">
        <v>0</v>
      </c>
      <c r="F146" s="8">
        <v>0</v>
      </c>
      <c r="G146" s="8">
        <v>654</v>
      </c>
      <c r="H146" s="8">
        <v>0</v>
      </c>
      <c r="I146" s="8">
        <v>0</v>
      </c>
      <c r="J146" s="14" t="s">
        <v>462</v>
      </c>
      <c r="K146" s="22">
        <v>654</v>
      </c>
    </row>
    <row r="147" spans="1:12" x14ac:dyDescent="0.3">
      <c r="A147" s="173"/>
      <c r="B147" s="4">
        <v>139</v>
      </c>
      <c r="C147" s="8" t="s">
        <v>464</v>
      </c>
      <c r="D147" s="32">
        <v>44</v>
      </c>
      <c r="E147" s="8">
        <v>0</v>
      </c>
      <c r="F147" s="8">
        <v>0</v>
      </c>
      <c r="G147" s="8">
        <v>44</v>
      </c>
      <c r="H147" s="8">
        <v>0</v>
      </c>
      <c r="I147" s="8">
        <v>0</v>
      </c>
      <c r="J147" s="14" t="s">
        <v>464</v>
      </c>
      <c r="K147" s="22">
        <v>44</v>
      </c>
    </row>
    <row r="148" spans="1:12" x14ac:dyDescent="0.3">
      <c r="A148" s="173"/>
      <c r="B148" s="4">
        <v>140</v>
      </c>
      <c r="C148" s="8" t="s">
        <v>465</v>
      </c>
      <c r="D148" s="32">
        <v>135</v>
      </c>
      <c r="E148" s="8">
        <v>0</v>
      </c>
      <c r="F148" s="8">
        <v>0</v>
      </c>
      <c r="G148" s="8">
        <v>135</v>
      </c>
      <c r="H148" s="8">
        <v>0</v>
      </c>
      <c r="I148" s="8">
        <v>0</v>
      </c>
      <c r="J148" s="14" t="s">
        <v>465</v>
      </c>
      <c r="K148" s="22">
        <v>135</v>
      </c>
    </row>
    <row r="149" spans="1:12" x14ac:dyDescent="0.3">
      <c r="A149" s="173"/>
      <c r="B149" s="4">
        <v>141</v>
      </c>
      <c r="C149" s="8" t="s">
        <v>467</v>
      </c>
      <c r="D149" s="32">
        <v>519</v>
      </c>
      <c r="E149" s="8">
        <v>0</v>
      </c>
      <c r="F149" s="8">
        <v>0</v>
      </c>
      <c r="G149" s="8">
        <v>519</v>
      </c>
      <c r="H149" s="8">
        <v>0</v>
      </c>
      <c r="I149" s="8">
        <v>0</v>
      </c>
      <c r="J149" s="14" t="s">
        <v>467</v>
      </c>
      <c r="K149" s="22">
        <v>519</v>
      </c>
    </row>
    <row r="150" spans="1:12" x14ac:dyDescent="0.3">
      <c r="A150" s="173"/>
      <c r="B150" s="4">
        <v>142</v>
      </c>
      <c r="C150" s="8" t="s">
        <v>468</v>
      </c>
      <c r="D150" s="32">
        <v>426</v>
      </c>
      <c r="E150" s="8">
        <v>1</v>
      </c>
      <c r="F150" s="8">
        <v>0</v>
      </c>
      <c r="G150" s="8">
        <v>426</v>
      </c>
      <c r="H150" s="8">
        <v>1</v>
      </c>
      <c r="I150" s="8">
        <v>0</v>
      </c>
      <c r="J150" s="14" t="s">
        <v>468</v>
      </c>
      <c r="K150" s="22">
        <v>426</v>
      </c>
    </row>
    <row r="151" spans="1:12" x14ac:dyDescent="0.3">
      <c r="A151" s="173"/>
      <c r="B151" s="4">
        <v>143</v>
      </c>
      <c r="C151" s="8" t="s">
        <v>469</v>
      </c>
      <c r="D151" s="32">
        <v>301</v>
      </c>
      <c r="E151" s="8">
        <v>0</v>
      </c>
      <c r="F151" s="8">
        <v>0</v>
      </c>
      <c r="G151" s="8">
        <v>301</v>
      </c>
      <c r="H151" s="8">
        <v>0</v>
      </c>
      <c r="I151" s="8">
        <v>0</v>
      </c>
      <c r="J151" s="14" t="s">
        <v>469</v>
      </c>
      <c r="K151" s="22">
        <v>301</v>
      </c>
    </row>
    <row r="152" spans="1:12" x14ac:dyDescent="0.3">
      <c r="A152" s="173"/>
      <c r="B152" s="4">
        <v>144</v>
      </c>
      <c r="C152" s="8" t="s">
        <v>470</v>
      </c>
      <c r="D152" s="32">
        <v>410</v>
      </c>
      <c r="E152" s="8">
        <v>0</v>
      </c>
      <c r="F152" s="8">
        <v>0</v>
      </c>
      <c r="G152" s="8">
        <v>410</v>
      </c>
      <c r="H152" s="8">
        <v>0</v>
      </c>
      <c r="I152" s="8">
        <v>0</v>
      </c>
      <c r="J152" s="14" t="s">
        <v>470</v>
      </c>
      <c r="K152" s="22">
        <v>410</v>
      </c>
    </row>
    <row r="153" spans="1:12" x14ac:dyDescent="0.3">
      <c r="A153" s="173"/>
      <c r="B153" s="4">
        <v>145</v>
      </c>
      <c r="C153" s="8" t="s">
        <v>471</v>
      </c>
      <c r="D153" s="32">
        <v>130</v>
      </c>
      <c r="E153" s="8">
        <v>0</v>
      </c>
      <c r="F153" s="8">
        <v>0</v>
      </c>
      <c r="G153" s="8">
        <v>130</v>
      </c>
      <c r="H153" s="8">
        <v>0</v>
      </c>
      <c r="I153" s="8">
        <v>0</v>
      </c>
      <c r="J153" s="14" t="s">
        <v>471</v>
      </c>
      <c r="K153" s="22">
        <v>130</v>
      </c>
    </row>
    <row r="154" spans="1:12" x14ac:dyDescent="0.3">
      <c r="A154" s="173"/>
      <c r="B154" s="4">
        <v>146</v>
      </c>
      <c r="C154" s="8" t="s">
        <v>474</v>
      </c>
      <c r="D154" s="32">
        <v>110</v>
      </c>
      <c r="E154" s="8">
        <v>0</v>
      </c>
      <c r="F154" s="8">
        <v>0</v>
      </c>
      <c r="G154" s="8">
        <v>110</v>
      </c>
      <c r="H154" s="8">
        <v>0</v>
      </c>
      <c r="I154" s="8">
        <v>0</v>
      </c>
      <c r="J154" s="14" t="s">
        <v>474</v>
      </c>
      <c r="K154" s="22">
        <v>110</v>
      </c>
    </row>
    <row r="155" spans="1:12" x14ac:dyDescent="0.3">
      <c r="A155" s="173"/>
      <c r="B155" s="4">
        <v>147</v>
      </c>
      <c r="C155" s="8" t="s">
        <v>475</v>
      </c>
      <c r="D155" s="32">
        <v>452</v>
      </c>
      <c r="E155" s="8">
        <v>0</v>
      </c>
      <c r="F155" s="8">
        <v>0</v>
      </c>
      <c r="G155" s="8">
        <v>452</v>
      </c>
      <c r="H155" s="8">
        <v>0</v>
      </c>
      <c r="I155" s="8">
        <v>0</v>
      </c>
      <c r="J155" s="14" t="s">
        <v>475</v>
      </c>
      <c r="K155" s="22">
        <v>452</v>
      </c>
    </row>
    <row r="156" spans="1:12" x14ac:dyDescent="0.3">
      <c r="A156" s="173"/>
      <c r="B156" s="4">
        <v>148</v>
      </c>
      <c r="C156" s="8" t="s">
        <v>476</v>
      </c>
      <c r="D156" s="32">
        <v>82</v>
      </c>
      <c r="E156" s="8">
        <v>0</v>
      </c>
      <c r="F156" s="8">
        <v>0</v>
      </c>
      <c r="G156" s="8">
        <v>82</v>
      </c>
      <c r="H156" s="8">
        <v>0</v>
      </c>
      <c r="I156" s="8">
        <v>0</v>
      </c>
      <c r="J156" s="14" t="s">
        <v>476</v>
      </c>
      <c r="K156" s="22">
        <v>82</v>
      </c>
      <c r="L156">
        <v>1360</v>
      </c>
    </row>
    <row r="157" spans="1:12" x14ac:dyDescent="0.3">
      <c r="A157" s="173"/>
      <c r="B157" s="4">
        <v>149</v>
      </c>
      <c r="C157" s="8" t="s">
        <v>477</v>
      </c>
      <c r="D157" s="32">
        <v>870</v>
      </c>
      <c r="E157" s="8">
        <v>0</v>
      </c>
      <c r="F157" s="8">
        <v>0</v>
      </c>
      <c r="G157" s="8">
        <v>870</v>
      </c>
      <c r="H157" s="8">
        <v>0</v>
      </c>
      <c r="I157" s="8">
        <v>0</v>
      </c>
      <c r="J157" s="14" t="s">
        <v>477</v>
      </c>
      <c r="K157" s="22">
        <v>870</v>
      </c>
      <c r="L157">
        <v>1</v>
      </c>
    </row>
    <row r="158" spans="1:12" x14ac:dyDescent="0.3">
      <c r="A158" s="173"/>
      <c r="B158" s="4">
        <v>150</v>
      </c>
      <c r="C158" s="8" t="s">
        <v>478</v>
      </c>
      <c r="D158" s="32">
        <v>66</v>
      </c>
      <c r="E158" s="8">
        <v>0</v>
      </c>
      <c r="F158" s="8">
        <v>0</v>
      </c>
      <c r="G158" s="8">
        <v>66</v>
      </c>
      <c r="H158" s="8">
        <v>0</v>
      </c>
      <c r="I158" s="8">
        <v>0</v>
      </c>
      <c r="J158" s="14" t="s">
        <v>478</v>
      </c>
      <c r="K158" s="22">
        <v>66</v>
      </c>
    </row>
    <row r="159" spans="1:12" x14ac:dyDescent="0.3">
      <c r="A159" s="173"/>
      <c r="B159" s="4">
        <v>151</v>
      </c>
      <c r="C159" s="8" t="s">
        <v>479</v>
      </c>
      <c r="D159" s="32">
        <v>171</v>
      </c>
      <c r="E159" s="8">
        <v>0</v>
      </c>
      <c r="F159" s="8">
        <v>0</v>
      </c>
      <c r="G159" s="8">
        <v>171</v>
      </c>
      <c r="H159" s="8">
        <v>0</v>
      </c>
      <c r="I159" s="8">
        <v>0</v>
      </c>
      <c r="J159" s="14" t="s">
        <v>479</v>
      </c>
      <c r="K159" s="22">
        <v>171</v>
      </c>
    </row>
    <row r="160" spans="1:12" x14ac:dyDescent="0.3">
      <c r="A160" s="173"/>
      <c r="B160" s="4">
        <v>152</v>
      </c>
      <c r="C160" s="8" t="s">
        <v>480</v>
      </c>
      <c r="D160" s="32">
        <v>1532</v>
      </c>
      <c r="E160" s="8">
        <v>0</v>
      </c>
      <c r="F160" s="8">
        <v>0</v>
      </c>
      <c r="G160" s="8">
        <v>1532</v>
      </c>
      <c r="H160" s="8">
        <v>0</v>
      </c>
      <c r="I160" s="8">
        <v>0</v>
      </c>
      <c r="J160" s="14" t="s">
        <v>480</v>
      </c>
      <c r="K160" s="22">
        <v>1532</v>
      </c>
    </row>
    <row r="161" spans="1:11" x14ac:dyDescent="0.3">
      <c r="A161" s="173"/>
      <c r="B161" s="4">
        <v>153</v>
      </c>
      <c r="C161" s="8" t="s">
        <v>481</v>
      </c>
      <c r="D161" s="32">
        <v>259</v>
      </c>
      <c r="E161" s="8">
        <v>0</v>
      </c>
      <c r="F161" s="8">
        <v>0</v>
      </c>
      <c r="G161" s="8">
        <v>259</v>
      </c>
      <c r="H161" s="8">
        <v>0</v>
      </c>
      <c r="I161" s="8">
        <v>0</v>
      </c>
      <c r="J161" s="14" t="s">
        <v>481</v>
      </c>
      <c r="K161" s="22">
        <v>259</v>
      </c>
    </row>
    <row r="162" spans="1:11" x14ac:dyDescent="0.3">
      <c r="A162" s="173"/>
      <c r="B162" s="4">
        <v>154</v>
      </c>
      <c r="C162" s="8" t="s">
        <v>482</v>
      </c>
      <c r="D162" s="32">
        <v>371</v>
      </c>
      <c r="E162" s="8">
        <v>0</v>
      </c>
      <c r="F162" s="8">
        <v>0</v>
      </c>
      <c r="G162" s="8">
        <v>371</v>
      </c>
      <c r="H162" s="8">
        <v>0</v>
      </c>
      <c r="I162" s="8">
        <v>0</v>
      </c>
      <c r="J162" s="14" t="s">
        <v>482</v>
      </c>
      <c r="K162" s="22">
        <v>371</v>
      </c>
    </row>
    <row r="163" spans="1:11" x14ac:dyDescent="0.3">
      <c r="A163" s="173"/>
      <c r="B163" s="4">
        <v>155</v>
      </c>
      <c r="C163" s="8" t="s">
        <v>483</v>
      </c>
      <c r="D163" s="32">
        <v>230</v>
      </c>
      <c r="E163" s="8">
        <v>0</v>
      </c>
      <c r="F163" s="8">
        <v>0</v>
      </c>
      <c r="G163" s="8">
        <v>230</v>
      </c>
      <c r="H163" s="8">
        <v>0</v>
      </c>
      <c r="I163" s="8">
        <v>0</v>
      </c>
      <c r="J163" s="14" t="s">
        <v>483</v>
      </c>
      <c r="K163" s="22">
        <v>230</v>
      </c>
    </row>
    <row r="164" spans="1:11" x14ac:dyDescent="0.3">
      <c r="A164" s="173"/>
      <c r="B164" s="4">
        <v>156</v>
      </c>
      <c r="C164" s="8" t="s">
        <v>485</v>
      </c>
      <c r="D164" s="32">
        <v>170</v>
      </c>
      <c r="E164" s="8">
        <v>0</v>
      </c>
      <c r="F164" s="8">
        <v>0</v>
      </c>
      <c r="G164" s="8">
        <v>170</v>
      </c>
      <c r="H164" s="8">
        <v>0</v>
      </c>
      <c r="I164" s="8">
        <v>0</v>
      </c>
      <c r="J164" s="14" t="s">
        <v>485</v>
      </c>
      <c r="K164" s="22">
        <v>170</v>
      </c>
    </row>
    <row r="165" spans="1:11" x14ac:dyDescent="0.3">
      <c r="A165" s="173"/>
      <c r="B165" s="4">
        <v>157</v>
      </c>
      <c r="C165" s="8" t="s">
        <v>487</v>
      </c>
      <c r="D165" s="32">
        <v>269</v>
      </c>
      <c r="E165" s="8">
        <v>0</v>
      </c>
      <c r="F165" s="8">
        <v>0</v>
      </c>
      <c r="G165" s="8">
        <v>269</v>
      </c>
      <c r="H165" s="8">
        <v>0</v>
      </c>
      <c r="I165" s="8">
        <v>0</v>
      </c>
      <c r="J165" s="14" t="s">
        <v>487</v>
      </c>
      <c r="K165" s="22">
        <v>269</v>
      </c>
    </row>
    <row r="166" spans="1:11" x14ac:dyDescent="0.3">
      <c r="A166" s="173"/>
      <c r="B166" s="4">
        <v>158</v>
      </c>
      <c r="C166" s="8" t="s">
        <v>746</v>
      </c>
      <c r="D166" s="32"/>
      <c r="E166" s="8"/>
      <c r="F166" s="8">
        <v>0</v>
      </c>
      <c r="G166" s="8"/>
      <c r="H166" s="8"/>
      <c r="I166" s="8">
        <v>0</v>
      </c>
      <c r="J166" s="14" t="s">
        <v>746</v>
      </c>
    </row>
    <row r="167" spans="1:11" x14ac:dyDescent="0.3">
      <c r="A167" s="173"/>
      <c r="B167" s="4">
        <v>159</v>
      </c>
      <c r="C167" s="8" t="s">
        <v>489</v>
      </c>
      <c r="D167" s="32">
        <v>98</v>
      </c>
      <c r="E167" s="8">
        <v>0</v>
      </c>
      <c r="F167" s="8">
        <v>0</v>
      </c>
      <c r="G167" s="8">
        <v>98</v>
      </c>
      <c r="H167" s="8">
        <v>0</v>
      </c>
      <c r="I167" s="8">
        <v>0</v>
      </c>
      <c r="J167" s="14" t="s">
        <v>489</v>
      </c>
      <c r="K167" s="22">
        <v>98</v>
      </c>
    </row>
    <row r="168" spans="1:11" x14ac:dyDescent="0.3">
      <c r="A168" s="173"/>
      <c r="B168" s="4">
        <v>160</v>
      </c>
      <c r="C168" s="8" t="s">
        <v>747</v>
      </c>
      <c r="D168" s="32">
        <v>29</v>
      </c>
      <c r="E168" s="8">
        <v>0</v>
      </c>
      <c r="F168" s="8">
        <v>0</v>
      </c>
      <c r="G168" s="8">
        <v>29</v>
      </c>
      <c r="H168" s="8">
        <v>0</v>
      </c>
      <c r="I168" s="8">
        <v>0</v>
      </c>
      <c r="J168" s="14" t="s">
        <v>747</v>
      </c>
      <c r="K168" s="22">
        <v>29</v>
      </c>
    </row>
    <row r="169" spans="1:11" x14ac:dyDescent="0.3">
      <c r="A169" s="173"/>
      <c r="B169" s="4">
        <v>161</v>
      </c>
      <c r="C169" s="8" t="s">
        <v>490</v>
      </c>
      <c r="D169" s="32">
        <v>147</v>
      </c>
      <c r="E169" s="8">
        <v>0</v>
      </c>
      <c r="F169" s="8">
        <v>0</v>
      </c>
      <c r="G169" s="8">
        <v>147</v>
      </c>
      <c r="H169" s="8">
        <v>0</v>
      </c>
      <c r="I169" s="8">
        <v>0</v>
      </c>
      <c r="J169" s="14" t="s">
        <v>490</v>
      </c>
      <c r="K169" s="22">
        <v>147</v>
      </c>
    </row>
    <row r="170" spans="1:11" x14ac:dyDescent="0.3">
      <c r="A170" s="173"/>
      <c r="B170" s="4">
        <v>162</v>
      </c>
      <c r="C170" s="8" t="s">
        <v>492</v>
      </c>
      <c r="D170" s="32">
        <v>46</v>
      </c>
      <c r="E170" s="8">
        <v>0</v>
      </c>
      <c r="F170" s="8">
        <v>0</v>
      </c>
      <c r="G170" s="8">
        <v>46</v>
      </c>
      <c r="H170" s="8">
        <v>0</v>
      </c>
      <c r="I170" s="8">
        <v>0</v>
      </c>
      <c r="J170" s="14" t="s">
        <v>492</v>
      </c>
      <c r="K170" s="22">
        <v>46</v>
      </c>
    </row>
    <row r="171" spans="1:11" x14ac:dyDescent="0.3">
      <c r="A171" s="173"/>
      <c r="B171" s="4">
        <v>163</v>
      </c>
      <c r="C171" s="8" t="s">
        <v>493</v>
      </c>
      <c r="D171" s="32">
        <v>528</v>
      </c>
      <c r="E171" s="8">
        <v>0</v>
      </c>
      <c r="F171" s="8">
        <v>0</v>
      </c>
      <c r="G171" s="8">
        <v>528</v>
      </c>
      <c r="H171" s="8">
        <v>0</v>
      </c>
      <c r="I171" s="8">
        <v>0</v>
      </c>
      <c r="J171" s="14" t="s">
        <v>493</v>
      </c>
      <c r="K171" s="22">
        <v>528</v>
      </c>
    </row>
    <row r="172" spans="1:11" x14ac:dyDescent="0.3">
      <c r="A172" s="173"/>
      <c r="B172" s="4">
        <v>164</v>
      </c>
      <c r="C172" s="8" t="s">
        <v>494</v>
      </c>
      <c r="D172" s="32">
        <v>126</v>
      </c>
      <c r="E172" s="8">
        <v>0</v>
      </c>
      <c r="F172" s="8">
        <v>0</v>
      </c>
      <c r="G172" s="8">
        <v>126</v>
      </c>
      <c r="H172" s="8">
        <v>0</v>
      </c>
      <c r="I172" s="8">
        <v>0</v>
      </c>
      <c r="J172" s="14" t="s">
        <v>494</v>
      </c>
      <c r="K172" s="22">
        <v>126</v>
      </c>
    </row>
    <row r="173" spans="1:11" x14ac:dyDescent="0.3">
      <c r="A173" s="173"/>
      <c r="B173" s="4">
        <v>165</v>
      </c>
      <c r="C173" s="8" t="s">
        <v>496</v>
      </c>
      <c r="D173" s="32">
        <v>324</v>
      </c>
      <c r="E173" s="8">
        <v>0</v>
      </c>
      <c r="F173" s="8">
        <v>0</v>
      </c>
      <c r="G173" s="8">
        <v>324</v>
      </c>
      <c r="H173" s="8">
        <v>0</v>
      </c>
      <c r="I173" s="8">
        <v>0</v>
      </c>
      <c r="J173" s="14" t="s">
        <v>496</v>
      </c>
      <c r="K173" s="22">
        <v>324</v>
      </c>
    </row>
    <row r="174" spans="1:11" x14ac:dyDescent="0.3">
      <c r="A174" s="173"/>
      <c r="B174" s="4">
        <v>166</v>
      </c>
      <c r="C174" s="8" t="s">
        <v>499</v>
      </c>
      <c r="D174" s="32">
        <v>232</v>
      </c>
      <c r="E174" s="8">
        <v>0</v>
      </c>
      <c r="F174" s="8">
        <v>0</v>
      </c>
      <c r="G174" s="8">
        <v>232</v>
      </c>
      <c r="H174" s="8">
        <v>0</v>
      </c>
      <c r="I174" s="8">
        <v>0</v>
      </c>
      <c r="J174" s="14" t="s">
        <v>499</v>
      </c>
      <c r="K174" s="22">
        <v>232</v>
      </c>
    </row>
    <row r="175" spans="1:11" x14ac:dyDescent="0.3">
      <c r="A175" s="173"/>
      <c r="B175" s="4">
        <v>167</v>
      </c>
      <c r="C175" s="8" t="s">
        <v>500</v>
      </c>
      <c r="D175" s="32">
        <v>234</v>
      </c>
      <c r="E175" s="8">
        <v>0</v>
      </c>
      <c r="F175" s="8">
        <v>0</v>
      </c>
      <c r="G175" s="8">
        <v>234</v>
      </c>
      <c r="H175" s="8">
        <v>0</v>
      </c>
      <c r="I175" s="8">
        <v>0</v>
      </c>
      <c r="J175" s="14" t="s">
        <v>500</v>
      </c>
      <c r="K175" s="22">
        <v>234</v>
      </c>
    </row>
    <row r="176" spans="1:11" x14ac:dyDescent="0.3">
      <c r="A176" s="173"/>
      <c r="B176" s="4">
        <v>168</v>
      </c>
      <c r="C176" s="8" t="s">
        <v>501</v>
      </c>
      <c r="D176" s="32">
        <v>249</v>
      </c>
      <c r="E176" s="8">
        <v>0</v>
      </c>
      <c r="F176" s="8">
        <v>0</v>
      </c>
      <c r="G176" s="8">
        <v>249</v>
      </c>
      <c r="H176" s="8">
        <v>0</v>
      </c>
      <c r="I176" s="8">
        <v>0</v>
      </c>
      <c r="J176" s="14" t="s">
        <v>501</v>
      </c>
      <c r="K176" s="22">
        <v>249</v>
      </c>
    </row>
    <row r="177" spans="1:11" x14ac:dyDescent="0.3">
      <c r="A177" s="173"/>
      <c r="B177" s="4">
        <v>169</v>
      </c>
      <c r="C177" s="8" t="s">
        <v>502</v>
      </c>
      <c r="D177" s="32">
        <v>220</v>
      </c>
      <c r="E177" s="8">
        <v>0</v>
      </c>
      <c r="F177" s="8">
        <v>0</v>
      </c>
      <c r="G177" s="8">
        <v>220</v>
      </c>
      <c r="H177" s="8">
        <v>0</v>
      </c>
      <c r="I177" s="8">
        <v>0</v>
      </c>
      <c r="J177" s="14" t="s">
        <v>502</v>
      </c>
      <c r="K177" s="22">
        <v>220</v>
      </c>
    </row>
    <row r="178" spans="1:11" x14ac:dyDescent="0.3">
      <c r="A178" s="173"/>
      <c r="B178" s="4">
        <v>170</v>
      </c>
      <c r="C178" s="8" t="s">
        <v>504</v>
      </c>
      <c r="D178" s="32">
        <v>253</v>
      </c>
      <c r="E178" s="8">
        <v>0</v>
      </c>
      <c r="F178" s="8">
        <v>0</v>
      </c>
      <c r="G178" s="8">
        <v>253</v>
      </c>
      <c r="H178" s="8">
        <v>0</v>
      </c>
      <c r="I178" s="8">
        <v>0</v>
      </c>
      <c r="J178" s="14" t="s">
        <v>504</v>
      </c>
      <c r="K178" s="22">
        <v>253</v>
      </c>
    </row>
    <row r="179" spans="1:11" x14ac:dyDescent="0.3">
      <c r="A179" s="173"/>
      <c r="B179" s="4">
        <v>171</v>
      </c>
      <c r="C179" s="8" t="s">
        <v>506</v>
      </c>
      <c r="D179" s="32">
        <v>74</v>
      </c>
      <c r="E179" s="8">
        <v>0</v>
      </c>
      <c r="F179" s="8">
        <v>0</v>
      </c>
      <c r="G179" s="8">
        <v>74</v>
      </c>
      <c r="H179" s="8">
        <v>0</v>
      </c>
      <c r="I179" s="8">
        <v>0</v>
      </c>
      <c r="J179" s="14" t="s">
        <v>506</v>
      </c>
      <c r="K179" s="22">
        <v>74</v>
      </c>
    </row>
    <row r="180" spans="1:11" x14ac:dyDescent="0.3">
      <c r="A180" s="173"/>
      <c r="B180" s="4">
        <v>172</v>
      </c>
      <c r="C180" s="8" t="s">
        <v>507</v>
      </c>
      <c r="D180" s="32">
        <v>147</v>
      </c>
      <c r="E180" s="8">
        <v>0</v>
      </c>
      <c r="F180" s="8">
        <v>0</v>
      </c>
      <c r="G180" s="8">
        <v>147</v>
      </c>
      <c r="H180" s="8">
        <v>0</v>
      </c>
      <c r="I180" s="8">
        <v>0</v>
      </c>
      <c r="J180" s="14" t="s">
        <v>507</v>
      </c>
      <c r="K180" s="22">
        <v>147</v>
      </c>
    </row>
    <row r="181" spans="1:11" x14ac:dyDescent="0.3">
      <c r="A181" s="173"/>
      <c r="B181" s="4">
        <v>173</v>
      </c>
      <c r="C181" s="8" t="s">
        <v>509</v>
      </c>
      <c r="D181" s="32">
        <v>582</v>
      </c>
      <c r="E181" s="8">
        <v>0</v>
      </c>
      <c r="F181" s="8">
        <v>0</v>
      </c>
      <c r="G181" s="8">
        <v>582</v>
      </c>
      <c r="H181" s="8">
        <v>0</v>
      </c>
      <c r="I181" s="8">
        <v>0</v>
      </c>
      <c r="J181" s="14" t="s">
        <v>509</v>
      </c>
      <c r="K181" s="22">
        <v>582</v>
      </c>
    </row>
    <row r="182" spans="1:11" x14ac:dyDescent="0.3">
      <c r="A182" s="173"/>
      <c r="B182" s="4">
        <v>174</v>
      </c>
      <c r="C182" s="8" t="s">
        <v>510</v>
      </c>
      <c r="D182" s="32">
        <v>386</v>
      </c>
      <c r="E182" s="8">
        <v>0</v>
      </c>
      <c r="F182" s="8">
        <v>0</v>
      </c>
      <c r="G182" s="8">
        <v>386</v>
      </c>
      <c r="H182" s="8">
        <v>0</v>
      </c>
      <c r="I182" s="8">
        <v>0</v>
      </c>
      <c r="J182" s="14" t="s">
        <v>510</v>
      </c>
      <c r="K182" s="22">
        <v>386</v>
      </c>
    </row>
    <row r="183" spans="1:11" x14ac:dyDescent="0.3">
      <c r="A183" s="173"/>
      <c r="B183" s="4">
        <v>175</v>
      </c>
      <c r="C183" s="8" t="s">
        <v>512</v>
      </c>
      <c r="D183" s="32">
        <v>313</v>
      </c>
      <c r="E183" s="8">
        <v>1</v>
      </c>
      <c r="F183" s="8">
        <v>0</v>
      </c>
      <c r="G183" s="8">
        <v>313</v>
      </c>
      <c r="H183" s="8">
        <v>1</v>
      </c>
      <c r="I183" s="8">
        <v>0</v>
      </c>
      <c r="J183" s="14" t="s">
        <v>512</v>
      </c>
      <c r="K183" s="22">
        <v>313</v>
      </c>
    </row>
    <row r="184" spans="1:11" x14ac:dyDescent="0.3">
      <c r="A184" s="173"/>
      <c r="B184" s="4">
        <v>176</v>
      </c>
      <c r="C184" s="8" t="s">
        <v>513</v>
      </c>
      <c r="D184" s="32">
        <v>139</v>
      </c>
      <c r="E184" s="8">
        <v>0</v>
      </c>
      <c r="F184" s="8">
        <v>0</v>
      </c>
      <c r="G184" s="8">
        <v>139</v>
      </c>
      <c r="H184" s="8">
        <v>0</v>
      </c>
      <c r="I184" s="8">
        <v>0</v>
      </c>
      <c r="J184" s="14" t="s">
        <v>513</v>
      </c>
      <c r="K184" s="22">
        <v>139</v>
      </c>
    </row>
    <row r="185" spans="1:11" x14ac:dyDescent="0.3">
      <c r="A185" s="173"/>
      <c r="B185" s="4">
        <v>177</v>
      </c>
      <c r="C185" s="8" t="s">
        <v>514</v>
      </c>
      <c r="D185" s="32">
        <v>544</v>
      </c>
      <c r="E185" s="8">
        <v>0</v>
      </c>
      <c r="F185" s="8">
        <v>0</v>
      </c>
      <c r="G185" s="8">
        <v>544</v>
      </c>
      <c r="H185" s="8">
        <v>0</v>
      </c>
      <c r="I185" s="8">
        <v>0</v>
      </c>
      <c r="J185" s="14" t="s">
        <v>514</v>
      </c>
      <c r="K185" s="22">
        <v>544</v>
      </c>
    </row>
    <row r="186" spans="1:11" x14ac:dyDescent="0.3">
      <c r="A186" s="173"/>
      <c r="B186" s="4">
        <v>178</v>
      </c>
      <c r="C186" s="8" t="s">
        <v>516</v>
      </c>
      <c r="D186" s="32">
        <v>471</v>
      </c>
      <c r="E186" s="8">
        <v>0</v>
      </c>
      <c r="F186" s="8">
        <v>0</v>
      </c>
      <c r="G186" s="8">
        <v>471</v>
      </c>
      <c r="H186" s="8">
        <v>0</v>
      </c>
      <c r="I186" s="8">
        <v>0</v>
      </c>
      <c r="J186" s="14" t="s">
        <v>516</v>
      </c>
      <c r="K186" s="22">
        <v>471</v>
      </c>
    </row>
    <row r="187" spans="1:11" x14ac:dyDescent="0.3">
      <c r="A187" s="173"/>
      <c r="B187" s="4">
        <v>179</v>
      </c>
      <c r="C187" s="8" t="s">
        <v>517</v>
      </c>
      <c r="D187" s="32">
        <v>335</v>
      </c>
      <c r="E187" s="8">
        <v>0</v>
      </c>
      <c r="F187" s="8">
        <v>0</v>
      </c>
      <c r="G187" s="8">
        <v>335</v>
      </c>
      <c r="H187" s="8">
        <v>0</v>
      </c>
      <c r="I187" s="8">
        <v>0</v>
      </c>
      <c r="J187" s="14" t="s">
        <v>517</v>
      </c>
      <c r="K187" s="22">
        <v>335</v>
      </c>
    </row>
    <row r="188" spans="1:11" x14ac:dyDescent="0.3">
      <c r="A188" s="173"/>
      <c r="B188" s="4">
        <v>180</v>
      </c>
      <c r="C188" s="8" t="s">
        <v>518</v>
      </c>
      <c r="D188" s="32">
        <v>326</v>
      </c>
      <c r="E188" s="8">
        <v>0</v>
      </c>
      <c r="F188" s="8">
        <v>0</v>
      </c>
      <c r="G188" s="8">
        <v>326</v>
      </c>
      <c r="H188" s="8">
        <v>0</v>
      </c>
      <c r="I188" s="8">
        <v>0</v>
      </c>
      <c r="J188" s="14" t="s">
        <v>518</v>
      </c>
      <c r="K188" s="22">
        <v>326</v>
      </c>
    </row>
    <row r="189" spans="1:11" x14ac:dyDescent="0.3">
      <c r="A189" s="173"/>
      <c r="B189" s="4">
        <v>181</v>
      </c>
      <c r="C189" s="8" t="s">
        <v>519</v>
      </c>
      <c r="D189" s="32">
        <v>368</v>
      </c>
      <c r="E189" s="8">
        <v>0</v>
      </c>
      <c r="F189" s="8">
        <v>0</v>
      </c>
      <c r="G189" s="8">
        <v>368</v>
      </c>
      <c r="H189" s="8">
        <v>0</v>
      </c>
      <c r="I189" s="8">
        <v>0</v>
      </c>
      <c r="J189" s="14" t="s">
        <v>519</v>
      </c>
      <c r="K189" s="22">
        <v>368</v>
      </c>
    </row>
    <row r="190" spans="1:11" x14ac:dyDescent="0.3">
      <c r="A190" s="173"/>
      <c r="B190" s="4">
        <v>182</v>
      </c>
      <c r="C190" s="8" t="s">
        <v>520</v>
      </c>
      <c r="D190" s="32">
        <v>523</v>
      </c>
      <c r="E190" s="8">
        <v>0</v>
      </c>
      <c r="F190" s="8">
        <v>0</v>
      </c>
      <c r="G190" s="8">
        <v>523</v>
      </c>
      <c r="H190" s="8">
        <v>0</v>
      </c>
      <c r="I190" s="8">
        <v>0</v>
      </c>
      <c r="J190" s="14" t="s">
        <v>520</v>
      </c>
      <c r="K190" s="22">
        <v>523</v>
      </c>
    </row>
    <row r="191" spans="1:11" x14ac:dyDescent="0.3">
      <c r="A191" s="173"/>
      <c r="B191" s="4">
        <v>183</v>
      </c>
      <c r="C191" s="8" t="s">
        <v>748</v>
      </c>
      <c r="D191" s="32">
        <v>13</v>
      </c>
      <c r="E191" s="8">
        <v>0</v>
      </c>
      <c r="F191" s="8">
        <v>0</v>
      </c>
      <c r="G191" s="8">
        <v>13</v>
      </c>
      <c r="H191" s="8">
        <v>0</v>
      </c>
      <c r="I191" s="8">
        <v>0</v>
      </c>
      <c r="J191" s="14" t="s">
        <v>748</v>
      </c>
      <c r="K191" s="22">
        <v>13</v>
      </c>
    </row>
    <row r="192" spans="1:11" x14ac:dyDescent="0.3">
      <c r="A192" s="173"/>
      <c r="B192" s="4">
        <v>184</v>
      </c>
      <c r="C192" s="8" t="s">
        <v>521</v>
      </c>
      <c r="D192" s="32">
        <v>187</v>
      </c>
      <c r="E192" s="8">
        <v>0</v>
      </c>
      <c r="F192" s="8">
        <v>0</v>
      </c>
      <c r="G192" s="8">
        <v>187</v>
      </c>
      <c r="H192" s="8">
        <v>0</v>
      </c>
      <c r="I192" s="8">
        <v>0</v>
      </c>
      <c r="J192" s="14" t="s">
        <v>521</v>
      </c>
      <c r="K192" s="22">
        <v>187</v>
      </c>
    </row>
    <row r="193" spans="1:11" x14ac:dyDescent="0.3">
      <c r="A193" s="173"/>
      <c r="B193" s="4">
        <v>185</v>
      </c>
      <c r="C193" s="8" t="s">
        <v>522</v>
      </c>
      <c r="D193" s="32">
        <v>381</v>
      </c>
      <c r="E193" s="8">
        <v>0</v>
      </c>
      <c r="F193" s="8">
        <v>0</v>
      </c>
      <c r="G193" s="8">
        <v>381</v>
      </c>
      <c r="H193" s="8">
        <v>0</v>
      </c>
      <c r="I193" s="8">
        <v>0</v>
      </c>
      <c r="J193" s="14" t="s">
        <v>522</v>
      </c>
      <c r="K193" s="22">
        <v>381</v>
      </c>
    </row>
    <row r="194" spans="1:11" x14ac:dyDescent="0.3">
      <c r="A194" s="173"/>
      <c r="B194" s="4">
        <v>186</v>
      </c>
      <c r="C194" s="8" t="s">
        <v>524</v>
      </c>
      <c r="D194" s="32">
        <v>82</v>
      </c>
      <c r="E194" s="8">
        <v>0</v>
      </c>
      <c r="F194" s="8">
        <v>0</v>
      </c>
      <c r="G194" s="8">
        <v>82</v>
      </c>
      <c r="H194" s="8">
        <v>0</v>
      </c>
      <c r="I194" s="8">
        <v>0</v>
      </c>
      <c r="J194" s="14" t="s">
        <v>524</v>
      </c>
      <c r="K194" s="22">
        <v>82</v>
      </c>
    </row>
    <row r="195" spans="1:11" x14ac:dyDescent="0.3">
      <c r="A195" s="173"/>
      <c r="B195" s="4">
        <v>187</v>
      </c>
      <c r="C195" s="8" t="s">
        <v>525</v>
      </c>
      <c r="D195" s="32">
        <v>667</v>
      </c>
      <c r="E195" s="8">
        <v>0</v>
      </c>
      <c r="F195" s="8">
        <v>0</v>
      </c>
      <c r="G195" s="8">
        <v>667</v>
      </c>
      <c r="H195" s="8">
        <v>0</v>
      </c>
      <c r="I195" s="8">
        <v>0</v>
      </c>
      <c r="J195" s="14" t="s">
        <v>525</v>
      </c>
      <c r="K195" s="22">
        <v>667</v>
      </c>
    </row>
    <row r="196" spans="1:11" x14ac:dyDescent="0.3">
      <c r="A196" s="173"/>
      <c r="B196" s="4">
        <v>188</v>
      </c>
      <c r="C196" s="8" t="s">
        <v>526</v>
      </c>
      <c r="D196" s="32">
        <v>777</v>
      </c>
      <c r="E196" s="8">
        <v>0</v>
      </c>
      <c r="F196" s="8">
        <v>0</v>
      </c>
      <c r="G196" s="8">
        <v>777</v>
      </c>
      <c r="H196" s="8">
        <v>0</v>
      </c>
      <c r="I196" s="8">
        <v>0</v>
      </c>
      <c r="J196" s="14" t="s">
        <v>526</v>
      </c>
      <c r="K196" s="22">
        <v>777</v>
      </c>
    </row>
    <row r="197" spans="1:11" x14ac:dyDescent="0.3">
      <c r="A197" s="173"/>
      <c r="B197" s="4">
        <v>189</v>
      </c>
      <c r="C197" s="8" t="s">
        <v>529</v>
      </c>
      <c r="D197" s="32">
        <v>148</v>
      </c>
      <c r="E197" s="8">
        <v>0</v>
      </c>
      <c r="F197" s="8">
        <v>0</v>
      </c>
      <c r="G197" s="8">
        <v>148</v>
      </c>
      <c r="H197" s="8">
        <v>0</v>
      </c>
      <c r="I197" s="8">
        <v>0</v>
      </c>
      <c r="J197" s="14" t="s">
        <v>529</v>
      </c>
      <c r="K197" s="22">
        <v>148</v>
      </c>
    </row>
    <row r="198" spans="1:11" x14ac:dyDescent="0.3">
      <c r="A198" s="173"/>
      <c r="B198" s="4">
        <v>190</v>
      </c>
      <c r="C198" s="8" t="s">
        <v>749</v>
      </c>
      <c r="D198" s="32">
        <v>283</v>
      </c>
      <c r="E198" s="8">
        <v>0</v>
      </c>
      <c r="F198" s="8">
        <v>0</v>
      </c>
      <c r="G198" s="8">
        <v>283</v>
      </c>
      <c r="H198" s="8">
        <v>0</v>
      </c>
      <c r="I198" s="8">
        <v>0</v>
      </c>
      <c r="J198" s="14" t="s">
        <v>749</v>
      </c>
      <c r="K198" s="22">
        <v>283</v>
      </c>
    </row>
    <row r="199" spans="1:11" x14ac:dyDescent="0.3">
      <c r="A199" s="173"/>
      <c r="B199" s="4">
        <v>191</v>
      </c>
      <c r="C199" s="8" t="s">
        <v>533</v>
      </c>
      <c r="D199" s="32">
        <v>137</v>
      </c>
      <c r="E199" s="8">
        <v>0</v>
      </c>
      <c r="F199" s="8">
        <v>0</v>
      </c>
      <c r="G199" s="8">
        <v>137</v>
      </c>
      <c r="H199" s="8">
        <v>0</v>
      </c>
      <c r="I199" s="8">
        <v>0</v>
      </c>
      <c r="J199" s="14" t="s">
        <v>533</v>
      </c>
      <c r="K199" s="22">
        <v>137</v>
      </c>
    </row>
    <row r="200" spans="1:11" x14ac:dyDescent="0.3">
      <c r="A200" s="173"/>
      <c r="B200" s="4">
        <v>192</v>
      </c>
      <c r="C200" s="8" t="s">
        <v>534</v>
      </c>
      <c r="D200" s="32">
        <v>42</v>
      </c>
      <c r="E200" s="8">
        <v>0</v>
      </c>
      <c r="F200" s="8">
        <v>0</v>
      </c>
      <c r="G200" s="8">
        <v>42</v>
      </c>
      <c r="H200" s="8">
        <v>0</v>
      </c>
      <c r="I200" s="8">
        <v>0</v>
      </c>
      <c r="J200" s="14" t="s">
        <v>534</v>
      </c>
      <c r="K200" s="22">
        <v>42</v>
      </c>
    </row>
    <row r="201" spans="1:11" x14ac:dyDescent="0.3">
      <c r="A201" s="173"/>
      <c r="B201" s="4">
        <v>193</v>
      </c>
      <c r="C201" s="8" t="s">
        <v>536</v>
      </c>
      <c r="D201" s="32">
        <v>311</v>
      </c>
      <c r="E201" s="8">
        <v>0</v>
      </c>
      <c r="F201" s="8">
        <v>0</v>
      </c>
      <c r="G201" s="8">
        <v>311</v>
      </c>
      <c r="H201" s="8">
        <v>0</v>
      </c>
      <c r="I201" s="8">
        <v>0</v>
      </c>
      <c r="J201" s="14" t="s">
        <v>536</v>
      </c>
      <c r="K201" s="22">
        <v>311</v>
      </c>
    </row>
    <row r="202" spans="1:11" x14ac:dyDescent="0.3">
      <c r="A202" s="173"/>
      <c r="B202" s="4">
        <v>194</v>
      </c>
      <c r="C202" s="8" t="s">
        <v>539</v>
      </c>
      <c r="D202" s="32">
        <v>477</v>
      </c>
      <c r="E202" s="8">
        <v>0</v>
      </c>
      <c r="F202" s="8">
        <v>0</v>
      </c>
      <c r="G202" s="8">
        <v>477</v>
      </c>
      <c r="H202" s="8">
        <v>0</v>
      </c>
      <c r="I202" s="8">
        <v>0</v>
      </c>
      <c r="J202" s="14" t="s">
        <v>539</v>
      </c>
      <c r="K202" s="22">
        <v>477</v>
      </c>
    </row>
    <row r="203" spans="1:11" x14ac:dyDescent="0.3">
      <c r="A203" s="173"/>
      <c r="B203" s="4">
        <v>195</v>
      </c>
      <c r="C203" s="8" t="s">
        <v>540</v>
      </c>
      <c r="D203" s="32">
        <v>596</v>
      </c>
      <c r="E203" s="8">
        <v>0</v>
      </c>
      <c r="F203" s="8">
        <v>0</v>
      </c>
      <c r="G203" s="8">
        <v>596</v>
      </c>
      <c r="H203" s="8">
        <v>0</v>
      </c>
      <c r="I203" s="8">
        <v>0</v>
      </c>
      <c r="J203" s="14" t="s">
        <v>540</v>
      </c>
      <c r="K203" s="22">
        <v>596</v>
      </c>
    </row>
    <row r="204" spans="1:11" x14ac:dyDescent="0.3">
      <c r="A204" s="173"/>
      <c r="B204" s="4">
        <v>196</v>
      </c>
      <c r="C204" s="8" t="s">
        <v>541</v>
      </c>
      <c r="D204" s="32">
        <v>362</v>
      </c>
      <c r="E204" s="8">
        <v>0</v>
      </c>
      <c r="F204" s="8">
        <v>0</v>
      </c>
      <c r="G204" s="8">
        <v>362</v>
      </c>
      <c r="H204" s="8">
        <v>0</v>
      </c>
      <c r="I204" s="8">
        <v>0</v>
      </c>
      <c r="J204" s="14" t="s">
        <v>541</v>
      </c>
      <c r="K204" s="22">
        <v>362</v>
      </c>
    </row>
    <row r="205" spans="1:11" x14ac:dyDescent="0.3">
      <c r="A205" s="173"/>
      <c r="B205" s="4">
        <v>197</v>
      </c>
      <c r="C205" s="8" t="s">
        <v>542</v>
      </c>
      <c r="D205" s="32">
        <v>672</v>
      </c>
      <c r="E205" s="8">
        <v>0</v>
      </c>
      <c r="F205" s="8">
        <v>0</v>
      </c>
      <c r="G205" s="8">
        <v>672</v>
      </c>
      <c r="H205" s="8">
        <v>0</v>
      </c>
      <c r="I205" s="8">
        <v>0</v>
      </c>
      <c r="J205" s="14" t="s">
        <v>542</v>
      </c>
      <c r="K205" s="22">
        <v>672</v>
      </c>
    </row>
    <row r="206" spans="1:11" x14ac:dyDescent="0.3">
      <c r="A206" s="173"/>
      <c r="B206" s="4">
        <v>198</v>
      </c>
      <c r="C206" s="8" t="s">
        <v>543</v>
      </c>
      <c r="D206" s="32">
        <v>256</v>
      </c>
      <c r="E206" s="8">
        <v>0</v>
      </c>
      <c r="F206" s="8">
        <v>0</v>
      </c>
      <c r="G206" s="8">
        <v>256</v>
      </c>
      <c r="H206" s="8">
        <v>0</v>
      </c>
      <c r="I206" s="8">
        <v>0</v>
      </c>
      <c r="J206" s="14" t="s">
        <v>543</v>
      </c>
      <c r="K206" s="22">
        <v>256</v>
      </c>
    </row>
    <row r="207" spans="1:11" x14ac:dyDescent="0.3">
      <c r="A207" s="173"/>
      <c r="B207" s="4">
        <v>199</v>
      </c>
      <c r="C207" s="8" t="s">
        <v>544</v>
      </c>
      <c r="D207" s="32">
        <v>248</v>
      </c>
      <c r="E207" s="8">
        <v>0</v>
      </c>
      <c r="F207" s="8">
        <v>0</v>
      </c>
      <c r="G207" s="8">
        <v>248</v>
      </c>
      <c r="H207" s="8">
        <v>0</v>
      </c>
      <c r="I207" s="8">
        <v>0</v>
      </c>
      <c r="J207" s="14" t="s">
        <v>544</v>
      </c>
      <c r="K207" s="22">
        <v>248</v>
      </c>
    </row>
    <row r="208" spans="1:11" x14ac:dyDescent="0.3">
      <c r="A208" s="173"/>
      <c r="B208" s="4">
        <v>200</v>
      </c>
      <c r="C208" s="8" t="s">
        <v>546</v>
      </c>
      <c r="D208" s="32">
        <v>232</v>
      </c>
      <c r="E208" s="8">
        <v>0</v>
      </c>
      <c r="F208" s="8">
        <v>0</v>
      </c>
      <c r="G208" s="8">
        <v>232</v>
      </c>
      <c r="H208" s="8">
        <v>0</v>
      </c>
      <c r="I208" s="8">
        <v>0</v>
      </c>
      <c r="J208" s="14" t="s">
        <v>546</v>
      </c>
      <c r="K208" s="22">
        <v>232</v>
      </c>
    </row>
    <row r="209" spans="1:11" x14ac:dyDescent="0.3">
      <c r="A209" s="173"/>
      <c r="B209" s="4">
        <v>201</v>
      </c>
      <c r="C209" s="8" t="s">
        <v>750</v>
      </c>
      <c r="D209" s="32">
        <v>49</v>
      </c>
      <c r="E209" s="8">
        <v>0</v>
      </c>
      <c r="F209" s="8">
        <v>0</v>
      </c>
      <c r="G209" s="8">
        <v>49</v>
      </c>
      <c r="H209" s="8">
        <v>0</v>
      </c>
      <c r="I209" s="8">
        <v>0</v>
      </c>
      <c r="J209" s="14" t="s">
        <v>750</v>
      </c>
      <c r="K209" s="22">
        <v>49</v>
      </c>
    </row>
    <row r="210" spans="1:11" x14ac:dyDescent="0.3">
      <c r="A210" s="173"/>
      <c r="B210" s="4">
        <v>202</v>
      </c>
      <c r="C210" s="8" t="s">
        <v>549</v>
      </c>
      <c r="D210" s="32">
        <v>200</v>
      </c>
      <c r="E210" s="8">
        <v>0</v>
      </c>
      <c r="F210" s="8">
        <v>0</v>
      </c>
      <c r="G210" s="8">
        <v>200</v>
      </c>
      <c r="H210" s="8">
        <v>0</v>
      </c>
      <c r="I210" s="8">
        <v>0</v>
      </c>
      <c r="J210" s="14" t="s">
        <v>549</v>
      </c>
      <c r="K210" s="22">
        <v>200</v>
      </c>
    </row>
    <row r="211" spans="1:11" x14ac:dyDescent="0.3">
      <c r="A211" s="173"/>
      <c r="B211" s="4">
        <v>203</v>
      </c>
      <c r="C211" s="8" t="s">
        <v>550</v>
      </c>
      <c r="D211" s="32">
        <v>217</v>
      </c>
      <c r="E211" s="8">
        <v>0</v>
      </c>
      <c r="F211" s="8">
        <v>0</v>
      </c>
      <c r="G211" s="8">
        <v>217</v>
      </c>
      <c r="H211" s="8">
        <v>0</v>
      </c>
      <c r="I211" s="8">
        <v>0</v>
      </c>
      <c r="J211" s="14" t="s">
        <v>550</v>
      </c>
      <c r="K211" s="22">
        <v>217</v>
      </c>
    </row>
    <row r="212" spans="1:11" x14ac:dyDescent="0.3">
      <c r="A212" s="173"/>
      <c r="B212" s="4">
        <v>204</v>
      </c>
      <c r="C212" s="8" t="s">
        <v>553</v>
      </c>
      <c r="D212" s="32">
        <v>442</v>
      </c>
      <c r="E212" s="8">
        <v>0</v>
      </c>
      <c r="F212" s="8">
        <v>0</v>
      </c>
      <c r="G212" s="8">
        <v>442</v>
      </c>
      <c r="H212" s="8">
        <v>0</v>
      </c>
      <c r="I212" s="8">
        <v>0</v>
      </c>
      <c r="J212" s="14" t="s">
        <v>553</v>
      </c>
      <c r="K212" s="22">
        <v>442</v>
      </c>
    </row>
    <row r="213" spans="1:11" x14ac:dyDescent="0.3">
      <c r="A213" s="173"/>
      <c r="B213" s="4">
        <v>205</v>
      </c>
      <c r="C213" s="8" t="s">
        <v>554</v>
      </c>
      <c r="D213" s="32">
        <v>63</v>
      </c>
      <c r="E213" s="8">
        <v>0</v>
      </c>
      <c r="F213" s="8">
        <v>0</v>
      </c>
      <c r="G213" s="8">
        <v>63</v>
      </c>
      <c r="H213" s="8">
        <v>0</v>
      </c>
      <c r="I213" s="8">
        <v>0</v>
      </c>
      <c r="J213" s="14" t="s">
        <v>554</v>
      </c>
      <c r="K213" s="22">
        <v>63</v>
      </c>
    </row>
    <row r="214" spans="1:11" x14ac:dyDescent="0.3">
      <c r="A214" s="173"/>
      <c r="B214" s="4">
        <v>206</v>
      </c>
      <c r="C214" s="8" t="s">
        <v>555</v>
      </c>
      <c r="D214" s="32">
        <v>445</v>
      </c>
      <c r="E214" s="8">
        <v>0</v>
      </c>
      <c r="F214" s="8">
        <v>0</v>
      </c>
      <c r="G214" s="8">
        <v>445</v>
      </c>
      <c r="H214" s="8">
        <v>0</v>
      </c>
      <c r="I214" s="8">
        <v>0</v>
      </c>
      <c r="J214" s="14" t="s">
        <v>555</v>
      </c>
      <c r="K214" s="22">
        <v>445</v>
      </c>
    </row>
    <row r="215" spans="1:11" x14ac:dyDescent="0.3">
      <c r="A215" s="173"/>
      <c r="B215" s="4">
        <v>207</v>
      </c>
      <c r="C215" s="8" t="s">
        <v>556</v>
      </c>
      <c r="D215" s="32">
        <v>410</v>
      </c>
      <c r="E215" s="8">
        <v>0</v>
      </c>
      <c r="F215" s="8">
        <v>0</v>
      </c>
      <c r="G215" s="8">
        <v>410</v>
      </c>
      <c r="H215" s="8">
        <v>0</v>
      </c>
      <c r="I215" s="8">
        <v>0</v>
      </c>
      <c r="J215" s="14" t="s">
        <v>556</v>
      </c>
      <c r="K215" s="22">
        <v>410</v>
      </c>
    </row>
    <row r="216" spans="1:11" x14ac:dyDescent="0.3">
      <c r="A216" s="173"/>
      <c r="B216" s="4">
        <v>208</v>
      </c>
      <c r="C216" s="8" t="s">
        <v>557</v>
      </c>
      <c r="D216" s="32">
        <v>366</v>
      </c>
      <c r="E216" s="8">
        <v>0</v>
      </c>
      <c r="F216" s="8">
        <v>0</v>
      </c>
      <c r="G216" s="8">
        <v>366</v>
      </c>
      <c r="H216" s="8">
        <v>0</v>
      </c>
      <c r="I216" s="8">
        <v>0</v>
      </c>
      <c r="J216" s="14" t="s">
        <v>557</v>
      </c>
      <c r="K216" s="22">
        <v>366</v>
      </c>
    </row>
    <row r="217" spans="1:11" x14ac:dyDescent="0.3">
      <c r="A217" s="173"/>
      <c r="B217" s="4">
        <v>209</v>
      </c>
      <c r="C217" s="8" t="s">
        <v>558</v>
      </c>
      <c r="D217" s="32">
        <v>177</v>
      </c>
      <c r="E217" s="8">
        <v>0</v>
      </c>
      <c r="F217" s="8">
        <v>0</v>
      </c>
      <c r="G217" s="8">
        <v>177</v>
      </c>
      <c r="H217" s="8">
        <v>0</v>
      </c>
      <c r="I217" s="8">
        <v>0</v>
      </c>
      <c r="J217" s="14" t="s">
        <v>558</v>
      </c>
      <c r="K217" s="22">
        <v>177</v>
      </c>
    </row>
    <row r="218" spans="1:11" x14ac:dyDescent="0.3">
      <c r="A218" s="173"/>
      <c r="B218" s="4">
        <v>210</v>
      </c>
      <c r="C218" s="8" t="s">
        <v>559</v>
      </c>
      <c r="D218" s="32">
        <v>120</v>
      </c>
      <c r="E218" s="8">
        <v>0</v>
      </c>
      <c r="F218" s="8">
        <v>0</v>
      </c>
      <c r="G218" s="8">
        <v>120</v>
      </c>
      <c r="H218" s="8">
        <v>0</v>
      </c>
      <c r="I218" s="8">
        <v>0</v>
      </c>
      <c r="J218" s="14" t="s">
        <v>559</v>
      </c>
      <c r="K218" s="22">
        <v>120</v>
      </c>
    </row>
    <row r="219" spans="1:11" x14ac:dyDescent="0.3">
      <c r="A219" s="173"/>
      <c r="B219" s="4">
        <v>211</v>
      </c>
      <c r="C219" s="8" t="s">
        <v>561</v>
      </c>
      <c r="D219" s="32">
        <v>121</v>
      </c>
      <c r="E219" s="8">
        <v>0</v>
      </c>
      <c r="F219" s="8">
        <v>0</v>
      </c>
      <c r="G219" s="8">
        <v>121</v>
      </c>
      <c r="H219" s="8">
        <v>0</v>
      </c>
      <c r="I219" s="8">
        <v>0</v>
      </c>
      <c r="J219" s="14" t="s">
        <v>561</v>
      </c>
      <c r="K219" s="22">
        <v>121</v>
      </c>
    </row>
    <row r="220" spans="1:11" x14ac:dyDescent="0.3">
      <c r="A220" s="173"/>
      <c r="B220" s="4">
        <v>212</v>
      </c>
      <c r="C220" s="8" t="s">
        <v>562</v>
      </c>
      <c r="D220" s="32">
        <v>177</v>
      </c>
      <c r="E220" s="8">
        <v>0</v>
      </c>
      <c r="F220" s="8">
        <v>0</v>
      </c>
      <c r="G220" s="8">
        <v>177</v>
      </c>
      <c r="H220" s="8">
        <v>0</v>
      </c>
      <c r="I220" s="8">
        <v>0</v>
      </c>
      <c r="J220" s="14" t="s">
        <v>562</v>
      </c>
      <c r="K220" s="22">
        <v>177</v>
      </c>
    </row>
    <row r="221" spans="1:11" x14ac:dyDescent="0.3">
      <c r="A221" s="173"/>
      <c r="B221" s="4">
        <v>213</v>
      </c>
      <c r="C221" s="8" t="s">
        <v>564</v>
      </c>
      <c r="D221" s="32">
        <v>128</v>
      </c>
      <c r="E221" s="8">
        <v>0</v>
      </c>
      <c r="F221" s="8">
        <v>0</v>
      </c>
      <c r="G221" s="8">
        <v>128</v>
      </c>
      <c r="H221" s="8">
        <v>0</v>
      </c>
      <c r="I221" s="8">
        <v>0</v>
      </c>
      <c r="J221" s="14" t="s">
        <v>564</v>
      </c>
      <c r="K221" s="22">
        <v>128</v>
      </c>
    </row>
    <row r="222" spans="1:11" x14ac:dyDescent="0.3">
      <c r="A222" s="173"/>
      <c r="B222" s="4">
        <v>214</v>
      </c>
      <c r="C222" s="8" t="s">
        <v>565</v>
      </c>
      <c r="D222" s="32">
        <v>1588</v>
      </c>
      <c r="E222" s="8">
        <v>0</v>
      </c>
      <c r="F222" s="8">
        <v>0</v>
      </c>
      <c r="G222" s="8">
        <v>1588</v>
      </c>
      <c r="H222" s="8">
        <v>0</v>
      </c>
      <c r="I222" s="8">
        <v>0</v>
      </c>
      <c r="J222" s="14" t="s">
        <v>565</v>
      </c>
      <c r="K222" s="22">
        <v>1588</v>
      </c>
    </row>
    <row r="223" spans="1:11" x14ac:dyDescent="0.3">
      <c r="A223" s="173"/>
      <c r="B223" s="4">
        <v>215</v>
      </c>
      <c r="C223" s="8" t="s">
        <v>566</v>
      </c>
      <c r="D223" s="32">
        <v>608</v>
      </c>
      <c r="E223" s="8">
        <v>0</v>
      </c>
      <c r="F223" s="8">
        <v>0</v>
      </c>
      <c r="G223" s="8">
        <v>608</v>
      </c>
      <c r="H223" s="8">
        <v>0</v>
      </c>
      <c r="I223" s="8">
        <v>0</v>
      </c>
      <c r="J223" s="14" t="s">
        <v>566</v>
      </c>
      <c r="K223" s="22">
        <v>608</v>
      </c>
    </row>
    <row r="224" spans="1:11" x14ac:dyDescent="0.3">
      <c r="A224" s="173"/>
      <c r="B224" s="4">
        <v>216</v>
      </c>
      <c r="C224" s="8" t="s">
        <v>567</v>
      </c>
      <c r="D224" s="32">
        <v>422</v>
      </c>
      <c r="E224" s="8">
        <v>0</v>
      </c>
      <c r="F224" s="8">
        <v>0</v>
      </c>
      <c r="G224" s="8">
        <v>422</v>
      </c>
      <c r="H224" s="8">
        <v>0</v>
      </c>
      <c r="I224" s="8">
        <v>0</v>
      </c>
      <c r="J224" s="14" t="s">
        <v>567</v>
      </c>
      <c r="K224" s="22">
        <v>422</v>
      </c>
    </row>
    <row r="225" spans="1:12" x14ac:dyDescent="0.3">
      <c r="A225" s="173"/>
      <c r="B225" s="4">
        <v>217</v>
      </c>
      <c r="C225" s="8" t="s">
        <v>568</v>
      </c>
      <c r="D225" s="32">
        <v>812</v>
      </c>
      <c r="E225" s="8">
        <v>0</v>
      </c>
      <c r="F225" s="8">
        <v>0</v>
      </c>
      <c r="G225" s="8">
        <v>812</v>
      </c>
      <c r="H225" s="8">
        <v>0</v>
      </c>
      <c r="I225" s="8">
        <v>0</v>
      </c>
      <c r="J225" s="14" t="s">
        <v>568</v>
      </c>
      <c r="K225" s="22">
        <v>812</v>
      </c>
    </row>
    <row r="226" spans="1:12" x14ac:dyDescent="0.3">
      <c r="A226" s="173"/>
      <c r="B226" s="4">
        <v>218</v>
      </c>
      <c r="C226" s="8" t="s">
        <v>569</v>
      </c>
      <c r="D226" s="32">
        <v>623</v>
      </c>
      <c r="E226" s="8">
        <v>0</v>
      </c>
      <c r="F226" s="8">
        <v>0</v>
      </c>
      <c r="G226" s="8">
        <v>623</v>
      </c>
      <c r="H226" s="8">
        <v>0</v>
      </c>
      <c r="I226" s="8">
        <v>0</v>
      </c>
      <c r="J226" s="14" t="s">
        <v>569</v>
      </c>
      <c r="K226" s="22">
        <v>623</v>
      </c>
    </row>
    <row r="227" spans="1:12" x14ac:dyDescent="0.3">
      <c r="A227" s="173"/>
      <c r="B227" s="4">
        <v>219</v>
      </c>
      <c r="C227" s="8" t="s">
        <v>570</v>
      </c>
      <c r="D227" s="32">
        <v>136</v>
      </c>
      <c r="E227" s="8">
        <v>0</v>
      </c>
      <c r="F227" s="8">
        <v>0</v>
      </c>
      <c r="G227" s="8">
        <v>136</v>
      </c>
      <c r="H227" s="8">
        <v>0</v>
      </c>
      <c r="I227" s="8">
        <v>0</v>
      </c>
      <c r="J227" s="14" t="s">
        <v>570</v>
      </c>
      <c r="K227" s="22">
        <v>136</v>
      </c>
    </row>
    <row r="228" spans="1:12" x14ac:dyDescent="0.3">
      <c r="A228" s="173"/>
      <c r="B228" s="4">
        <v>220</v>
      </c>
      <c r="C228" s="8" t="s">
        <v>571</v>
      </c>
      <c r="D228" s="32">
        <v>188</v>
      </c>
      <c r="E228" s="8">
        <v>0</v>
      </c>
      <c r="F228" s="8">
        <v>0</v>
      </c>
      <c r="G228" s="8">
        <v>188</v>
      </c>
      <c r="H228" s="8">
        <v>0</v>
      </c>
      <c r="I228" s="8">
        <v>0</v>
      </c>
      <c r="J228" s="14" t="s">
        <v>571</v>
      </c>
      <c r="K228" s="22">
        <v>188</v>
      </c>
    </row>
    <row r="229" spans="1:12" x14ac:dyDescent="0.3">
      <c r="A229" s="173"/>
      <c r="B229" s="4">
        <v>221</v>
      </c>
      <c r="C229" s="8" t="s">
        <v>572</v>
      </c>
      <c r="D229" s="32">
        <v>577</v>
      </c>
      <c r="E229" s="8">
        <v>0</v>
      </c>
      <c r="F229" s="8">
        <v>0</v>
      </c>
      <c r="G229" s="8">
        <v>577</v>
      </c>
      <c r="H229" s="8">
        <v>0</v>
      </c>
      <c r="I229" s="8">
        <v>0</v>
      </c>
      <c r="J229" s="14" t="s">
        <v>572</v>
      </c>
      <c r="K229" s="22">
        <v>577</v>
      </c>
    </row>
    <row r="230" spans="1:12" x14ac:dyDescent="0.3">
      <c r="A230" s="173"/>
      <c r="B230" s="4">
        <v>222</v>
      </c>
      <c r="C230" s="8" t="s">
        <v>574</v>
      </c>
      <c r="D230" s="32">
        <v>243</v>
      </c>
      <c r="E230" s="8">
        <v>0</v>
      </c>
      <c r="F230" s="8">
        <v>0</v>
      </c>
      <c r="G230" s="8">
        <v>243</v>
      </c>
      <c r="H230" s="8">
        <v>0</v>
      </c>
      <c r="I230" s="8">
        <v>0</v>
      </c>
      <c r="J230" s="14" t="s">
        <v>574</v>
      </c>
      <c r="K230" s="22">
        <v>243</v>
      </c>
    </row>
    <row r="231" spans="1:12" x14ac:dyDescent="0.3">
      <c r="A231" s="173"/>
      <c r="B231" s="4">
        <v>223</v>
      </c>
      <c r="C231" s="8" t="s">
        <v>577</v>
      </c>
      <c r="D231" s="32">
        <v>652</v>
      </c>
      <c r="E231" s="8">
        <v>0</v>
      </c>
      <c r="F231" s="8">
        <v>0</v>
      </c>
      <c r="G231" s="8">
        <v>652</v>
      </c>
      <c r="H231" s="8">
        <v>0</v>
      </c>
      <c r="I231" s="8">
        <v>0</v>
      </c>
      <c r="J231" s="14" t="s">
        <v>577</v>
      </c>
      <c r="K231" s="22">
        <v>652</v>
      </c>
    </row>
    <row r="232" spans="1:12" x14ac:dyDescent="0.3">
      <c r="A232" s="173"/>
      <c r="B232" s="4">
        <v>224</v>
      </c>
      <c r="C232" s="8" t="s">
        <v>578</v>
      </c>
      <c r="D232" s="32">
        <v>568</v>
      </c>
      <c r="E232" s="8">
        <v>0</v>
      </c>
      <c r="F232" s="8">
        <v>0</v>
      </c>
      <c r="G232" s="8">
        <v>568</v>
      </c>
      <c r="H232" s="8">
        <v>0</v>
      </c>
      <c r="I232" s="8">
        <v>0</v>
      </c>
      <c r="J232" s="14" t="s">
        <v>578</v>
      </c>
      <c r="K232" s="22">
        <v>568</v>
      </c>
    </row>
    <row r="233" spans="1:12" x14ac:dyDescent="0.3">
      <c r="A233" s="173"/>
      <c r="B233" s="4">
        <v>225</v>
      </c>
      <c r="C233" s="8" t="s">
        <v>579</v>
      </c>
      <c r="D233" s="32">
        <v>311</v>
      </c>
      <c r="E233" s="8">
        <v>0</v>
      </c>
      <c r="F233" s="8">
        <v>0</v>
      </c>
      <c r="G233" s="8">
        <v>311</v>
      </c>
      <c r="H233" s="8">
        <v>0</v>
      </c>
      <c r="I233" s="8">
        <v>0</v>
      </c>
      <c r="J233" s="14" t="s">
        <v>579</v>
      </c>
      <c r="K233" s="22">
        <v>311</v>
      </c>
    </row>
    <row r="234" spans="1:12" x14ac:dyDescent="0.3">
      <c r="A234" s="173"/>
      <c r="B234" s="4">
        <v>226</v>
      </c>
      <c r="C234" s="8" t="s">
        <v>580</v>
      </c>
      <c r="D234" s="32">
        <v>667</v>
      </c>
      <c r="E234" s="8">
        <v>0</v>
      </c>
      <c r="F234" s="8">
        <v>0</v>
      </c>
      <c r="G234" s="8">
        <v>667</v>
      </c>
      <c r="H234" s="8">
        <v>0</v>
      </c>
      <c r="I234" s="8">
        <v>0</v>
      </c>
      <c r="J234" s="14" t="s">
        <v>580</v>
      </c>
      <c r="K234" s="22">
        <v>667</v>
      </c>
    </row>
    <row r="235" spans="1:12" x14ac:dyDescent="0.3">
      <c r="A235" s="173"/>
      <c r="B235" s="4">
        <v>227</v>
      </c>
      <c r="C235" s="8" t="s">
        <v>581</v>
      </c>
      <c r="D235" s="32">
        <v>123</v>
      </c>
      <c r="E235" s="8">
        <v>0</v>
      </c>
      <c r="F235" s="8">
        <v>0</v>
      </c>
      <c r="G235" s="8">
        <v>123</v>
      </c>
      <c r="H235" s="8">
        <v>0</v>
      </c>
      <c r="I235" s="8">
        <v>0</v>
      </c>
      <c r="J235" s="14" t="s">
        <v>581</v>
      </c>
      <c r="K235" s="22">
        <v>123</v>
      </c>
      <c r="L235">
        <v>107</v>
      </c>
    </row>
    <row r="236" spans="1:12" x14ac:dyDescent="0.3">
      <c r="A236" s="173"/>
      <c r="B236" s="4">
        <v>228</v>
      </c>
      <c r="C236" s="8" t="s">
        <v>582</v>
      </c>
      <c r="D236" s="32">
        <v>91</v>
      </c>
      <c r="E236" s="8">
        <v>0</v>
      </c>
      <c r="F236" s="8">
        <v>0</v>
      </c>
      <c r="G236" s="8">
        <v>91</v>
      </c>
      <c r="H236" s="8">
        <v>0</v>
      </c>
      <c r="I236" s="8">
        <v>0</v>
      </c>
      <c r="J236" s="14" t="s">
        <v>582</v>
      </c>
      <c r="K236" s="22">
        <v>91</v>
      </c>
    </row>
    <row r="237" spans="1:12" x14ac:dyDescent="0.3">
      <c r="A237" s="173"/>
      <c r="B237" s="4">
        <v>229</v>
      </c>
      <c r="C237" s="8" t="s">
        <v>584</v>
      </c>
      <c r="D237" s="32">
        <v>577</v>
      </c>
      <c r="E237" s="8">
        <v>0</v>
      </c>
      <c r="F237" s="8">
        <v>0</v>
      </c>
      <c r="G237" s="8">
        <v>577</v>
      </c>
      <c r="H237" s="8">
        <v>0</v>
      </c>
      <c r="I237" s="8">
        <v>0</v>
      </c>
      <c r="J237" s="14" t="s">
        <v>584</v>
      </c>
      <c r="K237" s="22">
        <v>577</v>
      </c>
    </row>
    <row r="238" spans="1:12" x14ac:dyDescent="0.3">
      <c r="A238" s="173"/>
      <c r="B238" s="4">
        <v>230</v>
      </c>
      <c r="C238" s="8" t="s">
        <v>587</v>
      </c>
      <c r="D238" s="32">
        <v>136</v>
      </c>
      <c r="E238" s="8">
        <v>0</v>
      </c>
      <c r="F238" s="8">
        <v>0</v>
      </c>
      <c r="G238" s="8">
        <v>136</v>
      </c>
      <c r="H238" s="8">
        <v>0</v>
      </c>
      <c r="I238" s="8">
        <v>0</v>
      </c>
      <c r="J238" s="14" t="s">
        <v>587</v>
      </c>
      <c r="K238" s="22">
        <v>136</v>
      </c>
    </row>
    <row r="239" spans="1:12" x14ac:dyDescent="0.3">
      <c r="A239" s="173"/>
      <c r="B239" s="4">
        <v>231</v>
      </c>
      <c r="C239" s="8" t="s">
        <v>589</v>
      </c>
      <c r="D239" s="32">
        <v>661</v>
      </c>
      <c r="E239" s="8">
        <v>0</v>
      </c>
      <c r="F239" s="8">
        <v>0</v>
      </c>
      <c r="G239" s="8">
        <v>661</v>
      </c>
      <c r="H239" s="8">
        <v>0</v>
      </c>
      <c r="I239" s="8">
        <v>0</v>
      </c>
      <c r="J239" s="14" t="s">
        <v>589</v>
      </c>
      <c r="K239" s="22">
        <v>661</v>
      </c>
    </row>
    <row r="240" spans="1:12" x14ac:dyDescent="0.3">
      <c r="A240" s="173"/>
      <c r="B240" s="4">
        <v>232</v>
      </c>
      <c r="C240" s="8" t="s">
        <v>590</v>
      </c>
      <c r="D240" s="32">
        <v>224</v>
      </c>
      <c r="E240" s="8">
        <v>0</v>
      </c>
      <c r="F240" s="8">
        <v>0</v>
      </c>
      <c r="G240" s="8">
        <v>224</v>
      </c>
      <c r="H240" s="8">
        <v>0</v>
      </c>
      <c r="I240" s="8">
        <v>0</v>
      </c>
      <c r="J240" s="14" t="s">
        <v>590</v>
      </c>
      <c r="K240" s="22">
        <v>224</v>
      </c>
      <c r="L240">
        <v>1</v>
      </c>
    </row>
    <row r="241" spans="1:12" x14ac:dyDescent="0.3">
      <c r="A241" s="173"/>
      <c r="B241" s="4">
        <v>233</v>
      </c>
      <c r="C241" s="8" t="s">
        <v>592</v>
      </c>
      <c r="D241" s="32">
        <v>204</v>
      </c>
      <c r="E241" s="8">
        <v>0</v>
      </c>
      <c r="F241" s="8">
        <v>0</v>
      </c>
      <c r="G241" s="8">
        <v>204</v>
      </c>
      <c r="H241" s="8">
        <v>0</v>
      </c>
      <c r="I241" s="8">
        <v>0</v>
      </c>
      <c r="J241" s="14" t="s">
        <v>592</v>
      </c>
      <c r="K241" s="22">
        <v>204</v>
      </c>
    </row>
    <row r="242" spans="1:12" x14ac:dyDescent="0.3">
      <c r="A242" s="173"/>
      <c r="B242" s="4">
        <v>234</v>
      </c>
      <c r="C242" s="8" t="s">
        <v>593</v>
      </c>
      <c r="D242" s="32">
        <v>59</v>
      </c>
      <c r="E242" s="8">
        <v>0</v>
      </c>
      <c r="F242" s="8">
        <v>0</v>
      </c>
      <c r="G242" s="8">
        <v>59</v>
      </c>
      <c r="H242" s="8">
        <v>0</v>
      </c>
      <c r="I242" s="8">
        <v>0</v>
      </c>
      <c r="J242" s="14" t="s">
        <v>593</v>
      </c>
      <c r="K242" s="22">
        <v>59</v>
      </c>
    </row>
    <row r="243" spans="1:12" x14ac:dyDescent="0.3">
      <c r="A243" s="173"/>
      <c r="B243" s="4">
        <v>235</v>
      </c>
      <c r="C243" s="8" t="s">
        <v>594</v>
      </c>
      <c r="D243" s="32">
        <v>193</v>
      </c>
      <c r="E243" s="8">
        <v>0</v>
      </c>
      <c r="F243" s="8">
        <v>0</v>
      </c>
      <c r="G243" s="8">
        <v>193</v>
      </c>
      <c r="H243" s="8">
        <v>0</v>
      </c>
      <c r="I243" s="8">
        <v>0</v>
      </c>
      <c r="J243" s="14" t="s">
        <v>594</v>
      </c>
      <c r="K243" s="22">
        <v>193</v>
      </c>
    </row>
    <row r="244" spans="1:12" x14ac:dyDescent="0.3">
      <c r="A244" s="173"/>
      <c r="B244" s="4">
        <v>236</v>
      </c>
      <c r="C244" s="8" t="s">
        <v>751</v>
      </c>
      <c r="D244" s="32">
        <v>286</v>
      </c>
      <c r="E244" s="8">
        <v>0</v>
      </c>
      <c r="F244" s="8">
        <v>0</v>
      </c>
      <c r="G244" s="8">
        <v>286</v>
      </c>
      <c r="H244" s="8">
        <v>0</v>
      </c>
      <c r="I244" s="8">
        <v>0</v>
      </c>
      <c r="J244" s="14" t="s">
        <v>751</v>
      </c>
      <c r="K244" s="22">
        <v>286</v>
      </c>
    </row>
    <row r="245" spans="1:12" x14ac:dyDescent="0.3">
      <c r="A245" s="173"/>
      <c r="B245" s="4">
        <v>237</v>
      </c>
      <c r="C245" s="8" t="s">
        <v>595</v>
      </c>
      <c r="D245" s="32">
        <v>603</v>
      </c>
      <c r="E245" s="8">
        <v>0</v>
      </c>
      <c r="F245" s="8">
        <v>0</v>
      </c>
      <c r="G245" s="8">
        <v>603</v>
      </c>
      <c r="H245" s="8">
        <v>0</v>
      </c>
      <c r="I245" s="8">
        <v>0</v>
      </c>
      <c r="J245" s="14" t="s">
        <v>595</v>
      </c>
      <c r="K245" s="22">
        <v>603</v>
      </c>
    </row>
    <row r="246" spans="1:12" x14ac:dyDescent="0.3">
      <c r="A246" s="173"/>
      <c r="B246" s="4">
        <v>238</v>
      </c>
      <c r="C246" s="8" t="s">
        <v>596</v>
      </c>
      <c r="D246" s="32">
        <v>235</v>
      </c>
      <c r="E246" s="8">
        <v>0</v>
      </c>
      <c r="F246" s="8">
        <v>0</v>
      </c>
      <c r="G246" s="8">
        <v>235</v>
      </c>
      <c r="H246" s="8">
        <v>0</v>
      </c>
      <c r="I246" s="8">
        <v>0</v>
      </c>
      <c r="J246" s="14" t="s">
        <v>596</v>
      </c>
      <c r="K246" s="22">
        <v>235</v>
      </c>
    </row>
    <row r="247" spans="1:12" x14ac:dyDescent="0.3">
      <c r="A247" s="173"/>
      <c r="B247" s="4">
        <v>239</v>
      </c>
      <c r="C247" s="8" t="s">
        <v>597</v>
      </c>
      <c r="D247" s="32">
        <v>183</v>
      </c>
      <c r="E247" s="8">
        <v>0</v>
      </c>
      <c r="F247" s="8">
        <v>0</v>
      </c>
      <c r="G247" s="8">
        <v>183</v>
      </c>
      <c r="H247" s="8">
        <v>0</v>
      </c>
      <c r="I247" s="8">
        <v>0</v>
      </c>
      <c r="J247" s="14" t="s">
        <v>597</v>
      </c>
      <c r="K247" s="22">
        <v>183</v>
      </c>
    </row>
    <row r="248" spans="1:12" x14ac:dyDescent="0.3">
      <c r="A248" s="173"/>
      <c r="B248" s="4">
        <v>240</v>
      </c>
      <c r="C248" s="8" t="s">
        <v>598</v>
      </c>
      <c r="D248" s="32">
        <v>225</v>
      </c>
      <c r="E248" s="8">
        <v>0</v>
      </c>
      <c r="F248" s="8">
        <v>0</v>
      </c>
      <c r="G248" s="8">
        <v>225</v>
      </c>
      <c r="H248" s="8">
        <v>0</v>
      </c>
      <c r="I248" s="8">
        <v>0</v>
      </c>
      <c r="J248" s="14" t="s">
        <v>598</v>
      </c>
      <c r="K248" s="22">
        <v>225</v>
      </c>
    </row>
    <row r="249" spans="1:12" x14ac:dyDescent="0.3">
      <c r="A249" s="173"/>
      <c r="B249" s="4">
        <v>241</v>
      </c>
      <c r="C249" s="8" t="s">
        <v>600</v>
      </c>
      <c r="D249" s="32">
        <v>361</v>
      </c>
      <c r="E249" s="8">
        <v>0</v>
      </c>
      <c r="F249" s="8">
        <v>0</v>
      </c>
      <c r="G249" s="8">
        <v>361</v>
      </c>
      <c r="H249" s="8">
        <v>0</v>
      </c>
      <c r="I249" s="8">
        <v>0</v>
      </c>
      <c r="J249" s="14" t="s">
        <v>600</v>
      </c>
      <c r="K249" s="22">
        <v>361</v>
      </c>
    </row>
    <row r="250" spans="1:12" x14ac:dyDescent="0.3">
      <c r="A250" s="173"/>
      <c r="B250" s="4">
        <v>242</v>
      </c>
      <c r="C250" s="8" t="s">
        <v>601</v>
      </c>
      <c r="D250" s="32">
        <v>37</v>
      </c>
      <c r="E250" s="8">
        <v>0</v>
      </c>
      <c r="F250" s="8">
        <v>0</v>
      </c>
      <c r="G250" s="8">
        <v>37</v>
      </c>
      <c r="H250" s="8">
        <v>0</v>
      </c>
      <c r="I250" s="8">
        <v>0</v>
      </c>
      <c r="J250" s="14" t="s">
        <v>601</v>
      </c>
      <c r="K250" s="22">
        <v>37</v>
      </c>
    </row>
    <row r="251" spans="1:12" x14ac:dyDescent="0.3">
      <c r="A251" s="173"/>
      <c r="B251" s="4">
        <v>243</v>
      </c>
      <c r="C251" s="8" t="s">
        <v>602</v>
      </c>
      <c r="D251" s="32">
        <v>308</v>
      </c>
      <c r="E251" s="8">
        <v>0</v>
      </c>
      <c r="F251" s="8">
        <v>0</v>
      </c>
      <c r="G251" s="8">
        <v>308</v>
      </c>
      <c r="H251" s="8">
        <v>0</v>
      </c>
      <c r="I251" s="8">
        <v>0</v>
      </c>
      <c r="J251" s="14" t="s">
        <v>602</v>
      </c>
      <c r="K251" s="22">
        <v>308</v>
      </c>
    </row>
    <row r="252" spans="1:12" x14ac:dyDescent="0.3">
      <c r="A252" s="173"/>
      <c r="B252" s="4">
        <v>244</v>
      </c>
      <c r="C252" s="8" t="s">
        <v>603</v>
      </c>
      <c r="D252" s="32">
        <v>2803</v>
      </c>
      <c r="E252" s="8">
        <v>107</v>
      </c>
      <c r="F252" s="8">
        <v>0</v>
      </c>
      <c r="G252" s="8">
        <v>2803</v>
      </c>
      <c r="H252" s="8">
        <v>107</v>
      </c>
      <c r="I252" s="8">
        <v>0</v>
      </c>
      <c r="J252" s="14" t="s">
        <v>603</v>
      </c>
      <c r="K252" s="22">
        <v>2803</v>
      </c>
    </row>
    <row r="253" spans="1:12" x14ac:dyDescent="0.3">
      <c r="A253" s="173"/>
      <c r="B253" s="4">
        <v>245</v>
      </c>
      <c r="C253" s="8" t="s">
        <v>604</v>
      </c>
      <c r="D253" s="32">
        <v>566</v>
      </c>
      <c r="E253" s="8">
        <v>0</v>
      </c>
      <c r="F253" s="8">
        <v>0</v>
      </c>
      <c r="G253" s="8">
        <v>566</v>
      </c>
      <c r="H253" s="8">
        <v>0</v>
      </c>
      <c r="I253" s="8">
        <v>0</v>
      </c>
      <c r="J253" s="14" t="s">
        <v>604</v>
      </c>
      <c r="K253" s="22">
        <v>566</v>
      </c>
      <c r="L253">
        <v>1</v>
      </c>
    </row>
    <row r="254" spans="1:12" x14ac:dyDescent="0.3">
      <c r="A254" s="173"/>
      <c r="B254" s="4">
        <v>246</v>
      </c>
      <c r="C254" s="8" t="s">
        <v>605</v>
      </c>
      <c r="D254" s="32">
        <v>753</v>
      </c>
      <c r="E254" s="8">
        <v>0</v>
      </c>
      <c r="F254" s="8">
        <v>0</v>
      </c>
      <c r="G254" s="8">
        <v>753</v>
      </c>
      <c r="H254" s="8">
        <v>0</v>
      </c>
      <c r="I254" s="8">
        <v>0</v>
      </c>
      <c r="J254" s="14" t="s">
        <v>605</v>
      </c>
      <c r="K254" s="22">
        <v>753</v>
      </c>
    </row>
    <row r="255" spans="1:12" x14ac:dyDescent="0.3">
      <c r="A255" s="173"/>
      <c r="B255" s="4">
        <v>247</v>
      </c>
      <c r="C255" s="8" t="s">
        <v>606</v>
      </c>
      <c r="D255" s="32">
        <v>694</v>
      </c>
      <c r="E255" s="8">
        <v>0</v>
      </c>
      <c r="F255" s="8">
        <v>0</v>
      </c>
      <c r="G255" s="8">
        <v>694</v>
      </c>
      <c r="H255" s="8">
        <v>0</v>
      </c>
      <c r="I255" s="8">
        <v>0</v>
      </c>
      <c r="J255" s="14" t="s">
        <v>606</v>
      </c>
      <c r="K255" s="22">
        <v>694</v>
      </c>
    </row>
    <row r="256" spans="1:12" x14ac:dyDescent="0.3">
      <c r="A256" s="173"/>
      <c r="B256" s="4">
        <v>248</v>
      </c>
      <c r="C256" s="8" t="s">
        <v>607</v>
      </c>
      <c r="D256" s="32">
        <v>459</v>
      </c>
      <c r="E256" s="8">
        <v>0</v>
      </c>
      <c r="F256" s="8">
        <v>0</v>
      </c>
      <c r="G256" s="8">
        <v>459</v>
      </c>
      <c r="H256" s="8">
        <v>0</v>
      </c>
      <c r="I256" s="8">
        <v>0</v>
      </c>
      <c r="J256" s="14" t="s">
        <v>607</v>
      </c>
      <c r="K256" s="22">
        <v>459</v>
      </c>
    </row>
    <row r="257" spans="1:12" x14ac:dyDescent="0.3">
      <c r="A257" s="173"/>
      <c r="B257" s="4">
        <v>249</v>
      </c>
      <c r="C257" s="8" t="s">
        <v>608</v>
      </c>
      <c r="D257" s="32">
        <v>423</v>
      </c>
      <c r="E257" s="8">
        <v>1</v>
      </c>
      <c r="F257" s="8">
        <v>0</v>
      </c>
      <c r="G257" s="8">
        <v>423</v>
      </c>
      <c r="H257" s="8">
        <v>1</v>
      </c>
      <c r="I257" s="8">
        <v>0</v>
      </c>
      <c r="J257" s="14" t="s">
        <v>608</v>
      </c>
      <c r="K257" s="22">
        <v>423</v>
      </c>
    </row>
    <row r="258" spans="1:12" x14ac:dyDescent="0.3">
      <c r="A258" s="173"/>
      <c r="B258" s="4">
        <v>250</v>
      </c>
      <c r="C258" s="8" t="s">
        <v>610</v>
      </c>
      <c r="D258" s="32">
        <v>283</v>
      </c>
      <c r="E258" s="8">
        <v>0</v>
      </c>
      <c r="F258" s="8">
        <v>0</v>
      </c>
      <c r="G258" s="8">
        <v>283</v>
      </c>
      <c r="H258" s="8">
        <v>0</v>
      </c>
      <c r="I258" s="8">
        <v>0</v>
      </c>
      <c r="J258" s="14" t="s">
        <v>610</v>
      </c>
      <c r="K258" s="22">
        <v>283</v>
      </c>
    </row>
    <row r="259" spans="1:12" x14ac:dyDescent="0.3">
      <c r="A259" s="173"/>
      <c r="B259" s="4">
        <v>251</v>
      </c>
      <c r="C259" s="8" t="s">
        <v>611</v>
      </c>
      <c r="D259" s="32">
        <v>224</v>
      </c>
      <c r="E259" s="8">
        <v>0</v>
      </c>
      <c r="F259" s="8">
        <v>0</v>
      </c>
      <c r="G259" s="8">
        <v>224</v>
      </c>
      <c r="H259" s="8">
        <v>0</v>
      </c>
      <c r="I259" s="8">
        <v>0</v>
      </c>
      <c r="J259" s="14" t="s">
        <v>611</v>
      </c>
      <c r="K259" s="22">
        <v>224</v>
      </c>
    </row>
    <row r="260" spans="1:12" x14ac:dyDescent="0.3">
      <c r="A260" s="173"/>
      <c r="B260" s="4">
        <v>252</v>
      </c>
      <c r="C260" s="8" t="s">
        <v>612</v>
      </c>
      <c r="D260" s="32">
        <v>383</v>
      </c>
      <c r="E260" s="8">
        <v>0</v>
      </c>
      <c r="F260" s="8">
        <v>0</v>
      </c>
      <c r="G260" s="8">
        <v>383</v>
      </c>
      <c r="H260" s="8">
        <v>0</v>
      </c>
      <c r="I260" s="8">
        <v>0</v>
      </c>
      <c r="J260" s="14" t="s">
        <v>612</v>
      </c>
      <c r="K260" s="22">
        <v>383</v>
      </c>
    </row>
    <row r="261" spans="1:12" x14ac:dyDescent="0.3">
      <c r="A261" s="173"/>
      <c r="B261" s="4">
        <v>253</v>
      </c>
      <c r="C261" s="8" t="s">
        <v>613</v>
      </c>
      <c r="D261" s="32">
        <v>757</v>
      </c>
      <c r="E261" s="8">
        <v>0</v>
      </c>
      <c r="F261" s="8">
        <v>0</v>
      </c>
      <c r="G261" s="8">
        <v>757</v>
      </c>
      <c r="H261" s="8">
        <v>0</v>
      </c>
      <c r="I261" s="8">
        <v>0</v>
      </c>
      <c r="J261" s="14" t="s">
        <v>613</v>
      </c>
      <c r="K261" s="22">
        <v>757</v>
      </c>
    </row>
    <row r="262" spans="1:12" x14ac:dyDescent="0.3">
      <c r="A262" s="173"/>
      <c r="B262" s="4">
        <v>254</v>
      </c>
      <c r="C262" s="8" t="s">
        <v>614</v>
      </c>
      <c r="D262" s="32">
        <v>557</v>
      </c>
      <c r="E262" s="8">
        <v>0</v>
      </c>
      <c r="F262" s="8">
        <v>0</v>
      </c>
      <c r="G262" s="8">
        <v>557</v>
      </c>
      <c r="H262" s="8">
        <v>0</v>
      </c>
      <c r="I262" s="8">
        <v>0</v>
      </c>
      <c r="J262" s="14" t="s">
        <v>614</v>
      </c>
      <c r="K262" s="22">
        <v>557</v>
      </c>
    </row>
    <row r="263" spans="1:12" x14ac:dyDescent="0.3">
      <c r="A263" s="173"/>
      <c r="B263" s="4">
        <v>255</v>
      </c>
      <c r="C263" s="8" t="s">
        <v>615</v>
      </c>
      <c r="D263" s="32">
        <v>438</v>
      </c>
      <c r="E263" s="8">
        <v>0</v>
      </c>
      <c r="F263" s="8">
        <v>0</v>
      </c>
      <c r="G263" s="8">
        <v>438</v>
      </c>
      <c r="H263" s="8">
        <v>0</v>
      </c>
      <c r="I263" s="8">
        <v>0</v>
      </c>
      <c r="J263" s="14" t="s">
        <v>615</v>
      </c>
      <c r="K263" s="22">
        <v>438</v>
      </c>
    </row>
    <row r="264" spans="1:12" x14ac:dyDescent="0.3">
      <c r="A264" s="173"/>
      <c r="B264" s="4">
        <v>256</v>
      </c>
      <c r="C264" s="8" t="s">
        <v>616</v>
      </c>
      <c r="D264" s="32">
        <v>846</v>
      </c>
      <c r="E264" s="8">
        <v>0</v>
      </c>
      <c r="F264" s="8">
        <v>0</v>
      </c>
      <c r="G264" s="8">
        <v>846</v>
      </c>
      <c r="H264" s="8">
        <v>0</v>
      </c>
      <c r="I264" s="8">
        <v>0</v>
      </c>
      <c r="J264" s="14" t="s">
        <v>616</v>
      </c>
      <c r="K264" s="22">
        <v>846</v>
      </c>
      <c r="L264">
        <v>8</v>
      </c>
    </row>
    <row r="265" spans="1:12" x14ac:dyDescent="0.3">
      <c r="A265" s="173"/>
      <c r="B265" s="4">
        <v>257</v>
      </c>
      <c r="C265" s="8" t="s">
        <v>618</v>
      </c>
      <c r="D265" s="32">
        <v>255</v>
      </c>
      <c r="E265" s="8">
        <v>0</v>
      </c>
      <c r="F265" s="8">
        <v>0</v>
      </c>
      <c r="G265" s="8">
        <v>255</v>
      </c>
      <c r="H265" s="8">
        <v>0</v>
      </c>
      <c r="I265" s="8">
        <v>0</v>
      </c>
      <c r="J265" s="14" t="s">
        <v>618</v>
      </c>
      <c r="K265" s="22">
        <v>255</v>
      </c>
    </row>
    <row r="266" spans="1:12" x14ac:dyDescent="0.3">
      <c r="A266" s="173"/>
      <c r="B266" s="4">
        <v>258</v>
      </c>
      <c r="C266" s="8" t="s">
        <v>752</v>
      </c>
      <c r="D266" s="32">
        <v>152</v>
      </c>
      <c r="E266" s="8">
        <v>0</v>
      </c>
      <c r="F266" s="8">
        <v>0</v>
      </c>
      <c r="G266" s="8">
        <v>152</v>
      </c>
      <c r="H266" s="8">
        <v>0</v>
      </c>
      <c r="I266" s="8">
        <v>0</v>
      </c>
      <c r="J266" s="14" t="s">
        <v>752</v>
      </c>
      <c r="K266" s="22">
        <v>152</v>
      </c>
    </row>
    <row r="267" spans="1:12" x14ac:dyDescent="0.3">
      <c r="A267" s="173"/>
      <c r="B267" s="4">
        <v>259</v>
      </c>
      <c r="C267" s="8" t="s">
        <v>621</v>
      </c>
      <c r="D267" s="32">
        <v>478</v>
      </c>
      <c r="E267" s="8">
        <v>0</v>
      </c>
      <c r="F267" s="8">
        <v>0</v>
      </c>
      <c r="G267" s="8">
        <v>478</v>
      </c>
      <c r="H267" s="8">
        <v>0</v>
      </c>
      <c r="I267" s="8">
        <v>0</v>
      </c>
      <c r="J267" s="14" t="s">
        <v>621</v>
      </c>
      <c r="K267" s="22">
        <v>478</v>
      </c>
    </row>
    <row r="268" spans="1:12" x14ac:dyDescent="0.3">
      <c r="A268" s="173"/>
      <c r="B268" s="4">
        <v>260</v>
      </c>
      <c r="C268" s="8" t="s">
        <v>622</v>
      </c>
      <c r="D268" s="32">
        <v>80</v>
      </c>
      <c r="E268" s="8">
        <v>0</v>
      </c>
      <c r="F268" s="8">
        <v>0</v>
      </c>
      <c r="G268" s="8">
        <v>80</v>
      </c>
      <c r="H268" s="8">
        <v>0</v>
      </c>
      <c r="I268" s="8">
        <v>0</v>
      </c>
      <c r="J268" s="14" t="s">
        <v>622</v>
      </c>
      <c r="K268" s="22">
        <v>80</v>
      </c>
    </row>
    <row r="269" spans="1:12" x14ac:dyDescent="0.3">
      <c r="A269" s="173"/>
      <c r="B269" s="4">
        <v>261</v>
      </c>
      <c r="C269" s="8" t="s">
        <v>623</v>
      </c>
      <c r="D269" s="32">
        <v>254</v>
      </c>
      <c r="E269" s="8">
        <v>0</v>
      </c>
      <c r="F269" s="8">
        <v>0</v>
      </c>
      <c r="G269" s="8">
        <v>254</v>
      </c>
      <c r="H269" s="8">
        <v>0</v>
      </c>
      <c r="I269" s="8">
        <v>0</v>
      </c>
      <c r="J269" s="14" t="s">
        <v>623</v>
      </c>
      <c r="K269" s="22">
        <v>254</v>
      </c>
    </row>
    <row r="270" spans="1:12" x14ac:dyDescent="0.3">
      <c r="A270" s="173"/>
      <c r="B270" s="4">
        <v>262</v>
      </c>
      <c r="C270" s="8" t="s">
        <v>624</v>
      </c>
      <c r="D270" s="32">
        <v>1335</v>
      </c>
      <c r="E270" s="8">
        <v>0</v>
      </c>
      <c r="F270" s="8">
        <v>0</v>
      </c>
      <c r="G270" s="8">
        <v>1335</v>
      </c>
      <c r="H270" s="8">
        <v>0</v>
      </c>
      <c r="I270" s="8">
        <v>0</v>
      </c>
      <c r="J270" s="14" t="s">
        <v>624</v>
      </c>
      <c r="K270" s="22">
        <v>1335</v>
      </c>
    </row>
    <row r="271" spans="1:12" x14ac:dyDescent="0.3">
      <c r="A271" s="173"/>
      <c r="B271" s="4">
        <v>263</v>
      </c>
      <c r="C271" s="8" t="s">
        <v>626</v>
      </c>
      <c r="D271" s="32">
        <v>697</v>
      </c>
      <c r="E271" s="8">
        <v>0</v>
      </c>
      <c r="F271" s="8">
        <v>0</v>
      </c>
      <c r="G271" s="8">
        <v>697</v>
      </c>
      <c r="H271" s="8">
        <v>0</v>
      </c>
      <c r="I271" s="8">
        <v>0</v>
      </c>
      <c r="J271" s="14" t="s">
        <v>626</v>
      </c>
      <c r="K271" s="22">
        <v>697</v>
      </c>
    </row>
    <row r="272" spans="1:12" x14ac:dyDescent="0.3">
      <c r="A272" s="173"/>
      <c r="B272" s="4">
        <v>264</v>
      </c>
      <c r="C272" s="8" t="s">
        <v>627</v>
      </c>
      <c r="D272" s="32">
        <v>394</v>
      </c>
      <c r="E272" s="8">
        <v>0</v>
      </c>
      <c r="F272" s="8">
        <v>0</v>
      </c>
      <c r="G272" s="8">
        <v>394</v>
      </c>
      <c r="H272" s="8">
        <v>0</v>
      </c>
      <c r="I272" s="8">
        <v>0</v>
      </c>
      <c r="J272" s="14" t="s">
        <v>627</v>
      </c>
      <c r="K272" s="22">
        <v>394</v>
      </c>
    </row>
    <row r="273" spans="1:11" x14ac:dyDescent="0.3">
      <c r="A273" s="173"/>
      <c r="B273" s="4">
        <v>265</v>
      </c>
      <c r="C273" s="8" t="s">
        <v>628</v>
      </c>
      <c r="D273" s="32">
        <v>506</v>
      </c>
      <c r="E273" s="8">
        <v>0</v>
      </c>
      <c r="F273" s="8">
        <v>0</v>
      </c>
      <c r="G273" s="8">
        <v>506</v>
      </c>
      <c r="H273" s="8">
        <v>0</v>
      </c>
      <c r="I273" s="8">
        <v>0</v>
      </c>
      <c r="J273" s="14" t="s">
        <v>628</v>
      </c>
      <c r="K273" s="22">
        <v>506</v>
      </c>
    </row>
    <row r="274" spans="1:11" x14ac:dyDescent="0.3">
      <c r="A274" s="173"/>
      <c r="B274" s="4">
        <v>266</v>
      </c>
      <c r="C274" s="8" t="s">
        <v>753</v>
      </c>
      <c r="D274" s="32"/>
      <c r="E274" s="8">
        <v>0</v>
      </c>
      <c r="F274" s="8">
        <v>0</v>
      </c>
      <c r="G274" s="8"/>
      <c r="H274" s="8">
        <v>0</v>
      </c>
      <c r="I274" s="8">
        <v>0</v>
      </c>
      <c r="J274" s="14" t="s">
        <v>753</v>
      </c>
      <c r="K274" s="22" t="e">
        <v>#N/A</v>
      </c>
    </row>
    <row r="275" spans="1:11" x14ac:dyDescent="0.3">
      <c r="A275" s="173"/>
      <c r="B275" s="4">
        <v>267</v>
      </c>
      <c r="C275" s="8" t="s">
        <v>632</v>
      </c>
      <c r="D275" s="32">
        <v>552</v>
      </c>
      <c r="E275" s="8">
        <v>8</v>
      </c>
      <c r="F275" s="8">
        <v>0</v>
      </c>
      <c r="G275" s="8">
        <v>552</v>
      </c>
      <c r="H275" s="8">
        <v>8</v>
      </c>
      <c r="I275" s="8">
        <v>0</v>
      </c>
      <c r="J275" s="14" t="s">
        <v>632</v>
      </c>
      <c r="K275" s="22">
        <v>552</v>
      </c>
    </row>
    <row r="276" spans="1:11" x14ac:dyDescent="0.3">
      <c r="A276" s="173"/>
      <c r="B276" s="4">
        <v>268</v>
      </c>
      <c r="C276" s="8" t="s">
        <v>634</v>
      </c>
      <c r="D276" s="32">
        <v>77</v>
      </c>
      <c r="E276" s="8">
        <v>0</v>
      </c>
      <c r="F276" s="8">
        <v>0</v>
      </c>
      <c r="G276" s="8">
        <v>77</v>
      </c>
      <c r="H276" s="8">
        <v>0</v>
      </c>
      <c r="I276" s="8">
        <v>0</v>
      </c>
      <c r="J276" s="14" t="s">
        <v>634</v>
      </c>
      <c r="K276" s="22">
        <v>77</v>
      </c>
    </row>
    <row r="277" spans="1:11" x14ac:dyDescent="0.3">
      <c r="A277" s="173"/>
      <c r="B277" s="4">
        <v>269</v>
      </c>
      <c r="C277" s="8" t="s">
        <v>635</v>
      </c>
      <c r="D277" s="32">
        <v>68</v>
      </c>
      <c r="E277" s="8">
        <v>0</v>
      </c>
      <c r="F277" s="8">
        <v>0</v>
      </c>
      <c r="G277" s="8">
        <v>68</v>
      </c>
      <c r="H277" s="8">
        <v>0</v>
      </c>
      <c r="I277" s="8">
        <v>0</v>
      </c>
      <c r="J277" s="14" t="s">
        <v>635</v>
      </c>
      <c r="K277" s="22">
        <v>68</v>
      </c>
    </row>
    <row r="278" spans="1:11" x14ac:dyDescent="0.3">
      <c r="A278" s="173"/>
      <c r="B278" s="4">
        <v>270</v>
      </c>
      <c r="C278" s="8" t="s">
        <v>636</v>
      </c>
      <c r="D278" s="32">
        <v>143</v>
      </c>
      <c r="E278" s="8">
        <v>0</v>
      </c>
      <c r="F278" s="8">
        <v>0</v>
      </c>
      <c r="G278" s="8">
        <v>143</v>
      </c>
      <c r="H278" s="8">
        <v>0</v>
      </c>
      <c r="I278" s="8">
        <v>0</v>
      </c>
      <c r="J278" s="14" t="s">
        <v>636</v>
      </c>
      <c r="K278" s="22">
        <v>143</v>
      </c>
    </row>
    <row r="279" spans="1:11" x14ac:dyDescent="0.3">
      <c r="A279" s="173"/>
      <c r="B279" s="4">
        <v>271</v>
      </c>
      <c r="C279" s="8" t="s">
        <v>637</v>
      </c>
      <c r="D279" s="32">
        <v>250</v>
      </c>
      <c r="E279" s="8">
        <v>0</v>
      </c>
      <c r="F279" s="8">
        <v>0</v>
      </c>
      <c r="G279" s="8">
        <v>250</v>
      </c>
      <c r="H279" s="8">
        <v>0</v>
      </c>
      <c r="I279" s="8">
        <v>0</v>
      </c>
      <c r="J279" s="14" t="s">
        <v>637</v>
      </c>
      <c r="K279" s="22">
        <v>250</v>
      </c>
    </row>
    <row r="280" spans="1:11" x14ac:dyDescent="0.3">
      <c r="A280" s="173"/>
      <c r="B280" s="4">
        <v>272</v>
      </c>
      <c r="C280" s="8" t="s">
        <v>638</v>
      </c>
      <c r="D280" s="32">
        <v>296</v>
      </c>
      <c r="E280" s="8">
        <v>0</v>
      </c>
      <c r="F280" s="8">
        <v>0</v>
      </c>
      <c r="G280" s="8">
        <v>296</v>
      </c>
      <c r="H280" s="8">
        <v>0</v>
      </c>
      <c r="I280" s="8">
        <v>0</v>
      </c>
      <c r="J280" s="14" t="s">
        <v>638</v>
      </c>
      <c r="K280" s="22">
        <v>296</v>
      </c>
    </row>
    <row r="281" spans="1:11" x14ac:dyDescent="0.3">
      <c r="A281" s="173"/>
      <c r="B281" s="4">
        <v>273</v>
      </c>
      <c r="C281" s="8" t="s">
        <v>640</v>
      </c>
      <c r="D281" s="32">
        <v>152</v>
      </c>
      <c r="E281" s="8">
        <v>0</v>
      </c>
      <c r="F281" s="8">
        <v>0</v>
      </c>
      <c r="G281" s="8">
        <v>152</v>
      </c>
      <c r="H281" s="8">
        <v>0</v>
      </c>
      <c r="I281" s="8">
        <v>0</v>
      </c>
      <c r="J281" s="14" t="s">
        <v>640</v>
      </c>
      <c r="K281" s="22">
        <v>152</v>
      </c>
    </row>
    <row r="282" spans="1:11" x14ac:dyDescent="0.3">
      <c r="A282" s="173"/>
      <c r="B282" s="4">
        <v>274</v>
      </c>
      <c r="C282" s="8" t="s">
        <v>641</v>
      </c>
      <c r="D282" s="32">
        <v>2678</v>
      </c>
      <c r="E282" s="8">
        <v>0</v>
      </c>
      <c r="F282" s="8">
        <v>0</v>
      </c>
      <c r="G282" s="8">
        <v>2678</v>
      </c>
      <c r="H282" s="8">
        <v>0</v>
      </c>
      <c r="I282" s="8">
        <v>0</v>
      </c>
      <c r="J282" s="14" t="s">
        <v>641</v>
      </c>
      <c r="K282" s="22">
        <v>2678</v>
      </c>
    </row>
    <row r="283" spans="1:11" x14ac:dyDescent="0.3">
      <c r="A283" s="173"/>
      <c r="B283" s="4">
        <v>275</v>
      </c>
      <c r="C283" s="8" t="s">
        <v>642</v>
      </c>
      <c r="D283" s="32">
        <v>279</v>
      </c>
      <c r="E283" s="8">
        <v>0</v>
      </c>
      <c r="F283" s="8">
        <v>0</v>
      </c>
      <c r="G283" s="8">
        <v>279</v>
      </c>
      <c r="H283" s="8">
        <v>0</v>
      </c>
      <c r="I283" s="8">
        <v>0</v>
      </c>
      <c r="J283" s="14" t="s">
        <v>642</v>
      </c>
      <c r="K283" s="22">
        <v>279</v>
      </c>
    </row>
    <row r="284" spans="1:11" x14ac:dyDescent="0.3">
      <c r="A284" s="173"/>
      <c r="B284" s="4">
        <v>276</v>
      </c>
      <c r="C284" s="8" t="s">
        <v>643</v>
      </c>
      <c r="D284" s="32">
        <v>192</v>
      </c>
      <c r="E284" s="8">
        <v>0</v>
      </c>
      <c r="F284" s="8">
        <v>0</v>
      </c>
      <c r="G284" s="8">
        <v>192</v>
      </c>
      <c r="H284" s="8">
        <v>0</v>
      </c>
      <c r="I284" s="8">
        <v>0</v>
      </c>
      <c r="J284" s="14" t="s">
        <v>643</v>
      </c>
      <c r="K284" s="22">
        <v>192</v>
      </c>
    </row>
    <row r="285" spans="1:11" x14ac:dyDescent="0.3">
      <c r="A285" s="173"/>
      <c r="B285" s="4">
        <v>277</v>
      </c>
      <c r="C285" s="8" t="s">
        <v>646</v>
      </c>
      <c r="D285" s="32">
        <v>957</v>
      </c>
      <c r="E285" s="8">
        <v>0</v>
      </c>
      <c r="F285" s="8">
        <v>0</v>
      </c>
      <c r="G285" s="8">
        <v>957</v>
      </c>
      <c r="H285" s="8">
        <v>0</v>
      </c>
      <c r="I285" s="8">
        <v>0</v>
      </c>
      <c r="J285" s="14" t="s">
        <v>646</v>
      </c>
      <c r="K285" s="22">
        <v>957</v>
      </c>
    </row>
    <row r="286" spans="1:11" x14ac:dyDescent="0.3">
      <c r="A286" s="173"/>
      <c r="B286" s="4">
        <v>278</v>
      </c>
      <c r="C286" s="8" t="s">
        <v>650</v>
      </c>
      <c r="D286" s="32">
        <v>321</v>
      </c>
      <c r="E286" s="8">
        <v>0</v>
      </c>
      <c r="F286" s="8">
        <v>0</v>
      </c>
      <c r="G286" s="8">
        <v>321</v>
      </c>
      <c r="H286" s="8">
        <v>0</v>
      </c>
      <c r="I286" s="8">
        <v>0</v>
      </c>
      <c r="J286" s="14" t="s">
        <v>650</v>
      </c>
      <c r="K286" s="22">
        <v>321</v>
      </c>
    </row>
    <row r="287" spans="1:11" x14ac:dyDescent="0.3">
      <c r="A287" s="173"/>
      <c r="B287" s="4">
        <v>279</v>
      </c>
      <c r="C287" s="8" t="s">
        <v>651</v>
      </c>
      <c r="D287" s="32">
        <v>183</v>
      </c>
      <c r="E287" s="8">
        <v>0</v>
      </c>
      <c r="F287" s="8">
        <v>0</v>
      </c>
      <c r="G287" s="8">
        <v>183</v>
      </c>
      <c r="H287" s="8">
        <v>0</v>
      </c>
      <c r="I287" s="8">
        <v>0</v>
      </c>
      <c r="J287" s="14" t="s">
        <v>651</v>
      </c>
      <c r="K287" s="22">
        <v>183</v>
      </c>
    </row>
    <row r="288" spans="1:11" x14ac:dyDescent="0.3">
      <c r="A288" s="173"/>
      <c r="B288" s="4">
        <v>280</v>
      </c>
      <c r="C288" s="8" t="s">
        <v>652</v>
      </c>
      <c r="D288" s="32">
        <v>175</v>
      </c>
      <c r="E288" s="8">
        <v>0</v>
      </c>
      <c r="F288" s="8">
        <v>0</v>
      </c>
      <c r="G288" s="8">
        <v>175</v>
      </c>
      <c r="H288" s="8">
        <v>0</v>
      </c>
      <c r="I288" s="8">
        <v>0</v>
      </c>
      <c r="J288" s="14" t="s">
        <v>652</v>
      </c>
      <c r="K288" s="22">
        <v>175</v>
      </c>
    </row>
    <row r="289" spans="1:12" x14ac:dyDescent="0.3">
      <c r="A289" s="173"/>
      <c r="B289" s="4">
        <v>281</v>
      </c>
      <c r="C289" s="8" t="s">
        <v>653</v>
      </c>
      <c r="D289" s="32">
        <v>216</v>
      </c>
      <c r="E289" s="8">
        <v>0</v>
      </c>
      <c r="F289" s="8">
        <v>0</v>
      </c>
      <c r="G289" s="8">
        <v>216</v>
      </c>
      <c r="H289" s="8">
        <v>0</v>
      </c>
      <c r="I289" s="8">
        <v>0</v>
      </c>
      <c r="J289" s="14" t="s">
        <v>653</v>
      </c>
      <c r="K289" s="22">
        <v>216</v>
      </c>
    </row>
    <row r="290" spans="1:12" x14ac:dyDescent="0.3">
      <c r="A290" s="173"/>
      <c r="B290" s="4">
        <v>282</v>
      </c>
      <c r="C290" s="8" t="s">
        <v>656</v>
      </c>
      <c r="D290" s="32">
        <v>543</v>
      </c>
      <c r="E290" s="8">
        <v>0</v>
      </c>
      <c r="F290" s="8">
        <v>0</v>
      </c>
      <c r="G290" s="8">
        <v>543</v>
      </c>
      <c r="H290" s="8">
        <v>0</v>
      </c>
      <c r="I290" s="8">
        <v>0</v>
      </c>
      <c r="J290" s="14" t="s">
        <v>656</v>
      </c>
      <c r="K290" s="22">
        <v>543</v>
      </c>
    </row>
    <row r="291" spans="1:12" x14ac:dyDescent="0.3">
      <c r="A291" s="173"/>
      <c r="B291" s="4">
        <v>283</v>
      </c>
      <c r="C291" s="8" t="s">
        <v>657</v>
      </c>
      <c r="D291" s="32">
        <v>141</v>
      </c>
      <c r="E291" s="8">
        <v>0</v>
      </c>
      <c r="F291" s="8">
        <v>0</v>
      </c>
      <c r="G291" s="8">
        <v>141</v>
      </c>
      <c r="H291" s="8">
        <v>0</v>
      </c>
      <c r="I291" s="8">
        <v>0</v>
      </c>
      <c r="J291" s="14" t="s">
        <v>657</v>
      </c>
      <c r="K291" s="22">
        <v>141</v>
      </c>
    </row>
    <row r="292" spans="1:12" x14ac:dyDescent="0.3">
      <c r="A292" s="173"/>
      <c r="B292" s="4">
        <v>284</v>
      </c>
      <c r="C292" s="8" t="s">
        <v>658</v>
      </c>
      <c r="D292" s="32">
        <v>449</v>
      </c>
      <c r="E292" s="8">
        <v>0</v>
      </c>
      <c r="F292" s="8">
        <v>0</v>
      </c>
      <c r="G292" s="8">
        <v>449</v>
      </c>
      <c r="H292" s="8">
        <v>0</v>
      </c>
      <c r="I292" s="8">
        <v>0</v>
      </c>
      <c r="J292" s="14" t="s">
        <v>658</v>
      </c>
      <c r="K292" s="22">
        <v>449</v>
      </c>
      <c r="L292">
        <v>253</v>
      </c>
    </row>
    <row r="293" spans="1:12" x14ac:dyDescent="0.3">
      <c r="A293" s="173"/>
      <c r="B293" s="4">
        <v>285</v>
      </c>
      <c r="C293" s="8" t="s">
        <v>659</v>
      </c>
      <c r="D293" s="32">
        <v>1814</v>
      </c>
      <c r="E293" s="8">
        <v>0</v>
      </c>
      <c r="F293" s="8">
        <v>0</v>
      </c>
      <c r="G293" s="8">
        <v>1814</v>
      </c>
      <c r="H293" s="8">
        <v>0</v>
      </c>
      <c r="I293" s="8">
        <v>0</v>
      </c>
      <c r="J293" s="14" t="s">
        <v>659</v>
      </c>
      <c r="K293" s="22">
        <v>1814</v>
      </c>
    </row>
    <row r="294" spans="1:12" x14ac:dyDescent="0.3">
      <c r="A294" s="173"/>
      <c r="B294" s="4">
        <v>286</v>
      </c>
      <c r="C294" s="8" t="s">
        <v>661</v>
      </c>
      <c r="D294" s="32">
        <v>1487</v>
      </c>
      <c r="E294" s="8">
        <v>0</v>
      </c>
      <c r="F294" s="8">
        <v>0</v>
      </c>
      <c r="G294" s="8">
        <v>1487</v>
      </c>
      <c r="H294" s="8">
        <v>0</v>
      </c>
      <c r="I294" s="8">
        <v>0</v>
      </c>
      <c r="J294" s="14" t="s">
        <v>661</v>
      </c>
      <c r="K294" s="22">
        <v>1487</v>
      </c>
      <c r="L294">
        <v>276</v>
      </c>
    </row>
    <row r="295" spans="1:12" x14ac:dyDescent="0.3">
      <c r="A295" s="173"/>
      <c r="B295" s="4">
        <v>287</v>
      </c>
      <c r="C295" s="8" t="s">
        <v>662</v>
      </c>
      <c r="D295" s="32">
        <v>504</v>
      </c>
      <c r="E295" s="8">
        <v>0</v>
      </c>
      <c r="F295" s="8">
        <v>0</v>
      </c>
      <c r="G295" s="8">
        <v>504</v>
      </c>
      <c r="H295" s="8">
        <v>0</v>
      </c>
      <c r="I295" s="8">
        <v>0</v>
      </c>
      <c r="J295" s="14" t="s">
        <v>662</v>
      </c>
      <c r="K295" s="22">
        <v>504</v>
      </c>
    </row>
    <row r="296" spans="1:12" x14ac:dyDescent="0.3">
      <c r="A296" s="173"/>
      <c r="B296" s="4">
        <v>288</v>
      </c>
      <c r="C296" s="8" t="s">
        <v>754</v>
      </c>
      <c r="D296" s="32">
        <v>61</v>
      </c>
      <c r="E296" s="8">
        <v>0</v>
      </c>
      <c r="F296" s="8">
        <v>0</v>
      </c>
      <c r="G296" s="8">
        <v>61</v>
      </c>
      <c r="H296" s="8">
        <v>0</v>
      </c>
      <c r="I296" s="8">
        <v>0</v>
      </c>
      <c r="J296" s="14" t="s">
        <v>754</v>
      </c>
      <c r="K296" s="22">
        <v>61</v>
      </c>
    </row>
    <row r="297" spans="1:12" x14ac:dyDescent="0.3">
      <c r="A297" s="173"/>
      <c r="B297" s="4">
        <v>289</v>
      </c>
      <c r="C297" s="8" t="s">
        <v>663</v>
      </c>
      <c r="D297" s="32">
        <v>214</v>
      </c>
      <c r="E297" s="8">
        <v>0</v>
      </c>
      <c r="F297" s="8">
        <v>0</v>
      </c>
      <c r="G297" s="8">
        <v>214</v>
      </c>
      <c r="H297" s="8">
        <v>0</v>
      </c>
      <c r="I297" s="8">
        <v>0</v>
      </c>
      <c r="J297" s="14" t="s">
        <v>663</v>
      </c>
      <c r="K297" s="22">
        <v>214</v>
      </c>
    </row>
    <row r="298" spans="1:12" x14ac:dyDescent="0.3">
      <c r="A298" s="173"/>
      <c r="B298" s="4">
        <v>290</v>
      </c>
      <c r="C298" s="8" t="s">
        <v>667</v>
      </c>
      <c r="D298" s="32">
        <v>250</v>
      </c>
      <c r="E298" s="8">
        <v>0</v>
      </c>
      <c r="F298" s="8">
        <v>0</v>
      </c>
      <c r="G298" s="8">
        <v>250</v>
      </c>
      <c r="H298" s="8">
        <v>0</v>
      </c>
      <c r="I298" s="8">
        <v>0</v>
      </c>
      <c r="J298" s="14" t="s">
        <v>667</v>
      </c>
      <c r="K298" s="22">
        <v>250</v>
      </c>
    </row>
    <row r="299" spans="1:12" x14ac:dyDescent="0.3">
      <c r="A299" s="173"/>
      <c r="B299" s="4">
        <v>291</v>
      </c>
      <c r="C299" s="8" t="s">
        <v>668</v>
      </c>
      <c r="D299" s="32">
        <v>171</v>
      </c>
      <c r="E299" s="8">
        <v>0</v>
      </c>
      <c r="F299" s="8">
        <v>0</v>
      </c>
      <c r="G299" s="8">
        <v>171</v>
      </c>
      <c r="H299" s="8">
        <v>0</v>
      </c>
      <c r="I299" s="8">
        <v>0</v>
      </c>
      <c r="J299" s="14" t="s">
        <v>668</v>
      </c>
      <c r="K299" s="22">
        <v>171</v>
      </c>
    </row>
    <row r="300" spans="1:12" x14ac:dyDescent="0.3">
      <c r="A300" s="173"/>
      <c r="B300" s="4">
        <v>292</v>
      </c>
      <c r="C300" s="8" t="s">
        <v>670</v>
      </c>
      <c r="D300" s="32">
        <v>184</v>
      </c>
      <c r="E300" s="8">
        <v>0</v>
      </c>
      <c r="F300" s="8">
        <v>0</v>
      </c>
      <c r="G300" s="8">
        <v>184</v>
      </c>
      <c r="H300" s="8">
        <v>0</v>
      </c>
      <c r="I300" s="8">
        <v>0</v>
      </c>
      <c r="J300" s="14" t="s">
        <v>670</v>
      </c>
      <c r="K300" s="22">
        <v>184</v>
      </c>
    </row>
    <row r="301" spans="1:12" x14ac:dyDescent="0.3">
      <c r="A301" s="173"/>
      <c r="B301" s="4">
        <v>293</v>
      </c>
      <c r="C301" s="8" t="s">
        <v>674</v>
      </c>
      <c r="D301" s="32">
        <v>196</v>
      </c>
      <c r="E301" s="8">
        <v>0</v>
      </c>
      <c r="F301" s="8">
        <v>0</v>
      </c>
      <c r="G301" s="8">
        <v>196</v>
      </c>
      <c r="H301" s="8">
        <v>0</v>
      </c>
      <c r="I301" s="8">
        <v>0</v>
      </c>
      <c r="J301" s="14" t="s">
        <v>674</v>
      </c>
      <c r="K301" s="22">
        <v>196</v>
      </c>
    </row>
    <row r="302" spans="1:12" x14ac:dyDescent="0.3">
      <c r="A302" s="173"/>
      <c r="B302" s="4">
        <v>294</v>
      </c>
      <c r="C302" s="8" t="s">
        <v>673</v>
      </c>
      <c r="D302" s="32">
        <v>134</v>
      </c>
      <c r="E302" s="8">
        <v>0</v>
      </c>
      <c r="F302" s="8">
        <v>0</v>
      </c>
      <c r="G302" s="8">
        <v>134</v>
      </c>
      <c r="H302" s="8">
        <v>0</v>
      </c>
      <c r="I302" s="8">
        <v>0</v>
      </c>
      <c r="J302" s="14" t="s">
        <v>673</v>
      </c>
      <c r="K302" s="22">
        <v>134</v>
      </c>
    </row>
    <row r="303" spans="1:12" x14ac:dyDescent="0.3">
      <c r="A303" s="173"/>
      <c r="B303" s="4">
        <v>295</v>
      </c>
      <c r="C303" s="8" t="s">
        <v>675</v>
      </c>
      <c r="D303" s="32">
        <v>352</v>
      </c>
      <c r="E303" s="8">
        <v>0</v>
      </c>
      <c r="F303" s="8">
        <v>0</v>
      </c>
      <c r="G303" s="8">
        <v>352</v>
      </c>
      <c r="H303" s="8">
        <v>0</v>
      </c>
      <c r="I303" s="8">
        <v>0</v>
      </c>
      <c r="J303" s="14" t="s">
        <v>675</v>
      </c>
      <c r="K303" s="22">
        <v>352</v>
      </c>
    </row>
    <row r="304" spans="1:12" x14ac:dyDescent="0.3">
      <c r="A304" s="173"/>
      <c r="B304" s="4">
        <v>296</v>
      </c>
      <c r="C304" s="8" t="s">
        <v>677</v>
      </c>
      <c r="D304" s="32">
        <v>250</v>
      </c>
      <c r="E304" s="8">
        <v>0</v>
      </c>
      <c r="F304" s="8">
        <v>0</v>
      </c>
      <c r="G304" s="8">
        <v>250</v>
      </c>
      <c r="H304" s="8">
        <v>0</v>
      </c>
      <c r="I304" s="8">
        <v>0</v>
      </c>
      <c r="J304" s="14" t="s">
        <v>677</v>
      </c>
      <c r="K304" s="22">
        <v>250</v>
      </c>
    </row>
    <row r="305" spans="1:12" x14ac:dyDescent="0.3">
      <c r="A305" s="173"/>
      <c r="B305" s="4">
        <v>297</v>
      </c>
      <c r="C305" s="8" t="s">
        <v>678</v>
      </c>
      <c r="D305" s="32">
        <v>136</v>
      </c>
      <c r="E305" s="8">
        <v>0</v>
      </c>
      <c r="F305" s="8">
        <v>0</v>
      </c>
      <c r="G305" s="8">
        <v>136</v>
      </c>
      <c r="H305" s="8">
        <v>0</v>
      </c>
      <c r="I305" s="8">
        <v>0</v>
      </c>
      <c r="J305" s="14" t="s">
        <v>678</v>
      </c>
      <c r="K305" s="22">
        <v>136</v>
      </c>
    </row>
    <row r="306" spans="1:12" x14ac:dyDescent="0.3">
      <c r="A306" s="173"/>
      <c r="B306" s="4">
        <v>298</v>
      </c>
      <c r="C306" s="8" t="s">
        <v>679</v>
      </c>
      <c r="D306" s="32">
        <v>2232</v>
      </c>
      <c r="E306" s="8">
        <v>0</v>
      </c>
      <c r="F306" s="8">
        <v>0</v>
      </c>
      <c r="G306" s="8">
        <v>2232</v>
      </c>
      <c r="H306" s="8">
        <v>0</v>
      </c>
      <c r="I306" s="8">
        <v>0</v>
      </c>
      <c r="J306" s="14" t="s">
        <v>679</v>
      </c>
      <c r="K306" s="22">
        <v>2232</v>
      </c>
    </row>
    <row r="307" spans="1:12" x14ac:dyDescent="0.3">
      <c r="A307" s="173"/>
      <c r="B307" s="4">
        <v>299</v>
      </c>
      <c r="C307" s="8" t="s">
        <v>680</v>
      </c>
      <c r="D307" s="32">
        <v>1066</v>
      </c>
      <c r="E307" s="8">
        <v>0</v>
      </c>
      <c r="F307" s="8">
        <v>0</v>
      </c>
      <c r="G307" s="8">
        <v>1066</v>
      </c>
      <c r="H307" s="8">
        <v>0</v>
      </c>
      <c r="I307" s="8">
        <v>0</v>
      </c>
      <c r="J307" s="14" t="s">
        <v>680</v>
      </c>
      <c r="K307" s="22">
        <v>1066</v>
      </c>
    </row>
    <row r="308" spans="1:12" x14ac:dyDescent="0.3">
      <c r="A308" s="173"/>
      <c r="B308" s="4">
        <v>300</v>
      </c>
      <c r="C308" s="8" t="s">
        <v>681</v>
      </c>
      <c r="D308" s="32">
        <v>223</v>
      </c>
      <c r="E308" s="8">
        <v>0</v>
      </c>
      <c r="F308" s="8">
        <v>0</v>
      </c>
      <c r="G308" s="8">
        <v>223</v>
      </c>
      <c r="H308" s="8">
        <v>0</v>
      </c>
      <c r="I308" s="8">
        <v>0</v>
      </c>
      <c r="J308" s="14" t="s">
        <v>681</v>
      </c>
      <c r="K308" s="22">
        <v>223</v>
      </c>
    </row>
    <row r="309" spans="1:12" x14ac:dyDescent="0.3">
      <c r="A309" s="173"/>
      <c r="B309" s="4">
        <v>301</v>
      </c>
      <c r="C309" s="8" t="s">
        <v>682</v>
      </c>
      <c r="D309" s="32">
        <v>194</v>
      </c>
      <c r="E309" s="8">
        <v>0</v>
      </c>
      <c r="F309" s="8">
        <v>0</v>
      </c>
      <c r="G309" s="8">
        <v>194</v>
      </c>
      <c r="H309" s="8">
        <v>0</v>
      </c>
      <c r="I309" s="8">
        <v>0</v>
      </c>
      <c r="J309" s="14" t="s">
        <v>682</v>
      </c>
      <c r="K309" s="22">
        <v>194</v>
      </c>
      <c r="L309">
        <v>6</v>
      </c>
    </row>
    <row r="310" spans="1:12" x14ac:dyDescent="0.3">
      <c r="A310" s="173"/>
      <c r="B310" s="4">
        <v>302</v>
      </c>
      <c r="C310" s="8" t="s">
        <v>684</v>
      </c>
      <c r="D310" s="32">
        <v>164</v>
      </c>
      <c r="E310" s="8">
        <v>0</v>
      </c>
      <c r="F310" s="8">
        <v>0</v>
      </c>
      <c r="G310" s="8">
        <v>164</v>
      </c>
      <c r="H310" s="8">
        <v>0</v>
      </c>
      <c r="I310" s="8">
        <v>0</v>
      </c>
      <c r="J310" s="14" t="s">
        <v>684</v>
      </c>
      <c r="K310" s="22">
        <v>164</v>
      </c>
    </row>
    <row r="311" spans="1:12" x14ac:dyDescent="0.3">
      <c r="A311" s="173"/>
      <c r="B311" s="4">
        <v>303</v>
      </c>
      <c r="C311" s="8" t="s">
        <v>685</v>
      </c>
      <c r="D311" s="32">
        <v>593</v>
      </c>
      <c r="E311" s="8">
        <v>0</v>
      </c>
      <c r="F311" s="8">
        <v>0</v>
      </c>
      <c r="G311" s="8">
        <v>593</v>
      </c>
      <c r="H311" s="8">
        <v>0</v>
      </c>
      <c r="I311" s="8">
        <v>0</v>
      </c>
      <c r="J311" s="14" t="s">
        <v>685</v>
      </c>
      <c r="K311" s="22">
        <v>593</v>
      </c>
    </row>
    <row r="312" spans="1:12" x14ac:dyDescent="0.3">
      <c r="A312" s="173"/>
      <c r="B312" s="4">
        <v>304</v>
      </c>
      <c r="C312" s="8" t="s">
        <v>687</v>
      </c>
      <c r="D312" s="32">
        <v>79</v>
      </c>
      <c r="E312" s="8">
        <v>0</v>
      </c>
      <c r="F312" s="8">
        <v>0</v>
      </c>
      <c r="G312" s="8">
        <v>79</v>
      </c>
      <c r="H312" s="8">
        <v>0</v>
      </c>
      <c r="I312" s="8">
        <v>0</v>
      </c>
      <c r="J312" s="14" t="s">
        <v>687</v>
      </c>
      <c r="K312" s="22">
        <v>79</v>
      </c>
      <c r="L312">
        <v>11</v>
      </c>
    </row>
    <row r="313" spans="1:12" x14ac:dyDescent="0.3">
      <c r="A313" s="173"/>
      <c r="B313" s="4">
        <v>305</v>
      </c>
      <c r="C313" s="8" t="s">
        <v>688</v>
      </c>
      <c r="D313" s="32">
        <v>353</v>
      </c>
      <c r="E313" s="8">
        <v>6</v>
      </c>
      <c r="F313" s="8">
        <v>0</v>
      </c>
      <c r="G313" s="8">
        <v>353</v>
      </c>
      <c r="H313" s="8">
        <v>6</v>
      </c>
      <c r="I313" s="8">
        <v>0</v>
      </c>
      <c r="J313" s="14" t="s">
        <v>688</v>
      </c>
      <c r="K313" s="22">
        <v>353</v>
      </c>
    </row>
    <row r="314" spans="1:12" x14ac:dyDescent="0.3">
      <c r="A314" s="173"/>
      <c r="B314" s="4">
        <v>306</v>
      </c>
      <c r="C314" s="8" t="s">
        <v>689</v>
      </c>
      <c r="D314" s="32">
        <v>959</v>
      </c>
      <c r="E314" s="8">
        <v>0</v>
      </c>
      <c r="F314" s="8">
        <v>0</v>
      </c>
      <c r="G314" s="8">
        <v>959</v>
      </c>
      <c r="H314" s="8">
        <v>0</v>
      </c>
      <c r="I314" s="8">
        <v>0</v>
      </c>
      <c r="J314" s="14" t="s">
        <v>689</v>
      </c>
      <c r="K314" s="22">
        <v>959</v>
      </c>
    </row>
    <row r="315" spans="1:12" x14ac:dyDescent="0.3">
      <c r="A315" s="173"/>
      <c r="B315" s="4">
        <v>307</v>
      </c>
      <c r="C315" s="8" t="s">
        <v>690</v>
      </c>
      <c r="D315" s="32">
        <v>1854</v>
      </c>
      <c r="E315" s="8">
        <v>0</v>
      </c>
      <c r="F315" s="8">
        <v>0</v>
      </c>
      <c r="G315" s="8">
        <v>1854</v>
      </c>
      <c r="H315" s="8">
        <v>0</v>
      </c>
      <c r="I315" s="8">
        <v>0</v>
      </c>
      <c r="J315" s="14" t="s">
        <v>690</v>
      </c>
      <c r="K315" s="22">
        <v>1854</v>
      </c>
    </row>
    <row r="316" spans="1:12" x14ac:dyDescent="0.3">
      <c r="A316" s="173"/>
      <c r="B316" s="4">
        <v>308</v>
      </c>
      <c r="C316" s="8" t="s">
        <v>691</v>
      </c>
      <c r="D316" s="32">
        <v>1282</v>
      </c>
      <c r="E316" s="8">
        <v>11</v>
      </c>
      <c r="F316" s="8">
        <v>0</v>
      </c>
      <c r="G316" s="8">
        <v>1282</v>
      </c>
      <c r="H316" s="8">
        <v>11</v>
      </c>
      <c r="I316" s="8">
        <v>0</v>
      </c>
      <c r="J316" s="14" t="s">
        <v>691</v>
      </c>
      <c r="K316" s="22">
        <v>1282</v>
      </c>
    </row>
    <row r="317" spans="1:12" x14ac:dyDescent="0.3">
      <c r="A317" s="173"/>
      <c r="B317" s="4">
        <v>309</v>
      </c>
      <c r="C317" s="8" t="s">
        <v>693</v>
      </c>
      <c r="D317" s="32">
        <v>168</v>
      </c>
      <c r="E317" s="8">
        <v>0</v>
      </c>
      <c r="F317" s="8">
        <v>0</v>
      </c>
      <c r="G317" s="8">
        <v>168</v>
      </c>
      <c r="H317" s="8">
        <v>0</v>
      </c>
      <c r="I317" s="8">
        <v>0</v>
      </c>
      <c r="J317" s="14" t="s">
        <v>693</v>
      </c>
      <c r="K317" s="22">
        <v>168</v>
      </c>
    </row>
    <row r="318" spans="1:12" x14ac:dyDescent="0.3">
      <c r="A318" s="173"/>
      <c r="B318" s="4">
        <v>310</v>
      </c>
      <c r="C318" s="8" t="s">
        <v>694</v>
      </c>
      <c r="D318" s="32">
        <v>1024</v>
      </c>
      <c r="E318" s="8">
        <v>0</v>
      </c>
      <c r="F318" s="8">
        <v>0</v>
      </c>
      <c r="G318" s="8">
        <v>1024</v>
      </c>
      <c r="H318" s="8">
        <v>0</v>
      </c>
      <c r="I318" s="8">
        <v>0</v>
      </c>
      <c r="J318" s="14" t="s">
        <v>694</v>
      </c>
      <c r="K318" s="22">
        <v>1024</v>
      </c>
    </row>
    <row r="319" spans="1:12" x14ac:dyDescent="0.3">
      <c r="A319" s="173"/>
      <c r="B319" s="4">
        <v>311</v>
      </c>
      <c r="C319" s="8" t="s">
        <v>695</v>
      </c>
      <c r="D319" s="32">
        <v>564</v>
      </c>
      <c r="E319" s="8">
        <v>0</v>
      </c>
      <c r="F319" s="8">
        <v>0</v>
      </c>
      <c r="G319" s="8">
        <v>564</v>
      </c>
      <c r="H319" s="8">
        <v>0</v>
      </c>
      <c r="I319" s="8">
        <v>0</v>
      </c>
      <c r="J319" s="14" t="s">
        <v>695</v>
      </c>
      <c r="K319" s="22">
        <v>564</v>
      </c>
    </row>
    <row r="320" spans="1:12" x14ac:dyDescent="0.3">
      <c r="A320" s="173"/>
      <c r="B320" s="4">
        <v>312</v>
      </c>
      <c r="C320" s="8" t="s">
        <v>696</v>
      </c>
      <c r="D320" s="32">
        <v>257</v>
      </c>
      <c r="E320" s="8">
        <v>0</v>
      </c>
      <c r="F320" s="8">
        <v>0</v>
      </c>
      <c r="G320" s="8">
        <v>257</v>
      </c>
      <c r="H320" s="8">
        <v>0</v>
      </c>
      <c r="I320" s="8">
        <v>0</v>
      </c>
      <c r="J320" s="14" t="s">
        <v>696</v>
      </c>
      <c r="K320" s="22">
        <v>257</v>
      </c>
    </row>
    <row r="321" spans="1:11" x14ac:dyDescent="0.3">
      <c r="A321" s="173"/>
      <c r="B321" s="4">
        <v>313</v>
      </c>
      <c r="C321" s="8" t="s">
        <v>699</v>
      </c>
      <c r="D321" s="32">
        <v>161</v>
      </c>
      <c r="E321" s="8">
        <v>0</v>
      </c>
      <c r="F321" s="8">
        <v>0</v>
      </c>
      <c r="G321" s="8">
        <v>161</v>
      </c>
      <c r="H321" s="8">
        <v>0</v>
      </c>
      <c r="I321" s="8">
        <v>0</v>
      </c>
      <c r="J321" s="14" t="s">
        <v>699</v>
      </c>
      <c r="K321" s="22">
        <v>161</v>
      </c>
    </row>
    <row r="322" spans="1:11" x14ac:dyDescent="0.3">
      <c r="A322" s="173"/>
      <c r="B322" s="4">
        <v>314</v>
      </c>
      <c r="C322" s="8" t="s">
        <v>701</v>
      </c>
      <c r="D322" s="32">
        <v>108</v>
      </c>
      <c r="E322" s="8">
        <v>0</v>
      </c>
      <c r="F322" s="8">
        <v>0</v>
      </c>
      <c r="G322" s="8">
        <v>108</v>
      </c>
      <c r="H322" s="8">
        <v>0</v>
      </c>
      <c r="I322" s="8">
        <v>0</v>
      </c>
      <c r="J322" s="14" t="s">
        <v>701</v>
      </c>
      <c r="K322" s="22">
        <v>108</v>
      </c>
    </row>
    <row r="323" spans="1:11" x14ac:dyDescent="0.3">
      <c r="A323" s="173"/>
      <c r="B323" s="4">
        <v>315</v>
      </c>
      <c r="C323" s="8" t="s">
        <v>702</v>
      </c>
      <c r="D323" s="32">
        <v>474</v>
      </c>
      <c r="E323" s="8">
        <v>0</v>
      </c>
      <c r="F323" s="8">
        <v>0</v>
      </c>
      <c r="G323" s="8">
        <v>474</v>
      </c>
      <c r="H323" s="8">
        <v>0</v>
      </c>
      <c r="I323" s="8">
        <v>0</v>
      </c>
      <c r="J323" s="14" t="s">
        <v>702</v>
      </c>
      <c r="K323" s="22">
        <v>474</v>
      </c>
    </row>
    <row r="324" spans="1:11" x14ac:dyDescent="0.3">
      <c r="A324" s="173"/>
      <c r="B324" s="4">
        <v>316</v>
      </c>
      <c r="C324" s="8" t="s">
        <v>703</v>
      </c>
      <c r="D324" s="32">
        <v>507</v>
      </c>
      <c r="E324" s="8">
        <v>0</v>
      </c>
      <c r="F324" s="8">
        <v>0</v>
      </c>
      <c r="G324" s="8">
        <v>507</v>
      </c>
      <c r="H324" s="8">
        <v>0</v>
      </c>
      <c r="I324" s="8">
        <v>0</v>
      </c>
      <c r="J324" s="14" t="s">
        <v>703</v>
      </c>
      <c r="K324" s="22">
        <v>507</v>
      </c>
    </row>
    <row r="325" spans="1:11" x14ac:dyDescent="0.3">
      <c r="A325" s="173"/>
      <c r="B325" s="4">
        <v>317</v>
      </c>
      <c r="C325" s="8" t="s">
        <v>704</v>
      </c>
      <c r="D325" s="32">
        <v>1372</v>
      </c>
      <c r="E325" s="8">
        <v>0</v>
      </c>
      <c r="F325" s="8">
        <v>0</v>
      </c>
      <c r="G325" s="8">
        <v>1372</v>
      </c>
      <c r="H325" s="8">
        <v>0</v>
      </c>
      <c r="I325" s="8">
        <v>0</v>
      </c>
      <c r="J325" s="14" t="s">
        <v>704</v>
      </c>
      <c r="K325" s="22">
        <v>1372</v>
      </c>
    </row>
    <row r="326" spans="1:11" x14ac:dyDescent="0.3">
      <c r="A326" s="173"/>
      <c r="B326" s="4">
        <v>318</v>
      </c>
      <c r="C326" s="8" t="s">
        <v>705</v>
      </c>
      <c r="D326" s="32">
        <v>732</v>
      </c>
      <c r="E326" s="8">
        <v>0</v>
      </c>
      <c r="F326" s="8">
        <v>0</v>
      </c>
      <c r="G326" s="8">
        <v>732</v>
      </c>
      <c r="H326" s="8">
        <v>0</v>
      </c>
      <c r="I326" s="8">
        <v>0</v>
      </c>
      <c r="J326" s="14" t="s">
        <v>705</v>
      </c>
      <c r="K326" s="22">
        <v>732</v>
      </c>
    </row>
    <row r="327" spans="1:11" x14ac:dyDescent="0.3">
      <c r="A327" s="173"/>
      <c r="B327" s="4">
        <v>319</v>
      </c>
      <c r="C327" s="8" t="s">
        <v>706</v>
      </c>
      <c r="D327" s="32">
        <v>325</v>
      </c>
      <c r="E327" s="8">
        <v>0</v>
      </c>
      <c r="F327" s="8">
        <v>0</v>
      </c>
      <c r="G327" s="8">
        <v>325</v>
      </c>
      <c r="H327" s="8">
        <v>0</v>
      </c>
      <c r="I327" s="8">
        <v>0</v>
      </c>
      <c r="J327" s="14" t="s">
        <v>706</v>
      </c>
      <c r="K327" s="22">
        <v>325</v>
      </c>
    </row>
    <row r="328" spans="1:11" x14ac:dyDescent="0.3">
      <c r="A328" s="173"/>
      <c r="B328" s="4">
        <v>320</v>
      </c>
      <c r="C328" s="8" t="s">
        <v>708</v>
      </c>
      <c r="D328" s="32">
        <v>98</v>
      </c>
      <c r="E328" s="8">
        <v>0</v>
      </c>
      <c r="F328" s="8">
        <v>0</v>
      </c>
      <c r="G328" s="8">
        <v>98</v>
      </c>
      <c r="H328" s="8">
        <v>0</v>
      </c>
      <c r="I328" s="8">
        <v>0</v>
      </c>
      <c r="J328" s="14" t="s">
        <v>708</v>
      </c>
      <c r="K328" s="22">
        <v>98</v>
      </c>
    </row>
    <row r="329" spans="1:11" x14ac:dyDescent="0.3">
      <c r="A329" s="173"/>
      <c r="B329" s="4">
        <v>321</v>
      </c>
      <c r="C329" s="8" t="s">
        <v>709</v>
      </c>
      <c r="D329" s="32">
        <v>145</v>
      </c>
      <c r="E329" s="8">
        <v>0</v>
      </c>
      <c r="F329" s="8">
        <v>0</v>
      </c>
      <c r="G329" s="8">
        <v>145</v>
      </c>
      <c r="H329" s="8">
        <v>0</v>
      </c>
      <c r="I329" s="8">
        <v>0</v>
      </c>
      <c r="J329" s="14" t="s">
        <v>709</v>
      </c>
      <c r="K329" s="22">
        <v>145</v>
      </c>
    </row>
    <row r="330" spans="1:11" x14ac:dyDescent="0.3">
      <c r="A330" s="173"/>
      <c r="B330" s="4">
        <v>322</v>
      </c>
      <c r="C330" s="8" t="s">
        <v>710</v>
      </c>
      <c r="D330" s="32">
        <v>334</v>
      </c>
      <c r="E330" s="8">
        <v>0</v>
      </c>
      <c r="F330" s="8">
        <v>0</v>
      </c>
      <c r="G330" s="8">
        <v>334</v>
      </c>
      <c r="H330" s="8">
        <v>0</v>
      </c>
      <c r="I330" s="8">
        <v>0</v>
      </c>
      <c r="J330" s="14" t="s">
        <v>710</v>
      </c>
      <c r="K330" s="22">
        <v>334</v>
      </c>
    </row>
    <row r="331" spans="1:11" x14ac:dyDescent="0.3">
      <c r="A331" s="173"/>
      <c r="B331" s="4">
        <v>323</v>
      </c>
      <c r="C331" s="8" t="s">
        <v>711</v>
      </c>
      <c r="D331" s="32">
        <v>636</v>
      </c>
      <c r="E331" s="8">
        <v>0</v>
      </c>
      <c r="F331" s="8">
        <v>0</v>
      </c>
      <c r="G331" s="8">
        <v>636</v>
      </c>
      <c r="H331" s="8">
        <v>0</v>
      </c>
      <c r="I331" s="8">
        <v>0</v>
      </c>
      <c r="J331" s="14" t="s">
        <v>711</v>
      </c>
      <c r="K331" s="22">
        <v>636</v>
      </c>
    </row>
    <row r="332" spans="1:11" x14ac:dyDescent="0.3">
      <c r="A332" s="173"/>
      <c r="B332" s="4">
        <v>324</v>
      </c>
      <c r="C332" s="8" t="s">
        <v>712</v>
      </c>
      <c r="D332" s="32">
        <v>330</v>
      </c>
      <c r="E332" s="8">
        <v>0</v>
      </c>
      <c r="F332" s="8">
        <v>0</v>
      </c>
      <c r="G332" s="8">
        <v>330</v>
      </c>
      <c r="H332" s="8">
        <v>0</v>
      </c>
      <c r="I332" s="8">
        <v>0</v>
      </c>
      <c r="J332" s="14" t="s">
        <v>712</v>
      </c>
      <c r="K332" s="22">
        <v>330</v>
      </c>
    </row>
    <row r="333" spans="1:11" x14ac:dyDescent="0.3">
      <c r="A333" s="173"/>
      <c r="B333" s="4">
        <v>325</v>
      </c>
      <c r="C333" s="8" t="s">
        <v>713</v>
      </c>
      <c r="D333" s="32">
        <v>17</v>
      </c>
      <c r="E333" s="8">
        <v>0</v>
      </c>
      <c r="F333" s="8">
        <v>0</v>
      </c>
      <c r="G333" s="8">
        <v>17</v>
      </c>
      <c r="H333" s="8">
        <v>0</v>
      </c>
      <c r="I333" s="8">
        <v>0</v>
      </c>
      <c r="J333" s="14" t="s">
        <v>713</v>
      </c>
      <c r="K333" s="22">
        <v>17</v>
      </c>
    </row>
    <row r="334" spans="1:11" x14ac:dyDescent="0.3">
      <c r="A334" s="173"/>
      <c r="B334" s="4">
        <v>326</v>
      </c>
      <c r="C334" s="8" t="s">
        <v>714</v>
      </c>
      <c r="D334" s="32">
        <v>598</v>
      </c>
      <c r="E334" s="8">
        <v>0</v>
      </c>
      <c r="F334" s="8">
        <v>0</v>
      </c>
      <c r="G334" s="8">
        <v>598</v>
      </c>
      <c r="H334" s="8">
        <v>0</v>
      </c>
      <c r="I334" s="8">
        <v>0</v>
      </c>
      <c r="J334" s="14" t="s">
        <v>714</v>
      </c>
      <c r="K334" s="22">
        <v>598</v>
      </c>
    </row>
    <row r="335" spans="1:11" x14ac:dyDescent="0.3">
      <c r="A335" s="173"/>
      <c r="B335" s="4">
        <v>327</v>
      </c>
      <c r="C335" s="8" t="s">
        <v>715</v>
      </c>
      <c r="D335" s="32">
        <v>684</v>
      </c>
      <c r="E335" s="8">
        <v>0</v>
      </c>
      <c r="F335" s="8">
        <v>0</v>
      </c>
      <c r="G335" s="8">
        <v>684</v>
      </c>
      <c r="H335" s="8">
        <v>0</v>
      </c>
      <c r="I335" s="8">
        <v>0</v>
      </c>
      <c r="J335" s="14" t="s">
        <v>715</v>
      </c>
      <c r="K335" s="22">
        <v>684</v>
      </c>
    </row>
    <row r="336" spans="1:11" x14ac:dyDescent="0.3">
      <c r="A336" s="173"/>
      <c r="B336" s="4">
        <v>328</v>
      </c>
      <c r="C336" s="8" t="s">
        <v>716</v>
      </c>
      <c r="D336" s="32">
        <v>213</v>
      </c>
      <c r="E336" s="8">
        <v>0</v>
      </c>
      <c r="F336" s="8">
        <v>0</v>
      </c>
      <c r="G336" s="8">
        <v>213</v>
      </c>
      <c r="H336" s="8">
        <v>0</v>
      </c>
      <c r="I336" s="8">
        <v>0</v>
      </c>
      <c r="J336" s="14" t="s">
        <v>716</v>
      </c>
      <c r="K336" s="22">
        <v>213</v>
      </c>
    </row>
    <row r="337" spans="1:12" x14ac:dyDescent="0.3">
      <c r="A337" s="173"/>
      <c r="B337" s="4">
        <v>329</v>
      </c>
      <c r="C337" s="8" t="s">
        <v>718</v>
      </c>
      <c r="D337" s="32">
        <v>592</v>
      </c>
      <c r="E337" s="8">
        <v>0</v>
      </c>
      <c r="F337" s="8">
        <v>0</v>
      </c>
      <c r="G337" s="8">
        <v>592</v>
      </c>
      <c r="H337" s="8">
        <v>0</v>
      </c>
      <c r="I337" s="8">
        <v>0</v>
      </c>
      <c r="J337" s="14" t="s">
        <v>718</v>
      </c>
      <c r="K337" s="22">
        <v>592</v>
      </c>
    </row>
    <row r="338" spans="1:12" x14ac:dyDescent="0.3">
      <c r="A338" s="173"/>
      <c r="B338" s="4">
        <v>330</v>
      </c>
      <c r="C338" s="8" t="s">
        <v>719</v>
      </c>
      <c r="D338" s="32">
        <v>234</v>
      </c>
      <c r="E338" s="8">
        <v>0</v>
      </c>
      <c r="F338" s="8">
        <v>0</v>
      </c>
      <c r="G338" s="8">
        <v>234</v>
      </c>
      <c r="H338" s="8">
        <v>0</v>
      </c>
      <c r="I338" s="8">
        <v>0</v>
      </c>
      <c r="J338" s="14" t="s">
        <v>719</v>
      </c>
      <c r="K338" s="22">
        <v>234</v>
      </c>
      <c r="L338">
        <v>50</v>
      </c>
    </row>
    <row r="339" spans="1:12" x14ac:dyDescent="0.3">
      <c r="A339" s="173"/>
      <c r="B339" s="4">
        <v>331</v>
      </c>
      <c r="C339" s="8" t="s">
        <v>720</v>
      </c>
      <c r="D339" s="32">
        <v>190</v>
      </c>
      <c r="E339" s="8">
        <v>0</v>
      </c>
      <c r="F339" s="8">
        <v>0</v>
      </c>
      <c r="G339" s="8">
        <v>190</v>
      </c>
      <c r="H339" s="8">
        <v>0</v>
      </c>
      <c r="I339" s="8">
        <v>0</v>
      </c>
      <c r="J339" s="14" t="s">
        <v>720</v>
      </c>
      <c r="K339" s="22">
        <v>190</v>
      </c>
    </row>
    <row r="340" spans="1:12" x14ac:dyDescent="0.3">
      <c r="A340" s="173"/>
      <c r="B340" s="4">
        <v>332</v>
      </c>
      <c r="C340" s="8" t="s">
        <v>721</v>
      </c>
      <c r="D340" s="32">
        <v>768</v>
      </c>
      <c r="E340" s="8">
        <v>50</v>
      </c>
      <c r="F340" s="8">
        <v>0</v>
      </c>
      <c r="G340" s="8">
        <v>768</v>
      </c>
      <c r="H340" s="8">
        <v>50</v>
      </c>
      <c r="I340" s="8">
        <v>0</v>
      </c>
      <c r="J340" s="14" t="s">
        <v>721</v>
      </c>
      <c r="K340" s="22">
        <v>768</v>
      </c>
    </row>
    <row r="341" spans="1:12" x14ac:dyDescent="0.3">
      <c r="A341" s="173"/>
      <c r="B341" s="4">
        <v>333</v>
      </c>
      <c r="C341" s="8" t="s">
        <v>722</v>
      </c>
      <c r="D341" s="32">
        <v>159</v>
      </c>
      <c r="E341" s="8">
        <v>0</v>
      </c>
      <c r="F341" s="8">
        <v>0</v>
      </c>
      <c r="G341" s="8">
        <v>159</v>
      </c>
      <c r="H341" s="8">
        <v>0</v>
      </c>
      <c r="I341" s="8">
        <v>0</v>
      </c>
      <c r="J341" s="14" t="s">
        <v>722</v>
      </c>
      <c r="K341" s="22">
        <v>159</v>
      </c>
      <c r="L341">
        <v>1</v>
      </c>
    </row>
    <row r="342" spans="1:12" x14ac:dyDescent="0.3">
      <c r="A342" s="173"/>
      <c r="B342" s="4">
        <v>334</v>
      </c>
      <c r="C342" s="8" t="s">
        <v>723</v>
      </c>
      <c r="D342" s="32">
        <v>457</v>
      </c>
      <c r="E342" s="8">
        <v>0</v>
      </c>
      <c r="F342" s="8">
        <v>0</v>
      </c>
      <c r="G342" s="8">
        <v>457</v>
      </c>
      <c r="H342" s="8">
        <v>0</v>
      </c>
      <c r="I342" s="8">
        <v>0</v>
      </c>
      <c r="J342" s="14" t="s">
        <v>723</v>
      </c>
      <c r="K342" s="22">
        <v>457</v>
      </c>
    </row>
    <row r="343" spans="1:12" x14ac:dyDescent="0.3">
      <c r="A343" s="173"/>
      <c r="B343" s="4">
        <v>335</v>
      </c>
      <c r="C343" s="8" t="s">
        <v>727</v>
      </c>
      <c r="D343" s="32">
        <v>197</v>
      </c>
      <c r="E343" s="8">
        <v>0</v>
      </c>
      <c r="F343" s="8">
        <v>0</v>
      </c>
      <c r="G343" s="8">
        <v>197</v>
      </c>
      <c r="H343" s="8">
        <v>0</v>
      </c>
      <c r="I343" s="8">
        <v>0</v>
      </c>
      <c r="J343" s="14" t="s">
        <v>727</v>
      </c>
      <c r="K343" s="22">
        <v>197</v>
      </c>
    </row>
    <row r="344" spans="1:12" x14ac:dyDescent="0.3">
      <c r="A344" s="173"/>
      <c r="B344" s="4">
        <v>336</v>
      </c>
      <c r="C344" s="8" t="s">
        <v>732</v>
      </c>
      <c r="D344" s="32">
        <v>91</v>
      </c>
      <c r="E344" s="8">
        <v>0</v>
      </c>
      <c r="F344" s="8">
        <v>0</v>
      </c>
      <c r="G344" s="8">
        <v>91</v>
      </c>
      <c r="H344" s="8">
        <v>0</v>
      </c>
      <c r="I344" s="8">
        <v>0</v>
      </c>
      <c r="J344" s="14" t="s">
        <v>732</v>
      </c>
      <c r="K344" s="22">
        <v>91</v>
      </c>
    </row>
    <row r="345" spans="1:12" x14ac:dyDescent="0.3">
      <c r="A345" s="173"/>
      <c r="B345" s="4">
        <v>337</v>
      </c>
      <c r="C345" s="8" t="s">
        <v>735</v>
      </c>
      <c r="D345" s="32">
        <v>573</v>
      </c>
      <c r="E345" s="8">
        <v>0</v>
      </c>
      <c r="F345" s="8">
        <v>0</v>
      </c>
      <c r="G345" s="8">
        <v>573</v>
      </c>
      <c r="H345" s="8">
        <v>0</v>
      </c>
      <c r="I345" s="8">
        <v>0</v>
      </c>
      <c r="J345" s="14" t="s">
        <v>735</v>
      </c>
      <c r="K345" s="22">
        <v>573</v>
      </c>
    </row>
    <row r="346" spans="1:12" x14ac:dyDescent="0.3">
      <c r="A346" s="173"/>
      <c r="B346" s="4">
        <v>338</v>
      </c>
      <c r="C346" s="8" t="s">
        <v>737</v>
      </c>
      <c r="D346" s="32">
        <v>572</v>
      </c>
      <c r="E346" s="8">
        <v>0</v>
      </c>
      <c r="F346" s="8">
        <v>0</v>
      </c>
      <c r="G346" s="8">
        <v>572</v>
      </c>
      <c r="H346" s="8">
        <v>0</v>
      </c>
      <c r="I346" s="8">
        <v>0</v>
      </c>
      <c r="J346" s="14" t="s">
        <v>737</v>
      </c>
      <c r="K346" s="22">
        <v>572</v>
      </c>
    </row>
    <row r="347" spans="1:12" x14ac:dyDescent="0.3">
      <c r="A347" s="173"/>
      <c r="B347" s="4">
        <v>339</v>
      </c>
      <c r="C347" s="8" t="s">
        <v>738</v>
      </c>
      <c r="D347" s="32">
        <v>1251</v>
      </c>
      <c r="E347" s="8">
        <v>0</v>
      </c>
      <c r="F347" s="8">
        <v>0</v>
      </c>
      <c r="G347" s="8">
        <v>1251</v>
      </c>
      <c r="H347" s="8">
        <v>0</v>
      </c>
      <c r="I347" s="8">
        <v>0</v>
      </c>
      <c r="J347" s="14" t="s">
        <v>738</v>
      </c>
      <c r="K347" s="22">
        <v>1251</v>
      </c>
    </row>
    <row r="348" spans="1:12" x14ac:dyDescent="0.3">
      <c r="A348" s="173"/>
      <c r="B348" s="4">
        <v>340</v>
      </c>
      <c r="C348" s="8" t="s">
        <v>739</v>
      </c>
      <c r="D348" s="32">
        <v>240</v>
      </c>
      <c r="E348" s="8">
        <v>0</v>
      </c>
      <c r="F348" s="8">
        <v>0</v>
      </c>
      <c r="G348" s="8">
        <v>240</v>
      </c>
      <c r="H348" s="8">
        <v>0</v>
      </c>
      <c r="I348" s="8">
        <v>0</v>
      </c>
      <c r="J348" s="14" t="s">
        <v>739</v>
      </c>
      <c r="K348" s="22">
        <v>240</v>
      </c>
    </row>
    <row r="349" spans="1:12" x14ac:dyDescent="0.3">
      <c r="A349" s="173"/>
      <c r="B349" s="4">
        <v>341</v>
      </c>
      <c r="C349" s="8" t="s">
        <v>741</v>
      </c>
      <c r="D349" s="32">
        <v>429</v>
      </c>
      <c r="E349" s="8">
        <v>0</v>
      </c>
      <c r="F349" s="8">
        <v>0</v>
      </c>
      <c r="G349" s="8">
        <v>429</v>
      </c>
      <c r="H349" s="8">
        <v>0</v>
      </c>
      <c r="I349" s="8">
        <v>0</v>
      </c>
      <c r="J349" s="14" t="s">
        <v>741</v>
      </c>
      <c r="K349" s="22">
        <v>429</v>
      </c>
    </row>
    <row r="350" spans="1:12" x14ac:dyDescent="0.3">
      <c r="A350" s="173"/>
      <c r="B350" s="4">
        <v>342</v>
      </c>
      <c r="C350" s="8" t="s">
        <v>742</v>
      </c>
      <c r="D350" s="32">
        <v>1850</v>
      </c>
      <c r="E350" s="8">
        <v>0</v>
      </c>
      <c r="F350" s="8">
        <v>0</v>
      </c>
      <c r="G350" s="8">
        <v>1850</v>
      </c>
      <c r="H350" s="8">
        <v>0</v>
      </c>
      <c r="I350" s="8">
        <v>0</v>
      </c>
      <c r="J350" s="14" t="s">
        <v>742</v>
      </c>
      <c r="K350" s="22">
        <v>1850</v>
      </c>
    </row>
    <row r="351" spans="1:12" x14ac:dyDescent="0.3">
      <c r="C351" s="9"/>
      <c r="D351" s="9">
        <v>3893</v>
      </c>
      <c r="E351" s="9">
        <f>SUM(E4:E350)</f>
        <v>4034</v>
      </c>
      <c r="F351" s="9">
        <v>13187</v>
      </c>
      <c r="G351" s="9">
        <v>3893</v>
      </c>
      <c r="H351" s="9">
        <v>16669</v>
      </c>
      <c r="I351" s="9">
        <v>429</v>
      </c>
      <c r="J351" s="14" t="s">
        <v>742</v>
      </c>
      <c r="K351" s="22">
        <v>3893</v>
      </c>
    </row>
    <row r="352" spans="1:12" x14ac:dyDescent="0.3">
      <c r="J352" s="14">
        <f>(E347+F347)/D347</f>
        <v>0</v>
      </c>
      <c r="K352" s="22">
        <f>(H347+I347)/G347</f>
        <v>0</v>
      </c>
    </row>
    <row r="353" spans="10:11" x14ac:dyDescent="0.3">
      <c r="J353" s="14">
        <f>(E348+F348)/D348</f>
        <v>0</v>
      </c>
      <c r="K353" s="22">
        <f>(H348+I348)/G348</f>
        <v>0</v>
      </c>
    </row>
    <row r="354" spans="10:11" x14ac:dyDescent="0.3">
      <c r="J354" s="14">
        <f>(E349+F349)/D349</f>
        <v>0</v>
      </c>
      <c r="K354" s="22">
        <f>(H349+I349)/G349</f>
        <v>0</v>
      </c>
    </row>
    <row r="355" spans="10:11" x14ac:dyDescent="0.3">
      <c r="J355" s="14">
        <f>(E350+F350)/D350</f>
        <v>0</v>
      </c>
      <c r="K355" s="22">
        <f>(H350+I350)/G350</f>
        <v>0</v>
      </c>
    </row>
  </sheetData>
  <mergeCells count="7">
    <mergeCell ref="A106:A350"/>
    <mergeCell ref="A4:A31"/>
    <mergeCell ref="P6:R6"/>
    <mergeCell ref="A33:A58"/>
    <mergeCell ref="A60:A68"/>
    <mergeCell ref="A70:A93"/>
    <mergeCell ref="A95:A104"/>
  </mergeCells>
  <phoneticPr fontId="3" type="noConversion"/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DD096-A6DE-453F-A39E-4AD64BB8BB7E}">
  <sheetPr codeName="Sheet29">
    <tabColor rgb="FFFFC000"/>
  </sheetPr>
  <dimension ref="A1:AY355"/>
  <sheetViews>
    <sheetView topLeftCell="A7" zoomScale="84" zoomScaleNormal="84" workbookViewId="0">
      <selection activeCell="U42" sqref="U42"/>
    </sheetView>
  </sheetViews>
  <sheetFormatPr defaultRowHeight="13.5" x14ac:dyDescent="0.3"/>
  <cols>
    <col min="3" max="3" width="18.46484375" customWidth="1"/>
    <col min="4" max="4" width="9.59765625" bestFit="1" customWidth="1"/>
    <col min="11" max="11" width="11.86328125" style="22" customWidth="1"/>
    <col min="12" max="12" width="26" customWidth="1"/>
    <col min="14" max="14" width="18.46484375" customWidth="1"/>
    <col min="15" max="15" width="20.265625" customWidth="1"/>
    <col min="16" max="29" width="12.73046875" bestFit="1" customWidth="1"/>
    <col min="30" max="35" width="13.3984375" bestFit="1" customWidth="1"/>
    <col min="36" max="36" width="15.265625" customWidth="1"/>
    <col min="37" max="37" width="15.1328125" customWidth="1"/>
    <col min="38" max="38" width="17.3984375" customWidth="1"/>
    <col min="39" max="40" width="16.86328125" customWidth="1"/>
    <col min="41" max="41" width="15.59765625" customWidth="1"/>
    <col min="42" max="42" width="12.73046875" customWidth="1"/>
    <col min="43" max="43" width="13.3984375" customWidth="1"/>
    <col min="44" max="44" width="12.86328125" customWidth="1"/>
    <col min="45" max="45" width="12.73046875" customWidth="1"/>
    <col min="46" max="46" width="14.73046875" customWidth="1"/>
    <col min="47" max="47" width="15.1328125" customWidth="1"/>
    <col min="48" max="48" width="18" customWidth="1"/>
  </cols>
  <sheetData>
    <row r="1" spans="1:51" x14ac:dyDescent="0.3">
      <c r="A1" t="s">
        <v>945</v>
      </c>
    </row>
    <row r="2" spans="1:51" x14ac:dyDescent="0.3">
      <c r="A2" s="4"/>
      <c r="B2" s="4"/>
      <c r="C2" s="8"/>
      <c r="D2" s="8"/>
      <c r="E2" s="8" t="s">
        <v>793</v>
      </c>
      <c r="F2" s="8"/>
      <c r="G2" s="8"/>
      <c r="H2" s="8" t="s">
        <v>794</v>
      </c>
      <c r="I2" s="8"/>
    </row>
    <row r="3" spans="1:51" x14ac:dyDescent="0.3">
      <c r="A3" s="4"/>
      <c r="B3" s="4"/>
      <c r="C3" s="8"/>
      <c r="D3" s="8" t="s">
        <v>409</v>
      </c>
      <c r="E3" s="8" t="s">
        <v>410</v>
      </c>
      <c r="F3" s="8" t="s">
        <v>411</v>
      </c>
      <c r="G3" s="8" t="s">
        <v>409</v>
      </c>
      <c r="H3" s="8" t="s">
        <v>410</v>
      </c>
      <c r="I3" s="8" t="s">
        <v>411</v>
      </c>
    </row>
    <row r="4" spans="1:51" x14ac:dyDescent="0.3">
      <c r="A4" s="173" t="s">
        <v>757</v>
      </c>
      <c r="B4" s="4">
        <v>1</v>
      </c>
      <c r="C4" s="8" t="s">
        <v>433</v>
      </c>
      <c r="D4" s="32">
        <v>14891</v>
      </c>
      <c r="E4" s="8">
        <v>617</v>
      </c>
      <c r="F4" s="8">
        <v>0</v>
      </c>
      <c r="G4" s="37">
        <f>D4-K4</f>
        <v>-1769</v>
      </c>
      <c r="H4" s="8">
        <v>617</v>
      </c>
      <c r="I4" s="8">
        <v>0</v>
      </c>
      <c r="K4" s="22">
        <v>16660</v>
      </c>
      <c r="L4">
        <v>617</v>
      </c>
      <c r="O4" s="4" t="s">
        <v>763</v>
      </c>
      <c r="P4" s="4"/>
      <c r="Q4" s="4"/>
      <c r="R4" s="4"/>
    </row>
    <row r="5" spans="1:51" x14ac:dyDescent="0.3">
      <c r="A5" s="173"/>
      <c r="B5" s="4">
        <v>2</v>
      </c>
      <c r="C5" s="8" t="s">
        <v>649</v>
      </c>
      <c r="D5" s="32">
        <v>12904</v>
      </c>
      <c r="E5" s="8">
        <v>0</v>
      </c>
      <c r="F5" s="8">
        <v>0</v>
      </c>
      <c r="G5" s="37">
        <f t="shared" ref="G5:G68" si="0">D5-K5</f>
        <v>9686</v>
      </c>
      <c r="H5" s="8">
        <v>0</v>
      </c>
      <c r="I5" s="8">
        <v>0</v>
      </c>
      <c r="K5" s="22">
        <v>3218</v>
      </c>
      <c r="O5" s="4" t="s">
        <v>764</v>
      </c>
      <c r="P5" s="4"/>
      <c r="Q5" s="4"/>
      <c r="R5" s="4"/>
    </row>
    <row r="6" spans="1:51" x14ac:dyDescent="0.3">
      <c r="A6" s="173"/>
      <c r="B6" s="4">
        <v>3</v>
      </c>
      <c r="C6" s="8" t="s">
        <v>633</v>
      </c>
      <c r="D6" s="32">
        <v>18855</v>
      </c>
      <c r="E6" s="8">
        <v>0</v>
      </c>
      <c r="F6" s="8">
        <v>0</v>
      </c>
      <c r="G6" s="37">
        <f t="shared" si="0"/>
        <v>15899</v>
      </c>
      <c r="H6" s="8">
        <v>0</v>
      </c>
      <c r="I6" s="8">
        <v>0</v>
      </c>
      <c r="K6" s="22">
        <v>2956</v>
      </c>
      <c r="O6" s="4"/>
      <c r="P6" s="173" t="s">
        <v>795</v>
      </c>
      <c r="Q6" s="173"/>
      <c r="R6" s="173"/>
    </row>
    <row r="7" spans="1:51" x14ac:dyDescent="0.3">
      <c r="A7" s="173"/>
      <c r="B7" s="4">
        <v>4</v>
      </c>
      <c r="C7" s="8" t="s">
        <v>648</v>
      </c>
      <c r="D7" s="32">
        <v>12994</v>
      </c>
      <c r="E7" s="8">
        <v>0</v>
      </c>
      <c r="F7" s="8">
        <v>0</v>
      </c>
      <c r="G7" s="37">
        <f t="shared" si="0"/>
        <v>11337</v>
      </c>
      <c r="H7" s="8">
        <v>0</v>
      </c>
      <c r="I7" s="8">
        <v>0</v>
      </c>
      <c r="K7" s="22">
        <v>1657</v>
      </c>
      <c r="O7" s="4"/>
      <c r="P7" s="4" t="s">
        <v>409</v>
      </c>
      <c r="Q7" s="4" t="s">
        <v>765</v>
      </c>
      <c r="R7" s="4" t="s">
        <v>766</v>
      </c>
      <c r="S7" s="18" t="s">
        <v>788</v>
      </c>
    </row>
    <row r="8" spans="1:51" x14ac:dyDescent="0.3">
      <c r="A8" s="173"/>
      <c r="B8" s="4">
        <v>5</v>
      </c>
      <c r="C8" s="8" t="s">
        <v>552</v>
      </c>
      <c r="D8" s="32">
        <v>3068</v>
      </c>
      <c r="E8" s="8">
        <v>0</v>
      </c>
      <c r="F8" s="8">
        <v>0</v>
      </c>
      <c r="G8" s="37">
        <f t="shared" si="0"/>
        <v>1567</v>
      </c>
      <c r="H8" s="8">
        <v>0</v>
      </c>
      <c r="I8" s="8">
        <v>0</v>
      </c>
      <c r="K8" s="22">
        <v>1501</v>
      </c>
      <c r="O8" s="4" t="s">
        <v>757</v>
      </c>
      <c r="P8" s="4">
        <f>SUM(G4:G31)</f>
        <v>161075</v>
      </c>
      <c r="Q8" s="4">
        <f>SUM(H4:I31)</f>
        <v>851</v>
      </c>
      <c r="R8" s="15">
        <v>0</v>
      </c>
      <c r="S8" s="14">
        <f t="shared" ref="S8:S14" si="1">P8/P$14</f>
        <v>0.19096707648167688</v>
      </c>
    </row>
    <row r="9" spans="1:51" x14ac:dyDescent="0.3">
      <c r="A9" s="173"/>
      <c r="B9" s="4">
        <v>6</v>
      </c>
      <c r="C9" s="8" t="s">
        <v>430</v>
      </c>
      <c r="D9" s="32">
        <v>8612</v>
      </c>
      <c r="E9" s="8">
        <v>0</v>
      </c>
      <c r="F9" s="8">
        <v>0</v>
      </c>
      <c r="G9" s="37">
        <f t="shared" si="0"/>
        <v>6220</v>
      </c>
      <c r="H9" s="8">
        <v>0</v>
      </c>
      <c r="I9" s="8">
        <v>0</v>
      </c>
      <c r="K9" s="22">
        <v>2392</v>
      </c>
      <c r="O9" s="4" t="s">
        <v>758</v>
      </c>
      <c r="P9" s="4">
        <f>SUM(G33:G58)</f>
        <v>84925</v>
      </c>
      <c r="Q9" s="4">
        <f>SUM(H33:I58)</f>
        <v>36</v>
      </c>
      <c r="R9" s="15">
        <f t="shared" ref="R9:R13" si="2">Q9/P9</f>
        <v>4.2390344421548427E-4</v>
      </c>
      <c r="S9" s="14">
        <f t="shared" si="1"/>
        <v>0.10068526444331156</v>
      </c>
    </row>
    <row r="10" spans="1:51" x14ac:dyDescent="0.3">
      <c r="A10" s="173"/>
      <c r="B10" s="4">
        <v>7</v>
      </c>
      <c r="C10" s="8" t="s">
        <v>439</v>
      </c>
      <c r="D10" s="32">
        <v>10058</v>
      </c>
      <c r="E10" s="8">
        <v>0</v>
      </c>
      <c r="F10" s="8">
        <v>0</v>
      </c>
      <c r="G10" s="37">
        <f t="shared" si="0"/>
        <v>8631</v>
      </c>
      <c r="H10" s="8">
        <v>0</v>
      </c>
      <c r="I10" s="8">
        <v>0</v>
      </c>
      <c r="K10" s="22">
        <v>1427</v>
      </c>
      <c r="O10" s="4" t="s">
        <v>759</v>
      </c>
      <c r="P10" s="4">
        <f>SUM(G60:G68)</f>
        <v>48077</v>
      </c>
      <c r="Q10" s="4">
        <f>SUM(H60:I68)</f>
        <v>966</v>
      </c>
      <c r="R10" s="15">
        <v>0</v>
      </c>
      <c r="S10" s="14">
        <f t="shared" si="1"/>
        <v>5.6999063392888898E-2</v>
      </c>
    </row>
    <row r="11" spans="1:51" x14ac:dyDescent="0.3">
      <c r="A11" s="173"/>
      <c r="B11" s="4">
        <v>8</v>
      </c>
      <c r="C11" s="8" t="s">
        <v>508</v>
      </c>
      <c r="D11" s="32">
        <v>3223</v>
      </c>
      <c r="E11" s="8">
        <v>0</v>
      </c>
      <c r="F11" s="8">
        <v>0</v>
      </c>
      <c r="G11" s="37">
        <f t="shared" si="0"/>
        <v>2605</v>
      </c>
      <c r="H11" s="8">
        <v>0</v>
      </c>
      <c r="I11" s="8">
        <v>0</v>
      </c>
      <c r="K11" s="22">
        <v>618</v>
      </c>
      <c r="O11" s="4" t="s">
        <v>760</v>
      </c>
      <c r="P11" s="4">
        <f>SUM(G70:G93)</f>
        <v>125676</v>
      </c>
      <c r="Q11" s="4">
        <f>SUM(H70:I93)</f>
        <v>1986</v>
      </c>
      <c r="R11" s="15">
        <v>0</v>
      </c>
      <c r="S11" s="14">
        <f t="shared" si="1"/>
        <v>0.14899877885401971</v>
      </c>
    </row>
    <row r="12" spans="1:51" x14ac:dyDescent="0.3">
      <c r="A12" s="173"/>
      <c r="B12" s="4">
        <v>9</v>
      </c>
      <c r="C12" s="8" t="s">
        <v>686</v>
      </c>
      <c r="D12" s="32">
        <v>11846</v>
      </c>
      <c r="E12" s="8">
        <v>0</v>
      </c>
      <c r="F12" s="8">
        <v>0</v>
      </c>
      <c r="G12" s="37">
        <f t="shared" si="0"/>
        <v>9671</v>
      </c>
      <c r="H12" s="8">
        <v>0</v>
      </c>
      <c r="I12" s="8">
        <v>0</v>
      </c>
      <c r="K12" s="22">
        <v>2175</v>
      </c>
      <c r="O12" s="4" t="s">
        <v>761</v>
      </c>
      <c r="P12" s="4">
        <f>SUM(G95:G104)</f>
        <v>38282</v>
      </c>
      <c r="Q12" s="4">
        <f>SUM(H95:I104)</f>
        <v>10</v>
      </c>
      <c r="R12" s="15">
        <f t="shared" si="2"/>
        <v>2.6121937202862962E-4</v>
      </c>
      <c r="S12" s="14">
        <f t="shared" si="1"/>
        <v>4.5386320793863448E-2</v>
      </c>
    </row>
    <row r="13" spans="1:51" x14ac:dyDescent="0.3">
      <c r="A13" s="173"/>
      <c r="B13" s="4">
        <v>10</v>
      </c>
      <c r="C13" s="8" t="s">
        <v>495</v>
      </c>
      <c r="D13" s="32">
        <v>11727</v>
      </c>
      <c r="E13" s="8">
        <v>0</v>
      </c>
      <c r="F13" s="8">
        <v>0</v>
      </c>
      <c r="G13" s="37">
        <f t="shared" si="0"/>
        <v>9847</v>
      </c>
      <c r="H13" s="8">
        <v>0</v>
      </c>
      <c r="I13" s="8">
        <v>0</v>
      </c>
      <c r="K13" s="22">
        <v>1880</v>
      </c>
      <c r="O13" s="4" t="s">
        <v>762</v>
      </c>
      <c r="P13" s="4">
        <f>SUM(G106:G350)</f>
        <v>385435</v>
      </c>
      <c r="Q13" s="4">
        <f>SUM(H106:I350)</f>
        <v>185</v>
      </c>
      <c r="R13" s="15">
        <f t="shared" si="2"/>
        <v>4.799771686535992E-4</v>
      </c>
      <c r="S13" s="14">
        <f t="shared" si="1"/>
        <v>0.45696349603423952</v>
      </c>
    </row>
    <row r="14" spans="1:51" x14ac:dyDescent="0.3">
      <c r="A14" s="173"/>
      <c r="B14" s="4">
        <v>11</v>
      </c>
      <c r="C14" s="8" t="s">
        <v>645</v>
      </c>
      <c r="D14" s="32">
        <v>7044</v>
      </c>
      <c r="E14" s="8">
        <v>0</v>
      </c>
      <c r="F14" s="8">
        <v>0</v>
      </c>
      <c r="G14" s="37">
        <f t="shared" si="0"/>
        <v>4589</v>
      </c>
      <c r="H14" s="8">
        <v>0</v>
      </c>
      <c r="I14" s="8">
        <v>0</v>
      </c>
      <c r="K14" s="22">
        <v>2455</v>
      </c>
      <c r="O14" s="4"/>
      <c r="P14" s="4">
        <f>SUM(P8:P13)</f>
        <v>843470</v>
      </c>
      <c r="Q14" s="4">
        <f>SUM(Q8:Q13)</f>
        <v>4034</v>
      </c>
      <c r="R14" s="15">
        <v>0</v>
      </c>
      <c r="S14" s="14">
        <f t="shared" si="1"/>
        <v>1</v>
      </c>
      <c r="AY14" t="s">
        <v>1003</v>
      </c>
    </row>
    <row r="15" spans="1:51" x14ac:dyDescent="0.3">
      <c r="A15" s="173"/>
      <c r="B15" s="4">
        <v>12</v>
      </c>
      <c r="C15" s="8" t="s">
        <v>726</v>
      </c>
      <c r="D15" s="32">
        <v>3655</v>
      </c>
      <c r="E15" s="8">
        <v>0</v>
      </c>
      <c r="F15" s="8">
        <v>0</v>
      </c>
      <c r="G15" s="37">
        <f t="shared" si="0"/>
        <v>3192</v>
      </c>
      <c r="H15" s="8">
        <v>0</v>
      </c>
      <c r="I15" s="8">
        <v>0</v>
      </c>
      <c r="K15" s="22">
        <v>463</v>
      </c>
      <c r="AY15" t="s">
        <v>1004</v>
      </c>
    </row>
    <row r="16" spans="1:51" x14ac:dyDescent="0.3">
      <c r="A16" s="173"/>
      <c r="B16" s="4">
        <v>13</v>
      </c>
      <c r="C16" s="8" t="s">
        <v>700</v>
      </c>
      <c r="D16" s="32">
        <v>3362</v>
      </c>
      <c r="E16" s="8">
        <v>0</v>
      </c>
      <c r="F16" s="8">
        <v>0</v>
      </c>
      <c r="G16" s="37">
        <f t="shared" si="0"/>
        <v>3041</v>
      </c>
      <c r="H16" s="8">
        <v>0</v>
      </c>
      <c r="I16" s="8">
        <v>0</v>
      </c>
      <c r="K16" s="22">
        <v>321</v>
      </c>
      <c r="O16" t="s">
        <v>901</v>
      </c>
      <c r="P16" t="s">
        <v>898</v>
      </c>
      <c r="AY16" t="s">
        <v>1005</v>
      </c>
    </row>
    <row r="17" spans="1:51" x14ac:dyDescent="0.3">
      <c r="A17" s="173"/>
      <c r="B17" s="4">
        <v>14</v>
      </c>
      <c r="C17" s="8" t="s">
        <v>537</v>
      </c>
      <c r="D17" s="32">
        <v>2625</v>
      </c>
      <c r="E17" s="8">
        <v>0</v>
      </c>
      <c r="F17" s="8">
        <v>0</v>
      </c>
      <c r="G17" s="37">
        <f t="shared" si="0"/>
        <v>2025</v>
      </c>
      <c r="H17" s="8">
        <v>0</v>
      </c>
      <c r="I17" s="8">
        <v>0</v>
      </c>
      <c r="K17" s="22">
        <v>600</v>
      </c>
      <c r="O17" t="s">
        <v>830</v>
      </c>
      <c r="AY17" t="s">
        <v>1006</v>
      </c>
    </row>
    <row r="18" spans="1:51" x14ac:dyDescent="0.3">
      <c r="A18" s="173"/>
      <c r="B18" s="4">
        <v>15</v>
      </c>
      <c r="C18" s="8" t="s">
        <v>527</v>
      </c>
      <c r="D18" s="32">
        <v>7208</v>
      </c>
      <c r="E18" s="8">
        <v>0</v>
      </c>
      <c r="F18" s="8">
        <v>0</v>
      </c>
      <c r="G18" s="37">
        <f t="shared" si="0"/>
        <v>3761</v>
      </c>
      <c r="H18" s="8">
        <v>0</v>
      </c>
      <c r="I18" s="8">
        <v>0</v>
      </c>
      <c r="K18" s="22">
        <v>3447</v>
      </c>
      <c r="O18" s="4"/>
      <c r="P18" s="8">
        <v>2020</v>
      </c>
      <c r="Q18" s="8">
        <v>2025</v>
      </c>
      <c r="R18" s="8">
        <v>2030</v>
      </c>
      <c r="S18" s="8">
        <v>2035</v>
      </c>
      <c r="T18" s="8">
        <v>2040</v>
      </c>
      <c r="U18" s="8">
        <v>2045</v>
      </c>
      <c r="V18" s="8">
        <v>2050</v>
      </c>
      <c r="AY18" t="s">
        <v>1007</v>
      </c>
    </row>
    <row r="19" spans="1:51" x14ac:dyDescent="0.3">
      <c r="A19" s="173"/>
      <c r="B19" s="4">
        <v>16</v>
      </c>
      <c r="C19" s="8" t="s">
        <v>740</v>
      </c>
      <c r="D19" s="32">
        <v>5190</v>
      </c>
      <c r="E19" s="8">
        <v>0</v>
      </c>
      <c r="F19" s="8">
        <v>0</v>
      </c>
      <c r="G19" s="37">
        <f t="shared" si="0"/>
        <v>3880</v>
      </c>
      <c r="H19" s="8">
        <v>0</v>
      </c>
      <c r="I19" s="8">
        <v>0</v>
      </c>
      <c r="K19" s="22">
        <v>1310</v>
      </c>
      <c r="O19" s="4" t="s">
        <v>757</v>
      </c>
      <c r="P19" s="8">
        <f>[1]悲观预测L输入!B40</f>
        <v>0.3</v>
      </c>
      <c r="Q19" s="8">
        <f>[1]悲观预测L输入!C40</f>
        <v>1</v>
      </c>
      <c r="R19" s="8">
        <f>[1]悲观预测L输入!D40</f>
        <v>3.5</v>
      </c>
      <c r="S19" s="8">
        <f>[1]悲观预测L输入!E40</f>
        <v>7</v>
      </c>
      <c r="T19" s="8">
        <f>[1]悲观预测L输入!F40</f>
        <v>11</v>
      </c>
      <c r="U19" s="8">
        <f>[1]悲观预测L输入!G40</f>
        <v>16</v>
      </c>
      <c r="V19" s="8">
        <f>[1]悲观预测L输入!H40</f>
        <v>22</v>
      </c>
      <c r="AY19" t="s">
        <v>1008</v>
      </c>
    </row>
    <row r="20" spans="1:51" x14ac:dyDescent="0.3">
      <c r="A20" s="173"/>
      <c r="B20" s="4">
        <v>17</v>
      </c>
      <c r="C20" s="8" t="s">
        <v>528</v>
      </c>
      <c r="D20" s="32">
        <v>10490</v>
      </c>
      <c r="E20" s="8">
        <v>1</v>
      </c>
      <c r="F20" s="8">
        <v>0</v>
      </c>
      <c r="G20" s="37">
        <f t="shared" si="0"/>
        <v>8557</v>
      </c>
      <c r="H20" s="8">
        <v>1</v>
      </c>
      <c r="I20" s="8">
        <v>0</v>
      </c>
      <c r="K20" s="22">
        <v>1933</v>
      </c>
      <c r="L20">
        <v>1</v>
      </c>
      <c r="O20" s="4" t="s">
        <v>758</v>
      </c>
      <c r="P20" s="8">
        <f>[1]悲观预测L输入!B41</f>
        <v>0.2</v>
      </c>
      <c r="Q20" s="8">
        <f>[1]悲观预测L输入!C41</f>
        <v>1</v>
      </c>
      <c r="R20" s="8">
        <f>[1]悲观预测L输入!D41</f>
        <v>2</v>
      </c>
      <c r="S20" s="8">
        <f>[1]悲观预测L输入!E41</f>
        <v>3.5</v>
      </c>
      <c r="T20" s="8">
        <f>[1]悲观预测L输入!F41</f>
        <v>6</v>
      </c>
      <c r="U20" s="8">
        <f>[1]悲观预测L输入!G41</f>
        <v>12</v>
      </c>
      <c r="V20" s="8">
        <f>[1]悲观预测L输入!H41</f>
        <v>21</v>
      </c>
      <c r="AY20" t="s">
        <v>1009</v>
      </c>
    </row>
    <row r="21" spans="1:51" x14ac:dyDescent="0.3">
      <c r="A21" s="173"/>
      <c r="B21" s="4">
        <v>18</v>
      </c>
      <c r="C21" s="8" t="s">
        <v>463</v>
      </c>
      <c r="D21" s="32">
        <v>4070</v>
      </c>
      <c r="E21" s="8">
        <v>0</v>
      </c>
      <c r="F21" s="8">
        <v>0</v>
      </c>
      <c r="G21" s="37">
        <f t="shared" si="0"/>
        <v>2856</v>
      </c>
      <c r="H21" s="8">
        <v>0</v>
      </c>
      <c r="I21" s="8">
        <v>0</v>
      </c>
      <c r="K21" s="22">
        <v>1214</v>
      </c>
      <c r="O21" s="4" t="s">
        <v>759</v>
      </c>
      <c r="P21" s="8">
        <f>[1]悲观预测L输入!B42</f>
        <v>0.4</v>
      </c>
      <c r="Q21" s="8">
        <f>[1]悲观预测L输入!C42</f>
        <v>2</v>
      </c>
      <c r="R21" s="8">
        <f>[1]悲观预测L输入!D42</f>
        <v>4.5</v>
      </c>
      <c r="S21" s="8">
        <f>[1]悲观预测L输入!E42</f>
        <v>8</v>
      </c>
      <c r="T21" s="8">
        <f>[1]悲观预测L输入!F42</f>
        <v>12</v>
      </c>
      <c r="U21" s="8">
        <f>[1]悲观预测L输入!G42</f>
        <v>17</v>
      </c>
      <c r="V21" s="8">
        <f>[1]悲观预测L输入!H42</f>
        <v>23</v>
      </c>
      <c r="AY21" t="s">
        <v>1010</v>
      </c>
    </row>
    <row r="22" spans="1:51" x14ac:dyDescent="0.3">
      <c r="A22" s="173"/>
      <c r="B22" s="4">
        <v>19</v>
      </c>
      <c r="C22" s="8" t="s">
        <v>560</v>
      </c>
      <c r="D22" s="32">
        <v>9430</v>
      </c>
      <c r="E22" s="8">
        <v>1</v>
      </c>
      <c r="F22" s="8">
        <v>0</v>
      </c>
      <c r="G22" s="37">
        <f t="shared" si="0"/>
        <v>8445</v>
      </c>
      <c r="H22" s="8">
        <v>1</v>
      </c>
      <c r="I22" s="8">
        <v>0</v>
      </c>
      <c r="K22" s="22">
        <v>985</v>
      </c>
      <c r="L22">
        <v>1</v>
      </c>
      <c r="O22" s="4" t="s">
        <v>760</v>
      </c>
      <c r="P22" s="8">
        <f>[1]悲观预测L输入!B43</f>
        <v>0.2</v>
      </c>
      <c r="Q22" s="8">
        <f>[1]悲观预测L输入!C43</f>
        <v>1</v>
      </c>
      <c r="R22" s="8">
        <f>[1]悲观预测L输入!D43</f>
        <v>2</v>
      </c>
      <c r="S22" s="8">
        <f>[1]悲观预测L输入!E43</f>
        <v>4</v>
      </c>
      <c r="T22" s="8">
        <f>[1]悲观预测L输入!F43</f>
        <v>7</v>
      </c>
      <c r="U22" s="8">
        <f>[1]悲观预测L输入!G43</f>
        <v>12.5</v>
      </c>
      <c r="V22" s="8">
        <f>[1]悲观预测L输入!H43</f>
        <v>20</v>
      </c>
      <c r="AY22" t="s">
        <v>1011</v>
      </c>
    </row>
    <row r="23" spans="1:51" x14ac:dyDescent="0.3">
      <c r="A23" s="173"/>
      <c r="B23" s="4">
        <v>20</v>
      </c>
      <c r="C23" s="8" t="s">
        <v>436</v>
      </c>
      <c r="D23" s="32">
        <v>5130</v>
      </c>
      <c r="E23" s="8">
        <v>0</v>
      </c>
      <c r="F23" s="8">
        <v>0</v>
      </c>
      <c r="G23" s="37">
        <f t="shared" si="0"/>
        <v>4478</v>
      </c>
      <c r="H23" s="8">
        <v>0</v>
      </c>
      <c r="I23" s="8">
        <v>0</v>
      </c>
      <c r="K23" s="22">
        <v>652</v>
      </c>
      <c r="O23" s="4" t="s">
        <v>761</v>
      </c>
      <c r="P23" s="8">
        <f>[1]悲观预测L输入!B44</f>
        <v>0.1</v>
      </c>
      <c r="Q23" s="8">
        <f>[1]悲观预测L输入!C44</f>
        <v>0.5</v>
      </c>
      <c r="R23" s="8">
        <f>[1]悲观预测L输入!D44</f>
        <v>2.5</v>
      </c>
      <c r="S23" s="8">
        <f>[1]悲观预测L输入!E44</f>
        <v>5</v>
      </c>
      <c r="T23" s="8">
        <f>[1]悲观预测L输入!F44</f>
        <v>8</v>
      </c>
      <c r="U23" s="8">
        <f>[1]悲观预测L输入!G44</f>
        <v>13.5</v>
      </c>
      <c r="V23" s="8">
        <f>[1]悲观预测L输入!H44</f>
        <v>20</v>
      </c>
      <c r="AY23" t="s">
        <v>1012</v>
      </c>
    </row>
    <row r="24" spans="1:51" x14ac:dyDescent="0.3">
      <c r="A24" s="173"/>
      <c r="B24" s="4">
        <v>21</v>
      </c>
      <c r="C24" s="8" t="s">
        <v>503</v>
      </c>
      <c r="D24" s="32">
        <v>5232</v>
      </c>
      <c r="E24" s="8">
        <v>0</v>
      </c>
      <c r="F24" s="8">
        <v>0</v>
      </c>
      <c r="G24" s="37">
        <f t="shared" si="0"/>
        <v>3137</v>
      </c>
      <c r="H24" s="8">
        <v>0</v>
      </c>
      <c r="I24" s="8">
        <v>0</v>
      </c>
      <c r="K24" s="22">
        <v>2095</v>
      </c>
      <c r="O24" s="4" t="s">
        <v>762</v>
      </c>
      <c r="P24" s="8">
        <f>[1]悲观预测L输入!B45</f>
        <v>0</v>
      </c>
      <c r="Q24" s="8">
        <f>[1]悲观预测L输入!C45</f>
        <v>0.5</v>
      </c>
      <c r="R24" s="8">
        <f>[1]悲观预测L输入!D45</f>
        <v>1.5</v>
      </c>
      <c r="S24" s="8">
        <f>[1]悲观预测L输入!E45</f>
        <v>3.5</v>
      </c>
      <c r="T24" s="8">
        <f>[1]悲观预测L输入!F45</f>
        <v>6</v>
      </c>
      <c r="U24" s="8">
        <f>[1]悲观预测L输入!G45</f>
        <v>11</v>
      </c>
      <c r="V24" s="8">
        <f>[1]悲观预测L输入!H45</f>
        <v>19</v>
      </c>
      <c r="AY24" t="s">
        <v>1013</v>
      </c>
    </row>
    <row r="25" spans="1:51" x14ac:dyDescent="0.3">
      <c r="A25" s="173"/>
      <c r="B25" s="4">
        <v>22</v>
      </c>
      <c r="C25" s="8" t="s">
        <v>730</v>
      </c>
      <c r="D25" s="32">
        <v>31449</v>
      </c>
      <c r="E25" s="8">
        <v>229</v>
      </c>
      <c r="F25" s="8">
        <v>0</v>
      </c>
      <c r="G25" s="37">
        <f t="shared" si="0"/>
        <v>25037</v>
      </c>
      <c r="H25" s="8">
        <v>229</v>
      </c>
      <c r="I25" s="8">
        <v>0</v>
      </c>
      <c r="K25" s="22">
        <v>6412</v>
      </c>
      <c r="L25">
        <v>229</v>
      </c>
      <c r="O25" s="23" t="s">
        <v>783</v>
      </c>
      <c r="P25" s="24">
        <f t="array" ref="P25">SUM($P8:$P13*P19:P24)/$P14</f>
        <v>0.13456518904051121</v>
      </c>
      <c r="Q25" s="24">
        <f t="array" ref="Q25">SUM($P8:$P13*Q19:Q24)/$P14</f>
        <v>0.80582415497883741</v>
      </c>
      <c r="R25" s="24">
        <f t="array" ref="R25">SUM($P8:$P13*R19:R24)/$P14</f>
        <v>2.2231596855845495</v>
      </c>
      <c r="S25" s="24">
        <f t="array" ref="S25">SUM($P8:$P13*S19:S24)/$P14</f>
        <v>4.5674594235716741</v>
      </c>
      <c r="T25" s="24">
        <f t="array" ref="T25">SUM($P8:$P13*T19:T24)/$P14</f>
        <v>7.5366011832074644</v>
      </c>
      <c r="U25" s="24">
        <f t="array" ref="U25">SUM($P8:$P13*U19:U24)/$P14</f>
        <v>12.734478997474717</v>
      </c>
      <c r="V25" s="24">
        <f t="array" ref="V25">SUM($P8:$P13*V19:V24)/$P14</f>
        <v>20.196653111551093</v>
      </c>
      <c r="AY25" t="s">
        <v>1014</v>
      </c>
    </row>
    <row r="26" spans="1:51" x14ac:dyDescent="0.3">
      <c r="A26" s="173"/>
      <c r="B26" s="4">
        <v>23</v>
      </c>
      <c r="C26" s="8" t="s">
        <v>545</v>
      </c>
      <c r="D26" s="32">
        <v>2191</v>
      </c>
      <c r="E26" s="8">
        <v>0</v>
      </c>
      <c r="F26" s="8">
        <v>0</v>
      </c>
      <c r="G26" s="37">
        <f t="shared" si="0"/>
        <v>1556</v>
      </c>
      <c r="H26" s="8">
        <v>0</v>
      </c>
      <c r="I26" s="8">
        <v>0</v>
      </c>
      <c r="K26" s="22">
        <v>635</v>
      </c>
      <c r="L26" s="21"/>
      <c r="O26" s="25"/>
      <c r="P26" s="26"/>
      <c r="Q26" s="26"/>
      <c r="R26" s="26"/>
      <c r="S26" s="26"/>
      <c r="T26" s="26"/>
      <c r="U26" s="26"/>
      <c r="V26" s="26"/>
      <c r="AY26" t="s">
        <v>1015</v>
      </c>
    </row>
    <row r="27" spans="1:51" x14ac:dyDescent="0.3">
      <c r="A27" s="173"/>
      <c r="B27" s="4">
        <v>24</v>
      </c>
      <c r="C27" s="8" t="s">
        <v>418</v>
      </c>
      <c r="D27" s="32">
        <v>3929</v>
      </c>
      <c r="E27" s="8">
        <v>0</v>
      </c>
      <c r="F27" s="8">
        <v>0</v>
      </c>
      <c r="G27" s="37">
        <f t="shared" si="0"/>
        <v>2177</v>
      </c>
      <c r="H27" s="8">
        <v>0</v>
      </c>
      <c r="I27" s="8">
        <v>0</v>
      </c>
      <c r="K27" s="22">
        <v>1752</v>
      </c>
      <c r="L27" s="14"/>
      <c r="P27" s="16">
        <v>2020</v>
      </c>
      <c r="Q27" s="16">
        <v>2025</v>
      </c>
      <c r="R27" s="16">
        <v>2030</v>
      </c>
      <c r="S27" s="16">
        <v>2035</v>
      </c>
      <c r="T27" s="16">
        <v>2040</v>
      </c>
      <c r="U27" s="16">
        <v>2045</v>
      </c>
      <c r="V27" s="16">
        <v>2050</v>
      </c>
      <c r="AY27" t="s">
        <v>1016</v>
      </c>
    </row>
    <row r="28" spans="1:51" x14ac:dyDescent="0.3">
      <c r="A28" s="173"/>
      <c r="B28" s="4">
        <v>25</v>
      </c>
      <c r="C28" s="8" t="s">
        <v>505</v>
      </c>
      <c r="D28" s="32">
        <v>756</v>
      </c>
      <c r="E28" s="8">
        <v>0</v>
      </c>
      <c r="F28" s="8">
        <v>0</v>
      </c>
      <c r="G28" s="37">
        <f t="shared" si="0"/>
        <v>543</v>
      </c>
      <c r="H28" s="8">
        <v>0</v>
      </c>
      <c r="I28" s="8">
        <v>0</v>
      </c>
      <c r="K28" s="22">
        <v>213</v>
      </c>
      <c r="P28" s="27">
        <v>1090340.7371742446</v>
      </c>
      <c r="Q28" s="27">
        <v>1116620.3438574127</v>
      </c>
      <c r="R28" s="27">
        <v>1163009.0699729878</v>
      </c>
      <c r="S28" s="27">
        <v>1213983.6832932814</v>
      </c>
      <c r="T28" s="27">
        <v>1224516.2048926</v>
      </c>
      <c r="U28" s="27">
        <v>1258450.2560158016</v>
      </c>
      <c r="V28" s="27">
        <v>1294588.8434454463</v>
      </c>
      <c r="AY28" t="s">
        <v>1017</v>
      </c>
    </row>
    <row r="29" spans="1:51" x14ac:dyDescent="0.3">
      <c r="A29" s="173"/>
      <c r="B29" s="4">
        <v>26</v>
      </c>
      <c r="C29" s="8" t="s">
        <v>683</v>
      </c>
      <c r="D29" s="32">
        <v>2989</v>
      </c>
      <c r="E29" s="8">
        <v>0</v>
      </c>
      <c r="F29" s="8">
        <v>0</v>
      </c>
      <c r="G29" s="37">
        <f t="shared" si="0"/>
        <v>2431</v>
      </c>
      <c r="H29" s="8">
        <v>0</v>
      </c>
      <c r="I29" s="8">
        <v>0</v>
      </c>
      <c r="K29" s="22">
        <v>558</v>
      </c>
      <c r="AY29" t="s">
        <v>1018</v>
      </c>
    </row>
    <row r="30" spans="1:51" x14ac:dyDescent="0.3">
      <c r="A30" s="173"/>
      <c r="B30" s="4">
        <v>27</v>
      </c>
      <c r="C30" s="8" t="s">
        <v>532</v>
      </c>
      <c r="D30" s="32">
        <v>5497</v>
      </c>
      <c r="E30" s="8">
        <v>3</v>
      </c>
      <c r="F30" s="8">
        <v>0</v>
      </c>
      <c r="G30" s="37">
        <f t="shared" si="0"/>
        <v>5182</v>
      </c>
      <c r="H30" s="8">
        <v>3</v>
      </c>
      <c r="I30" s="8">
        <v>0</v>
      </c>
      <c r="K30" s="22">
        <v>315</v>
      </c>
      <c r="L30">
        <v>3</v>
      </c>
      <c r="AY30" t="s">
        <v>1019</v>
      </c>
    </row>
    <row r="31" spans="1:51" x14ac:dyDescent="0.3">
      <c r="A31" s="173"/>
      <c r="B31" s="4">
        <v>28</v>
      </c>
      <c r="C31" s="8" t="s">
        <v>599</v>
      </c>
      <c r="D31" s="32">
        <v>3100</v>
      </c>
      <c r="E31" s="8">
        <v>0</v>
      </c>
      <c r="F31" s="8">
        <v>0</v>
      </c>
      <c r="G31" s="37">
        <f t="shared" si="0"/>
        <v>2494</v>
      </c>
      <c r="H31" s="8">
        <v>0</v>
      </c>
      <c r="I31" s="8">
        <v>0</v>
      </c>
      <c r="K31" s="22">
        <v>606</v>
      </c>
      <c r="O31" s="28"/>
      <c r="P31" s="8">
        <v>2017</v>
      </c>
      <c r="Q31" s="8">
        <v>2020</v>
      </c>
      <c r="R31" s="8">
        <v>2025</v>
      </c>
      <c r="S31" s="8">
        <v>2030</v>
      </c>
      <c r="T31" s="8">
        <v>2035</v>
      </c>
      <c r="U31" s="8">
        <v>2040</v>
      </c>
      <c r="V31" s="8">
        <v>2045</v>
      </c>
      <c r="W31" s="8">
        <v>2050</v>
      </c>
      <c r="AY31" t="s">
        <v>1020</v>
      </c>
    </row>
    <row r="32" spans="1:51" s="12" customFormat="1" ht="15.4" customHeight="1" x14ac:dyDescent="0.3">
      <c r="A32" s="10"/>
      <c r="B32" s="11"/>
      <c r="C32" s="11"/>
      <c r="D32" s="33"/>
      <c r="E32" s="11"/>
      <c r="F32" s="8">
        <v>0</v>
      </c>
      <c r="G32" s="37">
        <f t="shared" si="0"/>
        <v>0</v>
      </c>
      <c r="H32" s="11"/>
      <c r="I32" s="11">
        <v>0</v>
      </c>
      <c r="J32"/>
      <c r="K32" s="22"/>
      <c r="L32"/>
      <c r="N32"/>
      <c r="O32" s="4" t="s">
        <v>757</v>
      </c>
      <c r="P32" s="4">
        <f t="shared" ref="P32:P38" si="3">Q8</f>
        <v>851</v>
      </c>
      <c r="Q32" s="29">
        <f>P$28*P19/100*$S8</f>
        <v>624.65754884112573</v>
      </c>
      <c r="R32" s="29">
        <f t="shared" ref="R32:W32" si="4">Q$28*Q19/100*$S8</f>
        <v>2132.3772260641485</v>
      </c>
      <c r="S32" s="29">
        <f t="shared" si="4"/>
        <v>7773.3754705045403</v>
      </c>
      <c r="T32" s="29">
        <f t="shared" si="4"/>
        <v>16228.16404264831</v>
      </c>
      <c r="U32" s="29">
        <f t="shared" si="4"/>
        <v>25722.650772805566</v>
      </c>
      <c r="V32" s="29">
        <f t="shared" si="4"/>
        <v>38451.610606232869</v>
      </c>
      <c r="W32" s="29">
        <f t="shared" si="4"/>
        <v>54389.246269285875</v>
      </c>
      <c r="X32"/>
      <c r="Y32"/>
      <c r="Z32"/>
      <c r="AA32"/>
      <c r="AB32"/>
      <c r="AC32"/>
      <c r="AD32"/>
      <c r="AE32"/>
      <c r="AF32"/>
      <c r="AG32"/>
      <c r="AY32" s="12" t="s">
        <v>1021</v>
      </c>
    </row>
    <row r="33" spans="1:51" x14ac:dyDescent="0.3">
      <c r="A33" s="173" t="s">
        <v>758</v>
      </c>
      <c r="B33" s="4">
        <v>29</v>
      </c>
      <c r="C33" s="8" t="s">
        <v>625</v>
      </c>
      <c r="D33" s="32">
        <v>25090</v>
      </c>
      <c r="E33" s="8">
        <v>2</v>
      </c>
      <c r="F33" s="8">
        <v>0</v>
      </c>
      <c r="G33" s="37">
        <f t="shared" si="0"/>
        <v>21046</v>
      </c>
      <c r="H33" s="8">
        <v>2</v>
      </c>
      <c r="I33" s="8">
        <v>0</v>
      </c>
      <c r="J33" s="12"/>
      <c r="K33" s="31">
        <v>4044</v>
      </c>
      <c r="L33" s="12">
        <v>2</v>
      </c>
      <c r="O33" s="4" t="s">
        <v>758</v>
      </c>
      <c r="P33" s="4">
        <f t="shared" si="3"/>
        <v>36</v>
      </c>
      <c r="Q33" s="29">
        <f t="shared" ref="Q33:W37" si="5">P$28*P20/100*$S9</f>
        <v>219.56249091140819</v>
      </c>
      <c r="R33" s="29">
        <f t="shared" si="5"/>
        <v>1124.2721460406508</v>
      </c>
      <c r="S33" s="29">
        <f t="shared" si="5"/>
        <v>2341.957515204002</v>
      </c>
      <c r="T33" s="29">
        <f t="shared" si="5"/>
        <v>4278.0593863787299</v>
      </c>
      <c r="U33" s="29">
        <f t="shared" si="5"/>
        <v>7397.4442742839028</v>
      </c>
      <c r="V33" s="29">
        <f t="shared" si="5"/>
        <v>15204.887617884495</v>
      </c>
      <c r="W33" s="29">
        <f t="shared" si="5"/>
        <v>27372.664210009785</v>
      </c>
      <c r="AY33" t="s">
        <v>1022</v>
      </c>
    </row>
    <row r="34" spans="1:51" x14ac:dyDescent="0.3">
      <c r="A34" s="173"/>
      <c r="B34" s="4">
        <v>30</v>
      </c>
      <c r="C34" s="8" t="s">
        <v>639</v>
      </c>
      <c r="D34" s="32">
        <v>13130</v>
      </c>
      <c r="E34" s="8">
        <v>0</v>
      </c>
      <c r="F34" s="8">
        <v>0</v>
      </c>
      <c r="G34" s="37">
        <f t="shared" si="0"/>
        <v>8539</v>
      </c>
      <c r="H34" s="8">
        <v>0</v>
      </c>
      <c r="I34" s="8">
        <v>0</v>
      </c>
      <c r="J34" s="14"/>
      <c r="K34" s="22">
        <v>4591</v>
      </c>
      <c r="O34" s="4" t="s">
        <v>759</v>
      </c>
      <c r="P34" s="4">
        <f t="shared" si="3"/>
        <v>966</v>
      </c>
      <c r="Q34" s="29">
        <f t="shared" si="5"/>
        <v>248.59360319217592</v>
      </c>
      <c r="R34" s="29">
        <f t="shared" si="5"/>
        <v>1272.9262753063613</v>
      </c>
      <c r="S34" s="29">
        <f t="shared" si="5"/>
        <v>2983.0692467652793</v>
      </c>
      <c r="T34" s="29">
        <f t="shared" si="5"/>
        <v>5535.6746337573204</v>
      </c>
      <c r="U34" s="29">
        <f t="shared" si="5"/>
        <v>8375.5532145951638</v>
      </c>
      <c r="V34" s="29">
        <f t="shared" si="5"/>
        <v>12194.182606305129</v>
      </c>
      <c r="W34" s="29">
        <f t="shared" si="5"/>
        <v>16971.780857712958</v>
      </c>
      <c r="AD34">
        <f>162/(8*21.6)</f>
        <v>0.93749999999999989</v>
      </c>
      <c r="AY34" t="s">
        <v>1023</v>
      </c>
    </row>
    <row r="35" spans="1:51" x14ac:dyDescent="0.3">
      <c r="A35" s="173"/>
      <c r="B35" s="4">
        <v>31</v>
      </c>
      <c r="C35" s="8" t="s">
        <v>665</v>
      </c>
      <c r="D35" s="32">
        <v>7889</v>
      </c>
      <c r="E35" s="8">
        <v>2</v>
      </c>
      <c r="F35" s="8">
        <v>0</v>
      </c>
      <c r="G35" s="37">
        <f t="shared" si="0"/>
        <v>5999</v>
      </c>
      <c r="H35" s="8">
        <v>2</v>
      </c>
      <c r="I35" s="8">
        <v>0</v>
      </c>
      <c r="J35" s="14"/>
      <c r="K35" s="22">
        <v>1890</v>
      </c>
      <c r="L35">
        <v>2</v>
      </c>
      <c r="O35" s="4" t="s">
        <v>760</v>
      </c>
      <c r="P35" s="4">
        <f t="shared" si="3"/>
        <v>1986</v>
      </c>
      <c r="Q35" s="29">
        <f t="shared" si="5"/>
        <v>324.91887674750819</v>
      </c>
      <c r="R35" s="29">
        <f t="shared" si="5"/>
        <v>1663.7506767831007</v>
      </c>
      <c r="S35" s="29">
        <f t="shared" si="5"/>
        <v>3465.7386244424865</v>
      </c>
      <c r="T35" s="29">
        <f t="shared" si="5"/>
        <v>7235.2834543761574</v>
      </c>
      <c r="U35" s="29">
        <f t="shared" si="5"/>
        <v>12771.59934511692</v>
      </c>
      <c r="V35" s="29">
        <f t="shared" si="5"/>
        <v>23438.443924360363</v>
      </c>
      <c r="W35" s="29">
        <f t="shared" si="5"/>
        <v>38578.431358281843</v>
      </c>
      <c r="AY35" t="s">
        <v>1024</v>
      </c>
    </row>
    <row r="36" spans="1:51" x14ac:dyDescent="0.3">
      <c r="A36" s="173"/>
      <c r="B36" s="4">
        <v>32</v>
      </c>
      <c r="C36" s="8" t="s">
        <v>443</v>
      </c>
      <c r="D36" s="32">
        <v>3730</v>
      </c>
      <c r="E36" s="8">
        <v>0</v>
      </c>
      <c r="F36" s="8">
        <v>0</v>
      </c>
      <c r="G36" s="37">
        <f t="shared" si="0"/>
        <v>2600</v>
      </c>
      <c r="H36" s="8">
        <v>0</v>
      </c>
      <c r="I36" s="8">
        <v>0</v>
      </c>
      <c r="J36" s="14"/>
      <c r="K36" s="22">
        <v>1130</v>
      </c>
      <c r="O36" s="4" t="s">
        <v>761</v>
      </c>
      <c r="P36" s="4">
        <f t="shared" si="3"/>
        <v>10</v>
      </c>
      <c r="Q36" s="29">
        <f t="shared" si="5"/>
        <v>49.486554472007818</v>
      </c>
      <c r="R36" s="29">
        <f t="shared" si="5"/>
        <v>253.39644565633321</v>
      </c>
      <c r="S36" s="29">
        <f t="shared" si="5"/>
        <v>1319.6175683991701</v>
      </c>
      <c r="T36" s="29">
        <f t="shared" si="5"/>
        <v>2754.9126444232397</v>
      </c>
      <c r="U36" s="29">
        <f t="shared" si="5"/>
        <v>4446.102823403181</v>
      </c>
      <c r="V36" s="29">
        <f t="shared" si="5"/>
        <v>7710.717648058122</v>
      </c>
      <c r="W36" s="29">
        <f t="shared" si="5"/>
        <v>11751.324908954339</v>
      </c>
      <c r="AY36" t="s">
        <v>1025</v>
      </c>
    </row>
    <row r="37" spans="1:51" x14ac:dyDescent="0.3">
      <c r="A37" s="173"/>
      <c r="B37" s="4">
        <v>33</v>
      </c>
      <c r="C37" s="8" t="s">
        <v>585</v>
      </c>
      <c r="D37" s="32">
        <v>8776</v>
      </c>
      <c r="E37" s="8">
        <v>0</v>
      </c>
      <c r="F37" s="8">
        <v>0</v>
      </c>
      <c r="G37" s="37">
        <f t="shared" si="0"/>
        <v>1700</v>
      </c>
      <c r="H37" s="8">
        <v>0</v>
      </c>
      <c r="I37" s="8">
        <v>0</v>
      </c>
      <c r="J37" s="14"/>
      <c r="K37" s="22">
        <v>7076</v>
      </c>
      <c r="N37" s="12"/>
      <c r="O37" s="4" t="s">
        <v>762</v>
      </c>
      <c r="P37" s="4">
        <f t="shared" si="3"/>
        <v>185</v>
      </c>
      <c r="Q37" s="29">
        <f t="shared" si="5"/>
        <v>0</v>
      </c>
      <c r="R37" s="29">
        <f t="shared" si="5"/>
        <v>2551.2736803601897</v>
      </c>
      <c r="S37" s="29">
        <f t="shared" si="5"/>
        <v>7971.7903580157899</v>
      </c>
      <c r="T37" s="29">
        <f t="shared" si="5"/>
        <v>19416.117981617732</v>
      </c>
      <c r="U37" s="29">
        <f t="shared" si="5"/>
        <v>33573.552356298096</v>
      </c>
      <c r="V37" s="29">
        <f t="shared" si="5"/>
        <v>63257.241143158099</v>
      </c>
      <c r="W37" s="29">
        <f t="shared" si="5"/>
        <v>112400.17032727326</v>
      </c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Y37" t="s">
        <v>1026</v>
      </c>
    </row>
    <row r="38" spans="1:51" x14ac:dyDescent="0.3">
      <c r="A38" s="173"/>
      <c r="B38" s="4">
        <v>34</v>
      </c>
      <c r="C38" s="8" t="s">
        <v>588</v>
      </c>
      <c r="D38" s="32">
        <v>4573</v>
      </c>
      <c r="E38" s="8">
        <v>0</v>
      </c>
      <c r="F38" s="8">
        <v>0</v>
      </c>
      <c r="G38" s="37">
        <f t="shared" si="0"/>
        <v>3577</v>
      </c>
      <c r="H38" s="8">
        <v>0</v>
      </c>
      <c r="I38" s="8">
        <v>0</v>
      </c>
      <c r="J38" s="14"/>
      <c r="K38" s="22">
        <v>996</v>
      </c>
      <c r="O38" s="23" t="s">
        <v>769</v>
      </c>
      <c r="P38" s="4">
        <f t="shared" si="3"/>
        <v>4034</v>
      </c>
      <c r="Q38" s="29">
        <f>SUM(Q32:Q37)</f>
        <v>1467.219074164226</v>
      </c>
      <c r="R38" s="29">
        <f t="shared" ref="R38:W38" si="6">SUM(R32:R37)</f>
        <v>8997.996450210785</v>
      </c>
      <c r="S38" s="29">
        <f t="shared" si="6"/>
        <v>25855.548783331269</v>
      </c>
      <c r="T38" s="29">
        <f t="shared" si="6"/>
        <v>55448.21214320149</v>
      </c>
      <c r="U38" s="29">
        <f t="shared" si="6"/>
        <v>92286.902786502833</v>
      </c>
      <c r="V38" s="29">
        <f t="shared" si="6"/>
        <v>160257.08354599908</v>
      </c>
      <c r="W38" s="29">
        <f t="shared" si="6"/>
        <v>261463.61793151806</v>
      </c>
      <c r="AY38" t="s">
        <v>1027</v>
      </c>
    </row>
    <row r="39" spans="1:51" x14ac:dyDescent="0.3">
      <c r="A39" s="173"/>
      <c r="B39" s="4">
        <v>35</v>
      </c>
      <c r="C39" s="8" t="s">
        <v>698</v>
      </c>
      <c r="D39" s="32">
        <v>2104</v>
      </c>
      <c r="E39" s="8">
        <v>0</v>
      </c>
      <c r="F39" s="8">
        <v>0</v>
      </c>
      <c r="G39" s="37">
        <f t="shared" si="0"/>
        <v>1277</v>
      </c>
      <c r="H39" s="8">
        <v>0</v>
      </c>
      <c r="I39" s="8">
        <v>0</v>
      </c>
      <c r="J39" s="14"/>
      <c r="K39" s="22">
        <v>827</v>
      </c>
      <c r="AY39" t="s">
        <v>1028</v>
      </c>
    </row>
    <row r="40" spans="1:51" x14ac:dyDescent="0.3">
      <c r="A40" s="173"/>
      <c r="B40" s="4">
        <v>36</v>
      </c>
      <c r="C40" s="8" t="s">
        <v>729</v>
      </c>
      <c r="D40" s="32">
        <v>1813</v>
      </c>
      <c r="E40" s="8">
        <v>0</v>
      </c>
      <c r="F40" s="8">
        <v>0</v>
      </c>
      <c r="G40" s="37">
        <f t="shared" si="0"/>
        <v>1477</v>
      </c>
      <c r="H40" s="8">
        <v>0</v>
      </c>
      <c r="I40" s="8">
        <v>0</v>
      </c>
      <c r="J40" s="14"/>
      <c r="K40" s="22">
        <v>336</v>
      </c>
      <c r="AY40" t="s">
        <v>1029</v>
      </c>
    </row>
    <row r="41" spans="1:51" x14ac:dyDescent="0.3">
      <c r="A41" s="173"/>
      <c r="B41" s="4">
        <v>37</v>
      </c>
      <c r="C41" s="8" t="s">
        <v>697</v>
      </c>
      <c r="D41" s="32">
        <v>3816</v>
      </c>
      <c r="E41" s="8">
        <v>0</v>
      </c>
      <c r="F41" s="8">
        <v>0</v>
      </c>
      <c r="G41" s="37">
        <f t="shared" si="0"/>
        <v>3130</v>
      </c>
      <c r="H41" s="8">
        <v>0</v>
      </c>
      <c r="I41" s="8">
        <v>0</v>
      </c>
      <c r="J41" s="14"/>
      <c r="K41" s="22">
        <v>686</v>
      </c>
      <c r="N41" s="4"/>
      <c r="O41" s="4">
        <v>2017</v>
      </c>
      <c r="P41" s="4">
        <v>2018</v>
      </c>
      <c r="Q41" s="4">
        <v>2019</v>
      </c>
      <c r="R41" s="4">
        <v>2020</v>
      </c>
      <c r="S41" s="4">
        <v>2021</v>
      </c>
      <c r="T41" s="4">
        <v>2022</v>
      </c>
      <c r="U41" s="4">
        <v>2023</v>
      </c>
      <c r="V41" s="4">
        <v>2024</v>
      </c>
      <c r="W41" s="4">
        <v>2025</v>
      </c>
      <c r="X41" s="4">
        <v>2026</v>
      </c>
      <c r="Y41" s="4">
        <v>2027</v>
      </c>
      <c r="Z41" s="4">
        <v>2028</v>
      </c>
      <c r="AA41" s="4">
        <v>2029</v>
      </c>
      <c r="AB41" s="4">
        <v>2030</v>
      </c>
      <c r="AC41" s="4">
        <v>2031</v>
      </c>
      <c r="AD41" s="4">
        <v>2032</v>
      </c>
      <c r="AE41" s="4">
        <v>2033</v>
      </c>
      <c r="AF41" s="4">
        <v>2034</v>
      </c>
      <c r="AG41" s="4">
        <v>2035</v>
      </c>
      <c r="AH41" s="4">
        <v>2036</v>
      </c>
      <c r="AI41" s="4">
        <v>2037</v>
      </c>
      <c r="AJ41" s="4">
        <v>2038</v>
      </c>
      <c r="AK41" s="4">
        <v>2039</v>
      </c>
      <c r="AL41" s="4">
        <v>2040</v>
      </c>
      <c r="AM41" s="4">
        <v>2041</v>
      </c>
      <c r="AN41" s="4">
        <v>2042</v>
      </c>
      <c r="AO41" s="4">
        <v>2043</v>
      </c>
      <c r="AP41" s="4">
        <v>2044</v>
      </c>
      <c r="AQ41" s="4">
        <v>2045</v>
      </c>
      <c r="AR41" s="4">
        <v>2046</v>
      </c>
      <c r="AS41" s="4">
        <v>2047</v>
      </c>
      <c r="AT41" s="4">
        <v>2048</v>
      </c>
      <c r="AU41" s="4">
        <v>2049</v>
      </c>
      <c r="AV41" s="4">
        <v>2050</v>
      </c>
      <c r="AY41" t="s">
        <v>1030</v>
      </c>
    </row>
    <row r="42" spans="1:51" x14ac:dyDescent="0.3">
      <c r="A42" s="173"/>
      <c r="B42" s="4">
        <v>38</v>
      </c>
      <c r="C42" s="8" t="s">
        <v>647</v>
      </c>
      <c r="D42" s="32">
        <v>4754</v>
      </c>
      <c r="E42" s="8">
        <v>0</v>
      </c>
      <c r="F42" s="8">
        <v>0</v>
      </c>
      <c r="G42" s="37">
        <f t="shared" si="0"/>
        <v>3699</v>
      </c>
      <c r="H42" s="8">
        <v>0</v>
      </c>
      <c r="I42" s="8">
        <v>0</v>
      </c>
      <c r="J42" s="14"/>
      <c r="K42" s="22">
        <v>1055</v>
      </c>
      <c r="N42" s="4" t="str">
        <f>HDTSpecial预测_M!N42</f>
        <v>保有量</v>
      </c>
      <c r="O42" s="99">
        <f>'Commercial vehicle forcasting'!Q27</f>
        <v>6989998</v>
      </c>
      <c r="P42" s="99">
        <f>'Commercial vehicle forcasting'!Q28</f>
        <v>7057217.6094999993</v>
      </c>
      <c r="Q42" s="99">
        <f>'Commercial vehicle forcasting'!Q29</f>
        <v>7124102.2357350998</v>
      </c>
      <c r="R42" s="99">
        <f>'Commercial vehicle forcasting'!Q30</f>
        <v>7187980.695106212</v>
      </c>
      <c r="S42" s="99">
        <f>'Commercial vehicle forcasting'!Q31</f>
        <v>7248021.2681368198</v>
      </c>
      <c r="T42" s="99">
        <f>'Commercial vehicle forcasting'!Q32</f>
        <v>7306333.2732658545</v>
      </c>
      <c r="U42" s="99">
        <f>'Commercial vehicle forcasting'!Q33</f>
        <v>7363883.1571726305</v>
      </c>
      <c r="V42" s="99">
        <f>'Commercial vehicle forcasting'!Q34</f>
        <v>7420757.8392333686</v>
      </c>
      <c r="W42" s="99">
        <f>'Commercial vehicle forcasting'!Q35</f>
        <v>7477191.8642140143</v>
      </c>
      <c r="X42" s="99">
        <f>'Commercial vehicle forcasting'!Q36</f>
        <v>7530532.3401297694</v>
      </c>
      <c r="Y42" s="99">
        <f>'Commercial vehicle forcasting'!Q37</f>
        <v>7581731.2065889435</v>
      </c>
      <c r="Z42" s="99">
        <f>'Commercial vehicle forcasting'!Q38</f>
        <v>7632304.0314171212</v>
      </c>
      <c r="AA42" s="99">
        <f>'Commercial vehicle forcasting'!Q39</f>
        <v>7682303.911485103</v>
      </c>
      <c r="AB42" s="99">
        <f>'Commercial vehicle forcasting'!Q40</f>
        <v>7731794.89958655</v>
      </c>
      <c r="AC42" s="99">
        <f>'Commercial vehicle forcasting'!Q41</f>
        <v>7777730.8424169449</v>
      </c>
      <c r="AD42" s="99">
        <f>'Commercial vehicle forcasting'!Q42</f>
        <v>7821512.0237403102</v>
      </c>
      <c r="AE42" s="99">
        <f>'Commercial vehicle forcasting'!Q43</f>
        <v>7864780.5799050713</v>
      </c>
      <c r="AF42" s="99">
        <f>'Commercial vehicle forcasting'!Q44</f>
        <v>7907566.705845058</v>
      </c>
      <c r="AG42" s="100">
        <f>'Commercial vehicle forcasting'!Q45</f>
        <v>7949913.5650958046</v>
      </c>
      <c r="AH42" s="99">
        <f>'Commercial vehicle forcasting'!Q46</f>
        <v>7991719.5831534266</v>
      </c>
      <c r="AI42" s="99">
        <f>'Commercial vehicle forcasting'!Q47</f>
        <v>8033159.0467657568</v>
      </c>
      <c r="AJ42" s="99">
        <f>'Commercial vehicle forcasting'!Q48</f>
        <v>8074363.4014794789</v>
      </c>
      <c r="AK42" s="99">
        <f>'Commercial vehicle forcasting'!Q49</f>
        <v>8115355.9034034777</v>
      </c>
      <c r="AL42" s="99">
        <f>'Commercial vehicle forcasting'!Q50</f>
        <v>8155918.4484634185</v>
      </c>
      <c r="AM42" s="99">
        <f>'Commercial vehicle forcasting'!Q51</f>
        <v>8192561.2002620082</v>
      </c>
      <c r="AN42" s="99">
        <f>'Commercial vehicle forcasting'!Q52</f>
        <v>8227379.1824352741</v>
      </c>
      <c r="AO42" s="99">
        <f>'Commercial vehicle forcasting'!Q53</f>
        <v>8261976.440446117</v>
      </c>
      <c r="AP42" s="99">
        <f>'Commercial vehicle forcasting'!Q54</f>
        <v>8296315.1809612503</v>
      </c>
      <c r="AQ42" s="99">
        <f>'Commercial vehicle forcasting'!Q55</f>
        <v>8330157.8147535343</v>
      </c>
      <c r="AR42" s="99">
        <f>'Commercial vehicle forcasting'!Q56</f>
        <v>8363529.4912158521</v>
      </c>
      <c r="AS42" s="99">
        <f>'Commercial vehicle forcasting'!Q57</f>
        <v>8396648.1635581236</v>
      </c>
      <c r="AT42" s="99">
        <f>'Commercial vehicle forcasting'!Q58</f>
        <v>8429710.8326335847</v>
      </c>
      <c r="AU42" s="99">
        <f>'Commercial vehicle forcasting'!Q59</f>
        <v>8462966.9981098287</v>
      </c>
      <c r="AV42" s="99">
        <f>'Commercial vehicle forcasting'!Q60</f>
        <v>8496209.3377563544</v>
      </c>
      <c r="AY42" t="s">
        <v>1031</v>
      </c>
    </row>
    <row r="43" spans="1:51" x14ac:dyDescent="0.3">
      <c r="A43" s="173"/>
      <c r="B43" s="4">
        <v>39</v>
      </c>
      <c r="C43" s="8" t="s">
        <v>497</v>
      </c>
      <c r="D43" s="32">
        <v>9676</v>
      </c>
      <c r="E43" s="8">
        <v>25</v>
      </c>
      <c r="F43" s="8">
        <v>0</v>
      </c>
      <c r="G43" s="37">
        <f t="shared" si="0"/>
        <v>6504</v>
      </c>
      <c r="H43" s="8">
        <v>25</v>
      </c>
      <c r="I43" s="8">
        <v>0</v>
      </c>
      <c r="J43" s="14"/>
      <c r="K43" s="22">
        <v>3172</v>
      </c>
      <c r="L43">
        <v>25</v>
      </c>
      <c r="N43" t="s">
        <v>791</v>
      </c>
      <c r="P43" s="27">
        <v>1067467.8448571423</v>
      </c>
      <c r="Q43" s="27">
        <v>1078770.8768551419</v>
      </c>
      <c r="R43" s="27">
        <v>1090340.7371742446</v>
      </c>
      <c r="S43" s="27">
        <v>1089201.8243868309</v>
      </c>
      <c r="T43" s="27">
        <v>1090718.1004897684</v>
      </c>
      <c r="U43" s="27">
        <v>1099202.2080358746</v>
      </c>
      <c r="V43" s="27">
        <v>1107834.8042162394</v>
      </c>
      <c r="W43" s="27">
        <v>1116620.3438574127</v>
      </c>
      <c r="X43" s="27">
        <v>1125563.4339934948</v>
      </c>
      <c r="Y43" s="27">
        <v>1134668.8391748453</v>
      </c>
      <c r="Z43" s="27">
        <v>1143941.4869625014</v>
      </c>
      <c r="AA43" s="27">
        <v>1153386.4736148075</v>
      </c>
      <c r="AB43" s="27">
        <v>1163009.0699729878</v>
      </c>
      <c r="AC43" s="27">
        <v>1172814.7275526128</v>
      </c>
      <c r="AD43" s="27">
        <v>1182809.0848481769</v>
      </c>
      <c r="AE43" s="27">
        <v>1192997.9738582424</v>
      </c>
      <c r="AF43" s="27">
        <v>1203387.426838862</v>
      </c>
      <c r="AG43" s="27">
        <v>1213983.6832932814</v>
      </c>
      <c r="AH43" s="27">
        <v>1206206.0226058385</v>
      </c>
      <c r="AI43" s="27">
        <v>1205131.042386804</v>
      </c>
      <c r="AJ43" s="27">
        <v>1211514.9875258305</v>
      </c>
      <c r="AK43" s="27">
        <v>1217976.2240925219</v>
      </c>
      <c r="AL43" s="27">
        <v>1224516.2048926</v>
      </c>
      <c r="AM43" s="27">
        <v>1231136.4127297625</v>
      </c>
      <c r="AN43" s="27">
        <v>1237838.3610341088</v>
      </c>
      <c r="AO43" s="27">
        <v>1244623.5945037575</v>
      </c>
      <c r="AP43" s="27">
        <v>1251493.689759932</v>
      </c>
      <c r="AQ43" s="27">
        <v>1258450.2560158016</v>
      </c>
      <c r="AR43" s="27">
        <v>1265494.9357593567</v>
      </c>
      <c r="AS43" s="27">
        <v>1272629.4054506286</v>
      </c>
      <c r="AT43" s="27">
        <v>1279855.3762335377</v>
      </c>
      <c r="AU43" s="27">
        <v>1287174.5946626931</v>
      </c>
      <c r="AV43" s="27">
        <v>1294588.8434454463</v>
      </c>
      <c r="AY43" t="s">
        <v>1032</v>
      </c>
    </row>
    <row r="44" spans="1:51" x14ac:dyDescent="0.3">
      <c r="A44" s="173"/>
      <c r="B44" s="4">
        <v>40</v>
      </c>
      <c r="C44" s="8" t="s">
        <v>591</v>
      </c>
      <c r="D44" s="32">
        <v>8207</v>
      </c>
      <c r="E44" s="8">
        <v>0</v>
      </c>
      <c r="F44" s="8">
        <v>0</v>
      </c>
      <c r="G44" s="37">
        <f t="shared" si="0"/>
        <v>3046</v>
      </c>
      <c r="H44" s="8">
        <v>0</v>
      </c>
      <c r="I44" s="8">
        <v>0</v>
      </c>
      <c r="J44" s="14"/>
      <c r="K44" s="22">
        <v>5161</v>
      </c>
      <c r="N44" s="4" t="s">
        <v>785</v>
      </c>
      <c r="O44" s="29">
        <v>1000</v>
      </c>
      <c r="P44" s="29">
        <f>((P41-2017)/3*($Q$38-$P$38)+$P$38)</f>
        <v>3178.4063580547422</v>
      </c>
      <c r="Q44" s="29">
        <f>((Q41-2017)/3*($Q$38-$P$38)+$P$38)</f>
        <v>2322.8127161094844</v>
      </c>
      <c r="R44" s="29">
        <f>((R41-2017)/3*($Q$38-$P$38)+$P$38)</f>
        <v>1467.2190741642262</v>
      </c>
      <c r="S44" s="29">
        <f>(S41-2020)/5*($R$38-$Q$38)+$Q$38</f>
        <v>2973.3745493735378</v>
      </c>
      <c r="T44" s="29">
        <f>(T41-2020)/5*($R$38-$Q$38)+$Q$38</f>
        <v>4479.5300245828494</v>
      </c>
      <c r="U44" s="29">
        <f>(U41-2020)/5*($R$38-$Q$38)+$Q$38</f>
        <v>5985.685499792161</v>
      </c>
      <c r="V44" s="29">
        <f>(V41-2020)/5*($R$38-$Q$38)+$Q$38</f>
        <v>7491.8409750014735</v>
      </c>
      <c r="W44" s="29">
        <f>(W41-2020)/5*($R$38-$Q$38)+$Q$38</f>
        <v>8997.996450210785</v>
      </c>
      <c r="X44" s="29">
        <f>(X41-2025)/5*($S$38-$R$38)+$R$38</f>
        <v>12369.506916834882</v>
      </c>
      <c r="Y44" s="29">
        <f>(Y41-2025)/5*($S$38-$R$38)+$R$38</f>
        <v>15741.017383458979</v>
      </c>
      <c r="Z44" s="29">
        <f>(Z41-2025)/5*($S$38-$R$38)+$R$38</f>
        <v>19112.527850083075</v>
      </c>
      <c r="AA44" s="29">
        <f>(AA41-2025)/5*($S$38-$R$38)+$R$38</f>
        <v>22484.03831670717</v>
      </c>
      <c r="AB44" s="29">
        <f>(AB41-2025)/5*($S$38-$R$38)+$R$38</f>
        <v>25855.548783331265</v>
      </c>
      <c r="AC44" s="29">
        <f>(AC41-2030)/5*($T$38-$S$38)+$S$38</f>
        <v>31774.081455305313</v>
      </c>
      <c r="AD44" s="29">
        <f>(AD41-2030)/5*($T$38-$S$38)+$S$38</f>
        <v>37692.614127279361</v>
      </c>
      <c r="AE44" s="29">
        <f>(AE41-2030)/5*($T$38-$S$38)+$S$38</f>
        <v>43611.146799253402</v>
      </c>
      <c r="AF44" s="29">
        <f>(AF41-2030)/5*($T$38-$S$38)+$S$38</f>
        <v>49529.679471227442</v>
      </c>
      <c r="AG44" s="29">
        <f>(AG41-2030)/5*($T$38-$S$38)+$S$38</f>
        <v>55448.21214320149</v>
      </c>
      <c r="AH44" s="29">
        <f>(AH41-2035)/5*($U$38-$T$38)+$T$38</f>
        <v>62815.950271861759</v>
      </c>
      <c r="AI44" s="29">
        <f>(AI41-2035)/5*($U$38-$T$38)+$T$38</f>
        <v>70183.68840052202</v>
      </c>
      <c r="AJ44" s="29">
        <f>(AJ41-2035)/5*($U$38-$T$38)+$T$38</f>
        <v>77551.426529182296</v>
      </c>
      <c r="AK44" s="29">
        <f>(AK41-2035)/5*($U$38-$T$38)+$T$38</f>
        <v>84919.164657842572</v>
      </c>
      <c r="AL44" s="29">
        <f>(AL41-2035)/5*($U$38-$T$38)+$T$38</f>
        <v>92286.902786502833</v>
      </c>
      <c r="AM44" s="29">
        <f>(AM41-2040)/5*($V$38-$U$38)+$U$38</f>
        <v>105880.93893840208</v>
      </c>
      <c r="AN44" s="29">
        <f t="shared" ref="AN44:AQ44" si="7">(AN41-2040)/5*($V$38-$U$38)+$U$38</f>
        <v>119474.97509030133</v>
      </c>
      <c r="AO44" s="29">
        <f t="shared" si="7"/>
        <v>133069.01124220056</v>
      </c>
      <c r="AP44" s="29">
        <f t="shared" si="7"/>
        <v>146663.04739409982</v>
      </c>
      <c r="AQ44" s="29">
        <f t="shared" si="7"/>
        <v>160257.08354599908</v>
      </c>
      <c r="AR44" s="29">
        <f>(AR41-2045)/5*($W$38-$V$38)+$V$38</f>
        <v>180498.39042310289</v>
      </c>
      <c r="AS44" s="29">
        <f t="shared" ref="AS44:AV44" si="8">(AS41-2045)/5*($W$38-$V$38)+$V$38</f>
        <v>200739.69730020667</v>
      </c>
      <c r="AT44" s="29">
        <f t="shared" si="8"/>
        <v>220981.00417731047</v>
      </c>
      <c r="AU44" s="29">
        <f t="shared" si="8"/>
        <v>241222.31105441425</v>
      </c>
      <c r="AV44" s="29">
        <f t="shared" si="8"/>
        <v>261463.61793151806</v>
      </c>
      <c r="AY44" t="s">
        <v>1033</v>
      </c>
    </row>
    <row r="45" spans="1:51" hidden="1" x14ac:dyDescent="0.3">
      <c r="A45" s="173"/>
      <c r="B45" s="4">
        <v>41</v>
      </c>
      <c r="C45" s="8" t="s">
        <v>530</v>
      </c>
      <c r="D45" s="32">
        <v>3252</v>
      </c>
      <c r="E45" s="8">
        <v>0</v>
      </c>
      <c r="F45" s="8">
        <v>0</v>
      </c>
      <c r="G45" s="37">
        <f t="shared" si="0"/>
        <v>2436</v>
      </c>
      <c r="H45" s="8">
        <v>0</v>
      </c>
      <c r="I45" s="8">
        <v>0</v>
      </c>
      <c r="J45" s="14"/>
      <c r="K45" s="22">
        <v>816</v>
      </c>
      <c r="N45" s="4" t="s">
        <v>781</v>
      </c>
      <c r="O45" s="4"/>
      <c r="P45" s="29">
        <f>216000-P44</f>
        <v>212821.59364194525</v>
      </c>
      <c r="Q45" s="29">
        <f t="shared" ref="Q45:AG45" si="9">216000-Q44</f>
        <v>213677.18728389053</v>
      </c>
      <c r="R45" s="29">
        <f t="shared" si="9"/>
        <v>214532.78092583577</v>
      </c>
      <c r="S45" s="29">
        <f t="shared" si="9"/>
        <v>213026.62545062645</v>
      </c>
      <c r="T45" s="29">
        <f t="shared" si="9"/>
        <v>211520.46997541716</v>
      </c>
      <c r="U45" s="29">
        <f t="shared" si="9"/>
        <v>210014.31450020784</v>
      </c>
      <c r="V45" s="29">
        <f t="shared" si="9"/>
        <v>208508.15902499852</v>
      </c>
      <c r="W45" s="29">
        <f t="shared" si="9"/>
        <v>207002.00354978922</v>
      </c>
      <c r="X45" s="29">
        <f t="shared" si="9"/>
        <v>203630.49308316511</v>
      </c>
      <c r="Y45" s="29">
        <f t="shared" si="9"/>
        <v>200258.98261654103</v>
      </c>
      <c r="Z45" s="29">
        <f t="shared" si="9"/>
        <v>196887.47214991692</v>
      </c>
      <c r="AA45" s="29">
        <f t="shared" si="9"/>
        <v>193515.96168329281</v>
      </c>
      <c r="AB45" s="29">
        <f t="shared" si="9"/>
        <v>190144.45121666873</v>
      </c>
      <c r="AC45" s="29">
        <f t="shared" si="9"/>
        <v>184225.91854469469</v>
      </c>
      <c r="AD45" s="29">
        <f t="shared" si="9"/>
        <v>178307.38587272062</v>
      </c>
      <c r="AE45" s="29">
        <f t="shared" si="9"/>
        <v>172388.85320074658</v>
      </c>
      <c r="AF45" s="29">
        <f t="shared" si="9"/>
        <v>166470.32052877254</v>
      </c>
      <c r="AG45" s="29">
        <f t="shared" si="9"/>
        <v>160551.7878567985</v>
      </c>
      <c r="AH45" s="29">
        <f>216000-AH44</f>
        <v>153184.04972813826</v>
      </c>
      <c r="AI45" s="29">
        <f t="shared" ref="AI45:AK45" si="10">216000-AI44</f>
        <v>145816.31159947798</v>
      </c>
      <c r="AJ45" s="29">
        <f t="shared" si="10"/>
        <v>138448.5734708177</v>
      </c>
      <c r="AK45" s="29">
        <f t="shared" si="10"/>
        <v>131080.83534215743</v>
      </c>
      <c r="AL45" s="29">
        <f>216000-AL44</f>
        <v>123713.09721349717</v>
      </c>
      <c r="AM45" s="20"/>
      <c r="AY45" t="s">
        <v>1034</v>
      </c>
    </row>
    <row r="46" spans="1:51" hidden="1" x14ac:dyDescent="0.3">
      <c r="A46" s="173"/>
      <c r="B46" s="4">
        <v>42</v>
      </c>
      <c r="C46" s="8" t="s">
        <v>629</v>
      </c>
      <c r="D46" s="32">
        <v>2333</v>
      </c>
      <c r="E46" s="8">
        <v>0</v>
      </c>
      <c r="F46" s="8">
        <v>0</v>
      </c>
      <c r="G46" s="37">
        <f t="shared" si="0"/>
        <v>1461</v>
      </c>
      <c r="H46" s="8">
        <v>0</v>
      </c>
      <c r="I46" s="8">
        <v>0</v>
      </c>
      <c r="J46" s="14"/>
      <c r="K46" s="22">
        <v>872</v>
      </c>
      <c r="N46" s="4" t="s">
        <v>778</v>
      </c>
      <c r="O46" s="4"/>
      <c r="P46" s="29">
        <f>SUM(O53:Z53)</f>
        <v>0</v>
      </c>
      <c r="Q46" s="29">
        <f>AA53</f>
        <v>0</v>
      </c>
      <c r="R46" s="29">
        <f t="shared" ref="R46:W46" si="11">AB53</f>
        <v>0</v>
      </c>
      <c r="S46" s="29">
        <f t="shared" si="11"/>
        <v>0</v>
      </c>
      <c r="T46" s="29">
        <f t="shared" si="11"/>
        <v>0</v>
      </c>
      <c r="U46" s="29">
        <f t="shared" si="11"/>
        <v>0</v>
      </c>
      <c r="V46" s="29">
        <f t="shared" si="11"/>
        <v>0</v>
      </c>
      <c r="W46" s="29">
        <f t="shared" si="11"/>
        <v>0</v>
      </c>
      <c r="X46" s="29">
        <f t="shared" ref="X46:AG46" si="12">R45</f>
        <v>214532.78092583577</v>
      </c>
      <c r="Y46" s="29">
        <f t="shared" si="12"/>
        <v>213026.62545062645</v>
      </c>
      <c r="Z46" s="29">
        <f t="shared" si="12"/>
        <v>211520.46997541716</v>
      </c>
      <c r="AA46" s="29">
        <f t="shared" si="12"/>
        <v>210014.31450020784</v>
      </c>
      <c r="AB46" s="29">
        <f t="shared" si="12"/>
        <v>208508.15902499852</v>
      </c>
      <c r="AC46" s="29">
        <f t="shared" si="12"/>
        <v>207002.00354978922</v>
      </c>
      <c r="AD46" s="29">
        <f t="shared" si="12"/>
        <v>203630.49308316511</v>
      </c>
      <c r="AE46" s="29">
        <f t="shared" si="12"/>
        <v>200258.98261654103</v>
      </c>
      <c r="AF46" s="29">
        <f t="shared" si="12"/>
        <v>196887.47214991692</v>
      </c>
      <c r="AG46" s="29">
        <f t="shared" si="12"/>
        <v>193515.96168329281</v>
      </c>
      <c r="AH46" s="29"/>
      <c r="AI46" s="29"/>
      <c r="AJ46" s="29"/>
      <c r="AK46" s="29"/>
      <c r="AL46" s="29"/>
      <c r="AM46" s="20"/>
      <c r="AY46" t="s">
        <v>1035</v>
      </c>
    </row>
    <row r="47" spans="1:51" x14ac:dyDescent="0.3">
      <c r="A47" s="173"/>
      <c r="B47" s="4">
        <v>43</v>
      </c>
      <c r="C47" s="8" t="s">
        <v>515</v>
      </c>
      <c r="D47" s="32">
        <v>2152</v>
      </c>
      <c r="E47" s="8">
        <v>0</v>
      </c>
      <c r="F47" s="8">
        <v>0</v>
      </c>
      <c r="G47" s="37">
        <f t="shared" si="0"/>
        <v>1344</v>
      </c>
      <c r="H47" s="8">
        <v>0</v>
      </c>
      <c r="I47" s="8">
        <v>0</v>
      </c>
      <c r="J47" s="14"/>
      <c r="K47" s="22">
        <v>808</v>
      </c>
      <c r="N47" s="4" t="s">
        <v>779</v>
      </c>
      <c r="O47" s="4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4"/>
      <c r="AI47" s="4"/>
      <c r="AJ47" s="4"/>
      <c r="AK47" s="4"/>
      <c r="AL47" s="4"/>
      <c r="AY47" t="s">
        <v>1036</v>
      </c>
    </row>
    <row r="48" spans="1:51" x14ac:dyDescent="0.3">
      <c r="A48" s="173"/>
      <c r="B48" s="4">
        <v>44</v>
      </c>
      <c r="C48" s="8" t="s">
        <v>535</v>
      </c>
      <c r="D48" s="32">
        <v>2364</v>
      </c>
      <c r="E48" s="8">
        <v>0</v>
      </c>
      <c r="F48" s="8">
        <v>0</v>
      </c>
      <c r="G48" s="37">
        <f t="shared" si="0"/>
        <v>-1113</v>
      </c>
      <c r="H48" s="8">
        <v>0</v>
      </c>
      <c r="I48" s="8">
        <v>0</v>
      </c>
      <c r="J48" s="14"/>
      <c r="K48" s="22">
        <v>3477</v>
      </c>
      <c r="N48" s="4" t="s">
        <v>780</v>
      </c>
      <c r="O48" s="4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4"/>
      <c r="AI48" s="4"/>
      <c r="AJ48" s="4"/>
      <c r="AK48" s="4"/>
      <c r="AL48" s="4"/>
    </row>
    <row r="49" spans="1:50" x14ac:dyDescent="0.3">
      <c r="A49" s="173"/>
      <c r="B49" s="4">
        <v>45</v>
      </c>
      <c r="C49" s="8" t="s">
        <v>734</v>
      </c>
      <c r="D49" s="32">
        <v>495</v>
      </c>
      <c r="E49" s="8">
        <v>0</v>
      </c>
      <c r="F49" s="8">
        <v>0</v>
      </c>
      <c r="G49" s="37">
        <f t="shared" si="0"/>
        <v>173</v>
      </c>
      <c r="H49" s="8">
        <v>0</v>
      </c>
      <c r="I49" s="8">
        <v>0</v>
      </c>
      <c r="J49" s="14"/>
      <c r="K49" s="22">
        <v>322</v>
      </c>
      <c r="N49" s="4" t="s">
        <v>772</v>
      </c>
      <c r="P49" s="29">
        <f>(O44+P44)</f>
        <v>4178.4063580547427</v>
      </c>
      <c r="Q49" s="29">
        <f>(P49+Q44)</f>
        <v>6501.2190741642271</v>
      </c>
      <c r="R49" s="29">
        <f t="shared" ref="R49:V49" si="13">(Q49+R44)</f>
        <v>7968.4381483284533</v>
      </c>
      <c r="S49" s="29">
        <f t="shared" si="13"/>
        <v>10941.812697701991</v>
      </c>
      <c r="T49" s="29">
        <f t="shared" si="13"/>
        <v>15421.34272228484</v>
      </c>
      <c r="U49" s="29">
        <f t="shared" si="13"/>
        <v>21407.028222077002</v>
      </c>
      <c r="V49" s="29">
        <f t="shared" si="13"/>
        <v>28898.869197078475</v>
      </c>
      <c r="W49" s="26">
        <f>(V49+W44-O44)</f>
        <v>36896.865647289262</v>
      </c>
      <c r="X49" s="26">
        <f t="shared" ref="X49:AV49" si="14">(W49+X44-P44)</f>
        <v>46087.966206069403</v>
      </c>
      <c r="Y49" s="26">
        <f t="shared" si="14"/>
        <v>59506.170873418901</v>
      </c>
      <c r="Z49" s="26">
        <f t="shared" si="14"/>
        <v>77151.479649337751</v>
      </c>
      <c r="AA49" s="26">
        <f t="shared" si="14"/>
        <v>96662.143416671388</v>
      </c>
      <c r="AB49" s="26">
        <f t="shared" si="14"/>
        <v>118038.1621754198</v>
      </c>
      <c r="AC49" s="26">
        <f t="shared" si="14"/>
        <v>143826.55813093294</v>
      </c>
      <c r="AD49" s="26">
        <f t="shared" si="14"/>
        <v>174027.33128321081</v>
      </c>
      <c r="AE49" s="26">
        <f t="shared" si="14"/>
        <v>208640.48163225342</v>
      </c>
      <c r="AF49" s="26">
        <f t="shared" si="14"/>
        <v>245800.65418664596</v>
      </c>
      <c r="AG49" s="26">
        <f t="shared" si="14"/>
        <v>285507.84894638846</v>
      </c>
      <c r="AH49" s="26">
        <f t="shared" si="14"/>
        <v>329211.27136816713</v>
      </c>
      <c r="AI49" s="26">
        <f t="shared" si="14"/>
        <v>376910.92145198194</v>
      </c>
      <c r="AJ49" s="26">
        <f t="shared" si="14"/>
        <v>428606.79919783294</v>
      </c>
      <c r="AK49" s="26">
        <f t="shared" si="14"/>
        <v>481751.8824003702</v>
      </c>
      <c r="AL49" s="26">
        <f t="shared" si="14"/>
        <v>536346.17105959367</v>
      </c>
      <c r="AM49" s="26">
        <f t="shared" si="14"/>
        <v>598615.96319874236</v>
      </c>
      <c r="AN49" s="26">
        <f t="shared" si="14"/>
        <v>668561.25881781627</v>
      </c>
      <c r="AO49" s="26">
        <f t="shared" si="14"/>
        <v>746182.05791681528</v>
      </c>
      <c r="AP49" s="26">
        <f t="shared" si="14"/>
        <v>830029.15503905329</v>
      </c>
      <c r="AQ49" s="26">
        <f t="shared" si="14"/>
        <v>920102.55018453032</v>
      </c>
      <c r="AR49" s="26">
        <f t="shared" si="14"/>
        <v>1023049.5140784509</v>
      </c>
      <c r="AS49" s="26">
        <f t="shared" si="14"/>
        <v>1138870.0467208149</v>
      </c>
      <c r="AT49" s="26">
        <f t="shared" si="14"/>
        <v>1267564.1481116225</v>
      </c>
      <c r="AU49" s="26">
        <f t="shared" si="14"/>
        <v>1402905.5202276348</v>
      </c>
      <c r="AV49" s="26">
        <f t="shared" si="14"/>
        <v>1544894.1630688515</v>
      </c>
      <c r="AW49" s="38">
        <f>AV49/AV42</f>
        <v>0.18183334492518766</v>
      </c>
    </row>
    <row r="50" spans="1:50" x14ac:dyDescent="0.3">
      <c r="A50" s="173"/>
      <c r="B50" s="4">
        <v>46</v>
      </c>
      <c r="C50" s="8" t="s">
        <v>644</v>
      </c>
      <c r="D50" s="32">
        <v>4089</v>
      </c>
      <c r="E50" s="8">
        <v>0</v>
      </c>
      <c r="F50" s="8">
        <v>0</v>
      </c>
      <c r="G50" s="37">
        <f t="shared" si="0"/>
        <v>2546</v>
      </c>
      <c r="H50" s="8">
        <v>0</v>
      </c>
      <c r="I50" s="8">
        <v>0</v>
      </c>
      <c r="J50" s="14"/>
      <c r="K50" s="22">
        <v>1543</v>
      </c>
      <c r="N50" s="4"/>
      <c r="O50" s="4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</row>
    <row r="51" spans="1:50" x14ac:dyDescent="0.3">
      <c r="A51" s="173"/>
      <c r="B51" s="4">
        <v>47</v>
      </c>
      <c r="C51" s="8" t="s">
        <v>498</v>
      </c>
      <c r="D51" s="32">
        <v>8478</v>
      </c>
      <c r="E51" s="8">
        <v>6</v>
      </c>
      <c r="F51" s="8">
        <v>0</v>
      </c>
      <c r="G51" s="37">
        <f t="shared" si="0"/>
        <v>6290</v>
      </c>
      <c r="H51" s="8">
        <v>6</v>
      </c>
      <c r="I51" s="8">
        <v>0</v>
      </c>
      <c r="J51" s="14"/>
      <c r="K51" s="22">
        <v>2188</v>
      </c>
      <c r="L51">
        <v>6</v>
      </c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</row>
    <row r="52" spans="1:50" x14ac:dyDescent="0.3">
      <c r="A52" s="173"/>
      <c r="B52" s="4">
        <v>48</v>
      </c>
      <c r="C52" s="8" t="s">
        <v>666</v>
      </c>
      <c r="D52" s="32">
        <v>1813</v>
      </c>
      <c r="E52" s="8">
        <v>0</v>
      </c>
      <c r="F52" s="8">
        <v>0</v>
      </c>
      <c r="G52" s="37">
        <f t="shared" si="0"/>
        <v>1236</v>
      </c>
      <c r="H52" s="8">
        <v>0</v>
      </c>
      <c r="I52" s="8">
        <v>0</v>
      </c>
      <c r="J52" s="14"/>
      <c r="K52" s="22">
        <v>577</v>
      </c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</row>
    <row r="53" spans="1:50" x14ac:dyDescent="0.3">
      <c r="A53" s="173"/>
      <c r="B53" s="4">
        <v>49</v>
      </c>
      <c r="C53" s="8" t="s">
        <v>655</v>
      </c>
      <c r="D53" s="32">
        <v>556</v>
      </c>
      <c r="E53" s="8">
        <v>0</v>
      </c>
      <c r="F53" s="8">
        <v>0</v>
      </c>
      <c r="G53" s="37">
        <f t="shared" si="0"/>
        <v>393</v>
      </c>
      <c r="H53" s="8">
        <v>0</v>
      </c>
      <c r="I53" s="8">
        <v>0</v>
      </c>
      <c r="J53" s="14"/>
      <c r="K53" s="22">
        <v>163</v>
      </c>
      <c r="N53" s="4" t="s">
        <v>774</v>
      </c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</row>
    <row r="54" spans="1:50" x14ac:dyDescent="0.3">
      <c r="A54" s="173"/>
      <c r="B54" s="4">
        <v>50</v>
      </c>
      <c r="C54" s="8" t="s">
        <v>576</v>
      </c>
      <c r="D54" s="32">
        <v>1649</v>
      </c>
      <c r="E54" s="8">
        <v>0</v>
      </c>
      <c r="F54" s="8">
        <v>0</v>
      </c>
      <c r="G54" s="37">
        <f t="shared" si="0"/>
        <v>1129</v>
      </c>
      <c r="H54" s="8">
        <v>0</v>
      </c>
      <c r="I54" s="8">
        <v>0</v>
      </c>
      <c r="J54" s="14"/>
      <c r="K54" s="22">
        <v>520</v>
      </c>
      <c r="N54" s="4" t="s">
        <v>775</v>
      </c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</row>
    <row r="55" spans="1:50" x14ac:dyDescent="0.3">
      <c r="A55" s="173"/>
      <c r="B55" s="4">
        <v>51</v>
      </c>
      <c r="C55" s="8" t="s">
        <v>416</v>
      </c>
      <c r="D55" s="32">
        <v>1398</v>
      </c>
      <c r="E55" s="8">
        <v>1</v>
      </c>
      <c r="F55" s="8">
        <v>0</v>
      </c>
      <c r="G55" s="37">
        <f t="shared" si="0"/>
        <v>952</v>
      </c>
      <c r="H55" s="8">
        <v>1</v>
      </c>
      <c r="I55" s="8">
        <v>0</v>
      </c>
      <c r="J55" s="14"/>
      <c r="K55" s="22">
        <v>446</v>
      </c>
      <c r="L55">
        <v>1</v>
      </c>
      <c r="N55" s="4"/>
      <c r="O55" s="4">
        <f>SUM(O53,O54)</f>
        <v>0</v>
      </c>
      <c r="P55" s="4">
        <f t="shared" ref="P55:AG55" si="15">SUM(P53,P54)</f>
        <v>0</v>
      </c>
      <c r="Q55" s="4">
        <f t="shared" si="15"/>
        <v>0</v>
      </c>
      <c r="R55" s="4">
        <f t="shared" si="15"/>
        <v>0</v>
      </c>
      <c r="S55" s="4">
        <f t="shared" si="15"/>
        <v>0</v>
      </c>
      <c r="T55" s="4">
        <f t="shared" si="15"/>
        <v>0</v>
      </c>
      <c r="U55" s="4">
        <f t="shared" si="15"/>
        <v>0</v>
      </c>
      <c r="V55" s="4">
        <f t="shared" si="15"/>
        <v>0</v>
      </c>
      <c r="W55" s="4">
        <f t="shared" si="15"/>
        <v>0</v>
      </c>
      <c r="X55" s="4">
        <f t="shared" si="15"/>
        <v>0</v>
      </c>
      <c r="Y55" s="4">
        <f t="shared" si="15"/>
        <v>0</v>
      </c>
      <c r="Z55" s="4">
        <f t="shared" si="15"/>
        <v>0</v>
      </c>
      <c r="AA55" s="4">
        <f t="shared" si="15"/>
        <v>0</v>
      </c>
      <c r="AB55" s="4">
        <f t="shared" si="15"/>
        <v>0</v>
      </c>
      <c r="AC55" s="4">
        <f t="shared" si="15"/>
        <v>0</v>
      </c>
      <c r="AD55" s="4">
        <f t="shared" si="15"/>
        <v>0</v>
      </c>
      <c r="AE55" s="4">
        <f t="shared" si="15"/>
        <v>0</v>
      </c>
      <c r="AF55" s="4">
        <f t="shared" si="15"/>
        <v>0</v>
      </c>
      <c r="AG55" s="4">
        <f t="shared" si="15"/>
        <v>0</v>
      </c>
      <c r="AH55" s="4"/>
      <c r="AI55" s="4"/>
      <c r="AJ55" s="4"/>
      <c r="AK55" s="4"/>
      <c r="AL55" s="4"/>
    </row>
    <row r="56" spans="1:50" x14ac:dyDescent="0.3">
      <c r="A56" s="173"/>
      <c r="B56" s="4">
        <v>52</v>
      </c>
      <c r="C56" s="8" t="s">
        <v>452</v>
      </c>
      <c r="D56" s="32">
        <v>3887</v>
      </c>
      <c r="E56" s="8">
        <v>0</v>
      </c>
      <c r="F56" s="8">
        <v>0</v>
      </c>
      <c r="G56" s="37">
        <f t="shared" si="0"/>
        <v>3312</v>
      </c>
      <c r="H56" s="8">
        <v>0</v>
      </c>
      <c r="I56" s="8">
        <v>0</v>
      </c>
      <c r="J56" s="14"/>
      <c r="K56" s="22">
        <v>575</v>
      </c>
    </row>
    <row r="57" spans="1:50" x14ac:dyDescent="0.3">
      <c r="A57" s="173"/>
      <c r="B57" s="4">
        <v>53</v>
      </c>
      <c r="C57" s="8" t="s">
        <v>449</v>
      </c>
      <c r="D57" s="32">
        <v>569</v>
      </c>
      <c r="E57" s="8">
        <v>0</v>
      </c>
      <c r="F57" s="8">
        <v>0</v>
      </c>
      <c r="G57" s="37">
        <f t="shared" si="0"/>
        <v>328</v>
      </c>
      <c r="H57" s="8">
        <v>0</v>
      </c>
      <c r="I57" s="8">
        <v>0</v>
      </c>
      <c r="J57" s="14"/>
      <c r="K57" s="22">
        <v>241</v>
      </c>
    </row>
    <row r="58" spans="1:50" x14ac:dyDescent="0.3">
      <c r="A58" s="173"/>
      <c r="B58" s="4">
        <v>54</v>
      </c>
      <c r="C58" s="8" t="s">
        <v>692</v>
      </c>
      <c r="D58" s="32">
        <v>2167</v>
      </c>
      <c r="E58" s="8">
        <v>0</v>
      </c>
      <c r="F58" s="8">
        <v>0</v>
      </c>
      <c r="G58" s="37">
        <f t="shared" si="0"/>
        <v>1844</v>
      </c>
      <c r="H58" s="8">
        <v>0</v>
      </c>
      <c r="I58" s="8">
        <v>0</v>
      </c>
      <c r="J58" s="14"/>
      <c r="K58" s="22">
        <v>323</v>
      </c>
    </row>
    <row r="59" spans="1:50" s="12" customFormat="1" ht="4.3499999999999996" customHeight="1" x14ac:dyDescent="0.3">
      <c r="A59" s="10"/>
      <c r="B59" s="11"/>
      <c r="C59" s="11"/>
      <c r="D59" s="33"/>
      <c r="E59" s="11"/>
      <c r="F59" s="8"/>
      <c r="G59" s="37">
        <f t="shared" si="0"/>
        <v>0</v>
      </c>
      <c r="H59" s="11"/>
      <c r="I59" s="11">
        <v>0</v>
      </c>
      <c r="J59" s="14"/>
      <c r="K59" s="22"/>
      <c r="L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</row>
    <row r="60" spans="1:50" x14ac:dyDescent="0.3">
      <c r="A60" s="173" t="s">
        <v>759</v>
      </c>
      <c r="B60" s="4">
        <v>55</v>
      </c>
      <c r="C60" s="8" t="s">
        <v>484</v>
      </c>
      <c r="D60" s="32">
        <v>20551</v>
      </c>
      <c r="E60" s="8">
        <v>3</v>
      </c>
      <c r="F60" s="8">
        <v>0</v>
      </c>
      <c r="G60" s="37">
        <f t="shared" si="0"/>
        <v>12636</v>
      </c>
      <c r="H60" s="8">
        <v>3</v>
      </c>
      <c r="I60" s="8">
        <v>0</v>
      </c>
      <c r="J60" s="14"/>
      <c r="K60" s="22">
        <v>7915</v>
      </c>
      <c r="L60">
        <v>3</v>
      </c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</row>
    <row r="61" spans="1:50" x14ac:dyDescent="0.3">
      <c r="A61" s="173"/>
      <c r="B61" s="4">
        <v>56</v>
      </c>
      <c r="C61" s="8" t="s">
        <v>630</v>
      </c>
      <c r="D61" s="32">
        <v>27174</v>
      </c>
      <c r="E61" s="8">
        <v>963</v>
      </c>
      <c r="F61" s="8">
        <v>0</v>
      </c>
      <c r="G61" s="37">
        <f t="shared" si="0"/>
        <v>21717</v>
      </c>
      <c r="H61" s="8">
        <v>963</v>
      </c>
      <c r="I61" s="8">
        <v>0</v>
      </c>
      <c r="J61" s="14"/>
      <c r="K61" s="22">
        <v>5457</v>
      </c>
      <c r="L61" s="12">
        <v>963</v>
      </c>
    </row>
    <row r="62" spans="1:50" x14ac:dyDescent="0.3">
      <c r="A62" s="173"/>
      <c r="B62" s="4">
        <v>57</v>
      </c>
      <c r="C62" s="8" t="s">
        <v>472</v>
      </c>
      <c r="D62" s="32">
        <v>4807</v>
      </c>
      <c r="E62" s="8">
        <v>0</v>
      </c>
      <c r="F62" s="8">
        <v>0</v>
      </c>
      <c r="G62" s="37">
        <f t="shared" si="0"/>
        <v>3077</v>
      </c>
      <c r="H62" s="8">
        <v>0</v>
      </c>
      <c r="I62" s="8">
        <v>0</v>
      </c>
      <c r="J62" s="14"/>
      <c r="K62" s="22">
        <v>1730</v>
      </c>
    </row>
    <row r="63" spans="1:50" x14ac:dyDescent="0.3">
      <c r="A63" s="173"/>
      <c r="B63" s="4">
        <v>58</v>
      </c>
      <c r="C63" s="8" t="s">
        <v>466</v>
      </c>
      <c r="D63" s="32">
        <v>7347</v>
      </c>
      <c r="E63" s="8">
        <v>0</v>
      </c>
      <c r="F63" s="8">
        <v>0</v>
      </c>
      <c r="G63" s="37">
        <f t="shared" si="0"/>
        <v>5444</v>
      </c>
      <c r="H63" s="8">
        <v>0</v>
      </c>
      <c r="I63" s="8">
        <v>0</v>
      </c>
      <c r="J63" s="14"/>
      <c r="K63" s="22">
        <v>1903</v>
      </c>
    </row>
    <row r="64" spans="1:50" x14ac:dyDescent="0.3">
      <c r="A64" s="173"/>
      <c r="B64" s="4">
        <v>59</v>
      </c>
      <c r="C64" s="8" t="s">
        <v>523</v>
      </c>
      <c r="D64" s="32">
        <v>1406</v>
      </c>
      <c r="E64" s="8">
        <v>0</v>
      </c>
      <c r="F64" s="8">
        <v>0</v>
      </c>
      <c r="G64" s="37">
        <f t="shared" si="0"/>
        <v>168</v>
      </c>
      <c r="H64" s="8">
        <v>0</v>
      </c>
      <c r="I64" s="8">
        <v>0</v>
      </c>
      <c r="J64" s="14"/>
      <c r="K64" s="22">
        <v>1238</v>
      </c>
    </row>
    <row r="65" spans="1:50" x14ac:dyDescent="0.3">
      <c r="A65" s="173"/>
      <c r="B65" s="4">
        <v>60</v>
      </c>
      <c r="C65" s="8" t="s">
        <v>731</v>
      </c>
      <c r="D65" s="32">
        <v>1943</v>
      </c>
      <c r="E65" s="8">
        <v>0</v>
      </c>
      <c r="F65" s="8">
        <v>0</v>
      </c>
      <c r="G65" s="37">
        <f t="shared" si="0"/>
        <v>1195</v>
      </c>
      <c r="H65" s="8">
        <v>0</v>
      </c>
      <c r="I65" s="8">
        <v>0</v>
      </c>
      <c r="J65" s="14"/>
      <c r="K65" s="22">
        <v>748</v>
      </c>
    </row>
    <row r="66" spans="1:50" x14ac:dyDescent="0.3">
      <c r="A66" s="173"/>
      <c r="B66" s="4">
        <v>61</v>
      </c>
      <c r="C66" s="8" t="s">
        <v>736</v>
      </c>
      <c r="D66" s="32">
        <v>1705</v>
      </c>
      <c r="E66" s="8">
        <v>0</v>
      </c>
      <c r="F66" s="8">
        <v>0</v>
      </c>
      <c r="G66" s="37">
        <f t="shared" si="0"/>
        <v>697</v>
      </c>
      <c r="H66" s="8">
        <v>0</v>
      </c>
      <c r="I66" s="8">
        <v>0</v>
      </c>
      <c r="J66" s="14"/>
      <c r="K66" s="22">
        <v>1008</v>
      </c>
    </row>
    <row r="67" spans="1:50" x14ac:dyDescent="0.3">
      <c r="A67" s="173"/>
      <c r="B67" s="4">
        <v>62</v>
      </c>
      <c r="C67" s="8" t="s">
        <v>728</v>
      </c>
      <c r="D67" s="32">
        <v>3165</v>
      </c>
      <c r="E67" s="8">
        <v>0</v>
      </c>
      <c r="F67" s="8">
        <v>0</v>
      </c>
      <c r="G67" s="37">
        <f t="shared" si="0"/>
        <v>2260</v>
      </c>
      <c r="H67" s="8">
        <v>0</v>
      </c>
      <c r="I67" s="8">
        <v>0</v>
      </c>
      <c r="J67" s="14"/>
      <c r="K67" s="22">
        <v>905</v>
      </c>
    </row>
    <row r="68" spans="1:50" x14ac:dyDescent="0.3">
      <c r="A68" s="173"/>
      <c r="B68" s="4">
        <v>63</v>
      </c>
      <c r="C68" s="8" t="s">
        <v>531</v>
      </c>
      <c r="D68" s="32">
        <v>1688</v>
      </c>
      <c r="E68" s="8">
        <v>0</v>
      </c>
      <c r="F68" s="8">
        <v>0</v>
      </c>
      <c r="G68" s="37">
        <f t="shared" si="0"/>
        <v>883</v>
      </c>
      <c r="H68" s="8">
        <v>0</v>
      </c>
      <c r="I68" s="8">
        <v>0</v>
      </c>
      <c r="J68" s="14"/>
      <c r="K68" s="22">
        <v>805</v>
      </c>
    </row>
    <row r="69" spans="1:50" s="12" customFormat="1" ht="4.3499999999999996" customHeight="1" x14ac:dyDescent="0.3">
      <c r="A69" s="10"/>
      <c r="B69" s="11"/>
      <c r="C69" s="11"/>
      <c r="D69" s="33"/>
      <c r="E69" s="11"/>
      <c r="F69" s="8"/>
      <c r="G69" s="37">
        <f t="shared" ref="G69:G132" si="16">D69-K69</f>
        <v>0</v>
      </c>
      <c r="H69" s="11"/>
      <c r="I69" s="11">
        <v>0</v>
      </c>
      <c r="J69" s="14"/>
      <c r="K69" s="22"/>
      <c r="L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</row>
    <row r="70" spans="1:50" x14ac:dyDescent="0.3">
      <c r="A70" s="173" t="s">
        <v>760</v>
      </c>
      <c r="B70" s="4">
        <v>64</v>
      </c>
      <c r="C70" s="8" t="s">
        <v>733</v>
      </c>
      <c r="D70" s="32">
        <v>29052</v>
      </c>
      <c r="E70" s="8">
        <v>0</v>
      </c>
      <c r="F70" s="8">
        <v>0</v>
      </c>
      <c r="G70" s="37">
        <f t="shared" si="16"/>
        <v>23904</v>
      </c>
      <c r="H70" s="8">
        <v>0</v>
      </c>
      <c r="I70" s="8">
        <v>0</v>
      </c>
      <c r="J70" s="14"/>
      <c r="K70" s="22">
        <v>5148</v>
      </c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</row>
    <row r="71" spans="1:50" x14ac:dyDescent="0.3">
      <c r="A71" s="173"/>
      <c r="B71" s="4">
        <v>65</v>
      </c>
      <c r="C71" s="8" t="s">
        <v>620</v>
      </c>
      <c r="D71" s="32">
        <v>8182</v>
      </c>
      <c r="E71" s="8">
        <v>1</v>
      </c>
      <c r="F71" s="8">
        <v>0</v>
      </c>
      <c r="G71" s="37">
        <f t="shared" si="16"/>
        <v>4545</v>
      </c>
      <c r="H71" s="8">
        <v>1</v>
      </c>
      <c r="I71" s="8">
        <v>0</v>
      </c>
      <c r="J71" s="14"/>
      <c r="K71" s="22">
        <v>3637</v>
      </c>
    </row>
    <row r="72" spans="1:50" x14ac:dyDescent="0.3">
      <c r="A72" s="173"/>
      <c r="B72" s="4">
        <v>66</v>
      </c>
      <c r="C72" s="8" t="s">
        <v>609</v>
      </c>
      <c r="D72" s="32">
        <v>8419</v>
      </c>
      <c r="E72" s="8">
        <v>0</v>
      </c>
      <c r="F72" s="8">
        <v>0</v>
      </c>
      <c r="G72" s="37">
        <f t="shared" si="16"/>
        <v>5514</v>
      </c>
      <c r="H72" s="8">
        <v>0</v>
      </c>
      <c r="I72" s="8">
        <v>0</v>
      </c>
      <c r="J72" s="14"/>
      <c r="K72" s="22">
        <v>2905</v>
      </c>
      <c r="L72" s="12"/>
    </row>
    <row r="73" spans="1:50" x14ac:dyDescent="0.3">
      <c r="A73" s="173"/>
      <c r="B73" s="4">
        <v>67</v>
      </c>
      <c r="C73" s="8" t="s">
        <v>456</v>
      </c>
      <c r="D73" s="32">
        <v>3747</v>
      </c>
      <c r="E73" s="8">
        <v>0</v>
      </c>
      <c r="F73" s="8">
        <v>0</v>
      </c>
      <c r="G73" s="37">
        <f t="shared" si="16"/>
        <v>2417</v>
      </c>
      <c r="H73" s="8">
        <v>0</v>
      </c>
      <c r="I73" s="8">
        <v>0</v>
      </c>
      <c r="J73" s="14"/>
      <c r="K73" s="22">
        <v>1330</v>
      </c>
    </row>
    <row r="74" spans="1:50" x14ac:dyDescent="0.3">
      <c r="A74" s="173"/>
      <c r="B74" s="4">
        <v>68</v>
      </c>
      <c r="C74" s="8" t="s">
        <v>488</v>
      </c>
      <c r="D74" s="32">
        <v>10632</v>
      </c>
      <c r="E74" s="8">
        <v>0</v>
      </c>
      <c r="F74" s="8">
        <v>0</v>
      </c>
      <c r="G74" s="37">
        <f t="shared" si="16"/>
        <v>9291</v>
      </c>
      <c r="H74" s="8">
        <v>0</v>
      </c>
      <c r="I74" s="8">
        <v>0</v>
      </c>
      <c r="J74" s="14"/>
      <c r="K74" s="22">
        <v>1341</v>
      </c>
    </row>
    <row r="75" spans="1:50" x14ac:dyDescent="0.3">
      <c r="A75" s="173"/>
      <c r="B75" s="4">
        <v>69</v>
      </c>
      <c r="C75" s="8" t="s">
        <v>724</v>
      </c>
      <c r="D75" s="32">
        <v>13492</v>
      </c>
      <c r="E75" s="8">
        <v>1</v>
      </c>
      <c r="F75" s="8">
        <v>0</v>
      </c>
      <c r="G75" s="37">
        <f t="shared" si="16"/>
        <v>11507</v>
      </c>
      <c r="H75" s="8">
        <v>1</v>
      </c>
      <c r="I75" s="8">
        <v>0</v>
      </c>
      <c r="J75" s="14"/>
      <c r="K75" s="22">
        <v>1985</v>
      </c>
    </row>
    <row r="76" spans="1:50" x14ac:dyDescent="0.3">
      <c r="A76" s="173"/>
      <c r="B76" s="4">
        <v>70</v>
      </c>
      <c r="C76" s="8" t="s">
        <v>631</v>
      </c>
      <c r="D76" s="32">
        <v>7292</v>
      </c>
      <c r="E76" s="8">
        <v>0</v>
      </c>
      <c r="F76" s="8">
        <v>0</v>
      </c>
      <c r="G76" s="37">
        <f t="shared" si="16"/>
        <v>5241</v>
      </c>
      <c r="H76" s="8">
        <v>0</v>
      </c>
      <c r="I76" s="8">
        <v>0</v>
      </c>
      <c r="J76" s="14"/>
      <c r="K76" s="22">
        <v>2051</v>
      </c>
    </row>
    <row r="77" spans="1:50" x14ac:dyDescent="0.3">
      <c r="A77" s="173"/>
      <c r="B77" s="4">
        <v>71</v>
      </c>
      <c r="C77" s="8" t="s">
        <v>511</v>
      </c>
      <c r="D77" s="32">
        <v>4613</v>
      </c>
      <c r="E77" s="8">
        <v>1360</v>
      </c>
      <c r="F77" s="8">
        <v>0</v>
      </c>
      <c r="G77" s="37">
        <f t="shared" si="16"/>
        <v>3911</v>
      </c>
      <c r="H77" s="8">
        <v>1360</v>
      </c>
      <c r="I77" s="8">
        <v>0</v>
      </c>
      <c r="J77" s="14"/>
      <c r="K77" s="22">
        <v>702</v>
      </c>
    </row>
    <row r="78" spans="1:50" x14ac:dyDescent="0.3">
      <c r="A78" s="173"/>
      <c r="B78" s="4">
        <v>72</v>
      </c>
      <c r="C78" s="8" t="s">
        <v>664</v>
      </c>
      <c r="D78" s="32">
        <v>6452</v>
      </c>
      <c r="E78" s="8">
        <v>0</v>
      </c>
      <c r="F78" s="8">
        <v>0</v>
      </c>
      <c r="G78" s="37">
        <f t="shared" si="16"/>
        <v>5207</v>
      </c>
      <c r="H78" s="8">
        <v>0</v>
      </c>
      <c r="I78" s="8">
        <v>0</v>
      </c>
      <c r="J78" s="14"/>
      <c r="K78" s="22">
        <v>1245</v>
      </c>
    </row>
    <row r="79" spans="1:50" x14ac:dyDescent="0.3">
      <c r="A79" s="173"/>
      <c r="B79" s="4">
        <v>73</v>
      </c>
      <c r="C79" s="8" t="s">
        <v>672</v>
      </c>
      <c r="D79" s="32">
        <v>3041</v>
      </c>
      <c r="E79" s="8">
        <v>0</v>
      </c>
      <c r="F79" s="8">
        <v>0</v>
      </c>
      <c r="G79" s="37">
        <f t="shared" si="16"/>
        <v>2294</v>
      </c>
      <c r="H79" s="8">
        <v>0</v>
      </c>
      <c r="I79" s="8">
        <v>0</v>
      </c>
      <c r="J79" s="14"/>
      <c r="K79" s="22">
        <v>747</v>
      </c>
    </row>
    <row r="80" spans="1:50" x14ac:dyDescent="0.3">
      <c r="A80" s="173"/>
      <c r="B80" s="4">
        <v>74</v>
      </c>
      <c r="C80" s="8" t="s">
        <v>707</v>
      </c>
      <c r="D80" s="32">
        <v>5255</v>
      </c>
      <c r="E80" s="8">
        <v>0</v>
      </c>
      <c r="F80" s="8">
        <v>0</v>
      </c>
      <c r="G80" s="37">
        <f t="shared" si="16"/>
        <v>4512</v>
      </c>
      <c r="H80" s="8">
        <v>0</v>
      </c>
      <c r="I80" s="8">
        <v>0</v>
      </c>
      <c r="J80" s="14"/>
      <c r="K80" s="22">
        <v>743</v>
      </c>
    </row>
    <row r="81" spans="1:50" x14ac:dyDescent="0.3">
      <c r="A81" s="173"/>
      <c r="B81" s="4">
        <v>75</v>
      </c>
      <c r="C81" s="8" t="s">
        <v>551</v>
      </c>
      <c r="D81" s="32">
        <v>3541</v>
      </c>
      <c r="E81" s="8">
        <v>0</v>
      </c>
      <c r="F81" s="8">
        <v>0</v>
      </c>
      <c r="G81" s="37">
        <f t="shared" si="16"/>
        <v>1182</v>
      </c>
      <c r="H81" s="8">
        <v>0</v>
      </c>
      <c r="I81" s="8">
        <v>0</v>
      </c>
      <c r="J81" s="14"/>
      <c r="K81" s="22">
        <v>2359</v>
      </c>
    </row>
    <row r="82" spans="1:50" x14ac:dyDescent="0.3">
      <c r="A82" s="173"/>
      <c r="B82" s="4">
        <v>76</v>
      </c>
      <c r="C82" s="8" t="s">
        <v>671</v>
      </c>
      <c r="D82" s="32">
        <v>14632</v>
      </c>
      <c r="E82" s="8">
        <v>276</v>
      </c>
      <c r="F82" s="8">
        <v>0</v>
      </c>
      <c r="G82" s="37">
        <f t="shared" si="16"/>
        <v>10240</v>
      </c>
      <c r="H82" s="8">
        <v>276</v>
      </c>
      <c r="I82" s="8">
        <v>0</v>
      </c>
      <c r="J82" s="14"/>
      <c r="K82" s="22">
        <v>4392</v>
      </c>
    </row>
    <row r="83" spans="1:50" x14ac:dyDescent="0.3">
      <c r="A83" s="173"/>
      <c r="B83" s="4">
        <v>77</v>
      </c>
      <c r="C83" s="8" t="s">
        <v>447</v>
      </c>
      <c r="D83" s="32">
        <v>18210</v>
      </c>
      <c r="E83" s="8">
        <v>95</v>
      </c>
      <c r="F83" s="8">
        <v>0</v>
      </c>
      <c r="G83" s="37">
        <f t="shared" si="16"/>
        <v>13167</v>
      </c>
      <c r="H83" s="8">
        <v>95</v>
      </c>
      <c r="I83" s="8">
        <v>0</v>
      </c>
      <c r="J83" s="14"/>
      <c r="K83" s="22">
        <v>5043</v>
      </c>
    </row>
    <row r="84" spans="1:50" x14ac:dyDescent="0.3">
      <c r="A84" s="173"/>
      <c r="B84" s="4">
        <v>78</v>
      </c>
      <c r="C84" s="8" t="s">
        <v>486</v>
      </c>
      <c r="D84" s="32">
        <v>5403</v>
      </c>
      <c r="E84" s="8">
        <v>0</v>
      </c>
      <c r="F84" s="8">
        <v>0</v>
      </c>
      <c r="G84" s="37">
        <f t="shared" si="16"/>
        <v>2055</v>
      </c>
      <c r="H84" s="8">
        <v>0</v>
      </c>
      <c r="I84" s="8">
        <v>0</v>
      </c>
      <c r="J84" s="14"/>
      <c r="K84" s="22">
        <v>3348</v>
      </c>
    </row>
    <row r="85" spans="1:50" x14ac:dyDescent="0.3">
      <c r="A85" s="173"/>
      <c r="B85" s="4">
        <v>79</v>
      </c>
      <c r="C85" s="8" t="s">
        <v>548</v>
      </c>
      <c r="D85" s="32">
        <v>1137</v>
      </c>
      <c r="E85" s="8">
        <v>0</v>
      </c>
      <c r="F85" s="8">
        <v>0</v>
      </c>
      <c r="G85" s="37">
        <f t="shared" si="16"/>
        <v>-160</v>
      </c>
      <c r="H85" s="8">
        <v>0</v>
      </c>
      <c r="I85" s="8">
        <v>0</v>
      </c>
      <c r="J85" s="14"/>
      <c r="K85" s="22">
        <v>1297</v>
      </c>
    </row>
    <row r="86" spans="1:50" x14ac:dyDescent="0.3">
      <c r="A86" s="173"/>
      <c r="B86" s="4">
        <v>80</v>
      </c>
      <c r="C86" s="8" t="s">
        <v>547</v>
      </c>
      <c r="D86" s="32">
        <v>3692</v>
      </c>
      <c r="E86" s="8">
        <v>0</v>
      </c>
      <c r="F86" s="8">
        <v>0</v>
      </c>
      <c r="G86" s="37">
        <f t="shared" si="16"/>
        <v>-2448</v>
      </c>
      <c r="H86" s="8">
        <v>0</v>
      </c>
      <c r="I86" s="8">
        <v>0</v>
      </c>
      <c r="J86" s="14"/>
      <c r="K86" s="22">
        <v>6140</v>
      </c>
    </row>
    <row r="87" spans="1:50" x14ac:dyDescent="0.3">
      <c r="A87" s="173"/>
      <c r="B87" s="4">
        <v>81</v>
      </c>
      <c r="C87" s="8" t="s">
        <v>586</v>
      </c>
      <c r="D87" s="32">
        <v>7795</v>
      </c>
      <c r="E87" s="8">
        <v>0</v>
      </c>
      <c r="F87" s="8">
        <v>0</v>
      </c>
      <c r="G87" s="37">
        <f t="shared" si="16"/>
        <v>3421</v>
      </c>
      <c r="H87" s="8">
        <v>0</v>
      </c>
      <c r="I87" s="8">
        <v>0</v>
      </c>
      <c r="J87" s="14"/>
      <c r="K87" s="22">
        <v>4374</v>
      </c>
      <c r="L87">
        <v>10</v>
      </c>
    </row>
    <row r="88" spans="1:50" x14ac:dyDescent="0.3">
      <c r="A88" s="173"/>
      <c r="B88" s="4">
        <v>82</v>
      </c>
      <c r="C88" s="8" t="s">
        <v>473</v>
      </c>
      <c r="D88" s="32">
        <v>4398</v>
      </c>
      <c r="E88" s="8">
        <v>0</v>
      </c>
      <c r="F88" s="8">
        <v>0</v>
      </c>
      <c r="G88" s="37">
        <f t="shared" si="16"/>
        <v>2541</v>
      </c>
      <c r="H88" s="8">
        <v>0</v>
      </c>
      <c r="I88" s="8">
        <v>0</v>
      </c>
      <c r="J88" s="14"/>
      <c r="K88" s="22">
        <v>1857</v>
      </c>
    </row>
    <row r="89" spans="1:50" x14ac:dyDescent="0.3">
      <c r="A89" s="173"/>
      <c r="B89" s="4">
        <v>83</v>
      </c>
      <c r="C89" s="8" t="s">
        <v>583</v>
      </c>
      <c r="D89" s="32">
        <v>5756</v>
      </c>
      <c r="E89" s="8">
        <v>0</v>
      </c>
      <c r="F89" s="8">
        <v>0</v>
      </c>
      <c r="G89" s="37">
        <f t="shared" si="16"/>
        <v>4592</v>
      </c>
      <c r="H89" s="8">
        <v>0</v>
      </c>
      <c r="I89" s="8">
        <v>0</v>
      </c>
      <c r="J89" s="14"/>
      <c r="K89" s="22">
        <v>1164</v>
      </c>
    </row>
    <row r="90" spans="1:50" x14ac:dyDescent="0.3">
      <c r="A90" s="173"/>
      <c r="B90" s="4">
        <v>84</v>
      </c>
      <c r="C90" s="8" t="s">
        <v>725</v>
      </c>
      <c r="D90" s="32">
        <v>10290</v>
      </c>
      <c r="E90" s="8">
        <v>0</v>
      </c>
      <c r="F90" s="8">
        <v>0</v>
      </c>
      <c r="G90" s="37">
        <f t="shared" si="16"/>
        <v>5696</v>
      </c>
      <c r="H90" s="8">
        <v>0</v>
      </c>
      <c r="I90" s="8">
        <v>0</v>
      </c>
      <c r="J90" s="14"/>
      <c r="K90" s="22">
        <v>4594</v>
      </c>
    </row>
    <row r="91" spans="1:50" x14ac:dyDescent="0.3">
      <c r="A91" s="173"/>
      <c r="B91" s="4">
        <v>85</v>
      </c>
      <c r="C91" s="8" t="s">
        <v>669</v>
      </c>
      <c r="D91" s="32">
        <v>12577</v>
      </c>
      <c r="E91" s="8">
        <v>253</v>
      </c>
      <c r="F91" s="8">
        <v>0</v>
      </c>
      <c r="G91" s="37">
        <f t="shared" si="16"/>
        <v>5491</v>
      </c>
      <c r="H91" s="8">
        <v>253</v>
      </c>
      <c r="I91" s="8">
        <v>0</v>
      </c>
      <c r="J91" s="14"/>
      <c r="K91" s="22">
        <v>7086</v>
      </c>
    </row>
    <row r="92" spans="1:50" x14ac:dyDescent="0.3">
      <c r="A92" s="173"/>
      <c r="B92" s="4">
        <v>86</v>
      </c>
      <c r="C92" s="8" t="s">
        <v>491</v>
      </c>
      <c r="D92" s="32">
        <v>2000</v>
      </c>
      <c r="E92" s="8">
        <v>0</v>
      </c>
      <c r="F92" s="8">
        <v>0</v>
      </c>
      <c r="G92" s="37">
        <f t="shared" si="16"/>
        <v>1402</v>
      </c>
      <c r="H92" s="8">
        <v>0</v>
      </c>
      <c r="I92" s="8">
        <v>0</v>
      </c>
      <c r="J92" s="14"/>
      <c r="K92" s="22">
        <v>598</v>
      </c>
    </row>
    <row r="93" spans="1:50" x14ac:dyDescent="0.3">
      <c r="A93" s="173"/>
      <c r="B93" s="4">
        <v>87</v>
      </c>
      <c r="C93" s="8" t="s">
        <v>619</v>
      </c>
      <c r="D93" s="32">
        <v>315</v>
      </c>
      <c r="E93" s="8">
        <v>0</v>
      </c>
      <c r="F93" s="8">
        <v>0</v>
      </c>
      <c r="G93" s="37">
        <f t="shared" si="16"/>
        <v>154</v>
      </c>
      <c r="H93" s="8">
        <v>0</v>
      </c>
      <c r="I93" s="8">
        <v>0</v>
      </c>
      <c r="J93" s="14"/>
      <c r="K93" s="22">
        <v>161</v>
      </c>
    </row>
    <row r="94" spans="1:50" s="12" customFormat="1" ht="4.3499999999999996" customHeight="1" x14ac:dyDescent="0.3">
      <c r="A94" s="10"/>
      <c r="B94" s="11"/>
      <c r="C94" s="11"/>
      <c r="D94" s="33"/>
      <c r="E94" s="11"/>
      <c r="F94" s="8"/>
      <c r="G94" s="37">
        <f t="shared" si="16"/>
        <v>0</v>
      </c>
      <c r="H94" s="11"/>
      <c r="I94" s="11">
        <v>0</v>
      </c>
      <c r="J94" s="14"/>
      <c r="K94" s="22"/>
      <c r="L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</row>
    <row r="95" spans="1:50" x14ac:dyDescent="0.3">
      <c r="A95" s="173" t="s">
        <v>761</v>
      </c>
      <c r="B95" s="4">
        <v>88</v>
      </c>
      <c r="C95" s="8" t="s">
        <v>654</v>
      </c>
      <c r="D95" s="32">
        <v>870</v>
      </c>
      <c r="E95" s="8">
        <v>0</v>
      </c>
      <c r="F95" s="8">
        <v>0</v>
      </c>
      <c r="G95" s="37">
        <f t="shared" si="16"/>
        <v>625</v>
      </c>
      <c r="H95" s="8">
        <v>0</v>
      </c>
      <c r="I95" s="8">
        <v>0</v>
      </c>
      <c r="J95" s="14"/>
      <c r="K95" s="22">
        <v>245</v>
      </c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</row>
    <row r="96" spans="1:50" x14ac:dyDescent="0.3">
      <c r="A96" s="173"/>
      <c r="B96" s="4">
        <v>89</v>
      </c>
      <c r="C96" s="8" t="s">
        <v>676</v>
      </c>
      <c r="D96" s="32">
        <v>2892</v>
      </c>
      <c r="E96" s="8">
        <v>0</v>
      </c>
      <c r="F96" s="8">
        <v>0</v>
      </c>
      <c r="G96" s="37">
        <f t="shared" si="16"/>
        <v>2020</v>
      </c>
      <c r="H96" s="8">
        <v>0</v>
      </c>
      <c r="I96" s="8">
        <v>0</v>
      </c>
      <c r="J96" s="14"/>
      <c r="K96" s="22">
        <v>872</v>
      </c>
    </row>
    <row r="97" spans="1:50" x14ac:dyDescent="0.3">
      <c r="A97" s="173"/>
      <c r="B97" s="4">
        <v>90</v>
      </c>
      <c r="C97" s="8" t="s">
        <v>429</v>
      </c>
      <c r="D97" s="32">
        <v>2092</v>
      </c>
      <c r="E97" s="8">
        <v>10</v>
      </c>
      <c r="F97" s="8">
        <v>0</v>
      </c>
      <c r="G97" s="37">
        <f t="shared" si="16"/>
        <v>1335</v>
      </c>
      <c r="H97" s="8">
        <v>10</v>
      </c>
      <c r="I97" s="8">
        <v>0</v>
      </c>
      <c r="J97" s="14"/>
      <c r="K97" s="22">
        <v>757</v>
      </c>
    </row>
    <row r="98" spans="1:50" x14ac:dyDescent="0.3">
      <c r="A98" s="173"/>
      <c r="B98" s="4">
        <v>91</v>
      </c>
      <c r="C98" s="8" t="s">
        <v>660</v>
      </c>
      <c r="D98" s="32">
        <v>4359</v>
      </c>
      <c r="E98" s="8">
        <v>0</v>
      </c>
      <c r="F98" s="8">
        <v>0</v>
      </c>
      <c r="G98" s="37">
        <f t="shared" si="16"/>
        <v>3845</v>
      </c>
      <c r="H98" s="8">
        <v>0</v>
      </c>
      <c r="I98" s="8">
        <v>0</v>
      </c>
      <c r="J98" s="14"/>
      <c r="K98" s="22">
        <v>514</v>
      </c>
      <c r="L98" s="12"/>
    </row>
    <row r="99" spans="1:50" x14ac:dyDescent="0.3">
      <c r="A99" s="173"/>
      <c r="B99" s="4">
        <v>92</v>
      </c>
      <c r="C99" s="8" t="s">
        <v>617</v>
      </c>
      <c r="D99" s="32">
        <v>1459</v>
      </c>
      <c r="E99" s="8">
        <v>0</v>
      </c>
      <c r="F99" s="8">
        <v>0</v>
      </c>
      <c r="G99" s="37">
        <f t="shared" si="16"/>
        <v>965</v>
      </c>
      <c r="H99" s="8">
        <v>0</v>
      </c>
      <c r="I99" s="8">
        <v>0</v>
      </c>
      <c r="J99" s="14"/>
      <c r="K99" s="22">
        <v>494</v>
      </c>
    </row>
    <row r="100" spans="1:50" x14ac:dyDescent="0.3">
      <c r="A100" s="173"/>
      <c r="B100" s="4">
        <v>93</v>
      </c>
      <c r="C100" s="8" t="s">
        <v>573</v>
      </c>
      <c r="D100" s="32">
        <v>5250</v>
      </c>
      <c r="E100" s="8">
        <v>0</v>
      </c>
      <c r="F100" s="8">
        <v>0</v>
      </c>
      <c r="G100" s="37">
        <f t="shared" si="16"/>
        <v>4427</v>
      </c>
      <c r="H100" s="8">
        <v>0</v>
      </c>
      <c r="I100" s="8">
        <v>0</v>
      </c>
      <c r="J100" s="14"/>
      <c r="K100" s="22">
        <v>823</v>
      </c>
    </row>
    <row r="101" spans="1:50" x14ac:dyDescent="0.3">
      <c r="A101" s="173"/>
      <c r="B101" s="4">
        <v>94</v>
      </c>
      <c r="C101" s="8" t="s">
        <v>563</v>
      </c>
      <c r="D101" s="32">
        <v>6809</v>
      </c>
      <c r="E101" s="8">
        <v>0</v>
      </c>
      <c r="F101" s="8">
        <v>0</v>
      </c>
      <c r="G101" s="37">
        <f t="shared" si="16"/>
        <v>6298</v>
      </c>
      <c r="H101" s="8">
        <v>0</v>
      </c>
      <c r="I101" s="8">
        <v>0</v>
      </c>
      <c r="J101" s="14"/>
      <c r="K101" s="22">
        <v>511</v>
      </c>
      <c r="L101">
        <v>95</v>
      </c>
    </row>
    <row r="102" spans="1:50" x14ac:dyDescent="0.3">
      <c r="A102" s="173"/>
      <c r="B102" s="4">
        <v>95</v>
      </c>
      <c r="C102" s="8" t="s">
        <v>717</v>
      </c>
      <c r="D102" s="32">
        <v>8347</v>
      </c>
      <c r="E102" s="8">
        <v>0</v>
      </c>
      <c r="F102" s="8">
        <v>0</v>
      </c>
      <c r="G102" s="37">
        <f t="shared" si="16"/>
        <v>7964</v>
      </c>
      <c r="H102" s="8">
        <v>0</v>
      </c>
      <c r="I102" s="8">
        <v>0</v>
      </c>
      <c r="J102" s="14"/>
      <c r="K102" s="22">
        <v>383</v>
      </c>
    </row>
    <row r="103" spans="1:50" x14ac:dyDescent="0.3">
      <c r="A103" s="173"/>
      <c r="B103" s="4">
        <v>96</v>
      </c>
      <c r="C103" s="8" t="s">
        <v>538</v>
      </c>
      <c r="D103" s="32">
        <v>5957</v>
      </c>
      <c r="E103" s="8">
        <v>0</v>
      </c>
      <c r="F103" s="8">
        <v>0</v>
      </c>
      <c r="G103" s="37">
        <f t="shared" si="16"/>
        <v>5419</v>
      </c>
      <c r="H103" s="8">
        <v>0</v>
      </c>
      <c r="I103" s="8">
        <v>0</v>
      </c>
      <c r="J103" s="14"/>
      <c r="K103" s="22">
        <v>538</v>
      </c>
    </row>
    <row r="104" spans="1:50" x14ac:dyDescent="0.3">
      <c r="A104" s="173"/>
      <c r="B104" s="4">
        <v>97</v>
      </c>
      <c r="C104" s="8" t="s">
        <v>575</v>
      </c>
      <c r="D104" s="32">
        <v>5903</v>
      </c>
      <c r="E104" s="8">
        <v>0</v>
      </c>
      <c r="F104" s="8">
        <v>0</v>
      </c>
      <c r="G104" s="37">
        <f t="shared" si="16"/>
        <v>5384</v>
      </c>
      <c r="H104" s="8">
        <v>0</v>
      </c>
      <c r="I104" s="8">
        <v>0</v>
      </c>
      <c r="J104" s="14"/>
      <c r="K104" s="22">
        <v>519</v>
      </c>
    </row>
    <row r="105" spans="1:50" s="12" customFormat="1" ht="4.9000000000000004" customHeight="1" x14ac:dyDescent="0.3">
      <c r="A105" s="10"/>
      <c r="B105" s="11"/>
      <c r="C105" s="11"/>
      <c r="D105" s="33"/>
      <c r="E105" s="11"/>
      <c r="F105" s="8"/>
      <c r="G105" s="37">
        <f t="shared" si="16"/>
        <v>0</v>
      </c>
      <c r="H105" s="11"/>
      <c r="I105" s="11">
        <v>0</v>
      </c>
      <c r="J105" s="14"/>
      <c r="K105" s="22"/>
      <c r="L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</row>
    <row r="106" spans="1:50" x14ac:dyDescent="0.3">
      <c r="A106" s="173" t="s">
        <v>762</v>
      </c>
      <c r="B106" s="4">
        <v>98</v>
      </c>
      <c r="C106" s="8" t="s">
        <v>412</v>
      </c>
      <c r="D106" s="32">
        <v>323</v>
      </c>
      <c r="E106" s="8">
        <v>0</v>
      </c>
      <c r="F106" s="8">
        <v>0</v>
      </c>
      <c r="G106" s="37">
        <f t="shared" si="16"/>
        <v>173</v>
      </c>
      <c r="H106" s="8">
        <v>0</v>
      </c>
      <c r="I106" s="8">
        <v>0</v>
      </c>
      <c r="J106" s="14"/>
      <c r="K106" s="22">
        <v>150</v>
      </c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</row>
    <row r="107" spans="1:50" x14ac:dyDescent="0.3">
      <c r="A107" s="173"/>
      <c r="B107" s="4">
        <v>99</v>
      </c>
      <c r="C107" s="8" t="s">
        <v>413</v>
      </c>
      <c r="D107" s="32">
        <v>672</v>
      </c>
      <c r="E107" s="8">
        <v>0</v>
      </c>
      <c r="F107" s="8">
        <v>0</v>
      </c>
      <c r="G107" s="37">
        <f t="shared" si="16"/>
        <v>472</v>
      </c>
      <c r="H107" s="8">
        <v>0</v>
      </c>
      <c r="I107" s="8">
        <v>0</v>
      </c>
      <c r="J107" s="14"/>
      <c r="K107" s="22">
        <v>200</v>
      </c>
    </row>
    <row r="108" spans="1:50" x14ac:dyDescent="0.3">
      <c r="A108" s="173"/>
      <c r="B108" s="4">
        <v>100</v>
      </c>
      <c r="C108" s="8" t="s">
        <v>744</v>
      </c>
      <c r="D108" s="32">
        <v>644</v>
      </c>
      <c r="E108" s="8">
        <v>0</v>
      </c>
      <c r="F108" s="8">
        <v>0</v>
      </c>
      <c r="G108" s="37">
        <f t="shared" si="16"/>
        <v>572</v>
      </c>
      <c r="H108" s="8">
        <v>0</v>
      </c>
      <c r="I108" s="8">
        <v>0</v>
      </c>
      <c r="J108" s="14"/>
      <c r="K108" s="22">
        <v>72</v>
      </c>
    </row>
    <row r="109" spans="1:50" x14ac:dyDescent="0.3">
      <c r="A109" s="173"/>
      <c r="B109" s="4">
        <v>101</v>
      </c>
      <c r="C109" s="8" t="s">
        <v>414</v>
      </c>
      <c r="D109" s="32">
        <v>324</v>
      </c>
      <c r="E109" s="8">
        <v>0</v>
      </c>
      <c r="F109" s="8">
        <v>0</v>
      </c>
      <c r="G109" s="37">
        <f t="shared" si="16"/>
        <v>208</v>
      </c>
      <c r="H109" s="8">
        <v>0</v>
      </c>
      <c r="I109" s="8">
        <v>0</v>
      </c>
      <c r="J109" s="14"/>
      <c r="K109" s="22">
        <v>116</v>
      </c>
    </row>
    <row r="110" spans="1:50" x14ac:dyDescent="0.3">
      <c r="A110" s="173"/>
      <c r="B110" s="4">
        <v>102</v>
      </c>
      <c r="C110" s="8" t="s">
        <v>745</v>
      </c>
      <c r="D110" s="32">
        <v>172</v>
      </c>
      <c r="E110" s="8">
        <v>0</v>
      </c>
      <c r="F110" s="8">
        <v>0</v>
      </c>
      <c r="G110" s="37">
        <f t="shared" si="16"/>
        <v>120</v>
      </c>
      <c r="H110" s="8">
        <v>0</v>
      </c>
      <c r="I110" s="8">
        <v>0</v>
      </c>
      <c r="J110" s="14"/>
      <c r="K110" s="22">
        <v>52</v>
      </c>
      <c r="L110" s="12"/>
    </row>
    <row r="111" spans="1:50" x14ac:dyDescent="0.3">
      <c r="A111" s="173"/>
      <c r="B111" s="4">
        <v>103</v>
      </c>
      <c r="C111" s="8" t="s">
        <v>415</v>
      </c>
      <c r="D111" s="32">
        <v>560</v>
      </c>
      <c r="E111" s="8">
        <v>0</v>
      </c>
      <c r="F111" s="8">
        <v>0</v>
      </c>
      <c r="G111" s="37">
        <f t="shared" si="16"/>
        <v>71</v>
      </c>
      <c r="H111" s="8">
        <v>0</v>
      </c>
      <c r="I111" s="8">
        <v>0</v>
      </c>
      <c r="J111" s="14"/>
      <c r="K111" s="22">
        <v>489</v>
      </c>
    </row>
    <row r="112" spans="1:50" x14ac:dyDescent="0.3">
      <c r="A112" s="173"/>
      <c r="B112" s="4">
        <v>104</v>
      </c>
      <c r="C112" s="8" t="s">
        <v>417</v>
      </c>
      <c r="D112" s="32">
        <v>395</v>
      </c>
      <c r="E112" s="8">
        <v>0</v>
      </c>
      <c r="F112" s="8">
        <v>0</v>
      </c>
      <c r="G112" s="37">
        <f t="shared" si="16"/>
        <v>119</v>
      </c>
      <c r="H112" s="8">
        <v>0</v>
      </c>
      <c r="I112" s="8">
        <v>0</v>
      </c>
      <c r="J112" s="14"/>
      <c r="K112" s="22">
        <v>276</v>
      </c>
    </row>
    <row r="113" spans="1:12" x14ac:dyDescent="0.3">
      <c r="A113" s="173"/>
      <c r="B113" s="4">
        <v>105</v>
      </c>
      <c r="C113" s="8" t="s">
        <v>419</v>
      </c>
      <c r="D113" s="32">
        <v>3032</v>
      </c>
      <c r="E113" s="8">
        <v>0</v>
      </c>
      <c r="F113" s="8">
        <v>0</v>
      </c>
      <c r="G113" s="37">
        <f t="shared" si="16"/>
        <v>2702</v>
      </c>
      <c r="H113" s="8">
        <v>0</v>
      </c>
      <c r="I113" s="8">
        <v>0</v>
      </c>
      <c r="J113" s="14"/>
      <c r="K113" s="22">
        <v>330</v>
      </c>
    </row>
    <row r="114" spans="1:12" x14ac:dyDescent="0.3">
      <c r="A114" s="173"/>
      <c r="B114" s="4">
        <v>106</v>
      </c>
      <c r="C114" s="8" t="s">
        <v>420</v>
      </c>
      <c r="D114" s="32">
        <v>804</v>
      </c>
      <c r="E114" s="8">
        <v>0</v>
      </c>
      <c r="F114" s="8">
        <v>0</v>
      </c>
      <c r="G114" s="37">
        <f t="shared" si="16"/>
        <v>673</v>
      </c>
      <c r="H114" s="8">
        <v>0</v>
      </c>
      <c r="I114" s="8">
        <v>0</v>
      </c>
      <c r="J114" s="14"/>
      <c r="K114" s="22">
        <v>131</v>
      </c>
    </row>
    <row r="115" spans="1:12" x14ac:dyDescent="0.3">
      <c r="A115" s="173"/>
      <c r="B115" s="4">
        <v>107</v>
      </c>
      <c r="C115" s="8" t="s">
        <v>421</v>
      </c>
      <c r="D115" s="32">
        <v>2553</v>
      </c>
      <c r="E115" s="8">
        <v>0</v>
      </c>
      <c r="F115" s="8">
        <v>0</v>
      </c>
      <c r="G115" s="37">
        <f t="shared" si="16"/>
        <v>2265</v>
      </c>
      <c r="H115" s="8">
        <v>0</v>
      </c>
      <c r="I115" s="8">
        <v>0</v>
      </c>
      <c r="J115" s="14"/>
      <c r="K115" s="22">
        <v>288</v>
      </c>
    </row>
    <row r="116" spans="1:12" x14ac:dyDescent="0.3">
      <c r="A116" s="173"/>
      <c r="B116" s="4">
        <v>108</v>
      </c>
      <c r="C116" s="8" t="s">
        <v>422</v>
      </c>
      <c r="D116" s="32">
        <v>700</v>
      </c>
      <c r="E116" s="8">
        <v>0</v>
      </c>
      <c r="F116" s="8">
        <v>0</v>
      </c>
      <c r="G116" s="37">
        <f t="shared" si="16"/>
        <v>440</v>
      </c>
      <c r="H116" s="8">
        <v>0</v>
      </c>
      <c r="I116" s="8">
        <v>0</v>
      </c>
      <c r="J116" s="14"/>
      <c r="K116" s="22">
        <v>260</v>
      </c>
    </row>
    <row r="117" spans="1:12" x14ac:dyDescent="0.3">
      <c r="A117" s="173"/>
      <c r="B117" s="4">
        <v>109</v>
      </c>
      <c r="C117" s="8" t="s">
        <v>423</v>
      </c>
      <c r="D117" s="32">
        <v>318</v>
      </c>
      <c r="E117" s="8">
        <v>0</v>
      </c>
      <c r="F117" s="8">
        <v>0</v>
      </c>
      <c r="G117" s="37">
        <f t="shared" si="16"/>
        <v>195</v>
      </c>
      <c r="H117" s="8">
        <v>0</v>
      </c>
      <c r="I117" s="8">
        <v>0</v>
      </c>
      <c r="J117" s="14"/>
      <c r="K117" s="22">
        <v>123</v>
      </c>
    </row>
    <row r="118" spans="1:12" x14ac:dyDescent="0.3">
      <c r="A118" s="173"/>
      <c r="B118" s="4">
        <v>110</v>
      </c>
      <c r="C118" s="8" t="s">
        <v>424</v>
      </c>
      <c r="D118" s="32">
        <v>395</v>
      </c>
      <c r="E118" s="8">
        <v>0</v>
      </c>
      <c r="F118" s="8">
        <v>0</v>
      </c>
      <c r="G118" s="37">
        <f t="shared" si="16"/>
        <v>226</v>
      </c>
      <c r="H118" s="8">
        <v>0</v>
      </c>
      <c r="I118" s="8">
        <v>0</v>
      </c>
      <c r="J118" s="14"/>
      <c r="K118" s="22">
        <v>169</v>
      </c>
    </row>
    <row r="119" spans="1:12" x14ac:dyDescent="0.3">
      <c r="A119" s="173"/>
      <c r="B119" s="4">
        <v>111</v>
      </c>
      <c r="C119" s="8" t="s">
        <v>425</v>
      </c>
      <c r="D119" s="32">
        <v>1209</v>
      </c>
      <c r="E119" s="8">
        <v>0</v>
      </c>
      <c r="F119" s="8">
        <v>0</v>
      </c>
      <c r="G119" s="37">
        <f t="shared" si="16"/>
        <v>962</v>
      </c>
      <c r="H119" s="8">
        <v>0</v>
      </c>
      <c r="I119" s="8">
        <v>0</v>
      </c>
      <c r="J119" s="14"/>
      <c r="K119" s="22">
        <v>247</v>
      </c>
      <c r="L119">
        <v>1</v>
      </c>
    </row>
    <row r="120" spans="1:12" x14ac:dyDescent="0.3">
      <c r="A120" s="173"/>
      <c r="B120" s="4">
        <v>112</v>
      </c>
      <c r="C120" s="8" t="s">
        <v>426</v>
      </c>
      <c r="D120" s="32">
        <v>1916</v>
      </c>
      <c r="E120" s="8">
        <v>0</v>
      </c>
      <c r="F120" s="8">
        <v>0</v>
      </c>
      <c r="G120" s="37">
        <f t="shared" si="16"/>
        <v>1665</v>
      </c>
      <c r="H120" s="8">
        <v>0</v>
      </c>
      <c r="I120" s="8">
        <v>0</v>
      </c>
      <c r="J120" s="14"/>
      <c r="K120" s="22">
        <v>251</v>
      </c>
    </row>
    <row r="121" spans="1:12" x14ac:dyDescent="0.3">
      <c r="A121" s="173"/>
      <c r="B121" s="4">
        <v>113</v>
      </c>
      <c r="C121" s="8" t="s">
        <v>427</v>
      </c>
      <c r="D121" s="32">
        <v>6359</v>
      </c>
      <c r="E121" s="8">
        <v>0</v>
      </c>
      <c r="F121" s="8">
        <v>0</v>
      </c>
      <c r="G121" s="37">
        <f t="shared" si="16"/>
        <v>5810</v>
      </c>
      <c r="H121" s="8">
        <v>0</v>
      </c>
      <c r="I121" s="8">
        <v>0</v>
      </c>
      <c r="J121" s="14"/>
      <c r="K121" s="22">
        <v>549</v>
      </c>
    </row>
    <row r="122" spans="1:12" x14ac:dyDescent="0.3">
      <c r="A122" s="173"/>
      <c r="B122" s="4">
        <v>114</v>
      </c>
      <c r="C122" s="8" t="s">
        <v>428</v>
      </c>
      <c r="D122" s="32">
        <v>3441</v>
      </c>
      <c r="E122" s="8">
        <v>0</v>
      </c>
      <c r="F122" s="8">
        <v>0</v>
      </c>
      <c r="G122" s="37">
        <f t="shared" si="16"/>
        <v>3132</v>
      </c>
      <c r="H122" s="8">
        <v>0</v>
      </c>
      <c r="I122" s="8">
        <v>0</v>
      </c>
      <c r="J122" s="14"/>
      <c r="K122" s="22">
        <v>309</v>
      </c>
    </row>
    <row r="123" spans="1:12" x14ac:dyDescent="0.3">
      <c r="A123" s="173"/>
      <c r="B123" s="4">
        <v>115</v>
      </c>
      <c r="C123" s="8" t="s">
        <v>431</v>
      </c>
      <c r="D123" s="32">
        <v>1318</v>
      </c>
      <c r="E123" s="8">
        <v>0</v>
      </c>
      <c r="F123" s="8">
        <v>0</v>
      </c>
      <c r="G123" s="37">
        <f t="shared" si="16"/>
        <v>1026</v>
      </c>
      <c r="H123" s="8">
        <v>0</v>
      </c>
      <c r="I123" s="8">
        <v>0</v>
      </c>
      <c r="J123" s="14"/>
      <c r="K123" s="22">
        <v>292</v>
      </c>
    </row>
    <row r="124" spans="1:12" x14ac:dyDescent="0.3">
      <c r="A124" s="173"/>
      <c r="B124" s="4">
        <v>116</v>
      </c>
      <c r="C124" s="8" t="s">
        <v>432</v>
      </c>
      <c r="D124" s="32">
        <v>954</v>
      </c>
      <c r="E124" s="8">
        <v>0</v>
      </c>
      <c r="F124" s="8">
        <v>0</v>
      </c>
      <c r="G124" s="37">
        <f t="shared" si="16"/>
        <v>449</v>
      </c>
      <c r="H124" s="8">
        <v>0</v>
      </c>
      <c r="I124" s="8">
        <v>0</v>
      </c>
      <c r="J124" s="14"/>
      <c r="K124" s="22">
        <v>505</v>
      </c>
    </row>
    <row r="125" spans="1:12" x14ac:dyDescent="0.3">
      <c r="A125" s="173"/>
      <c r="B125" s="4">
        <v>117</v>
      </c>
      <c r="C125" s="8" t="s">
        <v>434</v>
      </c>
      <c r="D125" s="32">
        <v>443</v>
      </c>
      <c r="E125" s="8">
        <v>0</v>
      </c>
      <c r="F125" s="8">
        <v>0</v>
      </c>
      <c r="G125" s="37">
        <f t="shared" si="16"/>
        <v>351</v>
      </c>
      <c r="H125" s="8">
        <v>0</v>
      </c>
      <c r="I125" s="8">
        <v>0</v>
      </c>
      <c r="J125" s="14"/>
      <c r="K125" s="22">
        <v>92</v>
      </c>
    </row>
    <row r="126" spans="1:12" x14ac:dyDescent="0.3">
      <c r="A126" s="173"/>
      <c r="B126" s="4">
        <v>118</v>
      </c>
      <c r="C126" s="8" t="s">
        <v>435</v>
      </c>
      <c r="D126" s="32">
        <v>643</v>
      </c>
      <c r="E126" s="8">
        <v>0</v>
      </c>
      <c r="F126" s="8">
        <v>0</v>
      </c>
      <c r="G126" s="37">
        <f t="shared" si="16"/>
        <v>-210</v>
      </c>
      <c r="H126" s="8">
        <v>0</v>
      </c>
      <c r="I126" s="8">
        <v>0</v>
      </c>
      <c r="J126" s="14"/>
      <c r="K126" s="22">
        <v>853</v>
      </c>
    </row>
    <row r="127" spans="1:12" x14ac:dyDescent="0.3">
      <c r="A127" s="173"/>
      <c r="B127" s="4">
        <v>119</v>
      </c>
      <c r="C127" s="8" t="s">
        <v>437</v>
      </c>
      <c r="D127" s="32">
        <v>8998</v>
      </c>
      <c r="E127" s="8">
        <v>0</v>
      </c>
      <c r="F127" s="8">
        <v>0</v>
      </c>
      <c r="G127" s="37">
        <f t="shared" si="16"/>
        <v>8220</v>
      </c>
      <c r="H127" s="8">
        <v>0</v>
      </c>
      <c r="I127" s="8">
        <v>0</v>
      </c>
      <c r="J127" s="14"/>
      <c r="K127" s="22">
        <v>778</v>
      </c>
    </row>
    <row r="128" spans="1:12" x14ac:dyDescent="0.3">
      <c r="A128" s="173"/>
      <c r="B128" s="4">
        <v>120</v>
      </c>
      <c r="C128" s="8" t="s">
        <v>438</v>
      </c>
      <c r="D128" s="32">
        <v>437</v>
      </c>
      <c r="E128" s="8">
        <v>0</v>
      </c>
      <c r="F128" s="8">
        <v>0</v>
      </c>
      <c r="G128" s="37">
        <f t="shared" si="16"/>
        <v>374</v>
      </c>
      <c r="H128" s="8">
        <v>0</v>
      </c>
      <c r="I128" s="8">
        <v>0</v>
      </c>
      <c r="J128" s="14"/>
      <c r="K128" s="22">
        <v>63</v>
      </c>
    </row>
    <row r="129" spans="1:11" x14ac:dyDescent="0.3">
      <c r="A129" s="173"/>
      <c r="B129" s="4">
        <v>121</v>
      </c>
      <c r="C129" s="8" t="s">
        <v>440</v>
      </c>
      <c r="D129" s="32">
        <v>1136</v>
      </c>
      <c r="E129" s="8">
        <v>0</v>
      </c>
      <c r="F129" s="8">
        <v>0</v>
      </c>
      <c r="G129" s="37">
        <f t="shared" si="16"/>
        <v>920</v>
      </c>
      <c r="H129" s="8">
        <v>0</v>
      </c>
      <c r="I129" s="8">
        <v>0</v>
      </c>
      <c r="J129" s="14"/>
      <c r="K129" s="22">
        <v>216</v>
      </c>
    </row>
    <row r="130" spans="1:11" x14ac:dyDescent="0.3">
      <c r="A130" s="173"/>
      <c r="B130" s="4">
        <v>122</v>
      </c>
      <c r="C130" s="8" t="s">
        <v>441</v>
      </c>
      <c r="D130" s="32">
        <v>3759</v>
      </c>
      <c r="E130" s="8">
        <v>0</v>
      </c>
      <c r="F130" s="8">
        <v>0</v>
      </c>
      <c r="G130" s="37">
        <f t="shared" si="16"/>
        <v>3087</v>
      </c>
      <c r="H130" s="8">
        <v>0</v>
      </c>
      <c r="I130" s="8">
        <v>0</v>
      </c>
      <c r="J130" s="14"/>
      <c r="K130" s="22">
        <v>672</v>
      </c>
    </row>
    <row r="131" spans="1:11" x14ac:dyDescent="0.3">
      <c r="A131" s="173"/>
      <c r="B131" s="4">
        <v>123</v>
      </c>
      <c r="C131" s="8" t="s">
        <v>442</v>
      </c>
      <c r="D131" s="32">
        <v>2337</v>
      </c>
      <c r="E131" s="8">
        <v>0</v>
      </c>
      <c r="F131" s="8">
        <v>0</v>
      </c>
      <c r="G131" s="37">
        <f t="shared" si="16"/>
        <v>1402</v>
      </c>
      <c r="H131" s="8">
        <v>0</v>
      </c>
      <c r="I131" s="8">
        <v>0</v>
      </c>
      <c r="J131" s="14"/>
      <c r="K131" s="22">
        <v>935</v>
      </c>
    </row>
    <row r="132" spans="1:11" x14ac:dyDescent="0.3">
      <c r="A132" s="173"/>
      <c r="B132" s="4">
        <v>124</v>
      </c>
      <c r="C132" s="8" t="s">
        <v>444</v>
      </c>
      <c r="D132" s="32">
        <v>976</v>
      </c>
      <c r="E132" s="8">
        <v>0</v>
      </c>
      <c r="F132" s="8">
        <v>0</v>
      </c>
      <c r="G132" s="37">
        <f t="shared" si="16"/>
        <v>832</v>
      </c>
      <c r="H132" s="8">
        <v>0</v>
      </c>
      <c r="I132" s="8">
        <v>0</v>
      </c>
      <c r="J132" s="14"/>
      <c r="K132" s="22">
        <v>144</v>
      </c>
    </row>
    <row r="133" spans="1:11" x14ac:dyDescent="0.3">
      <c r="A133" s="173"/>
      <c r="B133" s="4">
        <v>125</v>
      </c>
      <c r="C133" s="8" t="s">
        <v>445</v>
      </c>
      <c r="D133" s="32">
        <v>562</v>
      </c>
      <c r="E133" s="8">
        <v>0</v>
      </c>
      <c r="F133" s="8">
        <v>0</v>
      </c>
      <c r="G133" s="37">
        <f t="shared" ref="G133:G196" si="17">D133-K133</f>
        <v>440</v>
      </c>
      <c r="H133" s="8">
        <v>0</v>
      </c>
      <c r="I133" s="8">
        <v>0</v>
      </c>
      <c r="J133" s="14"/>
      <c r="K133" s="22">
        <v>122</v>
      </c>
    </row>
    <row r="134" spans="1:11" x14ac:dyDescent="0.3">
      <c r="A134" s="173"/>
      <c r="B134" s="4">
        <v>126</v>
      </c>
      <c r="C134" s="8" t="s">
        <v>446</v>
      </c>
      <c r="D134" s="32">
        <v>1857</v>
      </c>
      <c r="E134" s="8">
        <v>0</v>
      </c>
      <c r="F134" s="8">
        <v>0</v>
      </c>
      <c r="G134" s="37">
        <f t="shared" si="17"/>
        <v>1479</v>
      </c>
      <c r="H134" s="8">
        <v>0</v>
      </c>
      <c r="I134" s="8">
        <v>0</v>
      </c>
      <c r="J134" s="14"/>
      <c r="K134" s="22">
        <v>378</v>
      </c>
    </row>
    <row r="135" spans="1:11" x14ac:dyDescent="0.3">
      <c r="A135" s="173"/>
      <c r="B135" s="4">
        <v>127</v>
      </c>
      <c r="C135" s="8" t="s">
        <v>448</v>
      </c>
      <c r="D135" s="32">
        <v>2512</v>
      </c>
      <c r="E135" s="8">
        <v>0</v>
      </c>
      <c r="F135" s="8">
        <v>0</v>
      </c>
      <c r="G135" s="37">
        <f t="shared" si="17"/>
        <v>1989</v>
      </c>
      <c r="H135" s="8">
        <v>0</v>
      </c>
      <c r="I135" s="8">
        <v>0</v>
      </c>
      <c r="J135" s="14"/>
      <c r="K135" s="22">
        <v>523</v>
      </c>
    </row>
    <row r="136" spans="1:11" x14ac:dyDescent="0.3">
      <c r="A136" s="173"/>
      <c r="B136" s="4">
        <v>128</v>
      </c>
      <c r="C136" s="8" t="s">
        <v>450</v>
      </c>
      <c r="D136" s="32">
        <v>1962</v>
      </c>
      <c r="E136" s="8">
        <v>0</v>
      </c>
      <c r="F136" s="8">
        <v>0</v>
      </c>
      <c r="G136" s="37">
        <f t="shared" si="17"/>
        <v>1638</v>
      </c>
      <c r="H136" s="8">
        <v>0</v>
      </c>
      <c r="I136" s="8">
        <v>0</v>
      </c>
      <c r="J136" s="14"/>
      <c r="K136" s="22">
        <v>324</v>
      </c>
    </row>
    <row r="137" spans="1:11" x14ac:dyDescent="0.3">
      <c r="A137" s="173"/>
      <c r="B137" s="4">
        <v>129</v>
      </c>
      <c r="C137" s="8" t="s">
        <v>451</v>
      </c>
      <c r="D137" s="32">
        <v>438</v>
      </c>
      <c r="E137" s="8">
        <v>0</v>
      </c>
      <c r="F137" s="8">
        <v>0</v>
      </c>
      <c r="G137" s="37">
        <f t="shared" si="17"/>
        <v>246</v>
      </c>
      <c r="H137" s="8">
        <v>0</v>
      </c>
      <c r="I137" s="8">
        <v>0</v>
      </c>
      <c r="J137" s="14"/>
      <c r="K137" s="22">
        <v>192</v>
      </c>
    </row>
    <row r="138" spans="1:11" x14ac:dyDescent="0.3">
      <c r="A138" s="173"/>
      <c r="B138" s="4">
        <v>130</v>
      </c>
      <c r="C138" s="8" t="s">
        <v>453</v>
      </c>
      <c r="D138" s="32">
        <v>924</v>
      </c>
      <c r="E138" s="8">
        <v>0</v>
      </c>
      <c r="F138" s="8">
        <v>0</v>
      </c>
      <c r="G138" s="37">
        <f t="shared" si="17"/>
        <v>641</v>
      </c>
      <c r="H138" s="8">
        <v>0</v>
      </c>
      <c r="I138" s="8">
        <v>0</v>
      </c>
      <c r="J138" s="14"/>
      <c r="K138" s="22">
        <v>283</v>
      </c>
    </row>
    <row r="139" spans="1:11" x14ac:dyDescent="0.3">
      <c r="A139" s="173"/>
      <c r="B139" s="4">
        <v>131</v>
      </c>
      <c r="C139" s="8" t="s">
        <v>454</v>
      </c>
      <c r="D139" s="32">
        <v>2262</v>
      </c>
      <c r="E139" s="8">
        <v>0</v>
      </c>
      <c r="F139" s="8">
        <v>0</v>
      </c>
      <c r="G139" s="37">
        <f t="shared" si="17"/>
        <v>1814</v>
      </c>
      <c r="H139" s="8">
        <v>0</v>
      </c>
      <c r="I139" s="8">
        <v>0</v>
      </c>
      <c r="J139" s="14"/>
      <c r="K139" s="22">
        <v>448</v>
      </c>
    </row>
    <row r="140" spans="1:11" x14ac:dyDescent="0.3">
      <c r="A140" s="173"/>
      <c r="B140" s="4">
        <v>132</v>
      </c>
      <c r="C140" s="8" t="s">
        <v>455</v>
      </c>
      <c r="D140" s="32">
        <v>2131</v>
      </c>
      <c r="E140" s="8">
        <v>0</v>
      </c>
      <c r="F140" s="8">
        <v>0</v>
      </c>
      <c r="G140" s="37">
        <f t="shared" si="17"/>
        <v>1777</v>
      </c>
      <c r="H140" s="8">
        <v>0</v>
      </c>
      <c r="I140" s="8">
        <v>0</v>
      </c>
      <c r="J140" s="14"/>
      <c r="K140" s="22">
        <v>354</v>
      </c>
    </row>
    <row r="141" spans="1:11" x14ac:dyDescent="0.3">
      <c r="A141" s="173"/>
      <c r="B141" s="4">
        <v>133</v>
      </c>
      <c r="C141" s="8" t="s">
        <v>457</v>
      </c>
      <c r="D141" s="32">
        <v>4658</v>
      </c>
      <c r="E141" s="8">
        <v>0</v>
      </c>
      <c r="F141" s="8">
        <v>0</v>
      </c>
      <c r="G141" s="37">
        <f t="shared" si="17"/>
        <v>3763</v>
      </c>
      <c r="H141" s="8">
        <v>0</v>
      </c>
      <c r="I141" s="8">
        <v>0</v>
      </c>
      <c r="J141" s="14"/>
      <c r="K141" s="22">
        <v>895</v>
      </c>
    </row>
    <row r="142" spans="1:11" x14ac:dyDescent="0.3">
      <c r="A142" s="173"/>
      <c r="B142" s="4">
        <v>134</v>
      </c>
      <c r="C142" s="8" t="s">
        <v>458</v>
      </c>
      <c r="D142" s="32">
        <v>2837</v>
      </c>
      <c r="E142" s="8">
        <v>0</v>
      </c>
      <c r="F142" s="8">
        <v>0</v>
      </c>
      <c r="G142" s="37">
        <f t="shared" si="17"/>
        <v>2193</v>
      </c>
      <c r="H142" s="8">
        <v>0</v>
      </c>
      <c r="I142" s="8">
        <v>0</v>
      </c>
      <c r="J142" s="14"/>
      <c r="K142" s="22">
        <v>644</v>
      </c>
    </row>
    <row r="143" spans="1:11" x14ac:dyDescent="0.3">
      <c r="A143" s="173"/>
      <c r="B143" s="4">
        <v>135</v>
      </c>
      <c r="C143" s="8" t="s">
        <v>459</v>
      </c>
      <c r="D143" s="32">
        <v>59</v>
      </c>
      <c r="E143" s="8">
        <v>0</v>
      </c>
      <c r="F143" s="8">
        <v>0</v>
      </c>
      <c r="G143" s="37">
        <f t="shared" si="17"/>
        <v>28</v>
      </c>
      <c r="H143" s="8">
        <v>0</v>
      </c>
      <c r="I143" s="8">
        <v>0</v>
      </c>
      <c r="J143" s="14"/>
      <c r="K143" s="22">
        <v>31</v>
      </c>
    </row>
    <row r="144" spans="1:11" x14ac:dyDescent="0.3">
      <c r="A144" s="173"/>
      <c r="B144" s="4">
        <v>136</v>
      </c>
      <c r="C144" s="8" t="s">
        <v>460</v>
      </c>
      <c r="D144" s="32">
        <v>1318</v>
      </c>
      <c r="E144" s="8">
        <v>0</v>
      </c>
      <c r="F144" s="8">
        <v>0</v>
      </c>
      <c r="G144" s="37">
        <f t="shared" si="17"/>
        <v>1182</v>
      </c>
      <c r="H144" s="8">
        <v>0</v>
      </c>
      <c r="I144" s="8">
        <v>0</v>
      </c>
      <c r="J144" s="14"/>
      <c r="K144" s="22">
        <v>136</v>
      </c>
    </row>
    <row r="145" spans="1:12" x14ac:dyDescent="0.3">
      <c r="A145" s="173"/>
      <c r="B145" s="4">
        <v>137</v>
      </c>
      <c r="C145" s="8" t="s">
        <v>461</v>
      </c>
      <c r="D145" s="32">
        <v>758</v>
      </c>
      <c r="E145" s="8">
        <v>0</v>
      </c>
      <c r="F145" s="8">
        <v>0</v>
      </c>
      <c r="G145" s="37">
        <f t="shared" si="17"/>
        <v>680</v>
      </c>
      <c r="H145" s="8">
        <v>0</v>
      </c>
      <c r="I145" s="8">
        <v>0</v>
      </c>
      <c r="J145" s="14"/>
      <c r="K145" s="22">
        <v>78</v>
      </c>
    </row>
    <row r="146" spans="1:12" x14ac:dyDescent="0.3">
      <c r="A146" s="173"/>
      <c r="B146" s="4">
        <v>138</v>
      </c>
      <c r="C146" s="8" t="s">
        <v>462</v>
      </c>
      <c r="D146" s="32">
        <v>1612</v>
      </c>
      <c r="E146" s="8">
        <v>0</v>
      </c>
      <c r="F146" s="8">
        <v>0</v>
      </c>
      <c r="G146" s="37">
        <f t="shared" si="17"/>
        <v>958</v>
      </c>
      <c r="H146" s="8">
        <v>0</v>
      </c>
      <c r="I146" s="8">
        <v>0</v>
      </c>
      <c r="J146" s="14"/>
      <c r="K146" s="22">
        <v>654</v>
      </c>
    </row>
    <row r="147" spans="1:12" x14ac:dyDescent="0.3">
      <c r="A147" s="173"/>
      <c r="B147" s="4">
        <v>139</v>
      </c>
      <c r="C147" s="8" t="s">
        <v>464</v>
      </c>
      <c r="D147" s="32">
        <v>292</v>
      </c>
      <c r="E147" s="8">
        <v>0</v>
      </c>
      <c r="F147" s="8">
        <v>0</v>
      </c>
      <c r="G147" s="37">
        <f t="shared" si="17"/>
        <v>248</v>
      </c>
      <c r="H147" s="8">
        <v>0</v>
      </c>
      <c r="I147" s="8">
        <v>0</v>
      </c>
      <c r="J147" s="14"/>
      <c r="K147" s="22">
        <v>44</v>
      </c>
    </row>
    <row r="148" spans="1:12" x14ac:dyDescent="0.3">
      <c r="A148" s="173"/>
      <c r="B148" s="4">
        <v>140</v>
      </c>
      <c r="C148" s="8" t="s">
        <v>465</v>
      </c>
      <c r="D148" s="32">
        <v>448</v>
      </c>
      <c r="E148" s="8">
        <v>0</v>
      </c>
      <c r="F148" s="8">
        <v>0</v>
      </c>
      <c r="G148" s="37">
        <f t="shared" si="17"/>
        <v>313</v>
      </c>
      <c r="H148" s="8">
        <v>0</v>
      </c>
      <c r="I148" s="8">
        <v>0</v>
      </c>
      <c r="J148" s="14"/>
      <c r="K148" s="22">
        <v>135</v>
      </c>
    </row>
    <row r="149" spans="1:12" x14ac:dyDescent="0.3">
      <c r="A149" s="173"/>
      <c r="B149" s="4">
        <v>141</v>
      </c>
      <c r="C149" s="8" t="s">
        <v>467</v>
      </c>
      <c r="D149" s="32">
        <v>4184</v>
      </c>
      <c r="E149" s="8">
        <v>0</v>
      </c>
      <c r="F149" s="8">
        <v>0</v>
      </c>
      <c r="G149" s="37">
        <f t="shared" si="17"/>
        <v>3665</v>
      </c>
      <c r="H149" s="8">
        <v>0</v>
      </c>
      <c r="I149" s="8">
        <v>0</v>
      </c>
      <c r="J149" s="14"/>
      <c r="K149" s="22">
        <v>519</v>
      </c>
    </row>
    <row r="150" spans="1:12" x14ac:dyDescent="0.3">
      <c r="A150" s="173"/>
      <c r="B150" s="4">
        <v>142</v>
      </c>
      <c r="C150" s="8" t="s">
        <v>468</v>
      </c>
      <c r="D150" s="32">
        <v>3778</v>
      </c>
      <c r="E150" s="8">
        <v>1</v>
      </c>
      <c r="F150" s="8">
        <v>0</v>
      </c>
      <c r="G150" s="37">
        <f t="shared" si="17"/>
        <v>3352</v>
      </c>
      <c r="H150" s="8">
        <v>1</v>
      </c>
      <c r="I150" s="8">
        <v>0</v>
      </c>
      <c r="J150" s="14"/>
      <c r="K150" s="22">
        <v>426</v>
      </c>
    </row>
    <row r="151" spans="1:12" x14ac:dyDescent="0.3">
      <c r="A151" s="173"/>
      <c r="B151" s="4">
        <v>143</v>
      </c>
      <c r="C151" s="8" t="s">
        <v>469</v>
      </c>
      <c r="D151" s="32">
        <v>370</v>
      </c>
      <c r="E151" s="8">
        <v>0</v>
      </c>
      <c r="F151" s="8">
        <v>0</v>
      </c>
      <c r="G151" s="37">
        <f t="shared" si="17"/>
        <v>69</v>
      </c>
      <c r="H151" s="8">
        <v>0</v>
      </c>
      <c r="I151" s="8">
        <v>0</v>
      </c>
      <c r="J151" s="14"/>
      <c r="K151" s="22">
        <v>301</v>
      </c>
    </row>
    <row r="152" spans="1:12" x14ac:dyDescent="0.3">
      <c r="A152" s="173"/>
      <c r="B152" s="4">
        <v>144</v>
      </c>
      <c r="C152" s="8" t="s">
        <v>470</v>
      </c>
      <c r="D152" s="32">
        <v>774</v>
      </c>
      <c r="E152" s="8">
        <v>0</v>
      </c>
      <c r="F152" s="8">
        <v>0</v>
      </c>
      <c r="G152" s="37">
        <f t="shared" si="17"/>
        <v>364</v>
      </c>
      <c r="H152" s="8">
        <v>0</v>
      </c>
      <c r="I152" s="8">
        <v>0</v>
      </c>
      <c r="J152" s="14"/>
      <c r="K152" s="22">
        <v>410</v>
      </c>
    </row>
    <row r="153" spans="1:12" x14ac:dyDescent="0.3">
      <c r="A153" s="173"/>
      <c r="B153" s="4">
        <v>145</v>
      </c>
      <c r="C153" s="8" t="s">
        <v>471</v>
      </c>
      <c r="D153" s="32">
        <v>829</v>
      </c>
      <c r="E153" s="8">
        <v>0</v>
      </c>
      <c r="F153" s="8">
        <v>0</v>
      </c>
      <c r="G153" s="37">
        <f t="shared" si="17"/>
        <v>699</v>
      </c>
      <c r="H153" s="8">
        <v>0</v>
      </c>
      <c r="I153" s="8">
        <v>0</v>
      </c>
      <c r="J153" s="14"/>
      <c r="K153" s="22">
        <v>130</v>
      </c>
    </row>
    <row r="154" spans="1:12" x14ac:dyDescent="0.3">
      <c r="A154" s="173"/>
      <c r="B154" s="4">
        <v>146</v>
      </c>
      <c r="C154" s="8" t="s">
        <v>474</v>
      </c>
      <c r="D154" s="32">
        <v>1105</v>
      </c>
      <c r="E154" s="8">
        <v>0</v>
      </c>
      <c r="F154" s="8">
        <v>0</v>
      </c>
      <c r="G154" s="37">
        <f t="shared" si="17"/>
        <v>995</v>
      </c>
      <c r="H154" s="8">
        <v>0</v>
      </c>
      <c r="I154" s="8">
        <v>0</v>
      </c>
      <c r="J154" s="14"/>
      <c r="K154" s="22">
        <v>110</v>
      </c>
    </row>
    <row r="155" spans="1:12" x14ac:dyDescent="0.3">
      <c r="A155" s="173"/>
      <c r="B155" s="4">
        <v>147</v>
      </c>
      <c r="C155" s="8" t="s">
        <v>475</v>
      </c>
      <c r="D155" s="32">
        <v>2835</v>
      </c>
      <c r="E155" s="8">
        <v>0</v>
      </c>
      <c r="F155" s="8">
        <v>0</v>
      </c>
      <c r="G155" s="37">
        <f t="shared" si="17"/>
        <v>2383</v>
      </c>
      <c r="H155" s="8">
        <v>0</v>
      </c>
      <c r="I155" s="8">
        <v>0</v>
      </c>
      <c r="J155" s="14"/>
      <c r="K155" s="22">
        <v>452</v>
      </c>
    </row>
    <row r="156" spans="1:12" x14ac:dyDescent="0.3">
      <c r="A156" s="173"/>
      <c r="B156" s="4">
        <v>148</v>
      </c>
      <c r="C156" s="8" t="s">
        <v>476</v>
      </c>
      <c r="D156" s="32">
        <v>623</v>
      </c>
      <c r="E156" s="8">
        <v>0</v>
      </c>
      <c r="F156" s="8">
        <v>0</v>
      </c>
      <c r="G156" s="37">
        <f t="shared" si="17"/>
        <v>541</v>
      </c>
      <c r="H156" s="8">
        <v>0</v>
      </c>
      <c r="I156" s="8">
        <v>0</v>
      </c>
      <c r="J156" s="14"/>
      <c r="K156" s="22">
        <v>82</v>
      </c>
      <c r="L156">
        <v>1360</v>
      </c>
    </row>
    <row r="157" spans="1:12" x14ac:dyDescent="0.3">
      <c r="A157" s="173"/>
      <c r="B157" s="4">
        <v>149</v>
      </c>
      <c r="C157" s="8" t="s">
        <v>477</v>
      </c>
      <c r="D157" s="32">
        <v>8795</v>
      </c>
      <c r="E157" s="8">
        <v>0</v>
      </c>
      <c r="F157" s="8">
        <v>0</v>
      </c>
      <c r="G157" s="37">
        <f t="shared" si="17"/>
        <v>7925</v>
      </c>
      <c r="H157" s="8">
        <v>0</v>
      </c>
      <c r="I157" s="8">
        <v>0</v>
      </c>
      <c r="J157" s="14"/>
      <c r="K157" s="22">
        <v>870</v>
      </c>
      <c r="L157">
        <v>1</v>
      </c>
    </row>
    <row r="158" spans="1:12" x14ac:dyDescent="0.3">
      <c r="A158" s="173"/>
      <c r="B158" s="4">
        <v>150</v>
      </c>
      <c r="C158" s="8" t="s">
        <v>478</v>
      </c>
      <c r="D158" s="32">
        <v>123</v>
      </c>
      <c r="E158" s="8">
        <v>0</v>
      </c>
      <c r="F158" s="8">
        <v>0</v>
      </c>
      <c r="G158" s="37">
        <f t="shared" si="17"/>
        <v>57</v>
      </c>
      <c r="H158" s="8">
        <v>0</v>
      </c>
      <c r="I158" s="8">
        <v>0</v>
      </c>
      <c r="J158" s="14"/>
      <c r="K158" s="22">
        <v>66</v>
      </c>
    </row>
    <row r="159" spans="1:12" x14ac:dyDescent="0.3">
      <c r="A159" s="173"/>
      <c r="B159" s="4">
        <v>151</v>
      </c>
      <c r="C159" s="8" t="s">
        <v>479</v>
      </c>
      <c r="D159" s="32">
        <v>511</v>
      </c>
      <c r="E159" s="8">
        <v>0</v>
      </c>
      <c r="F159" s="8">
        <v>0</v>
      </c>
      <c r="G159" s="37">
        <f t="shared" si="17"/>
        <v>340</v>
      </c>
      <c r="H159" s="8">
        <v>0</v>
      </c>
      <c r="I159" s="8">
        <v>0</v>
      </c>
      <c r="J159" s="14"/>
      <c r="K159" s="22">
        <v>171</v>
      </c>
    </row>
    <row r="160" spans="1:12" x14ac:dyDescent="0.3">
      <c r="A160" s="173"/>
      <c r="B160" s="4">
        <v>152</v>
      </c>
      <c r="C160" s="8" t="s">
        <v>480</v>
      </c>
      <c r="D160" s="32">
        <v>3934</v>
      </c>
      <c r="E160" s="8">
        <v>0</v>
      </c>
      <c r="F160" s="8">
        <v>0</v>
      </c>
      <c r="G160" s="37">
        <f t="shared" si="17"/>
        <v>2402</v>
      </c>
      <c r="H160" s="8">
        <v>0</v>
      </c>
      <c r="I160" s="8">
        <v>0</v>
      </c>
      <c r="J160" s="14"/>
      <c r="K160" s="22">
        <v>1532</v>
      </c>
    </row>
    <row r="161" spans="1:11" x14ac:dyDescent="0.3">
      <c r="A161" s="173"/>
      <c r="B161" s="4">
        <v>153</v>
      </c>
      <c r="C161" s="8" t="s">
        <v>481</v>
      </c>
      <c r="D161" s="32">
        <v>1663</v>
      </c>
      <c r="E161" s="8">
        <v>0</v>
      </c>
      <c r="F161" s="8">
        <v>0</v>
      </c>
      <c r="G161" s="37">
        <f t="shared" si="17"/>
        <v>1404</v>
      </c>
      <c r="H161" s="8">
        <v>0</v>
      </c>
      <c r="I161" s="8">
        <v>0</v>
      </c>
      <c r="J161" s="14"/>
      <c r="K161" s="22">
        <v>259</v>
      </c>
    </row>
    <row r="162" spans="1:11" x14ac:dyDescent="0.3">
      <c r="A162" s="173"/>
      <c r="B162" s="4">
        <v>154</v>
      </c>
      <c r="C162" s="8" t="s">
        <v>482</v>
      </c>
      <c r="D162" s="32">
        <v>727</v>
      </c>
      <c r="E162" s="8">
        <v>0</v>
      </c>
      <c r="F162" s="8">
        <v>0</v>
      </c>
      <c r="G162" s="37">
        <f t="shared" si="17"/>
        <v>356</v>
      </c>
      <c r="H162" s="8">
        <v>0</v>
      </c>
      <c r="I162" s="8">
        <v>0</v>
      </c>
      <c r="J162" s="14"/>
      <c r="K162" s="22">
        <v>371</v>
      </c>
    </row>
    <row r="163" spans="1:11" x14ac:dyDescent="0.3">
      <c r="A163" s="173"/>
      <c r="B163" s="4">
        <v>155</v>
      </c>
      <c r="C163" s="8" t="s">
        <v>483</v>
      </c>
      <c r="D163" s="32">
        <v>836</v>
      </c>
      <c r="E163" s="8">
        <v>0</v>
      </c>
      <c r="F163" s="8">
        <v>0</v>
      </c>
      <c r="G163" s="37">
        <f t="shared" si="17"/>
        <v>606</v>
      </c>
      <c r="H163" s="8">
        <v>0</v>
      </c>
      <c r="I163" s="8">
        <v>0</v>
      </c>
      <c r="J163" s="14"/>
      <c r="K163" s="22">
        <v>230</v>
      </c>
    </row>
    <row r="164" spans="1:11" x14ac:dyDescent="0.3">
      <c r="A164" s="173"/>
      <c r="B164" s="4">
        <v>156</v>
      </c>
      <c r="C164" s="8" t="s">
        <v>485</v>
      </c>
      <c r="D164" s="32">
        <v>950</v>
      </c>
      <c r="E164" s="8">
        <v>0</v>
      </c>
      <c r="F164" s="8">
        <v>0</v>
      </c>
      <c r="G164" s="37">
        <f t="shared" si="17"/>
        <v>780</v>
      </c>
      <c r="H164" s="8">
        <v>0</v>
      </c>
      <c r="I164" s="8">
        <v>0</v>
      </c>
      <c r="J164" s="14"/>
      <c r="K164" s="22">
        <v>170</v>
      </c>
    </row>
    <row r="165" spans="1:11" x14ac:dyDescent="0.3">
      <c r="A165" s="173"/>
      <c r="B165" s="4">
        <v>157</v>
      </c>
      <c r="C165" s="8" t="s">
        <v>487</v>
      </c>
      <c r="D165" s="32">
        <v>1298</v>
      </c>
      <c r="E165" s="8">
        <v>0</v>
      </c>
      <c r="F165" s="8">
        <v>0</v>
      </c>
      <c r="G165" s="37">
        <f t="shared" si="17"/>
        <v>1029</v>
      </c>
      <c r="H165" s="8">
        <v>0</v>
      </c>
      <c r="I165" s="8">
        <v>0</v>
      </c>
      <c r="J165" s="14"/>
      <c r="K165" s="22">
        <v>269</v>
      </c>
    </row>
    <row r="166" spans="1:11" x14ac:dyDescent="0.3">
      <c r="A166" s="173"/>
      <c r="B166" s="4">
        <v>158</v>
      </c>
      <c r="C166" s="8" t="s">
        <v>746</v>
      </c>
      <c r="D166" s="32"/>
      <c r="E166" s="8"/>
      <c r="F166" s="8">
        <v>0</v>
      </c>
      <c r="G166" s="37">
        <f t="shared" si="17"/>
        <v>0</v>
      </c>
      <c r="H166" s="8"/>
      <c r="I166" s="8">
        <v>0</v>
      </c>
      <c r="J166" s="14"/>
    </row>
    <row r="167" spans="1:11" x14ac:dyDescent="0.3">
      <c r="A167" s="173"/>
      <c r="B167" s="4">
        <v>159</v>
      </c>
      <c r="C167" s="8" t="s">
        <v>489</v>
      </c>
      <c r="D167" s="32">
        <v>803</v>
      </c>
      <c r="E167" s="8">
        <v>0</v>
      </c>
      <c r="F167" s="8">
        <v>0</v>
      </c>
      <c r="G167" s="37">
        <f t="shared" si="17"/>
        <v>705</v>
      </c>
      <c r="H167" s="8">
        <v>0</v>
      </c>
      <c r="I167" s="8">
        <v>0</v>
      </c>
      <c r="J167" s="14"/>
      <c r="K167" s="22">
        <v>98</v>
      </c>
    </row>
    <row r="168" spans="1:11" x14ac:dyDescent="0.3">
      <c r="A168" s="173"/>
      <c r="B168" s="4">
        <v>160</v>
      </c>
      <c r="C168" s="8" t="s">
        <v>747</v>
      </c>
      <c r="D168" s="32">
        <v>68</v>
      </c>
      <c r="E168" s="8">
        <v>0</v>
      </c>
      <c r="F168" s="8">
        <v>0</v>
      </c>
      <c r="G168" s="37">
        <f t="shared" si="17"/>
        <v>39</v>
      </c>
      <c r="H168" s="8">
        <v>0</v>
      </c>
      <c r="I168" s="8">
        <v>0</v>
      </c>
      <c r="J168" s="14"/>
      <c r="K168" s="22">
        <v>29</v>
      </c>
    </row>
    <row r="169" spans="1:11" x14ac:dyDescent="0.3">
      <c r="A169" s="173"/>
      <c r="B169" s="4">
        <v>161</v>
      </c>
      <c r="C169" s="8" t="s">
        <v>490</v>
      </c>
      <c r="D169" s="32">
        <v>275</v>
      </c>
      <c r="E169" s="8">
        <v>0</v>
      </c>
      <c r="F169" s="8">
        <v>0</v>
      </c>
      <c r="G169" s="37">
        <f t="shared" si="17"/>
        <v>128</v>
      </c>
      <c r="H169" s="8">
        <v>0</v>
      </c>
      <c r="I169" s="8">
        <v>0</v>
      </c>
      <c r="J169" s="14"/>
      <c r="K169" s="22">
        <v>147</v>
      </c>
    </row>
    <row r="170" spans="1:11" x14ac:dyDescent="0.3">
      <c r="A170" s="173"/>
      <c r="B170" s="4">
        <v>162</v>
      </c>
      <c r="C170" s="8" t="s">
        <v>492</v>
      </c>
      <c r="D170" s="32">
        <v>145</v>
      </c>
      <c r="E170" s="8">
        <v>0</v>
      </c>
      <c r="F170" s="8">
        <v>0</v>
      </c>
      <c r="G170" s="37">
        <f t="shared" si="17"/>
        <v>99</v>
      </c>
      <c r="H170" s="8">
        <v>0</v>
      </c>
      <c r="I170" s="8">
        <v>0</v>
      </c>
      <c r="J170" s="14"/>
      <c r="K170" s="22">
        <v>46</v>
      </c>
    </row>
    <row r="171" spans="1:11" x14ac:dyDescent="0.3">
      <c r="A171" s="173"/>
      <c r="B171" s="4">
        <v>163</v>
      </c>
      <c r="C171" s="8" t="s">
        <v>493</v>
      </c>
      <c r="D171" s="32">
        <v>1430</v>
      </c>
      <c r="E171" s="8">
        <v>0</v>
      </c>
      <c r="F171" s="8">
        <v>0</v>
      </c>
      <c r="G171" s="37">
        <f t="shared" si="17"/>
        <v>902</v>
      </c>
      <c r="H171" s="8">
        <v>0</v>
      </c>
      <c r="I171" s="8">
        <v>0</v>
      </c>
      <c r="J171" s="14"/>
      <c r="K171" s="22">
        <v>528</v>
      </c>
    </row>
    <row r="172" spans="1:11" x14ac:dyDescent="0.3">
      <c r="A172" s="173"/>
      <c r="B172" s="4">
        <v>164</v>
      </c>
      <c r="C172" s="8" t="s">
        <v>494</v>
      </c>
      <c r="D172" s="32">
        <v>499</v>
      </c>
      <c r="E172" s="8">
        <v>0</v>
      </c>
      <c r="F172" s="8">
        <v>0</v>
      </c>
      <c r="G172" s="37">
        <f t="shared" si="17"/>
        <v>373</v>
      </c>
      <c r="H172" s="8">
        <v>0</v>
      </c>
      <c r="I172" s="8">
        <v>0</v>
      </c>
      <c r="J172" s="14"/>
      <c r="K172" s="22">
        <v>126</v>
      </c>
    </row>
    <row r="173" spans="1:11" x14ac:dyDescent="0.3">
      <c r="A173" s="173"/>
      <c r="B173" s="4">
        <v>165</v>
      </c>
      <c r="C173" s="8" t="s">
        <v>496</v>
      </c>
      <c r="D173" s="32">
        <v>1070</v>
      </c>
      <c r="E173" s="8">
        <v>0</v>
      </c>
      <c r="F173" s="8">
        <v>0</v>
      </c>
      <c r="G173" s="37">
        <f t="shared" si="17"/>
        <v>746</v>
      </c>
      <c r="H173" s="8">
        <v>0</v>
      </c>
      <c r="I173" s="8">
        <v>0</v>
      </c>
      <c r="J173" s="14"/>
      <c r="K173" s="22">
        <v>324</v>
      </c>
    </row>
    <row r="174" spans="1:11" x14ac:dyDescent="0.3">
      <c r="A174" s="173"/>
      <c r="B174" s="4">
        <v>166</v>
      </c>
      <c r="C174" s="8" t="s">
        <v>499</v>
      </c>
      <c r="D174" s="32">
        <v>806</v>
      </c>
      <c r="E174" s="8">
        <v>0</v>
      </c>
      <c r="F174" s="8">
        <v>0</v>
      </c>
      <c r="G174" s="37">
        <f t="shared" si="17"/>
        <v>574</v>
      </c>
      <c r="H174" s="8">
        <v>0</v>
      </c>
      <c r="I174" s="8">
        <v>0</v>
      </c>
      <c r="J174" s="14"/>
      <c r="K174" s="22">
        <v>232</v>
      </c>
    </row>
    <row r="175" spans="1:11" x14ac:dyDescent="0.3">
      <c r="A175" s="173"/>
      <c r="B175" s="4">
        <v>167</v>
      </c>
      <c r="C175" s="8" t="s">
        <v>500</v>
      </c>
      <c r="D175" s="32">
        <v>794</v>
      </c>
      <c r="E175" s="8">
        <v>0</v>
      </c>
      <c r="F175" s="8">
        <v>0</v>
      </c>
      <c r="G175" s="37">
        <f t="shared" si="17"/>
        <v>560</v>
      </c>
      <c r="H175" s="8">
        <v>0</v>
      </c>
      <c r="I175" s="8">
        <v>0</v>
      </c>
      <c r="J175" s="14"/>
      <c r="K175" s="22">
        <v>234</v>
      </c>
    </row>
    <row r="176" spans="1:11" x14ac:dyDescent="0.3">
      <c r="A176" s="173"/>
      <c r="B176" s="4">
        <v>168</v>
      </c>
      <c r="C176" s="8" t="s">
        <v>501</v>
      </c>
      <c r="D176" s="32">
        <v>939</v>
      </c>
      <c r="E176" s="8">
        <v>0</v>
      </c>
      <c r="F176" s="8">
        <v>0</v>
      </c>
      <c r="G176" s="37">
        <f t="shared" si="17"/>
        <v>690</v>
      </c>
      <c r="H176" s="8">
        <v>0</v>
      </c>
      <c r="I176" s="8">
        <v>0</v>
      </c>
      <c r="J176" s="14"/>
      <c r="K176" s="22">
        <v>249</v>
      </c>
    </row>
    <row r="177" spans="1:11" x14ac:dyDescent="0.3">
      <c r="A177" s="173"/>
      <c r="B177" s="4">
        <v>169</v>
      </c>
      <c r="C177" s="8" t="s">
        <v>502</v>
      </c>
      <c r="D177" s="32">
        <v>788</v>
      </c>
      <c r="E177" s="8">
        <v>0</v>
      </c>
      <c r="F177" s="8">
        <v>0</v>
      </c>
      <c r="G177" s="37">
        <f t="shared" si="17"/>
        <v>568</v>
      </c>
      <c r="H177" s="8">
        <v>0</v>
      </c>
      <c r="I177" s="8">
        <v>0</v>
      </c>
      <c r="J177" s="14"/>
      <c r="K177" s="22">
        <v>220</v>
      </c>
    </row>
    <row r="178" spans="1:11" x14ac:dyDescent="0.3">
      <c r="A178" s="173"/>
      <c r="B178" s="4">
        <v>170</v>
      </c>
      <c r="C178" s="8" t="s">
        <v>504</v>
      </c>
      <c r="D178" s="32">
        <v>783</v>
      </c>
      <c r="E178" s="8">
        <v>0</v>
      </c>
      <c r="F178" s="8">
        <v>0</v>
      </c>
      <c r="G178" s="37">
        <f t="shared" si="17"/>
        <v>530</v>
      </c>
      <c r="H178" s="8">
        <v>0</v>
      </c>
      <c r="I178" s="8">
        <v>0</v>
      </c>
      <c r="J178" s="14"/>
      <c r="K178" s="22">
        <v>253</v>
      </c>
    </row>
    <row r="179" spans="1:11" x14ac:dyDescent="0.3">
      <c r="A179" s="173"/>
      <c r="B179" s="4">
        <v>171</v>
      </c>
      <c r="C179" s="8" t="s">
        <v>506</v>
      </c>
      <c r="D179" s="32">
        <v>214</v>
      </c>
      <c r="E179" s="8">
        <v>0</v>
      </c>
      <c r="F179" s="8">
        <v>0</v>
      </c>
      <c r="G179" s="37">
        <f t="shared" si="17"/>
        <v>140</v>
      </c>
      <c r="H179" s="8">
        <v>0</v>
      </c>
      <c r="I179" s="8">
        <v>0</v>
      </c>
      <c r="J179" s="14"/>
      <c r="K179" s="22">
        <v>74</v>
      </c>
    </row>
    <row r="180" spans="1:11" x14ac:dyDescent="0.3">
      <c r="A180" s="173"/>
      <c r="B180" s="4">
        <v>172</v>
      </c>
      <c r="C180" s="8" t="s">
        <v>507</v>
      </c>
      <c r="D180" s="32">
        <v>393</v>
      </c>
      <c r="E180" s="8">
        <v>0</v>
      </c>
      <c r="F180" s="8">
        <v>0</v>
      </c>
      <c r="G180" s="37">
        <f t="shared" si="17"/>
        <v>246</v>
      </c>
      <c r="H180" s="8">
        <v>0</v>
      </c>
      <c r="I180" s="8">
        <v>0</v>
      </c>
      <c r="J180" s="14"/>
      <c r="K180" s="22">
        <v>147</v>
      </c>
    </row>
    <row r="181" spans="1:11" x14ac:dyDescent="0.3">
      <c r="A181" s="173"/>
      <c r="B181" s="4">
        <v>173</v>
      </c>
      <c r="C181" s="8" t="s">
        <v>509</v>
      </c>
      <c r="D181" s="32">
        <v>1637</v>
      </c>
      <c r="E181" s="8">
        <v>0</v>
      </c>
      <c r="F181" s="8">
        <v>0</v>
      </c>
      <c r="G181" s="37">
        <f t="shared" si="17"/>
        <v>1055</v>
      </c>
      <c r="H181" s="8">
        <v>0</v>
      </c>
      <c r="I181" s="8">
        <v>0</v>
      </c>
      <c r="J181" s="14"/>
      <c r="K181" s="22">
        <v>582</v>
      </c>
    </row>
    <row r="182" spans="1:11" x14ac:dyDescent="0.3">
      <c r="A182" s="173"/>
      <c r="B182" s="4">
        <v>174</v>
      </c>
      <c r="C182" s="8" t="s">
        <v>510</v>
      </c>
      <c r="D182" s="32">
        <v>2909</v>
      </c>
      <c r="E182" s="8">
        <v>0</v>
      </c>
      <c r="F182" s="8">
        <v>0</v>
      </c>
      <c r="G182" s="37">
        <f t="shared" si="17"/>
        <v>2523</v>
      </c>
      <c r="H182" s="8">
        <v>0</v>
      </c>
      <c r="I182" s="8">
        <v>0</v>
      </c>
      <c r="J182" s="14"/>
      <c r="K182" s="22">
        <v>386</v>
      </c>
    </row>
    <row r="183" spans="1:11" x14ac:dyDescent="0.3">
      <c r="A183" s="173"/>
      <c r="B183" s="4">
        <v>175</v>
      </c>
      <c r="C183" s="8" t="s">
        <v>512</v>
      </c>
      <c r="D183" s="32">
        <v>692</v>
      </c>
      <c r="E183" s="8">
        <v>1</v>
      </c>
      <c r="F183" s="8">
        <v>0</v>
      </c>
      <c r="G183" s="37">
        <f t="shared" si="17"/>
        <v>379</v>
      </c>
      <c r="H183" s="8">
        <v>1</v>
      </c>
      <c r="I183" s="8">
        <v>0</v>
      </c>
      <c r="J183" s="14"/>
      <c r="K183" s="22">
        <v>313</v>
      </c>
    </row>
    <row r="184" spans="1:11" x14ac:dyDescent="0.3">
      <c r="A184" s="173"/>
      <c r="B184" s="4">
        <v>176</v>
      </c>
      <c r="C184" s="8" t="s">
        <v>513</v>
      </c>
      <c r="D184" s="32">
        <v>4603</v>
      </c>
      <c r="E184" s="8">
        <v>0</v>
      </c>
      <c r="F184" s="8">
        <v>0</v>
      </c>
      <c r="G184" s="37">
        <f t="shared" si="17"/>
        <v>4464</v>
      </c>
      <c r="H184" s="8">
        <v>0</v>
      </c>
      <c r="I184" s="8">
        <v>0</v>
      </c>
      <c r="J184" s="14"/>
      <c r="K184" s="22">
        <v>139</v>
      </c>
    </row>
    <row r="185" spans="1:11" x14ac:dyDescent="0.3">
      <c r="A185" s="173"/>
      <c r="B185" s="4">
        <v>177</v>
      </c>
      <c r="C185" s="8" t="s">
        <v>514</v>
      </c>
      <c r="D185" s="32">
        <v>644</v>
      </c>
      <c r="E185" s="8">
        <v>0</v>
      </c>
      <c r="F185" s="8">
        <v>0</v>
      </c>
      <c r="G185" s="37">
        <f t="shared" si="17"/>
        <v>100</v>
      </c>
      <c r="H185" s="8">
        <v>0</v>
      </c>
      <c r="I185" s="8">
        <v>0</v>
      </c>
      <c r="J185" s="14"/>
      <c r="K185" s="22">
        <v>544</v>
      </c>
    </row>
    <row r="186" spans="1:11" x14ac:dyDescent="0.3">
      <c r="A186" s="173"/>
      <c r="B186" s="4">
        <v>178</v>
      </c>
      <c r="C186" s="8" t="s">
        <v>516</v>
      </c>
      <c r="D186" s="32">
        <v>1461</v>
      </c>
      <c r="E186" s="8">
        <v>0</v>
      </c>
      <c r="F186" s="8">
        <v>0</v>
      </c>
      <c r="G186" s="37">
        <f t="shared" si="17"/>
        <v>990</v>
      </c>
      <c r="H186" s="8">
        <v>0</v>
      </c>
      <c r="I186" s="8">
        <v>0</v>
      </c>
      <c r="J186" s="14"/>
      <c r="K186" s="22">
        <v>471</v>
      </c>
    </row>
    <row r="187" spans="1:11" x14ac:dyDescent="0.3">
      <c r="A187" s="173"/>
      <c r="B187" s="4">
        <v>179</v>
      </c>
      <c r="C187" s="8" t="s">
        <v>517</v>
      </c>
      <c r="D187" s="32">
        <v>2747</v>
      </c>
      <c r="E187" s="8">
        <v>0</v>
      </c>
      <c r="F187" s="8">
        <v>0</v>
      </c>
      <c r="G187" s="37">
        <f t="shared" si="17"/>
        <v>2412</v>
      </c>
      <c r="H187" s="8">
        <v>0</v>
      </c>
      <c r="I187" s="8">
        <v>0</v>
      </c>
      <c r="J187" s="14"/>
      <c r="K187" s="22">
        <v>335</v>
      </c>
    </row>
    <row r="188" spans="1:11" x14ac:dyDescent="0.3">
      <c r="A188" s="173"/>
      <c r="B188" s="4">
        <v>180</v>
      </c>
      <c r="C188" s="8" t="s">
        <v>518</v>
      </c>
      <c r="D188" s="32">
        <v>2473</v>
      </c>
      <c r="E188" s="8">
        <v>0</v>
      </c>
      <c r="F188" s="8">
        <v>0</v>
      </c>
      <c r="G188" s="37">
        <f t="shared" si="17"/>
        <v>2147</v>
      </c>
      <c r="H188" s="8">
        <v>0</v>
      </c>
      <c r="I188" s="8">
        <v>0</v>
      </c>
      <c r="J188" s="14"/>
      <c r="K188" s="22">
        <v>326</v>
      </c>
    </row>
    <row r="189" spans="1:11" x14ac:dyDescent="0.3">
      <c r="A189" s="173"/>
      <c r="B189" s="4">
        <v>181</v>
      </c>
      <c r="C189" s="8" t="s">
        <v>519</v>
      </c>
      <c r="D189" s="32">
        <v>1990</v>
      </c>
      <c r="E189" s="8">
        <v>0</v>
      </c>
      <c r="F189" s="8">
        <v>0</v>
      </c>
      <c r="G189" s="37">
        <f t="shared" si="17"/>
        <v>1622</v>
      </c>
      <c r="H189" s="8">
        <v>0</v>
      </c>
      <c r="I189" s="8">
        <v>0</v>
      </c>
      <c r="J189" s="14"/>
      <c r="K189" s="22">
        <v>368</v>
      </c>
    </row>
    <row r="190" spans="1:11" x14ac:dyDescent="0.3">
      <c r="A190" s="173"/>
      <c r="B190" s="4">
        <v>182</v>
      </c>
      <c r="C190" s="8" t="s">
        <v>520</v>
      </c>
      <c r="D190" s="32">
        <v>1347</v>
      </c>
      <c r="E190" s="8">
        <v>0</v>
      </c>
      <c r="F190" s="8">
        <v>0</v>
      </c>
      <c r="G190" s="37">
        <f t="shared" si="17"/>
        <v>824</v>
      </c>
      <c r="H190" s="8">
        <v>0</v>
      </c>
      <c r="I190" s="8">
        <v>0</v>
      </c>
      <c r="J190" s="14"/>
      <c r="K190" s="22">
        <v>523</v>
      </c>
    </row>
    <row r="191" spans="1:11" x14ac:dyDescent="0.3">
      <c r="A191" s="173"/>
      <c r="B191" s="4">
        <v>183</v>
      </c>
      <c r="C191" s="8" t="s">
        <v>748</v>
      </c>
      <c r="D191" s="32">
        <v>83</v>
      </c>
      <c r="E191" s="8">
        <v>0</v>
      </c>
      <c r="F191" s="8">
        <v>0</v>
      </c>
      <c r="G191" s="37">
        <f t="shared" si="17"/>
        <v>70</v>
      </c>
      <c r="H191" s="8">
        <v>0</v>
      </c>
      <c r="I191" s="8">
        <v>0</v>
      </c>
      <c r="J191" s="14"/>
      <c r="K191" s="22">
        <v>13</v>
      </c>
    </row>
    <row r="192" spans="1:11" x14ac:dyDescent="0.3">
      <c r="A192" s="173"/>
      <c r="B192" s="4">
        <v>184</v>
      </c>
      <c r="C192" s="8" t="s">
        <v>521</v>
      </c>
      <c r="D192" s="32">
        <v>497</v>
      </c>
      <c r="E192" s="8">
        <v>0</v>
      </c>
      <c r="F192" s="8">
        <v>0</v>
      </c>
      <c r="G192" s="37">
        <f t="shared" si="17"/>
        <v>310</v>
      </c>
      <c r="H192" s="8">
        <v>0</v>
      </c>
      <c r="I192" s="8">
        <v>0</v>
      </c>
      <c r="J192" s="14"/>
      <c r="K192" s="22">
        <v>187</v>
      </c>
    </row>
    <row r="193" spans="1:11" x14ac:dyDescent="0.3">
      <c r="A193" s="173"/>
      <c r="B193" s="4">
        <v>185</v>
      </c>
      <c r="C193" s="8" t="s">
        <v>522</v>
      </c>
      <c r="D193" s="32">
        <v>852</v>
      </c>
      <c r="E193" s="8">
        <v>0</v>
      </c>
      <c r="F193" s="8">
        <v>0</v>
      </c>
      <c r="G193" s="37">
        <f t="shared" si="17"/>
        <v>471</v>
      </c>
      <c r="H193" s="8">
        <v>0</v>
      </c>
      <c r="I193" s="8">
        <v>0</v>
      </c>
      <c r="J193" s="14"/>
      <c r="K193" s="22">
        <v>381</v>
      </c>
    </row>
    <row r="194" spans="1:11" x14ac:dyDescent="0.3">
      <c r="A194" s="173"/>
      <c r="B194" s="4">
        <v>186</v>
      </c>
      <c r="C194" s="8" t="s">
        <v>524</v>
      </c>
      <c r="D194" s="32">
        <v>356</v>
      </c>
      <c r="E194" s="8">
        <v>0</v>
      </c>
      <c r="F194" s="8">
        <v>0</v>
      </c>
      <c r="G194" s="37">
        <f t="shared" si="17"/>
        <v>274</v>
      </c>
      <c r="H194" s="8">
        <v>0</v>
      </c>
      <c r="I194" s="8">
        <v>0</v>
      </c>
      <c r="J194" s="14"/>
      <c r="K194" s="22">
        <v>82</v>
      </c>
    </row>
    <row r="195" spans="1:11" x14ac:dyDescent="0.3">
      <c r="A195" s="173"/>
      <c r="B195" s="4">
        <v>187</v>
      </c>
      <c r="C195" s="8" t="s">
        <v>525</v>
      </c>
      <c r="D195" s="32">
        <v>3684</v>
      </c>
      <c r="E195" s="8">
        <v>0</v>
      </c>
      <c r="F195" s="8">
        <v>0</v>
      </c>
      <c r="G195" s="37">
        <f t="shared" si="17"/>
        <v>3017</v>
      </c>
      <c r="H195" s="8">
        <v>0</v>
      </c>
      <c r="I195" s="8">
        <v>0</v>
      </c>
      <c r="J195" s="14"/>
      <c r="K195" s="22">
        <v>667</v>
      </c>
    </row>
    <row r="196" spans="1:11" x14ac:dyDescent="0.3">
      <c r="A196" s="173"/>
      <c r="B196" s="4">
        <v>188</v>
      </c>
      <c r="C196" s="8" t="s">
        <v>526</v>
      </c>
      <c r="D196" s="32">
        <v>2233</v>
      </c>
      <c r="E196" s="8">
        <v>0</v>
      </c>
      <c r="F196" s="8">
        <v>0</v>
      </c>
      <c r="G196" s="37">
        <f t="shared" si="17"/>
        <v>1456</v>
      </c>
      <c r="H196" s="8">
        <v>0</v>
      </c>
      <c r="I196" s="8">
        <v>0</v>
      </c>
      <c r="J196" s="14"/>
      <c r="K196" s="22">
        <v>777</v>
      </c>
    </row>
    <row r="197" spans="1:11" x14ac:dyDescent="0.3">
      <c r="A197" s="173"/>
      <c r="B197" s="4">
        <v>189</v>
      </c>
      <c r="C197" s="8" t="s">
        <v>529</v>
      </c>
      <c r="D197" s="32">
        <v>774</v>
      </c>
      <c r="E197" s="8">
        <v>0</v>
      </c>
      <c r="F197" s="8">
        <v>0</v>
      </c>
      <c r="G197" s="37">
        <f t="shared" ref="G197:G260" si="18">D197-K197</f>
        <v>626</v>
      </c>
      <c r="H197" s="8">
        <v>0</v>
      </c>
      <c r="I197" s="8">
        <v>0</v>
      </c>
      <c r="J197" s="14"/>
      <c r="K197" s="22">
        <v>148</v>
      </c>
    </row>
    <row r="198" spans="1:11" x14ac:dyDescent="0.3">
      <c r="A198" s="173"/>
      <c r="B198" s="4">
        <v>190</v>
      </c>
      <c r="C198" s="8" t="s">
        <v>749</v>
      </c>
      <c r="D198" s="32">
        <v>359</v>
      </c>
      <c r="E198" s="8">
        <v>0</v>
      </c>
      <c r="F198" s="8">
        <v>0</v>
      </c>
      <c r="G198" s="37">
        <f t="shared" si="18"/>
        <v>76</v>
      </c>
      <c r="H198" s="8">
        <v>0</v>
      </c>
      <c r="I198" s="8">
        <v>0</v>
      </c>
      <c r="J198" s="14"/>
      <c r="K198" s="22">
        <v>283</v>
      </c>
    </row>
    <row r="199" spans="1:11" x14ac:dyDescent="0.3">
      <c r="A199" s="173"/>
      <c r="B199" s="4">
        <v>191</v>
      </c>
      <c r="C199" s="8" t="s">
        <v>533</v>
      </c>
      <c r="D199" s="32">
        <v>368</v>
      </c>
      <c r="E199" s="8">
        <v>0</v>
      </c>
      <c r="F199" s="8">
        <v>0</v>
      </c>
      <c r="G199" s="37">
        <f t="shared" si="18"/>
        <v>231</v>
      </c>
      <c r="H199" s="8">
        <v>0</v>
      </c>
      <c r="I199" s="8">
        <v>0</v>
      </c>
      <c r="J199" s="14"/>
      <c r="K199" s="22">
        <v>137</v>
      </c>
    </row>
    <row r="200" spans="1:11" x14ac:dyDescent="0.3">
      <c r="A200" s="173"/>
      <c r="B200" s="4">
        <v>192</v>
      </c>
      <c r="C200" s="8" t="s">
        <v>534</v>
      </c>
      <c r="D200" s="32">
        <v>295</v>
      </c>
      <c r="E200" s="8">
        <v>0</v>
      </c>
      <c r="F200" s="8">
        <v>0</v>
      </c>
      <c r="G200" s="37">
        <f t="shared" si="18"/>
        <v>253</v>
      </c>
      <c r="H200" s="8">
        <v>0</v>
      </c>
      <c r="I200" s="8">
        <v>0</v>
      </c>
      <c r="J200" s="14"/>
      <c r="K200" s="22">
        <v>42</v>
      </c>
    </row>
    <row r="201" spans="1:11" x14ac:dyDescent="0.3">
      <c r="A201" s="173"/>
      <c r="B201" s="4">
        <v>193</v>
      </c>
      <c r="C201" s="8" t="s">
        <v>536</v>
      </c>
      <c r="D201" s="32">
        <v>3347</v>
      </c>
      <c r="E201" s="8">
        <v>0</v>
      </c>
      <c r="F201" s="8">
        <v>0</v>
      </c>
      <c r="G201" s="37">
        <f t="shared" si="18"/>
        <v>3036</v>
      </c>
      <c r="H201" s="8">
        <v>0</v>
      </c>
      <c r="I201" s="8">
        <v>0</v>
      </c>
      <c r="J201" s="14"/>
      <c r="K201" s="22">
        <v>311</v>
      </c>
    </row>
    <row r="202" spans="1:11" x14ac:dyDescent="0.3">
      <c r="A202" s="173"/>
      <c r="B202" s="4">
        <v>194</v>
      </c>
      <c r="C202" s="8" t="s">
        <v>539</v>
      </c>
      <c r="D202" s="32">
        <v>2176</v>
      </c>
      <c r="E202" s="8">
        <v>0</v>
      </c>
      <c r="F202" s="8">
        <v>0</v>
      </c>
      <c r="G202" s="37">
        <f t="shared" si="18"/>
        <v>1699</v>
      </c>
      <c r="H202" s="8">
        <v>0</v>
      </c>
      <c r="I202" s="8">
        <v>0</v>
      </c>
      <c r="J202" s="14"/>
      <c r="K202" s="22">
        <v>477</v>
      </c>
    </row>
    <row r="203" spans="1:11" x14ac:dyDescent="0.3">
      <c r="A203" s="173"/>
      <c r="B203" s="4">
        <v>195</v>
      </c>
      <c r="C203" s="8" t="s">
        <v>540</v>
      </c>
      <c r="D203" s="32">
        <v>2011</v>
      </c>
      <c r="E203" s="8">
        <v>0</v>
      </c>
      <c r="F203" s="8">
        <v>0</v>
      </c>
      <c r="G203" s="37">
        <f t="shared" si="18"/>
        <v>1415</v>
      </c>
      <c r="H203" s="8">
        <v>0</v>
      </c>
      <c r="I203" s="8">
        <v>0</v>
      </c>
      <c r="J203" s="14"/>
      <c r="K203" s="22">
        <v>596</v>
      </c>
    </row>
    <row r="204" spans="1:11" x14ac:dyDescent="0.3">
      <c r="A204" s="173"/>
      <c r="B204" s="4">
        <v>196</v>
      </c>
      <c r="C204" s="8" t="s">
        <v>541</v>
      </c>
      <c r="D204" s="32">
        <v>1544</v>
      </c>
      <c r="E204" s="8">
        <v>0</v>
      </c>
      <c r="F204" s="8">
        <v>0</v>
      </c>
      <c r="G204" s="37">
        <f t="shared" si="18"/>
        <v>1182</v>
      </c>
      <c r="H204" s="8">
        <v>0</v>
      </c>
      <c r="I204" s="8">
        <v>0</v>
      </c>
      <c r="J204" s="14"/>
      <c r="K204" s="22">
        <v>362</v>
      </c>
    </row>
    <row r="205" spans="1:11" x14ac:dyDescent="0.3">
      <c r="A205" s="173"/>
      <c r="B205" s="4">
        <v>197</v>
      </c>
      <c r="C205" s="8" t="s">
        <v>542</v>
      </c>
      <c r="D205" s="32">
        <v>2410</v>
      </c>
      <c r="E205" s="8">
        <v>0</v>
      </c>
      <c r="F205" s="8">
        <v>0</v>
      </c>
      <c r="G205" s="37">
        <f t="shared" si="18"/>
        <v>1738</v>
      </c>
      <c r="H205" s="8">
        <v>0</v>
      </c>
      <c r="I205" s="8">
        <v>0</v>
      </c>
      <c r="J205" s="14"/>
      <c r="K205" s="22">
        <v>672</v>
      </c>
    </row>
    <row r="206" spans="1:11" x14ac:dyDescent="0.3">
      <c r="A206" s="173"/>
      <c r="B206" s="4">
        <v>198</v>
      </c>
      <c r="C206" s="8" t="s">
        <v>543</v>
      </c>
      <c r="D206" s="32">
        <v>472</v>
      </c>
      <c r="E206" s="8">
        <v>0</v>
      </c>
      <c r="F206" s="8">
        <v>0</v>
      </c>
      <c r="G206" s="37">
        <f t="shared" si="18"/>
        <v>216</v>
      </c>
      <c r="H206" s="8">
        <v>0</v>
      </c>
      <c r="I206" s="8">
        <v>0</v>
      </c>
      <c r="J206" s="14"/>
      <c r="K206" s="22">
        <v>256</v>
      </c>
    </row>
    <row r="207" spans="1:11" x14ac:dyDescent="0.3">
      <c r="A207" s="173"/>
      <c r="B207" s="4">
        <v>199</v>
      </c>
      <c r="C207" s="8" t="s">
        <v>544</v>
      </c>
      <c r="D207" s="32">
        <v>1898</v>
      </c>
      <c r="E207" s="8">
        <v>0</v>
      </c>
      <c r="F207" s="8">
        <v>0</v>
      </c>
      <c r="G207" s="37">
        <f t="shared" si="18"/>
        <v>1650</v>
      </c>
      <c r="H207" s="8">
        <v>0</v>
      </c>
      <c r="I207" s="8">
        <v>0</v>
      </c>
      <c r="J207" s="14"/>
      <c r="K207" s="22">
        <v>248</v>
      </c>
    </row>
    <row r="208" spans="1:11" x14ac:dyDescent="0.3">
      <c r="A208" s="173"/>
      <c r="B208" s="4">
        <v>200</v>
      </c>
      <c r="C208" s="8" t="s">
        <v>546</v>
      </c>
      <c r="D208" s="32">
        <v>1657</v>
      </c>
      <c r="E208" s="8">
        <v>0</v>
      </c>
      <c r="F208" s="8">
        <v>0</v>
      </c>
      <c r="G208" s="37">
        <f t="shared" si="18"/>
        <v>1425</v>
      </c>
      <c r="H208" s="8">
        <v>0</v>
      </c>
      <c r="I208" s="8">
        <v>0</v>
      </c>
      <c r="J208" s="14"/>
      <c r="K208" s="22">
        <v>232</v>
      </c>
    </row>
    <row r="209" spans="1:11" x14ac:dyDescent="0.3">
      <c r="A209" s="173"/>
      <c r="B209" s="4">
        <v>201</v>
      </c>
      <c r="C209" s="8" t="s">
        <v>750</v>
      </c>
      <c r="D209" s="32">
        <v>233</v>
      </c>
      <c r="E209" s="8">
        <v>0</v>
      </c>
      <c r="F209" s="8">
        <v>0</v>
      </c>
      <c r="G209" s="37">
        <f t="shared" si="18"/>
        <v>184</v>
      </c>
      <c r="H209" s="8">
        <v>0</v>
      </c>
      <c r="I209" s="8">
        <v>0</v>
      </c>
      <c r="J209" s="14"/>
      <c r="K209" s="22">
        <v>49</v>
      </c>
    </row>
    <row r="210" spans="1:11" x14ac:dyDescent="0.3">
      <c r="A210" s="173"/>
      <c r="B210" s="4">
        <v>202</v>
      </c>
      <c r="C210" s="8" t="s">
        <v>549</v>
      </c>
      <c r="D210" s="32">
        <v>419</v>
      </c>
      <c r="E210" s="8">
        <v>0</v>
      </c>
      <c r="F210" s="8">
        <v>0</v>
      </c>
      <c r="G210" s="37">
        <f t="shared" si="18"/>
        <v>219</v>
      </c>
      <c r="H210" s="8">
        <v>0</v>
      </c>
      <c r="I210" s="8">
        <v>0</v>
      </c>
      <c r="J210" s="14"/>
      <c r="K210" s="22">
        <v>200</v>
      </c>
    </row>
    <row r="211" spans="1:11" x14ac:dyDescent="0.3">
      <c r="A211" s="173"/>
      <c r="B211" s="4">
        <v>203</v>
      </c>
      <c r="C211" s="8" t="s">
        <v>550</v>
      </c>
      <c r="D211" s="32">
        <v>792</v>
      </c>
      <c r="E211" s="8">
        <v>0</v>
      </c>
      <c r="F211" s="8">
        <v>0</v>
      </c>
      <c r="G211" s="37">
        <f t="shared" si="18"/>
        <v>575</v>
      </c>
      <c r="H211" s="8">
        <v>0</v>
      </c>
      <c r="I211" s="8">
        <v>0</v>
      </c>
      <c r="J211" s="14"/>
      <c r="K211" s="22">
        <v>217</v>
      </c>
    </row>
    <row r="212" spans="1:11" x14ac:dyDescent="0.3">
      <c r="A212" s="173"/>
      <c r="B212" s="4">
        <v>204</v>
      </c>
      <c r="C212" s="8" t="s">
        <v>553</v>
      </c>
      <c r="D212" s="32">
        <v>2877</v>
      </c>
      <c r="E212" s="8">
        <v>0</v>
      </c>
      <c r="F212" s="8">
        <v>0</v>
      </c>
      <c r="G212" s="37">
        <f t="shared" si="18"/>
        <v>2435</v>
      </c>
      <c r="H212" s="8">
        <v>0</v>
      </c>
      <c r="I212" s="8">
        <v>0</v>
      </c>
      <c r="J212" s="14"/>
      <c r="K212" s="22">
        <v>442</v>
      </c>
    </row>
    <row r="213" spans="1:11" x14ac:dyDescent="0.3">
      <c r="A213" s="173"/>
      <c r="B213" s="4">
        <v>205</v>
      </c>
      <c r="C213" s="8" t="s">
        <v>554</v>
      </c>
      <c r="D213" s="32">
        <v>165</v>
      </c>
      <c r="E213" s="8">
        <v>0</v>
      </c>
      <c r="F213" s="8">
        <v>0</v>
      </c>
      <c r="G213" s="37">
        <f t="shared" si="18"/>
        <v>102</v>
      </c>
      <c r="H213" s="8">
        <v>0</v>
      </c>
      <c r="I213" s="8">
        <v>0</v>
      </c>
      <c r="J213" s="14"/>
      <c r="K213" s="22">
        <v>63</v>
      </c>
    </row>
    <row r="214" spans="1:11" x14ac:dyDescent="0.3">
      <c r="A214" s="173"/>
      <c r="B214" s="4">
        <v>206</v>
      </c>
      <c r="C214" s="8" t="s">
        <v>555</v>
      </c>
      <c r="D214" s="32">
        <v>622</v>
      </c>
      <c r="E214" s="8">
        <v>0</v>
      </c>
      <c r="F214" s="8">
        <v>0</v>
      </c>
      <c r="G214" s="37">
        <f t="shared" si="18"/>
        <v>177</v>
      </c>
      <c r="H214" s="8">
        <v>0</v>
      </c>
      <c r="I214" s="8">
        <v>0</v>
      </c>
      <c r="J214" s="14"/>
      <c r="K214" s="22">
        <v>445</v>
      </c>
    </row>
    <row r="215" spans="1:11" x14ac:dyDescent="0.3">
      <c r="A215" s="173"/>
      <c r="B215" s="4">
        <v>207</v>
      </c>
      <c r="C215" s="8" t="s">
        <v>556</v>
      </c>
      <c r="D215" s="32">
        <v>6172</v>
      </c>
      <c r="E215" s="8">
        <v>0</v>
      </c>
      <c r="F215" s="8">
        <v>0</v>
      </c>
      <c r="G215" s="37">
        <f t="shared" si="18"/>
        <v>5762</v>
      </c>
      <c r="H215" s="8">
        <v>0</v>
      </c>
      <c r="I215" s="8">
        <v>0</v>
      </c>
      <c r="J215" s="14"/>
      <c r="K215" s="22">
        <v>410</v>
      </c>
    </row>
    <row r="216" spans="1:11" x14ac:dyDescent="0.3">
      <c r="A216" s="173"/>
      <c r="B216" s="4">
        <v>208</v>
      </c>
      <c r="C216" s="8" t="s">
        <v>557</v>
      </c>
      <c r="D216" s="32">
        <v>1352</v>
      </c>
      <c r="E216" s="8">
        <v>0</v>
      </c>
      <c r="F216" s="8">
        <v>0</v>
      </c>
      <c r="G216" s="37">
        <f t="shared" si="18"/>
        <v>986</v>
      </c>
      <c r="H216" s="8">
        <v>0</v>
      </c>
      <c r="I216" s="8">
        <v>0</v>
      </c>
      <c r="J216" s="14"/>
      <c r="K216" s="22">
        <v>366</v>
      </c>
    </row>
    <row r="217" spans="1:11" x14ac:dyDescent="0.3">
      <c r="A217" s="173"/>
      <c r="B217" s="4">
        <v>209</v>
      </c>
      <c r="C217" s="8" t="s">
        <v>558</v>
      </c>
      <c r="D217" s="32">
        <v>2081</v>
      </c>
      <c r="E217" s="8">
        <v>0</v>
      </c>
      <c r="F217" s="8">
        <v>0</v>
      </c>
      <c r="G217" s="37">
        <f t="shared" si="18"/>
        <v>1904</v>
      </c>
      <c r="H217" s="8">
        <v>0</v>
      </c>
      <c r="I217" s="8">
        <v>0</v>
      </c>
      <c r="J217" s="14"/>
      <c r="K217" s="22">
        <v>177</v>
      </c>
    </row>
    <row r="218" spans="1:11" x14ac:dyDescent="0.3">
      <c r="A218" s="173"/>
      <c r="B218" s="4">
        <v>210</v>
      </c>
      <c r="C218" s="8" t="s">
        <v>559</v>
      </c>
      <c r="D218" s="32">
        <v>379</v>
      </c>
      <c r="E218" s="8">
        <v>0</v>
      </c>
      <c r="F218" s="8">
        <v>0</v>
      </c>
      <c r="G218" s="37">
        <f t="shared" si="18"/>
        <v>259</v>
      </c>
      <c r="H218" s="8">
        <v>0</v>
      </c>
      <c r="I218" s="8">
        <v>0</v>
      </c>
      <c r="J218" s="14"/>
      <c r="K218" s="22">
        <v>120</v>
      </c>
    </row>
    <row r="219" spans="1:11" x14ac:dyDescent="0.3">
      <c r="A219" s="173"/>
      <c r="B219" s="4">
        <v>211</v>
      </c>
      <c r="C219" s="8" t="s">
        <v>561</v>
      </c>
      <c r="D219" s="32">
        <v>229</v>
      </c>
      <c r="E219" s="8">
        <v>0</v>
      </c>
      <c r="F219" s="8">
        <v>0</v>
      </c>
      <c r="G219" s="37">
        <f t="shared" si="18"/>
        <v>108</v>
      </c>
      <c r="H219" s="8">
        <v>0</v>
      </c>
      <c r="I219" s="8">
        <v>0</v>
      </c>
      <c r="J219" s="14"/>
      <c r="K219" s="22">
        <v>121</v>
      </c>
    </row>
    <row r="220" spans="1:11" x14ac:dyDescent="0.3">
      <c r="A220" s="173"/>
      <c r="B220" s="4">
        <v>212</v>
      </c>
      <c r="C220" s="8" t="s">
        <v>562</v>
      </c>
      <c r="D220" s="32">
        <v>715</v>
      </c>
      <c r="E220" s="8">
        <v>0</v>
      </c>
      <c r="F220" s="8">
        <v>0</v>
      </c>
      <c r="G220" s="37">
        <f t="shared" si="18"/>
        <v>538</v>
      </c>
      <c r="H220" s="8">
        <v>0</v>
      </c>
      <c r="I220" s="8">
        <v>0</v>
      </c>
      <c r="J220" s="14"/>
      <c r="K220" s="22">
        <v>177</v>
      </c>
    </row>
    <row r="221" spans="1:11" x14ac:dyDescent="0.3">
      <c r="A221" s="173"/>
      <c r="B221" s="4">
        <v>213</v>
      </c>
      <c r="C221" s="8" t="s">
        <v>564</v>
      </c>
      <c r="D221" s="32">
        <v>347</v>
      </c>
      <c r="E221" s="8">
        <v>0</v>
      </c>
      <c r="F221" s="8">
        <v>0</v>
      </c>
      <c r="G221" s="37">
        <f t="shared" si="18"/>
        <v>219</v>
      </c>
      <c r="H221" s="8">
        <v>0</v>
      </c>
      <c r="I221" s="8">
        <v>0</v>
      </c>
      <c r="J221" s="14"/>
      <c r="K221" s="22">
        <v>128</v>
      </c>
    </row>
    <row r="222" spans="1:11" x14ac:dyDescent="0.3">
      <c r="A222" s="173"/>
      <c r="B222" s="4">
        <v>214</v>
      </c>
      <c r="C222" s="8" t="s">
        <v>565</v>
      </c>
      <c r="D222" s="32">
        <v>21255</v>
      </c>
      <c r="E222" s="8">
        <v>0</v>
      </c>
      <c r="F222" s="8">
        <v>0</v>
      </c>
      <c r="G222" s="37">
        <f t="shared" si="18"/>
        <v>19667</v>
      </c>
      <c r="H222" s="8">
        <v>0</v>
      </c>
      <c r="I222" s="8">
        <v>0</v>
      </c>
      <c r="J222" s="14"/>
      <c r="K222" s="22">
        <v>1588</v>
      </c>
    </row>
    <row r="223" spans="1:11" x14ac:dyDescent="0.3">
      <c r="A223" s="173"/>
      <c r="B223" s="4">
        <v>215</v>
      </c>
      <c r="C223" s="8" t="s">
        <v>566</v>
      </c>
      <c r="D223" s="32">
        <v>3280</v>
      </c>
      <c r="E223" s="8">
        <v>0</v>
      </c>
      <c r="F223" s="8">
        <v>0</v>
      </c>
      <c r="G223" s="37">
        <f t="shared" si="18"/>
        <v>2672</v>
      </c>
      <c r="H223" s="8">
        <v>0</v>
      </c>
      <c r="I223" s="8">
        <v>0</v>
      </c>
      <c r="J223" s="14"/>
      <c r="K223" s="22">
        <v>608</v>
      </c>
    </row>
    <row r="224" spans="1:11" x14ac:dyDescent="0.3">
      <c r="A224" s="173"/>
      <c r="B224" s="4">
        <v>216</v>
      </c>
      <c r="C224" s="8" t="s">
        <v>567</v>
      </c>
      <c r="D224" s="32">
        <v>3844</v>
      </c>
      <c r="E224" s="8">
        <v>0</v>
      </c>
      <c r="F224" s="8">
        <v>0</v>
      </c>
      <c r="G224" s="37">
        <f t="shared" si="18"/>
        <v>3422</v>
      </c>
      <c r="H224" s="8">
        <v>0</v>
      </c>
      <c r="I224" s="8">
        <v>0</v>
      </c>
      <c r="J224" s="14"/>
      <c r="K224" s="22">
        <v>422</v>
      </c>
    </row>
    <row r="225" spans="1:12" x14ac:dyDescent="0.3">
      <c r="A225" s="173"/>
      <c r="B225" s="4">
        <v>217</v>
      </c>
      <c r="C225" s="8" t="s">
        <v>568</v>
      </c>
      <c r="D225" s="32">
        <v>1061</v>
      </c>
      <c r="E225" s="8">
        <v>0</v>
      </c>
      <c r="F225" s="8">
        <v>0</v>
      </c>
      <c r="G225" s="37">
        <f t="shared" si="18"/>
        <v>249</v>
      </c>
      <c r="H225" s="8">
        <v>0</v>
      </c>
      <c r="I225" s="8">
        <v>0</v>
      </c>
      <c r="J225" s="14"/>
      <c r="K225" s="22">
        <v>812</v>
      </c>
    </row>
    <row r="226" spans="1:12" x14ac:dyDescent="0.3">
      <c r="A226" s="173"/>
      <c r="B226" s="4">
        <v>218</v>
      </c>
      <c r="C226" s="8" t="s">
        <v>569</v>
      </c>
      <c r="D226" s="32">
        <v>1732</v>
      </c>
      <c r="E226" s="8">
        <v>0</v>
      </c>
      <c r="F226" s="8">
        <v>0</v>
      </c>
      <c r="G226" s="37">
        <f t="shared" si="18"/>
        <v>1109</v>
      </c>
      <c r="H226" s="8">
        <v>0</v>
      </c>
      <c r="I226" s="8">
        <v>0</v>
      </c>
      <c r="J226" s="14"/>
      <c r="K226" s="22">
        <v>623</v>
      </c>
    </row>
    <row r="227" spans="1:12" x14ac:dyDescent="0.3">
      <c r="A227" s="173"/>
      <c r="B227" s="4">
        <v>219</v>
      </c>
      <c r="C227" s="8" t="s">
        <v>570</v>
      </c>
      <c r="D227" s="32">
        <v>284</v>
      </c>
      <c r="E227" s="8">
        <v>0</v>
      </c>
      <c r="F227" s="8">
        <v>0</v>
      </c>
      <c r="G227" s="37">
        <f t="shared" si="18"/>
        <v>148</v>
      </c>
      <c r="H227" s="8">
        <v>0</v>
      </c>
      <c r="I227" s="8">
        <v>0</v>
      </c>
      <c r="J227" s="14"/>
      <c r="K227" s="22">
        <v>136</v>
      </c>
    </row>
    <row r="228" spans="1:12" x14ac:dyDescent="0.3">
      <c r="A228" s="173"/>
      <c r="B228" s="4">
        <v>220</v>
      </c>
      <c r="C228" s="8" t="s">
        <v>571</v>
      </c>
      <c r="D228" s="32">
        <v>1005</v>
      </c>
      <c r="E228" s="8">
        <v>0</v>
      </c>
      <c r="F228" s="8">
        <v>0</v>
      </c>
      <c r="G228" s="37">
        <f t="shared" si="18"/>
        <v>817</v>
      </c>
      <c r="H228" s="8">
        <v>0</v>
      </c>
      <c r="I228" s="8">
        <v>0</v>
      </c>
      <c r="J228" s="14"/>
      <c r="K228" s="22">
        <v>188</v>
      </c>
    </row>
    <row r="229" spans="1:12" x14ac:dyDescent="0.3">
      <c r="A229" s="173"/>
      <c r="B229" s="4">
        <v>221</v>
      </c>
      <c r="C229" s="8" t="s">
        <v>572</v>
      </c>
      <c r="D229" s="32">
        <v>2426</v>
      </c>
      <c r="E229" s="8">
        <v>0</v>
      </c>
      <c r="F229" s="8">
        <v>0</v>
      </c>
      <c r="G229" s="37">
        <f t="shared" si="18"/>
        <v>1849</v>
      </c>
      <c r="H229" s="8">
        <v>0</v>
      </c>
      <c r="I229" s="8">
        <v>0</v>
      </c>
      <c r="J229" s="14"/>
      <c r="K229" s="22">
        <v>577</v>
      </c>
    </row>
    <row r="230" spans="1:12" x14ac:dyDescent="0.3">
      <c r="A230" s="173"/>
      <c r="B230" s="4">
        <v>222</v>
      </c>
      <c r="C230" s="8" t="s">
        <v>574</v>
      </c>
      <c r="D230" s="32">
        <v>1900</v>
      </c>
      <c r="E230" s="8">
        <v>0</v>
      </c>
      <c r="F230" s="8">
        <v>0</v>
      </c>
      <c r="G230" s="37">
        <f t="shared" si="18"/>
        <v>1657</v>
      </c>
      <c r="H230" s="8">
        <v>0</v>
      </c>
      <c r="I230" s="8">
        <v>0</v>
      </c>
      <c r="J230" s="14"/>
      <c r="K230" s="22">
        <v>243</v>
      </c>
    </row>
    <row r="231" spans="1:12" x14ac:dyDescent="0.3">
      <c r="A231" s="173"/>
      <c r="B231" s="4">
        <v>223</v>
      </c>
      <c r="C231" s="8" t="s">
        <v>577</v>
      </c>
      <c r="D231" s="32">
        <v>1269</v>
      </c>
      <c r="E231" s="8">
        <v>0</v>
      </c>
      <c r="F231" s="8">
        <v>0</v>
      </c>
      <c r="G231" s="37">
        <f t="shared" si="18"/>
        <v>617</v>
      </c>
      <c r="H231" s="8">
        <v>0</v>
      </c>
      <c r="I231" s="8">
        <v>0</v>
      </c>
      <c r="J231" s="14"/>
      <c r="K231" s="22">
        <v>652</v>
      </c>
    </row>
    <row r="232" spans="1:12" x14ac:dyDescent="0.3">
      <c r="A232" s="173"/>
      <c r="B232" s="4">
        <v>224</v>
      </c>
      <c r="C232" s="8" t="s">
        <v>578</v>
      </c>
      <c r="D232" s="32">
        <v>2136</v>
      </c>
      <c r="E232" s="8">
        <v>0</v>
      </c>
      <c r="F232" s="8">
        <v>0</v>
      </c>
      <c r="G232" s="37">
        <f t="shared" si="18"/>
        <v>1568</v>
      </c>
      <c r="H232" s="8">
        <v>0</v>
      </c>
      <c r="I232" s="8">
        <v>0</v>
      </c>
      <c r="J232" s="14"/>
      <c r="K232" s="22">
        <v>568</v>
      </c>
    </row>
    <row r="233" spans="1:12" x14ac:dyDescent="0.3">
      <c r="A233" s="173"/>
      <c r="B233" s="4">
        <v>225</v>
      </c>
      <c r="C233" s="8" t="s">
        <v>579</v>
      </c>
      <c r="D233" s="32">
        <v>1492</v>
      </c>
      <c r="E233" s="8">
        <v>0</v>
      </c>
      <c r="F233" s="8">
        <v>0</v>
      </c>
      <c r="G233" s="37">
        <f t="shared" si="18"/>
        <v>1181</v>
      </c>
      <c r="H233" s="8">
        <v>0</v>
      </c>
      <c r="I233" s="8">
        <v>0</v>
      </c>
      <c r="J233" s="14"/>
      <c r="K233" s="22">
        <v>311</v>
      </c>
    </row>
    <row r="234" spans="1:12" x14ac:dyDescent="0.3">
      <c r="A234" s="173"/>
      <c r="B234" s="4">
        <v>226</v>
      </c>
      <c r="C234" s="8" t="s">
        <v>580</v>
      </c>
      <c r="D234" s="32">
        <v>1596</v>
      </c>
      <c r="E234" s="8">
        <v>0</v>
      </c>
      <c r="F234" s="8">
        <v>0</v>
      </c>
      <c r="G234" s="37">
        <f t="shared" si="18"/>
        <v>929</v>
      </c>
      <c r="H234" s="8">
        <v>0</v>
      </c>
      <c r="I234" s="8">
        <v>0</v>
      </c>
      <c r="J234" s="14"/>
      <c r="K234" s="22">
        <v>667</v>
      </c>
    </row>
    <row r="235" spans="1:12" x14ac:dyDescent="0.3">
      <c r="A235" s="173"/>
      <c r="B235" s="4">
        <v>227</v>
      </c>
      <c r="C235" s="8" t="s">
        <v>581</v>
      </c>
      <c r="D235" s="32">
        <v>810</v>
      </c>
      <c r="E235" s="8">
        <v>0</v>
      </c>
      <c r="F235" s="8">
        <v>0</v>
      </c>
      <c r="G235" s="37">
        <f t="shared" si="18"/>
        <v>687</v>
      </c>
      <c r="H235" s="8">
        <v>0</v>
      </c>
      <c r="I235" s="8">
        <v>0</v>
      </c>
      <c r="J235" s="14"/>
      <c r="K235" s="22">
        <v>123</v>
      </c>
      <c r="L235">
        <v>107</v>
      </c>
    </row>
    <row r="236" spans="1:12" x14ac:dyDescent="0.3">
      <c r="A236" s="173"/>
      <c r="B236" s="4">
        <v>228</v>
      </c>
      <c r="C236" s="8" t="s">
        <v>582</v>
      </c>
      <c r="D236" s="32">
        <v>286</v>
      </c>
      <c r="E236" s="8">
        <v>0</v>
      </c>
      <c r="F236" s="8">
        <v>0</v>
      </c>
      <c r="G236" s="37">
        <f t="shared" si="18"/>
        <v>195</v>
      </c>
      <c r="H236" s="8">
        <v>0</v>
      </c>
      <c r="I236" s="8">
        <v>0</v>
      </c>
      <c r="J236" s="14"/>
      <c r="K236" s="22">
        <v>91</v>
      </c>
    </row>
    <row r="237" spans="1:12" x14ac:dyDescent="0.3">
      <c r="A237" s="173"/>
      <c r="B237" s="4">
        <v>229</v>
      </c>
      <c r="C237" s="8" t="s">
        <v>584</v>
      </c>
      <c r="D237" s="32">
        <v>2103</v>
      </c>
      <c r="E237" s="8">
        <v>0</v>
      </c>
      <c r="F237" s="8">
        <v>0</v>
      </c>
      <c r="G237" s="37">
        <f t="shared" si="18"/>
        <v>1526</v>
      </c>
      <c r="H237" s="8">
        <v>0</v>
      </c>
      <c r="I237" s="8">
        <v>0</v>
      </c>
      <c r="J237" s="14"/>
      <c r="K237" s="22">
        <v>577</v>
      </c>
    </row>
    <row r="238" spans="1:12" x14ac:dyDescent="0.3">
      <c r="A238" s="173"/>
      <c r="B238" s="4">
        <v>230</v>
      </c>
      <c r="C238" s="8" t="s">
        <v>587</v>
      </c>
      <c r="D238" s="32">
        <v>1189</v>
      </c>
      <c r="E238" s="8">
        <v>0</v>
      </c>
      <c r="F238" s="8">
        <v>0</v>
      </c>
      <c r="G238" s="37">
        <f t="shared" si="18"/>
        <v>1053</v>
      </c>
      <c r="H238" s="8">
        <v>0</v>
      </c>
      <c r="I238" s="8">
        <v>0</v>
      </c>
      <c r="J238" s="14"/>
      <c r="K238" s="22">
        <v>136</v>
      </c>
    </row>
    <row r="239" spans="1:12" x14ac:dyDescent="0.3">
      <c r="A239" s="173"/>
      <c r="B239" s="4">
        <v>231</v>
      </c>
      <c r="C239" s="8" t="s">
        <v>589</v>
      </c>
      <c r="D239" s="32">
        <v>3492</v>
      </c>
      <c r="E239" s="8">
        <v>0</v>
      </c>
      <c r="F239" s="8">
        <v>0</v>
      </c>
      <c r="G239" s="37">
        <f t="shared" si="18"/>
        <v>2831</v>
      </c>
      <c r="H239" s="8">
        <v>0</v>
      </c>
      <c r="I239" s="8">
        <v>0</v>
      </c>
      <c r="J239" s="14"/>
      <c r="K239" s="22">
        <v>661</v>
      </c>
    </row>
    <row r="240" spans="1:12" x14ac:dyDescent="0.3">
      <c r="A240" s="173"/>
      <c r="B240" s="4">
        <v>232</v>
      </c>
      <c r="C240" s="8" t="s">
        <v>590</v>
      </c>
      <c r="D240" s="32">
        <v>1302</v>
      </c>
      <c r="E240" s="8">
        <v>0</v>
      </c>
      <c r="F240" s="8">
        <v>0</v>
      </c>
      <c r="G240" s="37">
        <f t="shared" si="18"/>
        <v>1078</v>
      </c>
      <c r="H240" s="8">
        <v>0</v>
      </c>
      <c r="I240" s="8">
        <v>0</v>
      </c>
      <c r="J240" s="14"/>
      <c r="K240" s="22">
        <v>224</v>
      </c>
      <c r="L240">
        <v>1</v>
      </c>
    </row>
    <row r="241" spans="1:12" x14ac:dyDescent="0.3">
      <c r="A241" s="173"/>
      <c r="B241" s="4">
        <v>233</v>
      </c>
      <c r="C241" s="8" t="s">
        <v>592</v>
      </c>
      <c r="D241" s="32">
        <v>441</v>
      </c>
      <c r="E241" s="8">
        <v>0</v>
      </c>
      <c r="F241" s="8">
        <v>0</v>
      </c>
      <c r="G241" s="37">
        <f t="shared" si="18"/>
        <v>237</v>
      </c>
      <c r="H241" s="8">
        <v>0</v>
      </c>
      <c r="I241" s="8">
        <v>0</v>
      </c>
      <c r="J241" s="14"/>
      <c r="K241" s="22">
        <v>204</v>
      </c>
    </row>
    <row r="242" spans="1:12" x14ac:dyDescent="0.3">
      <c r="A242" s="173"/>
      <c r="B242" s="4">
        <v>234</v>
      </c>
      <c r="C242" s="8" t="s">
        <v>593</v>
      </c>
      <c r="D242" s="32">
        <v>74</v>
      </c>
      <c r="E242" s="8">
        <v>0</v>
      </c>
      <c r="F242" s="8">
        <v>0</v>
      </c>
      <c r="G242" s="37">
        <f t="shared" si="18"/>
        <v>15</v>
      </c>
      <c r="H242" s="8">
        <v>0</v>
      </c>
      <c r="I242" s="8">
        <v>0</v>
      </c>
      <c r="J242" s="14"/>
      <c r="K242" s="22">
        <v>59</v>
      </c>
    </row>
    <row r="243" spans="1:12" x14ac:dyDescent="0.3">
      <c r="A243" s="173"/>
      <c r="B243" s="4">
        <v>235</v>
      </c>
      <c r="C243" s="8" t="s">
        <v>594</v>
      </c>
      <c r="D243" s="32">
        <v>1428</v>
      </c>
      <c r="E243" s="8">
        <v>0</v>
      </c>
      <c r="F243" s="8">
        <v>0</v>
      </c>
      <c r="G243" s="37">
        <f t="shared" si="18"/>
        <v>1235</v>
      </c>
      <c r="H243" s="8">
        <v>0</v>
      </c>
      <c r="I243" s="8">
        <v>0</v>
      </c>
      <c r="J243" s="14"/>
      <c r="K243" s="22">
        <v>193</v>
      </c>
    </row>
    <row r="244" spans="1:12" x14ac:dyDescent="0.3">
      <c r="A244" s="173"/>
      <c r="B244" s="4">
        <v>236</v>
      </c>
      <c r="C244" s="8" t="s">
        <v>751</v>
      </c>
      <c r="D244" s="32">
        <v>1589</v>
      </c>
      <c r="E244" s="8">
        <v>0</v>
      </c>
      <c r="F244" s="8">
        <v>0</v>
      </c>
      <c r="G244" s="37">
        <f t="shared" si="18"/>
        <v>1303</v>
      </c>
      <c r="H244" s="8">
        <v>0</v>
      </c>
      <c r="I244" s="8">
        <v>0</v>
      </c>
      <c r="J244" s="14"/>
      <c r="K244" s="22">
        <v>286</v>
      </c>
    </row>
    <row r="245" spans="1:12" x14ac:dyDescent="0.3">
      <c r="A245" s="173"/>
      <c r="B245" s="4">
        <v>237</v>
      </c>
      <c r="C245" s="8" t="s">
        <v>595</v>
      </c>
      <c r="D245" s="32">
        <v>1895</v>
      </c>
      <c r="E245" s="8">
        <v>0</v>
      </c>
      <c r="F245" s="8">
        <v>0</v>
      </c>
      <c r="G245" s="37">
        <f t="shared" si="18"/>
        <v>1292</v>
      </c>
      <c r="H245" s="8">
        <v>0</v>
      </c>
      <c r="I245" s="8">
        <v>0</v>
      </c>
      <c r="J245" s="14"/>
      <c r="K245" s="22">
        <v>603</v>
      </c>
    </row>
    <row r="246" spans="1:12" x14ac:dyDescent="0.3">
      <c r="A246" s="173"/>
      <c r="B246" s="4">
        <v>238</v>
      </c>
      <c r="C246" s="8" t="s">
        <v>596</v>
      </c>
      <c r="D246" s="32">
        <v>909</v>
      </c>
      <c r="E246" s="8">
        <v>0</v>
      </c>
      <c r="F246" s="8">
        <v>0</v>
      </c>
      <c r="G246" s="37">
        <f t="shared" si="18"/>
        <v>674</v>
      </c>
      <c r="H246" s="8">
        <v>0</v>
      </c>
      <c r="I246" s="8">
        <v>0</v>
      </c>
      <c r="J246" s="14"/>
      <c r="K246" s="22">
        <v>235</v>
      </c>
    </row>
    <row r="247" spans="1:12" x14ac:dyDescent="0.3">
      <c r="A247" s="173"/>
      <c r="B247" s="4">
        <v>239</v>
      </c>
      <c r="C247" s="8" t="s">
        <v>597</v>
      </c>
      <c r="D247" s="32">
        <v>1549</v>
      </c>
      <c r="E247" s="8">
        <v>0</v>
      </c>
      <c r="F247" s="8">
        <v>0</v>
      </c>
      <c r="G247" s="37">
        <f t="shared" si="18"/>
        <v>1366</v>
      </c>
      <c r="H247" s="8">
        <v>0</v>
      </c>
      <c r="I247" s="8">
        <v>0</v>
      </c>
      <c r="J247" s="14"/>
      <c r="K247" s="22">
        <v>183</v>
      </c>
    </row>
    <row r="248" spans="1:12" x14ac:dyDescent="0.3">
      <c r="A248" s="173"/>
      <c r="B248" s="4">
        <v>240</v>
      </c>
      <c r="C248" s="8" t="s">
        <v>598</v>
      </c>
      <c r="D248" s="32">
        <v>564</v>
      </c>
      <c r="E248" s="8">
        <v>0</v>
      </c>
      <c r="F248" s="8">
        <v>0</v>
      </c>
      <c r="G248" s="37">
        <f t="shared" si="18"/>
        <v>339</v>
      </c>
      <c r="H248" s="8">
        <v>0</v>
      </c>
      <c r="I248" s="8">
        <v>0</v>
      </c>
      <c r="J248" s="14"/>
      <c r="K248" s="22">
        <v>225</v>
      </c>
    </row>
    <row r="249" spans="1:12" x14ac:dyDescent="0.3">
      <c r="A249" s="173"/>
      <c r="B249" s="4">
        <v>241</v>
      </c>
      <c r="C249" s="8" t="s">
        <v>600</v>
      </c>
      <c r="D249" s="32">
        <v>1282</v>
      </c>
      <c r="E249" s="8">
        <v>0</v>
      </c>
      <c r="F249" s="8">
        <v>0</v>
      </c>
      <c r="G249" s="37">
        <f t="shared" si="18"/>
        <v>921</v>
      </c>
      <c r="H249" s="8">
        <v>0</v>
      </c>
      <c r="I249" s="8">
        <v>0</v>
      </c>
      <c r="J249" s="14"/>
      <c r="K249" s="22">
        <v>361</v>
      </c>
    </row>
    <row r="250" spans="1:12" x14ac:dyDescent="0.3">
      <c r="A250" s="173"/>
      <c r="B250" s="4">
        <v>242</v>
      </c>
      <c r="C250" s="8" t="s">
        <v>601</v>
      </c>
      <c r="D250" s="32">
        <v>329</v>
      </c>
      <c r="E250" s="8">
        <v>0</v>
      </c>
      <c r="F250" s="8">
        <v>0</v>
      </c>
      <c r="G250" s="37">
        <f t="shared" si="18"/>
        <v>292</v>
      </c>
      <c r="H250" s="8">
        <v>0</v>
      </c>
      <c r="I250" s="8">
        <v>0</v>
      </c>
      <c r="J250" s="14"/>
      <c r="K250" s="22">
        <v>37</v>
      </c>
    </row>
    <row r="251" spans="1:12" x14ac:dyDescent="0.3">
      <c r="A251" s="173"/>
      <c r="B251" s="4">
        <v>243</v>
      </c>
      <c r="C251" s="8" t="s">
        <v>602</v>
      </c>
      <c r="D251" s="32">
        <v>4240</v>
      </c>
      <c r="E251" s="8">
        <v>0</v>
      </c>
      <c r="F251" s="8">
        <v>0</v>
      </c>
      <c r="G251" s="37">
        <f t="shared" si="18"/>
        <v>3932</v>
      </c>
      <c r="H251" s="8">
        <v>0</v>
      </c>
      <c r="I251" s="8">
        <v>0</v>
      </c>
      <c r="J251" s="14"/>
      <c r="K251" s="22">
        <v>308</v>
      </c>
    </row>
    <row r="252" spans="1:12" x14ac:dyDescent="0.3">
      <c r="A252" s="173"/>
      <c r="B252" s="4">
        <v>244</v>
      </c>
      <c r="C252" s="8" t="s">
        <v>603</v>
      </c>
      <c r="D252" s="32">
        <v>43213</v>
      </c>
      <c r="E252" s="8">
        <v>107</v>
      </c>
      <c r="F252" s="8">
        <v>0</v>
      </c>
      <c r="G252" s="37">
        <f t="shared" si="18"/>
        <v>40410</v>
      </c>
      <c r="H252" s="8">
        <v>107</v>
      </c>
      <c r="I252" s="8">
        <v>0</v>
      </c>
      <c r="J252" s="14"/>
      <c r="K252" s="22">
        <v>2803</v>
      </c>
    </row>
    <row r="253" spans="1:12" x14ac:dyDescent="0.3">
      <c r="A253" s="173"/>
      <c r="B253" s="4">
        <v>245</v>
      </c>
      <c r="C253" s="8" t="s">
        <v>604</v>
      </c>
      <c r="D253" s="32">
        <v>867</v>
      </c>
      <c r="E253" s="8">
        <v>0</v>
      </c>
      <c r="F253" s="8">
        <v>0</v>
      </c>
      <c r="G253" s="37">
        <f t="shared" si="18"/>
        <v>301</v>
      </c>
      <c r="H253" s="8">
        <v>0</v>
      </c>
      <c r="I253" s="8">
        <v>0</v>
      </c>
      <c r="J253" s="14"/>
      <c r="K253" s="22">
        <v>566</v>
      </c>
      <c r="L253">
        <v>1</v>
      </c>
    </row>
    <row r="254" spans="1:12" x14ac:dyDescent="0.3">
      <c r="A254" s="173"/>
      <c r="B254" s="4">
        <v>246</v>
      </c>
      <c r="C254" s="8" t="s">
        <v>605</v>
      </c>
      <c r="D254" s="32">
        <v>1632</v>
      </c>
      <c r="E254" s="8">
        <v>0</v>
      </c>
      <c r="F254" s="8">
        <v>0</v>
      </c>
      <c r="G254" s="37">
        <f t="shared" si="18"/>
        <v>879</v>
      </c>
      <c r="H254" s="8">
        <v>0</v>
      </c>
      <c r="I254" s="8">
        <v>0</v>
      </c>
      <c r="J254" s="14"/>
      <c r="K254" s="22">
        <v>753</v>
      </c>
    </row>
    <row r="255" spans="1:12" x14ac:dyDescent="0.3">
      <c r="A255" s="173"/>
      <c r="B255" s="4">
        <v>247</v>
      </c>
      <c r="C255" s="8" t="s">
        <v>606</v>
      </c>
      <c r="D255" s="32">
        <v>888</v>
      </c>
      <c r="E255" s="8">
        <v>0</v>
      </c>
      <c r="F255" s="8">
        <v>0</v>
      </c>
      <c r="G255" s="37">
        <f t="shared" si="18"/>
        <v>194</v>
      </c>
      <c r="H255" s="8">
        <v>0</v>
      </c>
      <c r="I255" s="8">
        <v>0</v>
      </c>
      <c r="J255" s="14"/>
      <c r="K255" s="22">
        <v>694</v>
      </c>
    </row>
    <row r="256" spans="1:12" x14ac:dyDescent="0.3">
      <c r="A256" s="173"/>
      <c r="B256" s="4">
        <v>248</v>
      </c>
      <c r="C256" s="8" t="s">
        <v>607</v>
      </c>
      <c r="D256" s="32">
        <v>2366</v>
      </c>
      <c r="E256" s="8">
        <v>0</v>
      </c>
      <c r="F256" s="8">
        <v>0</v>
      </c>
      <c r="G256" s="37">
        <f t="shared" si="18"/>
        <v>1907</v>
      </c>
      <c r="H256" s="8">
        <v>0</v>
      </c>
      <c r="I256" s="8">
        <v>0</v>
      </c>
      <c r="J256" s="14"/>
      <c r="K256" s="22">
        <v>459</v>
      </c>
    </row>
    <row r="257" spans="1:12" x14ac:dyDescent="0.3">
      <c r="A257" s="173"/>
      <c r="B257" s="4">
        <v>249</v>
      </c>
      <c r="C257" s="8" t="s">
        <v>608</v>
      </c>
      <c r="D257" s="32">
        <v>2937</v>
      </c>
      <c r="E257" s="8">
        <v>1</v>
      </c>
      <c r="F257" s="8">
        <v>0</v>
      </c>
      <c r="G257" s="37">
        <f t="shared" si="18"/>
        <v>2514</v>
      </c>
      <c r="H257" s="8">
        <v>1</v>
      </c>
      <c r="I257" s="8">
        <v>0</v>
      </c>
      <c r="J257" s="14"/>
      <c r="K257" s="22">
        <v>423</v>
      </c>
    </row>
    <row r="258" spans="1:12" x14ac:dyDescent="0.3">
      <c r="A258" s="173"/>
      <c r="B258" s="4">
        <v>250</v>
      </c>
      <c r="C258" s="8" t="s">
        <v>610</v>
      </c>
      <c r="D258" s="32">
        <v>1943</v>
      </c>
      <c r="E258" s="8">
        <v>0</v>
      </c>
      <c r="F258" s="8">
        <v>0</v>
      </c>
      <c r="G258" s="37">
        <f t="shared" si="18"/>
        <v>1660</v>
      </c>
      <c r="H258" s="8">
        <v>0</v>
      </c>
      <c r="I258" s="8">
        <v>0</v>
      </c>
      <c r="J258" s="14"/>
      <c r="K258" s="22">
        <v>283</v>
      </c>
    </row>
    <row r="259" spans="1:12" x14ac:dyDescent="0.3">
      <c r="A259" s="173"/>
      <c r="B259" s="4">
        <v>251</v>
      </c>
      <c r="C259" s="8" t="s">
        <v>611</v>
      </c>
      <c r="D259" s="32">
        <v>949</v>
      </c>
      <c r="E259" s="8">
        <v>0</v>
      </c>
      <c r="F259" s="8">
        <v>0</v>
      </c>
      <c r="G259" s="37">
        <f t="shared" si="18"/>
        <v>725</v>
      </c>
      <c r="H259" s="8">
        <v>0</v>
      </c>
      <c r="I259" s="8">
        <v>0</v>
      </c>
      <c r="J259" s="14"/>
      <c r="K259" s="22">
        <v>224</v>
      </c>
    </row>
    <row r="260" spans="1:12" x14ac:dyDescent="0.3">
      <c r="A260" s="173"/>
      <c r="B260" s="4">
        <v>252</v>
      </c>
      <c r="C260" s="8" t="s">
        <v>612</v>
      </c>
      <c r="D260" s="32">
        <v>1182</v>
      </c>
      <c r="E260" s="8">
        <v>0</v>
      </c>
      <c r="F260" s="8">
        <v>0</v>
      </c>
      <c r="G260" s="37">
        <f t="shared" si="18"/>
        <v>799</v>
      </c>
      <c r="H260" s="8">
        <v>0</v>
      </c>
      <c r="I260" s="8">
        <v>0</v>
      </c>
      <c r="J260" s="14"/>
      <c r="K260" s="22">
        <v>383</v>
      </c>
    </row>
    <row r="261" spans="1:12" x14ac:dyDescent="0.3">
      <c r="A261" s="173"/>
      <c r="B261" s="4">
        <v>253</v>
      </c>
      <c r="C261" s="8" t="s">
        <v>613</v>
      </c>
      <c r="D261" s="32">
        <v>1906</v>
      </c>
      <c r="E261" s="8">
        <v>0</v>
      </c>
      <c r="F261" s="8">
        <v>0</v>
      </c>
      <c r="G261" s="37">
        <f t="shared" ref="G261:G324" si="19">D261-K261</f>
        <v>1149</v>
      </c>
      <c r="H261" s="8">
        <v>0</v>
      </c>
      <c r="I261" s="8">
        <v>0</v>
      </c>
      <c r="J261" s="14"/>
      <c r="K261" s="22">
        <v>757</v>
      </c>
    </row>
    <row r="262" spans="1:12" x14ac:dyDescent="0.3">
      <c r="A262" s="173"/>
      <c r="B262" s="4">
        <v>254</v>
      </c>
      <c r="C262" s="8" t="s">
        <v>614</v>
      </c>
      <c r="D262" s="32">
        <v>3375</v>
      </c>
      <c r="E262" s="8">
        <v>0</v>
      </c>
      <c r="F262" s="8">
        <v>0</v>
      </c>
      <c r="G262" s="37">
        <f t="shared" si="19"/>
        <v>2818</v>
      </c>
      <c r="H262" s="8">
        <v>0</v>
      </c>
      <c r="I262" s="8">
        <v>0</v>
      </c>
      <c r="J262" s="14"/>
      <c r="K262" s="22">
        <v>557</v>
      </c>
    </row>
    <row r="263" spans="1:12" x14ac:dyDescent="0.3">
      <c r="A263" s="173"/>
      <c r="B263" s="4">
        <v>255</v>
      </c>
      <c r="C263" s="8" t="s">
        <v>615</v>
      </c>
      <c r="D263" s="32">
        <v>1675</v>
      </c>
      <c r="E263" s="8">
        <v>0</v>
      </c>
      <c r="F263" s="8">
        <v>0</v>
      </c>
      <c r="G263" s="37">
        <f t="shared" si="19"/>
        <v>1237</v>
      </c>
      <c r="H263" s="8">
        <v>0</v>
      </c>
      <c r="I263" s="8">
        <v>0</v>
      </c>
      <c r="J263" s="14"/>
      <c r="K263" s="22">
        <v>438</v>
      </c>
    </row>
    <row r="264" spans="1:12" x14ac:dyDescent="0.3">
      <c r="A264" s="173"/>
      <c r="B264" s="4">
        <v>256</v>
      </c>
      <c r="C264" s="8" t="s">
        <v>616</v>
      </c>
      <c r="D264" s="32">
        <v>3445</v>
      </c>
      <c r="E264" s="8">
        <v>0</v>
      </c>
      <c r="F264" s="8">
        <v>0</v>
      </c>
      <c r="G264" s="37">
        <f t="shared" si="19"/>
        <v>2599</v>
      </c>
      <c r="H264" s="8">
        <v>0</v>
      </c>
      <c r="I264" s="8">
        <v>0</v>
      </c>
      <c r="J264" s="14"/>
      <c r="K264" s="22">
        <v>846</v>
      </c>
      <c r="L264">
        <v>8</v>
      </c>
    </row>
    <row r="265" spans="1:12" x14ac:dyDescent="0.3">
      <c r="A265" s="173"/>
      <c r="B265" s="4">
        <v>257</v>
      </c>
      <c r="C265" s="8" t="s">
        <v>618</v>
      </c>
      <c r="D265" s="32">
        <v>1239</v>
      </c>
      <c r="E265" s="8">
        <v>0</v>
      </c>
      <c r="F265" s="8">
        <v>0</v>
      </c>
      <c r="G265" s="37">
        <f t="shared" si="19"/>
        <v>984</v>
      </c>
      <c r="H265" s="8">
        <v>0</v>
      </c>
      <c r="I265" s="8">
        <v>0</v>
      </c>
      <c r="J265" s="14"/>
      <c r="K265" s="22">
        <v>255</v>
      </c>
    </row>
    <row r="266" spans="1:12" x14ac:dyDescent="0.3">
      <c r="A266" s="173"/>
      <c r="B266" s="4">
        <v>258</v>
      </c>
      <c r="C266" s="8" t="s">
        <v>752</v>
      </c>
      <c r="D266" s="32">
        <v>583</v>
      </c>
      <c r="E266" s="8">
        <v>0</v>
      </c>
      <c r="F266" s="8">
        <v>0</v>
      </c>
      <c r="G266" s="37">
        <f t="shared" si="19"/>
        <v>431</v>
      </c>
      <c r="H266" s="8">
        <v>0</v>
      </c>
      <c r="I266" s="8">
        <v>0</v>
      </c>
      <c r="J266" s="14"/>
      <c r="K266" s="22">
        <v>152</v>
      </c>
    </row>
    <row r="267" spans="1:12" x14ac:dyDescent="0.3">
      <c r="A267" s="173"/>
      <c r="B267" s="4">
        <v>259</v>
      </c>
      <c r="C267" s="8" t="s">
        <v>621</v>
      </c>
      <c r="D267" s="32">
        <v>1057</v>
      </c>
      <c r="E267" s="8">
        <v>0</v>
      </c>
      <c r="F267" s="8">
        <v>0</v>
      </c>
      <c r="G267" s="37">
        <f t="shared" si="19"/>
        <v>579</v>
      </c>
      <c r="H267" s="8">
        <v>0</v>
      </c>
      <c r="I267" s="8">
        <v>0</v>
      </c>
      <c r="J267" s="14"/>
      <c r="K267" s="22">
        <v>478</v>
      </c>
    </row>
    <row r="268" spans="1:12" x14ac:dyDescent="0.3">
      <c r="A268" s="173"/>
      <c r="B268" s="4">
        <v>260</v>
      </c>
      <c r="C268" s="8" t="s">
        <v>622</v>
      </c>
      <c r="D268" s="32">
        <v>123</v>
      </c>
      <c r="E268" s="8">
        <v>0</v>
      </c>
      <c r="F268" s="8">
        <v>0</v>
      </c>
      <c r="G268" s="37">
        <f t="shared" si="19"/>
        <v>43</v>
      </c>
      <c r="H268" s="8">
        <v>0</v>
      </c>
      <c r="I268" s="8">
        <v>0</v>
      </c>
      <c r="J268" s="14"/>
      <c r="K268" s="22">
        <v>80</v>
      </c>
    </row>
    <row r="269" spans="1:12" x14ac:dyDescent="0.3">
      <c r="A269" s="173"/>
      <c r="B269" s="4">
        <v>261</v>
      </c>
      <c r="C269" s="8" t="s">
        <v>623</v>
      </c>
      <c r="D269" s="32">
        <v>220</v>
      </c>
      <c r="E269" s="8">
        <v>0</v>
      </c>
      <c r="F269" s="8">
        <v>0</v>
      </c>
      <c r="G269" s="37">
        <f t="shared" si="19"/>
        <v>-34</v>
      </c>
      <c r="H269" s="8">
        <v>0</v>
      </c>
      <c r="I269" s="8">
        <v>0</v>
      </c>
      <c r="J269" s="14"/>
      <c r="K269" s="22">
        <v>254</v>
      </c>
    </row>
    <row r="270" spans="1:12" x14ac:dyDescent="0.3">
      <c r="A270" s="173"/>
      <c r="B270" s="4">
        <v>262</v>
      </c>
      <c r="C270" s="8" t="s">
        <v>624</v>
      </c>
      <c r="D270" s="32">
        <v>2651</v>
      </c>
      <c r="E270" s="8">
        <v>0</v>
      </c>
      <c r="F270" s="8">
        <v>0</v>
      </c>
      <c r="G270" s="37">
        <f t="shared" si="19"/>
        <v>1316</v>
      </c>
      <c r="H270" s="8">
        <v>0</v>
      </c>
      <c r="I270" s="8">
        <v>0</v>
      </c>
      <c r="J270" s="14"/>
      <c r="K270" s="22">
        <v>1335</v>
      </c>
    </row>
    <row r="271" spans="1:12" x14ac:dyDescent="0.3">
      <c r="A271" s="173"/>
      <c r="B271" s="4">
        <v>263</v>
      </c>
      <c r="C271" s="8" t="s">
        <v>626</v>
      </c>
      <c r="D271" s="32">
        <v>2234</v>
      </c>
      <c r="E271" s="8">
        <v>0</v>
      </c>
      <c r="F271" s="8">
        <v>0</v>
      </c>
      <c r="G271" s="37">
        <f t="shared" si="19"/>
        <v>1537</v>
      </c>
      <c r="H271" s="8">
        <v>0</v>
      </c>
      <c r="I271" s="8">
        <v>0</v>
      </c>
      <c r="J271" s="14"/>
      <c r="K271" s="22">
        <v>697</v>
      </c>
    </row>
    <row r="272" spans="1:12" x14ac:dyDescent="0.3">
      <c r="A272" s="173"/>
      <c r="B272" s="4">
        <v>264</v>
      </c>
      <c r="C272" s="8" t="s">
        <v>627</v>
      </c>
      <c r="D272" s="32">
        <v>970</v>
      </c>
      <c r="E272" s="8">
        <v>0</v>
      </c>
      <c r="F272" s="8">
        <v>0</v>
      </c>
      <c r="G272" s="37">
        <f t="shared" si="19"/>
        <v>576</v>
      </c>
      <c r="H272" s="8">
        <v>0</v>
      </c>
      <c r="I272" s="8">
        <v>0</v>
      </c>
      <c r="J272" s="14"/>
      <c r="K272" s="22">
        <v>394</v>
      </c>
    </row>
    <row r="273" spans="1:11" x14ac:dyDescent="0.3">
      <c r="A273" s="173"/>
      <c r="B273" s="4">
        <v>265</v>
      </c>
      <c r="C273" s="8" t="s">
        <v>628</v>
      </c>
      <c r="D273" s="32">
        <v>1449</v>
      </c>
      <c r="E273" s="8">
        <v>0</v>
      </c>
      <c r="F273" s="8">
        <v>0</v>
      </c>
      <c r="G273" s="37">
        <f t="shared" si="19"/>
        <v>943</v>
      </c>
      <c r="H273" s="8">
        <v>0</v>
      </c>
      <c r="I273" s="8">
        <v>0</v>
      </c>
      <c r="J273" s="14"/>
      <c r="K273" s="22">
        <v>506</v>
      </c>
    </row>
    <row r="274" spans="1:11" x14ac:dyDescent="0.3">
      <c r="A274" s="173"/>
      <c r="B274" s="4">
        <v>266</v>
      </c>
      <c r="C274" s="8" t="s">
        <v>753</v>
      </c>
      <c r="D274" s="32">
        <v>226</v>
      </c>
      <c r="E274" s="8">
        <v>0</v>
      </c>
      <c r="F274" s="8">
        <v>0</v>
      </c>
      <c r="G274" s="37"/>
      <c r="H274" s="8">
        <v>0</v>
      </c>
      <c r="I274" s="8">
        <v>0</v>
      </c>
      <c r="J274" s="14"/>
    </row>
    <row r="275" spans="1:11" x14ac:dyDescent="0.3">
      <c r="A275" s="173"/>
      <c r="B275" s="4">
        <v>267</v>
      </c>
      <c r="C275" s="8" t="s">
        <v>632</v>
      </c>
      <c r="D275" s="32">
        <v>1282</v>
      </c>
      <c r="E275" s="8">
        <v>8</v>
      </c>
      <c r="F275" s="8">
        <v>0</v>
      </c>
      <c r="G275" s="37">
        <f t="shared" si="19"/>
        <v>730</v>
      </c>
      <c r="H275" s="8">
        <v>8</v>
      </c>
      <c r="I275" s="8">
        <v>0</v>
      </c>
      <c r="J275" s="14"/>
      <c r="K275" s="22">
        <v>552</v>
      </c>
    </row>
    <row r="276" spans="1:11" x14ac:dyDescent="0.3">
      <c r="A276" s="173"/>
      <c r="B276" s="4">
        <v>268</v>
      </c>
      <c r="C276" s="8" t="s">
        <v>634</v>
      </c>
      <c r="D276" s="32">
        <v>632</v>
      </c>
      <c r="E276" s="8">
        <v>0</v>
      </c>
      <c r="F276" s="8">
        <v>0</v>
      </c>
      <c r="G276" s="37">
        <f t="shared" si="19"/>
        <v>555</v>
      </c>
      <c r="H276" s="8">
        <v>0</v>
      </c>
      <c r="I276" s="8">
        <v>0</v>
      </c>
      <c r="J276" s="14"/>
      <c r="K276" s="22">
        <v>77</v>
      </c>
    </row>
    <row r="277" spans="1:11" x14ac:dyDescent="0.3">
      <c r="A277" s="173"/>
      <c r="B277" s="4">
        <v>269</v>
      </c>
      <c r="C277" s="8" t="s">
        <v>635</v>
      </c>
      <c r="D277" s="32">
        <v>715</v>
      </c>
      <c r="E277" s="8">
        <v>0</v>
      </c>
      <c r="F277" s="8">
        <v>0</v>
      </c>
      <c r="G277" s="37">
        <f t="shared" si="19"/>
        <v>647</v>
      </c>
      <c r="H277" s="8">
        <v>0</v>
      </c>
      <c r="I277" s="8">
        <v>0</v>
      </c>
      <c r="J277" s="14"/>
      <c r="K277" s="22">
        <v>68</v>
      </c>
    </row>
    <row r="278" spans="1:11" x14ac:dyDescent="0.3">
      <c r="A278" s="173"/>
      <c r="B278" s="4">
        <v>270</v>
      </c>
      <c r="C278" s="8" t="s">
        <v>636</v>
      </c>
      <c r="D278" s="32">
        <v>2000</v>
      </c>
      <c r="E278" s="8">
        <v>0</v>
      </c>
      <c r="F278" s="8">
        <v>0</v>
      </c>
      <c r="G278" s="37">
        <f t="shared" si="19"/>
        <v>1857</v>
      </c>
      <c r="H278" s="8">
        <v>0</v>
      </c>
      <c r="I278" s="8">
        <v>0</v>
      </c>
      <c r="J278" s="14"/>
      <c r="K278" s="22">
        <v>143</v>
      </c>
    </row>
    <row r="279" spans="1:11" x14ac:dyDescent="0.3">
      <c r="A279" s="173"/>
      <c r="B279" s="4">
        <v>271</v>
      </c>
      <c r="C279" s="8" t="s">
        <v>637</v>
      </c>
      <c r="D279" s="32">
        <v>2171</v>
      </c>
      <c r="E279" s="8">
        <v>0</v>
      </c>
      <c r="F279" s="8">
        <v>0</v>
      </c>
      <c r="G279" s="37">
        <f t="shared" si="19"/>
        <v>1921</v>
      </c>
      <c r="H279" s="8">
        <v>0</v>
      </c>
      <c r="I279" s="8">
        <v>0</v>
      </c>
      <c r="J279" s="14"/>
      <c r="K279" s="22">
        <v>250</v>
      </c>
    </row>
    <row r="280" spans="1:11" x14ac:dyDescent="0.3">
      <c r="A280" s="173"/>
      <c r="B280" s="4">
        <v>272</v>
      </c>
      <c r="C280" s="8" t="s">
        <v>638</v>
      </c>
      <c r="D280" s="32">
        <v>837</v>
      </c>
      <c r="E280" s="8">
        <v>0</v>
      </c>
      <c r="F280" s="8">
        <v>0</v>
      </c>
      <c r="G280" s="37">
        <f t="shared" si="19"/>
        <v>541</v>
      </c>
      <c r="H280" s="8">
        <v>0</v>
      </c>
      <c r="I280" s="8">
        <v>0</v>
      </c>
      <c r="J280" s="14"/>
      <c r="K280" s="22">
        <v>296</v>
      </c>
    </row>
    <row r="281" spans="1:11" x14ac:dyDescent="0.3">
      <c r="A281" s="173"/>
      <c r="B281" s="4">
        <v>273</v>
      </c>
      <c r="C281" s="8" t="s">
        <v>640</v>
      </c>
      <c r="D281" s="32">
        <v>3920</v>
      </c>
      <c r="E281" s="8">
        <v>0</v>
      </c>
      <c r="F281" s="8">
        <v>0</v>
      </c>
      <c r="G281" s="37">
        <f t="shared" si="19"/>
        <v>3768</v>
      </c>
      <c r="H281" s="8">
        <v>0</v>
      </c>
      <c r="I281" s="8">
        <v>0</v>
      </c>
      <c r="J281" s="14"/>
      <c r="K281" s="22">
        <v>152</v>
      </c>
    </row>
    <row r="282" spans="1:11" x14ac:dyDescent="0.3">
      <c r="A282" s="173"/>
      <c r="B282" s="4">
        <v>274</v>
      </c>
      <c r="C282" s="8" t="s">
        <v>641</v>
      </c>
      <c r="D282" s="32">
        <v>1860</v>
      </c>
      <c r="E282" s="8">
        <v>0</v>
      </c>
      <c r="F282" s="8">
        <v>0</v>
      </c>
      <c r="G282" s="37">
        <f t="shared" si="19"/>
        <v>-818</v>
      </c>
      <c r="H282" s="8">
        <v>0</v>
      </c>
      <c r="I282" s="8">
        <v>0</v>
      </c>
      <c r="J282" s="14"/>
      <c r="K282" s="22">
        <v>2678</v>
      </c>
    </row>
    <row r="283" spans="1:11" x14ac:dyDescent="0.3">
      <c r="A283" s="173"/>
      <c r="B283" s="4">
        <v>275</v>
      </c>
      <c r="C283" s="8" t="s">
        <v>642</v>
      </c>
      <c r="D283" s="32">
        <v>1758</v>
      </c>
      <c r="E283" s="8">
        <v>0</v>
      </c>
      <c r="F283" s="8">
        <v>0</v>
      </c>
      <c r="G283" s="37">
        <f t="shared" si="19"/>
        <v>1479</v>
      </c>
      <c r="H283" s="8">
        <v>0</v>
      </c>
      <c r="I283" s="8">
        <v>0</v>
      </c>
      <c r="J283" s="14"/>
      <c r="K283" s="22">
        <v>279</v>
      </c>
    </row>
    <row r="284" spans="1:11" x14ac:dyDescent="0.3">
      <c r="A284" s="173"/>
      <c r="B284" s="4">
        <v>276</v>
      </c>
      <c r="C284" s="8" t="s">
        <v>643</v>
      </c>
      <c r="D284" s="32">
        <v>791</v>
      </c>
      <c r="E284" s="8">
        <v>0</v>
      </c>
      <c r="F284" s="8">
        <v>0</v>
      </c>
      <c r="G284" s="37">
        <f t="shared" si="19"/>
        <v>599</v>
      </c>
      <c r="H284" s="8">
        <v>0</v>
      </c>
      <c r="I284" s="8">
        <v>0</v>
      </c>
      <c r="J284" s="14"/>
      <c r="K284" s="22">
        <v>192</v>
      </c>
    </row>
    <row r="285" spans="1:11" x14ac:dyDescent="0.3">
      <c r="A285" s="173"/>
      <c r="B285" s="4">
        <v>277</v>
      </c>
      <c r="C285" s="8" t="s">
        <v>646</v>
      </c>
      <c r="D285" s="32">
        <v>3039</v>
      </c>
      <c r="E285" s="8">
        <v>0</v>
      </c>
      <c r="F285" s="8">
        <v>0</v>
      </c>
      <c r="G285" s="37">
        <f t="shared" si="19"/>
        <v>2082</v>
      </c>
      <c r="H285" s="8">
        <v>0</v>
      </c>
      <c r="I285" s="8">
        <v>0</v>
      </c>
      <c r="J285" s="14"/>
      <c r="K285" s="22">
        <v>957</v>
      </c>
    </row>
    <row r="286" spans="1:11" x14ac:dyDescent="0.3">
      <c r="A286" s="173"/>
      <c r="B286" s="4">
        <v>278</v>
      </c>
      <c r="C286" s="8" t="s">
        <v>650</v>
      </c>
      <c r="D286" s="32">
        <v>526</v>
      </c>
      <c r="E286" s="8">
        <v>0</v>
      </c>
      <c r="F286" s="8">
        <v>0</v>
      </c>
      <c r="G286" s="37">
        <f t="shared" si="19"/>
        <v>205</v>
      </c>
      <c r="H286" s="8">
        <v>0</v>
      </c>
      <c r="I286" s="8">
        <v>0</v>
      </c>
      <c r="J286" s="14"/>
      <c r="K286" s="22">
        <v>321</v>
      </c>
    </row>
    <row r="287" spans="1:11" x14ac:dyDescent="0.3">
      <c r="A287" s="173"/>
      <c r="B287" s="4">
        <v>279</v>
      </c>
      <c r="C287" s="8" t="s">
        <v>651</v>
      </c>
      <c r="D287" s="32">
        <v>1165</v>
      </c>
      <c r="E287" s="8">
        <v>0</v>
      </c>
      <c r="F287" s="8">
        <v>0</v>
      </c>
      <c r="G287" s="37">
        <f t="shared" si="19"/>
        <v>982</v>
      </c>
      <c r="H287" s="8">
        <v>0</v>
      </c>
      <c r="I287" s="8">
        <v>0</v>
      </c>
      <c r="J287" s="14"/>
      <c r="K287" s="22">
        <v>183</v>
      </c>
    </row>
    <row r="288" spans="1:11" x14ac:dyDescent="0.3">
      <c r="A288" s="173"/>
      <c r="B288" s="4">
        <v>280</v>
      </c>
      <c r="C288" s="8" t="s">
        <v>652</v>
      </c>
      <c r="D288" s="32">
        <v>816</v>
      </c>
      <c r="E288" s="8">
        <v>0</v>
      </c>
      <c r="F288" s="8">
        <v>0</v>
      </c>
      <c r="G288" s="37">
        <f t="shared" si="19"/>
        <v>641</v>
      </c>
      <c r="H288" s="8">
        <v>0</v>
      </c>
      <c r="I288" s="8">
        <v>0</v>
      </c>
      <c r="J288" s="14"/>
      <c r="K288" s="22">
        <v>175</v>
      </c>
    </row>
    <row r="289" spans="1:12" x14ac:dyDescent="0.3">
      <c r="A289" s="173"/>
      <c r="B289" s="4">
        <v>281</v>
      </c>
      <c r="C289" s="8" t="s">
        <v>653</v>
      </c>
      <c r="D289" s="32">
        <v>836</v>
      </c>
      <c r="E289" s="8">
        <v>0</v>
      </c>
      <c r="F289" s="8">
        <v>0</v>
      </c>
      <c r="G289" s="37">
        <f t="shared" si="19"/>
        <v>620</v>
      </c>
      <c r="H289" s="8">
        <v>0</v>
      </c>
      <c r="I289" s="8">
        <v>0</v>
      </c>
      <c r="J289" s="14"/>
      <c r="K289" s="22">
        <v>216</v>
      </c>
    </row>
    <row r="290" spans="1:12" x14ac:dyDescent="0.3">
      <c r="A290" s="173"/>
      <c r="B290" s="4">
        <v>282</v>
      </c>
      <c r="C290" s="8" t="s">
        <v>656</v>
      </c>
      <c r="D290" s="32">
        <v>697</v>
      </c>
      <c r="E290" s="8">
        <v>0</v>
      </c>
      <c r="F290" s="8">
        <v>0</v>
      </c>
      <c r="G290" s="37">
        <f t="shared" si="19"/>
        <v>154</v>
      </c>
      <c r="H290" s="8">
        <v>0</v>
      </c>
      <c r="I290" s="8">
        <v>0</v>
      </c>
      <c r="J290" s="14"/>
      <c r="K290" s="22">
        <v>543</v>
      </c>
    </row>
    <row r="291" spans="1:12" x14ac:dyDescent="0.3">
      <c r="A291" s="173"/>
      <c r="B291" s="4">
        <v>283</v>
      </c>
      <c r="C291" s="8" t="s">
        <v>657</v>
      </c>
      <c r="D291" s="32">
        <v>602</v>
      </c>
      <c r="E291" s="8">
        <v>0</v>
      </c>
      <c r="F291" s="8">
        <v>0</v>
      </c>
      <c r="G291" s="37">
        <f t="shared" si="19"/>
        <v>461</v>
      </c>
      <c r="H291" s="8">
        <v>0</v>
      </c>
      <c r="I291" s="8">
        <v>0</v>
      </c>
      <c r="J291" s="14"/>
      <c r="K291" s="22">
        <v>141</v>
      </c>
    </row>
    <row r="292" spans="1:12" x14ac:dyDescent="0.3">
      <c r="A292" s="173"/>
      <c r="B292" s="4">
        <v>284</v>
      </c>
      <c r="C292" s="8" t="s">
        <v>658</v>
      </c>
      <c r="D292" s="32">
        <v>1540</v>
      </c>
      <c r="E292" s="8">
        <v>0</v>
      </c>
      <c r="F292" s="8">
        <v>0</v>
      </c>
      <c r="G292" s="37">
        <f t="shared" si="19"/>
        <v>1091</v>
      </c>
      <c r="H292" s="8">
        <v>0</v>
      </c>
      <c r="I292" s="8">
        <v>0</v>
      </c>
      <c r="J292" s="14"/>
      <c r="K292" s="22">
        <v>449</v>
      </c>
      <c r="L292">
        <v>253</v>
      </c>
    </row>
    <row r="293" spans="1:12" x14ac:dyDescent="0.3">
      <c r="A293" s="173"/>
      <c r="B293" s="4">
        <v>285</v>
      </c>
      <c r="C293" s="8" t="s">
        <v>659</v>
      </c>
      <c r="D293" s="32">
        <v>9786</v>
      </c>
      <c r="E293" s="8">
        <v>0</v>
      </c>
      <c r="F293" s="8">
        <v>0</v>
      </c>
      <c r="G293" s="37">
        <f t="shared" si="19"/>
        <v>7972</v>
      </c>
      <c r="H293" s="8">
        <v>0</v>
      </c>
      <c r="I293" s="8">
        <v>0</v>
      </c>
      <c r="J293" s="14"/>
      <c r="K293" s="22">
        <v>1814</v>
      </c>
    </row>
    <row r="294" spans="1:12" x14ac:dyDescent="0.3">
      <c r="A294" s="173"/>
      <c r="B294" s="4">
        <v>286</v>
      </c>
      <c r="C294" s="8" t="s">
        <v>661</v>
      </c>
      <c r="D294" s="32">
        <v>2086</v>
      </c>
      <c r="E294" s="8">
        <v>0</v>
      </c>
      <c r="F294" s="8">
        <v>0</v>
      </c>
      <c r="G294" s="37">
        <f t="shared" si="19"/>
        <v>599</v>
      </c>
      <c r="H294" s="8">
        <v>0</v>
      </c>
      <c r="I294" s="8">
        <v>0</v>
      </c>
      <c r="J294" s="14"/>
      <c r="K294" s="22">
        <v>1487</v>
      </c>
      <c r="L294">
        <v>276</v>
      </c>
    </row>
    <row r="295" spans="1:12" x14ac:dyDescent="0.3">
      <c r="A295" s="173"/>
      <c r="B295" s="4">
        <v>287</v>
      </c>
      <c r="C295" s="8" t="s">
        <v>662</v>
      </c>
      <c r="D295" s="32">
        <v>908</v>
      </c>
      <c r="E295" s="8">
        <v>0</v>
      </c>
      <c r="F295" s="8">
        <v>0</v>
      </c>
      <c r="G295" s="37">
        <f t="shared" si="19"/>
        <v>404</v>
      </c>
      <c r="H295" s="8">
        <v>0</v>
      </c>
      <c r="I295" s="8">
        <v>0</v>
      </c>
      <c r="J295" s="14"/>
      <c r="K295" s="22">
        <v>504</v>
      </c>
    </row>
    <row r="296" spans="1:12" x14ac:dyDescent="0.3">
      <c r="A296" s="173"/>
      <c r="B296" s="4">
        <v>288</v>
      </c>
      <c r="C296" s="8" t="s">
        <v>754</v>
      </c>
      <c r="D296" s="32">
        <v>935</v>
      </c>
      <c r="E296" s="8">
        <v>0</v>
      </c>
      <c r="F296" s="8">
        <v>0</v>
      </c>
      <c r="G296" s="37">
        <f t="shared" si="19"/>
        <v>874</v>
      </c>
      <c r="H296" s="8">
        <v>0</v>
      </c>
      <c r="I296" s="8">
        <v>0</v>
      </c>
      <c r="J296" s="14"/>
      <c r="K296" s="22">
        <v>61</v>
      </c>
    </row>
    <row r="297" spans="1:12" x14ac:dyDescent="0.3">
      <c r="A297" s="173"/>
      <c r="B297" s="4">
        <v>289</v>
      </c>
      <c r="C297" s="8" t="s">
        <v>663</v>
      </c>
      <c r="D297" s="32">
        <v>1857</v>
      </c>
      <c r="E297" s="8">
        <v>0</v>
      </c>
      <c r="F297" s="8">
        <v>0</v>
      </c>
      <c r="G297" s="37">
        <f t="shared" si="19"/>
        <v>1643</v>
      </c>
      <c r="H297" s="8">
        <v>0</v>
      </c>
      <c r="I297" s="8">
        <v>0</v>
      </c>
      <c r="J297" s="14"/>
      <c r="K297" s="22">
        <v>214</v>
      </c>
    </row>
    <row r="298" spans="1:12" x14ac:dyDescent="0.3">
      <c r="A298" s="173"/>
      <c r="B298" s="4">
        <v>290</v>
      </c>
      <c r="C298" s="8" t="s">
        <v>667</v>
      </c>
      <c r="D298" s="32">
        <v>1976</v>
      </c>
      <c r="E298" s="8">
        <v>0</v>
      </c>
      <c r="F298" s="8">
        <v>0</v>
      </c>
      <c r="G298" s="37">
        <f t="shared" si="19"/>
        <v>1726</v>
      </c>
      <c r="H298" s="8">
        <v>0</v>
      </c>
      <c r="I298" s="8">
        <v>0</v>
      </c>
      <c r="J298" s="14"/>
      <c r="K298" s="22">
        <v>250</v>
      </c>
    </row>
    <row r="299" spans="1:12" x14ac:dyDescent="0.3">
      <c r="A299" s="173"/>
      <c r="B299" s="4">
        <v>291</v>
      </c>
      <c r="C299" s="8" t="s">
        <v>668</v>
      </c>
      <c r="D299" s="32">
        <v>550</v>
      </c>
      <c r="E299" s="8">
        <v>0</v>
      </c>
      <c r="F299" s="8">
        <v>0</v>
      </c>
      <c r="G299" s="37">
        <f t="shared" si="19"/>
        <v>379</v>
      </c>
      <c r="H299" s="8">
        <v>0</v>
      </c>
      <c r="I299" s="8">
        <v>0</v>
      </c>
      <c r="J299" s="14"/>
      <c r="K299" s="22">
        <v>171</v>
      </c>
    </row>
    <row r="300" spans="1:12" x14ac:dyDescent="0.3">
      <c r="A300" s="173"/>
      <c r="B300" s="4">
        <v>292</v>
      </c>
      <c r="C300" s="8" t="s">
        <v>670</v>
      </c>
      <c r="D300" s="32">
        <v>523</v>
      </c>
      <c r="E300" s="8">
        <v>0</v>
      </c>
      <c r="F300" s="8">
        <v>0</v>
      </c>
      <c r="G300" s="37">
        <f t="shared" si="19"/>
        <v>339</v>
      </c>
      <c r="H300" s="8">
        <v>0</v>
      </c>
      <c r="I300" s="8">
        <v>0</v>
      </c>
      <c r="J300" s="14"/>
      <c r="K300" s="22">
        <v>184</v>
      </c>
    </row>
    <row r="301" spans="1:12" x14ac:dyDescent="0.3">
      <c r="A301" s="173"/>
      <c r="B301" s="4">
        <v>293</v>
      </c>
      <c r="C301" s="8" t="s">
        <v>674</v>
      </c>
      <c r="D301" s="32">
        <v>379</v>
      </c>
      <c r="E301" s="8">
        <v>0</v>
      </c>
      <c r="F301" s="8">
        <v>0</v>
      </c>
      <c r="G301" s="37">
        <f t="shared" si="19"/>
        <v>183</v>
      </c>
      <c r="H301" s="8">
        <v>0</v>
      </c>
      <c r="I301" s="8">
        <v>0</v>
      </c>
      <c r="J301" s="14"/>
      <c r="K301" s="22">
        <v>196</v>
      </c>
    </row>
    <row r="302" spans="1:12" x14ac:dyDescent="0.3">
      <c r="A302" s="173"/>
      <c r="B302" s="4">
        <v>294</v>
      </c>
      <c r="C302" s="8" t="s">
        <v>673</v>
      </c>
      <c r="D302" s="32">
        <v>211</v>
      </c>
      <c r="E302" s="8">
        <v>0</v>
      </c>
      <c r="F302" s="8">
        <v>0</v>
      </c>
      <c r="G302" s="37">
        <f t="shared" si="19"/>
        <v>77</v>
      </c>
      <c r="H302" s="8">
        <v>0</v>
      </c>
      <c r="I302" s="8">
        <v>0</v>
      </c>
      <c r="J302" s="14"/>
      <c r="K302" s="22">
        <v>134</v>
      </c>
    </row>
    <row r="303" spans="1:12" x14ac:dyDescent="0.3">
      <c r="A303" s="173"/>
      <c r="B303" s="4">
        <v>295</v>
      </c>
      <c r="C303" s="8" t="s">
        <v>675</v>
      </c>
      <c r="D303" s="32">
        <v>946</v>
      </c>
      <c r="E303" s="8">
        <v>0</v>
      </c>
      <c r="F303" s="8">
        <v>0</v>
      </c>
      <c r="G303" s="37">
        <f t="shared" si="19"/>
        <v>594</v>
      </c>
      <c r="H303" s="8">
        <v>0</v>
      </c>
      <c r="I303" s="8">
        <v>0</v>
      </c>
      <c r="J303" s="14"/>
      <c r="K303" s="22">
        <v>352</v>
      </c>
    </row>
    <row r="304" spans="1:12" x14ac:dyDescent="0.3">
      <c r="A304" s="173"/>
      <c r="B304" s="4">
        <v>296</v>
      </c>
      <c r="C304" s="8" t="s">
        <v>677</v>
      </c>
      <c r="D304" s="32">
        <v>664</v>
      </c>
      <c r="E304" s="8">
        <v>0</v>
      </c>
      <c r="F304" s="8">
        <v>0</v>
      </c>
      <c r="G304" s="37">
        <f t="shared" si="19"/>
        <v>414</v>
      </c>
      <c r="H304" s="8">
        <v>0</v>
      </c>
      <c r="I304" s="8">
        <v>0</v>
      </c>
      <c r="J304" s="14"/>
      <c r="K304" s="22">
        <v>250</v>
      </c>
    </row>
    <row r="305" spans="1:12" x14ac:dyDescent="0.3">
      <c r="A305" s="173"/>
      <c r="B305" s="4">
        <v>297</v>
      </c>
      <c r="C305" s="8" t="s">
        <v>678</v>
      </c>
      <c r="D305" s="32">
        <v>312</v>
      </c>
      <c r="E305" s="8">
        <v>0</v>
      </c>
      <c r="F305" s="8">
        <v>0</v>
      </c>
      <c r="G305" s="37">
        <f t="shared" si="19"/>
        <v>176</v>
      </c>
      <c r="H305" s="8">
        <v>0</v>
      </c>
      <c r="I305" s="8">
        <v>0</v>
      </c>
      <c r="J305" s="14"/>
      <c r="K305" s="22">
        <v>136</v>
      </c>
    </row>
    <row r="306" spans="1:12" x14ac:dyDescent="0.3">
      <c r="A306" s="173"/>
      <c r="B306" s="4">
        <v>298</v>
      </c>
      <c r="C306" s="8" t="s">
        <v>679</v>
      </c>
      <c r="D306" s="32">
        <v>7443</v>
      </c>
      <c r="E306" s="8">
        <v>0</v>
      </c>
      <c r="F306" s="8">
        <v>0</v>
      </c>
      <c r="G306" s="37">
        <f t="shared" si="19"/>
        <v>5211</v>
      </c>
      <c r="H306" s="8">
        <v>0</v>
      </c>
      <c r="I306" s="8">
        <v>0</v>
      </c>
      <c r="J306" s="14"/>
      <c r="K306" s="22">
        <v>2232</v>
      </c>
    </row>
    <row r="307" spans="1:12" x14ac:dyDescent="0.3">
      <c r="A307" s="173"/>
      <c r="B307" s="4">
        <v>299</v>
      </c>
      <c r="C307" s="8" t="s">
        <v>680</v>
      </c>
      <c r="D307" s="32">
        <v>1119</v>
      </c>
      <c r="E307" s="8">
        <v>0</v>
      </c>
      <c r="F307" s="8">
        <v>0</v>
      </c>
      <c r="G307" s="37">
        <f t="shared" si="19"/>
        <v>53</v>
      </c>
      <c r="H307" s="8">
        <v>0</v>
      </c>
      <c r="I307" s="8">
        <v>0</v>
      </c>
      <c r="J307" s="14"/>
      <c r="K307" s="22">
        <v>1066</v>
      </c>
    </row>
    <row r="308" spans="1:12" x14ac:dyDescent="0.3">
      <c r="A308" s="173"/>
      <c r="B308" s="4">
        <v>300</v>
      </c>
      <c r="C308" s="8" t="s">
        <v>681</v>
      </c>
      <c r="D308" s="32">
        <v>5251</v>
      </c>
      <c r="E308" s="8">
        <v>0</v>
      </c>
      <c r="F308" s="8">
        <v>0</v>
      </c>
      <c r="G308" s="37">
        <f t="shared" si="19"/>
        <v>5028</v>
      </c>
      <c r="H308" s="8">
        <v>0</v>
      </c>
      <c r="I308" s="8">
        <v>0</v>
      </c>
      <c r="J308" s="14"/>
      <c r="K308" s="22">
        <v>223</v>
      </c>
    </row>
    <row r="309" spans="1:12" x14ac:dyDescent="0.3">
      <c r="A309" s="173"/>
      <c r="B309" s="4">
        <v>301</v>
      </c>
      <c r="C309" s="8" t="s">
        <v>682</v>
      </c>
      <c r="D309" s="32">
        <v>514</v>
      </c>
      <c r="E309" s="8">
        <v>0</v>
      </c>
      <c r="F309" s="8">
        <v>0</v>
      </c>
      <c r="G309" s="37">
        <f t="shared" si="19"/>
        <v>320</v>
      </c>
      <c r="H309" s="8">
        <v>0</v>
      </c>
      <c r="I309" s="8">
        <v>0</v>
      </c>
      <c r="J309" s="14"/>
      <c r="K309" s="22">
        <v>194</v>
      </c>
      <c r="L309">
        <v>6</v>
      </c>
    </row>
    <row r="310" spans="1:12" x14ac:dyDescent="0.3">
      <c r="A310" s="173"/>
      <c r="B310" s="4">
        <v>302</v>
      </c>
      <c r="C310" s="8" t="s">
        <v>684</v>
      </c>
      <c r="D310" s="32">
        <v>1768</v>
      </c>
      <c r="E310" s="8">
        <v>0</v>
      </c>
      <c r="F310" s="8">
        <v>0</v>
      </c>
      <c r="G310" s="37">
        <f t="shared" si="19"/>
        <v>1604</v>
      </c>
      <c r="H310" s="8">
        <v>0</v>
      </c>
      <c r="I310" s="8">
        <v>0</v>
      </c>
      <c r="J310" s="14"/>
      <c r="K310" s="22">
        <v>164</v>
      </c>
    </row>
    <row r="311" spans="1:12" x14ac:dyDescent="0.3">
      <c r="A311" s="173"/>
      <c r="B311" s="4">
        <v>303</v>
      </c>
      <c r="C311" s="8" t="s">
        <v>685</v>
      </c>
      <c r="D311" s="32">
        <v>1106</v>
      </c>
      <c r="E311" s="8">
        <v>0</v>
      </c>
      <c r="F311" s="8">
        <v>0</v>
      </c>
      <c r="G311" s="37">
        <f t="shared" si="19"/>
        <v>513</v>
      </c>
      <c r="H311" s="8">
        <v>0</v>
      </c>
      <c r="I311" s="8">
        <v>0</v>
      </c>
      <c r="J311" s="14"/>
      <c r="K311" s="22">
        <v>593</v>
      </c>
    </row>
    <row r="312" spans="1:12" x14ac:dyDescent="0.3">
      <c r="A312" s="173"/>
      <c r="B312" s="4">
        <v>304</v>
      </c>
      <c r="C312" s="8" t="s">
        <v>687</v>
      </c>
      <c r="D312" s="32">
        <v>344</v>
      </c>
      <c r="E312" s="8">
        <v>0</v>
      </c>
      <c r="F312" s="8">
        <v>0</v>
      </c>
      <c r="G312" s="37">
        <f t="shared" si="19"/>
        <v>265</v>
      </c>
      <c r="H312" s="8">
        <v>0</v>
      </c>
      <c r="I312" s="8">
        <v>0</v>
      </c>
      <c r="J312" s="14"/>
      <c r="K312" s="22">
        <v>79</v>
      </c>
      <c r="L312">
        <v>11</v>
      </c>
    </row>
    <row r="313" spans="1:12" x14ac:dyDescent="0.3">
      <c r="A313" s="173"/>
      <c r="B313" s="4">
        <v>305</v>
      </c>
      <c r="C313" s="8" t="s">
        <v>688</v>
      </c>
      <c r="D313" s="32">
        <v>4644</v>
      </c>
      <c r="E313" s="8">
        <v>6</v>
      </c>
      <c r="F313" s="8">
        <v>0</v>
      </c>
      <c r="G313" s="37">
        <f t="shared" si="19"/>
        <v>4291</v>
      </c>
      <c r="H313" s="8">
        <v>6</v>
      </c>
      <c r="I313" s="8">
        <v>0</v>
      </c>
      <c r="J313" s="14"/>
      <c r="K313" s="22">
        <v>353</v>
      </c>
    </row>
    <row r="314" spans="1:12" x14ac:dyDescent="0.3">
      <c r="A314" s="173"/>
      <c r="B314" s="4">
        <v>306</v>
      </c>
      <c r="C314" s="8" t="s">
        <v>689</v>
      </c>
      <c r="D314" s="32">
        <v>4886</v>
      </c>
      <c r="E314" s="8">
        <v>0</v>
      </c>
      <c r="F314" s="8">
        <v>0</v>
      </c>
      <c r="G314" s="37">
        <f t="shared" si="19"/>
        <v>3927</v>
      </c>
      <c r="H314" s="8">
        <v>0</v>
      </c>
      <c r="I314" s="8">
        <v>0</v>
      </c>
      <c r="J314" s="14"/>
      <c r="K314" s="22">
        <v>959</v>
      </c>
    </row>
    <row r="315" spans="1:12" x14ac:dyDescent="0.3">
      <c r="A315" s="173"/>
      <c r="B315" s="4">
        <v>307</v>
      </c>
      <c r="C315" s="8" t="s">
        <v>690</v>
      </c>
      <c r="D315" s="32">
        <v>14502</v>
      </c>
      <c r="E315" s="8">
        <v>0</v>
      </c>
      <c r="F315" s="8">
        <v>0</v>
      </c>
      <c r="G315" s="37">
        <f t="shared" si="19"/>
        <v>12648</v>
      </c>
      <c r="H315" s="8">
        <v>0</v>
      </c>
      <c r="I315" s="8">
        <v>0</v>
      </c>
      <c r="J315" s="14"/>
      <c r="K315" s="22">
        <v>1854</v>
      </c>
    </row>
    <row r="316" spans="1:12" x14ac:dyDescent="0.3">
      <c r="A316" s="173"/>
      <c r="B316" s="4">
        <v>308</v>
      </c>
      <c r="C316" s="8" t="s">
        <v>691</v>
      </c>
      <c r="D316" s="32">
        <v>2058</v>
      </c>
      <c r="E316" s="8">
        <v>11</v>
      </c>
      <c r="F316" s="8">
        <v>0</v>
      </c>
      <c r="G316" s="37">
        <f t="shared" si="19"/>
        <v>776</v>
      </c>
      <c r="H316" s="8">
        <v>11</v>
      </c>
      <c r="I316" s="8">
        <v>0</v>
      </c>
      <c r="J316" s="14"/>
      <c r="K316" s="22">
        <v>1282</v>
      </c>
    </row>
    <row r="317" spans="1:12" x14ac:dyDescent="0.3">
      <c r="A317" s="173"/>
      <c r="B317" s="4">
        <v>309</v>
      </c>
      <c r="C317" s="8" t="s">
        <v>693</v>
      </c>
      <c r="D317" s="32">
        <v>1208</v>
      </c>
      <c r="E317" s="8">
        <v>0</v>
      </c>
      <c r="F317" s="8">
        <v>0</v>
      </c>
      <c r="G317" s="37">
        <f t="shared" si="19"/>
        <v>1040</v>
      </c>
      <c r="H317" s="8">
        <v>0</v>
      </c>
      <c r="I317" s="8">
        <v>0</v>
      </c>
      <c r="J317" s="14"/>
      <c r="K317" s="22">
        <v>168</v>
      </c>
    </row>
    <row r="318" spans="1:12" x14ac:dyDescent="0.3">
      <c r="A318" s="173"/>
      <c r="B318" s="4">
        <v>310</v>
      </c>
      <c r="C318" s="8" t="s">
        <v>694</v>
      </c>
      <c r="D318" s="32">
        <v>4451</v>
      </c>
      <c r="E318" s="8">
        <v>0</v>
      </c>
      <c r="F318" s="8">
        <v>0</v>
      </c>
      <c r="G318" s="37">
        <f t="shared" si="19"/>
        <v>3427</v>
      </c>
      <c r="H318" s="8">
        <v>0</v>
      </c>
      <c r="I318" s="8">
        <v>0</v>
      </c>
      <c r="J318" s="14"/>
      <c r="K318" s="22">
        <v>1024</v>
      </c>
    </row>
    <row r="319" spans="1:12" x14ac:dyDescent="0.3">
      <c r="A319" s="173"/>
      <c r="B319" s="4">
        <v>311</v>
      </c>
      <c r="C319" s="8" t="s">
        <v>695</v>
      </c>
      <c r="D319" s="32">
        <v>1507</v>
      </c>
      <c r="E319" s="8">
        <v>0</v>
      </c>
      <c r="F319" s="8">
        <v>0</v>
      </c>
      <c r="G319" s="37">
        <f t="shared" si="19"/>
        <v>943</v>
      </c>
      <c r="H319" s="8">
        <v>0</v>
      </c>
      <c r="I319" s="8">
        <v>0</v>
      </c>
      <c r="J319" s="14"/>
      <c r="K319" s="22">
        <v>564</v>
      </c>
    </row>
    <row r="320" spans="1:12" x14ac:dyDescent="0.3">
      <c r="A320" s="173"/>
      <c r="B320" s="4">
        <v>312</v>
      </c>
      <c r="C320" s="8" t="s">
        <v>696</v>
      </c>
      <c r="D320" s="32">
        <v>424</v>
      </c>
      <c r="E320" s="8">
        <v>0</v>
      </c>
      <c r="F320" s="8">
        <v>0</v>
      </c>
      <c r="G320" s="37">
        <f t="shared" si="19"/>
        <v>167</v>
      </c>
      <c r="H320" s="8">
        <v>0</v>
      </c>
      <c r="I320" s="8">
        <v>0</v>
      </c>
      <c r="J320" s="14"/>
      <c r="K320" s="22">
        <v>257</v>
      </c>
    </row>
    <row r="321" spans="1:11" x14ac:dyDescent="0.3">
      <c r="A321" s="173"/>
      <c r="B321" s="4">
        <v>313</v>
      </c>
      <c r="C321" s="8" t="s">
        <v>699</v>
      </c>
      <c r="D321" s="32">
        <v>405</v>
      </c>
      <c r="E321" s="8">
        <v>0</v>
      </c>
      <c r="F321" s="8">
        <v>0</v>
      </c>
      <c r="G321" s="37">
        <f t="shared" si="19"/>
        <v>244</v>
      </c>
      <c r="H321" s="8">
        <v>0</v>
      </c>
      <c r="I321" s="8">
        <v>0</v>
      </c>
      <c r="J321" s="14"/>
      <c r="K321" s="22">
        <v>161</v>
      </c>
    </row>
    <row r="322" spans="1:11" x14ac:dyDescent="0.3">
      <c r="A322" s="173"/>
      <c r="B322" s="4">
        <v>314</v>
      </c>
      <c r="C322" s="8" t="s">
        <v>701</v>
      </c>
      <c r="D322" s="32">
        <v>294</v>
      </c>
      <c r="E322" s="8">
        <v>0</v>
      </c>
      <c r="F322" s="8">
        <v>0</v>
      </c>
      <c r="G322" s="37">
        <f t="shared" si="19"/>
        <v>186</v>
      </c>
      <c r="H322" s="8">
        <v>0</v>
      </c>
      <c r="I322" s="8">
        <v>0</v>
      </c>
      <c r="J322" s="14"/>
      <c r="K322" s="22">
        <v>108</v>
      </c>
    </row>
    <row r="323" spans="1:11" x14ac:dyDescent="0.3">
      <c r="A323" s="173"/>
      <c r="B323" s="4">
        <v>315</v>
      </c>
      <c r="C323" s="8" t="s">
        <v>702</v>
      </c>
      <c r="D323" s="32">
        <v>2291</v>
      </c>
      <c r="E323" s="8">
        <v>0</v>
      </c>
      <c r="F323" s="8">
        <v>0</v>
      </c>
      <c r="G323" s="37">
        <f t="shared" si="19"/>
        <v>1817</v>
      </c>
      <c r="H323" s="8">
        <v>0</v>
      </c>
      <c r="I323" s="8">
        <v>0</v>
      </c>
      <c r="J323" s="14"/>
      <c r="K323" s="22">
        <v>474</v>
      </c>
    </row>
    <row r="324" spans="1:11" x14ac:dyDescent="0.3">
      <c r="A324" s="173"/>
      <c r="B324" s="4">
        <v>316</v>
      </c>
      <c r="C324" s="8" t="s">
        <v>703</v>
      </c>
      <c r="D324" s="32">
        <v>1898</v>
      </c>
      <c r="E324" s="8">
        <v>0</v>
      </c>
      <c r="F324" s="8">
        <v>0</v>
      </c>
      <c r="G324" s="37">
        <f t="shared" si="19"/>
        <v>1391</v>
      </c>
      <c r="H324" s="8">
        <v>0</v>
      </c>
      <c r="I324" s="8">
        <v>0</v>
      </c>
      <c r="J324" s="14"/>
      <c r="K324" s="22">
        <v>507</v>
      </c>
    </row>
    <row r="325" spans="1:11" x14ac:dyDescent="0.3">
      <c r="A325" s="173"/>
      <c r="B325" s="4">
        <v>317</v>
      </c>
      <c r="C325" s="8" t="s">
        <v>704</v>
      </c>
      <c r="D325" s="32">
        <v>2377</v>
      </c>
      <c r="E325" s="8">
        <v>0</v>
      </c>
      <c r="F325" s="8">
        <v>0</v>
      </c>
      <c r="G325" s="37">
        <f t="shared" ref="G325:G350" si="20">D325-K325</f>
        <v>1005</v>
      </c>
      <c r="H325" s="8">
        <v>0</v>
      </c>
      <c r="I325" s="8">
        <v>0</v>
      </c>
      <c r="J325" s="14"/>
      <c r="K325" s="22">
        <v>1372</v>
      </c>
    </row>
    <row r="326" spans="1:11" x14ac:dyDescent="0.3">
      <c r="A326" s="173"/>
      <c r="B326" s="4">
        <v>318</v>
      </c>
      <c r="C326" s="8" t="s">
        <v>705</v>
      </c>
      <c r="D326" s="32">
        <v>13025</v>
      </c>
      <c r="E326" s="8">
        <v>0</v>
      </c>
      <c r="F326" s="8">
        <v>0</v>
      </c>
      <c r="G326" s="37">
        <f t="shared" si="20"/>
        <v>12293</v>
      </c>
      <c r="H326" s="8">
        <v>0</v>
      </c>
      <c r="I326" s="8">
        <v>0</v>
      </c>
      <c r="J326" s="14"/>
      <c r="K326" s="22">
        <v>732</v>
      </c>
    </row>
    <row r="327" spans="1:11" x14ac:dyDescent="0.3">
      <c r="A327" s="173"/>
      <c r="B327" s="4">
        <v>319</v>
      </c>
      <c r="C327" s="8" t="s">
        <v>706</v>
      </c>
      <c r="D327" s="32">
        <v>1322</v>
      </c>
      <c r="E327" s="8">
        <v>0</v>
      </c>
      <c r="F327" s="8">
        <v>0</v>
      </c>
      <c r="G327" s="37">
        <f t="shared" si="20"/>
        <v>997</v>
      </c>
      <c r="H327" s="8">
        <v>0</v>
      </c>
      <c r="I327" s="8">
        <v>0</v>
      </c>
      <c r="J327" s="14"/>
      <c r="K327" s="22">
        <v>325</v>
      </c>
    </row>
    <row r="328" spans="1:11" x14ac:dyDescent="0.3">
      <c r="A328" s="173"/>
      <c r="B328" s="4">
        <v>320</v>
      </c>
      <c r="C328" s="8" t="s">
        <v>708</v>
      </c>
      <c r="D328" s="32">
        <v>585</v>
      </c>
      <c r="E328" s="8">
        <v>0</v>
      </c>
      <c r="F328" s="8">
        <v>0</v>
      </c>
      <c r="G328" s="37">
        <f t="shared" si="20"/>
        <v>487</v>
      </c>
      <c r="H328" s="8">
        <v>0</v>
      </c>
      <c r="I328" s="8">
        <v>0</v>
      </c>
      <c r="J328" s="14"/>
      <c r="K328" s="22">
        <v>98</v>
      </c>
    </row>
    <row r="329" spans="1:11" x14ac:dyDescent="0.3">
      <c r="A329" s="173"/>
      <c r="B329" s="4">
        <v>321</v>
      </c>
      <c r="C329" s="8" t="s">
        <v>709</v>
      </c>
      <c r="D329" s="32">
        <v>3912</v>
      </c>
      <c r="E329" s="8">
        <v>0</v>
      </c>
      <c r="F329" s="8">
        <v>0</v>
      </c>
      <c r="G329" s="37">
        <f t="shared" si="20"/>
        <v>3767</v>
      </c>
      <c r="H329" s="8">
        <v>0</v>
      </c>
      <c r="I329" s="8">
        <v>0</v>
      </c>
      <c r="J329" s="14"/>
      <c r="K329" s="22">
        <v>145</v>
      </c>
    </row>
    <row r="330" spans="1:11" x14ac:dyDescent="0.3">
      <c r="A330" s="173"/>
      <c r="B330" s="4">
        <v>322</v>
      </c>
      <c r="C330" s="8" t="s">
        <v>710</v>
      </c>
      <c r="D330" s="32">
        <v>872</v>
      </c>
      <c r="E330" s="8">
        <v>0</v>
      </c>
      <c r="F330" s="8">
        <v>0</v>
      </c>
      <c r="G330" s="37">
        <f t="shared" si="20"/>
        <v>538</v>
      </c>
      <c r="H330" s="8">
        <v>0</v>
      </c>
      <c r="I330" s="8">
        <v>0</v>
      </c>
      <c r="J330" s="14"/>
      <c r="K330" s="22">
        <v>334</v>
      </c>
    </row>
    <row r="331" spans="1:11" x14ac:dyDescent="0.3">
      <c r="A331" s="173"/>
      <c r="B331" s="4">
        <v>323</v>
      </c>
      <c r="C331" s="8" t="s">
        <v>711</v>
      </c>
      <c r="D331" s="32">
        <v>8263</v>
      </c>
      <c r="E331" s="8">
        <v>0</v>
      </c>
      <c r="F331" s="8">
        <v>0</v>
      </c>
      <c r="G331" s="37">
        <f t="shared" si="20"/>
        <v>7627</v>
      </c>
      <c r="H331" s="8">
        <v>0</v>
      </c>
      <c r="I331" s="8">
        <v>0</v>
      </c>
      <c r="J331" s="14"/>
      <c r="K331" s="22">
        <v>636</v>
      </c>
    </row>
    <row r="332" spans="1:11" x14ac:dyDescent="0.3">
      <c r="A332" s="173"/>
      <c r="B332" s="4">
        <v>324</v>
      </c>
      <c r="C332" s="8" t="s">
        <v>712</v>
      </c>
      <c r="D332" s="32">
        <v>2824</v>
      </c>
      <c r="E332" s="8">
        <v>0</v>
      </c>
      <c r="F332" s="8">
        <v>0</v>
      </c>
      <c r="G332" s="37">
        <f t="shared" si="20"/>
        <v>2494</v>
      </c>
      <c r="H332" s="8">
        <v>0</v>
      </c>
      <c r="I332" s="8">
        <v>0</v>
      </c>
      <c r="J332" s="14"/>
      <c r="K332" s="22">
        <v>330</v>
      </c>
    </row>
    <row r="333" spans="1:11" x14ac:dyDescent="0.3">
      <c r="A333" s="173"/>
      <c r="B333" s="4">
        <v>325</v>
      </c>
      <c r="C333" s="8" t="s">
        <v>713</v>
      </c>
      <c r="D333" s="32">
        <v>196</v>
      </c>
      <c r="E333" s="8">
        <v>0</v>
      </c>
      <c r="F333" s="8">
        <v>0</v>
      </c>
      <c r="G333" s="37">
        <f t="shared" si="20"/>
        <v>179</v>
      </c>
      <c r="H333" s="8">
        <v>0</v>
      </c>
      <c r="I333" s="8">
        <v>0</v>
      </c>
      <c r="J333" s="14"/>
      <c r="K333" s="22">
        <v>17</v>
      </c>
    </row>
    <row r="334" spans="1:11" x14ac:dyDescent="0.3">
      <c r="A334" s="173"/>
      <c r="B334" s="4">
        <v>326</v>
      </c>
      <c r="C334" s="8" t="s">
        <v>714</v>
      </c>
      <c r="D334" s="32">
        <v>3593</v>
      </c>
      <c r="E334" s="8">
        <v>0</v>
      </c>
      <c r="F334" s="8">
        <v>0</v>
      </c>
      <c r="G334" s="37">
        <f t="shared" si="20"/>
        <v>2995</v>
      </c>
      <c r="H334" s="8">
        <v>0</v>
      </c>
      <c r="I334" s="8">
        <v>0</v>
      </c>
      <c r="J334" s="14"/>
      <c r="K334" s="22">
        <v>598</v>
      </c>
    </row>
    <row r="335" spans="1:11" x14ac:dyDescent="0.3">
      <c r="A335" s="173"/>
      <c r="B335" s="4">
        <v>327</v>
      </c>
      <c r="C335" s="8" t="s">
        <v>715</v>
      </c>
      <c r="D335" s="32">
        <v>1639</v>
      </c>
      <c r="E335" s="8">
        <v>0</v>
      </c>
      <c r="F335" s="8">
        <v>0</v>
      </c>
      <c r="G335" s="37">
        <f t="shared" si="20"/>
        <v>955</v>
      </c>
      <c r="H335" s="8">
        <v>0</v>
      </c>
      <c r="I335" s="8">
        <v>0</v>
      </c>
      <c r="J335" s="14"/>
      <c r="K335" s="22">
        <v>684</v>
      </c>
    </row>
    <row r="336" spans="1:11" x14ac:dyDescent="0.3">
      <c r="A336" s="173"/>
      <c r="B336" s="4">
        <v>328</v>
      </c>
      <c r="C336" s="8" t="s">
        <v>716</v>
      </c>
      <c r="D336" s="32">
        <v>636</v>
      </c>
      <c r="E336" s="8">
        <v>0</v>
      </c>
      <c r="F336" s="8">
        <v>0</v>
      </c>
      <c r="G336" s="37">
        <f t="shared" si="20"/>
        <v>423</v>
      </c>
      <c r="H336" s="8">
        <v>0</v>
      </c>
      <c r="I336" s="8">
        <v>0</v>
      </c>
      <c r="J336" s="14"/>
      <c r="K336" s="22">
        <v>213</v>
      </c>
    </row>
    <row r="337" spans="1:12" x14ac:dyDescent="0.3">
      <c r="A337" s="173"/>
      <c r="B337" s="4">
        <v>329</v>
      </c>
      <c r="C337" s="8" t="s">
        <v>718</v>
      </c>
      <c r="D337" s="32">
        <v>3594</v>
      </c>
      <c r="E337" s="8">
        <v>0</v>
      </c>
      <c r="F337" s="8">
        <v>0</v>
      </c>
      <c r="G337" s="37">
        <f t="shared" si="20"/>
        <v>3002</v>
      </c>
      <c r="H337" s="8">
        <v>0</v>
      </c>
      <c r="I337" s="8">
        <v>0</v>
      </c>
      <c r="J337" s="14"/>
      <c r="K337" s="22">
        <v>592</v>
      </c>
    </row>
    <row r="338" spans="1:12" x14ac:dyDescent="0.3">
      <c r="A338" s="173"/>
      <c r="B338" s="4">
        <v>330</v>
      </c>
      <c r="C338" s="8" t="s">
        <v>719</v>
      </c>
      <c r="D338" s="32">
        <v>1044</v>
      </c>
      <c r="E338" s="8">
        <v>0</v>
      </c>
      <c r="F338" s="8">
        <v>0</v>
      </c>
      <c r="G338" s="37">
        <f t="shared" si="20"/>
        <v>810</v>
      </c>
      <c r="H338" s="8">
        <v>0</v>
      </c>
      <c r="I338" s="8">
        <v>0</v>
      </c>
      <c r="J338" s="14"/>
      <c r="K338" s="22">
        <v>234</v>
      </c>
      <c r="L338">
        <v>50</v>
      </c>
    </row>
    <row r="339" spans="1:12" x14ac:dyDescent="0.3">
      <c r="A339" s="173"/>
      <c r="B339" s="4">
        <v>331</v>
      </c>
      <c r="C339" s="8" t="s">
        <v>720</v>
      </c>
      <c r="D339" s="32">
        <v>346</v>
      </c>
      <c r="E339" s="8">
        <v>0</v>
      </c>
      <c r="F339" s="8">
        <v>0</v>
      </c>
      <c r="G339" s="37">
        <f t="shared" si="20"/>
        <v>156</v>
      </c>
      <c r="H339" s="8">
        <v>0</v>
      </c>
      <c r="I339" s="8">
        <v>0</v>
      </c>
      <c r="J339" s="14"/>
      <c r="K339" s="22">
        <v>190</v>
      </c>
    </row>
    <row r="340" spans="1:12" x14ac:dyDescent="0.3">
      <c r="A340" s="173"/>
      <c r="B340" s="4">
        <v>332</v>
      </c>
      <c r="C340" s="8" t="s">
        <v>721</v>
      </c>
      <c r="D340" s="32">
        <v>3749</v>
      </c>
      <c r="E340" s="8">
        <v>50</v>
      </c>
      <c r="F340" s="8">
        <v>0</v>
      </c>
      <c r="G340" s="37">
        <f t="shared" si="20"/>
        <v>2981</v>
      </c>
      <c r="H340" s="8">
        <v>50</v>
      </c>
      <c r="I340" s="8">
        <v>0</v>
      </c>
      <c r="J340" s="14"/>
      <c r="K340" s="22">
        <v>768</v>
      </c>
    </row>
    <row r="341" spans="1:12" x14ac:dyDescent="0.3">
      <c r="A341" s="173"/>
      <c r="B341" s="4">
        <v>333</v>
      </c>
      <c r="C341" s="8" t="s">
        <v>722</v>
      </c>
      <c r="D341" s="32">
        <v>359</v>
      </c>
      <c r="E341" s="8">
        <v>0</v>
      </c>
      <c r="F341" s="8">
        <v>0</v>
      </c>
      <c r="G341" s="37">
        <f t="shared" si="20"/>
        <v>200</v>
      </c>
      <c r="H341" s="8">
        <v>0</v>
      </c>
      <c r="I341" s="8">
        <v>0</v>
      </c>
      <c r="J341" s="14"/>
      <c r="K341" s="22">
        <v>159</v>
      </c>
      <c r="L341">
        <v>1</v>
      </c>
    </row>
    <row r="342" spans="1:12" x14ac:dyDescent="0.3">
      <c r="A342" s="173"/>
      <c r="B342" s="4">
        <v>334</v>
      </c>
      <c r="C342" s="8" t="s">
        <v>723</v>
      </c>
      <c r="D342" s="32">
        <v>1539</v>
      </c>
      <c r="E342" s="8">
        <v>0</v>
      </c>
      <c r="F342" s="8">
        <v>0</v>
      </c>
      <c r="G342" s="37">
        <f t="shared" si="20"/>
        <v>1082</v>
      </c>
      <c r="H342" s="8">
        <v>0</v>
      </c>
      <c r="I342" s="8">
        <v>0</v>
      </c>
      <c r="J342" s="14"/>
      <c r="K342" s="22">
        <v>457</v>
      </c>
    </row>
    <row r="343" spans="1:12" x14ac:dyDescent="0.3">
      <c r="A343" s="173"/>
      <c r="B343" s="4">
        <v>335</v>
      </c>
      <c r="C343" s="8" t="s">
        <v>727</v>
      </c>
      <c r="D343" s="32">
        <v>488</v>
      </c>
      <c r="E343" s="8">
        <v>0</v>
      </c>
      <c r="F343" s="8">
        <v>0</v>
      </c>
      <c r="G343" s="37">
        <f t="shared" si="20"/>
        <v>291</v>
      </c>
      <c r="H343" s="8">
        <v>0</v>
      </c>
      <c r="I343" s="8">
        <v>0</v>
      </c>
      <c r="J343" s="14"/>
      <c r="K343" s="22">
        <v>197</v>
      </c>
    </row>
    <row r="344" spans="1:12" x14ac:dyDescent="0.3">
      <c r="A344" s="173"/>
      <c r="B344" s="4">
        <v>336</v>
      </c>
      <c r="C344" s="8" t="s">
        <v>732</v>
      </c>
      <c r="D344" s="32">
        <v>1588</v>
      </c>
      <c r="E344" s="8">
        <v>0</v>
      </c>
      <c r="F344" s="8">
        <v>0</v>
      </c>
      <c r="G344" s="37">
        <f t="shared" si="20"/>
        <v>1497</v>
      </c>
      <c r="H344" s="8">
        <v>0</v>
      </c>
      <c r="I344" s="8">
        <v>0</v>
      </c>
      <c r="J344" s="14"/>
      <c r="K344" s="22">
        <v>91</v>
      </c>
    </row>
    <row r="345" spans="1:12" x14ac:dyDescent="0.3">
      <c r="A345" s="173"/>
      <c r="B345" s="4">
        <v>337</v>
      </c>
      <c r="C345" s="8" t="s">
        <v>735</v>
      </c>
      <c r="D345" s="32">
        <v>2912</v>
      </c>
      <c r="E345" s="8">
        <v>0</v>
      </c>
      <c r="F345" s="8">
        <v>0</v>
      </c>
      <c r="G345" s="37">
        <f t="shared" si="20"/>
        <v>2339</v>
      </c>
      <c r="H345" s="8">
        <v>0</v>
      </c>
      <c r="I345" s="8">
        <v>0</v>
      </c>
      <c r="J345" s="14"/>
      <c r="K345" s="22">
        <v>573</v>
      </c>
    </row>
    <row r="346" spans="1:12" x14ac:dyDescent="0.3">
      <c r="A346" s="173"/>
      <c r="B346" s="4">
        <v>338</v>
      </c>
      <c r="C346" s="8" t="s">
        <v>737</v>
      </c>
      <c r="D346" s="32">
        <v>1368</v>
      </c>
      <c r="E346" s="8">
        <v>0</v>
      </c>
      <c r="F346" s="8">
        <v>0</v>
      </c>
      <c r="G346" s="37">
        <f t="shared" si="20"/>
        <v>796</v>
      </c>
      <c r="H346" s="8">
        <v>0</v>
      </c>
      <c r="I346" s="8">
        <v>0</v>
      </c>
      <c r="J346" s="14"/>
      <c r="K346" s="22">
        <v>572</v>
      </c>
    </row>
    <row r="347" spans="1:12" x14ac:dyDescent="0.3">
      <c r="A347" s="173"/>
      <c r="B347" s="4">
        <v>339</v>
      </c>
      <c r="C347" s="8" t="s">
        <v>738</v>
      </c>
      <c r="D347" s="32">
        <v>3047</v>
      </c>
      <c r="E347" s="8">
        <v>0</v>
      </c>
      <c r="F347" s="8">
        <v>0</v>
      </c>
      <c r="G347" s="37">
        <f t="shared" si="20"/>
        <v>1796</v>
      </c>
      <c r="H347" s="8">
        <v>0</v>
      </c>
      <c r="I347" s="8">
        <v>0</v>
      </c>
      <c r="J347" s="14"/>
      <c r="K347" s="22">
        <v>1251</v>
      </c>
    </row>
    <row r="348" spans="1:12" x14ac:dyDescent="0.3">
      <c r="A348" s="173"/>
      <c r="B348" s="4">
        <v>340</v>
      </c>
      <c r="C348" s="8" t="s">
        <v>739</v>
      </c>
      <c r="D348" s="32">
        <v>852</v>
      </c>
      <c r="E348" s="8">
        <v>0</v>
      </c>
      <c r="F348" s="8">
        <v>0</v>
      </c>
      <c r="G348" s="37">
        <f t="shared" si="20"/>
        <v>612</v>
      </c>
      <c r="H348" s="8">
        <v>0</v>
      </c>
      <c r="I348" s="8">
        <v>0</v>
      </c>
      <c r="J348" s="14"/>
      <c r="K348" s="22">
        <v>240</v>
      </c>
    </row>
    <row r="349" spans="1:12" x14ac:dyDescent="0.3">
      <c r="A349" s="173"/>
      <c r="B349" s="4">
        <v>341</v>
      </c>
      <c r="C349" s="8" t="s">
        <v>741</v>
      </c>
      <c r="D349" s="32">
        <v>1284</v>
      </c>
      <c r="E349" s="8">
        <v>0</v>
      </c>
      <c r="F349" s="8">
        <v>0</v>
      </c>
      <c r="G349" s="37">
        <f t="shared" si="20"/>
        <v>855</v>
      </c>
      <c r="H349" s="8">
        <v>0</v>
      </c>
      <c r="I349" s="8">
        <v>0</v>
      </c>
      <c r="J349" s="14"/>
      <c r="K349" s="22">
        <v>429</v>
      </c>
    </row>
    <row r="350" spans="1:12" x14ac:dyDescent="0.3">
      <c r="A350" s="173"/>
      <c r="B350" s="4">
        <v>342</v>
      </c>
      <c r="C350" s="8" t="s">
        <v>742</v>
      </c>
      <c r="D350" s="32">
        <v>3893</v>
      </c>
      <c r="E350" s="8">
        <v>0</v>
      </c>
      <c r="F350" s="8">
        <v>0</v>
      </c>
      <c r="G350" s="37">
        <f t="shared" si="20"/>
        <v>2043</v>
      </c>
      <c r="H350" s="8">
        <v>0</v>
      </c>
      <c r="I350" s="8">
        <v>0</v>
      </c>
      <c r="J350" s="14"/>
      <c r="K350" s="22">
        <v>1850</v>
      </c>
    </row>
    <row r="351" spans="1:12" x14ac:dyDescent="0.3">
      <c r="C351" s="9"/>
      <c r="D351" s="9">
        <f>SUM(D4:D350)</f>
        <v>1139256</v>
      </c>
      <c r="E351" s="9">
        <f t="shared" ref="E351:K351" si="21">SUM(E4:E350)</f>
        <v>4034</v>
      </c>
      <c r="F351" s="9">
        <f t="shared" si="21"/>
        <v>0</v>
      </c>
      <c r="G351" s="9">
        <f t="shared" si="21"/>
        <v>843470</v>
      </c>
      <c r="H351" s="9">
        <f t="shared" si="21"/>
        <v>4034</v>
      </c>
      <c r="I351" s="9">
        <f t="shared" si="21"/>
        <v>0</v>
      </c>
      <c r="J351" s="14"/>
      <c r="K351" s="9">
        <f t="shared" si="21"/>
        <v>295560</v>
      </c>
    </row>
    <row r="352" spans="1:12" x14ac:dyDescent="0.3">
      <c r="J352" s="14"/>
    </row>
    <row r="353" spans="10:10" x14ac:dyDescent="0.3">
      <c r="J353" s="14"/>
    </row>
    <row r="354" spans="10:10" x14ac:dyDescent="0.3">
      <c r="J354" s="14"/>
    </row>
    <row r="355" spans="10:10" x14ac:dyDescent="0.3">
      <c r="J355" s="14"/>
    </row>
  </sheetData>
  <mergeCells count="7">
    <mergeCell ref="A106:A350"/>
    <mergeCell ref="A4:A31"/>
    <mergeCell ref="P6:R6"/>
    <mergeCell ref="A33:A58"/>
    <mergeCell ref="A60:A68"/>
    <mergeCell ref="A70:A93"/>
    <mergeCell ref="A95:A104"/>
  </mergeCells>
  <phoneticPr fontId="3" type="noConversion"/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34C4EA-8400-4DB1-9126-3A5895B8C6DD}">
  <sheetPr codeName="Sheet28">
    <tabColor rgb="FFFFFF00"/>
  </sheetPr>
  <dimension ref="A1:AX355"/>
  <sheetViews>
    <sheetView topLeftCell="N19" zoomScale="84" zoomScaleNormal="84" workbookViewId="0">
      <selection activeCell="T42" sqref="T42"/>
    </sheetView>
  </sheetViews>
  <sheetFormatPr defaultRowHeight="13.5" x14ac:dyDescent="0.3"/>
  <cols>
    <col min="3" max="3" width="18.46484375" customWidth="1"/>
    <col min="4" max="4" width="9.59765625" bestFit="1" customWidth="1"/>
    <col min="11" max="11" width="11.86328125" style="22" customWidth="1"/>
    <col min="12" max="12" width="26" customWidth="1"/>
    <col min="14" max="14" width="18.46484375" customWidth="1"/>
    <col min="15" max="15" width="20.265625" customWidth="1"/>
    <col min="16" max="29" width="12.1328125" bestFit="1" customWidth="1"/>
    <col min="30" max="35" width="13.265625" bestFit="1" customWidth="1"/>
    <col min="36" max="36" width="15.265625" customWidth="1"/>
    <col min="37" max="37" width="15.1328125" customWidth="1"/>
    <col min="38" max="38" width="17.3984375" customWidth="1"/>
    <col min="39" max="40" width="16.86328125" customWidth="1"/>
    <col min="41" max="41" width="15.59765625" customWidth="1"/>
    <col min="42" max="42" width="12.73046875" customWidth="1"/>
    <col min="43" max="43" width="13.3984375" customWidth="1"/>
    <col min="44" max="44" width="12.86328125" customWidth="1"/>
    <col min="45" max="45" width="12.73046875" customWidth="1"/>
    <col min="46" max="46" width="14.73046875" customWidth="1"/>
    <col min="47" max="47" width="15.1328125" customWidth="1"/>
    <col min="48" max="48" width="18" customWidth="1"/>
  </cols>
  <sheetData>
    <row r="1" spans="1:19" x14ac:dyDescent="0.3">
      <c r="A1" t="s">
        <v>946</v>
      </c>
    </row>
    <row r="2" spans="1:19" x14ac:dyDescent="0.3">
      <c r="A2" s="4"/>
      <c r="B2" s="4"/>
      <c r="C2" s="8"/>
      <c r="D2" s="8"/>
      <c r="E2" s="8" t="s">
        <v>793</v>
      </c>
      <c r="F2" s="8"/>
      <c r="G2" s="8"/>
      <c r="H2" s="8" t="s">
        <v>794</v>
      </c>
      <c r="I2" s="8"/>
    </row>
    <row r="3" spans="1:19" x14ac:dyDescent="0.3">
      <c r="A3" s="4"/>
      <c r="B3" s="4"/>
      <c r="C3" s="8"/>
      <c r="D3" s="8" t="s">
        <v>409</v>
      </c>
      <c r="E3" s="8" t="s">
        <v>410</v>
      </c>
      <c r="F3" s="8" t="s">
        <v>411</v>
      </c>
      <c r="G3" s="8" t="s">
        <v>409</v>
      </c>
      <c r="H3" s="8" t="s">
        <v>410</v>
      </c>
      <c r="I3" s="8" t="s">
        <v>411</v>
      </c>
    </row>
    <row r="4" spans="1:19" x14ac:dyDescent="0.3">
      <c r="A4" s="173" t="s">
        <v>757</v>
      </c>
      <c r="B4" s="4">
        <v>1</v>
      </c>
      <c r="C4" s="8" t="s">
        <v>433</v>
      </c>
      <c r="D4" s="32">
        <v>14891</v>
      </c>
      <c r="E4" s="8">
        <v>617</v>
      </c>
      <c r="F4" s="8">
        <v>0</v>
      </c>
      <c r="G4" s="37">
        <f>D4-K4</f>
        <v>-1769</v>
      </c>
      <c r="H4" s="8">
        <v>617</v>
      </c>
      <c r="I4" s="8">
        <v>0</v>
      </c>
      <c r="K4" s="22">
        <v>16660</v>
      </c>
      <c r="L4">
        <v>617</v>
      </c>
      <c r="O4" s="4" t="s">
        <v>763</v>
      </c>
      <c r="P4" s="4"/>
      <c r="Q4" s="4"/>
      <c r="R4" s="4"/>
    </row>
    <row r="5" spans="1:19" x14ac:dyDescent="0.3">
      <c r="A5" s="173"/>
      <c r="B5" s="4">
        <v>2</v>
      </c>
      <c r="C5" s="8" t="s">
        <v>649</v>
      </c>
      <c r="D5" s="32">
        <v>12904</v>
      </c>
      <c r="E5" s="8">
        <v>0</v>
      </c>
      <c r="F5" s="8">
        <v>0</v>
      </c>
      <c r="G5" s="37">
        <f t="shared" ref="G5:G68" si="0">D5-K5</f>
        <v>9686</v>
      </c>
      <c r="H5" s="8">
        <v>0</v>
      </c>
      <c r="I5" s="8">
        <v>0</v>
      </c>
      <c r="K5" s="22">
        <v>3218</v>
      </c>
      <c r="O5" s="4" t="s">
        <v>764</v>
      </c>
      <c r="P5" s="4"/>
      <c r="Q5" s="4"/>
      <c r="R5" s="4"/>
    </row>
    <row r="6" spans="1:19" x14ac:dyDescent="0.3">
      <c r="A6" s="173"/>
      <c r="B6" s="4">
        <v>3</v>
      </c>
      <c r="C6" s="8" t="s">
        <v>633</v>
      </c>
      <c r="D6" s="32">
        <v>18855</v>
      </c>
      <c r="E6" s="8">
        <v>0</v>
      </c>
      <c r="F6" s="8">
        <v>0</v>
      </c>
      <c r="G6" s="37">
        <f t="shared" si="0"/>
        <v>15899</v>
      </c>
      <c r="H6" s="8">
        <v>0</v>
      </c>
      <c r="I6" s="8">
        <v>0</v>
      </c>
      <c r="K6" s="22">
        <v>2956</v>
      </c>
      <c r="O6" s="4"/>
      <c r="P6" s="173" t="s">
        <v>795</v>
      </c>
      <c r="Q6" s="173"/>
      <c r="R6" s="173"/>
    </row>
    <row r="7" spans="1:19" x14ac:dyDescent="0.3">
      <c r="A7" s="173"/>
      <c r="B7" s="4">
        <v>4</v>
      </c>
      <c r="C7" s="8" t="s">
        <v>648</v>
      </c>
      <c r="D7" s="32">
        <v>12994</v>
      </c>
      <c r="E7" s="8">
        <v>0</v>
      </c>
      <c r="F7" s="8">
        <v>0</v>
      </c>
      <c r="G7" s="37">
        <f t="shared" si="0"/>
        <v>11337</v>
      </c>
      <c r="H7" s="8">
        <v>0</v>
      </c>
      <c r="I7" s="8">
        <v>0</v>
      </c>
      <c r="K7" s="22">
        <v>1657</v>
      </c>
      <c r="O7" s="4"/>
      <c r="P7" s="4" t="s">
        <v>409</v>
      </c>
      <c r="Q7" s="4" t="s">
        <v>765</v>
      </c>
      <c r="R7" s="4" t="s">
        <v>766</v>
      </c>
      <c r="S7" s="18" t="s">
        <v>788</v>
      </c>
    </row>
    <row r="8" spans="1:19" x14ac:dyDescent="0.3">
      <c r="A8" s="173"/>
      <c r="B8" s="4">
        <v>5</v>
      </c>
      <c r="C8" s="8" t="s">
        <v>552</v>
      </c>
      <c r="D8" s="32">
        <v>3068</v>
      </c>
      <c r="E8" s="8">
        <v>0</v>
      </c>
      <c r="F8" s="8">
        <v>0</v>
      </c>
      <c r="G8" s="37">
        <f t="shared" si="0"/>
        <v>1567</v>
      </c>
      <c r="H8" s="8">
        <v>0</v>
      </c>
      <c r="I8" s="8">
        <v>0</v>
      </c>
      <c r="K8" s="22">
        <v>1501</v>
      </c>
      <c r="O8" s="4" t="s">
        <v>757</v>
      </c>
      <c r="P8" s="4">
        <f>SUM(G4:G31)</f>
        <v>161075</v>
      </c>
      <c r="Q8" s="4">
        <f>SUM(H4:I31)</f>
        <v>851</v>
      </c>
      <c r="R8" s="15">
        <v>0</v>
      </c>
      <c r="S8" s="14">
        <f t="shared" ref="S8:S14" si="1">P8/P$14</f>
        <v>0.19096707648167688</v>
      </c>
    </row>
    <row r="9" spans="1:19" x14ac:dyDescent="0.3">
      <c r="A9" s="173"/>
      <c r="B9" s="4">
        <v>6</v>
      </c>
      <c r="C9" s="8" t="s">
        <v>430</v>
      </c>
      <c r="D9" s="32">
        <v>8612</v>
      </c>
      <c r="E9" s="8">
        <v>0</v>
      </c>
      <c r="F9" s="8">
        <v>0</v>
      </c>
      <c r="G9" s="37">
        <f t="shared" si="0"/>
        <v>6220</v>
      </c>
      <c r="H9" s="8">
        <v>0</v>
      </c>
      <c r="I9" s="8">
        <v>0</v>
      </c>
      <c r="K9" s="22">
        <v>2392</v>
      </c>
      <c r="O9" s="4" t="s">
        <v>758</v>
      </c>
      <c r="P9" s="4">
        <f>SUM(G33:G58)</f>
        <v>84925</v>
      </c>
      <c r="Q9" s="4">
        <f>SUM(H33:I58)</f>
        <v>36</v>
      </c>
      <c r="R9" s="15">
        <f t="shared" ref="R9:R13" si="2">Q9/P9</f>
        <v>4.2390344421548427E-4</v>
      </c>
      <c r="S9" s="14">
        <f t="shared" si="1"/>
        <v>0.10068526444331156</v>
      </c>
    </row>
    <row r="10" spans="1:19" x14ac:dyDescent="0.3">
      <c r="A10" s="173"/>
      <c r="B10" s="4">
        <v>7</v>
      </c>
      <c r="C10" s="8" t="s">
        <v>439</v>
      </c>
      <c r="D10" s="32">
        <v>10058</v>
      </c>
      <c r="E10" s="8">
        <v>0</v>
      </c>
      <c r="F10" s="8">
        <v>0</v>
      </c>
      <c r="G10" s="37">
        <f t="shared" si="0"/>
        <v>8631</v>
      </c>
      <c r="H10" s="8">
        <v>0</v>
      </c>
      <c r="I10" s="8">
        <v>0</v>
      </c>
      <c r="K10" s="22">
        <v>1427</v>
      </c>
      <c r="O10" s="4" t="s">
        <v>759</v>
      </c>
      <c r="P10" s="4">
        <f>SUM(G60:G68)</f>
        <v>48077</v>
      </c>
      <c r="Q10" s="4">
        <f>SUM(H60:I68)</f>
        <v>966</v>
      </c>
      <c r="R10" s="15">
        <v>0</v>
      </c>
      <c r="S10" s="14">
        <f t="shared" si="1"/>
        <v>5.6999063392888898E-2</v>
      </c>
    </row>
    <row r="11" spans="1:19" x14ac:dyDescent="0.3">
      <c r="A11" s="173"/>
      <c r="B11" s="4">
        <v>8</v>
      </c>
      <c r="C11" s="8" t="s">
        <v>508</v>
      </c>
      <c r="D11" s="32">
        <v>3223</v>
      </c>
      <c r="E11" s="8">
        <v>0</v>
      </c>
      <c r="F11" s="8">
        <v>0</v>
      </c>
      <c r="G11" s="37">
        <f t="shared" si="0"/>
        <v>2605</v>
      </c>
      <c r="H11" s="8">
        <v>0</v>
      </c>
      <c r="I11" s="8">
        <v>0</v>
      </c>
      <c r="K11" s="22">
        <v>618</v>
      </c>
      <c r="O11" s="4" t="s">
        <v>760</v>
      </c>
      <c r="P11" s="4">
        <f>SUM(G70:G93)</f>
        <v>125676</v>
      </c>
      <c r="Q11" s="4">
        <f>SUM(H70:I93)</f>
        <v>1986</v>
      </c>
      <c r="R11" s="15">
        <v>0</v>
      </c>
      <c r="S11" s="14">
        <f t="shared" si="1"/>
        <v>0.14899877885401971</v>
      </c>
    </row>
    <row r="12" spans="1:19" x14ac:dyDescent="0.3">
      <c r="A12" s="173"/>
      <c r="B12" s="4">
        <v>9</v>
      </c>
      <c r="C12" s="8" t="s">
        <v>686</v>
      </c>
      <c r="D12" s="32">
        <v>11846</v>
      </c>
      <c r="E12" s="8">
        <v>0</v>
      </c>
      <c r="F12" s="8">
        <v>0</v>
      </c>
      <c r="G12" s="37">
        <f t="shared" si="0"/>
        <v>9671</v>
      </c>
      <c r="H12" s="8">
        <v>0</v>
      </c>
      <c r="I12" s="8">
        <v>0</v>
      </c>
      <c r="K12" s="22">
        <v>2175</v>
      </c>
      <c r="O12" s="4" t="s">
        <v>761</v>
      </c>
      <c r="P12" s="4">
        <f>SUM(G95:G104)</f>
        <v>38282</v>
      </c>
      <c r="Q12" s="4">
        <f>SUM(H95:I104)</f>
        <v>10</v>
      </c>
      <c r="R12" s="15">
        <f t="shared" si="2"/>
        <v>2.6121937202862962E-4</v>
      </c>
      <c r="S12" s="14">
        <f t="shared" si="1"/>
        <v>4.5386320793863448E-2</v>
      </c>
    </row>
    <row r="13" spans="1:19" x14ac:dyDescent="0.3">
      <c r="A13" s="173"/>
      <c r="B13" s="4">
        <v>10</v>
      </c>
      <c r="C13" s="8" t="s">
        <v>495</v>
      </c>
      <c r="D13" s="32">
        <v>11727</v>
      </c>
      <c r="E13" s="8">
        <v>0</v>
      </c>
      <c r="F13" s="8">
        <v>0</v>
      </c>
      <c r="G13" s="37">
        <f t="shared" si="0"/>
        <v>9847</v>
      </c>
      <c r="H13" s="8">
        <v>0</v>
      </c>
      <c r="I13" s="8">
        <v>0</v>
      </c>
      <c r="K13" s="22">
        <v>1880</v>
      </c>
      <c r="O13" s="4" t="s">
        <v>762</v>
      </c>
      <c r="P13" s="4">
        <f>SUM(G106:G350)</f>
        <v>385435</v>
      </c>
      <c r="Q13" s="4">
        <f>SUM(H106:I350)</f>
        <v>185</v>
      </c>
      <c r="R13" s="15">
        <f t="shared" si="2"/>
        <v>4.799771686535992E-4</v>
      </c>
      <c r="S13" s="14">
        <f t="shared" si="1"/>
        <v>0.45696349603423952</v>
      </c>
    </row>
    <row r="14" spans="1:19" x14ac:dyDescent="0.3">
      <c r="A14" s="173"/>
      <c r="B14" s="4">
        <v>11</v>
      </c>
      <c r="C14" s="8" t="s">
        <v>645</v>
      </c>
      <c r="D14" s="32">
        <v>7044</v>
      </c>
      <c r="E14" s="8">
        <v>0</v>
      </c>
      <c r="F14" s="8">
        <v>0</v>
      </c>
      <c r="G14" s="37">
        <f t="shared" si="0"/>
        <v>4589</v>
      </c>
      <c r="H14" s="8">
        <v>0</v>
      </c>
      <c r="I14" s="8">
        <v>0</v>
      </c>
      <c r="K14" s="22">
        <v>2455</v>
      </c>
      <c r="O14" s="4"/>
      <c r="P14" s="4">
        <f>SUM(P8:P13)</f>
        <v>843470</v>
      </c>
      <c r="Q14" s="4">
        <f>SUM(Q8:Q13)</f>
        <v>4034</v>
      </c>
      <c r="R14" s="15">
        <v>0</v>
      </c>
      <c r="S14" s="14">
        <f t="shared" si="1"/>
        <v>1</v>
      </c>
    </row>
    <row r="15" spans="1:19" x14ac:dyDescent="0.3">
      <c r="A15" s="173"/>
      <c r="B15" s="4">
        <v>12</v>
      </c>
      <c r="C15" s="8" t="s">
        <v>726</v>
      </c>
      <c r="D15" s="32">
        <v>3655</v>
      </c>
      <c r="E15" s="8">
        <v>0</v>
      </c>
      <c r="F15" s="8">
        <v>0</v>
      </c>
      <c r="G15" s="37">
        <f t="shared" si="0"/>
        <v>3192</v>
      </c>
      <c r="H15" s="8">
        <v>0</v>
      </c>
      <c r="I15" s="8">
        <v>0</v>
      </c>
      <c r="K15" s="22">
        <v>463</v>
      </c>
    </row>
    <row r="16" spans="1:19" x14ac:dyDescent="0.3">
      <c r="A16" s="173"/>
      <c r="B16" s="4">
        <v>13</v>
      </c>
      <c r="C16" s="8" t="s">
        <v>700</v>
      </c>
      <c r="D16" s="32">
        <v>3362</v>
      </c>
      <c r="E16" s="8">
        <v>0</v>
      </c>
      <c r="F16" s="8">
        <v>0</v>
      </c>
      <c r="G16" s="37">
        <f t="shared" si="0"/>
        <v>3041</v>
      </c>
      <c r="H16" s="8">
        <v>0</v>
      </c>
      <c r="I16" s="8">
        <v>0</v>
      </c>
      <c r="K16" s="22">
        <v>321</v>
      </c>
      <c r="O16" t="s">
        <v>899</v>
      </c>
      <c r="P16" t="s">
        <v>900</v>
      </c>
    </row>
    <row r="17" spans="1:33" x14ac:dyDescent="0.3">
      <c r="A17" s="173"/>
      <c r="B17" s="4">
        <v>14</v>
      </c>
      <c r="C17" s="8" t="s">
        <v>537</v>
      </c>
      <c r="D17" s="32">
        <v>2625</v>
      </c>
      <c r="E17" s="8">
        <v>0</v>
      </c>
      <c r="F17" s="8">
        <v>0</v>
      </c>
      <c r="G17" s="37">
        <f t="shared" si="0"/>
        <v>2025</v>
      </c>
      <c r="H17" s="8">
        <v>0</v>
      </c>
      <c r="I17" s="8">
        <v>0</v>
      </c>
      <c r="K17" s="22">
        <v>600</v>
      </c>
      <c r="O17" t="s">
        <v>830</v>
      </c>
    </row>
    <row r="18" spans="1:33" x14ac:dyDescent="0.3">
      <c r="A18" s="173"/>
      <c r="B18" s="4">
        <v>15</v>
      </c>
      <c r="C18" s="8" t="s">
        <v>527</v>
      </c>
      <c r="D18" s="32">
        <v>7208</v>
      </c>
      <c r="E18" s="8">
        <v>0</v>
      </c>
      <c r="F18" s="8">
        <v>0</v>
      </c>
      <c r="G18" s="37">
        <f t="shared" si="0"/>
        <v>3761</v>
      </c>
      <c r="H18" s="8">
        <v>0</v>
      </c>
      <c r="I18" s="8">
        <v>0</v>
      </c>
      <c r="K18" s="22">
        <v>3447</v>
      </c>
      <c r="O18" s="4"/>
      <c r="P18" s="8">
        <v>2020</v>
      </c>
      <c r="Q18" s="8">
        <v>2025</v>
      </c>
      <c r="R18" s="8">
        <v>2030</v>
      </c>
      <c r="S18" s="8">
        <v>2035</v>
      </c>
      <c r="T18" s="8">
        <v>2040</v>
      </c>
      <c r="U18" s="8">
        <v>2045</v>
      </c>
      <c r="V18" s="8">
        <v>2050</v>
      </c>
    </row>
    <row r="19" spans="1:33" x14ac:dyDescent="0.3">
      <c r="A19" s="173"/>
      <c r="B19" s="4">
        <v>16</v>
      </c>
      <c r="C19" s="8" t="s">
        <v>740</v>
      </c>
      <c r="D19" s="32">
        <v>5190</v>
      </c>
      <c r="E19" s="8">
        <v>0</v>
      </c>
      <c r="F19" s="8">
        <v>0</v>
      </c>
      <c r="G19" s="37">
        <f t="shared" si="0"/>
        <v>3880</v>
      </c>
      <c r="H19" s="8">
        <v>0</v>
      </c>
      <c r="I19" s="8">
        <v>0</v>
      </c>
      <c r="K19" s="22">
        <v>1310</v>
      </c>
      <c r="O19" s="4" t="s">
        <v>757</v>
      </c>
      <c r="P19" s="8">
        <f>[1]中性预测M输入!B40</f>
        <v>0.3</v>
      </c>
      <c r="Q19" s="8">
        <f>[1]中性预测M输入!C40</f>
        <v>3</v>
      </c>
      <c r="R19" s="8">
        <f>[1]中性预测M输入!D40</f>
        <v>6</v>
      </c>
      <c r="S19" s="8">
        <f>[1]中性预测M输入!E40</f>
        <v>11</v>
      </c>
      <c r="T19" s="8">
        <f>[1]中性预测M输入!F40</f>
        <v>16</v>
      </c>
      <c r="U19" s="8">
        <f>[1]中性预测M输入!G40</f>
        <v>23</v>
      </c>
      <c r="V19" s="8">
        <f>[1]中性预测M输入!H40</f>
        <v>32</v>
      </c>
    </row>
    <row r="20" spans="1:33" x14ac:dyDescent="0.3">
      <c r="A20" s="173"/>
      <c r="B20" s="4">
        <v>17</v>
      </c>
      <c r="C20" s="8" t="s">
        <v>528</v>
      </c>
      <c r="D20" s="32">
        <v>10490</v>
      </c>
      <c r="E20" s="8">
        <v>1</v>
      </c>
      <c r="F20" s="8">
        <v>0</v>
      </c>
      <c r="G20" s="37">
        <f t="shared" si="0"/>
        <v>8557</v>
      </c>
      <c r="H20" s="8">
        <v>1</v>
      </c>
      <c r="I20" s="8">
        <v>0</v>
      </c>
      <c r="K20" s="22">
        <v>1933</v>
      </c>
      <c r="L20">
        <v>1</v>
      </c>
      <c r="O20" s="4" t="s">
        <v>758</v>
      </c>
      <c r="P20" s="8">
        <f>[1]中性预测M输入!B41</f>
        <v>0.2</v>
      </c>
      <c r="Q20" s="8">
        <f>[1]中性预测M输入!C41</f>
        <v>2</v>
      </c>
      <c r="R20" s="8">
        <f>[1]中性预测M输入!D41</f>
        <v>5</v>
      </c>
      <c r="S20" s="8">
        <f>[1]中性预测M输入!E41</f>
        <v>8</v>
      </c>
      <c r="T20" s="8">
        <f>[1]中性预测M输入!F41</f>
        <v>13</v>
      </c>
      <c r="U20" s="8">
        <f>[1]中性预测M输入!G41</f>
        <v>20</v>
      </c>
      <c r="V20" s="8">
        <f>[1]中性预测M输入!H41</f>
        <v>28</v>
      </c>
    </row>
    <row r="21" spans="1:33" x14ac:dyDescent="0.3">
      <c r="A21" s="173"/>
      <c r="B21" s="4">
        <v>18</v>
      </c>
      <c r="C21" s="8" t="s">
        <v>463</v>
      </c>
      <c r="D21" s="32">
        <v>4070</v>
      </c>
      <c r="E21" s="8">
        <v>0</v>
      </c>
      <c r="F21" s="8">
        <v>0</v>
      </c>
      <c r="G21" s="37">
        <f t="shared" si="0"/>
        <v>2856</v>
      </c>
      <c r="H21" s="8">
        <v>0</v>
      </c>
      <c r="I21" s="8">
        <v>0</v>
      </c>
      <c r="K21" s="22">
        <v>1214</v>
      </c>
      <c r="O21" s="4" t="s">
        <v>759</v>
      </c>
      <c r="P21" s="8">
        <f>[1]中性预测M输入!B42</f>
        <v>0.4</v>
      </c>
      <c r="Q21" s="8">
        <f>[1]中性预测M输入!C42</f>
        <v>2</v>
      </c>
      <c r="R21" s="8">
        <f>[1]中性预测M输入!D42</f>
        <v>7</v>
      </c>
      <c r="S21" s="8">
        <f>[1]中性预测M输入!E42</f>
        <v>12</v>
      </c>
      <c r="T21" s="8">
        <f>[1]中性预测M输入!F42</f>
        <v>19</v>
      </c>
      <c r="U21" s="8">
        <f>[1]中性预测M输入!G42</f>
        <v>27</v>
      </c>
      <c r="V21" s="8">
        <f>[1]中性预测M输入!H42</f>
        <v>36</v>
      </c>
    </row>
    <row r="22" spans="1:33" x14ac:dyDescent="0.3">
      <c r="A22" s="173"/>
      <c r="B22" s="4">
        <v>19</v>
      </c>
      <c r="C22" s="8" t="s">
        <v>560</v>
      </c>
      <c r="D22" s="32">
        <v>9430</v>
      </c>
      <c r="E22" s="8">
        <v>1</v>
      </c>
      <c r="F22" s="8">
        <v>0</v>
      </c>
      <c r="G22" s="37">
        <f t="shared" si="0"/>
        <v>8445</v>
      </c>
      <c r="H22" s="8">
        <v>1</v>
      </c>
      <c r="I22" s="8">
        <v>0</v>
      </c>
      <c r="K22" s="22">
        <v>985</v>
      </c>
      <c r="L22">
        <v>1</v>
      </c>
      <c r="O22" s="4" t="s">
        <v>760</v>
      </c>
      <c r="P22" s="8">
        <f>[1]中性预测M输入!B43</f>
        <v>0.2</v>
      </c>
      <c r="Q22" s="8">
        <f>[1]中性预测M输入!C43</f>
        <v>1</v>
      </c>
      <c r="R22" s="8">
        <f>[1]中性预测M输入!D43</f>
        <v>4</v>
      </c>
      <c r="S22" s="8">
        <f>[1]中性预测M输入!E43</f>
        <v>8</v>
      </c>
      <c r="T22" s="8">
        <f>[1]中性预测M输入!F43</f>
        <v>14</v>
      </c>
      <c r="U22" s="8">
        <f>[1]中性预测M输入!G43</f>
        <v>20</v>
      </c>
      <c r="V22" s="8">
        <f>[1]中性预测M输入!H43</f>
        <v>26</v>
      </c>
    </row>
    <row r="23" spans="1:33" x14ac:dyDescent="0.3">
      <c r="A23" s="173"/>
      <c r="B23" s="4">
        <v>20</v>
      </c>
      <c r="C23" s="8" t="s">
        <v>436</v>
      </c>
      <c r="D23" s="32">
        <v>5130</v>
      </c>
      <c r="E23" s="8">
        <v>0</v>
      </c>
      <c r="F23" s="8">
        <v>0</v>
      </c>
      <c r="G23" s="37">
        <f t="shared" si="0"/>
        <v>4478</v>
      </c>
      <c r="H23" s="8">
        <v>0</v>
      </c>
      <c r="I23" s="8">
        <v>0</v>
      </c>
      <c r="K23" s="22">
        <v>652</v>
      </c>
      <c r="O23" s="4" t="s">
        <v>761</v>
      </c>
      <c r="P23" s="8">
        <f>[1]中性预测M输入!B44</f>
        <v>0.1</v>
      </c>
      <c r="Q23" s="8">
        <f>[1]中性预测M输入!C44</f>
        <v>2</v>
      </c>
      <c r="R23" s="8">
        <f>[1]中性预测M输入!D44</f>
        <v>5</v>
      </c>
      <c r="S23" s="8">
        <f>[1]中性预测M输入!E44</f>
        <v>9</v>
      </c>
      <c r="T23" s="8">
        <f>[1]中性预测M输入!F44</f>
        <v>14</v>
      </c>
      <c r="U23" s="8">
        <f>[1]中性预测M输入!G44</f>
        <v>20</v>
      </c>
      <c r="V23" s="8">
        <f>[1]中性预测M输入!H44</f>
        <v>28</v>
      </c>
    </row>
    <row r="24" spans="1:33" x14ac:dyDescent="0.3">
      <c r="A24" s="173"/>
      <c r="B24" s="4">
        <v>21</v>
      </c>
      <c r="C24" s="8" t="s">
        <v>503</v>
      </c>
      <c r="D24" s="32">
        <v>5232</v>
      </c>
      <c r="E24" s="8">
        <v>0</v>
      </c>
      <c r="F24" s="8">
        <v>0</v>
      </c>
      <c r="G24" s="37">
        <f t="shared" si="0"/>
        <v>3137</v>
      </c>
      <c r="H24" s="8">
        <v>0</v>
      </c>
      <c r="I24" s="8">
        <v>0</v>
      </c>
      <c r="K24" s="22">
        <v>2095</v>
      </c>
      <c r="O24" s="4" t="s">
        <v>762</v>
      </c>
      <c r="P24" s="8">
        <f>[1]中性预测M输入!B45</f>
        <v>0</v>
      </c>
      <c r="Q24" s="8">
        <f>[1]中性预测M输入!C45</f>
        <v>1</v>
      </c>
      <c r="R24" s="8">
        <f>[1]中性预测M输入!D45</f>
        <v>3</v>
      </c>
      <c r="S24" s="8">
        <f>[1]中性预测M输入!E45</f>
        <v>6</v>
      </c>
      <c r="T24" s="8">
        <f>[1]中性预测M输入!F45</f>
        <v>11</v>
      </c>
      <c r="U24" s="8">
        <f>[1]中性预测M输入!G45</f>
        <v>17</v>
      </c>
      <c r="V24" s="8">
        <f>[1]中性预测M输入!H45</f>
        <v>26</v>
      </c>
    </row>
    <row r="25" spans="1:33" x14ac:dyDescent="0.3">
      <c r="A25" s="173"/>
      <c r="B25" s="4">
        <v>22</v>
      </c>
      <c r="C25" s="8" t="s">
        <v>730</v>
      </c>
      <c r="D25" s="32">
        <v>31449</v>
      </c>
      <c r="E25" s="8">
        <v>229</v>
      </c>
      <c r="F25" s="8">
        <v>0</v>
      </c>
      <c r="G25" s="37">
        <f t="shared" si="0"/>
        <v>25037</v>
      </c>
      <c r="H25" s="8">
        <v>229</v>
      </c>
      <c r="I25" s="8">
        <v>0</v>
      </c>
      <c r="K25" s="22">
        <v>6412</v>
      </c>
      <c r="L25">
        <v>229</v>
      </c>
      <c r="O25" s="23" t="s">
        <v>783</v>
      </c>
      <c r="P25" s="24">
        <f t="array" ref="P25">SUM($P8:$P13*P19:P24)/$P14</f>
        <v>0.13456518904051121</v>
      </c>
      <c r="Q25" s="24">
        <f t="array" ref="Q25">SUM($P8:$P13*Q19:Q24)/$P14</f>
        <v>1.5850048015934177</v>
      </c>
      <c r="R25" s="24">
        <f t="array" ref="R25">SUM($P8:$P13*R19:R24)/$P14</f>
        <v>4.2420394323449564</v>
      </c>
      <c r="S25" s="24">
        <f t="array" ref="S25">SUM($P8:$P13*S19:S24)/$P14</f>
        <v>7.9323568117419709</v>
      </c>
      <c r="T25" s="24">
        <f t="array" ref="T25">SUM($P8:$P13*T19:T24)/$P14</f>
        <v>13.195353717381769</v>
      </c>
      <c r="U25" s="24">
        <f t="array" ref="U25">SUM($P8:$P13*U19:U24)/$P14</f>
        <v>19.601004185092535</v>
      </c>
      <c r="V25" s="24">
        <f t="array" ref="V25">SUM($P8:$P13*V19:V24)/$P14</f>
        <v>28.007936263293299</v>
      </c>
    </row>
    <row r="26" spans="1:33" x14ac:dyDescent="0.3">
      <c r="A26" s="173"/>
      <c r="B26" s="4">
        <v>23</v>
      </c>
      <c r="C26" s="8" t="s">
        <v>545</v>
      </c>
      <c r="D26" s="32">
        <v>2191</v>
      </c>
      <c r="E26" s="8">
        <v>0</v>
      </c>
      <c r="F26" s="8">
        <v>0</v>
      </c>
      <c r="G26" s="37">
        <f t="shared" si="0"/>
        <v>1556</v>
      </c>
      <c r="H26" s="8">
        <v>0</v>
      </c>
      <c r="I26" s="8">
        <v>0</v>
      </c>
      <c r="K26" s="22">
        <v>635</v>
      </c>
      <c r="L26" s="21"/>
      <c r="O26" s="25"/>
      <c r="P26" s="26"/>
      <c r="Q26" s="26"/>
      <c r="R26" s="26"/>
      <c r="S26" s="26"/>
      <c r="T26" s="26"/>
      <c r="U26" s="26"/>
      <c r="V26" s="26"/>
    </row>
    <row r="27" spans="1:33" x14ac:dyDescent="0.3">
      <c r="A27" s="173"/>
      <c r="B27" s="4">
        <v>24</v>
      </c>
      <c r="C27" s="8" t="s">
        <v>418</v>
      </c>
      <c r="D27" s="32">
        <v>3929</v>
      </c>
      <c r="E27" s="8">
        <v>0</v>
      </c>
      <c r="F27" s="8">
        <v>0</v>
      </c>
      <c r="G27" s="37">
        <f t="shared" si="0"/>
        <v>2177</v>
      </c>
      <c r="H27" s="8">
        <v>0</v>
      </c>
      <c r="I27" s="8">
        <v>0</v>
      </c>
      <c r="K27" s="22">
        <v>1752</v>
      </c>
      <c r="L27" s="14"/>
      <c r="P27" s="16">
        <v>2020</v>
      </c>
      <c r="Q27" s="16">
        <v>2025</v>
      </c>
      <c r="R27" s="16">
        <v>2030</v>
      </c>
      <c r="S27" s="16">
        <v>2035</v>
      </c>
      <c r="T27" s="16">
        <v>2040</v>
      </c>
      <c r="U27" s="16">
        <v>2045</v>
      </c>
      <c r="V27" s="16">
        <v>2050</v>
      </c>
    </row>
    <row r="28" spans="1:33" x14ac:dyDescent="0.3">
      <c r="A28" s="173"/>
      <c r="B28" s="4">
        <v>25</v>
      </c>
      <c r="C28" s="8" t="s">
        <v>505</v>
      </c>
      <c r="D28" s="32">
        <v>756</v>
      </c>
      <c r="E28" s="8">
        <v>0</v>
      </c>
      <c r="F28" s="8">
        <v>0</v>
      </c>
      <c r="G28" s="37">
        <f t="shared" si="0"/>
        <v>543</v>
      </c>
      <c r="H28" s="8">
        <v>0</v>
      </c>
      <c r="I28" s="8">
        <v>0</v>
      </c>
      <c r="K28" s="22">
        <v>213</v>
      </c>
      <c r="P28" s="27">
        <v>1090340.7371742446</v>
      </c>
      <c r="Q28" s="27">
        <v>1116620.3438574127</v>
      </c>
      <c r="R28" s="27">
        <v>1163009.0699729878</v>
      </c>
      <c r="S28" s="27">
        <v>1213983.6832932814</v>
      </c>
      <c r="T28" s="27">
        <v>1224516.2048926</v>
      </c>
      <c r="U28" s="27">
        <v>1258450.2560158016</v>
      </c>
      <c r="V28" s="27">
        <v>1294588.8434454463</v>
      </c>
    </row>
    <row r="29" spans="1:33" x14ac:dyDescent="0.3">
      <c r="A29" s="173"/>
      <c r="B29" s="4">
        <v>26</v>
      </c>
      <c r="C29" s="8" t="s">
        <v>683</v>
      </c>
      <c r="D29" s="32">
        <v>2989</v>
      </c>
      <c r="E29" s="8">
        <v>0</v>
      </c>
      <c r="F29" s="8">
        <v>0</v>
      </c>
      <c r="G29" s="37">
        <f t="shared" si="0"/>
        <v>2431</v>
      </c>
      <c r="H29" s="8">
        <v>0</v>
      </c>
      <c r="I29" s="8">
        <v>0</v>
      </c>
      <c r="K29" s="22">
        <v>558</v>
      </c>
    </row>
    <row r="30" spans="1:33" x14ac:dyDescent="0.3">
      <c r="A30" s="173"/>
      <c r="B30" s="4">
        <v>27</v>
      </c>
      <c r="C30" s="8" t="s">
        <v>532</v>
      </c>
      <c r="D30" s="32">
        <v>5497</v>
      </c>
      <c r="E30" s="8">
        <v>3</v>
      </c>
      <c r="F30" s="8">
        <v>0</v>
      </c>
      <c r="G30" s="37">
        <f t="shared" si="0"/>
        <v>5182</v>
      </c>
      <c r="H30" s="8">
        <v>3</v>
      </c>
      <c r="I30" s="8">
        <v>0</v>
      </c>
      <c r="K30" s="22">
        <v>315</v>
      </c>
      <c r="L30">
        <v>3</v>
      </c>
    </row>
    <row r="31" spans="1:33" x14ac:dyDescent="0.3">
      <c r="A31" s="173"/>
      <c r="B31" s="4">
        <v>28</v>
      </c>
      <c r="C31" s="8" t="s">
        <v>599</v>
      </c>
      <c r="D31" s="32">
        <v>3100</v>
      </c>
      <c r="E31" s="8">
        <v>0</v>
      </c>
      <c r="F31" s="8">
        <v>0</v>
      </c>
      <c r="G31" s="37">
        <f t="shared" si="0"/>
        <v>2494</v>
      </c>
      <c r="H31" s="8">
        <v>0</v>
      </c>
      <c r="I31" s="8">
        <v>0</v>
      </c>
      <c r="K31" s="22">
        <v>606</v>
      </c>
      <c r="O31" s="28"/>
      <c r="P31" s="8">
        <v>2017</v>
      </c>
      <c r="Q31" s="8">
        <v>2020</v>
      </c>
      <c r="R31" s="8">
        <v>2025</v>
      </c>
      <c r="S31" s="8">
        <v>2030</v>
      </c>
      <c r="T31" s="8">
        <v>2035</v>
      </c>
      <c r="U31" s="8">
        <v>2040</v>
      </c>
      <c r="V31" s="8">
        <v>2045</v>
      </c>
      <c r="W31" s="8">
        <v>2050</v>
      </c>
    </row>
    <row r="32" spans="1:33" s="12" customFormat="1" ht="15.4" customHeight="1" x14ac:dyDescent="0.3">
      <c r="A32" s="10"/>
      <c r="B32" s="11"/>
      <c r="C32" s="11"/>
      <c r="D32" s="33"/>
      <c r="E32" s="11"/>
      <c r="F32" s="8">
        <v>0</v>
      </c>
      <c r="G32" s="37">
        <f t="shared" si="0"/>
        <v>0</v>
      </c>
      <c r="H32" s="11"/>
      <c r="I32" s="11">
        <v>0</v>
      </c>
      <c r="J32"/>
      <c r="K32" s="22"/>
      <c r="L32"/>
      <c r="N32"/>
      <c r="O32" s="4" t="s">
        <v>757</v>
      </c>
      <c r="P32" s="4">
        <f t="shared" ref="P32:P38" si="3">Q8</f>
        <v>851</v>
      </c>
      <c r="Q32" s="29">
        <f>P$28*P19/100*$S8</f>
        <v>624.65754884112573</v>
      </c>
      <c r="R32" s="29">
        <f t="shared" ref="R32:W32" si="4">Q$28*Q19/100*$S8</f>
        <v>6397.131678192447</v>
      </c>
      <c r="S32" s="29">
        <f t="shared" si="4"/>
        <v>13325.786520864927</v>
      </c>
      <c r="T32" s="29">
        <f t="shared" si="4"/>
        <v>25501.400638447343</v>
      </c>
      <c r="U32" s="29">
        <f t="shared" si="4"/>
        <v>37414.764760444457</v>
      </c>
      <c r="V32" s="29">
        <f t="shared" si="4"/>
        <v>55274.190246459744</v>
      </c>
      <c r="W32" s="29">
        <f t="shared" si="4"/>
        <v>79111.630937143098</v>
      </c>
      <c r="X32"/>
      <c r="Y32"/>
      <c r="Z32"/>
      <c r="AA32"/>
      <c r="AB32"/>
      <c r="AC32"/>
      <c r="AD32"/>
      <c r="AE32"/>
      <c r="AF32"/>
      <c r="AG32"/>
    </row>
    <row r="33" spans="1:48" x14ac:dyDescent="0.3">
      <c r="A33" s="173" t="s">
        <v>758</v>
      </c>
      <c r="B33" s="4">
        <v>29</v>
      </c>
      <c r="C33" s="8" t="s">
        <v>625</v>
      </c>
      <c r="D33" s="32">
        <v>25090</v>
      </c>
      <c r="E33" s="8">
        <v>2</v>
      </c>
      <c r="F33" s="8">
        <v>0</v>
      </c>
      <c r="G33" s="37">
        <f t="shared" si="0"/>
        <v>21046</v>
      </c>
      <c r="H33" s="8">
        <v>2</v>
      </c>
      <c r="I33" s="8">
        <v>0</v>
      </c>
      <c r="J33" s="12"/>
      <c r="K33" s="31">
        <v>4044</v>
      </c>
      <c r="L33" s="12">
        <v>2</v>
      </c>
      <c r="O33" s="4" t="s">
        <v>758</v>
      </c>
      <c r="P33" s="4">
        <f t="shared" si="3"/>
        <v>36</v>
      </c>
      <c r="Q33" s="29">
        <f t="shared" ref="Q33:W37" si="5">P$28*P20/100*$S9</f>
        <v>219.56249091140819</v>
      </c>
      <c r="R33" s="29">
        <f t="shared" si="5"/>
        <v>2248.5442920813016</v>
      </c>
      <c r="S33" s="29">
        <f t="shared" si="5"/>
        <v>5854.8937880100057</v>
      </c>
      <c r="T33" s="29">
        <f t="shared" si="5"/>
        <v>9778.4214545799532</v>
      </c>
      <c r="U33" s="29">
        <f t="shared" si="5"/>
        <v>16027.795927615123</v>
      </c>
      <c r="V33" s="29">
        <f t="shared" si="5"/>
        <v>25341.479363140825</v>
      </c>
      <c r="W33" s="29">
        <f t="shared" si="5"/>
        <v>36496.885613346378</v>
      </c>
    </row>
    <row r="34" spans="1:48" x14ac:dyDescent="0.3">
      <c r="A34" s="173"/>
      <c r="B34" s="4">
        <v>30</v>
      </c>
      <c r="C34" s="8" t="s">
        <v>639</v>
      </c>
      <c r="D34" s="32">
        <v>13130</v>
      </c>
      <c r="E34" s="8">
        <v>0</v>
      </c>
      <c r="F34" s="8">
        <v>0</v>
      </c>
      <c r="G34" s="37">
        <f t="shared" si="0"/>
        <v>8539</v>
      </c>
      <c r="H34" s="8">
        <v>0</v>
      </c>
      <c r="I34" s="8">
        <v>0</v>
      </c>
      <c r="J34" s="14"/>
      <c r="K34" s="22">
        <v>4591</v>
      </c>
      <c r="O34" s="4" t="s">
        <v>759</v>
      </c>
      <c r="P34" s="4">
        <f t="shared" si="3"/>
        <v>966</v>
      </c>
      <c r="Q34" s="29">
        <f t="shared" si="5"/>
        <v>248.59360319217592</v>
      </c>
      <c r="R34" s="29">
        <f t="shared" si="5"/>
        <v>1272.9262753063613</v>
      </c>
      <c r="S34" s="29">
        <f t="shared" si="5"/>
        <v>4640.3299394126561</v>
      </c>
      <c r="T34" s="29">
        <f t="shared" si="5"/>
        <v>8303.5119506359806</v>
      </c>
      <c r="U34" s="29">
        <f t="shared" si="5"/>
        <v>13261.292589775678</v>
      </c>
      <c r="V34" s="29">
        <f t="shared" si="5"/>
        <v>19367.231198249323</v>
      </c>
      <c r="W34" s="29">
        <f t="shared" si="5"/>
        <v>26564.526559898539</v>
      </c>
      <c r="AD34">
        <f>162/(8*21.6)</f>
        <v>0.93749999999999989</v>
      </c>
    </row>
    <row r="35" spans="1:48" x14ac:dyDescent="0.3">
      <c r="A35" s="173"/>
      <c r="B35" s="4">
        <v>31</v>
      </c>
      <c r="C35" s="8" t="s">
        <v>665</v>
      </c>
      <c r="D35" s="32">
        <v>7889</v>
      </c>
      <c r="E35" s="8">
        <v>2</v>
      </c>
      <c r="F35" s="8">
        <v>0</v>
      </c>
      <c r="G35" s="37">
        <f t="shared" si="0"/>
        <v>5999</v>
      </c>
      <c r="H35" s="8">
        <v>2</v>
      </c>
      <c r="I35" s="8">
        <v>0</v>
      </c>
      <c r="J35" s="14"/>
      <c r="K35" s="22">
        <v>1890</v>
      </c>
      <c r="L35">
        <v>2</v>
      </c>
      <c r="O35" s="4" t="s">
        <v>760</v>
      </c>
      <c r="P35" s="4">
        <f t="shared" si="3"/>
        <v>1986</v>
      </c>
      <c r="Q35" s="29">
        <f t="shared" si="5"/>
        <v>324.91887674750819</v>
      </c>
      <c r="R35" s="29">
        <f t="shared" si="5"/>
        <v>1663.7506767831007</v>
      </c>
      <c r="S35" s="29">
        <f t="shared" si="5"/>
        <v>6931.4772488849731</v>
      </c>
      <c r="T35" s="29">
        <f t="shared" si="5"/>
        <v>14470.566908752315</v>
      </c>
      <c r="U35" s="29">
        <f t="shared" si="5"/>
        <v>25543.198690233839</v>
      </c>
      <c r="V35" s="29">
        <f t="shared" si="5"/>
        <v>37501.510278976581</v>
      </c>
      <c r="W35" s="29">
        <f t="shared" si="5"/>
        <v>50151.960765766395</v>
      </c>
    </row>
    <row r="36" spans="1:48" x14ac:dyDescent="0.3">
      <c r="A36" s="173"/>
      <c r="B36" s="4">
        <v>32</v>
      </c>
      <c r="C36" s="8" t="s">
        <v>443</v>
      </c>
      <c r="D36" s="32">
        <v>3730</v>
      </c>
      <c r="E36" s="8">
        <v>0</v>
      </c>
      <c r="F36" s="8">
        <v>0</v>
      </c>
      <c r="G36" s="37">
        <f t="shared" si="0"/>
        <v>2600</v>
      </c>
      <c r="H36" s="8">
        <v>0</v>
      </c>
      <c r="I36" s="8">
        <v>0</v>
      </c>
      <c r="J36" s="14"/>
      <c r="K36" s="22">
        <v>1130</v>
      </c>
      <c r="O36" s="4" t="s">
        <v>761</v>
      </c>
      <c r="P36" s="4">
        <f t="shared" si="3"/>
        <v>10</v>
      </c>
      <c r="Q36" s="29">
        <f t="shared" si="5"/>
        <v>49.486554472007818</v>
      </c>
      <c r="R36" s="29">
        <f t="shared" si="5"/>
        <v>1013.5857826253329</v>
      </c>
      <c r="S36" s="29">
        <f t="shared" si="5"/>
        <v>2639.2351367983401</v>
      </c>
      <c r="T36" s="29">
        <f t="shared" si="5"/>
        <v>4958.8427599618308</v>
      </c>
      <c r="U36" s="29">
        <f t="shared" si="5"/>
        <v>7780.679940955567</v>
      </c>
      <c r="V36" s="29">
        <f t="shared" si="5"/>
        <v>11423.28540453055</v>
      </c>
      <c r="W36" s="29">
        <f t="shared" si="5"/>
        <v>16451.854872536074</v>
      </c>
    </row>
    <row r="37" spans="1:48" x14ac:dyDescent="0.3">
      <c r="A37" s="173"/>
      <c r="B37" s="4">
        <v>33</v>
      </c>
      <c r="C37" s="8" t="s">
        <v>585</v>
      </c>
      <c r="D37" s="32">
        <v>8776</v>
      </c>
      <c r="E37" s="8">
        <v>0</v>
      </c>
      <c r="F37" s="8">
        <v>0</v>
      </c>
      <c r="G37" s="37">
        <f t="shared" si="0"/>
        <v>1700</v>
      </c>
      <c r="H37" s="8">
        <v>0</v>
      </c>
      <c r="I37" s="8">
        <v>0</v>
      </c>
      <c r="J37" s="14"/>
      <c r="K37" s="22">
        <v>7076</v>
      </c>
      <c r="N37" s="12"/>
      <c r="O37" s="4" t="s">
        <v>762</v>
      </c>
      <c r="P37" s="4">
        <f t="shared" si="3"/>
        <v>185</v>
      </c>
      <c r="Q37" s="29">
        <f t="shared" si="5"/>
        <v>0</v>
      </c>
      <c r="R37" s="29">
        <f t="shared" si="5"/>
        <v>5102.5473607203794</v>
      </c>
      <c r="S37" s="29">
        <f t="shared" si="5"/>
        <v>15943.58071603158</v>
      </c>
      <c r="T37" s="29">
        <f t="shared" si="5"/>
        <v>33284.773682773259</v>
      </c>
      <c r="U37" s="29">
        <f t="shared" si="5"/>
        <v>61551.512653213184</v>
      </c>
      <c r="V37" s="29">
        <f t="shared" si="5"/>
        <v>97761.190857607959</v>
      </c>
      <c r="W37" s="29">
        <f t="shared" si="5"/>
        <v>153810.75939521601</v>
      </c>
      <c r="X37" s="12"/>
      <c r="Y37" s="12"/>
      <c r="Z37" s="12"/>
      <c r="AA37" s="12"/>
      <c r="AB37" s="12"/>
      <c r="AC37" s="12"/>
      <c r="AD37" s="12"/>
      <c r="AE37" s="12"/>
      <c r="AF37" s="12"/>
      <c r="AG37" s="12"/>
    </row>
    <row r="38" spans="1:48" x14ac:dyDescent="0.3">
      <c r="A38" s="173"/>
      <c r="B38" s="4">
        <v>34</v>
      </c>
      <c r="C38" s="8" t="s">
        <v>588</v>
      </c>
      <c r="D38" s="32">
        <v>4573</v>
      </c>
      <c r="E38" s="8">
        <v>0</v>
      </c>
      <c r="F38" s="8">
        <v>0</v>
      </c>
      <c r="G38" s="37">
        <f t="shared" si="0"/>
        <v>3577</v>
      </c>
      <c r="H38" s="8">
        <v>0</v>
      </c>
      <c r="I38" s="8">
        <v>0</v>
      </c>
      <c r="J38" s="14"/>
      <c r="K38" s="22">
        <v>996</v>
      </c>
      <c r="O38" s="23" t="s">
        <v>769</v>
      </c>
      <c r="P38" s="4">
        <f t="shared" si="3"/>
        <v>4034</v>
      </c>
      <c r="Q38" s="29">
        <f>SUM(Q32:Q37)</f>
        <v>1467.219074164226</v>
      </c>
      <c r="R38" s="29">
        <f t="shared" ref="R38:W38" si="6">SUM(R32:R37)</f>
        <v>17698.486065708923</v>
      </c>
      <c r="S38" s="29">
        <f t="shared" si="6"/>
        <v>49335.303350002483</v>
      </c>
      <c r="T38" s="29">
        <f t="shared" si="6"/>
        <v>96297.517395150673</v>
      </c>
      <c r="U38" s="29">
        <f t="shared" si="6"/>
        <v>161579.24456223784</v>
      </c>
      <c r="V38" s="29">
        <f t="shared" si="6"/>
        <v>246668.88734896498</v>
      </c>
      <c r="W38" s="29">
        <f t="shared" si="6"/>
        <v>362587.61814390647</v>
      </c>
    </row>
    <row r="39" spans="1:48" x14ac:dyDescent="0.3">
      <c r="A39" s="173"/>
      <c r="B39" s="4">
        <v>35</v>
      </c>
      <c r="C39" s="8" t="s">
        <v>698</v>
      </c>
      <c r="D39" s="32">
        <v>2104</v>
      </c>
      <c r="E39" s="8">
        <v>0</v>
      </c>
      <c r="F39" s="8">
        <v>0</v>
      </c>
      <c r="G39" s="37">
        <f t="shared" si="0"/>
        <v>1277</v>
      </c>
      <c r="H39" s="8">
        <v>0</v>
      </c>
      <c r="I39" s="8">
        <v>0</v>
      </c>
      <c r="J39" s="14"/>
      <c r="K39" s="22">
        <v>827</v>
      </c>
    </row>
    <row r="40" spans="1:48" x14ac:dyDescent="0.3">
      <c r="A40" s="173"/>
      <c r="B40" s="4">
        <v>36</v>
      </c>
      <c r="C40" s="8" t="s">
        <v>729</v>
      </c>
      <c r="D40" s="32">
        <v>1813</v>
      </c>
      <c r="E40" s="8">
        <v>0</v>
      </c>
      <c r="F40" s="8">
        <v>0</v>
      </c>
      <c r="G40" s="37">
        <f t="shared" si="0"/>
        <v>1477</v>
      </c>
      <c r="H40" s="8">
        <v>0</v>
      </c>
      <c r="I40" s="8">
        <v>0</v>
      </c>
      <c r="J40" s="14"/>
      <c r="K40" s="22">
        <v>336</v>
      </c>
    </row>
    <row r="41" spans="1:48" x14ac:dyDescent="0.3">
      <c r="A41" s="173"/>
      <c r="B41" s="4">
        <v>37</v>
      </c>
      <c r="C41" s="8" t="s">
        <v>697</v>
      </c>
      <c r="D41" s="32">
        <v>3816</v>
      </c>
      <c r="E41" s="8">
        <v>0</v>
      </c>
      <c r="F41" s="8">
        <v>0</v>
      </c>
      <c r="G41" s="37">
        <f t="shared" si="0"/>
        <v>3130</v>
      </c>
      <c r="H41" s="8">
        <v>0</v>
      </c>
      <c r="I41" s="8">
        <v>0</v>
      </c>
      <c r="J41" s="14"/>
      <c r="K41" s="22">
        <v>686</v>
      </c>
      <c r="N41" s="4"/>
      <c r="O41" s="4">
        <v>2017</v>
      </c>
      <c r="P41" s="4">
        <v>2018</v>
      </c>
      <c r="Q41" s="4">
        <v>2019</v>
      </c>
      <c r="R41" s="4">
        <v>2020</v>
      </c>
      <c r="S41" s="4">
        <v>2021</v>
      </c>
      <c r="T41" s="4">
        <v>2022</v>
      </c>
      <c r="U41" s="4">
        <v>2023</v>
      </c>
      <c r="V41" s="4">
        <v>2024</v>
      </c>
      <c r="W41" s="4">
        <v>2025</v>
      </c>
      <c r="X41" s="4">
        <v>2026</v>
      </c>
      <c r="Y41" s="4">
        <v>2027</v>
      </c>
      <c r="Z41" s="4">
        <v>2028</v>
      </c>
      <c r="AA41" s="4">
        <v>2029</v>
      </c>
      <c r="AB41" s="4">
        <v>2030</v>
      </c>
      <c r="AC41" s="4">
        <v>2031</v>
      </c>
      <c r="AD41" s="4">
        <v>2032</v>
      </c>
      <c r="AE41" s="4">
        <v>2033</v>
      </c>
      <c r="AF41" s="4">
        <v>2034</v>
      </c>
      <c r="AG41" s="4">
        <v>2035</v>
      </c>
      <c r="AH41" s="4">
        <v>2036</v>
      </c>
      <c r="AI41" s="4">
        <v>2037</v>
      </c>
      <c r="AJ41" s="4">
        <v>2038</v>
      </c>
      <c r="AK41" s="4">
        <v>2039</v>
      </c>
      <c r="AL41" s="4">
        <v>2040</v>
      </c>
      <c r="AM41" s="4">
        <v>2041</v>
      </c>
      <c r="AN41" s="4">
        <v>2042</v>
      </c>
      <c r="AO41" s="4">
        <v>2043</v>
      </c>
      <c r="AP41" s="4">
        <v>2044</v>
      </c>
      <c r="AQ41" s="4">
        <v>2045</v>
      </c>
      <c r="AR41" s="4">
        <v>2046</v>
      </c>
      <c r="AS41" s="4">
        <v>2047</v>
      </c>
      <c r="AT41" s="4">
        <v>2048</v>
      </c>
      <c r="AU41" s="4">
        <v>2049</v>
      </c>
      <c r="AV41" s="4">
        <v>2050</v>
      </c>
    </row>
    <row r="42" spans="1:48" x14ac:dyDescent="0.3">
      <c r="A42" s="173"/>
      <c r="B42" s="4">
        <v>38</v>
      </c>
      <c r="C42" s="8" t="s">
        <v>647</v>
      </c>
      <c r="D42" s="32">
        <v>4754</v>
      </c>
      <c r="E42" s="8">
        <v>0</v>
      </c>
      <c r="F42" s="8">
        <v>0</v>
      </c>
      <c r="G42" s="37">
        <f t="shared" si="0"/>
        <v>3699</v>
      </c>
      <c r="H42" s="8">
        <v>0</v>
      </c>
      <c r="I42" s="8">
        <v>0</v>
      </c>
      <c r="J42" s="14"/>
      <c r="K42" s="22">
        <v>1055</v>
      </c>
      <c r="N42" s="4" t="s">
        <v>771</v>
      </c>
      <c r="O42" s="101">
        <f>HDT预测_L!O42</f>
        <v>6989998</v>
      </c>
      <c r="P42" s="27">
        <f>HDT预测_L!P42</f>
        <v>7057217.6094999993</v>
      </c>
      <c r="Q42" s="27">
        <f>HDT预测_L!Q42</f>
        <v>7124102.2357350998</v>
      </c>
      <c r="R42" s="27">
        <f>HDT预测_L!R42</f>
        <v>7187980.695106212</v>
      </c>
      <c r="S42" s="27">
        <f>HDT预测_L!S42</f>
        <v>7248021.2681368198</v>
      </c>
      <c r="T42" s="27">
        <f>HDT预测_L!T42</f>
        <v>7306333.2732658545</v>
      </c>
      <c r="U42" s="27">
        <f>HDT预测_L!U42</f>
        <v>7363883.1571726305</v>
      </c>
      <c r="V42" s="27">
        <f>HDT预测_L!V42</f>
        <v>7420757.8392333686</v>
      </c>
      <c r="W42" s="27">
        <f>HDT预测_L!W42</f>
        <v>7477191.8642140143</v>
      </c>
      <c r="X42" s="27">
        <f>HDT预测_L!X42</f>
        <v>7530532.3401297694</v>
      </c>
      <c r="Y42" s="27">
        <f>HDT预测_L!Y42</f>
        <v>7581731.2065889435</v>
      </c>
      <c r="Z42" s="27">
        <f>HDT预测_L!Z42</f>
        <v>7632304.0314171212</v>
      </c>
      <c r="AA42" s="27">
        <f>HDT预测_L!AA42</f>
        <v>7682303.911485103</v>
      </c>
      <c r="AB42" s="27">
        <f>HDT预测_L!AB42</f>
        <v>7731794.89958655</v>
      </c>
      <c r="AC42" s="27">
        <f>HDT预测_L!AC42</f>
        <v>7777730.8424169449</v>
      </c>
      <c r="AD42" s="27">
        <f>HDT预测_L!AD42</f>
        <v>7821512.0237403102</v>
      </c>
      <c r="AE42" s="27">
        <f>HDT预测_L!AE42</f>
        <v>7864780.5799050713</v>
      </c>
      <c r="AF42" s="27">
        <f>HDT预测_L!AF42</f>
        <v>7907566.705845058</v>
      </c>
      <c r="AG42" s="27">
        <f>HDT预测_L!AG42</f>
        <v>7949913.5650958046</v>
      </c>
      <c r="AH42" s="27">
        <f>HDT预测_L!AH42</f>
        <v>7991719.5831534266</v>
      </c>
      <c r="AI42" s="27">
        <f>HDT预测_L!AI42</f>
        <v>8033159.0467657568</v>
      </c>
      <c r="AJ42" s="27">
        <f>HDT预测_L!AJ42</f>
        <v>8074363.4014794789</v>
      </c>
      <c r="AK42" s="27">
        <f>HDT预测_L!AK42</f>
        <v>8115355.9034034777</v>
      </c>
      <c r="AL42" s="27">
        <f>HDT预测_L!AL42</f>
        <v>8155918.4484634185</v>
      </c>
      <c r="AM42" s="27">
        <f>HDT预测_L!AM42</f>
        <v>8192561.2002620082</v>
      </c>
      <c r="AN42" s="27">
        <f>HDT预测_L!AN42</f>
        <v>8227379.1824352741</v>
      </c>
      <c r="AO42" s="27">
        <f>HDT预测_L!AO42</f>
        <v>8261976.440446117</v>
      </c>
      <c r="AP42" s="27">
        <f>HDT预测_L!AP42</f>
        <v>8296315.1809612503</v>
      </c>
      <c r="AQ42" s="27">
        <f>HDT预测_L!AQ42</f>
        <v>8330157.8147535343</v>
      </c>
      <c r="AR42" s="27">
        <f>HDT预测_L!AR42</f>
        <v>8363529.4912158521</v>
      </c>
      <c r="AS42" s="27">
        <f>HDT预测_L!AS42</f>
        <v>8396648.1635581236</v>
      </c>
      <c r="AT42" s="27">
        <f>HDT预测_L!AT42</f>
        <v>8429710.8326335847</v>
      </c>
      <c r="AU42" s="27">
        <f>HDT预测_L!AU42</f>
        <v>8462966.9981098287</v>
      </c>
      <c r="AV42" s="27">
        <f>HDT预测_L!AV42</f>
        <v>8496209.3377563544</v>
      </c>
    </row>
    <row r="43" spans="1:48" x14ac:dyDescent="0.3">
      <c r="A43" s="173"/>
      <c r="B43" s="4">
        <v>39</v>
      </c>
      <c r="C43" s="8" t="s">
        <v>497</v>
      </c>
      <c r="D43" s="32">
        <v>9676</v>
      </c>
      <c r="E43" s="8">
        <v>25</v>
      </c>
      <c r="F43" s="8">
        <v>0</v>
      </c>
      <c r="G43" s="37">
        <f t="shared" si="0"/>
        <v>6504</v>
      </c>
      <c r="H43" s="8">
        <v>25</v>
      </c>
      <c r="I43" s="8">
        <v>0</v>
      </c>
      <c r="J43" s="14"/>
      <c r="K43" s="22">
        <v>3172</v>
      </c>
      <c r="L43">
        <v>25</v>
      </c>
      <c r="N43" t="s">
        <v>791</v>
      </c>
      <c r="P43" s="27">
        <v>1067467.8448571423</v>
      </c>
      <c r="Q43" s="27">
        <v>1078770.8768551419</v>
      </c>
      <c r="R43" s="27">
        <v>1090340.7371742446</v>
      </c>
      <c r="S43" s="27">
        <v>1089201.8243868309</v>
      </c>
      <c r="T43" s="27">
        <v>1090718.1004897684</v>
      </c>
      <c r="U43" s="27">
        <v>1099202.2080358746</v>
      </c>
      <c r="V43" s="27">
        <v>1107834.8042162394</v>
      </c>
      <c r="W43" s="27">
        <v>1116620.3438574127</v>
      </c>
      <c r="X43" s="27">
        <v>1125563.4339934948</v>
      </c>
      <c r="Y43" s="27">
        <v>1134668.8391748453</v>
      </c>
      <c r="Z43" s="27">
        <v>1143941.4869625014</v>
      </c>
      <c r="AA43" s="27">
        <v>1153386.4736148075</v>
      </c>
      <c r="AB43" s="27">
        <v>1163009.0699729878</v>
      </c>
      <c r="AC43" s="27">
        <v>1172814.7275526128</v>
      </c>
      <c r="AD43" s="27">
        <v>1182809.0848481769</v>
      </c>
      <c r="AE43" s="27">
        <v>1192997.9738582424</v>
      </c>
      <c r="AF43" s="27">
        <v>1203387.426838862</v>
      </c>
      <c r="AG43" s="27">
        <v>1213983.6832932814</v>
      </c>
      <c r="AH43" s="27">
        <v>1206206.0226058385</v>
      </c>
      <c r="AI43" s="27">
        <v>1205131.042386804</v>
      </c>
      <c r="AJ43" s="27">
        <v>1211514.9875258305</v>
      </c>
      <c r="AK43" s="27">
        <v>1217976.2240925219</v>
      </c>
      <c r="AL43" s="27">
        <v>1224516.2048926</v>
      </c>
      <c r="AM43" s="27">
        <v>1231136.4127297625</v>
      </c>
      <c r="AN43" s="27">
        <v>1237838.3610341088</v>
      </c>
      <c r="AO43" s="27">
        <v>1244623.5945037575</v>
      </c>
      <c r="AP43" s="27">
        <v>1251493.689759932</v>
      </c>
      <c r="AQ43" s="27">
        <v>1258450.2560158016</v>
      </c>
      <c r="AR43" s="27">
        <v>1265494.9357593567</v>
      </c>
      <c r="AS43" s="27">
        <v>1272629.4054506286</v>
      </c>
      <c r="AT43" s="27">
        <v>1279855.3762335377</v>
      </c>
      <c r="AU43" s="27">
        <v>1287174.5946626931</v>
      </c>
      <c r="AV43" s="27">
        <v>1294588.8434454463</v>
      </c>
    </row>
    <row r="44" spans="1:48" x14ac:dyDescent="0.3">
      <c r="A44" s="173"/>
      <c r="B44" s="4">
        <v>40</v>
      </c>
      <c r="C44" s="8" t="s">
        <v>591</v>
      </c>
      <c r="D44" s="32">
        <v>8207</v>
      </c>
      <c r="E44" s="8">
        <v>0</v>
      </c>
      <c r="F44" s="8">
        <v>0</v>
      </c>
      <c r="G44" s="37">
        <f t="shared" si="0"/>
        <v>3046</v>
      </c>
      <c r="H44" s="8">
        <v>0</v>
      </c>
      <c r="I44" s="8">
        <v>0</v>
      </c>
      <c r="J44" s="14"/>
      <c r="K44" s="22">
        <v>5161</v>
      </c>
      <c r="N44" s="4" t="s">
        <v>785</v>
      </c>
      <c r="O44" s="29">
        <v>1000</v>
      </c>
      <c r="P44" s="29">
        <f>((P41-2017)/3*($Q$38-$P$38)+$P$38)</f>
        <v>3178.4063580547422</v>
      </c>
      <c r="Q44" s="29">
        <f>((Q41-2017)/3*($Q$38-$P$38)+$P$38)</f>
        <v>2322.8127161094844</v>
      </c>
      <c r="R44" s="29">
        <f>((R41-2017)/3*($Q$38-$P$38)+$P$38)</f>
        <v>1467.2190741642262</v>
      </c>
      <c r="S44" s="29">
        <f>(S41-2020)/5*($R$38-$Q$38)+$Q$38</f>
        <v>4713.4724724731659</v>
      </c>
      <c r="T44" s="29">
        <f>(T41-2020)/5*($R$38-$Q$38)+$Q$38</f>
        <v>7959.7258707821056</v>
      </c>
      <c r="U44" s="29">
        <f>(U41-2020)/5*($R$38-$Q$38)+$Q$38</f>
        <v>11205.979269091044</v>
      </c>
      <c r="V44" s="29">
        <f>(V41-2020)/5*($R$38-$Q$38)+$Q$38</f>
        <v>14452.232667399985</v>
      </c>
      <c r="W44" s="29">
        <f>(W41-2020)/5*($R$38-$Q$38)+$Q$38</f>
        <v>17698.486065708923</v>
      </c>
      <c r="X44" s="29">
        <f>(X41-2025)/5*($S$38-$R$38)+$R$38</f>
        <v>24025.849522567634</v>
      </c>
      <c r="Y44" s="29">
        <f>(Y41-2025)/5*($S$38-$R$38)+$R$38</f>
        <v>30353.212979426346</v>
      </c>
      <c r="Z44" s="29">
        <f>(Z41-2025)/5*($S$38-$R$38)+$R$38</f>
        <v>36680.57643628506</v>
      </c>
      <c r="AA44" s="29">
        <f>(AA41-2025)/5*($S$38-$R$38)+$R$38</f>
        <v>43007.939893143775</v>
      </c>
      <c r="AB44" s="29">
        <f>(AB41-2025)/5*($S$38-$R$38)+$R$38</f>
        <v>49335.303350002483</v>
      </c>
      <c r="AC44" s="29">
        <f>(AC41-2030)/5*($T$38-$S$38)+$S$38</f>
        <v>58727.746159032118</v>
      </c>
      <c r="AD44" s="29">
        <f>(AD41-2030)/5*($T$38-$S$38)+$S$38</f>
        <v>68120.188968061761</v>
      </c>
      <c r="AE44" s="29">
        <f>(AE41-2030)/5*($T$38-$S$38)+$S$38</f>
        <v>77512.631777091388</v>
      </c>
      <c r="AF44" s="29">
        <f>(AF41-2030)/5*($T$38-$S$38)+$S$38</f>
        <v>86905.074586121045</v>
      </c>
      <c r="AG44" s="29">
        <f>(AG41-2030)/5*($T$38-$S$38)+$S$38</f>
        <v>96297.517395150673</v>
      </c>
      <c r="AH44" s="29">
        <f>(AH41-2035)/5*($U$38-$T$38)+$T$38</f>
        <v>109353.8628285681</v>
      </c>
      <c r="AI44" s="29">
        <f>(AI41-2035)/5*($U$38-$T$38)+$T$38</f>
        <v>122410.20826198554</v>
      </c>
      <c r="AJ44" s="29">
        <f>(AJ41-2035)/5*($U$38-$T$38)+$T$38</f>
        <v>135466.55369540298</v>
      </c>
      <c r="AK44" s="29">
        <f>(AK41-2035)/5*($U$38-$T$38)+$T$38</f>
        <v>148522.8991288204</v>
      </c>
      <c r="AL44" s="29">
        <f>(AL41-2035)/5*($U$38-$T$38)+$T$38</f>
        <v>161579.24456223784</v>
      </c>
      <c r="AM44" s="29">
        <f>(AM41-2040)/5*($V$38-$U$38)+$U$38</f>
        <v>178597.17311958328</v>
      </c>
      <c r="AN44" s="29">
        <f t="shared" ref="AN44:AQ44" si="7">(AN41-2040)/5*($V$38-$U$38)+$U$38</f>
        <v>195615.10167692869</v>
      </c>
      <c r="AO44" s="29">
        <f t="shared" si="7"/>
        <v>212633.03023427413</v>
      </c>
      <c r="AP44" s="29">
        <f t="shared" si="7"/>
        <v>229650.95879161957</v>
      </c>
      <c r="AQ44" s="29">
        <f t="shared" si="7"/>
        <v>246668.88734896498</v>
      </c>
      <c r="AR44" s="29">
        <f>(AR41-2045)/5*($W$38-$V$38)+$V$38</f>
        <v>269852.63350795326</v>
      </c>
      <c r="AS44" s="29">
        <f t="shared" ref="AS44:AV44" si="8">(AS41-2045)/5*($W$38-$V$38)+$V$38</f>
        <v>293036.37966694159</v>
      </c>
      <c r="AT44" s="29">
        <f t="shared" si="8"/>
        <v>316220.12582592986</v>
      </c>
      <c r="AU44" s="29">
        <f t="shared" si="8"/>
        <v>339403.87198491819</v>
      </c>
      <c r="AV44" s="29">
        <f t="shared" si="8"/>
        <v>362587.61814390647</v>
      </c>
    </row>
    <row r="45" spans="1:48" hidden="1" x14ac:dyDescent="0.3">
      <c r="A45" s="173"/>
      <c r="B45" s="4">
        <v>41</v>
      </c>
      <c r="C45" s="8" t="s">
        <v>530</v>
      </c>
      <c r="D45" s="32">
        <v>3252</v>
      </c>
      <c r="E45" s="8">
        <v>0</v>
      </c>
      <c r="F45" s="8">
        <v>0</v>
      </c>
      <c r="G45" s="37">
        <f t="shared" si="0"/>
        <v>2436</v>
      </c>
      <c r="H45" s="8">
        <v>0</v>
      </c>
      <c r="I45" s="8">
        <v>0</v>
      </c>
      <c r="J45" s="14"/>
      <c r="K45" s="22">
        <v>816</v>
      </c>
      <c r="N45" s="4" t="s">
        <v>781</v>
      </c>
      <c r="O45" s="4"/>
      <c r="P45" s="29">
        <f>216000-P44</f>
        <v>212821.59364194525</v>
      </c>
      <c r="Q45" s="29">
        <f t="shared" ref="Q45:AG45" si="9">216000-Q44</f>
        <v>213677.18728389053</v>
      </c>
      <c r="R45" s="29">
        <f t="shared" si="9"/>
        <v>214532.78092583577</v>
      </c>
      <c r="S45" s="29">
        <f t="shared" si="9"/>
        <v>211286.52752752684</v>
      </c>
      <c r="T45" s="29">
        <f t="shared" si="9"/>
        <v>208040.2741292179</v>
      </c>
      <c r="U45" s="29">
        <f t="shared" si="9"/>
        <v>204794.02073090896</v>
      </c>
      <c r="V45" s="29">
        <f t="shared" si="9"/>
        <v>201547.76733260002</v>
      </c>
      <c r="W45" s="29">
        <f t="shared" si="9"/>
        <v>198301.51393429108</v>
      </c>
      <c r="X45" s="29">
        <f t="shared" si="9"/>
        <v>191974.15047743235</v>
      </c>
      <c r="Y45" s="29">
        <f t="shared" si="9"/>
        <v>185646.78702057365</v>
      </c>
      <c r="Z45" s="29">
        <f t="shared" si="9"/>
        <v>179319.42356371495</v>
      </c>
      <c r="AA45" s="29">
        <f t="shared" si="9"/>
        <v>172992.06010685622</v>
      </c>
      <c r="AB45" s="29">
        <f t="shared" si="9"/>
        <v>166664.69664999752</v>
      </c>
      <c r="AC45" s="29">
        <f t="shared" si="9"/>
        <v>157272.2538409679</v>
      </c>
      <c r="AD45" s="29">
        <f t="shared" si="9"/>
        <v>147879.81103193824</v>
      </c>
      <c r="AE45" s="29">
        <f t="shared" si="9"/>
        <v>138487.36822290861</v>
      </c>
      <c r="AF45" s="29">
        <f t="shared" si="9"/>
        <v>129094.92541387895</v>
      </c>
      <c r="AG45" s="29">
        <f t="shared" si="9"/>
        <v>119702.48260484933</v>
      </c>
      <c r="AH45" s="29">
        <f>216000-AH44</f>
        <v>106646.1371714319</v>
      </c>
      <c r="AI45" s="29">
        <f t="shared" ref="AI45:AK45" si="10">216000-AI44</f>
        <v>93589.791738014464</v>
      </c>
      <c r="AJ45" s="29">
        <f t="shared" si="10"/>
        <v>80533.446304597019</v>
      </c>
      <c r="AK45" s="29">
        <f t="shared" si="10"/>
        <v>67477.100871179602</v>
      </c>
      <c r="AL45" s="29">
        <f>216000-AL44</f>
        <v>54420.755437762156</v>
      </c>
      <c r="AM45" s="20"/>
    </row>
    <row r="46" spans="1:48" hidden="1" x14ac:dyDescent="0.3">
      <c r="A46" s="173"/>
      <c r="B46" s="4">
        <v>42</v>
      </c>
      <c r="C46" s="8" t="s">
        <v>629</v>
      </c>
      <c r="D46" s="32">
        <v>2333</v>
      </c>
      <c r="E46" s="8">
        <v>0</v>
      </c>
      <c r="F46" s="8">
        <v>0</v>
      </c>
      <c r="G46" s="37">
        <f t="shared" si="0"/>
        <v>1461</v>
      </c>
      <c r="H46" s="8">
        <v>0</v>
      </c>
      <c r="I46" s="8">
        <v>0</v>
      </c>
      <c r="J46" s="14"/>
      <c r="K46" s="22">
        <v>872</v>
      </c>
      <c r="N46" s="4" t="s">
        <v>778</v>
      </c>
      <c r="O46" s="4"/>
      <c r="P46" s="29">
        <f>SUM(O53:Z53)</f>
        <v>0</v>
      </c>
      <c r="Q46" s="29">
        <f>AA53</f>
        <v>0</v>
      </c>
      <c r="R46" s="29">
        <f t="shared" ref="R46:W46" si="11">AB53</f>
        <v>0</v>
      </c>
      <c r="S46" s="29">
        <f t="shared" si="11"/>
        <v>0</v>
      </c>
      <c r="T46" s="29">
        <f t="shared" si="11"/>
        <v>0</v>
      </c>
      <c r="U46" s="29">
        <f t="shared" si="11"/>
        <v>0</v>
      </c>
      <c r="V46" s="29">
        <f t="shared" si="11"/>
        <v>0</v>
      </c>
      <c r="W46" s="29">
        <f t="shared" si="11"/>
        <v>0</v>
      </c>
      <c r="X46" s="29">
        <f t="shared" ref="X46:AG46" si="12">R45</f>
        <v>214532.78092583577</v>
      </c>
      <c r="Y46" s="29">
        <f t="shared" si="12"/>
        <v>211286.52752752684</v>
      </c>
      <c r="Z46" s="29">
        <f t="shared" si="12"/>
        <v>208040.2741292179</v>
      </c>
      <c r="AA46" s="29">
        <f t="shared" si="12"/>
        <v>204794.02073090896</v>
      </c>
      <c r="AB46" s="29">
        <f t="shared" si="12"/>
        <v>201547.76733260002</v>
      </c>
      <c r="AC46" s="29">
        <f t="shared" si="12"/>
        <v>198301.51393429108</v>
      </c>
      <c r="AD46" s="29">
        <f t="shared" si="12"/>
        <v>191974.15047743235</v>
      </c>
      <c r="AE46" s="29">
        <f t="shared" si="12"/>
        <v>185646.78702057365</v>
      </c>
      <c r="AF46" s="29">
        <f t="shared" si="12"/>
        <v>179319.42356371495</v>
      </c>
      <c r="AG46" s="29">
        <f t="shared" si="12"/>
        <v>172992.06010685622</v>
      </c>
      <c r="AH46" s="29"/>
      <c r="AI46" s="29"/>
      <c r="AJ46" s="29"/>
      <c r="AK46" s="29"/>
      <c r="AL46" s="29"/>
      <c r="AM46" s="20"/>
    </row>
    <row r="47" spans="1:48" x14ac:dyDescent="0.3">
      <c r="A47" s="173"/>
      <c r="B47" s="4">
        <v>43</v>
      </c>
      <c r="C47" s="8" t="s">
        <v>515</v>
      </c>
      <c r="D47" s="32">
        <v>2152</v>
      </c>
      <c r="E47" s="8">
        <v>0</v>
      </c>
      <c r="F47" s="8">
        <v>0</v>
      </c>
      <c r="G47" s="37">
        <f t="shared" si="0"/>
        <v>1344</v>
      </c>
      <c r="H47" s="8">
        <v>0</v>
      </c>
      <c r="I47" s="8">
        <v>0</v>
      </c>
      <c r="J47" s="14"/>
      <c r="K47" s="22">
        <v>808</v>
      </c>
      <c r="N47" s="4" t="s">
        <v>779</v>
      </c>
      <c r="O47" s="4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4"/>
      <c r="AI47" s="4"/>
      <c r="AJ47" s="4"/>
      <c r="AK47" s="4"/>
      <c r="AL47" s="4"/>
    </row>
    <row r="48" spans="1:48" x14ac:dyDescent="0.3">
      <c r="A48" s="173"/>
      <c r="B48" s="4">
        <v>44</v>
      </c>
      <c r="C48" s="8" t="s">
        <v>535</v>
      </c>
      <c r="D48" s="32">
        <v>2364</v>
      </c>
      <c r="E48" s="8">
        <v>0</v>
      </c>
      <c r="F48" s="8">
        <v>0</v>
      </c>
      <c r="G48" s="37">
        <f t="shared" si="0"/>
        <v>-1113</v>
      </c>
      <c r="H48" s="8">
        <v>0</v>
      </c>
      <c r="I48" s="8">
        <v>0</v>
      </c>
      <c r="J48" s="14"/>
      <c r="K48" s="22">
        <v>3477</v>
      </c>
      <c r="N48" s="4" t="s">
        <v>780</v>
      </c>
      <c r="O48" s="4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4"/>
      <c r="AI48" s="4"/>
      <c r="AJ48" s="4"/>
      <c r="AK48" s="4"/>
      <c r="AL48" s="4"/>
    </row>
    <row r="49" spans="1:50" x14ac:dyDescent="0.3">
      <c r="A49" s="173"/>
      <c r="B49" s="4">
        <v>45</v>
      </c>
      <c r="C49" s="8" t="s">
        <v>734</v>
      </c>
      <c r="D49" s="32">
        <v>495</v>
      </c>
      <c r="E49" s="8">
        <v>0</v>
      </c>
      <c r="F49" s="8">
        <v>0</v>
      </c>
      <c r="G49" s="37">
        <f t="shared" si="0"/>
        <v>173</v>
      </c>
      <c r="H49" s="8">
        <v>0</v>
      </c>
      <c r="I49" s="8">
        <v>0</v>
      </c>
      <c r="J49" s="14"/>
      <c r="K49" s="22">
        <v>322</v>
      </c>
      <c r="N49" s="4" t="s">
        <v>772</v>
      </c>
      <c r="P49" s="29">
        <f>(O44+P44)</f>
        <v>4178.4063580547427</v>
      </c>
      <c r="Q49" s="29">
        <f t="shared" ref="Q49:V49" si="13">(P49+Q44)</f>
        <v>6501.2190741642271</v>
      </c>
      <c r="R49" s="29">
        <f t="shared" si="13"/>
        <v>7968.4381483284533</v>
      </c>
      <c r="S49" s="29">
        <f t="shared" si="13"/>
        <v>12681.91062080162</v>
      </c>
      <c r="T49" s="29">
        <f t="shared" si="13"/>
        <v>20641.636491583726</v>
      </c>
      <c r="U49" s="29">
        <f t="shared" si="13"/>
        <v>31847.615760674769</v>
      </c>
      <c r="V49" s="29">
        <f t="shared" si="13"/>
        <v>46299.848428074751</v>
      </c>
      <c r="W49" s="26">
        <f>(V49+W44-O44)</f>
        <v>62998.334493783674</v>
      </c>
      <c r="X49" s="26">
        <f t="shared" ref="X49:AV49" si="14">(W49+X44-P44)</f>
        <v>83845.777658296574</v>
      </c>
      <c r="Y49" s="26">
        <f t="shared" si="14"/>
        <v>111876.17792161343</v>
      </c>
      <c r="Z49" s="26">
        <f t="shared" si="14"/>
        <v>147089.53528373427</v>
      </c>
      <c r="AA49" s="26">
        <f t="shared" si="14"/>
        <v>185384.00270440488</v>
      </c>
      <c r="AB49" s="26">
        <f t="shared" si="14"/>
        <v>226759.58018362525</v>
      </c>
      <c r="AC49" s="26">
        <f t="shared" si="14"/>
        <v>274281.34707356634</v>
      </c>
      <c r="AD49" s="26">
        <f t="shared" si="14"/>
        <v>327949.30337422813</v>
      </c>
      <c r="AE49" s="26">
        <f t="shared" si="14"/>
        <v>387763.44908561057</v>
      </c>
      <c r="AF49" s="26">
        <f t="shared" si="14"/>
        <v>450642.67414916394</v>
      </c>
      <c r="AG49" s="26">
        <f t="shared" si="14"/>
        <v>516586.97856488824</v>
      </c>
      <c r="AH49" s="26">
        <f t="shared" si="14"/>
        <v>589260.26495717128</v>
      </c>
      <c r="AI49" s="26">
        <f t="shared" si="14"/>
        <v>668662.53332601301</v>
      </c>
      <c r="AJ49" s="26">
        <f t="shared" si="14"/>
        <v>754793.78367141355</v>
      </c>
      <c r="AK49" s="26">
        <f t="shared" si="14"/>
        <v>844588.93664120184</v>
      </c>
      <c r="AL49" s="26">
        <f t="shared" si="14"/>
        <v>938047.9922353779</v>
      </c>
      <c r="AM49" s="26">
        <f t="shared" si="14"/>
        <v>1039132.5335778696</v>
      </c>
      <c r="AN49" s="26">
        <f t="shared" si="14"/>
        <v>1147842.5606686773</v>
      </c>
      <c r="AO49" s="26">
        <f t="shared" si="14"/>
        <v>1264178.0735078009</v>
      </c>
      <c r="AP49" s="26">
        <f t="shared" si="14"/>
        <v>1384475.1694708525</v>
      </c>
      <c r="AQ49" s="26">
        <f t="shared" si="14"/>
        <v>1508733.848557832</v>
      </c>
      <c r="AR49" s="26">
        <f t="shared" si="14"/>
        <v>1643119.9283703822</v>
      </c>
      <c r="AS49" s="26">
        <f t="shared" si="14"/>
        <v>1787633.4089085036</v>
      </c>
      <c r="AT49" s="26">
        <f t="shared" si="14"/>
        <v>1942274.2901721958</v>
      </c>
      <c r="AU49" s="26">
        <f t="shared" si="14"/>
        <v>2103080.989037531</v>
      </c>
      <c r="AV49" s="26">
        <f t="shared" si="14"/>
        <v>2270053.5055045085</v>
      </c>
      <c r="AW49" s="38">
        <f>AV49/AV42</f>
        <v>0.2671842718630536</v>
      </c>
    </row>
    <row r="50" spans="1:50" x14ac:dyDescent="0.3">
      <c r="A50" s="173"/>
      <c r="B50" s="4">
        <v>46</v>
      </c>
      <c r="C50" s="8" t="s">
        <v>644</v>
      </c>
      <c r="D50" s="32">
        <v>4089</v>
      </c>
      <c r="E50" s="8">
        <v>0</v>
      </c>
      <c r="F50" s="8">
        <v>0</v>
      </c>
      <c r="G50" s="37">
        <f t="shared" si="0"/>
        <v>2546</v>
      </c>
      <c r="H50" s="8">
        <v>0</v>
      </c>
      <c r="I50" s="8">
        <v>0</v>
      </c>
      <c r="J50" s="14"/>
      <c r="K50" s="22">
        <v>1543</v>
      </c>
      <c r="N50" s="4"/>
      <c r="O50" s="4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</row>
    <row r="51" spans="1:50" x14ac:dyDescent="0.3">
      <c r="A51" s="173"/>
      <c r="B51" s="4">
        <v>47</v>
      </c>
      <c r="C51" s="8" t="s">
        <v>498</v>
      </c>
      <c r="D51" s="32">
        <v>8478</v>
      </c>
      <c r="E51" s="8">
        <v>6</v>
      </c>
      <c r="F51" s="8">
        <v>0</v>
      </c>
      <c r="G51" s="37">
        <f t="shared" si="0"/>
        <v>6290</v>
      </c>
      <c r="H51" s="8">
        <v>6</v>
      </c>
      <c r="I51" s="8">
        <v>0</v>
      </c>
      <c r="J51" s="14"/>
      <c r="K51" s="22">
        <v>2188</v>
      </c>
      <c r="L51">
        <v>6</v>
      </c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</row>
    <row r="52" spans="1:50" x14ac:dyDescent="0.3">
      <c r="A52" s="173"/>
      <c r="B52" s="4">
        <v>48</v>
      </c>
      <c r="C52" s="8" t="s">
        <v>666</v>
      </c>
      <c r="D52" s="32">
        <v>1813</v>
      </c>
      <c r="E52" s="8">
        <v>0</v>
      </c>
      <c r="F52" s="8">
        <v>0</v>
      </c>
      <c r="G52" s="37">
        <f t="shared" si="0"/>
        <v>1236</v>
      </c>
      <c r="H52" s="8">
        <v>0</v>
      </c>
      <c r="I52" s="8">
        <v>0</v>
      </c>
      <c r="J52" s="14"/>
      <c r="K52" s="22">
        <v>577</v>
      </c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</row>
    <row r="53" spans="1:50" x14ac:dyDescent="0.3">
      <c r="A53" s="173"/>
      <c r="B53" s="4">
        <v>49</v>
      </c>
      <c r="C53" s="8" t="s">
        <v>655</v>
      </c>
      <c r="D53" s="32">
        <v>556</v>
      </c>
      <c r="E53" s="8">
        <v>0</v>
      </c>
      <c r="F53" s="8">
        <v>0</v>
      </c>
      <c r="G53" s="37">
        <f t="shared" si="0"/>
        <v>393</v>
      </c>
      <c r="H53" s="8">
        <v>0</v>
      </c>
      <c r="I53" s="8">
        <v>0</v>
      </c>
      <c r="J53" s="14"/>
      <c r="K53" s="22">
        <v>163</v>
      </c>
      <c r="N53" s="4" t="s">
        <v>774</v>
      </c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</row>
    <row r="54" spans="1:50" x14ac:dyDescent="0.3">
      <c r="A54" s="173"/>
      <c r="B54" s="4">
        <v>50</v>
      </c>
      <c r="C54" s="8" t="s">
        <v>576</v>
      </c>
      <c r="D54" s="32">
        <v>1649</v>
      </c>
      <c r="E54" s="8">
        <v>0</v>
      </c>
      <c r="F54" s="8">
        <v>0</v>
      </c>
      <c r="G54" s="37">
        <f t="shared" si="0"/>
        <v>1129</v>
      </c>
      <c r="H54" s="8">
        <v>0</v>
      </c>
      <c r="I54" s="8">
        <v>0</v>
      </c>
      <c r="J54" s="14"/>
      <c r="K54" s="22">
        <v>520</v>
      </c>
      <c r="N54" s="4" t="s">
        <v>775</v>
      </c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</row>
    <row r="55" spans="1:50" x14ac:dyDescent="0.3">
      <c r="A55" s="173"/>
      <c r="B55" s="4">
        <v>51</v>
      </c>
      <c r="C55" s="8" t="s">
        <v>416</v>
      </c>
      <c r="D55" s="32">
        <v>1398</v>
      </c>
      <c r="E55" s="8">
        <v>1</v>
      </c>
      <c r="F55" s="8">
        <v>0</v>
      </c>
      <c r="G55" s="37">
        <f t="shared" si="0"/>
        <v>952</v>
      </c>
      <c r="H55" s="8">
        <v>1</v>
      </c>
      <c r="I55" s="8">
        <v>0</v>
      </c>
      <c r="J55" s="14"/>
      <c r="K55" s="22">
        <v>446</v>
      </c>
      <c r="L55">
        <v>1</v>
      </c>
      <c r="N55" s="4"/>
      <c r="O55" s="4">
        <f>SUM(O53,O54)</f>
        <v>0</v>
      </c>
      <c r="P55" s="4">
        <f t="shared" ref="P55:AG55" si="15">SUM(P53,P54)</f>
        <v>0</v>
      </c>
      <c r="Q55" s="4">
        <f t="shared" si="15"/>
        <v>0</v>
      </c>
      <c r="R55" s="4">
        <f t="shared" si="15"/>
        <v>0</v>
      </c>
      <c r="S55" s="4">
        <f t="shared" si="15"/>
        <v>0</v>
      </c>
      <c r="T55" s="4">
        <f t="shared" si="15"/>
        <v>0</v>
      </c>
      <c r="U55" s="4">
        <f t="shared" si="15"/>
        <v>0</v>
      </c>
      <c r="V55" s="4">
        <f t="shared" si="15"/>
        <v>0</v>
      </c>
      <c r="W55" s="4">
        <f t="shared" si="15"/>
        <v>0</v>
      </c>
      <c r="X55" s="4">
        <f t="shared" si="15"/>
        <v>0</v>
      </c>
      <c r="Y55" s="4">
        <f t="shared" si="15"/>
        <v>0</v>
      </c>
      <c r="Z55" s="4">
        <f t="shared" si="15"/>
        <v>0</v>
      </c>
      <c r="AA55" s="4">
        <f t="shared" si="15"/>
        <v>0</v>
      </c>
      <c r="AB55" s="4">
        <f t="shared" si="15"/>
        <v>0</v>
      </c>
      <c r="AC55" s="4">
        <f t="shared" si="15"/>
        <v>0</v>
      </c>
      <c r="AD55" s="4">
        <f t="shared" si="15"/>
        <v>0</v>
      </c>
      <c r="AE55" s="4">
        <f t="shared" si="15"/>
        <v>0</v>
      </c>
      <c r="AF55" s="4">
        <f t="shared" si="15"/>
        <v>0</v>
      </c>
      <c r="AG55" s="4">
        <f t="shared" si="15"/>
        <v>0</v>
      </c>
      <c r="AH55" s="4"/>
      <c r="AI55" s="4"/>
      <c r="AJ55" s="4"/>
      <c r="AK55" s="4"/>
      <c r="AL55" s="4"/>
    </row>
    <row r="56" spans="1:50" x14ac:dyDescent="0.3">
      <c r="A56" s="173"/>
      <c r="B56" s="4">
        <v>52</v>
      </c>
      <c r="C56" s="8" t="s">
        <v>452</v>
      </c>
      <c r="D56" s="32">
        <v>3887</v>
      </c>
      <c r="E56" s="8">
        <v>0</v>
      </c>
      <c r="F56" s="8">
        <v>0</v>
      </c>
      <c r="G56" s="37">
        <f t="shared" si="0"/>
        <v>3312</v>
      </c>
      <c r="H56" s="8">
        <v>0</v>
      </c>
      <c r="I56" s="8">
        <v>0</v>
      </c>
      <c r="J56" s="14"/>
      <c r="K56" s="22">
        <v>575</v>
      </c>
    </row>
    <row r="57" spans="1:50" x14ac:dyDescent="0.3">
      <c r="A57" s="173"/>
      <c r="B57" s="4">
        <v>53</v>
      </c>
      <c r="C57" s="8" t="s">
        <v>449</v>
      </c>
      <c r="D57" s="32">
        <v>569</v>
      </c>
      <c r="E57" s="8">
        <v>0</v>
      </c>
      <c r="F57" s="8">
        <v>0</v>
      </c>
      <c r="G57" s="37">
        <f t="shared" si="0"/>
        <v>328</v>
      </c>
      <c r="H57" s="8">
        <v>0</v>
      </c>
      <c r="I57" s="8">
        <v>0</v>
      </c>
      <c r="J57" s="14"/>
      <c r="K57" s="22">
        <v>241</v>
      </c>
    </row>
    <row r="58" spans="1:50" x14ac:dyDescent="0.3">
      <c r="A58" s="173"/>
      <c r="B58" s="4">
        <v>54</v>
      </c>
      <c r="C58" s="8" t="s">
        <v>692</v>
      </c>
      <c r="D58" s="32">
        <v>2167</v>
      </c>
      <c r="E58" s="8">
        <v>0</v>
      </c>
      <c r="F58" s="8">
        <v>0</v>
      </c>
      <c r="G58" s="37">
        <f t="shared" si="0"/>
        <v>1844</v>
      </c>
      <c r="H58" s="8">
        <v>0</v>
      </c>
      <c r="I58" s="8">
        <v>0</v>
      </c>
      <c r="J58" s="14"/>
      <c r="K58" s="22">
        <v>323</v>
      </c>
    </row>
    <row r="59" spans="1:50" s="12" customFormat="1" ht="4.3499999999999996" customHeight="1" x14ac:dyDescent="0.3">
      <c r="A59" s="10"/>
      <c r="B59" s="11"/>
      <c r="C59" s="11"/>
      <c r="D59" s="33"/>
      <c r="E59" s="11"/>
      <c r="F59" s="8"/>
      <c r="G59" s="37">
        <f t="shared" si="0"/>
        <v>0</v>
      </c>
      <c r="H59" s="11"/>
      <c r="I59" s="11">
        <v>0</v>
      </c>
      <c r="J59" s="14"/>
      <c r="K59" s="22"/>
      <c r="L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</row>
    <row r="60" spans="1:50" x14ac:dyDescent="0.3">
      <c r="A60" s="173" t="s">
        <v>759</v>
      </c>
      <c r="B60" s="4">
        <v>55</v>
      </c>
      <c r="C60" s="8" t="s">
        <v>484</v>
      </c>
      <c r="D60" s="32">
        <v>20551</v>
      </c>
      <c r="E60" s="8">
        <v>3</v>
      </c>
      <c r="F60" s="8">
        <v>0</v>
      </c>
      <c r="G60" s="37">
        <f t="shared" si="0"/>
        <v>12636</v>
      </c>
      <c r="H60" s="8">
        <v>3</v>
      </c>
      <c r="I60" s="8">
        <v>0</v>
      </c>
      <c r="J60" s="14"/>
      <c r="K60" s="22">
        <v>7915</v>
      </c>
      <c r="L60">
        <v>3</v>
      </c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</row>
    <row r="61" spans="1:50" x14ac:dyDescent="0.3">
      <c r="A61" s="173"/>
      <c r="B61" s="4">
        <v>56</v>
      </c>
      <c r="C61" s="8" t="s">
        <v>630</v>
      </c>
      <c r="D61" s="32">
        <v>27174</v>
      </c>
      <c r="E61" s="8">
        <v>963</v>
      </c>
      <c r="F61" s="8">
        <v>0</v>
      </c>
      <c r="G61" s="37">
        <f t="shared" si="0"/>
        <v>21717</v>
      </c>
      <c r="H61" s="8">
        <v>963</v>
      </c>
      <c r="I61" s="8">
        <v>0</v>
      </c>
      <c r="J61" s="14"/>
      <c r="K61" s="22">
        <v>5457</v>
      </c>
      <c r="L61" s="12">
        <v>963</v>
      </c>
    </row>
    <row r="62" spans="1:50" x14ac:dyDescent="0.3">
      <c r="A62" s="173"/>
      <c r="B62" s="4">
        <v>57</v>
      </c>
      <c r="C62" s="8" t="s">
        <v>472</v>
      </c>
      <c r="D62" s="32">
        <v>4807</v>
      </c>
      <c r="E62" s="8">
        <v>0</v>
      </c>
      <c r="F62" s="8">
        <v>0</v>
      </c>
      <c r="G62" s="37">
        <f t="shared" si="0"/>
        <v>3077</v>
      </c>
      <c r="H62" s="8">
        <v>0</v>
      </c>
      <c r="I62" s="8">
        <v>0</v>
      </c>
      <c r="J62" s="14"/>
      <c r="K62" s="22">
        <v>1730</v>
      </c>
    </row>
    <row r="63" spans="1:50" x14ac:dyDescent="0.3">
      <c r="A63" s="173"/>
      <c r="B63" s="4">
        <v>58</v>
      </c>
      <c r="C63" s="8" t="s">
        <v>466</v>
      </c>
      <c r="D63" s="32">
        <v>7347</v>
      </c>
      <c r="E63" s="8">
        <v>0</v>
      </c>
      <c r="F63" s="8">
        <v>0</v>
      </c>
      <c r="G63" s="37">
        <f t="shared" si="0"/>
        <v>5444</v>
      </c>
      <c r="H63" s="8">
        <v>0</v>
      </c>
      <c r="I63" s="8">
        <v>0</v>
      </c>
      <c r="J63" s="14"/>
      <c r="K63" s="22">
        <v>1903</v>
      </c>
    </row>
    <row r="64" spans="1:50" x14ac:dyDescent="0.3">
      <c r="A64" s="173"/>
      <c r="B64" s="4">
        <v>59</v>
      </c>
      <c r="C64" s="8" t="s">
        <v>523</v>
      </c>
      <c r="D64" s="32">
        <v>1406</v>
      </c>
      <c r="E64" s="8">
        <v>0</v>
      </c>
      <c r="F64" s="8">
        <v>0</v>
      </c>
      <c r="G64" s="37">
        <f t="shared" si="0"/>
        <v>168</v>
      </c>
      <c r="H64" s="8">
        <v>0</v>
      </c>
      <c r="I64" s="8">
        <v>0</v>
      </c>
      <c r="J64" s="14"/>
      <c r="K64" s="22">
        <v>1238</v>
      </c>
    </row>
    <row r="65" spans="1:50" x14ac:dyDescent="0.3">
      <c r="A65" s="173"/>
      <c r="B65" s="4">
        <v>60</v>
      </c>
      <c r="C65" s="8" t="s">
        <v>731</v>
      </c>
      <c r="D65" s="32">
        <v>1943</v>
      </c>
      <c r="E65" s="8">
        <v>0</v>
      </c>
      <c r="F65" s="8">
        <v>0</v>
      </c>
      <c r="G65" s="37">
        <f t="shared" si="0"/>
        <v>1195</v>
      </c>
      <c r="H65" s="8">
        <v>0</v>
      </c>
      <c r="I65" s="8">
        <v>0</v>
      </c>
      <c r="J65" s="14"/>
      <c r="K65" s="22">
        <v>748</v>
      </c>
    </row>
    <row r="66" spans="1:50" x14ac:dyDescent="0.3">
      <c r="A66" s="173"/>
      <c r="B66" s="4">
        <v>61</v>
      </c>
      <c r="C66" s="8" t="s">
        <v>736</v>
      </c>
      <c r="D66" s="32">
        <v>1705</v>
      </c>
      <c r="E66" s="8">
        <v>0</v>
      </c>
      <c r="F66" s="8">
        <v>0</v>
      </c>
      <c r="G66" s="37">
        <f t="shared" si="0"/>
        <v>697</v>
      </c>
      <c r="H66" s="8">
        <v>0</v>
      </c>
      <c r="I66" s="8">
        <v>0</v>
      </c>
      <c r="J66" s="14"/>
      <c r="K66" s="22">
        <v>1008</v>
      </c>
    </row>
    <row r="67" spans="1:50" x14ac:dyDescent="0.3">
      <c r="A67" s="173"/>
      <c r="B67" s="4">
        <v>62</v>
      </c>
      <c r="C67" s="8" t="s">
        <v>728</v>
      </c>
      <c r="D67" s="32">
        <v>3165</v>
      </c>
      <c r="E67" s="8">
        <v>0</v>
      </c>
      <c r="F67" s="8">
        <v>0</v>
      </c>
      <c r="G67" s="37">
        <f t="shared" si="0"/>
        <v>2260</v>
      </c>
      <c r="H67" s="8">
        <v>0</v>
      </c>
      <c r="I67" s="8">
        <v>0</v>
      </c>
      <c r="J67" s="14"/>
      <c r="K67" s="22">
        <v>905</v>
      </c>
    </row>
    <row r="68" spans="1:50" x14ac:dyDescent="0.3">
      <c r="A68" s="173"/>
      <c r="B68" s="4">
        <v>63</v>
      </c>
      <c r="C68" s="8" t="s">
        <v>531</v>
      </c>
      <c r="D68" s="32">
        <v>1688</v>
      </c>
      <c r="E68" s="8">
        <v>0</v>
      </c>
      <c r="F68" s="8">
        <v>0</v>
      </c>
      <c r="G68" s="37">
        <f t="shared" si="0"/>
        <v>883</v>
      </c>
      <c r="H68" s="8">
        <v>0</v>
      </c>
      <c r="I68" s="8">
        <v>0</v>
      </c>
      <c r="J68" s="14"/>
      <c r="K68" s="22">
        <v>805</v>
      </c>
    </row>
    <row r="69" spans="1:50" s="12" customFormat="1" ht="4.3499999999999996" customHeight="1" x14ac:dyDescent="0.3">
      <c r="A69" s="10"/>
      <c r="B69" s="11"/>
      <c r="C69" s="11"/>
      <c r="D69" s="33"/>
      <c r="E69" s="11"/>
      <c r="F69" s="8"/>
      <c r="G69" s="37">
        <f t="shared" ref="G69:G132" si="16">D69-K69</f>
        <v>0</v>
      </c>
      <c r="H69" s="11"/>
      <c r="I69" s="11">
        <v>0</v>
      </c>
      <c r="J69" s="14"/>
      <c r="K69" s="22"/>
      <c r="L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</row>
    <row r="70" spans="1:50" x14ac:dyDescent="0.3">
      <c r="A70" s="173" t="s">
        <v>760</v>
      </c>
      <c r="B70" s="4">
        <v>64</v>
      </c>
      <c r="C70" s="8" t="s">
        <v>733</v>
      </c>
      <c r="D70" s="32">
        <v>29052</v>
      </c>
      <c r="E70" s="8">
        <v>0</v>
      </c>
      <c r="F70" s="8">
        <v>0</v>
      </c>
      <c r="G70" s="37">
        <f t="shared" si="16"/>
        <v>23904</v>
      </c>
      <c r="H70" s="8">
        <v>0</v>
      </c>
      <c r="I70" s="8">
        <v>0</v>
      </c>
      <c r="J70" s="14"/>
      <c r="K70" s="22">
        <v>5148</v>
      </c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</row>
    <row r="71" spans="1:50" x14ac:dyDescent="0.3">
      <c r="A71" s="173"/>
      <c r="B71" s="4">
        <v>65</v>
      </c>
      <c r="C71" s="8" t="s">
        <v>620</v>
      </c>
      <c r="D71" s="32">
        <v>8182</v>
      </c>
      <c r="E71" s="8">
        <v>1</v>
      </c>
      <c r="F71" s="8">
        <v>0</v>
      </c>
      <c r="G71" s="37">
        <f t="shared" si="16"/>
        <v>4545</v>
      </c>
      <c r="H71" s="8">
        <v>1</v>
      </c>
      <c r="I71" s="8">
        <v>0</v>
      </c>
      <c r="J71" s="14"/>
      <c r="K71" s="22">
        <v>3637</v>
      </c>
    </row>
    <row r="72" spans="1:50" x14ac:dyDescent="0.3">
      <c r="A72" s="173"/>
      <c r="B72" s="4">
        <v>66</v>
      </c>
      <c r="C72" s="8" t="s">
        <v>609</v>
      </c>
      <c r="D72" s="32">
        <v>8419</v>
      </c>
      <c r="E72" s="8">
        <v>0</v>
      </c>
      <c r="F72" s="8">
        <v>0</v>
      </c>
      <c r="G72" s="37">
        <f t="shared" si="16"/>
        <v>5514</v>
      </c>
      <c r="H72" s="8">
        <v>0</v>
      </c>
      <c r="I72" s="8">
        <v>0</v>
      </c>
      <c r="J72" s="14"/>
      <c r="K72" s="22">
        <v>2905</v>
      </c>
      <c r="L72" s="12"/>
    </row>
    <row r="73" spans="1:50" x14ac:dyDescent="0.3">
      <c r="A73" s="173"/>
      <c r="B73" s="4">
        <v>67</v>
      </c>
      <c r="C73" s="8" t="s">
        <v>456</v>
      </c>
      <c r="D73" s="32">
        <v>3747</v>
      </c>
      <c r="E73" s="8">
        <v>0</v>
      </c>
      <c r="F73" s="8">
        <v>0</v>
      </c>
      <c r="G73" s="37">
        <f t="shared" si="16"/>
        <v>2417</v>
      </c>
      <c r="H73" s="8">
        <v>0</v>
      </c>
      <c r="I73" s="8">
        <v>0</v>
      </c>
      <c r="J73" s="14"/>
      <c r="K73" s="22">
        <v>1330</v>
      </c>
    </row>
    <row r="74" spans="1:50" x14ac:dyDescent="0.3">
      <c r="A74" s="173"/>
      <c r="B74" s="4">
        <v>68</v>
      </c>
      <c r="C74" s="8" t="s">
        <v>488</v>
      </c>
      <c r="D74" s="32">
        <v>10632</v>
      </c>
      <c r="E74" s="8">
        <v>0</v>
      </c>
      <c r="F74" s="8">
        <v>0</v>
      </c>
      <c r="G74" s="37">
        <f t="shared" si="16"/>
        <v>9291</v>
      </c>
      <c r="H74" s="8">
        <v>0</v>
      </c>
      <c r="I74" s="8">
        <v>0</v>
      </c>
      <c r="J74" s="14"/>
      <c r="K74" s="22">
        <v>1341</v>
      </c>
    </row>
    <row r="75" spans="1:50" x14ac:dyDescent="0.3">
      <c r="A75" s="173"/>
      <c r="B75" s="4">
        <v>69</v>
      </c>
      <c r="C75" s="8" t="s">
        <v>724</v>
      </c>
      <c r="D75" s="32">
        <v>13492</v>
      </c>
      <c r="E75" s="8">
        <v>1</v>
      </c>
      <c r="F75" s="8">
        <v>0</v>
      </c>
      <c r="G75" s="37">
        <f t="shared" si="16"/>
        <v>11507</v>
      </c>
      <c r="H75" s="8">
        <v>1</v>
      </c>
      <c r="I75" s="8">
        <v>0</v>
      </c>
      <c r="J75" s="14"/>
      <c r="K75" s="22">
        <v>1985</v>
      </c>
    </row>
    <row r="76" spans="1:50" x14ac:dyDescent="0.3">
      <c r="A76" s="173"/>
      <c r="B76" s="4">
        <v>70</v>
      </c>
      <c r="C76" s="8" t="s">
        <v>631</v>
      </c>
      <c r="D76" s="32">
        <v>7292</v>
      </c>
      <c r="E76" s="8">
        <v>0</v>
      </c>
      <c r="F76" s="8">
        <v>0</v>
      </c>
      <c r="G76" s="37">
        <f t="shared" si="16"/>
        <v>5241</v>
      </c>
      <c r="H76" s="8">
        <v>0</v>
      </c>
      <c r="I76" s="8">
        <v>0</v>
      </c>
      <c r="J76" s="14"/>
      <c r="K76" s="22">
        <v>2051</v>
      </c>
    </row>
    <row r="77" spans="1:50" x14ac:dyDescent="0.3">
      <c r="A77" s="173"/>
      <c r="B77" s="4">
        <v>71</v>
      </c>
      <c r="C77" s="8" t="s">
        <v>511</v>
      </c>
      <c r="D77" s="32">
        <v>4613</v>
      </c>
      <c r="E77" s="8">
        <v>1360</v>
      </c>
      <c r="F77" s="8">
        <v>0</v>
      </c>
      <c r="G77" s="37">
        <f t="shared" si="16"/>
        <v>3911</v>
      </c>
      <c r="H77" s="8">
        <v>1360</v>
      </c>
      <c r="I77" s="8">
        <v>0</v>
      </c>
      <c r="J77" s="14"/>
      <c r="K77" s="22">
        <v>702</v>
      </c>
    </row>
    <row r="78" spans="1:50" x14ac:dyDescent="0.3">
      <c r="A78" s="173"/>
      <c r="B78" s="4">
        <v>72</v>
      </c>
      <c r="C78" s="8" t="s">
        <v>664</v>
      </c>
      <c r="D78" s="32">
        <v>6452</v>
      </c>
      <c r="E78" s="8">
        <v>0</v>
      </c>
      <c r="F78" s="8">
        <v>0</v>
      </c>
      <c r="G78" s="37">
        <f t="shared" si="16"/>
        <v>5207</v>
      </c>
      <c r="H78" s="8">
        <v>0</v>
      </c>
      <c r="I78" s="8">
        <v>0</v>
      </c>
      <c r="J78" s="14"/>
      <c r="K78" s="22">
        <v>1245</v>
      </c>
    </row>
    <row r="79" spans="1:50" x14ac:dyDescent="0.3">
      <c r="A79" s="173"/>
      <c r="B79" s="4">
        <v>73</v>
      </c>
      <c r="C79" s="8" t="s">
        <v>672</v>
      </c>
      <c r="D79" s="32">
        <v>3041</v>
      </c>
      <c r="E79" s="8">
        <v>0</v>
      </c>
      <c r="F79" s="8">
        <v>0</v>
      </c>
      <c r="G79" s="37">
        <f t="shared" si="16"/>
        <v>2294</v>
      </c>
      <c r="H79" s="8">
        <v>0</v>
      </c>
      <c r="I79" s="8">
        <v>0</v>
      </c>
      <c r="J79" s="14"/>
      <c r="K79" s="22">
        <v>747</v>
      </c>
    </row>
    <row r="80" spans="1:50" x14ac:dyDescent="0.3">
      <c r="A80" s="173"/>
      <c r="B80" s="4">
        <v>74</v>
      </c>
      <c r="C80" s="8" t="s">
        <v>707</v>
      </c>
      <c r="D80" s="32">
        <v>5255</v>
      </c>
      <c r="E80" s="8">
        <v>0</v>
      </c>
      <c r="F80" s="8">
        <v>0</v>
      </c>
      <c r="G80" s="37">
        <f t="shared" si="16"/>
        <v>4512</v>
      </c>
      <c r="H80" s="8">
        <v>0</v>
      </c>
      <c r="I80" s="8">
        <v>0</v>
      </c>
      <c r="J80" s="14"/>
      <c r="K80" s="22">
        <v>743</v>
      </c>
    </row>
    <row r="81" spans="1:50" x14ac:dyDescent="0.3">
      <c r="A81" s="173"/>
      <c r="B81" s="4">
        <v>75</v>
      </c>
      <c r="C81" s="8" t="s">
        <v>551</v>
      </c>
      <c r="D81" s="32">
        <v>3541</v>
      </c>
      <c r="E81" s="8">
        <v>0</v>
      </c>
      <c r="F81" s="8">
        <v>0</v>
      </c>
      <c r="G81" s="37">
        <f t="shared" si="16"/>
        <v>1182</v>
      </c>
      <c r="H81" s="8">
        <v>0</v>
      </c>
      <c r="I81" s="8">
        <v>0</v>
      </c>
      <c r="J81" s="14"/>
      <c r="K81" s="22">
        <v>2359</v>
      </c>
    </row>
    <row r="82" spans="1:50" x14ac:dyDescent="0.3">
      <c r="A82" s="173"/>
      <c r="B82" s="4">
        <v>76</v>
      </c>
      <c r="C82" s="8" t="s">
        <v>671</v>
      </c>
      <c r="D82" s="32">
        <v>14632</v>
      </c>
      <c r="E82" s="8">
        <v>276</v>
      </c>
      <c r="F82" s="8">
        <v>0</v>
      </c>
      <c r="G82" s="37">
        <f t="shared" si="16"/>
        <v>10240</v>
      </c>
      <c r="H82" s="8">
        <v>276</v>
      </c>
      <c r="I82" s="8">
        <v>0</v>
      </c>
      <c r="J82" s="14"/>
      <c r="K82" s="22">
        <v>4392</v>
      </c>
    </row>
    <row r="83" spans="1:50" x14ac:dyDescent="0.3">
      <c r="A83" s="173"/>
      <c r="B83" s="4">
        <v>77</v>
      </c>
      <c r="C83" s="8" t="s">
        <v>447</v>
      </c>
      <c r="D83" s="32">
        <v>18210</v>
      </c>
      <c r="E83" s="8">
        <v>95</v>
      </c>
      <c r="F83" s="8">
        <v>0</v>
      </c>
      <c r="G83" s="37">
        <f t="shared" si="16"/>
        <v>13167</v>
      </c>
      <c r="H83" s="8">
        <v>95</v>
      </c>
      <c r="I83" s="8">
        <v>0</v>
      </c>
      <c r="J83" s="14"/>
      <c r="K83" s="22">
        <v>5043</v>
      </c>
    </row>
    <row r="84" spans="1:50" x14ac:dyDescent="0.3">
      <c r="A84" s="173"/>
      <c r="B84" s="4">
        <v>78</v>
      </c>
      <c r="C84" s="8" t="s">
        <v>486</v>
      </c>
      <c r="D84" s="32">
        <v>5403</v>
      </c>
      <c r="E84" s="8">
        <v>0</v>
      </c>
      <c r="F84" s="8">
        <v>0</v>
      </c>
      <c r="G84" s="37">
        <f t="shared" si="16"/>
        <v>2055</v>
      </c>
      <c r="H84" s="8">
        <v>0</v>
      </c>
      <c r="I84" s="8">
        <v>0</v>
      </c>
      <c r="J84" s="14"/>
      <c r="K84" s="22">
        <v>3348</v>
      </c>
    </row>
    <row r="85" spans="1:50" x14ac:dyDescent="0.3">
      <c r="A85" s="173"/>
      <c r="B85" s="4">
        <v>79</v>
      </c>
      <c r="C85" s="8" t="s">
        <v>548</v>
      </c>
      <c r="D85" s="32">
        <v>1137</v>
      </c>
      <c r="E85" s="8">
        <v>0</v>
      </c>
      <c r="F85" s="8">
        <v>0</v>
      </c>
      <c r="G85" s="37">
        <f t="shared" si="16"/>
        <v>-160</v>
      </c>
      <c r="H85" s="8">
        <v>0</v>
      </c>
      <c r="I85" s="8">
        <v>0</v>
      </c>
      <c r="J85" s="14"/>
      <c r="K85" s="22">
        <v>1297</v>
      </c>
    </row>
    <row r="86" spans="1:50" x14ac:dyDescent="0.3">
      <c r="A86" s="173"/>
      <c r="B86" s="4">
        <v>80</v>
      </c>
      <c r="C86" s="8" t="s">
        <v>547</v>
      </c>
      <c r="D86" s="32">
        <v>3692</v>
      </c>
      <c r="E86" s="8">
        <v>0</v>
      </c>
      <c r="F86" s="8">
        <v>0</v>
      </c>
      <c r="G86" s="37">
        <f t="shared" si="16"/>
        <v>-2448</v>
      </c>
      <c r="H86" s="8">
        <v>0</v>
      </c>
      <c r="I86" s="8">
        <v>0</v>
      </c>
      <c r="J86" s="14"/>
      <c r="K86" s="22">
        <v>6140</v>
      </c>
    </row>
    <row r="87" spans="1:50" x14ac:dyDescent="0.3">
      <c r="A87" s="173"/>
      <c r="B87" s="4">
        <v>81</v>
      </c>
      <c r="C87" s="8" t="s">
        <v>586</v>
      </c>
      <c r="D87" s="32">
        <v>7795</v>
      </c>
      <c r="E87" s="8">
        <v>0</v>
      </c>
      <c r="F87" s="8">
        <v>0</v>
      </c>
      <c r="G87" s="37">
        <f t="shared" si="16"/>
        <v>3421</v>
      </c>
      <c r="H87" s="8">
        <v>0</v>
      </c>
      <c r="I87" s="8">
        <v>0</v>
      </c>
      <c r="J87" s="14"/>
      <c r="K87" s="22">
        <v>4374</v>
      </c>
      <c r="L87">
        <v>10</v>
      </c>
    </row>
    <row r="88" spans="1:50" x14ac:dyDescent="0.3">
      <c r="A88" s="173"/>
      <c r="B88" s="4">
        <v>82</v>
      </c>
      <c r="C88" s="8" t="s">
        <v>473</v>
      </c>
      <c r="D88" s="32">
        <v>4398</v>
      </c>
      <c r="E88" s="8">
        <v>0</v>
      </c>
      <c r="F88" s="8">
        <v>0</v>
      </c>
      <c r="G88" s="37">
        <f t="shared" si="16"/>
        <v>2541</v>
      </c>
      <c r="H88" s="8">
        <v>0</v>
      </c>
      <c r="I88" s="8">
        <v>0</v>
      </c>
      <c r="J88" s="14"/>
      <c r="K88" s="22">
        <v>1857</v>
      </c>
    </row>
    <row r="89" spans="1:50" x14ac:dyDescent="0.3">
      <c r="A89" s="173"/>
      <c r="B89" s="4">
        <v>83</v>
      </c>
      <c r="C89" s="8" t="s">
        <v>583</v>
      </c>
      <c r="D89" s="32">
        <v>5756</v>
      </c>
      <c r="E89" s="8">
        <v>0</v>
      </c>
      <c r="F89" s="8">
        <v>0</v>
      </c>
      <c r="G89" s="37">
        <f t="shared" si="16"/>
        <v>4592</v>
      </c>
      <c r="H89" s="8">
        <v>0</v>
      </c>
      <c r="I89" s="8">
        <v>0</v>
      </c>
      <c r="J89" s="14"/>
      <c r="K89" s="22">
        <v>1164</v>
      </c>
    </row>
    <row r="90" spans="1:50" x14ac:dyDescent="0.3">
      <c r="A90" s="173"/>
      <c r="B90" s="4">
        <v>84</v>
      </c>
      <c r="C90" s="8" t="s">
        <v>725</v>
      </c>
      <c r="D90" s="32">
        <v>10290</v>
      </c>
      <c r="E90" s="8">
        <v>0</v>
      </c>
      <c r="F90" s="8">
        <v>0</v>
      </c>
      <c r="G90" s="37">
        <f t="shared" si="16"/>
        <v>5696</v>
      </c>
      <c r="H90" s="8">
        <v>0</v>
      </c>
      <c r="I90" s="8">
        <v>0</v>
      </c>
      <c r="J90" s="14"/>
      <c r="K90" s="22">
        <v>4594</v>
      </c>
    </row>
    <row r="91" spans="1:50" x14ac:dyDescent="0.3">
      <c r="A91" s="173"/>
      <c r="B91" s="4">
        <v>85</v>
      </c>
      <c r="C91" s="8" t="s">
        <v>669</v>
      </c>
      <c r="D91" s="32">
        <v>12577</v>
      </c>
      <c r="E91" s="8">
        <v>253</v>
      </c>
      <c r="F91" s="8">
        <v>0</v>
      </c>
      <c r="G91" s="37">
        <f t="shared" si="16"/>
        <v>5491</v>
      </c>
      <c r="H91" s="8">
        <v>253</v>
      </c>
      <c r="I91" s="8">
        <v>0</v>
      </c>
      <c r="J91" s="14"/>
      <c r="K91" s="22">
        <v>7086</v>
      </c>
    </row>
    <row r="92" spans="1:50" x14ac:dyDescent="0.3">
      <c r="A92" s="173"/>
      <c r="B92" s="4">
        <v>86</v>
      </c>
      <c r="C92" s="8" t="s">
        <v>491</v>
      </c>
      <c r="D92" s="32">
        <v>2000</v>
      </c>
      <c r="E92" s="8">
        <v>0</v>
      </c>
      <c r="F92" s="8">
        <v>0</v>
      </c>
      <c r="G92" s="37">
        <f t="shared" si="16"/>
        <v>1402</v>
      </c>
      <c r="H92" s="8">
        <v>0</v>
      </c>
      <c r="I92" s="8">
        <v>0</v>
      </c>
      <c r="J92" s="14"/>
      <c r="K92" s="22">
        <v>598</v>
      </c>
    </row>
    <row r="93" spans="1:50" x14ac:dyDescent="0.3">
      <c r="A93" s="173"/>
      <c r="B93" s="4">
        <v>87</v>
      </c>
      <c r="C93" s="8" t="s">
        <v>619</v>
      </c>
      <c r="D93" s="32">
        <v>315</v>
      </c>
      <c r="E93" s="8">
        <v>0</v>
      </c>
      <c r="F93" s="8">
        <v>0</v>
      </c>
      <c r="G93" s="37">
        <f t="shared" si="16"/>
        <v>154</v>
      </c>
      <c r="H93" s="8">
        <v>0</v>
      </c>
      <c r="I93" s="8">
        <v>0</v>
      </c>
      <c r="J93" s="14"/>
      <c r="K93" s="22">
        <v>161</v>
      </c>
    </row>
    <row r="94" spans="1:50" s="12" customFormat="1" ht="4.3499999999999996" customHeight="1" x14ac:dyDescent="0.3">
      <c r="A94" s="10"/>
      <c r="B94" s="11"/>
      <c r="C94" s="11"/>
      <c r="D94" s="33"/>
      <c r="E94" s="11"/>
      <c r="F94" s="8"/>
      <c r="G94" s="37">
        <f t="shared" si="16"/>
        <v>0</v>
      </c>
      <c r="H94" s="11"/>
      <c r="I94" s="11">
        <v>0</v>
      </c>
      <c r="J94" s="14"/>
      <c r="K94" s="22"/>
      <c r="L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</row>
    <row r="95" spans="1:50" x14ac:dyDescent="0.3">
      <c r="A95" s="173" t="s">
        <v>761</v>
      </c>
      <c r="B95" s="4">
        <v>88</v>
      </c>
      <c r="C95" s="8" t="s">
        <v>654</v>
      </c>
      <c r="D95" s="32">
        <v>870</v>
      </c>
      <c r="E95" s="8">
        <v>0</v>
      </c>
      <c r="F95" s="8">
        <v>0</v>
      </c>
      <c r="G95" s="37">
        <f t="shared" si="16"/>
        <v>625</v>
      </c>
      <c r="H95" s="8">
        <v>0</v>
      </c>
      <c r="I95" s="8">
        <v>0</v>
      </c>
      <c r="J95" s="14"/>
      <c r="K95" s="22">
        <v>245</v>
      </c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</row>
    <row r="96" spans="1:50" x14ac:dyDescent="0.3">
      <c r="A96" s="173"/>
      <c r="B96" s="4">
        <v>89</v>
      </c>
      <c r="C96" s="8" t="s">
        <v>676</v>
      </c>
      <c r="D96" s="32">
        <v>2892</v>
      </c>
      <c r="E96" s="8">
        <v>0</v>
      </c>
      <c r="F96" s="8">
        <v>0</v>
      </c>
      <c r="G96" s="37">
        <f t="shared" si="16"/>
        <v>2020</v>
      </c>
      <c r="H96" s="8">
        <v>0</v>
      </c>
      <c r="I96" s="8">
        <v>0</v>
      </c>
      <c r="J96" s="14"/>
      <c r="K96" s="22">
        <v>872</v>
      </c>
    </row>
    <row r="97" spans="1:50" x14ac:dyDescent="0.3">
      <c r="A97" s="173"/>
      <c r="B97" s="4">
        <v>90</v>
      </c>
      <c r="C97" s="8" t="s">
        <v>429</v>
      </c>
      <c r="D97" s="32">
        <v>2092</v>
      </c>
      <c r="E97" s="8">
        <v>10</v>
      </c>
      <c r="F97" s="8">
        <v>0</v>
      </c>
      <c r="G97" s="37">
        <f t="shared" si="16"/>
        <v>1335</v>
      </c>
      <c r="H97" s="8">
        <v>10</v>
      </c>
      <c r="I97" s="8">
        <v>0</v>
      </c>
      <c r="J97" s="14"/>
      <c r="K97" s="22">
        <v>757</v>
      </c>
    </row>
    <row r="98" spans="1:50" x14ac:dyDescent="0.3">
      <c r="A98" s="173"/>
      <c r="B98" s="4">
        <v>91</v>
      </c>
      <c r="C98" s="8" t="s">
        <v>660</v>
      </c>
      <c r="D98" s="32">
        <v>4359</v>
      </c>
      <c r="E98" s="8">
        <v>0</v>
      </c>
      <c r="F98" s="8">
        <v>0</v>
      </c>
      <c r="G98" s="37">
        <f t="shared" si="16"/>
        <v>3845</v>
      </c>
      <c r="H98" s="8">
        <v>0</v>
      </c>
      <c r="I98" s="8">
        <v>0</v>
      </c>
      <c r="J98" s="14"/>
      <c r="K98" s="22">
        <v>514</v>
      </c>
      <c r="L98" s="12"/>
    </row>
    <row r="99" spans="1:50" x14ac:dyDescent="0.3">
      <c r="A99" s="173"/>
      <c r="B99" s="4">
        <v>92</v>
      </c>
      <c r="C99" s="8" t="s">
        <v>617</v>
      </c>
      <c r="D99" s="32">
        <v>1459</v>
      </c>
      <c r="E99" s="8">
        <v>0</v>
      </c>
      <c r="F99" s="8">
        <v>0</v>
      </c>
      <c r="G99" s="37">
        <f t="shared" si="16"/>
        <v>965</v>
      </c>
      <c r="H99" s="8">
        <v>0</v>
      </c>
      <c r="I99" s="8">
        <v>0</v>
      </c>
      <c r="J99" s="14"/>
      <c r="K99" s="22">
        <v>494</v>
      </c>
    </row>
    <row r="100" spans="1:50" x14ac:dyDescent="0.3">
      <c r="A100" s="173"/>
      <c r="B100" s="4">
        <v>93</v>
      </c>
      <c r="C100" s="8" t="s">
        <v>573</v>
      </c>
      <c r="D100" s="32">
        <v>5250</v>
      </c>
      <c r="E100" s="8">
        <v>0</v>
      </c>
      <c r="F100" s="8">
        <v>0</v>
      </c>
      <c r="G100" s="37">
        <f t="shared" si="16"/>
        <v>4427</v>
      </c>
      <c r="H100" s="8">
        <v>0</v>
      </c>
      <c r="I100" s="8">
        <v>0</v>
      </c>
      <c r="J100" s="14"/>
      <c r="K100" s="22">
        <v>823</v>
      </c>
    </row>
    <row r="101" spans="1:50" x14ac:dyDescent="0.3">
      <c r="A101" s="173"/>
      <c r="B101" s="4">
        <v>94</v>
      </c>
      <c r="C101" s="8" t="s">
        <v>563</v>
      </c>
      <c r="D101" s="32">
        <v>6809</v>
      </c>
      <c r="E101" s="8">
        <v>0</v>
      </c>
      <c r="F101" s="8">
        <v>0</v>
      </c>
      <c r="G101" s="37">
        <f t="shared" si="16"/>
        <v>6298</v>
      </c>
      <c r="H101" s="8">
        <v>0</v>
      </c>
      <c r="I101" s="8">
        <v>0</v>
      </c>
      <c r="J101" s="14"/>
      <c r="K101" s="22">
        <v>511</v>
      </c>
      <c r="L101">
        <v>95</v>
      </c>
    </row>
    <row r="102" spans="1:50" x14ac:dyDescent="0.3">
      <c r="A102" s="173"/>
      <c r="B102" s="4">
        <v>95</v>
      </c>
      <c r="C102" s="8" t="s">
        <v>717</v>
      </c>
      <c r="D102" s="32">
        <v>8347</v>
      </c>
      <c r="E102" s="8">
        <v>0</v>
      </c>
      <c r="F102" s="8">
        <v>0</v>
      </c>
      <c r="G102" s="37">
        <f t="shared" si="16"/>
        <v>7964</v>
      </c>
      <c r="H102" s="8">
        <v>0</v>
      </c>
      <c r="I102" s="8">
        <v>0</v>
      </c>
      <c r="J102" s="14"/>
      <c r="K102" s="22">
        <v>383</v>
      </c>
    </row>
    <row r="103" spans="1:50" x14ac:dyDescent="0.3">
      <c r="A103" s="173"/>
      <c r="B103" s="4">
        <v>96</v>
      </c>
      <c r="C103" s="8" t="s">
        <v>538</v>
      </c>
      <c r="D103" s="32">
        <v>5957</v>
      </c>
      <c r="E103" s="8">
        <v>0</v>
      </c>
      <c r="F103" s="8">
        <v>0</v>
      </c>
      <c r="G103" s="37">
        <f t="shared" si="16"/>
        <v>5419</v>
      </c>
      <c r="H103" s="8">
        <v>0</v>
      </c>
      <c r="I103" s="8">
        <v>0</v>
      </c>
      <c r="J103" s="14"/>
      <c r="K103" s="22">
        <v>538</v>
      </c>
    </row>
    <row r="104" spans="1:50" x14ac:dyDescent="0.3">
      <c r="A104" s="173"/>
      <c r="B104" s="4">
        <v>97</v>
      </c>
      <c r="C104" s="8" t="s">
        <v>575</v>
      </c>
      <c r="D104" s="32">
        <v>5903</v>
      </c>
      <c r="E104" s="8">
        <v>0</v>
      </c>
      <c r="F104" s="8">
        <v>0</v>
      </c>
      <c r="G104" s="37">
        <f t="shared" si="16"/>
        <v>5384</v>
      </c>
      <c r="H104" s="8">
        <v>0</v>
      </c>
      <c r="I104" s="8">
        <v>0</v>
      </c>
      <c r="J104" s="14"/>
      <c r="K104" s="22">
        <v>519</v>
      </c>
    </row>
    <row r="105" spans="1:50" s="12" customFormat="1" ht="4.9000000000000004" customHeight="1" x14ac:dyDescent="0.3">
      <c r="A105" s="10"/>
      <c r="B105" s="11"/>
      <c r="C105" s="11"/>
      <c r="D105" s="33"/>
      <c r="E105" s="11"/>
      <c r="F105" s="8"/>
      <c r="G105" s="37">
        <f t="shared" si="16"/>
        <v>0</v>
      </c>
      <c r="H105" s="11"/>
      <c r="I105" s="11">
        <v>0</v>
      </c>
      <c r="J105" s="14"/>
      <c r="K105" s="22"/>
      <c r="L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</row>
    <row r="106" spans="1:50" x14ac:dyDescent="0.3">
      <c r="A106" s="173" t="s">
        <v>762</v>
      </c>
      <c r="B106" s="4">
        <v>98</v>
      </c>
      <c r="C106" s="8" t="s">
        <v>412</v>
      </c>
      <c r="D106" s="32">
        <v>323</v>
      </c>
      <c r="E106" s="8">
        <v>0</v>
      </c>
      <c r="F106" s="8">
        <v>0</v>
      </c>
      <c r="G106" s="37">
        <f t="shared" si="16"/>
        <v>173</v>
      </c>
      <c r="H106" s="8">
        <v>0</v>
      </c>
      <c r="I106" s="8">
        <v>0</v>
      </c>
      <c r="J106" s="14"/>
      <c r="K106" s="22">
        <v>150</v>
      </c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</row>
    <row r="107" spans="1:50" x14ac:dyDescent="0.3">
      <c r="A107" s="173"/>
      <c r="B107" s="4">
        <v>99</v>
      </c>
      <c r="C107" s="8" t="s">
        <v>413</v>
      </c>
      <c r="D107" s="32">
        <v>672</v>
      </c>
      <c r="E107" s="8">
        <v>0</v>
      </c>
      <c r="F107" s="8">
        <v>0</v>
      </c>
      <c r="G107" s="37">
        <f t="shared" si="16"/>
        <v>472</v>
      </c>
      <c r="H107" s="8">
        <v>0</v>
      </c>
      <c r="I107" s="8">
        <v>0</v>
      </c>
      <c r="J107" s="14"/>
      <c r="K107" s="22">
        <v>200</v>
      </c>
    </row>
    <row r="108" spans="1:50" x14ac:dyDescent="0.3">
      <c r="A108" s="173"/>
      <c r="B108" s="4">
        <v>100</v>
      </c>
      <c r="C108" s="8" t="s">
        <v>744</v>
      </c>
      <c r="D108" s="32">
        <v>644</v>
      </c>
      <c r="E108" s="8">
        <v>0</v>
      </c>
      <c r="F108" s="8">
        <v>0</v>
      </c>
      <c r="G108" s="37">
        <f t="shared" si="16"/>
        <v>572</v>
      </c>
      <c r="H108" s="8">
        <v>0</v>
      </c>
      <c r="I108" s="8">
        <v>0</v>
      </c>
      <c r="J108" s="14"/>
      <c r="K108" s="22">
        <v>72</v>
      </c>
    </row>
    <row r="109" spans="1:50" x14ac:dyDescent="0.3">
      <c r="A109" s="173"/>
      <c r="B109" s="4">
        <v>101</v>
      </c>
      <c r="C109" s="8" t="s">
        <v>414</v>
      </c>
      <c r="D109" s="32">
        <v>324</v>
      </c>
      <c r="E109" s="8">
        <v>0</v>
      </c>
      <c r="F109" s="8">
        <v>0</v>
      </c>
      <c r="G109" s="37">
        <f t="shared" si="16"/>
        <v>208</v>
      </c>
      <c r="H109" s="8">
        <v>0</v>
      </c>
      <c r="I109" s="8">
        <v>0</v>
      </c>
      <c r="J109" s="14"/>
      <c r="K109" s="22">
        <v>116</v>
      </c>
    </row>
    <row r="110" spans="1:50" x14ac:dyDescent="0.3">
      <c r="A110" s="173"/>
      <c r="B110" s="4">
        <v>102</v>
      </c>
      <c r="C110" s="8" t="s">
        <v>745</v>
      </c>
      <c r="D110" s="32">
        <v>172</v>
      </c>
      <c r="E110" s="8">
        <v>0</v>
      </c>
      <c r="F110" s="8">
        <v>0</v>
      </c>
      <c r="G110" s="37">
        <f t="shared" si="16"/>
        <v>120</v>
      </c>
      <c r="H110" s="8">
        <v>0</v>
      </c>
      <c r="I110" s="8">
        <v>0</v>
      </c>
      <c r="J110" s="14"/>
      <c r="K110" s="22">
        <v>52</v>
      </c>
      <c r="L110" s="12"/>
    </row>
    <row r="111" spans="1:50" x14ac:dyDescent="0.3">
      <c r="A111" s="173"/>
      <c r="B111" s="4">
        <v>103</v>
      </c>
      <c r="C111" s="8" t="s">
        <v>415</v>
      </c>
      <c r="D111" s="32">
        <v>560</v>
      </c>
      <c r="E111" s="8">
        <v>0</v>
      </c>
      <c r="F111" s="8">
        <v>0</v>
      </c>
      <c r="G111" s="37">
        <f t="shared" si="16"/>
        <v>71</v>
      </c>
      <c r="H111" s="8">
        <v>0</v>
      </c>
      <c r="I111" s="8">
        <v>0</v>
      </c>
      <c r="J111" s="14"/>
      <c r="K111" s="22">
        <v>489</v>
      </c>
    </row>
    <row r="112" spans="1:50" x14ac:dyDescent="0.3">
      <c r="A112" s="173"/>
      <c r="B112" s="4">
        <v>104</v>
      </c>
      <c r="C112" s="8" t="s">
        <v>417</v>
      </c>
      <c r="D112" s="32">
        <v>395</v>
      </c>
      <c r="E112" s="8">
        <v>0</v>
      </c>
      <c r="F112" s="8">
        <v>0</v>
      </c>
      <c r="G112" s="37">
        <f t="shared" si="16"/>
        <v>119</v>
      </c>
      <c r="H112" s="8">
        <v>0</v>
      </c>
      <c r="I112" s="8">
        <v>0</v>
      </c>
      <c r="J112" s="14"/>
      <c r="K112" s="22">
        <v>276</v>
      </c>
    </row>
    <row r="113" spans="1:12" x14ac:dyDescent="0.3">
      <c r="A113" s="173"/>
      <c r="B113" s="4">
        <v>105</v>
      </c>
      <c r="C113" s="8" t="s">
        <v>419</v>
      </c>
      <c r="D113" s="32">
        <v>3032</v>
      </c>
      <c r="E113" s="8">
        <v>0</v>
      </c>
      <c r="F113" s="8">
        <v>0</v>
      </c>
      <c r="G113" s="37">
        <f t="shared" si="16"/>
        <v>2702</v>
      </c>
      <c r="H113" s="8">
        <v>0</v>
      </c>
      <c r="I113" s="8">
        <v>0</v>
      </c>
      <c r="J113" s="14"/>
      <c r="K113" s="22">
        <v>330</v>
      </c>
    </row>
    <row r="114" spans="1:12" x14ac:dyDescent="0.3">
      <c r="A114" s="173"/>
      <c r="B114" s="4">
        <v>106</v>
      </c>
      <c r="C114" s="8" t="s">
        <v>420</v>
      </c>
      <c r="D114" s="32">
        <v>804</v>
      </c>
      <c r="E114" s="8">
        <v>0</v>
      </c>
      <c r="F114" s="8">
        <v>0</v>
      </c>
      <c r="G114" s="37">
        <f t="shared" si="16"/>
        <v>673</v>
      </c>
      <c r="H114" s="8">
        <v>0</v>
      </c>
      <c r="I114" s="8">
        <v>0</v>
      </c>
      <c r="J114" s="14"/>
      <c r="K114" s="22">
        <v>131</v>
      </c>
    </row>
    <row r="115" spans="1:12" x14ac:dyDescent="0.3">
      <c r="A115" s="173"/>
      <c r="B115" s="4">
        <v>107</v>
      </c>
      <c r="C115" s="8" t="s">
        <v>421</v>
      </c>
      <c r="D115" s="32">
        <v>2553</v>
      </c>
      <c r="E115" s="8">
        <v>0</v>
      </c>
      <c r="F115" s="8">
        <v>0</v>
      </c>
      <c r="G115" s="37">
        <f t="shared" si="16"/>
        <v>2265</v>
      </c>
      <c r="H115" s="8">
        <v>0</v>
      </c>
      <c r="I115" s="8">
        <v>0</v>
      </c>
      <c r="J115" s="14"/>
      <c r="K115" s="22">
        <v>288</v>
      </c>
    </row>
    <row r="116" spans="1:12" x14ac:dyDescent="0.3">
      <c r="A116" s="173"/>
      <c r="B116" s="4">
        <v>108</v>
      </c>
      <c r="C116" s="8" t="s">
        <v>422</v>
      </c>
      <c r="D116" s="32">
        <v>700</v>
      </c>
      <c r="E116" s="8">
        <v>0</v>
      </c>
      <c r="F116" s="8">
        <v>0</v>
      </c>
      <c r="G116" s="37">
        <f t="shared" si="16"/>
        <v>440</v>
      </c>
      <c r="H116" s="8">
        <v>0</v>
      </c>
      <c r="I116" s="8">
        <v>0</v>
      </c>
      <c r="J116" s="14"/>
      <c r="K116" s="22">
        <v>260</v>
      </c>
    </row>
    <row r="117" spans="1:12" x14ac:dyDescent="0.3">
      <c r="A117" s="173"/>
      <c r="B117" s="4">
        <v>109</v>
      </c>
      <c r="C117" s="8" t="s">
        <v>423</v>
      </c>
      <c r="D117" s="32">
        <v>318</v>
      </c>
      <c r="E117" s="8">
        <v>0</v>
      </c>
      <c r="F117" s="8">
        <v>0</v>
      </c>
      <c r="G117" s="37">
        <f t="shared" si="16"/>
        <v>195</v>
      </c>
      <c r="H117" s="8">
        <v>0</v>
      </c>
      <c r="I117" s="8">
        <v>0</v>
      </c>
      <c r="J117" s="14"/>
      <c r="K117" s="22">
        <v>123</v>
      </c>
    </row>
    <row r="118" spans="1:12" x14ac:dyDescent="0.3">
      <c r="A118" s="173"/>
      <c r="B118" s="4">
        <v>110</v>
      </c>
      <c r="C118" s="8" t="s">
        <v>424</v>
      </c>
      <c r="D118" s="32">
        <v>395</v>
      </c>
      <c r="E118" s="8">
        <v>0</v>
      </c>
      <c r="F118" s="8">
        <v>0</v>
      </c>
      <c r="G118" s="37">
        <f t="shared" si="16"/>
        <v>226</v>
      </c>
      <c r="H118" s="8">
        <v>0</v>
      </c>
      <c r="I118" s="8">
        <v>0</v>
      </c>
      <c r="J118" s="14"/>
      <c r="K118" s="22">
        <v>169</v>
      </c>
    </row>
    <row r="119" spans="1:12" x14ac:dyDescent="0.3">
      <c r="A119" s="173"/>
      <c r="B119" s="4">
        <v>111</v>
      </c>
      <c r="C119" s="8" t="s">
        <v>425</v>
      </c>
      <c r="D119" s="32">
        <v>1209</v>
      </c>
      <c r="E119" s="8">
        <v>0</v>
      </c>
      <c r="F119" s="8">
        <v>0</v>
      </c>
      <c r="G119" s="37">
        <f t="shared" si="16"/>
        <v>962</v>
      </c>
      <c r="H119" s="8">
        <v>0</v>
      </c>
      <c r="I119" s="8">
        <v>0</v>
      </c>
      <c r="J119" s="14"/>
      <c r="K119" s="22">
        <v>247</v>
      </c>
      <c r="L119">
        <v>1</v>
      </c>
    </row>
    <row r="120" spans="1:12" x14ac:dyDescent="0.3">
      <c r="A120" s="173"/>
      <c r="B120" s="4">
        <v>112</v>
      </c>
      <c r="C120" s="8" t="s">
        <v>426</v>
      </c>
      <c r="D120" s="32">
        <v>1916</v>
      </c>
      <c r="E120" s="8">
        <v>0</v>
      </c>
      <c r="F120" s="8">
        <v>0</v>
      </c>
      <c r="G120" s="37">
        <f t="shared" si="16"/>
        <v>1665</v>
      </c>
      <c r="H120" s="8">
        <v>0</v>
      </c>
      <c r="I120" s="8">
        <v>0</v>
      </c>
      <c r="J120" s="14"/>
      <c r="K120" s="22">
        <v>251</v>
      </c>
    </row>
    <row r="121" spans="1:12" x14ac:dyDescent="0.3">
      <c r="A121" s="173"/>
      <c r="B121" s="4">
        <v>113</v>
      </c>
      <c r="C121" s="8" t="s">
        <v>427</v>
      </c>
      <c r="D121" s="32">
        <v>6359</v>
      </c>
      <c r="E121" s="8">
        <v>0</v>
      </c>
      <c r="F121" s="8">
        <v>0</v>
      </c>
      <c r="G121" s="37">
        <f t="shared" si="16"/>
        <v>5810</v>
      </c>
      <c r="H121" s="8">
        <v>0</v>
      </c>
      <c r="I121" s="8">
        <v>0</v>
      </c>
      <c r="J121" s="14"/>
      <c r="K121" s="22">
        <v>549</v>
      </c>
    </row>
    <row r="122" spans="1:12" x14ac:dyDescent="0.3">
      <c r="A122" s="173"/>
      <c r="B122" s="4">
        <v>114</v>
      </c>
      <c r="C122" s="8" t="s">
        <v>428</v>
      </c>
      <c r="D122" s="32">
        <v>3441</v>
      </c>
      <c r="E122" s="8">
        <v>0</v>
      </c>
      <c r="F122" s="8">
        <v>0</v>
      </c>
      <c r="G122" s="37">
        <f t="shared" si="16"/>
        <v>3132</v>
      </c>
      <c r="H122" s="8">
        <v>0</v>
      </c>
      <c r="I122" s="8">
        <v>0</v>
      </c>
      <c r="J122" s="14"/>
      <c r="K122" s="22">
        <v>309</v>
      </c>
    </row>
    <row r="123" spans="1:12" x14ac:dyDescent="0.3">
      <c r="A123" s="173"/>
      <c r="B123" s="4">
        <v>115</v>
      </c>
      <c r="C123" s="8" t="s">
        <v>431</v>
      </c>
      <c r="D123" s="32">
        <v>1318</v>
      </c>
      <c r="E123" s="8">
        <v>0</v>
      </c>
      <c r="F123" s="8">
        <v>0</v>
      </c>
      <c r="G123" s="37">
        <f t="shared" si="16"/>
        <v>1026</v>
      </c>
      <c r="H123" s="8">
        <v>0</v>
      </c>
      <c r="I123" s="8">
        <v>0</v>
      </c>
      <c r="J123" s="14"/>
      <c r="K123" s="22">
        <v>292</v>
      </c>
    </row>
    <row r="124" spans="1:12" x14ac:dyDescent="0.3">
      <c r="A124" s="173"/>
      <c r="B124" s="4">
        <v>116</v>
      </c>
      <c r="C124" s="8" t="s">
        <v>432</v>
      </c>
      <c r="D124" s="32">
        <v>954</v>
      </c>
      <c r="E124" s="8">
        <v>0</v>
      </c>
      <c r="F124" s="8">
        <v>0</v>
      </c>
      <c r="G124" s="37">
        <f t="shared" si="16"/>
        <v>449</v>
      </c>
      <c r="H124" s="8">
        <v>0</v>
      </c>
      <c r="I124" s="8">
        <v>0</v>
      </c>
      <c r="J124" s="14"/>
      <c r="K124" s="22">
        <v>505</v>
      </c>
    </row>
    <row r="125" spans="1:12" x14ac:dyDescent="0.3">
      <c r="A125" s="173"/>
      <c r="B125" s="4">
        <v>117</v>
      </c>
      <c r="C125" s="8" t="s">
        <v>434</v>
      </c>
      <c r="D125" s="32">
        <v>443</v>
      </c>
      <c r="E125" s="8">
        <v>0</v>
      </c>
      <c r="F125" s="8">
        <v>0</v>
      </c>
      <c r="G125" s="37">
        <f t="shared" si="16"/>
        <v>351</v>
      </c>
      <c r="H125" s="8">
        <v>0</v>
      </c>
      <c r="I125" s="8">
        <v>0</v>
      </c>
      <c r="J125" s="14"/>
      <c r="K125" s="22">
        <v>92</v>
      </c>
    </row>
    <row r="126" spans="1:12" x14ac:dyDescent="0.3">
      <c r="A126" s="173"/>
      <c r="B126" s="4">
        <v>118</v>
      </c>
      <c r="C126" s="8" t="s">
        <v>435</v>
      </c>
      <c r="D126" s="32">
        <v>643</v>
      </c>
      <c r="E126" s="8">
        <v>0</v>
      </c>
      <c r="F126" s="8">
        <v>0</v>
      </c>
      <c r="G126" s="37">
        <f t="shared" si="16"/>
        <v>-210</v>
      </c>
      <c r="H126" s="8">
        <v>0</v>
      </c>
      <c r="I126" s="8">
        <v>0</v>
      </c>
      <c r="J126" s="14"/>
      <c r="K126" s="22">
        <v>853</v>
      </c>
    </row>
    <row r="127" spans="1:12" x14ac:dyDescent="0.3">
      <c r="A127" s="173"/>
      <c r="B127" s="4">
        <v>119</v>
      </c>
      <c r="C127" s="8" t="s">
        <v>437</v>
      </c>
      <c r="D127" s="32">
        <v>8998</v>
      </c>
      <c r="E127" s="8">
        <v>0</v>
      </c>
      <c r="F127" s="8">
        <v>0</v>
      </c>
      <c r="G127" s="37">
        <f t="shared" si="16"/>
        <v>8220</v>
      </c>
      <c r="H127" s="8">
        <v>0</v>
      </c>
      <c r="I127" s="8">
        <v>0</v>
      </c>
      <c r="J127" s="14"/>
      <c r="K127" s="22">
        <v>778</v>
      </c>
    </row>
    <row r="128" spans="1:12" x14ac:dyDescent="0.3">
      <c r="A128" s="173"/>
      <c r="B128" s="4">
        <v>120</v>
      </c>
      <c r="C128" s="8" t="s">
        <v>438</v>
      </c>
      <c r="D128" s="32">
        <v>437</v>
      </c>
      <c r="E128" s="8">
        <v>0</v>
      </c>
      <c r="F128" s="8">
        <v>0</v>
      </c>
      <c r="G128" s="37">
        <f t="shared" si="16"/>
        <v>374</v>
      </c>
      <c r="H128" s="8">
        <v>0</v>
      </c>
      <c r="I128" s="8">
        <v>0</v>
      </c>
      <c r="J128" s="14"/>
      <c r="K128" s="22">
        <v>63</v>
      </c>
    </row>
    <row r="129" spans="1:11" x14ac:dyDescent="0.3">
      <c r="A129" s="173"/>
      <c r="B129" s="4">
        <v>121</v>
      </c>
      <c r="C129" s="8" t="s">
        <v>440</v>
      </c>
      <c r="D129" s="32">
        <v>1136</v>
      </c>
      <c r="E129" s="8">
        <v>0</v>
      </c>
      <c r="F129" s="8">
        <v>0</v>
      </c>
      <c r="G129" s="37">
        <f t="shared" si="16"/>
        <v>920</v>
      </c>
      <c r="H129" s="8">
        <v>0</v>
      </c>
      <c r="I129" s="8">
        <v>0</v>
      </c>
      <c r="J129" s="14"/>
      <c r="K129" s="22">
        <v>216</v>
      </c>
    </row>
    <row r="130" spans="1:11" x14ac:dyDescent="0.3">
      <c r="A130" s="173"/>
      <c r="B130" s="4">
        <v>122</v>
      </c>
      <c r="C130" s="8" t="s">
        <v>441</v>
      </c>
      <c r="D130" s="32">
        <v>3759</v>
      </c>
      <c r="E130" s="8">
        <v>0</v>
      </c>
      <c r="F130" s="8">
        <v>0</v>
      </c>
      <c r="G130" s="37">
        <f t="shared" si="16"/>
        <v>3087</v>
      </c>
      <c r="H130" s="8">
        <v>0</v>
      </c>
      <c r="I130" s="8">
        <v>0</v>
      </c>
      <c r="J130" s="14"/>
      <c r="K130" s="22">
        <v>672</v>
      </c>
    </row>
    <row r="131" spans="1:11" x14ac:dyDescent="0.3">
      <c r="A131" s="173"/>
      <c r="B131" s="4">
        <v>123</v>
      </c>
      <c r="C131" s="8" t="s">
        <v>442</v>
      </c>
      <c r="D131" s="32">
        <v>2337</v>
      </c>
      <c r="E131" s="8">
        <v>0</v>
      </c>
      <c r="F131" s="8">
        <v>0</v>
      </c>
      <c r="G131" s="37">
        <f t="shared" si="16"/>
        <v>1402</v>
      </c>
      <c r="H131" s="8">
        <v>0</v>
      </c>
      <c r="I131" s="8">
        <v>0</v>
      </c>
      <c r="J131" s="14"/>
      <c r="K131" s="22">
        <v>935</v>
      </c>
    </row>
    <row r="132" spans="1:11" x14ac:dyDescent="0.3">
      <c r="A132" s="173"/>
      <c r="B132" s="4">
        <v>124</v>
      </c>
      <c r="C132" s="8" t="s">
        <v>444</v>
      </c>
      <c r="D132" s="32">
        <v>976</v>
      </c>
      <c r="E132" s="8">
        <v>0</v>
      </c>
      <c r="F132" s="8">
        <v>0</v>
      </c>
      <c r="G132" s="37">
        <f t="shared" si="16"/>
        <v>832</v>
      </c>
      <c r="H132" s="8">
        <v>0</v>
      </c>
      <c r="I132" s="8">
        <v>0</v>
      </c>
      <c r="J132" s="14"/>
      <c r="K132" s="22">
        <v>144</v>
      </c>
    </row>
    <row r="133" spans="1:11" x14ac:dyDescent="0.3">
      <c r="A133" s="173"/>
      <c r="B133" s="4">
        <v>125</v>
      </c>
      <c r="C133" s="8" t="s">
        <v>445</v>
      </c>
      <c r="D133" s="32">
        <v>562</v>
      </c>
      <c r="E133" s="8">
        <v>0</v>
      </c>
      <c r="F133" s="8">
        <v>0</v>
      </c>
      <c r="G133" s="37">
        <f t="shared" ref="G133:G196" si="17">D133-K133</f>
        <v>440</v>
      </c>
      <c r="H133" s="8">
        <v>0</v>
      </c>
      <c r="I133" s="8">
        <v>0</v>
      </c>
      <c r="J133" s="14"/>
      <c r="K133" s="22">
        <v>122</v>
      </c>
    </row>
    <row r="134" spans="1:11" x14ac:dyDescent="0.3">
      <c r="A134" s="173"/>
      <c r="B134" s="4">
        <v>126</v>
      </c>
      <c r="C134" s="8" t="s">
        <v>446</v>
      </c>
      <c r="D134" s="32">
        <v>1857</v>
      </c>
      <c r="E134" s="8">
        <v>0</v>
      </c>
      <c r="F134" s="8">
        <v>0</v>
      </c>
      <c r="G134" s="37">
        <f t="shared" si="17"/>
        <v>1479</v>
      </c>
      <c r="H134" s="8">
        <v>0</v>
      </c>
      <c r="I134" s="8">
        <v>0</v>
      </c>
      <c r="J134" s="14"/>
      <c r="K134" s="22">
        <v>378</v>
      </c>
    </row>
    <row r="135" spans="1:11" x14ac:dyDescent="0.3">
      <c r="A135" s="173"/>
      <c r="B135" s="4">
        <v>127</v>
      </c>
      <c r="C135" s="8" t="s">
        <v>448</v>
      </c>
      <c r="D135" s="32">
        <v>2512</v>
      </c>
      <c r="E135" s="8">
        <v>0</v>
      </c>
      <c r="F135" s="8">
        <v>0</v>
      </c>
      <c r="G135" s="37">
        <f t="shared" si="17"/>
        <v>1989</v>
      </c>
      <c r="H135" s="8">
        <v>0</v>
      </c>
      <c r="I135" s="8">
        <v>0</v>
      </c>
      <c r="J135" s="14"/>
      <c r="K135" s="22">
        <v>523</v>
      </c>
    </row>
    <row r="136" spans="1:11" x14ac:dyDescent="0.3">
      <c r="A136" s="173"/>
      <c r="B136" s="4">
        <v>128</v>
      </c>
      <c r="C136" s="8" t="s">
        <v>450</v>
      </c>
      <c r="D136" s="32">
        <v>1962</v>
      </c>
      <c r="E136" s="8">
        <v>0</v>
      </c>
      <c r="F136" s="8">
        <v>0</v>
      </c>
      <c r="G136" s="37">
        <f t="shared" si="17"/>
        <v>1638</v>
      </c>
      <c r="H136" s="8">
        <v>0</v>
      </c>
      <c r="I136" s="8">
        <v>0</v>
      </c>
      <c r="J136" s="14"/>
      <c r="K136" s="22">
        <v>324</v>
      </c>
    </row>
    <row r="137" spans="1:11" x14ac:dyDescent="0.3">
      <c r="A137" s="173"/>
      <c r="B137" s="4">
        <v>129</v>
      </c>
      <c r="C137" s="8" t="s">
        <v>451</v>
      </c>
      <c r="D137" s="32">
        <v>438</v>
      </c>
      <c r="E137" s="8">
        <v>0</v>
      </c>
      <c r="F137" s="8">
        <v>0</v>
      </c>
      <c r="G137" s="37">
        <f t="shared" si="17"/>
        <v>246</v>
      </c>
      <c r="H137" s="8">
        <v>0</v>
      </c>
      <c r="I137" s="8">
        <v>0</v>
      </c>
      <c r="J137" s="14"/>
      <c r="K137" s="22">
        <v>192</v>
      </c>
    </row>
    <row r="138" spans="1:11" x14ac:dyDescent="0.3">
      <c r="A138" s="173"/>
      <c r="B138" s="4">
        <v>130</v>
      </c>
      <c r="C138" s="8" t="s">
        <v>453</v>
      </c>
      <c r="D138" s="32">
        <v>924</v>
      </c>
      <c r="E138" s="8">
        <v>0</v>
      </c>
      <c r="F138" s="8">
        <v>0</v>
      </c>
      <c r="G138" s="37">
        <f t="shared" si="17"/>
        <v>641</v>
      </c>
      <c r="H138" s="8">
        <v>0</v>
      </c>
      <c r="I138" s="8">
        <v>0</v>
      </c>
      <c r="J138" s="14"/>
      <c r="K138" s="22">
        <v>283</v>
      </c>
    </row>
    <row r="139" spans="1:11" x14ac:dyDescent="0.3">
      <c r="A139" s="173"/>
      <c r="B139" s="4">
        <v>131</v>
      </c>
      <c r="C139" s="8" t="s">
        <v>454</v>
      </c>
      <c r="D139" s="32">
        <v>2262</v>
      </c>
      <c r="E139" s="8">
        <v>0</v>
      </c>
      <c r="F139" s="8">
        <v>0</v>
      </c>
      <c r="G139" s="37">
        <f t="shared" si="17"/>
        <v>1814</v>
      </c>
      <c r="H139" s="8">
        <v>0</v>
      </c>
      <c r="I139" s="8">
        <v>0</v>
      </c>
      <c r="J139" s="14"/>
      <c r="K139" s="22">
        <v>448</v>
      </c>
    </row>
    <row r="140" spans="1:11" x14ac:dyDescent="0.3">
      <c r="A140" s="173"/>
      <c r="B140" s="4">
        <v>132</v>
      </c>
      <c r="C140" s="8" t="s">
        <v>455</v>
      </c>
      <c r="D140" s="32">
        <v>2131</v>
      </c>
      <c r="E140" s="8">
        <v>0</v>
      </c>
      <c r="F140" s="8">
        <v>0</v>
      </c>
      <c r="G140" s="37">
        <f t="shared" si="17"/>
        <v>1777</v>
      </c>
      <c r="H140" s="8">
        <v>0</v>
      </c>
      <c r="I140" s="8">
        <v>0</v>
      </c>
      <c r="J140" s="14"/>
      <c r="K140" s="22">
        <v>354</v>
      </c>
    </row>
    <row r="141" spans="1:11" x14ac:dyDescent="0.3">
      <c r="A141" s="173"/>
      <c r="B141" s="4">
        <v>133</v>
      </c>
      <c r="C141" s="8" t="s">
        <v>457</v>
      </c>
      <c r="D141" s="32">
        <v>4658</v>
      </c>
      <c r="E141" s="8">
        <v>0</v>
      </c>
      <c r="F141" s="8">
        <v>0</v>
      </c>
      <c r="G141" s="37">
        <f t="shared" si="17"/>
        <v>3763</v>
      </c>
      <c r="H141" s="8">
        <v>0</v>
      </c>
      <c r="I141" s="8">
        <v>0</v>
      </c>
      <c r="J141" s="14"/>
      <c r="K141" s="22">
        <v>895</v>
      </c>
    </row>
    <row r="142" spans="1:11" x14ac:dyDescent="0.3">
      <c r="A142" s="173"/>
      <c r="B142" s="4">
        <v>134</v>
      </c>
      <c r="C142" s="8" t="s">
        <v>458</v>
      </c>
      <c r="D142" s="32">
        <v>2837</v>
      </c>
      <c r="E142" s="8">
        <v>0</v>
      </c>
      <c r="F142" s="8">
        <v>0</v>
      </c>
      <c r="G142" s="37">
        <f t="shared" si="17"/>
        <v>2193</v>
      </c>
      <c r="H142" s="8">
        <v>0</v>
      </c>
      <c r="I142" s="8">
        <v>0</v>
      </c>
      <c r="J142" s="14"/>
      <c r="K142" s="22">
        <v>644</v>
      </c>
    </row>
    <row r="143" spans="1:11" x14ac:dyDescent="0.3">
      <c r="A143" s="173"/>
      <c r="B143" s="4">
        <v>135</v>
      </c>
      <c r="C143" s="8" t="s">
        <v>459</v>
      </c>
      <c r="D143" s="32">
        <v>59</v>
      </c>
      <c r="E143" s="8">
        <v>0</v>
      </c>
      <c r="F143" s="8">
        <v>0</v>
      </c>
      <c r="G143" s="37">
        <f t="shared" si="17"/>
        <v>28</v>
      </c>
      <c r="H143" s="8">
        <v>0</v>
      </c>
      <c r="I143" s="8">
        <v>0</v>
      </c>
      <c r="J143" s="14"/>
      <c r="K143" s="22">
        <v>31</v>
      </c>
    </row>
    <row r="144" spans="1:11" x14ac:dyDescent="0.3">
      <c r="A144" s="173"/>
      <c r="B144" s="4">
        <v>136</v>
      </c>
      <c r="C144" s="8" t="s">
        <v>460</v>
      </c>
      <c r="D144" s="32">
        <v>1318</v>
      </c>
      <c r="E144" s="8">
        <v>0</v>
      </c>
      <c r="F144" s="8">
        <v>0</v>
      </c>
      <c r="G144" s="37">
        <f t="shared" si="17"/>
        <v>1182</v>
      </c>
      <c r="H144" s="8">
        <v>0</v>
      </c>
      <c r="I144" s="8">
        <v>0</v>
      </c>
      <c r="J144" s="14"/>
      <c r="K144" s="22">
        <v>136</v>
      </c>
    </row>
    <row r="145" spans="1:12" x14ac:dyDescent="0.3">
      <c r="A145" s="173"/>
      <c r="B145" s="4">
        <v>137</v>
      </c>
      <c r="C145" s="8" t="s">
        <v>461</v>
      </c>
      <c r="D145" s="32">
        <v>758</v>
      </c>
      <c r="E145" s="8">
        <v>0</v>
      </c>
      <c r="F145" s="8">
        <v>0</v>
      </c>
      <c r="G145" s="37">
        <f t="shared" si="17"/>
        <v>680</v>
      </c>
      <c r="H145" s="8">
        <v>0</v>
      </c>
      <c r="I145" s="8">
        <v>0</v>
      </c>
      <c r="J145" s="14"/>
      <c r="K145" s="22">
        <v>78</v>
      </c>
    </row>
    <row r="146" spans="1:12" x14ac:dyDescent="0.3">
      <c r="A146" s="173"/>
      <c r="B146" s="4">
        <v>138</v>
      </c>
      <c r="C146" s="8" t="s">
        <v>462</v>
      </c>
      <c r="D146" s="32">
        <v>1612</v>
      </c>
      <c r="E146" s="8">
        <v>0</v>
      </c>
      <c r="F146" s="8">
        <v>0</v>
      </c>
      <c r="G146" s="37">
        <f t="shared" si="17"/>
        <v>958</v>
      </c>
      <c r="H146" s="8">
        <v>0</v>
      </c>
      <c r="I146" s="8">
        <v>0</v>
      </c>
      <c r="J146" s="14"/>
      <c r="K146" s="22">
        <v>654</v>
      </c>
    </row>
    <row r="147" spans="1:12" x14ac:dyDescent="0.3">
      <c r="A147" s="173"/>
      <c r="B147" s="4">
        <v>139</v>
      </c>
      <c r="C147" s="8" t="s">
        <v>464</v>
      </c>
      <c r="D147" s="32">
        <v>292</v>
      </c>
      <c r="E147" s="8">
        <v>0</v>
      </c>
      <c r="F147" s="8">
        <v>0</v>
      </c>
      <c r="G147" s="37">
        <f t="shared" si="17"/>
        <v>248</v>
      </c>
      <c r="H147" s="8">
        <v>0</v>
      </c>
      <c r="I147" s="8">
        <v>0</v>
      </c>
      <c r="J147" s="14"/>
      <c r="K147" s="22">
        <v>44</v>
      </c>
    </row>
    <row r="148" spans="1:12" x14ac:dyDescent="0.3">
      <c r="A148" s="173"/>
      <c r="B148" s="4">
        <v>140</v>
      </c>
      <c r="C148" s="8" t="s">
        <v>465</v>
      </c>
      <c r="D148" s="32">
        <v>448</v>
      </c>
      <c r="E148" s="8">
        <v>0</v>
      </c>
      <c r="F148" s="8">
        <v>0</v>
      </c>
      <c r="G148" s="37">
        <f t="shared" si="17"/>
        <v>313</v>
      </c>
      <c r="H148" s="8">
        <v>0</v>
      </c>
      <c r="I148" s="8">
        <v>0</v>
      </c>
      <c r="J148" s="14"/>
      <c r="K148" s="22">
        <v>135</v>
      </c>
    </row>
    <row r="149" spans="1:12" x14ac:dyDescent="0.3">
      <c r="A149" s="173"/>
      <c r="B149" s="4">
        <v>141</v>
      </c>
      <c r="C149" s="8" t="s">
        <v>467</v>
      </c>
      <c r="D149" s="32">
        <v>4184</v>
      </c>
      <c r="E149" s="8">
        <v>0</v>
      </c>
      <c r="F149" s="8">
        <v>0</v>
      </c>
      <c r="G149" s="37">
        <f t="shared" si="17"/>
        <v>3665</v>
      </c>
      <c r="H149" s="8">
        <v>0</v>
      </c>
      <c r="I149" s="8">
        <v>0</v>
      </c>
      <c r="J149" s="14"/>
      <c r="K149" s="22">
        <v>519</v>
      </c>
    </row>
    <row r="150" spans="1:12" x14ac:dyDescent="0.3">
      <c r="A150" s="173"/>
      <c r="B150" s="4">
        <v>142</v>
      </c>
      <c r="C150" s="8" t="s">
        <v>468</v>
      </c>
      <c r="D150" s="32">
        <v>3778</v>
      </c>
      <c r="E150" s="8">
        <v>1</v>
      </c>
      <c r="F150" s="8">
        <v>0</v>
      </c>
      <c r="G150" s="37">
        <f t="shared" si="17"/>
        <v>3352</v>
      </c>
      <c r="H150" s="8">
        <v>1</v>
      </c>
      <c r="I150" s="8">
        <v>0</v>
      </c>
      <c r="J150" s="14"/>
      <c r="K150" s="22">
        <v>426</v>
      </c>
    </row>
    <row r="151" spans="1:12" x14ac:dyDescent="0.3">
      <c r="A151" s="173"/>
      <c r="B151" s="4">
        <v>143</v>
      </c>
      <c r="C151" s="8" t="s">
        <v>469</v>
      </c>
      <c r="D151" s="32">
        <v>370</v>
      </c>
      <c r="E151" s="8">
        <v>0</v>
      </c>
      <c r="F151" s="8">
        <v>0</v>
      </c>
      <c r="G151" s="37">
        <f t="shared" si="17"/>
        <v>69</v>
      </c>
      <c r="H151" s="8">
        <v>0</v>
      </c>
      <c r="I151" s="8">
        <v>0</v>
      </c>
      <c r="J151" s="14"/>
      <c r="K151" s="22">
        <v>301</v>
      </c>
    </row>
    <row r="152" spans="1:12" x14ac:dyDescent="0.3">
      <c r="A152" s="173"/>
      <c r="B152" s="4">
        <v>144</v>
      </c>
      <c r="C152" s="8" t="s">
        <v>470</v>
      </c>
      <c r="D152" s="32">
        <v>774</v>
      </c>
      <c r="E152" s="8">
        <v>0</v>
      </c>
      <c r="F152" s="8">
        <v>0</v>
      </c>
      <c r="G152" s="37">
        <f t="shared" si="17"/>
        <v>364</v>
      </c>
      <c r="H152" s="8">
        <v>0</v>
      </c>
      <c r="I152" s="8">
        <v>0</v>
      </c>
      <c r="J152" s="14"/>
      <c r="K152" s="22">
        <v>410</v>
      </c>
    </row>
    <row r="153" spans="1:12" x14ac:dyDescent="0.3">
      <c r="A153" s="173"/>
      <c r="B153" s="4">
        <v>145</v>
      </c>
      <c r="C153" s="8" t="s">
        <v>471</v>
      </c>
      <c r="D153" s="32">
        <v>829</v>
      </c>
      <c r="E153" s="8">
        <v>0</v>
      </c>
      <c r="F153" s="8">
        <v>0</v>
      </c>
      <c r="G153" s="37">
        <f t="shared" si="17"/>
        <v>699</v>
      </c>
      <c r="H153" s="8">
        <v>0</v>
      </c>
      <c r="I153" s="8">
        <v>0</v>
      </c>
      <c r="J153" s="14"/>
      <c r="K153" s="22">
        <v>130</v>
      </c>
    </row>
    <row r="154" spans="1:12" x14ac:dyDescent="0.3">
      <c r="A154" s="173"/>
      <c r="B154" s="4">
        <v>146</v>
      </c>
      <c r="C154" s="8" t="s">
        <v>474</v>
      </c>
      <c r="D154" s="32">
        <v>1105</v>
      </c>
      <c r="E154" s="8">
        <v>0</v>
      </c>
      <c r="F154" s="8">
        <v>0</v>
      </c>
      <c r="G154" s="37">
        <f t="shared" si="17"/>
        <v>995</v>
      </c>
      <c r="H154" s="8">
        <v>0</v>
      </c>
      <c r="I154" s="8">
        <v>0</v>
      </c>
      <c r="J154" s="14"/>
      <c r="K154" s="22">
        <v>110</v>
      </c>
    </row>
    <row r="155" spans="1:12" x14ac:dyDescent="0.3">
      <c r="A155" s="173"/>
      <c r="B155" s="4">
        <v>147</v>
      </c>
      <c r="C155" s="8" t="s">
        <v>475</v>
      </c>
      <c r="D155" s="32">
        <v>2835</v>
      </c>
      <c r="E155" s="8">
        <v>0</v>
      </c>
      <c r="F155" s="8">
        <v>0</v>
      </c>
      <c r="G155" s="37">
        <f t="shared" si="17"/>
        <v>2383</v>
      </c>
      <c r="H155" s="8">
        <v>0</v>
      </c>
      <c r="I155" s="8">
        <v>0</v>
      </c>
      <c r="J155" s="14"/>
      <c r="K155" s="22">
        <v>452</v>
      </c>
    </row>
    <row r="156" spans="1:12" x14ac:dyDescent="0.3">
      <c r="A156" s="173"/>
      <c r="B156" s="4">
        <v>148</v>
      </c>
      <c r="C156" s="8" t="s">
        <v>476</v>
      </c>
      <c r="D156" s="32">
        <v>623</v>
      </c>
      <c r="E156" s="8">
        <v>0</v>
      </c>
      <c r="F156" s="8">
        <v>0</v>
      </c>
      <c r="G156" s="37">
        <f t="shared" si="17"/>
        <v>541</v>
      </c>
      <c r="H156" s="8">
        <v>0</v>
      </c>
      <c r="I156" s="8">
        <v>0</v>
      </c>
      <c r="J156" s="14"/>
      <c r="K156" s="22">
        <v>82</v>
      </c>
      <c r="L156">
        <v>1360</v>
      </c>
    </row>
    <row r="157" spans="1:12" x14ac:dyDescent="0.3">
      <c r="A157" s="173"/>
      <c r="B157" s="4">
        <v>149</v>
      </c>
      <c r="C157" s="8" t="s">
        <v>477</v>
      </c>
      <c r="D157" s="32">
        <v>8795</v>
      </c>
      <c r="E157" s="8">
        <v>0</v>
      </c>
      <c r="F157" s="8">
        <v>0</v>
      </c>
      <c r="G157" s="37">
        <f t="shared" si="17"/>
        <v>7925</v>
      </c>
      <c r="H157" s="8">
        <v>0</v>
      </c>
      <c r="I157" s="8">
        <v>0</v>
      </c>
      <c r="J157" s="14"/>
      <c r="K157" s="22">
        <v>870</v>
      </c>
      <c r="L157">
        <v>1</v>
      </c>
    </row>
    <row r="158" spans="1:12" x14ac:dyDescent="0.3">
      <c r="A158" s="173"/>
      <c r="B158" s="4">
        <v>150</v>
      </c>
      <c r="C158" s="8" t="s">
        <v>478</v>
      </c>
      <c r="D158" s="32">
        <v>123</v>
      </c>
      <c r="E158" s="8">
        <v>0</v>
      </c>
      <c r="F158" s="8">
        <v>0</v>
      </c>
      <c r="G158" s="37">
        <f t="shared" si="17"/>
        <v>57</v>
      </c>
      <c r="H158" s="8">
        <v>0</v>
      </c>
      <c r="I158" s="8">
        <v>0</v>
      </c>
      <c r="J158" s="14"/>
      <c r="K158" s="22">
        <v>66</v>
      </c>
    </row>
    <row r="159" spans="1:12" x14ac:dyDescent="0.3">
      <c r="A159" s="173"/>
      <c r="B159" s="4">
        <v>151</v>
      </c>
      <c r="C159" s="8" t="s">
        <v>479</v>
      </c>
      <c r="D159" s="32">
        <v>511</v>
      </c>
      <c r="E159" s="8">
        <v>0</v>
      </c>
      <c r="F159" s="8">
        <v>0</v>
      </c>
      <c r="G159" s="37">
        <f t="shared" si="17"/>
        <v>340</v>
      </c>
      <c r="H159" s="8">
        <v>0</v>
      </c>
      <c r="I159" s="8">
        <v>0</v>
      </c>
      <c r="J159" s="14"/>
      <c r="K159" s="22">
        <v>171</v>
      </c>
    </row>
    <row r="160" spans="1:12" x14ac:dyDescent="0.3">
      <c r="A160" s="173"/>
      <c r="B160" s="4">
        <v>152</v>
      </c>
      <c r="C160" s="8" t="s">
        <v>480</v>
      </c>
      <c r="D160" s="32">
        <v>3934</v>
      </c>
      <c r="E160" s="8">
        <v>0</v>
      </c>
      <c r="F160" s="8">
        <v>0</v>
      </c>
      <c r="G160" s="37">
        <f t="shared" si="17"/>
        <v>2402</v>
      </c>
      <c r="H160" s="8">
        <v>0</v>
      </c>
      <c r="I160" s="8">
        <v>0</v>
      </c>
      <c r="J160" s="14"/>
      <c r="K160" s="22">
        <v>1532</v>
      </c>
    </row>
    <row r="161" spans="1:11" x14ac:dyDescent="0.3">
      <c r="A161" s="173"/>
      <c r="B161" s="4">
        <v>153</v>
      </c>
      <c r="C161" s="8" t="s">
        <v>481</v>
      </c>
      <c r="D161" s="32">
        <v>1663</v>
      </c>
      <c r="E161" s="8">
        <v>0</v>
      </c>
      <c r="F161" s="8">
        <v>0</v>
      </c>
      <c r="G161" s="37">
        <f t="shared" si="17"/>
        <v>1404</v>
      </c>
      <c r="H161" s="8">
        <v>0</v>
      </c>
      <c r="I161" s="8">
        <v>0</v>
      </c>
      <c r="J161" s="14"/>
      <c r="K161" s="22">
        <v>259</v>
      </c>
    </row>
    <row r="162" spans="1:11" x14ac:dyDescent="0.3">
      <c r="A162" s="173"/>
      <c r="B162" s="4">
        <v>154</v>
      </c>
      <c r="C162" s="8" t="s">
        <v>482</v>
      </c>
      <c r="D162" s="32">
        <v>727</v>
      </c>
      <c r="E162" s="8">
        <v>0</v>
      </c>
      <c r="F162" s="8">
        <v>0</v>
      </c>
      <c r="G162" s="37">
        <f t="shared" si="17"/>
        <v>356</v>
      </c>
      <c r="H162" s="8">
        <v>0</v>
      </c>
      <c r="I162" s="8">
        <v>0</v>
      </c>
      <c r="J162" s="14"/>
      <c r="K162" s="22">
        <v>371</v>
      </c>
    </row>
    <row r="163" spans="1:11" x14ac:dyDescent="0.3">
      <c r="A163" s="173"/>
      <c r="B163" s="4">
        <v>155</v>
      </c>
      <c r="C163" s="8" t="s">
        <v>483</v>
      </c>
      <c r="D163" s="32">
        <v>836</v>
      </c>
      <c r="E163" s="8">
        <v>0</v>
      </c>
      <c r="F163" s="8">
        <v>0</v>
      </c>
      <c r="G163" s="37">
        <f t="shared" si="17"/>
        <v>606</v>
      </c>
      <c r="H163" s="8">
        <v>0</v>
      </c>
      <c r="I163" s="8">
        <v>0</v>
      </c>
      <c r="J163" s="14"/>
      <c r="K163" s="22">
        <v>230</v>
      </c>
    </row>
    <row r="164" spans="1:11" x14ac:dyDescent="0.3">
      <c r="A164" s="173"/>
      <c r="B164" s="4">
        <v>156</v>
      </c>
      <c r="C164" s="8" t="s">
        <v>485</v>
      </c>
      <c r="D164" s="32">
        <v>950</v>
      </c>
      <c r="E164" s="8">
        <v>0</v>
      </c>
      <c r="F164" s="8">
        <v>0</v>
      </c>
      <c r="G164" s="37">
        <f t="shared" si="17"/>
        <v>780</v>
      </c>
      <c r="H164" s="8">
        <v>0</v>
      </c>
      <c r="I164" s="8">
        <v>0</v>
      </c>
      <c r="J164" s="14"/>
      <c r="K164" s="22">
        <v>170</v>
      </c>
    </row>
    <row r="165" spans="1:11" x14ac:dyDescent="0.3">
      <c r="A165" s="173"/>
      <c r="B165" s="4">
        <v>157</v>
      </c>
      <c r="C165" s="8" t="s">
        <v>487</v>
      </c>
      <c r="D165" s="32">
        <v>1298</v>
      </c>
      <c r="E165" s="8">
        <v>0</v>
      </c>
      <c r="F165" s="8">
        <v>0</v>
      </c>
      <c r="G165" s="37">
        <f t="shared" si="17"/>
        <v>1029</v>
      </c>
      <c r="H165" s="8">
        <v>0</v>
      </c>
      <c r="I165" s="8">
        <v>0</v>
      </c>
      <c r="J165" s="14"/>
      <c r="K165" s="22">
        <v>269</v>
      </c>
    </row>
    <row r="166" spans="1:11" x14ac:dyDescent="0.3">
      <c r="A166" s="173"/>
      <c r="B166" s="4">
        <v>158</v>
      </c>
      <c r="C166" s="8" t="s">
        <v>746</v>
      </c>
      <c r="D166" s="32"/>
      <c r="E166" s="8"/>
      <c r="F166" s="8">
        <v>0</v>
      </c>
      <c r="G166" s="37">
        <f t="shared" si="17"/>
        <v>0</v>
      </c>
      <c r="H166" s="8"/>
      <c r="I166" s="8">
        <v>0</v>
      </c>
      <c r="J166" s="14"/>
    </row>
    <row r="167" spans="1:11" x14ac:dyDescent="0.3">
      <c r="A167" s="173"/>
      <c r="B167" s="4">
        <v>159</v>
      </c>
      <c r="C167" s="8" t="s">
        <v>489</v>
      </c>
      <c r="D167" s="32">
        <v>803</v>
      </c>
      <c r="E167" s="8">
        <v>0</v>
      </c>
      <c r="F167" s="8">
        <v>0</v>
      </c>
      <c r="G167" s="37">
        <f t="shared" si="17"/>
        <v>705</v>
      </c>
      <c r="H167" s="8">
        <v>0</v>
      </c>
      <c r="I167" s="8">
        <v>0</v>
      </c>
      <c r="J167" s="14"/>
      <c r="K167" s="22">
        <v>98</v>
      </c>
    </row>
    <row r="168" spans="1:11" x14ac:dyDescent="0.3">
      <c r="A168" s="173"/>
      <c r="B168" s="4">
        <v>160</v>
      </c>
      <c r="C168" s="8" t="s">
        <v>747</v>
      </c>
      <c r="D168" s="32">
        <v>68</v>
      </c>
      <c r="E168" s="8">
        <v>0</v>
      </c>
      <c r="F168" s="8">
        <v>0</v>
      </c>
      <c r="G168" s="37">
        <f t="shared" si="17"/>
        <v>39</v>
      </c>
      <c r="H168" s="8">
        <v>0</v>
      </c>
      <c r="I168" s="8">
        <v>0</v>
      </c>
      <c r="J168" s="14"/>
      <c r="K168" s="22">
        <v>29</v>
      </c>
    </row>
    <row r="169" spans="1:11" x14ac:dyDescent="0.3">
      <c r="A169" s="173"/>
      <c r="B169" s="4">
        <v>161</v>
      </c>
      <c r="C169" s="8" t="s">
        <v>490</v>
      </c>
      <c r="D169" s="32">
        <v>275</v>
      </c>
      <c r="E169" s="8">
        <v>0</v>
      </c>
      <c r="F169" s="8">
        <v>0</v>
      </c>
      <c r="G169" s="37">
        <f t="shared" si="17"/>
        <v>128</v>
      </c>
      <c r="H169" s="8">
        <v>0</v>
      </c>
      <c r="I169" s="8">
        <v>0</v>
      </c>
      <c r="J169" s="14"/>
      <c r="K169" s="22">
        <v>147</v>
      </c>
    </row>
    <row r="170" spans="1:11" x14ac:dyDescent="0.3">
      <c r="A170" s="173"/>
      <c r="B170" s="4">
        <v>162</v>
      </c>
      <c r="C170" s="8" t="s">
        <v>492</v>
      </c>
      <c r="D170" s="32">
        <v>145</v>
      </c>
      <c r="E170" s="8">
        <v>0</v>
      </c>
      <c r="F170" s="8">
        <v>0</v>
      </c>
      <c r="G170" s="37">
        <f t="shared" si="17"/>
        <v>99</v>
      </c>
      <c r="H170" s="8">
        <v>0</v>
      </c>
      <c r="I170" s="8">
        <v>0</v>
      </c>
      <c r="J170" s="14"/>
      <c r="K170" s="22">
        <v>46</v>
      </c>
    </row>
    <row r="171" spans="1:11" x14ac:dyDescent="0.3">
      <c r="A171" s="173"/>
      <c r="B171" s="4">
        <v>163</v>
      </c>
      <c r="C171" s="8" t="s">
        <v>493</v>
      </c>
      <c r="D171" s="32">
        <v>1430</v>
      </c>
      <c r="E171" s="8">
        <v>0</v>
      </c>
      <c r="F171" s="8">
        <v>0</v>
      </c>
      <c r="G171" s="37">
        <f t="shared" si="17"/>
        <v>902</v>
      </c>
      <c r="H171" s="8">
        <v>0</v>
      </c>
      <c r="I171" s="8">
        <v>0</v>
      </c>
      <c r="J171" s="14"/>
      <c r="K171" s="22">
        <v>528</v>
      </c>
    </row>
    <row r="172" spans="1:11" x14ac:dyDescent="0.3">
      <c r="A172" s="173"/>
      <c r="B172" s="4">
        <v>164</v>
      </c>
      <c r="C172" s="8" t="s">
        <v>494</v>
      </c>
      <c r="D172" s="32">
        <v>499</v>
      </c>
      <c r="E172" s="8">
        <v>0</v>
      </c>
      <c r="F172" s="8">
        <v>0</v>
      </c>
      <c r="G172" s="37">
        <f t="shared" si="17"/>
        <v>373</v>
      </c>
      <c r="H172" s="8">
        <v>0</v>
      </c>
      <c r="I172" s="8">
        <v>0</v>
      </c>
      <c r="J172" s="14"/>
      <c r="K172" s="22">
        <v>126</v>
      </c>
    </row>
    <row r="173" spans="1:11" x14ac:dyDescent="0.3">
      <c r="A173" s="173"/>
      <c r="B173" s="4">
        <v>165</v>
      </c>
      <c r="C173" s="8" t="s">
        <v>496</v>
      </c>
      <c r="D173" s="32">
        <v>1070</v>
      </c>
      <c r="E173" s="8">
        <v>0</v>
      </c>
      <c r="F173" s="8">
        <v>0</v>
      </c>
      <c r="G173" s="37">
        <f t="shared" si="17"/>
        <v>746</v>
      </c>
      <c r="H173" s="8">
        <v>0</v>
      </c>
      <c r="I173" s="8">
        <v>0</v>
      </c>
      <c r="J173" s="14"/>
      <c r="K173" s="22">
        <v>324</v>
      </c>
    </row>
    <row r="174" spans="1:11" x14ac:dyDescent="0.3">
      <c r="A174" s="173"/>
      <c r="B174" s="4">
        <v>166</v>
      </c>
      <c r="C174" s="8" t="s">
        <v>499</v>
      </c>
      <c r="D174" s="32">
        <v>806</v>
      </c>
      <c r="E174" s="8">
        <v>0</v>
      </c>
      <c r="F174" s="8">
        <v>0</v>
      </c>
      <c r="G174" s="37">
        <f t="shared" si="17"/>
        <v>574</v>
      </c>
      <c r="H174" s="8">
        <v>0</v>
      </c>
      <c r="I174" s="8">
        <v>0</v>
      </c>
      <c r="J174" s="14"/>
      <c r="K174" s="22">
        <v>232</v>
      </c>
    </row>
    <row r="175" spans="1:11" x14ac:dyDescent="0.3">
      <c r="A175" s="173"/>
      <c r="B175" s="4">
        <v>167</v>
      </c>
      <c r="C175" s="8" t="s">
        <v>500</v>
      </c>
      <c r="D175" s="32">
        <v>794</v>
      </c>
      <c r="E175" s="8">
        <v>0</v>
      </c>
      <c r="F175" s="8">
        <v>0</v>
      </c>
      <c r="G175" s="37">
        <f t="shared" si="17"/>
        <v>560</v>
      </c>
      <c r="H175" s="8">
        <v>0</v>
      </c>
      <c r="I175" s="8">
        <v>0</v>
      </c>
      <c r="J175" s="14"/>
      <c r="K175" s="22">
        <v>234</v>
      </c>
    </row>
    <row r="176" spans="1:11" x14ac:dyDescent="0.3">
      <c r="A176" s="173"/>
      <c r="B176" s="4">
        <v>168</v>
      </c>
      <c r="C176" s="8" t="s">
        <v>501</v>
      </c>
      <c r="D176" s="32">
        <v>939</v>
      </c>
      <c r="E176" s="8">
        <v>0</v>
      </c>
      <c r="F176" s="8">
        <v>0</v>
      </c>
      <c r="G176" s="37">
        <f t="shared" si="17"/>
        <v>690</v>
      </c>
      <c r="H176" s="8">
        <v>0</v>
      </c>
      <c r="I176" s="8">
        <v>0</v>
      </c>
      <c r="J176" s="14"/>
      <c r="K176" s="22">
        <v>249</v>
      </c>
    </row>
    <row r="177" spans="1:11" x14ac:dyDescent="0.3">
      <c r="A177" s="173"/>
      <c r="B177" s="4">
        <v>169</v>
      </c>
      <c r="C177" s="8" t="s">
        <v>502</v>
      </c>
      <c r="D177" s="32">
        <v>788</v>
      </c>
      <c r="E177" s="8">
        <v>0</v>
      </c>
      <c r="F177" s="8">
        <v>0</v>
      </c>
      <c r="G177" s="37">
        <f t="shared" si="17"/>
        <v>568</v>
      </c>
      <c r="H177" s="8">
        <v>0</v>
      </c>
      <c r="I177" s="8">
        <v>0</v>
      </c>
      <c r="J177" s="14"/>
      <c r="K177" s="22">
        <v>220</v>
      </c>
    </row>
    <row r="178" spans="1:11" x14ac:dyDescent="0.3">
      <c r="A178" s="173"/>
      <c r="B178" s="4">
        <v>170</v>
      </c>
      <c r="C178" s="8" t="s">
        <v>504</v>
      </c>
      <c r="D178" s="32">
        <v>783</v>
      </c>
      <c r="E178" s="8">
        <v>0</v>
      </c>
      <c r="F178" s="8">
        <v>0</v>
      </c>
      <c r="G178" s="37">
        <f t="shared" si="17"/>
        <v>530</v>
      </c>
      <c r="H178" s="8">
        <v>0</v>
      </c>
      <c r="I178" s="8">
        <v>0</v>
      </c>
      <c r="J178" s="14"/>
      <c r="K178" s="22">
        <v>253</v>
      </c>
    </row>
    <row r="179" spans="1:11" x14ac:dyDescent="0.3">
      <c r="A179" s="173"/>
      <c r="B179" s="4">
        <v>171</v>
      </c>
      <c r="C179" s="8" t="s">
        <v>506</v>
      </c>
      <c r="D179" s="32">
        <v>214</v>
      </c>
      <c r="E179" s="8">
        <v>0</v>
      </c>
      <c r="F179" s="8">
        <v>0</v>
      </c>
      <c r="G179" s="37">
        <f t="shared" si="17"/>
        <v>140</v>
      </c>
      <c r="H179" s="8">
        <v>0</v>
      </c>
      <c r="I179" s="8">
        <v>0</v>
      </c>
      <c r="J179" s="14"/>
      <c r="K179" s="22">
        <v>74</v>
      </c>
    </row>
    <row r="180" spans="1:11" x14ac:dyDescent="0.3">
      <c r="A180" s="173"/>
      <c r="B180" s="4">
        <v>172</v>
      </c>
      <c r="C180" s="8" t="s">
        <v>507</v>
      </c>
      <c r="D180" s="32">
        <v>393</v>
      </c>
      <c r="E180" s="8">
        <v>0</v>
      </c>
      <c r="F180" s="8">
        <v>0</v>
      </c>
      <c r="G180" s="37">
        <f t="shared" si="17"/>
        <v>246</v>
      </c>
      <c r="H180" s="8">
        <v>0</v>
      </c>
      <c r="I180" s="8">
        <v>0</v>
      </c>
      <c r="J180" s="14"/>
      <c r="K180" s="22">
        <v>147</v>
      </c>
    </row>
    <row r="181" spans="1:11" x14ac:dyDescent="0.3">
      <c r="A181" s="173"/>
      <c r="B181" s="4">
        <v>173</v>
      </c>
      <c r="C181" s="8" t="s">
        <v>509</v>
      </c>
      <c r="D181" s="32">
        <v>1637</v>
      </c>
      <c r="E181" s="8">
        <v>0</v>
      </c>
      <c r="F181" s="8">
        <v>0</v>
      </c>
      <c r="G181" s="37">
        <f t="shared" si="17"/>
        <v>1055</v>
      </c>
      <c r="H181" s="8">
        <v>0</v>
      </c>
      <c r="I181" s="8">
        <v>0</v>
      </c>
      <c r="J181" s="14"/>
      <c r="K181" s="22">
        <v>582</v>
      </c>
    </row>
    <row r="182" spans="1:11" x14ac:dyDescent="0.3">
      <c r="A182" s="173"/>
      <c r="B182" s="4">
        <v>174</v>
      </c>
      <c r="C182" s="8" t="s">
        <v>510</v>
      </c>
      <c r="D182" s="32">
        <v>2909</v>
      </c>
      <c r="E182" s="8">
        <v>0</v>
      </c>
      <c r="F182" s="8">
        <v>0</v>
      </c>
      <c r="G182" s="37">
        <f t="shared" si="17"/>
        <v>2523</v>
      </c>
      <c r="H182" s="8">
        <v>0</v>
      </c>
      <c r="I182" s="8">
        <v>0</v>
      </c>
      <c r="J182" s="14"/>
      <c r="K182" s="22">
        <v>386</v>
      </c>
    </row>
    <row r="183" spans="1:11" x14ac:dyDescent="0.3">
      <c r="A183" s="173"/>
      <c r="B183" s="4">
        <v>175</v>
      </c>
      <c r="C183" s="8" t="s">
        <v>512</v>
      </c>
      <c r="D183" s="32">
        <v>692</v>
      </c>
      <c r="E183" s="8">
        <v>1</v>
      </c>
      <c r="F183" s="8">
        <v>0</v>
      </c>
      <c r="G183" s="37">
        <f t="shared" si="17"/>
        <v>379</v>
      </c>
      <c r="H183" s="8">
        <v>1</v>
      </c>
      <c r="I183" s="8">
        <v>0</v>
      </c>
      <c r="J183" s="14"/>
      <c r="K183" s="22">
        <v>313</v>
      </c>
    </row>
    <row r="184" spans="1:11" x14ac:dyDescent="0.3">
      <c r="A184" s="173"/>
      <c r="B184" s="4">
        <v>176</v>
      </c>
      <c r="C184" s="8" t="s">
        <v>513</v>
      </c>
      <c r="D184" s="32">
        <v>4603</v>
      </c>
      <c r="E184" s="8">
        <v>0</v>
      </c>
      <c r="F184" s="8">
        <v>0</v>
      </c>
      <c r="G184" s="37">
        <f t="shared" si="17"/>
        <v>4464</v>
      </c>
      <c r="H184" s="8">
        <v>0</v>
      </c>
      <c r="I184" s="8">
        <v>0</v>
      </c>
      <c r="J184" s="14"/>
      <c r="K184" s="22">
        <v>139</v>
      </c>
    </row>
    <row r="185" spans="1:11" x14ac:dyDescent="0.3">
      <c r="A185" s="173"/>
      <c r="B185" s="4">
        <v>177</v>
      </c>
      <c r="C185" s="8" t="s">
        <v>514</v>
      </c>
      <c r="D185" s="32">
        <v>644</v>
      </c>
      <c r="E185" s="8">
        <v>0</v>
      </c>
      <c r="F185" s="8">
        <v>0</v>
      </c>
      <c r="G185" s="37">
        <f t="shared" si="17"/>
        <v>100</v>
      </c>
      <c r="H185" s="8">
        <v>0</v>
      </c>
      <c r="I185" s="8">
        <v>0</v>
      </c>
      <c r="J185" s="14"/>
      <c r="K185" s="22">
        <v>544</v>
      </c>
    </row>
    <row r="186" spans="1:11" x14ac:dyDescent="0.3">
      <c r="A186" s="173"/>
      <c r="B186" s="4">
        <v>178</v>
      </c>
      <c r="C186" s="8" t="s">
        <v>516</v>
      </c>
      <c r="D186" s="32">
        <v>1461</v>
      </c>
      <c r="E186" s="8">
        <v>0</v>
      </c>
      <c r="F186" s="8">
        <v>0</v>
      </c>
      <c r="G186" s="37">
        <f t="shared" si="17"/>
        <v>990</v>
      </c>
      <c r="H186" s="8">
        <v>0</v>
      </c>
      <c r="I186" s="8">
        <v>0</v>
      </c>
      <c r="J186" s="14"/>
      <c r="K186" s="22">
        <v>471</v>
      </c>
    </row>
    <row r="187" spans="1:11" x14ac:dyDescent="0.3">
      <c r="A187" s="173"/>
      <c r="B187" s="4">
        <v>179</v>
      </c>
      <c r="C187" s="8" t="s">
        <v>517</v>
      </c>
      <c r="D187" s="32">
        <v>2747</v>
      </c>
      <c r="E187" s="8">
        <v>0</v>
      </c>
      <c r="F187" s="8">
        <v>0</v>
      </c>
      <c r="G187" s="37">
        <f t="shared" si="17"/>
        <v>2412</v>
      </c>
      <c r="H187" s="8">
        <v>0</v>
      </c>
      <c r="I187" s="8">
        <v>0</v>
      </c>
      <c r="J187" s="14"/>
      <c r="K187" s="22">
        <v>335</v>
      </c>
    </row>
    <row r="188" spans="1:11" x14ac:dyDescent="0.3">
      <c r="A188" s="173"/>
      <c r="B188" s="4">
        <v>180</v>
      </c>
      <c r="C188" s="8" t="s">
        <v>518</v>
      </c>
      <c r="D188" s="32">
        <v>2473</v>
      </c>
      <c r="E188" s="8">
        <v>0</v>
      </c>
      <c r="F188" s="8">
        <v>0</v>
      </c>
      <c r="G188" s="37">
        <f t="shared" si="17"/>
        <v>2147</v>
      </c>
      <c r="H188" s="8">
        <v>0</v>
      </c>
      <c r="I188" s="8">
        <v>0</v>
      </c>
      <c r="J188" s="14"/>
      <c r="K188" s="22">
        <v>326</v>
      </c>
    </row>
    <row r="189" spans="1:11" x14ac:dyDescent="0.3">
      <c r="A189" s="173"/>
      <c r="B189" s="4">
        <v>181</v>
      </c>
      <c r="C189" s="8" t="s">
        <v>519</v>
      </c>
      <c r="D189" s="32">
        <v>1990</v>
      </c>
      <c r="E189" s="8">
        <v>0</v>
      </c>
      <c r="F189" s="8">
        <v>0</v>
      </c>
      <c r="G189" s="37">
        <f t="shared" si="17"/>
        <v>1622</v>
      </c>
      <c r="H189" s="8">
        <v>0</v>
      </c>
      <c r="I189" s="8">
        <v>0</v>
      </c>
      <c r="J189" s="14"/>
      <c r="K189" s="22">
        <v>368</v>
      </c>
    </row>
    <row r="190" spans="1:11" x14ac:dyDescent="0.3">
      <c r="A190" s="173"/>
      <c r="B190" s="4">
        <v>182</v>
      </c>
      <c r="C190" s="8" t="s">
        <v>520</v>
      </c>
      <c r="D190" s="32">
        <v>1347</v>
      </c>
      <c r="E190" s="8">
        <v>0</v>
      </c>
      <c r="F190" s="8">
        <v>0</v>
      </c>
      <c r="G190" s="37">
        <f t="shared" si="17"/>
        <v>824</v>
      </c>
      <c r="H190" s="8">
        <v>0</v>
      </c>
      <c r="I190" s="8">
        <v>0</v>
      </c>
      <c r="J190" s="14"/>
      <c r="K190" s="22">
        <v>523</v>
      </c>
    </row>
    <row r="191" spans="1:11" x14ac:dyDescent="0.3">
      <c r="A191" s="173"/>
      <c r="B191" s="4">
        <v>183</v>
      </c>
      <c r="C191" s="8" t="s">
        <v>748</v>
      </c>
      <c r="D191" s="32">
        <v>83</v>
      </c>
      <c r="E191" s="8">
        <v>0</v>
      </c>
      <c r="F191" s="8">
        <v>0</v>
      </c>
      <c r="G191" s="37">
        <f t="shared" si="17"/>
        <v>70</v>
      </c>
      <c r="H191" s="8">
        <v>0</v>
      </c>
      <c r="I191" s="8">
        <v>0</v>
      </c>
      <c r="J191" s="14"/>
      <c r="K191" s="22">
        <v>13</v>
      </c>
    </row>
    <row r="192" spans="1:11" x14ac:dyDescent="0.3">
      <c r="A192" s="173"/>
      <c r="B192" s="4">
        <v>184</v>
      </c>
      <c r="C192" s="8" t="s">
        <v>521</v>
      </c>
      <c r="D192" s="32">
        <v>497</v>
      </c>
      <c r="E192" s="8">
        <v>0</v>
      </c>
      <c r="F192" s="8">
        <v>0</v>
      </c>
      <c r="G192" s="37">
        <f t="shared" si="17"/>
        <v>310</v>
      </c>
      <c r="H192" s="8">
        <v>0</v>
      </c>
      <c r="I192" s="8">
        <v>0</v>
      </c>
      <c r="J192" s="14"/>
      <c r="K192" s="22">
        <v>187</v>
      </c>
    </row>
    <row r="193" spans="1:11" x14ac:dyDescent="0.3">
      <c r="A193" s="173"/>
      <c r="B193" s="4">
        <v>185</v>
      </c>
      <c r="C193" s="8" t="s">
        <v>522</v>
      </c>
      <c r="D193" s="32">
        <v>852</v>
      </c>
      <c r="E193" s="8">
        <v>0</v>
      </c>
      <c r="F193" s="8">
        <v>0</v>
      </c>
      <c r="G193" s="37">
        <f t="shared" si="17"/>
        <v>471</v>
      </c>
      <c r="H193" s="8">
        <v>0</v>
      </c>
      <c r="I193" s="8">
        <v>0</v>
      </c>
      <c r="J193" s="14"/>
      <c r="K193" s="22">
        <v>381</v>
      </c>
    </row>
    <row r="194" spans="1:11" x14ac:dyDescent="0.3">
      <c r="A194" s="173"/>
      <c r="B194" s="4">
        <v>186</v>
      </c>
      <c r="C194" s="8" t="s">
        <v>524</v>
      </c>
      <c r="D194" s="32">
        <v>356</v>
      </c>
      <c r="E194" s="8">
        <v>0</v>
      </c>
      <c r="F194" s="8">
        <v>0</v>
      </c>
      <c r="G194" s="37">
        <f t="shared" si="17"/>
        <v>274</v>
      </c>
      <c r="H194" s="8">
        <v>0</v>
      </c>
      <c r="I194" s="8">
        <v>0</v>
      </c>
      <c r="J194" s="14"/>
      <c r="K194" s="22">
        <v>82</v>
      </c>
    </row>
    <row r="195" spans="1:11" x14ac:dyDescent="0.3">
      <c r="A195" s="173"/>
      <c r="B195" s="4">
        <v>187</v>
      </c>
      <c r="C195" s="8" t="s">
        <v>525</v>
      </c>
      <c r="D195" s="32">
        <v>3684</v>
      </c>
      <c r="E195" s="8">
        <v>0</v>
      </c>
      <c r="F195" s="8">
        <v>0</v>
      </c>
      <c r="G195" s="37">
        <f t="shared" si="17"/>
        <v>3017</v>
      </c>
      <c r="H195" s="8">
        <v>0</v>
      </c>
      <c r="I195" s="8">
        <v>0</v>
      </c>
      <c r="J195" s="14"/>
      <c r="K195" s="22">
        <v>667</v>
      </c>
    </row>
    <row r="196" spans="1:11" x14ac:dyDescent="0.3">
      <c r="A196" s="173"/>
      <c r="B196" s="4">
        <v>188</v>
      </c>
      <c r="C196" s="8" t="s">
        <v>526</v>
      </c>
      <c r="D196" s="32">
        <v>2233</v>
      </c>
      <c r="E196" s="8">
        <v>0</v>
      </c>
      <c r="F196" s="8">
        <v>0</v>
      </c>
      <c r="G196" s="37">
        <f t="shared" si="17"/>
        <v>1456</v>
      </c>
      <c r="H196" s="8">
        <v>0</v>
      </c>
      <c r="I196" s="8">
        <v>0</v>
      </c>
      <c r="J196" s="14"/>
      <c r="K196" s="22">
        <v>777</v>
      </c>
    </row>
    <row r="197" spans="1:11" x14ac:dyDescent="0.3">
      <c r="A197" s="173"/>
      <c r="B197" s="4">
        <v>189</v>
      </c>
      <c r="C197" s="8" t="s">
        <v>529</v>
      </c>
      <c r="D197" s="32">
        <v>774</v>
      </c>
      <c r="E197" s="8">
        <v>0</v>
      </c>
      <c r="F197" s="8">
        <v>0</v>
      </c>
      <c r="G197" s="37">
        <f t="shared" ref="G197:G260" si="18">D197-K197</f>
        <v>626</v>
      </c>
      <c r="H197" s="8">
        <v>0</v>
      </c>
      <c r="I197" s="8">
        <v>0</v>
      </c>
      <c r="J197" s="14"/>
      <c r="K197" s="22">
        <v>148</v>
      </c>
    </row>
    <row r="198" spans="1:11" x14ac:dyDescent="0.3">
      <c r="A198" s="173"/>
      <c r="B198" s="4">
        <v>190</v>
      </c>
      <c r="C198" s="8" t="s">
        <v>749</v>
      </c>
      <c r="D198" s="32">
        <v>359</v>
      </c>
      <c r="E198" s="8">
        <v>0</v>
      </c>
      <c r="F198" s="8">
        <v>0</v>
      </c>
      <c r="G198" s="37">
        <f t="shared" si="18"/>
        <v>76</v>
      </c>
      <c r="H198" s="8">
        <v>0</v>
      </c>
      <c r="I198" s="8">
        <v>0</v>
      </c>
      <c r="J198" s="14"/>
      <c r="K198" s="22">
        <v>283</v>
      </c>
    </row>
    <row r="199" spans="1:11" x14ac:dyDescent="0.3">
      <c r="A199" s="173"/>
      <c r="B199" s="4">
        <v>191</v>
      </c>
      <c r="C199" s="8" t="s">
        <v>533</v>
      </c>
      <c r="D199" s="32">
        <v>368</v>
      </c>
      <c r="E199" s="8">
        <v>0</v>
      </c>
      <c r="F199" s="8">
        <v>0</v>
      </c>
      <c r="G199" s="37">
        <f t="shared" si="18"/>
        <v>231</v>
      </c>
      <c r="H199" s="8">
        <v>0</v>
      </c>
      <c r="I199" s="8">
        <v>0</v>
      </c>
      <c r="J199" s="14"/>
      <c r="K199" s="22">
        <v>137</v>
      </c>
    </row>
    <row r="200" spans="1:11" x14ac:dyDescent="0.3">
      <c r="A200" s="173"/>
      <c r="B200" s="4">
        <v>192</v>
      </c>
      <c r="C200" s="8" t="s">
        <v>534</v>
      </c>
      <c r="D200" s="32">
        <v>295</v>
      </c>
      <c r="E200" s="8">
        <v>0</v>
      </c>
      <c r="F200" s="8">
        <v>0</v>
      </c>
      <c r="G200" s="37">
        <f t="shared" si="18"/>
        <v>253</v>
      </c>
      <c r="H200" s="8">
        <v>0</v>
      </c>
      <c r="I200" s="8">
        <v>0</v>
      </c>
      <c r="J200" s="14"/>
      <c r="K200" s="22">
        <v>42</v>
      </c>
    </row>
    <row r="201" spans="1:11" x14ac:dyDescent="0.3">
      <c r="A201" s="173"/>
      <c r="B201" s="4">
        <v>193</v>
      </c>
      <c r="C201" s="8" t="s">
        <v>536</v>
      </c>
      <c r="D201" s="32">
        <v>3347</v>
      </c>
      <c r="E201" s="8">
        <v>0</v>
      </c>
      <c r="F201" s="8">
        <v>0</v>
      </c>
      <c r="G201" s="37">
        <f t="shared" si="18"/>
        <v>3036</v>
      </c>
      <c r="H201" s="8">
        <v>0</v>
      </c>
      <c r="I201" s="8">
        <v>0</v>
      </c>
      <c r="J201" s="14"/>
      <c r="K201" s="22">
        <v>311</v>
      </c>
    </row>
    <row r="202" spans="1:11" x14ac:dyDescent="0.3">
      <c r="A202" s="173"/>
      <c r="B202" s="4">
        <v>194</v>
      </c>
      <c r="C202" s="8" t="s">
        <v>539</v>
      </c>
      <c r="D202" s="32">
        <v>2176</v>
      </c>
      <c r="E202" s="8">
        <v>0</v>
      </c>
      <c r="F202" s="8">
        <v>0</v>
      </c>
      <c r="G202" s="37">
        <f t="shared" si="18"/>
        <v>1699</v>
      </c>
      <c r="H202" s="8">
        <v>0</v>
      </c>
      <c r="I202" s="8">
        <v>0</v>
      </c>
      <c r="J202" s="14"/>
      <c r="K202" s="22">
        <v>477</v>
      </c>
    </row>
    <row r="203" spans="1:11" x14ac:dyDescent="0.3">
      <c r="A203" s="173"/>
      <c r="B203" s="4">
        <v>195</v>
      </c>
      <c r="C203" s="8" t="s">
        <v>540</v>
      </c>
      <c r="D203" s="32">
        <v>2011</v>
      </c>
      <c r="E203" s="8">
        <v>0</v>
      </c>
      <c r="F203" s="8">
        <v>0</v>
      </c>
      <c r="G203" s="37">
        <f t="shared" si="18"/>
        <v>1415</v>
      </c>
      <c r="H203" s="8">
        <v>0</v>
      </c>
      <c r="I203" s="8">
        <v>0</v>
      </c>
      <c r="J203" s="14"/>
      <c r="K203" s="22">
        <v>596</v>
      </c>
    </row>
    <row r="204" spans="1:11" x14ac:dyDescent="0.3">
      <c r="A204" s="173"/>
      <c r="B204" s="4">
        <v>196</v>
      </c>
      <c r="C204" s="8" t="s">
        <v>541</v>
      </c>
      <c r="D204" s="32">
        <v>1544</v>
      </c>
      <c r="E204" s="8">
        <v>0</v>
      </c>
      <c r="F204" s="8">
        <v>0</v>
      </c>
      <c r="G204" s="37">
        <f t="shared" si="18"/>
        <v>1182</v>
      </c>
      <c r="H204" s="8">
        <v>0</v>
      </c>
      <c r="I204" s="8">
        <v>0</v>
      </c>
      <c r="J204" s="14"/>
      <c r="K204" s="22">
        <v>362</v>
      </c>
    </row>
    <row r="205" spans="1:11" x14ac:dyDescent="0.3">
      <c r="A205" s="173"/>
      <c r="B205" s="4">
        <v>197</v>
      </c>
      <c r="C205" s="8" t="s">
        <v>542</v>
      </c>
      <c r="D205" s="32">
        <v>2410</v>
      </c>
      <c r="E205" s="8">
        <v>0</v>
      </c>
      <c r="F205" s="8">
        <v>0</v>
      </c>
      <c r="G205" s="37">
        <f t="shared" si="18"/>
        <v>1738</v>
      </c>
      <c r="H205" s="8">
        <v>0</v>
      </c>
      <c r="I205" s="8">
        <v>0</v>
      </c>
      <c r="J205" s="14"/>
      <c r="K205" s="22">
        <v>672</v>
      </c>
    </row>
    <row r="206" spans="1:11" x14ac:dyDescent="0.3">
      <c r="A206" s="173"/>
      <c r="B206" s="4">
        <v>198</v>
      </c>
      <c r="C206" s="8" t="s">
        <v>543</v>
      </c>
      <c r="D206" s="32">
        <v>472</v>
      </c>
      <c r="E206" s="8">
        <v>0</v>
      </c>
      <c r="F206" s="8">
        <v>0</v>
      </c>
      <c r="G206" s="37">
        <f t="shared" si="18"/>
        <v>216</v>
      </c>
      <c r="H206" s="8">
        <v>0</v>
      </c>
      <c r="I206" s="8">
        <v>0</v>
      </c>
      <c r="J206" s="14"/>
      <c r="K206" s="22">
        <v>256</v>
      </c>
    </row>
    <row r="207" spans="1:11" x14ac:dyDescent="0.3">
      <c r="A207" s="173"/>
      <c r="B207" s="4">
        <v>199</v>
      </c>
      <c r="C207" s="8" t="s">
        <v>544</v>
      </c>
      <c r="D207" s="32">
        <v>1898</v>
      </c>
      <c r="E207" s="8">
        <v>0</v>
      </c>
      <c r="F207" s="8">
        <v>0</v>
      </c>
      <c r="G207" s="37">
        <f t="shared" si="18"/>
        <v>1650</v>
      </c>
      <c r="H207" s="8">
        <v>0</v>
      </c>
      <c r="I207" s="8">
        <v>0</v>
      </c>
      <c r="J207" s="14"/>
      <c r="K207" s="22">
        <v>248</v>
      </c>
    </row>
    <row r="208" spans="1:11" x14ac:dyDescent="0.3">
      <c r="A208" s="173"/>
      <c r="B208" s="4">
        <v>200</v>
      </c>
      <c r="C208" s="8" t="s">
        <v>546</v>
      </c>
      <c r="D208" s="32">
        <v>1657</v>
      </c>
      <c r="E208" s="8">
        <v>0</v>
      </c>
      <c r="F208" s="8">
        <v>0</v>
      </c>
      <c r="G208" s="37">
        <f t="shared" si="18"/>
        <v>1425</v>
      </c>
      <c r="H208" s="8">
        <v>0</v>
      </c>
      <c r="I208" s="8">
        <v>0</v>
      </c>
      <c r="J208" s="14"/>
      <c r="K208" s="22">
        <v>232</v>
      </c>
    </row>
    <row r="209" spans="1:11" x14ac:dyDescent="0.3">
      <c r="A209" s="173"/>
      <c r="B209" s="4">
        <v>201</v>
      </c>
      <c r="C209" s="8" t="s">
        <v>750</v>
      </c>
      <c r="D209" s="32">
        <v>233</v>
      </c>
      <c r="E209" s="8">
        <v>0</v>
      </c>
      <c r="F209" s="8">
        <v>0</v>
      </c>
      <c r="G209" s="37">
        <f t="shared" si="18"/>
        <v>184</v>
      </c>
      <c r="H209" s="8">
        <v>0</v>
      </c>
      <c r="I209" s="8">
        <v>0</v>
      </c>
      <c r="J209" s="14"/>
      <c r="K209" s="22">
        <v>49</v>
      </c>
    </row>
    <row r="210" spans="1:11" x14ac:dyDescent="0.3">
      <c r="A210" s="173"/>
      <c r="B210" s="4">
        <v>202</v>
      </c>
      <c r="C210" s="8" t="s">
        <v>549</v>
      </c>
      <c r="D210" s="32">
        <v>419</v>
      </c>
      <c r="E210" s="8">
        <v>0</v>
      </c>
      <c r="F210" s="8">
        <v>0</v>
      </c>
      <c r="G210" s="37">
        <f t="shared" si="18"/>
        <v>219</v>
      </c>
      <c r="H210" s="8">
        <v>0</v>
      </c>
      <c r="I210" s="8">
        <v>0</v>
      </c>
      <c r="J210" s="14"/>
      <c r="K210" s="22">
        <v>200</v>
      </c>
    </row>
    <row r="211" spans="1:11" x14ac:dyDescent="0.3">
      <c r="A211" s="173"/>
      <c r="B211" s="4">
        <v>203</v>
      </c>
      <c r="C211" s="8" t="s">
        <v>550</v>
      </c>
      <c r="D211" s="32">
        <v>792</v>
      </c>
      <c r="E211" s="8">
        <v>0</v>
      </c>
      <c r="F211" s="8">
        <v>0</v>
      </c>
      <c r="G211" s="37">
        <f t="shared" si="18"/>
        <v>575</v>
      </c>
      <c r="H211" s="8">
        <v>0</v>
      </c>
      <c r="I211" s="8">
        <v>0</v>
      </c>
      <c r="J211" s="14"/>
      <c r="K211" s="22">
        <v>217</v>
      </c>
    </row>
    <row r="212" spans="1:11" x14ac:dyDescent="0.3">
      <c r="A212" s="173"/>
      <c r="B212" s="4">
        <v>204</v>
      </c>
      <c r="C212" s="8" t="s">
        <v>553</v>
      </c>
      <c r="D212" s="32">
        <v>2877</v>
      </c>
      <c r="E212" s="8">
        <v>0</v>
      </c>
      <c r="F212" s="8">
        <v>0</v>
      </c>
      <c r="G212" s="37">
        <f t="shared" si="18"/>
        <v>2435</v>
      </c>
      <c r="H212" s="8">
        <v>0</v>
      </c>
      <c r="I212" s="8">
        <v>0</v>
      </c>
      <c r="J212" s="14"/>
      <c r="K212" s="22">
        <v>442</v>
      </c>
    </row>
    <row r="213" spans="1:11" x14ac:dyDescent="0.3">
      <c r="A213" s="173"/>
      <c r="B213" s="4">
        <v>205</v>
      </c>
      <c r="C213" s="8" t="s">
        <v>554</v>
      </c>
      <c r="D213" s="32">
        <v>165</v>
      </c>
      <c r="E213" s="8">
        <v>0</v>
      </c>
      <c r="F213" s="8">
        <v>0</v>
      </c>
      <c r="G213" s="37">
        <f t="shared" si="18"/>
        <v>102</v>
      </c>
      <c r="H213" s="8">
        <v>0</v>
      </c>
      <c r="I213" s="8">
        <v>0</v>
      </c>
      <c r="J213" s="14"/>
      <c r="K213" s="22">
        <v>63</v>
      </c>
    </row>
    <row r="214" spans="1:11" x14ac:dyDescent="0.3">
      <c r="A214" s="173"/>
      <c r="B214" s="4">
        <v>206</v>
      </c>
      <c r="C214" s="8" t="s">
        <v>555</v>
      </c>
      <c r="D214" s="32">
        <v>622</v>
      </c>
      <c r="E214" s="8">
        <v>0</v>
      </c>
      <c r="F214" s="8">
        <v>0</v>
      </c>
      <c r="G214" s="37">
        <f t="shared" si="18"/>
        <v>177</v>
      </c>
      <c r="H214" s="8">
        <v>0</v>
      </c>
      <c r="I214" s="8">
        <v>0</v>
      </c>
      <c r="J214" s="14"/>
      <c r="K214" s="22">
        <v>445</v>
      </c>
    </row>
    <row r="215" spans="1:11" x14ac:dyDescent="0.3">
      <c r="A215" s="173"/>
      <c r="B215" s="4">
        <v>207</v>
      </c>
      <c r="C215" s="8" t="s">
        <v>556</v>
      </c>
      <c r="D215" s="32">
        <v>6172</v>
      </c>
      <c r="E215" s="8">
        <v>0</v>
      </c>
      <c r="F215" s="8">
        <v>0</v>
      </c>
      <c r="G215" s="37">
        <f t="shared" si="18"/>
        <v>5762</v>
      </c>
      <c r="H215" s="8">
        <v>0</v>
      </c>
      <c r="I215" s="8">
        <v>0</v>
      </c>
      <c r="J215" s="14"/>
      <c r="K215" s="22">
        <v>410</v>
      </c>
    </row>
    <row r="216" spans="1:11" x14ac:dyDescent="0.3">
      <c r="A216" s="173"/>
      <c r="B216" s="4">
        <v>208</v>
      </c>
      <c r="C216" s="8" t="s">
        <v>557</v>
      </c>
      <c r="D216" s="32">
        <v>1352</v>
      </c>
      <c r="E216" s="8">
        <v>0</v>
      </c>
      <c r="F216" s="8">
        <v>0</v>
      </c>
      <c r="G216" s="37">
        <f t="shared" si="18"/>
        <v>986</v>
      </c>
      <c r="H216" s="8">
        <v>0</v>
      </c>
      <c r="I216" s="8">
        <v>0</v>
      </c>
      <c r="J216" s="14"/>
      <c r="K216" s="22">
        <v>366</v>
      </c>
    </row>
    <row r="217" spans="1:11" x14ac:dyDescent="0.3">
      <c r="A217" s="173"/>
      <c r="B217" s="4">
        <v>209</v>
      </c>
      <c r="C217" s="8" t="s">
        <v>558</v>
      </c>
      <c r="D217" s="32">
        <v>2081</v>
      </c>
      <c r="E217" s="8">
        <v>0</v>
      </c>
      <c r="F217" s="8">
        <v>0</v>
      </c>
      <c r="G217" s="37">
        <f t="shared" si="18"/>
        <v>1904</v>
      </c>
      <c r="H217" s="8">
        <v>0</v>
      </c>
      <c r="I217" s="8">
        <v>0</v>
      </c>
      <c r="J217" s="14"/>
      <c r="K217" s="22">
        <v>177</v>
      </c>
    </row>
    <row r="218" spans="1:11" x14ac:dyDescent="0.3">
      <c r="A218" s="173"/>
      <c r="B218" s="4">
        <v>210</v>
      </c>
      <c r="C218" s="8" t="s">
        <v>559</v>
      </c>
      <c r="D218" s="32">
        <v>379</v>
      </c>
      <c r="E218" s="8">
        <v>0</v>
      </c>
      <c r="F218" s="8">
        <v>0</v>
      </c>
      <c r="G218" s="37">
        <f t="shared" si="18"/>
        <v>259</v>
      </c>
      <c r="H218" s="8">
        <v>0</v>
      </c>
      <c r="I218" s="8">
        <v>0</v>
      </c>
      <c r="J218" s="14"/>
      <c r="K218" s="22">
        <v>120</v>
      </c>
    </row>
    <row r="219" spans="1:11" x14ac:dyDescent="0.3">
      <c r="A219" s="173"/>
      <c r="B219" s="4">
        <v>211</v>
      </c>
      <c r="C219" s="8" t="s">
        <v>561</v>
      </c>
      <c r="D219" s="32">
        <v>229</v>
      </c>
      <c r="E219" s="8">
        <v>0</v>
      </c>
      <c r="F219" s="8">
        <v>0</v>
      </c>
      <c r="G219" s="37">
        <f t="shared" si="18"/>
        <v>108</v>
      </c>
      <c r="H219" s="8">
        <v>0</v>
      </c>
      <c r="I219" s="8">
        <v>0</v>
      </c>
      <c r="J219" s="14"/>
      <c r="K219" s="22">
        <v>121</v>
      </c>
    </row>
    <row r="220" spans="1:11" x14ac:dyDescent="0.3">
      <c r="A220" s="173"/>
      <c r="B220" s="4">
        <v>212</v>
      </c>
      <c r="C220" s="8" t="s">
        <v>562</v>
      </c>
      <c r="D220" s="32">
        <v>715</v>
      </c>
      <c r="E220" s="8">
        <v>0</v>
      </c>
      <c r="F220" s="8">
        <v>0</v>
      </c>
      <c r="G220" s="37">
        <f t="shared" si="18"/>
        <v>538</v>
      </c>
      <c r="H220" s="8">
        <v>0</v>
      </c>
      <c r="I220" s="8">
        <v>0</v>
      </c>
      <c r="J220" s="14"/>
      <c r="K220" s="22">
        <v>177</v>
      </c>
    </row>
    <row r="221" spans="1:11" x14ac:dyDescent="0.3">
      <c r="A221" s="173"/>
      <c r="B221" s="4">
        <v>213</v>
      </c>
      <c r="C221" s="8" t="s">
        <v>564</v>
      </c>
      <c r="D221" s="32">
        <v>347</v>
      </c>
      <c r="E221" s="8">
        <v>0</v>
      </c>
      <c r="F221" s="8">
        <v>0</v>
      </c>
      <c r="G221" s="37">
        <f t="shared" si="18"/>
        <v>219</v>
      </c>
      <c r="H221" s="8">
        <v>0</v>
      </c>
      <c r="I221" s="8">
        <v>0</v>
      </c>
      <c r="J221" s="14"/>
      <c r="K221" s="22">
        <v>128</v>
      </c>
    </row>
    <row r="222" spans="1:11" x14ac:dyDescent="0.3">
      <c r="A222" s="173"/>
      <c r="B222" s="4">
        <v>214</v>
      </c>
      <c r="C222" s="8" t="s">
        <v>565</v>
      </c>
      <c r="D222" s="32">
        <v>21255</v>
      </c>
      <c r="E222" s="8">
        <v>0</v>
      </c>
      <c r="F222" s="8">
        <v>0</v>
      </c>
      <c r="G222" s="37">
        <f t="shared" si="18"/>
        <v>19667</v>
      </c>
      <c r="H222" s="8">
        <v>0</v>
      </c>
      <c r="I222" s="8">
        <v>0</v>
      </c>
      <c r="J222" s="14"/>
      <c r="K222" s="22">
        <v>1588</v>
      </c>
    </row>
    <row r="223" spans="1:11" x14ac:dyDescent="0.3">
      <c r="A223" s="173"/>
      <c r="B223" s="4">
        <v>215</v>
      </c>
      <c r="C223" s="8" t="s">
        <v>566</v>
      </c>
      <c r="D223" s="32">
        <v>3280</v>
      </c>
      <c r="E223" s="8">
        <v>0</v>
      </c>
      <c r="F223" s="8">
        <v>0</v>
      </c>
      <c r="G223" s="37">
        <f t="shared" si="18"/>
        <v>2672</v>
      </c>
      <c r="H223" s="8">
        <v>0</v>
      </c>
      <c r="I223" s="8">
        <v>0</v>
      </c>
      <c r="J223" s="14"/>
      <c r="K223" s="22">
        <v>608</v>
      </c>
    </row>
    <row r="224" spans="1:11" x14ac:dyDescent="0.3">
      <c r="A224" s="173"/>
      <c r="B224" s="4">
        <v>216</v>
      </c>
      <c r="C224" s="8" t="s">
        <v>567</v>
      </c>
      <c r="D224" s="32">
        <v>3844</v>
      </c>
      <c r="E224" s="8">
        <v>0</v>
      </c>
      <c r="F224" s="8">
        <v>0</v>
      </c>
      <c r="G224" s="37">
        <f t="shared" si="18"/>
        <v>3422</v>
      </c>
      <c r="H224" s="8">
        <v>0</v>
      </c>
      <c r="I224" s="8">
        <v>0</v>
      </c>
      <c r="J224" s="14"/>
      <c r="K224" s="22">
        <v>422</v>
      </c>
    </row>
    <row r="225" spans="1:12" x14ac:dyDescent="0.3">
      <c r="A225" s="173"/>
      <c r="B225" s="4">
        <v>217</v>
      </c>
      <c r="C225" s="8" t="s">
        <v>568</v>
      </c>
      <c r="D225" s="32">
        <v>1061</v>
      </c>
      <c r="E225" s="8">
        <v>0</v>
      </c>
      <c r="F225" s="8">
        <v>0</v>
      </c>
      <c r="G225" s="37">
        <f t="shared" si="18"/>
        <v>249</v>
      </c>
      <c r="H225" s="8">
        <v>0</v>
      </c>
      <c r="I225" s="8">
        <v>0</v>
      </c>
      <c r="J225" s="14"/>
      <c r="K225" s="22">
        <v>812</v>
      </c>
    </row>
    <row r="226" spans="1:12" x14ac:dyDescent="0.3">
      <c r="A226" s="173"/>
      <c r="B226" s="4">
        <v>218</v>
      </c>
      <c r="C226" s="8" t="s">
        <v>569</v>
      </c>
      <c r="D226" s="32">
        <v>1732</v>
      </c>
      <c r="E226" s="8">
        <v>0</v>
      </c>
      <c r="F226" s="8">
        <v>0</v>
      </c>
      <c r="G226" s="37">
        <f t="shared" si="18"/>
        <v>1109</v>
      </c>
      <c r="H226" s="8">
        <v>0</v>
      </c>
      <c r="I226" s="8">
        <v>0</v>
      </c>
      <c r="J226" s="14"/>
      <c r="K226" s="22">
        <v>623</v>
      </c>
    </row>
    <row r="227" spans="1:12" x14ac:dyDescent="0.3">
      <c r="A227" s="173"/>
      <c r="B227" s="4">
        <v>219</v>
      </c>
      <c r="C227" s="8" t="s">
        <v>570</v>
      </c>
      <c r="D227" s="32">
        <v>284</v>
      </c>
      <c r="E227" s="8">
        <v>0</v>
      </c>
      <c r="F227" s="8">
        <v>0</v>
      </c>
      <c r="G227" s="37">
        <f t="shared" si="18"/>
        <v>148</v>
      </c>
      <c r="H227" s="8">
        <v>0</v>
      </c>
      <c r="I227" s="8">
        <v>0</v>
      </c>
      <c r="J227" s="14"/>
      <c r="K227" s="22">
        <v>136</v>
      </c>
    </row>
    <row r="228" spans="1:12" x14ac:dyDescent="0.3">
      <c r="A228" s="173"/>
      <c r="B228" s="4">
        <v>220</v>
      </c>
      <c r="C228" s="8" t="s">
        <v>571</v>
      </c>
      <c r="D228" s="32">
        <v>1005</v>
      </c>
      <c r="E228" s="8">
        <v>0</v>
      </c>
      <c r="F228" s="8">
        <v>0</v>
      </c>
      <c r="G228" s="37">
        <f t="shared" si="18"/>
        <v>817</v>
      </c>
      <c r="H228" s="8">
        <v>0</v>
      </c>
      <c r="I228" s="8">
        <v>0</v>
      </c>
      <c r="J228" s="14"/>
      <c r="K228" s="22">
        <v>188</v>
      </c>
    </row>
    <row r="229" spans="1:12" x14ac:dyDescent="0.3">
      <c r="A229" s="173"/>
      <c r="B229" s="4">
        <v>221</v>
      </c>
      <c r="C229" s="8" t="s">
        <v>572</v>
      </c>
      <c r="D229" s="32">
        <v>2426</v>
      </c>
      <c r="E229" s="8">
        <v>0</v>
      </c>
      <c r="F229" s="8">
        <v>0</v>
      </c>
      <c r="G229" s="37">
        <f t="shared" si="18"/>
        <v>1849</v>
      </c>
      <c r="H229" s="8">
        <v>0</v>
      </c>
      <c r="I229" s="8">
        <v>0</v>
      </c>
      <c r="J229" s="14"/>
      <c r="K229" s="22">
        <v>577</v>
      </c>
    </row>
    <row r="230" spans="1:12" x14ac:dyDescent="0.3">
      <c r="A230" s="173"/>
      <c r="B230" s="4">
        <v>222</v>
      </c>
      <c r="C230" s="8" t="s">
        <v>574</v>
      </c>
      <c r="D230" s="32">
        <v>1900</v>
      </c>
      <c r="E230" s="8">
        <v>0</v>
      </c>
      <c r="F230" s="8">
        <v>0</v>
      </c>
      <c r="G230" s="37">
        <f t="shared" si="18"/>
        <v>1657</v>
      </c>
      <c r="H230" s="8">
        <v>0</v>
      </c>
      <c r="I230" s="8">
        <v>0</v>
      </c>
      <c r="J230" s="14"/>
      <c r="K230" s="22">
        <v>243</v>
      </c>
    </row>
    <row r="231" spans="1:12" x14ac:dyDescent="0.3">
      <c r="A231" s="173"/>
      <c r="B231" s="4">
        <v>223</v>
      </c>
      <c r="C231" s="8" t="s">
        <v>577</v>
      </c>
      <c r="D231" s="32">
        <v>1269</v>
      </c>
      <c r="E231" s="8">
        <v>0</v>
      </c>
      <c r="F231" s="8">
        <v>0</v>
      </c>
      <c r="G231" s="37">
        <f t="shared" si="18"/>
        <v>617</v>
      </c>
      <c r="H231" s="8">
        <v>0</v>
      </c>
      <c r="I231" s="8">
        <v>0</v>
      </c>
      <c r="J231" s="14"/>
      <c r="K231" s="22">
        <v>652</v>
      </c>
    </row>
    <row r="232" spans="1:12" x14ac:dyDescent="0.3">
      <c r="A232" s="173"/>
      <c r="B232" s="4">
        <v>224</v>
      </c>
      <c r="C232" s="8" t="s">
        <v>578</v>
      </c>
      <c r="D232" s="32">
        <v>2136</v>
      </c>
      <c r="E232" s="8">
        <v>0</v>
      </c>
      <c r="F232" s="8">
        <v>0</v>
      </c>
      <c r="G232" s="37">
        <f t="shared" si="18"/>
        <v>1568</v>
      </c>
      <c r="H232" s="8">
        <v>0</v>
      </c>
      <c r="I232" s="8">
        <v>0</v>
      </c>
      <c r="J232" s="14"/>
      <c r="K232" s="22">
        <v>568</v>
      </c>
    </row>
    <row r="233" spans="1:12" x14ac:dyDescent="0.3">
      <c r="A233" s="173"/>
      <c r="B233" s="4">
        <v>225</v>
      </c>
      <c r="C233" s="8" t="s">
        <v>579</v>
      </c>
      <c r="D233" s="32">
        <v>1492</v>
      </c>
      <c r="E233" s="8">
        <v>0</v>
      </c>
      <c r="F233" s="8">
        <v>0</v>
      </c>
      <c r="G233" s="37">
        <f t="shared" si="18"/>
        <v>1181</v>
      </c>
      <c r="H233" s="8">
        <v>0</v>
      </c>
      <c r="I233" s="8">
        <v>0</v>
      </c>
      <c r="J233" s="14"/>
      <c r="K233" s="22">
        <v>311</v>
      </c>
    </row>
    <row r="234" spans="1:12" x14ac:dyDescent="0.3">
      <c r="A234" s="173"/>
      <c r="B234" s="4">
        <v>226</v>
      </c>
      <c r="C234" s="8" t="s">
        <v>580</v>
      </c>
      <c r="D234" s="32">
        <v>1596</v>
      </c>
      <c r="E234" s="8">
        <v>0</v>
      </c>
      <c r="F234" s="8">
        <v>0</v>
      </c>
      <c r="G234" s="37">
        <f t="shared" si="18"/>
        <v>929</v>
      </c>
      <c r="H234" s="8">
        <v>0</v>
      </c>
      <c r="I234" s="8">
        <v>0</v>
      </c>
      <c r="J234" s="14"/>
      <c r="K234" s="22">
        <v>667</v>
      </c>
    </row>
    <row r="235" spans="1:12" x14ac:dyDescent="0.3">
      <c r="A235" s="173"/>
      <c r="B235" s="4">
        <v>227</v>
      </c>
      <c r="C235" s="8" t="s">
        <v>581</v>
      </c>
      <c r="D235" s="32">
        <v>810</v>
      </c>
      <c r="E235" s="8">
        <v>0</v>
      </c>
      <c r="F235" s="8">
        <v>0</v>
      </c>
      <c r="G235" s="37">
        <f t="shared" si="18"/>
        <v>687</v>
      </c>
      <c r="H235" s="8">
        <v>0</v>
      </c>
      <c r="I235" s="8">
        <v>0</v>
      </c>
      <c r="J235" s="14"/>
      <c r="K235" s="22">
        <v>123</v>
      </c>
      <c r="L235">
        <v>107</v>
      </c>
    </row>
    <row r="236" spans="1:12" x14ac:dyDescent="0.3">
      <c r="A236" s="173"/>
      <c r="B236" s="4">
        <v>228</v>
      </c>
      <c r="C236" s="8" t="s">
        <v>582</v>
      </c>
      <c r="D236" s="32">
        <v>286</v>
      </c>
      <c r="E236" s="8">
        <v>0</v>
      </c>
      <c r="F236" s="8">
        <v>0</v>
      </c>
      <c r="G236" s="37">
        <f t="shared" si="18"/>
        <v>195</v>
      </c>
      <c r="H236" s="8">
        <v>0</v>
      </c>
      <c r="I236" s="8">
        <v>0</v>
      </c>
      <c r="J236" s="14"/>
      <c r="K236" s="22">
        <v>91</v>
      </c>
    </row>
    <row r="237" spans="1:12" x14ac:dyDescent="0.3">
      <c r="A237" s="173"/>
      <c r="B237" s="4">
        <v>229</v>
      </c>
      <c r="C237" s="8" t="s">
        <v>584</v>
      </c>
      <c r="D237" s="32">
        <v>2103</v>
      </c>
      <c r="E237" s="8">
        <v>0</v>
      </c>
      <c r="F237" s="8">
        <v>0</v>
      </c>
      <c r="G237" s="37">
        <f t="shared" si="18"/>
        <v>1526</v>
      </c>
      <c r="H237" s="8">
        <v>0</v>
      </c>
      <c r="I237" s="8">
        <v>0</v>
      </c>
      <c r="J237" s="14"/>
      <c r="K237" s="22">
        <v>577</v>
      </c>
    </row>
    <row r="238" spans="1:12" x14ac:dyDescent="0.3">
      <c r="A238" s="173"/>
      <c r="B238" s="4">
        <v>230</v>
      </c>
      <c r="C238" s="8" t="s">
        <v>587</v>
      </c>
      <c r="D238" s="32">
        <v>1189</v>
      </c>
      <c r="E238" s="8">
        <v>0</v>
      </c>
      <c r="F238" s="8">
        <v>0</v>
      </c>
      <c r="G238" s="37">
        <f t="shared" si="18"/>
        <v>1053</v>
      </c>
      <c r="H238" s="8">
        <v>0</v>
      </c>
      <c r="I238" s="8">
        <v>0</v>
      </c>
      <c r="J238" s="14"/>
      <c r="K238" s="22">
        <v>136</v>
      </c>
    </row>
    <row r="239" spans="1:12" x14ac:dyDescent="0.3">
      <c r="A239" s="173"/>
      <c r="B239" s="4">
        <v>231</v>
      </c>
      <c r="C239" s="8" t="s">
        <v>589</v>
      </c>
      <c r="D239" s="32">
        <v>3492</v>
      </c>
      <c r="E239" s="8">
        <v>0</v>
      </c>
      <c r="F239" s="8">
        <v>0</v>
      </c>
      <c r="G239" s="37">
        <f t="shared" si="18"/>
        <v>2831</v>
      </c>
      <c r="H239" s="8">
        <v>0</v>
      </c>
      <c r="I239" s="8">
        <v>0</v>
      </c>
      <c r="J239" s="14"/>
      <c r="K239" s="22">
        <v>661</v>
      </c>
    </row>
    <row r="240" spans="1:12" x14ac:dyDescent="0.3">
      <c r="A240" s="173"/>
      <c r="B240" s="4">
        <v>232</v>
      </c>
      <c r="C240" s="8" t="s">
        <v>590</v>
      </c>
      <c r="D240" s="32">
        <v>1302</v>
      </c>
      <c r="E240" s="8">
        <v>0</v>
      </c>
      <c r="F240" s="8">
        <v>0</v>
      </c>
      <c r="G240" s="37">
        <f t="shared" si="18"/>
        <v>1078</v>
      </c>
      <c r="H240" s="8">
        <v>0</v>
      </c>
      <c r="I240" s="8">
        <v>0</v>
      </c>
      <c r="J240" s="14"/>
      <c r="K240" s="22">
        <v>224</v>
      </c>
      <c r="L240">
        <v>1</v>
      </c>
    </row>
    <row r="241" spans="1:12" x14ac:dyDescent="0.3">
      <c r="A241" s="173"/>
      <c r="B241" s="4">
        <v>233</v>
      </c>
      <c r="C241" s="8" t="s">
        <v>592</v>
      </c>
      <c r="D241" s="32">
        <v>441</v>
      </c>
      <c r="E241" s="8">
        <v>0</v>
      </c>
      <c r="F241" s="8">
        <v>0</v>
      </c>
      <c r="G241" s="37">
        <f t="shared" si="18"/>
        <v>237</v>
      </c>
      <c r="H241" s="8">
        <v>0</v>
      </c>
      <c r="I241" s="8">
        <v>0</v>
      </c>
      <c r="J241" s="14"/>
      <c r="K241" s="22">
        <v>204</v>
      </c>
    </row>
    <row r="242" spans="1:12" x14ac:dyDescent="0.3">
      <c r="A242" s="173"/>
      <c r="B242" s="4">
        <v>234</v>
      </c>
      <c r="C242" s="8" t="s">
        <v>593</v>
      </c>
      <c r="D242" s="32">
        <v>74</v>
      </c>
      <c r="E242" s="8">
        <v>0</v>
      </c>
      <c r="F242" s="8">
        <v>0</v>
      </c>
      <c r="G242" s="37">
        <f t="shared" si="18"/>
        <v>15</v>
      </c>
      <c r="H242" s="8">
        <v>0</v>
      </c>
      <c r="I242" s="8">
        <v>0</v>
      </c>
      <c r="J242" s="14"/>
      <c r="K242" s="22">
        <v>59</v>
      </c>
    </row>
    <row r="243" spans="1:12" x14ac:dyDescent="0.3">
      <c r="A243" s="173"/>
      <c r="B243" s="4">
        <v>235</v>
      </c>
      <c r="C243" s="8" t="s">
        <v>594</v>
      </c>
      <c r="D243" s="32">
        <v>1428</v>
      </c>
      <c r="E243" s="8">
        <v>0</v>
      </c>
      <c r="F243" s="8">
        <v>0</v>
      </c>
      <c r="G243" s="37">
        <f t="shared" si="18"/>
        <v>1235</v>
      </c>
      <c r="H243" s="8">
        <v>0</v>
      </c>
      <c r="I243" s="8">
        <v>0</v>
      </c>
      <c r="J243" s="14"/>
      <c r="K243" s="22">
        <v>193</v>
      </c>
    </row>
    <row r="244" spans="1:12" x14ac:dyDescent="0.3">
      <c r="A244" s="173"/>
      <c r="B244" s="4">
        <v>236</v>
      </c>
      <c r="C244" s="8" t="s">
        <v>751</v>
      </c>
      <c r="D244" s="32">
        <v>1589</v>
      </c>
      <c r="E244" s="8">
        <v>0</v>
      </c>
      <c r="F244" s="8">
        <v>0</v>
      </c>
      <c r="G244" s="37">
        <f t="shared" si="18"/>
        <v>1303</v>
      </c>
      <c r="H244" s="8">
        <v>0</v>
      </c>
      <c r="I244" s="8">
        <v>0</v>
      </c>
      <c r="J244" s="14"/>
      <c r="K244" s="22">
        <v>286</v>
      </c>
    </row>
    <row r="245" spans="1:12" x14ac:dyDescent="0.3">
      <c r="A245" s="173"/>
      <c r="B245" s="4">
        <v>237</v>
      </c>
      <c r="C245" s="8" t="s">
        <v>595</v>
      </c>
      <c r="D245" s="32">
        <v>1895</v>
      </c>
      <c r="E245" s="8">
        <v>0</v>
      </c>
      <c r="F245" s="8">
        <v>0</v>
      </c>
      <c r="G245" s="37">
        <f t="shared" si="18"/>
        <v>1292</v>
      </c>
      <c r="H245" s="8">
        <v>0</v>
      </c>
      <c r="I245" s="8">
        <v>0</v>
      </c>
      <c r="J245" s="14"/>
      <c r="K245" s="22">
        <v>603</v>
      </c>
    </row>
    <row r="246" spans="1:12" x14ac:dyDescent="0.3">
      <c r="A246" s="173"/>
      <c r="B246" s="4">
        <v>238</v>
      </c>
      <c r="C246" s="8" t="s">
        <v>596</v>
      </c>
      <c r="D246" s="32">
        <v>909</v>
      </c>
      <c r="E246" s="8">
        <v>0</v>
      </c>
      <c r="F246" s="8">
        <v>0</v>
      </c>
      <c r="G246" s="37">
        <f t="shared" si="18"/>
        <v>674</v>
      </c>
      <c r="H246" s="8">
        <v>0</v>
      </c>
      <c r="I246" s="8">
        <v>0</v>
      </c>
      <c r="J246" s="14"/>
      <c r="K246" s="22">
        <v>235</v>
      </c>
    </row>
    <row r="247" spans="1:12" x14ac:dyDescent="0.3">
      <c r="A247" s="173"/>
      <c r="B247" s="4">
        <v>239</v>
      </c>
      <c r="C247" s="8" t="s">
        <v>597</v>
      </c>
      <c r="D247" s="32">
        <v>1549</v>
      </c>
      <c r="E247" s="8">
        <v>0</v>
      </c>
      <c r="F247" s="8">
        <v>0</v>
      </c>
      <c r="G247" s="37">
        <f t="shared" si="18"/>
        <v>1366</v>
      </c>
      <c r="H247" s="8">
        <v>0</v>
      </c>
      <c r="I247" s="8">
        <v>0</v>
      </c>
      <c r="J247" s="14"/>
      <c r="K247" s="22">
        <v>183</v>
      </c>
    </row>
    <row r="248" spans="1:12" x14ac:dyDescent="0.3">
      <c r="A248" s="173"/>
      <c r="B248" s="4">
        <v>240</v>
      </c>
      <c r="C248" s="8" t="s">
        <v>598</v>
      </c>
      <c r="D248" s="32">
        <v>564</v>
      </c>
      <c r="E248" s="8">
        <v>0</v>
      </c>
      <c r="F248" s="8">
        <v>0</v>
      </c>
      <c r="G248" s="37">
        <f t="shared" si="18"/>
        <v>339</v>
      </c>
      <c r="H248" s="8">
        <v>0</v>
      </c>
      <c r="I248" s="8">
        <v>0</v>
      </c>
      <c r="J248" s="14"/>
      <c r="K248" s="22">
        <v>225</v>
      </c>
    </row>
    <row r="249" spans="1:12" x14ac:dyDescent="0.3">
      <c r="A249" s="173"/>
      <c r="B249" s="4">
        <v>241</v>
      </c>
      <c r="C249" s="8" t="s">
        <v>600</v>
      </c>
      <c r="D249" s="32">
        <v>1282</v>
      </c>
      <c r="E249" s="8">
        <v>0</v>
      </c>
      <c r="F249" s="8">
        <v>0</v>
      </c>
      <c r="G249" s="37">
        <f t="shared" si="18"/>
        <v>921</v>
      </c>
      <c r="H249" s="8">
        <v>0</v>
      </c>
      <c r="I249" s="8">
        <v>0</v>
      </c>
      <c r="J249" s="14"/>
      <c r="K249" s="22">
        <v>361</v>
      </c>
    </row>
    <row r="250" spans="1:12" x14ac:dyDescent="0.3">
      <c r="A250" s="173"/>
      <c r="B250" s="4">
        <v>242</v>
      </c>
      <c r="C250" s="8" t="s">
        <v>601</v>
      </c>
      <c r="D250" s="32">
        <v>329</v>
      </c>
      <c r="E250" s="8">
        <v>0</v>
      </c>
      <c r="F250" s="8">
        <v>0</v>
      </c>
      <c r="G250" s="37">
        <f t="shared" si="18"/>
        <v>292</v>
      </c>
      <c r="H250" s="8">
        <v>0</v>
      </c>
      <c r="I250" s="8">
        <v>0</v>
      </c>
      <c r="J250" s="14"/>
      <c r="K250" s="22">
        <v>37</v>
      </c>
    </row>
    <row r="251" spans="1:12" x14ac:dyDescent="0.3">
      <c r="A251" s="173"/>
      <c r="B251" s="4">
        <v>243</v>
      </c>
      <c r="C251" s="8" t="s">
        <v>602</v>
      </c>
      <c r="D251" s="32">
        <v>4240</v>
      </c>
      <c r="E251" s="8">
        <v>0</v>
      </c>
      <c r="F251" s="8">
        <v>0</v>
      </c>
      <c r="G251" s="37">
        <f t="shared" si="18"/>
        <v>3932</v>
      </c>
      <c r="H251" s="8">
        <v>0</v>
      </c>
      <c r="I251" s="8">
        <v>0</v>
      </c>
      <c r="J251" s="14"/>
      <c r="K251" s="22">
        <v>308</v>
      </c>
    </row>
    <row r="252" spans="1:12" x14ac:dyDescent="0.3">
      <c r="A252" s="173"/>
      <c r="B252" s="4">
        <v>244</v>
      </c>
      <c r="C252" s="8" t="s">
        <v>603</v>
      </c>
      <c r="D252" s="32">
        <v>43213</v>
      </c>
      <c r="E252" s="8">
        <v>107</v>
      </c>
      <c r="F252" s="8">
        <v>0</v>
      </c>
      <c r="G252" s="37">
        <f t="shared" si="18"/>
        <v>40410</v>
      </c>
      <c r="H252" s="8">
        <v>107</v>
      </c>
      <c r="I252" s="8">
        <v>0</v>
      </c>
      <c r="J252" s="14"/>
      <c r="K252" s="22">
        <v>2803</v>
      </c>
    </row>
    <row r="253" spans="1:12" x14ac:dyDescent="0.3">
      <c r="A253" s="173"/>
      <c r="B253" s="4">
        <v>245</v>
      </c>
      <c r="C253" s="8" t="s">
        <v>604</v>
      </c>
      <c r="D253" s="32">
        <v>867</v>
      </c>
      <c r="E253" s="8">
        <v>0</v>
      </c>
      <c r="F253" s="8">
        <v>0</v>
      </c>
      <c r="G253" s="37">
        <f t="shared" si="18"/>
        <v>301</v>
      </c>
      <c r="H253" s="8">
        <v>0</v>
      </c>
      <c r="I253" s="8">
        <v>0</v>
      </c>
      <c r="J253" s="14"/>
      <c r="K253" s="22">
        <v>566</v>
      </c>
      <c r="L253">
        <v>1</v>
      </c>
    </row>
    <row r="254" spans="1:12" x14ac:dyDescent="0.3">
      <c r="A254" s="173"/>
      <c r="B254" s="4">
        <v>246</v>
      </c>
      <c r="C254" s="8" t="s">
        <v>605</v>
      </c>
      <c r="D254" s="32">
        <v>1632</v>
      </c>
      <c r="E254" s="8">
        <v>0</v>
      </c>
      <c r="F254" s="8">
        <v>0</v>
      </c>
      <c r="G254" s="37">
        <f t="shared" si="18"/>
        <v>879</v>
      </c>
      <c r="H254" s="8">
        <v>0</v>
      </c>
      <c r="I254" s="8">
        <v>0</v>
      </c>
      <c r="J254" s="14"/>
      <c r="K254" s="22">
        <v>753</v>
      </c>
    </row>
    <row r="255" spans="1:12" x14ac:dyDescent="0.3">
      <c r="A255" s="173"/>
      <c r="B255" s="4">
        <v>247</v>
      </c>
      <c r="C255" s="8" t="s">
        <v>606</v>
      </c>
      <c r="D255" s="32">
        <v>888</v>
      </c>
      <c r="E255" s="8">
        <v>0</v>
      </c>
      <c r="F255" s="8">
        <v>0</v>
      </c>
      <c r="G255" s="37">
        <f t="shared" si="18"/>
        <v>194</v>
      </c>
      <c r="H255" s="8">
        <v>0</v>
      </c>
      <c r="I255" s="8">
        <v>0</v>
      </c>
      <c r="J255" s="14"/>
      <c r="K255" s="22">
        <v>694</v>
      </c>
    </row>
    <row r="256" spans="1:12" x14ac:dyDescent="0.3">
      <c r="A256" s="173"/>
      <c r="B256" s="4">
        <v>248</v>
      </c>
      <c r="C256" s="8" t="s">
        <v>607</v>
      </c>
      <c r="D256" s="32">
        <v>2366</v>
      </c>
      <c r="E256" s="8">
        <v>0</v>
      </c>
      <c r="F256" s="8">
        <v>0</v>
      </c>
      <c r="G256" s="37">
        <f t="shared" si="18"/>
        <v>1907</v>
      </c>
      <c r="H256" s="8">
        <v>0</v>
      </c>
      <c r="I256" s="8">
        <v>0</v>
      </c>
      <c r="J256" s="14"/>
      <c r="K256" s="22">
        <v>459</v>
      </c>
    </row>
    <row r="257" spans="1:12" x14ac:dyDescent="0.3">
      <c r="A257" s="173"/>
      <c r="B257" s="4">
        <v>249</v>
      </c>
      <c r="C257" s="8" t="s">
        <v>608</v>
      </c>
      <c r="D257" s="32">
        <v>2937</v>
      </c>
      <c r="E257" s="8">
        <v>1</v>
      </c>
      <c r="F257" s="8">
        <v>0</v>
      </c>
      <c r="G257" s="37">
        <f t="shared" si="18"/>
        <v>2514</v>
      </c>
      <c r="H257" s="8">
        <v>1</v>
      </c>
      <c r="I257" s="8">
        <v>0</v>
      </c>
      <c r="J257" s="14"/>
      <c r="K257" s="22">
        <v>423</v>
      </c>
    </row>
    <row r="258" spans="1:12" x14ac:dyDescent="0.3">
      <c r="A258" s="173"/>
      <c r="B258" s="4">
        <v>250</v>
      </c>
      <c r="C258" s="8" t="s">
        <v>610</v>
      </c>
      <c r="D258" s="32">
        <v>1943</v>
      </c>
      <c r="E258" s="8">
        <v>0</v>
      </c>
      <c r="F258" s="8">
        <v>0</v>
      </c>
      <c r="G258" s="37">
        <f t="shared" si="18"/>
        <v>1660</v>
      </c>
      <c r="H258" s="8">
        <v>0</v>
      </c>
      <c r="I258" s="8">
        <v>0</v>
      </c>
      <c r="J258" s="14"/>
      <c r="K258" s="22">
        <v>283</v>
      </c>
    </row>
    <row r="259" spans="1:12" x14ac:dyDescent="0.3">
      <c r="A259" s="173"/>
      <c r="B259" s="4">
        <v>251</v>
      </c>
      <c r="C259" s="8" t="s">
        <v>611</v>
      </c>
      <c r="D259" s="32">
        <v>949</v>
      </c>
      <c r="E259" s="8">
        <v>0</v>
      </c>
      <c r="F259" s="8">
        <v>0</v>
      </c>
      <c r="G259" s="37">
        <f t="shared" si="18"/>
        <v>725</v>
      </c>
      <c r="H259" s="8">
        <v>0</v>
      </c>
      <c r="I259" s="8">
        <v>0</v>
      </c>
      <c r="J259" s="14"/>
      <c r="K259" s="22">
        <v>224</v>
      </c>
    </row>
    <row r="260" spans="1:12" x14ac:dyDescent="0.3">
      <c r="A260" s="173"/>
      <c r="B260" s="4">
        <v>252</v>
      </c>
      <c r="C260" s="8" t="s">
        <v>612</v>
      </c>
      <c r="D260" s="32">
        <v>1182</v>
      </c>
      <c r="E260" s="8">
        <v>0</v>
      </c>
      <c r="F260" s="8">
        <v>0</v>
      </c>
      <c r="G260" s="37">
        <f t="shared" si="18"/>
        <v>799</v>
      </c>
      <c r="H260" s="8">
        <v>0</v>
      </c>
      <c r="I260" s="8">
        <v>0</v>
      </c>
      <c r="J260" s="14"/>
      <c r="K260" s="22">
        <v>383</v>
      </c>
    </row>
    <row r="261" spans="1:12" x14ac:dyDescent="0.3">
      <c r="A261" s="173"/>
      <c r="B261" s="4">
        <v>253</v>
      </c>
      <c r="C261" s="8" t="s">
        <v>613</v>
      </c>
      <c r="D261" s="32">
        <v>1906</v>
      </c>
      <c r="E261" s="8">
        <v>0</v>
      </c>
      <c r="F261" s="8">
        <v>0</v>
      </c>
      <c r="G261" s="37">
        <f t="shared" ref="G261:G324" si="19">D261-K261</f>
        <v>1149</v>
      </c>
      <c r="H261" s="8">
        <v>0</v>
      </c>
      <c r="I261" s="8">
        <v>0</v>
      </c>
      <c r="J261" s="14"/>
      <c r="K261" s="22">
        <v>757</v>
      </c>
    </row>
    <row r="262" spans="1:12" x14ac:dyDescent="0.3">
      <c r="A262" s="173"/>
      <c r="B262" s="4">
        <v>254</v>
      </c>
      <c r="C262" s="8" t="s">
        <v>614</v>
      </c>
      <c r="D262" s="32">
        <v>3375</v>
      </c>
      <c r="E262" s="8">
        <v>0</v>
      </c>
      <c r="F262" s="8">
        <v>0</v>
      </c>
      <c r="G262" s="37">
        <f t="shared" si="19"/>
        <v>2818</v>
      </c>
      <c r="H262" s="8">
        <v>0</v>
      </c>
      <c r="I262" s="8">
        <v>0</v>
      </c>
      <c r="J262" s="14"/>
      <c r="K262" s="22">
        <v>557</v>
      </c>
    </row>
    <row r="263" spans="1:12" x14ac:dyDescent="0.3">
      <c r="A263" s="173"/>
      <c r="B263" s="4">
        <v>255</v>
      </c>
      <c r="C263" s="8" t="s">
        <v>615</v>
      </c>
      <c r="D263" s="32">
        <v>1675</v>
      </c>
      <c r="E263" s="8">
        <v>0</v>
      </c>
      <c r="F263" s="8">
        <v>0</v>
      </c>
      <c r="G263" s="37">
        <f t="shared" si="19"/>
        <v>1237</v>
      </c>
      <c r="H263" s="8">
        <v>0</v>
      </c>
      <c r="I263" s="8">
        <v>0</v>
      </c>
      <c r="J263" s="14"/>
      <c r="K263" s="22">
        <v>438</v>
      </c>
    </row>
    <row r="264" spans="1:12" x14ac:dyDescent="0.3">
      <c r="A264" s="173"/>
      <c r="B264" s="4">
        <v>256</v>
      </c>
      <c r="C264" s="8" t="s">
        <v>616</v>
      </c>
      <c r="D264" s="32">
        <v>3445</v>
      </c>
      <c r="E264" s="8">
        <v>0</v>
      </c>
      <c r="F264" s="8">
        <v>0</v>
      </c>
      <c r="G264" s="37">
        <f t="shared" si="19"/>
        <v>2599</v>
      </c>
      <c r="H264" s="8">
        <v>0</v>
      </c>
      <c r="I264" s="8">
        <v>0</v>
      </c>
      <c r="J264" s="14"/>
      <c r="K264" s="22">
        <v>846</v>
      </c>
      <c r="L264">
        <v>8</v>
      </c>
    </row>
    <row r="265" spans="1:12" x14ac:dyDescent="0.3">
      <c r="A265" s="173"/>
      <c r="B265" s="4">
        <v>257</v>
      </c>
      <c r="C265" s="8" t="s">
        <v>618</v>
      </c>
      <c r="D265" s="32">
        <v>1239</v>
      </c>
      <c r="E265" s="8">
        <v>0</v>
      </c>
      <c r="F265" s="8">
        <v>0</v>
      </c>
      <c r="G265" s="37">
        <f t="shared" si="19"/>
        <v>984</v>
      </c>
      <c r="H265" s="8">
        <v>0</v>
      </c>
      <c r="I265" s="8">
        <v>0</v>
      </c>
      <c r="J265" s="14"/>
      <c r="K265" s="22">
        <v>255</v>
      </c>
    </row>
    <row r="266" spans="1:12" x14ac:dyDescent="0.3">
      <c r="A266" s="173"/>
      <c r="B266" s="4">
        <v>258</v>
      </c>
      <c r="C266" s="8" t="s">
        <v>752</v>
      </c>
      <c r="D266" s="32">
        <v>583</v>
      </c>
      <c r="E266" s="8">
        <v>0</v>
      </c>
      <c r="F266" s="8">
        <v>0</v>
      </c>
      <c r="G266" s="37">
        <f t="shared" si="19"/>
        <v>431</v>
      </c>
      <c r="H266" s="8">
        <v>0</v>
      </c>
      <c r="I266" s="8">
        <v>0</v>
      </c>
      <c r="J266" s="14"/>
      <c r="K266" s="22">
        <v>152</v>
      </c>
    </row>
    <row r="267" spans="1:12" x14ac:dyDescent="0.3">
      <c r="A267" s="173"/>
      <c r="B267" s="4">
        <v>259</v>
      </c>
      <c r="C267" s="8" t="s">
        <v>621</v>
      </c>
      <c r="D267" s="32">
        <v>1057</v>
      </c>
      <c r="E267" s="8">
        <v>0</v>
      </c>
      <c r="F267" s="8">
        <v>0</v>
      </c>
      <c r="G267" s="37">
        <f t="shared" si="19"/>
        <v>579</v>
      </c>
      <c r="H267" s="8">
        <v>0</v>
      </c>
      <c r="I267" s="8">
        <v>0</v>
      </c>
      <c r="J267" s="14"/>
      <c r="K267" s="22">
        <v>478</v>
      </c>
    </row>
    <row r="268" spans="1:12" x14ac:dyDescent="0.3">
      <c r="A268" s="173"/>
      <c r="B268" s="4">
        <v>260</v>
      </c>
      <c r="C268" s="8" t="s">
        <v>622</v>
      </c>
      <c r="D268" s="32">
        <v>123</v>
      </c>
      <c r="E268" s="8">
        <v>0</v>
      </c>
      <c r="F268" s="8">
        <v>0</v>
      </c>
      <c r="G268" s="37">
        <f t="shared" si="19"/>
        <v>43</v>
      </c>
      <c r="H268" s="8">
        <v>0</v>
      </c>
      <c r="I268" s="8">
        <v>0</v>
      </c>
      <c r="J268" s="14"/>
      <c r="K268" s="22">
        <v>80</v>
      </c>
    </row>
    <row r="269" spans="1:12" x14ac:dyDescent="0.3">
      <c r="A269" s="173"/>
      <c r="B269" s="4">
        <v>261</v>
      </c>
      <c r="C269" s="8" t="s">
        <v>623</v>
      </c>
      <c r="D269" s="32">
        <v>220</v>
      </c>
      <c r="E269" s="8">
        <v>0</v>
      </c>
      <c r="F269" s="8">
        <v>0</v>
      </c>
      <c r="G269" s="37">
        <f t="shared" si="19"/>
        <v>-34</v>
      </c>
      <c r="H269" s="8">
        <v>0</v>
      </c>
      <c r="I269" s="8">
        <v>0</v>
      </c>
      <c r="J269" s="14"/>
      <c r="K269" s="22">
        <v>254</v>
      </c>
    </row>
    <row r="270" spans="1:12" x14ac:dyDescent="0.3">
      <c r="A270" s="173"/>
      <c r="B270" s="4">
        <v>262</v>
      </c>
      <c r="C270" s="8" t="s">
        <v>624</v>
      </c>
      <c r="D270" s="32">
        <v>2651</v>
      </c>
      <c r="E270" s="8">
        <v>0</v>
      </c>
      <c r="F270" s="8">
        <v>0</v>
      </c>
      <c r="G270" s="37">
        <f t="shared" si="19"/>
        <v>1316</v>
      </c>
      <c r="H270" s="8">
        <v>0</v>
      </c>
      <c r="I270" s="8">
        <v>0</v>
      </c>
      <c r="J270" s="14"/>
      <c r="K270" s="22">
        <v>1335</v>
      </c>
    </row>
    <row r="271" spans="1:12" x14ac:dyDescent="0.3">
      <c r="A271" s="173"/>
      <c r="B271" s="4">
        <v>263</v>
      </c>
      <c r="C271" s="8" t="s">
        <v>626</v>
      </c>
      <c r="D271" s="32">
        <v>2234</v>
      </c>
      <c r="E271" s="8">
        <v>0</v>
      </c>
      <c r="F271" s="8">
        <v>0</v>
      </c>
      <c r="G271" s="37">
        <f t="shared" si="19"/>
        <v>1537</v>
      </c>
      <c r="H271" s="8">
        <v>0</v>
      </c>
      <c r="I271" s="8">
        <v>0</v>
      </c>
      <c r="J271" s="14"/>
      <c r="K271" s="22">
        <v>697</v>
      </c>
    </row>
    <row r="272" spans="1:12" x14ac:dyDescent="0.3">
      <c r="A272" s="173"/>
      <c r="B272" s="4">
        <v>264</v>
      </c>
      <c r="C272" s="8" t="s">
        <v>627</v>
      </c>
      <c r="D272" s="32">
        <v>970</v>
      </c>
      <c r="E272" s="8">
        <v>0</v>
      </c>
      <c r="F272" s="8">
        <v>0</v>
      </c>
      <c r="G272" s="37">
        <f t="shared" si="19"/>
        <v>576</v>
      </c>
      <c r="H272" s="8">
        <v>0</v>
      </c>
      <c r="I272" s="8">
        <v>0</v>
      </c>
      <c r="J272" s="14"/>
      <c r="K272" s="22">
        <v>394</v>
      </c>
    </row>
    <row r="273" spans="1:11" x14ac:dyDescent="0.3">
      <c r="A273" s="173"/>
      <c r="B273" s="4">
        <v>265</v>
      </c>
      <c r="C273" s="8" t="s">
        <v>628</v>
      </c>
      <c r="D273" s="32">
        <v>1449</v>
      </c>
      <c r="E273" s="8">
        <v>0</v>
      </c>
      <c r="F273" s="8">
        <v>0</v>
      </c>
      <c r="G273" s="37">
        <f t="shared" si="19"/>
        <v>943</v>
      </c>
      <c r="H273" s="8">
        <v>0</v>
      </c>
      <c r="I273" s="8">
        <v>0</v>
      </c>
      <c r="J273" s="14"/>
      <c r="K273" s="22">
        <v>506</v>
      </c>
    </row>
    <row r="274" spans="1:11" x14ac:dyDescent="0.3">
      <c r="A274" s="173"/>
      <c r="B274" s="4">
        <v>266</v>
      </c>
      <c r="C274" s="8" t="s">
        <v>753</v>
      </c>
      <c r="D274" s="32">
        <v>226</v>
      </c>
      <c r="E274" s="8">
        <v>0</v>
      </c>
      <c r="F274" s="8">
        <v>0</v>
      </c>
      <c r="G274" s="37"/>
      <c r="H274" s="8">
        <v>0</v>
      </c>
      <c r="I274" s="8">
        <v>0</v>
      </c>
      <c r="J274" s="14"/>
    </row>
    <row r="275" spans="1:11" x14ac:dyDescent="0.3">
      <c r="A275" s="173"/>
      <c r="B275" s="4">
        <v>267</v>
      </c>
      <c r="C275" s="8" t="s">
        <v>632</v>
      </c>
      <c r="D275" s="32">
        <v>1282</v>
      </c>
      <c r="E275" s="8">
        <v>8</v>
      </c>
      <c r="F275" s="8">
        <v>0</v>
      </c>
      <c r="G275" s="37">
        <f t="shared" si="19"/>
        <v>730</v>
      </c>
      <c r="H275" s="8">
        <v>8</v>
      </c>
      <c r="I275" s="8">
        <v>0</v>
      </c>
      <c r="J275" s="14"/>
      <c r="K275" s="22">
        <v>552</v>
      </c>
    </row>
    <row r="276" spans="1:11" x14ac:dyDescent="0.3">
      <c r="A276" s="173"/>
      <c r="B276" s="4">
        <v>268</v>
      </c>
      <c r="C276" s="8" t="s">
        <v>634</v>
      </c>
      <c r="D276" s="32">
        <v>632</v>
      </c>
      <c r="E276" s="8">
        <v>0</v>
      </c>
      <c r="F276" s="8">
        <v>0</v>
      </c>
      <c r="G276" s="37">
        <f t="shared" si="19"/>
        <v>555</v>
      </c>
      <c r="H276" s="8">
        <v>0</v>
      </c>
      <c r="I276" s="8">
        <v>0</v>
      </c>
      <c r="J276" s="14"/>
      <c r="K276" s="22">
        <v>77</v>
      </c>
    </row>
    <row r="277" spans="1:11" x14ac:dyDescent="0.3">
      <c r="A277" s="173"/>
      <c r="B277" s="4">
        <v>269</v>
      </c>
      <c r="C277" s="8" t="s">
        <v>635</v>
      </c>
      <c r="D277" s="32">
        <v>715</v>
      </c>
      <c r="E277" s="8">
        <v>0</v>
      </c>
      <c r="F277" s="8">
        <v>0</v>
      </c>
      <c r="G277" s="37">
        <f t="shared" si="19"/>
        <v>647</v>
      </c>
      <c r="H277" s="8">
        <v>0</v>
      </c>
      <c r="I277" s="8">
        <v>0</v>
      </c>
      <c r="J277" s="14"/>
      <c r="K277" s="22">
        <v>68</v>
      </c>
    </row>
    <row r="278" spans="1:11" x14ac:dyDescent="0.3">
      <c r="A278" s="173"/>
      <c r="B278" s="4">
        <v>270</v>
      </c>
      <c r="C278" s="8" t="s">
        <v>636</v>
      </c>
      <c r="D278" s="32">
        <v>2000</v>
      </c>
      <c r="E278" s="8">
        <v>0</v>
      </c>
      <c r="F278" s="8">
        <v>0</v>
      </c>
      <c r="G278" s="37">
        <f t="shared" si="19"/>
        <v>1857</v>
      </c>
      <c r="H278" s="8">
        <v>0</v>
      </c>
      <c r="I278" s="8">
        <v>0</v>
      </c>
      <c r="J278" s="14"/>
      <c r="K278" s="22">
        <v>143</v>
      </c>
    </row>
    <row r="279" spans="1:11" x14ac:dyDescent="0.3">
      <c r="A279" s="173"/>
      <c r="B279" s="4">
        <v>271</v>
      </c>
      <c r="C279" s="8" t="s">
        <v>637</v>
      </c>
      <c r="D279" s="32">
        <v>2171</v>
      </c>
      <c r="E279" s="8">
        <v>0</v>
      </c>
      <c r="F279" s="8">
        <v>0</v>
      </c>
      <c r="G279" s="37">
        <f t="shared" si="19"/>
        <v>1921</v>
      </c>
      <c r="H279" s="8">
        <v>0</v>
      </c>
      <c r="I279" s="8">
        <v>0</v>
      </c>
      <c r="J279" s="14"/>
      <c r="K279" s="22">
        <v>250</v>
      </c>
    </row>
    <row r="280" spans="1:11" x14ac:dyDescent="0.3">
      <c r="A280" s="173"/>
      <c r="B280" s="4">
        <v>272</v>
      </c>
      <c r="C280" s="8" t="s">
        <v>638</v>
      </c>
      <c r="D280" s="32">
        <v>837</v>
      </c>
      <c r="E280" s="8">
        <v>0</v>
      </c>
      <c r="F280" s="8">
        <v>0</v>
      </c>
      <c r="G280" s="37">
        <f t="shared" si="19"/>
        <v>541</v>
      </c>
      <c r="H280" s="8">
        <v>0</v>
      </c>
      <c r="I280" s="8">
        <v>0</v>
      </c>
      <c r="J280" s="14"/>
      <c r="K280" s="22">
        <v>296</v>
      </c>
    </row>
    <row r="281" spans="1:11" x14ac:dyDescent="0.3">
      <c r="A281" s="173"/>
      <c r="B281" s="4">
        <v>273</v>
      </c>
      <c r="C281" s="8" t="s">
        <v>640</v>
      </c>
      <c r="D281" s="32">
        <v>3920</v>
      </c>
      <c r="E281" s="8">
        <v>0</v>
      </c>
      <c r="F281" s="8">
        <v>0</v>
      </c>
      <c r="G281" s="37">
        <f t="shared" si="19"/>
        <v>3768</v>
      </c>
      <c r="H281" s="8">
        <v>0</v>
      </c>
      <c r="I281" s="8">
        <v>0</v>
      </c>
      <c r="J281" s="14"/>
      <c r="K281" s="22">
        <v>152</v>
      </c>
    </row>
    <row r="282" spans="1:11" x14ac:dyDescent="0.3">
      <c r="A282" s="173"/>
      <c r="B282" s="4">
        <v>274</v>
      </c>
      <c r="C282" s="8" t="s">
        <v>641</v>
      </c>
      <c r="D282" s="32">
        <v>1860</v>
      </c>
      <c r="E282" s="8">
        <v>0</v>
      </c>
      <c r="F282" s="8">
        <v>0</v>
      </c>
      <c r="G282" s="37">
        <f t="shared" si="19"/>
        <v>-818</v>
      </c>
      <c r="H282" s="8">
        <v>0</v>
      </c>
      <c r="I282" s="8">
        <v>0</v>
      </c>
      <c r="J282" s="14"/>
      <c r="K282" s="22">
        <v>2678</v>
      </c>
    </row>
    <row r="283" spans="1:11" x14ac:dyDescent="0.3">
      <c r="A283" s="173"/>
      <c r="B283" s="4">
        <v>275</v>
      </c>
      <c r="C283" s="8" t="s">
        <v>642</v>
      </c>
      <c r="D283" s="32">
        <v>1758</v>
      </c>
      <c r="E283" s="8">
        <v>0</v>
      </c>
      <c r="F283" s="8">
        <v>0</v>
      </c>
      <c r="G283" s="37">
        <f t="shared" si="19"/>
        <v>1479</v>
      </c>
      <c r="H283" s="8">
        <v>0</v>
      </c>
      <c r="I283" s="8">
        <v>0</v>
      </c>
      <c r="J283" s="14"/>
      <c r="K283" s="22">
        <v>279</v>
      </c>
    </row>
    <row r="284" spans="1:11" x14ac:dyDescent="0.3">
      <c r="A284" s="173"/>
      <c r="B284" s="4">
        <v>276</v>
      </c>
      <c r="C284" s="8" t="s">
        <v>643</v>
      </c>
      <c r="D284" s="32">
        <v>791</v>
      </c>
      <c r="E284" s="8">
        <v>0</v>
      </c>
      <c r="F284" s="8">
        <v>0</v>
      </c>
      <c r="G284" s="37">
        <f t="shared" si="19"/>
        <v>599</v>
      </c>
      <c r="H284" s="8">
        <v>0</v>
      </c>
      <c r="I284" s="8">
        <v>0</v>
      </c>
      <c r="J284" s="14"/>
      <c r="K284" s="22">
        <v>192</v>
      </c>
    </row>
    <row r="285" spans="1:11" x14ac:dyDescent="0.3">
      <c r="A285" s="173"/>
      <c r="B285" s="4">
        <v>277</v>
      </c>
      <c r="C285" s="8" t="s">
        <v>646</v>
      </c>
      <c r="D285" s="32">
        <v>3039</v>
      </c>
      <c r="E285" s="8">
        <v>0</v>
      </c>
      <c r="F285" s="8">
        <v>0</v>
      </c>
      <c r="G285" s="37">
        <f t="shared" si="19"/>
        <v>2082</v>
      </c>
      <c r="H285" s="8">
        <v>0</v>
      </c>
      <c r="I285" s="8">
        <v>0</v>
      </c>
      <c r="J285" s="14"/>
      <c r="K285" s="22">
        <v>957</v>
      </c>
    </row>
    <row r="286" spans="1:11" x14ac:dyDescent="0.3">
      <c r="A286" s="173"/>
      <c r="B286" s="4">
        <v>278</v>
      </c>
      <c r="C286" s="8" t="s">
        <v>650</v>
      </c>
      <c r="D286" s="32">
        <v>526</v>
      </c>
      <c r="E286" s="8">
        <v>0</v>
      </c>
      <c r="F286" s="8">
        <v>0</v>
      </c>
      <c r="G286" s="37">
        <f t="shared" si="19"/>
        <v>205</v>
      </c>
      <c r="H286" s="8">
        <v>0</v>
      </c>
      <c r="I286" s="8">
        <v>0</v>
      </c>
      <c r="J286" s="14"/>
      <c r="K286" s="22">
        <v>321</v>
      </c>
    </row>
    <row r="287" spans="1:11" x14ac:dyDescent="0.3">
      <c r="A287" s="173"/>
      <c r="B287" s="4">
        <v>279</v>
      </c>
      <c r="C287" s="8" t="s">
        <v>651</v>
      </c>
      <c r="D287" s="32">
        <v>1165</v>
      </c>
      <c r="E287" s="8">
        <v>0</v>
      </c>
      <c r="F287" s="8">
        <v>0</v>
      </c>
      <c r="G287" s="37">
        <f t="shared" si="19"/>
        <v>982</v>
      </c>
      <c r="H287" s="8">
        <v>0</v>
      </c>
      <c r="I287" s="8">
        <v>0</v>
      </c>
      <c r="J287" s="14"/>
      <c r="K287" s="22">
        <v>183</v>
      </c>
    </row>
    <row r="288" spans="1:11" x14ac:dyDescent="0.3">
      <c r="A288" s="173"/>
      <c r="B288" s="4">
        <v>280</v>
      </c>
      <c r="C288" s="8" t="s">
        <v>652</v>
      </c>
      <c r="D288" s="32">
        <v>816</v>
      </c>
      <c r="E288" s="8">
        <v>0</v>
      </c>
      <c r="F288" s="8">
        <v>0</v>
      </c>
      <c r="G288" s="37">
        <f t="shared" si="19"/>
        <v>641</v>
      </c>
      <c r="H288" s="8">
        <v>0</v>
      </c>
      <c r="I288" s="8">
        <v>0</v>
      </c>
      <c r="J288" s="14"/>
      <c r="K288" s="22">
        <v>175</v>
      </c>
    </row>
    <row r="289" spans="1:12" x14ac:dyDescent="0.3">
      <c r="A289" s="173"/>
      <c r="B289" s="4">
        <v>281</v>
      </c>
      <c r="C289" s="8" t="s">
        <v>653</v>
      </c>
      <c r="D289" s="32">
        <v>836</v>
      </c>
      <c r="E289" s="8">
        <v>0</v>
      </c>
      <c r="F289" s="8">
        <v>0</v>
      </c>
      <c r="G289" s="37">
        <f t="shared" si="19"/>
        <v>620</v>
      </c>
      <c r="H289" s="8">
        <v>0</v>
      </c>
      <c r="I289" s="8">
        <v>0</v>
      </c>
      <c r="J289" s="14"/>
      <c r="K289" s="22">
        <v>216</v>
      </c>
    </row>
    <row r="290" spans="1:12" x14ac:dyDescent="0.3">
      <c r="A290" s="173"/>
      <c r="B290" s="4">
        <v>282</v>
      </c>
      <c r="C290" s="8" t="s">
        <v>656</v>
      </c>
      <c r="D290" s="32">
        <v>697</v>
      </c>
      <c r="E290" s="8">
        <v>0</v>
      </c>
      <c r="F290" s="8">
        <v>0</v>
      </c>
      <c r="G290" s="37">
        <f t="shared" si="19"/>
        <v>154</v>
      </c>
      <c r="H290" s="8">
        <v>0</v>
      </c>
      <c r="I290" s="8">
        <v>0</v>
      </c>
      <c r="J290" s="14"/>
      <c r="K290" s="22">
        <v>543</v>
      </c>
    </row>
    <row r="291" spans="1:12" x14ac:dyDescent="0.3">
      <c r="A291" s="173"/>
      <c r="B291" s="4">
        <v>283</v>
      </c>
      <c r="C291" s="8" t="s">
        <v>657</v>
      </c>
      <c r="D291" s="32">
        <v>602</v>
      </c>
      <c r="E291" s="8">
        <v>0</v>
      </c>
      <c r="F291" s="8">
        <v>0</v>
      </c>
      <c r="G291" s="37">
        <f t="shared" si="19"/>
        <v>461</v>
      </c>
      <c r="H291" s="8">
        <v>0</v>
      </c>
      <c r="I291" s="8">
        <v>0</v>
      </c>
      <c r="J291" s="14"/>
      <c r="K291" s="22">
        <v>141</v>
      </c>
    </row>
    <row r="292" spans="1:12" x14ac:dyDescent="0.3">
      <c r="A292" s="173"/>
      <c r="B292" s="4">
        <v>284</v>
      </c>
      <c r="C292" s="8" t="s">
        <v>658</v>
      </c>
      <c r="D292" s="32">
        <v>1540</v>
      </c>
      <c r="E292" s="8">
        <v>0</v>
      </c>
      <c r="F292" s="8">
        <v>0</v>
      </c>
      <c r="G292" s="37">
        <f t="shared" si="19"/>
        <v>1091</v>
      </c>
      <c r="H292" s="8">
        <v>0</v>
      </c>
      <c r="I292" s="8">
        <v>0</v>
      </c>
      <c r="J292" s="14"/>
      <c r="K292" s="22">
        <v>449</v>
      </c>
      <c r="L292">
        <v>253</v>
      </c>
    </row>
    <row r="293" spans="1:12" x14ac:dyDescent="0.3">
      <c r="A293" s="173"/>
      <c r="B293" s="4">
        <v>285</v>
      </c>
      <c r="C293" s="8" t="s">
        <v>659</v>
      </c>
      <c r="D293" s="32">
        <v>9786</v>
      </c>
      <c r="E293" s="8">
        <v>0</v>
      </c>
      <c r="F293" s="8">
        <v>0</v>
      </c>
      <c r="G293" s="37">
        <f t="shared" si="19"/>
        <v>7972</v>
      </c>
      <c r="H293" s="8">
        <v>0</v>
      </c>
      <c r="I293" s="8">
        <v>0</v>
      </c>
      <c r="J293" s="14"/>
      <c r="K293" s="22">
        <v>1814</v>
      </c>
    </row>
    <row r="294" spans="1:12" x14ac:dyDescent="0.3">
      <c r="A294" s="173"/>
      <c r="B294" s="4">
        <v>286</v>
      </c>
      <c r="C294" s="8" t="s">
        <v>661</v>
      </c>
      <c r="D294" s="32">
        <v>2086</v>
      </c>
      <c r="E294" s="8">
        <v>0</v>
      </c>
      <c r="F294" s="8">
        <v>0</v>
      </c>
      <c r="G294" s="37">
        <f t="shared" si="19"/>
        <v>599</v>
      </c>
      <c r="H294" s="8">
        <v>0</v>
      </c>
      <c r="I294" s="8">
        <v>0</v>
      </c>
      <c r="J294" s="14"/>
      <c r="K294" s="22">
        <v>1487</v>
      </c>
      <c r="L294">
        <v>276</v>
      </c>
    </row>
    <row r="295" spans="1:12" x14ac:dyDescent="0.3">
      <c r="A295" s="173"/>
      <c r="B295" s="4">
        <v>287</v>
      </c>
      <c r="C295" s="8" t="s">
        <v>662</v>
      </c>
      <c r="D295" s="32">
        <v>908</v>
      </c>
      <c r="E295" s="8">
        <v>0</v>
      </c>
      <c r="F295" s="8">
        <v>0</v>
      </c>
      <c r="G295" s="37">
        <f t="shared" si="19"/>
        <v>404</v>
      </c>
      <c r="H295" s="8">
        <v>0</v>
      </c>
      <c r="I295" s="8">
        <v>0</v>
      </c>
      <c r="J295" s="14"/>
      <c r="K295" s="22">
        <v>504</v>
      </c>
    </row>
    <row r="296" spans="1:12" x14ac:dyDescent="0.3">
      <c r="A296" s="173"/>
      <c r="B296" s="4">
        <v>288</v>
      </c>
      <c r="C296" s="8" t="s">
        <v>754</v>
      </c>
      <c r="D296" s="32">
        <v>935</v>
      </c>
      <c r="E296" s="8">
        <v>0</v>
      </c>
      <c r="F296" s="8">
        <v>0</v>
      </c>
      <c r="G296" s="37">
        <f t="shared" si="19"/>
        <v>874</v>
      </c>
      <c r="H296" s="8">
        <v>0</v>
      </c>
      <c r="I296" s="8">
        <v>0</v>
      </c>
      <c r="J296" s="14"/>
      <c r="K296" s="22">
        <v>61</v>
      </c>
    </row>
    <row r="297" spans="1:12" x14ac:dyDescent="0.3">
      <c r="A297" s="173"/>
      <c r="B297" s="4">
        <v>289</v>
      </c>
      <c r="C297" s="8" t="s">
        <v>663</v>
      </c>
      <c r="D297" s="32">
        <v>1857</v>
      </c>
      <c r="E297" s="8">
        <v>0</v>
      </c>
      <c r="F297" s="8">
        <v>0</v>
      </c>
      <c r="G297" s="37">
        <f t="shared" si="19"/>
        <v>1643</v>
      </c>
      <c r="H297" s="8">
        <v>0</v>
      </c>
      <c r="I297" s="8">
        <v>0</v>
      </c>
      <c r="J297" s="14"/>
      <c r="K297" s="22">
        <v>214</v>
      </c>
    </row>
    <row r="298" spans="1:12" x14ac:dyDescent="0.3">
      <c r="A298" s="173"/>
      <c r="B298" s="4">
        <v>290</v>
      </c>
      <c r="C298" s="8" t="s">
        <v>667</v>
      </c>
      <c r="D298" s="32">
        <v>1976</v>
      </c>
      <c r="E298" s="8">
        <v>0</v>
      </c>
      <c r="F298" s="8">
        <v>0</v>
      </c>
      <c r="G298" s="37">
        <f t="shared" si="19"/>
        <v>1726</v>
      </c>
      <c r="H298" s="8">
        <v>0</v>
      </c>
      <c r="I298" s="8">
        <v>0</v>
      </c>
      <c r="J298" s="14"/>
      <c r="K298" s="22">
        <v>250</v>
      </c>
    </row>
    <row r="299" spans="1:12" x14ac:dyDescent="0.3">
      <c r="A299" s="173"/>
      <c r="B299" s="4">
        <v>291</v>
      </c>
      <c r="C299" s="8" t="s">
        <v>668</v>
      </c>
      <c r="D299" s="32">
        <v>550</v>
      </c>
      <c r="E299" s="8">
        <v>0</v>
      </c>
      <c r="F299" s="8">
        <v>0</v>
      </c>
      <c r="G299" s="37">
        <f t="shared" si="19"/>
        <v>379</v>
      </c>
      <c r="H299" s="8">
        <v>0</v>
      </c>
      <c r="I299" s="8">
        <v>0</v>
      </c>
      <c r="J299" s="14"/>
      <c r="K299" s="22">
        <v>171</v>
      </c>
    </row>
    <row r="300" spans="1:12" x14ac:dyDescent="0.3">
      <c r="A300" s="173"/>
      <c r="B300" s="4">
        <v>292</v>
      </c>
      <c r="C300" s="8" t="s">
        <v>670</v>
      </c>
      <c r="D300" s="32">
        <v>523</v>
      </c>
      <c r="E300" s="8">
        <v>0</v>
      </c>
      <c r="F300" s="8">
        <v>0</v>
      </c>
      <c r="G300" s="37">
        <f t="shared" si="19"/>
        <v>339</v>
      </c>
      <c r="H300" s="8">
        <v>0</v>
      </c>
      <c r="I300" s="8">
        <v>0</v>
      </c>
      <c r="J300" s="14"/>
      <c r="K300" s="22">
        <v>184</v>
      </c>
    </row>
    <row r="301" spans="1:12" x14ac:dyDescent="0.3">
      <c r="A301" s="173"/>
      <c r="B301" s="4">
        <v>293</v>
      </c>
      <c r="C301" s="8" t="s">
        <v>674</v>
      </c>
      <c r="D301" s="32">
        <v>379</v>
      </c>
      <c r="E301" s="8">
        <v>0</v>
      </c>
      <c r="F301" s="8">
        <v>0</v>
      </c>
      <c r="G301" s="37">
        <f t="shared" si="19"/>
        <v>183</v>
      </c>
      <c r="H301" s="8">
        <v>0</v>
      </c>
      <c r="I301" s="8">
        <v>0</v>
      </c>
      <c r="J301" s="14"/>
      <c r="K301" s="22">
        <v>196</v>
      </c>
    </row>
    <row r="302" spans="1:12" x14ac:dyDescent="0.3">
      <c r="A302" s="173"/>
      <c r="B302" s="4">
        <v>294</v>
      </c>
      <c r="C302" s="8" t="s">
        <v>673</v>
      </c>
      <c r="D302" s="32">
        <v>211</v>
      </c>
      <c r="E302" s="8">
        <v>0</v>
      </c>
      <c r="F302" s="8">
        <v>0</v>
      </c>
      <c r="G302" s="37">
        <f t="shared" si="19"/>
        <v>77</v>
      </c>
      <c r="H302" s="8">
        <v>0</v>
      </c>
      <c r="I302" s="8">
        <v>0</v>
      </c>
      <c r="J302" s="14"/>
      <c r="K302" s="22">
        <v>134</v>
      </c>
    </row>
    <row r="303" spans="1:12" x14ac:dyDescent="0.3">
      <c r="A303" s="173"/>
      <c r="B303" s="4">
        <v>295</v>
      </c>
      <c r="C303" s="8" t="s">
        <v>675</v>
      </c>
      <c r="D303" s="32">
        <v>946</v>
      </c>
      <c r="E303" s="8">
        <v>0</v>
      </c>
      <c r="F303" s="8">
        <v>0</v>
      </c>
      <c r="G303" s="37">
        <f t="shared" si="19"/>
        <v>594</v>
      </c>
      <c r="H303" s="8">
        <v>0</v>
      </c>
      <c r="I303" s="8">
        <v>0</v>
      </c>
      <c r="J303" s="14"/>
      <c r="K303" s="22">
        <v>352</v>
      </c>
    </row>
    <row r="304" spans="1:12" x14ac:dyDescent="0.3">
      <c r="A304" s="173"/>
      <c r="B304" s="4">
        <v>296</v>
      </c>
      <c r="C304" s="8" t="s">
        <v>677</v>
      </c>
      <c r="D304" s="32">
        <v>664</v>
      </c>
      <c r="E304" s="8">
        <v>0</v>
      </c>
      <c r="F304" s="8">
        <v>0</v>
      </c>
      <c r="G304" s="37">
        <f t="shared" si="19"/>
        <v>414</v>
      </c>
      <c r="H304" s="8">
        <v>0</v>
      </c>
      <c r="I304" s="8">
        <v>0</v>
      </c>
      <c r="J304" s="14"/>
      <c r="K304" s="22">
        <v>250</v>
      </c>
    </row>
    <row r="305" spans="1:12" x14ac:dyDescent="0.3">
      <c r="A305" s="173"/>
      <c r="B305" s="4">
        <v>297</v>
      </c>
      <c r="C305" s="8" t="s">
        <v>678</v>
      </c>
      <c r="D305" s="32">
        <v>312</v>
      </c>
      <c r="E305" s="8">
        <v>0</v>
      </c>
      <c r="F305" s="8">
        <v>0</v>
      </c>
      <c r="G305" s="37">
        <f t="shared" si="19"/>
        <v>176</v>
      </c>
      <c r="H305" s="8">
        <v>0</v>
      </c>
      <c r="I305" s="8">
        <v>0</v>
      </c>
      <c r="J305" s="14"/>
      <c r="K305" s="22">
        <v>136</v>
      </c>
    </row>
    <row r="306" spans="1:12" x14ac:dyDescent="0.3">
      <c r="A306" s="173"/>
      <c r="B306" s="4">
        <v>298</v>
      </c>
      <c r="C306" s="8" t="s">
        <v>679</v>
      </c>
      <c r="D306" s="32">
        <v>7443</v>
      </c>
      <c r="E306" s="8">
        <v>0</v>
      </c>
      <c r="F306" s="8">
        <v>0</v>
      </c>
      <c r="G306" s="37">
        <f t="shared" si="19"/>
        <v>5211</v>
      </c>
      <c r="H306" s="8">
        <v>0</v>
      </c>
      <c r="I306" s="8">
        <v>0</v>
      </c>
      <c r="J306" s="14"/>
      <c r="K306" s="22">
        <v>2232</v>
      </c>
    </row>
    <row r="307" spans="1:12" x14ac:dyDescent="0.3">
      <c r="A307" s="173"/>
      <c r="B307" s="4">
        <v>299</v>
      </c>
      <c r="C307" s="8" t="s">
        <v>680</v>
      </c>
      <c r="D307" s="32">
        <v>1119</v>
      </c>
      <c r="E307" s="8">
        <v>0</v>
      </c>
      <c r="F307" s="8">
        <v>0</v>
      </c>
      <c r="G307" s="37">
        <f t="shared" si="19"/>
        <v>53</v>
      </c>
      <c r="H307" s="8">
        <v>0</v>
      </c>
      <c r="I307" s="8">
        <v>0</v>
      </c>
      <c r="J307" s="14"/>
      <c r="K307" s="22">
        <v>1066</v>
      </c>
    </row>
    <row r="308" spans="1:12" x14ac:dyDescent="0.3">
      <c r="A308" s="173"/>
      <c r="B308" s="4">
        <v>300</v>
      </c>
      <c r="C308" s="8" t="s">
        <v>681</v>
      </c>
      <c r="D308" s="32">
        <v>5251</v>
      </c>
      <c r="E308" s="8">
        <v>0</v>
      </c>
      <c r="F308" s="8">
        <v>0</v>
      </c>
      <c r="G308" s="37">
        <f t="shared" si="19"/>
        <v>5028</v>
      </c>
      <c r="H308" s="8">
        <v>0</v>
      </c>
      <c r="I308" s="8">
        <v>0</v>
      </c>
      <c r="J308" s="14"/>
      <c r="K308" s="22">
        <v>223</v>
      </c>
    </row>
    <row r="309" spans="1:12" x14ac:dyDescent="0.3">
      <c r="A309" s="173"/>
      <c r="B309" s="4">
        <v>301</v>
      </c>
      <c r="C309" s="8" t="s">
        <v>682</v>
      </c>
      <c r="D309" s="32">
        <v>514</v>
      </c>
      <c r="E309" s="8">
        <v>0</v>
      </c>
      <c r="F309" s="8">
        <v>0</v>
      </c>
      <c r="G309" s="37">
        <f t="shared" si="19"/>
        <v>320</v>
      </c>
      <c r="H309" s="8">
        <v>0</v>
      </c>
      <c r="I309" s="8">
        <v>0</v>
      </c>
      <c r="J309" s="14"/>
      <c r="K309" s="22">
        <v>194</v>
      </c>
      <c r="L309">
        <v>6</v>
      </c>
    </row>
    <row r="310" spans="1:12" x14ac:dyDescent="0.3">
      <c r="A310" s="173"/>
      <c r="B310" s="4">
        <v>302</v>
      </c>
      <c r="C310" s="8" t="s">
        <v>684</v>
      </c>
      <c r="D310" s="32">
        <v>1768</v>
      </c>
      <c r="E310" s="8">
        <v>0</v>
      </c>
      <c r="F310" s="8">
        <v>0</v>
      </c>
      <c r="G310" s="37">
        <f t="shared" si="19"/>
        <v>1604</v>
      </c>
      <c r="H310" s="8">
        <v>0</v>
      </c>
      <c r="I310" s="8">
        <v>0</v>
      </c>
      <c r="J310" s="14"/>
      <c r="K310" s="22">
        <v>164</v>
      </c>
    </row>
    <row r="311" spans="1:12" x14ac:dyDescent="0.3">
      <c r="A311" s="173"/>
      <c r="B311" s="4">
        <v>303</v>
      </c>
      <c r="C311" s="8" t="s">
        <v>685</v>
      </c>
      <c r="D311" s="32">
        <v>1106</v>
      </c>
      <c r="E311" s="8">
        <v>0</v>
      </c>
      <c r="F311" s="8">
        <v>0</v>
      </c>
      <c r="G311" s="37">
        <f t="shared" si="19"/>
        <v>513</v>
      </c>
      <c r="H311" s="8">
        <v>0</v>
      </c>
      <c r="I311" s="8">
        <v>0</v>
      </c>
      <c r="J311" s="14"/>
      <c r="K311" s="22">
        <v>593</v>
      </c>
    </row>
    <row r="312" spans="1:12" x14ac:dyDescent="0.3">
      <c r="A312" s="173"/>
      <c r="B312" s="4">
        <v>304</v>
      </c>
      <c r="C312" s="8" t="s">
        <v>687</v>
      </c>
      <c r="D312" s="32">
        <v>344</v>
      </c>
      <c r="E312" s="8">
        <v>0</v>
      </c>
      <c r="F312" s="8">
        <v>0</v>
      </c>
      <c r="G312" s="37">
        <f t="shared" si="19"/>
        <v>265</v>
      </c>
      <c r="H312" s="8">
        <v>0</v>
      </c>
      <c r="I312" s="8">
        <v>0</v>
      </c>
      <c r="J312" s="14"/>
      <c r="K312" s="22">
        <v>79</v>
      </c>
      <c r="L312">
        <v>11</v>
      </c>
    </row>
    <row r="313" spans="1:12" x14ac:dyDescent="0.3">
      <c r="A313" s="173"/>
      <c r="B313" s="4">
        <v>305</v>
      </c>
      <c r="C313" s="8" t="s">
        <v>688</v>
      </c>
      <c r="D313" s="32">
        <v>4644</v>
      </c>
      <c r="E313" s="8">
        <v>6</v>
      </c>
      <c r="F313" s="8">
        <v>0</v>
      </c>
      <c r="G313" s="37">
        <f t="shared" si="19"/>
        <v>4291</v>
      </c>
      <c r="H313" s="8">
        <v>6</v>
      </c>
      <c r="I313" s="8">
        <v>0</v>
      </c>
      <c r="J313" s="14"/>
      <c r="K313" s="22">
        <v>353</v>
      </c>
    </row>
    <row r="314" spans="1:12" x14ac:dyDescent="0.3">
      <c r="A314" s="173"/>
      <c r="B314" s="4">
        <v>306</v>
      </c>
      <c r="C314" s="8" t="s">
        <v>689</v>
      </c>
      <c r="D314" s="32">
        <v>4886</v>
      </c>
      <c r="E314" s="8">
        <v>0</v>
      </c>
      <c r="F314" s="8">
        <v>0</v>
      </c>
      <c r="G314" s="37">
        <f t="shared" si="19"/>
        <v>3927</v>
      </c>
      <c r="H314" s="8">
        <v>0</v>
      </c>
      <c r="I314" s="8">
        <v>0</v>
      </c>
      <c r="J314" s="14"/>
      <c r="K314" s="22">
        <v>959</v>
      </c>
    </row>
    <row r="315" spans="1:12" x14ac:dyDescent="0.3">
      <c r="A315" s="173"/>
      <c r="B315" s="4">
        <v>307</v>
      </c>
      <c r="C315" s="8" t="s">
        <v>690</v>
      </c>
      <c r="D315" s="32">
        <v>14502</v>
      </c>
      <c r="E315" s="8">
        <v>0</v>
      </c>
      <c r="F315" s="8">
        <v>0</v>
      </c>
      <c r="G315" s="37">
        <f t="shared" si="19"/>
        <v>12648</v>
      </c>
      <c r="H315" s="8">
        <v>0</v>
      </c>
      <c r="I315" s="8">
        <v>0</v>
      </c>
      <c r="J315" s="14"/>
      <c r="K315" s="22">
        <v>1854</v>
      </c>
    </row>
    <row r="316" spans="1:12" x14ac:dyDescent="0.3">
      <c r="A316" s="173"/>
      <c r="B316" s="4">
        <v>308</v>
      </c>
      <c r="C316" s="8" t="s">
        <v>691</v>
      </c>
      <c r="D316" s="32">
        <v>2058</v>
      </c>
      <c r="E316" s="8">
        <v>11</v>
      </c>
      <c r="F316" s="8">
        <v>0</v>
      </c>
      <c r="G316" s="37">
        <f t="shared" si="19"/>
        <v>776</v>
      </c>
      <c r="H316" s="8">
        <v>11</v>
      </c>
      <c r="I316" s="8">
        <v>0</v>
      </c>
      <c r="J316" s="14"/>
      <c r="K316" s="22">
        <v>1282</v>
      </c>
    </row>
    <row r="317" spans="1:12" x14ac:dyDescent="0.3">
      <c r="A317" s="173"/>
      <c r="B317" s="4">
        <v>309</v>
      </c>
      <c r="C317" s="8" t="s">
        <v>693</v>
      </c>
      <c r="D317" s="32">
        <v>1208</v>
      </c>
      <c r="E317" s="8">
        <v>0</v>
      </c>
      <c r="F317" s="8">
        <v>0</v>
      </c>
      <c r="G317" s="37">
        <f t="shared" si="19"/>
        <v>1040</v>
      </c>
      <c r="H317" s="8">
        <v>0</v>
      </c>
      <c r="I317" s="8">
        <v>0</v>
      </c>
      <c r="J317" s="14"/>
      <c r="K317" s="22">
        <v>168</v>
      </c>
    </row>
    <row r="318" spans="1:12" x14ac:dyDescent="0.3">
      <c r="A318" s="173"/>
      <c r="B318" s="4">
        <v>310</v>
      </c>
      <c r="C318" s="8" t="s">
        <v>694</v>
      </c>
      <c r="D318" s="32">
        <v>4451</v>
      </c>
      <c r="E318" s="8">
        <v>0</v>
      </c>
      <c r="F318" s="8">
        <v>0</v>
      </c>
      <c r="G318" s="37">
        <f t="shared" si="19"/>
        <v>3427</v>
      </c>
      <c r="H318" s="8">
        <v>0</v>
      </c>
      <c r="I318" s="8">
        <v>0</v>
      </c>
      <c r="J318" s="14"/>
      <c r="K318" s="22">
        <v>1024</v>
      </c>
    </row>
    <row r="319" spans="1:12" x14ac:dyDescent="0.3">
      <c r="A319" s="173"/>
      <c r="B319" s="4">
        <v>311</v>
      </c>
      <c r="C319" s="8" t="s">
        <v>695</v>
      </c>
      <c r="D319" s="32">
        <v>1507</v>
      </c>
      <c r="E319" s="8">
        <v>0</v>
      </c>
      <c r="F319" s="8">
        <v>0</v>
      </c>
      <c r="G319" s="37">
        <f t="shared" si="19"/>
        <v>943</v>
      </c>
      <c r="H319" s="8">
        <v>0</v>
      </c>
      <c r="I319" s="8">
        <v>0</v>
      </c>
      <c r="J319" s="14"/>
      <c r="K319" s="22">
        <v>564</v>
      </c>
    </row>
    <row r="320" spans="1:12" x14ac:dyDescent="0.3">
      <c r="A320" s="173"/>
      <c r="B320" s="4">
        <v>312</v>
      </c>
      <c r="C320" s="8" t="s">
        <v>696</v>
      </c>
      <c r="D320" s="32">
        <v>424</v>
      </c>
      <c r="E320" s="8">
        <v>0</v>
      </c>
      <c r="F320" s="8">
        <v>0</v>
      </c>
      <c r="G320" s="37">
        <f t="shared" si="19"/>
        <v>167</v>
      </c>
      <c r="H320" s="8">
        <v>0</v>
      </c>
      <c r="I320" s="8">
        <v>0</v>
      </c>
      <c r="J320" s="14"/>
      <c r="K320" s="22">
        <v>257</v>
      </c>
    </row>
    <row r="321" spans="1:11" x14ac:dyDescent="0.3">
      <c r="A321" s="173"/>
      <c r="B321" s="4">
        <v>313</v>
      </c>
      <c r="C321" s="8" t="s">
        <v>699</v>
      </c>
      <c r="D321" s="32">
        <v>405</v>
      </c>
      <c r="E321" s="8">
        <v>0</v>
      </c>
      <c r="F321" s="8">
        <v>0</v>
      </c>
      <c r="G321" s="37">
        <f t="shared" si="19"/>
        <v>244</v>
      </c>
      <c r="H321" s="8">
        <v>0</v>
      </c>
      <c r="I321" s="8">
        <v>0</v>
      </c>
      <c r="J321" s="14"/>
      <c r="K321" s="22">
        <v>161</v>
      </c>
    </row>
    <row r="322" spans="1:11" x14ac:dyDescent="0.3">
      <c r="A322" s="173"/>
      <c r="B322" s="4">
        <v>314</v>
      </c>
      <c r="C322" s="8" t="s">
        <v>701</v>
      </c>
      <c r="D322" s="32">
        <v>294</v>
      </c>
      <c r="E322" s="8">
        <v>0</v>
      </c>
      <c r="F322" s="8">
        <v>0</v>
      </c>
      <c r="G322" s="37">
        <f t="shared" si="19"/>
        <v>186</v>
      </c>
      <c r="H322" s="8">
        <v>0</v>
      </c>
      <c r="I322" s="8">
        <v>0</v>
      </c>
      <c r="J322" s="14"/>
      <c r="K322" s="22">
        <v>108</v>
      </c>
    </row>
    <row r="323" spans="1:11" x14ac:dyDescent="0.3">
      <c r="A323" s="173"/>
      <c r="B323" s="4">
        <v>315</v>
      </c>
      <c r="C323" s="8" t="s">
        <v>702</v>
      </c>
      <c r="D323" s="32">
        <v>2291</v>
      </c>
      <c r="E323" s="8">
        <v>0</v>
      </c>
      <c r="F323" s="8">
        <v>0</v>
      </c>
      <c r="G323" s="37">
        <f t="shared" si="19"/>
        <v>1817</v>
      </c>
      <c r="H323" s="8">
        <v>0</v>
      </c>
      <c r="I323" s="8">
        <v>0</v>
      </c>
      <c r="J323" s="14"/>
      <c r="K323" s="22">
        <v>474</v>
      </c>
    </row>
    <row r="324" spans="1:11" x14ac:dyDescent="0.3">
      <c r="A324" s="173"/>
      <c r="B324" s="4">
        <v>316</v>
      </c>
      <c r="C324" s="8" t="s">
        <v>703</v>
      </c>
      <c r="D324" s="32">
        <v>1898</v>
      </c>
      <c r="E324" s="8">
        <v>0</v>
      </c>
      <c r="F324" s="8">
        <v>0</v>
      </c>
      <c r="G324" s="37">
        <f t="shared" si="19"/>
        <v>1391</v>
      </c>
      <c r="H324" s="8">
        <v>0</v>
      </c>
      <c r="I324" s="8">
        <v>0</v>
      </c>
      <c r="J324" s="14"/>
      <c r="K324" s="22">
        <v>507</v>
      </c>
    </row>
    <row r="325" spans="1:11" x14ac:dyDescent="0.3">
      <c r="A325" s="173"/>
      <c r="B325" s="4">
        <v>317</v>
      </c>
      <c r="C325" s="8" t="s">
        <v>704</v>
      </c>
      <c r="D325" s="32">
        <v>2377</v>
      </c>
      <c r="E325" s="8">
        <v>0</v>
      </c>
      <c r="F325" s="8">
        <v>0</v>
      </c>
      <c r="G325" s="37">
        <f t="shared" ref="G325:G350" si="20">D325-K325</f>
        <v>1005</v>
      </c>
      <c r="H325" s="8">
        <v>0</v>
      </c>
      <c r="I325" s="8">
        <v>0</v>
      </c>
      <c r="J325" s="14"/>
      <c r="K325" s="22">
        <v>1372</v>
      </c>
    </row>
    <row r="326" spans="1:11" x14ac:dyDescent="0.3">
      <c r="A326" s="173"/>
      <c r="B326" s="4">
        <v>318</v>
      </c>
      <c r="C326" s="8" t="s">
        <v>705</v>
      </c>
      <c r="D326" s="32">
        <v>13025</v>
      </c>
      <c r="E326" s="8">
        <v>0</v>
      </c>
      <c r="F326" s="8">
        <v>0</v>
      </c>
      <c r="G326" s="37">
        <f t="shared" si="20"/>
        <v>12293</v>
      </c>
      <c r="H326" s="8">
        <v>0</v>
      </c>
      <c r="I326" s="8">
        <v>0</v>
      </c>
      <c r="J326" s="14"/>
      <c r="K326" s="22">
        <v>732</v>
      </c>
    </row>
    <row r="327" spans="1:11" x14ac:dyDescent="0.3">
      <c r="A327" s="173"/>
      <c r="B327" s="4">
        <v>319</v>
      </c>
      <c r="C327" s="8" t="s">
        <v>706</v>
      </c>
      <c r="D327" s="32">
        <v>1322</v>
      </c>
      <c r="E327" s="8">
        <v>0</v>
      </c>
      <c r="F327" s="8">
        <v>0</v>
      </c>
      <c r="G327" s="37">
        <f t="shared" si="20"/>
        <v>997</v>
      </c>
      <c r="H327" s="8">
        <v>0</v>
      </c>
      <c r="I327" s="8">
        <v>0</v>
      </c>
      <c r="J327" s="14"/>
      <c r="K327" s="22">
        <v>325</v>
      </c>
    </row>
    <row r="328" spans="1:11" x14ac:dyDescent="0.3">
      <c r="A328" s="173"/>
      <c r="B328" s="4">
        <v>320</v>
      </c>
      <c r="C328" s="8" t="s">
        <v>708</v>
      </c>
      <c r="D328" s="32">
        <v>585</v>
      </c>
      <c r="E328" s="8">
        <v>0</v>
      </c>
      <c r="F328" s="8">
        <v>0</v>
      </c>
      <c r="G328" s="37">
        <f t="shared" si="20"/>
        <v>487</v>
      </c>
      <c r="H328" s="8">
        <v>0</v>
      </c>
      <c r="I328" s="8">
        <v>0</v>
      </c>
      <c r="J328" s="14"/>
      <c r="K328" s="22">
        <v>98</v>
      </c>
    </row>
    <row r="329" spans="1:11" x14ac:dyDescent="0.3">
      <c r="A329" s="173"/>
      <c r="B329" s="4">
        <v>321</v>
      </c>
      <c r="C329" s="8" t="s">
        <v>709</v>
      </c>
      <c r="D329" s="32">
        <v>3912</v>
      </c>
      <c r="E329" s="8">
        <v>0</v>
      </c>
      <c r="F329" s="8">
        <v>0</v>
      </c>
      <c r="G329" s="37">
        <f t="shared" si="20"/>
        <v>3767</v>
      </c>
      <c r="H329" s="8">
        <v>0</v>
      </c>
      <c r="I329" s="8">
        <v>0</v>
      </c>
      <c r="J329" s="14"/>
      <c r="K329" s="22">
        <v>145</v>
      </c>
    </row>
    <row r="330" spans="1:11" x14ac:dyDescent="0.3">
      <c r="A330" s="173"/>
      <c r="B330" s="4">
        <v>322</v>
      </c>
      <c r="C330" s="8" t="s">
        <v>710</v>
      </c>
      <c r="D330" s="32">
        <v>872</v>
      </c>
      <c r="E330" s="8">
        <v>0</v>
      </c>
      <c r="F330" s="8">
        <v>0</v>
      </c>
      <c r="G330" s="37">
        <f t="shared" si="20"/>
        <v>538</v>
      </c>
      <c r="H330" s="8">
        <v>0</v>
      </c>
      <c r="I330" s="8">
        <v>0</v>
      </c>
      <c r="J330" s="14"/>
      <c r="K330" s="22">
        <v>334</v>
      </c>
    </row>
    <row r="331" spans="1:11" x14ac:dyDescent="0.3">
      <c r="A331" s="173"/>
      <c r="B331" s="4">
        <v>323</v>
      </c>
      <c r="C331" s="8" t="s">
        <v>711</v>
      </c>
      <c r="D331" s="32">
        <v>8263</v>
      </c>
      <c r="E331" s="8">
        <v>0</v>
      </c>
      <c r="F331" s="8">
        <v>0</v>
      </c>
      <c r="G331" s="37">
        <f t="shared" si="20"/>
        <v>7627</v>
      </c>
      <c r="H331" s="8">
        <v>0</v>
      </c>
      <c r="I331" s="8">
        <v>0</v>
      </c>
      <c r="J331" s="14"/>
      <c r="K331" s="22">
        <v>636</v>
      </c>
    </row>
    <row r="332" spans="1:11" x14ac:dyDescent="0.3">
      <c r="A332" s="173"/>
      <c r="B332" s="4">
        <v>324</v>
      </c>
      <c r="C332" s="8" t="s">
        <v>712</v>
      </c>
      <c r="D332" s="32">
        <v>2824</v>
      </c>
      <c r="E332" s="8">
        <v>0</v>
      </c>
      <c r="F332" s="8">
        <v>0</v>
      </c>
      <c r="G332" s="37">
        <f t="shared" si="20"/>
        <v>2494</v>
      </c>
      <c r="H332" s="8">
        <v>0</v>
      </c>
      <c r="I332" s="8">
        <v>0</v>
      </c>
      <c r="J332" s="14"/>
      <c r="K332" s="22">
        <v>330</v>
      </c>
    </row>
    <row r="333" spans="1:11" x14ac:dyDescent="0.3">
      <c r="A333" s="173"/>
      <c r="B333" s="4">
        <v>325</v>
      </c>
      <c r="C333" s="8" t="s">
        <v>713</v>
      </c>
      <c r="D333" s="32">
        <v>196</v>
      </c>
      <c r="E333" s="8">
        <v>0</v>
      </c>
      <c r="F333" s="8">
        <v>0</v>
      </c>
      <c r="G333" s="37">
        <f t="shared" si="20"/>
        <v>179</v>
      </c>
      <c r="H333" s="8">
        <v>0</v>
      </c>
      <c r="I333" s="8">
        <v>0</v>
      </c>
      <c r="J333" s="14"/>
      <c r="K333" s="22">
        <v>17</v>
      </c>
    </row>
    <row r="334" spans="1:11" x14ac:dyDescent="0.3">
      <c r="A334" s="173"/>
      <c r="B334" s="4">
        <v>326</v>
      </c>
      <c r="C334" s="8" t="s">
        <v>714</v>
      </c>
      <c r="D334" s="32">
        <v>3593</v>
      </c>
      <c r="E334" s="8">
        <v>0</v>
      </c>
      <c r="F334" s="8">
        <v>0</v>
      </c>
      <c r="G334" s="37">
        <f t="shared" si="20"/>
        <v>2995</v>
      </c>
      <c r="H334" s="8">
        <v>0</v>
      </c>
      <c r="I334" s="8">
        <v>0</v>
      </c>
      <c r="J334" s="14"/>
      <c r="K334" s="22">
        <v>598</v>
      </c>
    </row>
    <row r="335" spans="1:11" x14ac:dyDescent="0.3">
      <c r="A335" s="173"/>
      <c r="B335" s="4">
        <v>327</v>
      </c>
      <c r="C335" s="8" t="s">
        <v>715</v>
      </c>
      <c r="D335" s="32">
        <v>1639</v>
      </c>
      <c r="E335" s="8">
        <v>0</v>
      </c>
      <c r="F335" s="8">
        <v>0</v>
      </c>
      <c r="G335" s="37">
        <f t="shared" si="20"/>
        <v>955</v>
      </c>
      <c r="H335" s="8">
        <v>0</v>
      </c>
      <c r="I335" s="8">
        <v>0</v>
      </c>
      <c r="J335" s="14"/>
      <c r="K335" s="22">
        <v>684</v>
      </c>
    </row>
    <row r="336" spans="1:11" x14ac:dyDescent="0.3">
      <c r="A336" s="173"/>
      <c r="B336" s="4">
        <v>328</v>
      </c>
      <c r="C336" s="8" t="s">
        <v>716</v>
      </c>
      <c r="D336" s="32">
        <v>636</v>
      </c>
      <c r="E336" s="8">
        <v>0</v>
      </c>
      <c r="F336" s="8">
        <v>0</v>
      </c>
      <c r="G336" s="37">
        <f t="shared" si="20"/>
        <v>423</v>
      </c>
      <c r="H336" s="8">
        <v>0</v>
      </c>
      <c r="I336" s="8">
        <v>0</v>
      </c>
      <c r="J336" s="14"/>
      <c r="K336" s="22">
        <v>213</v>
      </c>
    </row>
    <row r="337" spans="1:12" x14ac:dyDescent="0.3">
      <c r="A337" s="173"/>
      <c r="B337" s="4">
        <v>329</v>
      </c>
      <c r="C337" s="8" t="s">
        <v>718</v>
      </c>
      <c r="D337" s="32">
        <v>3594</v>
      </c>
      <c r="E337" s="8">
        <v>0</v>
      </c>
      <c r="F337" s="8">
        <v>0</v>
      </c>
      <c r="G337" s="37">
        <f t="shared" si="20"/>
        <v>3002</v>
      </c>
      <c r="H337" s="8">
        <v>0</v>
      </c>
      <c r="I337" s="8">
        <v>0</v>
      </c>
      <c r="J337" s="14"/>
      <c r="K337" s="22">
        <v>592</v>
      </c>
    </row>
    <row r="338" spans="1:12" x14ac:dyDescent="0.3">
      <c r="A338" s="173"/>
      <c r="B338" s="4">
        <v>330</v>
      </c>
      <c r="C338" s="8" t="s">
        <v>719</v>
      </c>
      <c r="D338" s="32">
        <v>1044</v>
      </c>
      <c r="E338" s="8">
        <v>0</v>
      </c>
      <c r="F338" s="8">
        <v>0</v>
      </c>
      <c r="G338" s="37">
        <f t="shared" si="20"/>
        <v>810</v>
      </c>
      <c r="H338" s="8">
        <v>0</v>
      </c>
      <c r="I338" s="8">
        <v>0</v>
      </c>
      <c r="J338" s="14"/>
      <c r="K338" s="22">
        <v>234</v>
      </c>
      <c r="L338">
        <v>50</v>
      </c>
    </row>
    <row r="339" spans="1:12" x14ac:dyDescent="0.3">
      <c r="A339" s="173"/>
      <c r="B339" s="4">
        <v>331</v>
      </c>
      <c r="C339" s="8" t="s">
        <v>720</v>
      </c>
      <c r="D339" s="32">
        <v>346</v>
      </c>
      <c r="E339" s="8">
        <v>0</v>
      </c>
      <c r="F339" s="8">
        <v>0</v>
      </c>
      <c r="G339" s="37">
        <f t="shared" si="20"/>
        <v>156</v>
      </c>
      <c r="H339" s="8">
        <v>0</v>
      </c>
      <c r="I339" s="8">
        <v>0</v>
      </c>
      <c r="J339" s="14"/>
      <c r="K339" s="22">
        <v>190</v>
      </c>
    </row>
    <row r="340" spans="1:12" x14ac:dyDescent="0.3">
      <c r="A340" s="173"/>
      <c r="B340" s="4">
        <v>332</v>
      </c>
      <c r="C340" s="8" t="s">
        <v>721</v>
      </c>
      <c r="D340" s="32">
        <v>3749</v>
      </c>
      <c r="E340" s="8">
        <v>50</v>
      </c>
      <c r="F340" s="8">
        <v>0</v>
      </c>
      <c r="G340" s="37">
        <f t="shared" si="20"/>
        <v>2981</v>
      </c>
      <c r="H340" s="8">
        <v>50</v>
      </c>
      <c r="I340" s="8">
        <v>0</v>
      </c>
      <c r="J340" s="14"/>
      <c r="K340" s="22">
        <v>768</v>
      </c>
    </row>
    <row r="341" spans="1:12" x14ac:dyDescent="0.3">
      <c r="A341" s="173"/>
      <c r="B341" s="4">
        <v>333</v>
      </c>
      <c r="C341" s="8" t="s">
        <v>722</v>
      </c>
      <c r="D341" s="32">
        <v>359</v>
      </c>
      <c r="E341" s="8">
        <v>0</v>
      </c>
      <c r="F341" s="8">
        <v>0</v>
      </c>
      <c r="G341" s="37">
        <f t="shared" si="20"/>
        <v>200</v>
      </c>
      <c r="H341" s="8">
        <v>0</v>
      </c>
      <c r="I341" s="8">
        <v>0</v>
      </c>
      <c r="J341" s="14"/>
      <c r="K341" s="22">
        <v>159</v>
      </c>
      <c r="L341">
        <v>1</v>
      </c>
    </row>
    <row r="342" spans="1:12" x14ac:dyDescent="0.3">
      <c r="A342" s="173"/>
      <c r="B342" s="4">
        <v>334</v>
      </c>
      <c r="C342" s="8" t="s">
        <v>723</v>
      </c>
      <c r="D342" s="32">
        <v>1539</v>
      </c>
      <c r="E342" s="8">
        <v>0</v>
      </c>
      <c r="F342" s="8">
        <v>0</v>
      </c>
      <c r="G342" s="37">
        <f t="shared" si="20"/>
        <v>1082</v>
      </c>
      <c r="H342" s="8">
        <v>0</v>
      </c>
      <c r="I342" s="8">
        <v>0</v>
      </c>
      <c r="J342" s="14"/>
      <c r="K342" s="22">
        <v>457</v>
      </c>
    </row>
    <row r="343" spans="1:12" x14ac:dyDescent="0.3">
      <c r="A343" s="173"/>
      <c r="B343" s="4">
        <v>335</v>
      </c>
      <c r="C343" s="8" t="s">
        <v>727</v>
      </c>
      <c r="D343" s="32">
        <v>488</v>
      </c>
      <c r="E343" s="8">
        <v>0</v>
      </c>
      <c r="F343" s="8">
        <v>0</v>
      </c>
      <c r="G343" s="37">
        <f t="shared" si="20"/>
        <v>291</v>
      </c>
      <c r="H343" s="8">
        <v>0</v>
      </c>
      <c r="I343" s="8">
        <v>0</v>
      </c>
      <c r="J343" s="14"/>
      <c r="K343" s="22">
        <v>197</v>
      </c>
    </row>
    <row r="344" spans="1:12" x14ac:dyDescent="0.3">
      <c r="A344" s="173"/>
      <c r="B344" s="4">
        <v>336</v>
      </c>
      <c r="C344" s="8" t="s">
        <v>732</v>
      </c>
      <c r="D344" s="32">
        <v>1588</v>
      </c>
      <c r="E344" s="8">
        <v>0</v>
      </c>
      <c r="F344" s="8">
        <v>0</v>
      </c>
      <c r="G344" s="37">
        <f t="shared" si="20"/>
        <v>1497</v>
      </c>
      <c r="H344" s="8">
        <v>0</v>
      </c>
      <c r="I344" s="8">
        <v>0</v>
      </c>
      <c r="J344" s="14"/>
      <c r="K344" s="22">
        <v>91</v>
      </c>
    </row>
    <row r="345" spans="1:12" x14ac:dyDescent="0.3">
      <c r="A345" s="173"/>
      <c r="B345" s="4">
        <v>337</v>
      </c>
      <c r="C345" s="8" t="s">
        <v>735</v>
      </c>
      <c r="D345" s="32">
        <v>2912</v>
      </c>
      <c r="E345" s="8">
        <v>0</v>
      </c>
      <c r="F345" s="8">
        <v>0</v>
      </c>
      <c r="G345" s="37">
        <f t="shared" si="20"/>
        <v>2339</v>
      </c>
      <c r="H345" s="8">
        <v>0</v>
      </c>
      <c r="I345" s="8">
        <v>0</v>
      </c>
      <c r="J345" s="14"/>
      <c r="K345" s="22">
        <v>573</v>
      </c>
    </row>
    <row r="346" spans="1:12" x14ac:dyDescent="0.3">
      <c r="A346" s="173"/>
      <c r="B346" s="4">
        <v>338</v>
      </c>
      <c r="C346" s="8" t="s">
        <v>737</v>
      </c>
      <c r="D346" s="32">
        <v>1368</v>
      </c>
      <c r="E346" s="8">
        <v>0</v>
      </c>
      <c r="F346" s="8">
        <v>0</v>
      </c>
      <c r="G346" s="37">
        <f t="shared" si="20"/>
        <v>796</v>
      </c>
      <c r="H346" s="8">
        <v>0</v>
      </c>
      <c r="I346" s="8">
        <v>0</v>
      </c>
      <c r="J346" s="14"/>
      <c r="K346" s="22">
        <v>572</v>
      </c>
    </row>
    <row r="347" spans="1:12" x14ac:dyDescent="0.3">
      <c r="A347" s="173"/>
      <c r="B347" s="4">
        <v>339</v>
      </c>
      <c r="C347" s="8" t="s">
        <v>738</v>
      </c>
      <c r="D347" s="32">
        <v>3047</v>
      </c>
      <c r="E347" s="8">
        <v>0</v>
      </c>
      <c r="F347" s="8">
        <v>0</v>
      </c>
      <c r="G347" s="37">
        <f t="shared" si="20"/>
        <v>1796</v>
      </c>
      <c r="H347" s="8">
        <v>0</v>
      </c>
      <c r="I347" s="8">
        <v>0</v>
      </c>
      <c r="J347" s="14"/>
      <c r="K347" s="22">
        <v>1251</v>
      </c>
    </row>
    <row r="348" spans="1:12" x14ac:dyDescent="0.3">
      <c r="A348" s="173"/>
      <c r="B348" s="4">
        <v>340</v>
      </c>
      <c r="C348" s="8" t="s">
        <v>739</v>
      </c>
      <c r="D348" s="32">
        <v>852</v>
      </c>
      <c r="E348" s="8">
        <v>0</v>
      </c>
      <c r="F348" s="8">
        <v>0</v>
      </c>
      <c r="G348" s="37">
        <f t="shared" si="20"/>
        <v>612</v>
      </c>
      <c r="H348" s="8">
        <v>0</v>
      </c>
      <c r="I348" s="8">
        <v>0</v>
      </c>
      <c r="J348" s="14"/>
      <c r="K348" s="22">
        <v>240</v>
      </c>
    </row>
    <row r="349" spans="1:12" x14ac:dyDescent="0.3">
      <c r="A349" s="173"/>
      <c r="B349" s="4">
        <v>341</v>
      </c>
      <c r="C349" s="8" t="s">
        <v>741</v>
      </c>
      <c r="D349" s="32">
        <v>1284</v>
      </c>
      <c r="E349" s="8">
        <v>0</v>
      </c>
      <c r="F349" s="8">
        <v>0</v>
      </c>
      <c r="G349" s="37">
        <f t="shared" si="20"/>
        <v>855</v>
      </c>
      <c r="H349" s="8">
        <v>0</v>
      </c>
      <c r="I349" s="8">
        <v>0</v>
      </c>
      <c r="J349" s="14"/>
      <c r="K349" s="22">
        <v>429</v>
      </c>
    </row>
    <row r="350" spans="1:12" x14ac:dyDescent="0.3">
      <c r="A350" s="173"/>
      <c r="B350" s="4">
        <v>342</v>
      </c>
      <c r="C350" s="8" t="s">
        <v>742</v>
      </c>
      <c r="D350" s="32">
        <v>3893</v>
      </c>
      <c r="E350" s="8">
        <v>0</v>
      </c>
      <c r="F350" s="8">
        <v>0</v>
      </c>
      <c r="G350" s="37">
        <f t="shared" si="20"/>
        <v>2043</v>
      </c>
      <c r="H350" s="8">
        <v>0</v>
      </c>
      <c r="I350" s="8">
        <v>0</v>
      </c>
      <c r="J350" s="14"/>
      <c r="K350" s="22">
        <v>1850</v>
      </c>
    </row>
    <row r="351" spans="1:12" x14ac:dyDescent="0.3">
      <c r="C351" s="9"/>
      <c r="D351" s="9">
        <f>SUM(D4:D350)</f>
        <v>1139256</v>
      </c>
      <c r="E351" s="9">
        <f t="shared" ref="E351:K351" si="21">SUM(E4:E350)</f>
        <v>4034</v>
      </c>
      <c r="F351" s="9">
        <f t="shared" si="21"/>
        <v>0</v>
      </c>
      <c r="G351" s="9">
        <f t="shared" si="21"/>
        <v>843470</v>
      </c>
      <c r="H351" s="9">
        <f t="shared" si="21"/>
        <v>4034</v>
      </c>
      <c r="I351" s="9">
        <f t="shared" si="21"/>
        <v>0</v>
      </c>
      <c r="J351" s="14"/>
      <c r="K351" s="9">
        <f t="shared" si="21"/>
        <v>295560</v>
      </c>
    </row>
    <row r="352" spans="1:12" x14ac:dyDescent="0.3">
      <c r="J352" s="14"/>
    </row>
    <row r="353" spans="10:10" x14ac:dyDescent="0.3">
      <c r="J353" s="14"/>
    </row>
    <row r="354" spans="10:10" x14ac:dyDescent="0.3">
      <c r="J354" s="14"/>
    </row>
    <row r="355" spans="10:10" x14ac:dyDescent="0.3">
      <c r="J355" s="14"/>
    </row>
  </sheetData>
  <mergeCells count="7">
    <mergeCell ref="A106:A350"/>
    <mergeCell ref="A4:A31"/>
    <mergeCell ref="P6:R6"/>
    <mergeCell ref="A33:A58"/>
    <mergeCell ref="A60:A68"/>
    <mergeCell ref="A70:A93"/>
    <mergeCell ref="A95:A104"/>
  </mergeCells>
  <phoneticPr fontId="3" type="noConversion"/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1EB6F-6E19-4174-A9C6-FCCE74E0E2E5}">
  <sheetPr codeName="Sheet11">
    <tabColor rgb="FF92D050"/>
  </sheetPr>
  <dimension ref="A1:AX355"/>
  <sheetViews>
    <sheetView topLeftCell="A10" zoomScale="84" zoomScaleNormal="84" workbookViewId="0">
      <selection activeCell="S22" sqref="S22"/>
    </sheetView>
  </sheetViews>
  <sheetFormatPr defaultRowHeight="13.5" x14ac:dyDescent="0.3"/>
  <cols>
    <col min="3" max="3" width="18.46484375" customWidth="1"/>
    <col min="4" max="4" width="9.59765625" bestFit="1" customWidth="1"/>
    <col min="11" max="11" width="11.86328125" style="22" customWidth="1"/>
    <col min="12" max="12" width="26" customWidth="1"/>
    <col min="14" max="14" width="18.46484375" customWidth="1"/>
    <col min="15" max="15" width="20.265625" customWidth="1"/>
    <col min="16" max="29" width="12.1328125" bestFit="1" customWidth="1"/>
    <col min="30" max="35" width="13.265625" bestFit="1" customWidth="1"/>
    <col min="36" max="36" width="15.265625" customWidth="1"/>
    <col min="37" max="37" width="15.1328125" customWidth="1"/>
    <col min="38" max="38" width="17.3984375" customWidth="1"/>
    <col min="39" max="40" width="16.86328125" customWidth="1"/>
    <col min="41" max="41" width="15.59765625" customWidth="1"/>
    <col min="42" max="42" width="12.73046875" customWidth="1"/>
    <col min="43" max="43" width="13.3984375" customWidth="1"/>
    <col min="44" max="44" width="12.86328125" customWidth="1"/>
    <col min="45" max="45" width="12.73046875" customWidth="1"/>
    <col min="46" max="46" width="14.73046875" customWidth="1"/>
    <col min="47" max="47" width="15.1328125" customWidth="1"/>
    <col min="48" max="48" width="18" customWidth="1"/>
  </cols>
  <sheetData>
    <row r="1" spans="1:19" x14ac:dyDescent="0.3">
      <c r="A1" t="s">
        <v>947</v>
      </c>
    </row>
    <row r="2" spans="1:19" x14ac:dyDescent="0.3">
      <c r="A2" s="4"/>
      <c r="B2" s="4"/>
      <c r="C2" s="8"/>
      <c r="D2" s="8"/>
      <c r="E2" s="8" t="s">
        <v>793</v>
      </c>
      <c r="F2" s="8"/>
      <c r="G2" s="8"/>
      <c r="H2" s="8" t="s">
        <v>794</v>
      </c>
      <c r="I2" s="8"/>
    </row>
    <row r="3" spans="1:19" x14ac:dyDescent="0.3">
      <c r="A3" s="4"/>
      <c r="B3" s="4"/>
      <c r="C3" s="8"/>
      <c r="D3" s="8" t="s">
        <v>409</v>
      </c>
      <c r="E3" s="8" t="s">
        <v>410</v>
      </c>
      <c r="F3" s="8" t="s">
        <v>411</v>
      </c>
      <c r="G3" s="8" t="s">
        <v>409</v>
      </c>
      <c r="H3" s="8" t="s">
        <v>410</v>
      </c>
      <c r="I3" s="8" t="s">
        <v>411</v>
      </c>
    </row>
    <row r="4" spans="1:19" x14ac:dyDescent="0.3">
      <c r="A4" s="173" t="s">
        <v>757</v>
      </c>
      <c r="B4" s="4">
        <v>1</v>
      </c>
      <c r="C4" s="8" t="s">
        <v>433</v>
      </c>
      <c r="D4" s="32">
        <v>14891</v>
      </c>
      <c r="E4" s="8">
        <v>617</v>
      </c>
      <c r="F4" s="8">
        <v>0</v>
      </c>
      <c r="G4" s="37">
        <f>D4-K4</f>
        <v>-1769</v>
      </c>
      <c r="H4" s="8">
        <v>617</v>
      </c>
      <c r="I4" s="8">
        <v>0</v>
      </c>
      <c r="K4" s="22">
        <v>16660</v>
      </c>
      <c r="L4">
        <v>617</v>
      </c>
      <c r="O4" s="4" t="s">
        <v>763</v>
      </c>
      <c r="P4" s="4"/>
      <c r="Q4" s="4"/>
      <c r="R4" s="4"/>
    </row>
    <row r="5" spans="1:19" x14ac:dyDescent="0.3">
      <c r="A5" s="173"/>
      <c r="B5" s="4">
        <v>2</v>
      </c>
      <c r="C5" s="8" t="s">
        <v>649</v>
      </c>
      <c r="D5" s="32">
        <v>12904</v>
      </c>
      <c r="E5" s="8">
        <v>0</v>
      </c>
      <c r="F5" s="8">
        <v>0</v>
      </c>
      <c r="G5" s="37">
        <f t="shared" ref="G5:G68" si="0">D5-K5</f>
        <v>9686</v>
      </c>
      <c r="H5" s="8">
        <v>0</v>
      </c>
      <c r="I5" s="8">
        <v>0</v>
      </c>
      <c r="K5" s="22">
        <v>3218</v>
      </c>
      <c r="O5" s="4" t="s">
        <v>764</v>
      </c>
      <c r="P5" s="4"/>
      <c r="Q5" s="4"/>
      <c r="R5" s="4"/>
    </row>
    <row r="6" spans="1:19" x14ac:dyDescent="0.3">
      <c r="A6" s="173"/>
      <c r="B6" s="4">
        <v>3</v>
      </c>
      <c r="C6" s="8" t="s">
        <v>633</v>
      </c>
      <c r="D6" s="32">
        <v>18855</v>
      </c>
      <c r="E6" s="8">
        <v>0</v>
      </c>
      <c r="F6" s="8">
        <v>0</v>
      </c>
      <c r="G6" s="37">
        <f t="shared" si="0"/>
        <v>15899</v>
      </c>
      <c r="H6" s="8">
        <v>0</v>
      </c>
      <c r="I6" s="8">
        <v>0</v>
      </c>
      <c r="K6" s="22">
        <v>2956</v>
      </c>
      <c r="O6" s="4"/>
      <c r="P6" s="173" t="s">
        <v>795</v>
      </c>
      <c r="Q6" s="173"/>
      <c r="R6" s="173"/>
    </row>
    <row r="7" spans="1:19" x14ac:dyDescent="0.3">
      <c r="A7" s="173"/>
      <c r="B7" s="4">
        <v>4</v>
      </c>
      <c r="C7" s="8" t="s">
        <v>648</v>
      </c>
      <c r="D7" s="32">
        <v>12994</v>
      </c>
      <c r="E7" s="8">
        <v>0</v>
      </c>
      <c r="F7" s="8">
        <v>0</v>
      </c>
      <c r="G7" s="37">
        <f t="shared" si="0"/>
        <v>11337</v>
      </c>
      <c r="H7" s="8">
        <v>0</v>
      </c>
      <c r="I7" s="8">
        <v>0</v>
      </c>
      <c r="K7" s="22">
        <v>1657</v>
      </c>
      <c r="O7" s="4"/>
      <c r="P7" s="4" t="s">
        <v>409</v>
      </c>
      <c r="Q7" s="4" t="s">
        <v>765</v>
      </c>
      <c r="R7" s="4" t="s">
        <v>766</v>
      </c>
      <c r="S7" s="18" t="s">
        <v>788</v>
      </c>
    </row>
    <row r="8" spans="1:19" x14ac:dyDescent="0.3">
      <c r="A8" s="173"/>
      <c r="B8" s="4">
        <v>5</v>
      </c>
      <c r="C8" s="8" t="s">
        <v>552</v>
      </c>
      <c r="D8" s="32">
        <v>3068</v>
      </c>
      <c r="E8" s="8">
        <v>0</v>
      </c>
      <c r="F8" s="8">
        <v>0</v>
      </c>
      <c r="G8" s="37">
        <f t="shared" si="0"/>
        <v>1567</v>
      </c>
      <c r="H8" s="8">
        <v>0</v>
      </c>
      <c r="I8" s="8">
        <v>0</v>
      </c>
      <c r="K8" s="22">
        <v>1501</v>
      </c>
      <c r="O8" s="4" t="s">
        <v>757</v>
      </c>
      <c r="P8" s="4">
        <f>SUM(G4:G31)</f>
        <v>161075</v>
      </c>
      <c r="Q8" s="4">
        <f>SUM(H4:I31)</f>
        <v>851</v>
      </c>
      <c r="R8" s="15">
        <v>0</v>
      </c>
      <c r="S8" s="14">
        <f t="shared" ref="S8:S14" si="1">P8/P$14</f>
        <v>0.19096707648167688</v>
      </c>
    </row>
    <row r="9" spans="1:19" x14ac:dyDescent="0.3">
      <c r="A9" s="173"/>
      <c r="B9" s="4">
        <v>6</v>
      </c>
      <c r="C9" s="8" t="s">
        <v>430</v>
      </c>
      <c r="D9" s="32">
        <v>8612</v>
      </c>
      <c r="E9" s="8">
        <v>0</v>
      </c>
      <c r="F9" s="8">
        <v>0</v>
      </c>
      <c r="G9" s="37">
        <f t="shared" si="0"/>
        <v>6220</v>
      </c>
      <c r="H9" s="8">
        <v>0</v>
      </c>
      <c r="I9" s="8">
        <v>0</v>
      </c>
      <c r="K9" s="22">
        <v>2392</v>
      </c>
      <c r="O9" s="4" t="s">
        <v>758</v>
      </c>
      <c r="P9" s="4">
        <f>SUM(G33:G58)</f>
        <v>84925</v>
      </c>
      <c r="Q9" s="4">
        <f>SUM(H33:I58)</f>
        <v>36</v>
      </c>
      <c r="R9" s="15">
        <f t="shared" ref="R9:R13" si="2">Q9/P9</f>
        <v>4.2390344421548427E-4</v>
      </c>
      <c r="S9" s="14">
        <f t="shared" si="1"/>
        <v>0.10068526444331156</v>
      </c>
    </row>
    <row r="10" spans="1:19" x14ac:dyDescent="0.3">
      <c r="A10" s="173"/>
      <c r="B10" s="4">
        <v>7</v>
      </c>
      <c r="C10" s="8" t="s">
        <v>439</v>
      </c>
      <c r="D10" s="32">
        <v>10058</v>
      </c>
      <c r="E10" s="8">
        <v>0</v>
      </c>
      <c r="F10" s="8">
        <v>0</v>
      </c>
      <c r="G10" s="37">
        <f t="shared" si="0"/>
        <v>8631</v>
      </c>
      <c r="H10" s="8">
        <v>0</v>
      </c>
      <c r="I10" s="8">
        <v>0</v>
      </c>
      <c r="K10" s="22">
        <v>1427</v>
      </c>
      <c r="O10" s="4" t="s">
        <v>759</v>
      </c>
      <c r="P10" s="4">
        <f>SUM(G60:G68)</f>
        <v>48077</v>
      </c>
      <c r="Q10" s="4">
        <f>SUM(H60:I68)</f>
        <v>966</v>
      </c>
      <c r="R10" s="15">
        <v>0</v>
      </c>
      <c r="S10" s="14">
        <f t="shared" si="1"/>
        <v>5.6999063392888898E-2</v>
      </c>
    </row>
    <row r="11" spans="1:19" x14ac:dyDescent="0.3">
      <c r="A11" s="173"/>
      <c r="B11" s="4">
        <v>8</v>
      </c>
      <c r="C11" s="8" t="s">
        <v>508</v>
      </c>
      <c r="D11" s="32">
        <v>3223</v>
      </c>
      <c r="E11" s="8">
        <v>0</v>
      </c>
      <c r="F11" s="8">
        <v>0</v>
      </c>
      <c r="G11" s="37">
        <f t="shared" si="0"/>
        <v>2605</v>
      </c>
      <c r="H11" s="8">
        <v>0</v>
      </c>
      <c r="I11" s="8">
        <v>0</v>
      </c>
      <c r="K11" s="22">
        <v>618</v>
      </c>
      <c r="O11" s="4" t="s">
        <v>760</v>
      </c>
      <c r="P11" s="4">
        <f>SUM(G70:G93)</f>
        <v>125676</v>
      </c>
      <c r="Q11" s="4">
        <f>SUM(H70:I93)</f>
        <v>1986</v>
      </c>
      <c r="R11" s="15">
        <v>0</v>
      </c>
      <c r="S11" s="14">
        <f t="shared" si="1"/>
        <v>0.14899877885401971</v>
      </c>
    </row>
    <row r="12" spans="1:19" x14ac:dyDescent="0.3">
      <c r="A12" s="173"/>
      <c r="B12" s="4">
        <v>9</v>
      </c>
      <c r="C12" s="8" t="s">
        <v>686</v>
      </c>
      <c r="D12" s="32">
        <v>11846</v>
      </c>
      <c r="E12" s="8">
        <v>0</v>
      </c>
      <c r="F12" s="8">
        <v>0</v>
      </c>
      <c r="G12" s="37">
        <f t="shared" si="0"/>
        <v>9671</v>
      </c>
      <c r="H12" s="8">
        <v>0</v>
      </c>
      <c r="I12" s="8">
        <v>0</v>
      </c>
      <c r="K12" s="22">
        <v>2175</v>
      </c>
      <c r="O12" s="4" t="s">
        <v>761</v>
      </c>
      <c r="P12" s="4">
        <f>SUM(G95:G104)</f>
        <v>38282</v>
      </c>
      <c r="Q12" s="4">
        <f>SUM(H95:I104)</f>
        <v>10</v>
      </c>
      <c r="R12" s="15">
        <f t="shared" si="2"/>
        <v>2.6121937202862962E-4</v>
      </c>
      <c r="S12" s="14">
        <f t="shared" si="1"/>
        <v>4.5386320793863448E-2</v>
      </c>
    </row>
    <row r="13" spans="1:19" x14ac:dyDescent="0.3">
      <c r="A13" s="173"/>
      <c r="B13" s="4">
        <v>10</v>
      </c>
      <c r="C13" s="8" t="s">
        <v>495</v>
      </c>
      <c r="D13" s="32">
        <v>11727</v>
      </c>
      <c r="E13" s="8">
        <v>0</v>
      </c>
      <c r="F13" s="8">
        <v>0</v>
      </c>
      <c r="G13" s="37">
        <f t="shared" si="0"/>
        <v>9847</v>
      </c>
      <c r="H13" s="8">
        <v>0</v>
      </c>
      <c r="I13" s="8">
        <v>0</v>
      </c>
      <c r="K13" s="22">
        <v>1880</v>
      </c>
      <c r="O13" s="4" t="s">
        <v>762</v>
      </c>
      <c r="P13" s="4">
        <f>SUM(G106:G350)</f>
        <v>385435</v>
      </c>
      <c r="Q13" s="4">
        <f>SUM(H106:I350)</f>
        <v>185</v>
      </c>
      <c r="R13" s="15">
        <f t="shared" si="2"/>
        <v>4.799771686535992E-4</v>
      </c>
      <c r="S13" s="14">
        <f t="shared" si="1"/>
        <v>0.45696349603423952</v>
      </c>
    </row>
    <row r="14" spans="1:19" x14ac:dyDescent="0.3">
      <c r="A14" s="173"/>
      <c r="B14" s="4">
        <v>11</v>
      </c>
      <c r="C14" s="8" t="s">
        <v>645</v>
      </c>
      <c r="D14" s="32">
        <v>7044</v>
      </c>
      <c r="E14" s="8">
        <v>0</v>
      </c>
      <c r="F14" s="8">
        <v>0</v>
      </c>
      <c r="G14" s="37">
        <f t="shared" si="0"/>
        <v>4589</v>
      </c>
      <c r="H14" s="8">
        <v>0</v>
      </c>
      <c r="I14" s="8">
        <v>0</v>
      </c>
      <c r="K14" s="22">
        <v>2455</v>
      </c>
      <c r="O14" s="4"/>
      <c r="P14" s="4">
        <f>SUM(P8:P13)</f>
        <v>843470</v>
      </c>
      <c r="Q14" s="4">
        <f>SUM(Q8:Q13)</f>
        <v>4034</v>
      </c>
      <c r="R14" s="15">
        <v>0</v>
      </c>
      <c r="S14" s="14">
        <f t="shared" si="1"/>
        <v>1</v>
      </c>
    </row>
    <row r="15" spans="1:19" x14ac:dyDescent="0.3">
      <c r="A15" s="173"/>
      <c r="B15" s="4">
        <v>12</v>
      </c>
      <c r="C15" s="8" t="s">
        <v>726</v>
      </c>
      <c r="D15" s="32">
        <v>3655</v>
      </c>
      <c r="E15" s="8">
        <v>0</v>
      </c>
      <c r="F15" s="8">
        <v>0</v>
      </c>
      <c r="G15" s="37">
        <f t="shared" si="0"/>
        <v>3192</v>
      </c>
      <c r="H15" s="8">
        <v>0</v>
      </c>
      <c r="I15" s="8">
        <v>0</v>
      </c>
      <c r="K15" s="22">
        <v>463</v>
      </c>
    </row>
    <row r="16" spans="1:19" x14ac:dyDescent="0.3">
      <c r="A16" s="173"/>
      <c r="B16" s="4">
        <v>13</v>
      </c>
      <c r="C16" s="8" t="s">
        <v>700</v>
      </c>
      <c r="D16" s="32">
        <v>3362</v>
      </c>
      <c r="E16" s="8">
        <v>0</v>
      </c>
      <c r="F16" s="8">
        <v>0</v>
      </c>
      <c r="G16" s="37">
        <f t="shared" si="0"/>
        <v>3041</v>
      </c>
      <c r="H16" s="8">
        <v>0</v>
      </c>
      <c r="I16" s="8">
        <v>0</v>
      </c>
      <c r="K16" s="22">
        <v>321</v>
      </c>
      <c r="O16" t="s">
        <v>904</v>
      </c>
      <c r="P16" t="s">
        <v>902</v>
      </c>
    </row>
    <row r="17" spans="1:33" x14ac:dyDescent="0.3">
      <c r="A17" s="173"/>
      <c r="B17" s="4">
        <v>14</v>
      </c>
      <c r="C17" s="8" t="s">
        <v>537</v>
      </c>
      <c r="D17" s="32">
        <v>2625</v>
      </c>
      <c r="E17" s="8">
        <v>0</v>
      </c>
      <c r="F17" s="8">
        <v>0</v>
      </c>
      <c r="G17" s="37">
        <f t="shared" si="0"/>
        <v>2025</v>
      </c>
      <c r="H17" s="8">
        <v>0</v>
      </c>
      <c r="I17" s="8">
        <v>0</v>
      </c>
      <c r="K17" s="22">
        <v>600</v>
      </c>
      <c r="O17" t="s">
        <v>929</v>
      </c>
    </row>
    <row r="18" spans="1:33" x14ac:dyDescent="0.3">
      <c r="A18" s="173"/>
      <c r="B18" s="4">
        <v>15</v>
      </c>
      <c r="C18" s="8" t="s">
        <v>527</v>
      </c>
      <c r="D18" s="32">
        <v>7208</v>
      </c>
      <c r="E18" s="8">
        <v>0</v>
      </c>
      <c r="F18" s="8">
        <v>0</v>
      </c>
      <c r="G18" s="37">
        <f t="shared" si="0"/>
        <v>3761</v>
      </c>
      <c r="H18" s="8">
        <v>0</v>
      </c>
      <c r="I18" s="8">
        <v>0</v>
      </c>
      <c r="K18" s="22">
        <v>3447</v>
      </c>
      <c r="O18" s="4"/>
      <c r="P18" s="8">
        <v>2020</v>
      </c>
      <c r="Q18" s="8">
        <v>2025</v>
      </c>
      <c r="R18" s="8">
        <v>2030</v>
      </c>
      <c r="S18" s="8">
        <v>2035</v>
      </c>
      <c r="T18" s="8">
        <v>2040</v>
      </c>
      <c r="U18" s="8">
        <v>2045</v>
      </c>
      <c r="V18" s="8">
        <v>2050</v>
      </c>
    </row>
    <row r="19" spans="1:33" x14ac:dyDescent="0.3">
      <c r="A19" s="173"/>
      <c r="B19" s="4">
        <v>16</v>
      </c>
      <c r="C19" s="8" t="s">
        <v>740</v>
      </c>
      <c r="D19" s="32">
        <v>5190</v>
      </c>
      <c r="E19" s="8">
        <v>0</v>
      </c>
      <c r="F19" s="8">
        <v>0</v>
      </c>
      <c r="G19" s="37">
        <f t="shared" si="0"/>
        <v>3880</v>
      </c>
      <c r="H19" s="8">
        <v>0</v>
      </c>
      <c r="I19" s="8">
        <v>0</v>
      </c>
      <c r="K19" s="22">
        <v>1310</v>
      </c>
      <c r="O19" s="4" t="s">
        <v>757</v>
      </c>
      <c r="P19" s="8">
        <f>[1]乐观预测H输入!B40</f>
        <v>0.3</v>
      </c>
      <c r="Q19" s="8">
        <f>[1]乐观预测H输入!C40</f>
        <v>4</v>
      </c>
      <c r="R19" s="8">
        <f>[1]乐观预测H输入!D40</f>
        <v>8</v>
      </c>
      <c r="S19" s="8">
        <f>[1]乐观预测H输入!E40</f>
        <v>13</v>
      </c>
      <c r="T19" s="8">
        <f>[1]乐观预测H输入!F40</f>
        <v>21</v>
      </c>
      <c r="U19" s="8">
        <f>[1]乐观预测H输入!G40</f>
        <v>30</v>
      </c>
      <c r="V19" s="8">
        <f>[1]乐观预测H输入!H40</f>
        <v>42</v>
      </c>
    </row>
    <row r="20" spans="1:33" x14ac:dyDescent="0.3">
      <c r="A20" s="173"/>
      <c r="B20" s="4">
        <v>17</v>
      </c>
      <c r="C20" s="8" t="s">
        <v>528</v>
      </c>
      <c r="D20" s="32">
        <v>10490</v>
      </c>
      <c r="E20" s="8">
        <v>1</v>
      </c>
      <c r="F20" s="8">
        <v>0</v>
      </c>
      <c r="G20" s="37">
        <f t="shared" si="0"/>
        <v>8557</v>
      </c>
      <c r="H20" s="8">
        <v>1</v>
      </c>
      <c r="I20" s="8">
        <v>0</v>
      </c>
      <c r="K20" s="22">
        <v>1933</v>
      </c>
      <c r="L20">
        <v>1</v>
      </c>
      <c r="O20" s="4" t="s">
        <v>758</v>
      </c>
      <c r="P20" s="8">
        <f>[1]乐观预测H输入!B41</f>
        <v>0.2</v>
      </c>
      <c r="Q20" s="8">
        <f>[1]乐观预测H输入!C41</f>
        <v>3</v>
      </c>
      <c r="R20" s="8">
        <f>[1]乐观预测H输入!D41</f>
        <v>8</v>
      </c>
      <c r="S20" s="8">
        <f>[1]乐观预测H输入!E41</f>
        <v>12</v>
      </c>
      <c r="T20" s="8">
        <f>[1]乐观预测H输入!F41</f>
        <v>19</v>
      </c>
      <c r="U20" s="8">
        <f>[1]乐观预测H输入!G41</f>
        <v>29</v>
      </c>
      <c r="V20" s="8">
        <f>[1]乐观预测H输入!H41</f>
        <v>40</v>
      </c>
    </row>
    <row r="21" spans="1:33" x14ac:dyDescent="0.3">
      <c r="A21" s="173"/>
      <c r="B21" s="4">
        <v>18</v>
      </c>
      <c r="C21" s="8" t="s">
        <v>463</v>
      </c>
      <c r="D21" s="32">
        <v>4070</v>
      </c>
      <c r="E21" s="8">
        <v>0</v>
      </c>
      <c r="F21" s="8">
        <v>0</v>
      </c>
      <c r="G21" s="37">
        <f t="shared" si="0"/>
        <v>2856</v>
      </c>
      <c r="H21" s="8">
        <v>0</v>
      </c>
      <c r="I21" s="8">
        <v>0</v>
      </c>
      <c r="K21" s="22">
        <v>1214</v>
      </c>
      <c r="O21" s="4" t="s">
        <v>759</v>
      </c>
      <c r="P21" s="8">
        <f>[1]乐观预测H输入!B42</f>
        <v>0.4</v>
      </c>
      <c r="Q21" s="8">
        <f>[1]乐观预测H输入!C42</f>
        <v>4</v>
      </c>
      <c r="R21" s="8">
        <f>[1]乐观预测H输入!D42</f>
        <v>10</v>
      </c>
      <c r="S21" s="8">
        <f>[1]乐观预测H输入!E42</f>
        <v>16</v>
      </c>
      <c r="T21" s="8">
        <f>[1]乐观预测H输入!F42</f>
        <v>23</v>
      </c>
      <c r="U21" s="8">
        <f>[1]乐观预测H输入!G42</f>
        <v>32</v>
      </c>
      <c r="V21" s="8">
        <f>[1]乐观预测H输入!H42</f>
        <v>44</v>
      </c>
    </row>
    <row r="22" spans="1:33" x14ac:dyDescent="0.3">
      <c r="A22" s="173"/>
      <c r="B22" s="4">
        <v>19</v>
      </c>
      <c r="C22" s="8" t="s">
        <v>560</v>
      </c>
      <c r="D22" s="32">
        <v>9430</v>
      </c>
      <c r="E22" s="8">
        <v>1</v>
      </c>
      <c r="F22" s="8">
        <v>0</v>
      </c>
      <c r="G22" s="37">
        <f t="shared" si="0"/>
        <v>8445</v>
      </c>
      <c r="H22" s="8">
        <v>1</v>
      </c>
      <c r="I22" s="8">
        <v>0</v>
      </c>
      <c r="K22" s="22">
        <v>985</v>
      </c>
      <c r="L22">
        <v>1</v>
      </c>
      <c r="O22" s="4" t="s">
        <v>760</v>
      </c>
      <c r="P22" s="8">
        <f>[1]乐观预测H输入!B43</f>
        <v>0.2</v>
      </c>
      <c r="Q22" s="8">
        <f>[1]乐观预测H输入!C43</f>
        <v>2</v>
      </c>
      <c r="R22" s="8">
        <f>[1]乐观预测H输入!D43</f>
        <v>6</v>
      </c>
      <c r="S22" s="8">
        <f>[1]乐观预测H输入!E43</f>
        <v>11</v>
      </c>
      <c r="T22" s="8">
        <f>[1]乐观预测H输入!F43</f>
        <v>19</v>
      </c>
      <c r="U22" s="8">
        <f>[1]乐观预测H输入!G43</f>
        <v>28</v>
      </c>
      <c r="V22" s="8">
        <f>[1]乐观预测H输入!H43</f>
        <v>38</v>
      </c>
    </row>
    <row r="23" spans="1:33" x14ac:dyDescent="0.3">
      <c r="A23" s="173"/>
      <c r="B23" s="4">
        <v>20</v>
      </c>
      <c r="C23" s="8" t="s">
        <v>436</v>
      </c>
      <c r="D23" s="32">
        <v>5130</v>
      </c>
      <c r="E23" s="8">
        <v>0</v>
      </c>
      <c r="F23" s="8">
        <v>0</v>
      </c>
      <c r="G23" s="37">
        <f t="shared" si="0"/>
        <v>4478</v>
      </c>
      <c r="H23" s="8">
        <v>0</v>
      </c>
      <c r="I23" s="8">
        <v>0</v>
      </c>
      <c r="K23" s="22">
        <v>652</v>
      </c>
      <c r="O23" s="4" t="s">
        <v>761</v>
      </c>
      <c r="P23" s="8">
        <f>[1]乐观预测H输入!B44</f>
        <v>0.1</v>
      </c>
      <c r="Q23" s="8">
        <f>[1]乐观预测H输入!C44</f>
        <v>3</v>
      </c>
      <c r="R23" s="8">
        <f>[1]乐观预测H输入!D44</f>
        <v>7</v>
      </c>
      <c r="S23" s="8">
        <f>[1]乐观预测H输入!E44</f>
        <v>12</v>
      </c>
      <c r="T23" s="8">
        <f>[1]乐观预测H输入!F44</f>
        <v>19</v>
      </c>
      <c r="U23" s="8">
        <f>[1]乐观预测H输入!G44</f>
        <v>28</v>
      </c>
      <c r="V23" s="8">
        <f>[1]乐观预测H输入!H44</f>
        <v>38</v>
      </c>
    </row>
    <row r="24" spans="1:33" x14ac:dyDescent="0.3">
      <c r="A24" s="173"/>
      <c r="B24" s="4">
        <v>21</v>
      </c>
      <c r="C24" s="8" t="s">
        <v>503</v>
      </c>
      <c r="D24" s="32">
        <v>5232</v>
      </c>
      <c r="E24" s="8">
        <v>0</v>
      </c>
      <c r="F24" s="8">
        <v>0</v>
      </c>
      <c r="G24" s="37">
        <f t="shared" si="0"/>
        <v>3137</v>
      </c>
      <c r="H24" s="8">
        <v>0</v>
      </c>
      <c r="I24" s="8">
        <v>0</v>
      </c>
      <c r="K24" s="22">
        <v>2095</v>
      </c>
      <c r="O24" s="4" t="s">
        <v>762</v>
      </c>
      <c r="P24" s="8">
        <f>[1]乐观预测H输入!B45</f>
        <v>0</v>
      </c>
      <c r="Q24" s="8">
        <f>[1]乐观预测H输入!C45</f>
        <v>2</v>
      </c>
      <c r="R24" s="8">
        <f>[1]乐观预测H输入!D45</f>
        <v>4</v>
      </c>
      <c r="S24" s="8">
        <f>[1]乐观预测H输入!E45</f>
        <v>8</v>
      </c>
      <c r="T24" s="8">
        <f>[1]乐观预测H输入!F45</f>
        <v>15</v>
      </c>
      <c r="U24" s="8">
        <f>[1]乐观预测H输入!G45</f>
        <v>25</v>
      </c>
      <c r="V24" s="8">
        <f>[1]乐观预测H输入!H45</f>
        <v>37</v>
      </c>
    </row>
    <row r="25" spans="1:33" x14ac:dyDescent="0.3">
      <c r="A25" s="173"/>
      <c r="B25" s="4">
        <v>22</v>
      </c>
      <c r="C25" s="8" t="s">
        <v>730</v>
      </c>
      <c r="D25" s="32">
        <v>31449</v>
      </c>
      <c r="E25" s="8">
        <v>229</v>
      </c>
      <c r="F25" s="8">
        <v>0</v>
      </c>
      <c r="G25" s="37">
        <f t="shared" si="0"/>
        <v>25037</v>
      </c>
      <c r="H25" s="8">
        <v>229</v>
      </c>
      <c r="I25" s="8">
        <v>0</v>
      </c>
      <c r="K25" s="22">
        <v>6412</v>
      </c>
      <c r="L25">
        <v>229</v>
      </c>
      <c r="O25" s="23" t="s">
        <v>783</v>
      </c>
      <c r="P25" s="24">
        <f t="array" ref="P25">SUM($P8:$P13*P19:P24)/$P14</f>
        <v>0.13456518904051121</v>
      </c>
      <c r="Q25" s="24">
        <f t="array" ref="Q25">SUM($P8:$P13*Q19:Q24)/$P14</f>
        <v>2.6420038649863065</v>
      </c>
      <c r="R25" s="24">
        <f t="array" ref="R25">SUM($P8:$P13*R19:R24)/$P14</f>
        <v>5.9427602641469166</v>
      </c>
      <c r="S25" s="24">
        <f t="array" ref="S25">SUM($P8:$P13*S19:S24)/$P14</f>
        <v>10.442110567062254</v>
      </c>
      <c r="T25" s="24">
        <f t="array" ref="T25">SUM($P8:$P13*T19:T24)/$P14</f>
        <v>17.782076422397953</v>
      </c>
      <c r="U25" s="24">
        <f t="array" ref="U25">SUM($P8:$P13*U19:U24)/$P14</f>
        <v>27.339725182875501</v>
      </c>
      <c r="V25" s="24">
        <f t="array" ref="V25">SUM($P8:$P13*V19:V24)/$P14</f>
        <v>38.850269719136428</v>
      </c>
    </row>
    <row r="26" spans="1:33" x14ac:dyDescent="0.3">
      <c r="A26" s="173"/>
      <c r="B26" s="4">
        <v>23</v>
      </c>
      <c r="C26" s="8" t="s">
        <v>545</v>
      </c>
      <c r="D26" s="32">
        <v>2191</v>
      </c>
      <c r="E26" s="8">
        <v>0</v>
      </c>
      <c r="F26" s="8">
        <v>0</v>
      </c>
      <c r="G26" s="37">
        <f t="shared" si="0"/>
        <v>1556</v>
      </c>
      <c r="H26" s="8">
        <v>0</v>
      </c>
      <c r="I26" s="8">
        <v>0</v>
      </c>
      <c r="K26" s="22">
        <v>635</v>
      </c>
      <c r="L26" s="21"/>
      <c r="O26" s="25"/>
      <c r="P26" s="26"/>
      <c r="Q26" s="26"/>
      <c r="R26" s="26"/>
      <c r="S26" s="26"/>
      <c r="T26" s="26"/>
      <c r="U26" s="26"/>
      <c r="V26" s="26"/>
    </row>
    <row r="27" spans="1:33" x14ac:dyDescent="0.3">
      <c r="A27" s="173"/>
      <c r="B27" s="4">
        <v>24</v>
      </c>
      <c r="C27" s="8" t="s">
        <v>418</v>
      </c>
      <c r="D27" s="32">
        <v>3929</v>
      </c>
      <c r="E27" s="8">
        <v>0</v>
      </c>
      <c r="F27" s="8">
        <v>0</v>
      </c>
      <c r="G27" s="37">
        <f t="shared" si="0"/>
        <v>2177</v>
      </c>
      <c r="H27" s="8">
        <v>0</v>
      </c>
      <c r="I27" s="8">
        <v>0</v>
      </c>
      <c r="K27" s="22">
        <v>1752</v>
      </c>
      <c r="L27" s="14"/>
      <c r="P27" s="16">
        <v>2020</v>
      </c>
      <c r="Q27" s="16">
        <v>2025</v>
      </c>
      <c r="R27" s="16">
        <v>2030</v>
      </c>
      <c r="S27" s="16">
        <v>2035</v>
      </c>
      <c r="T27" s="16">
        <v>2040</v>
      </c>
      <c r="U27" s="16">
        <v>2045</v>
      </c>
      <c r="V27" s="16">
        <v>2050</v>
      </c>
    </row>
    <row r="28" spans="1:33" x14ac:dyDescent="0.3">
      <c r="A28" s="173"/>
      <c r="B28" s="4">
        <v>25</v>
      </c>
      <c r="C28" s="8" t="s">
        <v>505</v>
      </c>
      <c r="D28" s="32">
        <v>756</v>
      </c>
      <c r="E28" s="8">
        <v>0</v>
      </c>
      <c r="F28" s="8">
        <v>0</v>
      </c>
      <c r="G28" s="37">
        <f t="shared" si="0"/>
        <v>543</v>
      </c>
      <c r="H28" s="8">
        <v>0</v>
      </c>
      <c r="I28" s="8">
        <v>0</v>
      </c>
      <c r="K28" s="22">
        <v>213</v>
      </c>
      <c r="P28" s="27">
        <v>1090340.7371742446</v>
      </c>
      <c r="Q28" s="27">
        <v>1116620.3438574127</v>
      </c>
      <c r="R28" s="27">
        <v>1163009.0699729878</v>
      </c>
      <c r="S28" s="27">
        <v>1213983.6832932814</v>
      </c>
      <c r="T28" s="27">
        <v>1224516.2048926</v>
      </c>
      <c r="U28" s="27">
        <v>1258450.2560158016</v>
      </c>
      <c r="V28" s="27">
        <v>1294588.8434454463</v>
      </c>
    </row>
    <row r="29" spans="1:33" x14ac:dyDescent="0.3">
      <c r="A29" s="173"/>
      <c r="B29" s="4">
        <v>26</v>
      </c>
      <c r="C29" s="8" t="s">
        <v>683</v>
      </c>
      <c r="D29" s="32">
        <v>2989</v>
      </c>
      <c r="E29" s="8">
        <v>0</v>
      </c>
      <c r="F29" s="8">
        <v>0</v>
      </c>
      <c r="G29" s="37">
        <f t="shared" si="0"/>
        <v>2431</v>
      </c>
      <c r="H29" s="8">
        <v>0</v>
      </c>
      <c r="I29" s="8">
        <v>0</v>
      </c>
      <c r="K29" s="22">
        <v>558</v>
      </c>
    </row>
    <row r="30" spans="1:33" x14ac:dyDescent="0.3">
      <c r="A30" s="173"/>
      <c r="B30" s="4">
        <v>27</v>
      </c>
      <c r="C30" s="8" t="s">
        <v>532</v>
      </c>
      <c r="D30" s="32">
        <v>5497</v>
      </c>
      <c r="E30" s="8">
        <v>3</v>
      </c>
      <c r="F30" s="8">
        <v>0</v>
      </c>
      <c r="G30" s="37">
        <f t="shared" si="0"/>
        <v>5182</v>
      </c>
      <c r="H30" s="8">
        <v>3</v>
      </c>
      <c r="I30" s="8">
        <v>0</v>
      </c>
      <c r="K30" s="22">
        <v>315</v>
      </c>
      <c r="L30">
        <v>3</v>
      </c>
    </row>
    <row r="31" spans="1:33" x14ac:dyDescent="0.3">
      <c r="A31" s="173"/>
      <c r="B31" s="4">
        <v>28</v>
      </c>
      <c r="C31" s="8" t="s">
        <v>599</v>
      </c>
      <c r="D31" s="32">
        <v>3100</v>
      </c>
      <c r="E31" s="8">
        <v>0</v>
      </c>
      <c r="F31" s="8">
        <v>0</v>
      </c>
      <c r="G31" s="37">
        <f t="shared" si="0"/>
        <v>2494</v>
      </c>
      <c r="H31" s="8">
        <v>0</v>
      </c>
      <c r="I31" s="8">
        <v>0</v>
      </c>
      <c r="K31" s="22">
        <v>606</v>
      </c>
      <c r="O31" s="28"/>
      <c r="P31" s="8">
        <v>2017</v>
      </c>
      <c r="Q31" s="8">
        <v>2020</v>
      </c>
      <c r="R31" s="8">
        <v>2025</v>
      </c>
      <c r="S31" s="8">
        <v>2030</v>
      </c>
      <c r="T31" s="8">
        <v>2035</v>
      </c>
      <c r="U31" s="8">
        <v>2040</v>
      </c>
      <c r="V31" s="8">
        <v>2045</v>
      </c>
      <c r="W31" s="8">
        <v>2050</v>
      </c>
    </row>
    <row r="32" spans="1:33" s="12" customFormat="1" ht="15.4" customHeight="1" x14ac:dyDescent="0.3">
      <c r="A32" s="10"/>
      <c r="B32" s="11"/>
      <c r="C32" s="11"/>
      <c r="D32" s="33"/>
      <c r="E32" s="11"/>
      <c r="F32" s="8">
        <v>0</v>
      </c>
      <c r="G32" s="37">
        <f t="shared" si="0"/>
        <v>0</v>
      </c>
      <c r="H32" s="11"/>
      <c r="I32" s="11">
        <v>0</v>
      </c>
      <c r="J32"/>
      <c r="K32" s="22"/>
      <c r="L32"/>
      <c r="N32"/>
      <c r="O32" s="4" t="s">
        <v>757</v>
      </c>
      <c r="P32" s="4">
        <f t="shared" ref="P32:P38" si="3">Q8</f>
        <v>851</v>
      </c>
      <c r="Q32" s="29">
        <f>P$28*P19/100*$S8</f>
        <v>624.65754884112573</v>
      </c>
      <c r="R32" s="29">
        <f t="shared" ref="R32:W32" si="4">Q$28*Q19/100*$S8</f>
        <v>8529.5089042565942</v>
      </c>
      <c r="S32" s="29">
        <f t="shared" si="4"/>
        <v>17767.715361153234</v>
      </c>
      <c r="T32" s="29">
        <f t="shared" si="4"/>
        <v>30138.018936346863</v>
      </c>
      <c r="U32" s="29">
        <f t="shared" si="4"/>
        <v>49106.878748083349</v>
      </c>
      <c r="V32" s="29">
        <f t="shared" si="4"/>
        <v>72096.769886686641</v>
      </c>
      <c r="W32" s="29">
        <f t="shared" si="4"/>
        <v>103834.01560500031</v>
      </c>
      <c r="X32"/>
      <c r="Y32"/>
      <c r="Z32"/>
      <c r="AA32"/>
      <c r="AB32"/>
      <c r="AC32"/>
      <c r="AD32"/>
      <c r="AE32"/>
      <c r="AF32"/>
      <c r="AG32"/>
    </row>
    <row r="33" spans="1:48" x14ac:dyDescent="0.3">
      <c r="A33" s="173" t="s">
        <v>758</v>
      </c>
      <c r="B33" s="4">
        <v>29</v>
      </c>
      <c r="C33" s="8" t="s">
        <v>625</v>
      </c>
      <c r="D33" s="32">
        <v>25090</v>
      </c>
      <c r="E33" s="8">
        <v>2</v>
      </c>
      <c r="F33" s="8">
        <v>0</v>
      </c>
      <c r="G33" s="37">
        <f t="shared" si="0"/>
        <v>21046</v>
      </c>
      <c r="H33" s="8">
        <v>2</v>
      </c>
      <c r="I33" s="8">
        <v>0</v>
      </c>
      <c r="J33" s="12"/>
      <c r="K33" s="31">
        <v>4044</v>
      </c>
      <c r="L33" s="12">
        <v>2</v>
      </c>
      <c r="O33" s="4" t="s">
        <v>758</v>
      </c>
      <c r="P33" s="4">
        <f t="shared" si="3"/>
        <v>36</v>
      </c>
      <c r="Q33" s="29">
        <f t="shared" ref="Q33:W37" si="5">P$28*P20/100*$S9</f>
        <v>219.56249091140819</v>
      </c>
      <c r="R33" s="29">
        <f t="shared" si="5"/>
        <v>3372.8164381219531</v>
      </c>
      <c r="S33" s="29">
        <f t="shared" si="5"/>
        <v>9367.830060816008</v>
      </c>
      <c r="T33" s="29">
        <f t="shared" si="5"/>
        <v>14667.632181869933</v>
      </c>
      <c r="U33" s="29">
        <f t="shared" si="5"/>
        <v>23425.240201899029</v>
      </c>
      <c r="V33" s="29">
        <f t="shared" si="5"/>
        <v>36745.145076554196</v>
      </c>
      <c r="W33" s="29">
        <f t="shared" si="5"/>
        <v>52138.408019066257</v>
      </c>
    </row>
    <row r="34" spans="1:48" x14ac:dyDescent="0.3">
      <c r="A34" s="173"/>
      <c r="B34" s="4">
        <v>30</v>
      </c>
      <c r="C34" s="8" t="s">
        <v>639</v>
      </c>
      <c r="D34" s="32">
        <v>13130</v>
      </c>
      <c r="E34" s="8">
        <v>0</v>
      </c>
      <c r="F34" s="8">
        <v>0</v>
      </c>
      <c r="G34" s="37">
        <f t="shared" si="0"/>
        <v>8539</v>
      </c>
      <c r="H34" s="8">
        <v>0</v>
      </c>
      <c r="I34" s="8">
        <v>0</v>
      </c>
      <c r="J34" s="14"/>
      <c r="K34" s="22">
        <v>4591</v>
      </c>
      <c r="O34" s="4" t="s">
        <v>759</v>
      </c>
      <c r="P34" s="4">
        <f t="shared" si="3"/>
        <v>966</v>
      </c>
      <c r="Q34" s="29">
        <f t="shared" si="5"/>
        <v>248.59360319217592</v>
      </c>
      <c r="R34" s="29">
        <f t="shared" si="5"/>
        <v>2545.8525506127226</v>
      </c>
      <c r="S34" s="29">
        <f t="shared" si="5"/>
        <v>6629.042770589509</v>
      </c>
      <c r="T34" s="29">
        <f t="shared" si="5"/>
        <v>11071.349267514641</v>
      </c>
      <c r="U34" s="29">
        <f t="shared" si="5"/>
        <v>16053.143661307398</v>
      </c>
      <c r="V34" s="29">
        <f t="shared" si="5"/>
        <v>22953.755494221419</v>
      </c>
      <c r="W34" s="29">
        <f t="shared" si="5"/>
        <v>32467.754684320433</v>
      </c>
      <c r="AD34">
        <f>162/(8*21.6)</f>
        <v>0.93749999999999989</v>
      </c>
    </row>
    <row r="35" spans="1:48" x14ac:dyDescent="0.3">
      <c r="A35" s="173"/>
      <c r="B35" s="4">
        <v>31</v>
      </c>
      <c r="C35" s="8" t="s">
        <v>665</v>
      </c>
      <c r="D35" s="32">
        <v>7889</v>
      </c>
      <c r="E35" s="8">
        <v>2</v>
      </c>
      <c r="F35" s="8">
        <v>0</v>
      </c>
      <c r="G35" s="37">
        <f t="shared" si="0"/>
        <v>5999</v>
      </c>
      <c r="H35" s="8">
        <v>2</v>
      </c>
      <c r="I35" s="8">
        <v>0</v>
      </c>
      <c r="J35" s="14"/>
      <c r="K35" s="22">
        <v>1890</v>
      </c>
      <c r="L35">
        <v>2</v>
      </c>
      <c r="O35" s="4" t="s">
        <v>760</v>
      </c>
      <c r="P35" s="4">
        <f t="shared" si="3"/>
        <v>1986</v>
      </c>
      <c r="Q35" s="29">
        <f t="shared" si="5"/>
        <v>324.91887674750819</v>
      </c>
      <c r="R35" s="29">
        <f t="shared" si="5"/>
        <v>3327.5013535662015</v>
      </c>
      <c r="S35" s="29">
        <f t="shared" si="5"/>
        <v>10397.215873327461</v>
      </c>
      <c r="T35" s="29">
        <f t="shared" si="5"/>
        <v>19897.029499534434</v>
      </c>
      <c r="U35" s="29">
        <f t="shared" si="5"/>
        <v>34665.769651031645</v>
      </c>
      <c r="V35" s="29">
        <f t="shared" si="5"/>
        <v>52502.114390567214</v>
      </c>
      <c r="W35" s="29">
        <f t="shared" si="5"/>
        <v>73299.019580735505</v>
      </c>
    </row>
    <row r="36" spans="1:48" x14ac:dyDescent="0.3">
      <c r="A36" s="173"/>
      <c r="B36" s="4">
        <v>32</v>
      </c>
      <c r="C36" s="8" t="s">
        <v>443</v>
      </c>
      <c r="D36" s="32">
        <v>3730</v>
      </c>
      <c r="E36" s="8">
        <v>0</v>
      </c>
      <c r="F36" s="8">
        <v>0</v>
      </c>
      <c r="G36" s="37">
        <f t="shared" si="0"/>
        <v>2600</v>
      </c>
      <c r="H36" s="8">
        <v>0</v>
      </c>
      <c r="I36" s="8">
        <v>0</v>
      </c>
      <c r="J36" s="14"/>
      <c r="K36" s="22">
        <v>1130</v>
      </c>
      <c r="O36" s="4" t="s">
        <v>761</v>
      </c>
      <c r="P36" s="4">
        <f t="shared" si="3"/>
        <v>10</v>
      </c>
      <c r="Q36" s="29">
        <f t="shared" si="5"/>
        <v>49.486554472007818</v>
      </c>
      <c r="R36" s="29">
        <f t="shared" si="5"/>
        <v>1520.3786739379996</v>
      </c>
      <c r="S36" s="29">
        <f t="shared" si="5"/>
        <v>3694.9291915176764</v>
      </c>
      <c r="T36" s="29">
        <f t="shared" si="5"/>
        <v>6611.7903466157759</v>
      </c>
      <c r="U36" s="29">
        <f t="shared" si="5"/>
        <v>10559.494205582556</v>
      </c>
      <c r="V36" s="29">
        <f t="shared" si="5"/>
        <v>15992.599566342769</v>
      </c>
      <c r="W36" s="29">
        <f t="shared" si="5"/>
        <v>22327.517327013244</v>
      </c>
    </row>
    <row r="37" spans="1:48" x14ac:dyDescent="0.3">
      <c r="A37" s="173"/>
      <c r="B37" s="4">
        <v>33</v>
      </c>
      <c r="C37" s="8" t="s">
        <v>585</v>
      </c>
      <c r="D37" s="32">
        <v>8776</v>
      </c>
      <c r="E37" s="8">
        <v>0</v>
      </c>
      <c r="F37" s="8">
        <v>0</v>
      </c>
      <c r="G37" s="37">
        <f t="shared" si="0"/>
        <v>1700</v>
      </c>
      <c r="H37" s="8">
        <v>0</v>
      </c>
      <c r="I37" s="8">
        <v>0</v>
      </c>
      <c r="J37" s="14"/>
      <c r="K37" s="22">
        <v>7076</v>
      </c>
      <c r="N37" s="12"/>
      <c r="O37" s="4" t="s">
        <v>762</v>
      </c>
      <c r="P37" s="4">
        <f t="shared" si="3"/>
        <v>185</v>
      </c>
      <c r="Q37" s="29">
        <f t="shared" si="5"/>
        <v>0</v>
      </c>
      <c r="R37" s="29">
        <f t="shared" si="5"/>
        <v>10205.094721440759</v>
      </c>
      <c r="S37" s="29">
        <f t="shared" si="5"/>
        <v>21258.107621375439</v>
      </c>
      <c r="T37" s="29">
        <f t="shared" si="5"/>
        <v>44379.698243697669</v>
      </c>
      <c r="U37" s="29">
        <f t="shared" si="5"/>
        <v>83933.880890745248</v>
      </c>
      <c r="V37" s="29">
        <f t="shared" si="5"/>
        <v>143766.45714354111</v>
      </c>
      <c r="W37" s="29">
        <f t="shared" si="5"/>
        <v>218884.54221626898</v>
      </c>
      <c r="X37" s="12"/>
      <c r="Y37" s="12"/>
      <c r="Z37" s="12"/>
      <c r="AA37" s="12"/>
      <c r="AB37" s="12"/>
      <c r="AC37" s="12"/>
      <c r="AD37" s="12"/>
      <c r="AE37" s="12"/>
      <c r="AF37" s="12"/>
      <c r="AG37" s="12"/>
    </row>
    <row r="38" spans="1:48" x14ac:dyDescent="0.3">
      <c r="A38" s="173"/>
      <c r="B38" s="4">
        <v>34</v>
      </c>
      <c r="C38" s="8" t="s">
        <v>588</v>
      </c>
      <c r="D38" s="32">
        <v>4573</v>
      </c>
      <c r="E38" s="8">
        <v>0</v>
      </c>
      <c r="F38" s="8">
        <v>0</v>
      </c>
      <c r="G38" s="37">
        <f t="shared" si="0"/>
        <v>3577</v>
      </c>
      <c r="H38" s="8">
        <v>0</v>
      </c>
      <c r="I38" s="8">
        <v>0</v>
      </c>
      <c r="J38" s="14"/>
      <c r="K38" s="22">
        <v>996</v>
      </c>
      <c r="O38" s="23" t="s">
        <v>769</v>
      </c>
      <c r="P38" s="4">
        <f t="shared" si="3"/>
        <v>4034</v>
      </c>
      <c r="Q38" s="29">
        <f>SUM(Q32:Q37)</f>
        <v>1467.219074164226</v>
      </c>
      <c r="R38" s="29">
        <f t="shared" ref="R38:W38" si="6">SUM(R32:R37)</f>
        <v>29501.152641936227</v>
      </c>
      <c r="S38" s="29">
        <f t="shared" si="6"/>
        <v>69114.840878779331</v>
      </c>
      <c r="T38" s="29">
        <f t="shared" si="6"/>
        <v>126765.51847557932</v>
      </c>
      <c r="U38" s="29">
        <f t="shared" si="6"/>
        <v>217744.40735864924</v>
      </c>
      <c r="V38" s="29">
        <f t="shared" si="6"/>
        <v>344056.84155791334</v>
      </c>
      <c r="W38" s="29">
        <f t="shared" si="6"/>
        <v>502951.25743240467</v>
      </c>
    </row>
    <row r="39" spans="1:48" x14ac:dyDescent="0.3">
      <c r="A39" s="173"/>
      <c r="B39" s="4">
        <v>35</v>
      </c>
      <c r="C39" s="8" t="s">
        <v>698</v>
      </c>
      <c r="D39" s="32">
        <v>2104</v>
      </c>
      <c r="E39" s="8">
        <v>0</v>
      </c>
      <c r="F39" s="8">
        <v>0</v>
      </c>
      <c r="G39" s="37">
        <f t="shared" si="0"/>
        <v>1277</v>
      </c>
      <c r="H39" s="8">
        <v>0</v>
      </c>
      <c r="I39" s="8">
        <v>0</v>
      </c>
      <c r="J39" s="14"/>
      <c r="K39" s="22">
        <v>827</v>
      </c>
    </row>
    <row r="40" spans="1:48" x14ac:dyDescent="0.3">
      <c r="A40" s="173"/>
      <c r="B40" s="4">
        <v>36</v>
      </c>
      <c r="C40" s="8" t="s">
        <v>729</v>
      </c>
      <c r="D40" s="32">
        <v>1813</v>
      </c>
      <c r="E40" s="8">
        <v>0</v>
      </c>
      <c r="F40" s="8">
        <v>0</v>
      </c>
      <c r="G40" s="37">
        <f t="shared" si="0"/>
        <v>1477</v>
      </c>
      <c r="H40" s="8">
        <v>0</v>
      </c>
      <c r="I40" s="8">
        <v>0</v>
      </c>
      <c r="J40" s="14"/>
      <c r="K40" s="22">
        <v>336</v>
      </c>
    </row>
    <row r="41" spans="1:48" x14ac:dyDescent="0.3">
      <c r="A41" s="173"/>
      <c r="B41" s="4">
        <v>37</v>
      </c>
      <c r="C41" s="8" t="s">
        <v>697</v>
      </c>
      <c r="D41" s="32">
        <v>3816</v>
      </c>
      <c r="E41" s="8">
        <v>0</v>
      </c>
      <c r="F41" s="8">
        <v>0</v>
      </c>
      <c r="G41" s="37">
        <f t="shared" si="0"/>
        <v>3130</v>
      </c>
      <c r="H41" s="8">
        <v>0</v>
      </c>
      <c r="I41" s="8">
        <v>0</v>
      </c>
      <c r="J41" s="14"/>
      <c r="K41" s="22">
        <v>686</v>
      </c>
      <c r="N41" s="4"/>
      <c r="O41" s="4">
        <v>2017</v>
      </c>
      <c r="P41" s="4">
        <v>2018</v>
      </c>
      <c r="Q41" s="4">
        <v>2019</v>
      </c>
      <c r="R41" s="4">
        <v>2020</v>
      </c>
      <c r="S41" s="4">
        <v>2021</v>
      </c>
      <c r="T41" s="4">
        <v>2022</v>
      </c>
      <c r="U41" s="4">
        <v>2023</v>
      </c>
      <c r="V41" s="4">
        <v>2024</v>
      </c>
      <c r="W41" s="4">
        <v>2025</v>
      </c>
      <c r="X41" s="4">
        <v>2026</v>
      </c>
      <c r="Y41" s="4">
        <v>2027</v>
      </c>
      <c r="Z41" s="4">
        <v>2028</v>
      </c>
      <c r="AA41" s="4">
        <v>2029</v>
      </c>
      <c r="AB41" s="4">
        <v>2030</v>
      </c>
      <c r="AC41" s="4">
        <v>2031</v>
      </c>
      <c r="AD41" s="4">
        <v>2032</v>
      </c>
      <c r="AE41" s="4">
        <v>2033</v>
      </c>
      <c r="AF41" s="4">
        <v>2034</v>
      </c>
      <c r="AG41" s="4">
        <v>2035</v>
      </c>
      <c r="AH41" s="4">
        <v>2036</v>
      </c>
      <c r="AI41" s="4">
        <v>2037</v>
      </c>
      <c r="AJ41" s="4">
        <v>2038</v>
      </c>
      <c r="AK41" s="4">
        <v>2039</v>
      </c>
      <c r="AL41" s="4">
        <v>2040</v>
      </c>
      <c r="AM41" s="4">
        <v>2041</v>
      </c>
      <c r="AN41" s="4">
        <v>2042</v>
      </c>
      <c r="AO41" s="4">
        <v>2043</v>
      </c>
      <c r="AP41" s="4">
        <v>2044</v>
      </c>
      <c r="AQ41" s="4">
        <v>2045</v>
      </c>
      <c r="AR41" s="4">
        <v>2046</v>
      </c>
      <c r="AS41" s="4">
        <v>2047</v>
      </c>
      <c r="AT41" s="4">
        <v>2048</v>
      </c>
      <c r="AU41" s="4">
        <v>2049</v>
      </c>
      <c r="AV41" s="4">
        <v>2050</v>
      </c>
    </row>
    <row r="42" spans="1:48" x14ac:dyDescent="0.3">
      <c r="A42" s="173"/>
      <c r="B42" s="4">
        <v>38</v>
      </c>
      <c r="C42" s="8" t="s">
        <v>647</v>
      </c>
      <c r="D42" s="32">
        <v>4754</v>
      </c>
      <c r="E42" s="8">
        <v>0</v>
      </c>
      <c r="F42" s="8">
        <v>0</v>
      </c>
      <c r="G42" s="37">
        <f t="shared" si="0"/>
        <v>3699</v>
      </c>
      <c r="H42" s="8">
        <v>0</v>
      </c>
      <c r="I42" s="8">
        <v>0</v>
      </c>
      <c r="J42" s="14"/>
      <c r="K42" s="22">
        <v>1055</v>
      </c>
      <c r="N42" s="4" t="s">
        <v>771</v>
      </c>
      <c r="O42" s="101">
        <f>HDT预测_L!O42</f>
        <v>6989998</v>
      </c>
      <c r="P42" s="27">
        <f>HDT预测_L!P42</f>
        <v>7057217.6094999993</v>
      </c>
      <c r="Q42" s="27">
        <f>HDT预测_L!Q42</f>
        <v>7124102.2357350998</v>
      </c>
      <c r="R42" s="27">
        <f>HDT预测_L!R42</f>
        <v>7187980.695106212</v>
      </c>
      <c r="S42" s="27">
        <f>HDT预测_L!S42</f>
        <v>7248021.2681368198</v>
      </c>
      <c r="T42" s="27">
        <f>HDT预测_L!T42</f>
        <v>7306333.2732658545</v>
      </c>
      <c r="U42" s="27">
        <f>HDT预测_L!U42</f>
        <v>7363883.1571726305</v>
      </c>
      <c r="V42" s="27">
        <f>HDT预测_L!V42</f>
        <v>7420757.8392333686</v>
      </c>
      <c r="W42" s="27">
        <f>HDT预测_L!W42</f>
        <v>7477191.8642140143</v>
      </c>
      <c r="X42" s="27">
        <f>HDT预测_L!X42</f>
        <v>7530532.3401297694</v>
      </c>
      <c r="Y42" s="27">
        <f>HDT预测_L!Y42</f>
        <v>7581731.2065889435</v>
      </c>
      <c r="Z42" s="27">
        <f>HDT预测_L!Z42</f>
        <v>7632304.0314171212</v>
      </c>
      <c r="AA42" s="27">
        <f>HDT预测_L!AA42</f>
        <v>7682303.911485103</v>
      </c>
      <c r="AB42" s="27">
        <f>HDT预测_L!AB42</f>
        <v>7731794.89958655</v>
      </c>
      <c r="AC42" s="27">
        <f>HDT预测_L!AC42</f>
        <v>7777730.8424169449</v>
      </c>
      <c r="AD42" s="27">
        <f>HDT预测_L!AD42</f>
        <v>7821512.0237403102</v>
      </c>
      <c r="AE42" s="27">
        <f>HDT预测_L!AE42</f>
        <v>7864780.5799050713</v>
      </c>
      <c r="AF42" s="27">
        <f>HDT预测_L!AF42</f>
        <v>7907566.705845058</v>
      </c>
      <c r="AG42" s="27">
        <f>HDT预测_L!AG42</f>
        <v>7949913.5650958046</v>
      </c>
      <c r="AH42" s="27">
        <f>HDT预测_L!AH42</f>
        <v>7991719.5831534266</v>
      </c>
      <c r="AI42" s="27">
        <f>HDT预测_L!AI42</f>
        <v>8033159.0467657568</v>
      </c>
      <c r="AJ42" s="27">
        <f>HDT预测_L!AJ42</f>
        <v>8074363.4014794789</v>
      </c>
      <c r="AK42" s="27">
        <f>HDT预测_L!AK42</f>
        <v>8115355.9034034777</v>
      </c>
      <c r="AL42" s="27">
        <f>HDT预测_L!AL42</f>
        <v>8155918.4484634185</v>
      </c>
      <c r="AM42" s="27">
        <f>HDT预测_L!AM42</f>
        <v>8192561.2002620082</v>
      </c>
      <c r="AN42" s="27">
        <f>HDT预测_L!AN42</f>
        <v>8227379.1824352741</v>
      </c>
      <c r="AO42" s="27">
        <f>HDT预测_L!AO42</f>
        <v>8261976.440446117</v>
      </c>
      <c r="AP42" s="27">
        <f>HDT预测_L!AP42</f>
        <v>8296315.1809612503</v>
      </c>
      <c r="AQ42" s="27">
        <f>HDT预测_L!AQ42</f>
        <v>8330157.8147535343</v>
      </c>
      <c r="AR42" s="27">
        <f>HDT预测_L!AR42</f>
        <v>8363529.4912158521</v>
      </c>
      <c r="AS42" s="27">
        <f>HDT预测_L!AS42</f>
        <v>8396648.1635581236</v>
      </c>
      <c r="AT42" s="27">
        <f>HDT预测_L!AT42</f>
        <v>8429710.8326335847</v>
      </c>
      <c r="AU42" s="27">
        <f>HDT预测_L!AU42</f>
        <v>8462966.9981098287</v>
      </c>
      <c r="AV42" s="27">
        <f>HDT预测_L!AV42</f>
        <v>8496209.3377563544</v>
      </c>
    </row>
    <row r="43" spans="1:48" x14ac:dyDescent="0.3">
      <c r="A43" s="173"/>
      <c r="B43" s="4">
        <v>39</v>
      </c>
      <c r="C43" s="8" t="s">
        <v>497</v>
      </c>
      <c r="D43" s="32">
        <v>9676</v>
      </c>
      <c r="E43" s="8">
        <v>25</v>
      </c>
      <c r="F43" s="8">
        <v>0</v>
      </c>
      <c r="G43" s="37">
        <f t="shared" si="0"/>
        <v>6504</v>
      </c>
      <c r="H43" s="8">
        <v>25</v>
      </c>
      <c r="I43" s="8">
        <v>0</v>
      </c>
      <c r="J43" s="14"/>
      <c r="K43" s="22">
        <v>3172</v>
      </c>
      <c r="L43">
        <v>25</v>
      </c>
      <c r="N43" t="s">
        <v>791</v>
      </c>
      <c r="P43" s="27">
        <v>1067467.8448571423</v>
      </c>
      <c r="Q43" s="27">
        <v>1078770.8768551419</v>
      </c>
      <c r="R43" s="27">
        <v>1090340.7371742446</v>
      </c>
      <c r="S43" s="27">
        <v>1089201.8243868309</v>
      </c>
      <c r="T43" s="27">
        <v>1090718.1004897684</v>
      </c>
      <c r="U43" s="27">
        <v>1099202.2080358746</v>
      </c>
      <c r="V43" s="27">
        <v>1107834.8042162394</v>
      </c>
      <c r="W43" s="27">
        <v>1116620.3438574127</v>
      </c>
      <c r="X43" s="27">
        <v>1125563.4339934948</v>
      </c>
      <c r="Y43" s="27">
        <v>1134668.8391748453</v>
      </c>
      <c r="Z43" s="27">
        <v>1143941.4869625014</v>
      </c>
      <c r="AA43" s="27">
        <v>1153386.4736148075</v>
      </c>
      <c r="AB43" s="27">
        <v>1163009.0699729878</v>
      </c>
      <c r="AC43" s="27">
        <v>1172814.7275526128</v>
      </c>
      <c r="AD43" s="27">
        <v>1182809.0848481769</v>
      </c>
      <c r="AE43" s="27">
        <v>1192997.9738582424</v>
      </c>
      <c r="AF43" s="27">
        <v>1203387.426838862</v>
      </c>
      <c r="AG43" s="27">
        <v>1213983.6832932814</v>
      </c>
      <c r="AH43" s="27">
        <v>1206206.0226058385</v>
      </c>
      <c r="AI43" s="27">
        <v>1205131.042386804</v>
      </c>
      <c r="AJ43" s="27">
        <v>1211514.9875258305</v>
      </c>
      <c r="AK43" s="27">
        <v>1217976.2240925219</v>
      </c>
      <c r="AL43" s="27">
        <v>1224516.2048926</v>
      </c>
      <c r="AM43" s="27">
        <v>1231136.4127297625</v>
      </c>
      <c r="AN43" s="27">
        <v>1237838.3610341088</v>
      </c>
      <c r="AO43" s="27">
        <v>1244623.5945037575</v>
      </c>
      <c r="AP43" s="27">
        <v>1251493.689759932</v>
      </c>
      <c r="AQ43" s="27">
        <v>1258450.2560158016</v>
      </c>
      <c r="AR43" s="27">
        <v>1265494.9357593567</v>
      </c>
      <c r="AS43" s="27">
        <v>1272629.4054506286</v>
      </c>
      <c r="AT43" s="27">
        <v>1279855.3762335377</v>
      </c>
      <c r="AU43" s="27">
        <v>1287174.5946626931</v>
      </c>
      <c r="AV43" s="27">
        <v>1294588.8434454463</v>
      </c>
    </row>
    <row r="44" spans="1:48" x14ac:dyDescent="0.3">
      <c r="A44" s="173"/>
      <c r="B44" s="4">
        <v>40</v>
      </c>
      <c r="C44" s="8" t="s">
        <v>591</v>
      </c>
      <c r="D44" s="32">
        <v>8207</v>
      </c>
      <c r="E44" s="8">
        <v>0</v>
      </c>
      <c r="F44" s="8">
        <v>0</v>
      </c>
      <c r="G44" s="37">
        <f t="shared" si="0"/>
        <v>3046</v>
      </c>
      <c r="H44" s="8">
        <v>0</v>
      </c>
      <c r="I44" s="8">
        <v>0</v>
      </c>
      <c r="J44" s="14"/>
      <c r="K44" s="22">
        <v>5161</v>
      </c>
      <c r="N44" s="4" t="s">
        <v>785</v>
      </c>
      <c r="O44" s="29">
        <v>1000</v>
      </c>
      <c r="P44" s="29">
        <f>((P41-2017)/3*($Q$38-$P$38)+$P$38)</f>
        <v>3178.4063580547422</v>
      </c>
      <c r="Q44" s="29">
        <f>((Q41-2017)/3*($Q$38-$P$38)+$P$38)</f>
        <v>2322.8127161094844</v>
      </c>
      <c r="R44" s="29">
        <f>((R41-2017)/3*($Q$38-$P$38)+$P$38)</f>
        <v>1467.2190741642262</v>
      </c>
      <c r="S44" s="29">
        <f>(S41-2020)/5*($R$38-$Q$38)+$Q$38</f>
        <v>7074.0057877186264</v>
      </c>
      <c r="T44" s="29">
        <f>(T41-2020)/5*($R$38-$Q$38)+$Q$38</f>
        <v>12680.792501273027</v>
      </c>
      <c r="U44" s="29">
        <f>(U41-2020)/5*($R$38-$Q$38)+$Q$38</f>
        <v>18287.579214827427</v>
      </c>
      <c r="V44" s="29">
        <f>(V41-2020)/5*($R$38-$Q$38)+$Q$38</f>
        <v>23894.365928381827</v>
      </c>
      <c r="W44" s="29">
        <f>(W41-2020)/5*($R$38-$Q$38)+$Q$38</f>
        <v>29501.152641936227</v>
      </c>
      <c r="X44" s="29">
        <f>(X41-2025)/5*($S$38-$R$38)+$R$38</f>
        <v>37423.890289304851</v>
      </c>
      <c r="Y44" s="29">
        <f>(Y41-2025)/5*($S$38-$R$38)+$R$38</f>
        <v>45346.627936673467</v>
      </c>
      <c r="Z44" s="29">
        <f>(Z41-2025)/5*($S$38-$R$38)+$R$38</f>
        <v>53269.365584042083</v>
      </c>
      <c r="AA44" s="29">
        <f>(AA41-2025)/5*($S$38-$R$38)+$R$38</f>
        <v>61192.103231410714</v>
      </c>
      <c r="AB44" s="29">
        <f>(AB41-2025)/5*($S$38-$R$38)+$R$38</f>
        <v>69114.840878779331</v>
      </c>
      <c r="AC44" s="29">
        <f>(AC41-2030)/5*($T$38-$S$38)+$S$38</f>
        <v>80644.976398139333</v>
      </c>
      <c r="AD44" s="29">
        <f>(AD41-2030)/5*($T$38-$S$38)+$S$38</f>
        <v>92175.111917499322</v>
      </c>
      <c r="AE44" s="29">
        <f>(AE41-2030)/5*($T$38-$S$38)+$S$38</f>
        <v>103705.24743685932</v>
      </c>
      <c r="AF44" s="29">
        <f>(AF41-2030)/5*($T$38-$S$38)+$S$38</f>
        <v>115235.38295621931</v>
      </c>
      <c r="AG44" s="29">
        <f>(AG41-2030)/5*($T$38-$S$38)+$S$38</f>
        <v>126765.51847557932</v>
      </c>
      <c r="AH44" s="29">
        <f>(AH41-2035)/5*($U$38-$T$38)+$T$38</f>
        <v>144961.29625219331</v>
      </c>
      <c r="AI44" s="29">
        <f>(AI41-2035)/5*($U$38-$T$38)+$T$38</f>
        <v>163157.07402880728</v>
      </c>
      <c r="AJ44" s="29">
        <f>(AJ41-2035)/5*($U$38-$T$38)+$T$38</f>
        <v>181352.85180542126</v>
      </c>
      <c r="AK44" s="29">
        <f>(AK41-2035)/5*($U$38-$T$38)+$T$38</f>
        <v>199548.62958203527</v>
      </c>
      <c r="AL44" s="29">
        <f>(AL41-2035)/5*($U$38-$T$38)+$T$38</f>
        <v>217744.40735864924</v>
      </c>
      <c r="AM44" s="29">
        <f>(AM41-2040)/5*($V$38-$U$38)+$U$38</f>
        <v>243006.89419850206</v>
      </c>
      <c r="AN44" s="29">
        <f t="shared" ref="AN44:AQ44" si="7">(AN41-2040)/5*($V$38-$U$38)+$U$38</f>
        <v>268269.38103835488</v>
      </c>
      <c r="AO44" s="29">
        <f t="shared" si="7"/>
        <v>293531.8678782077</v>
      </c>
      <c r="AP44" s="29">
        <f t="shared" si="7"/>
        <v>318794.35471806052</v>
      </c>
      <c r="AQ44" s="29">
        <f t="shared" si="7"/>
        <v>344056.84155791334</v>
      </c>
      <c r="AR44" s="29">
        <f>(AR41-2045)/5*($W$38-$V$38)+$V$38</f>
        <v>375835.72473281162</v>
      </c>
      <c r="AS44" s="29">
        <f t="shared" ref="AS44:AV44" si="8">(AS41-2045)/5*($W$38-$V$38)+$V$38</f>
        <v>407614.6079077099</v>
      </c>
      <c r="AT44" s="29">
        <f t="shared" si="8"/>
        <v>439393.49108260812</v>
      </c>
      <c r="AU44" s="29">
        <f t="shared" si="8"/>
        <v>471172.3742575064</v>
      </c>
      <c r="AV44" s="29">
        <f t="shared" si="8"/>
        <v>502951.25743240467</v>
      </c>
    </row>
    <row r="45" spans="1:48" hidden="1" x14ac:dyDescent="0.3">
      <c r="A45" s="173"/>
      <c r="B45" s="4">
        <v>41</v>
      </c>
      <c r="C45" s="8" t="s">
        <v>530</v>
      </c>
      <c r="D45" s="32">
        <v>3252</v>
      </c>
      <c r="E45" s="8">
        <v>0</v>
      </c>
      <c r="F45" s="8">
        <v>0</v>
      </c>
      <c r="G45" s="37">
        <f t="shared" si="0"/>
        <v>2436</v>
      </c>
      <c r="H45" s="8">
        <v>0</v>
      </c>
      <c r="I45" s="8">
        <v>0</v>
      </c>
      <c r="J45" s="14"/>
      <c r="K45" s="22">
        <v>816</v>
      </c>
      <c r="N45" s="4" t="s">
        <v>781</v>
      </c>
      <c r="O45" s="4"/>
      <c r="P45" s="29">
        <f>216000-P44</f>
        <v>212821.59364194525</v>
      </c>
      <c r="Q45" s="29">
        <f t="shared" ref="Q45:AG45" si="9">216000-Q44</f>
        <v>213677.18728389053</v>
      </c>
      <c r="R45" s="29">
        <f t="shared" si="9"/>
        <v>214532.78092583577</v>
      </c>
      <c r="S45" s="29">
        <f t="shared" si="9"/>
        <v>208925.99421228137</v>
      </c>
      <c r="T45" s="29">
        <f t="shared" si="9"/>
        <v>203319.20749872696</v>
      </c>
      <c r="U45" s="29">
        <f t="shared" si="9"/>
        <v>197712.42078517258</v>
      </c>
      <c r="V45" s="29">
        <f t="shared" si="9"/>
        <v>192105.63407161817</v>
      </c>
      <c r="W45" s="29">
        <f t="shared" si="9"/>
        <v>186498.84735806377</v>
      </c>
      <c r="X45" s="29">
        <f t="shared" si="9"/>
        <v>178576.10971069516</v>
      </c>
      <c r="Y45" s="29">
        <f t="shared" si="9"/>
        <v>170653.37206332653</v>
      </c>
      <c r="Z45" s="29">
        <f t="shared" si="9"/>
        <v>162730.6344159579</v>
      </c>
      <c r="AA45" s="29">
        <f t="shared" si="9"/>
        <v>154807.89676858927</v>
      </c>
      <c r="AB45" s="29">
        <f t="shared" si="9"/>
        <v>146885.15912122067</v>
      </c>
      <c r="AC45" s="29">
        <f t="shared" si="9"/>
        <v>135355.02360186068</v>
      </c>
      <c r="AD45" s="29">
        <f t="shared" si="9"/>
        <v>123824.88808250068</v>
      </c>
      <c r="AE45" s="29">
        <f t="shared" si="9"/>
        <v>112294.75256314068</v>
      </c>
      <c r="AF45" s="29">
        <f t="shared" si="9"/>
        <v>100764.61704378069</v>
      </c>
      <c r="AG45" s="29">
        <f t="shared" si="9"/>
        <v>89234.481524420684</v>
      </c>
      <c r="AH45" s="29">
        <f>216000-AH44</f>
        <v>71038.703747806692</v>
      </c>
      <c r="AI45" s="29">
        <f t="shared" ref="AI45:AK45" si="10">216000-AI44</f>
        <v>52842.925971192715</v>
      </c>
      <c r="AJ45" s="29">
        <f t="shared" si="10"/>
        <v>34647.148194578738</v>
      </c>
      <c r="AK45" s="29">
        <f t="shared" si="10"/>
        <v>16451.370417964732</v>
      </c>
      <c r="AL45" s="29">
        <f>216000-AL44</f>
        <v>-1744.407358649245</v>
      </c>
      <c r="AM45" s="20"/>
    </row>
    <row r="46" spans="1:48" hidden="1" x14ac:dyDescent="0.3">
      <c r="A46" s="173"/>
      <c r="B46" s="4">
        <v>42</v>
      </c>
      <c r="C46" s="8" t="s">
        <v>629</v>
      </c>
      <c r="D46" s="32">
        <v>2333</v>
      </c>
      <c r="E46" s="8">
        <v>0</v>
      </c>
      <c r="F46" s="8">
        <v>0</v>
      </c>
      <c r="G46" s="37">
        <f t="shared" si="0"/>
        <v>1461</v>
      </c>
      <c r="H46" s="8">
        <v>0</v>
      </c>
      <c r="I46" s="8">
        <v>0</v>
      </c>
      <c r="J46" s="14"/>
      <c r="K46" s="22">
        <v>872</v>
      </c>
      <c r="N46" s="4" t="s">
        <v>778</v>
      </c>
      <c r="O46" s="4"/>
      <c r="P46" s="29">
        <f>SUM(O53:Z53)</f>
        <v>0</v>
      </c>
      <c r="Q46" s="29">
        <f>AA53</f>
        <v>0</v>
      </c>
      <c r="R46" s="29">
        <f t="shared" ref="R46:W46" si="11">AB53</f>
        <v>0</v>
      </c>
      <c r="S46" s="29">
        <f t="shared" si="11"/>
        <v>0</v>
      </c>
      <c r="T46" s="29">
        <f t="shared" si="11"/>
        <v>0</v>
      </c>
      <c r="U46" s="29">
        <f t="shared" si="11"/>
        <v>0</v>
      </c>
      <c r="V46" s="29">
        <f t="shared" si="11"/>
        <v>0</v>
      </c>
      <c r="W46" s="29">
        <f t="shared" si="11"/>
        <v>0</v>
      </c>
      <c r="X46" s="29">
        <f t="shared" ref="X46:AG46" si="12">R45</f>
        <v>214532.78092583577</v>
      </c>
      <c r="Y46" s="29">
        <f t="shared" si="12"/>
        <v>208925.99421228137</v>
      </c>
      <c r="Z46" s="29">
        <f t="shared" si="12"/>
        <v>203319.20749872696</v>
      </c>
      <c r="AA46" s="29">
        <f t="shared" si="12"/>
        <v>197712.42078517258</v>
      </c>
      <c r="AB46" s="29">
        <f t="shared" si="12"/>
        <v>192105.63407161817</v>
      </c>
      <c r="AC46" s="29">
        <f t="shared" si="12"/>
        <v>186498.84735806377</v>
      </c>
      <c r="AD46" s="29">
        <f t="shared" si="12"/>
        <v>178576.10971069516</v>
      </c>
      <c r="AE46" s="29">
        <f t="shared" si="12"/>
        <v>170653.37206332653</v>
      </c>
      <c r="AF46" s="29">
        <f t="shared" si="12"/>
        <v>162730.6344159579</v>
      </c>
      <c r="AG46" s="29">
        <f t="shared" si="12"/>
        <v>154807.89676858927</v>
      </c>
      <c r="AH46" s="29"/>
      <c r="AI46" s="29"/>
      <c r="AJ46" s="29"/>
      <c r="AK46" s="29"/>
      <c r="AL46" s="29"/>
      <c r="AM46" s="20"/>
    </row>
    <row r="47" spans="1:48" x14ac:dyDescent="0.3">
      <c r="A47" s="173"/>
      <c r="B47" s="4">
        <v>43</v>
      </c>
      <c r="C47" s="8" t="s">
        <v>515</v>
      </c>
      <c r="D47" s="32">
        <v>2152</v>
      </c>
      <c r="E47" s="8">
        <v>0</v>
      </c>
      <c r="F47" s="8">
        <v>0</v>
      </c>
      <c r="G47" s="37">
        <f t="shared" si="0"/>
        <v>1344</v>
      </c>
      <c r="H47" s="8">
        <v>0</v>
      </c>
      <c r="I47" s="8">
        <v>0</v>
      </c>
      <c r="J47" s="14"/>
      <c r="K47" s="22">
        <v>808</v>
      </c>
      <c r="N47" s="4" t="s">
        <v>779</v>
      </c>
      <c r="O47" s="4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4"/>
      <c r="AI47" s="4"/>
      <c r="AJ47" s="4"/>
      <c r="AK47" s="4"/>
      <c r="AL47" s="4"/>
    </row>
    <row r="48" spans="1:48" x14ac:dyDescent="0.3">
      <c r="A48" s="173"/>
      <c r="B48" s="4">
        <v>44</v>
      </c>
      <c r="C48" s="8" t="s">
        <v>535</v>
      </c>
      <c r="D48" s="32">
        <v>2364</v>
      </c>
      <c r="E48" s="8">
        <v>0</v>
      </c>
      <c r="F48" s="8">
        <v>0</v>
      </c>
      <c r="G48" s="37">
        <f t="shared" si="0"/>
        <v>-1113</v>
      </c>
      <c r="H48" s="8">
        <v>0</v>
      </c>
      <c r="I48" s="8">
        <v>0</v>
      </c>
      <c r="J48" s="14"/>
      <c r="K48" s="22">
        <v>3477</v>
      </c>
      <c r="N48" s="4" t="s">
        <v>780</v>
      </c>
      <c r="O48" s="4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4"/>
      <c r="AI48" s="4"/>
      <c r="AJ48" s="4"/>
      <c r="AK48" s="4"/>
      <c r="AL48" s="4"/>
    </row>
    <row r="49" spans="1:50" x14ac:dyDescent="0.3">
      <c r="A49" s="173"/>
      <c r="B49" s="4">
        <v>45</v>
      </c>
      <c r="C49" s="8" t="s">
        <v>734</v>
      </c>
      <c r="D49" s="32">
        <v>495</v>
      </c>
      <c r="E49" s="8">
        <v>0</v>
      </c>
      <c r="F49" s="8">
        <v>0</v>
      </c>
      <c r="G49" s="37">
        <f t="shared" si="0"/>
        <v>173</v>
      </c>
      <c r="H49" s="8">
        <v>0</v>
      </c>
      <c r="I49" s="8">
        <v>0</v>
      </c>
      <c r="J49" s="14"/>
      <c r="K49" s="22">
        <v>322</v>
      </c>
      <c r="N49" s="4" t="s">
        <v>772</v>
      </c>
      <c r="P49" s="29">
        <f>(O44+P44)</f>
        <v>4178.4063580547427</v>
      </c>
      <c r="Q49" s="29">
        <f t="shared" ref="Q49:V49" si="13">(P49+Q44)</f>
        <v>6501.2190741642271</v>
      </c>
      <c r="R49" s="29">
        <f t="shared" si="13"/>
        <v>7968.4381483284533</v>
      </c>
      <c r="S49" s="29">
        <f t="shared" si="13"/>
        <v>15042.443936047079</v>
      </c>
      <c r="T49" s="29">
        <f t="shared" si="13"/>
        <v>27723.236437320105</v>
      </c>
      <c r="U49" s="29">
        <f t="shared" si="13"/>
        <v>46010.815652147532</v>
      </c>
      <c r="V49" s="29">
        <f t="shared" si="13"/>
        <v>69905.181580529359</v>
      </c>
      <c r="W49" s="26">
        <f>(V49+W44-O44)</f>
        <v>98406.334222465579</v>
      </c>
      <c r="X49" s="26">
        <f t="shared" ref="X49:AV49" si="14">(W49+X44-P44)</f>
        <v>132651.81815371566</v>
      </c>
      <c r="Y49" s="26">
        <f t="shared" si="14"/>
        <v>175675.63337427966</v>
      </c>
      <c r="Z49" s="26">
        <f t="shared" si="14"/>
        <v>227477.77988415753</v>
      </c>
      <c r="AA49" s="26">
        <f t="shared" si="14"/>
        <v>281595.87732784962</v>
      </c>
      <c r="AB49" s="26">
        <f t="shared" si="14"/>
        <v>338029.92570535588</v>
      </c>
      <c r="AC49" s="26">
        <f t="shared" si="14"/>
        <v>400387.32288866775</v>
      </c>
      <c r="AD49" s="26">
        <f t="shared" si="14"/>
        <v>468668.06887778523</v>
      </c>
      <c r="AE49" s="26">
        <f t="shared" si="14"/>
        <v>542872.16367270832</v>
      </c>
      <c r="AF49" s="26">
        <f t="shared" si="14"/>
        <v>620683.65633962268</v>
      </c>
      <c r="AG49" s="26">
        <f t="shared" si="14"/>
        <v>702102.54687852855</v>
      </c>
      <c r="AH49" s="26">
        <f t="shared" si="14"/>
        <v>793794.47754667979</v>
      </c>
      <c r="AI49" s="26">
        <f t="shared" si="14"/>
        <v>895759.44834407629</v>
      </c>
      <c r="AJ49" s="26">
        <f t="shared" si="14"/>
        <v>1007997.4592707183</v>
      </c>
      <c r="AK49" s="26">
        <f t="shared" si="14"/>
        <v>1126901.1124546144</v>
      </c>
      <c r="AL49" s="26">
        <f t="shared" si="14"/>
        <v>1252470.4078957643</v>
      </c>
      <c r="AM49" s="26">
        <f t="shared" si="14"/>
        <v>1391772.0546574069</v>
      </c>
      <c r="AN49" s="26">
        <f t="shared" si="14"/>
        <v>1544806.0527395424</v>
      </c>
      <c r="AO49" s="26">
        <f t="shared" si="14"/>
        <v>1711572.4021421708</v>
      </c>
      <c r="AP49" s="26">
        <f t="shared" si="14"/>
        <v>1885405.4606080379</v>
      </c>
      <c r="AQ49" s="26">
        <f t="shared" si="14"/>
        <v>2066305.2281371439</v>
      </c>
      <c r="AR49" s="26">
        <f t="shared" si="14"/>
        <v>2260788.1010645344</v>
      </c>
      <c r="AS49" s="26">
        <f t="shared" si="14"/>
        <v>2468854.0793902092</v>
      </c>
      <c r="AT49" s="26">
        <f t="shared" si="14"/>
        <v>2690503.1631141682</v>
      </c>
      <c r="AU49" s="26">
        <f t="shared" si="14"/>
        <v>2918668.6431731726</v>
      </c>
      <c r="AV49" s="26">
        <f t="shared" si="14"/>
        <v>3153350.5195672223</v>
      </c>
      <c r="AW49" s="38">
        <f>AV49/AV42</f>
        <v>0.37114793129614043</v>
      </c>
    </row>
    <row r="50" spans="1:50" x14ac:dyDescent="0.3">
      <c r="A50" s="173"/>
      <c r="B50" s="4">
        <v>46</v>
      </c>
      <c r="C50" s="8" t="s">
        <v>644</v>
      </c>
      <c r="D50" s="32">
        <v>4089</v>
      </c>
      <c r="E50" s="8">
        <v>0</v>
      </c>
      <c r="F50" s="8">
        <v>0</v>
      </c>
      <c r="G50" s="37">
        <f t="shared" si="0"/>
        <v>2546</v>
      </c>
      <c r="H50" s="8">
        <v>0</v>
      </c>
      <c r="I50" s="8">
        <v>0</v>
      </c>
      <c r="J50" s="14"/>
      <c r="K50" s="22">
        <v>1543</v>
      </c>
      <c r="N50" s="4"/>
      <c r="O50" s="4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</row>
    <row r="51" spans="1:50" x14ac:dyDescent="0.3">
      <c r="A51" s="173"/>
      <c r="B51" s="4">
        <v>47</v>
      </c>
      <c r="C51" s="8" t="s">
        <v>498</v>
      </c>
      <c r="D51" s="32">
        <v>8478</v>
      </c>
      <c r="E51" s="8">
        <v>6</v>
      </c>
      <c r="F51" s="8">
        <v>0</v>
      </c>
      <c r="G51" s="37">
        <f t="shared" si="0"/>
        <v>6290</v>
      </c>
      <c r="H51" s="8">
        <v>6</v>
      </c>
      <c r="I51" s="8">
        <v>0</v>
      </c>
      <c r="J51" s="14"/>
      <c r="K51" s="22">
        <v>2188</v>
      </c>
      <c r="L51">
        <v>6</v>
      </c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</row>
    <row r="52" spans="1:50" x14ac:dyDescent="0.3">
      <c r="A52" s="173"/>
      <c r="B52" s="4">
        <v>48</v>
      </c>
      <c r="C52" s="8" t="s">
        <v>666</v>
      </c>
      <c r="D52" s="32">
        <v>1813</v>
      </c>
      <c r="E52" s="8">
        <v>0</v>
      </c>
      <c r="F52" s="8">
        <v>0</v>
      </c>
      <c r="G52" s="37">
        <f t="shared" si="0"/>
        <v>1236</v>
      </c>
      <c r="H52" s="8">
        <v>0</v>
      </c>
      <c r="I52" s="8">
        <v>0</v>
      </c>
      <c r="J52" s="14"/>
      <c r="K52" s="22">
        <v>577</v>
      </c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</row>
    <row r="53" spans="1:50" x14ac:dyDescent="0.3">
      <c r="A53" s="173"/>
      <c r="B53" s="4">
        <v>49</v>
      </c>
      <c r="C53" s="8" t="s">
        <v>655</v>
      </c>
      <c r="D53" s="32">
        <v>556</v>
      </c>
      <c r="E53" s="8">
        <v>0</v>
      </c>
      <c r="F53" s="8">
        <v>0</v>
      </c>
      <c r="G53" s="37">
        <f t="shared" si="0"/>
        <v>393</v>
      </c>
      <c r="H53" s="8">
        <v>0</v>
      </c>
      <c r="I53" s="8">
        <v>0</v>
      </c>
      <c r="J53" s="14"/>
      <c r="K53" s="22">
        <v>163</v>
      </c>
      <c r="N53" s="4" t="s">
        <v>774</v>
      </c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</row>
    <row r="54" spans="1:50" x14ac:dyDescent="0.3">
      <c r="A54" s="173"/>
      <c r="B54" s="4">
        <v>50</v>
      </c>
      <c r="C54" s="8" t="s">
        <v>576</v>
      </c>
      <c r="D54" s="32">
        <v>1649</v>
      </c>
      <c r="E54" s="8">
        <v>0</v>
      </c>
      <c r="F54" s="8">
        <v>0</v>
      </c>
      <c r="G54" s="37">
        <f t="shared" si="0"/>
        <v>1129</v>
      </c>
      <c r="H54" s="8">
        <v>0</v>
      </c>
      <c r="I54" s="8">
        <v>0</v>
      </c>
      <c r="J54" s="14"/>
      <c r="K54" s="22">
        <v>520</v>
      </c>
      <c r="N54" s="4" t="s">
        <v>775</v>
      </c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</row>
    <row r="55" spans="1:50" x14ac:dyDescent="0.3">
      <c r="A55" s="173"/>
      <c r="B55" s="4">
        <v>51</v>
      </c>
      <c r="C55" s="8" t="s">
        <v>416</v>
      </c>
      <c r="D55" s="32">
        <v>1398</v>
      </c>
      <c r="E55" s="8">
        <v>1</v>
      </c>
      <c r="F55" s="8">
        <v>0</v>
      </c>
      <c r="G55" s="37">
        <f t="shared" si="0"/>
        <v>952</v>
      </c>
      <c r="H55" s="8">
        <v>1</v>
      </c>
      <c r="I55" s="8">
        <v>0</v>
      </c>
      <c r="J55" s="14"/>
      <c r="K55" s="22">
        <v>446</v>
      </c>
      <c r="L55">
        <v>1</v>
      </c>
      <c r="N55" s="4"/>
      <c r="O55" s="4">
        <f>SUM(O53,O54)</f>
        <v>0</v>
      </c>
      <c r="P55" s="4">
        <f t="shared" ref="P55:AG55" si="15">SUM(P53,P54)</f>
        <v>0</v>
      </c>
      <c r="Q55" s="4">
        <f t="shared" si="15"/>
        <v>0</v>
      </c>
      <c r="R55" s="4">
        <f t="shared" si="15"/>
        <v>0</v>
      </c>
      <c r="S55" s="4">
        <f t="shared" si="15"/>
        <v>0</v>
      </c>
      <c r="T55" s="4">
        <f t="shared" si="15"/>
        <v>0</v>
      </c>
      <c r="U55" s="4">
        <f t="shared" si="15"/>
        <v>0</v>
      </c>
      <c r="V55" s="4">
        <f t="shared" si="15"/>
        <v>0</v>
      </c>
      <c r="W55" s="4">
        <f t="shared" si="15"/>
        <v>0</v>
      </c>
      <c r="X55" s="4">
        <f t="shared" si="15"/>
        <v>0</v>
      </c>
      <c r="Y55" s="4">
        <f t="shared" si="15"/>
        <v>0</v>
      </c>
      <c r="Z55" s="4">
        <f t="shared" si="15"/>
        <v>0</v>
      </c>
      <c r="AA55" s="4">
        <f t="shared" si="15"/>
        <v>0</v>
      </c>
      <c r="AB55" s="4">
        <f t="shared" si="15"/>
        <v>0</v>
      </c>
      <c r="AC55" s="4">
        <f t="shared" si="15"/>
        <v>0</v>
      </c>
      <c r="AD55" s="4">
        <f t="shared" si="15"/>
        <v>0</v>
      </c>
      <c r="AE55" s="4">
        <f t="shared" si="15"/>
        <v>0</v>
      </c>
      <c r="AF55" s="4">
        <f t="shared" si="15"/>
        <v>0</v>
      </c>
      <c r="AG55" s="4">
        <f t="shared" si="15"/>
        <v>0</v>
      </c>
      <c r="AH55" s="4"/>
      <c r="AI55" s="4"/>
      <c r="AJ55" s="4"/>
      <c r="AK55" s="4"/>
      <c r="AL55" s="4"/>
    </row>
    <row r="56" spans="1:50" x14ac:dyDescent="0.3">
      <c r="A56" s="173"/>
      <c r="B56" s="4">
        <v>52</v>
      </c>
      <c r="C56" s="8" t="s">
        <v>452</v>
      </c>
      <c r="D56" s="32">
        <v>3887</v>
      </c>
      <c r="E56" s="8">
        <v>0</v>
      </c>
      <c r="F56" s="8">
        <v>0</v>
      </c>
      <c r="G56" s="37">
        <f t="shared" si="0"/>
        <v>3312</v>
      </c>
      <c r="H56" s="8">
        <v>0</v>
      </c>
      <c r="I56" s="8">
        <v>0</v>
      </c>
      <c r="J56" s="14"/>
      <c r="K56" s="22">
        <v>575</v>
      </c>
    </row>
    <row r="57" spans="1:50" x14ac:dyDescent="0.3">
      <c r="A57" s="173"/>
      <c r="B57" s="4">
        <v>53</v>
      </c>
      <c r="C57" s="8" t="s">
        <v>449</v>
      </c>
      <c r="D57" s="32">
        <v>569</v>
      </c>
      <c r="E57" s="8">
        <v>0</v>
      </c>
      <c r="F57" s="8">
        <v>0</v>
      </c>
      <c r="G57" s="37">
        <f t="shared" si="0"/>
        <v>328</v>
      </c>
      <c r="H57" s="8">
        <v>0</v>
      </c>
      <c r="I57" s="8">
        <v>0</v>
      </c>
      <c r="J57" s="14"/>
      <c r="K57" s="22">
        <v>241</v>
      </c>
    </row>
    <row r="58" spans="1:50" x14ac:dyDescent="0.3">
      <c r="A58" s="173"/>
      <c r="B58" s="4">
        <v>54</v>
      </c>
      <c r="C58" s="8" t="s">
        <v>692</v>
      </c>
      <c r="D58" s="32">
        <v>2167</v>
      </c>
      <c r="E58" s="8">
        <v>0</v>
      </c>
      <c r="F58" s="8">
        <v>0</v>
      </c>
      <c r="G58" s="37">
        <f t="shared" si="0"/>
        <v>1844</v>
      </c>
      <c r="H58" s="8">
        <v>0</v>
      </c>
      <c r="I58" s="8">
        <v>0</v>
      </c>
      <c r="J58" s="14"/>
      <c r="K58" s="22">
        <v>323</v>
      </c>
    </row>
    <row r="59" spans="1:50" s="12" customFormat="1" ht="4.3499999999999996" customHeight="1" x14ac:dyDescent="0.3">
      <c r="A59" s="10"/>
      <c r="B59" s="11"/>
      <c r="C59" s="11"/>
      <c r="D59" s="33"/>
      <c r="E59" s="11"/>
      <c r="F59" s="8"/>
      <c r="G59" s="37">
        <f t="shared" si="0"/>
        <v>0</v>
      </c>
      <c r="H59" s="11"/>
      <c r="I59" s="11">
        <v>0</v>
      </c>
      <c r="J59" s="14"/>
      <c r="K59" s="22"/>
      <c r="L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</row>
    <row r="60" spans="1:50" x14ac:dyDescent="0.3">
      <c r="A60" s="173" t="s">
        <v>759</v>
      </c>
      <c r="B60" s="4">
        <v>55</v>
      </c>
      <c r="C60" s="8" t="s">
        <v>484</v>
      </c>
      <c r="D60" s="32">
        <v>20551</v>
      </c>
      <c r="E60" s="8">
        <v>3</v>
      </c>
      <c r="F60" s="8">
        <v>0</v>
      </c>
      <c r="G60" s="37">
        <f t="shared" si="0"/>
        <v>12636</v>
      </c>
      <c r="H60" s="8">
        <v>3</v>
      </c>
      <c r="I60" s="8">
        <v>0</v>
      </c>
      <c r="J60" s="14"/>
      <c r="K60" s="22">
        <v>7915</v>
      </c>
      <c r="L60">
        <v>3</v>
      </c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</row>
    <row r="61" spans="1:50" x14ac:dyDescent="0.3">
      <c r="A61" s="173"/>
      <c r="B61" s="4">
        <v>56</v>
      </c>
      <c r="C61" s="8" t="s">
        <v>630</v>
      </c>
      <c r="D61" s="32">
        <v>27174</v>
      </c>
      <c r="E61" s="8">
        <v>963</v>
      </c>
      <c r="F61" s="8">
        <v>0</v>
      </c>
      <c r="G61" s="37">
        <f t="shared" si="0"/>
        <v>21717</v>
      </c>
      <c r="H61" s="8">
        <v>963</v>
      </c>
      <c r="I61" s="8">
        <v>0</v>
      </c>
      <c r="J61" s="14"/>
      <c r="K61" s="22">
        <v>5457</v>
      </c>
      <c r="L61" s="12">
        <v>963</v>
      </c>
    </row>
    <row r="62" spans="1:50" x14ac:dyDescent="0.3">
      <c r="A62" s="173"/>
      <c r="B62" s="4">
        <v>57</v>
      </c>
      <c r="C62" s="8" t="s">
        <v>472</v>
      </c>
      <c r="D62" s="32">
        <v>4807</v>
      </c>
      <c r="E62" s="8">
        <v>0</v>
      </c>
      <c r="F62" s="8">
        <v>0</v>
      </c>
      <c r="G62" s="37">
        <f t="shared" si="0"/>
        <v>3077</v>
      </c>
      <c r="H62" s="8">
        <v>0</v>
      </c>
      <c r="I62" s="8">
        <v>0</v>
      </c>
      <c r="J62" s="14"/>
      <c r="K62" s="22">
        <v>1730</v>
      </c>
    </row>
    <row r="63" spans="1:50" x14ac:dyDescent="0.3">
      <c r="A63" s="173"/>
      <c r="B63" s="4">
        <v>58</v>
      </c>
      <c r="C63" s="8" t="s">
        <v>466</v>
      </c>
      <c r="D63" s="32">
        <v>7347</v>
      </c>
      <c r="E63" s="8">
        <v>0</v>
      </c>
      <c r="F63" s="8">
        <v>0</v>
      </c>
      <c r="G63" s="37">
        <f t="shared" si="0"/>
        <v>5444</v>
      </c>
      <c r="H63" s="8">
        <v>0</v>
      </c>
      <c r="I63" s="8">
        <v>0</v>
      </c>
      <c r="J63" s="14"/>
      <c r="K63" s="22">
        <v>1903</v>
      </c>
    </row>
    <row r="64" spans="1:50" x14ac:dyDescent="0.3">
      <c r="A64" s="173"/>
      <c r="B64" s="4">
        <v>59</v>
      </c>
      <c r="C64" s="8" t="s">
        <v>523</v>
      </c>
      <c r="D64" s="32">
        <v>1406</v>
      </c>
      <c r="E64" s="8">
        <v>0</v>
      </c>
      <c r="F64" s="8">
        <v>0</v>
      </c>
      <c r="G64" s="37">
        <f t="shared" si="0"/>
        <v>168</v>
      </c>
      <c r="H64" s="8">
        <v>0</v>
      </c>
      <c r="I64" s="8">
        <v>0</v>
      </c>
      <c r="J64" s="14"/>
      <c r="K64" s="22">
        <v>1238</v>
      </c>
    </row>
    <row r="65" spans="1:50" x14ac:dyDescent="0.3">
      <c r="A65" s="173"/>
      <c r="B65" s="4">
        <v>60</v>
      </c>
      <c r="C65" s="8" t="s">
        <v>731</v>
      </c>
      <c r="D65" s="32">
        <v>1943</v>
      </c>
      <c r="E65" s="8">
        <v>0</v>
      </c>
      <c r="F65" s="8">
        <v>0</v>
      </c>
      <c r="G65" s="37">
        <f t="shared" si="0"/>
        <v>1195</v>
      </c>
      <c r="H65" s="8">
        <v>0</v>
      </c>
      <c r="I65" s="8">
        <v>0</v>
      </c>
      <c r="J65" s="14"/>
      <c r="K65" s="22">
        <v>748</v>
      </c>
    </row>
    <row r="66" spans="1:50" x14ac:dyDescent="0.3">
      <c r="A66" s="173"/>
      <c r="B66" s="4">
        <v>61</v>
      </c>
      <c r="C66" s="8" t="s">
        <v>736</v>
      </c>
      <c r="D66" s="32">
        <v>1705</v>
      </c>
      <c r="E66" s="8">
        <v>0</v>
      </c>
      <c r="F66" s="8">
        <v>0</v>
      </c>
      <c r="G66" s="37">
        <f t="shared" si="0"/>
        <v>697</v>
      </c>
      <c r="H66" s="8">
        <v>0</v>
      </c>
      <c r="I66" s="8">
        <v>0</v>
      </c>
      <c r="J66" s="14"/>
      <c r="K66" s="22">
        <v>1008</v>
      </c>
    </row>
    <row r="67" spans="1:50" x14ac:dyDescent="0.3">
      <c r="A67" s="173"/>
      <c r="B67" s="4">
        <v>62</v>
      </c>
      <c r="C67" s="8" t="s">
        <v>728</v>
      </c>
      <c r="D67" s="32">
        <v>3165</v>
      </c>
      <c r="E67" s="8">
        <v>0</v>
      </c>
      <c r="F67" s="8">
        <v>0</v>
      </c>
      <c r="G67" s="37">
        <f t="shared" si="0"/>
        <v>2260</v>
      </c>
      <c r="H67" s="8">
        <v>0</v>
      </c>
      <c r="I67" s="8">
        <v>0</v>
      </c>
      <c r="J67" s="14"/>
      <c r="K67" s="22">
        <v>905</v>
      </c>
    </row>
    <row r="68" spans="1:50" x14ac:dyDescent="0.3">
      <c r="A68" s="173"/>
      <c r="B68" s="4">
        <v>63</v>
      </c>
      <c r="C68" s="8" t="s">
        <v>531</v>
      </c>
      <c r="D68" s="32">
        <v>1688</v>
      </c>
      <c r="E68" s="8">
        <v>0</v>
      </c>
      <c r="F68" s="8">
        <v>0</v>
      </c>
      <c r="G68" s="37">
        <f t="shared" si="0"/>
        <v>883</v>
      </c>
      <c r="H68" s="8">
        <v>0</v>
      </c>
      <c r="I68" s="8">
        <v>0</v>
      </c>
      <c r="J68" s="14"/>
      <c r="K68" s="22">
        <v>805</v>
      </c>
    </row>
    <row r="69" spans="1:50" s="12" customFormat="1" ht="4.3499999999999996" customHeight="1" x14ac:dyDescent="0.3">
      <c r="A69" s="10"/>
      <c r="B69" s="11"/>
      <c r="C69" s="11"/>
      <c r="D69" s="33"/>
      <c r="E69" s="11"/>
      <c r="F69" s="8"/>
      <c r="G69" s="37">
        <f t="shared" ref="G69:G132" si="16">D69-K69</f>
        <v>0</v>
      </c>
      <c r="H69" s="11"/>
      <c r="I69" s="11">
        <v>0</v>
      </c>
      <c r="J69" s="14"/>
      <c r="K69" s="22"/>
      <c r="L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</row>
    <row r="70" spans="1:50" x14ac:dyDescent="0.3">
      <c r="A70" s="173" t="s">
        <v>760</v>
      </c>
      <c r="B70" s="4">
        <v>64</v>
      </c>
      <c r="C70" s="8" t="s">
        <v>733</v>
      </c>
      <c r="D70" s="32">
        <v>29052</v>
      </c>
      <c r="E70" s="8">
        <v>0</v>
      </c>
      <c r="F70" s="8">
        <v>0</v>
      </c>
      <c r="G70" s="37">
        <f t="shared" si="16"/>
        <v>23904</v>
      </c>
      <c r="H70" s="8">
        <v>0</v>
      </c>
      <c r="I70" s="8">
        <v>0</v>
      </c>
      <c r="J70" s="14"/>
      <c r="K70" s="22">
        <v>5148</v>
      </c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</row>
    <row r="71" spans="1:50" x14ac:dyDescent="0.3">
      <c r="A71" s="173"/>
      <c r="B71" s="4">
        <v>65</v>
      </c>
      <c r="C71" s="8" t="s">
        <v>620</v>
      </c>
      <c r="D71" s="32">
        <v>8182</v>
      </c>
      <c r="E71" s="8">
        <v>1</v>
      </c>
      <c r="F71" s="8">
        <v>0</v>
      </c>
      <c r="G71" s="37">
        <f t="shared" si="16"/>
        <v>4545</v>
      </c>
      <c r="H71" s="8">
        <v>1</v>
      </c>
      <c r="I71" s="8">
        <v>0</v>
      </c>
      <c r="J71" s="14"/>
      <c r="K71" s="22">
        <v>3637</v>
      </c>
    </row>
    <row r="72" spans="1:50" x14ac:dyDescent="0.3">
      <c r="A72" s="173"/>
      <c r="B72" s="4">
        <v>66</v>
      </c>
      <c r="C72" s="8" t="s">
        <v>609</v>
      </c>
      <c r="D72" s="32">
        <v>8419</v>
      </c>
      <c r="E72" s="8">
        <v>0</v>
      </c>
      <c r="F72" s="8">
        <v>0</v>
      </c>
      <c r="G72" s="37">
        <f t="shared" si="16"/>
        <v>5514</v>
      </c>
      <c r="H72" s="8">
        <v>0</v>
      </c>
      <c r="I72" s="8">
        <v>0</v>
      </c>
      <c r="J72" s="14"/>
      <c r="K72" s="22">
        <v>2905</v>
      </c>
      <c r="L72" s="12"/>
    </row>
    <row r="73" spans="1:50" x14ac:dyDescent="0.3">
      <c r="A73" s="173"/>
      <c r="B73" s="4">
        <v>67</v>
      </c>
      <c r="C73" s="8" t="s">
        <v>456</v>
      </c>
      <c r="D73" s="32">
        <v>3747</v>
      </c>
      <c r="E73" s="8">
        <v>0</v>
      </c>
      <c r="F73" s="8">
        <v>0</v>
      </c>
      <c r="G73" s="37">
        <f t="shared" si="16"/>
        <v>2417</v>
      </c>
      <c r="H73" s="8">
        <v>0</v>
      </c>
      <c r="I73" s="8">
        <v>0</v>
      </c>
      <c r="J73" s="14"/>
      <c r="K73" s="22">
        <v>1330</v>
      </c>
    </row>
    <row r="74" spans="1:50" x14ac:dyDescent="0.3">
      <c r="A74" s="173"/>
      <c r="B74" s="4">
        <v>68</v>
      </c>
      <c r="C74" s="8" t="s">
        <v>488</v>
      </c>
      <c r="D74" s="32">
        <v>10632</v>
      </c>
      <c r="E74" s="8">
        <v>0</v>
      </c>
      <c r="F74" s="8">
        <v>0</v>
      </c>
      <c r="G74" s="37">
        <f t="shared" si="16"/>
        <v>9291</v>
      </c>
      <c r="H74" s="8">
        <v>0</v>
      </c>
      <c r="I74" s="8">
        <v>0</v>
      </c>
      <c r="J74" s="14"/>
      <c r="K74" s="22">
        <v>1341</v>
      </c>
    </row>
    <row r="75" spans="1:50" x14ac:dyDescent="0.3">
      <c r="A75" s="173"/>
      <c r="B75" s="4">
        <v>69</v>
      </c>
      <c r="C75" s="8" t="s">
        <v>724</v>
      </c>
      <c r="D75" s="32">
        <v>13492</v>
      </c>
      <c r="E75" s="8">
        <v>1</v>
      </c>
      <c r="F75" s="8">
        <v>0</v>
      </c>
      <c r="G75" s="37">
        <f t="shared" si="16"/>
        <v>11507</v>
      </c>
      <c r="H75" s="8">
        <v>1</v>
      </c>
      <c r="I75" s="8">
        <v>0</v>
      </c>
      <c r="J75" s="14"/>
      <c r="K75" s="22">
        <v>1985</v>
      </c>
    </row>
    <row r="76" spans="1:50" x14ac:dyDescent="0.3">
      <c r="A76" s="173"/>
      <c r="B76" s="4">
        <v>70</v>
      </c>
      <c r="C76" s="8" t="s">
        <v>631</v>
      </c>
      <c r="D76" s="32">
        <v>7292</v>
      </c>
      <c r="E76" s="8">
        <v>0</v>
      </c>
      <c r="F76" s="8">
        <v>0</v>
      </c>
      <c r="G76" s="37">
        <f t="shared" si="16"/>
        <v>5241</v>
      </c>
      <c r="H76" s="8">
        <v>0</v>
      </c>
      <c r="I76" s="8">
        <v>0</v>
      </c>
      <c r="J76" s="14"/>
      <c r="K76" s="22">
        <v>2051</v>
      </c>
    </row>
    <row r="77" spans="1:50" x14ac:dyDescent="0.3">
      <c r="A77" s="173"/>
      <c r="B77" s="4">
        <v>71</v>
      </c>
      <c r="C77" s="8" t="s">
        <v>511</v>
      </c>
      <c r="D77" s="32">
        <v>4613</v>
      </c>
      <c r="E77" s="8">
        <v>1360</v>
      </c>
      <c r="F77" s="8">
        <v>0</v>
      </c>
      <c r="G77" s="37">
        <f t="shared" si="16"/>
        <v>3911</v>
      </c>
      <c r="H77" s="8">
        <v>1360</v>
      </c>
      <c r="I77" s="8">
        <v>0</v>
      </c>
      <c r="J77" s="14"/>
      <c r="K77" s="22">
        <v>702</v>
      </c>
    </row>
    <row r="78" spans="1:50" x14ac:dyDescent="0.3">
      <c r="A78" s="173"/>
      <c r="B78" s="4">
        <v>72</v>
      </c>
      <c r="C78" s="8" t="s">
        <v>664</v>
      </c>
      <c r="D78" s="32">
        <v>6452</v>
      </c>
      <c r="E78" s="8">
        <v>0</v>
      </c>
      <c r="F78" s="8">
        <v>0</v>
      </c>
      <c r="G78" s="37">
        <f t="shared" si="16"/>
        <v>5207</v>
      </c>
      <c r="H78" s="8">
        <v>0</v>
      </c>
      <c r="I78" s="8">
        <v>0</v>
      </c>
      <c r="J78" s="14"/>
      <c r="K78" s="22">
        <v>1245</v>
      </c>
    </row>
    <row r="79" spans="1:50" x14ac:dyDescent="0.3">
      <c r="A79" s="173"/>
      <c r="B79" s="4">
        <v>73</v>
      </c>
      <c r="C79" s="8" t="s">
        <v>672</v>
      </c>
      <c r="D79" s="32">
        <v>3041</v>
      </c>
      <c r="E79" s="8">
        <v>0</v>
      </c>
      <c r="F79" s="8">
        <v>0</v>
      </c>
      <c r="G79" s="37">
        <f t="shared" si="16"/>
        <v>2294</v>
      </c>
      <c r="H79" s="8">
        <v>0</v>
      </c>
      <c r="I79" s="8">
        <v>0</v>
      </c>
      <c r="J79" s="14"/>
      <c r="K79" s="22">
        <v>747</v>
      </c>
    </row>
    <row r="80" spans="1:50" x14ac:dyDescent="0.3">
      <c r="A80" s="173"/>
      <c r="B80" s="4">
        <v>74</v>
      </c>
      <c r="C80" s="8" t="s">
        <v>707</v>
      </c>
      <c r="D80" s="32">
        <v>5255</v>
      </c>
      <c r="E80" s="8">
        <v>0</v>
      </c>
      <c r="F80" s="8">
        <v>0</v>
      </c>
      <c r="G80" s="37">
        <f t="shared" si="16"/>
        <v>4512</v>
      </c>
      <c r="H80" s="8">
        <v>0</v>
      </c>
      <c r="I80" s="8">
        <v>0</v>
      </c>
      <c r="J80" s="14"/>
      <c r="K80" s="22">
        <v>743</v>
      </c>
    </row>
    <row r="81" spans="1:50" x14ac:dyDescent="0.3">
      <c r="A81" s="173"/>
      <c r="B81" s="4">
        <v>75</v>
      </c>
      <c r="C81" s="8" t="s">
        <v>551</v>
      </c>
      <c r="D81" s="32">
        <v>3541</v>
      </c>
      <c r="E81" s="8">
        <v>0</v>
      </c>
      <c r="F81" s="8">
        <v>0</v>
      </c>
      <c r="G81" s="37">
        <f t="shared" si="16"/>
        <v>1182</v>
      </c>
      <c r="H81" s="8">
        <v>0</v>
      </c>
      <c r="I81" s="8">
        <v>0</v>
      </c>
      <c r="J81" s="14"/>
      <c r="K81" s="22">
        <v>2359</v>
      </c>
    </row>
    <row r="82" spans="1:50" x14ac:dyDescent="0.3">
      <c r="A82" s="173"/>
      <c r="B82" s="4">
        <v>76</v>
      </c>
      <c r="C82" s="8" t="s">
        <v>671</v>
      </c>
      <c r="D82" s="32">
        <v>14632</v>
      </c>
      <c r="E82" s="8">
        <v>276</v>
      </c>
      <c r="F82" s="8">
        <v>0</v>
      </c>
      <c r="G82" s="37">
        <f t="shared" si="16"/>
        <v>10240</v>
      </c>
      <c r="H82" s="8">
        <v>276</v>
      </c>
      <c r="I82" s="8">
        <v>0</v>
      </c>
      <c r="J82" s="14"/>
      <c r="K82" s="22">
        <v>4392</v>
      </c>
    </row>
    <row r="83" spans="1:50" x14ac:dyDescent="0.3">
      <c r="A83" s="173"/>
      <c r="B83" s="4">
        <v>77</v>
      </c>
      <c r="C83" s="8" t="s">
        <v>447</v>
      </c>
      <c r="D83" s="32">
        <v>18210</v>
      </c>
      <c r="E83" s="8">
        <v>95</v>
      </c>
      <c r="F83" s="8">
        <v>0</v>
      </c>
      <c r="G83" s="37">
        <f t="shared" si="16"/>
        <v>13167</v>
      </c>
      <c r="H83" s="8">
        <v>95</v>
      </c>
      <c r="I83" s="8">
        <v>0</v>
      </c>
      <c r="J83" s="14"/>
      <c r="K83" s="22">
        <v>5043</v>
      </c>
    </row>
    <row r="84" spans="1:50" x14ac:dyDescent="0.3">
      <c r="A84" s="173"/>
      <c r="B84" s="4">
        <v>78</v>
      </c>
      <c r="C84" s="8" t="s">
        <v>486</v>
      </c>
      <c r="D84" s="32">
        <v>5403</v>
      </c>
      <c r="E84" s="8">
        <v>0</v>
      </c>
      <c r="F84" s="8">
        <v>0</v>
      </c>
      <c r="G84" s="37">
        <f t="shared" si="16"/>
        <v>2055</v>
      </c>
      <c r="H84" s="8">
        <v>0</v>
      </c>
      <c r="I84" s="8">
        <v>0</v>
      </c>
      <c r="J84" s="14"/>
      <c r="K84" s="22">
        <v>3348</v>
      </c>
    </row>
    <row r="85" spans="1:50" x14ac:dyDescent="0.3">
      <c r="A85" s="173"/>
      <c r="B85" s="4">
        <v>79</v>
      </c>
      <c r="C85" s="8" t="s">
        <v>548</v>
      </c>
      <c r="D85" s="32">
        <v>1137</v>
      </c>
      <c r="E85" s="8">
        <v>0</v>
      </c>
      <c r="F85" s="8">
        <v>0</v>
      </c>
      <c r="G85" s="37">
        <f t="shared" si="16"/>
        <v>-160</v>
      </c>
      <c r="H85" s="8">
        <v>0</v>
      </c>
      <c r="I85" s="8">
        <v>0</v>
      </c>
      <c r="J85" s="14"/>
      <c r="K85" s="22">
        <v>1297</v>
      </c>
    </row>
    <row r="86" spans="1:50" x14ac:dyDescent="0.3">
      <c r="A86" s="173"/>
      <c r="B86" s="4">
        <v>80</v>
      </c>
      <c r="C86" s="8" t="s">
        <v>547</v>
      </c>
      <c r="D86" s="32">
        <v>3692</v>
      </c>
      <c r="E86" s="8">
        <v>0</v>
      </c>
      <c r="F86" s="8">
        <v>0</v>
      </c>
      <c r="G86" s="37">
        <f t="shared" si="16"/>
        <v>-2448</v>
      </c>
      <c r="H86" s="8">
        <v>0</v>
      </c>
      <c r="I86" s="8">
        <v>0</v>
      </c>
      <c r="J86" s="14"/>
      <c r="K86" s="22">
        <v>6140</v>
      </c>
    </row>
    <row r="87" spans="1:50" x14ac:dyDescent="0.3">
      <c r="A87" s="173"/>
      <c r="B87" s="4">
        <v>81</v>
      </c>
      <c r="C87" s="8" t="s">
        <v>586</v>
      </c>
      <c r="D87" s="32">
        <v>7795</v>
      </c>
      <c r="E87" s="8">
        <v>0</v>
      </c>
      <c r="F87" s="8">
        <v>0</v>
      </c>
      <c r="G87" s="37">
        <f t="shared" si="16"/>
        <v>3421</v>
      </c>
      <c r="H87" s="8">
        <v>0</v>
      </c>
      <c r="I87" s="8">
        <v>0</v>
      </c>
      <c r="J87" s="14"/>
      <c r="K87" s="22">
        <v>4374</v>
      </c>
      <c r="L87">
        <v>10</v>
      </c>
    </row>
    <row r="88" spans="1:50" x14ac:dyDescent="0.3">
      <c r="A88" s="173"/>
      <c r="B88" s="4">
        <v>82</v>
      </c>
      <c r="C88" s="8" t="s">
        <v>473</v>
      </c>
      <c r="D88" s="32">
        <v>4398</v>
      </c>
      <c r="E88" s="8">
        <v>0</v>
      </c>
      <c r="F88" s="8">
        <v>0</v>
      </c>
      <c r="G88" s="37">
        <f t="shared" si="16"/>
        <v>2541</v>
      </c>
      <c r="H88" s="8">
        <v>0</v>
      </c>
      <c r="I88" s="8">
        <v>0</v>
      </c>
      <c r="J88" s="14"/>
      <c r="K88" s="22">
        <v>1857</v>
      </c>
    </row>
    <row r="89" spans="1:50" x14ac:dyDescent="0.3">
      <c r="A89" s="173"/>
      <c r="B89" s="4">
        <v>83</v>
      </c>
      <c r="C89" s="8" t="s">
        <v>583</v>
      </c>
      <c r="D89" s="32">
        <v>5756</v>
      </c>
      <c r="E89" s="8">
        <v>0</v>
      </c>
      <c r="F89" s="8">
        <v>0</v>
      </c>
      <c r="G89" s="37">
        <f t="shared" si="16"/>
        <v>4592</v>
      </c>
      <c r="H89" s="8">
        <v>0</v>
      </c>
      <c r="I89" s="8">
        <v>0</v>
      </c>
      <c r="J89" s="14"/>
      <c r="K89" s="22">
        <v>1164</v>
      </c>
    </row>
    <row r="90" spans="1:50" x14ac:dyDescent="0.3">
      <c r="A90" s="173"/>
      <c r="B90" s="4">
        <v>84</v>
      </c>
      <c r="C90" s="8" t="s">
        <v>725</v>
      </c>
      <c r="D90" s="32">
        <v>10290</v>
      </c>
      <c r="E90" s="8">
        <v>0</v>
      </c>
      <c r="F90" s="8">
        <v>0</v>
      </c>
      <c r="G90" s="37">
        <f t="shared" si="16"/>
        <v>5696</v>
      </c>
      <c r="H90" s="8">
        <v>0</v>
      </c>
      <c r="I90" s="8">
        <v>0</v>
      </c>
      <c r="J90" s="14"/>
      <c r="K90" s="22">
        <v>4594</v>
      </c>
    </row>
    <row r="91" spans="1:50" x14ac:dyDescent="0.3">
      <c r="A91" s="173"/>
      <c r="B91" s="4">
        <v>85</v>
      </c>
      <c r="C91" s="8" t="s">
        <v>669</v>
      </c>
      <c r="D91" s="32">
        <v>12577</v>
      </c>
      <c r="E91" s="8">
        <v>253</v>
      </c>
      <c r="F91" s="8">
        <v>0</v>
      </c>
      <c r="G91" s="37">
        <f t="shared" si="16"/>
        <v>5491</v>
      </c>
      <c r="H91" s="8">
        <v>253</v>
      </c>
      <c r="I91" s="8">
        <v>0</v>
      </c>
      <c r="J91" s="14"/>
      <c r="K91" s="22">
        <v>7086</v>
      </c>
    </row>
    <row r="92" spans="1:50" x14ac:dyDescent="0.3">
      <c r="A92" s="173"/>
      <c r="B92" s="4">
        <v>86</v>
      </c>
      <c r="C92" s="8" t="s">
        <v>491</v>
      </c>
      <c r="D92" s="32">
        <v>2000</v>
      </c>
      <c r="E92" s="8">
        <v>0</v>
      </c>
      <c r="F92" s="8">
        <v>0</v>
      </c>
      <c r="G92" s="37">
        <f t="shared" si="16"/>
        <v>1402</v>
      </c>
      <c r="H92" s="8">
        <v>0</v>
      </c>
      <c r="I92" s="8">
        <v>0</v>
      </c>
      <c r="J92" s="14"/>
      <c r="K92" s="22">
        <v>598</v>
      </c>
    </row>
    <row r="93" spans="1:50" x14ac:dyDescent="0.3">
      <c r="A93" s="173"/>
      <c r="B93" s="4">
        <v>87</v>
      </c>
      <c r="C93" s="8" t="s">
        <v>619</v>
      </c>
      <c r="D93" s="32">
        <v>315</v>
      </c>
      <c r="E93" s="8">
        <v>0</v>
      </c>
      <c r="F93" s="8">
        <v>0</v>
      </c>
      <c r="G93" s="37">
        <f t="shared" si="16"/>
        <v>154</v>
      </c>
      <c r="H93" s="8">
        <v>0</v>
      </c>
      <c r="I93" s="8">
        <v>0</v>
      </c>
      <c r="J93" s="14"/>
      <c r="K93" s="22">
        <v>161</v>
      </c>
    </row>
    <row r="94" spans="1:50" s="12" customFormat="1" ht="4.3499999999999996" customHeight="1" x14ac:dyDescent="0.3">
      <c r="A94" s="10"/>
      <c r="B94" s="11"/>
      <c r="C94" s="11"/>
      <c r="D94" s="33"/>
      <c r="E94" s="11"/>
      <c r="F94" s="8"/>
      <c r="G94" s="37">
        <f t="shared" si="16"/>
        <v>0</v>
      </c>
      <c r="H94" s="11"/>
      <c r="I94" s="11">
        <v>0</v>
      </c>
      <c r="J94" s="14"/>
      <c r="K94" s="22"/>
      <c r="L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</row>
    <row r="95" spans="1:50" x14ac:dyDescent="0.3">
      <c r="A95" s="173" t="s">
        <v>761</v>
      </c>
      <c r="B95" s="4">
        <v>88</v>
      </c>
      <c r="C95" s="8" t="s">
        <v>654</v>
      </c>
      <c r="D95" s="32">
        <v>870</v>
      </c>
      <c r="E95" s="8">
        <v>0</v>
      </c>
      <c r="F95" s="8">
        <v>0</v>
      </c>
      <c r="G95" s="37">
        <f t="shared" si="16"/>
        <v>625</v>
      </c>
      <c r="H95" s="8">
        <v>0</v>
      </c>
      <c r="I95" s="8">
        <v>0</v>
      </c>
      <c r="J95" s="14"/>
      <c r="K95" s="22">
        <v>245</v>
      </c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</row>
    <row r="96" spans="1:50" x14ac:dyDescent="0.3">
      <c r="A96" s="173"/>
      <c r="B96" s="4">
        <v>89</v>
      </c>
      <c r="C96" s="8" t="s">
        <v>676</v>
      </c>
      <c r="D96" s="32">
        <v>2892</v>
      </c>
      <c r="E96" s="8">
        <v>0</v>
      </c>
      <c r="F96" s="8">
        <v>0</v>
      </c>
      <c r="G96" s="37">
        <f t="shared" si="16"/>
        <v>2020</v>
      </c>
      <c r="H96" s="8">
        <v>0</v>
      </c>
      <c r="I96" s="8">
        <v>0</v>
      </c>
      <c r="J96" s="14"/>
      <c r="K96" s="22">
        <v>872</v>
      </c>
    </row>
    <row r="97" spans="1:50" x14ac:dyDescent="0.3">
      <c r="A97" s="173"/>
      <c r="B97" s="4">
        <v>90</v>
      </c>
      <c r="C97" s="8" t="s">
        <v>429</v>
      </c>
      <c r="D97" s="32">
        <v>2092</v>
      </c>
      <c r="E97" s="8">
        <v>10</v>
      </c>
      <c r="F97" s="8">
        <v>0</v>
      </c>
      <c r="G97" s="37">
        <f t="shared" si="16"/>
        <v>1335</v>
      </c>
      <c r="H97" s="8">
        <v>10</v>
      </c>
      <c r="I97" s="8">
        <v>0</v>
      </c>
      <c r="J97" s="14"/>
      <c r="K97" s="22">
        <v>757</v>
      </c>
    </row>
    <row r="98" spans="1:50" x14ac:dyDescent="0.3">
      <c r="A98" s="173"/>
      <c r="B98" s="4">
        <v>91</v>
      </c>
      <c r="C98" s="8" t="s">
        <v>660</v>
      </c>
      <c r="D98" s="32">
        <v>4359</v>
      </c>
      <c r="E98" s="8">
        <v>0</v>
      </c>
      <c r="F98" s="8">
        <v>0</v>
      </c>
      <c r="G98" s="37">
        <f t="shared" si="16"/>
        <v>3845</v>
      </c>
      <c r="H98" s="8">
        <v>0</v>
      </c>
      <c r="I98" s="8">
        <v>0</v>
      </c>
      <c r="J98" s="14"/>
      <c r="K98" s="22">
        <v>514</v>
      </c>
      <c r="L98" s="12"/>
    </row>
    <row r="99" spans="1:50" x14ac:dyDescent="0.3">
      <c r="A99" s="173"/>
      <c r="B99" s="4">
        <v>92</v>
      </c>
      <c r="C99" s="8" t="s">
        <v>617</v>
      </c>
      <c r="D99" s="32">
        <v>1459</v>
      </c>
      <c r="E99" s="8">
        <v>0</v>
      </c>
      <c r="F99" s="8">
        <v>0</v>
      </c>
      <c r="G99" s="37">
        <f t="shared" si="16"/>
        <v>965</v>
      </c>
      <c r="H99" s="8">
        <v>0</v>
      </c>
      <c r="I99" s="8">
        <v>0</v>
      </c>
      <c r="J99" s="14"/>
      <c r="K99" s="22">
        <v>494</v>
      </c>
    </row>
    <row r="100" spans="1:50" x14ac:dyDescent="0.3">
      <c r="A100" s="173"/>
      <c r="B100" s="4">
        <v>93</v>
      </c>
      <c r="C100" s="8" t="s">
        <v>573</v>
      </c>
      <c r="D100" s="32">
        <v>5250</v>
      </c>
      <c r="E100" s="8">
        <v>0</v>
      </c>
      <c r="F100" s="8">
        <v>0</v>
      </c>
      <c r="G100" s="37">
        <f t="shared" si="16"/>
        <v>4427</v>
      </c>
      <c r="H100" s="8">
        <v>0</v>
      </c>
      <c r="I100" s="8">
        <v>0</v>
      </c>
      <c r="J100" s="14"/>
      <c r="K100" s="22">
        <v>823</v>
      </c>
    </row>
    <row r="101" spans="1:50" x14ac:dyDescent="0.3">
      <c r="A101" s="173"/>
      <c r="B101" s="4">
        <v>94</v>
      </c>
      <c r="C101" s="8" t="s">
        <v>563</v>
      </c>
      <c r="D101" s="32">
        <v>6809</v>
      </c>
      <c r="E101" s="8">
        <v>0</v>
      </c>
      <c r="F101" s="8">
        <v>0</v>
      </c>
      <c r="G101" s="37">
        <f t="shared" si="16"/>
        <v>6298</v>
      </c>
      <c r="H101" s="8">
        <v>0</v>
      </c>
      <c r="I101" s="8">
        <v>0</v>
      </c>
      <c r="J101" s="14"/>
      <c r="K101" s="22">
        <v>511</v>
      </c>
      <c r="L101">
        <v>95</v>
      </c>
    </row>
    <row r="102" spans="1:50" x14ac:dyDescent="0.3">
      <c r="A102" s="173"/>
      <c r="B102" s="4">
        <v>95</v>
      </c>
      <c r="C102" s="8" t="s">
        <v>717</v>
      </c>
      <c r="D102" s="32">
        <v>8347</v>
      </c>
      <c r="E102" s="8">
        <v>0</v>
      </c>
      <c r="F102" s="8">
        <v>0</v>
      </c>
      <c r="G102" s="37">
        <f t="shared" si="16"/>
        <v>7964</v>
      </c>
      <c r="H102" s="8">
        <v>0</v>
      </c>
      <c r="I102" s="8">
        <v>0</v>
      </c>
      <c r="J102" s="14"/>
      <c r="K102" s="22">
        <v>383</v>
      </c>
    </row>
    <row r="103" spans="1:50" x14ac:dyDescent="0.3">
      <c r="A103" s="173"/>
      <c r="B103" s="4">
        <v>96</v>
      </c>
      <c r="C103" s="8" t="s">
        <v>538</v>
      </c>
      <c r="D103" s="32">
        <v>5957</v>
      </c>
      <c r="E103" s="8">
        <v>0</v>
      </c>
      <c r="F103" s="8">
        <v>0</v>
      </c>
      <c r="G103" s="37">
        <f t="shared" si="16"/>
        <v>5419</v>
      </c>
      <c r="H103" s="8">
        <v>0</v>
      </c>
      <c r="I103" s="8">
        <v>0</v>
      </c>
      <c r="J103" s="14"/>
      <c r="K103" s="22">
        <v>538</v>
      </c>
    </row>
    <row r="104" spans="1:50" x14ac:dyDescent="0.3">
      <c r="A104" s="173"/>
      <c r="B104" s="4">
        <v>97</v>
      </c>
      <c r="C104" s="8" t="s">
        <v>575</v>
      </c>
      <c r="D104" s="32">
        <v>5903</v>
      </c>
      <c r="E104" s="8">
        <v>0</v>
      </c>
      <c r="F104" s="8">
        <v>0</v>
      </c>
      <c r="G104" s="37">
        <f t="shared" si="16"/>
        <v>5384</v>
      </c>
      <c r="H104" s="8">
        <v>0</v>
      </c>
      <c r="I104" s="8">
        <v>0</v>
      </c>
      <c r="J104" s="14"/>
      <c r="K104" s="22">
        <v>519</v>
      </c>
    </row>
    <row r="105" spans="1:50" s="12" customFormat="1" ht="4.9000000000000004" customHeight="1" x14ac:dyDescent="0.3">
      <c r="A105" s="10"/>
      <c r="B105" s="11"/>
      <c r="C105" s="11"/>
      <c r="D105" s="33"/>
      <c r="E105" s="11"/>
      <c r="F105" s="8"/>
      <c r="G105" s="37">
        <f t="shared" si="16"/>
        <v>0</v>
      </c>
      <c r="H105" s="11"/>
      <c r="I105" s="11">
        <v>0</v>
      </c>
      <c r="J105" s="14"/>
      <c r="K105" s="22"/>
      <c r="L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</row>
    <row r="106" spans="1:50" x14ac:dyDescent="0.3">
      <c r="A106" s="173" t="s">
        <v>762</v>
      </c>
      <c r="B106" s="4">
        <v>98</v>
      </c>
      <c r="C106" s="8" t="s">
        <v>412</v>
      </c>
      <c r="D106" s="32">
        <v>323</v>
      </c>
      <c r="E106" s="8">
        <v>0</v>
      </c>
      <c r="F106" s="8">
        <v>0</v>
      </c>
      <c r="G106" s="37">
        <f t="shared" si="16"/>
        <v>173</v>
      </c>
      <c r="H106" s="8">
        <v>0</v>
      </c>
      <c r="I106" s="8">
        <v>0</v>
      </c>
      <c r="J106" s="14"/>
      <c r="K106" s="22">
        <v>150</v>
      </c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</row>
    <row r="107" spans="1:50" x14ac:dyDescent="0.3">
      <c r="A107" s="173"/>
      <c r="B107" s="4">
        <v>99</v>
      </c>
      <c r="C107" s="8" t="s">
        <v>413</v>
      </c>
      <c r="D107" s="32">
        <v>672</v>
      </c>
      <c r="E107" s="8">
        <v>0</v>
      </c>
      <c r="F107" s="8">
        <v>0</v>
      </c>
      <c r="G107" s="37">
        <f t="shared" si="16"/>
        <v>472</v>
      </c>
      <c r="H107" s="8">
        <v>0</v>
      </c>
      <c r="I107" s="8">
        <v>0</v>
      </c>
      <c r="J107" s="14"/>
      <c r="K107" s="22">
        <v>200</v>
      </c>
    </row>
    <row r="108" spans="1:50" x14ac:dyDescent="0.3">
      <c r="A108" s="173"/>
      <c r="B108" s="4">
        <v>100</v>
      </c>
      <c r="C108" s="8" t="s">
        <v>744</v>
      </c>
      <c r="D108" s="32">
        <v>644</v>
      </c>
      <c r="E108" s="8">
        <v>0</v>
      </c>
      <c r="F108" s="8">
        <v>0</v>
      </c>
      <c r="G108" s="37">
        <f t="shared" si="16"/>
        <v>572</v>
      </c>
      <c r="H108" s="8">
        <v>0</v>
      </c>
      <c r="I108" s="8">
        <v>0</v>
      </c>
      <c r="J108" s="14"/>
      <c r="K108" s="22">
        <v>72</v>
      </c>
    </row>
    <row r="109" spans="1:50" x14ac:dyDescent="0.3">
      <c r="A109" s="173"/>
      <c r="B109" s="4">
        <v>101</v>
      </c>
      <c r="C109" s="8" t="s">
        <v>414</v>
      </c>
      <c r="D109" s="32">
        <v>324</v>
      </c>
      <c r="E109" s="8">
        <v>0</v>
      </c>
      <c r="F109" s="8">
        <v>0</v>
      </c>
      <c r="G109" s="37">
        <f t="shared" si="16"/>
        <v>208</v>
      </c>
      <c r="H109" s="8">
        <v>0</v>
      </c>
      <c r="I109" s="8">
        <v>0</v>
      </c>
      <c r="J109" s="14"/>
      <c r="K109" s="22">
        <v>116</v>
      </c>
    </row>
    <row r="110" spans="1:50" x14ac:dyDescent="0.3">
      <c r="A110" s="173"/>
      <c r="B110" s="4">
        <v>102</v>
      </c>
      <c r="C110" s="8" t="s">
        <v>745</v>
      </c>
      <c r="D110" s="32">
        <v>172</v>
      </c>
      <c r="E110" s="8">
        <v>0</v>
      </c>
      <c r="F110" s="8">
        <v>0</v>
      </c>
      <c r="G110" s="37">
        <f t="shared" si="16"/>
        <v>120</v>
      </c>
      <c r="H110" s="8">
        <v>0</v>
      </c>
      <c r="I110" s="8">
        <v>0</v>
      </c>
      <c r="J110" s="14"/>
      <c r="K110" s="22">
        <v>52</v>
      </c>
      <c r="L110" s="12"/>
    </row>
    <row r="111" spans="1:50" x14ac:dyDescent="0.3">
      <c r="A111" s="173"/>
      <c r="B111" s="4">
        <v>103</v>
      </c>
      <c r="C111" s="8" t="s">
        <v>415</v>
      </c>
      <c r="D111" s="32">
        <v>560</v>
      </c>
      <c r="E111" s="8">
        <v>0</v>
      </c>
      <c r="F111" s="8">
        <v>0</v>
      </c>
      <c r="G111" s="37">
        <f t="shared" si="16"/>
        <v>71</v>
      </c>
      <c r="H111" s="8">
        <v>0</v>
      </c>
      <c r="I111" s="8">
        <v>0</v>
      </c>
      <c r="J111" s="14"/>
      <c r="K111" s="22">
        <v>489</v>
      </c>
    </row>
    <row r="112" spans="1:50" x14ac:dyDescent="0.3">
      <c r="A112" s="173"/>
      <c r="B112" s="4">
        <v>104</v>
      </c>
      <c r="C112" s="8" t="s">
        <v>417</v>
      </c>
      <c r="D112" s="32">
        <v>395</v>
      </c>
      <c r="E112" s="8">
        <v>0</v>
      </c>
      <c r="F112" s="8">
        <v>0</v>
      </c>
      <c r="G112" s="37">
        <f t="shared" si="16"/>
        <v>119</v>
      </c>
      <c r="H112" s="8">
        <v>0</v>
      </c>
      <c r="I112" s="8">
        <v>0</v>
      </c>
      <c r="J112" s="14"/>
      <c r="K112" s="22">
        <v>276</v>
      </c>
    </row>
    <row r="113" spans="1:12" x14ac:dyDescent="0.3">
      <c r="A113" s="173"/>
      <c r="B113" s="4">
        <v>105</v>
      </c>
      <c r="C113" s="8" t="s">
        <v>419</v>
      </c>
      <c r="D113" s="32">
        <v>3032</v>
      </c>
      <c r="E113" s="8">
        <v>0</v>
      </c>
      <c r="F113" s="8">
        <v>0</v>
      </c>
      <c r="G113" s="37">
        <f t="shared" si="16"/>
        <v>2702</v>
      </c>
      <c r="H113" s="8">
        <v>0</v>
      </c>
      <c r="I113" s="8">
        <v>0</v>
      </c>
      <c r="J113" s="14"/>
      <c r="K113" s="22">
        <v>330</v>
      </c>
    </row>
    <row r="114" spans="1:12" x14ac:dyDescent="0.3">
      <c r="A114" s="173"/>
      <c r="B114" s="4">
        <v>106</v>
      </c>
      <c r="C114" s="8" t="s">
        <v>420</v>
      </c>
      <c r="D114" s="32">
        <v>804</v>
      </c>
      <c r="E114" s="8">
        <v>0</v>
      </c>
      <c r="F114" s="8">
        <v>0</v>
      </c>
      <c r="G114" s="37">
        <f t="shared" si="16"/>
        <v>673</v>
      </c>
      <c r="H114" s="8">
        <v>0</v>
      </c>
      <c r="I114" s="8">
        <v>0</v>
      </c>
      <c r="J114" s="14"/>
      <c r="K114" s="22">
        <v>131</v>
      </c>
    </row>
    <row r="115" spans="1:12" x14ac:dyDescent="0.3">
      <c r="A115" s="173"/>
      <c r="B115" s="4">
        <v>107</v>
      </c>
      <c r="C115" s="8" t="s">
        <v>421</v>
      </c>
      <c r="D115" s="32">
        <v>2553</v>
      </c>
      <c r="E115" s="8">
        <v>0</v>
      </c>
      <c r="F115" s="8">
        <v>0</v>
      </c>
      <c r="G115" s="37">
        <f t="shared" si="16"/>
        <v>2265</v>
      </c>
      <c r="H115" s="8">
        <v>0</v>
      </c>
      <c r="I115" s="8">
        <v>0</v>
      </c>
      <c r="J115" s="14"/>
      <c r="K115" s="22">
        <v>288</v>
      </c>
    </row>
    <row r="116" spans="1:12" x14ac:dyDescent="0.3">
      <c r="A116" s="173"/>
      <c r="B116" s="4">
        <v>108</v>
      </c>
      <c r="C116" s="8" t="s">
        <v>422</v>
      </c>
      <c r="D116" s="32">
        <v>700</v>
      </c>
      <c r="E116" s="8">
        <v>0</v>
      </c>
      <c r="F116" s="8">
        <v>0</v>
      </c>
      <c r="G116" s="37">
        <f t="shared" si="16"/>
        <v>440</v>
      </c>
      <c r="H116" s="8">
        <v>0</v>
      </c>
      <c r="I116" s="8">
        <v>0</v>
      </c>
      <c r="J116" s="14"/>
      <c r="K116" s="22">
        <v>260</v>
      </c>
    </row>
    <row r="117" spans="1:12" x14ac:dyDescent="0.3">
      <c r="A117" s="173"/>
      <c r="B117" s="4">
        <v>109</v>
      </c>
      <c r="C117" s="8" t="s">
        <v>423</v>
      </c>
      <c r="D117" s="32">
        <v>318</v>
      </c>
      <c r="E117" s="8">
        <v>0</v>
      </c>
      <c r="F117" s="8">
        <v>0</v>
      </c>
      <c r="G117" s="37">
        <f t="shared" si="16"/>
        <v>195</v>
      </c>
      <c r="H117" s="8">
        <v>0</v>
      </c>
      <c r="I117" s="8">
        <v>0</v>
      </c>
      <c r="J117" s="14"/>
      <c r="K117" s="22">
        <v>123</v>
      </c>
    </row>
    <row r="118" spans="1:12" x14ac:dyDescent="0.3">
      <c r="A118" s="173"/>
      <c r="B118" s="4">
        <v>110</v>
      </c>
      <c r="C118" s="8" t="s">
        <v>424</v>
      </c>
      <c r="D118" s="32">
        <v>395</v>
      </c>
      <c r="E118" s="8">
        <v>0</v>
      </c>
      <c r="F118" s="8">
        <v>0</v>
      </c>
      <c r="G118" s="37">
        <f t="shared" si="16"/>
        <v>226</v>
      </c>
      <c r="H118" s="8">
        <v>0</v>
      </c>
      <c r="I118" s="8">
        <v>0</v>
      </c>
      <c r="J118" s="14"/>
      <c r="K118" s="22">
        <v>169</v>
      </c>
    </row>
    <row r="119" spans="1:12" x14ac:dyDescent="0.3">
      <c r="A119" s="173"/>
      <c r="B119" s="4">
        <v>111</v>
      </c>
      <c r="C119" s="8" t="s">
        <v>425</v>
      </c>
      <c r="D119" s="32">
        <v>1209</v>
      </c>
      <c r="E119" s="8">
        <v>0</v>
      </c>
      <c r="F119" s="8">
        <v>0</v>
      </c>
      <c r="G119" s="37">
        <f t="shared" si="16"/>
        <v>962</v>
      </c>
      <c r="H119" s="8">
        <v>0</v>
      </c>
      <c r="I119" s="8">
        <v>0</v>
      </c>
      <c r="J119" s="14"/>
      <c r="K119" s="22">
        <v>247</v>
      </c>
      <c r="L119">
        <v>1</v>
      </c>
    </row>
    <row r="120" spans="1:12" x14ac:dyDescent="0.3">
      <c r="A120" s="173"/>
      <c r="B120" s="4">
        <v>112</v>
      </c>
      <c r="C120" s="8" t="s">
        <v>426</v>
      </c>
      <c r="D120" s="32">
        <v>1916</v>
      </c>
      <c r="E120" s="8">
        <v>0</v>
      </c>
      <c r="F120" s="8">
        <v>0</v>
      </c>
      <c r="G120" s="37">
        <f t="shared" si="16"/>
        <v>1665</v>
      </c>
      <c r="H120" s="8">
        <v>0</v>
      </c>
      <c r="I120" s="8">
        <v>0</v>
      </c>
      <c r="J120" s="14"/>
      <c r="K120" s="22">
        <v>251</v>
      </c>
    </row>
    <row r="121" spans="1:12" x14ac:dyDescent="0.3">
      <c r="A121" s="173"/>
      <c r="B121" s="4">
        <v>113</v>
      </c>
      <c r="C121" s="8" t="s">
        <v>427</v>
      </c>
      <c r="D121" s="32">
        <v>6359</v>
      </c>
      <c r="E121" s="8">
        <v>0</v>
      </c>
      <c r="F121" s="8">
        <v>0</v>
      </c>
      <c r="G121" s="37">
        <f t="shared" si="16"/>
        <v>5810</v>
      </c>
      <c r="H121" s="8">
        <v>0</v>
      </c>
      <c r="I121" s="8">
        <v>0</v>
      </c>
      <c r="J121" s="14"/>
      <c r="K121" s="22">
        <v>549</v>
      </c>
    </row>
    <row r="122" spans="1:12" x14ac:dyDescent="0.3">
      <c r="A122" s="173"/>
      <c r="B122" s="4">
        <v>114</v>
      </c>
      <c r="C122" s="8" t="s">
        <v>428</v>
      </c>
      <c r="D122" s="32">
        <v>3441</v>
      </c>
      <c r="E122" s="8">
        <v>0</v>
      </c>
      <c r="F122" s="8">
        <v>0</v>
      </c>
      <c r="G122" s="37">
        <f t="shared" si="16"/>
        <v>3132</v>
      </c>
      <c r="H122" s="8">
        <v>0</v>
      </c>
      <c r="I122" s="8">
        <v>0</v>
      </c>
      <c r="J122" s="14"/>
      <c r="K122" s="22">
        <v>309</v>
      </c>
    </row>
    <row r="123" spans="1:12" x14ac:dyDescent="0.3">
      <c r="A123" s="173"/>
      <c r="B123" s="4">
        <v>115</v>
      </c>
      <c r="C123" s="8" t="s">
        <v>431</v>
      </c>
      <c r="D123" s="32">
        <v>1318</v>
      </c>
      <c r="E123" s="8">
        <v>0</v>
      </c>
      <c r="F123" s="8">
        <v>0</v>
      </c>
      <c r="G123" s="37">
        <f t="shared" si="16"/>
        <v>1026</v>
      </c>
      <c r="H123" s="8">
        <v>0</v>
      </c>
      <c r="I123" s="8">
        <v>0</v>
      </c>
      <c r="J123" s="14"/>
      <c r="K123" s="22">
        <v>292</v>
      </c>
    </row>
    <row r="124" spans="1:12" x14ac:dyDescent="0.3">
      <c r="A124" s="173"/>
      <c r="B124" s="4">
        <v>116</v>
      </c>
      <c r="C124" s="8" t="s">
        <v>432</v>
      </c>
      <c r="D124" s="32">
        <v>954</v>
      </c>
      <c r="E124" s="8">
        <v>0</v>
      </c>
      <c r="F124" s="8">
        <v>0</v>
      </c>
      <c r="G124" s="37">
        <f t="shared" si="16"/>
        <v>449</v>
      </c>
      <c r="H124" s="8">
        <v>0</v>
      </c>
      <c r="I124" s="8">
        <v>0</v>
      </c>
      <c r="J124" s="14"/>
      <c r="K124" s="22">
        <v>505</v>
      </c>
    </row>
    <row r="125" spans="1:12" x14ac:dyDescent="0.3">
      <c r="A125" s="173"/>
      <c r="B125" s="4">
        <v>117</v>
      </c>
      <c r="C125" s="8" t="s">
        <v>434</v>
      </c>
      <c r="D125" s="32">
        <v>443</v>
      </c>
      <c r="E125" s="8">
        <v>0</v>
      </c>
      <c r="F125" s="8">
        <v>0</v>
      </c>
      <c r="G125" s="37">
        <f t="shared" si="16"/>
        <v>351</v>
      </c>
      <c r="H125" s="8">
        <v>0</v>
      </c>
      <c r="I125" s="8">
        <v>0</v>
      </c>
      <c r="J125" s="14"/>
      <c r="K125" s="22">
        <v>92</v>
      </c>
    </row>
    <row r="126" spans="1:12" x14ac:dyDescent="0.3">
      <c r="A126" s="173"/>
      <c r="B126" s="4">
        <v>118</v>
      </c>
      <c r="C126" s="8" t="s">
        <v>435</v>
      </c>
      <c r="D126" s="32">
        <v>643</v>
      </c>
      <c r="E126" s="8">
        <v>0</v>
      </c>
      <c r="F126" s="8">
        <v>0</v>
      </c>
      <c r="G126" s="37">
        <f t="shared" si="16"/>
        <v>-210</v>
      </c>
      <c r="H126" s="8">
        <v>0</v>
      </c>
      <c r="I126" s="8">
        <v>0</v>
      </c>
      <c r="J126" s="14"/>
      <c r="K126" s="22">
        <v>853</v>
      </c>
    </row>
    <row r="127" spans="1:12" x14ac:dyDescent="0.3">
      <c r="A127" s="173"/>
      <c r="B127" s="4">
        <v>119</v>
      </c>
      <c r="C127" s="8" t="s">
        <v>437</v>
      </c>
      <c r="D127" s="32">
        <v>8998</v>
      </c>
      <c r="E127" s="8">
        <v>0</v>
      </c>
      <c r="F127" s="8">
        <v>0</v>
      </c>
      <c r="G127" s="37">
        <f t="shared" si="16"/>
        <v>8220</v>
      </c>
      <c r="H127" s="8">
        <v>0</v>
      </c>
      <c r="I127" s="8">
        <v>0</v>
      </c>
      <c r="J127" s="14"/>
      <c r="K127" s="22">
        <v>778</v>
      </c>
    </row>
    <row r="128" spans="1:12" x14ac:dyDescent="0.3">
      <c r="A128" s="173"/>
      <c r="B128" s="4">
        <v>120</v>
      </c>
      <c r="C128" s="8" t="s">
        <v>438</v>
      </c>
      <c r="D128" s="32">
        <v>437</v>
      </c>
      <c r="E128" s="8">
        <v>0</v>
      </c>
      <c r="F128" s="8">
        <v>0</v>
      </c>
      <c r="G128" s="37">
        <f t="shared" si="16"/>
        <v>374</v>
      </c>
      <c r="H128" s="8">
        <v>0</v>
      </c>
      <c r="I128" s="8">
        <v>0</v>
      </c>
      <c r="J128" s="14"/>
      <c r="K128" s="22">
        <v>63</v>
      </c>
    </row>
    <row r="129" spans="1:11" x14ac:dyDescent="0.3">
      <c r="A129" s="173"/>
      <c r="B129" s="4">
        <v>121</v>
      </c>
      <c r="C129" s="8" t="s">
        <v>440</v>
      </c>
      <c r="D129" s="32">
        <v>1136</v>
      </c>
      <c r="E129" s="8">
        <v>0</v>
      </c>
      <c r="F129" s="8">
        <v>0</v>
      </c>
      <c r="G129" s="37">
        <f t="shared" si="16"/>
        <v>920</v>
      </c>
      <c r="H129" s="8">
        <v>0</v>
      </c>
      <c r="I129" s="8">
        <v>0</v>
      </c>
      <c r="J129" s="14"/>
      <c r="K129" s="22">
        <v>216</v>
      </c>
    </row>
    <row r="130" spans="1:11" x14ac:dyDescent="0.3">
      <c r="A130" s="173"/>
      <c r="B130" s="4">
        <v>122</v>
      </c>
      <c r="C130" s="8" t="s">
        <v>441</v>
      </c>
      <c r="D130" s="32">
        <v>3759</v>
      </c>
      <c r="E130" s="8">
        <v>0</v>
      </c>
      <c r="F130" s="8">
        <v>0</v>
      </c>
      <c r="G130" s="37">
        <f t="shared" si="16"/>
        <v>3087</v>
      </c>
      <c r="H130" s="8">
        <v>0</v>
      </c>
      <c r="I130" s="8">
        <v>0</v>
      </c>
      <c r="J130" s="14"/>
      <c r="K130" s="22">
        <v>672</v>
      </c>
    </row>
    <row r="131" spans="1:11" x14ac:dyDescent="0.3">
      <c r="A131" s="173"/>
      <c r="B131" s="4">
        <v>123</v>
      </c>
      <c r="C131" s="8" t="s">
        <v>442</v>
      </c>
      <c r="D131" s="32">
        <v>2337</v>
      </c>
      <c r="E131" s="8">
        <v>0</v>
      </c>
      <c r="F131" s="8">
        <v>0</v>
      </c>
      <c r="G131" s="37">
        <f t="shared" si="16"/>
        <v>1402</v>
      </c>
      <c r="H131" s="8">
        <v>0</v>
      </c>
      <c r="I131" s="8">
        <v>0</v>
      </c>
      <c r="J131" s="14"/>
      <c r="K131" s="22">
        <v>935</v>
      </c>
    </row>
    <row r="132" spans="1:11" x14ac:dyDescent="0.3">
      <c r="A132" s="173"/>
      <c r="B132" s="4">
        <v>124</v>
      </c>
      <c r="C132" s="8" t="s">
        <v>444</v>
      </c>
      <c r="D132" s="32">
        <v>976</v>
      </c>
      <c r="E132" s="8">
        <v>0</v>
      </c>
      <c r="F132" s="8">
        <v>0</v>
      </c>
      <c r="G132" s="37">
        <f t="shared" si="16"/>
        <v>832</v>
      </c>
      <c r="H132" s="8">
        <v>0</v>
      </c>
      <c r="I132" s="8">
        <v>0</v>
      </c>
      <c r="J132" s="14"/>
      <c r="K132" s="22">
        <v>144</v>
      </c>
    </row>
    <row r="133" spans="1:11" x14ac:dyDescent="0.3">
      <c r="A133" s="173"/>
      <c r="B133" s="4">
        <v>125</v>
      </c>
      <c r="C133" s="8" t="s">
        <v>445</v>
      </c>
      <c r="D133" s="32">
        <v>562</v>
      </c>
      <c r="E133" s="8">
        <v>0</v>
      </c>
      <c r="F133" s="8">
        <v>0</v>
      </c>
      <c r="G133" s="37">
        <f t="shared" ref="G133:G196" si="17">D133-K133</f>
        <v>440</v>
      </c>
      <c r="H133" s="8">
        <v>0</v>
      </c>
      <c r="I133" s="8">
        <v>0</v>
      </c>
      <c r="J133" s="14"/>
      <c r="K133" s="22">
        <v>122</v>
      </c>
    </row>
    <row r="134" spans="1:11" x14ac:dyDescent="0.3">
      <c r="A134" s="173"/>
      <c r="B134" s="4">
        <v>126</v>
      </c>
      <c r="C134" s="8" t="s">
        <v>446</v>
      </c>
      <c r="D134" s="32">
        <v>1857</v>
      </c>
      <c r="E134" s="8">
        <v>0</v>
      </c>
      <c r="F134" s="8">
        <v>0</v>
      </c>
      <c r="G134" s="37">
        <f t="shared" si="17"/>
        <v>1479</v>
      </c>
      <c r="H134" s="8">
        <v>0</v>
      </c>
      <c r="I134" s="8">
        <v>0</v>
      </c>
      <c r="J134" s="14"/>
      <c r="K134" s="22">
        <v>378</v>
      </c>
    </row>
    <row r="135" spans="1:11" x14ac:dyDescent="0.3">
      <c r="A135" s="173"/>
      <c r="B135" s="4">
        <v>127</v>
      </c>
      <c r="C135" s="8" t="s">
        <v>448</v>
      </c>
      <c r="D135" s="32">
        <v>2512</v>
      </c>
      <c r="E135" s="8">
        <v>0</v>
      </c>
      <c r="F135" s="8">
        <v>0</v>
      </c>
      <c r="G135" s="37">
        <f t="shared" si="17"/>
        <v>1989</v>
      </c>
      <c r="H135" s="8">
        <v>0</v>
      </c>
      <c r="I135" s="8">
        <v>0</v>
      </c>
      <c r="J135" s="14"/>
      <c r="K135" s="22">
        <v>523</v>
      </c>
    </row>
    <row r="136" spans="1:11" x14ac:dyDescent="0.3">
      <c r="A136" s="173"/>
      <c r="B136" s="4">
        <v>128</v>
      </c>
      <c r="C136" s="8" t="s">
        <v>450</v>
      </c>
      <c r="D136" s="32">
        <v>1962</v>
      </c>
      <c r="E136" s="8">
        <v>0</v>
      </c>
      <c r="F136" s="8">
        <v>0</v>
      </c>
      <c r="G136" s="37">
        <f t="shared" si="17"/>
        <v>1638</v>
      </c>
      <c r="H136" s="8">
        <v>0</v>
      </c>
      <c r="I136" s="8">
        <v>0</v>
      </c>
      <c r="J136" s="14"/>
      <c r="K136" s="22">
        <v>324</v>
      </c>
    </row>
    <row r="137" spans="1:11" x14ac:dyDescent="0.3">
      <c r="A137" s="173"/>
      <c r="B137" s="4">
        <v>129</v>
      </c>
      <c r="C137" s="8" t="s">
        <v>451</v>
      </c>
      <c r="D137" s="32">
        <v>438</v>
      </c>
      <c r="E137" s="8">
        <v>0</v>
      </c>
      <c r="F137" s="8">
        <v>0</v>
      </c>
      <c r="G137" s="37">
        <f t="shared" si="17"/>
        <v>246</v>
      </c>
      <c r="H137" s="8">
        <v>0</v>
      </c>
      <c r="I137" s="8">
        <v>0</v>
      </c>
      <c r="J137" s="14"/>
      <c r="K137" s="22">
        <v>192</v>
      </c>
    </row>
    <row r="138" spans="1:11" x14ac:dyDescent="0.3">
      <c r="A138" s="173"/>
      <c r="B138" s="4">
        <v>130</v>
      </c>
      <c r="C138" s="8" t="s">
        <v>453</v>
      </c>
      <c r="D138" s="32">
        <v>924</v>
      </c>
      <c r="E138" s="8">
        <v>0</v>
      </c>
      <c r="F138" s="8">
        <v>0</v>
      </c>
      <c r="G138" s="37">
        <f t="shared" si="17"/>
        <v>641</v>
      </c>
      <c r="H138" s="8">
        <v>0</v>
      </c>
      <c r="I138" s="8">
        <v>0</v>
      </c>
      <c r="J138" s="14"/>
      <c r="K138" s="22">
        <v>283</v>
      </c>
    </row>
    <row r="139" spans="1:11" x14ac:dyDescent="0.3">
      <c r="A139" s="173"/>
      <c r="B139" s="4">
        <v>131</v>
      </c>
      <c r="C139" s="8" t="s">
        <v>454</v>
      </c>
      <c r="D139" s="32">
        <v>2262</v>
      </c>
      <c r="E139" s="8">
        <v>0</v>
      </c>
      <c r="F139" s="8">
        <v>0</v>
      </c>
      <c r="G139" s="37">
        <f t="shared" si="17"/>
        <v>1814</v>
      </c>
      <c r="H139" s="8">
        <v>0</v>
      </c>
      <c r="I139" s="8">
        <v>0</v>
      </c>
      <c r="J139" s="14"/>
      <c r="K139" s="22">
        <v>448</v>
      </c>
    </row>
    <row r="140" spans="1:11" x14ac:dyDescent="0.3">
      <c r="A140" s="173"/>
      <c r="B140" s="4">
        <v>132</v>
      </c>
      <c r="C140" s="8" t="s">
        <v>455</v>
      </c>
      <c r="D140" s="32">
        <v>2131</v>
      </c>
      <c r="E140" s="8">
        <v>0</v>
      </c>
      <c r="F140" s="8">
        <v>0</v>
      </c>
      <c r="G140" s="37">
        <f t="shared" si="17"/>
        <v>1777</v>
      </c>
      <c r="H140" s="8">
        <v>0</v>
      </c>
      <c r="I140" s="8">
        <v>0</v>
      </c>
      <c r="J140" s="14"/>
      <c r="K140" s="22">
        <v>354</v>
      </c>
    </row>
    <row r="141" spans="1:11" x14ac:dyDescent="0.3">
      <c r="A141" s="173"/>
      <c r="B141" s="4">
        <v>133</v>
      </c>
      <c r="C141" s="8" t="s">
        <v>457</v>
      </c>
      <c r="D141" s="32">
        <v>4658</v>
      </c>
      <c r="E141" s="8">
        <v>0</v>
      </c>
      <c r="F141" s="8">
        <v>0</v>
      </c>
      <c r="G141" s="37">
        <f t="shared" si="17"/>
        <v>3763</v>
      </c>
      <c r="H141" s="8">
        <v>0</v>
      </c>
      <c r="I141" s="8">
        <v>0</v>
      </c>
      <c r="J141" s="14"/>
      <c r="K141" s="22">
        <v>895</v>
      </c>
    </row>
    <row r="142" spans="1:11" x14ac:dyDescent="0.3">
      <c r="A142" s="173"/>
      <c r="B142" s="4">
        <v>134</v>
      </c>
      <c r="C142" s="8" t="s">
        <v>458</v>
      </c>
      <c r="D142" s="32">
        <v>2837</v>
      </c>
      <c r="E142" s="8">
        <v>0</v>
      </c>
      <c r="F142" s="8">
        <v>0</v>
      </c>
      <c r="G142" s="37">
        <f t="shared" si="17"/>
        <v>2193</v>
      </c>
      <c r="H142" s="8">
        <v>0</v>
      </c>
      <c r="I142" s="8">
        <v>0</v>
      </c>
      <c r="J142" s="14"/>
      <c r="K142" s="22">
        <v>644</v>
      </c>
    </row>
    <row r="143" spans="1:11" x14ac:dyDescent="0.3">
      <c r="A143" s="173"/>
      <c r="B143" s="4">
        <v>135</v>
      </c>
      <c r="C143" s="8" t="s">
        <v>459</v>
      </c>
      <c r="D143" s="32">
        <v>59</v>
      </c>
      <c r="E143" s="8">
        <v>0</v>
      </c>
      <c r="F143" s="8">
        <v>0</v>
      </c>
      <c r="G143" s="37">
        <f t="shared" si="17"/>
        <v>28</v>
      </c>
      <c r="H143" s="8">
        <v>0</v>
      </c>
      <c r="I143" s="8">
        <v>0</v>
      </c>
      <c r="J143" s="14"/>
      <c r="K143" s="22">
        <v>31</v>
      </c>
    </row>
    <row r="144" spans="1:11" x14ac:dyDescent="0.3">
      <c r="A144" s="173"/>
      <c r="B144" s="4">
        <v>136</v>
      </c>
      <c r="C144" s="8" t="s">
        <v>460</v>
      </c>
      <c r="D144" s="32">
        <v>1318</v>
      </c>
      <c r="E144" s="8">
        <v>0</v>
      </c>
      <c r="F144" s="8">
        <v>0</v>
      </c>
      <c r="G144" s="37">
        <f t="shared" si="17"/>
        <v>1182</v>
      </c>
      <c r="H144" s="8">
        <v>0</v>
      </c>
      <c r="I144" s="8">
        <v>0</v>
      </c>
      <c r="J144" s="14"/>
      <c r="K144" s="22">
        <v>136</v>
      </c>
    </row>
    <row r="145" spans="1:12" x14ac:dyDescent="0.3">
      <c r="A145" s="173"/>
      <c r="B145" s="4">
        <v>137</v>
      </c>
      <c r="C145" s="8" t="s">
        <v>461</v>
      </c>
      <c r="D145" s="32">
        <v>758</v>
      </c>
      <c r="E145" s="8">
        <v>0</v>
      </c>
      <c r="F145" s="8">
        <v>0</v>
      </c>
      <c r="G145" s="37">
        <f t="shared" si="17"/>
        <v>680</v>
      </c>
      <c r="H145" s="8">
        <v>0</v>
      </c>
      <c r="I145" s="8">
        <v>0</v>
      </c>
      <c r="J145" s="14"/>
      <c r="K145" s="22">
        <v>78</v>
      </c>
    </row>
    <row r="146" spans="1:12" x14ac:dyDescent="0.3">
      <c r="A146" s="173"/>
      <c r="B146" s="4">
        <v>138</v>
      </c>
      <c r="C146" s="8" t="s">
        <v>462</v>
      </c>
      <c r="D146" s="32">
        <v>1612</v>
      </c>
      <c r="E146" s="8">
        <v>0</v>
      </c>
      <c r="F146" s="8">
        <v>0</v>
      </c>
      <c r="G146" s="37">
        <f t="shared" si="17"/>
        <v>958</v>
      </c>
      <c r="H146" s="8">
        <v>0</v>
      </c>
      <c r="I146" s="8">
        <v>0</v>
      </c>
      <c r="J146" s="14"/>
      <c r="K146" s="22">
        <v>654</v>
      </c>
    </row>
    <row r="147" spans="1:12" x14ac:dyDescent="0.3">
      <c r="A147" s="173"/>
      <c r="B147" s="4">
        <v>139</v>
      </c>
      <c r="C147" s="8" t="s">
        <v>464</v>
      </c>
      <c r="D147" s="32">
        <v>292</v>
      </c>
      <c r="E147" s="8">
        <v>0</v>
      </c>
      <c r="F147" s="8">
        <v>0</v>
      </c>
      <c r="G147" s="37">
        <f t="shared" si="17"/>
        <v>248</v>
      </c>
      <c r="H147" s="8">
        <v>0</v>
      </c>
      <c r="I147" s="8">
        <v>0</v>
      </c>
      <c r="J147" s="14"/>
      <c r="K147" s="22">
        <v>44</v>
      </c>
    </row>
    <row r="148" spans="1:12" x14ac:dyDescent="0.3">
      <c r="A148" s="173"/>
      <c r="B148" s="4">
        <v>140</v>
      </c>
      <c r="C148" s="8" t="s">
        <v>465</v>
      </c>
      <c r="D148" s="32">
        <v>448</v>
      </c>
      <c r="E148" s="8">
        <v>0</v>
      </c>
      <c r="F148" s="8">
        <v>0</v>
      </c>
      <c r="G148" s="37">
        <f t="shared" si="17"/>
        <v>313</v>
      </c>
      <c r="H148" s="8">
        <v>0</v>
      </c>
      <c r="I148" s="8">
        <v>0</v>
      </c>
      <c r="J148" s="14"/>
      <c r="K148" s="22">
        <v>135</v>
      </c>
    </row>
    <row r="149" spans="1:12" x14ac:dyDescent="0.3">
      <c r="A149" s="173"/>
      <c r="B149" s="4">
        <v>141</v>
      </c>
      <c r="C149" s="8" t="s">
        <v>467</v>
      </c>
      <c r="D149" s="32">
        <v>4184</v>
      </c>
      <c r="E149" s="8">
        <v>0</v>
      </c>
      <c r="F149" s="8">
        <v>0</v>
      </c>
      <c r="G149" s="37">
        <f t="shared" si="17"/>
        <v>3665</v>
      </c>
      <c r="H149" s="8">
        <v>0</v>
      </c>
      <c r="I149" s="8">
        <v>0</v>
      </c>
      <c r="J149" s="14"/>
      <c r="K149" s="22">
        <v>519</v>
      </c>
    </row>
    <row r="150" spans="1:12" x14ac:dyDescent="0.3">
      <c r="A150" s="173"/>
      <c r="B150" s="4">
        <v>142</v>
      </c>
      <c r="C150" s="8" t="s">
        <v>468</v>
      </c>
      <c r="D150" s="32">
        <v>3778</v>
      </c>
      <c r="E150" s="8">
        <v>1</v>
      </c>
      <c r="F150" s="8">
        <v>0</v>
      </c>
      <c r="G150" s="37">
        <f t="shared" si="17"/>
        <v>3352</v>
      </c>
      <c r="H150" s="8">
        <v>1</v>
      </c>
      <c r="I150" s="8">
        <v>0</v>
      </c>
      <c r="J150" s="14"/>
      <c r="K150" s="22">
        <v>426</v>
      </c>
    </row>
    <row r="151" spans="1:12" x14ac:dyDescent="0.3">
      <c r="A151" s="173"/>
      <c r="B151" s="4">
        <v>143</v>
      </c>
      <c r="C151" s="8" t="s">
        <v>469</v>
      </c>
      <c r="D151" s="32">
        <v>370</v>
      </c>
      <c r="E151" s="8">
        <v>0</v>
      </c>
      <c r="F151" s="8">
        <v>0</v>
      </c>
      <c r="G151" s="37">
        <f t="shared" si="17"/>
        <v>69</v>
      </c>
      <c r="H151" s="8">
        <v>0</v>
      </c>
      <c r="I151" s="8">
        <v>0</v>
      </c>
      <c r="J151" s="14"/>
      <c r="K151" s="22">
        <v>301</v>
      </c>
    </row>
    <row r="152" spans="1:12" x14ac:dyDescent="0.3">
      <c r="A152" s="173"/>
      <c r="B152" s="4">
        <v>144</v>
      </c>
      <c r="C152" s="8" t="s">
        <v>470</v>
      </c>
      <c r="D152" s="32">
        <v>774</v>
      </c>
      <c r="E152" s="8">
        <v>0</v>
      </c>
      <c r="F152" s="8">
        <v>0</v>
      </c>
      <c r="G152" s="37">
        <f t="shared" si="17"/>
        <v>364</v>
      </c>
      <c r="H152" s="8">
        <v>0</v>
      </c>
      <c r="I152" s="8">
        <v>0</v>
      </c>
      <c r="J152" s="14"/>
      <c r="K152" s="22">
        <v>410</v>
      </c>
    </row>
    <row r="153" spans="1:12" x14ac:dyDescent="0.3">
      <c r="A153" s="173"/>
      <c r="B153" s="4">
        <v>145</v>
      </c>
      <c r="C153" s="8" t="s">
        <v>471</v>
      </c>
      <c r="D153" s="32">
        <v>829</v>
      </c>
      <c r="E153" s="8">
        <v>0</v>
      </c>
      <c r="F153" s="8">
        <v>0</v>
      </c>
      <c r="G153" s="37">
        <f t="shared" si="17"/>
        <v>699</v>
      </c>
      <c r="H153" s="8">
        <v>0</v>
      </c>
      <c r="I153" s="8">
        <v>0</v>
      </c>
      <c r="J153" s="14"/>
      <c r="K153" s="22">
        <v>130</v>
      </c>
    </row>
    <row r="154" spans="1:12" x14ac:dyDescent="0.3">
      <c r="A154" s="173"/>
      <c r="B154" s="4">
        <v>146</v>
      </c>
      <c r="C154" s="8" t="s">
        <v>474</v>
      </c>
      <c r="D154" s="32">
        <v>1105</v>
      </c>
      <c r="E154" s="8">
        <v>0</v>
      </c>
      <c r="F154" s="8">
        <v>0</v>
      </c>
      <c r="G154" s="37">
        <f t="shared" si="17"/>
        <v>995</v>
      </c>
      <c r="H154" s="8">
        <v>0</v>
      </c>
      <c r="I154" s="8">
        <v>0</v>
      </c>
      <c r="J154" s="14"/>
      <c r="K154" s="22">
        <v>110</v>
      </c>
    </row>
    <row r="155" spans="1:12" x14ac:dyDescent="0.3">
      <c r="A155" s="173"/>
      <c r="B155" s="4">
        <v>147</v>
      </c>
      <c r="C155" s="8" t="s">
        <v>475</v>
      </c>
      <c r="D155" s="32">
        <v>2835</v>
      </c>
      <c r="E155" s="8">
        <v>0</v>
      </c>
      <c r="F155" s="8">
        <v>0</v>
      </c>
      <c r="G155" s="37">
        <f t="shared" si="17"/>
        <v>2383</v>
      </c>
      <c r="H155" s="8">
        <v>0</v>
      </c>
      <c r="I155" s="8">
        <v>0</v>
      </c>
      <c r="J155" s="14"/>
      <c r="K155" s="22">
        <v>452</v>
      </c>
    </row>
    <row r="156" spans="1:12" x14ac:dyDescent="0.3">
      <c r="A156" s="173"/>
      <c r="B156" s="4">
        <v>148</v>
      </c>
      <c r="C156" s="8" t="s">
        <v>476</v>
      </c>
      <c r="D156" s="32">
        <v>623</v>
      </c>
      <c r="E156" s="8">
        <v>0</v>
      </c>
      <c r="F156" s="8">
        <v>0</v>
      </c>
      <c r="G156" s="37">
        <f t="shared" si="17"/>
        <v>541</v>
      </c>
      <c r="H156" s="8">
        <v>0</v>
      </c>
      <c r="I156" s="8">
        <v>0</v>
      </c>
      <c r="J156" s="14"/>
      <c r="K156" s="22">
        <v>82</v>
      </c>
      <c r="L156">
        <v>1360</v>
      </c>
    </row>
    <row r="157" spans="1:12" x14ac:dyDescent="0.3">
      <c r="A157" s="173"/>
      <c r="B157" s="4">
        <v>149</v>
      </c>
      <c r="C157" s="8" t="s">
        <v>477</v>
      </c>
      <c r="D157" s="32">
        <v>8795</v>
      </c>
      <c r="E157" s="8">
        <v>0</v>
      </c>
      <c r="F157" s="8">
        <v>0</v>
      </c>
      <c r="G157" s="37">
        <f t="shared" si="17"/>
        <v>7925</v>
      </c>
      <c r="H157" s="8">
        <v>0</v>
      </c>
      <c r="I157" s="8">
        <v>0</v>
      </c>
      <c r="J157" s="14"/>
      <c r="K157" s="22">
        <v>870</v>
      </c>
      <c r="L157">
        <v>1</v>
      </c>
    </row>
    <row r="158" spans="1:12" x14ac:dyDescent="0.3">
      <c r="A158" s="173"/>
      <c r="B158" s="4">
        <v>150</v>
      </c>
      <c r="C158" s="8" t="s">
        <v>478</v>
      </c>
      <c r="D158" s="32">
        <v>123</v>
      </c>
      <c r="E158" s="8">
        <v>0</v>
      </c>
      <c r="F158" s="8">
        <v>0</v>
      </c>
      <c r="G158" s="37">
        <f t="shared" si="17"/>
        <v>57</v>
      </c>
      <c r="H158" s="8">
        <v>0</v>
      </c>
      <c r="I158" s="8">
        <v>0</v>
      </c>
      <c r="J158" s="14"/>
      <c r="K158" s="22">
        <v>66</v>
      </c>
    </row>
    <row r="159" spans="1:12" x14ac:dyDescent="0.3">
      <c r="A159" s="173"/>
      <c r="B159" s="4">
        <v>151</v>
      </c>
      <c r="C159" s="8" t="s">
        <v>479</v>
      </c>
      <c r="D159" s="32">
        <v>511</v>
      </c>
      <c r="E159" s="8">
        <v>0</v>
      </c>
      <c r="F159" s="8">
        <v>0</v>
      </c>
      <c r="G159" s="37">
        <f t="shared" si="17"/>
        <v>340</v>
      </c>
      <c r="H159" s="8">
        <v>0</v>
      </c>
      <c r="I159" s="8">
        <v>0</v>
      </c>
      <c r="J159" s="14"/>
      <c r="K159" s="22">
        <v>171</v>
      </c>
    </row>
    <row r="160" spans="1:12" x14ac:dyDescent="0.3">
      <c r="A160" s="173"/>
      <c r="B160" s="4">
        <v>152</v>
      </c>
      <c r="C160" s="8" t="s">
        <v>480</v>
      </c>
      <c r="D160" s="32">
        <v>3934</v>
      </c>
      <c r="E160" s="8">
        <v>0</v>
      </c>
      <c r="F160" s="8">
        <v>0</v>
      </c>
      <c r="G160" s="37">
        <f t="shared" si="17"/>
        <v>2402</v>
      </c>
      <c r="H160" s="8">
        <v>0</v>
      </c>
      <c r="I160" s="8">
        <v>0</v>
      </c>
      <c r="J160" s="14"/>
      <c r="K160" s="22">
        <v>1532</v>
      </c>
    </row>
    <row r="161" spans="1:11" x14ac:dyDescent="0.3">
      <c r="A161" s="173"/>
      <c r="B161" s="4">
        <v>153</v>
      </c>
      <c r="C161" s="8" t="s">
        <v>481</v>
      </c>
      <c r="D161" s="32">
        <v>1663</v>
      </c>
      <c r="E161" s="8">
        <v>0</v>
      </c>
      <c r="F161" s="8">
        <v>0</v>
      </c>
      <c r="G161" s="37">
        <f t="shared" si="17"/>
        <v>1404</v>
      </c>
      <c r="H161" s="8">
        <v>0</v>
      </c>
      <c r="I161" s="8">
        <v>0</v>
      </c>
      <c r="J161" s="14"/>
      <c r="K161" s="22">
        <v>259</v>
      </c>
    </row>
    <row r="162" spans="1:11" x14ac:dyDescent="0.3">
      <c r="A162" s="173"/>
      <c r="B162" s="4">
        <v>154</v>
      </c>
      <c r="C162" s="8" t="s">
        <v>482</v>
      </c>
      <c r="D162" s="32">
        <v>727</v>
      </c>
      <c r="E162" s="8">
        <v>0</v>
      </c>
      <c r="F162" s="8">
        <v>0</v>
      </c>
      <c r="G162" s="37">
        <f t="shared" si="17"/>
        <v>356</v>
      </c>
      <c r="H162" s="8">
        <v>0</v>
      </c>
      <c r="I162" s="8">
        <v>0</v>
      </c>
      <c r="J162" s="14"/>
      <c r="K162" s="22">
        <v>371</v>
      </c>
    </row>
    <row r="163" spans="1:11" x14ac:dyDescent="0.3">
      <c r="A163" s="173"/>
      <c r="B163" s="4">
        <v>155</v>
      </c>
      <c r="C163" s="8" t="s">
        <v>483</v>
      </c>
      <c r="D163" s="32">
        <v>836</v>
      </c>
      <c r="E163" s="8">
        <v>0</v>
      </c>
      <c r="F163" s="8">
        <v>0</v>
      </c>
      <c r="G163" s="37">
        <f t="shared" si="17"/>
        <v>606</v>
      </c>
      <c r="H163" s="8">
        <v>0</v>
      </c>
      <c r="I163" s="8">
        <v>0</v>
      </c>
      <c r="J163" s="14"/>
      <c r="K163" s="22">
        <v>230</v>
      </c>
    </row>
    <row r="164" spans="1:11" x14ac:dyDescent="0.3">
      <c r="A164" s="173"/>
      <c r="B164" s="4">
        <v>156</v>
      </c>
      <c r="C164" s="8" t="s">
        <v>485</v>
      </c>
      <c r="D164" s="32">
        <v>950</v>
      </c>
      <c r="E164" s="8">
        <v>0</v>
      </c>
      <c r="F164" s="8">
        <v>0</v>
      </c>
      <c r="G164" s="37">
        <f t="shared" si="17"/>
        <v>780</v>
      </c>
      <c r="H164" s="8">
        <v>0</v>
      </c>
      <c r="I164" s="8">
        <v>0</v>
      </c>
      <c r="J164" s="14"/>
      <c r="K164" s="22">
        <v>170</v>
      </c>
    </row>
    <row r="165" spans="1:11" x14ac:dyDescent="0.3">
      <c r="A165" s="173"/>
      <c r="B165" s="4">
        <v>157</v>
      </c>
      <c r="C165" s="8" t="s">
        <v>487</v>
      </c>
      <c r="D165" s="32">
        <v>1298</v>
      </c>
      <c r="E165" s="8">
        <v>0</v>
      </c>
      <c r="F165" s="8">
        <v>0</v>
      </c>
      <c r="G165" s="37">
        <f t="shared" si="17"/>
        <v>1029</v>
      </c>
      <c r="H165" s="8">
        <v>0</v>
      </c>
      <c r="I165" s="8">
        <v>0</v>
      </c>
      <c r="J165" s="14"/>
      <c r="K165" s="22">
        <v>269</v>
      </c>
    </row>
    <row r="166" spans="1:11" x14ac:dyDescent="0.3">
      <c r="A166" s="173"/>
      <c r="B166" s="4">
        <v>158</v>
      </c>
      <c r="C166" s="8" t="s">
        <v>746</v>
      </c>
      <c r="D166" s="32"/>
      <c r="E166" s="8"/>
      <c r="F166" s="8">
        <v>0</v>
      </c>
      <c r="G166" s="37">
        <f t="shared" si="17"/>
        <v>0</v>
      </c>
      <c r="H166" s="8"/>
      <c r="I166" s="8">
        <v>0</v>
      </c>
      <c r="J166" s="14"/>
    </row>
    <row r="167" spans="1:11" x14ac:dyDescent="0.3">
      <c r="A167" s="173"/>
      <c r="B167" s="4">
        <v>159</v>
      </c>
      <c r="C167" s="8" t="s">
        <v>489</v>
      </c>
      <c r="D167" s="32">
        <v>803</v>
      </c>
      <c r="E167" s="8">
        <v>0</v>
      </c>
      <c r="F167" s="8">
        <v>0</v>
      </c>
      <c r="G167" s="37">
        <f t="shared" si="17"/>
        <v>705</v>
      </c>
      <c r="H167" s="8">
        <v>0</v>
      </c>
      <c r="I167" s="8">
        <v>0</v>
      </c>
      <c r="J167" s="14"/>
      <c r="K167" s="22">
        <v>98</v>
      </c>
    </row>
    <row r="168" spans="1:11" x14ac:dyDescent="0.3">
      <c r="A168" s="173"/>
      <c r="B168" s="4">
        <v>160</v>
      </c>
      <c r="C168" s="8" t="s">
        <v>747</v>
      </c>
      <c r="D168" s="32">
        <v>68</v>
      </c>
      <c r="E168" s="8">
        <v>0</v>
      </c>
      <c r="F168" s="8">
        <v>0</v>
      </c>
      <c r="G168" s="37">
        <f t="shared" si="17"/>
        <v>39</v>
      </c>
      <c r="H168" s="8">
        <v>0</v>
      </c>
      <c r="I168" s="8">
        <v>0</v>
      </c>
      <c r="J168" s="14"/>
      <c r="K168" s="22">
        <v>29</v>
      </c>
    </row>
    <row r="169" spans="1:11" x14ac:dyDescent="0.3">
      <c r="A169" s="173"/>
      <c r="B169" s="4">
        <v>161</v>
      </c>
      <c r="C169" s="8" t="s">
        <v>490</v>
      </c>
      <c r="D169" s="32">
        <v>275</v>
      </c>
      <c r="E169" s="8">
        <v>0</v>
      </c>
      <c r="F169" s="8">
        <v>0</v>
      </c>
      <c r="G169" s="37">
        <f t="shared" si="17"/>
        <v>128</v>
      </c>
      <c r="H169" s="8">
        <v>0</v>
      </c>
      <c r="I169" s="8">
        <v>0</v>
      </c>
      <c r="J169" s="14"/>
      <c r="K169" s="22">
        <v>147</v>
      </c>
    </row>
    <row r="170" spans="1:11" x14ac:dyDescent="0.3">
      <c r="A170" s="173"/>
      <c r="B170" s="4">
        <v>162</v>
      </c>
      <c r="C170" s="8" t="s">
        <v>492</v>
      </c>
      <c r="D170" s="32">
        <v>145</v>
      </c>
      <c r="E170" s="8">
        <v>0</v>
      </c>
      <c r="F170" s="8">
        <v>0</v>
      </c>
      <c r="G170" s="37">
        <f t="shared" si="17"/>
        <v>99</v>
      </c>
      <c r="H170" s="8">
        <v>0</v>
      </c>
      <c r="I170" s="8">
        <v>0</v>
      </c>
      <c r="J170" s="14"/>
      <c r="K170" s="22">
        <v>46</v>
      </c>
    </row>
    <row r="171" spans="1:11" x14ac:dyDescent="0.3">
      <c r="A171" s="173"/>
      <c r="B171" s="4">
        <v>163</v>
      </c>
      <c r="C171" s="8" t="s">
        <v>493</v>
      </c>
      <c r="D171" s="32">
        <v>1430</v>
      </c>
      <c r="E171" s="8">
        <v>0</v>
      </c>
      <c r="F171" s="8">
        <v>0</v>
      </c>
      <c r="G171" s="37">
        <f t="shared" si="17"/>
        <v>902</v>
      </c>
      <c r="H171" s="8">
        <v>0</v>
      </c>
      <c r="I171" s="8">
        <v>0</v>
      </c>
      <c r="J171" s="14"/>
      <c r="K171" s="22">
        <v>528</v>
      </c>
    </row>
    <row r="172" spans="1:11" x14ac:dyDescent="0.3">
      <c r="A172" s="173"/>
      <c r="B172" s="4">
        <v>164</v>
      </c>
      <c r="C172" s="8" t="s">
        <v>494</v>
      </c>
      <c r="D172" s="32">
        <v>499</v>
      </c>
      <c r="E172" s="8">
        <v>0</v>
      </c>
      <c r="F172" s="8">
        <v>0</v>
      </c>
      <c r="G172" s="37">
        <f t="shared" si="17"/>
        <v>373</v>
      </c>
      <c r="H172" s="8">
        <v>0</v>
      </c>
      <c r="I172" s="8">
        <v>0</v>
      </c>
      <c r="J172" s="14"/>
      <c r="K172" s="22">
        <v>126</v>
      </c>
    </row>
    <row r="173" spans="1:11" x14ac:dyDescent="0.3">
      <c r="A173" s="173"/>
      <c r="B173" s="4">
        <v>165</v>
      </c>
      <c r="C173" s="8" t="s">
        <v>496</v>
      </c>
      <c r="D173" s="32">
        <v>1070</v>
      </c>
      <c r="E173" s="8">
        <v>0</v>
      </c>
      <c r="F173" s="8">
        <v>0</v>
      </c>
      <c r="G173" s="37">
        <f t="shared" si="17"/>
        <v>746</v>
      </c>
      <c r="H173" s="8">
        <v>0</v>
      </c>
      <c r="I173" s="8">
        <v>0</v>
      </c>
      <c r="J173" s="14"/>
      <c r="K173" s="22">
        <v>324</v>
      </c>
    </row>
    <row r="174" spans="1:11" x14ac:dyDescent="0.3">
      <c r="A174" s="173"/>
      <c r="B174" s="4">
        <v>166</v>
      </c>
      <c r="C174" s="8" t="s">
        <v>499</v>
      </c>
      <c r="D174" s="32">
        <v>806</v>
      </c>
      <c r="E174" s="8">
        <v>0</v>
      </c>
      <c r="F174" s="8">
        <v>0</v>
      </c>
      <c r="G174" s="37">
        <f t="shared" si="17"/>
        <v>574</v>
      </c>
      <c r="H174" s="8">
        <v>0</v>
      </c>
      <c r="I174" s="8">
        <v>0</v>
      </c>
      <c r="J174" s="14"/>
      <c r="K174" s="22">
        <v>232</v>
      </c>
    </row>
    <row r="175" spans="1:11" x14ac:dyDescent="0.3">
      <c r="A175" s="173"/>
      <c r="B175" s="4">
        <v>167</v>
      </c>
      <c r="C175" s="8" t="s">
        <v>500</v>
      </c>
      <c r="D175" s="32">
        <v>794</v>
      </c>
      <c r="E175" s="8">
        <v>0</v>
      </c>
      <c r="F175" s="8">
        <v>0</v>
      </c>
      <c r="G175" s="37">
        <f t="shared" si="17"/>
        <v>560</v>
      </c>
      <c r="H175" s="8">
        <v>0</v>
      </c>
      <c r="I175" s="8">
        <v>0</v>
      </c>
      <c r="J175" s="14"/>
      <c r="K175" s="22">
        <v>234</v>
      </c>
    </row>
    <row r="176" spans="1:11" x14ac:dyDescent="0.3">
      <c r="A176" s="173"/>
      <c r="B176" s="4">
        <v>168</v>
      </c>
      <c r="C176" s="8" t="s">
        <v>501</v>
      </c>
      <c r="D176" s="32">
        <v>939</v>
      </c>
      <c r="E176" s="8">
        <v>0</v>
      </c>
      <c r="F176" s="8">
        <v>0</v>
      </c>
      <c r="G176" s="37">
        <f t="shared" si="17"/>
        <v>690</v>
      </c>
      <c r="H176" s="8">
        <v>0</v>
      </c>
      <c r="I176" s="8">
        <v>0</v>
      </c>
      <c r="J176" s="14"/>
      <c r="K176" s="22">
        <v>249</v>
      </c>
    </row>
    <row r="177" spans="1:11" x14ac:dyDescent="0.3">
      <c r="A177" s="173"/>
      <c r="B177" s="4">
        <v>169</v>
      </c>
      <c r="C177" s="8" t="s">
        <v>502</v>
      </c>
      <c r="D177" s="32">
        <v>788</v>
      </c>
      <c r="E177" s="8">
        <v>0</v>
      </c>
      <c r="F177" s="8">
        <v>0</v>
      </c>
      <c r="G177" s="37">
        <f t="shared" si="17"/>
        <v>568</v>
      </c>
      <c r="H177" s="8">
        <v>0</v>
      </c>
      <c r="I177" s="8">
        <v>0</v>
      </c>
      <c r="J177" s="14"/>
      <c r="K177" s="22">
        <v>220</v>
      </c>
    </row>
    <row r="178" spans="1:11" x14ac:dyDescent="0.3">
      <c r="A178" s="173"/>
      <c r="B178" s="4">
        <v>170</v>
      </c>
      <c r="C178" s="8" t="s">
        <v>504</v>
      </c>
      <c r="D178" s="32">
        <v>783</v>
      </c>
      <c r="E178" s="8">
        <v>0</v>
      </c>
      <c r="F178" s="8">
        <v>0</v>
      </c>
      <c r="G178" s="37">
        <f t="shared" si="17"/>
        <v>530</v>
      </c>
      <c r="H178" s="8">
        <v>0</v>
      </c>
      <c r="I178" s="8">
        <v>0</v>
      </c>
      <c r="J178" s="14"/>
      <c r="K178" s="22">
        <v>253</v>
      </c>
    </row>
    <row r="179" spans="1:11" x14ac:dyDescent="0.3">
      <c r="A179" s="173"/>
      <c r="B179" s="4">
        <v>171</v>
      </c>
      <c r="C179" s="8" t="s">
        <v>506</v>
      </c>
      <c r="D179" s="32">
        <v>214</v>
      </c>
      <c r="E179" s="8">
        <v>0</v>
      </c>
      <c r="F179" s="8">
        <v>0</v>
      </c>
      <c r="G179" s="37">
        <f t="shared" si="17"/>
        <v>140</v>
      </c>
      <c r="H179" s="8">
        <v>0</v>
      </c>
      <c r="I179" s="8">
        <v>0</v>
      </c>
      <c r="J179" s="14"/>
      <c r="K179" s="22">
        <v>74</v>
      </c>
    </row>
    <row r="180" spans="1:11" x14ac:dyDescent="0.3">
      <c r="A180" s="173"/>
      <c r="B180" s="4">
        <v>172</v>
      </c>
      <c r="C180" s="8" t="s">
        <v>507</v>
      </c>
      <c r="D180" s="32">
        <v>393</v>
      </c>
      <c r="E180" s="8">
        <v>0</v>
      </c>
      <c r="F180" s="8">
        <v>0</v>
      </c>
      <c r="G180" s="37">
        <f t="shared" si="17"/>
        <v>246</v>
      </c>
      <c r="H180" s="8">
        <v>0</v>
      </c>
      <c r="I180" s="8">
        <v>0</v>
      </c>
      <c r="J180" s="14"/>
      <c r="K180" s="22">
        <v>147</v>
      </c>
    </row>
    <row r="181" spans="1:11" x14ac:dyDescent="0.3">
      <c r="A181" s="173"/>
      <c r="B181" s="4">
        <v>173</v>
      </c>
      <c r="C181" s="8" t="s">
        <v>509</v>
      </c>
      <c r="D181" s="32">
        <v>1637</v>
      </c>
      <c r="E181" s="8">
        <v>0</v>
      </c>
      <c r="F181" s="8">
        <v>0</v>
      </c>
      <c r="G181" s="37">
        <f t="shared" si="17"/>
        <v>1055</v>
      </c>
      <c r="H181" s="8">
        <v>0</v>
      </c>
      <c r="I181" s="8">
        <v>0</v>
      </c>
      <c r="J181" s="14"/>
      <c r="K181" s="22">
        <v>582</v>
      </c>
    </row>
    <row r="182" spans="1:11" x14ac:dyDescent="0.3">
      <c r="A182" s="173"/>
      <c r="B182" s="4">
        <v>174</v>
      </c>
      <c r="C182" s="8" t="s">
        <v>510</v>
      </c>
      <c r="D182" s="32">
        <v>2909</v>
      </c>
      <c r="E182" s="8">
        <v>0</v>
      </c>
      <c r="F182" s="8">
        <v>0</v>
      </c>
      <c r="G182" s="37">
        <f t="shared" si="17"/>
        <v>2523</v>
      </c>
      <c r="H182" s="8">
        <v>0</v>
      </c>
      <c r="I182" s="8">
        <v>0</v>
      </c>
      <c r="J182" s="14"/>
      <c r="K182" s="22">
        <v>386</v>
      </c>
    </row>
    <row r="183" spans="1:11" x14ac:dyDescent="0.3">
      <c r="A183" s="173"/>
      <c r="B183" s="4">
        <v>175</v>
      </c>
      <c r="C183" s="8" t="s">
        <v>512</v>
      </c>
      <c r="D183" s="32">
        <v>692</v>
      </c>
      <c r="E183" s="8">
        <v>1</v>
      </c>
      <c r="F183" s="8">
        <v>0</v>
      </c>
      <c r="G183" s="37">
        <f t="shared" si="17"/>
        <v>379</v>
      </c>
      <c r="H183" s="8">
        <v>1</v>
      </c>
      <c r="I183" s="8">
        <v>0</v>
      </c>
      <c r="J183" s="14"/>
      <c r="K183" s="22">
        <v>313</v>
      </c>
    </row>
    <row r="184" spans="1:11" x14ac:dyDescent="0.3">
      <c r="A184" s="173"/>
      <c r="B184" s="4">
        <v>176</v>
      </c>
      <c r="C184" s="8" t="s">
        <v>513</v>
      </c>
      <c r="D184" s="32">
        <v>4603</v>
      </c>
      <c r="E184" s="8">
        <v>0</v>
      </c>
      <c r="F184" s="8">
        <v>0</v>
      </c>
      <c r="G184" s="37">
        <f t="shared" si="17"/>
        <v>4464</v>
      </c>
      <c r="H184" s="8">
        <v>0</v>
      </c>
      <c r="I184" s="8">
        <v>0</v>
      </c>
      <c r="J184" s="14"/>
      <c r="K184" s="22">
        <v>139</v>
      </c>
    </row>
    <row r="185" spans="1:11" x14ac:dyDescent="0.3">
      <c r="A185" s="173"/>
      <c r="B185" s="4">
        <v>177</v>
      </c>
      <c r="C185" s="8" t="s">
        <v>514</v>
      </c>
      <c r="D185" s="32">
        <v>644</v>
      </c>
      <c r="E185" s="8">
        <v>0</v>
      </c>
      <c r="F185" s="8">
        <v>0</v>
      </c>
      <c r="G185" s="37">
        <f t="shared" si="17"/>
        <v>100</v>
      </c>
      <c r="H185" s="8">
        <v>0</v>
      </c>
      <c r="I185" s="8">
        <v>0</v>
      </c>
      <c r="J185" s="14"/>
      <c r="K185" s="22">
        <v>544</v>
      </c>
    </row>
    <row r="186" spans="1:11" x14ac:dyDescent="0.3">
      <c r="A186" s="173"/>
      <c r="B186" s="4">
        <v>178</v>
      </c>
      <c r="C186" s="8" t="s">
        <v>516</v>
      </c>
      <c r="D186" s="32">
        <v>1461</v>
      </c>
      <c r="E186" s="8">
        <v>0</v>
      </c>
      <c r="F186" s="8">
        <v>0</v>
      </c>
      <c r="G186" s="37">
        <f t="shared" si="17"/>
        <v>990</v>
      </c>
      <c r="H186" s="8">
        <v>0</v>
      </c>
      <c r="I186" s="8">
        <v>0</v>
      </c>
      <c r="J186" s="14"/>
      <c r="K186" s="22">
        <v>471</v>
      </c>
    </row>
    <row r="187" spans="1:11" x14ac:dyDescent="0.3">
      <c r="A187" s="173"/>
      <c r="B187" s="4">
        <v>179</v>
      </c>
      <c r="C187" s="8" t="s">
        <v>517</v>
      </c>
      <c r="D187" s="32">
        <v>2747</v>
      </c>
      <c r="E187" s="8">
        <v>0</v>
      </c>
      <c r="F187" s="8">
        <v>0</v>
      </c>
      <c r="G187" s="37">
        <f t="shared" si="17"/>
        <v>2412</v>
      </c>
      <c r="H187" s="8">
        <v>0</v>
      </c>
      <c r="I187" s="8">
        <v>0</v>
      </c>
      <c r="J187" s="14"/>
      <c r="K187" s="22">
        <v>335</v>
      </c>
    </row>
    <row r="188" spans="1:11" x14ac:dyDescent="0.3">
      <c r="A188" s="173"/>
      <c r="B188" s="4">
        <v>180</v>
      </c>
      <c r="C188" s="8" t="s">
        <v>518</v>
      </c>
      <c r="D188" s="32">
        <v>2473</v>
      </c>
      <c r="E188" s="8">
        <v>0</v>
      </c>
      <c r="F188" s="8">
        <v>0</v>
      </c>
      <c r="G188" s="37">
        <f t="shared" si="17"/>
        <v>2147</v>
      </c>
      <c r="H188" s="8">
        <v>0</v>
      </c>
      <c r="I188" s="8">
        <v>0</v>
      </c>
      <c r="J188" s="14"/>
      <c r="K188" s="22">
        <v>326</v>
      </c>
    </row>
    <row r="189" spans="1:11" x14ac:dyDescent="0.3">
      <c r="A189" s="173"/>
      <c r="B189" s="4">
        <v>181</v>
      </c>
      <c r="C189" s="8" t="s">
        <v>519</v>
      </c>
      <c r="D189" s="32">
        <v>1990</v>
      </c>
      <c r="E189" s="8">
        <v>0</v>
      </c>
      <c r="F189" s="8">
        <v>0</v>
      </c>
      <c r="G189" s="37">
        <f t="shared" si="17"/>
        <v>1622</v>
      </c>
      <c r="H189" s="8">
        <v>0</v>
      </c>
      <c r="I189" s="8">
        <v>0</v>
      </c>
      <c r="J189" s="14"/>
      <c r="K189" s="22">
        <v>368</v>
      </c>
    </row>
    <row r="190" spans="1:11" x14ac:dyDescent="0.3">
      <c r="A190" s="173"/>
      <c r="B190" s="4">
        <v>182</v>
      </c>
      <c r="C190" s="8" t="s">
        <v>520</v>
      </c>
      <c r="D190" s="32">
        <v>1347</v>
      </c>
      <c r="E190" s="8">
        <v>0</v>
      </c>
      <c r="F190" s="8">
        <v>0</v>
      </c>
      <c r="G190" s="37">
        <f t="shared" si="17"/>
        <v>824</v>
      </c>
      <c r="H190" s="8">
        <v>0</v>
      </c>
      <c r="I190" s="8">
        <v>0</v>
      </c>
      <c r="J190" s="14"/>
      <c r="K190" s="22">
        <v>523</v>
      </c>
    </row>
    <row r="191" spans="1:11" x14ac:dyDescent="0.3">
      <c r="A191" s="173"/>
      <c r="B191" s="4">
        <v>183</v>
      </c>
      <c r="C191" s="8" t="s">
        <v>748</v>
      </c>
      <c r="D191" s="32">
        <v>83</v>
      </c>
      <c r="E191" s="8">
        <v>0</v>
      </c>
      <c r="F191" s="8">
        <v>0</v>
      </c>
      <c r="G191" s="37">
        <f t="shared" si="17"/>
        <v>70</v>
      </c>
      <c r="H191" s="8">
        <v>0</v>
      </c>
      <c r="I191" s="8">
        <v>0</v>
      </c>
      <c r="J191" s="14"/>
      <c r="K191" s="22">
        <v>13</v>
      </c>
    </row>
    <row r="192" spans="1:11" x14ac:dyDescent="0.3">
      <c r="A192" s="173"/>
      <c r="B192" s="4">
        <v>184</v>
      </c>
      <c r="C192" s="8" t="s">
        <v>521</v>
      </c>
      <c r="D192" s="32">
        <v>497</v>
      </c>
      <c r="E192" s="8">
        <v>0</v>
      </c>
      <c r="F192" s="8">
        <v>0</v>
      </c>
      <c r="G192" s="37">
        <f t="shared" si="17"/>
        <v>310</v>
      </c>
      <c r="H192" s="8">
        <v>0</v>
      </c>
      <c r="I192" s="8">
        <v>0</v>
      </c>
      <c r="J192" s="14"/>
      <c r="K192" s="22">
        <v>187</v>
      </c>
    </row>
    <row r="193" spans="1:11" x14ac:dyDescent="0.3">
      <c r="A193" s="173"/>
      <c r="B193" s="4">
        <v>185</v>
      </c>
      <c r="C193" s="8" t="s">
        <v>522</v>
      </c>
      <c r="D193" s="32">
        <v>852</v>
      </c>
      <c r="E193" s="8">
        <v>0</v>
      </c>
      <c r="F193" s="8">
        <v>0</v>
      </c>
      <c r="G193" s="37">
        <f t="shared" si="17"/>
        <v>471</v>
      </c>
      <c r="H193" s="8">
        <v>0</v>
      </c>
      <c r="I193" s="8">
        <v>0</v>
      </c>
      <c r="J193" s="14"/>
      <c r="K193" s="22">
        <v>381</v>
      </c>
    </row>
    <row r="194" spans="1:11" x14ac:dyDescent="0.3">
      <c r="A194" s="173"/>
      <c r="B194" s="4">
        <v>186</v>
      </c>
      <c r="C194" s="8" t="s">
        <v>524</v>
      </c>
      <c r="D194" s="32">
        <v>356</v>
      </c>
      <c r="E194" s="8">
        <v>0</v>
      </c>
      <c r="F194" s="8">
        <v>0</v>
      </c>
      <c r="G194" s="37">
        <f t="shared" si="17"/>
        <v>274</v>
      </c>
      <c r="H194" s="8">
        <v>0</v>
      </c>
      <c r="I194" s="8">
        <v>0</v>
      </c>
      <c r="J194" s="14"/>
      <c r="K194" s="22">
        <v>82</v>
      </c>
    </row>
    <row r="195" spans="1:11" x14ac:dyDescent="0.3">
      <c r="A195" s="173"/>
      <c r="B195" s="4">
        <v>187</v>
      </c>
      <c r="C195" s="8" t="s">
        <v>525</v>
      </c>
      <c r="D195" s="32">
        <v>3684</v>
      </c>
      <c r="E195" s="8">
        <v>0</v>
      </c>
      <c r="F195" s="8">
        <v>0</v>
      </c>
      <c r="G195" s="37">
        <f t="shared" si="17"/>
        <v>3017</v>
      </c>
      <c r="H195" s="8">
        <v>0</v>
      </c>
      <c r="I195" s="8">
        <v>0</v>
      </c>
      <c r="J195" s="14"/>
      <c r="K195" s="22">
        <v>667</v>
      </c>
    </row>
    <row r="196" spans="1:11" x14ac:dyDescent="0.3">
      <c r="A196" s="173"/>
      <c r="B196" s="4">
        <v>188</v>
      </c>
      <c r="C196" s="8" t="s">
        <v>526</v>
      </c>
      <c r="D196" s="32">
        <v>2233</v>
      </c>
      <c r="E196" s="8">
        <v>0</v>
      </c>
      <c r="F196" s="8">
        <v>0</v>
      </c>
      <c r="G196" s="37">
        <f t="shared" si="17"/>
        <v>1456</v>
      </c>
      <c r="H196" s="8">
        <v>0</v>
      </c>
      <c r="I196" s="8">
        <v>0</v>
      </c>
      <c r="J196" s="14"/>
      <c r="K196" s="22">
        <v>777</v>
      </c>
    </row>
    <row r="197" spans="1:11" x14ac:dyDescent="0.3">
      <c r="A197" s="173"/>
      <c r="B197" s="4">
        <v>189</v>
      </c>
      <c r="C197" s="8" t="s">
        <v>529</v>
      </c>
      <c r="D197" s="32">
        <v>774</v>
      </c>
      <c r="E197" s="8">
        <v>0</v>
      </c>
      <c r="F197" s="8">
        <v>0</v>
      </c>
      <c r="G197" s="37">
        <f t="shared" ref="G197:G260" si="18">D197-K197</f>
        <v>626</v>
      </c>
      <c r="H197" s="8">
        <v>0</v>
      </c>
      <c r="I197" s="8">
        <v>0</v>
      </c>
      <c r="J197" s="14"/>
      <c r="K197" s="22">
        <v>148</v>
      </c>
    </row>
    <row r="198" spans="1:11" x14ac:dyDescent="0.3">
      <c r="A198" s="173"/>
      <c r="B198" s="4">
        <v>190</v>
      </c>
      <c r="C198" s="8" t="s">
        <v>749</v>
      </c>
      <c r="D198" s="32">
        <v>359</v>
      </c>
      <c r="E198" s="8">
        <v>0</v>
      </c>
      <c r="F198" s="8">
        <v>0</v>
      </c>
      <c r="G198" s="37">
        <f t="shared" si="18"/>
        <v>76</v>
      </c>
      <c r="H198" s="8">
        <v>0</v>
      </c>
      <c r="I198" s="8">
        <v>0</v>
      </c>
      <c r="J198" s="14"/>
      <c r="K198" s="22">
        <v>283</v>
      </c>
    </row>
    <row r="199" spans="1:11" x14ac:dyDescent="0.3">
      <c r="A199" s="173"/>
      <c r="B199" s="4">
        <v>191</v>
      </c>
      <c r="C199" s="8" t="s">
        <v>533</v>
      </c>
      <c r="D199" s="32">
        <v>368</v>
      </c>
      <c r="E199" s="8">
        <v>0</v>
      </c>
      <c r="F199" s="8">
        <v>0</v>
      </c>
      <c r="G199" s="37">
        <f t="shared" si="18"/>
        <v>231</v>
      </c>
      <c r="H199" s="8">
        <v>0</v>
      </c>
      <c r="I199" s="8">
        <v>0</v>
      </c>
      <c r="J199" s="14"/>
      <c r="K199" s="22">
        <v>137</v>
      </c>
    </row>
    <row r="200" spans="1:11" x14ac:dyDescent="0.3">
      <c r="A200" s="173"/>
      <c r="B200" s="4">
        <v>192</v>
      </c>
      <c r="C200" s="8" t="s">
        <v>534</v>
      </c>
      <c r="D200" s="32">
        <v>295</v>
      </c>
      <c r="E200" s="8">
        <v>0</v>
      </c>
      <c r="F200" s="8">
        <v>0</v>
      </c>
      <c r="G200" s="37">
        <f t="shared" si="18"/>
        <v>253</v>
      </c>
      <c r="H200" s="8">
        <v>0</v>
      </c>
      <c r="I200" s="8">
        <v>0</v>
      </c>
      <c r="J200" s="14"/>
      <c r="K200" s="22">
        <v>42</v>
      </c>
    </row>
    <row r="201" spans="1:11" x14ac:dyDescent="0.3">
      <c r="A201" s="173"/>
      <c r="B201" s="4">
        <v>193</v>
      </c>
      <c r="C201" s="8" t="s">
        <v>536</v>
      </c>
      <c r="D201" s="32">
        <v>3347</v>
      </c>
      <c r="E201" s="8">
        <v>0</v>
      </c>
      <c r="F201" s="8">
        <v>0</v>
      </c>
      <c r="G201" s="37">
        <f t="shared" si="18"/>
        <v>3036</v>
      </c>
      <c r="H201" s="8">
        <v>0</v>
      </c>
      <c r="I201" s="8">
        <v>0</v>
      </c>
      <c r="J201" s="14"/>
      <c r="K201" s="22">
        <v>311</v>
      </c>
    </row>
    <row r="202" spans="1:11" x14ac:dyDescent="0.3">
      <c r="A202" s="173"/>
      <c r="B202" s="4">
        <v>194</v>
      </c>
      <c r="C202" s="8" t="s">
        <v>539</v>
      </c>
      <c r="D202" s="32">
        <v>2176</v>
      </c>
      <c r="E202" s="8">
        <v>0</v>
      </c>
      <c r="F202" s="8">
        <v>0</v>
      </c>
      <c r="G202" s="37">
        <f t="shared" si="18"/>
        <v>1699</v>
      </c>
      <c r="H202" s="8">
        <v>0</v>
      </c>
      <c r="I202" s="8">
        <v>0</v>
      </c>
      <c r="J202" s="14"/>
      <c r="K202" s="22">
        <v>477</v>
      </c>
    </row>
    <row r="203" spans="1:11" x14ac:dyDescent="0.3">
      <c r="A203" s="173"/>
      <c r="B203" s="4">
        <v>195</v>
      </c>
      <c r="C203" s="8" t="s">
        <v>540</v>
      </c>
      <c r="D203" s="32">
        <v>2011</v>
      </c>
      <c r="E203" s="8">
        <v>0</v>
      </c>
      <c r="F203" s="8">
        <v>0</v>
      </c>
      <c r="G203" s="37">
        <f t="shared" si="18"/>
        <v>1415</v>
      </c>
      <c r="H203" s="8">
        <v>0</v>
      </c>
      <c r="I203" s="8">
        <v>0</v>
      </c>
      <c r="J203" s="14"/>
      <c r="K203" s="22">
        <v>596</v>
      </c>
    </row>
    <row r="204" spans="1:11" x14ac:dyDescent="0.3">
      <c r="A204" s="173"/>
      <c r="B204" s="4">
        <v>196</v>
      </c>
      <c r="C204" s="8" t="s">
        <v>541</v>
      </c>
      <c r="D204" s="32">
        <v>1544</v>
      </c>
      <c r="E204" s="8">
        <v>0</v>
      </c>
      <c r="F204" s="8">
        <v>0</v>
      </c>
      <c r="G204" s="37">
        <f t="shared" si="18"/>
        <v>1182</v>
      </c>
      <c r="H204" s="8">
        <v>0</v>
      </c>
      <c r="I204" s="8">
        <v>0</v>
      </c>
      <c r="J204" s="14"/>
      <c r="K204" s="22">
        <v>362</v>
      </c>
    </row>
    <row r="205" spans="1:11" x14ac:dyDescent="0.3">
      <c r="A205" s="173"/>
      <c r="B205" s="4">
        <v>197</v>
      </c>
      <c r="C205" s="8" t="s">
        <v>542</v>
      </c>
      <c r="D205" s="32">
        <v>2410</v>
      </c>
      <c r="E205" s="8">
        <v>0</v>
      </c>
      <c r="F205" s="8">
        <v>0</v>
      </c>
      <c r="G205" s="37">
        <f t="shared" si="18"/>
        <v>1738</v>
      </c>
      <c r="H205" s="8">
        <v>0</v>
      </c>
      <c r="I205" s="8">
        <v>0</v>
      </c>
      <c r="J205" s="14"/>
      <c r="K205" s="22">
        <v>672</v>
      </c>
    </row>
    <row r="206" spans="1:11" x14ac:dyDescent="0.3">
      <c r="A206" s="173"/>
      <c r="B206" s="4">
        <v>198</v>
      </c>
      <c r="C206" s="8" t="s">
        <v>543</v>
      </c>
      <c r="D206" s="32">
        <v>472</v>
      </c>
      <c r="E206" s="8">
        <v>0</v>
      </c>
      <c r="F206" s="8">
        <v>0</v>
      </c>
      <c r="G206" s="37">
        <f t="shared" si="18"/>
        <v>216</v>
      </c>
      <c r="H206" s="8">
        <v>0</v>
      </c>
      <c r="I206" s="8">
        <v>0</v>
      </c>
      <c r="J206" s="14"/>
      <c r="K206" s="22">
        <v>256</v>
      </c>
    </row>
    <row r="207" spans="1:11" x14ac:dyDescent="0.3">
      <c r="A207" s="173"/>
      <c r="B207" s="4">
        <v>199</v>
      </c>
      <c r="C207" s="8" t="s">
        <v>544</v>
      </c>
      <c r="D207" s="32">
        <v>1898</v>
      </c>
      <c r="E207" s="8">
        <v>0</v>
      </c>
      <c r="F207" s="8">
        <v>0</v>
      </c>
      <c r="G207" s="37">
        <f t="shared" si="18"/>
        <v>1650</v>
      </c>
      <c r="H207" s="8">
        <v>0</v>
      </c>
      <c r="I207" s="8">
        <v>0</v>
      </c>
      <c r="J207" s="14"/>
      <c r="K207" s="22">
        <v>248</v>
      </c>
    </row>
    <row r="208" spans="1:11" x14ac:dyDescent="0.3">
      <c r="A208" s="173"/>
      <c r="B208" s="4">
        <v>200</v>
      </c>
      <c r="C208" s="8" t="s">
        <v>546</v>
      </c>
      <c r="D208" s="32">
        <v>1657</v>
      </c>
      <c r="E208" s="8">
        <v>0</v>
      </c>
      <c r="F208" s="8">
        <v>0</v>
      </c>
      <c r="G208" s="37">
        <f t="shared" si="18"/>
        <v>1425</v>
      </c>
      <c r="H208" s="8">
        <v>0</v>
      </c>
      <c r="I208" s="8">
        <v>0</v>
      </c>
      <c r="J208" s="14"/>
      <c r="K208" s="22">
        <v>232</v>
      </c>
    </row>
    <row r="209" spans="1:11" x14ac:dyDescent="0.3">
      <c r="A209" s="173"/>
      <c r="B209" s="4">
        <v>201</v>
      </c>
      <c r="C209" s="8" t="s">
        <v>750</v>
      </c>
      <c r="D209" s="32">
        <v>233</v>
      </c>
      <c r="E209" s="8">
        <v>0</v>
      </c>
      <c r="F209" s="8">
        <v>0</v>
      </c>
      <c r="G209" s="37">
        <f t="shared" si="18"/>
        <v>184</v>
      </c>
      <c r="H209" s="8">
        <v>0</v>
      </c>
      <c r="I209" s="8">
        <v>0</v>
      </c>
      <c r="J209" s="14"/>
      <c r="K209" s="22">
        <v>49</v>
      </c>
    </row>
    <row r="210" spans="1:11" x14ac:dyDescent="0.3">
      <c r="A210" s="173"/>
      <c r="B210" s="4">
        <v>202</v>
      </c>
      <c r="C210" s="8" t="s">
        <v>549</v>
      </c>
      <c r="D210" s="32">
        <v>419</v>
      </c>
      <c r="E210" s="8">
        <v>0</v>
      </c>
      <c r="F210" s="8">
        <v>0</v>
      </c>
      <c r="G210" s="37">
        <f t="shared" si="18"/>
        <v>219</v>
      </c>
      <c r="H210" s="8">
        <v>0</v>
      </c>
      <c r="I210" s="8">
        <v>0</v>
      </c>
      <c r="J210" s="14"/>
      <c r="K210" s="22">
        <v>200</v>
      </c>
    </row>
    <row r="211" spans="1:11" x14ac:dyDescent="0.3">
      <c r="A211" s="173"/>
      <c r="B211" s="4">
        <v>203</v>
      </c>
      <c r="C211" s="8" t="s">
        <v>550</v>
      </c>
      <c r="D211" s="32">
        <v>792</v>
      </c>
      <c r="E211" s="8">
        <v>0</v>
      </c>
      <c r="F211" s="8">
        <v>0</v>
      </c>
      <c r="G211" s="37">
        <f t="shared" si="18"/>
        <v>575</v>
      </c>
      <c r="H211" s="8">
        <v>0</v>
      </c>
      <c r="I211" s="8">
        <v>0</v>
      </c>
      <c r="J211" s="14"/>
      <c r="K211" s="22">
        <v>217</v>
      </c>
    </row>
    <row r="212" spans="1:11" x14ac:dyDescent="0.3">
      <c r="A212" s="173"/>
      <c r="B212" s="4">
        <v>204</v>
      </c>
      <c r="C212" s="8" t="s">
        <v>553</v>
      </c>
      <c r="D212" s="32">
        <v>2877</v>
      </c>
      <c r="E212" s="8">
        <v>0</v>
      </c>
      <c r="F212" s="8">
        <v>0</v>
      </c>
      <c r="G212" s="37">
        <f t="shared" si="18"/>
        <v>2435</v>
      </c>
      <c r="H212" s="8">
        <v>0</v>
      </c>
      <c r="I212" s="8">
        <v>0</v>
      </c>
      <c r="J212" s="14"/>
      <c r="K212" s="22">
        <v>442</v>
      </c>
    </row>
    <row r="213" spans="1:11" x14ac:dyDescent="0.3">
      <c r="A213" s="173"/>
      <c r="B213" s="4">
        <v>205</v>
      </c>
      <c r="C213" s="8" t="s">
        <v>554</v>
      </c>
      <c r="D213" s="32">
        <v>165</v>
      </c>
      <c r="E213" s="8">
        <v>0</v>
      </c>
      <c r="F213" s="8">
        <v>0</v>
      </c>
      <c r="G213" s="37">
        <f t="shared" si="18"/>
        <v>102</v>
      </c>
      <c r="H213" s="8">
        <v>0</v>
      </c>
      <c r="I213" s="8">
        <v>0</v>
      </c>
      <c r="J213" s="14"/>
      <c r="K213" s="22">
        <v>63</v>
      </c>
    </row>
    <row r="214" spans="1:11" x14ac:dyDescent="0.3">
      <c r="A214" s="173"/>
      <c r="B214" s="4">
        <v>206</v>
      </c>
      <c r="C214" s="8" t="s">
        <v>555</v>
      </c>
      <c r="D214" s="32">
        <v>622</v>
      </c>
      <c r="E214" s="8">
        <v>0</v>
      </c>
      <c r="F214" s="8">
        <v>0</v>
      </c>
      <c r="G214" s="37">
        <f t="shared" si="18"/>
        <v>177</v>
      </c>
      <c r="H214" s="8">
        <v>0</v>
      </c>
      <c r="I214" s="8">
        <v>0</v>
      </c>
      <c r="J214" s="14"/>
      <c r="K214" s="22">
        <v>445</v>
      </c>
    </row>
    <row r="215" spans="1:11" x14ac:dyDescent="0.3">
      <c r="A215" s="173"/>
      <c r="B215" s="4">
        <v>207</v>
      </c>
      <c r="C215" s="8" t="s">
        <v>556</v>
      </c>
      <c r="D215" s="32">
        <v>6172</v>
      </c>
      <c r="E215" s="8">
        <v>0</v>
      </c>
      <c r="F215" s="8">
        <v>0</v>
      </c>
      <c r="G215" s="37">
        <f t="shared" si="18"/>
        <v>5762</v>
      </c>
      <c r="H215" s="8">
        <v>0</v>
      </c>
      <c r="I215" s="8">
        <v>0</v>
      </c>
      <c r="J215" s="14"/>
      <c r="K215" s="22">
        <v>410</v>
      </c>
    </row>
    <row r="216" spans="1:11" x14ac:dyDescent="0.3">
      <c r="A216" s="173"/>
      <c r="B216" s="4">
        <v>208</v>
      </c>
      <c r="C216" s="8" t="s">
        <v>557</v>
      </c>
      <c r="D216" s="32">
        <v>1352</v>
      </c>
      <c r="E216" s="8">
        <v>0</v>
      </c>
      <c r="F216" s="8">
        <v>0</v>
      </c>
      <c r="G216" s="37">
        <f t="shared" si="18"/>
        <v>986</v>
      </c>
      <c r="H216" s="8">
        <v>0</v>
      </c>
      <c r="I216" s="8">
        <v>0</v>
      </c>
      <c r="J216" s="14"/>
      <c r="K216" s="22">
        <v>366</v>
      </c>
    </row>
    <row r="217" spans="1:11" x14ac:dyDescent="0.3">
      <c r="A217" s="173"/>
      <c r="B217" s="4">
        <v>209</v>
      </c>
      <c r="C217" s="8" t="s">
        <v>558</v>
      </c>
      <c r="D217" s="32">
        <v>2081</v>
      </c>
      <c r="E217" s="8">
        <v>0</v>
      </c>
      <c r="F217" s="8">
        <v>0</v>
      </c>
      <c r="G217" s="37">
        <f t="shared" si="18"/>
        <v>1904</v>
      </c>
      <c r="H217" s="8">
        <v>0</v>
      </c>
      <c r="I217" s="8">
        <v>0</v>
      </c>
      <c r="J217" s="14"/>
      <c r="K217" s="22">
        <v>177</v>
      </c>
    </row>
    <row r="218" spans="1:11" x14ac:dyDescent="0.3">
      <c r="A218" s="173"/>
      <c r="B218" s="4">
        <v>210</v>
      </c>
      <c r="C218" s="8" t="s">
        <v>559</v>
      </c>
      <c r="D218" s="32">
        <v>379</v>
      </c>
      <c r="E218" s="8">
        <v>0</v>
      </c>
      <c r="F218" s="8">
        <v>0</v>
      </c>
      <c r="G218" s="37">
        <f t="shared" si="18"/>
        <v>259</v>
      </c>
      <c r="H218" s="8">
        <v>0</v>
      </c>
      <c r="I218" s="8">
        <v>0</v>
      </c>
      <c r="J218" s="14"/>
      <c r="K218" s="22">
        <v>120</v>
      </c>
    </row>
    <row r="219" spans="1:11" x14ac:dyDescent="0.3">
      <c r="A219" s="173"/>
      <c r="B219" s="4">
        <v>211</v>
      </c>
      <c r="C219" s="8" t="s">
        <v>561</v>
      </c>
      <c r="D219" s="32">
        <v>229</v>
      </c>
      <c r="E219" s="8">
        <v>0</v>
      </c>
      <c r="F219" s="8">
        <v>0</v>
      </c>
      <c r="G219" s="37">
        <f t="shared" si="18"/>
        <v>108</v>
      </c>
      <c r="H219" s="8">
        <v>0</v>
      </c>
      <c r="I219" s="8">
        <v>0</v>
      </c>
      <c r="J219" s="14"/>
      <c r="K219" s="22">
        <v>121</v>
      </c>
    </row>
    <row r="220" spans="1:11" x14ac:dyDescent="0.3">
      <c r="A220" s="173"/>
      <c r="B220" s="4">
        <v>212</v>
      </c>
      <c r="C220" s="8" t="s">
        <v>562</v>
      </c>
      <c r="D220" s="32">
        <v>715</v>
      </c>
      <c r="E220" s="8">
        <v>0</v>
      </c>
      <c r="F220" s="8">
        <v>0</v>
      </c>
      <c r="G220" s="37">
        <f t="shared" si="18"/>
        <v>538</v>
      </c>
      <c r="H220" s="8">
        <v>0</v>
      </c>
      <c r="I220" s="8">
        <v>0</v>
      </c>
      <c r="J220" s="14"/>
      <c r="K220" s="22">
        <v>177</v>
      </c>
    </row>
    <row r="221" spans="1:11" x14ac:dyDescent="0.3">
      <c r="A221" s="173"/>
      <c r="B221" s="4">
        <v>213</v>
      </c>
      <c r="C221" s="8" t="s">
        <v>564</v>
      </c>
      <c r="D221" s="32">
        <v>347</v>
      </c>
      <c r="E221" s="8">
        <v>0</v>
      </c>
      <c r="F221" s="8">
        <v>0</v>
      </c>
      <c r="G221" s="37">
        <f t="shared" si="18"/>
        <v>219</v>
      </c>
      <c r="H221" s="8">
        <v>0</v>
      </c>
      <c r="I221" s="8">
        <v>0</v>
      </c>
      <c r="J221" s="14"/>
      <c r="K221" s="22">
        <v>128</v>
      </c>
    </row>
    <row r="222" spans="1:11" x14ac:dyDescent="0.3">
      <c r="A222" s="173"/>
      <c r="B222" s="4">
        <v>214</v>
      </c>
      <c r="C222" s="8" t="s">
        <v>565</v>
      </c>
      <c r="D222" s="32">
        <v>21255</v>
      </c>
      <c r="E222" s="8">
        <v>0</v>
      </c>
      <c r="F222" s="8">
        <v>0</v>
      </c>
      <c r="G222" s="37">
        <f t="shared" si="18"/>
        <v>19667</v>
      </c>
      <c r="H222" s="8">
        <v>0</v>
      </c>
      <c r="I222" s="8">
        <v>0</v>
      </c>
      <c r="J222" s="14"/>
      <c r="K222" s="22">
        <v>1588</v>
      </c>
    </row>
    <row r="223" spans="1:11" x14ac:dyDescent="0.3">
      <c r="A223" s="173"/>
      <c r="B223" s="4">
        <v>215</v>
      </c>
      <c r="C223" s="8" t="s">
        <v>566</v>
      </c>
      <c r="D223" s="32">
        <v>3280</v>
      </c>
      <c r="E223" s="8">
        <v>0</v>
      </c>
      <c r="F223" s="8">
        <v>0</v>
      </c>
      <c r="G223" s="37">
        <f t="shared" si="18"/>
        <v>2672</v>
      </c>
      <c r="H223" s="8">
        <v>0</v>
      </c>
      <c r="I223" s="8">
        <v>0</v>
      </c>
      <c r="J223" s="14"/>
      <c r="K223" s="22">
        <v>608</v>
      </c>
    </row>
    <row r="224" spans="1:11" x14ac:dyDescent="0.3">
      <c r="A224" s="173"/>
      <c r="B224" s="4">
        <v>216</v>
      </c>
      <c r="C224" s="8" t="s">
        <v>567</v>
      </c>
      <c r="D224" s="32">
        <v>3844</v>
      </c>
      <c r="E224" s="8">
        <v>0</v>
      </c>
      <c r="F224" s="8">
        <v>0</v>
      </c>
      <c r="G224" s="37">
        <f t="shared" si="18"/>
        <v>3422</v>
      </c>
      <c r="H224" s="8">
        <v>0</v>
      </c>
      <c r="I224" s="8">
        <v>0</v>
      </c>
      <c r="J224" s="14"/>
      <c r="K224" s="22">
        <v>422</v>
      </c>
    </row>
    <row r="225" spans="1:12" x14ac:dyDescent="0.3">
      <c r="A225" s="173"/>
      <c r="B225" s="4">
        <v>217</v>
      </c>
      <c r="C225" s="8" t="s">
        <v>568</v>
      </c>
      <c r="D225" s="32">
        <v>1061</v>
      </c>
      <c r="E225" s="8">
        <v>0</v>
      </c>
      <c r="F225" s="8">
        <v>0</v>
      </c>
      <c r="G225" s="37">
        <f t="shared" si="18"/>
        <v>249</v>
      </c>
      <c r="H225" s="8">
        <v>0</v>
      </c>
      <c r="I225" s="8">
        <v>0</v>
      </c>
      <c r="J225" s="14"/>
      <c r="K225" s="22">
        <v>812</v>
      </c>
    </row>
    <row r="226" spans="1:12" x14ac:dyDescent="0.3">
      <c r="A226" s="173"/>
      <c r="B226" s="4">
        <v>218</v>
      </c>
      <c r="C226" s="8" t="s">
        <v>569</v>
      </c>
      <c r="D226" s="32">
        <v>1732</v>
      </c>
      <c r="E226" s="8">
        <v>0</v>
      </c>
      <c r="F226" s="8">
        <v>0</v>
      </c>
      <c r="G226" s="37">
        <f t="shared" si="18"/>
        <v>1109</v>
      </c>
      <c r="H226" s="8">
        <v>0</v>
      </c>
      <c r="I226" s="8">
        <v>0</v>
      </c>
      <c r="J226" s="14"/>
      <c r="K226" s="22">
        <v>623</v>
      </c>
    </row>
    <row r="227" spans="1:12" x14ac:dyDescent="0.3">
      <c r="A227" s="173"/>
      <c r="B227" s="4">
        <v>219</v>
      </c>
      <c r="C227" s="8" t="s">
        <v>570</v>
      </c>
      <c r="D227" s="32">
        <v>284</v>
      </c>
      <c r="E227" s="8">
        <v>0</v>
      </c>
      <c r="F227" s="8">
        <v>0</v>
      </c>
      <c r="G227" s="37">
        <f t="shared" si="18"/>
        <v>148</v>
      </c>
      <c r="H227" s="8">
        <v>0</v>
      </c>
      <c r="I227" s="8">
        <v>0</v>
      </c>
      <c r="J227" s="14"/>
      <c r="K227" s="22">
        <v>136</v>
      </c>
    </row>
    <row r="228" spans="1:12" x14ac:dyDescent="0.3">
      <c r="A228" s="173"/>
      <c r="B228" s="4">
        <v>220</v>
      </c>
      <c r="C228" s="8" t="s">
        <v>571</v>
      </c>
      <c r="D228" s="32">
        <v>1005</v>
      </c>
      <c r="E228" s="8">
        <v>0</v>
      </c>
      <c r="F228" s="8">
        <v>0</v>
      </c>
      <c r="G228" s="37">
        <f t="shared" si="18"/>
        <v>817</v>
      </c>
      <c r="H228" s="8">
        <v>0</v>
      </c>
      <c r="I228" s="8">
        <v>0</v>
      </c>
      <c r="J228" s="14"/>
      <c r="K228" s="22">
        <v>188</v>
      </c>
    </row>
    <row r="229" spans="1:12" x14ac:dyDescent="0.3">
      <c r="A229" s="173"/>
      <c r="B229" s="4">
        <v>221</v>
      </c>
      <c r="C229" s="8" t="s">
        <v>572</v>
      </c>
      <c r="D229" s="32">
        <v>2426</v>
      </c>
      <c r="E229" s="8">
        <v>0</v>
      </c>
      <c r="F229" s="8">
        <v>0</v>
      </c>
      <c r="G229" s="37">
        <f t="shared" si="18"/>
        <v>1849</v>
      </c>
      <c r="H229" s="8">
        <v>0</v>
      </c>
      <c r="I229" s="8">
        <v>0</v>
      </c>
      <c r="J229" s="14"/>
      <c r="K229" s="22">
        <v>577</v>
      </c>
    </row>
    <row r="230" spans="1:12" x14ac:dyDescent="0.3">
      <c r="A230" s="173"/>
      <c r="B230" s="4">
        <v>222</v>
      </c>
      <c r="C230" s="8" t="s">
        <v>574</v>
      </c>
      <c r="D230" s="32">
        <v>1900</v>
      </c>
      <c r="E230" s="8">
        <v>0</v>
      </c>
      <c r="F230" s="8">
        <v>0</v>
      </c>
      <c r="G230" s="37">
        <f t="shared" si="18"/>
        <v>1657</v>
      </c>
      <c r="H230" s="8">
        <v>0</v>
      </c>
      <c r="I230" s="8">
        <v>0</v>
      </c>
      <c r="J230" s="14"/>
      <c r="K230" s="22">
        <v>243</v>
      </c>
    </row>
    <row r="231" spans="1:12" x14ac:dyDescent="0.3">
      <c r="A231" s="173"/>
      <c r="B231" s="4">
        <v>223</v>
      </c>
      <c r="C231" s="8" t="s">
        <v>577</v>
      </c>
      <c r="D231" s="32">
        <v>1269</v>
      </c>
      <c r="E231" s="8">
        <v>0</v>
      </c>
      <c r="F231" s="8">
        <v>0</v>
      </c>
      <c r="G231" s="37">
        <f t="shared" si="18"/>
        <v>617</v>
      </c>
      <c r="H231" s="8">
        <v>0</v>
      </c>
      <c r="I231" s="8">
        <v>0</v>
      </c>
      <c r="J231" s="14"/>
      <c r="K231" s="22">
        <v>652</v>
      </c>
    </row>
    <row r="232" spans="1:12" x14ac:dyDescent="0.3">
      <c r="A232" s="173"/>
      <c r="B232" s="4">
        <v>224</v>
      </c>
      <c r="C232" s="8" t="s">
        <v>578</v>
      </c>
      <c r="D232" s="32">
        <v>2136</v>
      </c>
      <c r="E232" s="8">
        <v>0</v>
      </c>
      <c r="F232" s="8">
        <v>0</v>
      </c>
      <c r="G232" s="37">
        <f t="shared" si="18"/>
        <v>1568</v>
      </c>
      <c r="H232" s="8">
        <v>0</v>
      </c>
      <c r="I232" s="8">
        <v>0</v>
      </c>
      <c r="J232" s="14"/>
      <c r="K232" s="22">
        <v>568</v>
      </c>
    </row>
    <row r="233" spans="1:12" x14ac:dyDescent="0.3">
      <c r="A233" s="173"/>
      <c r="B233" s="4">
        <v>225</v>
      </c>
      <c r="C233" s="8" t="s">
        <v>579</v>
      </c>
      <c r="D233" s="32">
        <v>1492</v>
      </c>
      <c r="E233" s="8">
        <v>0</v>
      </c>
      <c r="F233" s="8">
        <v>0</v>
      </c>
      <c r="G233" s="37">
        <f t="shared" si="18"/>
        <v>1181</v>
      </c>
      <c r="H233" s="8">
        <v>0</v>
      </c>
      <c r="I233" s="8">
        <v>0</v>
      </c>
      <c r="J233" s="14"/>
      <c r="K233" s="22">
        <v>311</v>
      </c>
    </row>
    <row r="234" spans="1:12" x14ac:dyDescent="0.3">
      <c r="A234" s="173"/>
      <c r="B234" s="4">
        <v>226</v>
      </c>
      <c r="C234" s="8" t="s">
        <v>580</v>
      </c>
      <c r="D234" s="32">
        <v>1596</v>
      </c>
      <c r="E234" s="8">
        <v>0</v>
      </c>
      <c r="F234" s="8">
        <v>0</v>
      </c>
      <c r="G234" s="37">
        <f t="shared" si="18"/>
        <v>929</v>
      </c>
      <c r="H234" s="8">
        <v>0</v>
      </c>
      <c r="I234" s="8">
        <v>0</v>
      </c>
      <c r="J234" s="14"/>
      <c r="K234" s="22">
        <v>667</v>
      </c>
    </row>
    <row r="235" spans="1:12" x14ac:dyDescent="0.3">
      <c r="A235" s="173"/>
      <c r="B235" s="4">
        <v>227</v>
      </c>
      <c r="C235" s="8" t="s">
        <v>581</v>
      </c>
      <c r="D235" s="32">
        <v>810</v>
      </c>
      <c r="E235" s="8">
        <v>0</v>
      </c>
      <c r="F235" s="8">
        <v>0</v>
      </c>
      <c r="G235" s="37">
        <f t="shared" si="18"/>
        <v>687</v>
      </c>
      <c r="H235" s="8">
        <v>0</v>
      </c>
      <c r="I235" s="8">
        <v>0</v>
      </c>
      <c r="J235" s="14"/>
      <c r="K235" s="22">
        <v>123</v>
      </c>
      <c r="L235">
        <v>107</v>
      </c>
    </row>
    <row r="236" spans="1:12" x14ac:dyDescent="0.3">
      <c r="A236" s="173"/>
      <c r="B236" s="4">
        <v>228</v>
      </c>
      <c r="C236" s="8" t="s">
        <v>582</v>
      </c>
      <c r="D236" s="32">
        <v>286</v>
      </c>
      <c r="E236" s="8">
        <v>0</v>
      </c>
      <c r="F236" s="8">
        <v>0</v>
      </c>
      <c r="G236" s="37">
        <f t="shared" si="18"/>
        <v>195</v>
      </c>
      <c r="H236" s="8">
        <v>0</v>
      </c>
      <c r="I236" s="8">
        <v>0</v>
      </c>
      <c r="J236" s="14"/>
      <c r="K236" s="22">
        <v>91</v>
      </c>
    </row>
    <row r="237" spans="1:12" x14ac:dyDescent="0.3">
      <c r="A237" s="173"/>
      <c r="B237" s="4">
        <v>229</v>
      </c>
      <c r="C237" s="8" t="s">
        <v>584</v>
      </c>
      <c r="D237" s="32">
        <v>2103</v>
      </c>
      <c r="E237" s="8">
        <v>0</v>
      </c>
      <c r="F237" s="8">
        <v>0</v>
      </c>
      <c r="G237" s="37">
        <f t="shared" si="18"/>
        <v>1526</v>
      </c>
      <c r="H237" s="8">
        <v>0</v>
      </c>
      <c r="I237" s="8">
        <v>0</v>
      </c>
      <c r="J237" s="14"/>
      <c r="K237" s="22">
        <v>577</v>
      </c>
    </row>
    <row r="238" spans="1:12" x14ac:dyDescent="0.3">
      <c r="A238" s="173"/>
      <c r="B238" s="4">
        <v>230</v>
      </c>
      <c r="C238" s="8" t="s">
        <v>587</v>
      </c>
      <c r="D238" s="32">
        <v>1189</v>
      </c>
      <c r="E238" s="8">
        <v>0</v>
      </c>
      <c r="F238" s="8">
        <v>0</v>
      </c>
      <c r="G238" s="37">
        <f t="shared" si="18"/>
        <v>1053</v>
      </c>
      <c r="H238" s="8">
        <v>0</v>
      </c>
      <c r="I238" s="8">
        <v>0</v>
      </c>
      <c r="J238" s="14"/>
      <c r="K238" s="22">
        <v>136</v>
      </c>
    </row>
    <row r="239" spans="1:12" x14ac:dyDescent="0.3">
      <c r="A239" s="173"/>
      <c r="B239" s="4">
        <v>231</v>
      </c>
      <c r="C239" s="8" t="s">
        <v>589</v>
      </c>
      <c r="D239" s="32">
        <v>3492</v>
      </c>
      <c r="E239" s="8">
        <v>0</v>
      </c>
      <c r="F239" s="8">
        <v>0</v>
      </c>
      <c r="G239" s="37">
        <f t="shared" si="18"/>
        <v>2831</v>
      </c>
      <c r="H239" s="8">
        <v>0</v>
      </c>
      <c r="I239" s="8">
        <v>0</v>
      </c>
      <c r="J239" s="14"/>
      <c r="K239" s="22">
        <v>661</v>
      </c>
    </row>
    <row r="240" spans="1:12" x14ac:dyDescent="0.3">
      <c r="A240" s="173"/>
      <c r="B240" s="4">
        <v>232</v>
      </c>
      <c r="C240" s="8" t="s">
        <v>590</v>
      </c>
      <c r="D240" s="32">
        <v>1302</v>
      </c>
      <c r="E240" s="8">
        <v>0</v>
      </c>
      <c r="F240" s="8">
        <v>0</v>
      </c>
      <c r="G240" s="37">
        <f t="shared" si="18"/>
        <v>1078</v>
      </c>
      <c r="H240" s="8">
        <v>0</v>
      </c>
      <c r="I240" s="8">
        <v>0</v>
      </c>
      <c r="J240" s="14"/>
      <c r="K240" s="22">
        <v>224</v>
      </c>
      <c r="L240">
        <v>1</v>
      </c>
    </row>
    <row r="241" spans="1:12" x14ac:dyDescent="0.3">
      <c r="A241" s="173"/>
      <c r="B241" s="4">
        <v>233</v>
      </c>
      <c r="C241" s="8" t="s">
        <v>592</v>
      </c>
      <c r="D241" s="32">
        <v>441</v>
      </c>
      <c r="E241" s="8">
        <v>0</v>
      </c>
      <c r="F241" s="8">
        <v>0</v>
      </c>
      <c r="G241" s="37">
        <f t="shared" si="18"/>
        <v>237</v>
      </c>
      <c r="H241" s="8">
        <v>0</v>
      </c>
      <c r="I241" s="8">
        <v>0</v>
      </c>
      <c r="J241" s="14"/>
      <c r="K241" s="22">
        <v>204</v>
      </c>
    </row>
    <row r="242" spans="1:12" x14ac:dyDescent="0.3">
      <c r="A242" s="173"/>
      <c r="B242" s="4">
        <v>234</v>
      </c>
      <c r="C242" s="8" t="s">
        <v>593</v>
      </c>
      <c r="D242" s="32">
        <v>74</v>
      </c>
      <c r="E242" s="8">
        <v>0</v>
      </c>
      <c r="F242" s="8">
        <v>0</v>
      </c>
      <c r="G242" s="37">
        <f t="shared" si="18"/>
        <v>15</v>
      </c>
      <c r="H242" s="8">
        <v>0</v>
      </c>
      <c r="I242" s="8">
        <v>0</v>
      </c>
      <c r="J242" s="14"/>
      <c r="K242" s="22">
        <v>59</v>
      </c>
    </row>
    <row r="243" spans="1:12" x14ac:dyDescent="0.3">
      <c r="A243" s="173"/>
      <c r="B243" s="4">
        <v>235</v>
      </c>
      <c r="C243" s="8" t="s">
        <v>594</v>
      </c>
      <c r="D243" s="32">
        <v>1428</v>
      </c>
      <c r="E243" s="8">
        <v>0</v>
      </c>
      <c r="F243" s="8">
        <v>0</v>
      </c>
      <c r="G243" s="37">
        <f t="shared" si="18"/>
        <v>1235</v>
      </c>
      <c r="H243" s="8">
        <v>0</v>
      </c>
      <c r="I243" s="8">
        <v>0</v>
      </c>
      <c r="J243" s="14"/>
      <c r="K243" s="22">
        <v>193</v>
      </c>
    </row>
    <row r="244" spans="1:12" x14ac:dyDescent="0.3">
      <c r="A244" s="173"/>
      <c r="B244" s="4">
        <v>236</v>
      </c>
      <c r="C244" s="8" t="s">
        <v>751</v>
      </c>
      <c r="D244" s="32">
        <v>1589</v>
      </c>
      <c r="E244" s="8">
        <v>0</v>
      </c>
      <c r="F244" s="8">
        <v>0</v>
      </c>
      <c r="G244" s="37">
        <f t="shared" si="18"/>
        <v>1303</v>
      </c>
      <c r="H244" s="8">
        <v>0</v>
      </c>
      <c r="I244" s="8">
        <v>0</v>
      </c>
      <c r="J244" s="14"/>
      <c r="K244" s="22">
        <v>286</v>
      </c>
    </row>
    <row r="245" spans="1:12" x14ac:dyDescent="0.3">
      <c r="A245" s="173"/>
      <c r="B245" s="4">
        <v>237</v>
      </c>
      <c r="C245" s="8" t="s">
        <v>595</v>
      </c>
      <c r="D245" s="32">
        <v>1895</v>
      </c>
      <c r="E245" s="8">
        <v>0</v>
      </c>
      <c r="F245" s="8">
        <v>0</v>
      </c>
      <c r="G245" s="37">
        <f t="shared" si="18"/>
        <v>1292</v>
      </c>
      <c r="H245" s="8">
        <v>0</v>
      </c>
      <c r="I245" s="8">
        <v>0</v>
      </c>
      <c r="J245" s="14"/>
      <c r="K245" s="22">
        <v>603</v>
      </c>
    </row>
    <row r="246" spans="1:12" x14ac:dyDescent="0.3">
      <c r="A246" s="173"/>
      <c r="B246" s="4">
        <v>238</v>
      </c>
      <c r="C246" s="8" t="s">
        <v>596</v>
      </c>
      <c r="D246" s="32">
        <v>909</v>
      </c>
      <c r="E246" s="8">
        <v>0</v>
      </c>
      <c r="F246" s="8">
        <v>0</v>
      </c>
      <c r="G246" s="37">
        <f t="shared" si="18"/>
        <v>674</v>
      </c>
      <c r="H246" s="8">
        <v>0</v>
      </c>
      <c r="I246" s="8">
        <v>0</v>
      </c>
      <c r="J246" s="14"/>
      <c r="K246" s="22">
        <v>235</v>
      </c>
    </row>
    <row r="247" spans="1:12" x14ac:dyDescent="0.3">
      <c r="A247" s="173"/>
      <c r="B247" s="4">
        <v>239</v>
      </c>
      <c r="C247" s="8" t="s">
        <v>597</v>
      </c>
      <c r="D247" s="32">
        <v>1549</v>
      </c>
      <c r="E247" s="8">
        <v>0</v>
      </c>
      <c r="F247" s="8">
        <v>0</v>
      </c>
      <c r="G247" s="37">
        <f t="shared" si="18"/>
        <v>1366</v>
      </c>
      <c r="H247" s="8">
        <v>0</v>
      </c>
      <c r="I247" s="8">
        <v>0</v>
      </c>
      <c r="J247" s="14"/>
      <c r="K247" s="22">
        <v>183</v>
      </c>
    </row>
    <row r="248" spans="1:12" x14ac:dyDescent="0.3">
      <c r="A248" s="173"/>
      <c r="B248" s="4">
        <v>240</v>
      </c>
      <c r="C248" s="8" t="s">
        <v>598</v>
      </c>
      <c r="D248" s="32">
        <v>564</v>
      </c>
      <c r="E248" s="8">
        <v>0</v>
      </c>
      <c r="F248" s="8">
        <v>0</v>
      </c>
      <c r="G248" s="37">
        <f t="shared" si="18"/>
        <v>339</v>
      </c>
      <c r="H248" s="8">
        <v>0</v>
      </c>
      <c r="I248" s="8">
        <v>0</v>
      </c>
      <c r="J248" s="14"/>
      <c r="K248" s="22">
        <v>225</v>
      </c>
    </row>
    <row r="249" spans="1:12" x14ac:dyDescent="0.3">
      <c r="A249" s="173"/>
      <c r="B249" s="4">
        <v>241</v>
      </c>
      <c r="C249" s="8" t="s">
        <v>600</v>
      </c>
      <c r="D249" s="32">
        <v>1282</v>
      </c>
      <c r="E249" s="8">
        <v>0</v>
      </c>
      <c r="F249" s="8">
        <v>0</v>
      </c>
      <c r="G249" s="37">
        <f t="shared" si="18"/>
        <v>921</v>
      </c>
      <c r="H249" s="8">
        <v>0</v>
      </c>
      <c r="I249" s="8">
        <v>0</v>
      </c>
      <c r="J249" s="14"/>
      <c r="K249" s="22">
        <v>361</v>
      </c>
    </row>
    <row r="250" spans="1:12" x14ac:dyDescent="0.3">
      <c r="A250" s="173"/>
      <c r="B250" s="4">
        <v>242</v>
      </c>
      <c r="C250" s="8" t="s">
        <v>601</v>
      </c>
      <c r="D250" s="32">
        <v>329</v>
      </c>
      <c r="E250" s="8">
        <v>0</v>
      </c>
      <c r="F250" s="8">
        <v>0</v>
      </c>
      <c r="G250" s="37">
        <f t="shared" si="18"/>
        <v>292</v>
      </c>
      <c r="H250" s="8">
        <v>0</v>
      </c>
      <c r="I250" s="8">
        <v>0</v>
      </c>
      <c r="J250" s="14"/>
      <c r="K250" s="22">
        <v>37</v>
      </c>
    </row>
    <row r="251" spans="1:12" x14ac:dyDescent="0.3">
      <c r="A251" s="173"/>
      <c r="B251" s="4">
        <v>243</v>
      </c>
      <c r="C251" s="8" t="s">
        <v>602</v>
      </c>
      <c r="D251" s="32">
        <v>4240</v>
      </c>
      <c r="E251" s="8">
        <v>0</v>
      </c>
      <c r="F251" s="8">
        <v>0</v>
      </c>
      <c r="G251" s="37">
        <f t="shared" si="18"/>
        <v>3932</v>
      </c>
      <c r="H251" s="8">
        <v>0</v>
      </c>
      <c r="I251" s="8">
        <v>0</v>
      </c>
      <c r="J251" s="14"/>
      <c r="K251" s="22">
        <v>308</v>
      </c>
    </row>
    <row r="252" spans="1:12" x14ac:dyDescent="0.3">
      <c r="A252" s="173"/>
      <c r="B252" s="4">
        <v>244</v>
      </c>
      <c r="C252" s="8" t="s">
        <v>603</v>
      </c>
      <c r="D252" s="32">
        <v>43213</v>
      </c>
      <c r="E252" s="8">
        <v>107</v>
      </c>
      <c r="F252" s="8">
        <v>0</v>
      </c>
      <c r="G252" s="37">
        <f t="shared" si="18"/>
        <v>40410</v>
      </c>
      <c r="H252" s="8">
        <v>107</v>
      </c>
      <c r="I252" s="8">
        <v>0</v>
      </c>
      <c r="J252" s="14"/>
      <c r="K252" s="22">
        <v>2803</v>
      </c>
    </row>
    <row r="253" spans="1:12" x14ac:dyDescent="0.3">
      <c r="A253" s="173"/>
      <c r="B253" s="4">
        <v>245</v>
      </c>
      <c r="C253" s="8" t="s">
        <v>604</v>
      </c>
      <c r="D253" s="32">
        <v>867</v>
      </c>
      <c r="E253" s="8">
        <v>0</v>
      </c>
      <c r="F253" s="8">
        <v>0</v>
      </c>
      <c r="G253" s="37">
        <f t="shared" si="18"/>
        <v>301</v>
      </c>
      <c r="H253" s="8">
        <v>0</v>
      </c>
      <c r="I253" s="8">
        <v>0</v>
      </c>
      <c r="J253" s="14"/>
      <c r="K253" s="22">
        <v>566</v>
      </c>
      <c r="L253">
        <v>1</v>
      </c>
    </row>
    <row r="254" spans="1:12" x14ac:dyDescent="0.3">
      <c r="A254" s="173"/>
      <c r="B254" s="4">
        <v>246</v>
      </c>
      <c r="C254" s="8" t="s">
        <v>605</v>
      </c>
      <c r="D254" s="32">
        <v>1632</v>
      </c>
      <c r="E254" s="8">
        <v>0</v>
      </c>
      <c r="F254" s="8">
        <v>0</v>
      </c>
      <c r="G254" s="37">
        <f t="shared" si="18"/>
        <v>879</v>
      </c>
      <c r="H254" s="8">
        <v>0</v>
      </c>
      <c r="I254" s="8">
        <v>0</v>
      </c>
      <c r="J254" s="14"/>
      <c r="K254" s="22">
        <v>753</v>
      </c>
    </row>
    <row r="255" spans="1:12" x14ac:dyDescent="0.3">
      <c r="A255" s="173"/>
      <c r="B255" s="4">
        <v>247</v>
      </c>
      <c r="C255" s="8" t="s">
        <v>606</v>
      </c>
      <c r="D255" s="32">
        <v>888</v>
      </c>
      <c r="E255" s="8">
        <v>0</v>
      </c>
      <c r="F255" s="8">
        <v>0</v>
      </c>
      <c r="G255" s="37">
        <f t="shared" si="18"/>
        <v>194</v>
      </c>
      <c r="H255" s="8">
        <v>0</v>
      </c>
      <c r="I255" s="8">
        <v>0</v>
      </c>
      <c r="J255" s="14"/>
      <c r="K255" s="22">
        <v>694</v>
      </c>
    </row>
    <row r="256" spans="1:12" x14ac:dyDescent="0.3">
      <c r="A256" s="173"/>
      <c r="B256" s="4">
        <v>248</v>
      </c>
      <c r="C256" s="8" t="s">
        <v>607</v>
      </c>
      <c r="D256" s="32">
        <v>2366</v>
      </c>
      <c r="E256" s="8">
        <v>0</v>
      </c>
      <c r="F256" s="8">
        <v>0</v>
      </c>
      <c r="G256" s="37">
        <f t="shared" si="18"/>
        <v>1907</v>
      </c>
      <c r="H256" s="8">
        <v>0</v>
      </c>
      <c r="I256" s="8">
        <v>0</v>
      </c>
      <c r="J256" s="14"/>
      <c r="K256" s="22">
        <v>459</v>
      </c>
    </row>
    <row r="257" spans="1:12" x14ac:dyDescent="0.3">
      <c r="A257" s="173"/>
      <c r="B257" s="4">
        <v>249</v>
      </c>
      <c r="C257" s="8" t="s">
        <v>608</v>
      </c>
      <c r="D257" s="32">
        <v>2937</v>
      </c>
      <c r="E257" s="8">
        <v>1</v>
      </c>
      <c r="F257" s="8">
        <v>0</v>
      </c>
      <c r="G257" s="37">
        <f t="shared" si="18"/>
        <v>2514</v>
      </c>
      <c r="H257" s="8">
        <v>1</v>
      </c>
      <c r="I257" s="8">
        <v>0</v>
      </c>
      <c r="J257" s="14"/>
      <c r="K257" s="22">
        <v>423</v>
      </c>
    </row>
    <row r="258" spans="1:12" x14ac:dyDescent="0.3">
      <c r="A258" s="173"/>
      <c r="B258" s="4">
        <v>250</v>
      </c>
      <c r="C258" s="8" t="s">
        <v>610</v>
      </c>
      <c r="D258" s="32">
        <v>1943</v>
      </c>
      <c r="E258" s="8">
        <v>0</v>
      </c>
      <c r="F258" s="8">
        <v>0</v>
      </c>
      <c r="G258" s="37">
        <f t="shared" si="18"/>
        <v>1660</v>
      </c>
      <c r="H258" s="8">
        <v>0</v>
      </c>
      <c r="I258" s="8">
        <v>0</v>
      </c>
      <c r="J258" s="14"/>
      <c r="K258" s="22">
        <v>283</v>
      </c>
    </row>
    <row r="259" spans="1:12" x14ac:dyDescent="0.3">
      <c r="A259" s="173"/>
      <c r="B259" s="4">
        <v>251</v>
      </c>
      <c r="C259" s="8" t="s">
        <v>611</v>
      </c>
      <c r="D259" s="32">
        <v>949</v>
      </c>
      <c r="E259" s="8">
        <v>0</v>
      </c>
      <c r="F259" s="8">
        <v>0</v>
      </c>
      <c r="G259" s="37">
        <f t="shared" si="18"/>
        <v>725</v>
      </c>
      <c r="H259" s="8">
        <v>0</v>
      </c>
      <c r="I259" s="8">
        <v>0</v>
      </c>
      <c r="J259" s="14"/>
      <c r="K259" s="22">
        <v>224</v>
      </c>
    </row>
    <row r="260" spans="1:12" x14ac:dyDescent="0.3">
      <c r="A260" s="173"/>
      <c r="B260" s="4">
        <v>252</v>
      </c>
      <c r="C260" s="8" t="s">
        <v>612</v>
      </c>
      <c r="D260" s="32">
        <v>1182</v>
      </c>
      <c r="E260" s="8">
        <v>0</v>
      </c>
      <c r="F260" s="8">
        <v>0</v>
      </c>
      <c r="G260" s="37">
        <f t="shared" si="18"/>
        <v>799</v>
      </c>
      <c r="H260" s="8">
        <v>0</v>
      </c>
      <c r="I260" s="8">
        <v>0</v>
      </c>
      <c r="J260" s="14"/>
      <c r="K260" s="22">
        <v>383</v>
      </c>
    </row>
    <row r="261" spans="1:12" x14ac:dyDescent="0.3">
      <c r="A261" s="173"/>
      <c r="B261" s="4">
        <v>253</v>
      </c>
      <c r="C261" s="8" t="s">
        <v>613</v>
      </c>
      <c r="D261" s="32">
        <v>1906</v>
      </c>
      <c r="E261" s="8">
        <v>0</v>
      </c>
      <c r="F261" s="8">
        <v>0</v>
      </c>
      <c r="G261" s="37">
        <f t="shared" ref="G261:G324" si="19">D261-K261</f>
        <v>1149</v>
      </c>
      <c r="H261" s="8">
        <v>0</v>
      </c>
      <c r="I261" s="8">
        <v>0</v>
      </c>
      <c r="J261" s="14"/>
      <c r="K261" s="22">
        <v>757</v>
      </c>
    </row>
    <row r="262" spans="1:12" x14ac:dyDescent="0.3">
      <c r="A262" s="173"/>
      <c r="B262" s="4">
        <v>254</v>
      </c>
      <c r="C262" s="8" t="s">
        <v>614</v>
      </c>
      <c r="D262" s="32">
        <v>3375</v>
      </c>
      <c r="E262" s="8">
        <v>0</v>
      </c>
      <c r="F262" s="8">
        <v>0</v>
      </c>
      <c r="G262" s="37">
        <f t="shared" si="19"/>
        <v>2818</v>
      </c>
      <c r="H262" s="8">
        <v>0</v>
      </c>
      <c r="I262" s="8">
        <v>0</v>
      </c>
      <c r="J262" s="14"/>
      <c r="K262" s="22">
        <v>557</v>
      </c>
    </row>
    <row r="263" spans="1:12" x14ac:dyDescent="0.3">
      <c r="A263" s="173"/>
      <c r="B263" s="4">
        <v>255</v>
      </c>
      <c r="C263" s="8" t="s">
        <v>615</v>
      </c>
      <c r="D263" s="32">
        <v>1675</v>
      </c>
      <c r="E263" s="8">
        <v>0</v>
      </c>
      <c r="F263" s="8">
        <v>0</v>
      </c>
      <c r="G263" s="37">
        <f t="shared" si="19"/>
        <v>1237</v>
      </c>
      <c r="H263" s="8">
        <v>0</v>
      </c>
      <c r="I263" s="8">
        <v>0</v>
      </c>
      <c r="J263" s="14"/>
      <c r="K263" s="22">
        <v>438</v>
      </c>
    </row>
    <row r="264" spans="1:12" x14ac:dyDescent="0.3">
      <c r="A264" s="173"/>
      <c r="B264" s="4">
        <v>256</v>
      </c>
      <c r="C264" s="8" t="s">
        <v>616</v>
      </c>
      <c r="D264" s="32">
        <v>3445</v>
      </c>
      <c r="E264" s="8">
        <v>0</v>
      </c>
      <c r="F264" s="8">
        <v>0</v>
      </c>
      <c r="G264" s="37">
        <f t="shared" si="19"/>
        <v>2599</v>
      </c>
      <c r="H264" s="8">
        <v>0</v>
      </c>
      <c r="I264" s="8">
        <v>0</v>
      </c>
      <c r="J264" s="14"/>
      <c r="K264" s="22">
        <v>846</v>
      </c>
      <c r="L264">
        <v>8</v>
      </c>
    </row>
    <row r="265" spans="1:12" x14ac:dyDescent="0.3">
      <c r="A265" s="173"/>
      <c r="B265" s="4">
        <v>257</v>
      </c>
      <c r="C265" s="8" t="s">
        <v>618</v>
      </c>
      <c r="D265" s="32">
        <v>1239</v>
      </c>
      <c r="E265" s="8">
        <v>0</v>
      </c>
      <c r="F265" s="8">
        <v>0</v>
      </c>
      <c r="G265" s="37">
        <f t="shared" si="19"/>
        <v>984</v>
      </c>
      <c r="H265" s="8">
        <v>0</v>
      </c>
      <c r="I265" s="8">
        <v>0</v>
      </c>
      <c r="J265" s="14"/>
      <c r="K265" s="22">
        <v>255</v>
      </c>
    </row>
    <row r="266" spans="1:12" x14ac:dyDescent="0.3">
      <c r="A266" s="173"/>
      <c r="B266" s="4">
        <v>258</v>
      </c>
      <c r="C266" s="8" t="s">
        <v>752</v>
      </c>
      <c r="D266" s="32">
        <v>583</v>
      </c>
      <c r="E266" s="8">
        <v>0</v>
      </c>
      <c r="F266" s="8">
        <v>0</v>
      </c>
      <c r="G266" s="37">
        <f t="shared" si="19"/>
        <v>431</v>
      </c>
      <c r="H266" s="8">
        <v>0</v>
      </c>
      <c r="I266" s="8">
        <v>0</v>
      </c>
      <c r="J266" s="14"/>
      <c r="K266" s="22">
        <v>152</v>
      </c>
    </row>
    <row r="267" spans="1:12" x14ac:dyDescent="0.3">
      <c r="A267" s="173"/>
      <c r="B267" s="4">
        <v>259</v>
      </c>
      <c r="C267" s="8" t="s">
        <v>621</v>
      </c>
      <c r="D267" s="32">
        <v>1057</v>
      </c>
      <c r="E267" s="8">
        <v>0</v>
      </c>
      <c r="F267" s="8">
        <v>0</v>
      </c>
      <c r="G267" s="37">
        <f t="shared" si="19"/>
        <v>579</v>
      </c>
      <c r="H267" s="8">
        <v>0</v>
      </c>
      <c r="I267" s="8">
        <v>0</v>
      </c>
      <c r="J267" s="14"/>
      <c r="K267" s="22">
        <v>478</v>
      </c>
    </row>
    <row r="268" spans="1:12" x14ac:dyDescent="0.3">
      <c r="A268" s="173"/>
      <c r="B268" s="4">
        <v>260</v>
      </c>
      <c r="C268" s="8" t="s">
        <v>622</v>
      </c>
      <c r="D268" s="32">
        <v>123</v>
      </c>
      <c r="E268" s="8">
        <v>0</v>
      </c>
      <c r="F268" s="8">
        <v>0</v>
      </c>
      <c r="G268" s="37">
        <f t="shared" si="19"/>
        <v>43</v>
      </c>
      <c r="H268" s="8">
        <v>0</v>
      </c>
      <c r="I268" s="8">
        <v>0</v>
      </c>
      <c r="J268" s="14"/>
      <c r="K268" s="22">
        <v>80</v>
      </c>
    </row>
    <row r="269" spans="1:12" x14ac:dyDescent="0.3">
      <c r="A269" s="173"/>
      <c r="B269" s="4">
        <v>261</v>
      </c>
      <c r="C269" s="8" t="s">
        <v>623</v>
      </c>
      <c r="D269" s="32">
        <v>220</v>
      </c>
      <c r="E269" s="8">
        <v>0</v>
      </c>
      <c r="F269" s="8">
        <v>0</v>
      </c>
      <c r="G269" s="37">
        <f t="shared" si="19"/>
        <v>-34</v>
      </c>
      <c r="H269" s="8">
        <v>0</v>
      </c>
      <c r="I269" s="8">
        <v>0</v>
      </c>
      <c r="J269" s="14"/>
      <c r="K269" s="22">
        <v>254</v>
      </c>
    </row>
    <row r="270" spans="1:12" x14ac:dyDescent="0.3">
      <c r="A270" s="173"/>
      <c r="B270" s="4">
        <v>262</v>
      </c>
      <c r="C270" s="8" t="s">
        <v>624</v>
      </c>
      <c r="D270" s="32">
        <v>2651</v>
      </c>
      <c r="E270" s="8">
        <v>0</v>
      </c>
      <c r="F270" s="8">
        <v>0</v>
      </c>
      <c r="G270" s="37">
        <f t="shared" si="19"/>
        <v>1316</v>
      </c>
      <c r="H270" s="8">
        <v>0</v>
      </c>
      <c r="I270" s="8">
        <v>0</v>
      </c>
      <c r="J270" s="14"/>
      <c r="K270" s="22">
        <v>1335</v>
      </c>
    </row>
    <row r="271" spans="1:12" x14ac:dyDescent="0.3">
      <c r="A271" s="173"/>
      <c r="B271" s="4">
        <v>263</v>
      </c>
      <c r="C271" s="8" t="s">
        <v>626</v>
      </c>
      <c r="D271" s="32">
        <v>2234</v>
      </c>
      <c r="E271" s="8">
        <v>0</v>
      </c>
      <c r="F271" s="8">
        <v>0</v>
      </c>
      <c r="G271" s="37">
        <f t="shared" si="19"/>
        <v>1537</v>
      </c>
      <c r="H271" s="8">
        <v>0</v>
      </c>
      <c r="I271" s="8">
        <v>0</v>
      </c>
      <c r="J271" s="14"/>
      <c r="K271" s="22">
        <v>697</v>
      </c>
    </row>
    <row r="272" spans="1:12" x14ac:dyDescent="0.3">
      <c r="A272" s="173"/>
      <c r="B272" s="4">
        <v>264</v>
      </c>
      <c r="C272" s="8" t="s">
        <v>627</v>
      </c>
      <c r="D272" s="32">
        <v>970</v>
      </c>
      <c r="E272" s="8">
        <v>0</v>
      </c>
      <c r="F272" s="8">
        <v>0</v>
      </c>
      <c r="G272" s="37">
        <f t="shared" si="19"/>
        <v>576</v>
      </c>
      <c r="H272" s="8">
        <v>0</v>
      </c>
      <c r="I272" s="8">
        <v>0</v>
      </c>
      <c r="J272" s="14"/>
      <c r="K272" s="22">
        <v>394</v>
      </c>
    </row>
    <row r="273" spans="1:11" x14ac:dyDescent="0.3">
      <c r="A273" s="173"/>
      <c r="B273" s="4">
        <v>265</v>
      </c>
      <c r="C273" s="8" t="s">
        <v>628</v>
      </c>
      <c r="D273" s="32">
        <v>1449</v>
      </c>
      <c r="E273" s="8">
        <v>0</v>
      </c>
      <c r="F273" s="8">
        <v>0</v>
      </c>
      <c r="G273" s="37">
        <f t="shared" si="19"/>
        <v>943</v>
      </c>
      <c r="H273" s="8">
        <v>0</v>
      </c>
      <c r="I273" s="8">
        <v>0</v>
      </c>
      <c r="J273" s="14"/>
      <c r="K273" s="22">
        <v>506</v>
      </c>
    </row>
    <row r="274" spans="1:11" x14ac:dyDescent="0.3">
      <c r="A274" s="173"/>
      <c r="B274" s="4">
        <v>266</v>
      </c>
      <c r="C274" s="8" t="s">
        <v>753</v>
      </c>
      <c r="D274" s="32">
        <v>226</v>
      </c>
      <c r="E274" s="8">
        <v>0</v>
      </c>
      <c r="F274" s="8">
        <v>0</v>
      </c>
      <c r="G274" s="37"/>
      <c r="H274" s="8">
        <v>0</v>
      </c>
      <c r="I274" s="8">
        <v>0</v>
      </c>
      <c r="J274" s="14"/>
    </row>
    <row r="275" spans="1:11" x14ac:dyDescent="0.3">
      <c r="A275" s="173"/>
      <c r="B275" s="4">
        <v>267</v>
      </c>
      <c r="C275" s="8" t="s">
        <v>632</v>
      </c>
      <c r="D275" s="32">
        <v>1282</v>
      </c>
      <c r="E275" s="8">
        <v>8</v>
      </c>
      <c r="F275" s="8">
        <v>0</v>
      </c>
      <c r="G275" s="37">
        <f t="shared" si="19"/>
        <v>730</v>
      </c>
      <c r="H275" s="8">
        <v>8</v>
      </c>
      <c r="I275" s="8">
        <v>0</v>
      </c>
      <c r="J275" s="14"/>
      <c r="K275" s="22">
        <v>552</v>
      </c>
    </row>
    <row r="276" spans="1:11" x14ac:dyDescent="0.3">
      <c r="A276" s="173"/>
      <c r="B276" s="4">
        <v>268</v>
      </c>
      <c r="C276" s="8" t="s">
        <v>634</v>
      </c>
      <c r="D276" s="32">
        <v>632</v>
      </c>
      <c r="E276" s="8">
        <v>0</v>
      </c>
      <c r="F276" s="8">
        <v>0</v>
      </c>
      <c r="G276" s="37">
        <f t="shared" si="19"/>
        <v>555</v>
      </c>
      <c r="H276" s="8">
        <v>0</v>
      </c>
      <c r="I276" s="8">
        <v>0</v>
      </c>
      <c r="J276" s="14"/>
      <c r="K276" s="22">
        <v>77</v>
      </c>
    </row>
    <row r="277" spans="1:11" x14ac:dyDescent="0.3">
      <c r="A277" s="173"/>
      <c r="B277" s="4">
        <v>269</v>
      </c>
      <c r="C277" s="8" t="s">
        <v>635</v>
      </c>
      <c r="D277" s="32">
        <v>715</v>
      </c>
      <c r="E277" s="8">
        <v>0</v>
      </c>
      <c r="F277" s="8">
        <v>0</v>
      </c>
      <c r="G277" s="37">
        <f t="shared" si="19"/>
        <v>647</v>
      </c>
      <c r="H277" s="8">
        <v>0</v>
      </c>
      <c r="I277" s="8">
        <v>0</v>
      </c>
      <c r="J277" s="14"/>
      <c r="K277" s="22">
        <v>68</v>
      </c>
    </row>
    <row r="278" spans="1:11" x14ac:dyDescent="0.3">
      <c r="A278" s="173"/>
      <c r="B278" s="4">
        <v>270</v>
      </c>
      <c r="C278" s="8" t="s">
        <v>636</v>
      </c>
      <c r="D278" s="32">
        <v>2000</v>
      </c>
      <c r="E278" s="8">
        <v>0</v>
      </c>
      <c r="F278" s="8">
        <v>0</v>
      </c>
      <c r="G278" s="37">
        <f t="shared" si="19"/>
        <v>1857</v>
      </c>
      <c r="H278" s="8">
        <v>0</v>
      </c>
      <c r="I278" s="8">
        <v>0</v>
      </c>
      <c r="J278" s="14"/>
      <c r="K278" s="22">
        <v>143</v>
      </c>
    </row>
    <row r="279" spans="1:11" x14ac:dyDescent="0.3">
      <c r="A279" s="173"/>
      <c r="B279" s="4">
        <v>271</v>
      </c>
      <c r="C279" s="8" t="s">
        <v>637</v>
      </c>
      <c r="D279" s="32">
        <v>2171</v>
      </c>
      <c r="E279" s="8">
        <v>0</v>
      </c>
      <c r="F279" s="8">
        <v>0</v>
      </c>
      <c r="G279" s="37">
        <f t="shared" si="19"/>
        <v>1921</v>
      </c>
      <c r="H279" s="8">
        <v>0</v>
      </c>
      <c r="I279" s="8">
        <v>0</v>
      </c>
      <c r="J279" s="14"/>
      <c r="K279" s="22">
        <v>250</v>
      </c>
    </row>
    <row r="280" spans="1:11" x14ac:dyDescent="0.3">
      <c r="A280" s="173"/>
      <c r="B280" s="4">
        <v>272</v>
      </c>
      <c r="C280" s="8" t="s">
        <v>638</v>
      </c>
      <c r="D280" s="32">
        <v>837</v>
      </c>
      <c r="E280" s="8">
        <v>0</v>
      </c>
      <c r="F280" s="8">
        <v>0</v>
      </c>
      <c r="G280" s="37">
        <f t="shared" si="19"/>
        <v>541</v>
      </c>
      <c r="H280" s="8">
        <v>0</v>
      </c>
      <c r="I280" s="8">
        <v>0</v>
      </c>
      <c r="J280" s="14"/>
      <c r="K280" s="22">
        <v>296</v>
      </c>
    </row>
    <row r="281" spans="1:11" x14ac:dyDescent="0.3">
      <c r="A281" s="173"/>
      <c r="B281" s="4">
        <v>273</v>
      </c>
      <c r="C281" s="8" t="s">
        <v>640</v>
      </c>
      <c r="D281" s="32">
        <v>3920</v>
      </c>
      <c r="E281" s="8">
        <v>0</v>
      </c>
      <c r="F281" s="8">
        <v>0</v>
      </c>
      <c r="G281" s="37">
        <f t="shared" si="19"/>
        <v>3768</v>
      </c>
      <c r="H281" s="8">
        <v>0</v>
      </c>
      <c r="I281" s="8">
        <v>0</v>
      </c>
      <c r="J281" s="14"/>
      <c r="K281" s="22">
        <v>152</v>
      </c>
    </row>
    <row r="282" spans="1:11" x14ac:dyDescent="0.3">
      <c r="A282" s="173"/>
      <c r="B282" s="4">
        <v>274</v>
      </c>
      <c r="C282" s="8" t="s">
        <v>641</v>
      </c>
      <c r="D282" s="32">
        <v>1860</v>
      </c>
      <c r="E282" s="8">
        <v>0</v>
      </c>
      <c r="F282" s="8">
        <v>0</v>
      </c>
      <c r="G282" s="37">
        <f t="shared" si="19"/>
        <v>-818</v>
      </c>
      <c r="H282" s="8">
        <v>0</v>
      </c>
      <c r="I282" s="8">
        <v>0</v>
      </c>
      <c r="J282" s="14"/>
      <c r="K282" s="22">
        <v>2678</v>
      </c>
    </row>
    <row r="283" spans="1:11" x14ac:dyDescent="0.3">
      <c r="A283" s="173"/>
      <c r="B283" s="4">
        <v>275</v>
      </c>
      <c r="C283" s="8" t="s">
        <v>642</v>
      </c>
      <c r="D283" s="32">
        <v>1758</v>
      </c>
      <c r="E283" s="8">
        <v>0</v>
      </c>
      <c r="F283" s="8">
        <v>0</v>
      </c>
      <c r="G283" s="37">
        <f t="shared" si="19"/>
        <v>1479</v>
      </c>
      <c r="H283" s="8">
        <v>0</v>
      </c>
      <c r="I283" s="8">
        <v>0</v>
      </c>
      <c r="J283" s="14"/>
      <c r="K283" s="22">
        <v>279</v>
      </c>
    </row>
    <row r="284" spans="1:11" x14ac:dyDescent="0.3">
      <c r="A284" s="173"/>
      <c r="B284" s="4">
        <v>276</v>
      </c>
      <c r="C284" s="8" t="s">
        <v>643</v>
      </c>
      <c r="D284" s="32">
        <v>791</v>
      </c>
      <c r="E284" s="8">
        <v>0</v>
      </c>
      <c r="F284" s="8">
        <v>0</v>
      </c>
      <c r="G284" s="37">
        <f t="shared" si="19"/>
        <v>599</v>
      </c>
      <c r="H284" s="8">
        <v>0</v>
      </c>
      <c r="I284" s="8">
        <v>0</v>
      </c>
      <c r="J284" s="14"/>
      <c r="K284" s="22">
        <v>192</v>
      </c>
    </row>
    <row r="285" spans="1:11" x14ac:dyDescent="0.3">
      <c r="A285" s="173"/>
      <c r="B285" s="4">
        <v>277</v>
      </c>
      <c r="C285" s="8" t="s">
        <v>646</v>
      </c>
      <c r="D285" s="32">
        <v>3039</v>
      </c>
      <c r="E285" s="8">
        <v>0</v>
      </c>
      <c r="F285" s="8">
        <v>0</v>
      </c>
      <c r="G285" s="37">
        <f t="shared" si="19"/>
        <v>2082</v>
      </c>
      <c r="H285" s="8">
        <v>0</v>
      </c>
      <c r="I285" s="8">
        <v>0</v>
      </c>
      <c r="J285" s="14"/>
      <c r="K285" s="22">
        <v>957</v>
      </c>
    </row>
    <row r="286" spans="1:11" x14ac:dyDescent="0.3">
      <c r="A286" s="173"/>
      <c r="B286" s="4">
        <v>278</v>
      </c>
      <c r="C286" s="8" t="s">
        <v>650</v>
      </c>
      <c r="D286" s="32">
        <v>526</v>
      </c>
      <c r="E286" s="8">
        <v>0</v>
      </c>
      <c r="F286" s="8">
        <v>0</v>
      </c>
      <c r="G286" s="37">
        <f t="shared" si="19"/>
        <v>205</v>
      </c>
      <c r="H286" s="8">
        <v>0</v>
      </c>
      <c r="I286" s="8">
        <v>0</v>
      </c>
      <c r="J286" s="14"/>
      <c r="K286" s="22">
        <v>321</v>
      </c>
    </row>
    <row r="287" spans="1:11" x14ac:dyDescent="0.3">
      <c r="A287" s="173"/>
      <c r="B287" s="4">
        <v>279</v>
      </c>
      <c r="C287" s="8" t="s">
        <v>651</v>
      </c>
      <c r="D287" s="32">
        <v>1165</v>
      </c>
      <c r="E287" s="8">
        <v>0</v>
      </c>
      <c r="F287" s="8">
        <v>0</v>
      </c>
      <c r="G287" s="37">
        <f t="shared" si="19"/>
        <v>982</v>
      </c>
      <c r="H287" s="8">
        <v>0</v>
      </c>
      <c r="I287" s="8">
        <v>0</v>
      </c>
      <c r="J287" s="14"/>
      <c r="K287" s="22">
        <v>183</v>
      </c>
    </row>
    <row r="288" spans="1:11" x14ac:dyDescent="0.3">
      <c r="A288" s="173"/>
      <c r="B288" s="4">
        <v>280</v>
      </c>
      <c r="C288" s="8" t="s">
        <v>652</v>
      </c>
      <c r="D288" s="32">
        <v>816</v>
      </c>
      <c r="E288" s="8">
        <v>0</v>
      </c>
      <c r="F288" s="8">
        <v>0</v>
      </c>
      <c r="G288" s="37">
        <f t="shared" si="19"/>
        <v>641</v>
      </c>
      <c r="H288" s="8">
        <v>0</v>
      </c>
      <c r="I288" s="8">
        <v>0</v>
      </c>
      <c r="J288" s="14"/>
      <c r="K288" s="22">
        <v>175</v>
      </c>
    </row>
    <row r="289" spans="1:12" x14ac:dyDescent="0.3">
      <c r="A289" s="173"/>
      <c r="B289" s="4">
        <v>281</v>
      </c>
      <c r="C289" s="8" t="s">
        <v>653</v>
      </c>
      <c r="D289" s="32">
        <v>836</v>
      </c>
      <c r="E289" s="8">
        <v>0</v>
      </c>
      <c r="F289" s="8">
        <v>0</v>
      </c>
      <c r="G289" s="37">
        <f t="shared" si="19"/>
        <v>620</v>
      </c>
      <c r="H289" s="8">
        <v>0</v>
      </c>
      <c r="I289" s="8">
        <v>0</v>
      </c>
      <c r="J289" s="14"/>
      <c r="K289" s="22">
        <v>216</v>
      </c>
    </row>
    <row r="290" spans="1:12" x14ac:dyDescent="0.3">
      <c r="A290" s="173"/>
      <c r="B290" s="4">
        <v>282</v>
      </c>
      <c r="C290" s="8" t="s">
        <v>656</v>
      </c>
      <c r="D290" s="32">
        <v>697</v>
      </c>
      <c r="E290" s="8">
        <v>0</v>
      </c>
      <c r="F290" s="8">
        <v>0</v>
      </c>
      <c r="G290" s="37">
        <f t="shared" si="19"/>
        <v>154</v>
      </c>
      <c r="H290" s="8">
        <v>0</v>
      </c>
      <c r="I290" s="8">
        <v>0</v>
      </c>
      <c r="J290" s="14"/>
      <c r="K290" s="22">
        <v>543</v>
      </c>
    </row>
    <row r="291" spans="1:12" x14ac:dyDescent="0.3">
      <c r="A291" s="173"/>
      <c r="B291" s="4">
        <v>283</v>
      </c>
      <c r="C291" s="8" t="s">
        <v>657</v>
      </c>
      <c r="D291" s="32">
        <v>602</v>
      </c>
      <c r="E291" s="8">
        <v>0</v>
      </c>
      <c r="F291" s="8">
        <v>0</v>
      </c>
      <c r="G291" s="37">
        <f t="shared" si="19"/>
        <v>461</v>
      </c>
      <c r="H291" s="8">
        <v>0</v>
      </c>
      <c r="I291" s="8">
        <v>0</v>
      </c>
      <c r="J291" s="14"/>
      <c r="K291" s="22">
        <v>141</v>
      </c>
    </row>
    <row r="292" spans="1:12" x14ac:dyDescent="0.3">
      <c r="A292" s="173"/>
      <c r="B292" s="4">
        <v>284</v>
      </c>
      <c r="C292" s="8" t="s">
        <v>658</v>
      </c>
      <c r="D292" s="32">
        <v>1540</v>
      </c>
      <c r="E292" s="8">
        <v>0</v>
      </c>
      <c r="F292" s="8">
        <v>0</v>
      </c>
      <c r="G292" s="37">
        <f t="shared" si="19"/>
        <v>1091</v>
      </c>
      <c r="H292" s="8">
        <v>0</v>
      </c>
      <c r="I292" s="8">
        <v>0</v>
      </c>
      <c r="J292" s="14"/>
      <c r="K292" s="22">
        <v>449</v>
      </c>
      <c r="L292">
        <v>253</v>
      </c>
    </row>
    <row r="293" spans="1:12" x14ac:dyDescent="0.3">
      <c r="A293" s="173"/>
      <c r="B293" s="4">
        <v>285</v>
      </c>
      <c r="C293" s="8" t="s">
        <v>659</v>
      </c>
      <c r="D293" s="32">
        <v>9786</v>
      </c>
      <c r="E293" s="8">
        <v>0</v>
      </c>
      <c r="F293" s="8">
        <v>0</v>
      </c>
      <c r="G293" s="37">
        <f t="shared" si="19"/>
        <v>7972</v>
      </c>
      <c r="H293" s="8">
        <v>0</v>
      </c>
      <c r="I293" s="8">
        <v>0</v>
      </c>
      <c r="J293" s="14"/>
      <c r="K293" s="22">
        <v>1814</v>
      </c>
    </row>
    <row r="294" spans="1:12" x14ac:dyDescent="0.3">
      <c r="A294" s="173"/>
      <c r="B294" s="4">
        <v>286</v>
      </c>
      <c r="C294" s="8" t="s">
        <v>661</v>
      </c>
      <c r="D294" s="32">
        <v>2086</v>
      </c>
      <c r="E294" s="8">
        <v>0</v>
      </c>
      <c r="F294" s="8">
        <v>0</v>
      </c>
      <c r="G294" s="37">
        <f t="shared" si="19"/>
        <v>599</v>
      </c>
      <c r="H294" s="8">
        <v>0</v>
      </c>
      <c r="I294" s="8">
        <v>0</v>
      </c>
      <c r="J294" s="14"/>
      <c r="K294" s="22">
        <v>1487</v>
      </c>
      <c r="L294">
        <v>276</v>
      </c>
    </row>
    <row r="295" spans="1:12" x14ac:dyDescent="0.3">
      <c r="A295" s="173"/>
      <c r="B295" s="4">
        <v>287</v>
      </c>
      <c r="C295" s="8" t="s">
        <v>662</v>
      </c>
      <c r="D295" s="32">
        <v>908</v>
      </c>
      <c r="E295" s="8">
        <v>0</v>
      </c>
      <c r="F295" s="8">
        <v>0</v>
      </c>
      <c r="G295" s="37">
        <f t="shared" si="19"/>
        <v>404</v>
      </c>
      <c r="H295" s="8">
        <v>0</v>
      </c>
      <c r="I295" s="8">
        <v>0</v>
      </c>
      <c r="J295" s="14"/>
      <c r="K295" s="22">
        <v>504</v>
      </c>
    </row>
    <row r="296" spans="1:12" x14ac:dyDescent="0.3">
      <c r="A296" s="173"/>
      <c r="B296" s="4">
        <v>288</v>
      </c>
      <c r="C296" s="8" t="s">
        <v>754</v>
      </c>
      <c r="D296" s="32">
        <v>935</v>
      </c>
      <c r="E296" s="8">
        <v>0</v>
      </c>
      <c r="F296" s="8">
        <v>0</v>
      </c>
      <c r="G296" s="37">
        <f t="shared" si="19"/>
        <v>874</v>
      </c>
      <c r="H296" s="8">
        <v>0</v>
      </c>
      <c r="I296" s="8">
        <v>0</v>
      </c>
      <c r="J296" s="14"/>
      <c r="K296" s="22">
        <v>61</v>
      </c>
    </row>
    <row r="297" spans="1:12" x14ac:dyDescent="0.3">
      <c r="A297" s="173"/>
      <c r="B297" s="4">
        <v>289</v>
      </c>
      <c r="C297" s="8" t="s">
        <v>663</v>
      </c>
      <c r="D297" s="32">
        <v>1857</v>
      </c>
      <c r="E297" s="8">
        <v>0</v>
      </c>
      <c r="F297" s="8">
        <v>0</v>
      </c>
      <c r="G297" s="37">
        <f t="shared" si="19"/>
        <v>1643</v>
      </c>
      <c r="H297" s="8">
        <v>0</v>
      </c>
      <c r="I297" s="8">
        <v>0</v>
      </c>
      <c r="J297" s="14"/>
      <c r="K297" s="22">
        <v>214</v>
      </c>
    </row>
    <row r="298" spans="1:12" x14ac:dyDescent="0.3">
      <c r="A298" s="173"/>
      <c r="B298" s="4">
        <v>290</v>
      </c>
      <c r="C298" s="8" t="s">
        <v>667</v>
      </c>
      <c r="D298" s="32">
        <v>1976</v>
      </c>
      <c r="E298" s="8">
        <v>0</v>
      </c>
      <c r="F298" s="8">
        <v>0</v>
      </c>
      <c r="G298" s="37">
        <f t="shared" si="19"/>
        <v>1726</v>
      </c>
      <c r="H298" s="8">
        <v>0</v>
      </c>
      <c r="I298" s="8">
        <v>0</v>
      </c>
      <c r="J298" s="14"/>
      <c r="K298" s="22">
        <v>250</v>
      </c>
    </row>
    <row r="299" spans="1:12" x14ac:dyDescent="0.3">
      <c r="A299" s="173"/>
      <c r="B299" s="4">
        <v>291</v>
      </c>
      <c r="C299" s="8" t="s">
        <v>668</v>
      </c>
      <c r="D299" s="32">
        <v>550</v>
      </c>
      <c r="E299" s="8">
        <v>0</v>
      </c>
      <c r="F299" s="8">
        <v>0</v>
      </c>
      <c r="G299" s="37">
        <f t="shared" si="19"/>
        <v>379</v>
      </c>
      <c r="H299" s="8">
        <v>0</v>
      </c>
      <c r="I299" s="8">
        <v>0</v>
      </c>
      <c r="J299" s="14"/>
      <c r="K299" s="22">
        <v>171</v>
      </c>
    </row>
    <row r="300" spans="1:12" x14ac:dyDescent="0.3">
      <c r="A300" s="173"/>
      <c r="B300" s="4">
        <v>292</v>
      </c>
      <c r="C300" s="8" t="s">
        <v>670</v>
      </c>
      <c r="D300" s="32">
        <v>523</v>
      </c>
      <c r="E300" s="8">
        <v>0</v>
      </c>
      <c r="F300" s="8">
        <v>0</v>
      </c>
      <c r="G300" s="37">
        <f t="shared" si="19"/>
        <v>339</v>
      </c>
      <c r="H300" s="8">
        <v>0</v>
      </c>
      <c r="I300" s="8">
        <v>0</v>
      </c>
      <c r="J300" s="14"/>
      <c r="K300" s="22">
        <v>184</v>
      </c>
    </row>
    <row r="301" spans="1:12" x14ac:dyDescent="0.3">
      <c r="A301" s="173"/>
      <c r="B301" s="4">
        <v>293</v>
      </c>
      <c r="C301" s="8" t="s">
        <v>674</v>
      </c>
      <c r="D301" s="32">
        <v>379</v>
      </c>
      <c r="E301" s="8">
        <v>0</v>
      </c>
      <c r="F301" s="8">
        <v>0</v>
      </c>
      <c r="G301" s="37">
        <f t="shared" si="19"/>
        <v>183</v>
      </c>
      <c r="H301" s="8">
        <v>0</v>
      </c>
      <c r="I301" s="8">
        <v>0</v>
      </c>
      <c r="J301" s="14"/>
      <c r="K301" s="22">
        <v>196</v>
      </c>
    </row>
    <row r="302" spans="1:12" x14ac:dyDescent="0.3">
      <c r="A302" s="173"/>
      <c r="B302" s="4">
        <v>294</v>
      </c>
      <c r="C302" s="8" t="s">
        <v>673</v>
      </c>
      <c r="D302" s="32">
        <v>211</v>
      </c>
      <c r="E302" s="8">
        <v>0</v>
      </c>
      <c r="F302" s="8">
        <v>0</v>
      </c>
      <c r="G302" s="37">
        <f t="shared" si="19"/>
        <v>77</v>
      </c>
      <c r="H302" s="8">
        <v>0</v>
      </c>
      <c r="I302" s="8">
        <v>0</v>
      </c>
      <c r="J302" s="14"/>
      <c r="K302" s="22">
        <v>134</v>
      </c>
    </row>
    <row r="303" spans="1:12" x14ac:dyDescent="0.3">
      <c r="A303" s="173"/>
      <c r="B303" s="4">
        <v>295</v>
      </c>
      <c r="C303" s="8" t="s">
        <v>675</v>
      </c>
      <c r="D303" s="32">
        <v>946</v>
      </c>
      <c r="E303" s="8">
        <v>0</v>
      </c>
      <c r="F303" s="8">
        <v>0</v>
      </c>
      <c r="G303" s="37">
        <f t="shared" si="19"/>
        <v>594</v>
      </c>
      <c r="H303" s="8">
        <v>0</v>
      </c>
      <c r="I303" s="8">
        <v>0</v>
      </c>
      <c r="J303" s="14"/>
      <c r="K303" s="22">
        <v>352</v>
      </c>
    </row>
    <row r="304" spans="1:12" x14ac:dyDescent="0.3">
      <c r="A304" s="173"/>
      <c r="B304" s="4">
        <v>296</v>
      </c>
      <c r="C304" s="8" t="s">
        <v>677</v>
      </c>
      <c r="D304" s="32">
        <v>664</v>
      </c>
      <c r="E304" s="8">
        <v>0</v>
      </c>
      <c r="F304" s="8">
        <v>0</v>
      </c>
      <c r="G304" s="37">
        <f t="shared" si="19"/>
        <v>414</v>
      </c>
      <c r="H304" s="8">
        <v>0</v>
      </c>
      <c r="I304" s="8">
        <v>0</v>
      </c>
      <c r="J304" s="14"/>
      <c r="K304" s="22">
        <v>250</v>
      </c>
    </row>
    <row r="305" spans="1:12" x14ac:dyDescent="0.3">
      <c r="A305" s="173"/>
      <c r="B305" s="4">
        <v>297</v>
      </c>
      <c r="C305" s="8" t="s">
        <v>678</v>
      </c>
      <c r="D305" s="32">
        <v>312</v>
      </c>
      <c r="E305" s="8">
        <v>0</v>
      </c>
      <c r="F305" s="8">
        <v>0</v>
      </c>
      <c r="G305" s="37">
        <f t="shared" si="19"/>
        <v>176</v>
      </c>
      <c r="H305" s="8">
        <v>0</v>
      </c>
      <c r="I305" s="8">
        <v>0</v>
      </c>
      <c r="J305" s="14"/>
      <c r="K305" s="22">
        <v>136</v>
      </c>
    </row>
    <row r="306" spans="1:12" x14ac:dyDescent="0.3">
      <c r="A306" s="173"/>
      <c r="B306" s="4">
        <v>298</v>
      </c>
      <c r="C306" s="8" t="s">
        <v>679</v>
      </c>
      <c r="D306" s="32">
        <v>7443</v>
      </c>
      <c r="E306" s="8">
        <v>0</v>
      </c>
      <c r="F306" s="8">
        <v>0</v>
      </c>
      <c r="G306" s="37">
        <f t="shared" si="19"/>
        <v>5211</v>
      </c>
      <c r="H306" s="8">
        <v>0</v>
      </c>
      <c r="I306" s="8">
        <v>0</v>
      </c>
      <c r="J306" s="14"/>
      <c r="K306" s="22">
        <v>2232</v>
      </c>
    </row>
    <row r="307" spans="1:12" x14ac:dyDescent="0.3">
      <c r="A307" s="173"/>
      <c r="B307" s="4">
        <v>299</v>
      </c>
      <c r="C307" s="8" t="s">
        <v>680</v>
      </c>
      <c r="D307" s="32">
        <v>1119</v>
      </c>
      <c r="E307" s="8">
        <v>0</v>
      </c>
      <c r="F307" s="8">
        <v>0</v>
      </c>
      <c r="G307" s="37">
        <f t="shared" si="19"/>
        <v>53</v>
      </c>
      <c r="H307" s="8">
        <v>0</v>
      </c>
      <c r="I307" s="8">
        <v>0</v>
      </c>
      <c r="J307" s="14"/>
      <c r="K307" s="22">
        <v>1066</v>
      </c>
    </row>
    <row r="308" spans="1:12" x14ac:dyDescent="0.3">
      <c r="A308" s="173"/>
      <c r="B308" s="4">
        <v>300</v>
      </c>
      <c r="C308" s="8" t="s">
        <v>681</v>
      </c>
      <c r="D308" s="32">
        <v>5251</v>
      </c>
      <c r="E308" s="8">
        <v>0</v>
      </c>
      <c r="F308" s="8">
        <v>0</v>
      </c>
      <c r="G308" s="37">
        <f t="shared" si="19"/>
        <v>5028</v>
      </c>
      <c r="H308" s="8">
        <v>0</v>
      </c>
      <c r="I308" s="8">
        <v>0</v>
      </c>
      <c r="J308" s="14"/>
      <c r="K308" s="22">
        <v>223</v>
      </c>
    </row>
    <row r="309" spans="1:12" x14ac:dyDescent="0.3">
      <c r="A309" s="173"/>
      <c r="B309" s="4">
        <v>301</v>
      </c>
      <c r="C309" s="8" t="s">
        <v>682</v>
      </c>
      <c r="D309" s="32">
        <v>514</v>
      </c>
      <c r="E309" s="8">
        <v>0</v>
      </c>
      <c r="F309" s="8">
        <v>0</v>
      </c>
      <c r="G309" s="37">
        <f t="shared" si="19"/>
        <v>320</v>
      </c>
      <c r="H309" s="8">
        <v>0</v>
      </c>
      <c r="I309" s="8">
        <v>0</v>
      </c>
      <c r="J309" s="14"/>
      <c r="K309" s="22">
        <v>194</v>
      </c>
      <c r="L309">
        <v>6</v>
      </c>
    </row>
    <row r="310" spans="1:12" x14ac:dyDescent="0.3">
      <c r="A310" s="173"/>
      <c r="B310" s="4">
        <v>302</v>
      </c>
      <c r="C310" s="8" t="s">
        <v>684</v>
      </c>
      <c r="D310" s="32">
        <v>1768</v>
      </c>
      <c r="E310" s="8">
        <v>0</v>
      </c>
      <c r="F310" s="8">
        <v>0</v>
      </c>
      <c r="G310" s="37">
        <f t="shared" si="19"/>
        <v>1604</v>
      </c>
      <c r="H310" s="8">
        <v>0</v>
      </c>
      <c r="I310" s="8">
        <v>0</v>
      </c>
      <c r="J310" s="14"/>
      <c r="K310" s="22">
        <v>164</v>
      </c>
    </row>
    <row r="311" spans="1:12" x14ac:dyDescent="0.3">
      <c r="A311" s="173"/>
      <c r="B311" s="4">
        <v>303</v>
      </c>
      <c r="C311" s="8" t="s">
        <v>685</v>
      </c>
      <c r="D311" s="32">
        <v>1106</v>
      </c>
      <c r="E311" s="8">
        <v>0</v>
      </c>
      <c r="F311" s="8">
        <v>0</v>
      </c>
      <c r="G311" s="37">
        <f t="shared" si="19"/>
        <v>513</v>
      </c>
      <c r="H311" s="8">
        <v>0</v>
      </c>
      <c r="I311" s="8">
        <v>0</v>
      </c>
      <c r="J311" s="14"/>
      <c r="K311" s="22">
        <v>593</v>
      </c>
    </row>
    <row r="312" spans="1:12" x14ac:dyDescent="0.3">
      <c r="A312" s="173"/>
      <c r="B312" s="4">
        <v>304</v>
      </c>
      <c r="C312" s="8" t="s">
        <v>687</v>
      </c>
      <c r="D312" s="32">
        <v>344</v>
      </c>
      <c r="E312" s="8">
        <v>0</v>
      </c>
      <c r="F312" s="8">
        <v>0</v>
      </c>
      <c r="G312" s="37">
        <f t="shared" si="19"/>
        <v>265</v>
      </c>
      <c r="H312" s="8">
        <v>0</v>
      </c>
      <c r="I312" s="8">
        <v>0</v>
      </c>
      <c r="J312" s="14"/>
      <c r="K312" s="22">
        <v>79</v>
      </c>
      <c r="L312">
        <v>11</v>
      </c>
    </row>
    <row r="313" spans="1:12" x14ac:dyDescent="0.3">
      <c r="A313" s="173"/>
      <c r="B313" s="4">
        <v>305</v>
      </c>
      <c r="C313" s="8" t="s">
        <v>688</v>
      </c>
      <c r="D313" s="32">
        <v>4644</v>
      </c>
      <c r="E313" s="8">
        <v>6</v>
      </c>
      <c r="F313" s="8">
        <v>0</v>
      </c>
      <c r="G313" s="37">
        <f t="shared" si="19"/>
        <v>4291</v>
      </c>
      <c r="H313" s="8">
        <v>6</v>
      </c>
      <c r="I313" s="8">
        <v>0</v>
      </c>
      <c r="J313" s="14"/>
      <c r="K313" s="22">
        <v>353</v>
      </c>
    </row>
    <row r="314" spans="1:12" x14ac:dyDescent="0.3">
      <c r="A314" s="173"/>
      <c r="B314" s="4">
        <v>306</v>
      </c>
      <c r="C314" s="8" t="s">
        <v>689</v>
      </c>
      <c r="D314" s="32">
        <v>4886</v>
      </c>
      <c r="E314" s="8">
        <v>0</v>
      </c>
      <c r="F314" s="8">
        <v>0</v>
      </c>
      <c r="G314" s="37">
        <f t="shared" si="19"/>
        <v>3927</v>
      </c>
      <c r="H314" s="8">
        <v>0</v>
      </c>
      <c r="I314" s="8">
        <v>0</v>
      </c>
      <c r="J314" s="14"/>
      <c r="K314" s="22">
        <v>959</v>
      </c>
    </row>
    <row r="315" spans="1:12" x14ac:dyDescent="0.3">
      <c r="A315" s="173"/>
      <c r="B315" s="4">
        <v>307</v>
      </c>
      <c r="C315" s="8" t="s">
        <v>690</v>
      </c>
      <c r="D315" s="32">
        <v>14502</v>
      </c>
      <c r="E315" s="8">
        <v>0</v>
      </c>
      <c r="F315" s="8">
        <v>0</v>
      </c>
      <c r="G315" s="37">
        <f t="shared" si="19"/>
        <v>12648</v>
      </c>
      <c r="H315" s="8">
        <v>0</v>
      </c>
      <c r="I315" s="8">
        <v>0</v>
      </c>
      <c r="J315" s="14"/>
      <c r="K315" s="22">
        <v>1854</v>
      </c>
    </row>
    <row r="316" spans="1:12" x14ac:dyDescent="0.3">
      <c r="A316" s="173"/>
      <c r="B316" s="4">
        <v>308</v>
      </c>
      <c r="C316" s="8" t="s">
        <v>691</v>
      </c>
      <c r="D316" s="32">
        <v>2058</v>
      </c>
      <c r="E316" s="8">
        <v>11</v>
      </c>
      <c r="F316" s="8">
        <v>0</v>
      </c>
      <c r="G316" s="37">
        <f t="shared" si="19"/>
        <v>776</v>
      </c>
      <c r="H316" s="8">
        <v>11</v>
      </c>
      <c r="I316" s="8">
        <v>0</v>
      </c>
      <c r="J316" s="14"/>
      <c r="K316" s="22">
        <v>1282</v>
      </c>
    </row>
    <row r="317" spans="1:12" x14ac:dyDescent="0.3">
      <c r="A317" s="173"/>
      <c r="B317" s="4">
        <v>309</v>
      </c>
      <c r="C317" s="8" t="s">
        <v>693</v>
      </c>
      <c r="D317" s="32">
        <v>1208</v>
      </c>
      <c r="E317" s="8">
        <v>0</v>
      </c>
      <c r="F317" s="8">
        <v>0</v>
      </c>
      <c r="G317" s="37">
        <f t="shared" si="19"/>
        <v>1040</v>
      </c>
      <c r="H317" s="8">
        <v>0</v>
      </c>
      <c r="I317" s="8">
        <v>0</v>
      </c>
      <c r="J317" s="14"/>
      <c r="K317" s="22">
        <v>168</v>
      </c>
    </row>
    <row r="318" spans="1:12" x14ac:dyDescent="0.3">
      <c r="A318" s="173"/>
      <c r="B318" s="4">
        <v>310</v>
      </c>
      <c r="C318" s="8" t="s">
        <v>694</v>
      </c>
      <c r="D318" s="32">
        <v>4451</v>
      </c>
      <c r="E318" s="8">
        <v>0</v>
      </c>
      <c r="F318" s="8">
        <v>0</v>
      </c>
      <c r="G318" s="37">
        <f t="shared" si="19"/>
        <v>3427</v>
      </c>
      <c r="H318" s="8">
        <v>0</v>
      </c>
      <c r="I318" s="8">
        <v>0</v>
      </c>
      <c r="J318" s="14"/>
      <c r="K318" s="22">
        <v>1024</v>
      </c>
    </row>
    <row r="319" spans="1:12" x14ac:dyDescent="0.3">
      <c r="A319" s="173"/>
      <c r="B319" s="4">
        <v>311</v>
      </c>
      <c r="C319" s="8" t="s">
        <v>695</v>
      </c>
      <c r="D319" s="32">
        <v>1507</v>
      </c>
      <c r="E319" s="8">
        <v>0</v>
      </c>
      <c r="F319" s="8">
        <v>0</v>
      </c>
      <c r="G319" s="37">
        <f t="shared" si="19"/>
        <v>943</v>
      </c>
      <c r="H319" s="8">
        <v>0</v>
      </c>
      <c r="I319" s="8">
        <v>0</v>
      </c>
      <c r="J319" s="14"/>
      <c r="K319" s="22">
        <v>564</v>
      </c>
    </row>
    <row r="320" spans="1:12" x14ac:dyDescent="0.3">
      <c r="A320" s="173"/>
      <c r="B320" s="4">
        <v>312</v>
      </c>
      <c r="C320" s="8" t="s">
        <v>696</v>
      </c>
      <c r="D320" s="32">
        <v>424</v>
      </c>
      <c r="E320" s="8">
        <v>0</v>
      </c>
      <c r="F320" s="8">
        <v>0</v>
      </c>
      <c r="G320" s="37">
        <f t="shared" si="19"/>
        <v>167</v>
      </c>
      <c r="H320" s="8">
        <v>0</v>
      </c>
      <c r="I320" s="8">
        <v>0</v>
      </c>
      <c r="J320" s="14"/>
      <c r="K320" s="22">
        <v>257</v>
      </c>
    </row>
    <row r="321" spans="1:11" x14ac:dyDescent="0.3">
      <c r="A321" s="173"/>
      <c r="B321" s="4">
        <v>313</v>
      </c>
      <c r="C321" s="8" t="s">
        <v>699</v>
      </c>
      <c r="D321" s="32">
        <v>405</v>
      </c>
      <c r="E321" s="8">
        <v>0</v>
      </c>
      <c r="F321" s="8">
        <v>0</v>
      </c>
      <c r="G321" s="37">
        <f t="shared" si="19"/>
        <v>244</v>
      </c>
      <c r="H321" s="8">
        <v>0</v>
      </c>
      <c r="I321" s="8">
        <v>0</v>
      </c>
      <c r="J321" s="14"/>
      <c r="K321" s="22">
        <v>161</v>
      </c>
    </row>
    <row r="322" spans="1:11" x14ac:dyDescent="0.3">
      <c r="A322" s="173"/>
      <c r="B322" s="4">
        <v>314</v>
      </c>
      <c r="C322" s="8" t="s">
        <v>701</v>
      </c>
      <c r="D322" s="32">
        <v>294</v>
      </c>
      <c r="E322" s="8">
        <v>0</v>
      </c>
      <c r="F322" s="8">
        <v>0</v>
      </c>
      <c r="G322" s="37">
        <f t="shared" si="19"/>
        <v>186</v>
      </c>
      <c r="H322" s="8">
        <v>0</v>
      </c>
      <c r="I322" s="8">
        <v>0</v>
      </c>
      <c r="J322" s="14"/>
      <c r="K322" s="22">
        <v>108</v>
      </c>
    </row>
    <row r="323" spans="1:11" x14ac:dyDescent="0.3">
      <c r="A323" s="173"/>
      <c r="B323" s="4">
        <v>315</v>
      </c>
      <c r="C323" s="8" t="s">
        <v>702</v>
      </c>
      <c r="D323" s="32">
        <v>2291</v>
      </c>
      <c r="E323" s="8">
        <v>0</v>
      </c>
      <c r="F323" s="8">
        <v>0</v>
      </c>
      <c r="G323" s="37">
        <f t="shared" si="19"/>
        <v>1817</v>
      </c>
      <c r="H323" s="8">
        <v>0</v>
      </c>
      <c r="I323" s="8">
        <v>0</v>
      </c>
      <c r="J323" s="14"/>
      <c r="K323" s="22">
        <v>474</v>
      </c>
    </row>
    <row r="324" spans="1:11" x14ac:dyDescent="0.3">
      <c r="A324" s="173"/>
      <c r="B324" s="4">
        <v>316</v>
      </c>
      <c r="C324" s="8" t="s">
        <v>703</v>
      </c>
      <c r="D324" s="32">
        <v>1898</v>
      </c>
      <c r="E324" s="8">
        <v>0</v>
      </c>
      <c r="F324" s="8">
        <v>0</v>
      </c>
      <c r="G324" s="37">
        <f t="shared" si="19"/>
        <v>1391</v>
      </c>
      <c r="H324" s="8">
        <v>0</v>
      </c>
      <c r="I324" s="8">
        <v>0</v>
      </c>
      <c r="J324" s="14"/>
      <c r="K324" s="22">
        <v>507</v>
      </c>
    </row>
    <row r="325" spans="1:11" x14ac:dyDescent="0.3">
      <c r="A325" s="173"/>
      <c r="B325" s="4">
        <v>317</v>
      </c>
      <c r="C325" s="8" t="s">
        <v>704</v>
      </c>
      <c r="D325" s="32">
        <v>2377</v>
      </c>
      <c r="E325" s="8">
        <v>0</v>
      </c>
      <c r="F325" s="8">
        <v>0</v>
      </c>
      <c r="G325" s="37">
        <f t="shared" ref="G325:G350" si="20">D325-K325</f>
        <v>1005</v>
      </c>
      <c r="H325" s="8">
        <v>0</v>
      </c>
      <c r="I325" s="8">
        <v>0</v>
      </c>
      <c r="J325" s="14"/>
      <c r="K325" s="22">
        <v>1372</v>
      </c>
    </row>
    <row r="326" spans="1:11" x14ac:dyDescent="0.3">
      <c r="A326" s="173"/>
      <c r="B326" s="4">
        <v>318</v>
      </c>
      <c r="C326" s="8" t="s">
        <v>705</v>
      </c>
      <c r="D326" s="32">
        <v>13025</v>
      </c>
      <c r="E326" s="8">
        <v>0</v>
      </c>
      <c r="F326" s="8">
        <v>0</v>
      </c>
      <c r="G326" s="37">
        <f t="shared" si="20"/>
        <v>12293</v>
      </c>
      <c r="H326" s="8">
        <v>0</v>
      </c>
      <c r="I326" s="8">
        <v>0</v>
      </c>
      <c r="J326" s="14"/>
      <c r="K326" s="22">
        <v>732</v>
      </c>
    </row>
    <row r="327" spans="1:11" x14ac:dyDescent="0.3">
      <c r="A327" s="173"/>
      <c r="B327" s="4">
        <v>319</v>
      </c>
      <c r="C327" s="8" t="s">
        <v>706</v>
      </c>
      <c r="D327" s="32">
        <v>1322</v>
      </c>
      <c r="E327" s="8">
        <v>0</v>
      </c>
      <c r="F327" s="8">
        <v>0</v>
      </c>
      <c r="G327" s="37">
        <f t="shared" si="20"/>
        <v>997</v>
      </c>
      <c r="H327" s="8">
        <v>0</v>
      </c>
      <c r="I327" s="8">
        <v>0</v>
      </c>
      <c r="J327" s="14"/>
      <c r="K327" s="22">
        <v>325</v>
      </c>
    </row>
    <row r="328" spans="1:11" x14ac:dyDescent="0.3">
      <c r="A328" s="173"/>
      <c r="B328" s="4">
        <v>320</v>
      </c>
      <c r="C328" s="8" t="s">
        <v>708</v>
      </c>
      <c r="D328" s="32">
        <v>585</v>
      </c>
      <c r="E328" s="8">
        <v>0</v>
      </c>
      <c r="F328" s="8">
        <v>0</v>
      </c>
      <c r="G328" s="37">
        <f t="shared" si="20"/>
        <v>487</v>
      </c>
      <c r="H328" s="8">
        <v>0</v>
      </c>
      <c r="I328" s="8">
        <v>0</v>
      </c>
      <c r="J328" s="14"/>
      <c r="K328" s="22">
        <v>98</v>
      </c>
    </row>
    <row r="329" spans="1:11" x14ac:dyDescent="0.3">
      <c r="A329" s="173"/>
      <c r="B329" s="4">
        <v>321</v>
      </c>
      <c r="C329" s="8" t="s">
        <v>709</v>
      </c>
      <c r="D329" s="32">
        <v>3912</v>
      </c>
      <c r="E329" s="8">
        <v>0</v>
      </c>
      <c r="F329" s="8">
        <v>0</v>
      </c>
      <c r="G329" s="37">
        <f t="shared" si="20"/>
        <v>3767</v>
      </c>
      <c r="H329" s="8">
        <v>0</v>
      </c>
      <c r="I329" s="8">
        <v>0</v>
      </c>
      <c r="J329" s="14"/>
      <c r="K329" s="22">
        <v>145</v>
      </c>
    </row>
    <row r="330" spans="1:11" x14ac:dyDescent="0.3">
      <c r="A330" s="173"/>
      <c r="B330" s="4">
        <v>322</v>
      </c>
      <c r="C330" s="8" t="s">
        <v>710</v>
      </c>
      <c r="D330" s="32">
        <v>872</v>
      </c>
      <c r="E330" s="8">
        <v>0</v>
      </c>
      <c r="F330" s="8">
        <v>0</v>
      </c>
      <c r="G330" s="37">
        <f t="shared" si="20"/>
        <v>538</v>
      </c>
      <c r="H330" s="8">
        <v>0</v>
      </c>
      <c r="I330" s="8">
        <v>0</v>
      </c>
      <c r="J330" s="14"/>
      <c r="K330" s="22">
        <v>334</v>
      </c>
    </row>
    <row r="331" spans="1:11" x14ac:dyDescent="0.3">
      <c r="A331" s="173"/>
      <c r="B331" s="4">
        <v>323</v>
      </c>
      <c r="C331" s="8" t="s">
        <v>711</v>
      </c>
      <c r="D331" s="32">
        <v>8263</v>
      </c>
      <c r="E331" s="8">
        <v>0</v>
      </c>
      <c r="F331" s="8">
        <v>0</v>
      </c>
      <c r="G331" s="37">
        <f t="shared" si="20"/>
        <v>7627</v>
      </c>
      <c r="H331" s="8">
        <v>0</v>
      </c>
      <c r="I331" s="8">
        <v>0</v>
      </c>
      <c r="J331" s="14"/>
      <c r="K331" s="22">
        <v>636</v>
      </c>
    </row>
    <row r="332" spans="1:11" x14ac:dyDescent="0.3">
      <c r="A332" s="173"/>
      <c r="B332" s="4">
        <v>324</v>
      </c>
      <c r="C332" s="8" t="s">
        <v>712</v>
      </c>
      <c r="D332" s="32">
        <v>2824</v>
      </c>
      <c r="E332" s="8">
        <v>0</v>
      </c>
      <c r="F332" s="8">
        <v>0</v>
      </c>
      <c r="G332" s="37">
        <f t="shared" si="20"/>
        <v>2494</v>
      </c>
      <c r="H332" s="8">
        <v>0</v>
      </c>
      <c r="I332" s="8">
        <v>0</v>
      </c>
      <c r="J332" s="14"/>
      <c r="K332" s="22">
        <v>330</v>
      </c>
    </row>
    <row r="333" spans="1:11" x14ac:dyDescent="0.3">
      <c r="A333" s="173"/>
      <c r="B333" s="4">
        <v>325</v>
      </c>
      <c r="C333" s="8" t="s">
        <v>713</v>
      </c>
      <c r="D333" s="32">
        <v>196</v>
      </c>
      <c r="E333" s="8">
        <v>0</v>
      </c>
      <c r="F333" s="8">
        <v>0</v>
      </c>
      <c r="G333" s="37">
        <f t="shared" si="20"/>
        <v>179</v>
      </c>
      <c r="H333" s="8">
        <v>0</v>
      </c>
      <c r="I333" s="8">
        <v>0</v>
      </c>
      <c r="J333" s="14"/>
      <c r="K333" s="22">
        <v>17</v>
      </c>
    </row>
    <row r="334" spans="1:11" x14ac:dyDescent="0.3">
      <c r="A334" s="173"/>
      <c r="B334" s="4">
        <v>326</v>
      </c>
      <c r="C334" s="8" t="s">
        <v>714</v>
      </c>
      <c r="D334" s="32">
        <v>3593</v>
      </c>
      <c r="E334" s="8">
        <v>0</v>
      </c>
      <c r="F334" s="8">
        <v>0</v>
      </c>
      <c r="G334" s="37">
        <f t="shared" si="20"/>
        <v>2995</v>
      </c>
      <c r="H334" s="8">
        <v>0</v>
      </c>
      <c r="I334" s="8">
        <v>0</v>
      </c>
      <c r="J334" s="14"/>
      <c r="K334" s="22">
        <v>598</v>
      </c>
    </row>
    <row r="335" spans="1:11" x14ac:dyDescent="0.3">
      <c r="A335" s="173"/>
      <c r="B335" s="4">
        <v>327</v>
      </c>
      <c r="C335" s="8" t="s">
        <v>715</v>
      </c>
      <c r="D335" s="32">
        <v>1639</v>
      </c>
      <c r="E335" s="8">
        <v>0</v>
      </c>
      <c r="F335" s="8">
        <v>0</v>
      </c>
      <c r="G335" s="37">
        <f t="shared" si="20"/>
        <v>955</v>
      </c>
      <c r="H335" s="8">
        <v>0</v>
      </c>
      <c r="I335" s="8">
        <v>0</v>
      </c>
      <c r="J335" s="14"/>
      <c r="K335" s="22">
        <v>684</v>
      </c>
    </row>
    <row r="336" spans="1:11" x14ac:dyDescent="0.3">
      <c r="A336" s="173"/>
      <c r="B336" s="4">
        <v>328</v>
      </c>
      <c r="C336" s="8" t="s">
        <v>716</v>
      </c>
      <c r="D336" s="32">
        <v>636</v>
      </c>
      <c r="E336" s="8">
        <v>0</v>
      </c>
      <c r="F336" s="8">
        <v>0</v>
      </c>
      <c r="G336" s="37">
        <f t="shared" si="20"/>
        <v>423</v>
      </c>
      <c r="H336" s="8">
        <v>0</v>
      </c>
      <c r="I336" s="8">
        <v>0</v>
      </c>
      <c r="J336" s="14"/>
      <c r="K336" s="22">
        <v>213</v>
      </c>
    </row>
    <row r="337" spans="1:12" x14ac:dyDescent="0.3">
      <c r="A337" s="173"/>
      <c r="B337" s="4">
        <v>329</v>
      </c>
      <c r="C337" s="8" t="s">
        <v>718</v>
      </c>
      <c r="D337" s="32">
        <v>3594</v>
      </c>
      <c r="E337" s="8">
        <v>0</v>
      </c>
      <c r="F337" s="8">
        <v>0</v>
      </c>
      <c r="G337" s="37">
        <f t="shared" si="20"/>
        <v>3002</v>
      </c>
      <c r="H337" s="8">
        <v>0</v>
      </c>
      <c r="I337" s="8">
        <v>0</v>
      </c>
      <c r="J337" s="14"/>
      <c r="K337" s="22">
        <v>592</v>
      </c>
    </row>
    <row r="338" spans="1:12" x14ac:dyDescent="0.3">
      <c r="A338" s="173"/>
      <c r="B338" s="4">
        <v>330</v>
      </c>
      <c r="C338" s="8" t="s">
        <v>719</v>
      </c>
      <c r="D338" s="32">
        <v>1044</v>
      </c>
      <c r="E338" s="8">
        <v>0</v>
      </c>
      <c r="F338" s="8">
        <v>0</v>
      </c>
      <c r="G338" s="37">
        <f t="shared" si="20"/>
        <v>810</v>
      </c>
      <c r="H338" s="8">
        <v>0</v>
      </c>
      <c r="I338" s="8">
        <v>0</v>
      </c>
      <c r="J338" s="14"/>
      <c r="K338" s="22">
        <v>234</v>
      </c>
      <c r="L338">
        <v>50</v>
      </c>
    </row>
    <row r="339" spans="1:12" x14ac:dyDescent="0.3">
      <c r="A339" s="173"/>
      <c r="B339" s="4">
        <v>331</v>
      </c>
      <c r="C339" s="8" t="s">
        <v>720</v>
      </c>
      <c r="D339" s="32">
        <v>346</v>
      </c>
      <c r="E339" s="8">
        <v>0</v>
      </c>
      <c r="F339" s="8">
        <v>0</v>
      </c>
      <c r="G339" s="37">
        <f t="shared" si="20"/>
        <v>156</v>
      </c>
      <c r="H339" s="8">
        <v>0</v>
      </c>
      <c r="I339" s="8">
        <v>0</v>
      </c>
      <c r="J339" s="14"/>
      <c r="K339" s="22">
        <v>190</v>
      </c>
    </row>
    <row r="340" spans="1:12" x14ac:dyDescent="0.3">
      <c r="A340" s="173"/>
      <c r="B340" s="4">
        <v>332</v>
      </c>
      <c r="C340" s="8" t="s">
        <v>721</v>
      </c>
      <c r="D340" s="32">
        <v>3749</v>
      </c>
      <c r="E340" s="8">
        <v>50</v>
      </c>
      <c r="F340" s="8">
        <v>0</v>
      </c>
      <c r="G340" s="37">
        <f t="shared" si="20"/>
        <v>2981</v>
      </c>
      <c r="H340" s="8">
        <v>50</v>
      </c>
      <c r="I340" s="8">
        <v>0</v>
      </c>
      <c r="J340" s="14"/>
      <c r="K340" s="22">
        <v>768</v>
      </c>
    </row>
    <row r="341" spans="1:12" x14ac:dyDescent="0.3">
      <c r="A341" s="173"/>
      <c r="B341" s="4">
        <v>333</v>
      </c>
      <c r="C341" s="8" t="s">
        <v>722</v>
      </c>
      <c r="D341" s="32">
        <v>359</v>
      </c>
      <c r="E341" s="8">
        <v>0</v>
      </c>
      <c r="F341" s="8">
        <v>0</v>
      </c>
      <c r="G341" s="37">
        <f t="shared" si="20"/>
        <v>200</v>
      </c>
      <c r="H341" s="8">
        <v>0</v>
      </c>
      <c r="I341" s="8">
        <v>0</v>
      </c>
      <c r="J341" s="14"/>
      <c r="K341" s="22">
        <v>159</v>
      </c>
      <c r="L341">
        <v>1</v>
      </c>
    </row>
    <row r="342" spans="1:12" x14ac:dyDescent="0.3">
      <c r="A342" s="173"/>
      <c r="B342" s="4">
        <v>334</v>
      </c>
      <c r="C342" s="8" t="s">
        <v>723</v>
      </c>
      <c r="D342" s="32">
        <v>1539</v>
      </c>
      <c r="E342" s="8">
        <v>0</v>
      </c>
      <c r="F342" s="8">
        <v>0</v>
      </c>
      <c r="G342" s="37">
        <f t="shared" si="20"/>
        <v>1082</v>
      </c>
      <c r="H342" s="8">
        <v>0</v>
      </c>
      <c r="I342" s="8">
        <v>0</v>
      </c>
      <c r="J342" s="14"/>
      <c r="K342" s="22">
        <v>457</v>
      </c>
    </row>
    <row r="343" spans="1:12" x14ac:dyDescent="0.3">
      <c r="A343" s="173"/>
      <c r="B343" s="4">
        <v>335</v>
      </c>
      <c r="C343" s="8" t="s">
        <v>727</v>
      </c>
      <c r="D343" s="32">
        <v>488</v>
      </c>
      <c r="E343" s="8">
        <v>0</v>
      </c>
      <c r="F343" s="8">
        <v>0</v>
      </c>
      <c r="G343" s="37">
        <f t="shared" si="20"/>
        <v>291</v>
      </c>
      <c r="H343" s="8">
        <v>0</v>
      </c>
      <c r="I343" s="8">
        <v>0</v>
      </c>
      <c r="J343" s="14"/>
      <c r="K343" s="22">
        <v>197</v>
      </c>
    </row>
    <row r="344" spans="1:12" x14ac:dyDescent="0.3">
      <c r="A344" s="173"/>
      <c r="B344" s="4">
        <v>336</v>
      </c>
      <c r="C344" s="8" t="s">
        <v>732</v>
      </c>
      <c r="D344" s="32">
        <v>1588</v>
      </c>
      <c r="E344" s="8">
        <v>0</v>
      </c>
      <c r="F344" s="8">
        <v>0</v>
      </c>
      <c r="G344" s="37">
        <f t="shared" si="20"/>
        <v>1497</v>
      </c>
      <c r="H344" s="8">
        <v>0</v>
      </c>
      <c r="I344" s="8">
        <v>0</v>
      </c>
      <c r="J344" s="14"/>
      <c r="K344" s="22">
        <v>91</v>
      </c>
    </row>
    <row r="345" spans="1:12" x14ac:dyDescent="0.3">
      <c r="A345" s="173"/>
      <c r="B345" s="4">
        <v>337</v>
      </c>
      <c r="C345" s="8" t="s">
        <v>735</v>
      </c>
      <c r="D345" s="32">
        <v>2912</v>
      </c>
      <c r="E345" s="8">
        <v>0</v>
      </c>
      <c r="F345" s="8">
        <v>0</v>
      </c>
      <c r="G345" s="37">
        <f t="shared" si="20"/>
        <v>2339</v>
      </c>
      <c r="H345" s="8">
        <v>0</v>
      </c>
      <c r="I345" s="8">
        <v>0</v>
      </c>
      <c r="J345" s="14"/>
      <c r="K345" s="22">
        <v>573</v>
      </c>
    </row>
    <row r="346" spans="1:12" x14ac:dyDescent="0.3">
      <c r="A346" s="173"/>
      <c r="B346" s="4">
        <v>338</v>
      </c>
      <c r="C346" s="8" t="s">
        <v>737</v>
      </c>
      <c r="D346" s="32">
        <v>1368</v>
      </c>
      <c r="E346" s="8">
        <v>0</v>
      </c>
      <c r="F346" s="8">
        <v>0</v>
      </c>
      <c r="G346" s="37">
        <f t="shared" si="20"/>
        <v>796</v>
      </c>
      <c r="H346" s="8">
        <v>0</v>
      </c>
      <c r="I346" s="8">
        <v>0</v>
      </c>
      <c r="J346" s="14"/>
      <c r="K346" s="22">
        <v>572</v>
      </c>
    </row>
    <row r="347" spans="1:12" x14ac:dyDescent="0.3">
      <c r="A347" s="173"/>
      <c r="B347" s="4">
        <v>339</v>
      </c>
      <c r="C347" s="8" t="s">
        <v>738</v>
      </c>
      <c r="D347" s="32">
        <v>3047</v>
      </c>
      <c r="E347" s="8">
        <v>0</v>
      </c>
      <c r="F347" s="8">
        <v>0</v>
      </c>
      <c r="G347" s="37">
        <f t="shared" si="20"/>
        <v>1796</v>
      </c>
      <c r="H347" s="8">
        <v>0</v>
      </c>
      <c r="I347" s="8">
        <v>0</v>
      </c>
      <c r="J347" s="14"/>
      <c r="K347" s="22">
        <v>1251</v>
      </c>
    </row>
    <row r="348" spans="1:12" x14ac:dyDescent="0.3">
      <c r="A348" s="173"/>
      <c r="B348" s="4">
        <v>340</v>
      </c>
      <c r="C348" s="8" t="s">
        <v>739</v>
      </c>
      <c r="D348" s="32">
        <v>852</v>
      </c>
      <c r="E348" s="8">
        <v>0</v>
      </c>
      <c r="F348" s="8">
        <v>0</v>
      </c>
      <c r="G348" s="37">
        <f t="shared" si="20"/>
        <v>612</v>
      </c>
      <c r="H348" s="8">
        <v>0</v>
      </c>
      <c r="I348" s="8">
        <v>0</v>
      </c>
      <c r="J348" s="14"/>
      <c r="K348" s="22">
        <v>240</v>
      </c>
    </row>
    <row r="349" spans="1:12" x14ac:dyDescent="0.3">
      <c r="A349" s="173"/>
      <c r="B349" s="4">
        <v>341</v>
      </c>
      <c r="C349" s="8" t="s">
        <v>741</v>
      </c>
      <c r="D349" s="32">
        <v>1284</v>
      </c>
      <c r="E349" s="8">
        <v>0</v>
      </c>
      <c r="F349" s="8">
        <v>0</v>
      </c>
      <c r="G349" s="37">
        <f t="shared" si="20"/>
        <v>855</v>
      </c>
      <c r="H349" s="8">
        <v>0</v>
      </c>
      <c r="I349" s="8">
        <v>0</v>
      </c>
      <c r="J349" s="14"/>
      <c r="K349" s="22">
        <v>429</v>
      </c>
    </row>
    <row r="350" spans="1:12" x14ac:dyDescent="0.3">
      <c r="A350" s="173"/>
      <c r="B350" s="4">
        <v>342</v>
      </c>
      <c r="C350" s="8" t="s">
        <v>742</v>
      </c>
      <c r="D350" s="32">
        <v>3893</v>
      </c>
      <c r="E350" s="8">
        <v>0</v>
      </c>
      <c r="F350" s="8">
        <v>0</v>
      </c>
      <c r="G350" s="37">
        <f t="shared" si="20"/>
        <v>2043</v>
      </c>
      <c r="H350" s="8">
        <v>0</v>
      </c>
      <c r="I350" s="8">
        <v>0</v>
      </c>
      <c r="J350" s="14"/>
      <c r="K350" s="22">
        <v>1850</v>
      </c>
    </row>
    <row r="351" spans="1:12" x14ac:dyDescent="0.3">
      <c r="C351" s="9"/>
      <c r="D351" s="9">
        <f>SUM(D4:D350)</f>
        <v>1139256</v>
      </c>
      <c r="E351" s="9">
        <f t="shared" ref="E351:K351" si="21">SUM(E4:E350)</f>
        <v>4034</v>
      </c>
      <c r="F351" s="9">
        <f t="shared" si="21"/>
        <v>0</v>
      </c>
      <c r="G351" s="9">
        <f t="shared" si="21"/>
        <v>843470</v>
      </c>
      <c r="H351" s="9">
        <f t="shared" si="21"/>
        <v>4034</v>
      </c>
      <c r="I351" s="9">
        <f t="shared" si="21"/>
        <v>0</v>
      </c>
      <c r="J351" s="14"/>
      <c r="K351" s="9">
        <f t="shared" si="21"/>
        <v>295560</v>
      </c>
    </row>
    <row r="352" spans="1:12" x14ac:dyDescent="0.3">
      <c r="J352" s="14"/>
    </row>
    <row r="353" spans="10:10" x14ac:dyDescent="0.3">
      <c r="J353" s="14"/>
    </row>
    <row r="354" spans="10:10" x14ac:dyDescent="0.3">
      <c r="J354" s="14"/>
    </row>
    <row r="355" spans="10:10" x14ac:dyDescent="0.3">
      <c r="J355" s="14"/>
    </row>
  </sheetData>
  <mergeCells count="7">
    <mergeCell ref="A106:A350"/>
    <mergeCell ref="A4:A31"/>
    <mergeCell ref="P6:R6"/>
    <mergeCell ref="A33:A58"/>
    <mergeCell ref="A60:A68"/>
    <mergeCell ref="A70:A93"/>
    <mergeCell ref="A95:A104"/>
  </mergeCells>
  <phoneticPr fontId="3" type="noConversion"/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79076-77CD-4F8B-9157-E0909CA1E2F8}">
  <dimension ref="A1:N71"/>
  <sheetViews>
    <sheetView topLeftCell="B1" zoomScale="92" zoomScaleNormal="92" zoomScalePageLayoutView="125" workbookViewId="0">
      <selection activeCell="N17" sqref="N17"/>
    </sheetView>
  </sheetViews>
  <sheetFormatPr defaultColWidth="10.59765625" defaultRowHeight="13.5" x14ac:dyDescent="0.3"/>
  <cols>
    <col min="1" max="1" width="24.265625" style="121" customWidth="1"/>
    <col min="2" max="2" width="14.265625" style="121" customWidth="1"/>
    <col min="3" max="3" width="16.86328125" style="121" bestFit="1" customWidth="1"/>
    <col min="4" max="4" width="14" style="121" customWidth="1"/>
    <col min="5" max="5" width="14.59765625" style="121" customWidth="1"/>
    <col min="6" max="6" width="15.265625" style="121" customWidth="1"/>
    <col min="7" max="7" width="10.73046875" style="121" customWidth="1"/>
    <col min="8" max="8" width="13" style="121" customWidth="1"/>
    <col min="9" max="9" width="15.265625" style="121" customWidth="1"/>
    <col min="10" max="10" width="16.73046875" style="121" customWidth="1"/>
    <col min="11" max="11" width="10.59765625" style="121"/>
    <col min="12" max="12" width="16.3984375" style="121" bestFit="1" customWidth="1"/>
    <col min="13" max="16384" width="10.59765625" style="121"/>
  </cols>
  <sheetData>
    <row r="1" spans="1:14" x14ac:dyDescent="0.3">
      <c r="A1" s="175" t="s">
        <v>1037</v>
      </c>
      <c r="B1" s="175"/>
      <c r="C1" s="175"/>
      <c r="D1" s="175"/>
      <c r="E1" s="175" t="s">
        <v>771</v>
      </c>
    </row>
    <row r="2" spans="1:14" x14ac:dyDescent="0.3">
      <c r="A2" s="175"/>
      <c r="B2" s="175"/>
      <c r="C2" s="175"/>
      <c r="D2" s="175"/>
      <c r="E2" s="175"/>
    </row>
    <row r="3" spans="1:14" x14ac:dyDescent="0.3">
      <c r="A3" s="176" t="s">
        <v>962</v>
      </c>
      <c r="B3" s="176" t="s">
        <v>963</v>
      </c>
      <c r="C3" s="176" t="s">
        <v>964</v>
      </c>
      <c r="D3" s="120" t="s">
        <v>965</v>
      </c>
      <c r="E3" s="134">
        <v>368</v>
      </c>
      <c r="G3" s="121" t="s">
        <v>1038</v>
      </c>
      <c r="J3" s="121" t="s">
        <v>1039</v>
      </c>
    </row>
    <row r="4" spans="1:14" x14ac:dyDescent="0.3">
      <c r="A4" s="176"/>
      <c r="B4" s="176"/>
      <c r="C4" s="176"/>
      <c r="D4" s="120" t="s">
        <v>762</v>
      </c>
      <c r="E4" s="134">
        <v>12</v>
      </c>
      <c r="F4" s="121" t="s">
        <v>1040</v>
      </c>
      <c r="G4" s="135">
        <v>44479.223188405798</v>
      </c>
      <c r="I4" s="121" t="s">
        <v>1041</v>
      </c>
      <c r="J4" s="135">
        <f>(E3*G7+E5*G8+E7*G6+E10*G9+E25*G12+E27*G13)/(E3+E5+E7+E10+E25+E27)</f>
        <v>12935.850656611145</v>
      </c>
      <c r="L4" s="121" t="s">
        <v>1042</v>
      </c>
      <c r="M4" s="121">
        <v>96442</v>
      </c>
    </row>
    <row r="5" spans="1:14" x14ac:dyDescent="0.3">
      <c r="A5" s="176"/>
      <c r="B5" s="176"/>
      <c r="C5" s="176" t="s">
        <v>762</v>
      </c>
      <c r="D5" s="120" t="s">
        <v>965</v>
      </c>
      <c r="E5" s="134">
        <v>1874741</v>
      </c>
      <c r="F5" s="121" t="s">
        <v>1043</v>
      </c>
      <c r="G5" s="135">
        <v>44479.223188405798</v>
      </c>
      <c r="I5" s="121" t="s">
        <v>1044</v>
      </c>
      <c r="J5" s="135">
        <f>(E13*G4+E16*G10+E19*G5+E22*G11+E29*G14+E31*G17)/(E13+E16+E19+E22+E29+E31)</f>
        <v>46531.014173654978</v>
      </c>
      <c r="L5" s="121" t="s">
        <v>1045</v>
      </c>
      <c r="M5" s="121">
        <v>11880</v>
      </c>
    </row>
    <row r="6" spans="1:14" x14ac:dyDescent="0.3">
      <c r="A6" s="176"/>
      <c r="B6" s="176"/>
      <c r="C6" s="176"/>
      <c r="D6" s="120" t="s">
        <v>762</v>
      </c>
      <c r="E6" s="134">
        <v>133621</v>
      </c>
      <c r="F6" s="121" t="s">
        <v>1046</v>
      </c>
      <c r="G6" s="135">
        <v>96441.957650124794</v>
      </c>
      <c r="I6" s="121" t="s">
        <v>1047</v>
      </c>
      <c r="J6" s="135">
        <f>(E8*G6+E11*G9+E26*G12+E28*G13)/(E8+E11+E26+E28)</f>
        <v>29990.10557895161</v>
      </c>
      <c r="L6" s="121" t="s">
        <v>1048</v>
      </c>
      <c r="M6" s="121">
        <v>44479</v>
      </c>
    </row>
    <row r="7" spans="1:14" x14ac:dyDescent="0.3">
      <c r="A7" s="176"/>
      <c r="B7" s="176" t="s">
        <v>966</v>
      </c>
      <c r="C7" s="176" t="s">
        <v>964</v>
      </c>
      <c r="D7" s="120" t="s">
        <v>965</v>
      </c>
      <c r="E7" s="134">
        <v>840501</v>
      </c>
      <c r="F7" s="121" t="s">
        <v>1049</v>
      </c>
      <c r="G7" s="135">
        <v>96441.957650124794</v>
      </c>
      <c r="I7" s="121" t="s">
        <v>1050</v>
      </c>
      <c r="J7" s="135">
        <f>(E14*G4+E17*G10+E20*G5+E23*G11+E30*G14+E32*G17)/(E14+E17+E20+E23+E30+E32)</f>
        <v>82007.782722395015</v>
      </c>
      <c r="L7" s="121" t="s">
        <v>1051</v>
      </c>
      <c r="M7" s="121">
        <v>31300</v>
      </c>
    </row>
    <row r="8" spans="1:14" x14ac:dyDescent="0.3">
      <c r="A8" s="176"/>
      <c r="B8" s="176"/>
      <c r="C8" s="176"/>
      <c r="D8" s="120" t="s">
        <v>967</v>
      </c>
      <c r="E8" s="134">
        <v>7278</v>
      </c>
      <c r="F8" s="121" t="s">
        <v>1052</v>
      </c>
      <c r="G8" s="135">
        <v>11880.437015166424</v>
      </c>
      <c r="L8" s="121" t="s">
        <v>1053</v>
      </c>
      <c r="M8" s="121">
        <v>114800</v>
      </c>
    </row>
    <row r="9" spans="1:14" x14ac:dyDescent="0.3">
      <c r="A9" s="176"/>
      <c r="B9" s="176"/>
      <c r="C9" s="176"/>
      <c r="D9" s="120" t="s">
        <v>762</v>
      </c>
      <c r="E9" s="134">
        <v>537071</v>
      </c>
      <c r="F9" s="121" t="s">
        <v>1054</v>
      </c>
      <c r="G9" s="135">
        <v>11880.437015166424</v>
      </c>
      <c r="L9" s="121" t="s">
        <v>1055</v>
      </c>
      <c r="M9" s="121">
        <v>32746</v>
      </c>
    </row>
    <row r="10" spans="1:14" x14ac:dyDescent="0.3">
      <c r="A10" s="176"/>
      <c r="B10" s="176"/>
      <c r="C10" s="176" t="s">
        <v>762</v>
      </c>
      <c r="D10" s="120" t="s">
        <v>965</v>
      </c>
      <c r="E10" s="134">
        <v>176254840</v>
      </c>
      <c r="F10" s="121" t="s">
        <v>1056</v>
      </c>
      <c r="G10" s="135">
        <v>31300</v>
      </c>
      <c r="L10" s="121" t="s">
        <v>1057</v>
      </c>
      <c r="M10" s="121">
        <v>60000</v>
      </c>
    </row>
    <row r="11" spans="1:14" x14ac:dyDescent="0.3">
      <c r="A11" s="176"/>
      <c r="B11" s="176"/>
      <c r="C11" s="176"/>
      <c r="D11" s="120" t="s">
        <v>967</v>
      </c>
      <c r="E11" s="134">
        <v>1465720</v>
      </c>
      <c r="F11" s="121" t="s">
        <v>1058</v>
      </c>
      <c r="G11" s="135">
        <v>114800</v>
      </c>
      <c r="L11" s="121" t="s">
        <v>1059</v>
      </c>
      <c r="M11" s="135">
        <v>65000</v>
      </c>
      <c r="N11" s="135">
        <v>87549.786584850357</v>
      </c>
    </row>
    <row r="12" spans="1:14" x14ac:dyDescent="0.3">
      <c r="A12" s="176"/>
      <c r="B12" s="176"/>
      <c r="C12" s="176"/>
      <c r="D12" s="120" t="s">
        <v>762</v>
      </c>
      <c r="E12" s="134">
        <v>1962583</v>
      </c>
      <c r="F12" s="121" t="s">
        <v>1060</v>
      </c>
      <c r="G12" s="135">
        <v>32745.717462051918</v>
      </c>
      <c r="L12" s="121" t="s">
        <v>1061</v>
      </c>
      <c r="M12" s="121">
        <v>7127</v>
      </c>
    </row>
    <row r="13" spans="1:14" x14ac:dyDescent="0.3">
      <c r="A13" s="176"/>
      <c r="B13" s="176" t="s">
        <v>968</v>
      </c>
      <c r="C13" s="176" t="s">
        <v>969</v>
      </c>
      <c r="D13" s="120" t="s">
        <v>965</v>
      </c>
      <c r="E13" s="134">
        <v>2548</v>
      </c>
      <c r="F13" s="121" t="s">
        <v>787</v>
      </c>
      <c r="G13" s="135">
        <v>32745.717462051918</v>
      </c>
    </row>
    <row r="14" spans="1:14" x14ac:dyDescent="0.3">
      <c r="A14" s="176"/>
      <c r="B14" s="176"/>
      <c r="C14" s="176"/>
      <c r="D14" s="120" t="s">
        <v>967</v>
      </c>
      <c r="E14" s="134">
        <v>27701</v>
      </c>
      <c r="F14" s="121" t="s">
        <v>1062</v>
      </c>
      <c r="G14" s="135">
        <v>60000</v>
      </c>
    </row>
    <row r="15" spans="1:14" x14ac:dyDescent="0.3">
      <c r="A15" s="176"/>
      <c r="B15" s="176"/>
      <c r="C15" s="176"/>
      <c r="D15" s="120" t="s">
        <v>762</v>
      </c>
      <c r="E15" s="134">
        <v>8721</v>
      </c>
      <c r="F15" s="121" t="s">
        <v>1063</v>
      </c>
      <c r="G15" s="135">
        <v>71214.794177442003</v>
      </c>
    </row>
    <row r="16" spans="1:14" x14ac:dyDescent="0.3">
      <c r="A16" s="176"/>
      <c r="B16" s="176"/>
      <c r="C16" s="176" t="s">
        <v>762</v>
      </c>
      <c r="D16" s="120" t="s">
        <v>965</v>
      </c>
      <c r="E16" s="134">
        <v>345229</v>
      </c>
      <c r="F16" s="121" t="s">
        <v>1064</v>
      </c>
      <c r="G16" s="135">
        <v>99346.653350213586</v>
      </c>
    </row>
    <row r="17" spans="1:8" x14ac:dyDescent="0.3">
      <c r="A17" s="176"/>
      <c r="B17" s="176"/>
      <c r="C17" s="176"/>
      <c r="D17" s="120" t="s">
        <v>967</v>
      </c>
      <c r="E17" s="134">
        <v>394029</v>
      </c>
      <c r="F17" s="121" t="s">
        <v>1065</v>
      </c>
      <c r="G17" s="135">
        <v>87549.786584850357</v>
      </c>
      <c r="H17" s="135"/>
    </row>
    <row r="18" spans="1:8" x14ac:dyDescent="0.3">
      <c r="A18" s="176"/>
      <c r="B18" s="176"/>
      <c r="C18" s="176"/>
      <c r="D18" s="120" t="s">
        <v>762</v>
      </c>
      <c r="E18" s="134">
        <v>8421</v>
      </c>
      <c r="F18" s="121" t="s">
        <v>1066</v>
      </c>
      <c r="G18" s="135">
        <v>89785.147812209543</v>
      </c>
    </row>
    <row r="19" spans="1:8" x14ac:dyDescent="0.3">
      <c r="A19" s="176" t="s">
        <v>962</v>
      </c>
      <c r="B19" s="176" t="s">
        <v>970</v>
      </c>
      <c r="C19" s="176" t="s">
        <v>969</v>
      </c>
      <c r="D19" s="120" t="s">
        <v>965</v>
      </c>
      <c r="E19" s="134">
        <v>2044</v>
      </c>
      <c r="F19" s="121" t="s">
        <v>1067</v>
      </c>
      <c r="G19" s="135">
        <v>92680.623413077876</v>
      </c>
    </row>
    <row r="20" spans="1:8" x14ac:dyDescent="0.3">
      <c r="A20" s="176"/>
      <c r="B20" s="176"/>
      <c r="C20" s="176"/>
      <c r="D20" s="120" t="s">
        <v>967</v>
      </c>
      <c r="E20" s="134">
        <v>192736</v>
      </c>
      <c r="F20" s="121" t="s">
        <v>1068</v>
      </c>
      <c r="G20" s="135">
        <v>23000</v>
      </c>
    </row>
    <row r="21" spans="1:8" x14ac:dyDescent="0.3">
      <c r="A21" s="176"/>
      <c r="B21" s="176"/>
      <c r="C21" s="176"/>
      <c r="D21" s="120" t="s">
        <v>762</v>
      </c>
      <c r="E21" s="134">
        <v>489422</v>
      </c>
      <c r="F21" s="121" t="s">
        <v>1069</v>
      </c>
      <c r="G21" s="135">
        <v>30900</v>
      </c>
    </row>
    <row r="22" spans="1:8" x14ac:dyDescent="0.3">
      <c r="A22" s="176"/>
      <c r="B22" s="176"/>
      <c r="C22" s="176" t="s">
        <v>762</v>
      </c>
      <c r="D22" s="120" t="s">
        <v>965</v>
      </c>
      <c r="E22" s="134">
        <v>66166</v>
      </c>
      <c r="F22" s="121" t="s">
        <v>1070</v>
      </c>
      <c r="G22" s="135">
        <v>7126.710144927536</v>
      </c>
    </row>
    <row r="23" spans="1:8" x14ac:dyDescent="0.3">
      <c r="A23" s="176"/>
      <c r="B23" s="176"/>
      <c r="C23" s="176"/>
      <c r="D23" s="120" t="s">
        <v>967</v>
      </c>
      <c r="E23" s="134">
        <v>682539</v>
      </c>
      <c r="F23" s="121" t="s">
        <v>1071</v>
      </c>
      <c r="G23" s="135">
        <v>7126.710144927536</v>
      </c>
    </row>
    <row r="24" spans="1:8" x14ac:dyDescent="0.3">
      <c r="A24" s="176"/>
      <c r="B24" s="176"/>
      <c r="C24" s="176"/>
      <c r="D24" s="120" t="s">
        <v>762</v>
      </c>
      <c r="E24" s="134">
        <v>132767</v>
      </c>
    </row>
    <row r="25" spans="1:8" x14ac:dyDescent="0.3">
      <c r="A25" s="176" t="s">
        <v>981</v>
      </c>
      <c r="B25" s="176" t="s">
        <v>963</v>
      </c>
      <c r="C25" s="176"/>
      <c r="D25" s="120" t="s">
        <v>965</v>
      </c>
      <c r="E25" s="134">
        <v>56237</v>
      </c>
    </row>
    <row r="26" spans="1:8" x14ac:dyDescent="0.3">
      <c r="A26" s="176"/>
      <c r="B26" s="176"/>
      <c r="C26" s="176"/>
      <c r="D26" s="120" t="s">
        <v>967</v>
      </c>
      <c r="E26" s="134">
        <v>1877</v>
      </c>
    </row>
    <row r="27" spans="1:8" x14ac:dyDescent="0.3">
      <c r="A27" s="176"/>
      <c r="B27" s="176" t="s">
        <v>982</v>
      </c>
      <c r="C27" s="176"/>
      <c r="D27" s="120" t="s">
        <v>965</v>
      </c>
      <c r="E27" s="134">
        <v>5889421</v>
      </c>
    </row>
    <row r="28" spans="1:8" x14ac:dyDescent="0.3">
      <c r="A28" s="176"/>
      <c r="B28" s="176"/>
      <c r="C28" s="176"/>
      <c r="D28" s="120" t="s">
        <v>967</v>
      </c>
      <c r="E28" s="134">
        <v>9455212</v>
      </c>
    </row>
    <row r="29" spans="1:8" x14ac:dyDescent="0.3">
      <c r="A29" s="176"/>
      <c r="B29" s="176" t="s">
        <v>968</v>
      </c>
      <c r="C29" s="176"/>
      <c r="D29" s="120" t="s">
        <v>965</v>
      </c>
      <c r="E29" s="134">
        <v>2665</v>
      </c>
    </row>
    <row r="30" spans="1:8" x14ac:dyDescent="0.3">
      <c r="A30" s="176"/>
      <c r="B30" s="176"/>
      <c r="C30" s="176"/>
      <c r="D30" s="120" t="s">
        <v>967</v>
      </c>
      <c r="E30" s="134">
        <v>1286044</v>
      </c>
    </row>
    <row r="31" spans="1:8" x14ac:dyDescent="0.3">
      <c r="A31" s="176"/>
      <c r="B31" s="176" t="s">
        <v>983</v>
      </c>
      <c r="C31" s="176"/>
      <c r="D31" s="120" t="s">
        <v>965</v>
      </c>
      <c r="E31" s="134">
        <v>17422</v>
      </c>
    </row>
    <row r="32" spans="1:8" x14ac:dyDescent="0.3">
      <c r="A32" s="176"/>
      <c r="B32" s="176"/>
      <c r="C32" s="176"/>
      <c r="D32" s="120" t="s">
        <v>967</v>
      </c>
      <c r="E32" s="134">
        <v>6166367</v>
      </c>
    </row>
    <row r="34" spans="1:10" x14ac:dyDescent="0.3">
      <c r="A34" s="121" t="s">
        <v>1072</v>
      </c>
    </row>
    <row r="35" spans="1:10" x14ac:dyDescent="0.3">
      <c r="A35" s="136" t="s">
        <v>1073</v>
      </c>
      <c r="B35" s="136"/>
      <c r="C35" s="136"/>
      <c r="D35" s="136" t="s">
        <v>805</v>
      </c>
      <c r="E35" s="136"/>
      <c r="F35" s="136"/>
      <c r="G35" s="136"/>
      <c r="H35" s="136" t="s">
        <v>806</v>
      </c>
      <c r="I35" s="136"/>
      <c r="J35" s="136"/>
    </row>
    <row r="36" spans="1:10" x14ac:dyDescent="0.3">
      <c r="A36" s="136"/>
      <c r="B36" s="136"/>
      <c r="C36" s="136" t="s">
        <v>807</v>
      </c>
      <c r="D36" s="136" t="s">
        <v>808</v>
      </c>
      <c r="E36" s="136" t="s">
        <v>809</v>
      </c>
      <c r="F36" s="136" t="s">
        <v>810</v>
      </c>
      <c r="G36" s="136" t="s">
        <v>807</v>
      </c>
      <c r="H36" s="136" t="s">
        <v>811</v>
      </c>
      <c r="I36" s="136" t="s">
        <v>812</v>
      </c>
      <c r="J36" s="136" t="s">
        <v>813</v>
      </c>
    </row>
    <row r="37" spans="1:10" x14ac:dyDescent="0.3">
      <c r="A37" s="136" t="s">
        <v>814</v>
      </c>
      <c r="B37" s="136"/>
      <c r="C37" s="137">
        <f>SUM(E3:E6)</f>
        <v>2008742</v>
      </c>
      <c r="D37" s="137">
        <f>SUM(E7:E12)</f>
        <v>181067993</v>
      </c>
      <c r="E37" s="137">
        <f>SUM(E13:E18)</f>
        <v>786649</v>
      </c>
      <c r="F37" s="137">
        <f>SUM(E19:E24)</f>
        <v>1565674</v>
      </c>
      <c r="G37" s="137">
        <f>SUM(E25:E26)</f>
        <v>58114</v>
      </c>
      <c r="H37" s="137">
        <f>SUM(E27:E28)</f>
        <v>15344633</v>
      </c>
      <c r="I37" s="137">
        <f>SUM(E29:E30)</f>
        <v>1288709</v>
      </c>
      <c r="J37" s="137">
        <f>SUM(E31:E32)</f>
        <v>6183789</v>
      </c>
    </row>
    <row r="38" spans="1:10" x14ac:dyDescent="0.3">
      <c r="A38" s="136" t="s">
        <v>815</v>
      </c>
      <c r="B38" s="136"/>
      <c r="C38" s="138">
        <f>(G8*SUM(E5:E6)+G7*SUM(E3:E4))/SUM(E3:E6)</f>
        <v>11896.433782218282</v>
      </c>
      <c r="D38" s="138">
        <f>(G6*SUM(E7:E9)+G9*SUM(E10:E12))/SUM(E7:E12)</f>
        <v>12527.183134737772</v>
      </c>
      <c r="E38" s="138">
        <f>(G10*SUM(E16:E18)+G4*SUM(E13:E15))/(SUM(E13:E18))</f>
        <v>31952.888807653955</v>
      </c>
      <c r="F38" s="138">
        <f>(G11*SUM(E22:E24)+G5*SUM(E19:E21))/SUM(E19:E24)</f>
        <v>84069.70995491631</v>
      </c>
      <c r="G38" s="138">
        <f>G12</f>
        <v>32745.717462051918</v>
      </c>
      <c r="H38" s="138">
        <f>G13</f>
        <v>32745.717462051918</v>
      </c>
      <c r="I38" s="138">
        <f>G14</f>
        <v>60000</v>
      </c>
      <c r="J38" s="138">
        <f>AVERAGE(G15:G19)</f>
        <v>88115.401067558676</v>
      </c>
    </row>
    <row r="39" spans="1:10" x14ac:dyDescent="0.3">
      <c r="A39" s="136" t="s">
        <v>816</v>
      </c>
      <c r="B39" s="136"/>
      <c r="C39" s="139">
        <f>C37*C38/10^6</f>
        <v>23896.866188560718</v>
      </c>
      <c r="D39" s="139">
        <f t="shared" ref="D39:J39" si="0">D37*D38/10^6</f>
        <v>2268271.9081504168</v>
      </c>
      <c r="E39" s="139">
        <f t="shared" si="0"/>
        <v>25135.708027652177</v>
      </c>
      <c r="F39" s="139">
        <f t="shared" si="0"/>
        <v>131625.75906395365</v>
      </c>
      <c r="G39" s="139">
        <f t="shared" si="0"/>
        <v>1902.9846245896852</v>
      </c>
      <c r="H39" s="139">
        <f t="shared" si="0"/>
        <v>502471.0167768781</v>
      </c>
      <c r="I39" s="139">
        <f t="shared" si="0"/>
        <v>77322.539999999994</v>
      </c>
      <c r="J39" s="139">
        <f t="shared" si="0"/>
        <v>544887.04785215762</v>
      </c>
    </row>
    <row r="40" spans="1:10" x14ac:dyDescent="0.3">
      <c r="A40" s="136" t="s">
        <v>817</v>
      </c>
      <c r="B40" s="136" t="s">
        <v>818</v>
      </c>
      <c r="C40" s="140">
        <f>(E3*G7+E5*G8)/(C37*C38)</f>
        <v>0.93352127574552746</v>
      </c>
      <c r="D40" s="140">
        <f>(E7*G6+E10*G9)/(D37*D38)</f>
        <v>0.95889918632316296</v>
      </c>
      <c r="E40" s="140">
        <f>(E13*G4+E16*G10)/(E37*E38)</f>
        <v>0.43440195711502927</v>
      </c>
      <c r="F40" s="140">
        <f>(E19*G5+E22*G11)/(F37*F38)</f>
        <v>5.839869328664074E-2</v>
      </c>
      <c r="G40" s="140">
        <f>E25/SUM(E25:E26)</f>
        <v>0.96770141446123137</v>
      </c>
      <c r="H40" s="140">
        <f>E27/SUM(E27:E28)</f>
        <v>0.38380983109859973</v>
      </c>
      <c r="I40" s="140">
        <f>E29/SUM(E29:E30)</f>
        <v>2.0679610369757641E-3</v>
      </c>
      <c r="J40" s="140">
        <f>E31/SUM(E31:E32)</f>
        <v>2.8173665045815761E-3</v>
      </c>
    </row>
    <row r="41" spans="1:10" x14ac:dyDescent="0.3">
      <c r="A41" s="136"/>
      <c r="B41" s="136" t="s">
        <v>819</v>
      </c>
      <c r="C41" s="136">
        <v>0</v>
      </c>
      <c r="D41" s="140">
        <f>(E8*G6+E11*G9)/(D37*D38)</f>
        <v>7.9863876304048682E-3</v>
      </c>
      <c r="E41" s="140">
        <f>(E14*G4+E17*G10)/(E37*E38)</f>
        <v>0.53967951277197823</v>
      </c>
      <c r="F41" s="140">
        <f>(E20*G5+E23*G11)/(F37*F38)</f>
        <v>0.66041955145120457</v>
      </c>
      <c r="G41" s="140">
        <f>E26/SUM(E25:E26)</f>
        <v>3.2298585538768625E-2</v>
      </c>
      <c r="H41" s="140">
        <f>E28/SUM(E27:E28)</f>
        <v>0.61619016890140021</v>
      </c>
      <c r="I41" s="140">
        <f>E30/SUM(E29:E30)</f>
        <v>0.99793203896302418</v>
      </c>
      <c r="J41" s="140">
        <f>E32/SUM(E31:E32)</f>
        <v>0.99718263349541847</v>
      </c>
    </row>
    <row r="42" spans="1:10" x14ac:dyDescent="0.3">
      <c r="A42" s="136"/>
      <c r="B42" s="136" t="s">
        <v>820</v>
      </c>
      <c r="C42" s="140">
        <f>(E4*G7+E6*G9)/(C37*C38)</f>
        <v>6.647872425447246E-2</v>
      </c>
      <c r="D42" s="140">
        <f>(E9*G6+E12*G9)/(D37*D38)</f>
        <v>3.3114426046432159E-2</v>
      </c>
      <c r="E42" s="140">
        <f>(E15*G4+E18*G10)/(E37*E38)</f>
        <v>2.5918530112992368E-2</v>
      </c>
      <c r="F42" s="140">
        <f>(E21*G4+E24*G11)/(F37*F38)</f>
        <v>0.28118175526215461</v>
      </c>
      <c r="G42" s="136">
        <v>0</v>
      </c>
      <c r="H42" s="136">
        <v>0</v>
      </c>
      <c r="I42" s="136">
        <v>0</v>
      </c>
      <c r="J42" s="136">
        <v>0</v>
      </c>
    </row>
    <row r="43" spans="1:10" x14ac:dyDescent="0.3">
      <c r="A43" s="136" t="s">
        <v>821</v>
      </c>
      <c r="B43" s="136" t="s">
        <v>818</v>
      </c>
      <c r="C43" s="136">
        <v>5</v>
      </c>
      <c r="D43" s="136">
        <v>7</v>
      </c>
      <c r="E43" s="136">
        <v>12</v>
      </c>
      <c r="F43" s="136">
        <v>25</v>
      </c>
      <c r="G43" s="136">
        <v>6</v>
      </c>
      <c r="H43" s="136">
        <v>14</v>
      </c>
      <c r="I43" s="136">
        <v>21</v>
      </c>
      <c r="J43" s="136">
        <v>30</v>
      </c>
    </row>
    <row r="44" spans="1:10" x14ac:dyDescent="0.3">
      <c r="A44" s="136"/>
      <c r="B44" s="136" t="s">
        <v>819</v>
      </c>
      <c r="C44" s="136">
        <v>4</v>
      </c>
      <c r="D44" s="136">
        <v>6</v>
      </c>
      <c r="E44" s="136">
        <v>12</v>
      </c>
      <c r="F44" s="136">
        <v>25</v>
      </c>
      <c r="G44" s="136">
        <v>6</v>
      </c>
      <c r="H44" s="136">
        <v>14</v>
      </c>
      <c r="I44" s="136">
        <v>21</v>
      </c>
      <c r="J44" s="136">
        <v>30</v>
      </c>
    </row>
    <row r="45" spans="1:10" x14ac:dyDescent="0.3">
      <c r="A45" s="136"/>
      <c r="B45" s="136" t="s">
        <v>822</v>
      </c>
      <c r="C45" s="136">
        <v>5</v>
      </c>
      <c r="D45" s="136">
        <v>7</v>
      </c>
      <c r="E45" s="136">
        <v>12</v>
      </c>
      <c r="F45" s="136">
        <v>25</v>
      </c>
      <c r="G45" s="136">
        <v>6</v>
      </c>
      <c r="H45" s="136">
        <v>14</v>
      </c>
      <c r="I45" s="136">
        <v>21</v>
      </c>
      <c r="J45" s="136">
        <v>30</v>
      </c>
    </row>
    <row r="46" spans="1:10" x14ac:dyDescent="0.3">
      <c r="A46" s="136" t="s">
        <v>823</v>
      </c>
      <c r="B46" s="136"/>
      <c r="C46" s="141">
        <f>C39*(C40*C43*0.8667+C41*C44*0.9778+C42*C45*0.9778)/100/1000</f>
        <v>1.0443955535844873</v>
      </c>
      <c r="D46" s="141">
        <f t="shared" ref="D46:J46" si="1">D39*(D40*D43*0.8667+D41*D44*0.9778+D42*D45*0.9778)/100/1000</f>
        <v>138.16168976921949</v>
      </c>
      <c r="E46" s="141">
        <f t="shared" si="1"/>
        <v>2.8037513189911549</v>
      </c>
      <c r="F46" s="141">
        <f t="shared" si="1"/>
        <v>31.962416701656693</v>
      </c>
      <c r="G46" s="141">
        <f t="shared" si="1"/>
        <v>9.9368723549946816E-2</v>
      </c>
      <c r="H46" s="141">
        <f t="shared" si="1"/>
        <v>65.784621950295346</v>
      </c>
      <c r="I46" s="141">
        <f t="shared" si="1"/>
        <v>15.873525091619996</v>
      </c>
      <c r="J46" s="141">
        <f t="shared" si="1"/>
        <v>159.78600018352702</v>
      </c>
    </row>
    <row r="48" spans="1:10" x14ac:dyDescent="0.3">
      <c r="A48" s="136" t="s">
        <v>1074</v>
      </c>
      <c r="B48" s="136"/>
      <c r="C48" s="136"/>
      <c r="D48" s="136" t="s">
        <v>805</v>
      </c>
      <c r="E48" s="136"/>
      <c r="F48" s="136"/>
      <c r="G48" s="136"/>
      <c r="H48" s="136" t="s">
        <v>806</v>
      </c>
      <c r="I48" s="136"/>
      <c r="J48" s="136"/>
    </row>
    <row r="49" spans="1:10" x14ac:dyDescent="0.3">
      <c r="A49" s="136"/>
      <c r="B49" s="136"/>
      <c r="C49" s="136" t="s">
        <v>807</v>
      </c>
      <c r="D49" s="136" t="s">
        <v>808</v>
      </c>
      <c r="E49" s="136" t="s">
        <v>809</v>
      </c>
      <c r="F49" s="136" t="s">
        <v>810</v>
      </c>
      <c r="G49" s="136" t="s">
        <v>807</v>
      </c>
      <c r="H49" s="136" t="s">
        <v>811</v>
      </c>
      <c r="I49" s="136" t="s">
        <v>812</v>
      </c>
      <c r="J49" s="136" t="s">
        <v>813</v>
      </c>
    </row>
    <row r="50" spans="1:10" x14ac:dyDescent="0.3">
      <c r="A50" s="136" t="s">
        <v>814</v>
      </c>
      <c r="B50" s="136"/>
      <c r="C50" s="137">
        <v>2008742</v>
      </c>
      <c r="D50" s="137">
        <v>181067993</v>
      </c>
      <c r="E50" s="137">
        <v>786649</v>
      </c>
      <c r="F50" s="137">
        <v>1565674</v>
      </c>
      <c r="G50" s="137">
        <v>58114</v>
      </c>
      <c r="H50" s="137">
        <v>29674828.470307503</v>
      </c>
      <c r="I50" s="137">
        <v>0</v>
      </c>
      <c r="J50" s="129">
        <v>9030188.9958935734</v>
      </c>
    </row>
    <row r="51" spans="1:10" x14ac:dyDescent="0.3">
      <c r="A51" s="136" t="s">
        <v>815</v>
      </c>
      <c r="B51" s="136"/>
      <c r="C51" s="138">
        <v>11896.433782218282</v>
      </c>
      <c r="D51" s="138">
        <v>12527.183134737772</v>
      </c>
      <c r="E51" s="138">
        <v>31952.888807653955</v>
      </c>
      <c r="F51" s="138">
        <v>84069.70995491631</v>
      </c>
      <c r="G51" s="138">
        <v>32745.717462051918</v>
      </c>
      <c r="H51" s="138">
        <v>32745.717462051918</v>
      </c>
      <c r="I51" s="138">
        <v>60000</v>
      </c>
      <c r="J51" s="138">
        <v>88115.401067558676</v>
      </c>
    </row>
    <row r="52" spans="1:10" x14ac:dyDescent="0.3">
      <c r="A52" s="136" t="s">
        <v>816</v>
      </c>
      <c r="B52" s="136"/>
      <c r="C52" s="142">
        <f>C50*C51/10^6</f>
        <v>23896.866188560718</v>
      </c>
      <c r="D52" s="142">
        <f t="shared" ref="D52:J52" si="2">D50*D51/10^6</f>
        <v>2268271.9081504168</v>
      </c>
      <c r="E52" s="142">
        <f t="shared" si="2"/>
        <v>25135.708027652177</v>
      </c>
      <c r="F52" s="142">
        <f t="shared" si="2"/>
        <v>131625.75906395365</v>
      </c>
      <c r="G52" s="142">
        <f t="shared" si="2"/>
        <v>1902.9846245896852</v>
      </c>
      <c r="H52" s="142">
        <f t="shared" si="2"/>
        <v>971723.54882354382</v>
      </c>
      <c r="I52" s="142">
        <f t="shared" si="2"/>
        <v>0</v>
      </c>
      <c r="J52" s="142">
        <f t="shared" si="2"/>
        <v>795698.72508901719</v>
      </c>
    </row>
    <row r="53" spans="1:10" x14ac:dyDescent="0.3">
      <c r="A53" s="136" t="s">
        <v>817</v>
      </c>
      <c r="B53" s="136" t="s">
        <v>818</v>
      </c>
      <c r="C53" s="140">
        <v>0.93352127574552746</v>
      </c>
      <c r="D53" s="140">
        <v>0.95889918632316296</v>
      </c>
      <c r="E53" s="140">
        <v>0.43440195711502927</v>
      </c>
      <c r="F53" s="140">
        <v>5.839869328664074E-2</v>
      </c>
      <c r="G53" s="140">
        <v>0.96770141446123137</v>
      </c>
      <c r="H53" s="140">
        <v>0.38380983109859973</v>
      </c>
      <c r="I53" s="140">
        <v>2.0679610369757641E-3</v>
      </c>
      <c r="J53" s="140">
        <v>2.8173665045815761E-3</v>
      </c>
    </row>
    <row r="54" spans="1:10" x14ac:dyDescent="0.3">
      <c r="A54" s="136"/>
      <c r="B54" s="136" t="s">
        <v>819</v>
      </c>
      <c r="C54" s="136">
        <v>0</v>
      </c>
      <c r="D54" s="140">
        <v>7.9863876304048682E-3</v>
      </c>
      <c r="E54" s="140">
        <v>0.53967951277197823</v>
      </c>
      <c r="F54" s="140">
        <v>0.66041955145120457</v>
      </c>
      <c r="G54" s="140">
        <v>3.2298585538768625E-2</v>
      </c>
      <c r="H54" s="140">
        <v>0.61619016890140021</v>
      </c>
      <c r="I54" s="140">
        <v>0.99793203896302418</v>
      </c>
      <c r="J54" s="140">
        <v>0.99718263349541847</v>
      </c>
    </row>
    <row r="55" spans="1:10" x14ac:dyDescent="0.3">
      <c r="A55" s="136"/>
      <c r="B55" s="136" t="s">
        <v>820</v>
      </c>
      <c r="C55" s="140">
        <v>6.647872425447246E-2</v>
      </c>
      <c r="D55" s="140">
        <v>3.3114426046432159E-2</v>
      </c>
      <c r="E55" s="140">
        <v>2.5918530112992368E-2</v>
      </c>
      <c r="F55" s="140">
        <v>0.28118175526215461</v>
      </c>
      <c r="G55" s="136">
        <v>0</v>
      </c>
      <c r="H55" s="136">
        <v>0</v>
      </c>
      <c r="I55" s="136">
        <v>0</v>
      </c>
      <c r="J55" s="136">
        <v>0</v>
      </c>
    </row>
    <row r="56" spans="1:10" x14ac:dyDescent="0.3">
      <c r="A56" s="136" t="s">
        <v>821</v>
      </c>
      <c r="B56" s="136" t="s">
        <v>818</v>
      </c>
      <c r="C56" s="136">
        <v>5</v>
      </c>
      <c r="D56" s="136">
        <v>7</v>
      </c>
      <c r="E56" s="136">
        <v>12</v>
      </c>
      <c r="F56" s="136">
        <v>25</v>
      </c>
      <c r="G56" s="136">
        <v>6</v>
      </c>
      <c r="H56" s="136">
        <v>14</v>
      </c>
      <c r="I56" s="136">
        <v>21</v>
      </c>
      <c r="J56" s="136">
        <v>30</v>
      </c>
    </row>
    <row r="57" spans="1:10" x14ac:dyDescent="0.3">
      <c r="A57" s="136"/>
      <c r="B57" s="136" t="s">
        <v>819</v>
      </c>
      <c r="C57" s="136">
        <v>4</v>
      </c>
      <c r="D57" s="136">
        <v>6</v>
      </c>
      <c r="E57" s="136">
        <v>12</v>
      </c>
      <c r="F57" s="136">
        <v>25</v>
      </c>
      <c r="G57" s="136">
        <v>6</v>
      </c>
      <c r="H57" s="136">
        <v>14</v>
      </c>
      <c r="I57" s="136">
        <v>21</v>
      </c>
      <c r="J57" s="136">
        <v>30</v>
      </c>
    </row>
    <row r="58" spans="1:10" x14ac:dyDescent="0.3">
      <c r="A58" s="136"/>
      <c r="B58" s="136" t="s">
        <v>822</v>
      </c>
      <c r="C58" s="136">
        <v>5</v>
      </c>
      <c r="D58" s="136">
        <v>7</v>
      </c>
      <c r="E58" s="136">
        <v>12</v>
      </c>
      <c r="F58" s="136">
        <v>25</v>
      </c>
      <c r="G58" s="136">
        <v>6</v>
      </c>
      <c r="H58" s="136">
        <v>14</v>
      </c>
      <c r="I58" s="136">
        <v>21</v>
      </c>
      <c r="J58" s="136">
        <v>30</v>
      </c>
    </row>
    <row r="59" spans="1:10" x14ac:dyDescent="0.3">
      <c r="A59" s="136" t="s">
        <v>823</v>
      </c>
      <c r="B59" s="136"/>
      <c r="C59" s="141">
        <f>C52*(C53*C56*0.8667+C54*C57*0.9778+C55*C58*0.9778)/100/1000</f>
        <v>1.0443955535844873</v>
      </c>
      <c r="D59" s="141">
        <f t="shared" ref="D59:J59" si="3">D52*(D53*D56*0.8667+D54*D57*0.9778+D55*D58*0.9778)/100/1000</f>
        <v>138.16168976921949</v>
      </c>
      <c r="E59" s="141">
        <f t="shared" si="3"/>
        <v>2.8037513189911549</v>
      </c>
      <c r="F59" s="141">
        <f t="shared" si="3"/>
        <v>31.962416701656693</v>
      </c>
      <c r="G59" s="141">
        <f t="shared" si="3"/>
        <v>9.9368723549946816E-2</v>
      </c>
      <c r="H59" s="141">
        <f t="shared" si="3"/>
        <v>127.22020607198883</v>
      </c>
      <c r="I59" s="141">
        <f t="shared" si="3"/>
        <v>0</v>
      </c>
      <c r="J59" s="141">
        <f t="shared" si="3"/>
        <v>233.33554565900201</v>
      </c>
    </row>
    <row r="69" spans="2:6" x14ac:dyDescent="0.3">
      <c r="C69" s="121" t="s">
        <v>987</v>
      </c>
      <c r="D69" s="121" t="s">
        <v>988</v>
      </c>
      <c r="E69" s="121" t="s">
        <v>798</v>
      </c>
      <c r="F69" s="121" t="s">
        <v>986</v>
      </c>
    </row>
    <row r="70" spans="2:6" x14ac:dyDescent="0.3">
      <c r="B70" s="121">
        <v>2017</v>
      </c>
      <c r="C70" s="131">
        <v>2.8037513189911549</v>
      </c>
      <c r="D70" s="131">
        <v>31.962416701656693</v>
      </c>
      <c r="E70" s="131">
        <v>65.784621950295346</v>
      </c>
      <c r="F70" s="131">
        <f>159.786000183527+I46</f>
        <v>175.65952527514699</v>
      </c>
    </row>
    <row r="71" spans="2:6" x14ac:dyDescent="0.3">
      <c r="B71" s="121">
        <v>2035</v>
      </c>
      <c r="C71" s="131">
        <v>3.2</v>
      </c>
      <c r="D71" s="131">
        <v>33</v>
      </c>
      <c r="E71" s="131">
        <v>127.22020607198883</v>
      </c>
      <c r="F71" s="131">
        <f>J59</f>
        <v>233.33554565900201</v>
      </c>
    </row>
  </sheetData>
  <mergeCells count="21">
    <mergeCell ref="A19:A24"/>
    <mergeCell ref="B19:B24"/>
    <mergeCell ref="C19:C21"/>
    <mergeCell ref="C22:C24"/>
    <mergeCell ref="A25:A32"/>
    <mergeCell ref="B25:C26"/>
    <mergeCell ref="B27:C28"/>
    <mergeCell ref="B29:C30"/>
    <mergeCell ref="B31:C32"/>
    <mergeCell ref="A1:D2"/>
    <mergeCell ref="E1:E2"/>
    <mergeCell ref="A3:A18"/>
    <mergeCell ref="B3:B6"/>
    <mergeCell ref="C3:C4"/>
    <mergeCell ref="C5:C6"/>
    <mergeCell ref="B7:B12"/>
    <mergeCell ref="C7:C9"/>
    <mergeCell ref="C10:C12"/>
    <mergeCell ref="B13:B18"/>
    <mergeCell ref="C13:C15"/>
    <mergeCell ref="C16:C18"/>
  </mergeCells>
  <phoneticPr fontId="3" type="noConversion"/>
  <pageMargins left="0.75" right="0.75" top="1" bottom="1" header="0.5" footer="0.5"/>
  <pageSetup paperSize="9" orientation="portrait" horizontalDpi="4294967292" verticalDpi="4294967292" r:id="rId1"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34728-C1E3-43F9-925D-F28C4A2FD6FD}">
  <dimension ref="A1:AO141"/>
  <sheetViews>
    <sheetView zoomScale="77" zoomScaleNormal="77" workbookViewId="0">
      <selection activeCell="P44" sqref="P44"/>
    </sheetView>
  </sheetViews>
  <sheetFormatPr defaultColWidth="9" defaultRowHeight="13.5" x14ac:dyDescent="0.3"/>
  <cols>
    <col min="1" max="4" width="9" style="121"/>
    <col min="5" max="5" width="11.86328125" style="126" customWidth="1"/>
    <col min="6" max="7" width="9" style="121"/>
    <col min="8" max="8" width="22.265625" style="121" customWidth="1"/>
    <col min="9" max="11" width="13.86328125" style="121" bestFit="1" customWidth="1"/>
    <col min="12" max="14" width="12.1328125" style="121" customWidth="1"/>
    <col min="15" max="15" width="13.9296875" style="121" bestFit="1" customWidth="1"/>
    <col min="16" max="16" width="13.3984375" style="121" customWidth="1"/>
    <col min="17" max="17" width="12.265625" style="121" customWidth="1"/>
    <col min="18" max="18" width="11.46484375" style="121" customWidth="1"/>
    <col min="19" max="19" width="12.3984375" style="121" customWidth="1"/>
    <col min="20" max="20" width="12.73046875" style="121" customWidth="1"/>
    <col min="21" max="41" width="13.86328125" style="121" bestFit="1" customWidth="1"/>
    <col min="42" max="42" width="13.73046875" style="121" bestFit="1" customWidth="1"/>
    <col min="43" max="16384" width="9" style="121"/>
  </cols>
  <sheetData>
    <row r="1" spans="1:5" x14ac:dyDescent="0.3">
      <c r="A1" s="176" t="s">
        <v>962</v>
      </c>
      <c r="B1" s="176" t="s">
        <v>963</v>
      </c>
      <c r="C1" s="176" t="s">
        <v>964</v>
      </c>
      <c r="D1" s="120" t="s">
        <v>965</v>
      </c>
      <c r="E1" s="120">
        <v>368</v>
      </c>
    </row>
    <row r="2" spans="1:5" x14ac:dyDescent="0.3">
      <c r="A2" s="176"/>
      <c r="B2" s="176"/>
      <c r="C2" s="176"/>
      <c r="D2" s="120" t="s">
        <v>762</v>
      </c>
      <c r="E2" s="120">
        <v>12</v>
      </c>
    </row>
    <row r="3" spans="1:5" x14ac:dyDescent="0.3">
      <c r="A3" s="176"/>
      <c r="B3" s="176"/>
      <c r="C3" s="176" t="s">
        <v>762</v>
      </c>
      <c r="D3" s="120" t="s">
        <v>965</v>
      </c>
      <c r="E3" s="120">
        <v>1874741</v>
      </c>
    </row>
    <row r="4" spans="1:5" x14ac:dyDescent="0.3">
      <c r="A4" s="176"/>
      <c r="B4" s="176"/>
      <c r="C4" s="176"/>
      <c r="D4" s="120" t="s">
        <v>762</v>
      </c>
      <c r="E4" s="120">
        <v>133621</v>
      </c>
    </row>
    <row r="5" spans="1:5" x14ac:dyDescent="0.3">
      <c r="A5" s="176"/>
      <c r="B5" s="176" t="s">
        <v>966</v>
      </c>
      <c r="C5" s="176" t="s">
        <v>964</v>
      </c>
      <c r="D5" s="120" t="s">
        <v>965</v>
      </c>
      <c r="E5" s="120">
        <v>840501</v>
      </c>
    </row>
    <row r="6" spans="1:5" x14ac:dyDescent="0.3">
      <c r="A6" s="176"/>
      <c r="B6" s="176"/>
      <c r="C6" s="176"/>
      <c r="D6" s="120" t="s">
        <v>967</v>
      </c>
      <c r="E6" s="120">
        <v>7278</v>
      </c>
    </row>
    <row r="7" spans="1:5" x14ac:dyDescent="0.3">
      <c r="A7" s="176"/>
      <c r="B7" s="176"/>
      <c r="C7" s="176"/>
      <c r="D7" s="120" t="s">
        <v>762</v>
      </c>
      <c r="E7" s="120">
        <v>537071</v>
      </c>
    </row>
    <row r="8" spans="1:5" x14ac:dyDescent="0.3">
      <c r="A8" s="176"/>
      <c r="B8" s="176"/>
      <c r="C8" s="176" t="s">
        <v>762</v>
      </c>
      <c r="D8" s="120" t="s">
        <v>965</v>
      </c>
      <c r="E8" s="120">
        <v>176254840</v>
      </c>
    </row>
    <row r="9" spans="1:5" x14ac:dyDescent="0.3">
      <c r="A9" s="176"/>
      <c r="B9" s="176"/>
      <c r="C9" s="176"/>
      <c r="D9" s="120" t="s">
        <v>967</v>
      </c>
      <c r="E9" s="120">
        <v>1465720</v>
      </c>
    </row>
    <row r="10" spans="1:5" x14ac:dyDescent="0.3">
      <c r="A10" s="176"/>
      <c r="B10" s="176"/>
      <c r="C10" s="176"/>
      <c r="D10" s="120" t="s">
        <v>762</v>
      </c>
      <c r="E10" s="120">
        <v>1962583</v>
      </c>
    </row>
    <row r="11" spans="1:5" x14ac:dyDescent="0.3">
      <c r="A11" s="176"/>
      <c r="B11" s="176" t="s">
        <v>968</v>
      </c>
      <c r="C11" s="176" t="s">
        <v>969</v>
      </c>
      <c r="D11" s="120" t="s">
        <v>965</v>
      </c>
      <c r="E11" s="120">
        <v>2548</v>
      </c>
    </row>
    <row r="12" spans="1:5" x14ac:dyDescent="0.3">
      <c r="A12" s="176"/>
      <c r="B12" s="176"/>
      <c r="C12" s="176"/>
      <c r="D12" s="120" t="s">
        <v>967</v>
      </c>
      <c r="E12" s="120">
        <v>27701</v>
      </c>
    </row>
    <row r="13" spans="1:5" x14ac:dyDescent="0.3">
      <c r="A13" s="176"/>
      <c r="B13" s="176"/>
      <c r="C13" s="176"/>
      <c r="D13" s="120" t="s">
        <v>762</v>
      </c>
      <c r="E13" s="120">
        <v>8721</v>
      </c>
    </row>
    <row r="14" spans="1:5" x14ac:dyDescent="0.3">
      <c r="A14" s="176"/>
      <c r="B14" s="176"/>
      <c r="C14" s="176" t="s">
        <v>762</v>
      </c>
      <c r="D14" s="120" t="s">
        <v>965</v>
      </c>
      <c r="E14" s="120">
        <v>345229</v>
      </c>
    </row>
    <row r="15" spans="1:5" x14ac:dyDescent="0.3">
      <c r="A15" s="176"/>
      <c r="B15" s="176"/>
      <c r="C15" s="176"/>
      <c r="D15" s="120" t="s">
        <v>967</v>
      </c>
      <c r="E15" s="120">
        <v>394029</v>
      </c>
    </row>
    <row r="16" spans="1:5" x14ac:dyDescent="0.3">
      <c r="A16" s="176"/>
      <c r="B16" s="176"/>
      <c r="C16" s="176"/>
      <c r="D16" s="120" t="s">
        <v>762</v>
      </c>
      <c r="E16" s="120">
        <v>8421</v>
      </c>
    </row>
    <row r="17" spans="1:23" x14ac:dyDescent="0.3">
      <c r="A17" s="176" t="s">
        <v>962</v>
      </c>
      <c r="B17" s="176" t="s">
        <v>970</v>
      </c>
      <c r="C17" s="176" t="s">
        <v>969</v>
      </c>
      <c r="D17" s="120" t="s">
        <v>965</v>
      </c>
      <c r="E17" s="120">
        <v>2044</v>
      </c>
      <c r="L17" s="122"/>
      <c r="M17" s="122"/>
      <c r="N17" s="122" t="s">
        <v>971</v>
      </c>
      <c r="O17" s="122"/>
      <c r="P17" s="121" t="s">
        <v>972</v>
      </c>
      <c r="Q17" s="121" t="s">
        <v>973</v>
      </c>
      <c r="S17" s="121" t="s">
        <v>974</v>
      </c>
    </row>
    <row r="18" spans="1:23" x14ac:dyDescent="0.3">
      <c r="A18" s="176"/>
      <c r="B18" s="176"/>
      <c r="C18" s="176"/>
      <c r="D18" s="120" t="s">
        <v>967</v>
      </c>
      <c r="E18" s="120">
        <v>192736</v>
      </c>
      <c r="I18" s="121" t="s">
        <v>798</v>
      </c>
      <c r="J18" s="121" t="s">
        <v>801</v>
      </c>
      <c r="K18" s="121" t="s">
        <v>802</v>
      </c>
      <c r="L18" s="121" t="s">
        <v>975</v>
      </c>
      <c r="M18" s="121" t="s">
        <v>976</v>
      </c>
      <c r="N18" s="121" t="s">
        <v>977</v>
      </c>
      <c r="O18" s="121" t="s">
        <v>978</v>
      </c>
      <c r="R18" s="121" t="s">
        <v>811</v>
      </c>
      <c r="S18" s="156" t="s">
        <v>1130</v>
      </c>
      <c r="T18" s="121" t="s">
        <v>979</v>
      </c>
      <c r="U18" s="121" t="s">
        <v>978</v>
      </c>
      <c r="W18" s="121" t="s">
        <v>980</v>
      </c>
    </row>
    <row r="19" spans="1:23" x14ac:dyDescent="0.3">
      <c r="A19" s="176"/>
      <c r="B19" s="176"/>
      <c r="C19" s="176"/>
      <c r="D19" s="120" t="s">
        <v>762</v>
      </c>
      <c r="E19" s="120">
        <v>489422</v>
      </c>
      <c r="H19" s="121">
        <v>2009</v>
      </c>
      <c r="I19" s="123">
        <f t="shared" ref="I19:I25" si="0">I20/(1+R20)</f>
        <v>9920632.2172214463</v>
      </c>
      <c r="J19" s="123">
        <v>786649</v>
      </c>
      <c r="K19" s="123">
        <v>1565674</v>
      </c>
      <c r="L19" s="162">
        <f t="shared" ref="L19:L25" si="1">L20/(1+S20)</f>
        <v>2436516.7765166583</v>
      </c>
      <c r="M19" s="163">
        <f t="shared" ref="M19:M25" si="2">M20/(1+S20)</f>
        <v>3675321.2077947306</v>
      </c>
      <c r="N19" s="162">
        <f t="shared" ref="N19:N25" si="3">N20/(1+T20)</f>
        <v>311946.53171629109</v>
      </c>
      <c r="O19" s="162">
        <f t="shared" ref="O19:O25" si="4">O20/(1+U20)</f>
        <v>307354.93737795105</v>
      </c>
      <c r="P19" s="123">
        <f t="shared" ref="P19:P26" si="5">SUM(L19:O19)</f>
        <v>6731139.4534056308</v>
      </c>
      <c r="Q19" s="123">
        <f t="shared" ref="Q19:Q26" si="6">SUM(L19:M19)+O19</f>
        <v>6419192.9216893399</v>
      </c>
      <c r="R19" s="124">
        <f>$W19*[1]说明及BAU参数输入!N$35</f>
        <v>6.5799999999999997E-2</v>
      </c>
      <c r="S19" s="124">
        <f>$W19*[1]说明及BAU参数输入!O$35</f>
        <v>9.4000000000000004E-3</v>
      </c>
      <c r="T19" s="124">
        <f>$W19*[1]说明及BAU参数输入!P$35</f>
        <v>6.5799999999999997E-2</v>
      </c>
      <c r="U19" s="124">
        <f>$W19*[1]说明及BAU参数输入!Q$35</f>
        <v>6.5799999999999997E-2</v>
      </c>
      <c r="W19" s="125">
        <v>9.4E-2</v>
      </c>
    </row>
    <row r="20" spans="1:23" x14ac:dyDescent="0.3">
      <c r="A20" s="176"/>
      <c r="B20" s="176"/>
      <c r="C20" s="176" t="s">
        <v>762</v>
      </c>
      <c r="D20" s="120" t="s">
        <v>965</v>
      </c>
      <c r="E20" s="120">
        <v>66166</v>
      </c>
      <c r="H20" s="121">
        <v>2010</v>
      </c>
      <c r="I20" s="123">
        <f t="shared" si="0"/>
        <v>10659520.904760098</v>
      </c>
      <c r="J20" s="123">
        <v>786649</v>
      </c>
      <c r="K20" s="123">
        <v>1565674</v>
      </c>
      <c r="L20" s="162">
        <f t="shared" si="1"/>
        <v>2462441.3150187954</v>
      </c>
      <c r="M20" s="163">
        <f t="shared" si="2"/>
        <v>3714426.6254456663</v>
      </c>
      <c r="N20" s="162">
        <f t="shared" si="3"/>
        <v>335180.30939852045</v>
      </c>
      <c r="O20" s="162">
        <f t="shared" si="4"/>
        <v>330246.73311386083</v>
      </c>
      <c r="P20" s="123">
        <f t="shared" si="5"/>
        <v>6842294.9829768427</v>
      </c>
      <c r="Q20" s="123">
        <f t="shared" si="6"/>
        <v>6507114.6735783219</v>
      </c>
      <c r="R20" s="124">
        <f>$W20*[1]说明及BAU参数输入!N$35</f>
        <v>7.4479999999999991E-2</v>
      </c>
      <c r="S20" s="124">
        <f>$W20*[1]说明及BAU参数输入!O$35</f>
        <v>1.064E-2</v>
      </c>
      <c r="T20" s="124">
        <f>$W20*[1]说明及BAU参数输入!P$35</f>
        <v>7.4479999999999991E-2</v>
      </c>
      <c r="U20" s="124">
        <f>$W20*[1]说明及BAU参数输入!Q$35</f>
        <v>7.4479999999999991E-2</v>
      </c>
      <c r="W20" s="125">
        <v>0.10639999999999999</v>
      </c>
    </row>
    <row r="21" spans="1:23" x14ac:dyDescent="0.3">
      <c r="A21" s="176"/>
      <c r="B21" s="176"/>
      <c r="C21" s="176"/>
      <c r="D21" s="120" t="s">
        <v>967</v>
      </c>
      <c r="E21" s="120">
        <v>682539</v>
      </c>
      <c r="H21" s="121">
        <v>2011</v>
      </c>
      <c r="I21" s="123">
        <f t="shared" si="0"/>
        <v>11372109.877243312</v>
      </c>
      <c r="J21" s="123">
        <v>786649</v>
      </c>
      <c r="K21" s="123">
        <v>1565674</v>
      </c>
      <c r="L21" s="162">
        <f t="shared" si="1"/>
        <v>2485957.6295772246</v>
      </c>
      <c r="M21" s="163">
        <f t="shared" si="2"/>
        <v>3749899.399718672</v>
      </c>
      <c r="N21" s="162">
        <f t="shared" si="3"/>
        <v>357587.11308181158</v>
      </c>
      <c r="O21" s="162">
        <f t="shared" si="4"/>
        <v>352323.72722252243</v>
      </c>
      <c r="P21" s="123">
        <f t="shared" si="5"/>
        <v>6945767.8696002318</v>
      </c>
      <c r="Q21" s="123">
        <f t="shared" si="6"/>
        <v>6588180.7565184198</v>
      </c>
      <c r="R21" s="124">
        <f>$W21*[1]说明及BAU参数输入!N$35</f>
        <v>6.6849999999999993E-2</v>
      </c>
      <c r="S21" s="124">
        <f>$W21*[1]说明及BAU参数输入!O$35</f>
        <v>9.5500000000000012E-3</v>
      </c>
      <c r="T21" s="124">
        <f>$W21*[1]说明及BAU参数输入!P$35</f>
        <v>6.6849999999999993E-2</v>
      </c>
      <c r="U21" s="124">
        <f>$W21*[1]说明及BAU参数输入!Q$35</f>
        <v>6.6849999999999993E-2</v>
      </c>
      <c r="W21" s="125">
        <v>9.5500000000000002E-2</v>
      </c>
    </row>
    <row r="22" spans="1:23" x14ac:dyDescent="0.3">
      <c r="A22" s="176"/>
      <c r="B22" s="176"/>
      <c r="C22" s="176"/>
      <c r="D22" s="120" t="s">
        <v>762</v>
      </c>
      <c r="E22" s="120">
        <v>132767</v>
      </c>
      <c r="H22" s="121">
        <v>2012</v>
      </c>
      <c r="I22" s="123">
        <f t="shared" si="0"/>
        <v>11997803.36268924</v>
      </c>
      <c r="J22" s="123">
        <v>786649</v>
      </c>
      <c r="K22" s="123">
        <v>1565674</v>
      </c>
      <c r="L22" s="162">
        <f t="shared" si="1"/>
        <v>2505497.2565457015</v>
      </c>
      <c r="M22" s="163">
        <f t="shared" si="2"/>
        <v>3779373.6090004607</v>
      </c>
      <c r="N22" s="162">
        <f t="shared" si="3"/>
        <v>377261.5560435729</v>
      </c>
      <c r="O22" s="162">
        <f t="shared" si="4"/>
        <v>371708.57869430562</v>
      </c>
      <c r="P22" s="123">
        <f t="shared" si="5"/>
        <v>7033841.0002840403</v>
      </c>
      <c r="Q22" s="123">
        <f t="shared" si="6"/>
        <v>6656579.4442404676</v>
      </c>
      <c r="R22" s="124">
        <f>$W22*[1]说明及BAU参数输入!N$35</f>
        <v>5.5019999999999999E-2</v>
      </c>
      <c r="S22" s="124">
        <f>$W22*[1]说明及BAU参数输入!O$35</f>
        <v>7.8600000000000007E-3</v>
      </c>
      <c r="T22" s="124">
        <f>$W22*[1]说明及BAU参数输入!P$35</f>
        <v>5.5019999999999999E-2</v>
      </c>
      <c r="U22" s="124">
        <f>$W22*[1]说明及BAU参数输入!Q$35</f>
        <v>5.5019999999999999E-2</v>
      </c>
      <c r="W22" s="125">
        <v>7.8600000000000003E-2</v>
      </c>
    </row>
    <row r="23" spans="1:23" x14ac:dyDescent="0.3">
      <c r="A23" s="176" t="s">
        <v>981</v>
      </c>
      <c r="B23" s="176" t="s">
        <v>963</v>
      </c>
      <c r="C23" s="176"/>
      <c r="D23" s="120" t="s">
        <v>965</v>
      </c>
      <c r="E23" s="120">
        <v>56237</v>
      </c>
      <c r="H23" s="121">
        <v>2013</v>
      </c>
      <c r="I23" s="123">
        <f t="shared" si="0"/>
        <v>12650363.887585906</v>
      </c>
      <c r="J23" s="123">
        <v>786649</v>
      </c>
      <c r="K23" s="123">
        <v>1565674</v>
      </c>
      <c r="L23" s="162">
        <f t="shared" si="1"/>
        <v>2524964.9702290618</v>
      </c>
      <c r="M23" s="163">
        <f t="shared" si="2"/>
        <v>3808739.3419423946</v>
      </c>
      <c r="N23" s="162">
        <f t="shared" si="3"/>
        <v>397780.81207678281</v>
      </c>
      <c r="O23" s="162">
        <f t="shared" si="4"/>
        <v>391925.80828948889</v>
      </c>
      <c r="P23" s="123">
        <f t="shared" si="5"/>
        <v>7123410.932537728</v>
      </c>
      <c r="Q23" s="123">
        <f t="shared" si="6"/>
        <v>6725630.1204609452</v>
      </c>
      <c r="R23" s="124">
        <f>$W23*[1]说明及BAU参数输入!N$35</f>
        <v>5.4390000000000001E-2</v>
      </c>
      <c r="S23" s="124">
        <f>$W23*[1]说明及BAU参数输入!O$35</f>
        <v>7.7700000000000009E-3</v>
      </c>
      <c r="T23" s="124">
        <f>$W23*[1]说明及BAU参数输入!P$35</f>
        <v>5.4390000000000001E-2</v>
      </c>
      <c r="U23" s="124">
        <f>$W23*[1]说明及BAU参数输入!Q$35</f>
        <v>5.4390000000000001E-2</v>
      </c>
      <c r="W23" s="125">
        <v>7.7700000000000005E-2</v>
      </c>
    </row>
    <row r="24" spans="1:23" x14ac:dyDescent="0.3">
      <c r="A24" s="176"/>
      <c r="B24" s="176"/>
      <c r="C24" s="176"/>
      <c r="D24" s="120" t="s">
        <v>967</v>
      </c>
      <c r="E24" s="120">
        <v>1877</v>
      </c>
      <c r="H24" s="121">
        <v>2014</v>
      </c>
      <c r="I24" s="123">
        <f t="shared" si="0"/>
        <v>13307423.78790712</v>
      </c>
      <c r="J24" s="123">
        <v>786649</v>
      </c>
      <c r="K24" s="123">
        <v>1565674</v>
      </c>
      <c r="L24" s="162">
        <f t="shared" si="1"/>
        <v>2543700.2103081616</v>
      </c>
      <c r="M24" s="163">
        <f t="shared" si="2"/>
        <v>3837000.1878596069</v>
      </c>
      <c r="N24" s="162">
        <f t="shared" si="3"/>
        <v>418441.54745605093</v>
      </c>
      <c r="O24" s="162">
        <f t="shared" si="4"/>
        <v>412282.434772045</v>
      </c>
      <c r="P24" s="123">
        <f t="shared" si="5"/>
        <v>7211424.3803958651</v>
      </c>
      <c r="Q24" s="123">
        <f t="shared" si="6"/>
        <v>6792982.8329398138</v>
      </c>
      <c r="R24" s="124">
        <f>$W24*[1]说明及BAU参数输入!N$35</f>
        <v>5.194E-2</v>
      </c>
      <c r="S24" s="124">
        <f>$W24*[1]说明及BAU参数输入!O$35</f>
        <v>7.4200000000000004E-3</v>
      </c>
      <c r="T24" s="124">
        <f>$W24*[1]说明及BAU参数输入!P$35</f>
        <v>5.194E-2</v>
      </c>
      <c r="U24" s="124">
        <f>$W24*[1]说明及BAU参数输入!Q$35</f>
        <v>5.194E-2</v>
      </c>
      <c r="W24" s="125">
        <v>7.4200000000000002E-2</v>
      </c>
    </row>
    <row r="25" spans="1:23" x14ac:dyDescent="0.3">
      <c r="A25" s="176"/>
      <c r="B25" s="176" t="s">
        <v>982</v>
      </c>
      <c r="C25" s="176"/>
      <c r="D25" s="120" t="s">
        <v>965</v>
      </c>
      <c r="E25" s="120">
        <v>5889421</v>
      </c>
      <c r="H25" s="121">
        <v>2015</v>
      </c>
      <c r="I25" s="123">
        <f t="shared" si="0"/>
        <v>13963213.632175183</v>
      </c>
      <c r="J25" s="123">
        <v>786649</v>
      </c>
      <c r="K25" s="123">
        <v>1565674</v>
      </c>
      <c r="L25" s="162">
        <f t="shared" si="1"/>
        <v>2561607.8597887307</v>
      </c>
      <c r="M25" s="163">
        <f t="shared" si="2"/>
        <v>3864012.6691821385</v>
      </c>
      <c r="N25" s="162">
        <f t="shared" si="3"/>
        <v>439062.3469146851</v>
      </c>
      <c r="O25" s="162">
        <f t="shared" si="4"/>
        <v>432599.71315761138</v>
      </c>
      <c r="P25" s="123">
        <f t="shared" si="5"/>
        <v>7297282.5890431656</v>
      </c>
      <c r="Q25" s="123">
        <f t="shared" si="6"/>
        <v>6858220.2421284802</v>
      </c>
      <c r="R25" s="124">
        <f>$W25*[1]说明及BAU参数输入!N$35</f>
        <v>4.9279999999999997E-2</v>
      </c>
      <c r="S25" s="124">
        <f>$W25*[1]说明及BAU参数输入!O$35</f>
        <v>7.0400000000000011E-3</v>
      </c>
      <c r="T25" s="124">
        <f>$W25*[1]说明及BAU参数输入!P$35</f>
        <v>4.9279999999999997E-2</v>
      </c>
      <c r="U25" s="124">
        <f>$W25*[1]说明及BAU参数输入!Q$35</f>
        <v>4.9279999999999997E-2</v>
      </c>
      <c r="W25" s="125">
        <v>7.0400000000000004E-2</v>
      </c>
    </row>
    <row r="26" spans="1:23" x14ac:dyDescent="0.3">
      <c r="A26" s="176"/>
      <c r="B26" s="176"/>
      <c r="C26" s="176"/>
      <c r="D26" s="120" t="s">
        <v>967</v>
      </c>
      <c r="E26" s="120">
        <v>9455212</v>
      </c>
      <c r="H26" s="121">
        <v>2016</v>
      </c>
      <c r="I26" s="123">
        <f>I27/(1+R27)</f>
        <v>14632749.725837981</v>
      </c>
      <c r="J26" s="123">
        <f>J25</f>
        <v>786649</v>
      </c>
      <c r="K26" s="123">
        <f>K25</f>
        <v>1565674</v>
      </c>
      <c r="L26" s="162">
        <f>L27/(1+S27)</f>
        <v>2579154.8736282834</v>
      </c>
      <c r="M26" s="163">
        <f>M27/(1+S27)</f>
        <v>3890481.155966036</v>
      </c>
      <c r="N26" s="162">
        <f>N27/(1+T27)</f>
        <v>460115.38644924422</v>
      </c>
      <c r="O26" s="162">
        <f>O27/(1+U27)</f>
        <v>453342.86940351879</v>
      </c>
      <c r="P26" s="123">
        <f t="shared" si="5"/>
        <v>7383094.2854470816</v>
      </c>
      <c r="Q26" s="123">
        <f t="shared" si="6"/>
        <v>6922978.8989978377</v>
      </c>
      <c r="R26" s="124">
        <f>$W26*[1]说明及BAU参数输入!N$35</f>
        <v>4.795E-2</v>
      </c>
      <c r="S26" s="124">
        <f>$W26*[1]说明及BAU参数输入!O$35</f>
        <v>6.8500000000000011E-3</v>
      </c>
      <c r="T26" s="124">
        <f>$W26*[1]说明及BAU参数输入!P$35</f>
        <v>4.795E-2</v>
      </c>
      <c r="U26" s="124">
        <f>$W26*[1]说明及BAU参数输入!Q$35</f>
        <v>4.795E-2</v>
      </c>
      <c r="W26" s="125">
        <v>6.8500000000000005E-2</v>
      </c>
    </row>
    <row r="27" spans="1:23" x14ac:dyDescent="0.3">
      <c r="A27" s="176"/>
      <c r="B27" s="176" t="s">
        <v>968</v>
      </c>
      <c r="C27" s="176"/>
      <c r="D27" s="120" t="s">
        <v>965</v>
      </c>
      <c r="E27" s="120">
        <v>2665</v>
      </c>
      <c r="H27" s="122">
        <v>2017</v>
      </c>
      <c r="I27" s="164">
        <f>E25+E26</f>
        <v>15344633</v>
      </c>
      <c r="J27" s="164">
        <f>SUM(E11:E16)</f>
        <v>786649</v>
      </c>
      <c r="K27" s="164">
        <f>SUM(E17:E22)</f>
        <v>1565674</v>
      </c>
      <c r="L27" s="164">
        <v>2597080</v>
      </c>
      <c r="M27" s="164">
        <f>3264600*1.2</f>
        <v>3917520</v>
      </c>
      <c r="N27" s="164">
        <v>482500</v>
      </c>
      <c r="O27" s="164">
        <f>SUM(E27:E30)-SUM(L27:N27)</f>
        <v>475398</v>
      </c>
      <c r="P27" s="164">
        <f>SUM(L27:O27)</f>
        <v>7472498</v>
      </c>
      <c r="Q27" s="164">
        <f>SUM(L27:M27)+O27</f>
        <v>6989998</v>
      </c>
      <c r="R27" s="165">
        <f>$W27*[1]说明及BAU参数输入!N$35</f>
        <v>4.8649999999999999E-2</v>
      </c>
      <c r="S27" s="165">
        <f>$W27*[1]说明及BAU参数输入!O$35</f>
        <v>6.9500000000000013E-3</v>
      </c>
      <c r="T27" s="165">
        <f>$W27*[1]说明及BAU参数输入!P$35</f>
        <v>4.8649999999999999E-2</v>
      </c>
      <c r="U27" s="165">
        <f>$W27*[1]说明及BAU参数输入!Q$35</f>
        <v>4.8649999999999999E-2</v>
      </c>
      <c r="V27" s="122"/>
      <c r="W27" s="166">
        <v>6.9500000000000006E-2</v>
      </c>
    </row>
    <row r="28" spans="1:23" x14ac:dyDescent="0.3">
      <c r="A28" s="176"/>
      <c r="B28" s="176"/>
      <c r="C28" s="176"/>
      <c r="D28" s="120" t="s">
        <v>967</v>
      </c>
      <c r="E28" s="120">
        <v>1286044</v>
      </c>
      <c r="H28" s="121">
        <v>2018</v>
      </c>
      <c r="I28" s="123">
        <f t="shared" ref="I28:I60" si="7">I27*(1+R28)</f>
        <v>16069666.90925</v>
      </c>
      <c r="J28" s="123">
        <f>J27</f>
        <v>786649</v>
      </c>
      <c r="K28" s="123">
        <f>K27</f>
        <v>1565674</v>
      </c>
      <c r="L28" s="123">
        <f>L27*(1+S28)</f>
        <v>2614610.29</v>
      </c>
      <c r="M28" s="123">
        <f>M27*(1+S27)</f>
        <v>3944746.764</v>
      </c>
      <c r="N28" s="123">
        <f t="shared" ref="N28:O43" si="8">N27*(1+T28)</f>
        <v>505298.125</v>
      </c>
      <c r="O28" s="123">
        <f>O27*(1+U28)</f>
        <v>497860.55550000002</v>
      </c>
      <c r="P28" s="123">
        <f t="shared" ref="P28:P59" si="9">SUM(L28:O28)</f>
        <v>7562515.7344999993</v>
      </c>
      <c r="Q28" s="123">
        <f t="shared" ref="Q28:Q60" si="10">SUM(L28:M28)+O28</f>
        <v>7057217.6094999993</v>
      </c>
      <c r="R28" s="124">
        <f>W28*[1]说明及BAU参数输入!$N$35</f>
        <v>4.725E-2</v>
      </c>
      <c r="S28" s="124">
        <f>$W28*[1]说明及BAU参数输入!O$35</f>
        <v>6.7500000000000008E-3</v>
      </c>
      <c r="T28" s="124">
        <f>$W28*[1]说明及BAU参数输入!P$35</f>
        <v>4.725E-2</v>
      </c>
      <c r="U28" s="124">
        <f>$W28*[1]说明及BAU参数输入!Q$35</f>
        <v>4.725E-2</v>
      </c>
      <c r="W28" s="125">
        <v>6.7500000000000004E-2</v>
      </c>
    </row>
    <row r="29" spans="1:23" x14ac:dyDescent="0.3">
      <c r="A29" s="176"/>
      <c r="B29" s="176" t="s">
        <v>983</v>
      </c>
      <c r="C29" s="176"/>
      <c r="D29" s="120" t="s">
        <v>965</v>
      </c>
      <c r="E29" s="120">
        <v>17422</v>
      </c>
      <c r="H29" s="121">
        <v>2019</v>
      </c>
      <c r="I29" s="123">
        <f t="shared" si="7"/>
        <v>16812085.52045735</v>
      </c>
      <c r="J29" s="123">
        <f t="shared" ref="J29:K44" si="11">J28</f>
        <v>786649</v>
      </c>
      <c r="K29" s="123">
        <f t="shared" si="11"/>
        <v>1565674</v>
      </c>
      <c r="L29" s="123">
        <f t="shared" ref="L29:L60" si="12">L28*(1+S29)</f>
        <v>2631866.7179139997</v>
      </c>
      <c r="M29" s="123">
        <f>M28*(1+S28)</f>
        <v>3971373.8046570001</v>
      </c>
      <c r="N29" s="123">
        <f t="shared" si="8"/>
        <v>528642.89837499999</v>
      </c>
      <c r="O29" s="123">
        <f t="shared" si="8"/>
        <v>520861.71316410002</v>
      </c>
      <c r="P29" s="123">
        <f>SUM(L29:O29)</f>
        <v>7652745.1341100996</v>
      </c>
      <c r="Q29" s="123">
        <f t="shared" si="10"/>
        <v>7124102.2357350998</v>
      </c>
      <c r="R29" s="124">
        <f>W29*[1]说明及BAU参数输入!$N$35</f>
        <v>4.6199999999999998E-2</v>
      </c>
      <c r="S29" s="124">
        <f>$W29*[1]说明及BAU参数输入!O$35</f>
        <v>6.6000000000000008E-3</v>
      </c>
      <c r="T29" s="124">
        <f>$W29*[1]说明及BAU参数输入!P$35</f>
        <v>4.6199999999999998E-2</v>
      </c>
      <c r="U29" s="124">
        <f>$W29*[1]说明及BAU参数输入!Q$35</f>
        <v>4.6199999999999998E-2</v>
      </c>
      <c r="W29" s="125">
        <f>人均拥有率计算!B23/100</f>
        <v>6.6000000000000003E-2</v>
      </c>
    </row>
    <row r="30" spans="1:23" x14ac:dyDescent="0.3">
      <c r="A30" s="176"/>
      <c r="B30" s="176"/>
      <c r="C30" s="176"/>
      <c r="D30" s="120" t="s">
        <v>967</v>
      </c>
      <c r="E30" s="120">
        <v>6166367</v>
      </c>
      <c r="H30" s="121">
        <v>2020</v>
      </c>
      <c r="I30" s="123">
        <f t="shared" si="7"/>
        <v>17518193.11231656</v>
      </c>
      <c r="J30" s="123">
        <f t="shared" si="11"/>
        <v>786649</v>
      </c>
      <c r="K30" s="123">
        <f t="shared" si="11"/>
        <v>1565674</v>
      </c>
      <c r="L30" s="123">
        <f t="shared" si="12"/>
        <v>2647657.9182214835</v>
      </c>
      <c r="M30" s="123">
        <f t="shared" ref="M30:M60" si="13">M29*(1+S29)</f>
        <v>3997584.871767736</v>
      </c>
      <c r="N30" s="123">
        <f t="shared" si="8"/>
        <v>550845.90010674996</v>
      </c>
      <c r="O30" s="123">
        <f t="shared" si="8"/>
        <v>542737.90511699219</v>
      </c>
      <c r="P30" s="123">
        <f>SUM(L30:O30)</f>
        <v>7738826.5952129625</v>
      </c>
      <c r="Q30" s="123">
        <f>SUM(L30:M30)+O30</f>
        <v>7187980.695106212</v>
      </c>
      <c r="R30" s="124">
        <f>W30*[1]说明及BAU参数输入!$N$35</f>
        <v>4.1999999999999996E-2</v>
      </c>
      <c r="S30" s="124">
        <f>$W30*[1]说明及BAU参数输入!O$35</f>
        <v>6.0000000000000001E-3</v>
      </c>
      <c r="T30" s="124">
        <f>$W30*[1]说明及BAU参数输入!P$35</f>
        <v>4.1999999999999996E-2</v>
      </c>
      <c r="U30" s="124">
        <f>$W30*[1]说明及BAU参数输入!Q$35</f>
        <v>4.1999999999999996E-2</v>
      </c>
      <c r="W30" s="125">
        <f>人均拥有率计算!B24/100</f>
        <v>0.06</v>
      </c>
    </row>
    <row r="31" spans="1:23" x14ac:dyDescent="0.3">
      <c r="H31" s="121">
        <v>2021</v>
      </c>
      <c r="I31" s="123">
        <f t="shared" si="7"/>
        <v>18204009.493199378</v>
      </c>
      <c r="J31" s="123">
        <f t="shared" si="11"/>
        <v>786649</v>
      </c>
      <c r="K31" s="123">
        <f t="shared" si="11"/>
        <v>1565674</v>
      </c>
      <c r="L31" s="123">
        <f t="shared" si="12"/>
        <v>2662465.4399109026</v>
      </c>
      <c r="M31" s="123">
        <f t="shared" si="13"/>
        <v>4021570.3809983423</v>
      </c>
      <c r="N31" s="123">
        <f t="shared" si="8"/>
        <v>572410.86055747955</v>
      </c>
      <c r="O31" s="123">
        <f t="shared" si="8"/>
        <v>563985.44722757442</v>
      </c>
      <c r="P31" s="123">
        <f t="shared" si="9"/>
        <v>7820432.1286942996</v>
      </c>
      <c r="Q31" s="123">
        <f t="shared" si="10"/>
        <v>7248021.2681368198</v>
      </c>
      <c r="R31" s="124">
        <f>W31*[1]说明及BAU参数输入!$N$35</f>
        <v>3.9148808126829006E-2</v>
      </c>
      <c r="S31" s="124">
        <f>$W31*[1]说明及BAU参数输入!O$35</f>
        <v>5.5926868752612874E-3</v>
      </c>
      <c r="T31" s="124">
        <f>$W31*[1]说明及BAU参数输入!P$35</f>
        <v>3.9148808126829006E-2</v>
      </c>
      <c r="U31" s="124">
        <f>$W31*[1]说明及BAU参数输入!Q$35</f>
        <v>3.9148808126829006E-2</v>
      </c>
      <c r="W31" s="125">
        <f>人均拥有率计算!B25/100</f>
        <v>5.5926868752612872E-2</v>
      </c>
    </row>
    <row r="32" spans="1:23" x14ac:dyDescent="0.3">
      <c r="H32" s="121">
        <v>2022</v>
      </c>
      <c r="I32" s="123">
        <f t="shared" si="7"/>
        <v>18894524.085205812</v>
      </c>
      <c r="J32" s="123">
        <f t="shared" si="11"/>
        <v>786649</v>
      </c>
      <c r="K32" s="123">
        <f t="shared" si="11"/>
        <v>1565674</v>
      </c>
      <c r="L32" s="123">
        <f>L31*(1+S32)</f>
        <v>2676892.9619486644</v>
      </c>
      <c r="M32" s="123">
        <f t="shared" si="13"/>
        <v>4044061.7648860915</v>
      </c>
      <c r="N32" s="123">
        <f t="shared" si="8"/>
        <v>594123.55258752708</v>
      </c>
      <c r="O32" s="123">
        <f t="shared" si="8"/>
        <v>585378.54643109895</v>
      </c>
      <c r="P32" s="123">
        <f t="shared" si="9"/>
        <v>7900456.8258533813</v>
      </c>
      <c r="Q32" s="123">
        <f t="shared" si="10"/>
        <v>7306333.2732658545</v>
      </c>
      <c r="R32" s="124">
        <f>W32*[1]说明及BAU参数输入!$N$35</f>
        <v>3.7932005708104913E-2</v>
      </c>
      <c r="S32" s="124">
        <f>$W32*[1]说明及BAU参数输入!O$35</f>
        <v>5.4188579583007027E-3</v>
      </c>
      <c r="T32" s="124">
        <f>$W32*[1]说明及BAU参数输入!P$35</f>
        <v>3.7932005708104913E-2</v>
      </c>
      <c r="U32" s="124">
        <f>$W32*[1]说明及BAU参数输入!Q$35</f>
        <v>3.7932005708104913E-2</v>
      </c>
      <c r="W32" s="125">
        <f>人均拥有率计算!B26/100</f>
        <v>5.4188579583007025E-2</v>
      </c>
    </row>
    <row r="33" spans="5:23" x14ac:dyDescent="0.3">
      <c r="H33" s="121">
        <v>2023</v>
      </c>
      <c r="I33" s="123">
        <f t="shared" si="7"/>
        <v>19590251.554277737</v>
      </c>
      <c r="J33" s="123">
        <f t="shared" si="11"/>
        <v>786649</v>
      </c>
      <c r="K33" s="123">
        <f t="shared" si="11"/>
        <v>1565674</v>
      </c>
      <c r="L33" s="123">
        <f t="shared" si="12"/>
        <v>2690974.0482161874</v>
      </c>
      <c r="M33" s="123">
        <f>M32*(1+S32)</f>
        <v>4065975.9611646044</v>
      </c>
      <c r="N33" s="123">
        <f t="shared" si="8"/>
        <v>616000.15946546302</v>
      </c>
      <c r="O33" s="123">
        <f t="shared" si="8"/>
        <v>606933.14779183886</v>
      </c>
      <c r="P33" s="123">
        <f t="shared" si="9"/>
        <v>7979883.3166380934</v>
      </c>
      <c r="Q33" s="123">
        <f t="shared" si="10"/>
        <v>7363883.1571726305</v>
      </c>
      <c r="R33" s="124">
        <f>W33*[1]说明及BAU参数输入!$N$35</f>
        <v>3.6821645569610983E-2</v>
      </c>
      <c r="S33" s="124">
        <f>$W33*[1]说明及BAU参数输入!O$35</f>
        <v>5.260235081372998E-3</v>
      </c>
      <c r="T33" s="124">
        <f>$W33*[1]说明及BAU参数输入!P$35</f>
        <v>3.6821645569610983E-2</v>
      </c>
      <c r="U33" s="124">
        <f>$W33*[1]说明及BAU参数输入!Q$35</f>
        <v>3.6821645569610983E-2</v>
      </c>
      <c r="W33" s="125">
        <f>人均拥有率计算!B27/100</f>
        <v>5.2602350813729978E-2</v>
      </c>
    </row>
    <row r="34" spans="5:23" x14ac:dyDescent="0.3">
      <c r="H34" s="121">
        <v>2024</v>
      </c>
      <c r="I34" s="123">
        <f t="shared" si="7"/>
        <v>20291505.014622029</v>
      </c>
      <c r="J34" s="123">
        <f t="shared" si="11"/>
        <v>786649</v>
      </c>
      <c r="K34" s="123">
        <f t="shared" si="11"/>
        <v>1565674</v>
      </c>
      <c r="L34" s="123">
        <f t="shared" si="12"/>
        <v>2704734.936655886</v>
      </c>
      <c r="M34" s="123">
        <f t="shared" si="13"/>
        <v>4087363.950555542</v>
      </c>
      <c r="N34" s="123">
        <f t="shared" si="8"/>
        <v>638050.52682296978</v>
      </c>
      <c r="O34" s="123">
        <f t="shared" si="8"/>
        <v>628658.95202194038</v>
      </c>
      <c r="P34" s="123">
        <f t="shared" si="9"/>
        <v>8058808.3660563389</v>
      </c>
      <c r="Q34" s="123">
        <f t="shared" si="10"/>
        <v>7420757.8392333686</v>
      </c>
      <c r="R34" s="124">
        <f>W34*[1]说明及BAU参数输入!$N$35</f>
        <v>3.5796041638432446E-2</v>
      </c>
      <c r="S34" s="124">
        <f>$W34*[1]说明及BAU参数输入!O$35</f>
        <v>5.1137202340617791E-3</v>
      </c>
      <c r="T34" s="124">
        <f>$W34*[1]说明及BAU参数输入!P$35</f>
        <v>3.5796041638432446E-2</v>
      </c>
      <c r="U34" s="124">
        <f>$W34*[1]说明及BAU参数输入!Q$35</f>
        <v>3.5796041638432446E-2</v>
      </c>
      <c r="W34" s="125">
        <f>人均拥有率计算!B28/100</f>
        <v>5.1137202340617784E-2</v>
      </c>
    </row>
    <row r="35" spans="5:23" x14ac:dyDescent="0.3">
      <c r="H35" s="121">
        <v>2025</v>
      </c>
      <c r="I35" s="123">
        <f t="shared" si="7"/>
        <v>21001820.66208246</v>
      </c>
      <c r="J35" s="123">
        <f t="shared" si="11"/>
        <v>786649</v>
      </c>
      <c r="K35" s="123">
        <f t="shared" si="11"/>
        <v>1565674</v>
      </c>
      <c r="L35" s="123">
        <f t="shared" si="12"/>
        <v>2718260.7625502702</v>
      </c>
      <c r="M35" s="123">
        <f t="shared" si="13"/>
        <v>4108265.5862934729</v>
      </c>
      <c r="N35" s="123">
        <f t="shared" si="8"/>
        <v>660385.84757646441</v>
      </c>
      <c r="O35" s="123">
        <f t="shared" si="8"/>
        <v>650665.51537027163</v>
      </c>
      <c r="P35" s="123">
        <f t="shared" si="9"/>
        <v>8137577.7117904797</v>
      </c>
      <c r="Q35" s="123">
        <f t="shared" si="10"/>
        <v>7477191.8642140143</v>
      </c>
      <c r="R35" s="124">
        <f>W35*[1]说明及BAU参数输入!$N$35</f>
        <v>3.5005567450446876E-2</v>
      </c>
      <c r="S35" s="124">
        <f>$W35*[1]说明及BAU参数输入!O$35</f>
        <v>5.0007953500638405E-3</v>
      </c>
      <c r="T35" s="124">
        <f>$W35*[1]说明及BAU参数输入!P$35</f>
        <v>3.5005567450446876E-2</v>
      </c>
      <c r="U35" s="124">
        <f>$W35*[1]说明及BAU参数输入!Q$35</f>
        <v>3.5005567450446876E-2</v>
      </c>
      <c r="W35" s="125">
        <f>人均拥有率计算!B29/100</f>
        <v>5.00079535006384E-2</v>
      </c>
    </row>
    <row r="36" spans="5:23" x14ac:dyDescent="0.3">
      <c r="H36" s="121">
        <v>2026</v>
      </c>
      <c r="I36" s="123">
        <f t="shared" si="7"/>
        <v>21664747.357121784</v>
      </c>
      <c r="J36" s="123">
        <f t="shared" si="11"/>
        <v>786649</v>
      </c>
      <c r="K36" s="123">
        <f t="shared" si="11"/>
        <v>1565674</v>
      </c>
      <c r="L36" s="123">
        <f t="shared" si="12"/>
        <v>2730518.2551101954</v>
      </c>
      <c r="M36" s="123">
        <f t="shared" si="13"/>
        <v>4128810.1817342369</v>
      </c>
      <c r="N36" s="123">
        <f t="shared" si="8"/>
        <v>681231.05973347556</v>
      </c>
      <c r="O36" s="123">
        <f t="shared" si="8"/>
        <v>671203.90328533645</v>
      </c>
      <c r="P36" s="123">
        <f t="shared" si="9"/>
        <v>8211763.399863245</v>
      </c>
      <c r="Q36" s="123">
        <f t="shared" si="10"/>
        <v>7530532.3401297694</v>
      </c>
      <c r="R36" s="124">
        <f>W36*[1]说明及BAU参数输入!$N$35</f>
        <v>3.1565201213064303E-2</v>
      </c>
      <c r="S36" s="124">
        <f>$W36*[1]说明及BAU参数输入!O$35</f>
        <v>4.5093144590091869E-3</v>
      </c>
      <c r="T36" s="124">
        <f>$W36*[1]说明及BAU参数输入!P$35</f>
        <v>3.1565201213064303E-2</v>
      </c>
      <c r="U36" s="124">
        <f>$W36*[1]说明及BAU参数输入!Q$35</f>
        <v>3.1565201213064303E-2</v>
      </c>
      <c r="W36" s="125">
        <f>人均拥有率计算!B30/100</f>
        <v>4.5093144590091866E-2</v>
      </c>
    </row>
    <row r="37" spans="5:23" s="128" customFormat="1" x14ac:dyDescent="0.3">
      <c r="E37" s="127"/>
      <c r="H37" s="121">
        <v>2027</v>
      </c>
      <c r="I37" s="123">
        <f t="shared" si="7"/>
        <v>22329845.511761844</v>
      </c>
      <c r="J37" s="123">
        <f t="shared" si="11"/>
        <v>786649</v>
      </c>
      <c r="K37" s="123">
        <f t="shared" si="11"/>
        <v>1565674</v>
      </c>
      <c r="L37" s="123">
        <f t="shared" si="12"/>
        <v>2742493.35537495</v>
      </c>
      <c r="M37" s="123">
        <f t="shared" si="13"/>
        <v>4147428.2851852351</v>
      </c>
      <c r="N37" s="123">
        <f t="shared" si="8"/>
        <v>702144.5517416473</v>
      </c>
      <c r="O37" s="123">
        <f t="shared" si="8"/>
        <v>691809.56602875784</v>
      </c>
      <c r="P37" s="123">
        <f t="shared" si="9"/>
        <v>8283875.758330591</v>
      </c>
      <c r="Q37" s="123">
        <f t="shared" si="10"/>
        <v>7581731.2065889435</v>
      </c>
      <c r="R37" s="124">
        <f>W37*[1]说明及BAU参数输入!$N$35</f>
        <v>3.069955738124152E-2</v>
      </c>
      <c r="S37" s="124">
        <f>$W37*[1]说明及BAU参数输入!O$35</f>
        <v>4.3856510544630746E-3</v>
      </c>
      <c r="T37" s="124">
        <f>$W37*[1]说明及BAU参数输入!P$35</f>
        <v>3.069955738124152E-2</v>
      </c>
      <c r="U37" s="124">
        <f>$W37*[1]说明及BAU参数输入!Q$35</f>
        <v>3.069955738124152E-2</v>
      </c>
      <c r="V37" s="121"/>
      <c r="W37" s="125">
        <f>人均拥有率计算!B31/100</f>
        <v>4.3856510544630745E-2</v>
      </c>
    </row>
    <row r="38" spans="5:23" x14ac:dyDescent="0.3">
      <c r="H38" s="121">
        <v>2028</v>
      </c>
      <c r="I38" s="123">
        <f t="shared" si="7"/>
        <v>22997181.909251038</v>
      </c>
      <c r="J38" s="123">
        <f t="shared" si="11"/>
        <v>786649</v>
      </c>
      <c r="K38" s="123">
        <f t="shared" si="11"/>
        <v>1565674</v>
      </c>
      <c r="L38" s="123">
        <f t="shared" si="12"/>
        <v>2754202.0003615119</v>
      </c>
      <c r="M38" s="123">
        <f t="shared" si="13"/>
        <v>4165617.4584174678</v>
      </c>
      <c r="N38" s="123">
        <f t="shared" si="8"/>
        <v>723128.42354806559</v>
      </c>
      <c r="O38" s="123">
        <f t="shared" si="8"/>
        <v>712484.57263814157</v>
      </c>
      <c r="P38" s="123">
        <f t="shared" si="9"/>
        <v>8355432.4549651863</v>
      </c>
      <c r="Q38" s="123">
        <f t="shared" si="10"/>
        <v>7632304.0314171212</v>
      </c>
      <c r="R38" s="124">
        <f>W38*[1]说明及BAU参数输入!$N$35</f>
        <v>2.9885401452405268E-2</v>
      </c>
      <c r="S38" s="124">
        <f>$W38*[1]说明及BAU参数输入!O$35</f>
        <v>4.2693430646293246E-3</v>
      </c>
      <c r="T38" s="124">
        <f>$W38*[1]说明及BAU参数输入!P$35</f>
        <v>2.9885401452405268E-2</v>
      </c>
      <c r="U38" s="124">
        <f>$W38*[1]说明及BAU参数输入!Q$35</f>
        <v>2.9885401452405268E-2</v>
      </c>
      <c r="W38" s="125">
        <f>人均拥有率计算!B32/100</f>
        <v>4.2693430646293246E-2</v>
      </c>
    </row>
    <row r="39" spans="5:23" x14ac:dyDescent="0.3">
      <c r="H39" s="121">
        <v>2029</v>
      </c>
      <c r="I39" s="123">
        <f t="shared" si="7"/>
        <v>23667076.085053593</v>
      </c>
      <c r="J39" s="123">
        <f t="shared" si="11"/>
        <v>786649</v>
      </c>
      <c r="K39" s="123">
        <f t="shared" si="11"/>
        <v>1565674</v>
      </c>
      <c r="L39" s="123">
        <f t="shared" si="12"/>
        <v>2765663.1802965556</v>
      </c>
      <c r="M39" s="123">
        <f t="shared" si="13"/>
        <v>4183401.908423461</v>
      </c>
      <c r="N39" s="123">
        <f t="shared" si="8"/>
        <v>744192.72269583493</v>
      </c>
      <c r="O39" s="123">
        <f t="shared" si="8"/>
        <v>733238.82276508713</v>
      </c>
      <c r="P39" s="123">
        <f t="shared" si="9"/>
        <v>8426496.6341809388</v>
      </c>
      <c r="Q39" s="123">
        <f t="shared" si="10"/>
        <v>7682303.911485103</v>
      </c>
      <c r="R39" s="124">
        <f>W39*[1]说明及BAU参数输入!$N$35</f>
        <v>2.912940283057381E-2</v>
      </c>
      <c r="S39" s="124">
        <f>$W39*[1]说明及BAU参数输入!O$35</f>
        <v>4.1613432615105446E-3</v>
      </c>
      <c r="T39" s="124">
        <f>$W39*[1]说明及BAU参数输入!P$35</f>
        <v>2.912940283057381E-2</v>
      </c>
      <c r="U39" s="124">
        <f>$W39*[1]说明及BAU参数输入!Q$35</f>
        <v>2.912940283057381E-2</v>
      </c>
      <c r="W39" s="125">
        <f>人均拥有率计算!B33/100</f>
        <v>4.1613432615105445E-2</v>
      </c>
    </row>
    <row r="40" spans="5:23" x14ac:dyDescent="0.3">
      <c r="H40" s="121">
        <v>2030</v>
      </c>
      <c r="I40" s="123">
        <f t="shared" si="7"/>
        <v>24340012.726726741</v>
      </c>
      <c r="J40" s="123">
        <f t="shared" si="11"/>
        <v>786649</v>
      </c>
      <c r="K40" s="123">
        <f t="shared" si="11"/>
        <v>1565674</v>
      </c>
      <c r="L40" s="123">
        <f t="shared" si="12"/>
        <v>2776897.0871193227</v>
      </c>
      <c r="M40" s="123">
        <f t="shared" si="13"/>
        <v>4200810.4797652699</v>
      </c>
      <c r="N40" s="123">
        <f t="shared" si="8"/>
        <v>765352.68980663479</v>
      </c>
      <c r="O40" s="123">
        <f t="shared" si="8"/>
        <v>754087.33270195767</v>
      </c>
      <c r="P40" s="123">
        <f t="shared" si="9"/>
        <v>8497147.5893931836</v>
      </c>
      <c r="Q40" s="123">
        <f t="shared" si="10"/>
        <v>7731794.89958655</v>
      </c>
      <c r="R40" s="124">
        <f>W40*[1]说明及BAU参数输入!$N$35</f>
        <v>2.8433450725166912E-2</v>
      </c>
      <c r="S40" s="124">
        <f>$W40*[1]说明及BAU参数输入!O$35</f>
        <v>4.0619215321667018E-3</v>
      </c>
      <c r="T40" s="124">
        <f>$W40*[1]说明及BAU参数输入!P$35</f>
        <v>2.8433450725166912E-2</v>
      </c>
      <c r="U40" s="124">
        <f>$W40*[1]说明及BAU参数输入!Q$35</f>
        <v>2.8433450725166912E-2</v>
      </c>
      <c r="W40" s="125">
        <f>人均拥有率计算!B34/100</f>
        <v>4.061921532166702E-2</v>
      </c>
    </row>
    <row r="41" spans="5:23" x14ac:dyDescent="0.3">
      <c r="H41" s="121">
        <v>2031</v>
      </c>
      <c r="I41" s="123">
        <f t="shared" si="7"/>
        <v>24950689.613639008</v>
      </c>
      <c r="J41" s="123">
        <f t="shared" si="11"/>
        <v>786649</v>
      </c>
      <c r="K41" s="123">
        <f t="shared" si="11"/>
        <v>1565674</v>
      </c>
      <c r="L41" s="123">
        <f t="shared" si="12"/>
        <v>2786850.0509751579</v>
      </c>
      <c r="M41" s="123">
        <f t="shared" si="13"/>
        <v>4217873.8423055802</v>
      </c>
      <c r="N41" s="123">
        <f t="shared" si="8"/>
        <v>784554.9475559839</v>
      </c>
      <c r="O41" s="123">
        <f t="shared" si="8"/>
        <v>773006.94913620653</v>
      </c>
      <c r="P41" s="123">
        <f t="shared" si="9"/>
        <v>8562285.7899729293</v>
      </c>
      <c r="Q41" s="123">
        <f t="shared" si="10"/>
        <v>7777730.8424169449</v>
      </c>
      <c r="R41" s="124">
        <f>W41*[1]说明及BAU参数输入!$N$35</f>
        <v>2.5089423484224726E-2</v>
      </c>
      <c r="S41" s="124">
        <f>$W41*[1]说明及BAU参数输入!O$35</f>
        <v>3.5842033548892471E-3</v>
      </c>
      <c r="T41" s="124">
        <f>$W41*[1]说明及BAU参数输入!P$35</f>
        <v>2.5089423484224726E-2</v>
      </c>
      <c r="U41" s="124">
        <f>$W41*[1]说明及BAU参数输入!Q$35</f>
        <v>2.5089423484224726E-2</v>
      </c>
      <c r="W41" s="125">
        <f>人均拥有率计算!B35/100</f>
        <v>3.5842033548892469E-2</v>
      </c>
    </row>
    <row r="42" spans="5:23" x14ac:dyDescent="0.3">
      <c r="H42" s="121">
        <v>2032</v>
      </c>
      <c r="I42" s="123">
        <f t="shared" si="7"/>
        <v>25561359.798373934</v>
      </c>
      <c r="J42" s="123">
        <f t="shared" si="11"/>
        <v>786649</v>
      </c>
      <c r="K42" s="123">
        <f t="shared" si="11"/>
        <v>1565674</v>
      </c>
      <c r="L42" s="123">
        <f t="shared" si="12"/>
        <v>2796594.1059309277</v>
      </c>
      <c r="M42" s="123">
        <f t="shared" si="13"/>
        <v>4232991.5598816713</v>
      </c>
      <c r="N42" s="123">
        <f t="shared" si="8"/>
        <v>803756.99456060119</v>
      </c>
      <c r="O42" s="123">
        <f t="shared" si="8"/>
        <v>791926.35792771133</v>
      </c>
      <c r="P42" s="123">
        <f t="shared" si="9"/>
        <v>8625269.0183009114</v>
      </c>
      <c r="Q42" s="123">
        <f t="shared" si="10"/>
        <v>7821512.0237403102</v>
      </c>
      <c r="R42" s="124">
        <f>W42*[1]说明及BAU参数输入!$N$35</f>
        <v>2.4475082420211437E-2</v>
      </c>
      <c r="S42" s="124">
        <f>$W42*[1]说明及BAU参数输入!O$35</f>
        <v>3.4964403457444916E-3</v>
      </c>
      <c r="T42" s="124">
        <f>$W42*[1]说明及BAU参数输入!P$35</f>
        <v>2.4475082420211437E-2</v>
      </c>
      <c r="U42" s="124">
        <f>$W42*[1]说明及BAU参数输入!Q$35</f>
        <v>2.4475082420211437E-2</v>
      </c>
      <c r="W42" s="125">
        <f>人均拥有率计算!B36/100</f>
        <v>3.4964403457444913E-2</v>
      </c>
    </row>
    <row r="43" spans="5:23" x14ac:dyDescent="0.3">
      <c r="H43" s="121">
        <v>2033</v>
      </c>
      <c r="I43" s="123">
        <f t="shared" si="7"/>
        <v>26172120.59242278</v>
      </c>
      <c r="J43" s="123">
        <f t="shared" si="11"/>
        <v>786649</v>
      </c>
      <c r="K43" s="123">
        <f t="shared" si="11"/>
        <v>1565674</v>
      </c>
      <c r="L43" s="123">
        <f t="shared" si="12"/>
        <v>2806140.0436288756</v>
      </c>
      <c r="M43" s="123">
        <f t="shared" si="13"/>
        <v>4247791.9623548379</v>
      </c>
      <c r="N43" s="123">
        <f t="shared" si="8"/>
        <v>822961.89070432575</v>
      </c>
      <c r="O43" s="123">
        <f t="shared" si="8"/>
        <v>810848.57392135763</v>
      </c>
      <c r="P43" s="123">
        <f t="shared" si="9"/>
        <v>8687742.4706093967</v>
      </c>
      <c r="Q43" s="123">
        <f t="shared" si="10"/>
        <v>7864780.5799050713</v>
      </c>
      <c r="R43" s="124">
        <f>W43*[1]说明及BAU参数输入!$N$35</f>
        <v>2.3893908573975681E-2</v>
      </c>
      <c r="S43" s="124">
        <f>$W43*[1]说明及BAU参数输入!O$35</f>
        <v>3.413415510567955E-3</v>
      </c>
      <c r="T43" s="124">
        <f>$W43*[1]说明及BAU参数输入!P$35</f>
        <v>2.3893908573975681E-2</v>
      </c>
      <c r="U43" s="124">
        <f>$W43*[1]说明及BAU参数输入!Q$35</f>
        <v>2.3893908573975681E-2</v>
      </c>
      <c r="W43" s="125">
        <f>人均拥有率计算!B37/100</f>
        <v>3.4134155105679548E-2</v>
      </c>
    </row>
    <row r="44" spans="5:23" x14ac:dyDescent="0.3">
      <c r="H44" s="121">
        <v>2034</v>
      </c>
      <c r="I44" s="123">
        <f t="shared" si="7"/>
        <v>26783085.20396449</v>
      </c>
      <c r="J44" s="123">
        <f t="shared" si="11"/>
        <v>786649</v>
      </c>
      <c r="K44" s="123">
        <f t="shared" si="11"/>
        <v>1565674</v>
      </c>
      <c r="L44" s="123">
        <f t="shared" si="12"/>
        <v>2815498.160056802</v>
      </c>
      <c r="M44" s="123">
        <f t="shared" si="13"/>
        <v>4262291.4413248058</v>
      </c>
      <c r="N44" s="123">
        <f t="shared" ref="N44:O59" si="14">N43*(1+T44)</f>
        <v>842173.19572992495</v>
      </c>
      <c r="O44" s="123">
        <f t="shared" si="14"/>
        <v>829777.10446345049</v>
      </c>
      <c r="P44" s="123">
        <f t="shared" si="9"/>
        <v>8749739.9015749823</v>
      </c>
      <c r="Q44" s="123">
        <f t="shared" si="10"/>
        <v>7907566.705845058</v>
      </c>
      <c r="R44" s="124">
        <f>W44*[1]说明及BAU参数输入!$N$35</f>
        <v>2.3344100428705637E-2</v>
      </c>
      <c r="S44" s="124">
        <f>$W44*[1]说明及BAU参数输入!O$35</f>
        <v>3.3348714898150909E-3</v>
      </c>
      <c r="T44" s="124">
        <f>$W44*[1]说明及BAU参数输入!P$35</f>
        <v>2.3344100428705637E-2</v>
      </c>
      <c r="U44" s="124">
        <f>$W44*[1]说明及BAU参数输入!Q$35</f>
        <v>2.3344100428705637E-2</v>
      </c>
      <c r="W44" s="125">
        <f>人均拥有率计算!B38/100</f>
        <v>3.3348714898150909E-2</v>
      </c>
    </row>
    <row r="45" spans="5:23" x14ac:dyDescent="0.3">
      <c r="H45" s="128">
        <v>2035</v>
      </c>
      <c r="I45" s="129">
        <f t="shared" si="7"/>
        <v>27394680.164443295</v>
      </c>
      <c r="J45" s="129">
        <f t="shared" ref="J45:K60" si="15">J44</f>
        <v>786649</v>
      </c>
      <c r="K45" s="129">
        <f t="shared" si="15"/>
        <v>1565674</v>
      </c>
      <c r="L45" s="129">
        <f t="shared" si="12"/>
        <v>2824682.7654726813</v>
      </c>
      <c r="M45" s="129">
        <f t="shared" si="13"/>
        <v>4276505.6355337631</v>
      </c>
      <c r="N45" s="129">
        <f t="shared" si="14"/>
        <v>861404.32158552692</v>
      </c>
      <c r="O45" s="129">
        <f t="shared" si="14"/>
        <v>848725.16408936027</v>
      </c>
      <c r="P45" s="129">
        <f t="shared" si="9"/>
        <v>8811317.8866813313</v>
      </c>
      <c r="Q45" s="129">
        <f t="shared" si="10"/>
        <v>7949913.5650958046</v>
      </c>
      <c r="R45" s="124">
        <f>W45*[1]说明及BAU参数输入!$N$35</f>
        <v>2.28351198460242E-2</v>
      </c>
      <c r="S45" s="124">
        <f>$W45*[1]说明及BAU参数输入!O$35</f>
        <v>3.2621599780034575E-3</v>
      </c>
      <c r="T45" s="124">
        <f>$W45*[1]说明及BAU参数输入!P$35</f>
        <v>2.28351198460242E-2</v>
      </c>
      <c r="U45" s="124">
        <f>$W45*[1]说明及BAU参数输入!Q$35</f>
        <v>2.28351198460242E-2</v>
      </c>
      <c r="V45" s="128"/>
      <c r="W45" s="125">
        <f>人均拥有率计算!B39/100</f>
        <v>3.2621599780034573E-2</v>
      </c>
    </row>
    <row r="46" spans="5:23" x14ac:dyDescent="0.3">
      <c r="H46" s="121">
        <v>2036</v>
      </c>
      <c r="I46" s="123">
        <f t="shared" si="7"/>
        <v>28004053.887944754</v>
      </c>
      <c r="J46" s="123">
        <f t="shared" si="15"/>
        <v>786649</v>
      </c>
      <c r="K46" s="123">
        <f t="shared" si="15"/>
        <v>1565674</v>
      </c>
      <c r="L46" s="123">
        <f t="shared" si="12"/>
        <v>2833658.8953749319</v>
      </c>
      <c r="M46" s="123">
        <f t="shared" si="13"/>
        <v>4290456.2810637075</v>
      </c>
      <c r="N46" s="123">
        <f t="shared" si="14"/>
        <v>880565.60237923858</v>
      </c>
      <c r="O46" s="123">
        <f t="shared" si="14"/>
        <v>867604.40671478806</v>
      </c>
      <c r="P46" s="123">
        <f t="shared" si="9"/>
        <v>8872285.1855326649</v>
      </c>
      <c r="Q46" s="123">
        <f t="shared" si="10"/>
        <v>7991719.5831534266</v>
      </c>
      <c r="R46" s="124">
        <f>W46*[1]说明及BAU参数输入!$N$35</f>
        <v>2.2244235736411093E-2</v>
      </c>
      <c r="S46" s="124">
        <f>$W46*[1]说明及BAU参数输入!O$35</f>
        <v>3.1777479623444418E-3</v>
      </c>
      <c r="T46" s="124">
        <f>$W46*[1]说明及BAU参数输入!P$35</f>
        <v>2.2244235736411093E-2</v>
      </c>
      <c r="U46" s="124">
        <f>$W46*[1]说明及BAU参数输入!Q$35</f>
        <v>2.2244235736411093E-2</v>
      </c>
      <c r="W46" s="125">
        <f>人均拥有率计算!B40/100</f>
        <v>3.1777479623444418E-2</v>
      </c>
    </row>
    <row r="47" spans="5:23" x14ac:dyDescent="0.3">
      <c r="H47" s="121">
        <v>2037</v>
      </c>
      <c r="I47" s="123">
        <f t="shared" si="7"/>
        <v>28616014.098692883</v>
      </c>
      <c r="J47" s="123">
        <f t="shared" si="15"/>
        <v>786649</v>
      </c>
      <c r="K47" s="123">
        <f t="shared" si="15"/>
        <v>1565674</v>
      </c>
      <c r="L47" s="123">
        <f t="shared" si="12"/>
        <v>2842504.9946970451</v>
      </c>
      <c r="M47" s="123">
        <f t="shared" si="13"/>
        <v>4304090.2697683861</v>
      </c>
      <c r="N47" s="123">
        <f t="shared" si="14"/>
        <v>899808.21324428648</v>
      </c>
      <c r="O47" s="123">
        <f t="shared" si="14"/>
        <v>886563.78230032593</v>
      </c>
      <c r="P47" s="123">
        <f t="shared" si="9"/>
        <v>8932967.2600100432</v>
      </c>
      <c r="Q47" s="123">
        <f t="shared" si="10"/>
        <v>8033159.0467657568</v>
      </c>
      <c r="R47" s="124">
        <f>W47*[1]说明及BAU参数输入!$N$35</f>
        <v>2.1852557961673045E-2</v>
      </c>
      <c r="S47" s="124">
        <f>$W47*[1]说明及BAU参数输入!O$35</f>
        <v>3.1217939945247211E-3</v>
      </c>
      <c r="T47" s="124">
        <f>$W47*[1]说明及BAU参数输入!P$35</f>
        <v>2.1852557961673045E-2</v>
      </c>
      <c r="U47" s="124">
        <f>$W47*[1]说明及BAU参数输入!Q$35</f>
        <v>2.1852557961673045E-2</v>
      </c>
      <c r="W47" s="125">
        <f>人均拥有率计算!B41/100</f>
        <v>3.121793994524721E-2</v>
      </c>
    </row>
    <row r="48" spans="5:23" x14ac:dyDescent="0.3">
      <c r="H48" s="121">
        <v>2038</v>
      </c>
      <c r="I48" s="123">
        <f t="shared" si="7"/>
        <v>29230731.505958021</v>
      </c>
      <c r="J48" s="123">
        <f t="shared" si="15"/>
        <v>786649</v>
      </c>
      <c r="K48" s="123">
        <f t="shared" si="15"/>
        <v>1565674</v>
      </c>
      <c r="L48" s="123">
        <f t="shared" si="12"/>
        <v>2851228.0688992436</v>
      </c>
      <c r="M48" s="123">
        <f t="shared" si="13"/>
        <v>4317526.7529244414</v>
      </c>
      <c r="N48" s="123">
        <f t="shared" si="14"/>
        <v>919137.52200034657</v>
      </c>
      <c r="O48" s="123">
        <f t="shared" si="14"/>
        <v>905608.57965579419</v>
      </c>
      <c r="P48" s="123">
        <f t="shared" si="9"/>
        <v>8993500.9234798253</v>
      </c>
      <c r="Q48" s="123">
        <f t="shared" si="10"/>
        <v>8074363.4014794789</v>
      </c>
      <c r="R48" s="124">
        <f>W48*[1]说明及BAU参数输入!$N$35</f>
        <v>2.1481587377789876E-2</v>
      </c>
      <c r="S48" s="124">
        <f>$W48*[1]说明及BAU参数输入!O$35</f>
        <v>3.0687981968271251E-3</v>
      </c>
      <c r="T48" s="124">
        <f>$W48*[1]说明及BAU参数输入!P$35</f>
        <v>2.1481587377789876E-2</v>
      </c>
      <c r="U48" s="124">
        <f>$W48*[1]说明及BAU参数输入!Q$35</f>
        <v>2.1481587377789876E-2</v>
      </c>
      <c r="W48" s="125">
        <f>人均拥有率计算!B42/100</f>
        <v>3.0687981968271251E-2</v>
      </c>
    </row>
    <row r="49" spans="8:23" x14ac:dyDescent="0.3">
      <c r="H49" s="121">
        <v>2039</v>
      </c>
      <c r="I49" s="123">
        <f t="shared" si="7"/>
        <v>29848393.309757814</v>
      </c>
      <c r="J49" s="123">
        <f t="shared" si="15"/>
        <v>786649</v>
      </c>
      <c r="K49" s="123">
        <f t="shared" si="15"/>
        <v>1565674</v>
      </c>
      <c r="L49" s="123">
        <f t="shared" si="12"/>
        <v>2859834.9336676854</v>
      </c>
      <c r="M49" s="123">
        <f t="shared" si="13"/>
        <v>4330776.3712385688</v>
      </c>
      <c r="N49" s="123">
        <f t="shared" si="14"/>
        <v>938559.41500576423</v>
      </c>
      <c r="O49" s="123">
        <f t="shared" si="14"/>
        <v>924744.59849722334</v>
      </c>
      <c r="P49" s="123">
        <f t="shared" si="9"/>
        <v>9053915.3184092417</v>
      </c>
      <c r="Q49" s="123">
        <f t="shared" si="10"/>
        <v>8115355.9034034777</v>
      </c>
      <c r="R49" s="124">
        <f>W49*[1]说明及BAU参数输入!$N$35</f>
        <v>2.1130562663951722E-2</v>
      </c>
      <c r="S49" s="124">
        <f>$W49*[1]说明及BAU参数输入!O$35</f>
        <v>3.0186518091359607E-3</v>
      </c>
      <c r="T49" s="124">
        <f>$W49*[1]说明及BAU参数输入!P$35</f>
        <v>2.1130562663951722E-2</v>
      </c>
      <c r="U49" s="124">
        <f>$W49*[1]说明及BAU参数输入!Q$35</f>
        <v>2.1130562663951722E-2</v>
      </c>
      <c r="W49" s="125">
        <f>人均拥有率计算!B43/100</f>
        <v>3.0186518091359606E-2</v>
      </c>
    </row>
    <row r="50" spans="8:23" x14ac:dyDescent="0.3">
      <c r="H50" s="121">
        <v>2040</v>
      </c>
      <c r="I50" s="123">
        <f t="shared" si="7"/>
        <v>30463798.874707501</v>
      </c>
      <c r="J50" s="123">
        <f t="shared" si="15"/>
        <v>786649</v>
      </c>
      <c r="K50" s="123">
        <f t="shared" si="15"/>
        <v>1565674</v>
      </c>
      <c r="L50" s="123">
        <f t="shared" si="12"/>
        <v>2868258.2553652115</v>
      </c>
      <c r="M50" s="123">
        <f t="shared" si="13"/>
        <v>4343849.4771665717</v>
      </c>
      <c r="N50" s="123">
        <f t="shared" si="14"/>
        <v>957910.36234274029</v>
      </c>
      <c r="O50" s="123">
        <f t="shared" si="14"/>
        <v>943810.71593163523</v>
      </c>
      <c r="P50" s="123">
        <f t="shared" si="9"/>
        <v>9113828.8108061589</v>
      </c>
      <c r="Q50" s="123">
        <f t="shared" si="10"/>
        <v>8155918.4484634185</v>
      </c>
      <c r="R50" s="124">
        <f>W50*[1]说明及BAU参数输入!$N$35</f>
        <v>2.0617711598851923E-2</v>
      </c>
      <c r="S50" s="124">
        <f>$W50*[1]说明及BAU参数输入!O$35</f>
        <v>2.945387371264561E-3</v>
      </c>
      <c r="T50" s="124">
        <f>$W50*[1]说明及BAU参数输入!P$35</f>
        <v>2.0617711598851923E-2</v>
      </c>
      <c r="U50" s="124">
        <f>$W50*[1]说明及BAU参数输入!Q$35</f>
        <v>2.0617711598851923E-2</v>
      </c>
      <c r="W50" s="125">
        <f>人均拥有率计算!B44/100</f>
        <v>2.9453873712645608E-2</v>
      </c>
    </row>
    <row r="51" spans="8:23" x14ac:dyDescent="0.3">
      <c r="H51" s="121">
        <v>2041</v>
      </c>
      <c r="I51" s="123">
        <f t="shared" si="7"/>
        <v>31000541.118138324</v>
      </c>
      <c r="J51" s="123">
        <f t="shared" si="15"/>
        <v>786649</v>
      </c>
      <c r="K51" s="123">
        <f t="shared" si="15"/>
        <v>1565674</v>
      </c>
      <c r="L51" s="123">
        <f t="shared" si="12"/>
        <v>2875477.6690749326</v>
      </c>
      <c r="M51" s="123">
        <f t="shared" si="13"/>
        <v>4356643.7965592928</v>
      </c>
      <c r="N51" s="123">
        <f t="shared" si="14"/>
        <v>974787.80297330942</v>
      </c>
      <c r="O51" s="123">
        <f t="shared" si="14"/>
        <v>960439.73462778307</v>
      </c>
      <c r="P51" s="123">
        <f t="shared" si="9"/>
        <v>9167349.0032353178</v>
      </c>
      <c r="Q51" s="123">
        <f t="shared" si="10"/>
        <v>8192561.2002620082</v>
      </c>
      <c r="R51" s="124">
        <f>W51*[1]说明及BAU参数输入!$N$35</f>
        <v>1.7619018745441337E-2</v>
      </c>
      <c r="S51" s="124">
        <f>$W51*[1]说明及BAU参数输入!O$35</f>
        <v>2.5170026779201913E-3</v>
      </c>
      <c r="T51" s="124">
        <f>$W51*[1]说明及BAU参数输入!P$35</f>
        <v>1.7619018745441337E-2</v>
      </c>
      <c r="U51" s="124">
        <f>$W51*[1]说明及BAU参数输入!Q$35</f>
        <v>1.7619018745441337E-2</v>
      </c>
      <c r="W51" s="125">
        <f>人均拥有率计算!B45/100</f>
        <v>2.5170026779201913E-2</v>
      </c>
    </row>
    <row r="52" spans="8:23" x14ac:dyDescent="0.3">
      <c r="H52" s="121">
        <v>2042</v>
      </c>
      <c r="I52" s="123">
        <f t="shared" si="7"/>
        <v>31539792.97345487</v>
      </c>
      <c r="J52" s="123">
        <f t="shared" si="15"/>
        <v>786649</v>
      </c>
      <c r="K52" s="123">
        <f t="shared" si="15"/>
        <v>1565674</v>
      </c>
      <c r="L52" s="123">
        <f t="shared" si="12"/>
        <v>2882623.1971944985</v>
      </c>
      <c r="M52" s="123">
        <f t="shared" si="13"/>
        <v>4367609.4806619771</v>
      </c>
      <c r="N52" s="123">
        <f t="shared" si="14"/>
        <v>991744.15638953215</v>
      </c>
      <c r="O52" s="123">
        <f t="shared" si="14"/>
        <v>977146.50457879947</v>
      </c>
      <c r="P52" s="123">
        <f t="shared" si="9"/>
        <v>9219123.3388248067</v>
      </c>
      <c r="Q52" s="123">
        <f t="shared" si="10"/>
        <v>8227379.1824352741</v>
      </c>
      <c r="R52" s="124">
        <f>W52*[1]说明及BAU参数输入!$N$35</f>
        <v>1.7394917503586096E-2</v>
      </c>
      <c r="S52" s="124">
        <f>$W52*[1]说明及BAU参数输入!O$35</f>
        <v>2.4849882147980141E-3</v>
      </c>
      <c r="T52" s="124">
        <f>$W52*[1]说明及BAU参数输入!P$35</f>
        <v>1.7394917503586096E-2</v>
      </c>
      <c r="U52" s="124">
        <f>$W52*[1]说明及BAU参数输入!Q$35</f>
        <v>1.7394917503586096E-2</v>
      </c>
      <c r="W52" s="125">
        <f>人均拥有率计算!B46/100</f>
        <v>2.4849882147980139E-2</v>
      </c>
    </row>
    <row r="53" spans="8:23" x14ac:dyDescent="0.3">
      <c r="H53" s="121">
        <v>2043</v>
      </c>
      <c r="I53" s="123">
        <f t="shared" si="7"/>
        <v>32078958.985119678</v>
      </c>
      <c r="J53" s="123">
        <f t="shared" si="15"/>
        <v>786649</v>
      </c>
      <c r="K53" s="123">
        <f t="shared" si="15"/>
        <v>1565674</v>
      </c>
      <c r="L53" s="123">
        <f t="shared" si="12"/>
        <v>2889662.88672336</v>
      </c>
      <c r="M53" s="123">
        <f t="shared" si="13"/>
        <v>4378462.9387482619</v>
      </c>
      <c r="N53" s="123">
        <f t="shared" si="14"/>
        <v>1008697.8105191728</v>
      </c>
      <c r="O53" s="123">
        <f t="shared" si="14"/>
        <v>993850.61497449467</v>
      </c>
      <c r="P53" s="123">
        <f t="shared" si="9"/>
        <v>9270674.2509652898</v>
      </c>
      <c r="Q53" s="123">
        <f t="shared" si="10"/>
        <v>8261976.440446117</v>
      </c>
      <c r="R53" s="124">
        <f>W53*[1]说明及BAU参数输入!$N$35</f>
        <v>1.7094786009489406E-2</v>
      </c>
      <c r="S53" s="124">
        <f>$W53*[1]说明及BAU参数输入!O$35</f>
        <v>2.4421122870699153E-3</v>
      </c>
      <c r="T53" s="124">
        <f>$W53*[1]说明及BAU参数输入!P$35</f>
        <v>1.7094786009489406E-2</v>
      </c>
      <c r="U53" s="124">
        <f>$W53*[1]说明及BAU参数输入!Q$35</f>
        <v>1.7094786009489406E-2</v>
      </c>
      <c r="W53" s="125">
        <f>人均拥有率计算!B47/100</f>
        <v>2.4421122870699152E-2</v>
      </c>
    </row>
    <row r="54" spans="8:23" x14ac:dyDescent="0.3">
      <c r="H54" s="121">
        <v>2044</v>
      </c>
      <c r="I54" s="123">
        <f t="shared" si="7"/>
        <v>32618208.441153862</v>
      </c>
      <c r="J54" s="123">
        <f t="shared" si="15"/>
        <v>786649</v>
      </c>
      <c r="K54" s="123">
        <f t="shared" si="15"/>
        <v>1565674</v>
      </c>
      <c r="L54" s="123">
        <f t="shared" si="12"/>
        <v>2896602.2334793736</v>
      </c>
      <c r="M54" s="123">
        <f t="shared" si="13"/>
        <v>4389155.6368894596</v>
      </c>
      <c r="N54" s="123">
        <f t="shared" si="14"/>
        <v>1025654.0884918355</v>
      </c>
      <c r="O54" s="123">
        <f t="shared" si="14"/>
        <v>1010557.3105924178</v>
      </c>
      <c r="P54" s="123">
        <f t="shared" si="9"/>
        <v>9321969.269453086</v>
      </c>
      <c r="Q54" s="123">
        <f t="shared" si="10"/>
        <v>8296315.1809612503</v>
      </c>
      <c r="R54" s="124">
        <f>W54*[1]说明及BAU参数输入!$N$35</f>
        <v>1.6810067193399957E-2</v>
      </c>
      <c r="S54" s="124">
        <f>$W54*[1]说明及BAU参数输入!O$35</f>
        <v>2.4014381704857085E-3</v>
      </c>
      <c r="T54" s="124">
        <f>$W54*[1]说明及BAU参数输入!P$35</f>
        <v>1.6810067193399957E-2</v>
      </c>
      <c r="U54" s="124">
        <f>$W54*[1]说明及BAU参数输入!Q$35</f>
        <v>1.6810067193399957E-2</v>
      </c>
      <c r="W54" s="125">
        <f>人均拥有率计算!B48/100</f>
        <v>2.4014381704857084E-2</v>
      </c>
    </row>
    <row r="55" spans="8:23" x14ac:dyDescent="0.3">
      <c r="H55" s="121">
        <v>2045</v>
      </c>
      <c r="I55" s="123">
        <f t="shared" si="7"/>
        <v>33151839.058533501</v>
      </c>
      <c r="J55" s="123">
        <f t="shared" si="15"/>
        <v>786649</v>
      </c>
      <c r="K55" s="123">
        <f t="shared" si="15"/>
        <v>1565674</v>
      </c>
      <c r="L55" s="123">
        <f t="shared" si="12"/>
        <v>2903371.9651810634</v>
      </c>
      <c r="M55" s="123">
        <f t="shared" si="13"/>
        <v>4399695.922772089</v>
      </c>
      <c r="N55" s="123">
        <f t="shared" si="14"/>
        <v>1042433.686471512</v>
      </c>
      <c r="O55" s="123">
        <f t="shared" si="14"/>
        <v>1027089.9268003809</v>
      </c>
      <c r="P55" s="123">
        <f t="shared" si="9"/>
        <v>9372591.501225045</v>
      </c>
      <c r="Q55" s="123">
        <f t="shared" si="10"/>
        <v>8330157.8147535343</v>
      </c>
      <c r="R55" s="124">
        <f>W55*[1]说明及BAU参数输入!$N$35</f>
        <v>1.6359899665929187E-2</v>
      </c>
      <c r="S55" s="124">
        <f>$W55*[1]说明及BAU参数输入!O$35</f>
        <v>2.3371285237041698E-3</v>
      </c>
      <c r="T55" s="124">
        <f>$W55*[1]说明及BAU参数输入!P$35</f>
        <v>1.6359899665929187E-2</v>
      </c>
      <c r="U55" s="124">
        <f>$W55*[1]说明及BAU参数输入!Q$35</f>
        <v>1.6359899665929187E-2</v>
      </c>
      <c r="W55" s="125">
        <f>人均拥有率计算!B49/100</f>
        <v>2.3371285237041697E-2</v>
      </c>
    </row>
    <row r="56" spans="8:23" x14ac:dyDescent="0.3">
      <c r="H56" s="121">
        <v>2046</v>
      </c>
      <c r="I56" s="123">
        <f t="shared" si="7"/>
        <v>33682712.330247402</v>
      </c>
      <c r="J56" s="123">
        <f t="shared" si="15"/>
        <v>786649</v>
      </c>
      <c r="K56" s="123">
        <f t="shared" si="15"/>
        <v>1565674</v>
      </c>
      <c r="L56" s="123">
        <f t="shared" si="12"/>
        <v>2910013.7969894484</v>
      </c>
      <c r="M56" s="123">
        <f t="shared" si="13"/>
        <v>4409978.5776088247</v>
      </c>
      <c r="N56" s="123">
        <f t="shared" si="14"/>
        <v>1059126.5818703107</v>
      </c>
      <c r="O56" s="123">
        <f t="shared" si="14"/>
        <v>1043537.1166175792</v>
      </c>
      <c r="P56" s="123">
        <f t="shared" si="9"/>
        <v>9422656.073086163</v>
      </c>
      <c r="Q56" s="123">
        <f t="shared" si="10"/>
        <v>8363529.4912158521</v>
      </c>
      <c r="R56" s="124">
        <f>W56*[1]说明及BAU参数输入!$N$35</f>
        <v>1.6013388300316671E-2</v>
      </c>
      <c r="S56" s="124">
        <f>$W56*[1]说明及BAU参数输入!O$35</f>
        <v>2.2876269000452385E-3</v>
      </c>
      <c r="T56" s="124">
        <f>$W56*[1]说明及BAU参数输入!P$35</f>
        <v>1.6013388300316671E-2</v>
      </c>
      <c r="U56" s="124">
        <f>$W56*[1]说明及BAU参数输入!Q$35</f>
        <v>1.6013388300316671E-2</v>
      </c>
      <c r="W56" s="125">
        <f>人均拥有率计算!B50/100</f>
        <v>2.2876269000452386E-2</v>
      </c>
    </row>
    <row r="57" spans="8:23" x14ac:dyDescent="0.3">
      <c r="H57" s="121">
        <v>2047</v>
      </c>
      <c r="I57" s="123">
        <f t="shared" si="7"/>
        <v>34214300.974573128</v>
      </c>
      <c r="J57" s="123">
        <f t="shared" si="15"/>
        <v>786649</v>
      </c>
      <c r="K57" s="123">
        <f t="shared" si="15"/>
        <v>1565674</v>
      </c>
      <c r="L57" s="123">
        <f t="shared" si="12"/>
        <v>2916574.7306566476</v>
      </c>
      <c r="M57" s="123">
        <f t="shared" si="13"/>
        <v>4420066.963231585</v>
      </c>
      <c r="N57" s="123">
        <f t="shared" si="14"/>
        <v>1075841.9716021577</v>
      </c>
      <c r="O57" s="123">
        <f t="shared" si="14"/>
        <v>1060006.4696698915</v>
      </c>
      <c r="P57" s="123">
        <f t="shared" si="9"/>
        <v>9472490.1351602804</v>
      </c>
      <c r="Q57" s="123">
        <f t="shared" si="10"/>
        <v>8396648.1635581236</v>
      </c>
      <c r="R57" s="124">
        <f>W57*[1]说明及BAU参数输入!$N$35</f>
        <v>1.5782239836082158E-2</v>
      </c>
      <c r="S57" s="124">
        <f>$W57*[1]说明及BAU参数输入!O$35</f>
        <v>2.2546056908688801E-3</v>
      </c>
      <c r="T57" s="124">
        <f>$W57*[1]说明及BAU参数输入!P$35</f>
        <v>1.5782239836082158E-2</v>
      </c>
      <c r="U57" s="124">
        <f>$W57*[1]说明及BAU参数输入!Q$35</f>
        <v>1.5782239836082158E-2</v>
      </c>
      <c r="W57" s="125">
        <f>人均拥有率计算!B51/100</f>
        <v>2.25460569086888E-2</v>
      </c>
    </row>
    <row r="58" spans="8:23" x14ac:dyDescent="0.3">
      <c r="H58" s="121">
        <v>2048</v>
      </c>
      <c r="I58" s="123">
        <f t="shared" si="7"/>
        <v>34749463.581311807</v>
      </c>
      <c r="J58" s="123">
        <f t="shared" si="15"/>
        <v>786649</v>
      </c>
      <c r="K58" s="123">
        <f t="shared" si="15"/>
        <v>1565674</v>
      </c>
      <c r="L58" s="123">
        <f t="shared" si="12"/>
        <v>2923091.8122409424</v>
      </c>
      <c r="M58" s="123">
        <f t="shared" si="13"/>
        <v>4430032.4713609079</v>
      </c>
      <c r="N58" s="123">
        <f t="shared" si="14"/>
        <v>1092669.741790693</v>
      </c>
      <c r="O58" s="123">
        <f t="shared" si="14"/>
        <v>1076586.5490317347</v>
      </c>
      <c r="P58" s="123">
        <f t="shared" si="9"/>
        <v>9522380.574424278</v>
      </c>
      <c r="Q58" s="123">
        <f t="shared" si="10"/>
        <v>8429710.8326335847</v>
      </c>
      <c r="R58" s="124">
        <f>W58*[1]说明及BAU参数输入!$N$35</f>
        <v>1.5641488836390226E-2</v>
      </c>
      <c r="S58" s="124">
        <f>$W58*[1]说明及BAU参数输入!O$35</f>
        <v>2.234498405198604E-3</v>
      </c>
      <c r="T58" s="124">
        <f>$W58*[1]说明及BAU参数输入!P$35</f>
        <v>1.5641488836390226E-2</v>
      </c>
      <c r="U58" s="124">
        <f>$W58*[1]说明及BAU参数输入!Q$35</f>
        <v>1.5641488836390226E-2</v>
      </c>
      <c r="W58" s="125">
        <f>人均拥有率计算!B52/100</f>
        <v>2.2344984051986039E-2</v>
      </c>
    </row>
    <row r="59" spans="8:23" x14ac:dyDescent="0.3">
      <c r="H59" s="121">
        <v>2049</v>
      </c>
      <c r="I59" s="123">
        <f t="shared" si="7"/>
        <v>35292676.090493046</v>
      </c>
      <c r="J59" s="123">
        <f t="shared" si="15"/>
        <v>786649</v>
      </c>
      <c r="K59" s="123">
        <f t="shared" si="15"/>
        <v>1565674</v>
      </c>
      <c r="L59" s="123">
        <f t="shared" si="12"/>
        <v>2929619.6007272266</v>
      </c>
      <c r="M59" s="123">
        <f t="shared" si="13"/>
        <v>4439931.3718531411</v>
      </c>
      <c r="N59" s="123">
        <f t="shared" si="14"/>
        <v>1109750.6348742845</v>
      </c>
      <c r="O59" s="123">
        <f t="shared" si="14"/>
        <v>1093416.0255294614</v>
      </c>
      <c r="P59" s="123">
        <f t="shared" si="9"/>
        <v>9572717.6329841129</v>
      </c>
      <c r="Q59" s="123">
        <f t="shared" si="10"/>
        <v>8462966.9981098287</v>
      </c>
      <c r="R59" s="124">
        <f>W59*[1]说明及BAU参数输入!$N$35</f>
        <v>1.5632255960157656E-2</v>
      </c>
      <c r="S59" s="124">
        <f>$W59*[1]说明及BAU参数输入!O$35</f>
        <v>2.2331794228796654E-3</v>
      </c>
      <c r="T59" s="124">
        <f>$W59*[1]说明及BAU参数输入!P$35</f>
        <v>1.5632255960157656E-2</v>
      </c>
      <c r="U59" s="124">
        <f>$W59*[1]说明及BAU参数输入!Q$35</f>
        <v>1.5632255960157656E-2</v>
      </c>
      <c r="W59" s="125">
        <f>人均拥有率计算!B53/100</f>
        <v>2.2331794228796654E-2</v>
      </c>
    </row>
    <row r="60" spans="8:23" x14ac:dyDescent="0.3">
      <c r="H60" s="121">
        <v>2050</v>
      </c>
      <c r="I60" s="123">
        <f t="shared" si="7"/>
        <v>35837196.525921077</v>
      </c>
      <c r="J60" s="123">
        <f t="shared" si="15"/>
        <v>786649</v>
      </c>
      <c r="K60" s="123">
        <f t="shared" si="15"/>
        <v>1565674</v>
      </c>
      <c r="L60" s="123">
        <f t="shared" si="12"/>
        <v>2936076.7791293245</v>
      </c>
      <c r="M60" s="123">
        <f t="shared" si="13"/>
        <v>4449846.5352317607</v>
      </c>
      <c r="N60" s="123">
        <f t="shared" ref="N60:O60" si="16">N59*(1+T60)</f>
        <v>1126872.654677171</v>
      </c>
      <c r="O60" s="123">
        <f t="shared" si="16"/>
        <v>1110286.0233952699</v>
      </c>
      <c r="P60" s="123">
        <f>SUM(L60:O60)</f>
        <v>9623081.9924335256</v>
      </c>
      <c r="Q60" s="123">
        <f t="shared" si="10"/>
        <v>8496209.3377563544</v>
      </c>
      <c r="R60" s="124">
        <f>W60*[1]说明及BAU参数输入!$N$35</f>
        <v>1.5428709175576245E-2</v>
      </c>
      <c r="S60" s="124">
        <f>$W60*[1]说明及BAU参数输入!O$35</f>
        <v>2.2041013107966067E-3</v>
      </c>
      <c r="T60" s="124">
        <f>$W60*[1]说明及BAU参数输入!P$35</f>
        <v>1.5428709175576245E-2</v>
      </c>
      <c r="U60" s="124">
        <f>$W60*[1]说明及BAU参数输入!Q$35</f>
        <v>1.5428709175576245E-2</v>
      </c>
      <c r="W60" s="125">
        <f>人均拥有率计算!B54/100</f>
        <v>2.2041013107966065E-2</v>
      </c>
    </row>
    <row r="61" spans="8:23" x14ac:dyDescent="0.3">
      <c r="V61" s="130"/>
    </row>
    <row r="63" spans="8:23" x14ac:dyDescent="0.3">
      <c r="I63" s="121" t="s">
        <v>798</v>
      </c>
      <c r="J63" s="121" t="s">
        <v>801</v>
      </c>
      <c r="K63" s="121" t="s">
        <v>802</v>
      </c>
      <c r="L63" s="121" t="s">
        <v>975</v>
      </c>
      <c r="M63" s="121" t="s">
        <v>984</v>
      </c>
      <c r="N63" s="121" t="s">
        <v>977</v>
      </c>
      <c r="O63" s="121" t="s">
        <v>985</v>
      </c>
      <c r="Q63" s="121" t="s">
        <v>986</v>
      </c>
    </row>
    <row r="64" spans="8:23" x14ac:dyDescent="0.3">
      <c r="H64" s="121">
        <v>2017</v>
      </c>
      <c r="I64" s="131">
        <v>15.344632999999998</v>
      </c>
      <c r="J64" s="131">
        <v>0.78664899999999993</v>
      </c>
      <c r="K64" s="131">
        <v>1.565674</v>
      </c>
      <c r="L64" s="131">
        <v>2.5970800000000001</v>
      </c>
      <c r="M64" s="131">
        <v>3.9175199999999997</v>
      </c>
      <c r="N64" s="131">
        <v>0.48250000000000004</v>
      </c>
      <c r="O64" s="131">
        <v>0.47539800000000004</v>
      </c>
      <c r="P64" s="131"/>
      <c r="Q64" s="131">
        <f>SUM(L64:O64)</f>
        <v>7.4724979999999999</v>
      </c>
    </row>
    <row r="65" spans="8:17" x14ac:dyDescent="0.3">
      <c r="H65" s="121">
        <v>2020</v>
      </c>
      <c r="I65" s="131">
        <v>17.712626723226816</v>
      </c>
      <c r="J65" s="131">
        <v>0.78664899999999993</v>
      </c>
      <c r="K65" s="131">
        <v>1.565674</v>
      </c>
      <c r="L65" s="131">
        <v>2.6520013415584391</v>
      </c>
      <c r="M65" s="131">
        <v>4.0003651391493591</v>
      </c>
      <c r="N65" s="131">
        <v>0.55695971314249992</v>
      </c>
      <c r="O65" s="131">
        <v>0.54876172789330202</v>
      </c>
      <c r="P65" s="131"/>
      <c r="Q65" s="131">
        <f t="shared" ref="Q65:Q71" si="17">SUM(L65:O65)</f>
        <v>7.7580879217435994</v>
      </c>
    </row>
    <row r="66" spans="8:17" x14ac:dyDescent="0.3">
      <c r="H66" s="121">
        <v>2025</v>
      </c>
      <c r="I66" s="131">
        <v>21.037044196211369</v>
      </c>
      <c r="J66" s="131">
        <v>0.78664899999999993</v>
      </c>
      <c r="K66" s="131">
        <v>1.565674</v>
      </c>
      <c r="L66" s="131">
        <v>2.7189676987302565</v>
      </c>
      <c r="M66" s="131">
        <v>4.109541320881716</v>
      </c>
      <c r="N66" s="131">
        <v>0.6614934240963587</v>
      </c>
      <c r="O66" s="131">
        <v>0.65175678928199121</v>
      </c>
      <c r="P66" s="131"/>
      <c r="Q66" s="131">
        <f t="shared" si="17"/>
        <v>8.1417592329903226</v>
      </c>
    </row>
    <row r="67" spans="8:17" x14ac:dyDescent="0.3">
      <c r="H67" s="121">
        <v>2030</v>
      </c>
      <c r="I67" s="131">
        <v>24.9854093031283</v>
      </c>
      <c r="J67" s="131">
        <v>0.78664899999999993</v>
      </c>
      <c r="K67" s="131">
        <v>1.565674</v>
      </c>
      <c r="L67" s="131">
        <v>2.7876250403380878</v>
      </c>
      <c r="M67" s="131">
        <v>4.2133123890157878</v>
      </c>
      <c r="N67" s="131">
        <v>0.78564668107470559</v>
      </c>
      <c r="O67" s="131">
        <v>0.77408261324259664</v>
      </c>
      <c r="P67" s="131"/>
      <c r="Q67" s="131">
        <f t="shared" si="17"/>
        <v>8.5606667236711775</v>
      </c>
    </row>
    <row r="68" spans="8:17" x14ac:dyDescent="0.3">
      <c r="H68" s="121">
        <v>2035</v>
      </c>
      <c r="I68" s="131">
        <v>29.674828470307499</v>
      </c>
      <c r="J68" s="131">
        <v>0.78664899999999993</v>
      </c>
      <c r="K68" s="131">
        <v>1.565674</v>
      </c>
      <c r="L68" s="131">
        <v>2.8580160658579628</v>
      </c>
      <c r="M68" s="131">
        <v>4.3197038066586879</v>
      </c>
      <c r="N68" s="131">
        <v>0.9331018041893453</v>
      </c>
      <c r="O68" s="131">
        <v>0.91936731918757797</v>
      </c>
      <c r="P68" s="131"/>
      <c r="Q68" s="131">
        <f t="shared" si="17"/>
        <v>9.0301889958935746</v>
      </c>
    </row>
    <row r="69" spans="8:17" x14ac:dyDescent="0.3">
      <c r="H69" s="121">
        <v>2040</v>
      </c>
      <c r="I69" s="131">
        <v>32.924328616255039</v>
      </c>
      <c r="J69" s="131">
        <v>0.78664899999999993</v>
      </c>
      <c r="K69" s="131">
        <v>1.565674</v>
      </c>
      <c r="L69" s="131">
        <v>2.9011443011142863</v>
      </c>
      <c r="M69" s="131">
        <v>4.3936328531381665</v>
      </c>
      <c r="N69" s="131">
        <v>1.0352797983075288</v>
      </c>
      <c r="O69" s="131">
        <v>1.0200413379394875</v>
      </c>
      <c r="P69" s="131"/>
      <c r="Q69" s="131">
        <f t="shared" si="17"/>
        <v>9.3500982904994689</v>
      </c>
    </row>
    <row r="70" spans="8:17" x14ac:dyDescent="0.3">
      <c r="H70" s="121">
        <v>2045</v>
      </c>
      <c r="I70" s="131">
        <v>36.529660682480696</v>
      </c>
      <c r="J70" s="131">
        <v>0.78664899999999993</v>
      </c>
      <c r="K70" s="131">
        <v>1.565674</v>
      </c>
      <c r="L70" s="131">
        <v>2.9449233531027281</v>
      </c>
      <c r="M70" s="131">
        <v>4.4599339609533795</v>
      </c>
      <c r="N70" s="131">
        <v>1.1486466492419161</v>
      </c>
      <c r="O70" s="131">
        <v>1.1317395228110017</v>
      </c>
      <c r="P70" s="131"/>
      <c r="Q70" s="131">
        <f t="shared" si="17"/>
        <v>9.6852434861090249</v>
      </c>
    </row>
    <row r="71" spans="8:17" x14ac:dyDescent="0.3">
      <c r="H71" s="121">
        <v>2050</v>
      </c>
      <c r="I71" s="131">
        <v>40.529789540442202</v>
      </c>
      <c r="J71" s="131">
        <v>0.78664899999999993</v>
      </c>
      <c r="K71" s="131">
        <v>1.565674</v>
      </c>
      <c r="L71" s="131">
        <v>2.9893630428237619</v>
      </c>
      <c r="M71" s="131">
        <v>4.5272355704136888</v>
      </c>
      <c r="N71" s="131">
        <v>1.2744275769425939</v>
      </c>
      <c r="O71" s="131">
        <v>1.2556690595302693</v>
      </c>
      <c r="P71" s="131"/>
      <c r="Q71" s="131">
        <f t="shared" si="17"/>
        <v>10.046695249710314</v>
      </c>
    </row>
    <row r="74" spans="8:17" x14ac:dyDescent="0.3">
      <c r="J74" s="121">
        <v>100000</v>
      </c>
      <c r="K74" s="132">
        <v>10</v>
      </c>
    </row>
    <row r="75" spans="8:17" x14ac:dyDescent="0.3">
      <c r="I75" s="121" t="s">
        <v>798</v>
      </c>
      <c r="J75" s="121" t="s">
        <v>801</v>
      </c>
      <c r="K75" s="121" t="s">
        <v>802</v>
      </c>
      <c r="L75" s="121" t="s">
        <v>975</v>
      </c>
      <c r="M75" s="121" t="s">
        <v>984</v>
      </c>
      <c r="N75" s="121" t="s">
        <v>977</v>
      </c>
      <c r="O75" s="121" t="s">
        <v>985</v>
      </c>
      <c r="P75" s="121" t="s">
        <v>827</v>
      </c>
    </row>
    <row r="76" spans="8:17" x14ac:dyDescent="0.3">
      <c r="H76" s="121">
        <v>2025</v>
      </c>
      <c r="I76" s="131">
        <v>21.037044196211369</v>
      </c>
      <c r="J76" s="131">
        <v>0.78664899999999993</v>
      </c>
      <c r="K76" s="131">
        <v>1.565674</v>
      </c>
      <c r="L76" s="131">
        <v>2.7189676987302565</v>
      </c>
      <c r="M76" s="131">
        <v>4.109541320881716</v>
      </c>
      <c r="N76" s="131">
        <v>0.6614934240963587</v>
      </c>
      <c r="O76" s="131">
        <v>0.65175678928199121</v>
      </c>
      <c r="P76" s="131">
        <f>SUM(L76:O76)</f>
        <v>8.1417592329903226</v>
      </c>
    </row>
    <row r="77" spans="8:17" x14ac:dyDescent="0.3">
      <c r="H77" s="121">
        <v>2035</v>
      </c>
      <c r="I77" s="131">
        <v>29.674828470307499</v>
      </c>
      <c r="J77" s="131">
        <v>0.78664899999999993</v>
      </c>
      <c r="K77" s="131">
        <v>1.565674</v>
      </c>
      <c r="L77" s="131">
        <v>2.8580160658579628</v>
      </c>
      <c r="M77" s="131">
        <v>4.3197038066586879</v>
      </c>
      <c r="N77" s="131">
        <v>0.9331018041893453</v>
      </c>
      <c r="O77" s="131">
        <v>0.91936731918757797</v>
      </c>
      <c r="P77" s="131">
        <f t="shared" ref="P77:P78" si="18">SUM(L77:O77)</f>
        <v>9.0301889958935746</v>
      </c>
    </row>
    <row r="78" spans="8:17" x14ac:dyDescent="0.3">
      <c r="H78" s="121">
        <v>2050</v>
      </c>
      <c r="I78" s="131">
        <v>40.529789540442202</v>
      </c>
      <c r="J78" s="131">
        <v>0.78664899999999993</v>
      </c>
      <c r="K78" s="131">
        <v>1.565674</v>
      </c>
      <c r="L78" s="131">
        <v>2.9893630428237619</v>
      </c>
      <c r="M78" s="131">
        <v>4.5272355704136888</v>
      </c>
      <c r="N78" s="131">
        <v>1.2744275769425939</v>
      </c>
      <c r="O78" s="131">
        <v>1.2556690595302693</v>
      </c>
      <c r="P78" s="131">
        <f t="shared" si="18"/>
        <v>10.046695249710314</v>
      </c>
    </row>
    <row r="79" spans="8:17" x14ac:dyDescent="0.3">
      <c r="I79" s="131">
        <v>3</v>
      </c>
      <c r="J79" s="131">
        <v>0.3</v>
      </c>
      <c r="K79" s="131">
        <v>0.4</v>
      </c>
      <c r="P79" s="121">
        <v>0.35</v>
      </c>
    </row>
    <row r="80" spans="8:17" x14ac:dyDescent="0.3">
      <c r="I80" s="131">
        <v>15</v>
      </c>
      <c r="J80" s="131">
        <v>0.8</v>
      </c>
      <c r="K80" s="131">
        <v>0.7</v>
      </c>
      <c r="P80" s="121">
        <v>1.5</v>
      </c>
    </row>
    <row r="81" spans="8:19" x14ac:dyDescent="0.3">
      <c r="I81" s="131">
        <v>40</v>
      </c>
      <c r="J81" s="131">
        <v>0.8</v>
      </c>
      <c r="K81" s="131">
        <v>1</v>
      </c>
      <c r="P81" s="121">
        <v>6</v>
      </c>
    </row>
    <row r="82" spans="8:19" x14ac:dyDescent="0.3">
      <c r="I82" s="131">
        <f>I76-I79</f>
        <v>18.037044196211369</v>
      </c>
      <c r="J82" s="131">
        <f t="shared" ref="J82:K82" si="19">J76-J79</f>
        <v>0.48664899999999994</v>
      </c>
      <c r="K82" s="131">
        <f t="shared" si="19"/>
        <v>1.1656740000000001</v>
      </c>
      <c r="P82" s="131">
        <f t="shared" ref="P82:P84" si="20">P76-P79</f>
        <v>7.7917592329903229</v>
      </c>
    </row>
    <row r="83" spans="8:19" x14ac:dyDescent="0.3">
      <c r="I83" s="131">
        <f t="shared" ref="I83:K84" si="21">I77-I80</f>
        <v>14.674828470307499</v>
      </c>
      <c r="J83" s="131">
        <f t="shared" si="21"/>
        <v>-1.3351000000000113E-2</v>
      </c>
      <c r="K83" s="131">
        <f t="shared" si="21"/>
        <v>0.86567400000000005</v>
      </c>
      <c r="P83" s="131">
        <f t="shared" si="20"/>
        <v>7.5301889958935746</v>
      </c>
    </row>
    <row r="84" spans="8:19" x14ac:dyDescent="0.3">
      <c r="I84" s="131">
        <f t="shared" si="21"/>
        <v>0.52978954044220217</v>
      </c>
      <c r="J84" s="131">
        <f t="shared" si="21"/>
        <v>-1.3351000000000113E-2</v>
      </c>
      <c r="K84" s="131">
        <f t="shared" si="21"/>
        <v>0.56567400000000001</v>
      </c>
      <c r="P84" s="131">
        <f t="shared" si="20"/>
        <v>4.0466952497103144</v>
      </c>
    </row>
    <row r="85" spans="8:19" x14ac:dyDescent="0.3">
      <c r="I85" s="121" t="s">
        <v>798</v>
      </c>
      <c r="J85" s="121" t="s">
        <v>987</v>
      </c>
      <c r="K85" s="121" t="s">
        <v>988</v>
      </c>
      <c r="L85" s="121" t="s">
        <v>827</v>
      </c>
      <c r="M85" s="121" t="s">
        <v>989</v>
      </c>
      <c r="N85" s="121" t="s">
        <v>990</v>
      </c>
      <c r="O85" s="121" t="s">
        <v>991</v>
      </c>
      <c r="P85" s="121" t="s">
        <v>992</v>
      </c>
    </row>
    <row r="86" spans="8:19" x14ac:dyDescent="0.3">
      <c r="H86" s="121">
        <v>2025</v>
      </c>
      <c r="I86" s="131">
        <v>18.037044196211369</v>
      </c>
      <c r="J86" s="131">
        <v>0.48664899999999994</v>
      </c>
      <c r="K86" s="131">
        <v>1.1656740000000001</v>
      </c>
      <c r="L86" s="131">
        <v>7.7917592329903229</v>
      </c>
      <c r="M86" s="131">
        <v>3</v>
      </c>
      <c r="N86" s="131">
        <v>0.3</v>
      </c>
      <c r="O86" s="131">
        <v>0.4</v>
      </c>
      <c r="P86" s="131">
        <v>0.35</v>
      </c>
    </row>
    <row r="87" spans="8:19" x14ac:dyDescent="0.3">
      <c r="H87" s="121">
        <v>2035</v>
      </c>
      <c r="I87" s="131">
        <v>14.674828470307499</v>
      </c>
      <c r="J87" s="131">
        <v>-1.3351000000000113E-2</v>
      </c>
      <c r="K87" s="131">
        <v>0.86567400000000005</v>
      </c>
      <c r="L87" s="131">
        <v>7.5301889958935746</v>
      </c>
      <c r="M87" s="131">
        <v>15</v>
      </c>
      <c r="N87" s="131">
        <v>0.8</v>
      </c>
      <c r="O87" s="131">
        <v>0.7</v>
      </c>
      <c r="P87" s="131">
        <v>1.5</v>
      </c>
      <c r="R87" s="131"/>
      <c r="S87" s="131"/>
    </row>
    <row r="88" spans="8:19" x14ac:dyDescent="0.3">
      <c r="H88" s="121">
        <v>2050</v>
      </c>
      <c r="I88" s="131">
        <v>0.52978954044220217</v>
      </c>
      <c r="J88" s="131">
        <v>-1.3351000000000113E-2</v>
      </c>
      <c r="K88" s="131">
        <v>0.56567400000000001</v>
      </c>
      <c r="L88" s="131">
        <v>4.0466952497103144</v>
      </c>
      <c r="M88" s="131">
        <v>40</v>
      </c>
      <c r="N88" s="131">
        <v>0.8</v>
      </c>
      <c r="O88" s="131">
        <v>1</v>
      </c>
      <c r="P88" s="131">
        <v>6</v>
      </c>
      <c r="R88" s="131"/>
      <c r="S88" s="131"/>
    </row>
    <row r="89" spans="8:19" x14ac:dyDescent="0.3">
      <c r="M89" s="131"/>
      <c r="N89" s="131"/>
      <c r="O89" s="131"/>
      <c r="P89" s="131"/>
      <c r="Q89" s="131"/>
      <c r="R89" s="131"/>
      <c r="S89" s="131"/>
    </row>
    <row r="90" spans="8:19" x14ac:dyDescent="0.3">
      <c r="M90" s="131"/>
      <c r="N90" s="131"/>
      <c r="O90" s="131"/>
      <c r="P90" s="131"/>
      <c r="Q90" s="131"/>
      <c r="R90" s="131"/>
      <c r="S90" s="131"/>
    </row>
    <row r="91" spans="8:19" x14ac:dyDescent="0.3">
      <c r="M91" s="131"/>
      <c r="N91" s="131"/>
      <c r="O91" s="131"/>
    </row>
    <row r="92" spans="8:19" x14ac:dyDescent="0.3">
      <c r="H92" s="121" t="s">
        <v>993</v>
      </c>
      <c r="I92" s="121" t="s">
        <v>798</v>
      </c>
      <c r="J92" s="121" t="s">
        <v>801</v>
      </c>
      <c r="K92" s="121" t="s">
        <v>802</v>
      </c>
      <c r="L92" s="121" t="s">
        <v>975</v>
      </c>
      <c r="M92" s="121" t="s">
        <v>984</v>
      </c>
      <c r="N92" s="121" t="s">
        <v>977</v>
      </c>
      <c r="O92" s="121" t="s">
        <v>985</v>
      </c>
    </row>
    <row r="93" spans="8:19" x14ac:dyDescent="0.3">
      <c r="H93" s="121" t="s">
        <v>994</v>
      </c>
      <c r="I93" s="123">
        <v>12</v>
      </c>
      <c r="J93" s="123">
        <v>12</v>
      </c>
      <c r="K93" s="123">
        <v>12</v>
      </c>
      <c r="L93" s="123">
        <v>7</v>
      </c>
      <c r="M93" s="123">
        <v>7</v>
      </c>
      <c r="N93" s="123">
        <v>7</v>
      </c>
      <c r="O93" s="123">
        <v>7</v>
      </c>
    </row>
    <row r="94" spans="8:19" x14ac:dyDescent="0.3">
      <c r="H94" s="121">
        <v>2018</v>
      </c>
      <c r="I94" s="123">
        <f>I28-I27+I27/12</f>
        <v>2003753.3259166672</v>
      </c>
      <c r="J94" s="123">
        <f>J28-J27+J27/12</f>
        <v>65554.083333333328</v>
      </c>
      <c r="K94" s="123">
        <f>K28-K27+K27/12</f>
        <v>130472.83333333333</v>
      </c>
      <c r="L94" s="123">
        <f>L28-L27+L27/7</f>
        <v>388541.71857142862</v>
      </c>
      <c r="M94" s="123">
        <f t="shared" ref="M94:O94" si="22">M28-M27+M27/7</f>
        <v>586872.47828571429</v>
      </c>
      <c r="N94" s="123">
        <f t="shared" si="22"/>
        <v>91726.696428571435</v>
      </c>
      <c r="O94" s="123">
        <f t="shared" si="22"/>
        <v>90376.555500000017</v>
      </c>
      <c r="P94" s="133">
        <f>SUM(L94:O94)</f>
        <v>1157517.4487857143</v>
      </c>
    </row>
    <row r="95" spans="8:19" x14ac:dyDescent="0.3">
      <c r="H95" s="121">
        <v>2019</v>
      </c>
      <c r="I95" s="123">
        <f t="shared" ref="I95:K110" si="23">I29-I28+I28/12</f>
        <v>2081557.520311516</v>
      </c>
      <c r="J95" s="123">
        <f t="shared" si="23"/>
        <v>65554.083333333328</v>
      </c>
      <c r="K95" s="123">
        <f t="shared" si="23"/>
        <v>130472.83333333333</v>
      </c>
      <c r="L95" s="123">
        <f t="shared" ref="L95:O110" si="24">L29-L28+L28/7</f>
        <v>390772.18362828536</v>
      </c>
      <c r="M95" s="123">
        <f t="shared" si="24"/>
        <v>590162.29265700013</v>
      </c>
      <c r="N95" s="123">
        <f t="shared" si="24"/>
        <v>95530.219803571425</v>
      </c>
      <c r="O95" s="123">
        <f t="shared" si="24"/>
        <v>94124.094164099995</v>
      </c>
      <c r="P95" s="133">
        <f t="shared" ref="P95:P126" si="25">SUM(L95:O95)</f>
        <v>1170588.790252957</v>
      </c>
    </row>
    <row r="96" spans="8:19" x14ac:dyDescent="0.3">
      <c r="H96" s="121">
        <v>2020</v>
      </c>
      <c r="I96" s="123">
        <f t="shared" si="23"/>
        <v>2107114.7185639897</v>
      </c>
      <c r="J96" s="123">
        <f t="shared" si="23"/>
        <v>65554.083333333328</v>
      </c>
      <c r="K96" s="123">
        <f t="shared" si="23"/>
        <v>130472.83333333333</v>
      </c>
      <c r="L96" s="123">
        <f t="shared" si="24"/>
        <v>391772.16000948375</v>
      </c>
      <c r="M96" s="123">
        <f t="shared" si="24"/>
        <v>593550.18206173589</v>
      </c>
      <c r="N96" s="123">
        <f t="shared" si="24"/>
        <v>97723.415785321398</v>
      </c>
      <c r="O96" s="123">
        <f t="shared" si="24"/>
        <v>96285.008119192178</v>
      </c>
      <c r="P96" s="133">
        <f t="shared" si="25"/>
        <v>1179330.7659757333</v>
      </c>
    </row>
    <row r="97" spans="8:16" x14ac:dyDescent="0.3">
      <c r="H97" s="121">
        <v>2021</v>
      </c>
      <c r="I97" s="123">
        <f t="shared" si="23"/>
        <v>2145665.8069091979</v>
      </c>
      <c r="J97" s="123">
        <f t="shared" si="23"/>
        <v>65554.083333333328</v>
      </c>
      <c r="K97" s="123">
        <f t="shared" si="23"/>
        <v>130472.83333333333</v>
      </c>
      <c r="L97" s="123">
        <f t="shared" si="24"/>
        <v>393044.36714963109</v>
      </c>
      <c r="M97" s="123">
        <f t="shared" si="24"/>
        <v>595069.06234028284</v>
      </c>
      <c r="N97" s="123">
        <f t="shared" si="24"/>
        <v>100257.23189455101</v>
      </c>
      <c r="O97" s="123">
        <f t="shared" si="24"/>
        <v>98781.528555866826</v>
      </c>
      <c r="P97" s="133">
        <f t="shared" si="25"/>
        <v>1187152.1899403317</v>
      </c>
    </row>
    <row r="98" spans="8:16" x14ac:dyDescent="0.3">
      <c r="H98" s="121">
        <v>2022</v>
      </c>
      <c r="I98" s="123">
        <f t="shared" si="23"/>
        <v>2207515.3831063816</v>
      </c>
      <c r="J98" s="123">
        <f t="shared" si="23"/>
        <v>65554.083333333328</v>
      </c>
      <c r="K98" s="123">
        <f t="shared" si="23"/>
        <v>130472.83333333333</v>
      </c>
      <c r="L98" s="123">
        <f t="shared" si="24"/>
        <v>394779.72773931926</v>
      </c>
      <c r="M98" s="123">
        <f t="shared" si="24"/>
        <v>597001.43831608375</v>
      </c>
      <c r="N98" s="123">
        <f t="shared" si="24"/>
        <v>103485.67210968747</v>
      </c>
      <c r="O98" s="123">
        <f t="shared" si="24"/>
        <v>101962.44880746373</v>
      </c>
      <c r="P98" s="133">
        <f t="shared" si="25"/>
        <v>1197229.2869725542</v>
      </c>
    </row>
    <row r="99" spans="8:16" x14ac:dyDescent="0.3">
      <c r="H99" s="121">
        <v>2023</v>
      </c>
      <c r="I99" s="123">
        <f t="shared" si="23"/>
        <v>2270271.142839076</v>
      </c>
      <c r="J99" s="123">
        <f t="shared" si="23"/>
        <v>65554.083333333328</v>
      </c>
      <c r="K99" s="123">
        <f t="shared" si="23"/>
        <v>130472.83333333333</v>
      </c>
      <c r="L99" s="123">
        <f t="shared" si="24"/>
        <v>396494.36654590361</v>
      </c>
      <c r="M99" s="123">
        <f t="shared" si="24"/>
        <v>599637.30554795463</v>
      </c>
      <c r="N99" s="123">
        <f t="shared" si="24"/>
        <v>106751.40010472552</v>
      </c>
      <c r="O99" s="123">
        <f t="shared" si="24"/>
        <v>105180.10799375405</v>
      </c>
      <c r="P99" s="133">
        <f t="shared" si="25"/>
        <v>1208063.1801923378</v>
      </c>
    </row>
    <row r="100" spans="8:16" x14ac:dyDescent="0.3">
      <c r="H100" s="121">
        <v>2024</v>
      </c>
      <c r="I100" s="123">
        <f t="shared" si="23"/>
        <v>2333774.4232007703</v>
      </c>
      <c r="J100" s="123">
        <f t="shared" si="23"/>
        <v>65554.083333333328</v>
      </c>
      <c r="K100" s="123">
        <f t="shared" si="23"/>
        <v>130472.83333333333</v>
      </c>
      <c r="L100" s="123">
        <f t="shared" si="24"/>
        <v>398185.75247058255</v>
      </c>
      <c r="M100" s="123">
        <f t="shared" si="24"/>
        <v>602241.69812873821</v>
      </c>
      <c r="N100" s="123">
        <f t="shared" si="24"/>
        <v>110050.3901382872</v>
      </c>
      <c r="O100" s="123">
        <f t="shared" si="24"/>
        <v>108430.53962893564</v>
      </c>
      <c r="P100" s="133">
        <f t="shared" si="25"/>
        <v>1218908.3803665435</v>
      </c>
    </row>
    <row r="101" spans="8:16" x14ac:dyDescent="0.3">
      <c r="H101" s="121">
        <v>2025</v>
      </c>
      <c r="I101" s="123">
        <f t="shared" si="23"/>
        <v>2401274.3986789333</v>
      </c>
      <c r="J101" s="123">
        <f t="shared" si="23"/>
        <v>65554.083333333328</v>
      </c>
      <c r="K101" s="123">
        <f t="shared" si="23"/>
        <v>130472.83333333333</v>
      </c>
      <c r="L101" s="123">
        <f t="shared" si="24"/>
        <v>399916.53113093931</v>
      </c>
      <c r="M101" s="123">
        <f t="shared" si="24"/>
        <v>604810.77153157978</v>
      </c>
      <c r="N101" s="123">
        <f t="shared" si="24"/>
        <v>113485.39601391889</v>
      </c>
      <c r="O101" s="123">
        <f t="shared" si="24"/>
        <v>111814.98506575132</v>
      </c>
      <c r="P101" s="133">
        <f t="shared" si="25"/>
        <v>1230027.6837421891</v>
      </c>
    </row>
    <row r="102" spans="8:16" x14ac:dyDescent="0.3">
      <c r="H102" s="121">
        <v>2026</v>
      </c>
      <c r="I102" s="123">
        <f t="shared" si="23"/>
        <v>2413078.4168795291</v>
      </c>
      <c r="J102" s="123">
        <f t="shared" si="23"/>
        <v>65554.083333333328</v>
      </c>
      <c r="K102" s="123">
        <f t="shared" si="23"/>
        <v>130472.83333333333</v>
      </c>
      <c r="L102" s="123">
        <f t="shared" si="24"/>
        <v>400580.45863853523</v>
      </c>
      <c r="M102" s="123">
        <f t="shared" si="24"/>
        <v>607439.67919697438</v>
      </c>
      <c r="N102" s="123">
        <f t="shared" si="24"/>
        <v>115186.04752507749</v>
      </c>
      <c r="O102" s="123">
        <f t="shared" si="24"/>
        <v>113490.60439653219</v>
      </c>
      <c r="P102" s="133">
        <f t="shared" si="25"/>
        <v>1236696.7897571195</v>
      </c>
    </row>
    <row r="103" spans="8:16" x14ac:dyDescent="0.3">
      <c r="H103" s="121">
        <v>2027</v>
      </c>
      <c r="I103" s="123">
        <f t="shared" si="23"/>
        <v>2470493.7677335422</v>
      </c>
      <c r="J103" s="123">
        <f t="shared" si="23"/>
        <v>65554.083333333328</v>
      </c>
      <c r="K103" s="123">
        <f t="shared" si="23"/>
        <v>130472.83333333333</v>
      </c>
      <c r="L103" s="123">
        <f t="shared" si="24"/>
        <v>402049.13670906826</v>
      </c>
      <c r="M103" s="123">
        <f t="shared" si="24"/>
        <v>608448.12941303209</v>
      </c>
      <c r="N103" s="123">
        <f t="shared" si="24"/>
        <v>118232.21482723967</v>
      </c>
      <c r="O103" s="123">
        <f t="shared" si="24"/>
        <v>116491.93464132659</v>
      </c>
      <c r="P103" s="133">
        <f t="shared" si="25"/>
        <v>1245221.4155906667</v>
      </c>
    </row>
    <row r="104" spans="8:16" x14ac:dyDescent="0.3">
      <c r="H104" s="121">
        <v>2028</v>
      </c>
      <c r="I104" s="123">
        <f t="shared" si="23"/>
        <v>2528156.8568026805</v>
      </c>
      <c r="J104" s="123">
        <f t="shared" si="23"/>
        <v>65554.083333333328</v>
      </c>
      <c r="K104" s="123">
        <f t="shared" si="23"/>
        <v>130472.83333333333</v>
      </c>
      <c r="L104" s="123">
        <f t="shared" si="24"/>
        <v>403493.41004012624</v>
      </c>
      <c r="M104" s="123">
        <f t="shared" si="24"/>
        <v>610678.92825869482</v>
      </c>
      <c r="N104" s="123">
        <f t="shared" si="24"/>
        <v>121290.23634093933</v>
      </c>
      <c r="O104" s="123">
        <f t="shared" si="24"/>
        <v>119504.944613492</v>
      </c>
      <c r="P104" s="133">
        <f t="shared" si="25"/>
        <v>1254967.5192532525</v>
      </c>
    </row>
    <row r="105" spans="8:16" x14ac:dyDescent="0.3">
      <c r="H105" s="121">
        <v>2029</v>
      </c>
      <c r="I105" s="123">
        <f t="shared" si="23"/>
        <v>2586326.0015734751</v>
      </c>
      <c r="J105" s="123">
        <f t="shared" si="23"/>
        <v>65554.083333333328</v>
      </c>
      <c r="K105" s="123">
        <f t="shared" si="23"/>
        <v>130472.83333333333</v>
      </c>
      <c r="L105" s="123">
        <f t="shared" si="24"/>
        <v>404918.60855811683</v>
      </c>
      <c r="M105" s="123">
        <f t="shared" si="24"/>
        <v>612872.6583513458</v>
      </c>
      <c r="N105" s="123">
        <f t="shared" si="24"/>
        <v>124368.35965463586</v>
      </c>
      <c r="O105" s="123">
        <f t="shared" si="24"/>
        <v>122537.76050382292</v>
      </c>
      <c r="P105" s="133">
        <f t="shared" si="25"/>
        <v>1264697.3870679215</v>
      </c>
    </row>
    <row r="106" spans="8:16" x14ac:dyDescent="0.3">
      <c r="H106" s="121">
        <v>2030</v>
      </c>
      <c r="I106" s="123">
        <f t="shared" si="23"/>
        <v>2645192.9820942804</v>
      </c>
      <c r="J106" s="123">
        <f t="shared" si="23"/>
        <v>65554.083333333328</v>
      </c>
      <c r="K106" s="123">
        <f t="shared" si="23"/>
        <v>130472.83333333333</v>
      </c>
      <c r="L106" s="123">
        <f t="shared" si="24"/>
        <v>406328.64686513221</v>
      </c>
      <c r="M106" s="123">
        <f t="shared" si="24"/>
        <v>615037.41540230333</v>
      </c>
      <c r="N106" s="123">
        <f t="shared" si="24"/>
        <v>127473.21321020485</v>
      </c>
      <c r="O106" s="123">
        <f t="shared" si="24"/>
        <v>125596.91318902584</v>
      </c>
      <c r="P106" s="133">
        <f t="shared" si="25"/>
        <v>1274436.1886666662</v>
      </c>
    </row>
    <row r="107" spans="8:16" x14ac:dyDescent="0.3">
      <c r="H107" s="121">
        <v>2031</v>
      </c>
      <c r="I107" s="123">
        <f t="shared" si="23"/>
        <v>2639011.2808061624</v>
      </c>
      <c r="J107" s="123">
        <f t="shared" si="23"/>
        <v>65554.083333333328</v>
      </c>
      <c r="K107" s="123">
        <f t="shared" si="23"/>
        <v>130472.83333333333</v>
      </c>
      <c r="L107" s="123">
        <f t="shared" si="24"/>
        <v>406652.54773002409</v>
      </c>
      <c r="M107" s="123">
        <f t="shared" si="24"/>
        <v>617179.14536392025</v>
      </c>
      <c r="N107" s="123">
        <f t="shared" si="24"/>
        <v>128538.35629315408</v>
      </c>
      <c r="O107" s="123">
        <f t="shared" si="24"/>
        <v>126646.37824881425</v>
      </c>
      <c r="P107" s="133">
        <f t="shared" si="25"/>
        <v>1279016.4276359128</v>
      </c>
    </row>
    <row r="108" spans="8:16" x14ac:dyDescent="0.3">
      <c r="H108" s="121">
        <v>2032</v>
      </c>
      <c r="I108" s="123">
        <f t="shared" si="23"/>
        <v>2689894.3192048427</v>
      </c>
      <c r="J108" s="123">
        <f t="shared" si="23"/>
        <v>65554.083333333328</v>
      </c>
      <c r="K108" s="123">
        <f t="shared" si="23"/>
        <v>130472.83333333333</v>
      </c>
      <c r="L108" s="123">
        <f t="shared" si="24"/>
        <v>407865.49080936378</v>
      </c>
      <c r="M108" s="123">
        <f t="shared" si="24"/>
        <v>617671.12361974549</v>
      </c>
      <c r="N108" s="123">
        <f t="shared" si="24"/>
        <v>131281.32522690069</v>
      </c>
      <c r="O108" s="123">
        <f t="shared" si="24"/>
        <v>129348.97295382002</v>
      </c>
      <c r="P108" s="133">
        <f t="shared" si="25"/>
        <v>1286166.91260983</v>
      </c>
    </row>
    <row r="109" spans="8:16" x14ac:dyDescent="0.3">
      <c r="H109" s="121">
        <v>2033</v>
      </c>
      <c r="I109" s="123">
        <f t="shared" si="23"/>
        <v>2740874.1105800071</v>
      </c>
      <c r="J109" s="123">
        <f t="shared" si="23"/>
        <v>65554.083333333328</v>
      </c>
      <c r="K109" s="123">
        <f t="shared" si="23"/>
        <v>130472.83333333333</v>
      </c>
      <c r="L109" s="123">
        <f t="shared" si="24"/>
        <v>409059.38140236621</v>
      </c>
      <c r="M109" s="123">
        <f t="shared" si="24"/>
        <v>619513.48245626246</v>
      </c>
      <c r="N109" s="123">
        <f t="shared" si="24"/>
        <v>134027.32393809617</v>
      </c>
      <c r="O109" s="123">
        <f t="shared" si="24"/>
        <v>132054.55284046219</v>
      </c>
      <c r="P109" s="133">
        <f t="shared" si="25"/>
        <v>1294654.7406371871</v>
      </c>
    </row>
    <row r="110" spans="8:16" x14ac:dyDescent="0.3">
      <c r="H110" s="121">
        <v>2034</v>
      </c>
      <c r="I110" s="123">
        <f t="shared" si="23"/>
        <v>2791974.6609102758</v>
      </c>
      <c r="J110" s="123">
        <f t="shared" si="23"/>
        <v>65554.083333333328</v>
      </c>
      <c r="K110" s="123">
        <f t="shared" si="23"/>
        <v>130472.83333333333</v>
      </c>
      <c r="L110" s="123">
        <f t="shared" si="24"/>
        <v>410235.26551776571</v>
      </c>
      <c r="M110" s="123">
        <f t="shared" si="24"/>
        <v>621326.90216351615</v>
      </c>
      <c r="N110" s="123">
        <f t="shared" si="24"/>
        <v>136777.28941193144</v>
      </c>
      <c r="O110" s="123">
        <f t="shared" si="24"/>
        <v>134764.04110228681</v>
      </c>
      <c r="P110" s="133">
        <f t="shared" si="25"/>
        <v>1303103.4981955003</v>
      </c>
    </row>
    <row r="111" spans="8:16" x14ac:dyDescent="0.3">
      <c r="H111" s="128">
        <v>2035</v>
      </c>
      <c r="I111" s="123">
        <f t="shared" ref="I111:K126" si="26">I45-I44+I44/12</f>
        <v>2843518.7274758457</v>
      </c>
      <c r="J111" s="123">
        <f t="shared" si="26"/>
        <v>65554.083333333328</v>
      </c>
      <c r="K111" s="123">
        <f t="shared" si="26"/>
        <v>130472.83333333333</v>
      </c>
      <c r="L111" s="123">
        <f t="shared" ref="L111:O126" si="27">L45-L44+L44/7</f>
        <v>411398.62828113668</v>
      </c>
      <c r="M111" s="123">
        <f t="shared" si="27"/>
        <v>623112.97154107236</v>
      </c>
      <c r="N111" s="123">
        <f t="shared" si="27"/>
        <v>139541.58238844841</v>
      </c>
      <c r="O111" s="123">
        <f t="shared" si="27"/>
        <v>137487.64597783127</v>
      </c>
      <c r="P111" s="133">
        <f t="shared" si="25"/>
        <v>1311540.8281884885</v>
      </c>
    </row>
    <row r="112" spans="8:16" x14ac:dyDescent="0.3">
      <c r="H112" s="121">
        <v>2036</v>
      </c>
      <c r="I112" s="123">
        <f t="shared" si="26"/>
        <v>2892263.7372050667</v>
      </c>
      <c r="J112" s="123">
        <f t="shared" si="26"/>
        <v>65554.083333333328</v>
      </c>
      <c r="K112" s="123">
        <f t="shared" si="26"/>
        <v>130472.83333333333</v>
      </c>
      <c r="L112" s="123">
        <f t="shared" si="27"/>
        <v>412502.23925549077</v>
      </c>
      <c r="M112" s="123">
        <f t="shared" si="27"/>
        <v>624880.02203476778</v>
      </c>
      <c r="N112" s="123">
        <f t="shared" si="27"/>
        <v>142219.04102021549</v>
      </c>
      <c r="O112" s="123">
        <f t="shared" si="27"/>
        <v>140125.69463819353</v>
      </c>
      <c r="P112" s="133">
        <f t="shared" si="25"/>
        <v>1319726.9969486676</v>
      </c>
    </row>
    <row r="113" spans="8:41" x14ac:dyDescent="0.3">
      <c r="H113" s="121">
        <v>2037</v>
      </c>
      <c r="I113" s="123">
        <f t="shared" si="26"/>
        <v>2945631.3680768581</v>
      </c>
      <c r="J113" s="123">
        <f t="shared" si="26"/>
        <v>65554.083333333328</v>
      </c>
      <c r="K113" s="123">
        <f t="shared" si="26"/>
        <v>130472.83333333333</v>
      </c>
      <c r="L113" s="123">
        <f t="shared" si="27"/>
        <v>413654.51294710347</v>
      </c>
      <c r="M113" s="123">
        <f t="shared" si="27"/>
        <v>626556.31457092252</v>
      </c>
      <c r="N113" s="123">
        <f t="shared" si="27"/>
        <v>145037.69691922484</v>
      </c>
      <c r="O113" s="123">
        <f t="shared" si="27"/>
        <v>142902.862259079</v>
      </c>
      <c r="P113" s="133">
        <f t="shared" si="25"/>
        <v>1328151.3866963298</v>
      </c>
    </row>
    <row r="114" spans="8:41" x14ac:dyDescent="0.3">
      <c r="H114" s="121">
        <v>2038</v>
      </c>
      <c r="I114" s="123">
        <f t="shared" si="26"/>
        <v>2999385.2488228781</v>
      </c>
      <c r="J114" s="123">
        <f t="shared" si="26"/>
        <v>65554.083333333328</v>
      </c>
      <c r="K114" s="123">
        <f t="shared" si="26"/>
        <v>130472.83333333333</v>
      </c>
      <c r="L114" s="123">
        <f t="shared" si="27"/>
        <v>414795.21630177641</v>
      </c>
      <c r="M114" s="123">
        <f t="shared" si="27"/>
        <v>628306.52169439604</v>
      </c>
      <c r="N114" s="123">
        <f t="shared" si="27"/>
        <v>147873.33921952959</v>
      </c>
      <c r="O114" s="123">
        <f t="shared" si="27"/>
        <v>145696.76625551481</v>
      </c>
      <c r="P114" s="133">
        <f t="shared" si="25"/>
        <v>1336671.843471217</v>
      </c>
    </row>
    <row r="115" spans="8:41" x14ac:dyDescent="0.3">
      <c r="H115" s="121">
        <v>2039</v>
      </c>
      <c r="I115" s="123">
        <f t="shared" si="26"/>
        <v>3053556.0959629617</v>
      </c>
      <c r="J115" s="123">
        <f t="shared" si="26"/>
        <v>65554.083333333328</v>
      </c>
      <c r="K115" s="123">
        <f t="shared" si="26"/>
        <v>130472.83333333333</v>
      </c>
      <c r="L115" s="123">
        <f t="shared" si="27"/>
        <v>415925.16032547655</v>
      </c>
      <c r="M115" s="123">
        <f t="shared" si="27"/>
        <v>630039.15444619046</v>
      </c>
      <c r="N115" s="123">
        <f t="shared" si="27"/>
        <v>150727.25329118146</v>
      </c>
      <c r="O115" s="123">
        <f t="shared" si="27"/>
        <v>148508.67307797118</v>
      </c>
      <c r="P115" s="133">
        <f t="shared" si="25"/>
        <v>1345200.2411408196</v>
      </c>
    </row>
    <row r="116" spans="8:41" x14ac:dyDescent="0.3">
      <c r="H116" s="121">
        <v>2040</v>
      </c>
      <c r="I116" s="123">
        <f t="shared" si="26"/>
        <v>3102771.6740961722</v>
      </c>
      <c r="J116" s="123">
        <f t="shared" si="26"/>
        <v>65554.083333333328</v>
      </c>
      <c r="K116" s="123">
        <f t="shared" si="26"/>
        <v>130472.83333333333</v>
      </c>
      <c r="L116" s="123">
        <f t="shared" si="27"/>
        <v>416971.16936433833</v>
      </c>
      <c r="M116" s="123">
        <f t="shared" si="27"/>
        <v>631755.44467636978</v>
      </c>
      <c r="N116" s="123">
        <f t="shared" si="27"/>
        <v>153430.86376637095</v>
      </c>
      <c r="O116" s="123">
        <f t="shared" si="27"/>
        <v>151172.48864830093</v>
      </c>
      <c r="P116" s="133">
        <f t="shared" si="25"/>
        <v>1353329.9664553802</v>
      </c>
    </row>
    <row r="117" spans="8:41" x14ac:dyDescent="0.3">
      <c r="H117" s="121">
        <v>2041</v>
      </c>
      <c r="I117" s="123">
        <f t="shared" si="26"/>
        <v>3075392.149656448</v>
      </c>
      <c r="J117" s="123">
        <f t="shared" si="26"/>
        <v>65554.083333333328</v>
      </c>
      <c r="K117" s="123">
        <f t="shared" si="26"/>
        <v>130472.83333333333</v>
      </c>
      <c r="L117" s="123">
        <f t="shared" si="27"/>
        <v>416970.59304760845</v>
      </c>
      <c r="M117" s="123">
        <f t="shared" si="27"/>
        <v>633344.24470223137</v>
      </c>
      <c r="N117" s="123">
        <f t="shared" si="27"/>
        <v>153721.77810810346</v>
      </c>
      <c r="O117" s="123">
        <f t="shared" si="27"/>
        <v>151459.12097209573</v>
      </c>
      <c r="P117" s="133">
        <f t="shared" si="25"/>
        <v>1355495.7368300389</v>
      </c>
    </row>
    <row r="118" spans="8:41" x14ac:dyDescent="0.3">
      <c r="H118" s="121">
        <v>2042</v>
      </c>
      <c r="I118" s="123">
        <f t="shared" si="26"/>
        <v>3122630.2818280729</v>
      </c>
      <c r="J118" s="123">
        <f t="shared" si="26"/>
        <v>65554.083333333328</v>
      </c>
      <c r="K118" s="123">
        <f t="shared" si="26"/>
        <v>130472.83333333333</v>
      </c>
      <c r="L118" s="123">
        <f t="shared" si="27"/>
        <v>417928.05227312772</v>
      </c>
      <c r="M118" s="123">
        <f t="shared" si="27"/>
        <v>633343.36932544038</v>
      </c>
      <c r="N118" s="123">
        <f t="shared" si="27"/>
        <v>156211.75384098123</v>
      </c>
      <c r="O118" s="123">
        <f t="shared" si="27"/>
        <v>153912.44632641398</v>
      </c>
      <c r="P118" s="133">
        <f t="shared" si="25"/>
        <v>1361395.6217659633</v>
      </c>
    </row>
    <row r="119" spans="8:41" x14ac:dyDescent="0.3">
      <c r="H119" s="121">
        <v>2043</v>
      </c>
      <c r="I119" s="123">
        <f t="shared" si="26"/>
        <v>3167482.0927860471</v>
      </c>
      <c r="J119" s="123">
        <f t="shared" si="26"/>
        <v>65554.083333333328</v>
      </c>
      <c r="K119" s="123">
        <f t="shared" si="26"/>
        <v>130472.83333333333</v>
      </c>
      <c r="L119" s="123">
        <f t="shared" si="27"/>
        <v>418843.00341378991</v>
      </c>
      <c r="M119" s="123">
        <f t="shared" si="27"/>
        <v>634797.66960942443</v>
      </c>
      <c r="N119" s="123">
        <f t="shared" si="27"/>
        <v>158631.39075671669</v>
      </c>
      <c r="O119" s="123">
        <f t="shared" si="27"/>
        <v>156296.46819266657</v>
      </c>
      <c r="P119" s="133">
        <f t="shared" si="25"/>
        <v>1368568.5319725976</v>
      </c>
    </row>
    <row r="120" spans="8:41" x14ac:dyDescent="0.3">
      <c r="H120" s="121">
        <v>2044</v>
      </c>
      <c r="I120" s="123">
        <f t="shared" si="26"/>
        <v>3212496.0381274899</v>
      </c>
      <c r="J120" s="123">
        <f t="shared" si="26"/>
        <v>65554.083333333328</v>
      </c>
      <c r="K120" s="123">
        <f t="shared" si="26"/>
        <v>130472.83333333333</v>
      </c>
      <c r="L120" s="123">
        <f t="shared" si="27"/>
        <v>419748.33057363646</v>
      </c>
      <c r="M120" s="123">
        <f t="shared" si="27"/>
        <v>636187.40367666364</v>
      </c>
      <c r="N120" s="123">
        <f t="shared" si="27"/>
        <v>161055.96518968738</v>
      </c>
      <c r="O120" s="123">
        <f t="shared" si="27"/>
        <v>158685.35489999384</v>
      </c>
      <c r="P120" s="133">
        <f t="shared" si="25"/>
        <v>1375677.0543399814</v>
      </c>
    </row>
    <row r="121" spans="8:41" x14ac:dyDescent="0.3">
      <c r="H121" s="121">
        <v>2045</v>
      </c>
      <c r="I121" s="123">
        <f t="shared" si="26"/>
        <v>3251814.6541424613</v>
      </c>
      <c r="J121" s="123">
        <f t="shared" si="26"/>
        <v>65554.083333333328</v>
      </c>
      <c r="K121" s="123">
        <f t="shared" si="26"/>
        <v>130472.83333333333</v>
      </c>
      <c r="L121" s="123">
        <f t="shared" si="27"/>
        <v>420570.05077017174</v>
      </c>
      <c r="M121" s="123">
        <f t="shared" si="27"/>
        <v>637562.5197239808</v>
      </c>
      <c r="N121" s="123">
        <f t="shared" si="27"/>
        <v>163301.61062136723</v>
      </c>
      <c r="O121" s="123">
        <f t="shared" si="27"/>
        <v>160897.94629259422</v>
      </c>
      <c r="P121" s="133">
        <f t="shared" si="25"/>
        <v>1382332.127408114</v>
      </c>
    </row>
    <row r="122" spans="8:41" x14ac:dyDescent="0.3">
      <c r="H122" s="121">
        <v>2046</v>
      </c>
      <c r="I122" s="123">
        <f t="shared" si="26"/>
        <v>3293526.5265916931</v>
      </c>
      <c r="J122" s="123">
        <f t="shared" si="26"/>
        <v>65554.083333333328</v>
      </c>
      <c r="K122" s="123">
        <f t="shared" si="26"/>
        <v>130472.83333333333</v>
      </c>
      <c r="L122" s="123">
        <f t="shared" si="27"/>
        <v>421409.25540567975</v>
      </c>
      <c r="M122" s="123">
        <f t="shared" si="27"/>
        <v>638810.64380417694</v>
      </c>
      <c r="N122" s="123">
        <f t="shared" si="27"/>
        <v>165611.99346615761</v>
      </c>
      <c r="O122" s="123">
        <f t="shared" si="27"/>
        <v>163174.32221725275</v>
      </c>
      <c r="P122" s="133">
        <f t="shared" si="25"/>
        <v>1389006.2148932673</v>
      </c>
      <c r="X122" s="121">
        <v>2033</v>
      </c>
      <c r="Y122" s="121">
        <v>2034</v>
      </c>
      <c r="Z122" s="121">
        <v>2035</v>
      </c>
      <c r="AA122" s="121">
        <v>2036</v>
      </c>
      <c r="AB122" s="121">
        <v>2037</v>
      </c>
      <c r="AC122" s="121">
        <v>2038</v>
      </c>
      <c r="AD122" s="121">
        <v>2039</v>
      </c>
      <c r="AE122" s="121">
        <v>2040</v>
      </c>
      <c r="AF122" s="121">
        <v>2041</v>
      </c>
      <c r="AG122" s="121">
        <v>2042</v>
      </c>
      <c r="AH122" s="121">
        <v>2043</v>
      </c>
      <c r="AI122" s="121">
        <v>2044</v>
      </c>
      <c r="AJ122" s="121">
        <v>2045</v>
      </c>
      <c r="AK122" s="121">
        <v>2046</v>
      </c>
      <c r="AL122" s="121">
        <v>2047</v>
      </c>
      <c r="AM122" s="121">
        <v>2048</v>
      </c>
      <c r="AN122" s="121">
        <v>2049</v>
      </c>
      <c r="AO122" s="121">
        <v>2050</v>
      </c>
    </row>
    <row r="123" spans="8:41" x14ac:dyDescent="0.3">
      <c r="H123" s="121">
        <v>2047</v>
      </c>
      <c r="I123" s="123">
        <f t="shared" si="26"/>
        <v>3338481.3385130093</v>
      </c>
      <c r="J123" s="123">
        <f t="shared" si="26"/>
        <v>65554.083333333328</v>
      </c>
      <c r="K123" s="123">
        <f t="shared" si="26"/>
        <v>130472.83333333333</v>
      </c>
      <c r="L123" s="123">
        <f t="shared" si="27"/>
        <v>422277.19037997758</v>
      </c>
      <c r="M123" s="123">
        <f t="shared" si="27"/>
        <v>640085.32528116379</v>
      </c>
      <c r="N123" s="123">
        <f t="shared" si="27"/>
        <v>168019.18714189137</v>
      </c>
      <c r="O123" s="123">
        <f t="shared" si="27"/>
        <v>165546.08399768075</v>
      </c>
      <c r="P123" s="133">
        <f t="shared" si="25"/>
        <v>1395927.7868007135</v>
      </c>
      <c r="X123" s="123">
        <v>3167191.0845546578</v>
      </c>
      <c r="Y123" s="123">
        <v>3278042.7725140704</v>
      </c>
      <c r="Z123" s="123">
        <v>3392774.2695520623</v>
      </c>
      <c r="AA123" s="123">
        <v>3096073.7704020818</v>
      </c>
      <c r="AB123" s="123">
        <v>3161091.3195805228</v>
      </c>
      <c r="AC123" s="123">
        <v>3227474.2372917128</v>
      </c>
      <c r="AD123" s="123">
        <v>3295251.1962748389</v>
      </c>
      <c r="AE123" s="123">
        <v>3364451.4713966111</v>
      </c>
      <c r="AF123" s="123">
        <v>3435104.9522959399</v>
      </c>
      <c r="AG123" s="123">
        <v>3507242.1562941554</v>
      </c>
      <c r="AH123" s="123">
        <v>3580894.2415763345</v>
      </c>
      <c r="AI123" s="123">
        <v>3656093.0206494313</v>
      </c>
      <c r="AJ123" s="123">
        <v>3732870.9740830702</v>
      </c>
      <c r="AK123" s="123">
        <v>3811261.2645388171</v>
      </c>
      <c r="AL123" s="123">
        <v>3891297.7510941294</v>
      </c>
      <c r="AM123" s="123">
        <v>3973015.0038671051</v>
      </c>
      <c r="AN123" s="123">
        <v>4056448.3189483131</v>
      </c>
      <c r="AO123" s="123">
        <v>4141633.7336462275</v>
      </c>
    </row>
    <row r="124" spans="8:41" x14ac:dyDescent="0.3">
      <c r="H124" s="121">
        <v>2048</v>
      </c>
      <c r="I124" s="123">
        <f t="shared" si="26"/>
        <v>3386354.3546197731</v>
      </c>
      <c r="J124" s="123">
        <f t="shared" si="26"/>
        <v>65554.083333333328</v>
      </c>
      <c r="K124" s="123">
        <f t="shared" si="26"/>
        <v>130472.83333333333</v>
      </c>
      <c r="L124" s="123">
        <f t="shared" si="27"/>
        <v>423170.61453524447</v>
      </c>
      <c r="M124" s="123">
        <f t="shared" si="27"/>
        <v>641403.64573383506</v>
      </c>
      <c r="N124" s="123">
        <f t="shared" si="27"/>
        <v>170519.480417415</v>
      </c>
      <c r="O124" s="123">
        <f t="shared" si="27"/>
        <v>168009.57502897055</v>
      </c>
      <c r="P124" s="133">
        <f t="shared" si="25"/>
        <v>1403103.3157154652</v>
      </c>
      <c r="X124" s="123">
        <v>27701769.908569638</v>
      </c>
      <c r="Y124" s="123">
        <v>28671331.855369572</v>
      </c>
      <c r="Z124" s="123">
        <v>29674828.470307503</v>
      </c>
      <c r="AA124" s="123">
        <v>30297999.868183959</v>
      </c>
      <c r="AB124" s="123">
        <v>30934257.865415819</v>
      </c>
      <c r="AC124" s="123">
        <v>31583877.280589547</v>
      </c>
      <c r="AD124" s="123">
        <v>32247138.703481924</v>
      </c>
      <c r="AE124" s="123">
        <v>32924328.616255041</v>
      </c>
      <c r="AF124" s="123">
        <v>33615739.517196395</v>
      </c>
      <c r="AG124" s="123">
        <v>34321670.047057517</v>
      </c>
      <c r="AH124" s="123">
        <v>35042425.118045725</v>
      </c>
      <c r="AI124" s="123">
        <v>35778316.045524679</v>
      </c>
      <c r="AJ124" s="123">
        <v>36529660.682480693</v>
      </c>
      <c r="AK124" s="123">
        <v>37296783.556812786</v>
      </c>
      <c r="AL124" s="123">
        <v>38080016.01150585</v>
      </c>
      <c r="AM124" s="123">
        <v>38879696.347747467</v>
      </c>
      <c r="AN124" s="123">
        <v>39696169.971050158</v>
      </c>
      <c r="AO124" s="123">
        <v>40529789.540442206</v>
      </c>
    </row>
    <row r="125" spans="8:41" x14ac:dyDescent="0.3">
      <c r="H125" s="121">
        <v>2049</v>
      </c>
      <c r="I125" s="123">
        <f t="shared" si="26"/>
        <v>3439001.1409572228</v>
      </c>
      <c r="J125" s="123">
        <f t="shared" si="26"/>
        <v>65554.083333333328</v>
      </c>
      <c r="K125" s="123">
        <f t="shared" si="26"/>
        <v>130472.83333333333</v>
      </c>
      <c r="L125" s="123">
        <f t="shared" si="27"/>
        <v>424112.33309213311</v>
      </c>
      <c r="M125" s="123">
        <f t="shared" si="27"/>
        <v>642760.68211522012</v>
      </c>
      <c r="N125" s="123">
        <f t="shared" si="27"/>
        <v>173176.57048226192</v>
      </c>
      <c r="O125" s="123">
        <f t="shared" si="27"/>
        <v>170627.55493083171</v>
      </c>
      <c r="P125" s="133">
        <f t="shared" si="25"/>
        <v>1410677.140620447</v>
      </c>
    </row>
    <row r="126" spans="8:41" x14ac:dyDescent="0.3">
      <c r="H126" s="121">
        <v>2050</v>
      </c>
      <c r="I126" s="123">
        <f t="shared" si="26"/>
        <v>3485576.7763024513</v>
      </c>
      <c r="J126" s="123">
        <f t="shared" si="26"/>
        <v>65554.083333333328</v>
      </c>
      <c r="K126" s="123">
        <f t="shared" si="26"/>
        <v>130472.83333333333</v>
      </c>
      <c r="L126" s="123">
        <f t="shared" si="27"/>
        <v>424974.26422027312</v>
      </c>
      <c r="M126" s="123">
        <f t="shared" si="27"/>
        <v>644191.073643354</v>
      </c>
      <c r="N126" s="123">
        <f t="shared" si="27"/>
        <v>175657.82478492716</v>
      </c>
      <c r="O126" s="123">
        <f t="shared" si="27"/>
        <v>173072.28722716006</v>
      </c>
      <c r="P126" s="133">
        <f t="shared" si="25"/>
        <v>1417895.4498757143</v>
      </c>
      <c r="X126" s="123">
        <v>8835777.1849892903</v>
      </c>
      <c r="Y126" s="123">
        <v>8931835.0633773562</v>
      </c>
      <c r="Z126" s="123">
        <v>9030188.9958935734</v>
      </c>
      <c r="AA126" s="123">
        <v>9099263.4147153553</v>
      </c>
      <c r="AB126" s="123">
        <v>9160605.8825089224</v>
      </c>
      <c r="AC126" s="123">
        <v>9222847.3159344066</v>
      </c>
      <c r="AD126" s="123">
        <v>9286005.4255915042</v>
      </c>
      <c r="AE126" s="123">
        <v>9350098.2904994693</v>
      </c>
      <c r="AF126" s="123">
        <v>9415144.3658234123</v>
      </c>
      <c r="AG126" s="123">
        <v>9481162.4907628298</v>
      </c>
      <c r="AH126" s="123">
        <v>9548171.8966057468</v>
      </c>
      <c r="AI126" s="123">
        <v>9616192.2149519734</v>
      </c>
      <c r="AJ126" s="123">
        <v>9685243.4861090239</v>
      </c>
      <c r="AK126" s="123">
        <v>9755346.1676643044</v>
      </c>
      <c r="AL126" s="123">
        <v>9826521.1432372853</v>
      </c>
      <c r="AM126" s="123">
        <v>9898789.7314154543</v>
      </c>
      <c r="AN126" s="123">
        <v>9972173.6948778741</v>
      </c>
      <c r="AO126" s="123">
        <v>10046695.249710314</v>
      </c>
    </row>
    <row r="127" spans="8:41" x14ac:dyDescent="0.3">
      <c r="X127" s="123">
        <v>1342683.3217994056</v>
      </c>
      <c r="Y127" s="123">
        <v>1358311.7619579658</v>
      </c>
      <c r="Z127" s="123">
        <v>1374330.3701415539</v>
      </c>
      <c r="AA127" s="123">
        <v>1359101.4182351497</v>
      </c>
      <c r="AB127" s="123">
        <v>1361237.2413243307</v>
      </c>
      <c r="AC127" s="123">
        <v>1370899.4166410454</v>
      </c>
      <c r="AD127" s="123">
        <v>1380707.7262191561</v>
      </c>
      <c r="AE127" s="123">
        <v>1390665.0685638934</v>
      </c>
      <c r="AF127" s="123">
        <v>1400774.4025381533</v>
      </c>
      <c r="AG127" s="123">
        <v>1411038.7486284757</v>
      </c>
      <c r="AH127" s="123">
        <v>1421461.1902376062</v>
      </c>
      <c r="AI127" s="123">
        <v>1432044.8750041914</v>
      </c>
      <c r="AJ127" s="123">
        <v>1442793.0161501903</v>
      </c>
      <c r="AK127" s="123">
        <v>1453708.8938565678</v>
      </c>
      <c r="AL127" s="123">
        <v>1464795.8566678811</v>
      </c>
      <c r="AM127" s="123">
        <v>1476057.3229263523</v>
      </c>
      <c r="AN127" s="123">
        <v>1487496.7822360569</v>
      </c>
      <c r="AO127" s="123">
        <v>1499117.7969578509</v>
      </c>
    </row>
    <row r="129" spans="8:41" x14ac:dyDescent="0.3">
      <c r="X129" s="123">
        <v>149685.34794116317</v>
      </c>
      <c r="Y129" s="123">
        <v>154924.33511910387</v>
      </c>
      <c r="Z129" s="123">
        <v>160346.68684827248</v>
      </c>
      <c r="AA129" s="123">
        <v>152895.39562931116</v>
      </c>
      <c r="AB129" s="123">
        <v>156106.19893752673</v>
      </c>
      <c r="AC129" s="123">
        <v>159384.42911521476</v>
      </c>
      <c r="AD129" s="123">
        <v>162731.50212663421</v>
      </c>
      <c r="AE129" s="123">
        <v>166148.86367129357</v>
      </c>
      <c r="AF129" s="123">
        <v>169637.98980839079</v>
      </c>
      <c r="AG129" s="123">
        <v>173200.38759436694</v>
      </c>
      <c r="AH129" s="123">
        <v>176837.59573384869</v>
      </c>
      <c r="AI129" s="123">
        <v>180551.18524425934</v>
      </c>
      <c r="AJ129" s="123">
        <v>184342.76013438875</v>
      </c>
      <c r="AK129" s="123">
        <v>188213.95809721103</v>
      </c>
      <c r="AL129" s="123">
        <v>192166.45121725247</v>
      </c>
      <c r="AM129" s="123">
        <v>196201.94669281467</v>
      </c>
      <c r="AN129" s="123">
        <v>200322.1875733638</v>
      </c>
      <c r="AO129" s="123">
        <v>204528.95351240452</v>
      </c>
    </row>
    <row r="130" spans="8:41" x14ac:dyDescent="0.3">
      <c r="I130" s="121">
        <v>2018</v>
      </c>
      <c r="J130" s="121">
        <v>2019</v>
      </c>
      <c r="K130" s="121">
        <v>2020</v>
      </c>
      <c r="L130" s="121">
        <v>2021</v>
      </c>
      <c r="M130" s="121">
        <v>2022</v>
      </c>
      <c r="N130" s="121">
        <v>2023</v>
      </c>
      <c r="O130" s="121">
        <v>2024</v>
      </c>
      <c r="P130" s="121">
        <v>2025</v>
      </c>
      <c r="Q130" s="121">
        <v>2026</v>
      </c>
      <c r="R130" s="121">
        <v>2027</v>
      </c>
      <c r="S130" s="121">
        <v>2028</v>
      </c>
      <c r="T130" s="121">
        <v>2029</v>
      </c>
      <c r="U130" s="121">
        <v>2030</v>
      </c>
      <c r="V130" s="121">
        <v>2031</v>
      </c>
      <c r="W130" s="121">
        <v>2032</v>
      </c>
      <c r="X130" s="123">
        <v>871060.51874195004</v>
      </c>
      <c r="Y130" s="123">
        <v>901547.63689791819</v>
      </c>
      <c r="Z130" s="123">
        <v>933101.80418934522</v>
      </c>
      <c r="AA130" s="123">
        <v>952696.94207732135</v>
      </c>
      <c r="AB130" s="123">
        <v>972703.57786094502</v>
      </c>
      <c r="AC130" s="123">
        <v>993130.35299602477</v>
      </c>
      <c r="AD130" s="123">
        <v>1013986.0904089411</v>
      </c>
      <c r="AE130" s="123">
        <v>1035279.7983075288</v>
      </c>
      <c r="AF130" s="123">
        <v>1057020.6740719869</v>
      </c>
      <c r="AG130" s="123">
        <v>1079218.1082274986</v>
      </c>
      <c r="AH130" s="123">
        <v>1101881.6885002761</v>
      </c>
      <c r="AI130" s="123">
        <v>1125021.2039587817</v>
      </c>
      <c r="AJ130" s="123">
        <v>1148646.6492419159</v>
      </c>
      <c r="AK130" s="123">
        <v>1172768.2288759961</v>
      </c>
      <c r="AL130" s="123">
        <v>1197396.361682392</v>
      </c>
      <c r="AM130" s="123">
        <v>1222541.6852777221</v>
      </c>
      <c r="AN130" s="123">
        <v>1248215.0606685542</v>
      </c>
      <c r="AO130" s="123">
        <v>1274427.5769425938</v>
      </c>
    </row>
    <row r="131" spans="8:41" x14ac:dyDescent="0.3">
      <c r="H131" s="121" t="s">
        <v>995</v>
      </c>
      <c r="I131" s="123">
        <v>2030606.4336666658</v>
      </c>
      <c r="J131" s="123">
        <v>2130106.148916333</v>
      </c>
      <c r="K131" s="123">
        <v>2234481.3502132334</v>
      </c>
      <c r="L131" s="123">
        <v>2095994.162248506</v>
      </c>
      <c r="M131" s="123">
        <v>2169353.9579272047</v>
      </c>
      <c r="N131" s="123">
        <v>2245281.3464546548</v>
      </c>
      <c r="O131" s="123">
        <v>2323866.1935805688</v>
      </c>
      <c r="P131" s="123">
        <v>2405201.5103558889</v>
      </c>
      <c r="Q131" s="123">
        <v>2489383.563218344</v>
      </c>
      <c r="R131" s="123">
        <v>2576511.9879309852</v>
      </c>
      <c r="S131" s="123">
        <v>2666689.9075085688</v>
      </c>
      <c r="T131" s="123">
        <v>2760024.0542713702</v>
      </c>
      <c r="U131" s="123">
        <v>2856624.8961708657</v>
      </c>
      <c r="V131" s="123">
        <v>2956606.7675368488</v>
      </c>
      <c r="W131" s="123">
        <v>3060088.0044006384</v>
      </c>
    </row>
    <row r="132" spans="8:41" x14ac:dyDescent="0.3">
      <c r="H132" s="121" t="s">
        <v>996</v>
      </c>
      <c r="I132" s="123">
        <v>16096520.016999999</v>
      </c>
      <c r="J132" s="123">
        <v>16885249.497832999</v>
      </c>
      <c r="K132" s="123">
        <v>17712626.723226815</v>
      </c>
      <c r="L132" s="123">
        <v>18332568.658539753</v>
      </c>
      <c r="M132" s="123">
        <v>18974208.561588645</v>
      </c>
      <c r="N132" s="123">
        <v>19638305.861244246</v>
      </c>
      <c r="O132" s="123">
        <v>20325646.566387795</v>
      </c>
      <c r="P132" s="123">
        <v>21037044.196211368</v>
      </c>
      <c r="Q132" s="123">
        <v>21773340.743078765</v>
      </c>
      <c r="R132" s="123">
        <v>22535407.66908652</v>
      </c>
      <c r="S132" s="123">
        <v>23324146.937504545</v>
      </c>
      <c r="T132" s="123">
        <v>24140492.080317203</v>
      </c>
      <c r="U132" s="123">
        <v>24985409.303128302</v>
      </c>
      <c r="V132" s="123">
        <v>25859898.628737792</v>
      </c>
      <c r="W132" s="123">
        <v>26764995.080743615</v>
      </c>
      <c r="X132" s="133">
        <f t="shared" ref="J132:AO140" si="28">X126-X130</f>
        <v>7964716.6662473399</v>
      </c>
      <c r="Y132" s="133">
        <f t="shared" si="28"/>
        <v>8030287.4264794383</v>
      </c>
      <c r="Z132" s="133">
        <f t="shared" si="28"/>
        <v>8097087.1917042285</v>
      </c>
      <c r="AA132" s="133">
        <f t="shared" si="28"/>
        <v>8146566.4726380343</v>
      </c>
      <c r="AB132" s="133">
        <f t="shared" si="28"/>
        <v>8187902.3046479775</v>
      </c>
      <c r="AC132" s="133">
        <f t="shared" si="28"/>
        <v>8229716.9629383814</v>
      </c>
      <c r="AD132" s="133">
        <f t="shared" si="28"/>
        <v>8272019.3351825634</v>
      </c>
      <c r="AE132" s="133">
        <f t="shared" si="28"/>
        <v>8314818.4921919405</v>
      </c>
      <c r="AF132" s="133">
        <f t="shared" si="28"/>
        <v>8358123.6917514252</v>
      </c>
      <c r="AG132" s="133">
        <f t="shared" si="28"/>
        <v>8401944.382535331</v>
      </c>
      <c r="AH132" s="133">
        <f t="shared" si="28"/>
        <v>8446290.208105471</v>
      </c>
      <c r="AI132" s="133">
        <f t="shared" si="28"/>
        <v>8491171.010993192</v>
      </c>
      <c r="AJ132" s="133">
        <f t="shared" si="28"/>
        <v>8536596.8368671089</v>
      </c>
      <c r="AK132" s="133">
        <f t="shared" si="28"/>
        <v>8582577.9387883078</v>
      </c>
      <c r="AL132" s="133">
        <f t="shared" si="28"/>
        <v>8629124.7815548927</v>
      </c>
      <c r="AM132" s="133">
        <f t="shared" si="28"/>
        <v>8676248.0461377315</v>
      </c>
      <c r="AN132" s="133">
        <f t="shared" si="28"/>
        <v>8723958.6342093199</v>
      </c>
      <c r="AO132" s="133">
        <f t="shared" si="28"/>
        <v>8772267.6727677211</v>
      </c>
    </row>
    <row r="133" spans="8:41" x14ac:dyDescent="0.3">
      <c r="X133" s="133">
        <f t="shared" ref="J133:AO141" si="29">X127-X129</f>
        <v>1192997.9738582424</v>
      </c>
      <c r="Y133" s="133">
        <f t="shared" si="29"/>
        <v>1203387.426838862</v>
      </c>
      <c r="Z133" s="133">
        <f t="shared" si="29"/>
        <v>1213983.6832932814</v>
      </c>
      <c r="AA133" s="133">
        <f t="shared" si="29"/>
        <v>1206206.0226058385</v>
      </c>
      <c r="AB133" s="133">
        <f t="shared" si="29"/>
        <v>1205131.042386804</v>
      </c>
      <c r="AC133" s="133">
        <f t="shared" si="29"/>
        <v>1211514.9875258305</v>
      </c>
      <c r="AD133" s="133">
        <f t="shared" si="29"/>
        <v>1217976.2240925219</v>
      </c>
      <c r="AE133" s="133">
        <f t="shared" si="29"/>
        <v>1224516.2048926</v>
      </c>
      <c r="AF133" s="133">
        <f t="shared" si="29"/>
        <v>1231136.4127297625</v>
      </c>
      <c r="AG133" s="133">
        <f t="shared" si="29"/>
        <v>1237838.3610341088</v>
      </c>
      <c r="AH133" s="133">
        <f t="shared" si="29"/>
        <v>1244623.5945037575</v>
      </c>
      <c r="AI133" s="133">
        <f t="shared" si="29"/>
        <v>1251493.689759932</v>
      </c>
      <c r="AJ133" s="133">
        <f t="shared" si="29"/>
        <v>1258450.2560158016</v>
      </c>
      <c r="AK133" s="133">
        <f t="shared" si="29"/>
        <v>1265494.9357593567</v>
      </c>
      <c r="AL133" s="133">
        <f t="shared" si="29"/>
        <v>1272629.4054506286</v>
      </c>
      <c r="AM133" s="133">
        <f t="shared" si="29"/>
        <v>1279855.3762335377</v>
      </c>
      <c r="AN133" s="133">
        <f t="shared" si="29"/>
        <v>1287174.5946626931</v>
      </c>
      <c r="AO133" s="133">
        <f t="shared" si="29"/>
        <v>1294588.8434454463</v>
      </c>
    </row>
    <row r="134" spans="8:41" x14ac:dyDescent="0.3">
      <c r="H134" s="121" t="s">
        <v>997</v>
      </c>
      <c r="I134" s="123">
        <v>7565037.2019999996</v>
      </c>
      <c r="J134" s="123">
        <v>7660195.5324979983</v>
      </c>
      <c r="K134" s="123">
        <v>7758087.9217436006</v>
      </c>
      <c r="L134" s="123">
        <v>7838050.7348616906</v>
      </c>
      <c r="M134" s="123">
        <v>7911573.639280159</v>
      </c>
      <c r="N134" s="123">
        <v>7986665.8009967674</v>
      </c>
      <c r="O134" s="123">
        <v>8063377.1237951638</v>
      </c>
      <c r="P134" s="123">
        <v>8141759.2329903236</v>
      </c>
      <c r="Q134" s="123">
        <v>8221865.5355566246</v>
      </c>
      <c r="R134" s="123">
        <v>8303751.282359805</v>
      </c>
      <c r="S134" s="123">
        <v>8387473.6325663887</v>
      </c>
      <c r="T134" s="123">
        <v>8473091.7203068249</v>
      </c>
      <c r="U134" s="123">
        <v>8560666.7236711774</v>
      </c>
      <c r="V134" s="123">
        <v>8650261.9361190517</v>
      </c>
      <c r="W134" s="123">
        <v>8741942.8403881975</v>
      </c>
    </row>
    <row r="135" spans="8:41" x14ac:dyDescent="0.3">
      <c r="H135" s="121" t="s">
        <v>998</v>
      </c>
      <c r="I135" s="123">
        <v>1160038.9162857137</v>
      </c>
      <c r="J135" s="123">
        <v>1175877.9307837135</v>
      </c>
      <c r="K135" s="123">
        <v>1192206.0367453159</v>
      </c>
      <c r="L135" s="123">
        <v>1188261.0876528898</v>
      </c>
      <c r="M135" s="123">
        <v>1193244.4379701393</v>
      </c>
      <c r="N135" s="123">
        <v>1205316.9673280586</v>
      </c>
      <c r="O135" s="123">
        <v>1217663.5800836496</v>
      </c>
      <c r="P135" s="123">
        <v>1230293.1268801824</v>
      </c>
      <c r="Q135" s="123">
        <v>1243214.7644220614</v>
      </c>
      <c r="R135" s="123">
        <v>1256437.9661684118</v>
      </c>
      <c r="S135" s="123">
        <v>1269972.5334008427</v>
      </c>
      <c r="T135" s="123">
        <v>1283828.6066784908</v>
      </c>
      <c r="U135" s="123">
        <v>1298016.6776939</v>
      </c>
      <c r="V135" s="123">
        <v>1312547.6015437569</v>
      </c>
      <c r="W135" s="123">
        <v>1327432.6094290109</v>
      </c>
    </row>
    <row r="137" spans="8:41" x14ac:dyDescent="0.3">
      <c r="H137" s="121" t="s">
        <v>999</v>
      </c>
      <c r="I137" s="123">
        <v>92571.071428571377</v>
      </c>
      <c r="J137" s="123">
        <v>97107.053928571404</v>
      </c>
      <c r="K137" s="123">
        <v>101865.2995710714</v>
      </c>
      <c r="L137" s="123">
        <v>99059.263266058857</v>
      </c>
      <c r="M137" s="123">
        <v>102526.33748037096</v>
      </c>
      <c r="N137" s="123">
        <v>106114.75929218392</v>
      </c>
      <c r="O137" s="123">
        <v>109828.77586741028</v>
      </c>
      <c r="P137" s="123">
        <v>113672.78302276965</v>
      </c>
      <c r="Q137" s="123">
        <v>117651.33042856662</v>
      </c>
      <c r="R137" s="123">
        <v>121769.12699356649</v>
      </c>
      <c r="S137" s="123">
        <v>126031.04643834119</v>
      </c>
      <c r="T137" s="123">
        <v>130442.13306368321</v>
      </c>
      <c r="U137" s="123">
        <v>135007.60772091208</v>
      </c>
      <c r="V137" s="123">
        <v>139732.87399114404</v>
      </c>
      <c r="W137" s="123">
        <v>144623.524580834</v>
      </c>
    </row>
    <row r="138" spans="8:41" x14ac:dyDescent="0.3">
      <c r="H138" s="121" t="s">
        <v>1000</v>
      </c>
      <c r="I138" s="123">
        <v>506142.49999999994</v>
      </c>
      <c r="J138" s="123">
        <v>530943.48249999993</v>
      </c>
      <c r="K138" s="123">
        <v>556959.71314249991</v>
      </c>
      <c r="L138" s="123">
        <v>576453.30310248735</v>
      </c>
      <c r="M138" s="123">
        <v>596629.1687110744</v>
      </c>
      <c r="N138" s="123">
        <v>617511.18961596198</v>
      </c>
      <c r="O138" s="123">
        <v>639124.08125252055</v>
      </c>
      <c r="P138" s="123">
        <v>661493.42409635871</v>
      </c>
      <c r="Q138" s="123">
        <v>684645.69393973122</v>
      </c>
      <c r="R138" s="123">
        <v>708608.29322762182</v>
      </c>
      <c r="S138" s="123">
        <v>733409.58349058847</v>
      </c>
      <c r="T138" s="123">
        <v>759078.91891275905</v>
      </c>
      <c r="U138" s="123">
        <v>785646.68107470556</v>
      </c>
      <c r="V138" s="123">
        <v>813144.31491232023</v>
      </c>
      <c r="W138" s="123">
        <v>841604.36593425134</v>
      </c>
    </row>
    <row r="140" spans="8:41" x14ac:dyDescent="0.3">
      <c r="H140" s="121" t="s">
        <v>1001</v>
      </c>
      <c r="I140" s="133">
        <f>I134-I138</f>
        <v>7058894.7019999996</v>
      </c>
      <c r="J140" s="133">
        <f t="shared" si="28"/>
        <v>7129252.0499979984</v>
      </c>
      <c r="K140" s="133">
        <f t="shared" si="28"/>
        <v>7201128.2086011004</v>
      </c>
      <c r="L140" s="133">
        <f t="shared" si="28"/>
        <v>7261597.4317592029</v>
      </c>
      <c r="M140" s="133">
        <f t="shared" si="28"/>
        <v>7314944.4705690844</v>
      </c>
      <c r="N140" s="133">
        <f t="shared" si="28"/>
        <v>7369154.6113808053</v>
      </c>
      <c r="O140" s="133">
        <f t="shared" si="28"/>
        <v>7424253.0425426429</v>
      </c>
      <c r="P140" s="133">
        <f t="shared" si="28"/>
        <v>7480265.8088939646</v>
      </c>
      <c r="Q140" s="133">
        <f t="shared" si="28"/>
        <v>7537219.8416168932</v>
      </c>
      <c r="R140" s="133">
        <f t="shared" si="28"/>
        <v>7595142.9891321827</v>
      </c>
      <c r="S140" s="133">
        <f t="shared" si="28"/>
        <v>7654064.0490758</v>
      </c>
      <c r="T140" s="133">
        <f t="shared" si="28"/>
        <v>7714012.8013940658</v>
      </c>
      <c r="U140" s="133">
        <f t="shared" si="28"/>
        <v>7775020.0425964715</v>
      </c>
      <c r="V140" s="133">
        <f t="shared" si="28"/>
        <v>7837117.6212067315</v>
      </c>
      <c r="W140" s="133">
        <f t="shared" si="28"/>
        <v>7900338.4744539466</v>
      </c>
    </row>
    <row r="141" spans="8:41" x14ac:dyDescent="0.3">
      <c r="H141" s="121" t="s">
        <v>1002</v>
      </c>
      <c r="I141" s="133">
        <f>I135-I137</f>
        <v>1067467.8448571423</v>
      </c>
      <c r="J141" s="133">
        <f t="shared" si="29"/>
        <v>1078770.8768551419</v>
      </c>
      <c r="K141" s="133">
        <f t="shared" si="29"/>
        <v>1090340.7371742446</v>
      </c>
      <c r="L141" s="133">
        <f t="shared" si="29"/>
        <v>1089201.8243868309</v>
      </c>
      <c r="M141" s="133">
        <f t="shared" si="29"/>
        <v>1090718.1004897684</v>
      </c>
      <c r="N141" s="133">
        <f t="shared" si="29"/>
        <v>1099202.2080358746</v>
      </c>
      <c r="O141" s="133">
        <f t="shared" si="29"/>
        <v>1107834.8042162394</v>
      </c>
      <c r="P141" s="133">
        <f t="shared" si="29"/>
        <v>1116620.3438574127</v>
      </c>
      <c r="Q141" s="133">
        <f t="shared" si="29"/>
        <v>1125563.4339934948</v>
      </c>
      <c r="R141" s="133">
        <f t="shared" si="29"/>
        <v>1134668.8391748453</v>
      </c>
      <c r="S141" s="133">
        <f t="shared" si="29"/>
        <v>1143941.4869625014</v>
      </c>
      <c r="T141" s="133">
        <f t="shared" si="29"/>
        <v>1153386.4736148075</v>
      </c>
      <c r="U141" s="133">
        <f t="shared" si="29"/>
        <v>1163009.0699729878</v>
      </c>
      <c r="V141" s="133">
        <f t="shared" si="29"/>
        <v>1172814.7275526128</v>
      </c>
      <c r="W141" s="133">
        <f t="shared" si="29"/>
        <v>1182809.0848481769</v>
      </c>
    </row>
  </sheetData>
  <mergeCells count="19">
    <mergeCell ref="A17:A22"/>
    <mergeCell ref="B17:B22"/>
    <mergeCell ref="C17:C19"/>
    <mergeCell ref="C20:C22"/>
    <mergeCell ref="A23:A30"/>
    <mergeCell ref="B23:C24"/>
    <mergeCell ref="B25:C26"/>
    <mergeCell ref="B27:C28"/>
    <mergeCell ref="B29:C30"/>
    <mergeCell ref="A1:A16"/>
    <mergeCell ref="B1:B4"/>
    <mergeCell ref="C1:C2"/>
    <mergeCell ref="C3:C4"/>
    <mergeCell ref="B5:B10"/>
    <mergeCell ref="C5:C7"/>
    <mergeCell ref="C8:C10"/>
    <mergeCell ref="B11:B16"/>
    <mergeCell ref="C11:C13"/>
    <mergeCell ref="C14:C16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8B96B-BBDA-42AD-A0E0-3368713D53D9}">
  <dimension ref="A1"/>
  <sheetViews>
    <sheetView workbookViewId="0">
      <selection activeCell="U32" sqref="U32"/>
    </sheetView>
  </sheetViews>
  <sheetFormatPr defaultColWidth="9" defaultRowHeight="13.5" x14ac:dyDescent="0.3"/>
  <cols>
    <col min="1" max="16384" width="9" style="143"/>
  </cols>
  <sheetData/>
  <phoneticPr fontId="3" type="noConversion"/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888C1-C734-4E13-8D42-D3F3EA550975}">
  <sheetPr>
    <tabColor rgb="FFFFC000"/>
  </sheetPr>
  <dimension ref="A1:AJ152"/>
  <sheetViews>
    <sheetView zoomScale="74" zoomScaleNormal="74" workbookViewId="0">
      <selection activeCell="G23" sqref="G23"/>
    </sheetView>
  </sheetViews>
  <sheetFormatPr defaultRowHeight="13.5" x14ac:dyDescent="0.3"/>
  <cols>
    <col min="2" max="2" width="14.3984375" customWidth="1"/>
    <col min="3" max="3" width="14.3984375" hidden="1" customWidth="1"/>
    <col min="4" max="4" width="14.3984375" customWidth="1"/>
    <col min="5" max="10" width="14.59765625" bestFit="1" customWidth="1"/>
    <col min="11" max="12" width="13.265625" bestFit="1" customWidth="1"/>
    <col min="13" max="17" width="13.1328125" bestFit="1" customWidth="1"/>
    <col min="18" max="36" width="13.265625" bestFit="1" customWidth="1"/>
  </cols>
  <sheetData>
    <row r="1" spans="1:36" x14ac:dyDescent="0.3">
      <c r="A1" t="s">
        <v>890</v>
      </c>
      <c r="B1" t="s">
        <v>892</v>
      </c>
      <c r="D1" s="84"/>
      <c r="E1" s="84"/>
      <c r="F1" s="84"/>
      <c r="G1" s="84"/>
      <c r="H1" s="84"/>
      <c r="I1" s="84"/>
      <c r="J1" s="84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  <c r="AA1" s="84"/>
      <c r="AB1" s="84"/>
      <c r="AC1" s="84"/>
      <c r="AD1" s="84"/>
      <c r="AE1" s="84"/>
      <c r="AF1" s="84"/>
      <c r="AG1" s="84"/>
      <c r="AH1" s="84"/>
      <c r="AI1" s="84"/>
      <c r="AJ1" s="84"/>
    </row>
    <row r="2" spans="1:36" x14ac:dyDescent="0.3">
      <c r="B2" t="s">
        <v>825</v>
      </c>
    </row>
    <row r="3" spans="1:36" x14ac:dyDescent="0.3">
      <c r="C3">
        <v>2017</v>
      </c>
      <c r="D3">
        <v>2018</v>
      </c>
      <c r="E3">
        <v>2019</v>
      </c>
      <c r="F3">
        <v>2020</v>
      </c>
      <c r="G3">
        <v>2021</v>
      </c>
      <c r="H3">
        <v>2022</v>
      </c>
      <c r="I3">
        <v>2023</v>
      </c>
      <c r="J3">
        <v>2024</v>
      </c>
      <c r="K3">
        <v>2025</v>
      </c>
      <c r="L3">
        <v>2026</v>
      </c>
      <c r="M3">
        <v>2027</v>
      </c>
      <c r="N3">
        <v>2028</v>
      </c>
      <c r="O3">
        <v>2029</v>
      </c>
      <c r="P3">
        <v>2030</v>
      </c>
      <c r="Q3">
        <v>2031</v>
      </c>
      <c r="R3">
        <v>2032</v>
      </c>
      <c r="S3">
        <v>2033</v>
      </c>
      <c r="T3">
        <v>2034</v>
      </c>
      <c r="U3">
        <v>2035</v>
      </c>
      <c r="V3">
        <v>2036</v>
      </c>
      <c r="W3">
        <v>2037</v>
      </c>
      <c r="X3">
        <v>2038</v>
      </c>
      <c r="Y3">
        <v>2039</v>
      </c>
      <c r="Z3">
        <v>2040</v>
      </c>
      <c r="AA3">
        <v>2041</v>
      </c>
      <c r="AB3">
        <v>2042</v>
      </c>
      <c r="AC3">
        <v>2043</v>
      </c>
      <c r="AD3">
        <v>2044</v>
      </c>
      <c r="AE3">
        <v>2045</v>
      </c>
      <c r="AF3">
        <v>2046</v>
      </c>
      <c r="AG3">
        <v>2047</v>
      </c>
      <c r="AH3">
        <v>2048</v>
      </c>
      <c r="AI3">
        <v>2049</v>
      </c>
      <c r="AJ3">
        <v>2050</v>
      </c>
    </row>
    <row r="4" spans="1:36" x14ac:dyDescent="0.3">
      <c r="B4" t="s">
        <v>796</v>
      </c>
      <c r="C4" s="20">
        <v>471064.47705386829</v>
      </c>
      <c r="D4" s="40" t="e">
        <v>#NAME?</v>
      </c>
      <c r="E4" s="40" t="e">
        <v>#NAME?</v>
      </c>
      <c r="F4" s="40">
        <f>'Urban Bus预测_L'!R43/1000000</f>
        <v>0.59934473037821612</v>
      </c>
      <c r="G4" s="40">
        <f>'Urban Bus预测_L'!S43/1000000</f>
        <v>0.60172025418610653</v>
      </c>
      <c r="H4" s="40">
        <f>'Urban Bus预测_L'!T43/1000000</f>
        <v>0.60681359899399678</v>
      </c>
      <c r="I4" s="40">
        <f>'Urban Bus预测_L'!U43/1000000</f>
        <v>0.6080162438018869</v>
      </c>
      <c r="J4" s="40">
        <f>'Urban Bus预测_L'!V43/1000000</f>
        <v>0.6170568736738139</v>
      </c>
      <c r="K4" s="40">
        <f>'Urban Bus预测_L'!W43/1000000</f>
        <v>0.62805718860977733</v>
      </c>
      <c r="L4" s="40">
        <f>'Urban Bus预测_L'!X43/1000000</f>
        <v>0.6403266994522705</v>
      </c>
      <c r="M4" s="40">
        <f>'Urban Bus预测_L'!Y43/1000000</f>
        <v>0.65190572113725709</v>
      </c>
      <c r="N4" s="40">
        <f>'Urban Bus预测_L'!Z43/1000000</f>
        <v>0.66279425366473688</v>
      </c>
      <c r="O4" s="40">
        <f>'Urban Bus预测_L'!AA43/1000000</f>
        <v>0.67299229703470997</v>
      </c>
      <c r="P4" s="40">
        <f>'Urban Bus预测_L'!AB43/1000000</f>
        <v>0.68249985124717627</v>
      </c>
      <c r="Q4" s="40">
        <f>'Urban Bus预测_L'!AC43/1000000</f>
        <v>0.69050310565557149</v>
      </c>
      <c r="R4" s="40">
        <f>'Urban Bus预测_L'!AD43/1000000</f>
        <v>0.69769254941740189</v>
      </c>
      <c r="S4" s="40">
        <f>'Urban Bus预测_L'!AE43/1000000</f>
        <v>0.70406818253266767</v>
      </c>
      <c r="T4" s="40">
        <f>'Urban Bus预测_L'!AF43/1000000</f>
        <v>0.70963000500136886</v>
      </c>
      <c r="U4" s="40">
        <f>'Urban Bus预测_L'!AG43/1000000</f>
        <v>0.71437801682350544</v>
      </c>
      <c r="V4" s="40">
        <f>U4</f>
        <v>0.71437801682350544</v>
      </c>
      <c r="W4" s="40">
        <f t="shared" ref="W4:AJ5" si="0">V4</f>
        <v>0.71437801682350544</v>
      </c>
      <c r="X4" s="40">
        <f t="shared" si="0"/>
        <v>0.71437801682350544</v>
      </c>
      <c r="Y4" s="40">
        <f t="shared" si="0"/>
        <v>0.71437801682350544</v>
      </c>
      <c r="Z4" s="40">
        <f t="shared" si="0"/>
        <v>0.71437801682350544</v>
      </c>
      <c r="AA4" s="40">
        <f t="shared" si="0"/>
        <v>0.71437801682350544</v>
      </c>
      <c r="AB4" s="40">
        <f t="shared" si="0"/>
        <v>0.71437801682350544</v>
      </c>
      <c r="AC4" s="40">
        <f t="shared" si="0"/>
        <v>0.71437801682350544</v>
      </c>
      <c r="AD4" s="40">
        <f t="shared" si="0"/>
        <v>0.71437801682350544</v>
      </c>
      <c r="AE4" s="40">
        <f t="shared" si="0"/>
        <v>0.71437801682350544</v>
      </c>
      <c r="AF4" s="40">
        <f t="shared" si="0"/>
        <v>0.71437801682350544</v>
      </c>
      <c r="AG4" s="40">
        <f t="shared" si="0"/>
        <v>0.71437801682350544</v>
      </c>
      <c r="AH4" s="40">
        <f t="shared" si="0"/>
        <v>0.71437801682350544</v>
      </c>
      <c r="AI4" s="40">
        <f t="shared" si="0"/>
        <v>0.71437801682350544</v>
      </c>
      <c r="AJ4" s="40">
        <f t="shared" si="0"/>
        <v>0.71437801682350544</v>
      </c>
    </row>
    <row r="5" spans="1:36" x14ac:dyDescent="0.3">
      <c r="B5" t="s">
        <v>797</v>
      </c>
      <c r="C5">
        <v>127069.2</v>
      </c>
      <c r="D5" s="40">
        <f>'Road Bus预测_L'!P49/1000000</f>
        <v>0.13124923623673795</v>
      </c>
      <c r="E5" s="40">
        <f>'Road Bus预测_L'!Q49/1000000</f>
        <v>0.15070676809511557</v>
      </c>
      <c r="F5" s="40">
        <f>'Road Bus预测_L'!R49/1000000</f>
        <v>0.17194249588268201</v>
      </c>
      <c r="G5" s="40">
        <f>'Road Bus预测_L'!S49/1000000</f>
        <v>0.1941464110735143</v>
      </c>
      <c r="H5" s="40">
        <f>'Road Bus预测_L'!T49/1000000</f>
        <v>0.21731851366761243</v>
      </c>
      <c r="I5" s="40">
        <f>'Road Bus预测_L'!U49/1000000</f>
        <v>0.24145880366497641</v>
      </c>
      <c r="J5" s="40">
        <f>'Road Bus预测_L'!V49/1000000</f>
        <v>0.26656728106560634</v>
      </c>
      <c r="K5" s="40">
        <f>'Road Bus预测_L'!W49/1000000</f>
        <v>0.29264394586950204</v>
      </c>
      <c r="L5" s="40">
        <f>'Road Bus预测_L'!X49/1000000</f>
        <v>0.30063783833832103</v>
      </c>
      <c r="M5" s="40">
        <f>'Road Bus预测_L'!Y49/1000000</f>
        <v>0.30822829440125193</v>
      </c>
      <c r="N5" s="40">
        <f>'Road Bus预测_L'!Z49/1000000</f>
        <v>0.31622532258421793</v>
      </c>
      <c r="O5" s="40">
        <f>'Road Bus预测_L'!AA49/1000000</f>
        <v>0.32462892288721878</v>
      </c>
      <c r="P5" s="40">
        <f>'Road Bus预测_L'!AB49/1000000</f>
        <v>0.33343909531025462</v>
      </c>
      <c r="Q5" s="40">
        <f>'Road Bus预测_L'!AC49/1000000</f>
        <v>0.34299348903713767</v>
      </c>
      <c r="R5" s="40">
        <f>'Road Bus预测_L'!AD49/1000000</f>
        <v>0.35329210406786782</v>
      </c>
      <c r="S5" s="40">
        <f>'Road Bus预测_L'!AE49/1000000</f>
        <v>0.36392836828241015</v>
      </c>
      <c r="T5" s="40">
        <f>'Road Bus预测_L'!AF49/1000000</f>
        <v>0.37490228168076473</v>
      </c>
      <c r="U5" s="40">
        <f>'Road Bus预测_L'!AG49/1000000</f>
        <v>0.38621384426293148</v>
      </c>
      <c r="V5" s="40">
        <f>'Road Bus预测_L'!AH49/1000000</f>
        <v>0.39793448349710514</v>
      </c>
      <c r="W5" s="40">
        <f>'Road Bus预测_L'!AI49/1000000</f>
        <v>0.41006419938328559</v>
      </c>
      <c r="X5" s="40">
        <f>'Road Bus预测_L'!AJ49/1000000</f>
        <v>0.4222653427376607</v>
      </c>
      <c r="Y5" s="40">
        <f>'Road Bus预测_L'!AK49/1000000</f>
        <v>0.43453791356023042</v>
      </c>
      <c r="Z5" s="40">
        <f>'Road Bus预测_L'!AL49/1000000</f>
        <v>0.44688191185099468</v>
      </c>
      <c r="AA5" s="40">
        <f>Z5</f>
        <v>0.44688191185099468</v>
      </c>
      <c r="AB5" s="40">
        <f t="shared" si="0"/>
        <v>0.44688191185099468</v>
      </c>
      <c r="AC5" s="40">
        <f t="shared" si="0"/>
        <v>0.44688191185099468</v>
      </c>
      <c r="AD5" s="40">
        <f t="shared" si="0"/>
        <v>0.44688191185099468</v>
      </c>
      <c r="AE5" s="40">
        <f t="shared" si="0"/>
        <v>0.44688191185099468</v>
      </c>
      <c r="AF5" s="40">
        <f t="shared" si="0"/>
        <v>0.44688191185099468</v>
      </c>
      <c r="AG5" s="40">
        <f t="shared" si="0"/>
        <v>0.44688191185099468</v>
      </c>
      <c r="AH5" s="40">
        <f t="shared" si="0"/>
        <v>0.44688191185099468</v>
      </c>
      <c r="AI5" s="40">
        <f t="shared" si="0"/>
        <v>0.44688191185099468</v>
      </c>
      <c r="AJ5" s="40">
        <f t="shared" si="0"/>
        <v>0.44688191185099468</v>
      </c>
    </row>
    <row r="6" spans="1:36" x14ac:dyDescent="0.3">
      <c r="B6" t="s">
        <v>798</v>
      </c>
      <c r="D6" s="40">
        <f>LDT预测_L!P49/1000000</f>
        <v>0.18718443061289969</v>
      </c>
      <c r="E6" s="40">
        <f>LDT预测_L!Q49/1000000</f>
        <v>0.22715229183869909</v>
      </c>
      <c r="F6" s="40">
        <f>LDT预测_L!R49/1000000</f>
        <v>0.24690358367739815</v>
      </c>
      <c r="G6" s="40">
        <f>LDT预测_L!S49/1000000</f>
        <v>0.28964623092995956</v>
      </c>
      <c r="H6" s="40">
        <f>LDT预测_L!T49/1000000</f>
        <v>0.35538023359638332</v>
      </c>
      <c r="I6" s="40">
        <f>LDT预测_L!U49/1000000</f>
        <v>0.44410559167666935</v>
      </c>
      <c r="J6" s="40">
        <f>LDT预测_L!V49/1000000</f>
        <v>0.55582230517081777</v>
      </c>
      <c r="K6" s="40">
        <f>LDT预测_L!W49/1000000</f>
        <v>0.56353037407882844</v>
      </c>
      <c r="L6" s="40">
        <f>LDT预测_L!X49/1000000</f>
        <v>0.72614801411503993</v>
      </c>
      <c r="M6" s="40">
        <f>LDT预测_L!Y49/1000000</f>
        <v>0.85649079466655231</v>
      </c>
      <c r="N6" s="40">
        <f>LDT预测_L!Z49/1000000</f>
        <v>1.0349597157333659</v>
      </c>
      <c r="O6" s="40">
        <f>LDT预测_L!AA49/1000000</f>
        <v>1.2615547773154805</v>
      </c>
      <c r="P6" s="40">
        <f>LDT预测_L!AB49/1000000</f>
        <v>1.4930680546119335</v>
      </c>
      <c r="Q6" s="40">
        <f>LDT预测_L!AC49/1000000</f>
        <v>1.7463694597166077</v>
      </c>
      <c r="R6" s="40">
        <f>LDT预测_L!AD49/1000000</f>
        <v>2.0214589926295039</v>
      </c>
      <c r="S6" s="40">
        <f>LDT预测_L!AE49/1000000</f>
        <v>2.3183366533506211</v>
      </c>
      <c r="T6" s="40">
        <f>LDT预测_L!AF49/1000000</f>
        <v>2.63700244187996</v>
      </c>
      <c r="U6" s="40">
        <f>LDT预测_L!AG49/1000000</f>
        <v>2.9725381425031827</v>
      </c>
      <c r="V6" s="40">
        <f>LDT预测_L!AH49/1000000</f>
        <v>3.3264348781719209</v>
      </c>
      <c r="W6" s="40">
        <f>LDT预测_L!AI49/1000000</f>
        <v>3.6986926488861744</v>
      </c>
      <c r="X6" s="40">
        <f>LDT预测_L!AJ49/1000000</f>
        <v>4.0893114546459435</v>
      </c>
      <c r="Y6" s="40">
        <f>LDT预测_L!AK49/1000000</f>
        <v>4.4982912954512289</v>
      </c>
      <c r="Z6" s="40">
        <f>LDT预测_L!AL49/1000000</f>
        <v>4.9087622592081459</v>
      </c>
      <c r="AA6" s="40">
        <f>LDT预测_L!AM49/1000000</f>
        <v>5.3482180980334952</v>
      </c>
      <c r="AB6" s="40">
        <f>LDT预测_L!AN49/1000000</f>
        <v>5.816658811927276</v>
      </c>
      <c r="AC6" s="40">
        <f>LDT预测_L!AO49/1000000</f>
        <v>6.3140844008894881</v>
      </c>
      <c r="AD6" s="40">
        <f>LDT预测_L!AP49/1000000</f>
        <v>6.8404948649201316</v>
      </c>
      <c r="AE6" s="40">
        <f>LDT预测_L!AQ49/1000000</f>
        <v>7.3943990810675748</v>
      </c>
      <c r="AF6" s="40">
        <f>LDT预测_L!AR49/1000000</f>
        <v>8.0120091986397863</v>
      </c>
      <c r="AG6" s="40">
        <f>LDT预测_L!AS49/1000000</f>
        <v>8.6933252176367652</v>
      </c>
      <c r="AH6" s="40">
        <f>LDT预测_L!AT49/1000000</f>
        <v>9.4383471380585142</v>
      </c>
      <c r="AI6" s="40">
        <f>LDT预测_L!AU49/1000000</f>
        <v>10.24707495990503</v>
      </c>
      <c r="AJ6" s="40">
        <f>LDT预测_L!AV49/1000000</f>
        <v>11.092014931059516</v>
      </c>
    </row>
    <row r="7" spans="1:36" x14ac:dyDescent="0.3">
      <c r="B7" t="s">
        <v>799</v>
      </c>
      <c r="D7" s="40">
        <f>HDTSpecial预测_L!P49/1000000</f>
        <v>1.0605992342379193E-2</v>
      </c>
      <c r="E7" s="40">
        <f>HDTSpecial预测_L!Q49/1000000</f>
        <v>1.5766977027137578E-2</v>
      </c>
      <c r="F7" s="40">
        <f>HDTSpecial预测_L!R49/1000000</f>
        <v>2.0482954054275162E-2</v>
      </c>
      <c r="G7" s="40">
        <f>HDTSpecial预测_L!S49/1000000</f>
        <v>2.5386230406729972E-2</v>
      </c>
      <c r="H7" s="40">
        <f>HDTSpecial预测_L!T49/1000000</f>
        <v>3.0476806084502008E-2</v>
      </c>
      <c r="I7" s="40">
        <f>HDTSpecial预测_L!U49/1000000</f>
        <v>3.075468108759127E-2</v>
      </c>
      <c r="J7" s="40">
        <f>HDTSpecial预测_L!V49/1000000</f>
        <v>3.0613863073618575E-2</v>
      </c>
      <c r="K7" s="40">
        <f>HDTSpecial预测_L!W49/1000000</f>
        <v>3.1105352042583904E-2</v>
      </c>
      <c r="L7" s="40">
        <f>HDTSpecial预测_L!X49/1000000</f>
        <v>3.257623181934028E-2</v>
      </c>
      <c r="M7" s="40">
        <f>HDTSpecial预测_L!Y49/1000000</f>
        <v>3.4394195420949673E-2</v>
      </c>
      <c r="N7" s="40">
        <f>HDTSpecial预测_L!Z49/1000000</f>
        <v>3.6559242847412077E-2</v>
      </c>
      <c r="O7" s="40">
        <f>HDTSpecial预测_L!AA49/1000000</f>
        <v>3.9071374098727484E-2</v>
      </c>
      <c r="P7" s="40">
        <f>HDTSpecial预测_L!AB49/1000000</f>
        <v>4.1930589174895901E-2</v>
      </c>
      <c r="Q7" s="40">
        <f>HDTSpecial预测_L!AC49/1000000</f>
        <v>4.534640428455506E-2</v>
      </c>
      <c r="R7" s="40">
        <f>HDTSpecial预测_L!AD49/1000000</f>
        <v>4.8971735602851944E-2</v>
      </c>
      <c r="S7" s="40">
        <f>HDTSpecial预测_L!AE49/1000000</f>
        <v>5.2806583129786554E-2</v>
      </c>
      <c r="T7" s="40">
        <f>HDTSpecial预测_L!AF49/1000000</f>
        <v>5.6850946865358874E-2</v>
      </c>
      <c r="U7" s="40">
        <f>HDTSpecial预测_L!AG49/1000000</f>
        <v>6.1104826809568934E-2</v>
      </c>
      <c r="V7" s="40">
        <f>HDTSpecial预测_L!AH49/1000000</f>
        <v>6.5994940063455382E-2</v>
      </c>
      <c r="W7" s="40">
        <f>HDTSpecial预测_L!AI49/1000000</f>
        <v>7.1311770418380507E-2</v>
      </c>
      <c r="X7" s="40">
        <f>HDTSpecial预测_L!AJ49/1000000</f>
        <v>7.7055317874344317E-2</v>
      </c>
      <c r="Y7" s="40">
        <f>HDTSpecial预测_L!AK49/1000000</f>
        <v>8.3225582431346784E-2</v>
      </c>
      <c r="Z7" s="40">
        <f>HDTSpecial预测_L!AL49/1000000</f>
        <v>8.9822564089387949E-2</v>
      </c>
      <c r="AA7" s="40">
        <f>HDTSpecial预测_L!AM49/1000000</f>
        <v>9.7742523062547784E-2</v>
      </c>
      <c r="AB7" s="40">
        <f>HDTSpecial预测_L!AN49/1000000</f>
        <v>0.10655874224978761</v>
      </c>
      <c r="AC7" s="40">
        <f>HDTSpecial预测_L!AO49/1000000</f>
        <v>0.11627122165110744</v>
      </c>
      <c r="AD7" s="40">
        <f>HDTSpecial预测_L!AP49/1000000</f>
        <v>0.12687996126650725</v>
      </c>
      <c r="AE7" s="40">
        <f>HDTSpecial预测_L!AQ49/1000000</f>
        <v>0.13838496109598705</v>
      </c>
      <c r="AF7" s="40">
        <f>HDTSpecial预测_L!AR49/1000000</f>
        <v>0.15165165850449283</v>
      </c>
      <c r="AG7" s="40">
        <f>HDTSpecial预测_L!AS49/1000000</f>
        <v>0.16578379327794462</v>
      </c>
      <c r="AH7" s="40">
        <f>HDTSpecial预测_L!AT49/1000000</f>
        <v>0.18078136541634238</v>
      </c>
      <c r="AI7" s="40">
        <f>HDTSpecial预测_L!AU49/1000000</f>
        <v>0.19664437491968606</v>
      </c>
      <c r="AJ7" s="40">
        <f>HDTSpecial预测_L!AV49/1000000</f>
        <v>0.21337282178797573</v>
      </c>
    </row>
    <row r="8" spans="1:36" x14ac:dyDescent="0.3">
      <c r="B8" t="s">
        <v>800</v>
      </c>
      <c r="D8" s="40">
        <f>HDT预测_L!P49/1000000</f>
        <v>4.1784063580547429E-3</v>
      </c>
      <c r="E8" s="40">
        <f>HDT预测_L!Q49/1000000</f>
        <v>6.5012190741642268E-3</v>
      </c>
      <c r="F8" s="40">
        <f>HDT预测_L!R49/1000000</f>
        <v>7.9684381483284532E-3</v>
      </c>
      <c r="G8" s="40">
        <f>HDT预测_L!S49/1000000</f>
        <v>1.094181269770199E-2</v>
      </c>
      <c r="H8" s="40">
        <f>HDT预测_L!T49/1000000</f>
        <v>1.5421342722284841E-2</v>
      </c>
      <c r="I8" s="40">
        <f>HDT预测_L!U49/1000000</f>
        <v>2.1407028222077001E-2</v>
      </c>
      <c r="J8" s="40">
        <f>HDT预测_L!V49/1000000</f>
        <v>2.8898869197078476E-2</v>
      </c>
      <c r="K8" s="40">
        <f>HDT预测_L!W49/1000000</f>
        <v>3.6896865647289265E-2</v>
      </c>
      <c r="L8" s="40">
        <f>HDT预测_L!X49/1000000</f>
        <v>4.6087966206069406E-2</v>
      </c>
      <c r="M8" s="40">
        <f>HDT预测_L!Y49/1000000</f>
        <v>5.9506170873418904E-2</v>
      </c>
      <c r="N8" s="40">
        <f>HDT预测_L!Z49/1000000</f>
        <v>7.7151479649337745E-2</v>
      </c>
      <c r="O8" s="40">
        <f>HDT预测_L!AA49/1000000</f>
        <v>9.6662143416671384E-2</v>
      </c>
      <c r="P8" s="40">
        <f>HDT预测_L!AB49/1000000</f>
        <v>0.11803816217541979</v>
      </c>
      <c r="Q8" s="40">
        <f>HDT预测_L!AC49/1000000</f>
        <v>0.14382655813093295</v>
      </c>
      <c r="R8" s="40">
        <f>HDT预测_L!AD49/1000000</f>
        <v>0.1740273312832108</v>
      </c>
      <c r="S8" s="40">
        <f>HDT预测_L!AE49/1000000</f>
        <v>0.20864048163225341</v>
      </c>
      <c r="T8" s="40">
        <f>HDT预测_L!AF49/1000000</f>
        <v>0.24580065418664596</v>
      </c>
      <c r="U8" s="40">
        <f>HDT预测_L!AG49/1000000</f>
        <v>0.28550784894638848</v>
      </c>
      <c r="V8" s="40">
        <f>HDT预测_L!AH49/1000000</f>
        <v>0.32921127136816714</v>
      </c>
      <c r="W8" s="40">
        <f>HDT预测_L!AI49/1000000</f>
        <v>0.37691092145198196</v>
      </c>
      <c r="X8" s="40">
        <f>HDT预测_L!AJ49/1000000</f>
        <v>0.42860679919783295</v>
      </c>
      <c r="Y8" s="40">
        <f>HDT预测_L!AK49/1000000</f>
        <v>0.4817518824003702</v>
      </c>
      <c r="Z8" s="40">
        <f>HDT预测_L!AL49/1000000</f>
        <v>0.5363461710595937</v>
      </c>
      <c r="AA8" s="40">
        <f>HDT预测_L!AM49/1000000</f>
        <v>0.59861596319874233</v>
      </c>
      <c r="AB8" s="40">
        <f>HDT预测_L!AN49/1000000</f>
        <v>0.66856125881781625</v>
      </c>
      <c r="AC8" s="40">
        <f>HDT预测_L!AO49/1000000</f>
        <v>0.74618205791681524</v>
      </c>
      <c r="AD8" s="40">
        <f>HDT预测_L!AP49/1000000</f>
        <v>0.83002915503905328</v>
      </c>
      <c r="AE8" s="40">
        <f>HDT预测_L!AQ49/1000000</f>
        <v>0.92010255018453035</v>
      </c>
      <c r="AF8" s="40">
        <f>HDT预测_L!AR49/1000000</f>
        <v>1.0230495140784508</v>
      </c>
      <c r="AG8" s="40">
        <f>HDT预测_L!AS49/1000000</f>
        <v>1.1388700467208148</v>
      </c>
      <c r="AH8" s="40">
        <f>HDT预测_L!AT49/1000000</f>
        <v>1.2675641481116227</v>
      </c>
      <c r="AI8" s="40">
        <f>HDT预测_L!AU49/1000000</f>
        <v>1.4029055202276348</v>
      </c>
      <c r="AJ8" s="40">
        <f>HDT预测_L!AV49/1000000</f>
        <v>1.5448941630688515</v>
      </c>
    </row>
    <row r="10" spans="1:36" x14ac:dyDescent="0.3">
      <c r="B10" t="s">
        <v>826</v>
      </c>
    </row>
    <row r="11" spans="1:36" x14ac:dyDescent="0.3">
      <c r="C11">
        <v>2017</v>
      </c>
      <c r="D11">
        <v>2020</v>
      </c>
      <c r="E11">
        <v>2025</v>
      </c>
      <c r="F11">
        <v>2030</v>
      </c>
      <c r="G11">
        <v>2035</v>
      </c>
      <c r="H11">
        <v>2040</v>
      </c>
      <c r="I11">
        <v>2045</v>
      </c>
      <c r="J11">
        <v>2050</v>
      </c>
    </row>
    <row r="12" spans="1:36" x14ac:dyDescent="0.3">
      <c r="B12" t="s">
        <v>796</v>
      </c>
      <c r="C12" s="20">
        <v>471064.47705386829</v>
      </c>
      <c r="D12" s="40">
        <f>F4</f>
        <v>0.59934473037821612</v>
      </c>
      <c r="E12" s="40">
        <f>K4</f>
        <v>0.62805718860977733</v>
      </c>
      <c r="F12" s="40">
        <f>P4</f>
        <v>0.68249985124717627</v>
      </c>
      <c r="G12" s="40">
        <f>U4</f>
        <v>0.71437801682350544</v>
      </c>
      <c r="H12" s="40">
        <f>Z4</f>
        <v>0.71437801682350544</v>
      </c>
      <c r="I12" s="40">
        <f>AE4</f>
        <v>0.71437801682350544</v>
      </c>
      <c r="J12" s="40">
        <f>AJ4</f>
        <v>0.71437801682350544</v>
      </c>
    </row>
    <row r="13" spans="1:36" x14ac:dyDescent="0.3">
      <c r="B13" t="s">
        <v>797</v>
      </c>
      <c r="C13">
        <v>127069.2</v>
      </c>
      <c r="D13" s="40">
        <f t="shared" ref="D13:D16" si="1">F5</f>
        <v>0.17194249588268201</v>
      </c>
      <c r="E13" s="40">
        <f t="shared" ref="E13:E16" si="2">K5</f>
        <v>0.29264394586950204</v>
      </c>
      <c r="F13" s="40">
        <f t="shared" ref="F13:F16" si="3">P5</f>
        <v>0.33343909531025462</v>
      </c>
      <c r="G13" s="40">
        <f t="shared" ref="G13:G16" si="4">U5</f>
        <v>0.38621384426293148</v>
      </c>
      <c r="H13" s="40">
        <f t="shared" ref="H13:H16" si="5">Z5</f>
        <v>0.44688191185099468</v>
      </c>
      <c r="I13" s="40">
        <f t="shared" ref="I13:I14" si="6">AE5</f>
        <v>0.44688191185099468</v>
      </c>
      <c r="J13" s="40">
        <f t="shared" ref="J13:J16" si="7">AJ5</f>
        <v>0.44688191185099468</v>
      </c>
    </row>
    <row r="14" spans="1:36" x14ac:dyDescent="0.3">
      <c r="B14" t="s">
        <v>798</v>
      </c>
      <c r="D14" s="40">
        <f t="shared" si="1"/>
        <v>0.24690358367739815</v>
      </c>
      <c r="E14" s="40">
        <f t="shared" si="2"/>
        <v>0.56353037407882844</v>
      </c>
      <c r="F14" s="40">
        <f t="shared" si="3"/>
        <v>1.4930680546119335</v>
      </c>
      <c r="G14" s="40">
        <f t="shared" si="4"/>
        <v>2.9725381425031827</v>
      </c>
      <c r="H14" s="40">
        <f t="shared" si="5"/>
        <v>4.9087622592081459</v>
      </c>
      <c r="I14" s="40">
        <f t="shared" si="6"/>
        <v>7.3943990810675748</v>
      </c>
      <c r="J14" s="40">
        <f t="shared" si="7"/>
        <v>11.092014931059516</v>
      </c>
    </row>
    <row r="15" spans="1:36" x14ac:dyDescent="0.3">
      <c r="B15" t="s">
        <v>799</v>
      </c>
      <c r="D15" s="40">
        <f t="shared" si="1"/>
        <v>2.0482954054275162E-2</v>
      </c>
      <c r="E15" s="40">
        <f t="shared" si="2"/>
        <v>3.1105352042583904E-2</v>
      </c>
      <c r="F15" s="40">
        <f t="shared" si="3"/>
        <v>4.1930589174895901E-2</v>
      </c>
      <c r="G15" s="40">
        <f t="shared" si="4"/>
        <v>6.1104826809568934E-2</v>
      </c>
      <c r="H15" s="40">
        <f t="shared" si="5"/>
        <v>8.9822564089387949E-2</v>
      </c>
      <c r="I15" s="40">
        <f>AE7</f>
        <v>0.13838496109598705</v>
      </c>
      <c r="J15" s="40">
        <f t="shared" si="7"/>
        <v>0.21337282178797573</v>
      </c>
    </row>
    <row r="16" spans="1:36" x14ac:dyDescent="0.3">
      <c r="B16" t="s">
        <v>800</v>
      </c>
      <c r="D16" s="40">
        <f t="shared" si="1"/>
        <v>7.9684381483284532E-3</v>
      </c>
      <c r="E16" s="40">
        <f t="shared" si="2"/>
        <v>3.6896865647289265E-2</v>
      </c>
      <c r="F16" s="40">
        <f t="shared" si="3"/>
        <v>0.11803816217541979</v>
      </c>
      <c r="G16" s="40">
        <f t="shared" si="4"/>
        <v>0.28550784894638848</v>
      </c>
      <c r="H16" s="40">
        <f t="shared" si="5"/>
        <v>0.5363461710595937</v>
      </c>
      <c r="I16" s="40">
        <f>AE8</f>
        <v>0.92010255018453035</v>
      </c>
      <c r="J16" s="40">
        <f t="shared" si="7"/>
        <v>1.5448941630688515</v>
      </c>
    </row>
    <row r="17" spans="2:12" x14ac:dyDescent="0.3">
      <c r="D17" s="42">
        <f>SUM(D12:D16)</f>
        <v>1.0466422021408999</v>
      </c>
      <c r="E17" s="42">
        <f t="shared" ref="E17:J17" si="8">SUM(E12:E16)</f>
        <v>1.5522337262479811</v>
      </c>
      <c r="F17" s="42">
        <f t="shared" si="8"/>
        <v>2.66897575251968</v>
      </c>
      <c r="G17" s="42">
        <f t="shared" si="8"/>
        <v>4.4197426793455774</v>
      </c>
      <c r="H17" s="42">
        <f t="shared" si="8"/>
        <v>6.6961909230316286</v>
      </c>
      <c r="I17" s="42">
        <f t="shared" si="8"/>
        <v>9.6141465210225938</v>
      </c>
      <c r="J17" s="42">
        <f t="shared" si="8"/>
        <v>14.011541844590845</v>
      </c>
    </row>
    <row r="18" spans="2:12" x14ac:dyDescent="0.3">
      <c r="B18" t="s">
        <v>850</v>
      </c>
      <c r="D18" s="42">
        <f>D17-D14</f>
        <v>0.79973861846350169</v>
      </c>
      <c r="E18" s="42">
        <f t="shared" ref="E18:J18" si="9">E17-E14</f>
        <v>0.98870335216915262</v>
      </c>
      <c r="F18" s="42">
        <f t="shared" si="9"/>
        <v>1.1759076979077465</v>
      </c>
      <c r="G18" s="42">
        <f t="shared" si="9"/>
        <v>1.4472045368423947</v>
      </c>
      <c r="H18" s="42">
        <f t="shared" si="9"/>
        <v>1.7874286638234826</v>
      </c>
      <c r="I18" s="42">
        <f t="shared" si="9"/>
        <v>2.219747439955019</v>
      </c>
      <c r="J18" s="42">
        <f t="shared" si="9"/>
        <v>2.9195269135313282</v>
      </c>
    </row>
    <row r="20" spans="2:12" x14ac:dyDescent="0.3">
      <c r="B20" t="s">
        <v>834</v>
      </c>
    </row>
    <row r="21" spans="2:12" x14ac:dyDescent="0.3">
      <c r="B21" s="22"/>
      <c r="C21" s="22">
        <v>2017</v>
      </c>
      <c r="D21" s="22">
        <v>2020</v>
      </c>
      <c r="E21" s="22">
        <v>2025</v>
      </c>
      <c r="F21" s="22">
        <v>2030</v>
      </c>
      <c r="G21" s="22">
        <v>2035</v>
      </c>
      <c r="H21" s="22">
        <v>2040</v>
      </c>
      <c r="I21" s="22">
        <v>2045</v>
      </c>
      <c r="J21" s="22">
        <v>2050</v>
      </c>
    </row>
    <row r="22" spans="2:12" x14ac:dyDescent="0.3">
      <c r="B22" s="22" t="s">
        <v>948</v>
      </c>
      <c r="C22" s="22">
        <v>786649</v>
      </c>
      <c r="D22" s="22">
        <f>'Urban Bus预测_L'!P37</f>
        <v>786649</v>
      </c>
      <c r="E22" s="22">
        <f>'Urban Bus预测_L'!W37</f>
        <v>786649</v>
      </c>
      <c r="F22" s="22">
        <f>'Urban Bus预测_L'!AB37</f>
        <v>786649</v>
      </c>
      <c r="G22" s="22">
        <f>'Urban Bus预测_L'!AG37</f>
        <v>786649</v>
      </c>
      <c r="H22" s="22">
        <f>G22</f>
        <v>786649</v>
      </c>
      <c r="I22" s="22">
        <f>H22</f>
        <v>786649</v>
      </c>
      <c r="J22" s="22">
        <f>I22</f>
        <v>786649</v>
      </c>
    </row>
    <row r="23" spans="2:12" x14ac:dyDescent="0.3">
      <c r="B23" s="22" t="s">
        <v>949</v>
      </c>
      <c r="C23" s="22">
        <v>1565674</v>
      </c>
      <c r="D23" s="22">
        <f>'Road Bus预测_L'!R42</f>
        <v>1565674</v>
      </c>
      <c r="E23" s="22">
        <f>'Road Bus预测_L'!W42</f>
        <v>1565674</v>
      </c>
      <c r="F23" s="22">
        <f>'Road Bus预测_L'!AB42</f>
        <v>1565674</v>
      </c>
      <c r="G23" s="22">
        <f>'Road Bus预测_L'!AG42</f>
        <v>1565674</v>
      </c>
      <c r="H23" s="22">
        <f>'Road Bus预测_L'!AL42</f>
        <v>1565674</v>
      </c>
      <c r="I23" s="22">
        <f>H23</f>
        <v>1565674</v>
      </c>
      <c r="J23" s="22">
        <f>I23</f>
        <v>1565674</v>
      </c>
    </row>
    <row r="24" spans="2:12" x14ac:dyDescent="0.3">
      <c r="B24" s="22" t="s">
        <v>798</v>
      </c>
      <c r="C24" s="22">
        <v>15344633</v>
      </c>
      <c r="D24" s="22">
        <f>LDT预测_L!R42</f>
        <v>17518193.11231656</v>
      </c>
      <c r="E24" s="22">
        <f>LDT预测_L!W42</f>
        <v>21001820.66208246</v>
      </c>
      <c r="F24" s="22">
        <f>LDT预测_L!AB42</f>
        <v>24340012.726726741</v>
      </c>
      <c r="G24" s="22">
        <f>LDT预测_L!AG42</f>
        <v>27394680.164443295</v>
      </c>
      <c r="H24" s="22">
        <f>LDT预测_L!AL42</f>
        <v>30463798.874707501</v>
      </c>
      <c r="I24" s="22">
        <f>LDT预测_L!AQ42</f>
        <v>33151839.058533501</v>
      </c>
      <c r="J24" s="22">
        <f>LDT预测_L!AV42</f>
        <v>35837196.525921077</v>
      </c>
    </row>
    <row r="25" spans="2:12" x14ac:dyDescent="0.3">
      <c r="B25" s="22" t="s">
        <v>803</v>
      </c>
      <c r="C25" s="22">
        <v>482500</v>
      </c>
      <c r="D25" s="22">
        <f>HDTSpecial预测_L!R42</f>
        <v>550845.90010674996</v>
      </c>
      <c r="E25" s="22">
        <f>HDTSpecial预测_L!W42</f>
        <v>660385.84757646441</v>
      </c>
      <c r="F25" s="22">
        <f>HDTSpecial预测_L!AB42</f>
        <v>765352.68980663479</v>
      </c>
      <c r="G25" s="22">
        <f>HDTSpecial预测_L!AG42</f>
        <v>861404.32158552692</v>
      </c>
      <c r="H25" s="22">
        <f>HDTSpecial预测_L!AL42</f>
        <v>957910.36234274029</v>
      </c>
      <c r="I25" s="22">
        <f>HDTSpecial预测_L!AQ42</f>
        <v>1042433.686471512</v>
      </c>
      <c r="J25" s="22">
        <f>HDTSpecial预测_L!AV42</f>
        <v>1126872.654677171</v>
      </c>
    </row>
    <row r="26" spans="2:12" x14ac:dyDescent="0.3">
      <c r="B26" s="22" t="s">
        <v>804</v>
      </c>
      <c r="D26" s="41">
        <f>HDT预测_L!R42</f>
        <v>7187980.695106212</v>
      </c>
      <c r="E26" s="41">
        <f>HDT预测_L!W42</f>
        <v>7477191.8642140143</v>
      </c>
      <c r="F26" s="41">
        <f>HDT预测_L!AB42</f>
        <v>7731794.89958655</v>
      </c>
      <c r="G26" s="41">
        <f>HDT预测_L!AG42</f>
        <v>7949913.5650958046</v>
      </c>
      <c r="H26" s="41">
        <f>HDT预测_L!AL42</f>
        <v>8155918.4484634185</v>
      </c>
      <c r="I26" s="41">
        <f>HDT预测_L!AQ42</f>
        <v>8330157.8147535343</v>
      </c>
      <c r="J26" s="41">
        <f>HDT预测_L!AV42</f>
        <v>8496209.3377563544</v>
      </c>
    </row>
    <row r="27" spans="2:12" x14ac:dyDescent="0.3">
      <c r="B27" s="22" t="s">
        <v>850</v>
      </c>
      <c r="D27" s="41">
        <f>D28-D24</f>
        <v>10093169.595212962</v>
      </c>
      <c r="E27" s="41">
        <f t="shared" ref="E27:J27" si="10">E28-E24</f>
        <v>10491925.71179048</v>
      </c>
      <c r="F27" s="41">
        <f>F28-F24</f>
        <v>10851500.589393184</v>
      </c>
      <c r="G27" s="41">
        <f t="shared" si="10"/>
        <v>11165675.886681337</v>
      </c>
      <c r="H27" s="41">
        <f t="shared" si="10"/>
        <v>11468191.810806159</v>
      </c>
      <c r="I27" s="41">
        <f t="shared" si="10"/>
        <v>11726959.501225051</v>
      </c>
      <c r="J27" s="41">
        <f t="shared" si="10"/>
        <v>11977454.992433518</v>
      </c>
      <c r="L27" s="62"/>
    </row>
    <row r="28" spans="2:12" x14ac:dyDescent="0.3">
      <c r="B28" s="22" t="s">
        <v>836</v>
      </c>
      <c r="D28" s="41">
        <f t="shared" ref="D28:J28" si="11">SUM(D21:D26)</f>
        <v>27611362.707529522</v>
      </c>
      <c r="E28" s="41">
        <f t="shared" si="11"/>
        <v>31493746.373872939</v>
      </c>
      <c r="F28" s="41">
        <f t="shared" si="11"/>
        <v>35191513.316119924</v>
      </c>
      <c r="G28" s="41">
        <f t="shared" si="11"/>
        <v>38560356.051124632</v>
      </c>
      <c r="H28" s="41">
        <f t="shared" si="11"/>
        <v>41931990.68551366</v>
      </c>
      <c r="I28" s="41">
        <f t="shared" si="11"/>
        <v>44878798.559758551</v>
      </c>
      <c r="J28" s="41">
        <f t="shared" si="11"/>
        <v>47814651.518354595</v>
      </c>
    </row>
    <row r="30" spans="2:12" x14ac:dyDescent="0.3">
      <c r="B30" s="22" t="s">
        <v>798</v>
      </c>
      <c r="D30" s="13">
        <f t="shared" ref="D30:J32" si="12">D14/D24*10^6</f>
        <v>1.4094123868505995E-2</v>
      </c>
      <c r="E30" s="13">
        <f t="shared" si="12"/>
        <v>2.6832453392778895E-2</v>
      </c>
      <c r="F30" s="13">
        <f t="shared" si="12"/>
        <v>6.1342123004416445E-2</v>
      </c>
      <c r="G30" s="13">
        <f t="shared" si="12"/>
        <v>0.10850786082041448</v>
      </c>
      <c r="H30" s="13">
        <f t="shared" si="12"/>
        <v>0.16113427873513286</v>
      </c>
      <c r="I30" s="13">
        <f t="shared" si="12"/>
        <v>0.22304642188965404</v>
      </c>
      <c r="J30" s="13">
        <f t="shared" si="12"/>
        <v>0.30951123431311522</v>
      </c>
    </row>
    <row r="31" spans="2:12" x14ac:dyDescent="0.3">
      <c r="B31" s="22" t="s">
        <v>803</v>
      </c>
      <c r="D31" s="13">
        <f t="shared" si="12"/>
        <v>3.7184544807006302E-2</v>
      </c>
      <c r="E31" s="13">
        <f t="shared" si="12"/>
        <v>4.7101784747109215E-2</v>
      </c>
      <c r="F31" s="13">
        <f t="shared" si="12"/>
        <v>5.4785969571087022E-2</v>
      </c>
      <c r="G31" s="13">
        <f t="shared" si="12"/>
        <v>7.0936290053778162E-2</v>
      </c>
      <c r="H31" s="13">
        <f t="shared" si="12"/>
        <v>9.3769279068775163E-2</v>
      </c>
      <c r="I31" s="13">
        <f t="shared" si="12"/>
        <v>0.13275181231374078</v>
      </c>
      <c r="J31" s="13">
        <f t="shared" si="12"/>
        <v>0.18934954265005502</v>
      </c>
    </row>
    <row r="32" spans="2:12" x14ac:dyDescent="0.3">
      <c r="B32" s="22" t="s">
        <v>804</v>
      </c>
      <c r="D32" s="13">
        <f>D16/D26*10^6</f>
        <v>1.1085781231651886E-3</v>
      </c>
      <c r="E32" s="13">
        <f t="shared" si="12"/>
        <v>4.9345885885152133E-3</v>
      </c>
      <c r="F32" s="13">
        <f t="shared" si="12"/>
        <v>1.5266592519381466E-2</v>
      </c>
      <c r="G32" s="13">
        <f t="shared" si="12"/>
        <v>3.5913327435396818E-2</v>
      </c>
      <c r="H32" s="13">
        <f t="shared" si="12"/>
        <v>6.5761590733002209E-2</v>
      </c>
      <c r="I32" s="13">
        <f t="shared" si="12"/>
        <v>0.1104543960205577</v>
      </c>
      <c r="J32" s="13">
        <f t="shared" si="12"/>
        <v>0.18183334492518768</v>
      </c>
    </row>
    <row r="33" spans="1:11" x14ac:dyDescent="0.3">
      <c r="D33" s="13">
        <f t="shared" ref="D33:J33" si="13">D17/D28*10^6</f>
        <v>3.7906213221974884E-2</v>
      </c>
      <c r="E33" s="13">
        <f t="shared" si="13"/>
        <v>4.9287046000208688E-2</v>
      </c>
      <c r="F33" s="13">
        <f t="shared" si="13"/>
        <v>7.5841460085694062E-2</v>
      </c>
      <c r="G33" s="13">
        <f t="shared" si="13"/>
        <v>0.11461882440830506</v>
      </c>
      <c r="H33" s="13">
        <f t="shared" si="13"/>
        <v>0.15969170109886952</v>
      </c>
      <c r="I33" s="13">
        <f t="shared" si="13"/>
        <v>0.21422468581062473</v>
      </c>
      <c r="J33" s="13">
        <f t="shared" si="13"/>
        <v>0.29303866910359555</v>
      </c>
    </row>
    <row r="35" spans="1:11" x14ac:dyDescent="0.3">
      <c r="A35" s="43">
        <v>2020</v>
      </c>
      <c r="B35" s="43"/>
      <c r="C35" s="43"/>
      <c r="D35" s="43" t="s">
        <v>805</v>
      </c>
      <c r="E35" s="43"/>
      <c r="F35" s="43"/>
      <c r="G35" s="43"/>
      <c r="H35" s="43" t="s">
        <v>806</v>
      </c>
      <c r="I35" s="43"/>
      <c r="J35" s="43"/>
    </row>
    <row r="36" spans="1:11" x14ac:dyDescent="0.3">
      <c r="A36" s="43"/>
      <c r="B36" s="43"/>
      <c r="C36" s="43" t="s">
        <v>807</v>
      </c>
      <c r="D36" s="43" t="s">
        <v>808</v>
      </c>
      <c r="E36" s="43" t="s">
        <v>809</v>
      </c>
      <c r="F36" s="43" t="s">
        <v>810</v>
      </c>
      <c r="G36" s="43" t="s">
        <v>807</v>
      </c>
      <c r="H36" s="43" t="s">
        <v>811</v>
      </c>
      <c r="I36" s="43" t="s">
        <v>812</v>
      </c>
      <c r="J36" s="43" t="s">
        <v>813</v>
      </c>
    </row>
    <row r="37" spans="1:11" x14ac:dyDescent="0.3">
      <c r="A37" s="43" t="s">
        <v>814</v>
      </c>
      <c r="B37" s="43"/>
      <c r="C37" s="44">
        <v>2008742</v>
      </c>
      <c r="D37" s="44">
        <v>0</v>
      </c>
      <c r="E37" s="44">
        <f>SUM($D$12:$D$13)/3*10^6</f>
        <v>257095.742086966</v>
      </c>
      <c r="F37" s="44">
        <f>SUM($D$12:$D$13)*2/3*10^6</f>
        <v>514191.484173932</v>
      </c>
      <c r="G37" s="44">
        <v>0</v>
      </c>
      <c r="H37" s="44">
        <f>$D$14*10^6</f>
        <v>246903.58367739816</v>
      </c>
      <c r="I37" s="44">
        <v>0</v>
      </c>
      <c r="J37" s="45">
        <f>SUM($D$15:$D$16)*10^6</f>
        <v>28451.392202603613</v>
      </c>
    </row>
    <row r="38" spans="1:11" x14ac:dyDescent="0.3">
      <c r="A38" s="43" t="s">
        <v>815</v>
      </c>
      <c r="B38" s="43"/>
      <c r="C38" s="46">
        <v>11896.433782218282</v>
      </c>
      <c r="D38" s="46">
        <v>12527.183134737772</v>
      </c>
      <c r="E38" s="46">
        <v>31952.888807653955</v>
      </c>
      <c r="F38" s="46">
        <v>84069.70995491631</v>
      </c>
      <c r="G38" s="46">
        <v>32745.717462051918</v>
      </c>
      <c r="H38" s="46">
        <v>32745.717462051918</v>
      </c>
      <c r="I38" s="46">
        <v>60000</v>
      </c>
      <c r="J38" s="46">
        <v>88115.401067558676</v>
      </c>
    </row>
    <row r="39" spans="1:11" x14ac:dyDescent="0.3">
      <c r="A39" s="43" t="s">
        <v>816</v>
      </c>
      <c r="B39" s="43"/>
      <c r="C39" s="47">
        <f>C37*C38/10^6</f>
        <v>23896.866188560718</v>
      </c>
      <c r="D39" s="47">
        <f t="shared" ref="D39:J39" si="14">D37*D38/10^6</f>
        <v>0</v>
      </c>
      <c r="E39" s="47">
        <f>E37*E38/10^6</f>
        <v>8214.9516598261034</v>
      </c>
      <c r="F39" s="47">
        <f t="shared" si="14"/>
        <v>43227.928935790405</v>
      </c>
      <c r="G39" s="47">
        <f t="shared" si="14"/>
        <v>0</v>
      </c>
      <c r="H39" s="47">
        <f t="shared" si="14"/>
        <v>8085.0349914681738</v>
      </c>
      <c r="I39" s="47">
        <f t="shared" si="14"/>
        <v>0</v>
      </c>
      <c r="J39" s="47">
        <f t="shared" si="14"/>
        <v>2507.0058348628286</v>
      </c>
    </row>
    <row r="40" spans="1:11" x14ac:dyDescent="0.3">
      <c r="A40" s="43" t="s">
        <v>817</v>
      </c>
      <c r="B40" s="43" t="s">
        <v>818</v>
      </c>
      <c r="C40" s="48">
        <v>0.93352127574552746</v>
      </c>
      <c r="D40" s="48">
        <v>0.95889918632316296</v>
      </c>
      <c r="E40" s="48">
        <v>0.43440195711502927</v>
      </c>
      <c r="F40" s="48">
        <v>5.839869328664074E-2</v>
      </c>
      <c r="G40" s="48">
        <v>0.96770141446123137</v>
      </c>
      <c r="H40" s="48">
        <v>0.38380983109859973</v>
      </c>
      <c r="I40" s="48">
        <v>2.0679610369757641E-3</v>
      </c>
      <c r="J40" s="48">
        <v>2.8173665045815761E-3</v>
      </c>
    </row>
    <row r="41" spans="1:11" x14ac:dyDescent="0.3">
      <c r="A41" s="43"/>
      <c r="B41" s="43" t="s">
        <v>819</v>
      </c>
      <c r="C41" s="43">
        <v>0</v>
      </c>
      <c r="D41" s="48">
        <v>7.9863876304048682E-3</v>
      </c>
      <c r="E41" s="48">
        <v>0.53967951277197823</v>
      </c>
      <c r="F41" s="48">
        <v>0.66041955145120457</v>
      </c>
      <c r="G41" s="48">
        <v>3.2298585538768625E-2</v>
      </c>
      <c r="H41" s="48">
        <v>0.61619016890140021</v>
      </c>
      <c r="I41" s="48">
        <v>0.99793203896302418</v>
      </c>
      <c r="J41" s="48">
        <v>0.99718263349541847</v>
      </c>
    </row>
    <row r="42" spans="1:11" x14ac:dyDescent="0.3">
      <c r="A42" s="43"/>
      <c r="B42" s="43" t="s">
        <v>820</v>
      </c>
      <c r="C42" s="48">
        <v>6.647872425447246E-2</v>
      </c>
      <c r="D42" s="48">
        <v>3.3114426046432159E-2</v>
      </c>
      <c r="E42" s="48">
        <v>2.5918530112992368E-2</v>
      </c>
      <c r="F42" s="48">
        <v>0.28118175526215461</v>
      </c>
      <c r="G42" s="43">
        <v>0</v>
      </c>
      <c r="H42" s="43">
        <v>0</v>
      </c>
      <c r="I42" s="43">
        <v>0</v>
      </c>
      <c r="J42" s="43">
        <v>0</v>
      </c>
    </row>
    <row r="43" spans="1:11" x14ac:dyDescent="0.3">
      <c r="A43" s="43" t="s">
        <v>821</v>
      </c>
      <c r="B43" s="43" t="s">
        <v>818</v>
      </c>
      <c r="C43" s="43">
        <v>5</v>
      </c>
      <c r="D43" s="43">
        <v>7</v>
      </c>
      <c r="E43" s="43">
        <v>20</v>
      </c>
      <c r="F43" s="43">
        <v>30</v>
      </c>
      <c r="G43" s="43">
        <v>6</v>
      </c>
      <c r="H43" s="43">
        <v>14</v>
      </c>
      <c r="I43" s="43">
        <v>25</v>
      </c>
      <c r="J43" s="43">
        <v>40</v>
      </c>
    </row>
    <row r="44" spans="1:11" x14ac:dyDescent="0.3">
      <c r="A44" s="43"/>
      <c r="B44" s="43" t="s">
        <v>819</v>
      </c>
      <c r="C44" s="43">
        <v>4</v>
      </c>
      <c r="D44" s="43">
        <v>6</v>
      </c>
      <c r="E44" s="43">
        <v>20</v>
      </c>
      <c r="F44" s="43">
        <v>30</v>
      </c>
      <c r="G44" s="43">
        <v>6</v>
      </c>
      <c r="H44" s="43">
        <v>14</v>
      </c>
      <c r="I44" s="43">
        <v>25</v>
      </c>
      <c r="J44" s="43">
        <v>40</v>
      </c>
    </row>
    <row r="45" spans="1:11" x14ac:dyDescent="0.3">
      <c r="A45" s="43"/>
      <c r="B45" s="43" t="s">
        <v>822</v>
      </c>
      <c r="C45" s="43">
        <v>5</v>
      </c>
      <c r="D45" s="43">
        <v>7</v>
      </c>
      <c r="E45" s="43">
        <v>20</v>
      </c>
      <c r="F45" s="43">
        <v>30</v>
      </c>
      <c r="G45" s="43">
        <v>6</v>
      </c>
      <c r="H45" s="43">
        <v>14</v>
      </c>
      <c r="I45" s="43">
        <v>25</v>
      </c>
      <c r="J45" s="43">
        <v>40</v>
      </c>
      <c r="K45" s="42">
        <f>(E44*E37*E38+F37*F44*F38+J37*J44*J38)/SUM(E37*E38,F37*F38,J37*J38)</f>
        <v>28.941991132396801</v>
      </c>
    </row>
    <row r="46" spans="1:11" x14ac:dyDescent="0.3">
      <c r="A46" s="43" t="s">
        <v>824</v>
      </c>
      <c r="B46" s="43"/>
      <c r="C46" s="49">
        <f>C39*(C40*C43*0.8667+C41*C44*0.9778+C42*C45*0.9778)/100/1000</f>
        <v>1.0443955535844873</v>
      </c>
      <c r="D46" s="49">
        <f t="shared" ref="D46:J46" si="15">D39*(D40*D43*0.8667+D41*D44*0.9778+D42*D45*0.9778)/100/1000</f>
        <v>0</v>
      </c>
      <c r="E46" s="49">
        <f t="shared" si="15"/>
        <v>1.5272218528283492</v>
      </c>
      <c r="F46" s="49">
        <f t="shared" si="15"/>
        <v>12.596340603428704</v>
      </c>
      <c r="G46" s="49">
        <f t="shared" si="15"/>
        <v>0</v>
      </c>
      <c r="H46" s="49">
        <f t="shared" si="15"/>
        <v>1.0585107451179021</v>
      </c>
      <c r="I46" s="49">
        <f t="shared" si="15"/>
        <v>0</v>
      </c>
      <c r="J46" s="49">
        <f t="shared" si="15"/>
        <v>0.98022623555597144</v>
      </c>
    </row>
    <row r="49" spans="1:10" x14ac:dyDescent="0.3">
      <c r="A49" s="43">
        <v>2025</v>
      </c>
      <c r="B49" s="43"/>
      <c r="C49" s="43"/>
      <c r="D49" s="43" t="s">
        <v>805</v>
      </c>
      <c r="E49" s="43"/>
      <c r="F49" s="43"/>
      <c r="G49" s="43"/>
      <c r="H49" s="43" t="s">
        <v>806</v>
      </c>
      <c r="I49" s="43"/>
      <c r="J49" s="43"/>
    </row>
    <row r="50" spans="1:10" x14ac:dyDescent="0.3">
      <c r="A50" s="43"/>
      <c r="B50" s="43"/>
      <c r="C50" s="43" t="s">
        <v>807</v>
      </c>
      <c r="D50" s="43" t="s">
        <v>808</v>
      </c>
      <c r="E50" s="43" t="s">
        <v>809</v>
      </c>
      <c r="F50" s="43" t="s">
        <v>810</v>
      </c>
      <c r="G50" s="43" t="s">
        <v>807</v>
      </c>
      <c r="H50" s="43" t="s">
        <v>811</v>
      </c>
      <c r="I50" s="43" t="s">
        <v>812</v>
      </c>
      <c r="J50" s="43" t="s">
        <v>813</v>
      </c>
    </row>
    <row r="51" spans="1:10" x14ac:dyDescent="0.3">
      <c r="A51" s="43" t="s">
        <v>814</v>
      </c>
      <c r="B51" s="43"/>
      <c r="C51" s="44">
        <v>2008742</v>
      </c>
      <c r="D51" s="44">
        <v>0</v>
      </c>
      <c r="E51" s="44">
        <f>SUM($E$12:$E$13)/3*10^6</f>
        <v>306900.3781597598</v>
      </c>
      <c r="F51" s="44">
        <f>SUM($E$12:$E$13)*2/3*10^6</f>
        <v>613800.7563195196</v>
      </c>
      <c r="G51" s="44">
        <v>0</v>
      </c>
      <c r="H51" s="44">
        <f>$E$14*10^6</f>
        <v>563530.37407882849</v>
      </c>
      <c r="I51" s="44">
        <v>0</v>
      </c>
      <c r="J51" s="45">
        <f>SUM($E$15:$E$16)*10^6</f>
        <v>68002.217689873156</v>
      </c>
    </row>
    <row r="52" spans="1:10" x14ac:dyDescent="0.3">
      <c r="A52" s="43" t="s">
        <v>815</v>
      </c>
      <c r="B52" s="43"/>
      <c r="C52" s="46">
        <v>11896.433782218282</v>
      </c>
      <c r="D52" s="46">
        <v>12527.183134737772</v>
      </c>
      <c r="E52" s="46">
        <v>31952.888807653955</v>
      </c>
      <c r="F52" s="46">
        <v>84069.70995491631</v>
      </c>
      <c r="G52" s="46">
        <v>32745.717462051918</v>
      </c>
      <c r="H52" s="46">
        <v>32745.717462051918</v>
      </c>
      <c r="I52" s="46">
        <v>60000</v>
      </c>
      <c r="J52" s="46">
        <v>88115.401067558676</v>
      </c>
    </row>
    <row r="53" spans="1:10" x14ac:dyDescent="0.3">
      <c r="A53" s="43" t="s">
        <v>816</v>
      </c>
      <c r="B53" s="43"/>
      <c r="C53" s="47">
        <f>C51*C52/10^6</f>
        <v>23896.866188560718</v>
      </c>
      <c r="D53" s="47">
        <f t="shared" ref="D53:J53" si="16">D51*D52/10^6</f>
        <v>0</v>
      </c>
      <c r="E53" s="47">
        <f t="shared" si="16"/>
        <v>9806.3536583657551</v>
      </c>
      <c r="F53" s="47">
        <f t="shared" si="16"/>
        <v>51602.051553890276</v>
      </c>
      <c r="G53" s="47">
        <f t="shared" si="16"/>
        <v>0</v>
      </c>
      <c r="H53" s="47">
        <f t="shared" si="16"/>
        <v>18453.206410869745</v>
      </c>
      <c r="I53" s="47">
        <f t="shared" si="16"/>
        <v>0</v>
      </c>
      <c r="J53" s="47">
        <f t="shared" si="16"/>
        <v>5992.0426852266064</v>
      </c>
    </row>
    <row r="54" spans="1:10" x14ac:dyDescent="0.3">
      <c r="A54" s="43" t="s">
        <v>817</v>
      </c>
      <c r="B54" s="43" t="s">
        <v>818</v>
      </c>
      <c r="C54" s="48">
        <v>0.93352127574552746</v>
      </c>
      <c r="D54" s="48">
        <v>0.95889918632316296</v>
      </c>
      <c r="E54" s="48">
        <v>0.43440195711502927</v>
      </c>
      <c r="F54" s="48">
        <v>5.839869328664074E-2</v>
      </c>
      <c r="G54" s="48">
        <v>0.96770141446123137</v>
      </c>
      <c r="H54" s="48">
        <v>0.38380983109859973</v>
      </c>
      <c r="I54" s="48">
        <v>2.0679610369757641E-3</v>
      </c>
      <c r="J54" s="48">
        <v>2.8173665045815761E-3</v>
      </c>
    </row>
    <row r="55" spans="1:10" x14ac:dyDescent="0.3">
      <c r="A55" s="43"/>
      <c r="B55" s="43" t="s">
        <v>819</v>
      </c>
      <c r="C55" s="43">
        <v>0</v>
      </c>
      <c r="D55" s="48">
        <v>7.9863876304048682E-3</v>
      </c>
      <c r="E55" s="48">
        <v>0.53967951277197823</v>
      </c>
      <c r="F55" s="48">
        <v>0.66041955145120457</v>
      </c>
      <c r="G55" s="48">
        <v>3.2298585538768625E-2</v>
      </c>
      <c r="H55" s="48">
        <v>0.61619016890140021</v>
      </c>
      <c r="I55" s="48">
        <v>0.99793203896302418</v>
      </c>
      <c r="J55" s="48">
        <v>0.99718263349541847</v>
      </c>
    </row>
    <row r="56" spans="1:10" x14ac:dyDescent="0.3">
      <c r="A56" s="43"/>
      <c r="B56" s="43" t="s">
        <v>820</v>
      </c>
      <c r="C56" s="48">
        <v>6.647872425447246E-2</v>
      </c>
      <c r="D56" s="48">
        <v>3.3114426046432159E-2</v>
      </c>
      <c r="E56" s="48">
        <v>2.5918530112992368E-2</v>
      </c>
      <c r="F56" s="48">
        <v>0.28118175526215461</v>
      </c>
      <c r="G56" s="43">
        <v>0</v>
      </c>
      <c r="H56" s="43">
        <v>0</v>
      </c>
      <c r="I56" s="43">
        <v>0</v>
      </c>
      <c r="J56" s="43">
        <v>0</v>
      </c>
    </row>
    <row r="57" spans="1:10" x14ac:dyDescent="0.3">
      <c r="A57" s="43" t="s">
        <v>821</v>
      </c>
      <c r="B57" s="43" t="s">
        <v>818</v>
      </c>
      <c r="C57" s="43">
        <v>5</v>
      </c>
      <c r="D57" s="43">
        <v>7</v>
      </c>
      <c r="E57" s="43">
        <v>12</v>
      </c>
      <c r="F57" s="43">
        <v>25</v>
      </c>
      <c r="G57" s="43">
        <v>6</v>
      </c>
      <c r="H57" s="43">
        <v>14</v>
      </c>
      <c r="I57" s="43">
        <v>21</v>
      </c>
      <c r="J57" s="43">
        <v>30</v>
      </c>
    </row>
    <row r="58" spans="1:10" x14ac:dyDescent="0.3">
      <c r="A58" s="43"/>
      <c r="B58" s="43" t="s">
        <v>819</v>
      </c>
      <c r="C58" s="43">
        <v>4</v>
      </c>
      <c r="D58" s="43">
        <v>6</v>
      </c>
      <c r="E58" s="43">
        <v>12</v>
      </c>
      <c r="F58" s="43">
        <v>25</v>
      </c>
      <c r="G58" s="43">
        <v>6</v>
      </c>
      <c r="H58" s="43">
        <v>14</v>
      </c>
      <c r="I58" s="43">
        <v>21</v>
      </c>
      <c r="J58" s="43">
        <v>30</v>
      </c>
    </row>
    <row r="59" spans="1:10" x14ac:dyDescent="0.3">
      <c r="A59" s="43"/>
      <c r="B59" s="43" t="s">
        <v>822</v>
      </c>
      <c r="C59" s="43">
        <v>5</v>
      </c>
      <c r="D59" s="43">
        <v>7</v>
      </c>
      <c r="E59" s="43">
        <v>12</v>
      </c>
      <c r="F59" s="43">
        <v>25</v>
      </c>
      <c r="G59" s="43">
        <v>6</v>
      </c>
      <c r="H59" s="43">
        <v>14</v>
      </c>
      <c r="I59" s="43">
        <v>21</v>
      </c>
      <c r="J59" s="43">
        <v>30</v>
      </c>
    </row>
    <row r="60" spans="1:10" x14ac:dyDescent="0.3">
      <c r="A60" s="43" t="s">
        <v>823</v>
      </c>
      <c r="B60" s="43"/>
      <c r="C60" s="49">
        <f>C53*(C54*C57*0.8667+C55*C58*0.9778+C56*C59*0.9778)/100/1000</f>
        <v>1.0443955535844873</v>
      </c>
      <c r="D60" s="49">
        <f t="shared" ref="D60:J60" si="17">D53*(D54*D57*0.8667+D55*D58*0.9778+D56*D59*0.9778)/100/1000</f>
        <v>0</v>
      </c>
      <c r="E60" s="49">
        <f t="shared" si="17"/>
        <v>1.0938453364388829</v>
      </c>
      <c r="F60" s="49">
        <f t="shared" si="17"/>
        <v>12.530421751447951</v>
      </c>
      <c r="G60" s="49">
        <f t="shared" si="17"/>
        <v>0</v>
      </c>
      <c r="H60" s="49">
        <f t="shared" si="17"/>
        <v>2.4159347842522041</v>
      </c>
      <c r="I60" s="49">
        <f t="shared" si="17"/>
        <v>0</v>
      </c>
      <c r="J60" s="49">
        <f t="shared" si="17"/>
        <v>1.7571431315451282</v>
      </c>
    </row>
    <row r="63" spans="1:10" x14ac:dyDescent="0.3">
      <c r="A63" s="43">
        <v>2030</v>
      </c>
      <c r="B63" s="43"/>
      <c r="C63" s="43"/>
      <c r="D63" s="43" t="s">
        <v>805</v>
      </c>
      <c r="E63" s="43"/>
      <c r="F63" s="43"/>
      <c r="G63" s="43"/>
      <c r="H63" s="43" t="s">
        <v>806</v>
      </c>
      <c r="I63" s="43"/>
      <c r="J63" s="43"/>
    </row>
    <row r="64" spans="1:10" x14ac:dyDescent="0.3">
      <c r="A64" s="43"/>
      <c r="B64" s="43"/>
      <c r="C64" s="43" t="s">
        <v>807</v>
      </c>
      <c r="D64" s="43" t="s">
        <v>808</v>
      </c>
      <c r="E64" s="43" t="s">
        <v>809</v>
      </c>
      <c r="F64" s="43" t="s">
        <v>810</v>
      </c>
      <c r="G64" s="43" t="s">
        <v>807</v>
      </c>
      <c r="H64" s="43" t="s">
        <v>811</v>
      </c>
      <c r="I64" s="43" t="s">
        <v>812</v>
      </c>
      <c r="J64" s="43" t="s">
        <v>813</v>
      </c>
    </row>
    <row r="65" spans="1:10" x14ac:dyDescent="0.3">
      <c r="A65" s="43" t="s">
        <v>814</v>
      </c>
      <c r="B65" s="43"/>
      <c r="C65" s="44">
        <v>2008742</v>
      </c>
      <c r="D65" s="44">
        <v>0</v>
      </c>
      <c r="E65" s="44">
        <f>SUM($F$12:$F$13)/3*10^6</f>
        <v>338646.31551914365</v>
      </c>
      <c r="F65" s="44">
        <f>SUM($F$12:$F$13)*2/3*10^6</f>
        <v>677292.63103828731</v>
      </c>
      <c r="G65" s="44">
        <v>0</v>
      </c>
      <c r="H65" s="44">
        <f>$F$14*10^6</f>
        <v>1493068.0546119334</v>
      </c>
      <c r="I65" s="44">
        <v>0</v>
      </c>
      <c r="J65" s="45">
        <f>SUM($F$15:$F$16)*10^6</f>
        <v>159968.7513503157</v>
      </c>
    </row>
    <row r="66" spans="1:10" x14ac:dyDescent="0.3">
      <c r="A66" s="43" t="s">
        <v>815</v>
      </c>
      <c r="B66" s="43"/>
      <c r="C66" s="46">
        <v>11896.433782218282</v>
      </c>
      <c r="D66" s="46">
        <v>12527.183134737772</v>
      </c>
      <c r="E66" s="46">
        <v>31952.888807653955</v>
      </c>
      <c r="F66" s="46">
        <v>84069.70995491631</v>
      </c>
      <c r="G66" s="46">
        <v>32745.717462051918</v>
      </c>
      <c r="H66" s="46">
        <v>32745.717462051918</v>
      </c>
      <c r="I66" s="46">
        <v>60000</v>
      </c>
      <c r="J66" s="46">
        <v>88115.401067558676</v>
      </c>
    </row>
    <row r="67" spans="1:10" x14ac:dyDescent="0.3">
      <c r="A67" s="43" t="s">
        <v>816</v>
      </c>
      <c r="B67" s="43"/>
      <c r="C67" s="47">
        <f>C65*C66/10^6</f>
        <v>23896.866188560718</v>
      </c>
      <c r="D67" s="47">
        <f t="shared" ref="D67:J67" si="18">D65*D66/10^6</f>
        <v>0</v>
      </c>
      <c r="E67" s="47">
        <f t="shared" si="18"/>
        <v>10820.728064904895</v>
      </c>
      <c r="F67" s="47">
        <f t="shared" si="18"/>
        <v>56939.795045990963</v>
      </c>
      <c r="G67" s="47">
        <f t="shared" si="18"/>
        <v>0</v>
      </c>
      <c r="H67" s="47">
        <f t="shared" si="18"/>
        <v>48891.584667937874</v>
      </c>
      <c r="I67" s="47">
        <f t="shared" si="18"/>
        <v>0</v>
      </c>
      <c r="J67" s="47">
        <f t="shared" si="18"/>
        <v>14095.710683509637</v>
      </c>
    </row>
    <row r="68" spans="1:10" x14ac:dyDescent="0.3">
      <c r="A68" s="43" t="s">
        <v>817</v>
      </c>
      <c r="B68" s="43" t="s">
        <v>818</v>
      </c>
      <c r="C68" s="48">
        <v>0.93352127574552746</v>
      </c>
      <c r="D68" s="48">
        <v>0.95889918632316296</v>
      </c>
      <c r="E68" s="48">
        <v>0.43440195711502927</v>
      </c>
      <c r="F68" s="48">
        <v>5.839869328664074E-2</v>
      </c>
      <c r="G68" s="48">
        <v>0.96770141446123137</v>
      </c>
      <c r="H68" s="48">
        <v>0.38380983109859973</v>
      </c>
      <c r="I68" s="48">
        <v>2.0679610369757641E-3</v>
      </c>
      <c r="J68" s="48">
        <v>2.8173665045815761E-3</v>
      </c>
    </row>
    <row r="69" spans="1:10" x14ac:dyDescent="0.3">
      <c r="A69" s="43"/>
      <c r="B69" s="43" t="s">
        <v>819</v>
      </c>
      <c r="C69" s="43">
        <v>0</v>
      </c>
      <c r="D69" s="48">
        <v>7.9863876304048682E-3</v>
      </c>
      <c r="E69" s="48">
        <v>0.53967951277197823</v>
      </c>
      <c r="F69" s="48">
        <v>0.66041955145120457</v>
      </c>
      <c r="G69" s="48">
        <v>3.2298585538768625E-2</v>
      </c>
      <c r="H69" s="48">
        <v>0.61619016890140021</v>
      </c>
      <c r="I69" s="48">
        <v>0.99793203896302418</v>
      </c>
      <c r="J69" s="48">
        <v>0.99718263349541847</v>
      </c>
    </row>
    <row r="70" spans="1:10" x14ac:dyDescent="0.3">
      <c r="A70" s="43"/>
      <c r="B70" s="43" t="s">
        <v>820</v>
      </c>
      <c r="C70" s="48">
        <v>6.647872425447246E-2</v>
      </c>
      <c r="D70" s="48">
        <v>3.3114426046432159E-2</v>
      </c>
      <c r="E70" s="48">
        <v>2.5918530112992368E-2</v>
      </c>
      <c r="F70" s="48">
        <v>0.28118175526215461</v>
      </c>
      <c r="G70" s="43">
        <v>0</v>
      </c>
      <c r="H70" s="43">
        <v>0</v>
      </c>
      <c r="I70" s="43">
        <v>0</v>
      </c>
      <c r="J70" s="43">
        <v>0</v>
      </c>
    </row>
    <row r="71" spans="1:10" x14ac:dyDescent="0.3">
      <c r="A71" s="43" t="s">
        <v>821</v>
      </c>
      <c r="B71" s="43" t="s">
        <v>818</v>
      </c>
      <c r="C71" s="43">
        <v>5</v>
      </c>
      <c r="D71" s="43">
        <v>7</v>
      </c>
      <c r="E71" s="43">
        <v>12</v>
      </c>
      <c r="F71" s="43">
        <v>25</v>
      </c>
      <c r="G71" s="43">
        <v>6</v>
      </c>
      <c r="H71" s="43">
        <v>14</v>
      </c>
      <c r="I71" s="43">
        <v>21</v>
      </c>
      <c r="J71" s="43">
        <v>30</v>
      </c>
    </row>
    <row r="72" spans="1:10" x14ac:dyDescent="0.3">
      <c r="A72" s="43"/>
      <c r="B72" s="43" t="s">
        <v>819</v>
      </c>
      <c r="C72" s="43">
        <v>4</v>
      </c>
      <c r="D72" s="43">
        <v>6</v>
      </c>
      <c r="E72" s="43">
        <v>12</v>
      </c>
      <c r="F72" s="43">
        <v>25</v>
      </c>
      <c r="G72" s="43">
        <v>6</v>
      </c>
      <c r="H72" s="43">
        <v>14</v>
      </c>
      <c r="I72" s="43">
        <v>21</v>
      </c>
      <c r="J72" s="43">
        <v>30</v>
      </c>
    </row>
    <row r="73" spans="1:10" x14ac:dyDescent="0.3">
      <c r="A73" s="43"/>
      <c r="B73" s="43" t="s">
        <v>822</v>
      </c>
      <c r="C73" s="43">
        <v>5</v>
      </c>
      <c r="D73" s="43">
        <v>7</v>
      </c>
      <c r="E73" s="43">
        <v>12</v>
      </c>
      <c r="F73" s="43">
        <v>25</v>
      </c>
      <c r="G73" s="43">
        <v>6</v>
      </c>
      <c r="H73" s="43">
        <v>14</v>
      </c>
      <c r="I73" s="43">
        <v>21</v>
      </c>
      <c r="J73" s="43">
        <v>30</v>
      </c>
    </row>
    <row r="74" spans="1:10" x14ac:dyDescent="0.3">
      <c r="A74" s="43" t="s">
        <v>823</v>
      </c>
      <c r="B74" s="43"/>
      <c r="C74" s="49">
        <f>C67*(C68*C71*0.8667+C69*C72*0.9778+C70*C73*0.9778)/100/1000</f>
        <v>1.0443955535844873</v>
      </c>
      <c r="D74" s="49">
        <f t="shared" ref="D74:J74" si="19">D67*(D68*D71*0.8667+D69*D72*0.9778+D70*D73*0.9778)/100/1000</f>
        <v>0</v>
      </c>
      <c r="E74" s="49">
        <f t="shared" si="19"/>
        <v>1.2069932763002227</v>
      </c>
      <c r="F74" s="49">
        <f t="shared" si="19"/>
        <v>13.826575201611034</v>
      </c>
      <c r="G74" s="49">
        <f t="shared" si="19"/>
        <v>0</v>
      </c>
      <c r="H74" s="49">
        <f t="shared" si="19"/>
        <v>6.400994896307326</v>
      </c>
      <c r="I74" s="49">
        <f t="shared" si="19"/>
        <v>0</v>
      </c>
      <c r="J74" s="49">
        <f t="shared" si="19"/>
        <v>4.1335121448387282</v>
      </c>
    </row>
    <row r="77" spans="1:10" x14ac:dyDescent="0.3">
      <c r="A77" s="43">
        <v>2035</v>
      </c>
      <c r="B77" s="43"/>
      <c r="C77" s="43"/>
      <c r="D77" s="43" t="s">
        <v>805</v>
      </c>
      <c r="E77" s="43"/>
      <c r="F77" s="43"/>
      <c r="G77" s="43"/>
      <c r="H77" s="43" t="s">
        <v>806</v>
      </c>
      <c r="I77" s="43"/>
      <c r="J77" s="43"/>
    </row>
    <row r="78" spans="1:10" x14ac:dyDescent="0.3">
      <c r="A78" s="43"/>
      <c r="B78" s="43"/>
      <c r="C78" s="43" t="s">
        <v>807</v>
      </c>
      <c r="D78" s="43" t="s">
        <v>808</v>
      </c>
      <c r="E78" s="43" t="s">
        <v>809</v>
      </c>
      <c r="F78" s="43" t="s">
        <v>810</v>
      </c>
      <c r="G78" s="43" t="s">
        <v>807</v>
      </c>
      <c r="H78" s="43" t="s">
        <v>811</v>
      </c>
      <c r="I78" s="43" t="s">
        <v>812</v>
      </c>
      <c r="J78" s="43" t="s">
        <v>813</v>
      </c>
    </row>
    <row r="79" spans="1:10" x14ac:dyDescent="0.3">
      <c r="A79" s="43" t="s">
        <v>814</v>
      </c>
      <c r="B79" s="43"/>
      <c r="C79" s="44">
        <v>2008742</v>
      </c>
      <c r="D79" s="44">
        <v>0</v>
      </c>
      <c r="E79" s="44">
        <f>SUM($G$12:$G$13)/3*10^6</f>
        <v>366863.95369547897</v>
      </c>
      <c r="F79" s="44">
        <f>SUM($G$12:$G$13)*2/3*10^6</f>
        <v>733727.90739095793</v>
      </c>
      <c r="G79" s="44">
        <v>0</v>
      </c>
      <c r="H79" s="44">
        <f>$G$14*10^6</f>
        <v>2972538.1425031829</v>
      </c>
      <c r="I79" s="44">
        <v>0</v>
      </c>
      <c r="J79" s="45">
        <f>SUM($G$15:$G$16)*10^6</f>
        <v>346612.67575595737</v>
      </c>
    </row>
    <row r="80" spans="1:10" x14ac:dyDescent="0.3">
      <c r="A80" s="43" t="s">
        <v>815</v>
      </c>
      <c r="B80" s="43"/>
      <c r="C80" s="46">
        <v>11896.433782218282</v>
      </c>
      <c r="D80" s="46">
        <v>12527.183134737772</v>
      </c>
      <c r="E80" s="46">
        <v>31952.888807653955</v>
      </c>
      <c r="F80" s="46">
        <v>84069.70995491631</v>
      </c>
      <c r="G80" s="46">
        <v>32745.717462051918</v>
      </c>
      <c r="H80" s="46">
        <v>32745.717462051918</v>
      </c>
      <c r="I80" s="46">
        <v>60000</v>
      </c>
      <c r="J80" s="46">
        <v>88115.401067558676</v>
      </c>
    </row>
    <row r="81" spans="1:10" x14ac:dyDescent="0.3">
      <c r="A81" s="43" t="s">
        <v>816</v>
      </c>
      <c r="B81" s="43"/>
      <c r="C81" s="47">
        <f>C79*C80/10^6</f>
        <v>23896.866188560718</v>
      </c>
      <c r="D81" s="47">
        <f t="shared" ref="D81:J81" si="20">D79*D80/10^6</f>
        <v>0</v>
      </c>
      <c r="E81" s="47">
        <f t="shared" si="20"/>
        <v>11722.363119967949</v>
      </c>
      <c r="F81" s="47">
        <f t="shared" si="20"/>
        <v>61684.292360185529</v>
      </c>
      <c r="G81" s="47">
        <f t="shared" si="20"/>
        <v>0</v>
      </c>
      <c r="H81" s="47">
        <f t="shared" si="20"/>
        <v>97337.894159581847</v>
      </c>
      <c r="I81" s="47">
        <f t="shared" si="20"/>
        <v>0</v>
      </c>
      <c r="J81" s="47">
        <f t="shared" si="20"/>
        <v>30541.914939335857</v>
      </c>
    </row>
    <row r="82" spans="1:10" x14ac:dyDescent="0.3">
      <c r="A82" s="43" t="s">
        <v>817</v>
      </c>
      <c r="B82" s="43" t="s">
        <v>818</v>
      </c>
      <c r="C82" s="48">
        <v>0.93352127574552746</v>
      </c>
      <c r="D82" s="48">
        <v>0.95889918632316296</v>
      </c>
      <c r="E82" s="48">
        <v>0.43440195711502927</v>
      </c>
      <c r="F82" s="48">
        <v>5.839869328664074E-2</v>
      </c>
      <c r="G82" s="48">
        <v>0.96770141446123137</v>
      </c>
      <c r="H82" s="48">
        <v>0.38380983109859973</v>
      </c>
      <c r="I82" s="48">
        <v>2.0679610369757641E-3</v>
      </c>
      <c r="J82" s="48">
        <v>2.8173665045815761E-3</v>
      </c>
    </row>
    <row r="83" spans="1:10" x14ac:dyDescent="0.3">
      <c r="A83" s="43"/>
      <c r="B83" s="43" t="s">
        <v>819</v>
      </c>
      <c r="C83" s="43">
        <v>0</v>
      </c>
      <c r="D83" s="48">
        <v>7.9863876304048682E-3</v>
      </c>
      <c r="E83" s="48">
        <v>0.53967951277197823</v>
      </c>
      <c r="F83" s="48">
        <v>0.66041955145120457</v>
      </c>
      <c r="G83" s="48">
        <v>3.2298585538768625E-2</v>
      </c>
      <c r="H83" s="48">
        <v>0.61619016890140021</v>
      </c>
      <c r="I83" s="48">
        <v>0.99793203896302418</v>
      </c>
      <c r="J83" s="48">
        <v>0.99718263349541847</v>
      </c>
    </row>
    <row r="84" spans="1:10" x14ac:dyDescent="0.3">
      <c r="A84" s="43"/>
      <c r="B84" s="43" t="s">
        <v>820</v>
      </c>
      <c r="C84" s="48">
        <v>6.647872425447246E-2</v>
      </c>
      <c r="D84" s="48">
        <v>3.3114426046432159E-2</v>
      </c>
      <c r="E84" s="48">
        <v>2.5918530112992368E-2</v>
      </c>
      <c r="F84" s="48">
        <v>0.28118175526215461</v>
      </c>
      <c r="G84" s="43">
        <v>0</v>
      </c>
      <c r="H84" s="43">
        <v>0</v>
      </c>
      <c r="I84" s="43">
        <v>0</v>
      </c>
      <c r="J84" s="43">
        <v>0</v>
      </c>
    </row>
    <row r="85" spans="1:10" x14ac:dyDescent="0.3">
      <c r="A85" s="43" t="s">
        <v>821</v>
      </c>
      <c r="B85" s="43" t="s">
        <v>818</v>
      </c>
      <c r="C85" s="43">
        <v>5</v>
      </c>
      <c r="D85" s="43">
        <v>7</v>
      </c>
      <c r="E85" s="43">
        <v>12</v>
      </c>
      <c r="F85" s="43">
        <v>25</v>
      </c>
      <c r="G85" s="43">
        <v>6</v>
      </c>
      <c r="H85" s="43">
        <v>14</v>
      </c>
      <c r="I85" s="43">
        <v>21</v>
      </c>
      <c r="J85" s="43">
        <v>30</v>
      </c>
    </row>
    <row r="86" spans="1:10" x14ac:dyDescent="0.3">
      <c r="A86" s="43"/>
      <c r="B86" s="43" t="s">
        <v>819</v>
      </c>
      <c r="C86" s="43">
        <v>4</v>
      </c>
      <c r="D86" s="43">
        <v>6</v>
      </c>
      <c r="E86" s="43">
        <v>12</v>
      </c>
      <c r="F86" s="43">
        <v>25</v>
      </c>
      <c r="G86" s="43">
        <v>6</v>
      </c>
      <c r="H86" s="43">
        <v>14</v>
      </c>
      <c r="I86" s="43">
        <v>21</v>
      </c>
      <c r="J86" s="43">
        <v>30</v>
      </c>
    </row>
    <row r="87" spans="1:10" x14ac:dyDescent="0.3">
      <c r="A87" s="43"/>
      <c r="B87" s="43" t="s">
        <v>822</v>
      </c>
      <c r="C87" s="43">
        <v>5</v>
      </c>
      <c r="D87" s="43">
        <v>7</v>
      </c>
      <c r="E87" s="43">
        <v>12</v>
      </c>
      <c r="F87" s="43">
        <v>25</v>
      </c>
      <c r="G87" s="43">
        <v>6</v>
      </c>
      <c r="H87" s="43">
        <v>14</v>
      </c>
      <c r="I87" s="43">
        <v>21</v>
      </c>
      <c r="J87" s="43">
        <v>30</v>
      </c>
    </row>
    <row r="88" spans="1:10" x14ac:dyDescent="0.3">
      <c r="A88" s="43" t="s">
        <v>823</v>
      </c>
      <c r="B88" s="43"/>
      <c r="C88" s="49">
        <f>C81*(C82*C85*0.8667+C83*C86*0.9778+C84*C87*0.9778)/100/1000</f>
        <v>1.0443955535844873</v>
      </c>
      <c r="D88" s="49">
        <f t="shared" ref="D88:J88" si="21">D81*(D82*D85*0.8667+D83*D86*0.9778+D84*D87*0.9778)/100/1000</f>
        <v>0</v>
      </c>
      <c r="E88" s="49">
        <f t="shared" si="21"/>
        <v>1.3075657555835059</v>
      </c>
      <c r="F88" s="49">
        <f t="shared" si="21"/>
        <v>14.978671882949048</v>
      </c>
      <c r="G88" s="49">
        <f t="shared" si="21"/>
        <v>0</v>
      </c>
      <c r="H88" s="49">
        <f t="shared" si="21"/>
        <v>12.743693377183087</v>
      </c>
      <c r="I88" s="49">
        <f t="shared" si="21"/>
        <v>0</v>
      </c>
      <c r="J88" s="49">
        <f t="shared" si="21"/>
        <v>8.9562973561928132</v>
      </c>
    </row>
    <row r="91" spans="1:10" x14ac:dyDescent="0.3">
      <c r="A91" s="43">
        <v>2040</v>
      </c>
      <c r="B91" s="43"/>
      <c r="C91" s="43"/>
      <c r="D91" s="43" t="s">
        <v>805</v>
      </c>
      <c r="E91" s="43"/>
      <c r="F91" s="43"/>
      <c r="G91" s="43"/>
      <c r="H91" s="43" t="s">
        <v>806</v>
      </c>
      <c r="I91" s="43"/>
      <c r="J91" s="43"/>
    </row>
    <row r="92" spans="1:10" x14ac:dyDescent="0.3">
      <c r="A92" s="43"/>
      <c r="B92" s="43"/>
      <c r="C92" s="43" t="s">
        <v>807</v>
      </c>
      <c r="D92" s="43" t="s">
        <v>808</v>
      </c>
      <c r="E92" s="43" t="s">
        <v>809</v>
      </c>
      <c r="F92" s="43" t="s">
        <v>810</v>
      </c>
      <c r="G92" s="43" t="s">
        <v>807</v>
      </c>
      <c r="H92" s="43" t="s">
        <v>811</v>
      </c>
      <c r="I92" s="43" t="s">
        <v>812</v>
      </c>
      <c r="J92" s="43" t="s">
        <v>813</v>
      </c>
    </row>
    <row r="93" spans="1:10" x14ac:dyDescent="0.3">
      <c r="A93" s="43" t="s">
        <v>814</v>
      </c>
      <c r="B93" s="43"/>
      <c r="C93" s="44">
        <v>2008742</v>
      </c>
      <c r="D93" s="44">
        <v>0</v>
      </c>
      <c r="E93" s="44">
        <f>SUM($H$12:$H$13)/3*10^6</f>
        <v>387086.64289150009</v>
      </c>
      <c r="F93" s="44">
        <f>SUM($H$12:$H$13)*2/3*10^6</f>
        <v>774173.28578300017</v>
      </c>
      <c r="G93" s="44">
        <v>0</v>
      </c>
      <c r="H93" s="44">
        <f>$H$14*10^6</f>
        <v>4908762.2592081456</v>
      </c>
      <c r="I93" s="44">
        <v>0</v>
      </c>
      <c r="J93" s="45">
        <f>SUM($H$15:$H$16)*10^6</f>
        <v>626168.73514898168</v>
      </c>
    </row>
    <row r="94" spans="1:10" x14ac:dyDescent="0.3">
      <c r="A94" s="43" t="s">
        <v>815</v>
      </c>
      <c r="B94" s="43"/>
      <c r="C94" s="46">
        <v>11896.433782218282</v>
      </c>
      <c r="D94" s="46">
        <v>12527.183134737772</v>
      </c>
      <c r="E94" s="46">
        <v>31952.888807653955</v>
      </c>
      <c r="F94" s="46">
        <v>84069.70995491631</v>
      </c>
      <c r="G94" s="46">
        <v>32745.717462051918</v>
      </c>
      <c r="H94" s="46">
        <v>32745.717462051918</v>
      </c>
      <c r="I94" s="46">
        <v>60000</v>
      </c>
      <c r="J94" s="46">
        <v>88115.401067558676</v>
      </c>
    </row>
    <row r="95" spans="1:10" x14ac:dyDescent="0.3">
      <c r="A95" s="43" t="s">
        <v>816</v>
      </c>
      <c r="B95" s="43"/>
      <c r="C95" s="47">
        <f>C93*C94/10^6</f>
        <v>23896.866188560718</v>
      </c>
      <c r="D95" s="47">
        <f t="shared" ref="D95:J95" si="22">D93*D94/10^6</f>
        <v>0</v>
      </c>
      <c r="E95" s="47">
        <f t="shared" si="22"/>
        <v>12368.536459240157</v>
      </c>
      <c r="F95" s="47">
        <f t="shared" si="22"/>
        <v>65084.523590621364</v>
      </c>
      <c r="G95" s="47">
        <f t="shared" si="22"/>
        <v>0</v>
      </c>
      <c r="H95" s="47">
        <f t="shared" si="22"/>
        <v>160740.94202841361</v>
      </c>
      <c r="I95" s="47">
        <f t="shared" si="22"/>
        <v>0</v>
      </c>
      <c r="J95" s="47">
        <f t="shared" si="22"/>
        <v>55175.109233618445</v>
      </c>
    </row>
    <row r="96" spans="1:10" x14ac:dyDescent="0.3">
      <c r="A96" s="43" t="s">
        <v>817</v>
      </c>
      <c r="B96" s="43" t="s">
        <v>818</v>
      </c>
      <c r="C96" s="48">
        <v>0.93352127574552746</v>
      </c>
      <c r="D96" s="48">
        <v>0.95889918632316296</v>
      </c>
      <c r="E96" s="48">
        <v>0.43440195711502927</v>
      </c>
      <c r="F96" s="48">
        <v>5.839869328664074E-2</v>
      </c>
      <c r="G96" s="48">
        <v>0.96770141446123137</v>
      </c>
      <c r="H96" s="48">
        <v>0.38380983109859973</v>
      </c>
      <c r="I96" s="48">
        <v>2.0679610369757641E-3</v>
      </c>
      <c r="J96" s="48">
        <v>2.8173665045815761E-3</v>
      </c>
    </row>
    <row r="97" spans="1:10" x14ac:dyDescent="0.3">
      <c r="A97" s="43"/>
      <c r="B97" s="43" t="s">
        <v>819</v>
      </c>
      <c r="C97" s="43">
        <v>0</v>
      </c>
      <c r="D97" s="48">
        <v>7.9863876304048682E-3</v>
      </c>
      <c r="E97" s="48">
        <v>0.53967951277197823</v>
      </c>
      <c r="F97" s="48">
        <v>0.66041955145120457</v>
      </c>
      <c r="G97" s="48">
        <v>3.2298585538768625E-2</v>
      </c>
      <c r="H97" s="48">
        <v>0.61619016890140021</v>
      </c>
      <c r="I97" s="48">
        <v>0.99793203896302418</v>
      </c>
      <c r="J97" s="48">
        <v>0.99718263349541847</v>
      </c>
    </row>
    <row r="98" spans="1:10" x14ac:dyDescent="0.3">
      <c r="A98" s="43"/>
      <c r="B98" s="43" t="s">
        <v>820</v>
      </c>
      <c r="C98" s="48">
        <v>6.647872425447246E-2</v>
      </c>
      <c r="D98" s="48">
        <v>3.3114426046432159E-2</v>
      </c>
      <c r="E98" s="48">
        <v>2.5918530112992368E-2</v>
      </c>
      <c r="F98" s="48">
        <v>0.28118175526215461</v>
      </c>
      <c r="G98" s="43">
        <v>0</v>
      </c>
      <c r="H98" s="43">
        <v>0</v>
      </c>
      <c r="I98" s="43">
        <v>0</v>
      </c>
      <c r="J98" s="43">
        <v>0</v>
      </c>
    </row>
    <row r="99" spans="1:10" x14ac:dyDescent="0.3">
      <c r="A99" s="43" t="s">
        <v>821</v>
      </c>
      <c r="B99" s="43" t="s">
        <v>818</v>
      </c>
      <c r="C99" s="43">
        <v>5</v>
      </c>
      <c r="D99" s="43">
        <v>7</v>
      </c>
      <c r="E99" s="43">
        <v>12</v>
      </c>
      <c r="F99" s="43">
        <v>25</v>
      </c>
      <c r="G99" s="43">
        <v>6</v>
      </c>
      <c r="H99" s="43">
        <v>14</v>
      </c>
      <c r="I99" s="43">
        <v>21</v>
      </c>
      <c r="J99" s="43">
        <v>30</v>
      </c>
    </row>
    <row r="100" spans="1:10" x14ac:dyDescent="0.3">
      <c r="A100" s="43"/>
      <c r="B100" s="43" t="s">
        <v>819</v>
      </c>
      <c r="C100" s="43">
        <v>4</v>
      </c>
      <c r="D100" s="43">
        <v>6</v>
      </c>
      <c r="E100" s="43">
        <v>12</v>
      </c>
      <c r="F100" s="43">
        <v>25</v>
      </c>
      <c r="G100" s="43">
        <v>6</v>
      </c>
      <c r="H100" s="43">
        <v>14</v>
      </c>
      <c r="I100" s="43">
        <v>21</v>
      </c>
      <c r="J100" s="43">
        <v>30</v>
      </c>
    </row>
    <row r="101" spans="1:10" x14ac:dyDescent="0.3">
      <c r="A101" s="43"/>
      <c r="B101" s="43" t="s">
        <v>822</v>
      </c>
      <c r="C101" s="43">
        <v>5</v>
      </c>
      <c r="D101" s="43">
        <v>7</v>
      </c>
      <c r="E101" s="43">
        <v>12</v>
      </c>
      <c r="F101" s="43">
        <v>25</v>
      </c>
      <c r="G101" s="43">
        <v>6</v>
      </c>
      <c r="H101" s="43">
        <v>14</v>
      </c>
      <c r="I101" s="43">
        <v>21</v>
      </c>
      <c r="J101" s="43">
        <v>30</v>
      </c>
    </row>
    <row r="102" spans="1:10" x14ac:dyDescent="0.3">
      <c r="A102" s="43" t="s">
        <v>823</v>
      </c>
      <c r="B102" s="43"/>
      <c r="C102" s="49">
        <f>C95*(C96*C99*0.8667+C97*C100*0.9778+C98*C101*0.9778)/100/1000</f>
        <v>1.0443955535844873</v>
      </c>
      <c r="D102" s="49">
        <f t="shared" ref="D102:J102" si="23">D95*(D96*D99*0.8667+D97*D100*0.9778+D98*D101*0.9778)/100/1000</f>
        <v>0</v>
      </c>
      <c r="E102" s="49">
        <f t="shared" si="23"/>
        <v>1.379642871942762</v>
      </c>
      <c r="F102" s="49">
        <f t="shared" si="23"/>
        <v>15.804343151567315</v>
      </c>
      <c r="G102" s="49">
        <f t="shared" si="23"/>
        <v>0</v>
      </c>
      <c r="H102" s="49">
        <f t="shared" si="23"/>
        <v>21.044561278584215</v>
      </c>
      <c r="I102" s="49">
        <f t="shared" si="23"/>
        <v>0</v>
      </c>
      <c r="J102" s="49">
        <f t="shared" si="23"/>
        <v>16.179885443929937</v>
      </c>
    </row>
    <row r="105" spans="1:10" x14ac:dyDescent="0.3">
      <c r="A105" s="43">
        <v>2045</v>
      </c>
      <c r="B105" s="43"/>
      <c r="C105" s="43"/>
      <c r="D105" s="43" t="s">
        <v>805</v>
      </c>
      <c r="E105" s="43"/>
      <c r="F105" s="43"/>
      <c r="G105" s="43"/>
      <c r="H105" s="43" t="s">
        <v>806</v>
      </c>
      <c r="I105" s="43"/>
      <c r="J105" s="43"/>
    </row>
    <row r="106" spans="1:10" x14ac:dyDescent="0.3">
      <c r="A106" s="43"/>
      <c r="B106" s="43"/>
      <c r="C106" s="43" t="s">
        <v>807</v>
      </c>
      <c r="D106" s="43" t="s">
        <v>808</v>
      </c>
      <c r="E106" s="43" t="s">
        <v>809</v>
      </c>
      <c r="F106" s="43" t="s">
        <v>810</v>
      </c>
      <c r="G106" s="43" t="s">
        <v>807</v>
      </c>
      <c r="H106" s="43" t="s">
        <v>811</v>
      </c>
      <c r="I106" s="43" t="s">
        <v>812</v>
      </c>
      <c r="J106" s="43" t="s">
        <v>813</v>
      </c>
    </row>
    <row r="107" spans="1:10" x14ac:dyDescent="0.3">
      <c r="A107" s="43" t="s">
        <v>814</v>
      </c>
      <c r="B107" s="43"/>
      <c r="C107" s="44">
        <v>2008742</v>
      </c>
      <c r="D107" s="44">
        <v>0</v>
      </c>
      <c r="E107" s="44">
        <f>SUM($I$12:$I$13)/3*10^6</f>
        <v>387086.64289150009</v>
      </c>
      <c r="F107" s="44">
        <f>SUM($I$12:$I$13)*2/3*10^6</f>
        <v>774173.28578300017</v>
      </c>
      <c r="G107" s="44">
        <v>0</v>
      </c>
      <c r="H107" s="44">
        <f>$I$14*10^6</f>
        <v>7394399.0810675751</v>
      </c>
      <c r="I107" s="44">
        <v>0</v>
      </c>
      <c r="J107" s="45">
        <f>SUM($I$15:$I$16)*10^6</f>
        <v>1058487.5112805173</v>
      </c>
    </row>
    <row r="108" spans="1:10" x14ac:dyDescent="0.3">
      <c r="A108" s="43" t="s">
        <v>815</v>
      </c>
      <c r="B108" s="43"/>
      <c r="C108" s="46">
        <v>11896.433782218282</v>
      </c>
      <c r="D108" s="46">
        <v>12527.183134737772</v>
      </c>
      <c r="E108" s="46">
        <v>31952.888807653955</v>
      </c>
      <c r="F108" s="46">
        <v>84069.70995491631</v>
      </c>
      <c r="G108" s="46">
        <v>32745.717462051918</v>
      </c>
      <c r="H108" s="46">
        <v>32745.717462051918</v>
      </c>
      <c r="I108" s="46">
        <v>60000</v>
      </c>
      <c r="J108" s="46">
        <v>88115.401067558676</v>
      </c>
    </row>
    <row r="109" spans="1:10" x14ac:dyDescent="0.3">
      <c r="A109" s="43" t="s">
        <v>816</v>
      </c>
      <c r="B109" s="43"/>
      <c r="C109" s="47">
        <f>C107*C108/10^6</f>
        <v>23896.866188560718</v>
      </c>
      <c r="D109" s="47">
        <f t="shared" ref="D109:J109" si="24">D107*D108/10^6</f>
        <v>0</v>
      </c>
      <c r="E109" s="47">
        <f t="shared" si="24"/>
        <v>12368.536459240157</v>
      </c>
      <c r="F109" s="47">
        <f t="shared" si="24"/>
        <v>65084.523590621364</v>
      </c>
      <c r="G109" s="47">
        <f t="shared" si="24"/>
        <v>0</v>
      </c>
      <c r="H109" s="47">
        <f t="shared" si="24"/>
        <v>242134.90311029516</v>
      </c>
      <c r="I109" s="47">
        <f t="shared" si="24"/>
        <v>0</v>
      </c>
      <c r="J109" s="47">
        <f t="shared" si="24"/>
        <v>93269.051581484819</v>
      </c>
    </row>
    <row r="110" spans="1:10" x14ac:dyDescent="0.3">
      <c r="A110" s="43" t="s">
        <v>817</v>
      </c>
      <c r="B110" s="43" t="s">
        <v>818</v>
      </c>
      <c r="C110" s="48">
        <v>0.93352127574552746</v>
      </c>
      <c r="D110" s="48">
        <v>0.95889918632316296</v>
      </c>
      <c r="E110" s="48">
        <v>0.43440195711502927</v>
      </c>
      <c r="F110" s="48">
        <v>5.839869328664074E-2</v>
      </c>
      <c r="G110" s="48">
        <v>0.96770141446123137</v>
      </c>
      <c r="H110" s="48">
        <v>0.38380983109859973</v>
      </c>
      <c r="I110" s="48">
        <v>2.0679610369757641E-3</v>
      </c>
      <c r="J110" s="48">
        <v>2.8173665045815761E-3</v>
      </c>
    </row>
    <row r="111" spans="1:10" x14ac:dyDescent="0.3">
      <c r="A111" s="43"/>
      <c r="B111" s="43" t="s">
        <v>819</v>
      </c>
      <c r="C111" s="43">
        <v>0</v>
      </c>
      <c r="D111" s="48">
        <v>7.9863876304048682E-3</v>
      </c>
      <c r="E111" s="48">
        <v>0.53967951277197823</v>
      </c>
      <c r="F111" s="48">
        <v>0.66041955145120457</v>
      </c>
      <c r="G111" s="48">
        <v>3.2298585538768625E-2</v>
      </c>
      <c r="H111" s="48">
        <v>0.61619016890140021</v>
      </c>
      <c r="I111" s="48">
        <v>0.99793203896302418</v>
      </c>
      <c r="J111" s="48">
        <v>0.99718263349541847</v>
      </c>
    </row>
    <row r="112" spans="1:10" x14ac:dyDescent="0.3">
      <c r="A112" s="43"/>
      <c r="B112" s="43" t="s">
        <v>820</v>
      </c>
      <c r="C112" s="48">
        <v>6.647872425447246E-2</v>
      </c>
      <c r="D112" s="48">
        <v>3.3114426046432159E-2</v>
      </c>
      <c r="E112" s="48">
        <v>2.5918530112992368E-2</v>
      </c>
      <c r="F112" s="48">
        <v>0.28118175526215461</v>
      </c>
      <c r="G112" s="43">
        <v>0</v>
      </c>
      <c r="H112" s="43">
        <v>0</v>
      </c>
      <c r="I112" s="43">
        <v>0</v>
      </c>
      <c r="J112" s="43">
        <v>0</v>
      </c>
    </row>
    <row r="113" spans="1:10" x14ac:dyDescent="0.3">
      <c r="A113" s="43" t="s">
        <v>821</v>
      </c>
      <c r="B113" s="43" t="s">
        <v>818</v>
      </c>
      <c r="C113" s="43">
        <v>5</v>
      </c>
      <c r="D113" s="43">
        <v>7</v>
      </c>
      <c r="E113" s="43">
        <v>12</v>
      </c>
      <c r="F113" s="43">
        <v>25</v>
      </c>
      <c r="G113" s="43">
        <v>6</v>
      </c>
      <c r="H113" s="43">
        <v>14</v>
      </c>
      <c r="I113" s="43">
        <v>21</v>
      </c>
      <c r="J113" s="43">
        <v>30</v>
      </c>
    </row>
    <row r="114" spans="1:10" x14ac:dyDescent="0.3">
      <c r="A114" s="43"/>
      <c r="B114" s="43" t="s">
        <v>819</v>
      </c>
      <c r="C114" s="43">
        <v>4</v>
      </c>
      <c r="D114" s="43">
        <v>6</v>
      </c>
      <c r="E114" s="43">
        <v>12</v>
      </c>
      <c r="F114" s="43">
        <v>25</v>
      </c>
      <c r="G114" s="43">
        <v>6</v>
      </c>
      <c r="H114" s="43">
        <v>14</v>
      </c>
      <c r="I114" s="43">
        <v>21</v>
      </c>
      <c r="J114" s="43">
        <v>30</v>
      </c>
    </row>
    <row r="115" spans="1:10" x14ac:dyDescent="0.3">
      <c r="A115" s="43"/>
      <c r="B115" s="43" t="s">
        <v>822</v>
      </c>
      <c r="C115" s="43">
        <v>5</v>
      </c>
      <c r="D115" s="43">
        <v>7</v>
      </c>
      <c r="E115" s="43">
        <v>12</v>
      </c>
      <c r="F115" s="43">
        <v>25</v>
      </c>
      <c r="G115" s="43">
        <v>6</v>
      </c>
      <c r="H115" s="43">
        <v>14</v>
      </c>
      <c r="I115" s="43">
        <v>21</v>
      </c>
      <c r="J115" s="43">
        <v>30</v>
      </c>
    </row>
    <row r="116" spans="1:10" x14ac:dyDescent="0.3">
      <c r="A116" s="43" t="s">
        <v>823</v>
      </c>
      <c r="B116" s="43"/>
      <c r="C116" s="49">
        <f>C109*(C110*C113*0.8667+C111*C114*0.9778+C112*C115*0.9778)/100/1000</f>
        <v>1.0443955535844873</v>
      </c>
      <c r="D116" s="49">
        <f t="shared" ref="D116:J116" si="25">D109*(D110*D113*0.8667+D111*D114*0.9778+D112*D115*0.9778)/100/1000</f>
        <v>0</v>
      </c>
      <c r="E116" s="49">
        <f t="shared" si="25"/>
        <v>1.379642871942762</v>
      </c>
      <c r="F116" s="49">
        <f t="shared" si="25"/>
        <v>15.804343151567315</v>
      </c>
      <c r="G116" s="49">
        <f t="shared" si="25"/>
        <v>0</v>
      </c>
      <c r="H116" s="49">
        <f t="shared" si="25"/>
        <v>31.700839511615673</v>
      </c>
      <c r="I116" s="49">
        <f t="shared" si="25"/>
        <v>0</v>
      </c>
      <c r="J116" s="49">
        <f t="shared" si="25"/>
        <v>27.350785363428439</v>
      </c>
    </row>
    <row r="119" spans="1:10" x14ac:dyDescent="0.3">
      <c r="A119" s="43">
        <v>2050</v>
      </c>
      <c r="B119" s="43"/>
      <c r="C119" s="43"/>
      <c r="D119" s="43" t="s">
        <v>805</v>
      </c>
      <c r="E119" s="43"/>
      <c r="F119" s="43"/>
      <c r="G119" s="43"/>
      <c r="H119" s="43" t="s">
        <v>806</v>
      </c>
      <c r="I119" s="43"/>
      <c r="J119" s="43"/>
    </row>
    <row r="120" spans="1:10" x14ac:dyDescent="0.3">
      <c r="A120" s="43"/>
      <c r="B120" s="43"/>
      <c r="C120" s="43" t="s">
        <v>807</v>
      </c>
      <c r="D120" s="43" t="s">
        <v>808</v>
      </c>
      <c r="E120" s="43" t="s">
        <v>809</v>
      </c>
      <c r="F120" s="43" t="s">
        <v>810</v>
      </c>
      <c r="G120" s="43" t="s">
        <v>807</v>
      </c>
      <c r="H120" s="43" t="s">
        <v>811</v>
      </c>
      <c r="I120" s="43" t="s">
        <v>812</v>
      </c>
      <c r="J120" s="43" t="s">
        <v>813</v>
      </c>
    </row>
    <row r="121" spans="1:10" x14ac:dyDescent="0.3">
      <c r="A121" s="43" t="s">
        <v>814</v>
      </c>
      <c r="B121" s="43"/>
      <c r="C121" s="44">
        <v>2008742</v>
      </c>
      <c r="D121" s="44">
        <v>0</v>
      </c>
      <c r="E121" s="44">
        <f>SUM($J$12:$J$13)/3*10^6</f>
        <v>387086.64289150009</v>
      </c>
      <c r="F121" s="44">
        <f>SUM($J$12:$J$13)*2/3*10^6</f>
        <v>774173.28578300017</v>
      </c>
      <c r="G121" s="44">
        <v>0</v>
      </c>
      <c r="H121" s="44">
        <f>$J$14*10^6</f>
        <v>11092014.931059517</v>
      </c>
      <c r="I121" s="44">
        <v>0</v>
      </c>
      <c r="J121" s="45">
        <f>SUM($J$15:$J$16)*10^6</f>
        <v>1758266.9848568274</v>
      </c>
    </row>
    <row r="122" spans="1:10" x14ac:dyDescent="0.3">
      <c r="A122" s="43" t="s">
        <v>815</v>
      </c>
      <c r="B122" s="43"/>
      <c r="C122" s="46">
        <v>11896.433782218282</v>
      </c>
      <c r="D122" s="46">
        <v>12527.183134737772</v>
      </c>
      <c r="E122" s="46">
        <v>31952.888807653955</v>
      </c>
      <c r="F122" s="46">
        <v>84069.70995491631</v>
      </c>
      <c r="G122" s="46">
        <v>32745.717462051918</v>
      </c>
      <c r="H122" s="46">
        <v>32745.717462051918</v>
      </c>
      <c r="I122" s="46">
        <v>60000</v>
      </c>
      <c r="J122" s="46">
        <v>88115.401067558676</v>
      </c>
    </row>
    <row r="123" spans="1:10" x14ac:dyDescent="0.3">
      <c r="A123" s="43" t="s">
        <v>816</v>
      </c>
      <c r="B123" s="43"/>
      <c r="C123" s="47">
        <f>C121*C122/10^6</f>
        <v>23896.866188560718</v>
      </c>
      <c r="D123" s="47">
        <f t="shared" ref="D123:J123" si="26">D121*D122/10^6</f>
        <v>0</v>
      </c>
      <c r="E123" s="47">
        <f t="shared" si="26"/>
        <v>12368.536459240157</v>
      </c>
      <c r="F123" s="47">
        <f t="shared" si="26"/>
        <v>65084.523590621364</v>
      </c>
      <c r="G123" s="47">
        <f t="shared" si="26"/>
        <v>0</v>
      </c>
      <c r="H123" s="47">
        <f t="shared" si="26"/>
        <v>363215.98701733624</v>
      </c>
      <c r="I123" s="47">
        <f t="shared" si="26"/>
        <v>0</v>
      </c>
      <c r="J123" s="47">
        <f t="shared" si="26"/>
        <v>154930.40055450646</v>
      </c>
    </row>
    <row r="124" spans="1:10" x14ac:dyDescent="0.3">
      <c r="A124" s="43" t="s">
        <v>817</v>
      </c>
      <c r="B124" s="43" t="s">
        <v>818</v>
      </c>
      <c r="C124" s="48">
        <v>0.93352127574552746</v>
      </c>
      <c r="D124" s="48">
        <v>0.95889918632316296</v>
      </c>
      <c r="E124" s="48">
        <v>0.43440195711502927</v>
      </c>
      <c r="F124" s="48">
        <v>5.839869328664074E-2</v>
      </c>
      <c r="G124" s="48">
        <v>0.96770141446123137</v>
      </c>
      <c r="H124" s="48">
        <v>0.38380983109859973</v>
      </c>
      <c r="I124" s="48">
        <v>2.0679610369757641E-3</v>
      </c>
      <c r="J124" s="48">
        <v>2.8173665045815761E-3</v>
      </c>
    </row>
    <row r="125" spans="1:10" x14ac:dyDescent="0.3">
      <c r="A125" s="43"/>
      <c r="B125" s="43" t="s">
        <v>819</v>
      </c>
      <c r="C125" s="43">
        <v>0</v>
      </c>
      <c r="D125" s="48">
        <v>7.9863876304048682E-3</v>
      </c>
      <c r="E125" s="48">
        <v>0.53967951277197823</v>
      </c>
      <c r="F125" s="48">
        <v>0.66041955145120457</v>
      </c>
      <c r="G125" s="48">
        <v>3.2298585538768625E-2</v>
      </c>
      <c r="H125" s="48">
        <v>0.61619016890140021</v>
      </c>
      <c r="I125" s="48">
        <v>0.99793203896302418</v>
      </c>
      <c r="J125" s="48">
        <v>0.99718263349541847</v>
      </c>
    </row>
    <row r="126" spans="1:10" x14ac:dyDescent="0.3">
      <c r="A126" s="43"/>
      <c r="B126" s="43" t="s">
        <v>820</v>
      </c>
      <c r="C126" s="48">
        <v>6.647872425447246E-2</v>
      </c>
      <c r="D126" s="48">
        <v>3.3114426046432159E-2</v>
      </c>
      <c r="E126" s="48">
        <v>2.5918530112992368E-2</v>
      </c>
      <c r="F126" s="48">
        <v>0.28118175526215461</v>
      </c>
      <c r="G126" s="43">
        <v>0</v>
      </c>
      <c r="H126" s="43">
        <v>0</v>
      </c>
      <c r="I126" s="43">
        <v>0</v>
      </c>
      <c r="J126" s="43">
        <v>0</v>
      </c>
    </row>
    <row r="127" spans="1:10" x14ac:dyDescent="0.3">
      <c r="A127" s="43" t="s">
        <v>821</v>
      </c>
      <c r="B127" s="43" t="s">
        <v>818</v>
      </c>
      <c r="C127" s="43">
        <v>5</v>
      </c>
      <c r="D127" s="43">
        <v>7</v>
      </c>
      <c r="E127" s="43">
        <v>12</v>
      </c>
      <c r="F127" s="43">
        <v>25</v>
      </c>
      <c r="G127" s="43">
        <v>6</v>
      </c>
      <c r="H127" s="43">
        <v>14</v>
      </c>
      <c r="I127" s="43">
        <v>21</v>
      </c>
      <c r="J127" s="43">
        <v>30</v>
      </c>
    </row>
    <row r="128" spans="1:10" x14ac:dyDescent="0.3">
      <c r="A128" s="43"/>
      <c r="B128" s="43" t="s">
        <v>819</v>
      </c>
      <c r="C128" s="43">
        <v>4</v>
      </c>
      <c r="D128" s="43">
        <v>6</v>
      </c>
      <c r="E128" s="43">
        <v>12</v>
      </c>
      <c r="F128" s="43">
        <v>25</v>
      </c>
      <c r="G128" s="43">
        <v>6</v>
      </c>
      <c r="H128" s="43">
        <v>14</v>
      </c>
      <c r="I128" s="43">
        <v>21</v>
      </c>
      <c r="J128" s="43">
        <v>30</v>
      </c>
    </row>
    <row r="129" spans="1:16" x14ac:dyDescent="0.3">
      <c r="A129" s="43"/>
      <c r="B129" s="43" t="s">
        <v>822</v>
      </c>
      <c r="C129" s="43">
        <v>5</v>
      </c>
      <c r="D129" s="43">
        <v>7</v>
      </c>
      <c r="E129" s="43">
        <v>12</v>
      </c>
      <c r="F129" s="43">
        <v>25</v>
      </c>
      <c r="G129" s="43">
        <v>6</v>
      </c>
      <c r="H129" s="43">
        <v>14</v>
      </c>
      <c r="I129" s="43">
        <v>21</v>
      </c>
      <c r="J129" s="43">
        <v>30</v>
      </c>
    </row>
    <row r="130" spans="1:16" x14ac:dyDescent="0.3">
      <c r="A130" s="43" t="s">
        <v>823</v>
      </c>
      <c r="B130" s="43"/>
      <c r="C130" s="49">
        <f>C123*(C124*C127*0.8667+C125*C128*0.9778+C126*C129*0.9778)/100/1000</f>
        <v>1.0443955535844873</v>
      </c>
      <c r="D130" s="49">
        <f t="shared" ref="D130:J130" si="27">D123*(D124*D127*0.8667+D125*D128*0.9778+D126*D129*0.9778)/100/1000</f>
        <v>0</v>
      </c>
      <c r="E130" s="49">
        <f t="shared" si="27"/>
        <v>1.379642871942762</v>
      </c>
      <c r="F130" s="49">
        <f t="shared" si="27"/>
        <v>15.804343151567315</v>
      </c>
      <c r="G130" s="49">
        <f t="shared" si="27"/>
        <v>0</v>
      </c>
      <c r="H130" s="49">
        <f t="shared" si="27"/>
        <v>47.553044045222954</v>
      </c>
      <c r="I130" s="49">
        <f t="shared" si="27"/>
        <v>0</v>
      </c>
      <c r="J130" s="49">
        <f t="shared" si="27"/>
        <v>45.432735296275872</v>
      </c>
    </row>
    <row r="134" spans="1:16" x14ac:dyDescent="0.3">
      <c r="B134" t="s">
        <v>828</v>
      </c>
    </row>
    <row r="135" spans="1:16" x14ac:dyDescent="0.3">
      <c r="D135" t="s">
        <v>948</v>
      </c>
      <c r="E135" t="s">
        <v>949</v>
      </c>
      <c r="F135" t="s">
        <v>798</v>
      </c>
      <c r="G135" t="s">
        <v>827</v>
      </c>
      <c r="I135" s="7"/>
      <c r="J135" s="7">
        <v>2020</v>
      </c>
      <c r="K135" s="7">
        <v>2025</v>
      </c>
      <c r="L135" s="7">
        <v>2030</v>
      </c>
      <c r="M135" s="7">
        <v>2035</v>
      </c>
      <c r="N135" s="7">
        <v>2040</v>
      </c>
      <c r="O135" s="7">
        <v>2045</v>
      </c>
      <c r="P135" s="7">
        <v>2050</v>
      </c>
    </row>
    <row r="136" spans="1:16" x14ac:dyDescent="0.3">
      <c r="B136">
        <v>2020</v>
      </c>
      <c r="D136" s="42">
        <f t="shared" ref="D136:E136" si="28">E46</f>
        <v>1.5272218528283492</v>
      </c>
      <c r="E136" s="42">
        <f t="shared" si="28"/>
        <v>12.596340603428704</v>
      </c>
      <c r="F136" s="42">
        <f>H46</f>
        <v>1.0585107451179021</v>
      </c>
      <c r="G136" s="42">
        <f>J46</f>
        <v>0.98022623555597144</v>
      </c>
      <c r="I136" s="7"/>
      <c r="J136" s="7"/>
      <c r="K136" s="7"/>
      <c r="L136" s="7"/>
      <c r="M136" s="7"/>
      <c r="N136" s="7"/>
      <c r="O136" s="7"/>
      <c r="P136" s="7"/>
    </row>
    <row r="137" spans="1:16" x14ac:dyDescent="0.3">
      <c r="B137">
        <v>2025</v>
      </c>
      <c r="D137" s="42">
        <f t="shared" ref="D137:E137" si="29">E60</f>
        <v>1.0938453364388829</v>
      </c>
      <c r="E137" s="42">
        <f t="shared" si="29"/>
        <v>12.530421751447951</v>
      </c>
      <c r="F137" s="42">
        <f>H60</f>
        <v>2.4159347842522041</v>
      </c>
      <c r="G137" s="42">
        <f>J60</f>
        <v>1.7571431315451282</v>
      </c>
      <c r="I137" s="7" t="s">
        <v>948</v>
      </c>
      <c r="J137" s="7">
        <v>0.94693082003846529</v>
      </c>
      <c r="K137" s="7">
        <v>1.2689283059129632</v>
      </c>
      <c r="L137" s="7">
        <v>1.7545895238489548</v>
      </c>
      <c r="M137" s="7">
        <v>2.3524319642489302</v>
      </c>
      <c r="N137" s="7">
        <v>2.748181865323323</v>
      </c>
      <c r="O137" s="7">
        <v>2.748181865323323</v>
      </c>
      <c r="P137" s="7">
        <v>2.748181865323323</v>
      </c>
    </row>
    <row r="138" spans="1:16" x14ac:dyDescent="0.3">
      <c r="B138">
        <v>2030</v>
      </c>
      <c r="D138" s="42">
        <f t="shared" ref="D138:E138" si="30">E74</f>
        <v>1.2069932763002227</v>
      </c>
      <c r="E138" s="42">
        <f t="shared" si="30"/>
        <v>13.826575201611034</v>
      </c>
      <c r="F138" s="42">
        <f>H74</f>
        <v>6.400994896307326</v>
      </c>
      <c r="G138" s="42">
        <f>J74</f>
        <v>4.1335121448387282</v>
      </c>
      <c r="I138" s="7" t="s">
        <v>949</v>
      </c>
      <c r="J138" s="7">
        <v>10.847459096141968</v>
      </c>
      <c r="K138" s="7">
        <v>14.536064940592443</v>
      </c>
      <c r="L138" s="7">
        <v>20.099502189291517</v>
      </c>
      <c r="M138" s="7">
        <v>26.948018766155069</v>
      </c>
      <c r="N138" s="7">
        <v>31.481487075943871</v>
      </c>
      <c r="O138" s="7">
        <v>31.481487075943871</v>
      </c>
      <c r="P138" s="7">
        <v>31.481487075943871</v>
      </c>
    </row>
    <row r="139" spans="1:16" x14ac:dyDescent="0.3">
      <c r="B139">
        <v>2035</v>
      </c>
      <c r="D139" s="42">
        <f t="shared" ref="D139:E139" si="31">E88</f>
        <v>1.3075657555835059</v>
      </c>
      <c r="E139" s="42">
        <f t="shared" si="31"/>
        <v>14.978671882949048</v>
      </c>
      <c r="F139" s="42">
        <f>H88</f>
        <v>12.743693377183087</v>
      </c>
      <c r="G139" s="42">
        <f>J88</f>
        <v>8.9562973561928132</v>
      </c>
      <c r="I139" s="7" t="s">
        <v>798</v>
      </c>
      <c r="J139" s="7">
        <v>2.0868199867462636</v>
      </c>
      <c r="K139" s="7">
        <v>9.1979003217791639</v>
      </c>
      <c r="L139" s="7">
        <v>30.093494786905044</v>
      </c>
      <c r="M139" s="7">
        <v>70.892065758150778</v>
      </c>
      <c r="N139" s="7">
        <v>111.43457551347052</v>
      </c>
      <c r="O139" s="7">
        <v>132.38118060873319</v>
      </c>
      <c r="P139" s="7">
        <v>147.39204632298615</v>
      </c>
    </row>
    <row r="140" spans="1:16" x14ac:dyDescent="0.3">
      <c r="B140">
        <v>2040</v>
      </c>
      <c r="D140" s="42">
        <f t="shared" ref="D140:E140" si="32">E102</f>
        <v>1.379642871942762</v>
      </c>
      <c r="E140" s="42">
        <f t="shared" si="32"/>
        <v>15.804343151567315</v>
      </c>
      <c r="F140" s="42">
        <f>H102</f>
        <v>21.044561278584215</v>
      </c>
      <c r="G140" s="42">
        <f>J102</f>
        <v>16.179885443929937</v>
      </c>
      <c r="I140" s="7" t="s">
        <v>827</v>
      </c>
      <c r="J140" s="7">
        <v>1.088652624037221</v>
      </c>
      <c r="K140" s="7">
        <v>4.7636741671351661</v>
      </c>
      <c r="L140" s="7">
        <v>12.735498721900735</v>
      </c>
      <c r="M140" s="7">
        <v>28.716882558265155</v>
      </c>
      <c r="N140" s="7">
        <v>60.534869755048241</v>
      </c>
      <c r="O140" s="7">
        <v>121.20444291233014</v>
      </c>
      <c r="P140" s="7">
        <v>203.60935693030459</v>
      </c>
    </row>
    <row r="141" spans="1:16" x14ac:dyDescent="0.3">
      <c r="B141">
        <v>2045</v>
      </c>
      <c r="D141" s="42">
        <f t="shared" ref="D141:E141" si="33">E116</f>
        <v>1.379642871942762</v>
      </c>
      <c r="E141" s="42">
        <f t="shared" si="33"/>
        <v>15.804343151567315</v>
      </c>
      <c r="F141" s="42">
        <f>H116</f>
        <v>31.700839511615673</v>
      </c>
      <c r="G141" s="42">
        <f>J116</f>
        <v>27.350785363428439</v>
      </c>
    </row>
    <row r="142" spans="1:16" x14ac:dyDescent="0.3">
      <c r="B142">
        <v>2050</v>
      </c>
      <c r="D142" s="42">
        <f t="shared" ref="D142:E142" si="34">E130</f>
        <v>1.379642871942762</v>
      </c>
      <c r="E142" s="42">
        <f t="shared" si="34"/>
        <v>15.804343151567315</v>
      </c>
      <c r="F142" s="42">
        <f>H130</f>
        <v>47.553044045222954</v>
      </c>
      <c r="G142" s="42">
        <f>J130</f>
        <v>45.432735296275872</v>
      </c>
    </row>
    <row r="143" spans="1:16" x14ac:dyDescent="0.3">
      <c r="B143" t="s">
        <v>829</v>
      </c>
    </row>
    <row r="145" spans="2:9" x14ac:dyDescent="0.3">
      <c r="D145" t="s">
        <v>948</v>
      </c>
      <c r="E145" t="s">
        <v>949</v>
      </c>
      <c r="F145" t="s">
        <v>798</v>
      </c>
      <c r="G145" t="s">
        <v>827</v>
      </c>
    </row>
    <row r="146" spans="2:9" x14ac:dyDescent="0.3">
      <c r="B146">
        <v>2020</v>
      </c>
      <c r="D146" s="42">
        <f>D136*3.186</f>
        <v>4.8657288231111204</v>
      </c>
      <c r="E146" s="42">
        <f t="shared" ref="E146:G146" si="35">E136*3.186</f>
        <v>40.131941162523852</v>
      </c>
      <c r="F146" s="42">
        <f t="shared" si="35"/>
        <v>3.3724152339456359</v>
      </c>
      <c r="G146" s="42">
        <f t="shared" si="35"/>
        <v>3.1230007864813247</v>
      </c>
      <c r="H146" s="42">
        <f>SUM(D146:G146)</f>
        <v>51.493086006061937</v>
      </c>
    </row>
    <row r="147" spans="2:9" x14ac:dyDescent="0.3">
      <c r="B147">
        <v>2025</v>
      </c>
      <c r="D147" s="42">
        <f t="shared" ref="D147:G152" si="36">D137*3.186</f>
        <v>3.484991241894281</v>
      </c>
      <c r="E147" s="42">
        <f t="shared" si="36"/>
        <v>39.921923700113176</v>
      </c>
      <c r="F147" s="42">
        <f t="shared" si="36"/>
        <v>7.6971682226275222</v>
      </c>
      <c r="G147" s="42">
        <f t="shared" si="36"/>
        <v>5.5982580171027783</v>
      </c>
      <c r="H147" s="42">
        <f t="shared" ref="H147:H152" si="37">SUM(D147:G147)</f>
        <v>56.702341181737758</v>
      </c>
    </row>
    <row r="148" spans="2:9" x14ac:dyDescent="0.3">
      <c r="B148">
        <v>2030</v>
      </c>
      <c r="D148" s="42">
        <f t="shared" si="36"/>
        <v>3.8454805782925092</v>
      </c>
      <c r="E148" s="42">
        <f t="shared" si="36"/>
        <v>44.051468592332753</v>
      </c>
      <c r="F148" s="42">
        <f t="shared" si="36"/>
        <v>20.39356973963514</v>
      </c>
      <c r="G148" s="42">
        <f t="shared" si="36"/>
        <v>13.169369693456188</v>
      </c>
      <c r="H148" s="42">
        <f t="shared" si="37"/>
        <v>81.459888603716593</v>
      </c>
    </row>
    <row r="149" spans="2:9" x14ac:dyDescent="0.3">
      <c r="B149">
        <v>2035</v>
      </c>
      <c r="D149" s="42">
        <f t="shared" si="36"/>
        <v>4.1659044972890493</v>
      </c>
      <c r="E149" s="42">
        <f t="shared" si="36"/>
        <v>47.722048619075665</v>
      </c>
      <c r="F149" s="42">
        <f t="shared" si="36"/>
        <v>40.601407099705312</v>
      </c>
      <c r="G149" s="42">
        <f t="shared" si="36"/>
        <v>28.534763376830302</v>
      </c>
      <c r="H149" s="42">
        <f t="shared" si="37"/>
        <v>121.02412359290032</v>
      </c>
    </row>
    <row r="150" spans="2:9" x14ac:dyDescent="0.3">
      <c r="B150">
        <v>2040</v>
      </c>
      <c r="D150" s="42">
        <f t="shared" si="36"/>
        <v>4.3955421900096399</v>
      </c>
      <c r="E150" s="42">
        <f t="shared" si="36"/>
        <v>50.352637280893461</v>
      </c>
      <c r="F150" s="42">
        <f t="shared" si="36"/>
        <v>67.047972233569311</v>
      </c>
      <c r="G150" s="42">
        <f t="shared" si="36"/>
        <v>51.549115024360781</v>
      </c>
      <c r="H150" s="42">
        <f t="shared" si="37"/>
        <v>173.3452667288332</v>
      </c>
    </row>
    <row r="151" spans="2:9" x14ac:dyDescent="0.3">
      <c r="B151">
        <v>2045</v>
      </c>
      <c r="D151" s="42">
        <f t="shared" si="36"/>
        <v>4.3955421900096399</v>
      </c>
      <c r="E151" s="42">
        <f t="shared" si="36"/>
        <v>50.352637280893461</v>
      </c>
      <c r="F151" s="42">
        <f t="shared" si="36"/>
        <v>100.99887468400753</v>
      </c>
      <c r="G151" s="42">
        <f t="shared" si="36"/>
        <v>87.139602167883012</v>
      </c>
      <c r="H151" s="42">
        <f t="shared" si="37"/>
        <v>242.88665632279367</v>
      </c>
    </row>
    <row r="152" spans="2:9" x14ac:dyDescent="0.3">
      <c r="B152">
        <v>2050</v>
      </c>
      <c r="D152" s="42">
        <f t="shared" si="36"/>
        <v>4.3955421900096399</v>
      </c>
      <c r="E152" s="42">
        <f t="shared" si="36"/>
        <v>50.352637280893461</v>
      </c>
      <c r="F152" s="42">
        <f t="shared" si="36"/>
        <v>151.50399832808034</v>
      </c>
      <c r="G152" s="42">
        <f t="shared" si="36"/>
        <v>144.74869465393493</v>
      </c>
      <c r="H152" s="42">
        <f t="shared" si="37"/>
        <v>351.00087245291837</v>
      </c>
      <c r="I152" s="42">
        <f>(F152+G152)/H152</f>
        <v>0.84402266841018536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2DED5-E6CB-4434-A437-B6B4DF6A3528}">
  <sheetPr>
    <tabColor rgb="FFFFFF00"/>
  </sheetPr>
  <dimension ref="A1:AJ152"/>
  <sheetViews>
    <sheetView zoomScale="74" zoomScaleNormal="74" workbookViewId="0">
      <selection activeCell="K26" sqref="K26"/>
    </sheetView>
  </sheetViews>
  <sheetFormatPr defaultRowHeight="13.5" x14ac:dyDescent="0.3"/>
  <cols>
    <col min="2" max="2" width="14.3984375" customWidth="1"/>
    <col min="3" max="3" width="14.3984375" hidden="1" customWidth="1"/>
    <col min="4" max="4" width="14.3984375" customWidth="1"/>
    <col min="5" max="10" width="14.59765625" bestFit="1" customWidth="1"/>
    <col min="11" max="12" width="13.265625" bestFit="1" customWidth="1"/>
    <col min="13" max="17" width="13.1328125" bestFit="1" customWidth="1"/>
    <col min="18" max="36" width="13.265625" bestFit="1" customWidth="1"/>
  </cols>
  <sheetData>
    <row r="1" spans="1:36" x14ac:dyDescent="0.3">
      <c r="A1" t="s">
        <v>894</v>
      </c>
      <c r="B1" t="s">
        <v>895</v>
      </c>
      <c r="D1" s="84"/>
      <c r="E1" s="84"/>
      <c r="F1" s="84"/>
      <c r="G1" s="84"/>
      <c r="H1" s="84"/>
      <c r="I1" s="84"/>
      <c r="J1" s="84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  <c r="AA1" s="84"/>
      <c r="AB1" s="84"/>
      <c r="AC1" s="84"/>
      <c r="AD1" s="84"/>
      <c r="AE1" s="84"/>
      <c r="AF1" s="84"/>
      <c r="AG1" s="84"/>
      <c r="AH1" s="84"/>
      <c r="AI1" s="84"/>
      <c r="AJ1" s="84"/>
    </row>
    <row r="2" spans="1:36" x14ac:dyDescent="0.3">
      <c r="B2" t="s">
        <v>825</v>
      </c>
    </row>
    <row r="3" spans="1:36" x14ac:dyDescent="0.3">
      <c r="C3">
        <v>2017</v>
      </c>
      <c r="D3">
        <v>2018</v>
      </c>
      <c r="E3">
        <v>2019</v>
      </c>
      <c r="F3">
        <v>2020</v>
      </c>
      <c r="G3">
        <v>2021</v>
      </c>
      <c r="H3">
        <v>2022</v>
      </c>
      <c r="I3">
        <v>2023</v>
      </c>
      <c r="J3">
        <v>2024</v>
      </c>
      <c r="K3">
        <v>2025</v>
      </c>
      <c r="L3">
        <v>2026</v>
      </c>
      <c r="M3">
        <v>2027</v>
      </c>
      <c r="N3">
        <v>2028</v>
      </c>
      <c r="O3">
        <v>2029</v>
      </c>
      <c r="P3">
        <v>2030</v>
      </c>
      <c r="Q3">
        <v>2031</v>
      </c>
      <c r="R3">
        <v>2032</v>
      </c>
      <c r="S3">
        <v>2033</v>
      </c>
      <c r="T3">
        <v>2034</v>
      </c>
      <c r="U3">
        <v>2035</v>
      </c>
      <c r="V3">
        <v>2036</v>
      </c>
      <c r="W3">
        <v>2037</v>
      </c>
      <c r="X3">
        <v>2038</v>
      </c>
      <c r="Y3">
        <v>2039</v>
      </c>
      <c r="Z3">
        <v>2040</v>
      </c>
      <c r="AA3">
        <v>2041</v>
      </c>
      <c r="AB3">
        <v>2042</v>
      </c>
      <c r="AC3">
        <v>2043</v>
      </c>
      <c r="AD3">
        <v>2044</v>
      </c>
      <c r="AE3">
        <v>2045</v>
      </c>
      <c r="AF3">
        <v>2046</v>
      </c>
      <c r="AG3">
        <v>2047</v>
      </c>
      <c r="AH3">
        <v>2048</v>
      </c>
      <c r="AI3">
        <v>2049</v>
      </c>
      <c r="AJ3">
        <v>2050</v>
      </c>
    </row>
    <row r="4" spans="1:36" x14ac:dyDescent="0.3">
      <c r="B4" t="s">
        <v>796</v>
      </c>
      <c r="C4" s="20">
        <v>471064.47705386829</v>
      </c>
      <c r="D4" s="40">
        <f>'Urban Bus预测_M'!P43/1000000</f>
        <v>0.54937631469839909</v>
      </c>
      <c r="E4" s="40">
        <f>'Urban Bus预测_M'!Q43/1000000</f>
        <v>0.58984292457032583</v>
      </c>
      <c r="F4" s="40">
        <f>'Urban Bus预测_M'!R43/1000000</f>
        <v>0.59934473037821612</v>
      </c>
      <c r="G4" s="40">
        <f>'Urban Bus预测_M'!S43/1000000</f>
        <v>0.60172025418610653</v>
      </c>
      <c r="H4" s="40">
        <f>'Urban Bus预测_M'!T43/1000000</f>
        <v>0.60681359899399678</v>
      </c>
      <c r="I4" s="40">
        <f>'Urban Bus预测_M'!U43/1000000</f>
        <v>0.6080162438018869</v>
      </c>
      <c r="J4" s="40">
        <f>'Urban Bus预测_M'!V43/1000000</f>
        <v>0.6170568736738139</v>
      </c>
      <c r="K4" s="40">
        <f>'Urban Bus预测_M'!W43/1000000</f>
        <v>0.62805718860977733</v>
      </c>
      <c r="L4" s="40">
        <f>'Urban Bus预测_M'!X43/1000000</f>
        <v>0.6403266994522705</v>
      </c>
      <c r="M4" s="40">
        <f>'Urban Bus预测_M'!Y43/1000000</f>
        <v>0.65190572113725709</v>
      </c>
      <c r="N4" s="40">
        <f>'Urban Bus预测_M'!Z43/1000000</f>
        <v>0.66279425366473688</v>
      </c>
      <c r="O4" s="40">
        <f>'Urban Bus预测_M'!AA43/1000000</f>
        <v>0.67299229703470997</v>
      </c>
      <c r="P4" s="40">
        <f>'Urban Bus预测_M'!AB43/1000000</f>
        <v>0.68249985124717627</v>
      </c>
      <c r="Q4" s="40">
        <f>'Urban Bus预测_M'!AC43/1000000</f>
        <v>0.69050310565557149</v>
      </c>
      <c r="R4" s="40">
        <f>'Urban Bus预测_M'!AD43/1000000</f>
        <v>0.69769254941740189</v>
      </c>
      <c r="S4" s="40">
        <f>'Urban Bus预测_M'!AE43/1000000</f>
        <v>0.70406818253266767</v>
      </c>
      <c r="T4" s="40">
        <f>'Urban Bus预测_M'!AF43/1000000</f>
        <v>0.70963000500136886</v>
      </c>
      <c r="U4" s="40">
        <f>'Urban Bus预测_M'!AG43/1000000</f>
        <v>0.71437801682350544</v>
      </c>
      <c r="V4" s="40">
        <f>U4</f>
        <v>0.71437801682350544</v>
      </c>
      <c r="W4" s="40">
        <f t="shared" ref="W4:AJ4" si="0">V4</f>
        <v>0.71437801682350544</v>
      </c>
      <c r="X4" s="40">
        <f t="shared" si="0"/>
        <v>0.71437801682350544</v>
      </c>
      <c r="Y4" s="40">
        <f t="shared" si="0"/>
        <v>0.71437801682350544</v>
      </c>
      <c r="Z4" s="40">
        <f t="shared" si="0"/>
        <v>0.71437801682350544</v>
      </c>
      <c r="AA4" s="40">
        <f t="shared" si="0"/>
        <v>0.71437801682350544</v>
      </c>
      <c r="AB4" s="40">
        <f t="shared" si="0"/>
        <v>0.71437801682350544</v>
      </c>
      <c r="AC4" s="40">
        <f t="shared" si="0"/>
        <v>0.71437801682350544</v>
      </c>
      <c r="AD4" s="40">
        <f t="shared" si="0"/>
        <v>0.71437801682350544</v>
      </c>
      <c r="AE4" s="40">
        <f t="shared" si="0"/>
        <v>0.71437801682350544</v>
      </c>
      <c r="AF4" s="40">
        <f t="shared" si="0"/>
        <v>0.71437801682350544</v>
      </c>
      <c r="AG4" s="40">
        <f t="shared" si="0"/>
        <v>0.71437801682350544</v>
      </c>
      <c r="AH4" s="40">
        <f t="shared" si="0"/>
        <v>0.71437801682350544</v>
      </c>
      <c r="AI4" s="40">
        <f t="shared" si="0"/>
        <v>0.71437801682350544</v>
      </c>
      <c r="AJ4" s="40">
        <f t="shared" si="0"/>
        <v>0.71437801682350544</v>
      </c>
    </row>
    <row r="5" spans="1:36" x14ac:dyDescent="0.3">
      <c r="B5" t="s">
        <v>797</v>
      </c>
      <c r="C5">
        <v>127069.2</v>
      </c>
      <c r="D5" s="40">
        <f>'Road Bus预测_M'!P49/1000000</f>
        <v>0.13124923623673795</v>
      </c>
      <c r="E5" s="40">
        <f>'Road Bus预测_M'!Q49/1000000</f>
        <v>0.15070676809511557</v>
      </c>
      <c r="F5" s="40">
        <f>'Road Bus预测_M'!R49/1000000</f>
        <v>0.17194249588268201</v>
      </c>
      <c r="G5" s="40">
        <f>'Road Bus预测_M'!S49/1000000</f>
        <v>0.19530565264789795</v>
      </c>
      <c r="H5" s="40">
        <f>'Road Bus预测_M'!T49/1000000</f>
        <v>0.22079623839076343</v>
      </c>
      <c r="I5" s="40">
        <f>'Road Bus预测_M'!U49/1000000</f>
        <v>0.24841425311127843</v>
      </c>
      <c r="J5" s="40">
        <f>'Road Bus预测_M'!V49/1000000</f>
        <v>0.27815969680944297</v>
      </c>
      <c r="K5" s="40">
        <f>'Road Bus预测_M'!W49/1000000</f>
        <v>0.31003256948525698</v>
      </c>
      <c r="L5" s="40">
        <f>'Road Bus预测_M'!X49/1000000</f>
        <v>0.3246524446785865</v>
      </c>
      <c r="M5" s="40">
        <f>'Road Bus预测_M'!Y49/1000000</f>
        <v>0.33969865831862034</v>
      </c>
      <c r="N5" s="40">
        <f>'Road Bus预测_M'!Z49/1000000</f>
        <v>0.3548219773568978</v>
      </c>
      <c r="O5" s="40">
        <f>'Road Bus预测_M'!AA49/1000000</f>
        <v>0.37002240179341878</v>
      </c>
      <c r="P5" s="40">
        <f>'Road Bus预测_M'!AB49/1000000</f>
        <v>0.38529993162818343</v>
      </c>
      <c r="Q5" s="40">
        <f>'Road Bus预测_M'!AC49/1000000</f>
        <v>0.40117435200138513</v>
      </c>
      <c r="R5" s="40">
        <f>'Road Bus预测_M'!AD49/1000000</f>
        <v>0.41764566291302374</v>
      </c>
      <c r="S5" s="40">
        <f>'Road Bus预测_M'!AE49/1000000</f>
        <v>0.43463675896485576</v>
      </c>
      <c r="T5" s="40">
        <f>'Road Bus预测_M'!AF49/1000000</f>
        <v>0.45214764015688125</v>
      </c>
      <c r="U5" s="40">
        <f>'Road Bus预测_M'!AG49/1000000</f>
        <v>0.47017830648910003</v>
      </c>
      <c r="V5" s="40">
        <f>'Road Bus预测_M'!AH49/1000000</f>
        <v>0.48875435137984491</v>
      </c>
      <c r="W5" s="40">
        <f>'Road Bus预测_M'!AI49/1000000</f>
        <v>0.50787577482911583</v>
      </c>
      <c r="X5" s="40">
        <f>'Road Bus预测_M'!AJ49/1000000</f>
        <v>0.52702279169671939</v>
      </c>
      <c r="Y5" s="40">
        <f>'Road Bus预测_M'!AK49/1000000</f>
        <v>0.5461954019826557</v>
      </c>
      <c r="Z5" s="40">
        <f>'Road Bus预测_M'!AL49/1000000</f>
        <v>0.56539360568692465</v>
      </c>
      <c r="AA5" s="40">
        <f>Z5</f>
        <v>0.56539360568692465</v>
      </c>
      <c r="AB5" s="40">
        <f t="shared" ref="AB5:AJ5" si="1">AA5</f>
        <v>0.56539360568692465</v>
      </c>
      <c r="AC5" s="40">
        <f t="shared" si="1"/>
        <v>0.56539360568692465</v>
      </c>
      <c r="AD5" s="40">
        <f t="shared" si="1"/>
        <v>0.56539360568692465</v>
      </c>
      <c r="AE5" s="40">
        <f t="shared" si="1"/>
        <v>0.56539360568692465</v>
      </c>
      <c r="AF5" s="40">
        <f t="shared" si="1"/>
        <v>0.56539360568692465</v>
      </c>
      <c r="AG5" s="40">
        <f t="shared" si="1"/>
        <v>0.56539360568692465</v>
      </c>
      <c r="AH5" s="40">
        <f t="shared" si="1"/>
        <v>0.56539360568692465</v>
      </c>
      <c r="AI5" s="40">
        <f t="shared" si="1"/>
        <v>0.56539360568692465</v>
      </c>
      <c r="AJ5" s="40">
        <f t="shared" si="1"/>
        <v>0.56539360568692465</v>
      </c>
    </row>
    <row r="6" spans="1:36" x14ac:dyDescent="0.3">
      <c r="B6" t="s">
        <v>798</v>
      </c>
      <c r="D6" s="40">
        <f>LDT预测_M!P49/1000000</f>
        <v>0.18718443061289969</v>
      </c>
      <c r="E6" s="40">
        <f>LDT预测_M!Q49/1000000</f>
        <v>0.22715229183869909</v>
      </c>
      <c r="F6" s="40">
        <f>LDT预测_M!R49/1000000</f>
        <v>0.24690358367739815</v>
      </c>
      <c r="G6" s="40">
        <f>LDT预测_M!S49/1000000</f>
        <v>0.30158265540721274</v>
      </c>
      <c r="H6" s="40">
        <f>LDT预测_M!T49/1000000</f>
        <v>0.39118950702814281</v>
      </c>
      <c r="I6" s="40">
        <f>LDT预测_M!U49/1000000</f>
        <v>0.51572413854018828</v>
      </c>
      <c r="J6" s="40">
        <f>LDT预测_M!V49/1000000</f>
        <v>0.67518654994334937</v>
      </c>
      <c r="K6" s="40">
        <f>LDT预测_M!W49/1000000</f>
        <v>0.74257674123762585</v>
      </c>
      <c r="L6" s="40">
        <f>LDT预测_M!X49/1000000</f>
        <v>0.98712584944090975</v>
      </c>
      <c r="M6" s="40">
        <f>LDT预测_M!Y49/1000000</f>
        <v>1.2216494439403016</v>
      </c>
      <c r="N6" s="40">
        <f>LDT预测_M!Z49/1000000</f>
        <v>1.526548524735801</v>
      </c>
      <c r="O6" s="40">
        <f>LDT预测_M!AA49/1000000</f>
        <v>1.9018230918274084</v>
      </c>
      <c r="P6" s="40">
        <f>LDT预测_M!AB49/1000000</f>
        <v>2.2923287959369079</v>
      </c>
      <c r="Q6" s="40">
        <f>LDT预测_M!AC49/1000000</f>
        <v>2.7450580073042019</v>
      </c>
      <c r="R6" s="40">
        <f>LDT预测_M!AD49/1000000</f>
        <v>3.2600107259292912</v>
      </c>
      <c r="S6" s="40">
        <f>LDT预测_M!AE49/1000000</f>
        <v>3.8371869518121748</v>
      </c>
      <c r="T6" s="40">
        <f>LDT预测_M!AF49/1000000</f>
        <v>4.4765866849528546</v>
      </c>
      <c r="U6" s="40">
        <f>LDT预测_M!AG49/1000000</f>
        <v>5.1629787883334366</v>
      </c>
      <c r="V6" s="40">
        <f>LDT预测_M!AH49/1000000</f>
        <v>5.8684364716025561</v>
      </c>
      <c r="W6" s="40">
        <f>LDT预测_M!AI49/1000000</f>
        <v>6.5929597347602158</v>
      </c>
      <c r="X6" s="40">
        <f>LDT预测_M!AJ49/1000000</f>
        <v>7.3365485778064139</v>
      </c>
      <c r="Y6" s="40">
        <f>LDT预测_M!AK49/1000000</f>
        <v>8.0992030007411522</v>
      </c>
      <c r="Z6" s="40">
        <f>LDT预测_M!AL49/1000000</f>
        <v>8.8339306333245258</v>
      </c>
      <c r="AA6" s="40">
        <f>LDT预测_M!AM49/1000000</f>
        <v>9.5884721837385776</v>
      </c>
      <c r="AB6" s="40">
        <f>LDT预测_M!AN49/1000000</f>
        <v>10.362827651983309</v>
      </c>
      <c r="AC6" s="40">
        <f>LDT预测_M!AO49/1000000</f>
        <v>11.156997038058721</v>
      </c>
      <c r="AD6" s="40">
        <f>LDT预测_M!AP49/1000000</f>
        <v>11.970980341964809</v>
      </c>
      <c r="AE6" s="40">
        <f>LDT预测_M!AQ49/1000000</f>
        <v>12.83270435405294</v>
      </c>
      <c r="AF6" s="40">
        <f>LDT预测_M!AR49/1000000</f>
        <v>13.748813264424172</v>
      </c>
      <c r="AG6" s="40">
        <f>LDT预测_M!AS49/1000000</f>
        <v>14.7193070730785</v>
      </c>
      <c r="AH6" s="40">
        <f>LDT预测_M!AT49/1000000</f>
        <v>15.744185780015927</v>
      </c>
      <c r="AI6" s="40">
        <f>LDT预测_M!AU49/1000000</f>
        <v>16.823449385236454</v>
      </c>
      <c r="AJ6" s="40">
        <f>LDT预测_M!AV49/1000000</f>
        <v>17.909357180558036</v>
      </c>
    </row>
    <row r="7" spans="1:36" x14ac:dyDescent="0.3">
      <c r="B7" t="s">
        <v>799</v>
      </c>
      <c r="D7" s="40">
        <f>HDTSpecial预测_M!P49/1000000</f>
        <v>1.0605992342379193E-2</v>
      </c>
      <c r="E7" s="40">
        <f>HDTSpecial预测_M!Q49/1000000</f>
        <v>1.5766977027137578E-2</v>
      </c>
      <c r="F7" s="40">
        <f>HDTSpecial预测_M!R49/1000000</f>
        <v>2.0482954054275162E-2</v>
      </c>
      <c r="G7" s="40">
        <f>HDTSpecial预测_M!S49/1000000</f>
        <v>2.5636110152062581E-2</v>
      </c>
      <c r="H7" s="40">
        <f>HDTSpecial预测_M!T49/1000000</f>
        <v>3.1226445320499844E-2</v>
      </c>
      <c r="I7" s="40">
        <f>HDTSpecial预测_M!U49/1000000</f>
        <v>3.2253959559586938E-2</v>
      </c>
      <c r="J7" s="40">
        <f>HDTSpecial预测_M!V49/1000000</f>
        <v>3.3112660526944691E-2</v>
      </c>
      <c r="K7" s="40">
        <f>HDTSpecial预测_M!W49/1000000</f>
        <v>3.4853548222573083E-2</v>
      </c>
      <c r="L7" s="40">
        <f>HDTSpecial预测_M!X49/1000000</f>
        <v>3.7878642976076939E-2</v>
      </c>
      <c r="M7" s="40">
        <f>HDTSpecial预测_M!Y49/1000000</f>
        <v>4.1305758059185627E-2</v>
      </c>
      <c r="N7" s="40">
        <f>HDTSpecial预测_M!Z49/1000000</f>
        <v>4.5134893471899119E-2</v>
      </c>
      <c r="O7" s="40">
        <f>HDTSpecial预测_M!AA49/1000000</f>
        <v>4.9366049214217451E-2</v>
      </c>
      <c r="P7" s="40">
        <f>HDTSpecial预测_M!AB49/1000000</f>
        <v>5.3999225286140595E-2</v>
      </c>
      <c r="Q7" s="40">
        <f>HDTSpecial预测_M!AC49/1000000</f>
        <v>5.9762688863568884E-2</v>
      </c>
      <c r="R7" s="40">
        <f>HDTSpecial预测_M!AD49/1000000</f>
        <v>6.6254419616897473E-2</v>
      </c>
      <c r="S7" s="40">
        <f>HDTSpecial预测_M!AE49/1000000</f>
        <v>7.347441754612638E-2</v>
      </c>
      <c r="T7" s="40">
        <f>HDTSpecial预测_M!AF49/1000000</f>
        <v>8.1422682651255601E-2</v>
      </c>
      <c r="U7" s="40">
        <f>HDTSpecial预测_M!AG49/1000000</f>
        <v>9.0099214932285135E-2</v>
      </c>
      <c r="V7" s="40">
        <f>HDTSpecial预测_M!AH49/1000000</f>
        <v>9.9726540395884411E-2</v>
      </c>
      <c r="W7" s="40">
        <f>HDTSpecial预测_M!AI49/1000000</f>
        <v>0.10957639186615313</v>
      </c>
      <c r="X7" s="40">
        <f>HDTSpecial预测_M!AJ49/1000000</f>
        <v>0.11964876934309129</v>
      </c>
      <c r="Y7" s="40">
        <f>HDTSpecial预测_M!AK49/1000000</f>
        <v>0.12994367282669891</v>
      </c>
      <c r="Z7" s="40">
        <f>HDTSpecial预测_M!AL49/1000000</f>
        <v>0.14046110231697598</v>
      </c>
      <c r="AA7" s="40">
        <f>HDTSpecial预测_M!AM49/1000000</f>
        <v>0.15233655130769019</v>
      </c>
      <c r="AB7" s="40">
        <f>HDTSpecial预测_M!AN49/1000000</f>
        <v>0.16534749379217215</v>
      </c>
      <c r="AC7" s="40">
        <f>HDTSpecial预测_M!AO49/1000000</f>
        <v>0.17949392977042181</v>
      </c>
      <c r="AD7" s="40">
        <f>HDTSpecial预测_M!AP49/1000000</f>
        <v>0.19477585924243923</v>
      </c>
      <c r="AE7" s="40">
        <f>HDTSpecial预测_M!AQ49/1000000</f>
        <v>0.21119328220822439</v>
      </c>
      <c r="AF7" s="40">
        <f>HDTSpecial预测_M!AR49/1000000</f>
        <v>0.22983848595848419</v>
      </c>
      <c r="AG7" s="40">
        <f>HDTSpecial预测_M!AS49/1000000</f>
        <v>0.24957597699945092</v>
      </c>
      <c r="AH7" s="40">
        <f>HDTSpecial预测_M!AT49/1000000</f>
        <v>0.2704057553311246</v>
      </c>
      <c r="AI7" s="40">
        <f>HDTSpecial预测_M!AU49/1000000</f>
        <v>0.29232782095350529</v>
      </c>
      <c r="AJ7" s="40">
        <f>HDTSpecial预测_M!AV49/1000000</f>
        <v>0.31534217386659286</v>
      </c>
    </row>
    <row r="8" spans="1:36" x14ac:dyDescent="0.3">
      <c r="B8" t="s">
        <v>800</v>
      </c>
      <c r="D8" s="40">
        <f>HDT预测_M!P49/1000000</f>
        <v>4.1784063580547429E-3</v>
      </c>
      <c r="E8" s="40">
        <f>HDT预测_M!Q49/1000000</f>
        <v>6.5012190741642268E-3</v>
      </c>
      <c r="F8" s="40">
        <f>HDT预测_M!R49/1000000</f>
        <v>7.9684381483284532E-3</v>
      </c>
      <c r="G8" s="40">
        <f>HDT预测_M!S49/1000000</f>
        <v>1.268191062080162E-2</v>
      </c>
      <c r="H8" s="40">
        <f>HDT预测_M!T49/1000000</f>
        <v>2.0641636491583727E-2</v>
      </c>
      <c r="I8" s="40">
        <f>HDT预测_M!U49/1000000</f>
        <v>3.1847615760674769E-2</v>
      </c>
      <c r="J8" s="40">
        <f>HDT预测_M!V49/1000000</f>
        <v>4.6299848428074754E-2</v>
      </c>
      <c r="K8" s="40">
        <f>HDT预测_M!W49/1000000</f>
        <v>6.299833449378367E-2</v>
      </c>
      <c r="L8" s="40">
        <f>HDT预测_M!X49/1000000</f>
        <v>8.384577765829658E-2</v>
      </c>
      <c r="M8" s="40">
        <f>HDT预测_M!Y49/1000000</f>
        <v>0.11187617792161343</v>
      </c>
      <c r="N8" s="40">
        <f>HDT预测_M!Z49/1000000</f>
        <v>0.14708953528373425</v>
      </c>
      <c r="O8" s="40">
        <f>HDT预测_M!AA49/1000000</f>
        <v>0.18538400270440489</v>
      </c>
      <c r="P8" s="40">
        <f>HDT预测_M!AB49/1000000</f>
        <v>0.22675958018362524</v>
      </c>
      <c r="Q8" s="40">
        <f>HDT预测_M!AC49/1000000</f>
        <v>0.27428134707356633</v>
      </c>
      <c r="R8" s="40">
        <f>HDT预测_M!AD49/1000000</f>
        <v>0.32794930337422812</v>
      </c>
      <c r="S8" s="40">
        <f>HDT预测_M!AE49/1000000</f>
        <v>0.38776344908561056</v>
      </c>
      <c r="T8" s="40">
        <f>HDT预测_M!AF49/1000000</f>
        <v>0.45064267414916392</v>
      </c>
      <c r="U8" s="40">
        <f>HDT预测_M!AG49/1000000</f>
        <v>0.51658697856488822</v>
      </c>
      <c r="V8" s="40">
        <f>HDT预测_M!AH49/1000000</f>
        <v>0.58926026495717132</v>
      </c>
      <c r="W8" s="40">
        <f>HDT预测_M!AI49/1000000</f>
        <v>0.668662533326013</v>
      </c>
      <c r="X8" s="40">
        <f>HDT预测_M!AJ49/1000000</f>
        <v>0.75479378367141359</v>
      </c>
      <c r="Y8" s="40">
        <f>HDT预测_M!AK49/1000000</f>
        <v>0.84458893664120183</v>
      </c>
      <c r="Z8" s="40">
        <f>HDT预测_M!AL49/1000000</f>
        <v>0.93804799223537794</v>
      </c>
      <c r="AA8" s="40">
        <f>HDT预测_M!AM49/1000000</f>
        <v>1.0391325335778696</v>
      </c>
      <c r="AB8" s="40">
        <f>HDT预测_M!AN49/1000000</f>
        <v>1.1478425606686773</v>
      </c>
      <c r="AC8" s="40">
        <f>HDT预测_M!AO49/1000000</f>
        <v>1.264178073507801</v>
      </c>
      <c r="AD8" s="40">
        <f>HDT预测_M!AP49/1000000</f>
        <v>1.3844751694708526</v>
      </c>
      <c r="AE8" s="40">
        <f>HDT预测_M!AQ49/1000000</f>
        <v>1.5087338485578319</v>
      </c>
      <c r="AF8" s="40">
        <f>HDT预测_M!AR49/1000000</f>
        <v>1.6431199283703821</v>
      </c>
      <c r="AG8" s="40">
        <f>HDT预测_M!AS49/1000000</f>
        <v>1.7876334089085035</v>
      </c>
      <c r="AH8" s="40">
        <f>HDT预测_M!AT49/1000000</f>
        <v>1.9422742901721957</v>
      </c>
      <c r="AI8" s="40">
        <f>HDT预测_M!AU49/1000000</f>
        <v>2.1030809890375308</v>
      </c>
      <c r="AJ8" s="40">
        <f>HDT预测_M!AV49/1000000</f>
        <v>2.2700535055045084</v>
      </c>
    </row>
    <row r="10" spans="1:36" x14ac:dyDescent="0.3">
      <c r="B10" t="s">
        <v>826</v>
      </c>
    </row>
    <row r="11" spans="1:36" x14ac:dyDescent="0.3">
      <c r="C11">
        <v>2017</v>
      </c>
      <c r="D11">
        <v>2020</v>
      </c>
      <c r="E11">
        <v>2025</v>
      </c>
      <c r="F11">
        <v>2030</v>
      </c>
      <c r="G11">
        <v>2035</v>
      </c>
      <c r="H11">
        <v>2040</v>
      </c>
      <c r="I11">
        <v>2045</v>
      </c>
      <c r="J11">
        <v>2050</v>
      </c>
    </row>
    <row r="12" spans="1:36" x14ac:dyDescent="0.3">
      <c r="B12" t="s">
        <v>796</v>
      </c>
      <c r="C12" s="20">
        <v>471064.47705386829</v>
      </c>
      <c r="D12" s="40">
        <f>F4</f>
        <v>0.59934473037821612</v>
      </c>
      <c r="E12" s="40">
        <f>K4</f>
        <v>0.62805718860977733</v>
      </c>
      <c r="F12" s="40">
        <f>P4</f>
        <v>0.68249985124717627</v>
      </c>
      <c r="G12" s="40">
        <f>U4</f>
        <v>0.71437801682350544</v>
      </c>
      <c r="H12" s="40">
        <f>Z4</f>
        <v>0.71437801682350544</v>
      </c>
      <c r="I12" s="40">
        <f>AE4</f>
        <v>0.71437801682350544</v>
      </c>
      <c r="J12" s="40">
        <f>AJ4</f>
        <v>0.71437801682350544</v>
      </c>
    </row>
    <row r="13" spans="1:36" x14ac:dyDescent="0.3">
      <c r="B13" t="s">
        <v>797</v>
      </c>
      <c r="C13">
        <v>127069.2</v>
      </c>
      <c r="D13" s="40">
        <f t="shared" ref="D13:D16" si="2">F5</f>
        <v>0.17194249588268201</v>
      </c>
      <c r="E13" s="40">
        <f t="shared" ref="E13:E16" si="3">K5</f>
        <v>0.31003256948525698</v>
      </c>
      <c r="F13" s="40">
        <f t="shared" ref="F13:F16" si="4">P5</f>
        <v>0.38529993162818343</v>
      </c>
      <c r="G13" s="40">
        <f t="shared" ref="G13:G16" si="5">U5</f>
        <v>0.47017830648910003</v>
      </c>
      <c r="H13" s="40">
        <f t="shared" ref="H13:H16" si="6">Z5</f>
        <v>0.56539360568692465</v>
      </c>
      <c r="I13" s="40">
        <f t="shared" ref="I13:I14" si="7">AE5</f>
        <v>0.56539360568692465</v>
      </c>
      <c r="J13" s="40">
        <f t="shared" ref="J13:J16" si="8">AJ5</f>
        <v>0.56539360568692465</v>
      </c>
    </row>
    <row r="14" spans="1:36" x14ac:dyDescent="0.3">
      <c r="B14" t="s">
        <v>798</v>
      </c>
      <c r="D14" s="40">
        <f t="shared" si="2"/>
        <v>0.24690358367739815</v>
      </c>
      <c r="E14" s="40">
        <f t="shared" si="3"/>
        <v>0.74257674123762585</v>
      </c>
      <c r="F14" s="40">
        <f t="shared" si="4"/>
        <v>2.2923287959369079</v>
      </c>
      <c r="G14" s="40">
        <f t="shared" si="5"/>
        <v>5.1629787883334366</v>
      </c>
      <c r="H14" s="40">
        <f t="shared" si="6"/>
        <v>8.8339306333245258</v>
      </c>
      <c r="I14" s="40">
        <f t="shared" si="7"/>
        <v>12.83270435405294</v>
      </c>
      <c r="J14" s="40">
        <f t="shared" si="8"/>
        <v>17.909357180558036</v>
      </c>
    </row>
    <row r="15" spans="1:36" x14ac:dyDescent="0.3">
      <c r="B15" t="s">
        <v>799</v>
      </c>
      <c r="D15" s="40">
        <f t="shared" si="2"/>
        <v>2.0482954054275162E-2</v>
      </c>
      <c r="E15" s="40">
        <f t="shared" si="3"/>
        <v>3.4853548222573083E-2</v>
      </c>
      <c r="F15" s="40">
        <f t="shared" si="4"/>
        <v>5.3999225286140595E-2</v>
      </c>
      <c r="G15" s="40">
        <f t="shared" si="5"/>
        <v>9.0099214932285135E-2</v>
      </c>
      <c r="H15" s="40">
        <f t="shared" si="6"/>
        <v>0.14046110231697598</v>
      </c>
      <c r="I15" s="40">
        <f>AE7</f>
        <v>0.21119328220822439</v>
      </c>
      <c r="J15" s="40">
        <f t="shared" si="8"/>
        <v>0.31534217386659286</v>
      </c>
    </row>
    <row r="16" spans="1:36" x14ac:dyDescent="0.3">
      <c r="B16" t="s">
        <v>800</v>
      </c>
      <c r="D16" s="40">
        <f t="shared" si="2"/>
        <v>7.9684381483284532E-3</v>
      </c>
      <c r="E16" s="40">
        <f t="shared" si="3"/>
        <v>6.299833449378367E-2</v>
      </c>
      <c r="F16" s="40">
        <f t="shared" si="4"/>
        <v>0.22675958018362524</v>
      </c>
      <c r="G16" s="40">
        <f t="shared" si="5"/>
        <v>0.51658697856488822</v>
      </c>
      <c r="H16" s="40">
        <f t="shared" si="6"/>
        <v>0.93804799223537794</v>
      </c>
      <c r="I16" s="40">
        <f>AE8</f>
        <v>1.5087338485578319</v>
      </c>
      <c r="J16" s="40">
        <f t="shared" si="8"/>
        <v>2.2700535055045084</v>
      </c>
    </row>
    <row r="17" spans="2:12" x14ac:dyDescent="0.3">
      <c r="D17" s="42">
        <f>SUM(D12:D16)</f>
        <v>1.0466422021408999</v>
      </c>
      <c r="E17" s="42">
        <f t="shared" ref="E17:J17" si="9">SUM(E12:E16)</f>
        <v>1.7785183820490169</v>
      </c>
      <c r="F17" s="42">
        <f t="shared" si="9"/>
        <v>3.6408873842820331</v>
      </c>
      <c r="G17" s="42">
        <f t="shared" si="9"/>
        <v>6.9542213051432151</v>
      </c>
      <c r="H17" s="42">
        <f t="shared" si="9"/>
        <v>11.192211350387309</v>
      </c>
      <c r="I17" s="42">
        <f t="shared" si="9"/>
        <v>15.832403107329426</v>
      </c>
      <c r="J17" s="42">
        <f t="shared" si="9"/>
        <v>21.774524482439567</v>
      </c>
    </row>
    <row r="18" spans="2:12" x14ac:dyDescent="0.3">
      <c r="B18" t="s">
        <v>850</v>
      </c>
      <c r="D18" s="42">
        <f>D17-D14</f>
        <v>0.79973861846350169</v>
      </c>
      <c r="E18" s="42">
        <f t="shared" ref="E18:J18" si="10">E17-E14</f>
        <v>1.0359416408113911</v>
      </c>
      <c r="F18" s="42">
        <f t="shared" si="10"/>
        <v>1.3485585883451252</v>
      </c>
      <c r="G18" s="42">
        <f t="shared" si="10"/>
        <v>1.7912425168097785</v>
      </c>
      <c r="H18" s="42">
        <f t="shared" si="10"/>
        <v>2.3582807170627831</v>
      </c>
      <c r="I18" s="42">
        <f t="shared" si="10"/>
        <v>2.9996987532764869</v>
      </c>
      <c r="J18" s="42">
        <f t="shared" si="10"/>
        <v>3.8651673018815309</v>
      </c>
    </row>
    <row r="20" spans="2:12" x14ac:dyDescent="0.3">
      <c r="B20" t="s">
        <v>834</v>
      </c>
    </row>
    <row r="21" spans="2:12" x14ac:dyDescent="0.3">
      <c r="B21" s="22"/>
      <c r="C21" s="22">
        <v>2017</v>
      </c>
      <c r="D21" s="22">
        <v>2020</v>
      </c>
      <c r="E21" s="22">
        <v>2025</v>
      </c>
      <c r="F21" s="22">
        <v>2030</v>
      </c>
      <c r="G21" s="22">
        <v>2035</v>
      </c>
      <c r="H21" s="22">
        <v>2040</v>
      </c>
      <c r="I21" s="22">
        <v>2045</v>
      </c>
      <c r="J21" s="22">
        <v>2050</v>
      </c>
    </row>
    <row r="22" spans="2:12" x14ac:dyDescent="0.3">
      <c r="B22" s="22" t="s">
        <v>948</v>
      </c>
      <c r="C22" s="22">
        <v>786649</v>
      </c>
      <c r="D22" s="22">
        <f>'Urban Bus预测_M'!P37</f>
        <v>786649</v>
      </c>
      <c r="E22" s="22">
        <f>'Urban Bus预测_M'!W37</f>
        <v>786649</v>
      </c>
      <c r="F22" s="22">
        <f>'Urban Bus预测_M'!AB37</f>
        <v>786649</v>
      </c>
      <c r="G22" s="22">
        <f>'Urban Bus预测_M'!AG37</f>
        <v>786649</v>
      </c>
      <c r="H22" s="22">
        <f>G22</f>
        <v>786649</v>
      </c>
      <c r="I22" s="22">
        <f>H22</f>
        <v>786649</v>
      </c>
      <c r="J22" s="22">
        <f>I22</f>
        <v>786649</v>
      </c>
    </row>
    <row r="23" spans="2:12" x14ac:dyDescent="0.3">
      <c r="B23" s="22" t="s">
        <v>949</v>
      </c>
      <c r="C23" s="22">
        <v>1565674</v>
      </c>
      <c r="D23" s="22">
        <f>'Road Bus预测_M'!R42</f>
        <v>1565674</v>
      </c>
      <c r="E23" s="22">
        <f>'Road Bus预测_M'!W42</f>
        <v>1565674</v>
      </c>
      <c r="F23" s="22">
        <f>'Road Bus预测_M'!AB42</f>
        <v>1565674</v>
      </c>
      <c r="G23" s="22">
        <f>'Road Bus预测_M'!AG42</f>
        <v>1565674</v>
      </c>
      <c r="H23" s="22">
        <f>'Road Bus预测_M'!AL42</f>
        <v>1565674</v>
      </c>
      <c r="I23" s="22">
        <f>H23</f>
        <v>1565674</v>
      </c>
      <c r="J23" s="22">
        <f>I23</f>
        <v>1565674</v>
      </c>
    </row>
    <row r="24" spans="2:12" x14ac:dyDescent="0.3">
      <c r="B24" s="22" t="s">
        <v>798</v>
      </c>
      <c r="C24" s="22">
        <v>15344633</v>
      </c>
      <c r="D24" s="22">
        <f>LDT预测_M!R42</f>
        <v>17518193.11231656</v>
      </c>
      <c r="E24" s="22">
        <f>LDT预测_M!W42</f>
        <v>21001820.66208246</v>
      </c>
      <c r="F24" s="22">
        <f>LDT预测_M!AB42</f>
        <v>24340012.726726741</v>
      </c>
      <c r="G24" s="22">
        <f>LDT预测_M!AG42</f>
        <v>27394680.164443295</v>
      </c>
      <c r="H24" s="22">
        <f>LDT预测_M!AL42</f>
        <v>30463798.874707501</v>
      </c>
      <c r="I24" s="22">
        <f>LDT预测_M!AQ42</f>
        <v>33151839.058533501</v>
      </c>
      <c r="J24" s="22">
        <f>LDT预测_M!AV42</f>
        <v>35837196.525921077</v>
      </c>
    </row>
    <row r="25" spans="2:12" x14ac:dyDescent="0.3">
      <c r="B25" s="22" t="s">
        <v>803</v>
      </c>
      <c r="C25" s="22">
        <v>482500</v>
      </c>
      <c r="D25" s="22">
        <f>HDTSpecial预测_M!R42</f>
        <v>550845.90010674996</v>
      </c>
      <c r="E25" s="22">
        <f>HDTSpecial预测_M!W42</f>
        <v>660385.84757646441</v>
      </c>
      <c r="F25" s="22">
        <f>HDTSpecial预测_M!AB42</f>
        <v>765352.68980663479</v>
      </c>
      <c r="G25" s="22">
        <f>HDTSpecial预测_M!AG42</f>
        <v>861404.32158552692</v>
      </c>
      <c r="H25" s="22">
        <f>HDTSpecial预测_M!AL42</f>
        <v>957910.36234274029</v>
      </c>
      <c r="I25" s="22">
        <f>HDTSpecial预测_M!AQ42</f>
        <v>1042433.686471512</v>
      </c>
      <c r="J25" s="22">
        <f>HDTSpecial预测_M!AV42</f>
        <v>1126872.654677171</v>
      </c>
    </row>
    <row r="26" spans="2:12" x14ac:dyDescent="0.3">
      <c r="B26" s="22" t="s">
        <v>804</v>
      </c>
      <c r="D26" s="41">
        <f>HDT预测_M!R42</f>
        <v>7187980.695106212</v>
      </c>
      <c r="E26" s="41">
        <f>HDT预测_M!W42</f>
        <v>7477191.8642140143</v>
      </c>
      <c r="F26" s="41">
        <f>HDT预测_M!AB42</f>
        <v>7731794.89958655</v>
      </c>
      <c r="G26" s="41">
        <f>HDT预测_M!AG42</f>
        <v>7949913.5650958046</v>
      </c>
      <c r="H26" s="41">
        <f>HDT预测_M!AL42</f>
        <v>8155918.4484634185</v>
      </c>
      <c r="I26" s="41">
        <f>HDT预测_M!AQ42</f>
        <v>8330157.8147535343</v>
      </c>
      <c r="J26" s="41">
        <f>HDT预测_M!AV42</f>
        <v>8496209.3377563544</v>
      </c>
    </row>
    <row r="27" spans="2:12" x14ac:dyDescent="0.3">
      <c r="B27" s="22" t="s">
        <v>850</v>
      </c>
      <c r="D27" s="41">
        <f>D28-D24</f>
        <v>10093169.595212962</v>
      </c>
      <c r="E27" s="41">
        <f t="shared" ref="E27:J27" si="11">E28-E24</f>
        <v>10491925.71179048</v>
      </c>
      <c r="F27" s="41">
        <f t="shared" si="11"/>
        <v>10851500.589393184</v>
      </c>
      <c r="G27" s="41">
        <f t="shared" si="11"/>
        <v>11165675.886681337</v>
      </c>
      <c r="H27" s="41">
        <f t="shared" si="11"/>
        <v>11468191.810806159</v>
      </c>
      <c r="I27" s="41">
        <f t="shared" si="11"/>
        <v>11726959.501225051</v>
      </c>
      <c r="J27" s="41">
        <f t="shared" si="11"/>
        <v>11977454.992433518</v>
      </c>
      <c r="L27" s="62"/>
    </row>
    <row r="28" spans="2:12" x14ac:dyDescent="0.3">
      <c r="B28" s="22" t="s">
        <v>836</v>
      </c>
      <c r="D28" s="41">
        <f t="shared" ref="D28:J28" si="12">SUM(D21:D26)</f>
        <v>27611362.707529522</v>
      </c>
      <c r="E28" s="41">
        <f t="shared" si="12"/>
        <v>31493746.373872939</v>
      </c>
      <c r="F28" s="41">
        <f t="shared" si="12"/>
        <v>35191513.316119924</v>
      </c>
      <c r="G28" s="41">
        <f t="shared" si="12"/>
        <v>38560356.051124632</v>
      </c>
      <c r="H28" s="41">
        <f t="shared" si="12"/>
        <v>41931990.68551366</v>
      </c>
      <c r="I28" s="41">
        <f t="shared" si="12"/>
        <v>44878798.559758551</v>
      </c>
      <c r="J28" s="41">
        <f t="shared" si="12"/>
        <v>47814651.518354595</v>
      </c>
    </row>
    <row r="30" spans="2:12" x14ac:dyDescent="0.3">
      <c r="B30" s="22" t="s">
        <v>798</v>
      </c>
      <c r="D30" s="13">
        <f t="shared" ref="D30:J32" si="13">D14/D24*10^6</f>
        <v>1.4094123868505995E-2</v>
      </c>
      <c r="E30" s="13">
        <f t="shared" si="13"/>
        <v>3.5357731750290777E-2</v>
      </c>
      <c r="F30" s="13">
        <f t="shared" si="13"/>
        <v>9.4179441139724568E-2</v>
      </c>
      <c r="G30" s="13">
        <f t="shared" si="13"/>
        <v>0.18846647441552114</v>
      </c>
      <c r="H30" s="13">
        <f t="shared" si="13"/>
        <v>0.28998125511716388</v>
      </c>
      <c r="I30" s="13">
        <f t="shared" si="13"/>
        <v>0.38708876244829976</v>
      </c>
      <c r="J30" s="13">
        <f t="shared" si="13"/>
        <v>0.49974213712850507</v>
      </c>
    </row>
    <row r="31" spans="2:12" x14ac:dyDescent="0.3">
      <c r="B31" s="22" t="s">
        <v>803</v>
      </c>
      <c r="D31" s="13">
        <f t="shared" si="13"/>
        <v>3.7184544807006302E-2</v>
      </c>
      <c r="E31" s="13">
        <f t="shared" si="13"/>
        <v>5.2777551715381781E-2</v>
      </c>
      <c r="F31" s="13">
        <f t="shared" si="13"/>
        <v>7.0554694594179082E-2</v>
      </c>
      <c r="G31" s="13">
        <f t="shared" si="13"/>
        <v>0.10459573126641132</v>
      </c>
      <c r="H31" s="13">
        <f t="shared" si="13"/>
        <v>0.14663282478065418</v>
      </c>
      <c r="I31" s="13">
        <f t="shared" si="13"/>
        <v>0.2025963713078798</v>
      </c>
      <c r="J31" s="13">
        <f t="shared" si="13"/>
        <v>0.27983834070135705</v>
      </c>
    </row>
    <row r="32" spans="2:12" x14ac:dyDescent="0.3">
      <c r="B32" s="22" t="s">
        <v>804</v>
      </c>
      <c r="D32" s="13">
        <f>D16/D26*10^6</f>
        <v>1.1085781231651886E-3</v>
      </c>
      <c r="E32" s="13">
        <f t="shared" si="13"/>
        <v>8.4254002890169141E-3</v>
      </c>
      <c r="F32" s="13">
        <f t="shared" si="13"/>
        <v>2.9328193922442378E-2</v>
      </c>
      <c r="G32" s="13">
        <f t="shared" si="13"/>
        <v>6.4980200644315159E-2</v>
      </c>
      <c r="H32" s="13">
        <f t="shared" si="13"/>
        <v>0.11501439085773435</v>
      </c>
      <c r="I32" s="13">
        <f t="shared" si="13"/>
        <v>0.18111707870476534</v>
      </c>
      <c r="J32" s="13">
        <f t="shared" si="13"/>
        <v>0.2671842718630536</v>
      </c>
    </row>
    <row r="33" spans="1:11" x14ac:dyDescent="0.3">
      <c r="D33" s="13">
        <f t="shared" ref="D33:J33" si="14">D17/D28*10^6</f>
        <v>3.7906213221974884E-2</v>
      </c>
      <c r="E33" s="13">
        <f t="shared" si="14"/>
        <v>5.6472112302411476E-2</v>
      </c>
      <c r="F33" s="13">
        <f t="shared" si="14"/>
        <v>0.1034592446075423</v>
      </c>
      <c r="G33" s="13">
        <f t="shared" si="14"/>
        <v>0.18034639762981108</v>
      </c>
      <c r="H33" s="13">
        <f t="shared" si="14"/>
        <v>0.26691342737166801</v>
      </c>
      <c r="I33" s="13">
        <f t="shared" si="14"/>
        <v>0.3527813492210074</v>
      </c>
      <c r="J33" s="13">
        <f t="shared" si="14"/>
        <v>0.4553943988085114</v>
      </c>
    </row>
    <row r="35" spans="1:11" x14ac:dyDescent="0.3">
      <c r="A35" s="43">
        <v>2020</v>
      </c>
      <c r="B35" s="43"/>
      <c r="C35" s="43"/>
      <c r="D35" s="43" t="s">
        <v>805</v>
      </c>
      <c r="E35" s="43"/>
      <c r="F35" s="43"/>
      <c r="G35" s="43"/>
      <c r="H35" s="43" t="s">
        <v>806</v>
      </c>
      <c r="I35" s="43"/>
      <c r="J35" s="43"/>
    </row>
    <row r="36" spans="1:11" x14ac:dyDescent="0.3">
      <c r="A36" s="43"/>
      <c r="B36" s="43"/>
      <c r="C36" s="43" t="s">
        <v>807</v>
      </c>
      <c r="D36" s="43" t="s">
        <v>808</v>
      </c>
      <c r="E36" s="43" t="s">
        <v>809</v>
      </c>
      <c r="F36" s="43" t="s">
        <v>810</v>
      </c>
      <c r="G36" s="43" t="s">
        <v>807</v>
      </c>
      <c r="H36" s="43" t="s">
        <v>811</v>
      </c>
      <c r="I36" s="43" t="s">
        <v>812</v>
      </c>
      <c r="J36" s="43" t="s">
        <v>813</v>
      </c>
    </row>
    <row r="37" spans="1:11" x14ac:dyDescent="0.3">
      <c r="A37" s="43" t="s">
        <v>814</v>
      </c>
      <c r="B37" s="43"/>
      <c r="C37" s="44">
        <v>2008742</v>
      </c>
      <c r="D37" s="44">
        <v>0</v>
      </c>
      <c r="E37" s="44">
        <f>SUM($D$12:$D$13)/3*10^6</f>
        <v>257095.742086966</v>
      </c>
      <c r="F37" s="44">
        <f>SUM($D$12:$D$13)*2/3*10^6</f>
        <v>514191.484173932</v>
      </c>
      <c r="G37" s="44">
        <v>0</v>
      </c>
      <c r="H37" s="44">
        <f>$D$14*10^6</f>
        <v>246903.58367739816</v>
      </c>
      <c r="I37" s="44">
        <v>0</v>
      </c>
      <c r="J37" s="45">
        <f>SUM($D$15:$D$16)*10^6</f>
        <v>28451.392202603613</v>
      </c>
    </row>
    <row r="38" spans="1:11" x14ac:dyDescent="0.3">
      <c r="A38" s="43" t="s">
        <v>815</v>
      </c>
      <c r="B38" s="43"/>
      <c r="C38" s="46">
        <v>11896.433782218282</v>
      </c>
      <c r="D38" s="46">
        <v>12527.183134737772</v>
      </c>
      <c r="E38" s="46">
        <v>31952.888807653955</v>
      </c>
      <c r="F38" s="46">
        <v>84069.70995491631</v>
      </c>
      <c r="G38" s="46">
        <v>32745.717462051918</v>
      </c>
      <c r="H38" s="46">
        <v>32745.717462051918</v>
      </c>
      <c r="I38" s="46">
        <v>60000</v>
      </c>
      <c r="J38" s="46">
        <v>88115.401067558676</v>
      </c>
    </row>
    <row r="39" spans="1:11" x14ac:dyDescent="0.3">
      <c r="A39" s="43" t="s">
        <v>816</v>
      </c>
      <c r="B39" s="43"/>
      <c r="C39" s="47">
        <f>C37*C38/10^6</f>
        <v>23896.866188560718</v>
      </c>
      <c r="D39" s="47">
        <f t="shared" ref="D39:J39" si="15">D37*D38/10^6</f>
        <v>0</v>
      </c>
      <c r="E39" s="47">
        <f>E37*E38/10^6</f>
        <v>8214.9516598261034</v>
      </c>
      <c r="F39" s="47">
        <f t="shared" si="15"/>
        <v>43227.928935790405</v>
      </c>
      <c r="G39" s="47">
        <f t="shared" si="15"/>
        <v>0</v>
      </c>
      <c r="H39" s="47">
        <f t="shared" si="15"/>
        <v>8085.0349914681738</v>
      </c>
      <c r="I39" s="47">
        <f t="shared" si="15"/>
        <v>0</v>
      </c>
      <c r="J39" s="47">
        <f t="shared" si="15"/>
        <v>2507.0058348628286</v>
      </c>
    </row>
    <row r="40" spans="1:11" x14ac:dyDescent="0.3">
      <c r="A40" s="43" t="s">
        <v>817</v>
      </c>
      <c r="B40" s="43" t="s">
        <v>818</v>
      </c>
      <c r="C40" s="48">
        <v>0.93352127574552746</v>
      </c>
      <c r="D40" s="48">
        <v>0.95889918632316296</v>
      </c>
      <c r="E40" s="48">
        <v>0.43440195711502927</v>
      </c>
      <c r="F40" s="48">
        <v>5.839869328664074E-2</v>
      </c>
      <c r="G40" s="48">
        <v>0.96770141446123137</v>
      </c>
      <c r="H40" s="48">
        <v>0.38380983109859973</v>
      </c>
      <c r="I40" s="48">
        <v>2.0679610369757641E-3</v>
      </c>
      <c r="J40" s="48">
        <v>2.8173665045815761E-3</v>
      </c>
    </row>
    <row r="41" spans="1:11" x14ac:dyDescent="0.3">
      <c r="A41" s="43"/>
      <c r="B41" s="43" t="s">
        <v>819</v>
      </c>
      <c r="C41" s="43">
        <v>0</v>
      </c>
      <c r="D41" s="48">
        <v>7.9863876304048682E-3</v>
      </c>
      <c r="E41" s="48">
        <v>0.53967951277197823</v>
      </c>
      <c r="F41" s="48">
        <v>0.66041955145120457</v>
      </c>
      <c r="G41" s="48">
        <v>3.2298585538768625E-2</v>
      </c>
      <c r="H41" s="48">
        <v>0.61619016890140021</v>
      </c>
      <c r="I41" s="48">
        <v>0.99793203896302418</v>
      </c>
      <c r="J41" s="48">
        <v>0.99718263349541847</v>
      </c>
    </row>
    <row r="42" spans="1:11" x14ac:dyDescent="0.3">
      <c r="A42" s="43"/>
      <c r="B42" s="43" t="s">
        <v>820</v>
      </c>
      <c r="C42" s="48">
        <v>6.647872425447246E-2</v>
      </c>
      <c r="D42" s="48">
        <v>3.3114426046432159E-2</v>
      </c>
      <c r="E42" s="48">
        <v>2.5918530112992368E-2</v>
      </c>
      <c r="F42" s="48">
        <v>0.28118175526215461</v>
      </c>
      <c r="G42" s="43">
        <v>0</v>
      </c>
      <c r="H42" s="43">
        <v>0</v>
      </c>
      <c r="I42" s="43">
        <v>0</v>
      </c>
      <c r="J42" s="43">
        <v>0</v>
      </c>
    </row>
    <row r="43" spans="1:11" x14ac:dyDescent="0.3">
      <c r="A43" s="43" t="s">
        <v>821</v>
      </c>
      <c r="B43" s="43" t="s">
        <v>818</v>
      </c>
      <c r="C43" s="43">
        <v>5</v>
      </c>
      <c r="D43" s="43">
        <v>7</v>
      </c>
      <c r="E43" s="43">
        <v>20</v>
      </c>
      <c r="F43" s="43">
        <v>30</v>
      </c>
      <c r="G43" s="43">
        <v>6</v>
      </c>
      <c r="H43" s="43">
        <v>14</v>
      </c>
      <c r="I43" s="43">
        <v>25</v>
      </c>
      <c r="J43" s="43">
        <v>40</v>
      </c>
    </row>
    <row r="44" spans="1:11" x14ac:dyDescent="0.3">
      <c r="A44" s="43"/>
      <c r="B44" s="43" t="s">
        <v>819</v>
      </c>
      <c r="C44" s="43">
        <v>4</v>
      </c>
      <c r="D44" s="43">
        <v>6</v>
      </c>
      <c r="E44" s="43">
        <v>20</v>
      </c>
      <c r="F44" s="43">
        <v>30</v>
      </c>
      <c r="G44" s="43">
        <v>6</v>
      </c>
      <c r="H44" s="43">
        <v>14</v>
      </c>
      <c r="I44" s="43">
        <v>25</v>
      </c>
      <c r="J44" s="43">
        <v>40</v>
      </c>
    </row>
    <row r="45" spans="1:11" x14ac:dyDescent="0.3">
      <c r="A45" s="43"/>
      <c r="B45" s="43" t="s">
        <v>822</v>
      </c>
      <c r="C45" s="43">
        <v>5</v>
      </c>
      <c r="D45" s="43">
        <v>7</v>
      </c>
      <c r="E45" s="43">
        <v>20</v>
      </c>
      <c r="F45" s="43">
        <v>30</v>
      </c>
      <c r="G45" s="43">
        <v>6</v>
      </c>
      <c r="H45" s="43">
        <v>14</v>
      </c>
      <c r="I45" s="43">
        <v>25</v>
      </c>
      <c r="J45" s="43">
        <v>40</v>
      </c>
      <c r="K45" s="42">
        <f>(E44*E37*E38+F37*F44*F38+J37*J44*J38)/SUM(E37*E38,F37*F38,J37*J38)</f>
        <v>28.941991132396801</v>
      </c>
    </row>
    <row r="46" spans="1:11" x14ac:dyDescent="0.3">
      <c r="A46" s="43" t="s">
        <v>824</v>
      </c>
      <c r="B46" s="43"/>
      <c r="C46" s="49">
        <f>C39*(C40*C43*0.8667+C41*C44*0.9778+C42*C45*0.9778)/100/1000</f>
        <v>1.0443955535844873</v>
      </c>
      <c r="D46" s="49">
        <f t="shared" ref="D46:J46" si="16">D39*(D40*D43*0.8667+D41*D44*0.9778+D42*D45*0.9778)/100/1000</f>
        <v>0</v>
      </c>
      <c r="E46" s="49">
        <f t="shared" si="16"/>
        <v>1.5272218528283492</v>
      </c>
      <c r="F46" s="49">
        <f t="shared" si="16"/>
        <v>12.596340603428704</v>
      </c>
      <c r="G46" s="49">
        <f t="shared" si="16"/>
        <v>0</v>
      </c>
      <c r="H46" s="49">
        <f t="shared" si="16"/>
        <v>1.0585107451179021</v>
      </c>
      <c r="I46" s="49">
        <f t="shared" si="16"/>
        <v>0</v>
      </c>
      <c r="J46" s="49">
        <f t="shared" si="16"/>
        <v>0.98022623555597144</v>
      </c>
    </row>
    <row r="49" spans="1:10" x14ac:dyDescent="0.3">
      <c r="A49" s="43">
        <v>2025</v>
      </c>
      <c r="B49" s="43"/>
      <c r="C49" s="43"/>
      <c r="D49" s="43" t="s">
        <v>805</v>
      </c>
      <c r="E49" s="43"/>
      <c r="F49" s="43"/>
      <c r="G49" s="43"/>
      <c r="H49" s="43" t="s">
        <v>806</v>
      </c>
      <c r="I49" s="43"/>
      <c r="J49" s="43"/>
    </row>
    <row r="50" spans="1:10" x14ac:dyDescent="0.3">
      <c r="A50" s="43"/>
      <c r="B50" s="43"/>
      <c r="C50" s="43" t="s">
        <v>807</v>
      </c>
      <c r="D50" s="43" t="s">
        <v>808</v>
      </c>
      <c r="E50" s="43" t="s">
        <v>809</v>
      </c>
      <c r="F50" s="43" t="s">
        <v>810</v>
      </c>
      <c r="G50" s="43" t="s">
        <v>807</v>
      </c>
      <c r="H50" s="43" t="s">
        <v>811</v>
      </c>
      <c r="I50" s="43" t="s">
        <v>812</v>
      </c>
      <c r="J50" s="43" t="s">
        <v>813</v>
      </c>
    </row>
    <row r="51" spans="1:10" x14ac:dyDescent="0.3">
      <c r="A51" s="43" t="s">
        <v>814</v>
      </c>
      <c r="B51" s="43"/>
      <c r="C51" s="44">
        <v>2008742</v>
      </c>
      <c r="D51" s="44">
        <v>0</v>
      </c>
      <c r="E51" s="44">
        <f>SUM($E$12:$E$13)/3*10^6</f>
        <v>312696.58603167807</v>
      </c>
      <c r="F51" s="44">
        <f>SUM($E$12:$E$13)*2/3*10^6</f>
        <v>625393.17206335615</v>
      </c>
      <c r="G51" s="44">
        <v>0</v>
      </c>
      <c r="H51" s="44">
        <f>$E$14*10^6</f>
        <v>742576.74123762583</v>
      </c>
      <c r="I51" s="44">
        <v>0</v>
      </c>
      <c r="J51" s="45">
        <f>SUM($E$15:$E$16)*10^6</f>
        <v>97851.882716356748</v>
      </c>
    </row>
    <row r="52" spans="1:10" x14ac:dyDescent="0.3">
      <c r="A52" s="43" t="s">
        <v>815</v>
      </c>
      <c r="B52" s="43"/>
      <c r="C52" s="46">
        <v>11896.433782218282</v>
      </c>
      <c r="D52" s="46">
        <v>12527.183134737772</v>
      </c>
      <c r="E52" s="46">
        <v>31952.888807653955</v>
      </c>
      <c r="F52" s="46">
        <v>84069.70995491631</v>
      </c>
      <c r="G52" s="46">
        <v>32745.717462051918</v>
      </c>
      <c r="H52" s="46">
        <v>32745.717462051918</v>
      </c>
      <c r="I52" s="46">
        <v>60000</v>
      </c>
      <c r="J52" s="46">
        <v>88115.401067558676</v>
      </c>
    </row>
    <row r="53" spans="1:10" x14ac:dyDescent="0.3">
      <c r="A53" s="43" t="s">
        <v>816</v>
      </c>
      <c r="B53" s="43"/>
      <c r="C53" s="47">
        <f>C51*C52/10^6</f>
        <v>23896.866188560718</v>
      </c>
      <c r="D53" s="47">
        <f t="shared" ref="D53:J53" si="17">D51*D52/10^6</f>
        <v>0</v>
      </c>
      <c r="E53" s="47">
        <f t="shared" si="17"/>
        <v>9991.5592440032087</v>
      </c>
      <c r="F53" s="47">
        <f t="shared" si="17"/>
        <v>52576.622583151424</v>
      </c>
      <c r="G53" s="47">
        <f t="shared" si="17"/>
        <v>0</v>
      </c>
      <c r="H53" s="47">
        <f t="shared" si="17"/>
        <v>24316.208162458533</v>
      </c>
      <c r="I53" s="47">
        <f t="shared" si="17"/>
        <v>0</v>
      </c>
      <c r="J53" s="47">
        <f t="shared" si="17"/>
        <v>8622.2578907674888</v>
      </c>
    </row>
    <row r="54" spans="1:10" x14ac:dyDescent="0.3">
      <c r="A54" s="43" t="s">
        <v>817</v>
      </c>
      <c r="B54" s="43" t="s">
        <v>818</v>
      </c>
      <c r="C54" s="48">
        <v>0.93352127574552746</v>
      </c>
      <c r="D54" s="48">
        <v>0.95889918632316296</v>
      </c>
      <c r="E54" s="48">
        <v>0.43440195711502927</v>
      </c>
      <c r="F54" s="48">
        <v>5.839869328664074E-2</v>
      </c>
      <c r="G54" s="48">
        <v>0.96770141446123137</v>
      </c>
      <c r="H54" s="48">
        <v>0.38380983109859973</v>
      </c>
      <c r="I54" s="48">
        <v>2.0679610369757641E-3</v>
      </c>
      <c r="J54" s="48">
        <v>2.8173665045815761E-3</v>
      </c>
    </row>
    <row r="55" spans="1:10" x14ac:dyDescent="0.3">
      <c r="A55" s="43"/>
      <c r="B55" s="43" t="s">
        <v>819</v>
      </c>
      <c r="C55" s="43">
        <v>0</v>
      </c>
      <c r="D55" s="48">
        <v>7.9863876304048682E-3</v>
      </c>
      <c r="E55" s="48">
        <v>0.53967951277197823</v>
      </c>
      <c r="F55" s="48">
        <v>0.66041955145120457</v>
      </c>
      <c r="G55" s="48">
        <v>3.2298585538768625E-2</v>
      </c>
      <c r="H55" s="48">
        <v>0.61619016890140021</v>
      </c>
      <c r="I55" s="48">
        <v>0.99793203896302418</v>
      </c>
      <c r="J55" s="48">
        <v>0.99718263349541847</v>
      </c>
    </row>
    <row r="56" spans="1:10" x14ac:dyDescent="0.3">
      <c r="A56" s="43"/>
      <c r="B56" s="43" t="s">
        <v>820</v>
      </c>
      <c r="C56" s="48">
        <v>6.647872425447246E-2</v>
      </c>
      <c r="D56" s="48">
        <v>3.3114426046432159E-2</v>
      </c>
      <c r="E56" s="48">
        <v>2.5918530112992368E-2</v>
      </c>
      <c r="F56" s="48">
        <v>0.28118175526215461</v>
      </c>
      <c r="G56" s="43">
        <v>0</v>
      </c>
      <c r="H56" s="43">
        <v>0</v>
      </c>
      <c r="I56" s="43">
        <v>0</v>
      </c>
      <c r="J56" s="43">
        <v>0</v>
      </c>
    </row>
    <row r="57" spans="1:10" x14ac:dyDescent="0.3">
      <c r="A57" s="43" t="s">
        <v>821</v>
      </c>
      <c r="B57" s="43" t="s">
        <v>818</v>
      </c>
      <c r="C57" s="43">
        <v>5</v>
      </c>
      <c r="D57" s="43">
        <v>7</v>
      </c>
      <c r="E57" s="43">
        <v>12</v>
      </c>
      <c r="F57" s="43">
        <v>25</v>
      </c>
      <c r="G57" s="43">
        <v>6</v>
      </c>
      <c r="H57" s="43">
        <v>14</v>
      </c>
      <c r="I57" s="43">
        <v>21</v>
      </c>
      <c r="J57" s="43">
        <v>30</v>
      </c>
    </row>
    <row r="58" spans="1:10" x14ac:dyDescent="0.3">
      <c r="A58" s="43"/>
      <c r="B58" s="43" t="s">
        <v>819</v>
      </c>
      <c r="C58" s="43">
        <v>4</v>
      </c>
      <c r="D58" s="43">
        <v>6</v>
      </c>
      <c r="E58" s="43">
        <v>12</v>
      </c>
      <c r="F58" s="43">
        <v>25</v>
      </c>
      <c r="G58" s="43">
        <v>6</v>
      </c>
      <c r="H58" s="43">
        <v>14</v>
      </c>
      <c r="I58" s="43">
        <v>21</v>
      </c>
      <c r="J58" s="43">
        <v>30</v>
      </c>
    </row>
    <row r="59" spans="1:10" x14ac:dyDescent="0.3">
      <c r="A59" s="43"/>
      <c r="B59" s="43" t="s">
        <v>822</v>
      </c>
      <c r="C59" s="43">
        <v>5</v>
      </c>
      <c r="D59" s="43">
        <v>7</v>
      </c>
      <c r="E59" s="43">
        <v>12</v>
      </c>
      <c r="F59" s="43">
        <v>25</v>
      </c>
      <c r="G59" s="43">
        <v>6</v>
      </c>
      <c r="H59" s="43">
        <v>14</v>
      </c>
      <c r="I59" s="43">
        <v>21</v>
      </c>
      <c r="J59" s="43">
        <v>30</v>
      </c>
    </row>
    <row r="60" spans="1:10" x14ac:dyDescent="0.3">
      <c r="A60" s="43" t="s">
        <v>823</v>
      </c>
      <c r="B60" s="43"/>
      <c r="C60" s="49">
        <f>C53*(C54*C57*0.8667+C55*C58*0.9778+C56*C59*0.9778)/100/1000</f>
        <v>1.0443955535844873</v>
      </c>
      <c r="D60" s="49">
        <f t="shared" ref="D60:J60" si="18">D53*(D54*D57*0.8667+D55*D58*0.9778+D56*D59*0.9778)/100/1000</f>
        <v>0</v>
      </c>
      <c r="E60" s="49">
        <f t="shared" si="18"/>
        <v>1.1145040107218704</v>
      </c>
      <c r="F60" s="49">
        <f t="shared" si="18"/>
        <v>12.767074862238161</v>
      </c>
      <c r="G60" s="49">
        <f t="shared" si="18"/>
        <v>0</v>
      </c>
      <c r="H60" s="49">
        <f t="shared" si="18"/>
        <v>3.1835320004981225</v>
      </c>
      <c r="I60" s="49">
        <f t="shared" si="18"/>
        <v>0</v>
      </c>
      <c r="J60" s="49">
        <f t="shared" si="18"/>
        <v>2.5284434752987601</v>
      </c>
    </row>
    <row r="63" spans="1:10" x14ac:dyDescent="0.3">
      <c r="A63" s="43">
        <v>2030</v>
      </c>
      <c r="B63" s="43"/>
      <c r="C63" s="43"/>
      <c r="D63" s="43" t="s">
        <v>805</v>
      </c>
      <c r="E63" s="43"/>
      <c r="F63" s="43"/>
      <c r="G63" s="43"/>
      <c r="H63" s="43" t="s">
        <v>806</v>
      </c>
      <c r="I63" s="43"/>
      <c r="J63" s="43"/>
    </row>
    <row r="64" spans="1:10" x14ac:dyDescent="0.3">
      <c r="A64" s="43"/>
      <c r="B64" s="43"/>
      <c r="C64" s="43" t="s">
        <v>807</v>
      </c>
      <c r="D64" s="43" t="s">
        <v>808</v>
      </c>
      <c r="E64" s="43" t="s">
        <v>809</v>
      </c>
      <c r="F64" s="43" t="s">
        <v>810</v>
      </c>
      <c r="G64" s="43" t="s">
        <v>807</v>
      </c>
      <c r="H64" s="43" t="s">
        <v>811</v>
      </c>
      <c r="I64" s="43" t="s">
        <v>812</v>
      </c>
      <c r="J64" s="43" t="s">
        <v>813</v>
      </c>
    </row>
    <row r="65" spans="1:10" x14ac:dyDescent="0.3">
      <c r="A65" s="43" t="s">
        <v>814</v>
      </c>
      <c r="B65" s="43"/>
      <c r="C65" s="44">
        <v>2008742</v>
      </c>
      <c r="D65" s="44">
        <v>0</v>
      </c>
      <c r="E65" s="44">
        <f>SUM($F$12:$F$13)/3*10^6</f>
        <v>355933.26095845317</v>
      </c>
      <c r="F65" s="44">
        <f>SUM($F$12:$F$13)*2/3*10^6</f>
        <v>711866.52191690635</v>
      </c>
      <c r="G65" s="44">
        <v>0</v>
      </c>
      <c r="H65" s="44">
        <f>$F$14*10^6</f>
        <v>2292328.7959369076</v>
      </c>
      <c r="I65" s="44">
        <v>0</v>
      </c>
      <c r="J65" s="45">
        <f>SUM($F$15:$F$16)*10^6</f>
        <v>280758.80546976585</v>
      </c>
    </row>
    <row r="66" spans="1:10" x14ac:dyDescent="0.3">
      <c r="A66" s="43" t="s">
        <v>815</v>
      </c>
      <c r="B66" s="43"/>
      <c r="C66" s="46">
        <v>11896.433782218282</v>
      </c>
      <c r="D66" s="46">
        <v>12527.183134737772</v>
      </c>
      <c r="E66" s="46">
        <v>31952.888807653955</v>
      </c>
      <c r="F66" s="46">
        <v>84069.70995491631</v>
      </c>
      <c r="G66" s="46">
        <v>32745.717462051918</v>
      </c>
      <c r="H66" s="46">
        <v>32745.717462051918</v>
      </c>
      <c r="I66" s="46">
        <v>60000</v>
      </c>
      <c r="J66" s="46">
        <v>88115.401067558676</v>
      </c>
    </row>
    <row r="67" spans="1:10" x14ac:dyDescent="0.3">
      <c r="A67" s="43" t="s">
        <v>816</v>
      </c>
      <c r="B67" s="43"/>
      <c r="C67" s="47">
        <f>C65*C66/10^6</f>
        <v>23896.866188560718</v>
      </c>
      <c r="D67" s="47">
        <f t="shared" ref="D67:J67" si="19">D65*D66/10^6</f>
        <v>0</v>
      </c>
      <c r="E67" s="47">
        <f t="shared" si="19"/>
        <v>11373.095910351134</v>
      </c>
      <c r="F67" s="47">
        <f t="shared" si="19"/>
        <v>59846.412024169389</v>
      </c>
      <c r="G67" s="47">
        <f t="shared" si="19"/>
        <v>0</v>
      </c>
      <c r="H67" s="47">
        <f t="shared" si="19"/>
        <v>75063.951081875639</v>
      </c>
      <c r="I67" s="47">
        <f t="shared" si="19"/>
        <v>0</v>
      </c>
      <c r="J67" s="47">
        <f t="shared" si="19"/>
        <v>24739.174747217105</v>
      </c>
    </row>
    <row r="68" spans="1:10" x14ac:dyDescent="0.3">
      <c r="A68" s="43" t="s">
        <v>817</v>
      </c>
      <c r="B68" s="43" t="s">
        <v>818</v>
      </c>
      <c r="C68" s="48">
        <v>0.93352127574552746</v>
      </c>
      <c r="D68" s="48">
        <v>0.95889918632316296</v>
      </c>
      <c r="E68" s="48">
        <v>0.43440195711502927</v>
      </c>
      <c r="F68" s="48">
        <v>5.839869328664074E-2</v>
      </c>
      <c r="G68" s="48">
        <v>0.96770141446123137</v>
      </c>
      <c r="H68" s="48">
        <v>0.38380983109859973</v>
      </c>
      <c r="I68" s="48">
        <v>2.0679610369757641E-3</v>
      </c>
      <c r="J68" s="48">
        <v>2.8173665045815761E-3</v>
      </c>
    </row>
    <row r="69" spans="1:10" x14ac:dyDescent="0.3">
      <c r="A69" s="43"/>
      <c r="B69" s="43" t="s">
        <v>819</v>
      </c>
      <c r="C69" s="43">
        <v>0</v>
      </c>
      <c r="D69" s="48">
        <v>7.9863876304048682E-3</v>
      </c>
      <c r="E69" s="48">
        <v>0.53967951277197823</v>
      </c>
      <c r="F69" s="48">
        <v>0.66041955145120457</v>
      </c>
      <c r="G69" s="48">
        <v>3.2298585538768625E-2</v>
      </c>
      <c r="H69" s="48">
        <v>0.61619016890140021</v>
      </c>
      <c r="I69" s="48">
        <v>0.99793203896302418</v>
      </c>
      <c r="J69" s="48">
        <v>0.99718263349541847</v>
      </c>
    </row>
    <row r="70" spans="1:10" x14ac:dyDescent="0.3">
      <c r="A70" s="43"/>
      <c r="B70" s="43" t="s">
        <v>820</v>
      </c>
      <c r="C70" s="48">
        <v>6.647872425447246E-2</v>
      </c>
      <c r="D70" s="48">
        <v>3.3114426046432159E-2</v>
      </c>
      <c r="E70" s="48">
        <v>2.5918530112992368E-2</v>
      </c>
      <c r="F70" s="48">
        <v>0.28118175526215461</v>
      </c>
      <c r="G70" s="43">
        <v>0</v>
      </c>
      <c r="H70" s="43">
        <v>0</v>
      </c>
      <c r="I70" s="43">
        <v>0</v>
      </c>
      <c r="J70" s="43">
        <v>0</v>
      </c>
    </row>
    <row r="71" spans="1:10" x14ac:dyDescent="0.3">
      <c r="A71" s="43" t="s">
        <v>821</v>
      </c>
      <c r="B71" s="43" t="s">
        <v>818</v>
      </c>
      <c r="C71" s="43">
        <v>5</v>
      </c>
      <c r="D71" s="43">
        <v>7</v>
      </c>
      <c r="E71" s="43">
        <v>12</v>
      </c>
      <c r="F71" s="43">
        <v>25</v>
      </c>
      <c r="G71" s="43">
        <v>6</v>
      </c>
      <c r="H71" s="43">
        <v>14</v>
      </c>
      <c r="I71" s="43">
        <v>21</v>
      </c>
      <c r="J71" s="43">
        <v>30</v>
      </c>
    </row>
    <row r="72" spans="1:10" x14ac:dyDescent="0.3">
      <c r="A72" s="43"/>
      <c r="B72" s="43" t="s">
        <v>819</v>
      </c>
      <c r="C72" s="43">
        <v>4</v>
      </c>
      <c r="D72" s="43">
        <v>6</v>
      </c>
      <c r="E72" s="43">
        <v>12</v>
      </c>
      <c r="F72" s="43">
        <v>25</v>
      </c>
      <c r="G72" s="43">
        <v>6</v>
      </c>
      <c r="H72" s="43">
        <v>14</v>
      </c>
      <c r="I72" s="43">
        <v>21</v>
      </c>
      <c r="J72" s="43">
        <v>30</v>
      </c>
    </row>
    <row r="73" spans="1:10" x14ac:dyDescent="0.3">
      <c r="A73" s="43"/>
      <c r="B73" s="43" t="s">
        <v>822</v>
      </c>
      <c r="C73" s="43">
        <v>5</v>
      </c>
      <c r="D73" s="43">
        <v>7</v>
      </c>
      <c r="E73" s="43">
        <v>12</v>
      </c>
      <c r="F73" s="43">
        <v>25</v>
      </c>
      <c r="G73" s="43">
        <v>6</v>
      </c>
      <c r="H73" s="43">
        <v>14</v>
      </c>
      <c r="I73" s="43">
        <v>21</v>
      </c>
      <c r="J73" s="43">
        <v>30</v>
      </c>
    </row>
    <row r="74" spans="1:10" x14ac:dyDescent="0.3">
      <c r="A74" s="43" t="s">
        <v>823</v>
      </c>
      <c r="B74" s="43"/>
      <c r="C74" s="49">
        <f>C67*(C68*C71*0.8667+C69*C72*0.9778+C70*C73*0.9778)/100/1000</f>
        <v>1.0443955535844873</v>
      </c>
      <c r="D74" s="49">
        <f t="shared" ref="D74:J74" si="20">D67*(D68*D71*0.8667+D69*D72*0.9778+D70*D73*0.9778)/100/1000</f>
        <v>0</v>
      </c>
      <c r="E74" s="49">
        <f t="shared" si="20"/>
        <v>1.2686069007716101</v>
      </c>
      <c r="F74" s="49">
        <f t="shared" si="20"/>
        <v>14.532383120283777</v>
      </c>
      <c r="G74" s="49">
        <f t="shared" si="20"/>
        <v>0</v>
      </c>
      <c r="H74" s="49">
        <f t="shared" si="20"/>
        <v>9.827539259263169</v>
      </c>
      <c r="I74" s="49">
        <f t="shared" si="20"/>
        <v>0</v>
      </c>
      <c r="J74" s="49">
        <f t="shared" si="20"/>
        <v>7.2546664419369469</v>
      </c>
    </row>
    <row r="77" spans="1:10" x14ac:dyDescent="0.3">
      <c r="A77" s="43">
        <v>2035</v>
      </c>
      <c r="B77" s="43"/>
      <c r="C77" s="43"/>
      <c r="D77" s="43" t="s">
        <v>805</v>
      </c>
      <c r="E77" s="43"/>
      <c r="F77" s="43"/>
      <c r="G77" s="43"/>
      <c r="H77" s="43" t="s">
        <v>806</v>
      </c>
      <c r="I77" s="43"/>
      <c r="J77" s="43"/>
    </row>
    <row r="78" spans="1:10" x14ac:dyDescent="0.3">
      <c r="A78" s="43"/>
      <c r="B78" s="43"/>
      <c r="C78" s="43" t="s">
        <v>807</v>
      </c>
      <c r="D78" s="43" t="s">
        <v>808</v>
      </c>
      <c r="E78" s="43" t="s">
        <v>809</v>
      </c>
      <c r="F78" s="43" t="s">
        <v>810</v>
      </c>
      <c r="G78" s="43" t="s">
        <v>807</v>
      </c>
      <c r="H78" s="43" t="s">
        <v>811</v>
      </c>
      <c r="I78" s="43" t="s">
        <v>812</v>
      </c>
      <c r="J78" s="43" t="s">
        <v>813</v>
      </c>
    </row>
    <row r="79" spans="1:10" x14ac:dyDescent="0.3">
      <c r="A79" s="43" t="s">
        <v>814</v>
      </c>
      <c r="B79" s="43"/>
      <c r="C79" s="44">
        <v>2008742</v>
      </c>
      <c r="D79" s="44">
        <v>0</v>
      </c>
      <c r="E79" s="44">
        <f>SUM($G$12:$G$13)/3*10^6</f>
        <v>394852.10777086846</v>
      </c>
      <c r="F79" s="44">
        <f>SUM($G$12:$G$13)*2/3*10^6</f>
        <v>789704.21554173692</v>
      </c>
      <c r="G79" s="44">
        <v>0</v>
      </c>
      <c r="H79" s="44">
        <f>$G$14*10^6</f>
        <v>5162978.7883334365</v>
      </c>
      <c r="I79" s="44">
        <v>0</v>
      </c>
      <c r="J79" s="45">
        <f>SUM($G$15:$G$16)*10^6</f>
        <v>606686.19349717337</v>
      </c>
    </row>
    <row r="80" spans="1:10" x14ac:dyDescent="0.3">
      <c r="A80" s="43" t="s">
        <v>815</v>
      </c>
      <c r="B80" s="43"/>
      <c r="C80" s="46">
        <v>11896.433782218282</v>
      </c>
      <c r="D80" s="46">
        <v>12527.183134737772</v>
      </c>
      <c r="E80" s="46">
        <v>31952.888807653955</v>
      </c>
      <c r="F80" s="46">
        <v>84069.70995491631</v>
      </c>
      <c r="G80" s="46">
        <v>32745.717462051918</v>
      </c>
      <c r="H80" s="46">
        <v>32745.717462051918</v>
      </c>
      <c r="I80" s="46">
        <v>60000</v>
      </c>
      <c r="J80" s="46">
        <v>88115.401067558676</v>
      </c>
    </row>
    <row r="81" spans="1:10" x14ac:dyDescent="0.3">
      <c r="A81" s="43" t="s">
        <v>816</v>
      </c>
      <c r="B81" s="43"/>
      <c r="C81" s="47">
        <f>C79*C80/10^6</f>
        <v>23896.866188560718</v>
      </c>
      <c r="D81" s="47">
        <f t="shared" ref="D81:J81" si="21">D79*D80/10^6</f>
        <v>0</v>
      </c>
      <c r="E81" s="47">
        <f t="shared" si="21"/>
        <v>12616.665495070356</v>
      </c>
      <c r="F81" s="47">
        <f t="shared" si="21"/>
        <v>66390.204350768545</v>
      </c>
      <c r="G81" s="47">
        <f t="shared" si="21"/>
        <v>0</v>
      </c>
      <c r="H81" s="47">
        <f t="shared" si="21"/>
        <v>169065.44466533387</v>
      </c>
      <c r="I81" s="47">
        <f t="shared" si="21"/>
        <v>0</v>
      </c>
      <c r="J81" s="47">
        <f t="shared" si="21"/>
        <v>53458.397262153936</v>
      </c>
    </row>
    <row r="82" spans="1:10" x14ac:dyDescent="0.3">
      <c r="A82" s="43" t="s">
        <v>817</v>
      </c>
      <c r="B82" s="43" t="s">
        <v>818</v>
      </c>
      <c r="C82" s="48">
        <v>0.93352127574552746</v>
      </c>
      <c r="D82" s="48">
        <v>0.95889918632316296</v>
      </c>
      <c r="E82" s="48">
        <v>0.43440195711502927</v>
      </c>
      <c r="F82" s="48">
        <v>5.839869328664074E-2</v>
      </c>
      <c r="G82" s="48">
        <v>0.96770141446123137</v>
      </c>
      <c r="H82" s="48">
        <v>0.38380983109859973</v>
      </c>
      <c r="I82" s="48">
        <v>2.0679610369757641E-3</v>
      </c>
      <c r="J82" s="48">
        <v>2.8173665045815761E-3</v>
      </c>
    </row>
    <row r="83" spans="1:10" x14ac:dyDescent="0.3">
      <c r="A83" s="43"/>
      <c r="B83" s="43" t="s">
        <v>819</v>
      </c>
      <c r="C83" s="43">
        <v>0</v>
      </c>
      <c r="D83" s="48">
        <v>7.9863876304048682E-3</v>
      </c>
      <c r="E83" s="48">
        <v>0.53967951277197823</v>
      </c>
      <c r="F83" s="48">
        <v>0.66041955145120457</v>
      </c>
      <c r="G83" s="48">
        <v>3.2298585538768625E-2</v>
      </c>
      <c r="H83" s="48">
        <v>0.61619016890140021</v>
      </c>
      <c r="I83" s="48">
        <v>0.99793203896302418</v>
      </c>
      <c r="J83" s="48">
        <v>0.99718263349541847</v>
      </c>
    </row>
    <row r="84" spans="1:10" x14ac:dyDescent="0.3">
      <c r="A84" s="43"/>
      <c r="B84" s="43" t="s">
        <v>820</v>
      </c>
      <c r="C84" s="48">
        <v>6.647872425447246E-2</v>
      </c>
      <c r="D84" s="48">
        <v>3.3114426046432159E-2</v>
      </c>
      <c r="E84" s="48">
        <v>2.5918530112992368E-2</v>
      </c>
      <c r="F84" s="48">
        <v>0.28118175526215461</v>
      </c>
      <c r="G84" s="43">
        <v>0</v>
      </c>
      <c r="H84" s="43">
        <v>0</v>
      </c>
      <c r="I84" s="43">
        <v>0</v>
      </c>
      <c r="J84" s="43">
        <v>0</v>
      </c>
    </row>
    <row r="85" spans="1:10" x14ac:dyDescent="0.3">
      <c r="A85" s="43" t="s">
        <v>821</v>
      </c>
      <c r="B85" s="43" t="s">
        <v>818</v>
      </c>
      <c r="C85" s="43">
        <v>5</v>
      </c>
      <c r="D85" s="43">
        <v>7</v>
      </c>
      <c r="E85" s="43">
        <v>12</v>
      </c>
      <c r="F85" s="43">
        <v>25</v>
      </c>
      <c r="G85" s="43">
        <v>6</v>
      </c>
      <c r="H85" s="43">
        <v>14</v>
      </c>
      <c r="I85" s="43">
        <v>21</v>
      </c>
      <c r="J85" s="43">
        <v>30</v>
      </c>
    </row>
    <row r="86" spans="1:10" x14ac:dyDescent="0.3">
      <c r="A86" s="43"/>
      <c r="B86" s="43" t="s">
        <v>819</v>
      </c>
      <c r="C86" s="43">
        <v>4</v>
      </c>
      <c r="D86" s="43">
        <v>6</v>
      </c>
      <c r="E86" s="43">
        <v>12</v>
      </c>
      <c r="F86" s="43">
        <v>25</v>
      </c>
      <c r="G86" s="43">
        <v>6</v>
      </c>
      <c r="H86" s="43">
        <v>14</v>
      </c>
      <c r="I86" s="43">
        <v>21</v>
      </c>
      <c r="J86" s="43">
        <v>30</v>
      </c>
    </row>
    <row r="87" spans="1:10" x14ac:dyDescent="0.3">
      <c r="A87" s="43"/>
      <c r="B87" s="43" t="s">
        <v>822</v>
      </c>
      <c r="C87" s="43">
        <v>5</v>
      </c>
      <c r="D87" s="43">
        <v>7</v>
      </c>
      <c r="E87" s="43">
        <v>12</v>
      </c>
      <c r="F87" s="43">
        <v>25</v>
      </c>
      <c r="G87" s="43">
        <v>6</v>
      </c>
      <c r="H87" s="43">
        <v>14</v>
      </c>
      <c r="I87" s="43">
        <v>21</v>
      </c>
      <c r="J87" s="43">
        <v>30</v>
      </c>
    </row>
    <row r="88" spans="1:10" x14ac:dyDescent="0.3">
      <c r="A88" s="43" t="s">
        <v>823</v>
      </c>
      <c r="B88" s="43"/>
      <c r="C88" s="49">
        <f>C81*(C82*C85*0.8667+C83*C86*0.9778+C84*C87*0.9778)/100/1000</f>
        <v>1.0443955535844873</v>
      </c>
      <c r="D88" s="49">
        <f t="shared" ref="D88:J88" si="22">D81*(D82*D85*0.8667+D83*D86*0.9778+D84*D87*0.9778)/100/1000</f>
        <v>0</v>
      </c>
      <c r="E88" s="49">
        <f t="shared" si="22"/>
        <v>1.4073203143574966</v>
      </c>
      <c r="F88" s="49">
        <f t="shared" si="22"/>
        <v>16.121398968239816</v>
      </c>
      <c r="G88" s="49">
        <f t="shared" si="22"/>
        <v>0</v>
      </c>
      <c r="H88" s="49">
        <f t="shared" si="22"/>
        <v>22.134423659914777</v>
      </c>
      <c r="I88" s="49">
        <f t="shared" si="22"/>
        <v>0</v>
      </c>
      <c r="J88" s="49">
        <f t="shared" si="22"/>
        <v>15.676466358325396</v>
      </c>
    </row>
    <row r="91" spans="1:10" x14ac:dyDescent="0.3">
      <c r="A91" s="43">
        <v>2040</v>
      </c>
      <c r="B91" s="43"/>
      <c r="C91" s="43"/>
      <c r="D91" s="43" t="s">
        <v>805</v>
      </c>
      <c r="E91" s="43"/>
      <c r="F91" s="43"/>
      <c r="G91" s="43"/>
      <c r="H91" s="43" t="s">
        <v>806</v>
      </c>
      <c r="I91" s="43"/>
      <c r="J91" s="43"/>
    </row>
    <row r="92" spans="1:10" x14ac:dyDescent="0.3">
      <c r="A92" s="43"/>
      <c r="B92" s="43"/>
      <c r="C92" s="43" t="s">
        <v>807</v>
      </c>
      <c r="D92" s="43" t="s">
        <v>808</v>
      </c>
      <c r="E92" s="43" t="s">
        <v>809</v>
      </c>
      <c r="F92" s="43" t="s">
        <v>810</v>
      </c>
      <c r="G92" s="43" t="s">
        <v>807</v>
      </c>
      <c r="H92" s="43" t="s">
        <v>811</v>
      </c>
      <c r="I92" s="43" t="s">
        <v>812</v>
      </c>
      <c r="J92" s="43" t="s">
        <v>813</v>
      </c>
    </row>
    <row r="93" spans="1:10" x14ac:dyDescent="0.3">
      <c r="A93" s="43" t="s">
        <v>814</v>
      </c>
      <c r="B93" s="43"/>
      <c r="C93" s="44">
        <v>2008742</v>
      </c>
      <c r="D93" s="44">
        <v>0</v>
      </c>
      <c r="E93" s="44">
        <f>SUM($H$12:$H$13)/3*10^6</f>
        <v>426590.54083681002</v>
      </c>
      <c r="F93" s="44">
        <f>SUM($H$12:$H$13)*2/3*10^6</f>
        <v>853181.08167362004</v>
      </c>
      <c r="G93" s="44">
        <v>0</v>
      </c>
      <c r="H93" s="44">
        <f>$H$14*10^6</f>
        <v>8833930.6333245263</v>
      </c>
      <c r="I93" s="44">
        <v>0</v>
      </c>
      <c r="J93" s="45">
        <f>SUM($H$15:$H$16)*10^6</f>
        <v>1078509.094552354</v>
      </c>
    </row>
    <row r="94" spans="1:10" x14ac:dyDescent="0.3">
      <c r="A94" s="43" t="s">
        <v>815</v>
      </c>
      <c r="B94" s="43"/>
      <c r="C94" s="46">
        <v>11896.433782218282</v>
      </c>
      <c r="D94" s="46">
        <v>12527.183134737772</v>
      </c>
      <c r="E94" s="46">
        <v>31952.888807653955</v>
      </c>
      <c r="F94" s="46">
        <v>84069.70995491631</v>
      </c>
      <c r="G94" s="46">
        <v>32745.717462051918</v>
      </c>
      <c r="H94" s="46">
        <v>32745.717462051918</v>
      </c>
      <c r="I94" s="46">
        <v>60000</v>
      </c>
      <c r="J94" s="46">
        <v>88115.401067558676</v>
      </c>
    </row>
    <row r="95" spans="1:10" x14ac:dyDescent="0.3">
      <c r="A95" s="43" t="s">
        <v>816</v>
      </c>
      <c r="B95" s="43"/>
      <c r="C95" s="47">
        <f>C93*C94/10^6</f>
        <v>23896.866188560718</v>
      </c>
      <c r="D95" s="47">
        <f t="shared" ref="D95:J95" si="23">D93*D94/10^6</f>
        <v>0</v>
      </c>
      <c r="E95" s="47">
        <f t="shared" si="23"/>
        <v>13630.800117755554</v>
      </c>
      <c r="F95" s="47">
        <f t="shared" si="23"/>
        <v>71726.686075322999</v>
      </c>
      <c r="G95" s="47">
        <f t="shared" si="23"/>
        <v>0</v>
      </c>
      <c r="H95" s="47">
        <f t="shared" si="23"/>
        <v>289273.39659821033</v>
      </c>
      <c r="I95" s="47">
        <f t="shared" si="23"/>
        <v>0</v>
      </c>
      <c r="J95" s="47">
        <f t="shared" si="23"/>
        <v>95033.261421490228</v>
      </c>
    </row>
    <row r="96" spans="1:10" x14ac:dyDescent="0.3">
      <c r="A96" s="43" t="s">
        <v>817</v>
      </c>
      <c r="B96" s="43" t="s">
        <v>818</v>
      </c>
      <c r="C96" s="48">
        <v>0.93352127574552746</v>
      </c>
      <c r="D96" s="48">
        <v>0.95889918632316296</v>
      </c>
      <c r="E96" s="48">
        <v>0.43440195711502927</v>
      </c>
      <c r="F96" s="48">
        <v>5.839869328664074E-2</v>
      </c>
      <c r="G96" s="48">
        <v>0.96770141446123137</v>
      </c>
      <c r="H96" s="48">
        <v>0.38380983109859973</v>
      </c>
      <c r="I96" s="48">
        <v>2.0679610369757641E-3</v>
      </c>
      <c r="J96" s="48">
        <v>2.8173665045815761E-3</v>
      </c>
    </row>
    <row r="97" spans="1:10" x14ac:dyDescent="0.3">
      <c r="A97" s="43"/>
      <c r="B97" s="43" t="s">
        <v>819</v>
      </c>
      <c r="C97" s="43">
        <v>0</v>
      </c>
      <c r="D97" s="48">
        <v>7.9863876304048682E-3</v>
      </c>
      <c r="E97" s="48">
        <v>0.53967951277197823</v>
      </c>
      <c r="F97" s="48">
        <v>0.66041955145120457</v>
      </c>
      <c r="G97" s="48">
        <v>3.2298585538768625E-2</v>
      </c>
      <c r="H97" s="48">
        <v>0.61619016890140021</v>
      </c>
      <c r="I97" s="48">
        <v>0.99793203896302418</v>
      </c>
      <c r="J97" s="48">
        <v>0.99718263349541847</v>
      </c>
    </row>
    <row r="98" spans="1:10" x14ac:dyDescent="0.3">
      <c r="A98" s="43"/>
      <c r="B98" s="43" t="s">
        <v>820</v>
      </c>
      <c r="C98" s="48">
        <v>6.647872425447246E-2</v>
      </c>
      <c r="D98" s="48">
        <v>3.3114426046432159E-2</v>
      </c>
      <c r="E98" s="48">
        <v>2.5918530112992368E-2</v>
      </c>
      <c r="F98" s="48">
        <v>0.28118175526215461</v>
      </c>
      <c r="G98" s="43">
        <v>0</v>
      </c>
      <c r="H98" s="43">
        <v>0</v>
      </c>
      <c r="I98" s="43">
        <v>0</v>
      </c>
      <c r="J98" s="43">
        <v>0</v>
      </c>
    </row>
    <row r="99" spans="1:10" x14ac:dyDescent="0.3">
      <c r="A99" s="43" t="s">
        <v>821</v>
      </c>
      <c r="B99" s="43" t="s">
        <v>818</v>
      </c>
      <c r="C99" s="43">
        <v>5</v>
      </c>
      <c r="D99" s="43">
        <v>7</v>
      </c>
      <c r="E99" s="43">
        <v>12</v>
      </c>
      <c r="F99" s="43">
        <v>25</v>
      </c>
      <c r="G99" s="43">
        <v>6</v>
      </c>
      <c r="H99" s="43">
        <v>14</v>
      </c>
      <c r="I99" s="43">
        <v>21</v>
      </c>
      <c r="J99" s="43">
        <v>30</v>
      </c>
    </row>
    <row r="100" spans="1:10" x14ac:dyDescent="0.3">
      <c r="A100" s="43"/>
      <c r="B100" s="43" t="s">
        <v>819</v>
      </c>
      <c r="C100" s="43">
        <v>4</v>
      </c>
      <c r="D100" s="43">
        <v>6</v>
      </c>
      <c r="E100" s="43">
        <v>12</v>
      </c>
      <c r="F100" s="43">
        <v>25</v>
      </c>
      <c r="G100" s="43">
        <v>6</v>
      </c>
      <c r="H100" s="43">
        <v>14</v>
      </c>
      <c r="I100" s="43">
        <v>21</v>
      </c>
      <c r="J100" s="43">
        <v>30</v>
      </c>
    </row>
    <row r="101" spans="1:10" x14ac:dyDescent="0.3">
      <c r="A101" s="43"/>
      <c r="B101" s="43" t="s">
        <v>822</v>
      </c>
      <c r="C101" s="43">
        <v>5</v>
      </c>
      <c r="D101" s="43">
        <v>7</v>
      </c>
      <c r="E101" s="43">
        <v>12</v>
      </c>
      <c r="F101" s="43">
        <v>25</v>
      </c>
      <c r="G101" s="43">
        <v>6</v>
      </c>
      <c r="H101" s="43">
        <v>14</v>
      </c>
      <c r="I101" s="43">
        <v>21</v>
      </c>
      <c r="J101" s="43">
        <v>30</v>
      </c>
    </row>
    <row r="102" spans="1:10" x14ac:dyDescent="0.3">
      <c r="A102" s="43" t="s">
        <v>823</v>
      </c>
      <c r="B102" s="43"/>
      <c r="C102" s="49">
        <f>C95*(C96*C99*0.8667+C97*C100*0.9778+C98*C101*0.9778)/100/1000</f>
        <v>1.0443955535844873</v>
      </c>
      <c r="D102" s="49">
        <f t="shared" ref="D102:J102" si="24">D95*(D96*D99*0.8667+D97*D100*0.9778+D98*D101*0.9778)/100/1000</f>
        <v>0</v>
      </c>
      <c r="E102" s="49">
        <f t="shared" si="24"/>
        <v>1.5204415076360061</v>
      </c>
      <c r="F102" s="49">
        <f t="shared" si="24"/>
        <v>17.417246025943097</v>
      </c>
      <c r="G102" s="49">
        <f t="shared" si="24"/>
        <v>0</v>
      </c>
      <c r="H102" s="49">
        <f t="shared" si="24"/>
        <v>37.872315815463757</v>
      </c>
      <c r="I102" s="49">
        <f t="shared" si="24"/>
        <v>0</v>
      </c>
      <c r="J102" s="49">
        <f t="shared" si="24"/>
        <v>27.868133013606705</v>
      </c>
    </row>
    <row r="105" spans="1:10" x14ac:dyDescent="0.3">
      <c r="A105" s="43">
        <v>2045</v>
      </c>
      <c r="B105" s="43"/>
      <c r="C105" s="43"/>
      <c r="D105" s="43" t="s">
        <v>805</v>
      </c>
      <c r="E105" s="43"/>
      <c r="F105" s="43"/>
      <c r="G105" s="43"/>
      <c r="H105" s="43" t="s">
        <v>806</v>
      </c>
      <c r="I105" s="43"/>
      <c r="J105" s="43"/>
    </row>
    <row r="106" spans="1:10" x14ac:dyDescent="0.3">
      <c r="A106" s="43"/>
      <c r="B106" s="43"/>
      <c r="C106" s="43" t="s">
        <v>807</v>
      </c>
      <c r="D106" s="43" t="s">
        <v>808</v>
      </c>
      <c r="E106" s="43" t="s">
        <v>809</v>
      </c>
      <c r="F106" s="43" t="s">
        <v>810</v>
      </c>
      <c r="G106" s="43" t="s">
        <v>807</v>
      </c>
      <c r="H106" s="43" t="s">
        <v>811</v>
      </c>
      <c r="I106" s="43" t="s">
        <v>812</v>
      </c>
      <c r="J106" s="43" t="s">
        <v>813</v>
      </c>
    </row>
    <row r="107" spans="1:10" x14ac:dyDescent="0.3">
      <c r="A107" s="43" t="s">
        <v>814</v>
      </c>
      <c r="B107" s="43"/>
      <c r="C107" s="44">
        <v>2008742</v>
      </c>
      <c r="D107" s="44">
        <v>0</v>
      </c>
      <c r="E107" s="44">
        <f>SUM($I$12:$I$13)/3*10^6</f>
        <v>426590.54083681002</v>
      </c>
      <c r="F107" s="44">
        <f>SUM($I$12:$I$13)*2/3*10^6</f>
        <v>853181.08167362004</v>
      </c>
      <c r="G107" s="44">
        <v>0</v>
      </c>
      <c r="H107" s="44">
        <f>$I$14*10^6</f>
        <v>12832704.35405294</v>
      </c>
      <c r="I107" s="44">
        <v>0</v>
      </c>
      <c r="J107" s="45">
        <f>SUM($I$15:$I$16)*10^6</f>
        <v>1719927.1307660562</v>
      </c>
    </row>
    <row r="108" spans="1:10" x14ac:dyDescent="0.3">
      <c r="A108" s="43" t="s">
        <v>815</v>
      </c>
      <c r="B108" s="43"/>
      <c r="C108" s="46">
        <v>11896.433782218282</v>
      </c>
      <c r="D108" s="46">
        <v>12527.183134737772</v>
      </c>
      <c r="E108" s="46">
        <v>31952.888807653955</v>
      </c>
      <c r="F108" s="46">
        <v>84069.70995491631</v>
      </c>
      <c r="G108" s="46">
        <v>32745.717462051918</v>
      </c>
      <c r="H108" s="46">
        <v>32745.717462051918</v>
      </c>
      <c r="I108" s="46">
        <v>60000</v>
      </c>
      <c r="J108" s="46">
        <v>88115.401067558676</v>
      </c>
    </row>
    <row r="109" spans="1:10" x14ac:dyDescent="0.3">
      <c r="A109" s="43" t="s">
        <v>816</v>
      </c>
      <c r="B109" s="43"/>
      <c r="C109" s="47">
        <f>C107*C108/10^6</f>
        <v>23896.866188560718</v>
      </c>
      <c r="D109" s="47">
        <f t="shared" ref="D109:J109" si="25">D107*D108/10^6</f>
        <v>0</v>
      </c>
      <c r="E109" s="47">
        <f t="shared" si="25"/>
        <v>13630.800117755554</v>
      </c>
      <c r="F109" s="47">
        <f t="shared" si="25"/>
        <v>71726.686075322999</v>
      </c>
      <c r="G109" s="47">
        <f t="shared" si="25"/>
        <v>0</v>
      </c>
      <c r="H109" s="47">
        <f t="shared" si="25"/>
        <v>420216.11105186102</v>
      </c>
      <c r="I109" s="47">
        <f t="shared" si="25"/>
        <v>0</v>
      </c>
      <c r="J109" s="47">
        <f t="shared" si="25"/>
        <v>151552.0689344265</v>
      </c>
    </row>
    <row r="110" spans="1:10" x14ac:dyDescent="0.3">
      <c r="A110" s="43" t="s">
        <v>817</v>
      </c>
      <c r="B110" s="43" t="s">
        <v>818</v>
      </c>
      <c r="C110" s="48">
        <v>0.93352127574552746</v>
      </c>
      <c r="D110" s="48">
        <v>0.95889918632316296</v>
      </c>
      <c r="E110" s="48">
        <v>0.43440195711502927</v>
      </c>
      <c r="F110" s="48">
        <v>5.839869328664074E-2</v>
      </c>
      <c r="G110" s="48">
        <v>0.96770141446123137</v>
      </c>
      <c r="H110" s="48">
        <v>0.38380983109859973</v>
      </c>
      <c r="I110" s="48">
        <v>2.0679610369757641E-3</v>
      </c>
      <c r="J110" s="48">
        <v>2.8173665045815761E-3</v>
      </c>
    </row>
    <row r="111" spans="1:10" x14ac:dyDescent="0.3">
      <c r="A111" s="43"/>
      <c r="B111" s="43" t="s">
        <v>819</v>
      </c>
      <c r="C111" s="43">
        <v>0</v>
      </c>
      <c r="D111" s="48">
        <v>7.9863876304048682E-3</v>
      </c>
      <c r="E111" s="48">
        <v>0.53967951277197823</v>
      </c>
      <c r="F111" s="48">
        <v>0.66041955145120457</v>
      </c>
      <c r="G111" s="48">
        <v>3.2298585538768625E-2</v>
      </c>
      <c r="H111" s="48">
        <v>0.61619016890140021</v>
      </c>
      <c r="I111" s="48">
        <v>0.99793203896302418</v>
      </c>
      <c r="J111" s="48">
        <v>0.99718263349541847</v>
      </c>
    </row>
    <row r="112" spans="1:10" x14ac:dyDescent="0.3">
      <c r="A112" s="43"/>
      <c r="B112" s="43" t="s">
        <v>820</v>
      </c>
      <c r="C112" s="48">
        <v>6.647872425447246E-2</v>
      </c>
      <c r="D112" s="48">
        <v>3.3114426046432159E-2</v>
      </c>
      <c r="E112" s="48">
        <v>2.5918530112992368E-2</v>
      </c>
      <c r="F112" s="48">
        <v>0.28118175526215461</v>
      </c>
      <c r="G112" s="43">
        <v>0</v>
      </c>
      <c r="H112" s="43">
        <v>0</v>
      </c>
      <c r="I112" s="43">
        <v>0</v>
      </c>
      <c r="J112" s="43">
        <v>0</v>
      </c>
    </row>
    <row r="113" spans="1:10" x14ac:dyDescent="0.3">
      <c r="A113" s="43" t="s">
        <v>821</v>
      </c>
      <c r="B113" s="43" t="s">
        <v>818</v>
      </c>
      <c r="C113" s="43">
        <v>5</v>
      </c>
      <c r="D113" s="43">
        <v>7</v>
      </c>
      <c r="E113" s="43">
        <v>12</v>
      </c>
      <c r="F113" s="43">
        <v>25</v>
      </c>
      <c r="G113" s="43">
        <v>6</v>
      </c>
      <c r="H113" s="43">
        <v>14</v>
      </c>
      <c r="I113" s="43">
        <v>21</v>
      </c>
      <c r="J113" s="43">
        <v>30</v>
      </c>
    </row>
    <row r="114" spans="1:10" x14ac:dyDescent="0.3">
      <c r="A114" s="43"/>
      <c r="B114" s="43" t="s">
        <v>819</v>
      </c>
      <c r="C114" s="43">
        <v>4</v>
      </c>
      <c r="D114" s="43">
        <v>6</v>
      </c>
      <c r="E114" s="43">
        <v>12</v>
      </c>
      <c r="F114" s="43">
        <v>25</v>
      </c>
      <c r="G114" s="43">
        <v>6</v>
      </c>
      <c r="H114" s="43">
        <v>14</v>
      </c>
      <c r="I114" s="43">
        <v>21</v>
      </c>
      <c r="J114" s="43">
        <v>30</v>
      </c>
    </row>
    <row r="115" spans="1:10" x14ac:dyDescent="0.3">
      <c r="A115" s="43"/>
      <c r="B115" s="43" t="s">
        <v>822</v>
      </c>
      <c r="C115" s="43">
        <v>5</v>
      </c>
      <c r="D115" s="43">
        <v>7</v>
      </c>
      <c r="E115" s="43">
        <v>12</v>
      </c>
      <c r="F115" s="43">
        <v>25</v>
      </c>
      <c r="G115" s="43">
        <v>6</v>
      </c>
      <c r="H115" s="43">
        <v>14</v>
      </c>
      <c r="I115" s="43">
        <v>21</v>
      </c>
      <c r="J115" s="43">
        <v>30</v>
      </c>
    </row>
    <row r="116" spans="1:10" x14ac:dyDescent="0.3">
      <c r="A116" s="43" t="s">
        <v>823</v>
      </c>
      <c r="B116" s="43"/>
      <c r="C116" s="49">
        <f>C109*(C110*C113*0.8667+C111*C114*0.9778+C112*C115*0.9778)/100/1000</f>
        <v>1.0443955535844873</v>
      </c>
      <c r="D116" s="49">
        <f t="shared" ref="D116:J116" si="26">D109*(D110*D113*0.8667+D111*D114*0.9778+D112*D115*0.9778)/100/1000</f>
        <v>0</v>
      </c>
      <c r="E116" s="49">
        <f t="shared" si="26"/>
        <v>1.5204415076360061</v>
      </c>
      <c r="F116" s="49">
        <f t="shared" si="26"/>
        <v>17.417246025943097</v>
      </c>
      <c r="G116" s="49">
        <f t="shared" si="26"/>
        <v>0</v>
      </c>
      <c r="H116" s="49">
        <f t="shared" si="26"/>
        <v>55.015626931662794</v>
      </c>
      <c r="I116" s="49">
        <f t="shared" si="26"/>
        <v>0</v>
      </c>
      <c r="J116" s="49">
        <f t="shared" si="26"/>
        <v>44.442052733726548</v>
      </c>
    </row>
    <row r="119" spans="1:10" x14ac:dyDescent="0.3">
      <c r="A119" s="43">
        <v>2050</v>
      </c>
      <c r="B119" s="43"/>
      <c r="C119" s="43"/>
      <c r="D119" s="43" t="s">
        <v>805</v>
      </c>
      <c r="E119" s="43"/>
      <c r="F119" s="43"/>
      <c r="G119" s="43"/>
      <c r="H119" s="43" t="s">
        <v>806</v>
      </c>
      <c r="I119" s="43"/>
      <c r="J119" s="43"/>
    </row>
    <row r="120" spans="1:10" x14ac:dyDescent="0.3">
      <c r="A120" s="43"/>
      <c r="B120" s="43"/>
      <c r="C120" s="43" t="s">
        <v>807</v>
      </c>
      <c r="D120" s="43" t="s">
        <v>808</v>
      </c>
      <c r="E120" s="43" t="s">
        <v>809</v>
      </c>
      <c r="F120" s="43" t="s">
        <v>810</v>
      </c>
      <c r="G120" s="43" t="s">
        <v>807</v>
      </c>
      <c r="H120" s="43" t="s">
        <v>811</v>
      </c>
      <c r="I120" s="43" t="s">
        <v>812</v>
      </c>
      <c r="J120" s="43" t="s">
        <v>813</v>
      </c>
    </row>
    <row r="121" spans="1:10" x14ac:dyDescent="0.3">
      <c r="A121" s="43" t="s">
        <v>814</v>
      </c>
      <c r="B121" s="43"/>
      <c r="C121" s="44">
        <v>2008742</v>
      </c>
      <c r="D121" s="44">
        <v>0</v>
      </c>
      <c r="E121" s="44">
        <f>SUM($J$12:$J$13)/3*10^6</f>
        <v>426590.54083681002</v>
      </c>
      <c r="F121" s="44">
        <f>SUM($J$12:$J$13)*2/3*10^6</f>
        <v>853181.08167362004</v>
      </c>
      <c r="G121" s="44">
        <v>0</v>
      </c>
      <c r="H121" s="44">
        <f>$J$14*10^6</f>
        <v>17909357.180558037</v>
      </c>
      <c r="I121" s="44">
        <v>0</v>
      </c>
      <c r="J121" s="45">
        <f>SUM($J$15:$J$16)*10^6</f>
        <v>2585395.6793711013</v>
      </c>
    </row>
    <row r="122" spans="1:10" x14ac:dyDescent="0.3">
      <c r="A122" s="43" t="s">
        <v>815</v>
      </c>
      <c r="B122" s="43"/>
      <c r="C122" s="46">
        <v>11896.433782218282</v>
      </c>
      <c r="D122" s="46">
        <v>12527.183134737772</v>
      </c>
      <c r="E122" s="46">
        <v>31952.888807653955</v>
      </c>
      <c r="F122" s="46">
        <v>84069.70995491631</v>
      </c>
      <c r="G122" s="46">
        <v>32745.717462051918</v>
      </c>
      <c r="H122" s="46">
        <v>32745.717462051918</v>
      </c>
      <c r="I122" s="46">
        <v>60000</v>
      </c>
      <c r="J122" s="46">
        <v>88115.401067558676</v>
      </c>
    </row>
    <row r="123" spans="1:10" x14ac:dyDescent="0.3">
      <c r="A123" s="43" t="s">
        <v>816</v>
      </c>
      <c r="B123" s="43"/>
      <c r="C123" s="47">
        <f>C121*C122/10^6</f>
        <v>23896.866188560718</v>
      </c>
      <c r="D123" s="47">
        <f t="shared" ref="D123:J123" si="27">D121*D122/10^6</f>
        <v>0</v>
      </c>
      <c r="E123" s="47">
        <f t="shared" si="27"/>
        <v>13630.800117755554</v>
      </c>
      <c r="F123" s="47">
        <f t="shared" si="27"/>
        <v>71726.686075322999</v>
      </c>
      <c r="G123" s="47">
        <f t="shared" si="27"/>
        <v>0</v>
      </c>
      <c r="H123" s="47">
        <f t="shared" si="27"/>
        <v>586454.75016152416</v>
      </c>
      <c r="I123" s="47">
        <f t="shared" si="27"/>
        <v>0</v>
      </c>
      <c r="J123" s="47">
        <f t="shared" si="27"/>
        <v>227813.17720611792</v>
      </c>
    </row>
    <row r="124" spans="1:10" x14ac:dyDescent="0.3">
      <c r="A124" s="43" t="s">
        <v>817</v>
      </c>
      <c r="B124" s="43" t="s">
        <v>818</v>
      </c>
      <c r="C124" s="48">
        <v>0.93352127574552746</v>
      </c>
      <c r="D124" s="48">
        <v>0.95889918632316296</v>
      </c>
      <c r="E124" s="48">
        <v>0.43440195711502927</v>
      </c>
      <c r="F124" s="48">
        <v>5.839869328664074E-2</v>
      </c>
      <c r="G124" s="48">
        <v>0.96770141446123137</v>
      </c>
      <c r="H124" s="48">
        <v>0.38380983109859973</v>
      </c>
      <c r="I124" s="48">
        <v>2.0679610369757641E-3</v>
      </c>
      <c r="J124" s="48">
        <v>2.8173665045815761E-3</v>
      </c>
    </row>
    <row r="125" spans="1:10" x14ac:dyDescent="0.3">
      <c r="A125" s="43"/>
      <c r="B125" s="43" t="s">
        <v>819</v>
      </c>
      <c r="C125" s="43">
        <v>0</v>
      </c>
      <c r="D125" s="48">
        <v>7.9863876304048682E-3</v>
      </c>
      <c r="E125" s="48">
        <v>0.53967951277197823</v>
      </c>
      <c r="F125" s="48">
        <v>0.66041955145120457</v>
      </c>
      <c r="G125" s="48">
        <v>3.2298585538768625E-2</v>
      </c>
      <c r="H125" s="48">
        <v>0.61619016890140021</v>
      </c>
      <c r="I125" s="48">
        <v>0.99793203896302418</v>
      </c>
      <c r="J125" s="48">
        <v>0.99718263349541847</v>
      </c>
    </row>
    <row r="126" spans="1:10" x14ac:dyDescent="0.3">
      <c r="A126" s="43"/>
      <c r="B126" s="43" t="s">
        <v>820</v>
      </c>
      <c r="C126" s="48">
        <v>6.647872425447246E-2</v>
      </c>
      <c r="D126" s="48">
        <v>3.3114426046432159E-2</v>
      </c>
      <c r="E126" s="48">
        <v>2.5918530112992368E-2</v>
      </c>
      <c r="F126" s="48">
        <v>0.28118175526215461</v>
      </c>
      <c r="G126" s="43">
        <v>0</v>
      </c>
      <c r="H126" s="43">
        <v>0</v>
      </c>
      <c r="I126" s="43">
        <v>0</v>
      </c>
      <c r="J126" s="43">
        <v>0</v>
      </c>
    </row>
    <row r="127" spans="1:10" x14ac:dyDescent="0.3">
      <c r="A127" s="43" t="s">
        <v>821</v>
      </c>
      <c r="B127" s="43" t="s">
        <v>818</v>
      </c>
      <c r="C127" s="43">
        <v>5</v>
      </c>
      <c r="D127" s="43">
        <v>7</v>
      </c>
      <c r="E127" s="43">
        <v>12</v>
      </c>
      <c r="F127" s="43">
        <v>25</v>
      </c>
      <c r="G127" s="43">
        <v>6</v>
      </c>
      <c r="H127" s="43">
        <v>14</v>
      </c>
      <c r="I127" s="43">
        <v>21</v>
      </c>
      <c r="J127" s="43">
        <v>30</v>
      </c>
    </row>
    <row r="128" spans="1:10" x14ac:dyDescent="0.3">
      <c r="A128" s="43"/>
      <c r="B128" s="43" t="s">
        <v>819</v>
      </c>
      <c r="C128" s="43">
        <v>4</v>
      </c>
      <c r="D128" s="43">
        <v>6</v>
      </c>
      <c r="E128" s="43">
        <v>12</v>
      </c>
      <c r="F128" s="43">
        <v>25</v>
      </c>
      <c r="G128" s="43">
        <v>6</v>
      </c>
      <c r="H128" s="43">
        <v>14</v>
      </c>
      <c r="I128" s="43">
        <v>21</v>
      </c>
      <c r="J128" s="43">
        <v>30</v>
      </c>
    </row>
    <row r="129" spans="1:16" x14ac:dyDescent="0.3">
      <c r="A129" s="43"/>
      <c r="B129" s="43" t="s">
        <v>822</v>
      </c>
      <c r="C129" s="43">
        <v>5</v>
      </c>
      <c r="D129" s="43">
        <v>7</v>
      </c>
      <c r="E129" s="43">
        <v>12</v>
      </c>
      <c r="F129" s="43">
        <v>25</v>
      </c>
      <c r="G129" s="43">
        <v>6</v>
      </c>
      <c r="H129" s="43">
        <v>14</v>
      </c>
      <c r="I129" s="43">
        <v>21</v>
      </c>
      <c r="J129" s="43">
        <v>30</v>
      </c>
    </row>
    <row r="130" spans="1:16" x14ac:dyDescent="0.3">
      <c r="A130" s="43" t="s">
        <v>823</v>
      </c>
      <c r="B130" s="43"/>
      <c r="C130" s="49">
        <f>C123*(C124*C127*0.8667+C125*C128*0.9778+C126*C129*0.9778)/100/1000</f>
        <v>1.0443955535844873</v>
      </c>
      <c r="D130" s="49">
        <f t="shared" ref="D130:J130" si="28">D123*(D124*D127*0.8667+D125*D128*0.9778+D126*D129*0.9778)/100/1000</f>
        <v>0</v>
      </c>
      <c r="E130" s="49">
        <f t="shared" si="28"/>
        <v>1.5204415076360061</v>
      </c>
      <c r="F130" s="49">
        <f t="shared" si="28"/>
        <v>17.417246025943097</v>
      </c>
      <c r="G130" s="49">
        <f t="shared" si="28"/>
        <v>0</v>
      </c>
      <c r="H130" s="49">
        <f t="shared" si="28"/>
        <v>76.779958927386389</v>
      </c>
      <c r="I130" s="49">
        <f t="shared" si="28"/>
        <v>0</v>
      </c>
      <c r="J130" s="49">
        <f t="shared" si="28"/>
        <v>66.805325100594587</v>
      </c>
    </row>
    <row r="134" spans="1:16" x14ac:dyDescent="0.3">
      <c r="B134" t="s">
        <v>828</v>
      </c>
    </row>
    <row r="135" spans="1:16" x14ac:dyDescent="0.3">
      <c r="D135" t="s">
        <v>948</v>
      </c>
      <c r="E135" t="s">
        <v>949</v>
      </c>
      <c r="F135" t="s">
        <v>798</v>
      </c>
      <c r="G135" t="s">
        <v>827</v>
      </c>
      <c r="I135" s="7"/>
      <c r="J135" s="7">
        <v>2020</v>
      </c>
      <c r="K135" s="7">
        <v>2025</v>
      </c>
      <c r="L135" s="7">
        <v>2030</v>
      </c>
      <c r="M135" s="7">
        <v>2035</v>
      </c>
      <c r="N135" s="7">
        <v>2040</v>
      </c>
      <c r="O135" s="7">
        <v>2045</v>
      </c>
      <c r="P135" s="7">
        <v>2050</v>
      </c>
    </row>
    <row r="136" spans="1:16" x14ac:dyDescent="0.3">
      <c r="B136">
        <v>2020</v>
      </c>
      <c r="D136" s="42">
        <f t="shared" ref="D136:E136" si="29">E46</f>
        <v>1.5272218528283492</v>
      </c>
      <c r="E136" s="42">
        <f t="shared" si="29"/>
        <v>12.596340603428704</v>
      </c>
      <c r="F136" s="42">
        <f>H46</f>
        <v>1.0585107451179021</v>
      </c>
      <c r="G136" s="42">
        <f>J46</f>
        <v>0.98022623555597144</v>
      </c>
      <c r="I136" s="7"/>
      <c r="J136" s="7"/>
      <c r="K136" s="7"/>
      <c r="L136" s="7"/>
      <c r="M136" s="7"/>
      <c r="N136" s="7"/>
      <c r="O136" s="7"/>
      <c r="P136" s="7"/>
    </row>
    <row r="137" spans="1:16" x14ac:dyDescent="0.3">
      <c r="B137">
        <v>2025</v>
      </c>
      <c r="D137" s="42">
        <f t="shared" ref="D137:E137" si="30">E60</f>
        <v>1.1145040107218704</v>
      </c>
      <c r="E137" s="42">
        <f t="shared" si="30"/>
        <v>12.767074862238161</v>
      </c>
      <c r="F137" s="42">
        <f>H60</f>
        <v>3.1835320004981225</v>
      </c>
      <c r="G137" s="42">
        <f>J60</f>
        <v>2.5284434752987601</v>
      </c>
      <c r="I137" s="7" t="s">
        <v>948</v>
      </c>
      <c r="J137" s="7">
        <v>0.94693082003846529</v>
      </c>
      <c r="K137" s="7">
        <v>1.2689283059129632</v>
      </c>
      <c r="L137" s="7">
        <v>1.7545895238489548</v>
      </c>
      <c r="M137" s="7">
        <v>2.3524319642489302</v>
      </c>
      <c r="N137" s="7">
        <v>2.748181865323323</v>
      </c>
      <c r="O137" s="7">
        <v>2.748181865323323</v>
      </c>
      <c r="P137" s="7">
        <v>2.748181865323323</v>
      </c>
    </row>
    <row r="138" spans="1:16" x14ac:dyDescent="0.3">
      <c r="B138">
        <v>2030</v>
      </c>
      <c r="D138" s="42">
        <f t="shared" ref="D138:E138" si="31">E74</f>
        <v>1.2686069007716101</v>
      </c>
      <c r="E138" s="42">
        <f t="shared" si="31"/>
        <v>14.532383120283777</v>
      </c>
      <c r="F138" s="42">
        <f>H74</f>
        <v>9.827539259263169</v>
      </c>
      <c r="G138" s="42">
        <f>J74</f>
        <v>7.2546664419369469</v>
      </c>
      <c r="I138" s="7" t="s">
        <v>949</v>
      </c>
      <c r="J138" s="7">
        <v>10.847459096141968</v>
      </c>
      <c r="K138" s="7">
        <v>14.536064940592443</v>
      </c>
      <c r="L138" s="7">
        <v>20.099502189291517</v>
      </c>
      <c r="M138" s="7">
        <v>26.948018766155069</v>
      </c>
      <c r="N138" s="7">
        <v>31.481487075943871</v>
      </c>
      <c r="O138" s="7">
        <v>31.481487075943871</v>
      </c>
      <c r="P138" s="7">
        <v>31.481487075943871</v>
      </c>
    </row>
    <row r="139" spans="1:16" x14ac:dyDescent="0.3">
      <c r="B139">
        <v>2035</v>
      </c>
      <c r="D139" s="42">
        <f t="shared" ref="D139:E139" si="32">E88</f>
        <v>1.4073203143574966</v>
      </c>
      <c r="E139" s="42">
        <f t="shared" si="32"/>
        <v>16.121398968239816</v>
      </c>
      <c r="F139" s="42">
        <f>H88</f>
        <v>22.134423659914777</v>
      </c>
      <c r="G139" s="42">
        <f>J88</f>
        <v>15.676466358325396</v>
      </c>
      <c r="I139" s="7" t="s">
        <v>798</v>
      </c>
      <c r="J139" s="7">
        <v>2.0868199867462636</v>
      </c>
      <c r="K139" s="7">
        <v>9.1979003217791639</v>
      </c>
      <c r="L139" s="7">
        <v>30.093494786905044</v>
      </c>
      <c r="M139" s="7">
        <v>70.892065758150778</v>
      </c>
      <c r="N139" s="7">
        <v>111.43457551347052</v>
      </c>
      <c r="O139" s="7">
        <v>132.38118060873319</v>
      </c>
      <c r="P139" s="7">
        <v>147.39204632298615</v>
      </c>
    </row>
    <row r="140" spans="1:16" x14ac:dyDescent="0.3">
      <c r="B140">
        <v>2040</v>
      </c>
      <c r="D140" s="42">
        <f t="shared" ref="D140:E140" si="33">E102</f>
        <v>1.5204415076360061</v>
      </c>
      <c r="E140" s="42">
        <f t="shared" si="33"/>
        <v>17.417246025943097</v>
      </c>
      <c r="F140" s="42">
        <f>H102</f>
        <v>37.872315815463757</v>
      </c>
      <c r="G140" s="42">
        <f>J102</f>
        <v>27.868133013606705</v>
      </c>
      <c r="I140" s="7" t="s">
        <v>827</v>
      </c>
      <c r="J140" s="7">
        <v>1.088652624037221</v>
      </c>
      <c r="K140" s="7">
        <v>4.7636741671351661</v>
      </c>
      <c r="L140" s="7">
        <v>12.735498721900735</v>
      </c>
      <c r="M140" s="7">
        <v>28.716882558265155</v>
      </c>
      <c r="N140" s="7">
        <v>60.534869755048241</v>
      </c>
      <c r="O140" s="7">
        <v>121.20444291233014</v>
      </c>
      <c r="P140" s="7">
        <v>203.60935693030459</v>
      </c>
    </row>
    <row r="141" spans="1:16" x14ac:dyDescent="0.3">
      <c r="B141">
        <v>2045</v>
      </c>
      <c r="D141" s="42">
        <f t="shared" ref="D141:E141" si="34">E116</f>
        <v>1.5204415076360061</v>
      </c>
      <c r="E141" s="42">
        <f t="shared" si="34"/>
        <v>17.417246025943097</v>
      </c>
      <c r="F141" s="42">
        <f>H116</f>
        <v>55.015626931662794</v>
      </c>
      <c r="G141" s="42">
        <f>J116</f>
        <v>44.442052733726548</v>
      </c>
    </row>
    <row r="142" spans="1:16" x14ac:dyDescent="0.3">
      <c r="B142">
        <v>2050</v>
      </c>
      <c r="D142" s="42">
        <f t="shared" ref="D142:E142" si="35">E130</f>
        <v>1.5204415076360061</v>
      </c>
      <c r="E142" s="42">
        <f t="shared" si="35"/>
        <v>17.417246025943097</v>
      </c>
      <c r="F142" s="42">
        <f>H130</f>
        <v>76.779958927386389</v>
      </c>
      <c r="G142" s="42">
        <f>J130</f>
        <v>66.805325100594587</v>
      </c>
    </row>
    <row r="143" spans="1:16" x14ac:dyDescent="0.3">
      <c r="B143" t="s">
        <v>829</v>
      </c>
    </row>
    <row r="145" spans="2:9" x14ac:dyDescent="0.3">
      <c r="D145" t="s">
        <v>948</v>
      </c>
      <c r="E145" t="s">
        <v>949</v>
      </c>
      <c r="F145" t="s">
        <v>798</v>
      </c>
      <c r="G145" t="s">
        <v>827</v>
      </c>
    </row>
    <row r="146" spans="2:9" x14ac:dyDescent="0.3">
      <c r="B146">
        <v>2020</v>
      </c>
      <c r="D146" s="42">
        <f>D136*3.186</f>
        <v>4.8657288231111204</v>
      </c>
      <c r="E146" s="42">
        <f t="shared" ref="E146:G146" si="36">E136*3.186</f>
        <v>40.131941162523852</v>
      </c>
      <c r="F146" s="42">
        <f t="shared" si="36"/>
        <v>3.3724152339456359</v>
      </c>
      <c r="G146" s="42">
        <f t="shared" si="36"/>
        <v>3.1230007864813247</v>
      </c>
      <c r="H146" s="42">
        <f>SUM(D146:G146)</f>
        <v>51.493086006061937</v>
      </c>
    </row>
    <row r="147" spans="2:9" x14ac:dyDescent="0.3">
      <c r="B147">
        <v>2025</v>
      </c>
      <c r="D147" s="42">
        <f t="shared" ref="D147:G152" si="37">D137*3.186</f>
        <v>3.5508097781598793</v>
      </c>
      <c r="E147" s="42">
        <f t="shared" si="37"/>
        <v>40.675900511090781</v>
      </c>
      <c r="F147" s="42">
        <f t="shared" si="37"/>
        <v>10.142732953587018</v>
      </c>
      <c r="G147" s="42">
        <f t="shared" si="37"/>
        <v>8.0556209123018494</v>
      </c>
      <c r="H147" s="42">
        <f t="shared" ref="H147:H152" si="38">SUM(D147:G147)</f>
        <v>62.425064155139523</v>
      </c>
    </row>
    <row r="148" spans="2:9" x14ac:dyDescent="0.3">
      <c r="B148">
        <v>2030</v>
      </c>
      <c r="D148" s="42">
        <f t="shared" si="37"/>
        <v>4.0417815858583497</v>
      </c>
      <c r="E148" s="42">
        <f t="shared" si="37"/>
        <v>46.300172621224114</v>
      </c>
      <c r="F148" s="42">
        <f t="shared" si="37"/>
        <v>31.310540080012455</v>
      </c>
      <c r="G148" s="42">
        <f t="shared" si="37"/>
        <v>23.113367284011112</v>
      </c>
      <c r="H148" s="42">
        <f t="shared" si="38"/>
        <v>104.76586157110603</v>
      </c>
    </row>
    <row r="149" spans="2:9" x14ac:dyDescent="0.3">
      <c r="B149">
        <v>2035</v>
      </c>
      <c r="D149" s="42">
        <f t="shared" si="37"/>
        <v>4.4837225215429841</v>
      </c>
      <c r="E149" s="42">
        <f t="shared" si="37"/>
        <v>51.362777112812054</v>
      </c>
      <c r="F149" s="42">
        <f t="shared" si="37"/>
        <v>70.52027378048848</v>
      </c>
      <c r="G149" s="42">
        <f t="shared" si="37"/>
        <v>49.945221817624713</v>
      </c>
      <c r="H149" s="42">
        <f t="shared" si="38"/>
        <v>176.31199523246823</v>
      </c>
    </row>
    <row r="150" spans="2:9" x14ac:dyDescent="0.3">
      <c r="B150">
        <v>2040</v>
      </c>
      <c r="D150" s="42">
        <f t="shared" si="37"/>
        <v>4.8441266433283152</v>
      </c>
      <c r="E150" s="42">
        <f t="shared" si="37"/>
        <v>55.491345838654709</v>
      </c>
      <c r="F150" s="42">
        <f t="shared" si="37"/>
        <v>120.66119818806753</v>
      </c>
      <c r="G150" s="42">
        <f t="shared" si="37"/>
        <v>88.787871781350958</v>
      </c>
      <c r="H150" s="42">
        <f t="shared" si="38"/>
        <v>269.78454245140153</v>
      </c>
    </row>
    <row r="151" spans="2:9" x14ac:dyDescent="0.3">
      <c r="B151">
        <v>2045</v>
      </c>
      <c r="D151" s="42">
        <f t="shared" si="37"/>
        <v>4.8441266433283152</v>
      </c>
      <c r="E151" s="42">
        <f t="shared" si="37"/>
        <v>55.491345838654709</v>
      </c>
      <c r="F151" s="42">
        <f t="shared" si="37"/>
        <v>175.27978740427767</v>
      </c>
      <c r="G151" s="42">
        <f t="shared" si="37"/>
        <v>141.59238000965277</v>
      </c>
      <c r="H151" s="42">
        <f t="shared" si="38"/>
        <v>377.20763989591347</v>
      </c>
    </row>
    <row r="152" spans="2:9" x14ac:dyDescent="0.3">
      <c r="B152">
        <v>2050</v>
      </c>
      <c r="D152" s="42">
        <f t="shared" si="37"/>
        <v>4.8441266433283152</v>
      </c>
      <c r="E152" s="42">
        <f t="shared" si="37"/>
        <v>55.491345838654709</v>
      </c>
      <c r="F152" s="42">
        <f t="shared" si="37"/>
        <v>244.62094914265302</v>
      </c>
      <c r="G152" s="42">
        <f t="shared" si="37"/>
        <v>212.84176577049436</v>
      </c>
      <c r="H152" s="42">
        <f t="shared" si="38"/>
        <v>517.79818739513041</v>
      </c>
      <c r="I152" s="42">
        <f>(F152+G152)/H152</f>
        <v>0.88347685652298114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F0CDDA-8395-428C-93A6-F9D087E55DF4}">
  <sheetPr codeName="Sheet13"/>
  <dimension ref="A2:AJ165"/>
  <sheetViews>
    <sheetView zoomScale="74" zoomScaleNormal="74" workbookViewId="0">
      <selection activeCell="R37" sqref="R37"/>
    </sheetView>
  </sheetViews>
  <sheetFormatPr defaultRowHeight="13.5" x14ac:dyDescent="0.3"/>
  <cols>
    <col min="2" max="2" width="14.265625" customWidth="1"/>
    <col min="3" max="3" width="0" hidden="1" customWidth="1"/>
    <col min="4" max="7" width="15.86328125" bestFit="1" customWidth="1"/>
    <col min="8" max="8" width="17" bestFit="1" customWidth="1"/>
    <col min="9" max="10" width="15.86328125" bestFit="1" customWidth="1"/>
    <col min="11" max="17" width="13.1328125" bestFit="1" customWidth="1"/>
    <col min="18" max="36" width="13.265625" bestFit="1" customWidth="1"/>
  </cols>
  <sheetData>
    <row r="2" spans="2:36" x14ac:dyDescent="0.3">
      <c r="B2" t="s">
        <v>825</v>
      </c>
    </row>
    <row r="3" spans="2:36" x14ac:dyDescent="0.3">
      <c r="C3">
        <v>2017</v>
      </c>
      <c r="D3">
        <v>2018</v>
      </c>
      <c r="E3">
        <v>2019</v>
      </c>
      <c r="F3">
        <v>2020</v>
      </c>
      <c r="G3">
        <v>2021</v>
      </c>
      <c r="H3">
        <v>2022</v>
      </c>
      <c r="I3">
        <v>2023</v>
      </c>
      <c r="J3">
        <v>2024</v>
      </c>
      <c r="K3">
        <v>2025</v>
      </c>
      <c r="L3">
        <v>2026</v>
      </c>
      <c r="M3">
        <v>2027</v>
      </c>
      <c r="N3">
        <v>2028</v>
      </c>
      <c r="O3">
        <v>2029</v>
      </c>
      <c r="P3">
        <v>2030</v>
      </c>
      <c r="Q3">
        <v>2031</v>
      </c>
      <c r="R3">
        <v>2032</v>
      </c>
      <c r="S3">
        <v>2033</v>
      </c>
      <c r="T3">
        <v>2034</v>
      </c>
      <c r="U3">
        <v>2035</v>
      </c>
      <c r="V3">
        <v>2036</v>
      </c>
      <c r="W3">
        <v>2037</v>
      </c>
      <c r="X3">
        <v>2038</v>
      </c>
      <c r="Y3">
        <v>2039</v>
      </c>
      <c r="Z3">
        <v>2040</v>
      </c>
      <c r="AA3">
        <v>2041</v>
      </c>
      <c r="AB3">
        <v>2042</v>
      </c>
      <c r="AC3">
        <v>2043</v>
      </c>
      <c r="AD3">
        <v>2044</v>
      </c>
      <c r="AE3">
        <v>2045</v>
      </c>
      <c r="AF3">
        <v>2046</v>
      </c>
      <c r="AG3">
        <v>2047</v>
      </c>
      <c r="AH3">
        <v>2048</v>
      </c>
      <c r="AI3">
        <v>2049</v>
      </c>
      <c r="AJ3">
        <v>2050</v>
      </c>
    </row>
    <row r="4" spans="2:36" x14ac:dyDescent="0.3">
      <c r="B4" t="s">
        <v>796</v>
      </c>
      <c r="C4" s="20">
        <v>471064.47705386829</v>
      </c>
      <c r="D4" s="40">
        <f>'Urban Bus预测_H'!P43/1000000</f>
        <v>0.54937631469839909</v>
      </c>
      <c r="E4" s="40">
        <f>'Urban Bus预测_H'!Q43/1000000</f>
        <v>0.58984292457032583</v>
      </c>
      <c r="F4" s="40">
        <f>'Urban Bus预测_H'!R43/1000000</f>
        <v>0.59934473037821612</v>
      </c>
      <c r="G4" s="40">
        <f>'Urban Bus预测_H'!S43/1000000</f>
        <v>0.60172025418610653</v>
      </c>
      <c r="H4" s="40">
        <f>'Urban Bus预测_H'!T43/1000000</f>
        <v>0.60681359899399678</v>
      </c>
      <c r="I4" s="40">
        <f>'Urban Bus预测_H'!U43/1000000</f>
        <v>0.6080162438018869</v>
      </c>
      <c r="J4" s="40">
        <f>'Urban Bus预测_H'!V43/1000000</f>
        <v>0.6170568736738139</v>
      </c>
      <c r="K4" s="40">
        <f>'Urban Bus预测_H'!W43/1000000</f>
        <v>0.62805718860977733</v>
      </c>
      <c r="L4" s="40">
        <f>'Urban Bus预测_H'!X43/1000000</f>
        <v>0.6403266994522705</v>
      </c>
      <c r="M4" s="40">
        <f>'Urban Bus预测_H'!Y43/1000000</f>
        <v>0.65190572113725709</v>
      </c>
      <c r="N4" s="40">
        <f>'Urban Bus预测_H'!Z43/1000000</f>
        <v>0.66279425366473688</v>
      </c>
      <c r="O4" s="40">
        <f>'Urban Bus预测_H'!AA43/1000000</f>
        <v>0.67299229703470997</v>
      </c>
      <c r="P4" s="40">
        <f>'Urban Bus预测_H'!AB43/1000000</f>
        <v>0.68249985124717627</v>
      </c>
      <c r="Q4" s="40">
        <f>'Urban Bus预测_H'!AC43/1000000</f>
        <v>0.69050310565557149</v>
      </c>
      <c r="R4" s="40">
        <f>'Urban Bus预测_H'!AD43/1000000</f>
        <v>0.69769254941740189</v>
      </c>
      <c r="S4" s="40">
        <f>'Urban Bus预测_H'!AE43/1000000</f>
        <v>0.70406818253266767</v>
      </c>
      <c r="T4" s="40">
        <f>'Urban Bus预测_H'!AF43/1000000</f>
        <v>0.70963000500136886</v>
      </c>
      <c r="U4" s="40">
        <f>'Urban Bus预测_H'!AG43/1000000</f>
        <v>0.71437801682350544</v>
      </c>
      <c r="V4" s="40">
        <f>U4</f>
        <v>0.71437801682350544</v>
      </c>
      <c r="W4" s="40">
        <f t="shared" ref="W4:AJ5" si="0">V4</f>
        <v>0.71437801682350544</v>
      </c>
      <c r="X4" s="40">
        <f t="shared" si="0"/>
        <v>0.71437801682350544</v>
      </c>
      <c r="Y4" s="40">
        <f t="shared" si="0"/>
        <v>0.71437801682350544</v>
      </c>
      <c r="Z4" s="40">
        <f t="shared" si="0"/>
        <v>0.71437801682350544</v>
      </c>
      <c r="AA4" s="40">
        <f t="shared" si="0"/>
        <v>0.71437801682350544</v>
      </c>
      <c r="AB4" s="40">
        <f t="shared" si="0"/>
        <v>0.71437801682350544</v>
      </c>
      <c r="AC4" s="40">
        <f t="shared" si="0"/>
        <v>0.71437801682350544</v>
      </c>
      <c r="AD4" s="40">
        <f t="shared" si="0"/>
        <v>0.71437801682350544</v>
      </c>
      <c r="AE4" s="40">
        <f t="shared" si="0"/>
        <v>0.71437801682350544</v>
      </c>
      <c r="AF4" s="40">
        <f t="shared" si="0"/>
        <v>0.71437801682350544</v>
      </c>
      <c r="AG4" s="40">
        <f t="shared" si="0"/>
        <v>0.71437801682350544</v>
      </c>
      <c r="AH4" s="40">
        <f t="shared" si="0"/>
        <v>0.71437801682350544</v>
      </c>
      <c r="AI4" s="40">
        <f t="shared" si="0"/>
        <v>0.71437801682350544</v>
      </c>
      <c r="AJ4" s="40">
        <f t="shared" si="0"/>
        <v>0.71437801682350544</v>
      </c>
    </row>
    <row r="5" spans="2:36" x14ac:dyDescent="0.3">
      <c r="B5" t="s">
        <v>797</v>
      </c>
      <c r="C5">
        <v>127069.2</v>
      </c>
      <c r="D5" s="40">
        <f>'Road Bus预测_H'!P49/1000000</f>
        <v>0.13124923623673795</v>
      </c>
      <c r="E5" s="40">
        <f>'Road Bus预测_H'!Q49/1000000</f>
        <v>0.15070676809511557</v>
      </c>
      <c r="F5" s="40">
        <f>'Road Bus预测_H'!R49/1000000</f>
        <v>0.17194249588268201</v>
      </c>
      <c r="G5" s="40">
        <f>'Road Bus预测_H'!S49/1000000</f>
        <v>0.19734482660092173</v>
      </c>
      <c r="H5" s="40">
        <f>'Road Bus预测_H'!T49/1000000</f>
        <v>0.2269137602498347</v>
      </c>
      <c r="I5" s="40">
        <f>'Road Bus预测_H'!U49/1000000</f>
        <v>0.26064929682942101</v>
      </c>
      <c r="J5" s="40">
        <f>'Road Bus预测_H'!V49/1000000</f>
        <v>0.29855143633968056</v>
      </c>
      <c r="K5" s="40">
        <f>'Road Bus预测_H'!W49/1000000</f>
        <v>0.34062017878061346</v>
      </c>
      <c r="L5" s="40">
        <f>'Road Bus预测_H'!X49/1000000</f>
        <v>0.36834279725284536</v>
      </c>
      <c r="M5" s="40">
        <f>'Road Bus预测_H'!Y49/1000000</f>
        <v>0.399398627685565</v>
      </c>
      <c r="N5" s="40">
        <f>'Road Bus预测_H'!Z49/1000000</f>
        <v>0.43139926307728799</v>
      </c>
      <c r="O5" s="40">
        <f>'Road Bus预测_H'!AA49/1000000</f>
        <v>0.46434470342801432</v>
      </c>
      <c r="P5" s="40">
        <f>'Road Bus预测_H'!AB49/1000000</f>
        <v>0.49823494873774393</v>
      </c>
      <c r="Q5" s="40">
        <f>'Road Bus预测_H'!AC49/1000000</f>
        <v>0.53308057823870825</v>
      </c>
      <c r="R5" s="40">
        <f>'Road Bus预测_H'!AD49/1000000</f>
        <v>0.56888159193090704</v>
      </c>
      <c r="S5" s="40">
        <f>'Road Bus预测_H'!AE49/1000000</f>
        <v>0.60469318485533718</v>
      </c>
      <c r="T5" s="40">
        <f>'Road Bus预测_H'!AF49/1000000</f>
        <v>0.64051535701199869</v>
      </c>
      <c r="U5" s="40">
        <f>'Road Bus预测_H'!AG49/1000000</f>
        <v>0.67634810840089143</v>
      </c>
      <c r="V5" s="40">
        <f>'Road Bus预测_H'!AH49/1000000</f>
        <v>0.71213671648479937</v>
      </c>
      <c r="W5" s="40">
        <f>'Road Bus预测_H'!AI49/1000000</f>
        <v>0.74788118126372249</v>
      </c>
      <c r="X5" s="40">
        <f>'Road Bus预测_H'!AJ49/1000000</f>
        <v>0.78357092350542956</v>
      </c>
      <c r="Y5" s="40">
        <f>'Road Bus预测_H'!AK49/1000000</f>
        <v>0.81920594320992046</v>
      </c>
      <c r="Z5" s="40">
        <f>'Road Bus预测_H'!AL49/1000000</f>
        <v>0.85478624037719519</v>
      </c>
      <c r="AA5" s="40">
        <f>Z5</f>
        <v>0.85478624037719519</v>
      </c>
      <c r="AB5" s="40">
        <f t="shared" si="0"/>
        <v>0.85478624037719519</v>
      </c>
      <c r="AC5" s="40">
        <f t="shared" si="0"/>
        <v>0.85478624037719519</v>
      </c>
      <c r="AD5" s="40">
        <f t="shared" si="0"/>
        <v>0.85478624037719519</v>
      </c>
      <c r="AE5" s="40">
        <f t="shared" si="0"/>
        <v>0.85478624037719519</v>
      </c>
      <c r="AF5" s="40">
        <f t="shared" si="0"/>
        <v>0.85478624037719519</v>
      </c>
      <c r="AG5" s="40">
        <f t="shared" si="0"/>
        <v>0.85478624037719519</v>
      </c>
      <c r="AH5" s="40">
        <f t="shared" si="0"/>
        <v>0.85478624037719519</v>
      </c>
      <c r="AI5" s="40">
        <f t="shared" si="0"/>
        <v>0.85478624037719519</v>
      </c>
      <c r="AJ5" s="40">
        <f t="shared" si="0"/>
        <v>0.85478624037719519</v>
      </c>
    </row>
    <row r="6" spans="2:36" x14ac:dyDescent="0.3">
      <c r="B6" t="s">
        <v>798</v>
      </c>
      <c r="D6" s="40">
        <f>LDT预测_H!P49/1000000</f>
        <v>0.18718443061289969</v>
      </c>
      <c r="E6" s="40">
        <f>LDT预测_H!Q49/1000000</f>
        <v>0.22715229183869909</v>
      </c>
      <c r="F6" s="40">
        <f>LDT预测_H!R49/1000000</f>
        <v>0.24690358367739815</v>
      </c>
      <c r="G6" s="40">
        <f>LDT预测_H!S49/1000000</f>
        <v>0.33199973036483921</v>
      </c>
      <c r="H6" s="40">
        <f>LDT预测_H!T49/1000000</f>
        <v>0.48244073190102227</v>
      </c>
      <c r="I6" s="40">
        <f>LDT预测_H!U49/1000000</f>
        <v>0.6982265882859473</v>
      </c>
      <c r="J6" s="40">
        <f>LDT预测_H!V49/1000000</f>
        <v>0.97935729951961448</v>
      </c>
      <c r="K6" s="40">
        <f>LDT预测_H!W49/1000000</f>
        <v>1.1988328656020235</v>
      </c>
      <c r="L6" s="40">
        <f>LDT预测_H!X49/1000000</f>
        <v>1.6428970355657995</v>
      </c>
      <c r="M6" s="40">
        <f>LDT预测_H!Y49/1000000</f>
        <v>2.1243653787980428</v>
      </c>
      <c r="N6" s="40">
        <f>LDT预测_H!Z49/1000000</f>
        <v>2.7236388952987536</v>
      </c>
      <c r="O6" s="40">
        <f>LDT预测_H!AA49/1000000</f>
        <v>3.4407175850679312</v>
      </c>
      <c r="P6" s="40">
        <f>LDT预测_H!AB49/1000000</f>
        <v>4.1900400238697335</v>
      </c>
      <c r="Q6" s="40">
        <f>LDT预测_H!AC49/1000000</f>
        <v>5.0009078754329801</v>
      </c>
      <c r="R6" s="40">
        <f>LDT预测_H!AD49/1000000</f>
        <v>5.8733211397576701</v>
      </c>
      <c r="S6" s="40">
        <f>LDT预测_H!AE49/1000000</f>
        <v>6.8072798168438062</v>
      </c>
      <c r="T6" s="40">
        <f>LDT预测_H!AF49/1000000</f>
        <v>7.8027839066913858</v>
      </c>
      <c r="U6" s="40">
        <f>LDT预测_H!AG49/1000000</f>
        <v>8.827589660267785</v>
      </c>
      <c r="V6" s="40">
        <f>LDT预测_H!AH49/1000000</f>
        <v>9.8380132962384259</v>
      </c>
      <c r="W6" s="40">
        <f>LDT预测_H!AI49/1000000</f>
        <v>10.834054814603309</v>
      </c>
      <c r="X6" s="40">
        <f>LDT预测_H!AJ49/1000000</f>
        <v>11.815714215362439</v>
      </c>
      <c r="Y6" s="40">
        <f>LDT预测_H!AK49/1000000</f>
        <v>12.782991498515811</v>
      </c>
      <c r="Z6" s="40">
        <f>LDT预测_H!AL49/1000000</f>
        <v>13.706585000334607</v>
      </c>
      <c r="AA6" s="40">
        <f>LDT预测_H!AM49/1000000</f>
        <v>14.63393943781838</v>
      </c>
      <c r="AB6" s="40">
        <f>LDT预测_H!AN49/1000000</f>
        <v>15.565054810967128</v>
      </c>
      <c r="AC6" s="40">
        <f>LDT预测_H!AO49/1000000</f>
        <v>16.499931119780854</v>
      </c>
      <c r="AD6" s="40">
        <f>LDT预测_H!AP49/1000000</f>
        <v>17.438568364259556</v>
      </c>
      <c r="AE6" s="40">
        <f>LDT预测_H!AQ49/1000000</f>
        <v>18.424650325737808</v>
      </c>
      <c r="AF6" s="40">
        <f>LDT预测_H!AR49/1000000</f>
        <v>19.480866965567948</v>
      </c>
      <c r="AG6" s="40">
        <f>LDT预测_H!AS49/1000000</f>
        <v>20.607218283749969</v>
      </c>
      <c r="AH6" s="40">
        <f>LDT预测_H!AT49/1000000</f>
        <v>21.803704280283871</v>
      </c>
      <c r="AI6" s="40">
        <f>LDT预测_H!AU49/1000000</f>
        <v>23.07032495516966</v>
      </c>
      <c r="AJ6" s="40">
        <f>LDT预测_H!AV49/1000000</f>
        <v>24.35963559140778</v>
      </c>
    </row>
    <row r="7" spans="2:36" x14ac:dyDescent="0.3">
      <c r="B7" t="s">
        <v>799</v>
      </c>
      <c r="D7" s="40">
        <f>HDTSpecial预测_H!P49/1000000</f>
        <v>1.0605992342379193E-2</v>
      </c>
      <c r="E7" s="40">
        <f>HDTSpecial预测_H!Q49/1000000</f>
        <v>1.5766977027137578E-2</v>
      </c>
      <c r="F7" s="40">
        <f>HDTSpecial预测_H!R49/1000000</f>
        <v>2.0482954054275162E-2</v>
      </c>
      <c r="G7" s="40">
        <f>HDTSpecial预测_H!S49/1000000</f>
        <v>2.5814036748755948E-2</v>
      </c>
      <c r="H7" s="40">
        <f>HDTSpecial预测_H!T49/1000000</f>
        <v>3.1760225110579944E-2</v>
      </c>
      <c r="I7" s="40">
        <f>HDTSpecial预测_H!U49/1000000</f>
        <v>3.3321519139747152E-2</v>
      </c>
      <c r="J7" s="40">
        <f>HDTSpecial预测_H!V49/1000000</f>
        <v>3.4891926493878372E-2</v>
      </c>
      <c r="K7" s="40">
        <f>HDTSpecial预测_H!W49/1000000</f>
        <v>3.7522447172973608E-2</v>
      </c>
      <c r="L7" s="40">
        <f>HDTSpecial预测_H!X49/1000000</f>
        <v>4.1768622022708889E-2</v>
      </c>
      <c r="M7" s="40">
        <f>HDTSpecial预测_H!Y49/1000000</f>
        <v>4.6570337718120192E-2</v>
      </c>
      <c r="N7" s="40">
        <f>HDTSpecial预测_H!Z49/1000000</f>
        <v>5.1927594259207531E-2</v>
      </c>
      <c r="O7" s="40">
        <f>HDTSpecial预测_H!AA49/1000000</f>
        <v>5.7840391645970893E-2</v>
      </c>
      <c r="P7" s="40">
        <f>HDTSpecial预测_H!AB49/1000000</f>
        <v>6.430872987841027E-2</v>
      </c>
      <c r="Q7" s="40">
        <f>HDTSpecial预测_H!AC49/1000000</f>
        <v>7.2266883288398073E-2</v>
      </c>
      <c r="R7" s="40">
        <f>HDTSpecial预测_H!AD49/1000000</f>
        <v>8.115931103025828E-2</v>
      </c>
      <c r="S7" s="40">
        <f>HDTSpecial预测_H!AE49/1000000</f>
        <v>9.0986013103990876E-2</v>
      </c>
      <c r="T7" s="40">
        <f>HDTSpecial预测_H!AF49/1000000</f>
        <v>0.10174698950959586</v>
      </c>
      <c r="U7" s="40">
        <f>HDTSpecial预测_H!AG49/1000000</f>
        <v>0.11344224024707324</v>
      </c>
      <c r="V7" s="40">
        <f>HDTSpecial预测_H!AH49/1000000</f>
        <v>0.12644390142563341</v>
      </c>
      <c r="W7" s="40">
        <f>HDTSpecial预测_H!AI49/1000000</f>
        <v>0.13981769871340402</v>
      </c>
      <c r="X7" s="40">
        <f>HDTSpecial预测_H!AJ49/1000000</f>
        <v>0.15356363211038501</v>
      </c>
      <c r="Y7" s="40">
        <f>HDTSpecial预测_H!AK49/1000000</f>
        <v>0.16768170161657645</v>
      </c>
      <c r="Z7" s="40">
        <f>HDTSpecial预测_H!AL49/1000000</f>
        <v>0.18217190723197829</v>
      </c>
      <c r="AA7" s="40">
        <f>HDTSpecial预测_H!AM49/1000000</f>
        <v>0.19873474301372085</v>
      </c>
      <c r="AB7" s="40">
        <f>HDTSpecial预测_H!AN49/1000000</f>
        <v>0.21699807285259362</v>
      </c>
      <c r="AC7" s="40">
        <f>HDTSpecial预测_H!AO49/1000000</f>
        <v>0.23696189674859666</v>
      </c>
      <c r="AD7" s="40">
        <f>HDTSpecial预测_H!AP49/1000000</f>
        <v>0.25862621470173003</v>
      </c>
      <c r="AE7" s="40">
        <f>HDTSpecial预测_H!AQ49/1000000</f>
        <v>0.28199102671199355</v>
      </c>
      <c r="AF7" s="40">
        <f>HDTSpecial预测_H!AR49/1000000</f>
        <v>0.30819654096286686</v>
      </c>
      <c r="AG7" s="40">
        <f>HDTSpecial预测_H!AS49/1000000</f>
        <v>0.33554226339721954</v>
      </c>
      <c r="AH7" s="40">
        <f>HDTSpecial预测_H!AT49/1000000</f>
        <v>0.3640281940150516</v>
      </c>
      <c r="AI7" s="40">
        <f>HDTSpecial预测_H!AU49/1000000</f>
        <v>0.39365433281636308</v>
      </c>
      <c r="AJ7" s="40">
        <f>HDTSpecial预测_H!AV49/1000000</f>
        <v>0.42442067980115394</v>
      </c>
    </row>
    <row r="8" spans="2:36" x14ac:dyDescent="0.3">
      <c r="B8" t="s">
        <v>800</v>
      </c>
      <c r="D8" s="40">
        <f>HDT预测_H!P49/1000000</f>
        <v>4.1784063580547429E-3</v>
      </c>
      <c r="E8" s="40">
        <f>HDT预测_H!Q49/1000000</f>
        <v>6.5012190741642268E-3</v>
      </c>
      <c r="F8" s="40">
        <f>HDT预测_H!R49/1000000</f>
        <v>7.9684381483284532E-3</v>
      </c>
      <c r="G8" s="40">
        <f>HDT预测_H!S49/1000000</f>
        <v>1.5042443936047079E-2</v>
      </c>
      <c r="H8" s="40">
        <f>HDT预测_H!T49/1000000</f>
        <v>2.7723236437320106E-2</v>
      </c>
      <c r="I8" s="40">
        <f>HDT预测_H!U49/1000000</f>
        <v>4.6010815652147534E-2</v>
      </c>
      <c r="J8" s="40">
        <f>HDT预测_H!V49/1000000</f>
        <v>6.9905181580529357E-2</v>
      </c>
      <c r="K8" s="40">
        <f>HDT预测_H!W49/1000000</f>
        <v>9.8406334222465586E-2</v>
      </c>
      <c r="L8" s="40">
        <f>HDT预测_H!X49/1000000</f>
        <v>0.13265181815371566</v>
      </c>
      <c r="M8" s="40">
        <f>HDT预测_H!Y49/1000000</f>
        <v>0.17567563337427966</v>
      </c>
      <c r="N8" s="40">
        <f>HDT预测_H!Z49/1000000</f>
        <v>0.22747777988415752</v>
      </c>
      <c r="O8" s="40">
        <f>HDT预测_H!AA49/1000000</f>
        <v>0.28159587732784963</v>
      </c>
      <c r="P8" s="40">
        <f>HDT预测_H!AB49/1000000</f>
        <v>0.33802992570535589</v>
      </c>
      <c r="Q8" s="40">
        <f>HDT预测_H!AC49/1000000</f>
        <v>0.40038732288866774</v>
      </c>
      <c r="R8" s="40">
        <f>HDT预测_H!AD49/1000000</f>
        <v>0.46866806887778523</v>
      </c>
      <c r="S8" s="40">
        <f>HDT预测_H!AE49/1000000</f>
        <v>0.5428721636727083</v>
      </c>
      <c r="T8" s="40">
        <f>HDT预测_H!AF49/1000000</f>
        <v>0.62068365633962264</v>
      </c>
      <c r="U8" s="40">
        <f>HDT预测_H!AG49/1000000</f>
        <v>0.70210254687852858</v>
      </c>
      <c r="V8" s="40">
        <f>HDT预测_H!AH49/1000000</f>
        <v>0.79379447754667976</v>
      </c>
      <c r="W8" s="40">
        <f>HDT预测_H!AI49/1000000</f>
        <v>0.89575944834407628</v>
      </c>
      <c r="X8" s="40">
        <f>HDT预测_H!AJ49/1000000</f>
        <v>1.0079974592707184</v>
      </c>
      <c r="Y8" s="40">
        <f>HDT预测_H!AK49/1000000</f>
        <v>1.1269011124546144</v>
      </c>
      <c r="Z8" s="40">
        <f>HDT预测_H!AL49/1000000</f>
        <v>1.2524704078957642</v>
      </c>
      <c r="AA8" s="40">
        <f>HDT预测_H!AM49/1000000</f>
        <v>1.3917720546574068</v>
      </c>
      <c r="AB8" s="40">
        <f>HDT预测_H!AN49/1000000</f>
        <v>1.5448060527395424</v>
      </c>
      <c r="AC8" s="40">
        <f>HDT预测_H!AO49/1000000</f>
        <v>1.7115724021421708</v>
      </c>
      <c r="AD8" s="40">
        <f>HDT预测_H!AP49/1000000</f>
        <v>1.8854054606080379</v>
      </c>
      <c r="AE8" s="40">
        <f>HDT预测_H!AQ49/1000000</f>
        <v>2.0663052281371437</v>
      </c>
      <c r="AF8" s="40">
        <f>HDT预测_H!AR49/1000000</f>
        <v>2.2607881010645343</v>
      </c>
      <c r="AG8" s="40">
        <f>HDT预测_H!AS49/1000000</f>
        <v>2.468854079390209</v>
      </c>
      <c r="AH8" s="40">
        <f>HDT预测_H!AT49/1000000</f>
        <v>2.690503163114168</v>
      </c>
      <c r="AI8" s="40">
        <f>HDT预测_H!AU49/1000000</f>
        <v>2.9186686431731728</v>
      </c>
      <c r="AJ8" s="40">
        <f>HDT预测_H!AV49/1000000</f>
        <v>3.1533505195672222</v>
      </c>
    </row>
    <row r="10" spans="2:36" x14ac:dyDescent="0.3">
      <c r="B10" t="s">
        <v>826</v>
      </c>
    </row>
    <row r="11" spans="2:36" x14ac:dyDescent="0.3">
      <c r="C11">
        <v>2017</v>
      </c>
      <c r="D11">
        <v>2020</v>
      </c>
      <c r="E11">
        <v>2025</v>
      </c>
      <c r="F11">
        <v>2030</v>
      </c>
      <c r="G11">
        <v>2035</v>
      </c>
      <c r="H11">
        <v>2040</v>
      </c>
      <c r="I11">
        <v>2045</v>
      </c>
      <c r="J11">
        <v>2050</v>
      </c>
    </row>
    <row r="12" spans="2:36" x14ac:dyDescent="0.3">
      <c r="B12" t="s">
        <v>796</v>
      </c>
      <c r="C12" s="20">
        <v>471064.47705386829</v>
      </c>
      <c r="D12" s="40">
        <f>F4</f>
        <v>0.59934473037821612</v>
      </c>
      <c r="E12" s="40">
        <f>K4</f>
        <v>0.62805718860977733</v>
      </c>
      <c r="F12" s="40">
        <f>P4</f>
        <v>0.68249985124717627</v>
      </c>
      <c r="G12" s="40">
        <f>U4</f>
        <v>0.71437801682350544</v>
      </c>
      <c r="H12" s="40">
        <f>Z4</f>
        <v>0.71437801682350544</v>
      </c>
      <c r="I12" s="40">
        <f>AE4</f>
        <v>0.71437801682350544</v>
      </c>
      <c r="J12" s="40">
        <f>AJ4</f>
        <v>0.71437801682350544</v>
      </c>
    </row>
    <row r="13" spans="2:36" x14ac:dyDescent="0.3">
      <c r="B13" t="s">
        <v>797</v>
      </c>
      <c r="C13">
        <v>127069.2</v>
      </c>
      <c r="D13" s="40">
        <f t="shared" ref="D13:D16" si="1">F5</f>
        <v>0.17194249588268201</v>
      </c>
      <c r="E13" s="40">
        <f t="shared" ref="E13:E16" si="2">K5</f>
        <v>0.34062017878061346</v>
      </c>
      <c r="F13" s="40">
        <f t="shared" ref="F13:F16" si="3">P5</f>
        <v>0.49823494873774393</v>
      </c>
      <c r="G13" s="40">
        <f t="shared" ref="G13:G16" si="4">U5</f>
        <v>0.67634810840089143</v>
      </c>
      <c r="H13" s="40">
        <f t="shared" ref="H13:H16" si="5">Z5</f>
        <v>0.85478624037719519</v>
      </c>
      <c r="I13" s="40">
        <f t="shared" ref="I13:I16" si="6">AE5</f>
        <v>0.85478624037719519</v>
      </c>
      <c r="J13" s="40">
        <f t="shared" ref="J13:J16" si="7">AJ5</f>
        <v>0.85478624037719519</v>
      </c>
    </row>
    <row r="14" spans="2:36" x14ac:dyDescent="0.3">
      <c r="B14" t="s">
        <v>798</v>
      </c>
      <c r="D14" s="40">
        <f t="shared" si="1"/>
        <v>0.24690358367739815</v>
      </c>
      <c r="E14" s="40">
        <f t="shared" si="2"/>
        <v>1.1988328656020235</v>
      </c>
      <c r="F14" s="40">
        <f t="shared" si="3"/>
        <v>4.1900400238697335</v>
      </c>
      <c r="G14" s="40">
        <f t="shared" si="4"/>
        <v>8.827589660267785</v>
      </c>
      <c r="H14" s="40">
        <f t="shared" si="5"/>
        <v>13.706585000334607</v>
      </c>
      <c r="I14" s="40">
        <f t="shared" si="6"/>
        <v>18.424650325737808</v>
      </c>
      <c r="J14" s="40">
        <f>AJ6</f>
        <v>24.35963559140778</v>
      </c>
    </row>
    <row r="15" spans="2:36" x14ac:dyDescent="0.3">
      <c r="B15" t="s">
        <v>799</v>
      </c>
      <c r="D15" s="40">
        <f t="shared" si="1"/>
        <v>2.0482954054275162E-2</v>
      </c>
      <c r="E15" s="40">
        <f t="shared" si="2"/>
        <v>3.7522447172973608E-2</v>
      </c>
      <c r="F15" s="40">
        <f t="shared" si="3"/>
        <v>6.430872987841027E-2</v>
      </c>
      <c r="G15" s="40">
        <f t="shared" si="4"/>
        <v>0.11344224024707324</v>
      </c>
      <c r="H15" s="40">
        <f t="shared" si="5"/>
        <v>0.18217190723197829</v>
      </c>
      <c r="I15" s="40">
        <f t="shared" si="6"/>
        <v>0.28199102671199355</v>
      </c>
      <c r="J15" s="40">
        <f t="shared" si="7"/>
        <v>0.42442067980115394</v>
      </c>
    </row>
    <row r="16" spans="2:36" x14ac:dyDescent="0.3">
      <c r="B16" t="s">
        <v>800</v>
      </c>
      <c r="D16" s="40">
        <f t="shared" si="1"/>
        <v>7.9684381483284532E-3</v>
      </c>
      <c r="E16" s="40">
        <f t="shared" si="2"/>
        <v>9.8406334222465586E-2</v>
      </c>
      <c r="F16" s="40">
        <f t="shared" si="3"/>
        <v>0.33802992570535589</v>
      </c>
      <c r="G16" s="40">
        <f t="shared" si="4"/>
        <v>0.70210254687852858</v>
      </c>
      <c r="H16" s="40">
        <f t="shared" si="5"/>
        <v>1.2524704078957642</v>
      </c>
      <c r="I16" s="40">
        <f t="shared" si="6"/>
        <v>2.0663052281371437</v>
      </c>
      <c r="J16" s="40">
        <f t="shared" si="7"/>
        <v>3.1533505195672222</v>
      </c>
    </row>
    <row r="17" spans="2:12" x14ac:dyDescent="0.3">
      <c r="D17" s="42">
        <f>SUM(D12:D16)</f>
        <v>1.0466422021408999</v>
      </c>
      <c r="E17" s="42">
        <f t="shared" ref="E17:J17" si="8">SUM(E12:E16)</f>
        <v>2.3034390143878536</v>
      </c>
      <c r="F17" s="42">
        <f t="shared" si="8"/>
        <v>5.77311347943842</v>
      </c>
      <c r="G17" s="42">
        <f t="shared" si="8"/>
        <v>11.033860572617783</v>
      </c>
      <c r="H17" s="42">
        <f t="shared" si="8"/>
        <v>16.710391572663053</v>
      </c>
      <c r="I17" s="42">
        <f t="shared" si="8"/>
        <v>22.342110837787644</v>
      </c>
      <c r="J17" s="42">
        <f t="shared" si="8"/>
        <v>29.506571047976859</v>
      </c>
    </row>
    <row r="18" spans="2:12" x14ac:dyDescent="0.3">
      <c r="J18" s="42">
        <f>J17-J14</f>
        <v>5.1469354565690786</v>
      </c>
    </row>
    <row r="20" spans="2:12" x14ac:dyDescent="0.3">
      <c r="B20" t="s">
        <v>834</v>
      </c>
    </row>
    <row r="21" spans="2:12" x14ac:dyDescent="0.3">
      <c r="B21" s="22"/>
      <c r="C21" s="22">
        <v>2017</v>
      </c>
      <c r="D21" s="22">
        <v>2020</v>
      </c>
      <c r="E21" s="22">
        <v>2025</v>
      </c>
      <c r="F21" s="22">
        <v>2030</v>
      </c>
      <c r="G21" s="22">
        <v>2035</v>
      </c>
      <c r="H21" s="22">
        <v>2040</v>
      </c>
      <c r="I21" s="22">
        <v>2045</v>
      </c>
      <c r="J21" s="22">
        <v>2050</v>
      </c>
    </row>
    <row r="22" spans="2:12" x14ac:dyDescent="0.3">
      <c r="B22" s="22" t="s">
        <v>801</v>
      </c>
      <c r="C22" s="22">
        <v>786649</v>
      </c>
      <c r="D22" s="22">
        <f>'Urban Bus预测_H'!P37</f>
        <v>786649</v>
      </c>
      <c r="E22" s="22">
        <f>'Urban Bus预测_H'!W37</f>
        <v>786649</v>
      </c>
      <c r="F22" s="22">
        <f>'Urban Bus预测_H'!AB37</f>
        <v>786649</v>
      </c>
      <c r="G22" s="22">
        <f>'Urban Bus预测_H'!AG37</f>
        <v>786649</v>
      </c>
      <c r="H22" s="22">
        <f>G22</f>
        <v>786649</v>
      </c>
      <c r="I22" s="22">
        <f>H22</f>
        <v>786649</v>
      </c>
      <c r="J22" s="22">
        <f>I22</f>
        <v>786649</v>
      </c>
    </row>
    <row r="23" spans="2:12" x14ac:dyDescent="0.3">
      <c r="B23" s="22" t="s">
        <v>802</v>
      </c>
      <c r="C23" s="22">
        <v>1565674</v>
      </c>
      <c r="D23" s="22">
        <f>'Road Bus预测_H'!R42</f>
        <v>1565674</v>
      </c>
      <c r="E23" s="22">
        <f>'Road Bus预测_H'!W42</f>
        <v>1565674</v>
      </c>
      <c r="F23" s="22">
        <f>'Road Bus预测_H'!AB42</f>
        <v>1565674</v>
      </c>
      <c r="G23" s="22">
        <f>'Road Bus预测_H'!AG42</f>
        <v>1565674</v>
      </c>
      <c r="H23" s="22">
        <f>'Road Bus预测_H'!AL42</f>
        <v>1565674</v>
      </c>
      <c r="I23" s="22">
        <f>H23</f>
        <v>1565674</v>
      </c>
      <c r="J23" s="22">
        <f>I23</f>
        <v>1565674</v>
      </c>
    </row>
    <row r="24" spans="2:12" x14ac:dyDescent="0.3">
      <c r="B24" s="22" t="s">
        <v>798</v>
      </c>
      <c r="C24" s="22">
        <v>15344633</v>
      </c>
      <c r="D24" s="22">
        <f>LDT预测_H!R42</f>
        <v>17518193.11231656</v>
      </c>
      <c r="E24" s="22">
        <f>LDT预测_H!W42</f>
        <v>21001820.66208246</v>
      </c>
      <c r="F24" s="22">
        <f>LDT预测_H!AB42</f>
        <v>24340012.726726741</v>
      </c>
      <c r="G24" s="22">
        <f>LDT预测_H!AG42</f>
        <v>27394680.164443295</v>
      </c>
      <c r="H24" s="22">
        <f>LDT预测_H!AL42</f>
        <v>30463798.874707501</v>
      </c>
      <c r="I24" s="22">
        <f>LDT预测_H!AQ42</f>
        <v>33151839.058533501</v>
      </c>
      <c r="J24" s="22">
        <f>LDT预测_H!AV42</f>
        <v>35837196.525921077</v>
      </c>
    </row>
    <row r="25" spans="2:12" x14ac:dyDescent="0.3">
      <c r="B25" s="22" t="s">
        <v>803</v>
      </c>
      <c r="C25" s="22">
        <v>482500</v>
      </c>
      <c r="D25" s="22">
        <f>HDTSpecial预测_H!R42</f>
        <v>550845.90010674996</v>
      </c>
      <c r="E25" s="22">
        <f>HDTSpecial预测_H!W42</f>
        <v>660385.84757646441</v>
      </c>
      <c r="F25" s="22">
        <f>HDTSpecial预测_H!AB42</f>
        <v>765352.68980663479</v>
      </c>
      <c r="G25" s="22">
        <f>HDTSpecial预测_H!AG42</f>
        <v>861404.32158552692</v>
      </c>
      <c r="H25" s="22">
        <f>HDTSpecial预测_H!AL42</f>
        <v>957910.36234274029</v>
      </c>
      <c r="I25" s="22">
        <f>HDTSpecial预测_H!AQ42</f>
        <v>1042433.686471512</v>
      </c>
      <c r="J25" s="22">
        <f>HDTSpecial预测_H!AV42</f>
        <v>1126872.654677171</v>
      </c>
    </row>
    <row r="26" spans="2:12" x14ac:dyDescent="0.3">
      <c r="B26" s="22" t="s">
        <v>804</v>
      </c>
      <c r="D26" s="41">
        <f>HDT预测_H!R42</f>
        <v>7187980.695106212</v>
      </c>
      <c r="E26" s="41">
        <f>HDT预测_H!W42</f>
        <v>7477191.8642140143</v>
      </c>
      <c r="F26" s="41">
        <f>HDT预测_H!AB42</f>
        <v>7731794.89958655</v>
      </c>
      <c r="G26" s="41">
        <f>HDT预测_H!AG42</f>
        <v>7949913.5650958046</v>
      </c>
      <c r="H26" s="41">
        <f>HDT预测_H!AL42</f>
        <v>8155918.4484634185</v>
      </c>
      <c r="I26" s="41">
        <f>HDT预测_H!AQ42</f>
        <v>8330157.8147535343</v>
      </c>
      <c r="J26" s="41">
        <f>HDT预测_H!AV42</f>
        <v>8496209.3377563544</v>
      </c>
    </row>
    <row r="27" spans="2:12" x14ac:dyDescent="0.3">
      <c r="B27" s="22" t="s">
        <v>850</v>
      </c>
      <c r="D27" s="41">
        <f>D28-D24</f>
        <v>10093169.595212962</v>
      </c>
      <c r="E27" s="41">
        <f t="shared" ref="E27:J27" si="9">E28-E24</f>
        <v>10491925.71179048</v>
      </c>
      <c r="F27" s="41">
        <f t="shared" si="9"/>
        <v>10851500.589393184</v>
      </c>
      <c r="G27" s="41">
        <f t="shared" si="9"/>
        <v>11165675.886681337</v>
      </c>
      <c r="H27" s="41">
        <f t="shared" si="9"/>
        <v>11468191.810806159</v>
      </c>
      <c r="I27" s="41">
        <f t="shared" si="9"/>
        <v>11726959.501225051</v>
      </c>
      <c r="J27" s="41">
        <f t="shared" si="9"/>
        <v>11977454.992433518</v>
      </c>
      <c r="L27" s="62"/>
    </row>
    <row r="28" spans="2:12" x14ac:dyDescent="0.3">
      <c r="B28" s="22" t="s">
        <v>836</v>
      </c>
      <c r="D28" s="41">
        <f t="shared" ref="D28:J28" si="10">SUM(D21:D26)</f>
        <v>27611362.707529522</v>
      </c>
      <c r="E28" s="41">
        <f t="shared" si="10"/>
        <v>31493746.373872939</v>
      </c>
      <c r="F28" s="41">
        <f t="shared" si="10"/>
        <v>35191513.316119924</v>
      </c>
      <c r="G28" s="41">
        <f t="shared" si="10"/>
        <v>38560356.051124632</v>
      </c>
      <c r="H28" s="41">
        <f t="shared" si="10"/>
        <v>41931990.68551366</v>
      </c>
      <c r="I28" s="41">
        <f t="shared" si="10"/>
        <v>44878798.559758551</v>
      </c>
      <c r="J28" s="41">
        <f t="shared" si="10"/>
        <v>47814651.518354595</v>
      </c>
    </row>
    <row r="30" spans="2:12" x14ac:dyDescent="0.3">
      <c r="B30" s="22" t="s">
        <v>798</v>
      </c>
      <c r="D30" s="13">
        <f t="shared" ref="D30:J32" si="11">D14/D24*10^6</f>
        <v>1.4094123868505995E-2</v>
      </c>
      <c r="E30" s="13">
        <f t="shared" si="11"/>
        <v>5.7082330379405868E-2</v>
      </c>
      <c r="F30" s="13">
        <f t="shared" si="11"/>
        <v>0.17214617226838289</v>
      </c>
      <c r="G30" s="13">
        <f t="shared" si="11"/>
        <v>0.32223736898105798</v>
      </c>
      <c r="H30" s="13">
        <f t="shared" si="11"/>
        <v>0.44993026170857725</v>
      </c>
      <c r="I30" s="13">
        <f t="shared" si="11"/>
        <v>0.55576555777816439</v>
      </c>
      <c r="J30" s="13">
        <f t="shared" si="11"/>
        <v>0.67973050218335107</v>
      </c>
    </row>
    <row r="31" spans="2:12" x14ac:dyDescent="0.3">
      <c r="B31" s="22" t="s">
        <v>803</v>
      </c>
      <c r="D31" s="13">
        <f t="shared" si="11"/>
        <v>3.7184544807006302E-2</v>
      </c>
      <c r="E31" s="13">
        <f t="shared" si="11"/>
        <v>5.6818975316743112E-2</v>
      </c>
      <c r="F31" s="13">
        <f t="shared" si="11"/>
        <v>8.4024960955788597E-2</v>
      </c>
      <c r="G31" s="13">
        <f t="shared" si="11"/>
        <v>0.13169453345470569</v>
      </c>
      <c r="H31" s="13">
        <f t="shared" si="11"/>
        <v>0.19017636137315025</v>
      </c>
      <c r="I31" s="13">
        <f t="shared" si="11"/>
        <v>0.27051219695949452</v>
      </c>
      <c r="J31" s="13">
        <f t="shared" si="11"/>
        <v>0.37663588519924013</v>
      </c>
    </row>
    <row r="32" spans="2:12" x14ac:dyDescent="0.3">
      <c r="B32" s="22" t="s">
        <v>804</v>
      </c>
      <c r="D32" s="13">
        <f>D16/D26*10^6</f>
        <v>1.1085781231651886E-3</v>
      </c>
      <c r="E32" s="13">
        <f t="shared" si="11"/>
        <v>1.3160867877878086E-2</v>
      </c>
      <c r="F32" s="13">
        <f t="shared" si="11"/>
        <v>4.3719463603908028E-2</v>
      </c>
      <c r="G32" s="13">
        <f t="shared" si="11"/>
        <v>8.8315745967493114E-2</v>
      </c>
      <c r="H32" s="13">
        <f t="shared" si="11"/>
        <v>0.15356583269070459</v>
      </c>
      <c r="I32" s="13">
        <f t="shared" si="11"/>
        <v>0.24805115030083974</v>
      </c>
      <c r="J32" s="13">
        <f t="shared" si="11"/>
        <v>0.37114793129614043</v>
      </c>
    </row>
    <row r="33" spans="1:10" x14ac:dyDescent="0.3">
      <c r="D33" s="13">
        <f t="shared" ref="D33:J33" si="12">D17/D28*10^6</f>
        <v>3.7906213221974884E-2</v>
      </c>
      <c r="E33" s="13">
        <f t="shared" si="12"/>
        <v>7.3139568314386866E-2</v>
      </c>
      <c r="F33" s="13">
        <f t="shared" si="12"/>
        <v>0.16404845758065117</v>
      </c>
      <c r="G33" s="13">
        <f t="shared" si="12"/>
        <v>0.28614519425050733</v>
      </c>
      <c r="H33" s="13">
        <f t="shared" si="12"/>
        <v>0.39851176391766269</v>
      </c>
      <c r="I33" s="13">
        <f t="shared" si="12"/>
        <v>0.49783219593184763</v>
      </c>
      <c r="J33" s="13">
        <f t="shared" si="12"/>
        <v>0.61710312866444672</v>
      </c>
    </row>
    <row r="35" spans="1:10" x14ac:dyDescent="0.3">
      <c r="A35" s="43">
        <v>2020</v>
      </c>
      <c r="B35" s="43"/>
      <c r="C35" s="43"/>
      <c r="D35" s="43" t="s">
        <v>805</v>
      </c>
      <c r="E35" s="43"/>
      <c r="F35" s="43"/>
      <c r="G35" s="43"/>
      <c r="H35" s="43" t="s">
        <v>806</v>
      </c>
      <c r="I35" s="43"/>
      <c r="J35" s="43"/>
    </row>
    <row r="36" spans="1:10" x14ac:dyDescent="0.3">
      <c r="A36" s="43"/>
      <c r="B36" s="43"/>
      <c r="C36" s="43" t="s">
        <v>807</v>
      </c>
      <c r="D36" s="43" t="s">
        <v>808</v>
      </c>
      <c r="E36" s="43" t="s">
        <v>809</v>
      </c>
      <c r="F36" s="43" t="s">
        <v>810</v>
      </c>
      <c r="G36" s="43" t="s">
        <v>807</v>
      </c>
      <c r="H36" s="43" t="s">
        <v>811</v>
      </c>
      <c r="I36" s="43" t="s">
        <v>812</v>
      </c>
      <c r="J36" s="43" t="s">
        <v>813</v>
      </c>
    </row>
    <row r="37" spans="1:10" x14ac:dyDescent="0.3">
      <c r="A37" s="43" t="s">
        <v>814</v>
      </c>
      <c r="B37" s="43"/>
      <c r="C37" s="44">
        <v>2008742</v>
      </c>
      <c r="D37" s="44">
        <v>0</v>
      </c>
      <c r="E37" s="44">
        <f>SUM($D$12:$D$13)/3*10^6</f>
        <v>257095.742086966</v>
      </c>
      <c r="F37" s="44">
        <f>SUM($D$12:$D$13)*2/3*10^6</f>
        <v>514191.484173932</v>
      </c>
      <c r="G37" s="44">
        <v>0</v>
      </c>
      <c r="H37" s="44">
        <f>$D$14*10^6</f>
        <v>246903.58367739816</v>
      </c>
      <c r="I37" s="44">
        <v>0</v>
      </c>
      <c r="J37" s="45">
        <f>SUM($D$15:$D$16)*10^6</f>
        <v>28451.392202603613</v>
      </c>
    </row>
    <row r="38" spans="1:10" x14ac:dyDescent="0.3">
      <c r="A38" s="43" t="s">
        <v>815</v>
      </c>
      <c r="B38" s="43"/>
      <c r="C38" s="46">
        <v>11896.433782218282</v>
      </c>
      <c r="D38" s="46">
        <v>12527.183134737772</v>
      </c>
      <c r="E38" s="46">
        <v>31952.888807653955</v>
      </c>
      <c r="F38" s="46">
        <v>84069.70995491631</v>
      </c>
      <c r="G38" s="46">
        <v>32745.717462051918</v>
      </c>
      <c r="H38" s="46">
        <v>32745.717462051918</v>
      </c>
      <c r="I38" s="46">
        <v>60000</v>
      </c>
      <c r="J38" s="46">
        <v>88115.401067558676</v>
      </c>
    </row>
    <row r="39" spans="1:10" x14ac:dyDescent="0.3">
      <c r="A39" s="43" t="s">
        <v>816</v>
      </c>
      <c r="B39" s="43"/>
      <c r="C39" s="47">
        <f>C37*C38/10^6</f>
        <v>23896.866188560718</v>
      </c>
      <c r="D39" s="47">
        <f t="shared" ref="D39:J39" si="13">D37*D38/10^6</f>
        <v>0</v>
      </c>
      <c r="E39" s="47">
        <f t="shared" si="13"/>
        <v>8214.9516598261034</v>
      </c>
      <c r="F39" s="47">
        <f t="shared" si="13"/>
        <v>43227.928935790405</v>
      </c>
      <c r="G39" s="47">
        <f t="shared" si="13"/>
        <v>0</v>
      </c>
      <c r="H39" s="47">
        <f t="shared" si="13"/>
        <v>8085.0349914681738</v>
      </c>
      <c r="I39" s="47">
        <f t="shared" si="13"/>
        <v>0</v>
      </c>
      <c r="J39" s="47">
        <f t="shared" si="13"/>
        <v>2507.0058348628286</v>
      </c>
    </row>
    <row r="40" spans="1:10" x14ac:dyDescent="0.3">
      <c r="A40" s="43" t="s">
        <v>817</v>
      </c>
      <c r="B40" s="43" t="s">
        <v>818</v>
      </c>
      <c r="C40" s="48">
        <v>0.93352127574552746</v>
      </c>
      <c r="D40" s="48">
        <v>0.95889918632316296</v>
      </c>
      <c r="E40" s="48">
        <v>0.43440195711502927</v>
      </c>
      <c r="F40" s="48">
        <v>5.839869328664074E-2</v>
      </c>
      <c r="G40" s="48">
        <v>0.96770141446123137</v>
      </c>
      <c r="H40" s="48">
        <v>0.38380983109859973</v>
      </c>
      <c r="I40" s="48">
        <v>2.0679610369757641E-3</v>
      </c>
      <c r="J40" s="48">
        <v>2.8173665045815761E-3</v>
      </c>
    </row>
    <row r="41" spans="1:10" x14ac:dyDescent="0.3">
      <c r="A41" s="43"/>
      <c r="B41" s="43" t="s">
        <v>819</v>
      </c>
      <c r="C41" s="43">
        <v>0</v>
      </c>
      <c r="D41" s="48">
        <v>7.9863876304048682E-3</v>
      </c>
      <c r="E41" s="48">
        <v>0.53967951277197823</v>
      </c>
      <c r="F41" s="48">
        <v>0.66041955145120457</v>
      </c>
      <c r="G41" s="48">
        <v>3.2298585538768625E-2</v>
      </c>
      <c r="H41" s="48">
        <v>0.61619016890140021</v>
      </c>
      <c r="I41" s="48">
        <v>0.99793203896302418</v>
      </c>
      <c r="J41" s="48">
        <v>0.99718263349541847</v>
      </c>
    </row>
    <row r="42" spans="1:10" x14ac:dyDescent="0.3">
      <c r="A42" s="43"/>
      <c r="B42" s="43" t="s">
        <v>820</v>
      </c>
      <c r="C42" s="48">
        <v>6.647872425447246E-2</v>
      </c>
      <c r="D42" s="48">
        <v>3.3114426046432159E-2</v>
      </c>
      <c r="E42" s="48">
        <v>2.5918530112992368E-2</v>
      </c>
      <c r="F42" s="48">
        <v>0.28118175526215461</v>
      </c>
      <c r="G42" s="43">
        <v>0</v>
      </c>
      <c r="H42" s="43">
        <v>0</v>
      </c>
      <c r="I42" s="43">
        <v>0</v>
      </c>
      <c r="J42" s="43">
        <v>0</v>
      </c>
    </row>
    <row r="43" spans="1:10" x14ac:dyDescent="0.3">
      <c r="A43" s="43" t="s">
        <v>821</v>
      </c>
      <c r="B43" s="43" t="s">
        <v>818</v>
      </c>
      <c r="C43" s="43">
        <v>5</v>
      </c>
      <c r="D43" s="43">
        <v>7</v>
      </c>
      <c r="E43" s="43">
        <v>12</v>
      </c>
      <c r="F43" s="43">
        <v>25</v>
      </c>
      <c r="G43" s="43">
        <v>6</v>
      </c>
      <c r="H43" s="43">
        <v>14</v>
      </c>
      <c r="I43" s="43">
        <v>21</v>
      </c>
      <c r="J43" s="43">
        <v>30</v>
      </c>
    </row>
    <row r="44" spans="1:10" x14ac:dyDescent="0.3">
      <c r="A44" s="43"/>
      <c r="B44" s="43" t="s">
        <v>819</v>
      </c>
      <c r="C44" s="43">
        <v>4</v>
      </c>
      <c r="D44" s="43">
        <v>6</v>
      </c>
      <c r="E44" s="43">
        <v>12</v>
      </c>
      <c r="F44" s="43">
        <v>25</v>
      </c>
      <c r="G44" s="43">
        <v>6</v>
      </c>
      <c r="H44" s="43">
        <v>14</v>
      </c>
      <c r="I44" s="43">
        <v>21</v>
      </c>
      <c r="J44" s="43">
        <v>30</v>
      </c>
    </row>
    <row r="45" spans="1:10" x14ac:dyDescent="0.3">
      <c r="A45" s="43"/>
      <c r="B45" s="43" t="s">
        <v>822</v>
      </c>
      <c r="C45" s="43">
        <v>5</v>
      </c>
      <c r="D45" s="43">
        <v>7</v>
      </c>
      <c r="E45" s="43">
        <v>12</v>
      </c>
      <c r="F45" s="43">
        <v>25</v>
      </c>
      <c r="G45" s="43">
        <v>6</v>
      </c>
      <c r="H45" s="43">
        <v>14</v>
      </c>
      <c r="I45" s="43">
        <v>21</v>
      </c>
      <c r="J45" s="43">
        <v>30</v>
      </c>
    </row>
    <row r="46" spans="1:10" x14ac:dyDescent="0.3">
      <c r="A46" s="43" t="s">
        <v>824</v>
      </c>
      <c r="B46" s="43"/>
      <c r="C46" s="49">
        <f>C39*(C40*C43*0.8667+C41*C44*0.9778+C42*C45*0.9778)/100/1000</f>
        <v>1.0443955535844873</v>
      </c>
      <c r="D46" s="49">
        <f t="shared" ref="D46:J46" si="14">D39*(D40*D43*0.8667+D41*D44*0.9778+D42*D45*0.9778)/100/1000</f>
        <v>0</v>
      </c>
      <c r="E46" s="49">
        <f t="shared" si="14"/>
        <v>0.91633311169700948</v>
      </c>
      <c r="F46" s="49">
        <f t="shared" si="14"/>
        <v>10.496950502857251</v>
      </c>
      <c r="G46" s="49">
        <f t="shared" si="14"/>
        <v>0</v>
      </c>
      <c r="H46" s="49">
        <f t="shared" si="14"/>
        <v>1.0585107451179021</v>
      </c>
      <c r="I46" s="49">
        <f t="shared" si="14"/>
        <v>0</v>
      </c>
      <c r="J46" s="49">
        <f t="shared" si="14"/>
        <v>0.73516967666697863</v>
      </c>
    </row>
    <row r="49" spans="1:10" x14ac:dyDescent="0.3">
      <c r="A49" s="43">
        <v>2025</v>
      </c>
      <c r="B49" s="43"/>
      <c r="C49" s="43"/>
      <c r="D49" s="43" t="s">
        <v>805</v>
      </c>
      <c r="E49" s="43"/>
      <c r="F49" s="43"/>
      <c r="G49" s="43"/>
      <c r="H49" s="43" t="s">
        <v>806</v>
      </c>
      <c r="I49" s="43"/>
      <c r="J49" s="43"/>
    </row>
    <row r="50" spans="1:10" x14ac:dyDescent="0.3">
      <c r="A50" s="43"/>
      <c r="B50" s="43"/>
      <c r="C50" s="43" t="s">
        <v>807</v>
      </c>
      <c r="D50" s="43" t="s">
        <v>808</v>
      </c>
      <c r="E50" s="43" t="s">
        <v>809</v>
      </c>
      <c r="F50" s="43" t="s">
        <v>810</v>
      </c>
      <c r="G50" s="43" t="s">
        <v>807</v>
      </c>
      <c r="H50" s="43" t="s">
        <v>811</v>
      </c>
      <c r="I50" s="43" t="s">
        <v>812</v>
      </c>
      <c r="J50" s="43" t="s">
        <v>813</v>
      </c>
    </row>
    <row r="51" spans="1:10" x14ac:dyDescent="0.3">
      <c r="A51" s="43" t="s">
        <v>814</v>
      </c>
      <c r="B51" s="43"/>
      <c r="C51" s="44">
        <v>2008742</v>
      </c>
      <c r="D51" s="44">
        <v>0</v>
      </c>
      <c r="E51" s="44">
        <f>SUM($E$12:$E$13)/3*10^6</f>
        <v>322892.45579679694</v>
      </c>
      <c r="F51" s="44">
        <f>SUM($E$12:$E$13)*2/3*10^6</f>
        <v>645784.91159359389</v>
      </c>
      <c r="G51" s="44">
        <v>0</v>
      </c>
      <c r="H51" s="44">
        <f>$E$14*10^6</f>
        <v>1198832.8656020234</v>
      </c>
      <c r="I51" s="44">
        <v>0</v>
      </c>
      <c r="J51" s="45">
        <f>SUM($E$15:$E$16)*10^6</f>
        <v>135928.78139543917</v>
      </c>
    </row>
    <row r="52" spans="1:10" x14ac:dyDescent="0.3">
      <c r="A52" s="43" t="s">
        <v>815</v>
      </c>
      <c r="B52" s="43"/>
      <c r="C52" s="46">
        <v>11896.433782218282</v>
      </c>
      <c r="D52" s="46">
        <v>12527.183134737772</v>
      </c>
      <c r="E52" s="46">
        <v>31952.888807653955</v>
      </c>
      <c r="F52" s="46">
        <v>84069.70995491631</v>
      </c>
      <c r="G52" s="46">
        <v>32745.717462051918</v>
      </c>
      <c r="H52" s="46">
        <v>32745.717462051918</v>
      </c>
      <c r="I52" s="46">
        <v>60000</v>
      </c>
      <c r="J52" s="46">
        <v>88115.401067558676</v>
      </c>
    </row>
    <row r="53" spans="1:10" x14ac:dyDescent="0.3">
      <c r="A53" s="43" t="s">
        <v>816</v>
      </c>
      <c r="B53" s="43"/>
      <c r="C53" s="47">
        <f>C51*C52/10^6</f>
        <v>23896.866188560718</v>
      </c>
      <c r="D53" s="47">
        <f t="shared" ref="D53:J53" si="15">D51*D52/10^6</f>
        <v>0</v>
      </c>
      <c r="E53" s="47">
        <f t="shared" si="15"/>
        <v>10317.346736905372</v>
      </c>
      <c r="F53" s="47">
        <f t="shared" si="15"/>
        <v>54290.950210934709</v>
      </c>
      <c r="G53" s="47">
        <f t="shared" si="15"/>
        <v>0</v>
      </c>
      <c r="H53" s="47">
        <f t="shared" si="15"/>
        <v>39256.642301225918</v>
      </c>
      <c r="I53" s="47">
        <f t="shared" si="15"/>
        <v>0</v>
      </c>
      <c r="J53" s="47">
        <f t="shared" si="15"/>
        <v>11977.41908928363</v>
      </c>
    </row>
    <row r="54" spans="1:10" x14ac:dyDescent="0.3">
      <c r="A54" s="43" t="s">
        <v>817</v>
      </c>
      <c r="B54" s="43" t="s">
        <v>818</v>
      </c>
      <c r="C54" s="48">
        <v>0.93352127574552746</v>
      </c>
      <c r="D54" s="48">
        <v>0.95889918632316296</v>
      </c>
      <c r="E54" s="48">
        <v>0.43440195711502927</v>
      </c>
      <c r="F54" s="48">
        <v>5.839869328664074E-2</v>
      </c>
      <c r="G54" s="48">
        <v>0.96770141446123137</v>
      </c>
      <c r="H54" s="48">
        <v>0.38380983109859973</v>
      </c>
      <c r="I54" s="48">
        <v>2.0679610369757641E-3</v>
      </c>
      <c r="J54" s="48">
        <v>2.8173665045815761E-3</v>
      </c>
    </row>
    <row r="55" spans="1:10" x14ac:dyDescent="0.3">
      <c r="A55" s="43"/>
      <c r="B55" s="43" t="s">
        <v>819</v>
      </c>
      <c r="C55" s="43">
        <v>0</v>
      </c>
      <c r="D55" s="48">
        <v>7.9863876304048682E-3</v>
      </c>
      <c r="E55" s="48">
        <v>0.53967951277197823</v>
      </c>
      <c r="F55" s="48">
        <v>0.66041955145120457</v>
      </c>
      <c r="G55" s="48">
        <v>3.2298585538768625E-2</v>
      </c>
      <c r="H55" s="48">
        <v>0.61619016890140021</v>
      </c>
      <c r="I55" s="48">
        <v>0.99793203896302418</v>
      </c>
      <c r="J55" s="48">
        <v>0.99718263349541847</v>
      </c>
    </row>
    <row r="56" spans="1:10" x14ac:dyDescent="0.3">
      <c r="A56" s="43"/>
      <c r="B56" s="43" t="s">
        <v>820</v>
      </c>
      <c r="C56" s="48">
        <v>6.647872425447246E-2</v>
      </c>
      <c r="D56" s="48">
        <v>3.3114426046432159E-2</v>
      </c>
      <c r="E56" s="48">
        <v>2.5918530112992368E-2</v>
      </c>
      <c r="F56" s="48">
        <v>0.28118175526215461</v>
      </c>
      <c r="G56" s="43">
        <v>0</v>
      </c>
      <c r="H56" s="43">
        <v>0</v>
      </c>
      <c r="I56" s="43">
        <v>0</v>
      </c>
      <c r="J56" s="43">
        <v>0</v>
      </c>
    </row>
    <row r="57" spans="1:10" x14ac:dyDescent="0.3">
      <c r="A57" s="43" t="s">
        <v>821</v>
      </c>
      <c r="B57" s="43" t="s">
        <v>818</v>
      </c>
      <c r="C57" s="43">
        <v>5</v>
      </c>
      <c r="D57" s="43">
        <v>7</v>
      </c>
      <c r="E57" s="43">
        <v>12</v>
      </c>
      <c r="F57" s="43">
        <v>25</v>
      </c>
      <c r="G57" s="43">
        <v>6</v>
      </c>
      <c r="H57" s="43">
        <v>14</v>
      </c>
      <c r="I57" s="43">
        <v>21</v>
      </c>
      <c r="J57" s="43">
        <v>30</v>
      </c>
    </row>
    <row r="58" spans="1:10" x14ac:dyDescent="0.3">
      <c r="A58" s="43"/>
      <c r="B58" s="43" t="s">
        <v>819</v>
      </c>
      <c r="C58" s="43">
        <v>4</v>
      </c>
      <c r="D58" s="43">
        <v>6</v>
      </c>
      <c r="E58" s="43">
        <v>12</v>
      </c>
      <c r="F58" s="43">
        <v>25</v>
      </c>
      <c r="G58" s="43">
        <v>6</v>
      </c>
      <c r="H58" s="43">
        <v>14</v>
      </c>
      <c r="I58" s="43">
        <v>21</v>
      </c>
      <c r="J58" s="43">
        <v>30</v>
      </c>
    </row>
    <row r="59" spans="1:10" x14ac:dyDescent="0.3">
      <c r="A59" s="43"/>
      <c r="B59" s="43" t="s">
        <v>822</v>
      </c>
      <c r="C59" s="43">
        <v>5</v>
      </c>
      <c r="D59" s="43">
        <v>7</v>
      </c>
      <c r="E59" s="43">
        <v>12</v>
      </c>
      <c r="F59" s="43">
        <v>25</v>
      </c>
      <c r="G59" s="43">
        <v>6</v>
      </c>
      <c r="H59" s="43">
        <v>14</v>
      </c>
      <c r="I59" s="43">
        <v>21</v>
      </c>
      <c r="J59" s="43">
        <v>30</v>
      </c>
    </row>
    <row r="60" spans="1:10" x14ac:dyDescent="0.3">
      <c r="A60" s="43" t="s">
        <v>823</v>
      </c>
      <c r="B60" s="43"/>
      <c r="C60" s="49">
        <f>C53*(C54*C57*0.8667+C55*C58*0.9778+C56*C59*0.9778)/100/1000</f>
        <v>1.0443955535844873</v>
      </c>
      <c r="D60" s="49">
        <f t="shared" ref="D60:J60" si="16">D53*(D54*D57*0.8667+D55*D58*0.9778+D56*D59*0.9778)/100/1000</f>
        <v>0</v>
      </c>
      <c r="E60" s="49">
        <f t="shared" si="16"/>
        <v>1.1508438310257341</v>
      </c>
      <c r="F60" s="49">
        <f t="shared" si="16"/>
        <v>13.183361570797606</v>
      </c>
      <c r="G60" s="49">
        <f t="shared" si="16"/>
        <v>0</v>
      </c>
      <c r="H60" s="49">
        <f t="shared" si="16"/>
        <v>5.1395668339033156</v>
      </c>
      <c r="I60" s="49">
        <f t="shared" si="16"/>
        <v>0</v>
      </c>
      <c r="J60" s="49">
        <f t="shared" si="16"/>
        <v>3.5123314021546088</v>
      </c>
    </row>
    <row r="63" spans="1:10" x14ac:dyDescent="0.3">
      <c r="A63" s="43">
        <v>2030</v>
      </c>
      <c r="B63" s="43"/>
      <c r="C63" s="43"/>
      <c r="D63" s="43" t="s">
        <v>805</v>
      </c>
      <c r="E63" s="43"/>
      <c r="F63" s="43"/>
      <c r="G63" s="43"/>
      <c r="H63" s="43" t="s">
        <v>806</v>
      </c>
      <c r="I63" s="43"/>
      <c r="J63" s="43"/>
    </row>
    <row r="64" spans="1:10" x14ac:dyDescent="0.3">
      <c r="A64" s="43"/>
      <c r="B64" s="43"/>
      <c r="C64" s="43" t="s">
        <v>807</v>
      </c>
      <c r="D64" s="43" t="s">
        <v>808</v>
      </c>
      <c r="E64" s="43" t="s">
        <v>809</v>
      </c>
      <c r="F64" s="43" t="s">
        <v>810</v>
      </c>
      <c r="G64" s="43" t="s">
        <v>807</v>
      </c>
      <c r="H64" s="43" t="s">
        <v>811</v>
      </c>
      <c r="I64" s="43" t="s">
        <v>812</v>
      </c>
      <c r="J64" s="43" t="s">
        <v>813</v>
      </c>
    </row>
    <row r="65" spans="1:10" x14ac:dyDescent="0.3">
      <c r="A65" s="43" t="s">
        <v>814</v>
      </c>
      <c r="B65" s="43"/>
      <c r="C65" s="44">
        <v>2008742</v>
      </c>
      <c r="D65" s="44">
        <v>0</v>
      </c>
      <c r="E65" s="44">
        <f>SUM($F$12:$F$13)/3*10^6</f>
        <v>393578.26666164008</v>
      </c>
      <c r="F65" s="44">
        <f>SUM($F$12:$F$13)*2/3*10^6</f>
        <v>787156.53332328016</v>
      </c>
      <c r="G65" s="44">
        <v>0</v>
      </c>
      <c r="H65" s="44">
        <f>$F$14*10^6</f>
        <v>4190040.0238697333</v>
      </c>
      <c r="I65" s="44">
        <v>0</v>
      </c>
      <c r="J65" s="45">
        <f>SUM($F$15:$F$16)*10^6</f>
        <v>402338.65558376611</v>
      </c>
    </row>
    <row r="66" spans="1:10" x14ac:dyDescent="0.3">
      <c r="A66" s="43" t="s">
        <v>815</v>
      </c>
      <c r="B66" s="43"/>
      <c r="C66" s="46">
        <v>11896.433782218282</v>
      </c>
      <c r="D66" s="46">
        <v>12527.183134737772</v>
      </c>
      <c r="E66" s="46">
        <v>31952.888807653955</v>
      </c>
      <c r="F66" s="46">
        <v>84069.70995491631</v>
      </c>
      <c r="G66" s="46">
        <v>32745.717462051918</v>
      </c>
      <c r="H66" s="46">
        <v>32745.717462051918</v>
      </c>
      <c r="I66" s="46">
        <v>60000</v>
      </c>
      <c r="J66" s="46">
        <v>88115.401067558676</v>
      </c>
    </row>
    <row r="67" spans="1:10" x14ac:dyDescent="0.3">
      <c r="A67" s="43" t="s">
        <v>816</v>
      </c>
      <c r="B67" s="43"/>
      <c r="C67" s="47">
        <f>C65*C66/10^6</f>
        <v>23896.866188560718</v>
      </c>
      <c r="D67" s="47">
        <f t="shared" ref="D67:J67" si="17">D65*D66/10^6</f>
        <v>0</v>
      </c>
      <c r="E67" s="47">
        <f t="shared" si="17"/>
        <v>12575.962591748565</v>
      </c>
      <c r="F67" s="47">
        <f t="shared" si="17"/>
        <v>66176.021445605569</v>
      </c>
      <c r="G67" s="47">
        <f t="shared" si="17"/>
        <v>0</v>
      </c>
      <c r="H67" s="47">
        <f t="shared" si="17"/>
        <v>137205.86677632757</v>
      </c>
      <c r="I67" s="47">
        <f t="shared" si="17"/>
        <v>0</v>
      </c>
      <c r="J67" s="47">
        <f t="shared" si="17"/>
        <v>35452.232001745913</v>
      </c>
    </row>
    <row r="68" spans="1:10" x14ac:dyDescent="0.3">
      <c r="A68" s="43" t="s">
        <v>817</v>
      </c>
      <c r="B68" s="43" t="s">
        <v>818</v>
      </c>
      <c r="C68" s="48">
        <v>0.93352127574552746</v>
      </c>
      <c r="D68" s="48">
        <v>0.95889918632316296</v>
      </c>
      <c r="E68" s="48">
        <v>0.43440195711502927</v>
      </c>
      <c r="F68" s="48">
        <v>5.839869328664074E-2</v>
      </c>
      <c r="G68" s="48">
        <v>0.96770141446123137</v>
      </c>
      <c r="H68" s="48">
        <v>0.38380983109859973</v>
      </c>
      <c r="I68" s="48">
        <v>2.0679610369757641E-3</v>
      </c>
      <c r="J68" s="48">
        <v>2.8173665045815761E-3</v>
      </c>
    </row>
    <row r="69" spans="1:10" x14ac:dyDescent="0.3">
      <c r="A69" s="43"/>
      <c r="B69" s="43" t="s">
        <v>819</v>
      </c>
      <c r="C69" s="43">
        <v>0</v>
      </c>
      <c r="D69" s="48">
        <v>7.9863876304048682E-3</v>
      </c>
      <c r="E69" s="48">
        <v>0.53967951277197823</v>
      </c>
      <c r="F69" s="48">
        <v>0.66041955145120457</v>
      </c>
      <c r="G69" s="48">
        <v>3.2298585538768625E-2</v>
      </c>
      <c r="H69" s="48">
        <v>0.61619016890140021</v>
      </c>
      <c r="I69" s="48">
        <v>0.99793203896302418</v>
      </c>
      <c r="J69" s="48">
        <v>0.99718263349541847</v>
      </c>
    </row>
    <row r="70" spans="1:10" x14ac:dyDescent="0.3">
      <c r="A70" s="43"/>
      <c r="B70" s="43" t="s">
        <v>820</v>
      </c>
      <c r="C70" s="48">
        <v>6.647872425447246E-2</v>
      </c>
      <c r="D70" s="48">
        <v>3.3114426046432159E-2</v>
      </c>
      <c r="E70" s="48">
        <v>2.5918530112992368E-2</v>
      </c>
      <c r="F70" s="48">
        <v>0.28118175526215461</v>
      </c>
      <c r="G70" s="43">
        <v>0</v>
      </c>
      <c r="H70" s="43">
        <v>0</v>
      </c>
      <c r="I70" s="43">
        <v>0</v>
      </c>
      <c r="J70" s="43">
        <v>0</v>
      </c>
    </row>
    <row r="71" spans="1:10" x14ac:dyDescent="0.3">
      <c r="A71" s="43" t="s">
        <v>821</v>
      </c>
      <c r="B71" s="43" t="s">
        <v>818</v>
      </c>
      <c r="C71" s="43">
        <v>5</v>
      </c>
      <c r="D71" s="43">
        <v>7</v>
      </c>
      <c r="E71" s="43">
        <v>12</v>
      </c>
      <c r="F71" s="43">
        <v>25</v>
      </c>
      <c r="G71" s="43">
        <v>6</v>
      </c>
      <c r="H71" s="43">
        <v>14</v>
      </c>
      <c r="I71" s="43">
        <v>21</v>
      </c>
      <c r="J71" s="43">
        <v>30</v>
      </c>
    </row>
    <row r="72" spans="1:10" x14ac:dyDescent="0.3">
      <c r="A72" s="43"/>
      <c r="B72" s="43" t="s">
        <v>819</v>
      </c>
      <c r="C72" s="43">
        <v>4</v>
      </c>
      <c r="D72" s="43">
        <v>6</v>
      </c>
      <c r="E72" s="43">
        <v>12</v>
      </c>
      <c r="F72" s="43">
        <v>25</v>
      </c>
      <c r="G72" s="43">
        <v>6</v>
      </c>
      <c r="H72" s="43">
        <v>14</v>
      </c>
      <c r="I72" s="43">
        <v>21</v>
      </c>
      <c r="J72" s="43">
        <v>30</v>
      </c>
    </row>
    <row r="73" spans="1:10" x14ac:dyDescent="0.3">
      <c r="A73" s="43"/>
      <c r="B73" s="43" t="s">
        <v>822</v>
      </c>
      <c r="C73" s="43">
        <v>5</v>
      </c>
      <c r="D73" s="43">
        <v>7</v>
      </c>
      <c r="E73" s="43">
        <v>12</v>
      </c>
      <c r="F73" s="43">
        <v>25</v>
      </c>
      <c r="G73" s="43">
        <v>6</v>
      </c>
      <c r="H73" s="43">
        <v>14</v>
      </c>
      <c r="I73" s="43">
        <v>21</v>
      </c>
      <c r="J73" s="43">
        <v>30</v>
      </c>
    </row>
    <row r="74" spans="1:10" x14ac:dyDescent="0.3">
      <c r="A74" s="43" t="s">
        <v>823</v>
      </c>
      <c r="B74" s="43"/>
      <c r="C74" s="49">
        <f>C67*(C68*C71*0.8667+C69*C72*0.9778+C70*C73*0.9778)/100/1000</f>
        <v>1.0443955535844873</v>
      </c>
      <c r="D74" s="49">
        <f t="shared" ref="D74:J74" si="18">D67*(D68*D71*0.8667+D69*D72*0.9778+D70*D73*0.9778)/100/1000</f>
        <v>0</v>
      </c>
      <c r="E74" s="49">
        <f t="shared" si="18"/>
        <v>1.4027801271962796</v>
      </c>
      <c r="F74" s="49">
        <f t="shared" si="18"/>
        <v>16.069389366822332</v>
      </c>
      <c r="G74" s="49">
        <f t="shared" si="18"/>
        <v>0</v>
      </c>
      <c r="H74" s="49">
        <f t="shared" si="18"/>
        <v>17.963296934301194</v>
      </c>
      <c r="I74" s="49">
        <f t="shared" si="18"/>
        <v>0</v>
      </c>
      <c r="J74" s="49">
        <f t="shared" si="18"/>
        <v>10.396228670633437</v>
      </c>
    </row>
    <row r="77" spans="1:10" x14ac:dyDescent="0.3">
      <c r="A77" s="43">
        <v>2035</v>
      </c>
      <c r="B77" s="43"/>
      <c r="C77" s="43"/>
      <c r="D77" s="43" t="s">
        <v>805</v>
      </c>
      <c r="E77" s="43"/>
      <c r="F77" s="43"/>
      <c r="G77" s="43"/>
      <c r="H77" s="43" t="s">
        <v>806</v>
      </c>
      <c r="I77" s="43"/>
      <c r="J77" s="43"/>
    </row>
    <row r="78" spans="1:10" x14ac:dyDescent="0.3">
      <c r="A78" s="43"/>
      <c r="B78" s="43"/>
      <c r="C78" s="43" t="s">
        <v>807</v>
      </c>
      <c r="D78" s="43" t="s">
        <v>808</v>
      </c>
      <c r="E78" s="43" t="s">
        <v>809</v>
      </c>
      <c r="F78" s="43" t="s">
        <v>810</v>
      </c>
      <c r="G78" s="43" t="s">
        <v>807</v>
      </c>
      <c r="H78" s="43" t="s">
        <v>811</v>
      </c>
      <c r="I78" s="43" t="s">
        <v>812</v>
      </c>
      <c r="J78" s="43" t="s">
        <v>813</v>
      </c>
    </row>
    <row r="79" spans="1:10" x14ac:dyDescent="0.3">
      <c r="A79" s="43" t="s">
        <v>814</v>
      </c>
      <c r="B79" s="43"/>
      <c r="C79" s="44">
        <v>2008742</v>
      </c>
      <c r="D79" s="44">
        <v>0</v>
      </c>
      <c r="E79" s="44">
        <f>SUM($G$12:$G$13)/3*10^6</f>
        <v>463575.375074799</v>
      </c>
      <c r="F79" s="44">
        <f>SUM($G$12:$G$13)*2/3*10^6</f>
        <v>927150.750149598</v>
      </c>
      <c r="G79" s="44">
        <v>0</v>
      </c>
      <c r="H79" s="44">
        <f>$G$14*10^6</f>
        <v>8827589.6602677852</v>
      </c>
      <c r="I79" s="44">
        <v>0</v>
      </c>
      <c r="J79" s="45">
        <f>SUM($G$15:$G$16)*10^6</f>
        <v>815544.7871256019</v>
      </c>
    </row>
    <row r="80" spans="1:10" x14ac:dyDescent="0.3">
      <c r="A80" s="43" t="s">
        <v>815</v>
      </c>
      <c r="B80" s="43"/>
      <c r="C80" s="46">
        <v>11896.433782218282</v>
      </c>
      <c r="D80" s="46">
        <v>12527.183134737772</v>
      </c>
      <c r="E80" s="46">
        <v>31952.888807653955</v>
      </c>
      <c r="F80" s="46">
        <v>84069.70995491631</v>
      </c>
      <c r="G80" s="46">
        <v>32745.717462051918</v>
      </c>
      <c r="H80" s="46">
        <v>32745.717462051918</v>
      </c>
      <c r="I80" s="46">
        <v>60000</v>
      </c>
      <c r="J80" s="46">
        <v>88115.401067558676</v>
      </c>
    </row>
    <row r="81" spans="1:10" x14ac:dyDescent="0.3">
      <c r="A81" s="43" t="s">
        <v>816</v>
      </c>
      <c r="B81" s="43"/>
      <c r="C81" s="47">
        <f>C79*C80/10^6</f>
        <v>23896.866188560718</v>
      </c>
      <c r="D81" s="47">
        <f t="shared" ref="D81:J81" si="19">D79*D80/10^6</f>
        <v>0</v>
      </c>
      <c r="E81" s="47">
        <f t="shared" si="19"/>
        <v>14812.57241373153</v>
      </c>
      <c r="F81" s="47">
        <f t="shared" si="19"/>
        <v>77945.294649559786</v>
      </c>
      <c r="G81" s="47">
        <f t="shared" si="19"/>
        <v>0</v>
      </c>
      <c r="H81" s="47">
        <f t="shared" si="19"/>
        <v>289065.75688605977</v>
      </c>
      <c r="I81" s="47">
        <f t="shared" si="19"/>
        <v>0</v>
      </c>
      <c r="J81" s="47">
        <f t="shared" si="19"/>
        <v>71862.056006129176</v>
      </c>
    </row>
    <row r="82" spans="1:10" x14ac:dyDescent="0.3">
      <c r="A82" s="43" t="s">
        <v>817</v>
      </c>
      <c r="B82" s="43" t="s">
        <v>818</v>
      </c>
      <c r="C82" s="48">
        <v>0.93352127574552746</v>
      </c>
      <c r="D82" s="48">
        <v>0.95889918632316296</v>
      </c>
      <c r="E82" s="48">
        <v>0.43440195711502927</v>
      </c>
      <c r="F82" s="48">
        <v>5.839869328664074E-2</v>
      </c>
      <c r="G82" s="48">
        <v>0.96770141446123137</v>
      </c>
      <c r="H82" s="48">
        <v>0.38380983109859973</v>
      </c>
      <c r="I82" s="48">
        <v>2.0679610369757641E-3</v>
      </c>
      <c r="J82" s="48">
        <v>2.8173665045815761E-3</v>
      </c>
    </row>
    <row r="83" spans="1:10" x14ac:dyDescent="0.3">
      <c r="A83" s="43"/>
      <c r="B83" s="43" t="s">
        <v>819</v>
      </c>
      <c r="C83" s="43">
        <v>0</v>
      </c>
      <c r="D83" s="48">
        <v>7.9863876304048682E-3</v>
      </c>
      <c r="E83" s="48">
        <v>0.53967951277197823</v>
      </c>
      <c r="F83" s="48">
        <v>0.66041955145120457</v>
      </c>
      <c r="G83" s="48">
        <v>3.2298585538768625E-2</v>
      </c>
      <c r="H83" s="48">
        <v>0.61619016890140021</v>
      </c>
      <c r="I83" s="48">
        <v>0.99793203896302418</v>
      </c>
      <c r="J83" s="48">
        <v>0.99718263349541847</v>
      </c>
    </row>
    <row r="84" spans="1:10" x14ac:dyDescent="0.3">
      <c r="A84" s="43"/>
      <c r="B84" s="43" t="s">
        <v>820</v>
      </c>
      <c r="C84" s="48">
        <v>6.647872425447246E-2</v>
      </c>
      <c r="D84" s="48">
        <v>3.3114426046432159E-2</v>
      </c>
      <c r="E84" s="48">
        <v>2.5918530112992368E-2</v>
      </c>
      <c r="F84" s="48">
        <v>0.28118175526215461</v>
      </c>
      <c r="G84" s="43">
        <v>0</v>
      </c>
      <c r="H84" s="43">
        <v>0</v>
      </c>
      <c r="I84" s="43">
        <v>0</v>
      </c>
      <c r="J84" s="43">
        <v>0</v>
      </c>
    </row>
    <row r="85" spans="1:10" x14ac:dyDescent="0.3">
      <c r="A85" s="43" t="s">
        <v>821</v>
      </c>
      <c r="B85" s="43" t="s">
        <v>818</v>
      </c>
      <c r="C85" s="43">
        <v>5</v>
      </c>
      <c r="D85" s="43">
        <v>7</v>
      </c>
      <c r="E85" s="43">
        <v>12</v>
      </c>
      <c r="F85" s="43">
        <v>25</v>
      </c>
      <c r="G85" s="43">
        <v>6</v>
      </c>
      <c r="H85" s="43">
        <v>14</v>
      </c>
      <c r="I85" s="43">
        <v>21</v>
      </c>
      <c r="J85" s="43">
        <v>30</v>
      </c>
    </row>
    <row r="86" spans="1:10" x14ac:dyDescent="0.3">
      <c r="A86" s="43"/>
      <c r="B86" s="43" t="s">
        <v>819</v>
      </c>
      <c r="C86" s="43">
        <v>4</v>
      </c>
      <c r="D86" s="43">
        <v>6</v>
      </c>
      <c r="E86" s="43">
        <v>12</v>
      </c>
      <c r="F86" s="43">
        <v>25</v>
      </c>
      <c r="G86" s="43">
        <v>6</v>
      </c>
      <c r="H86" s="43">
        <v>14</v>
      </c>
      <c r="I86" s="43">
        <v>21</v>
      </c>
      <c r="J86" s="43">
        <v>30</v>
      </c>
    </row>
    <row r="87" spans="1:10" x14ac:dyDescent="0.3">
      <c r="A87" s="43"/>
      <c r="B87" s="43" t="s">
        <v>822</v>
      </c>
      <c r="C87" s="43">
        <v>5</v>
      </c>
      <c r="D87" s="43">
        <v>7</v>
      </c>
      <c r="E87" s="43">
        <v>12</v>
      </c>
      <c r="F87" s="43">
        <v>25</v>
      </c>
      <c r="G87" s="43">
        <v>6</v>
      </c>
      <c r="H87" s="43">
        <v>14</v>
      </c>
      <c r="I87" s="43">
        <v>21</v>
      </c>
      <c r="J87" s="43">
        <v>30</v>
      </c>
    </row>
    <row r="88" spans="1:10" x14ac:dyDescent="0.3">
      <c r="A88" s="43" t="s">
        <v>823</v>
      </c>
      <c r="B88" s="43"/>
      <c r="C88" s="49">
        <f>C81*(C82*C85*0.8667+C83*C86*0.9778+C84*C87*0.9778)/100/1000</f>
        <v>1.0443955535844873</v>
      </c>
      <c r="D88" s="49">
        <f t="shared" ref="D88:J88" si="20">D81*(D82*D85*0.8667+D83*D86*0.9778+D84*D87*0.9778)/100/1000</f>
        <v>0</v>
      </c>
      <c r="E88" s="49">
        <f t="shared" si="20"/>
        <v>1.6522617702657567</v>
      </c>
      <c r="F88" s="49">
        <f t="shared" si="20"/>
        <v>18.927298161389306</v>
      </c>
      <c r="G88" s="49">
        <f t="shared" si="20"/>
        <v>0</v>
      </c>
      <c r="H88" s="49">
        <f t="shared" si="20"/>
        <v>37.845131162997014</v>
      </c>
      <c r="I88" s="49">
        <f t="shared" si="20"/>
        <v>0</v>
      </c>
      <c r="J88" s="49">
        <f t="shared" si="20"/>
        <v>21.073267458725699</v>
      </c>
    </row>
    <row r="91" spans="1:10" x14ac:dyDescent="0.3">
      <c r="A91" s="43">
        <v>2040</v>
      </c>
      <c r="B91" s="43"/>
      <c r="C91" s="43"/>
      <c r="D91" s="43" t="s">
        <v>805</v>
      </c>
      <c r="E91" s="43"/>
      <c r="F91" s="43"/>
      <c r="G91" s="43"/>
      <c r="H91" s="43" t="s">
        <v>806</v>
      </c>
      <c r="I91" s="43"/>
      <c r="J91" s="43"/>
    </row>
    <row r="92" spans="1:10" x14ac:dyDescent="0.3">
      <c r="A92" s="43"/>
      <c r="B92" s="43"/>
      <c r="C92" s="43" t="s">
        <v>807</v>
      </c>
      <c r="D92" s="43" t="s">
        <v>808</v>
      </c>
      <c r="E92" s="43" t="s">
        <v>809</v>
      </c>
      <c r="F92" s="43" t="s">
        <v>810</v>
      </c>
      <c r="G92" s="43" t="s">
        <v>807</v>
      </c>
      <c r="H92" s="43" t="s">
        <v>811</v>
      </c>
      <c r="I92" s="43" t="s">
        <v>812</v>
      </c>
      <c r="J92" s="43" t="s">
        <v>813</v>
      </c>
    </row>
    <row r="93" spans="1:10" x14ac:dyDescent="0.3">
      <c r="A93" s="43" t="s">
        <v>814</v>
      </c>
      <c r="B93" s="43"/>
      <c r="C93" s="44">
        <v>2008742</v>
      </c>
      <c r="D93" s="44">
        <v>0</v>
      </c>
      <c r="E93" s="44">
        <f>SUM($H$12:$H$13)/3*10^6</f>
        <v>523054.75240023347</v>
      </c>
      <c r="F93" s="44">
        <f>SUM($H$12:$H$13)*2/3*10^6</f>
        <v>1046109.5048004669</v>
      </c>
      <c r="G93" s="44">
        <v>0</v>
      </c>
      <c r="H93" s="44">
        <f>$H$14*10^6</f>
        <v>13706585.000334607</v>
      </c>
      <c r="I93" s="44">
        <v>0</v>
      </c>
      <c r="J93" s="45">
        <f>SUM($H$15:$H$16)*10^6</f>
        <v>1434642.3151277425</v>
      </c>
    </row>
    <row r="94" spans="1:10" x14ac:dyDescent="0.3">
      <c r="A94" s="43" t="s">
        <v>815</v>
      </c>
      <c r="B94" s="43"/>
      <c r="C94" s="46">
        <v>11896.433782218282</v>
      </c>
      <c r="D94" s="46">
        <v>12527.183134737772</v>
      </c>
      <c r="E94" s="46">
        <v>31952.888807653955</v>
      </c>
      <c r="F94" s="46">
        <v>84069.70995491631</v>
      </c>
      <c r="G94" s="46">
        <v>32745.717462051918</v>
      </c>
      <c r="H94" s="46">
        <v>32745.717462051918</v>
      </c>
      <c r="I94" s="46">
        <v>60000</v>
      </c>
      <c r="J94" s="46">
        <v>88115.401067558676</v>
      </c>
    </row>
    <row r="95" spans="1:10" x14ac:dyDescent="0.3">
      <c r="A95" s="43" t="s">
        <v>816</v>
      </c>
      <c r="B95" s="43"/>
      <c r="C95" s="47">
        <f>C93*C94/10^6</f>
        <v>23896.866188560718</v>
      </c>
      <c r="D95" s="47">
        <f t="shared" ref="D95:J95" si="21">D93*D94/10^6</f>
        <v>0</v>
      </c>
      <c r="E95" s="47">
        <f t="shared" si="21"/>
        <v>16713.110343759628</v>
      </c>
      <c r="F95" s="47">
        <f t="shared" si="21"/>
        <v>87946.12264965639</v>
      </c>
      <c r="G95" s="47">
        <f t="shared" si="21"/>
        <v>0</v>
      </c>
      <c r="H95" s="47">
        <f t="shared" si="21"/>
        <v>448831.95979055582</v>
      </c>
      <c r="I95" s="47">
        <f t="shared" si="21"/>
        <v>0</v>
      </c>
      <c r="J95" s="47">
        <f t="shared" si="21"/>
        <v>126414.08298597192</v>
      </c>
    </row>
    <row r="96" spans="1:10" x14ac:dyDescent="0.3">
      <c r="A96" s="43" t="s">
        <v>817</v>
      </c>
      <c r="B96" s="43" t="s">
        <v>818</v>
      </c>
      <c r="C96" s="48">
        <v>0.93352127574552746</v>
      </c>
      <c r="D96" s="48">
        <v>0.95889918632316296</v>
      </c>
      <c r="E96" s="48">
        <v>0.43440195711502927</v>
      </c>
      <c r="F96" s="48">
        <v>5.839869328664074E-2</v>
      </c>
      <c r="G96" s="48">
        <v>0.96770141446123137</v>
      </c>
      <c r="H96" s="48">
        <v>0.38380983109859973</v>
      </c>
      <c r="I96" s="48">
        <v>2.0679610369757641E-3</v>
      </c>
      <c r="J96" s="48">
        <v>2.8173665045815761E-3</v>
      </c>
    </row>
    <row r="97" spans="1:10" x14ac:dyDescent="0.3">
      <c r="A97" s="43"/>
      <c r="B97" s="43" t="s">
        <v>819</v>
      </c>
      <c r="C97" s="43">
        <v>0</v>
      </c>
      <c r="D97" s="48">
        <v>7.9863876304048682E-3</v>
      </c>
      <c r="E97" s="48">
        <v>0.53967951277197823</v>
      </c>
      <c r="F97" s="48">
        <v>0.66041955145120457</v>
      </c>
      <c r="G97" s="48">
        <v>3.2298585538768625E-2</v>
      </c>
      <c r="H97" s="48">
        <v>0.61619016890140021</v>
      </c>
      <c r="I97" s="48">
        <v>0.99793203896302418</v>
      </c>
      <c r="J97" s="48">
        <v>0.99718263349541847</v>
      </c>
    </row>
    <row r="98" spans="1:10" x14ac:dyDescent="0.3">
      <c r="A98" s="43"/>
      <c r="B98" s="43" t="s">
        <v>820</v>
      </c>
      <c r="C98" s="48">
        <v>6.647872425447246E-2</v>
      </c>
      <c r="D98" s="48">
        <v>3.3114426046432159E-2</v>
      </c>
      <c r="E98" s="48">
        <v>2.5918530112992368E-2</v>
      </c>
      <c r="F98" s="48">
        <v>0.28118175526215461</v>
      </c>
      <c r="G98" s="43">
        <v>0</v>
      </c>
      <c r="H98" s="43">
        <v>0</v>
      </c>
      <c r="I98" s="43">
        <v>0</v>
      </c>
      <c r="J98" s="43">
        <v>0</v>
      </c>
    </row>
    <row r="99" spans="1:10" x14ac:dyDescent="0.3">
      <c r="A99" s="43" t="s">
        <v>821</v>
      </c>
      <c r="B99" s="43" t="s">
        <v>818</v>
      </c>
      <c r="C99" s="43">
        <v>5</v>
      </c>
      <c r="D99" s="43">
        <v>7</v>
      </c>
      <c r="E99" s="43">
        <v>12</v>
      </c>
      <c r="F99" s="43">
        <v>25</v>
      </c>
      <c r="G99" s="43">
        <v>6</v>
      </c>
      <c r="H99" s="43">
        <v>14</v>
      </c>
      <c r="I99" s="43">
        <v>21</v>
      </c>
      <c r="J99" s="43">
        <v>30</v>
      </c>
    </row>
    <row r="100" spans="1:10" x14ac:dyDescent="0.3">
      <c r="A100" s="43"/>
      <c r="B100" s="43" t="s">
        <v>819</v>
      </c>
      <c r="C100" s="43">
        <v>4</v>
      </c>
      <c r="D100" s="43">
        <v>6</v>
      </c>
      <c r="E100" s="43">
        <v>12</v>
      </c>
      <c r="F100" s="43">
        <v>25</v>
      </c>
      <c r="G100" s="43">
        <v>6</v>
      </c>
      <c r="H100" s="43">
        <v>14</v>
      </c>
      <c r="I100" s="43">
        <v>21</v>
      </c>
      <c r="J100" s="43">
        <v>30</v>
      </c>
    </row>
    <row r="101" spans="1:10" x14ac:dyDescent="0.3">
      <c r="A101" s="43"/>
      <c r="B101" s="43" t="s">
        <v>822</v>
      </c>
      <c r="C101" s="43">
        <v>5</v>
      </c>
      <c r="D101" s="43">
        <v>7</v>
      </c>
      <c r="E101" s="43">
        <v>12</v>
      </c>
      <c r="F101" s="43">
        <v>25</v>
      </c>
      <c r="G101" s="43">
        <v>6</v>
      </c>
      <c r="H101" s="43">
        <v>14</v>
      </c>
      <c r="I101" s="43">
        <v>21</v>
      </c>
      <c r="J101" s="43">
        <v>30</v>
      </c>
    </row>
    <row r="102" spans="1:10" x14ac:dyDescent="0.3">
      <c r="A102" s="43" t="s">
        <v>823</v>
      </c>
      <c r="B102" s="43"/>
      <c r="C102" s="49">
        <f>C95*(C96*C99*0.8667+C97*C100*0.9778+C98*C101*0.9778)/100/1000</f>
        <v>1.0443955535844873</v>
      </c>
      <c r="D102" s="49">
        <f t="shared" ref="D102:J102" si="22">D95*(D96*D99*0.8667+D97*D100*0.9778+D98*D101*0.9778)/100/1000</f>
        <v>0</v>
      </c>
      <c r="E102" s="49">
        <f t="shared" si="22"/>
        <v>1.8642564243350548</v>
      </c>
      <c r="F102" s="49">
        <f t="shared" si="22"/>
        <v>21.355778985916771</v>
      </c>
      <c r="G102" s="49">
        <f t="shared" si="22"/>
        <v>0</v>
      </c>
      <c r="H102" s="49">
        <f t="shared" si="22"/>
        <v>58.762077429717671</v>
      </c>
      <c r="I102" s="49">
        <f t="shared" si="22"/>
        <v>0</v>
      </c>
      <c r="J102" s="49">
        <f t="shared" si="22"/>
        <v>37.070436463517282</v>
      </c>
    </row>
    <row r="105" spans="1:10" x14ac:dyDescent="0.3">
      <c r="A105" s="43">
        <v>2045</v>
      </c>
      <c r="B105" s="43"/>
      <c r="C105" s="43"/>
      <c r="D105" s="43" t="s">
        <v>805</v>
      </c>
      <c r="E105" s="43"/>
      <c r="F105" s="43"/>
      <c r="G105" s="43"/>
      <c r="H105" s="43" t="s">
        <v>806</v>
      </c>
      <c r="I105" s="43"/>
      <c r="J105" s="43"/>
    </row>
    <row r="106" spans="1:10" x14ac:dyDescent="0.3">
      <c r="A106" s="43"/>
      <c r="B106" s="43"/>
      <c r="C106" s="43" t="s">
        <v>807</v>
      </c>
      <c r="D106" s="43" t="s">
        <v>808</v>
      </c>
      <c r="E106" s="43" t="s">
        <v>809</v>
      </c>
      <c r="F106" s="43" t="s">
        <v>810</v>
      </c>
      <c r="G106" s="43" t="s">
        <v>807</v>
      </c>
      <c r="H106" s="43" t="s">
        <v>811</v>
      </c>
      <c r="I106" s="43" t="s">
        <v>812</v>
      </c>
      <c r="J106" s="43" t="s">
        <v>813</v>
      </c>
    </row>
    <row r="107" spans="1:10" x14ac:dyDescent="0.3">
      <c r="A107" s="43" t="s">
        <v>814</v>
      </c>
      <c r="B107" s="43"/>
      <c r="C107" s="44">
        <v>2008742</v>
      </c>
      <c r="D107" s="44">
        <v>0</v>
      </c>
      <c r="E107" s="44">
        <f>SUM($I$12:$I$13)/3*10^6</f>
        <v>523054.75240023347</v>
      </c>
      <c r="F107" s="44">
        <f>SUM($I$12:$I$13)*2/3*10^6</f>
        <v>1046109.5048004669</v>
      </c>
      <c r="G107" s="44">
        <v>0</v>
      </c>
      <c r="H107" s="44">
        <f>$I$14*10^6</f>
        <v>18424650.325737808</v>
      </c>
      <c r="I107" s="44">
        <v>0</v>
      </c>
      <c r="J107" s="45">
        <f>SUM($I$15:$I$16)*10^6</f>
        <v>2348296.2548491373</v>
      </c>
    </row>
    <row r="108" spans="1:10" x14ac:dyDescent="0.3">
      <c r="A108" s="43" t="s">
        <v>815</v>
      </c>
      <c r="B108" s="43"/>
      <c r="C108" s="46">
        <v>11896.433782218282</v>
      </c>
      <c r="D108" s="46">
        <v>12527.183134737772</v>
      </c>
      <c r="E108" s="46">
        <v>31952.888807653955</v>
      </c>
      <c r="F108" s="46">
        <v>84069.70995491631</v>
      </c>
      <c r="G108" s="46">
        <v>32745.717462051918</v>
      </c>
      <c r="H108" s="46">
        <v>32745.717462051918</v>
      </c>
      <c r="I108" s="46">
        <v>60000</v>
      </c>
      <c r="J108" s="46">
        <v>88115.401067558676</v>
      </c>
    </row>
    <row r="109" spans="1:10" x14ac:dyDescent="0.3">
      <c r="A109" s="43" t="s">
        <v>816</v>
      </c>
      <c r="B109" s="43"/>
      <c r="C109" s="47">
        <f>C107*C108/10^6</f>
        <v>23896.866188560718</v>
      </c>
      <c r="D109" s="47">
        <f t="shared" ref="D109:J109" si="23">D107*D108/10^6</f>
        <v>0</v>
      </c>
      <c r="E109" s="47">
        <f t="shared" si="23"/>
        <v>16713.110343759628</v>
      </c>
      <c r="F109" s="47">
        <f t="shared" si="23"/>
        <v>87946.12264965639</v>
      </c>
      <c r="G109" s="47">
        <f t="shared" si="23"/>
        <v>0</v>
      </c>
      <c r="H109" s="47">
        <f t="shared" si="23"/>
        <v>603328.39390371309</v>
      </c>
      <c r="I109" s="47">
        <f t="shared" si="23"/>
        <v>0</v>
      </c>
      <c r="J109" s="47">
        <f t="shared" si="23"/>
        <v>206921.06632147773</v>
      </c>
    </row>
    <row r="110" spans="1:10" x14ac:dyDescent="0.3">
      <c r="A110" s="43" t="s">
        <v>817</v>
      </c>
      <c r="B110" s="43" t="s">
        <v>818</v>
      </c>
      <c r="C110" s="48">
        <v>0.93352127574552746</v>
      </c>
      <c r="D110" s="48">
        <v>0.95889918632316296</v>
      </c>
      <c r="E110" s="48">
        <v>0.43440195711502927</v>
      </c>
      <c r="F110" s="48">
        <v>5.839869328664074E-2</v>
      </c>
      <c r="G110" s="48">
        <v>0.96770141446123137</v>
      </c>
      <c r="H110" s="48">
        <v>0.38380983109859973</v>
      </c>
      <c r="I110" s="48">
        <v>2.0679610369757641E-3</v>
      </c>
      <c r="J110" s="48">
        <v>2.8173665045815761E-3</v>
      </c>
    </row>
    <row r="111" spans="1:10" x14ac:dyDescent="0.3">
      <c r="A111" s="43"/>
      <c r="B111" s="43" t="s">
        <v>819</v>
      </c>
      <c r="C111" s="43">
        <v>0</v>
      </c>
      <c r="D111" s="48">
        <v>7.9863876304048682E-3</v>
      </c>
      <c r="E111" s="48">
        <v>0.53967951277197823</v>
      </c>
      <c r="F111" s="48">
        <v>0.66041955145120457</v>
      </c>
      <c r="G111" s="48">
        <v>3.2298585538768625E-2</v>
      </c>
      <c r="H111" s="48">
        <v>0.61619016890140021</v>
      </c>
      <c r="I111" s="48">
        <v>0.99793203896302418</v>
      </c>
      <c r="J111" s="48">
        <v>0.99718263349541847</v>
      </c>
    </row>
    <row r="112" spans="1:10" x14ac:dyDescent="0.3">
      <c r="A112" s="43"/>
      <c r="B112" s="43" t="s">
        <v>820</v>
      </c>
      <c r="C112" s="48">
        <v>6.647872425447246E-2</v>
      </c>
      <c r="D112" s="48">
        <v>3.3114426046432159E-2</v>
      </c>
      <c r="E112" s="48">
        <v>2.5918530112992368E-2</v>
      </c>
      <c r="F112" s="48">
        <v>0.28118175526215461</v>
      </c>
      <c r="G112" s="43">
        <v>0</v>
      </c>
      <c r="H112" s="43">
        <v>0</v>
      </c>
      <c r="I112" s="43">
        <v>0</v>
      </c>
      <c r="J112" s="43">
        <v>0</v>
      </c>
    </row>
    <row r="113" spans="1:10" x14ac:dyDescent="0.3">
      <c r="A113" s="43" t="s">
        <v>821</v>
      </c>
      <c r="B113" s="43" t="s">
        <v>818</v>
      </c>
      <c r="C113" s="43">
        <v>5</v>
      </c>
      <c r="D113" s="43">
        <v>7</v>
      </c>
      <c r="E113" s="43">
        <v>12</v>
      </c>
      <c r="F113" s="43">
        <v>25</v>
      </c>
      <c r="G113" s="43">
        <v>6</v>
      </c>
      <c r="H113" s="43">
        <v>14</v>
      </c>
      <c r="I113" s="43">
        <v>21</v>
      </c>
      <c r="J113" s="43">
        <v>30</v>
      </c>
    </row>
    <row r="114" spans="1:10" x14ac:dyDescent="0.3">
      <c r="A114" s="43"/>
      <c r="B114" s="43" t="s">
        <v>819</v>
      </c>
      <c r="C114" s="43">
        <v>4</v>
      </c>
      <c r="D114" s="43">
        <v>6</v>
      </c>
      <c r="E114" s="43">
        <v>12</v>
      </c>
      <c r="F114" s="43">
        <v>25</v>
      </c>
      <c r="G114" s="43">
        <v>6</v>
      </c>
      <c r="H114" s="43">
        <v>14</v>
      </c>
      <c r="I114" s="43">
        <v>21</v>
      </c>
      <c r="J114" s="43">
        <v>30</v>
      </c>
    </row>
    <row r="115" spans="1:10" x14ac:dyDescent="0.3">
      <c r="A115" s="43"/>
      <c r="B115" s="43" t="s">
        <v>822</v>
      </c>
      <c r="C115" s="43">
        <v>5</v>
      </c>
      <c r="D115" s="43">
        <v>7</v>
      </c>
      <c r="E115" s="43">
        <v>12</v>
      </c>
      <c r="F115" s="43">
        <v>25</v>
      </c>
      <c r="G115" s="43">
        <v>6</v>
      </c>
      <c r="H115" s="43">
        <v>14</v>
      </c>
      <c r="I115" s="43">
        <v>21</v>
      </c>
      <c r="J115" s="43">
        <v>30</v>
      </c>
    </row>
    <row r="116" spans="1:10" x14ac:dyDescent="0.3">
      <c r="A116" s="43" t="s">
        <v>823</v>
      </c>
      <c r="B116" s="43"/>
      <c r="C116" s="49">
        <f>C109*(C110*C113*0.8667+C111*C114*0.9778+C112*C115*0.9778)/100/1000</f>
        <v>1.0443955535844873</v>
      </c>
      <c r="D116" s="49">
        <f t="shared" ref="D116:J116" si="24">D109*(D110*D113*0.8667+D111*D114*0.9778+D112*D115*0.9778)/100/1000</f>
        <v>0</v>
      </c>
      <c r="E116" s="49">
        <f t="shared" si="24"/>
        <v>1.8642564243350548</v>
      </c>
      <c r="F116" s="49">
        <f t="shared" si="24"/>
        <v>21.355778985916771</v>
      </c>
      <c r="G116" s="49">
        <f t="shared" si="24"/>
        <v>0</v>
      </c>
      <c r="H116" s="49">
        <f t="shared" si="24"/>
        <v>78.989093857444999</v>
      </c>
      <c r="I116" s="49">
        <f t="shared" si="24"/>
        <v>0</v>
      </c>
      <c r="J116" s="49">
        <f t="shared" si="24"/>
        <v>60.678795121939011</v>
      </c>
    </row>
    <row r="119" spans="1:10" x14ac:dyDescent="0.3">
      <c r="A119" s="43">
        <v>2050</v>
      </c>
      <c r="B119" s="43"/>
      <c r="C119" s="43"/>
      <c r="D119" s="43" t="s">
        <v>805</v>
      </c>
      <c r="E119" s="43"/>
      <c r="F119" s="43"/>
      <c r="G119" s="43"/>
      <c r="H119" s="43" t="s">
        <v>806</v>
      </c>
      <c r="I119" s="43"/>
      <c r="J119" s="43"/>
    </row>
    <row r="120" spans="1:10" x14ac:dyDescent="0.3">
      <c r="A120" s="43"/>
      <c r="B120" s="43"/>
      <c r="C120" s="43" t="s">
        <v>807</v>
      </c>
      <c r="D120" s="43" t="s">
        <v>808</v>
      </c>
      <c r="E120" s="43" t="s">
        <v>809</v>
      </c>
      <c r="F120" s="43" t="s">
        <v>810</v>
      </c>
      <c r="G120" s="43" t="s">
        <v>807</v>
      </c>
      <c r="H120" s="43" t="s">
        <v>811</v>
      </c>
      <c r="I120" s="43" t="s">
        <v>812</v>
      </c>
      <c r="J120" s="43" t="s">
        <v>813</v>
      </c>
    </row>
    <row r="121" spans="1:10" x14ac:dyDescent="0.3">
      <c r="A121" s="43" t="s">
        <v>814</v>
      </c>
      <c r="B121" s="43"/>
      <c r="C121" s="44">
        <v>2008742</v>
      </c>
      <c r="D121" s="44">
        <v>0</v>
      </c>
      <c r="E121" s="44">
        <f>SUM($J$12:$J$13)/3*10^6</f>
        <v>523054.75240023347</v>
      </c>
      <c r="F121" s="44">
        <f>SUM($J$12:$J$13)*2/3*10^6</f>
        <v>1046109.5048004669</v>
      </c>
      <c r="G121" s="44">
        <v>0</v>
      </c>
      <c r="H121" s="44">
        <f>$J$14*10^6</f>
        <v>24359635.59140778</v>
      </c>
      <c r="I121" s="44">
        <v>0</v>
      </c>
      <c r="J121" s="45">
        <f>SUM($J$15:$J$16)*10^6</f>
        <v>3577771.1993683763</v>
      </c>
    </row>
    <row r="122" spans="1:10" x14ac:dyDescent="0.3">
      <c r="A122" s="43" t="s">
        <v>815</v>
      </c>
      <c r="B122" s="43"/>
      <c r="C122" s="46">
        <v>11896.433782218282</v>
      </c>
      <c r="D122" s="46">
        <v>12527.183134737772</v>
      </c>
      <c r="E122" s="46">
        <v>31952.888807653955</v>
      </c>
      <c r="F122" s="46">
        <v>84069.70995491631</v>
      </c>
      <c r="G122" s="46">
        <v>32745.717462051918</v>
      </c>
      <c r="H122" s="46">
        <v>32745.717462051918</v>
      </c>
      <c r="I122" s="46">
        <v>60000</v>
      </c>
      <c r="J122" s="46">
        <v>88115.401067558676</v>
      </c>
    </row>
    <row r="123" spans="1:10" x14ac:dyDescent="0.3">
      <c r="A123" s="43" t="s">
        <v>816</v>
      </c>
      <c r="B123" s="43"/>
      <c r="C123" s="47">
        <f>C121*C122/10^6</f>
        <v>23896.866188560718</v>
      </c>
      <c r="D123" s="47">
        <f t="shared" ref="D123:J123" si="25">D121*D122/10^6</f>
        <v>0</v>
      </c>
      <c r="E123" s="47">
        <f t="shared" si="25"/>
        <v>16713.110343759628</v>
      </c>
      <c r="F123" s="47">
        <f t="shared" si="25"/>
        <v>87946.12264965639</v>
      </c>
      <c r="G123" s="47">
        <f t="shared" si="25"/>
        <v>0</v>
      </c>
      <c r="H123" s="47">
        <f t="shared" si="25"/>
        <v>797673.7445547831</v>
      </c>
      <c r="I123" s="47">
        <f t="shared" si="25"/>
        <v>0</v>
      </c>
      <c r="J123" s="47">
        <f t="shared" si="25"/>
        <v>315256.74416030495</v>
      </c>
    </row>
    <row r="124" spans="1:10" x14ac:dyDescent="0.3">
      <c r="A124" s="43" t="s">
        <v>817</v>
      </c>
      <c r="B124" s="43" t="s">
        <v>818</v>
      </c>
      <c r="C124" s="48">
        <v>0.93352127574552746</v>
      </c>
      <c r="D124" s="48">
        <v>0.95889918632316296</v>
      </c>
      <c r="E124" s="48">
        <v>0.43440195711502927</v>
      </c>
      <c r="F124" s="48">
        <v>5.839869328664074E-2</v>
      </c>
      <c r="G124" s="48">
        <v>0.96770141446123137</v>
      </c>
      <c r="H124" s="48">
        <v>0.38380983109859973</v>
      </c>
      <c r="I124" s="48">
        <v>2.0679610369757641E-3</v>
      </c>
      <c r="J124" s="48">
        <v>2.8173665045815761E-3</v>
      </c>
    </row>
    <row r="125" spans="1:10" x14ac:dyDescent="0.3">
      <c r="A125" s="43"/>
      <c r="B125" s="43" t="s">
        <v>819</v>
      </c>
      <c r="C125" s="43">
        <v>0</v>
      </c>
      <c r="D125" s="48">
        <v>7.9863876304048682E-3</v>
      </c>
      <c r="E125" s="48">
        <v>0.53967951277197823</v>
      </c>
      <c r="F125" s="48">
        <v>0.66041955145120457</v>
      </c>
      <c r="G125" s="48">
        <v>3.2298585538768625E-2</v>
      </c>
      <c r="H125" s="48">
        <v>0.61619016890140021</v>
      </c>
      <c r="I125" s="48">
        <v>0.99793203896302418</v>
      </c>
      <c r="J125" s="48">
        <v>0.99718263349541847</v>
      </c>
    </row>
    <row r="126" spans="1:10" x14ac:dyDescent="0.3">
      <c r="A126" s="43"/>
      <c r="B126" s="43" t="s">
        <v>820</v>
      </c>
      <c r="C126" s="48">
        <v>6.647872425447246E-2</v>
      </c>
      <c r="D126" s="48">
        <v>3.3114426046432159E-2</v>
      </c>
      <c r="E126" s="48">
        <v>2.5918530112992368E-2</v>
      </c>
      <c r="F126" s="48">
        <v>0.28118175526215461</v>
      </c>
      <c r="G126" s="43">
        <v>0</v>
      </c>
      <c r="H126" s="43">
        <v>0</v>
      </c>
      <c r="I126" s="43">
        <v>0</v>
      </c>
      <c r="J126" s="43">
        <v>0</v>
      </c>
    </row>
    <row r="127" spans="1:10" x14ac:dyDescent="0.3">
      <c r="A127" s="43" t="s">
        <v>821</v>
      </c>
      <c r="B127" s="43" t="s">
        <v>818</v>
      </c>
      <c r="C127" s="43">
        <v>5</v>
      </c>
      <c r="D127" s="43">
        <v>7</v>
      </c>
      <c r="E127" s="43">
        <v>12</v>
      </c>
      <c r="F127" s="43">
        <v>25</v>
      </c>
      <c r="G127" s="43">
        <v>6</v>
      </c>
      <c r="H127" s="43">
        <v>14</v>
      </c>
      <c r="I127" s="43">
        <v>21</v>
      </c>
      <c r="J127" s="43">
        <v>30</v>
      </c>
    </row>
    <row r="128" spans="1:10" x14ac:dyDescent="0.3">
      <c r="A128" s="43"/>
      <c r="B128" s="43" t="s">
        <v>819</v>
      </c>
      <c r="C128" s="43">
        <v>4</v>
      </c>
      <c r="D128" s="43">
        <v>6</v>
      </c>
      <c r="E128" s="43">
        <v>12</v>
      </c>
      <c r="F128" s="43">
        <v>25</v>
      </c>
      <c r="G128" s="43">
        <v>6</v>
      </c>
      <c r="H128" s="43">
        <v>14</v>
      </c>
      <c r="I128" s="43">
        <v>21</v>
      </c>
      <c r="J128" s="43">
        <v>30</v>
      </c>
    </row>
    <row r="129" spans="1:16" x14ac:dyDescent="0.3">
      <c r="A129" s="43"/>
      <c r="B129" s="43" t="s">
        <v>822</v>
      </c>
      <c r="C129" s="43">
        <v>5</v>
      </c>
      <c r="D129" s="43">
        <v>7</v>
      </c>
      <c r="E129" s="43">
        <v>12</v>
      </c>
      <c r="F129" s="43">
        <v>25</v>
      </c>
      <c r="G129" s="43">
        <v>6</v>
      </c>
      <c r="H129" s="43">
        <v>14</v>
      </c>
      <c r="I129" s="43">
        <v>21</v>
      </c>
      <c r="J129" s="43">
        <v>30</v>
      </c>
    </row>
    <row r="130" spans="1:16" x14ac:dyDescent="0.3">
      <c r="A130" s="43" t="s">
        <v>823</v>
      </c>
      <c r="B130" s="43"/>
      <c r="C130" s="49">
        <f>C123*(C124*C127*0.8667+C125*C128*0.9778+C126*C129*0.9778)/100/1000</f>
        <v>1.0443955535844873</v>
      </c>
      <c r="D130" s="49">
        <f t="shared" ref="D130:J130" si="26">D123*(D124*D127*0.8667+D125*D128*0.9778+D126*D129*0.9778)/100/1000</f>
        <v>0</v>
      </c>
      <c r="E130" s="49">
        <f t="shared" si="26"/>
        <v>1.8642564243350548</v>
      </c>
      <c r="F130" s="49">
        <f t="shared" si="26"/>
        <v>21.355778985916771</v>
      </c>
      <c r="G130" s="49">
        <f t="shared" si="26"/>
        <v>0</v>
      </c>
      <c r="H130" s="49">
        <f t="shared" si="26"/>
        <v>104.43321897810915</v>
      </c>
      <c r="I130" s="49">
        <f t="shared" si="26"/>
        <v>0</v>
      </c>
      <c r="J130" s="49">
        <f t="shared" si="26"/>
        <v>92.447809832918466</v>
      </c>
    </row>
    <row r="134" spans="1:16" x14ac:dyDescent="0.3">
      <c r="B134" t="s">
        <v>828</v>
      </c>
    </row>
    <row r="135" spans="1:16" x14ac:dyDescent="0.3">
      <c r="D135" t="s">
        <v>801</v>
      </c>
      <c r="E135" t="s">
        <v>802</v>
      </c>
      <c r="F135" t="s">
        <v>798</v>
      </c>
      <c r="G135" t="s">
        <v>827</v>
      </c>
      <c r="I135" s="7"/>
      <c r="J135" s="7">
        <v>2020</v>
      </c>
      <c r="K135" s="7">
        <v>2025</v>
      </c>
      <c r="L135" s="7">
        <v>2030</v>
      </c>
      <c r="M135" s="7">
        <v>2035</v>
      </c>
      <c r="N135" s="7">
        <v>2040</v>
      </c>
      <c r="O135" s="7">
        <v>2045</v>
      </c>
      <c r="P135" s="7">
        <v>2050</v>
      </c>
    </row>
    <row r="136" spans="1:16" x14ac:dyDescent="0.3">
      <c r="B136">
        <v>2020</v>
      </c>
      <c r="D136" s="42">
        <f t="shared" ref="D136:E136" si="27">E46</f>
        <v>0.91633311169700948</v>
      </c>
      <c r="E136" s="42">
        <f t="shared" si="27"/>
        <v>10.496950502857251</v>
      </c>
      <c r="F136" s="42">
        <f>H46</f>
        <v>1.0585107451179021</v>
      </c>
      <c r="G136" s="42">
        <f>J46</f>
        <v>0.73516967666697863</v>
      </c>
      <c r="I136" s="7"/>
      <c r="J136" s="7"/>
      <c r="K136" s="7"/>
      <c r="L136" s="7"/>
      <c r="M136" s="7"/>
      <c r="N136" s="7"/>
      <c r="O136" s="7"/>
      <c r="P136" s="7"/>
    </row>
    <row r="137" spans="1:16" x14ac:dyDescent="0.3">
      <c r="B137">
        <v>2025</v>
      </c>
      <c r="D137" s="42">
        <f t="shared" ref="D137:E137" si="28">E60</f>
        <v>1.1508438310257341</v>
      </c>
      <c r="E137" s="42">
        <f t="shared" si="28"/>
        <v>13.183361570797606</v>
      </c>
      <c r="F137" s="42">
        <f>H60</f>
        <v>5.1395668339033156</v>
      </c>
      <c r="G137" s="42">
        <f>J60</f>
        <v>3.5123314021546088</v>
      </c>
      <c r="I137" s="7" t="s">
        <v>801</v>
      </c>
      <c r="J137" s="7">
        <v>0.94693082003846529</v>
      </c>
      <c r="K137" s="7">
        <v>1.2689283059129632</v>
      </c>
      <c r="L137" s="7">
        <v>1.7545895238489548</v>
      </c>
      <c r="M137" s="7">
        <v>2.3524319642489302</v>
      </c>
      <c r="N137" s="7">
        <v>2.748181865323323</v>
      </c>
      <c r="O137" s="7">
        <v>2.748181865323323</v>
      </c>
      <c r="P137" s="7">
        <v>2.748181865323323</v>
      </c>
    </row>
    <row r="138" spans="1:16" x14ac:dyDescent="0.3">
      <c r="B138">
        <v>2030</v>
      </c>
      <c r="D138" s="42">
        <f t="shared" ref="D138:E138" si="29">E74</f>
        <v>1.4027801271962796</v>
      </c>
      <c r="E138" s="42">
        <f t="shared" si="29"/>
        <v>16.069389366822332</v>
      </c>
      <c r="F138" s="42">
        <f>H74</f>
        <v>17.963296934301194</v>
      </c>
      <c r="G138" s="42">
        <f>J74</f>
        <v>10.396228670633437</v>
      </c>
      <c r="I138" s="7" t="s">
        <v>802</v>
      </c>
      <c r="J138" s="7">
        <v>10.847459096141968</v>
      </c>
      <c r="K138" s="7">
        <v>14.536064940592443</v>
      </c>
      <c r="L138" s="7">
        <v>20.099502189291517</v>
      </c>
      <c r="M138" s="7">
        <v>26.948018766155069</v>
      </c>
      <c r="N138" s="7">
        <v>31.481487075943871</v>
      </c>
      <c r="O138" s="7">
        <v>31.481487075943871</v>
      </c>
      <c r="P138" s="7">
        <v>31.481487075943871</v>
      </c>
    </row>
    <row r="139" spans="1:16" x14ac:dyDescent="0.3">
      <c r="B139">
        <v>2035</v>
      </c>
      <c r="D139" s="42">
        <f t="shared" ref="D139:E139" si="30">E88</f>
        <v>1.6522617702657567</v>
      </c>
      <c r="E139" s="42">
        <f t="shared" si="30"/>
        <v>18.927298161389306</v>
      </c>
      <c r="F139" s="42">
        <f>H88</f>
        <v>37.845131162997014</v>
      </c>
      <c r="G139" s="42">
        <f>J88</f>
        <v>21.073267458725699</v>
      </c>
      <c r="I139" s="7" t="s">
        <v>798</v>
      </c>
      <c r="J139" s="7">
        <v>2.0868199867462636</v>
      </c>
      <c r="K139" s="7">
        <v>9.1979003217791639</v>
      </c>
      <c r="L139" s="7">
        <v>30.093494786905044</v>
      </c>
      <c r="M139" s="7">
        <v>70.892065758150778</v>
      </c>
      <c r="N139" s="7">
        <v>111.43457551347052</v>
      </c>
      <c r="O139" s="7">
        <v>132.38118060873319</v>
      </c>
      <c r="P139" s="7">
        <v>147.39204632298615</v>
      </c>
    </row>
    <row r="140" spans="1:16" x14ac:dyDescent="0.3">
      <c r="B140">
        <v>2040</v>
      </c>
      <c r="D140" s="42">
        <f t="shared" ref="D140:E140" si="31">E102</f>
        <v>1.8642564243350548</v>
      </c>
      <c r="E140" s="42">
        <f t="shared" si="31"/>
        <v>21.355778985916771</v>
      </c>
      <c r="F140" s="42">
        <f>H102</f>
        <v>58.762077429717671</v>
      </c>
      <c r="G140" s="42">
        <f>J102</f>
        <v>37.070436463517282</v>
      </c>
      <c r="I140" s="7" t="s">
        <v>827</v>
      </c>
      <c r="J140" s="7">
        <v>1.088652624037221</v>
      </c>
      <c r="K140" s="7">
        <v>4.7636741671351661</v>
      </c>
      <c r="L140" s="7">
        <v>12.735498721900735</v>
      </c>
      <c r="M140" s="7">
        <v>28.716882558265155</v>
      </c>
      <c r="N140" s="7">
        <v>60.534869755048241</v>
      </c>
      <c r="O140" s="7">
        <v>121.20444291233014</v>
      </c>
      <c r="P140" s="7">
        <v>203.60935693030459</v>
      </c>
    </row>
    <row r="141" spans="1:16" x14ac:dyDescent="0.3">
      <c r="B141">
        <v>2045</v>
      </c>
      <c r="D141" s="42">
        <f t="shared" ref="D141:E141" si="32">E116</f>
        <v>1.8642564243350548</v>
      </c>
      <c r="E141" s="42">
        <f t="shared" si="32"/>
        <v>21.355778985916771</v>
      </c>
      <c r="F141" s="42">
        <f>H116</f>
        <v>78.989093857444999</v>
      </c>
      <c r="G141" s="42">
        <f>J116</f>
        <v>60.678795121939011</v>
      </c>
    </row>
    <row r="142" spans="1:16" x14ac:dyDescent="0.3">
      <c r="B142">
        <v>2050</v>
      </c>
      <c r="D142" s="42">
        <f t="shared" ref="D142:E142" si="33">E130</f>
        <v>1.8642564243350548</v>
      </c>
      <c r="E142" s="42">
        <f t="shared" si="33"/>
        <v>21.355778985916771</v>
      </c>
      <c r="F142" s="42">
        <f>H130</f>
        <v>104.43321897810915</v>
      </c>
      <c r="G142" s="42">
        <f>J130</f>
        <v>92.447809832918466</v>
      </c>
    </row>
    <row r="143" spans="1:16" x14ac:dyDescent="0.3">
      <c r="B143" t="s">
        <v>829</v>
      </c>
    </row>
    <row r="145" spans="1:9" x14ac:dyDescent="0.3">
      <c r="D145" t="s">
        <v>801</v>
      </c>
      <c r="E145" t="s">
        <v>802</v>
      </c>
      <c r="F145" t="s">
        <v>798</v>
      </c>
      <c r="G145" t="s">
        <v>827</v>
      </c>
    </row>
    <row r="146" spans="1:9" x14ac:dyDescent="0.3">
      <c r="B146">
        <v>2020</v>
      </c>
      <c r="D146" s="42">
        <f>D136*3.186</f>
        <v>2.9194372938666722</v>
      </c>
      <c r="E146" s="42">
        <f t="shared" ref="E146:G146" si="34">E136*3.186</f>
        <v>33.443284302103201</v>
      </c>
      <c r="F146" s="42">
        <f t="shared" si="34"/>
        <v>3.3724152339456359</v>
      </c>
      <c r="G146" s="42">
        <f t="shared" si="34"/>
        <v>2.3422505898609938</v>
      </c>
      <c r="H146" s="42">
        <f>SUM(D146:G146)</f>
        <v>42.077387419776507</v>
      </c>
    </row>
    <row r="147" spans="1:9" x14ac:dyDescent="0.3">
      <c r="B147">
        <v>2025</v>
      </c>
      <c r="D147" s="42">
        <f t="shared" ref="D147:G152" si="35">D137*3.186</f>
        <v>3.6665884456479887</v>
      </c>
      <c r="E147" s="42">
        <f t="shared" si="35"/>
        <v>42.002189964561175</v>
      </c>
      <c r="F147" s="42">
        <f t="shared" si="35"/>
        <v>16.374659932815963</v>
      </c>
      <c r="G147" s="42">
        <f t="shared" si="35"/>
        <v>11.190287847264583</v>
      </c>
      <c r="H147" s="42">
        <f t="shared" ref="H147:H152" si="36">SUM(D147:G147)</f>
        <v>73.233726190289715</v>
      </c>
    </row>
    <row r="148" spans="1:9" x14ac:dyDescent="0.3">
      <c r="B148">
        <v>2030</v>
      </c>
      <c r="D148" s="42">
        <f t="shared" si="35"/>
        <v>4.469257485247347</v>
      </c>
      <c r="E148" s="42">
        <f t="shared" si="35"/>
        <v>51.197074522695949</v>
      </c>
      <c r="F148" s="42">
        <f t="shared" si="35"/>
        <v>57.231064032683605</v>
      </c>
      <c r="G148" s="42">
        <f t="shared" si="35"/>
        <v>33.12238454463813</v>
      </c>
      <c r="H148" s="42">
        <f t="shared" si="36"/>
        <v>146.01978058526504</v>
      </c>
    </row>
    <row r="149" spans="1:9" x14ac:dyDescent="0.3">
      <c r="B149">
        <v>2035</v>
      </c>
      <c r="D149" s="42">
        <f t="shared" si="35"/>
        <v>5.2641060000667004</v>
      </c>
      <c r="E149" s="42">
        <f t="shared" si="35"/>
        <v>60.302371942186326</v>
      </c>
      <c r="F149" s="42">
        <f t="shared" si="35"/>
        <v>120.57458788530849</v>
      </c>
      <c r="G149" s="42">
        <f t="shared" si="35"/>
        <v>67.139430123500077</v>
      </c>
      <c r="H149" s="42">
        <f t="shared" si="36"/>
        <v>253.2804959510616</v>
      </c>
    </row>
    <row r="150" spans="1:9" x14ac:dyDescent="0.3">
      <c r="B150">
        <v>2040</v>
      </c>
      <c r="D150" s="42">
        <f t="shared" si="35"/>
        <v>5.9395209679314842</v>
      </c>
      <c r="E150" s="42">
        <f t="shared" si="35"/>
        <v>68.039511849130832</v>
      </c>
      <c r="F150" s="42">
        <f t="shared" si="35"/>
        <v>187.21597869108049</v>
      </c>
      <c r="G150" s="42">
        <f t="shared" si="35"/>
        <v>118.10641057276607</v>
      </c>
      <c r="H150" s="42">
        <f t="shared" si="36"/>
        <v>379.30142208090888</v>
      </c>
    </row>
    <row r="151" spans="1:9" x14ac:dyDescent="0.3">
      <c r="B151">
        <v>2045</v>
      </c>
      <c r="D151" s="42">
        <f t="shared" si="35"/>
        <v>5.9395209679314842</v>
      </c>
      <c r="E151" s="42">
        <f t="shared" si="35"/>
        <v>68.039511849130832</v>
      </c>
      <c r="F151" s="42">
        <f t="shared" si="35"/>
        <v>251.65925302981975</v>
      </c>
      <c r="G151" s="42">
        <f t="shared" si="35"/>
        <v>193.3226412584977</v>
      </c>
      <c r="H151" s="42">
        <f t="shared" si="36"/>
        <v>518.96092710537982</v>
      </c>
    </row>
    <row r="152" spans="1:9" x14ac:dyDescent="0.3">
      <c r="B152">
        <v>2050</v>
      </c>
      <c r="D152" s="42">
        <f t="shared" si="35"/>
        <v>5.9395209679314842</v>
      </c>
      <c r="E152" s="42">
        <f t="shared" si="35"/>
        <v>68.039511849130832</v>
      </c>
      <c r="F152" s="42">
        <f t="shared" si="35"/>
        <v>332.72423566425573</v>
      </c>
      <c r="G152" s="42">
        <f t="shared" si="35"/>
        <v>294.53872212767823</v>
      </c>
      <c r="H152" s="42">
        <f t="shared" si="36"/>
        <v>701.24199060899628</v>
      </c>
      <c r="I152" s="42">
        <f>(F152+G152)/H152</f>
        <v>0.89450284807842884</v>
      </c>
    </row>
    <row r="158" spans="1:9" x14ac:dyDescent="0.3">
      <c r="A158" t="s">
        <v>814</v>
      </c>
      <c r="D158" t="s">
        <v>832</v>
      </c>
      <c r="E158" t="s">
        <v>798</v>
      </c>
      <c r="F158" t="s">
        <v>833</v>
      </c>
    </row>
    <row r="159" spans="1:9" x14ac:dyDescent="0.3">
      <c r="B159">
        <v>2020</v>
      </c>
    </row>
    <row r="160" spans="1:9" x14ac:dyDescent="0.3">
      <c r="B160">
        <v>2025</v>
      </c>
    </row>
    <row r="161" spans="2:2" x14ac:dyDescent="0.3">
      <c r="B161">
        <v>2030</v>
      </c>
    </row>
    <row r="162" spans="2:2" x14ac:dyDescent="0.3">
      <c r="B162">
        <v>2035</v>
      </c>
    </row>
    <row r="163" spans="2:2" x14ac:dyDescent="0.3">
      <c r="B163">
        <v>2040</v>
      </c>
    </row>
    <row r="164" spans="2:2" x14ac:dyDescent="0.3">
      <c r="B164">
        <v>2045</v>
      </c>
    </row>
    <row r="165" spans="2:2" x14ac:dyDescent="0.3">
      <c r="B165">
        <v>2050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5CE54D-02B7-4815-BE5E-5508C47742DC}">
  <sheetPr codeName="Sheet12">
    <tabColor rgb="FF92D050"/>
  </sheetPr>
  <dimension ref="A1:AJ152"/>
  <sheetViews>
    <sheetView topLeftCell="B1" zoomScale="74" zoomScaleNormal="74" workbookViewId="0">
      <selection activeCell="O46" sqref="O46"/>
    </sheetView>
  </sheetViews>
  <sheetFormatPr defaultRowHeight="13.5" x14ac:dyDescent="0.3"/>
  <cols>
    <col min="2" max="2" width="14.3984375" customWidth="1"/>
    <col min="3" max="3" width="14.3984375" hidden="1" customWidth="1"/>
    <col min="4" max="4" width="14.3984375" customWidth="1"/>
    <col min="5" max="10" width="14.59765625" bestFit="1" customWidth="1"/>
    <col min="11" max="12" width="13.265625" bestFit="1" customWidth="1"/>
    <col min="13" max="17" width="13.1328125" bestFit="1" customWidth="1"/>
    <col min="18" max="36" width="13.265625" bestFit="1" customWidth="1"/>
  </cols>
  <sheetData>
    <row r="1" spans="1:36" x14ac:dyDescent="0.3">
      <c r="A1" t="s">
        <v>889</v>
      </c>
      <c r="B1" t="s">
        <v>902</v>
      </c>
      <c r="D1" s="84"/>
      <c r="E1" s="84"/>
      <c r="F1" s="84"/>
      <c r="G1" s="84"/>
      <c r="H1" s="84"/>
      <c r="I1" s="84"/>
      <c r="J1" s="84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  <c r="AA1" s="84"/>
      <c r="AB1" s="84"/>
      <c r="AC1" s="84"/>
      <c r="AD1" s="84"/>
      <c r="AE1" s="84"/>
      <c r="AF1" s="84"/>
      <c r="AG1" s="84"/>
      <c r="AH1" s="84"/>
      <c r="AI1" s="84"/>
      <c r="AJ1" s="84"/>
    </row>
    <row r="2" spans="1:36" x14ac:dyDescent="0.3">
      <c r="B2" t="s">
        <v>825</v>
      </c>
    </row>
    <row r="3" spans="1:36" x14ac:dyDescent="0.3">
      <c r="C3">
        <v>2017</v>
      </c>
      <c r="D3">
        <v>2018</v>
      </c>
      <c r="E3">
        <v>2019</v>
      </c>
      <c r="F3">
        <v>2020</v>
      </c>
      <c r="G3">
        <v>2021</v>
      </c>
      <c r="H3">
        <v>2022</v>
      </c>
      <c r="I3">
        <v>2023</v>
      </c>
      <c r="J3">
        <v>2024</v>
      </c>
      <c r="K3">
        <v>2025</v>
      </c>
      <c r="L3">
        <v>2026</v>
      </c>
      <c r="M3">
        <v>2027</v>
      </c>
      <c r="N3">
        <v>2028</v>
      </c>
      <c r="O3">
        <v>2029</v>
      </c>
      <c r="P3">
        <v>2030</v>
      </c>
      <c r="Q3">
        <v>2031</v>
      </c>
      <c r="R3">
        <v>2032</v>
      </c>
      <c r="S3">
        <v>2033</v>
      </c>
      <c r="T3">
        <v>2034</v>
      </c>
      <c r="U3">
        <v>2035</v>
      </c>
      <c r="V3">
        <v>2036</v>
      </c>
      <c r="W3">
        <v>2037</v>
      </c>
      <c r="X3">
        <v>2038</v>
      </c>
      <c r="Y3">
        <v>2039</v>
      </c>
      <c r="Z3">
        <v>2040</v>
      </c>
      <c r="AA3">
        <v>2041</v>
      </c>
      <c r="AB3">
        <v>2042</v>
      </c>
      <c r="AC3">
        <v>2043</v>
      </c>
      <c r="AD3">
        <v>2044</v>
      </c>
      <c r="AE3">
        <v>2045</v>
      </c>
      <c r="AF3">
        <v>2046</v>
      </c>
      <c r="AG3">
        <v>2047</v>
      </c>
      <c r="AH3">
        <v>2048</v>
      </c>
      <c r="AI3">
        <v>2049</v>
      </c>
      <c r="AJ3">
        <v>2050</v>
      </c>
    </row>
    <row r="4" spans="1:36" x14ac:dyDescent="0.3">
      <c r="B4" t="s">
        <v>796</v>
      </c>
      <c r="C4" s="20">
        <v>471064.47705386829</v>
      </c>
      <c r="D4" s="40">
        <f>'Urban Bus预测_H'!P43/1000000</f>
        <v>0.54937631469839909</v>
      </c>
      <c r="E4" s="40">
        <f>'Urban Bus预测_H'!Q43/1000000</f>
        <v>0.58984292457032583</v>
      </c>
      <c r="F4" s="40">
        <f>'Urban Bus预测_H'!R43/1000000</f>
        <v>0.59934473037821612</v>
      </c>
      <c r="G4" s="40">
        <f>'Urban Bus预测_H'!S43/1000000</f>
        <v>0.60172025418610653</v>
      </c>
      <c r="H4" s="40">
        <f>'Urban Bus预测_H'!T43/1000000</f>
        <v>0.60681359899399678</v>
      </c>
      <c r="I4" s="40">
        <f>'Urban Bus预测_H'!U43/1000000</f>
        <v>0.6080162438018869</v>
      </c>
      <c r="J4" s="40">
        <f>'Urban Bus预测_H'!V43/1000000</f>
        <v>0.6170568736738139</v>
      </c>
      <c r="K4" s="40">
        <f>'Urban Bus预测_H'!W43/1000000</f>
        <v>0.62805718860977733</v>
      </c>
      <c r="L4" s="40">
        <f>'Urban Bus预测_H'!X43/1000000</f>
        <v>0.6403266994522705</v>
      </c>
      <c r="M4" s="40">
        <f>'Urban Bus预测_H'!Y43/1000000</f>
        <v>0.65190572113725709</v>
      </c>
      <c r="N4" s="40">
        <f>'Urban Bus预测_H'!Z43/1000000</f>
        <v>0.66279425366473688</v>
      </c>
      <c r="O4" s="40">
        <f>'Urban Bus预测_H'!AA43/1000000</f>
        <v>0.67299229703470997</v>
      </c>
      <c r="P4" s="40">
        <f>'Urban Bus预测_H'!AB43/1000000</f>
        <v>0.68249985124717627</v>
      </c>
      <c r="Q4" s="40">
        <f>'Urban Bus预测_H'!AC43/1000000</f>
        <v>0.69050310565557149</v>
      </c>
      <c r="R4" s="40">
        <f>'Urban Bus预测_H'!AD43/1000000</f>
        <v>0.69769254941740189</v>
      </c>
      <c r="S4" s="40">
        <f>'Urban Bus预测_H'!AE43/1000000</f>
        <v>0.70406818253266767</v>
      </c>
      <c r="T4" s="40">
        <f>'Urban Bus预测_H'!AF43/1000000</f>
        <v>0.70963000500136886</v>
      </c>
      <c r="U4" s="40">
        <f>'Urban Bus预测_H'!AG43/1000000</f>
        <v>0.71437801682350544</v>
      </c>
      <c r="V4" s="40">
        <f>U4</f>
        <v>0.71437801682350544</v>
      </c>
      <c r="W4" s="40">
        <f t="shared" ref="W4:AJ4" si="0">V4</f>
        <v>0.71437801682350544</v>
      </c>
      <c r="X4" s="40">
        <f t="shared" si="0"/>
        <v>0.71437801682350544</v>
      </c>
      <c r="Y4" s="40">
        <f t="shared" si="0"/>
        <v>0.71437801682350544</v>
      </c>
      <c r="Z4" s="40">
        <f t="shared" si="0"/>
        <v>0.71437801682350544</v>
      </c>
      <c r="AA4" s="40">
        <f t="shared" si="0"/>
        <v>0.71437801682350544</v>
      </c>
      <c r="AB4" s="40">
        <f t="shared" si="0"/>
        <v>0.71437801682350544</v>
      </c>
      <c r="AC4" s="40">
        <f t="shared" si="0"/>
        <v>0.71437801682350544</v>
      </c>
      <c r="AD4" s="40">
        <f t="shared" si="0"/>
        <v>0.71437801682350544</v>
      </c>
      <c r="AE4" s="40">
        <f t="shared" si="0"/>
        <v>0.71437801682350544</v>
      </c>
      <c r="AF4" s="40">
        <f t="shared" si="0"/>
        <v>0.71437801682350544</v>
      </c>
      <c r="AG4" s="40">
        <f t="shared" si="0"/>
        <v>0.71437801682350544</v>
      </c>
      <c r="AH4" s="40">
        <f t="shared" si="0"/>
        <v>0.71437801682350544</v>
      </c>
      <c r="AI4" s="40">
        <f t="shared" si="0"/>
        <v>0.71437801682350544</v>
      </c>
      <c r="AJ4" s="40">
        <f t="shared" si="0"/>
        <v>0.71437801682350544</v>
      </c>
    </row>
    <row r="5" spans="1:36" x14ac:dyDescent="0.3">
      <c r="B5" t="s">
        <v>797</v>
      </c>
      <c r="C5">
        <v>127069.2</v>
      </c>
      <c r="D5" s="40">
        <f>'Road Bus预测_H'!P49/1000000</f>
        <v>0.13124923623673795</v>
      </c>
      <c r="E5" s="40">
        <f>'Road Bus预测_H'!Q49/1000000</f>
        <v>0.15070676809511557</v>
      </c>
      <c r="F5" s="40">
        <f>'Road Bus预测_H'!R49/1000000</f>
        <v>0.17194249588268201</v>
      </c>
      <c r="G5" s="40">
        <f>'Road Bus预测_H'!S49/1000000</f>
        <v>0.19734482660092173</v>
      </c>
      <c r="H5" s="40">
        <f>'Road Bus预测_H'!T49/1000000</f>
        <v>0.2269137602498347</v>
      </c>
      <c r="I5" s="40">
        <f>'Road Bus预测_H'!U49/1000000</f>
        <v>0.26064929682942101</v>
      </c>
      <c r="J5" s="40">
        <f>'Road Bus预测_H'!V49/1000000</f>
        <v>0.29855143633968056</v>
      </c>
      <c r="K5" s="40">
        <f>'Road Bus预测_H'!W49/1000000</f>
        <v>0.34062017878061346</v>
      </c>
      <c r="L5" s="40">
        <f>'Road Bus预测_H'!X49/1000000</f>
        <v>0.36834279725284536</v>
      </c>
      <c r="M5" s="40">
        <f>'Road Bus预测_H'!Y49/1000000</f>
        <v>0.399398627685565</v>
      </c>
      <c r="N5" s="40">
        <f>'Road Bus预测_H'!Z49/1000000</f>
        <v>0.43139926307728799</v>
      </c>
      <c r="O5" s="40">
        <f>'Road Bus预测_H'!AA49/1000000</f>
        <v>0.46434470342801432</v>
      </c>
      <c r="P5" s="40">
        <f>'Road Bus预测_H'!AB49/1000000</f>
        <v>0.49823494873774393</v>
      </c>
      <c r="Q5" s="40">
        <f>'Road Bus预测_H'!AC49/1000000</f>
        <v>0.53308057823870825</v>
      </c>
      <c r="R5" s="40">
        <f>'Road Bus预测_H'!AD49/1000000</f>
        <v>0.56888159193090704</v>
      </c>
      <c r="S5" s="40">
        <f>'Road Bus预测_H'!AE49/1000000</f>
        <v>0.60469318485533718</v>
      </c>
      <c r="T5" s="40">
        <f>'Road Bus预测_H'!AF49/1000000</f>
        <v>0.64051535701199869</v>
      </c>
      <c r="U5" s="40">
        <f>'Road Bus预测_H'!AG49/1000000</f>
        <v>0.67634810840089143</v>
      </c>
      <c r="V5" s="40">
        <f>'Road Bus预测_H'!AH49/1000000</f>
        <v>0.71213671648479937</v>
      </c>
      <c r="W5" s="40">
        <f>'Road Bus预测_H'!AI49/1000000</f>
        <v>0.74788118126372249</v>
      </c>
      <c r="X5" s="40">
        <f>'Road Bus预测_H'!AJ49/1000000</f>
        <v>0.78357092350542956</v>
      </c>
      <c r="Y5" s="40">
        <f>'Road Bus预测_H'!AK49/1000000</f>
        <v>0.81920594320992046</v>
      </c>
      <c r="Z5" s="40">
        <f>'Road Bus预测_H'!AL49/1000000</f>
        <v>0.85478624037719519</v>
      </c>
      <c r="AA5" s="40">
        <f>Z5</f>
        <v>0.85478624037719519</v>
      </c>
      <c r="AB5" s="40">
        <f t="shared" ref="AB5:AJ5" si="1">AA5</f>
        <v>0.85478624037719519</v>
      </c>
      <c r="AC5" s="40">
        <f t="shared" si="1"/>
        <v>0.85478624037719519</v>
      </c>
      <c r="AD5" s="40">
        <f t="shared" si="1"/>
        <v>0.85478624037719519</v>
      </c>
      <c r="AE5" s="40">
        <f t="shared" si="1"/>
        <v>0.85478624037719519</v>
      </c>
      <c r="AF5" s="40">
        <f t="shared" si="1"/>
        <v>0.85478624037719519</v>
      </c>
      <c r="AG5" s="40">
        <f t="shared" si="1"/>
        <v>0.85478624037719519</v>
      </c>
      <c r="AH5" s="40">
        <f t="shared" si="1"/>
        <v>0.85478624037719519</v>
      </c>
      <c r="AI5" s="40">
        <f t="shared" si="1"/>
        <v>0.85478624037719519</v>
      </c>
      <c r="AJ5" s="40">
        <f t="shared" si="1"/>
        <v>0.85478624037719519</v>
      </c>
    </row>
    <row r="6" spans="1:36" x14ac:dyDescent="0.3">
      <c r="B6" t="s">
        <v>798</v>
      </c>
      <c r="D6" s="40">
        <f>LDT预测_H!P49/1000000</f>
        <v>0.18718443061289969</v>
      </c>
      <c r="E6" s="40">
        <f>LDT预测_H!Q49/1000000</f>
        <v>0.22715229183869909</v>
      </c>
      <c r="F6" s="40">
        <f>LDT预测_H!R49/1000000</f>
        <v>0.24690358367739815</v>
      </c>
      <c r="G6" s="40">
        <f>LDT预测_H!S49/1000000</f>
        <v>0.33199973036483921</v>
      </c>
      <c r="H6" s="40">
        <f>LDT预测_H!T49/1000000</f>
        <v>0.48244073190102227</v>
      </c>
      <c r="I6" s="40">
        <f>LDT预测_H!U49/1000000</f>
        <v>0.6982265882859473</v>
      </c>
      <c r="J6" s="40">
        <f>LDT预测_H!V49/1000000</f>
        <v>0.97935729951961448</v>
      </c>
      <c r="K6" s="40">
        <f>LDT预测_H!W49/1000000</f>
        <v>1.1988328656020235</v>
      </c>
      <c r="L6" s="40">
        <f>LDT预测_H!X49/1000000</f>
        <v>1.6428970355657995</v>
      </c>
      <c r="M6" s="40">
        <f>LDT预测_H!Y49/1000000</f>
        <v>2.1243653787980428</v>
      </c>
      <c r="N6" s="40">
        <f>LDT预测_H!Z49/1000000</f>
        <v>2.7236388952987536</v>
      </c>
      <c r="O6" s="40">
        <f>LDT预测_H!AA49/1000000</f>
        <v>3.4407175850679312</v>
      </c>
      <c r="P6" s="40">
        <f>LDT预测_H!AB49/1000000</f>
        <v>4.1900400238697335</v>
      </c>
      <c r="Q6" s="40">
        <f>LDT预测_H!AC49/1000000</f>
        <v>5.0009078754329801</v>
      </c>
      <c r="R6" s="40">
        <f>LDT预测_H!AD49/1000000</f>
        <v>5.8733211397576701</v>
      </c>
      <c r="S6" s="40">
        <f>LDT预测_H!AE49/1000000</f>
        <v>6.8072798168438062</v>
      </c>
      <c r="T6" s="40">
        <f>LDT预测_H!AF49/1000000</f>
        <v>7.8027839066913858</v>
      </c>
      <c r="U6" s="40">
        <f>LDT预测_H!AG49/1000000</f>
        <v>8.827589660267785</v>
      </c>
      <c r="V6" s="40">
        <f>LDT预测_H!AH49/1000000</f>
        <v>9.8380132962384259</v>
      </c>
      <c r="W6" s="40">
        <f>LDT预测_H!AI49/1000000</f>
        <v>10.834054814603309</v>
      </c>
      <c r="X6" s="40">
        <f>LDT预测_H!AJ49/1000000</f>
        <v>11.815714215362439</v>
      </c>
      <c r="Y6" s="40">
        <f>LDT预测_H!AK49/1000000</f>
        <v>12.782991498515811</v>
      </c>
      <c r="Z6" s="40">
        <f>LDT预测_H!AL49/1000000</f>
        <v>13.706585000334607</v>
      </c>
      <c r="AA6" s="40">
        <f>LDT预测_H!AM49/1000000</f>
        <v>14.63393943781838</v>
      </c>
      <c r="AB6" s="40">
        <f>LDT预测_H!AN49/1000000</f>
        <v>15.565054810967128</v>
      </c>
      <c r="AC6" s="40">
        <f>LDT预测_H!AO49/1000000</f>
        <v>16.499931119780854</v>
      </c>
      <c r="AD6" s="40">
        <f>LDT预测_H!AP49/1000000</f>
        <v>17.438568364259556</v>
      </c>
      <c r="AE6" s="40">
        <f>LDT预测_H!AQ49/1000000</f>
        <v>18.424650325737808</v>
      </c>
      <c r="AF6" s="40">
        <f>LDT预测_H!AR49/1000000</f>
        <v>19.480866965567948</v>
      </c>
      <c r="AG6" s="40">
        <f>LDT预测_H!AS49/1000000</f>
        <v>20.607218283749969</v>
      </c>
      <c r="AH6" s="40">
        <f>LDT预测_H!AT49/1000000</f>
        <v>21.803704280283871</v>
      </c>
      <c r="AI6" s="40">
        <f>LDT预测_H!AU49/1000000</f>
        <v>23.07032495516966</v>
      </c>
      <c r="AJ6" s="40">
        <f>LDT预测_H!AV49/1000000</f>
        <v>24.35963559140778</v>
      </c>
    </row>
    <row r="7" spans="1:36" x14ac:dyDescent="0.3">
      <c r="B7" t="s">
        <v>799</v>
      </c>
      <c r="D7" s="40">
        <f>HDTSpecial预测_H!P49/1000000</f>
        <v>1.0605992342379193E-2</v>
      </c>
      <c r="E7" s="40">
        <f>HDTSpecial预测_H!Q49/1000000</f>
        <v>1.5766977027137578E-2</v>
      </c>
      <c r="F7" s="40">
        <f>HDTSpecial预测_H!R49/1000000</f>
        <v>2.0482954054275162E-2</v>
      </c>
      <c r="G7" s="40">
        <f>HDTSpecial预测_H!S49/1000000</f>
        <v>2.5814036748755948E-2</v>
      </c>
      <c r="H7" s="40">
        <f>HDTSpecial预测_H!T49/1000000</f>
        <v>3.1760225110579944E-2</v>
      </c>
      <c r="I7" s="40">
        <f>HDTSpecial预测_H!U49/1000000</f>
        <v>3.3321519139747152E-2</v>
      </c>
      <c r="J7" s="40">
        <f>HDTSpecial预测_H!V49/1000000</f>
        <v>3.4891926493878372E-2</v>
      </c>
      <c r="K7" s="40">
        <f>HDTSpecial预测_H!W49/1000000</f>
        <v>3.7522447172973608E-2</v>
      </c>
      <c r="L7" s="40">
        <f>HDTSpecial预测_H!X49/1000000</f>
        <v>4.1768622022708889E-2</v>
      </c>
      <c r="M7" s="40">
        <f>HDTSpecial预测_H!Y49/1000000</f>
        <v>4.6570337718120192E-2</v>
      </c>
      <c r="N7" s="40">
        <f>HDTSpecial预测_H!Z49/1000000</f>
        <v>5.1927594259207531E-2</v>
      </c>
      <c r="O7" s="40">
        <f>HDTSpecial预测_H!AA49/1000000</f>
        <v>5.7840391645970893E-2</v>
      </c>
      <c r="P7" s="40">
        <f>HDTSpecial预测_H!AB49/1000000</f>
        <v>6.430872987841027E-2</v>
      </c>
      <c r="Q7" s="40">
        <f>HDTSpecial预测_H!AC49/1000000</f>
        <v>7.2266883288398073E-2</v>
      </c>
      <c r="R7" s="40">
        <f>HDTSpecial预测_H!AD49/1000000</f>
        <v>8.115931103025828E-2</v>
      </c>
      <c r="S7" s="40">
        <f>HDTSpecial预测_H!AE49/1000000</f>
        <v>9.0986013103990876E-2</v>
      </c>
      <c r="T7" s="40">
        <f>HDTSpecial预测_H!AF49/1000000</f>
        <v>0.10174698950959586</v>
      </c>
      <c r="U7" s="40">
        <f>HDTSpecial预测_H!AG49/1000000</f>
        <v>0.11344224024707324</v>
      </c>
      <c r="V7" s="40">
        <f>HDTSpecial预测_H!AH49/1000000</f>
        <v>0.12644390142563341</v>
      </c>
      <c r="W7" s="40">
        <f>HDTSpecial预测_H!AI49/1000000</f>
        <v>0.13981769871340402</v>
      </c>
      <c r="X7" s="40">
        <f>HDTSpecial预测_H!AJ49/1000000</f>
        <v>0.15356363211038501</v>
      </c>
      <c r="Y7" s="40">
        <f>HDTSpecial预测_H!AK49/1000000</f>
        <v>0.16768170161657645</v>
      </c>
      <c r="Z7" s="40">
        <f>HDTSpecial预测_H!AL49/1000000</f>
        <v>0.18217190723197829</v>
      </c>
      <c r="AA7" s="40">
        <f>HDTSpecial预测_H!AM49/1000000</f>
        <v>0.19873474301372085</v>
      </c>
      <c r="AB7" s="40">
        <f>HDTSpecial预测_H!AN49/1000000</f>
        <v>0.21699807285259362</v>
      </c>
      <c r="AC7" s="40">
        <f>HDTSpecial预测_H!AO49/1000000</f>
        <v>0.23696189674859666</v>
      </c>
      <c r="AD7" s="40">
        <f>HDTSpecial预测_H!AP49/1000000</f>
        <v>0.25862621470173003</v>
      </c>
      <c r="AE7" s="40">
        <f>HDTSpecial预测_H!AQ49/1000000</f>
        <v>0.28199102671199355</v>
      </c>
      <c r="AF7" s="40">
        <f>HDTSpecial预测_H!AR49/1000000</f>
        <v>0.30819654096286686</v>
      </c>
      <c r="AG7" s="40">
        <f>HDTSpecial预测_H!AS49/1000000</f>
        <v>0.33554226339721954</v>
      </c>
      <c r="AH7" s="40">
        <f>HDTSpecial预测_H!AT49/1000000</f>
        <v>0.3640281940150516</v>
      </c>
      <c r="AI7" s="40">
        <f>HDTSpecial预测_H!AU49/1000000</f>
        <v>0.39365433281636308</v>
      </c>
      <c r="AJ7" s="40">
        <f>HDTSpecial预测_H!AV49/1000000</f>
        <v>0.42442067980115394</v>
      </c>
    </row>
    <row r="8" spans="1:36" x14ac:dyDescent="0.3">
      <c r="B8" t="s">
        <v>800</v>
      </c>
      <c r="D8" s="40">
        <f>HDT预测_H!P49/1000000</f>
        <v>4.1784063580547429E-3</v>
      </c>
      <c r="E8" s="40">
        <f>HDT预测_H!Q49/1000000</f>
        <v>6.5012190741642268E-3</v>
      </c>
      <c r="F8" s="40">
        <f>HDT预测_H!R49/1000000</f>
        <v>7.9684381483284532E-3</v>
      </c>
      <c r="G8" s="40">
        <f>HDT预测_H!S49/1000000</f>
        <v>1.5042443936047079E-2</v>
      </c>
      <c r="H8" s="40">
        <f>HDT预测_H!T49/1000000</f>
        <v>2.7723236437320106E-2</v>
      </c>
      <c r="I8" s="40">
        <f>HDT预测_H!U49/1000000</f>
        <v>4.6010815652147534E-2</v>
      </c>
      <c r="J8" s="40">
        <f>HDT预测_H!V49/1000000</f>
        <v>6.9905181580529357E-2</v>
      </c>
      <c r="K8" s="40">
        <f>HDT预测_H!W49/1000000</f>
        <v>9.8406334222465586E-2</v>
      </c>
      <c r="L8" s="40">
        <f>HDT预测_H!X49/1000000</f>
        <v>0.13265181815371566</v>
      </c>
      <c r="M8" s="40">
        <f>HDT预测_H!Y49/1000000</f>
        <v>0.17567563337427966</v>
      </c>
      <c r="N8" s="40">
        <f>HDT预测_H!Z49/1000000</f>
        <v>0.22747777988415752</v>
      </c>
      <c r="O8" s="40">
        <f>HDT预测_H!AA49/1000000</f>
        <v>0.28159587732784963</v>
      </c>
      <c r="P8" s="40">
        <f>HDT预测_H!AB49/1000000</f>
        <v>0.33802992570535589</v>
      </c>
      <c r="Q8" s="40">
        <f>HDT预测_H!AC49/1000000</f>
        <v>0.40038732288866774</v>
      </c>
      <c r="R8" s="40">
        <f>HDT预测_H!AD49/1000000</f>
        <v>0.46866806887778523</v>
      </c>
      <c r="S8" s="40">
        <f>HDT预测_H!AE49/1000000</f>
        <v>0.5428721636727083</v>
      </c>
      <c r="T8" s="40">
        <f>HDT预测_H!AF49/1000000</f>
        <v>0.62068365633962264</v>
      </c>
      <c r="U8" s="40">
        <f>HDT预测_H!AG49/1000000</f>
        <v>0.70210254687852858</v>
      </c>
      <c r="V8" s="40">
        <f>HDT预测_H!AH49/1000000</f>
        <v>0.79379447754667976</v>
      </c>
      <c r="W8" s="40">
        <f>HDT预测_H!AI49/1000000</f>
        <v>0.89575944834407628</v>
      </c>
      <c r="X8" s="40">
        <f>HDT预测_H!AJ49/1000000</f>
        <v>1.0079974592707184</v>
      </c>
      <c r="Y8" s="40">
        <f>HDT预测_H!AK49/1000000</f>
        <v>1.1269011124546144</v>
      </c>
      <c r="Z8" s="40">
        <f>HDT预测_H!AL49/1000000</f>
        <v>1.2524704078957642</v>
      </c>
      <c r="AA8" s="40">
        <f>HDT预测_H!AM49/1000000</f>
        <v>1.3917720546574068</v>
      </c>
      <c r="AB8" s="40">
        <f>HDT预测_H!AN49/1000000</f>
        <v>1.5448060527395424</v>
      </c>
      <c r="AC8" s="40">
        <f>HDT预测_H!AO49/1000000</f>
        <v>1.7115724021421708</v>
      </c>
      <c r="AD8" s="40">
        <f>HDT预测_H!AP49/1000000</f>
        <v>1.8854054606080379</v>
      </c>
      <c r="AE8" s="40">
        <f>HDT预测_H!AQ49/1000000</f>
        <v>2.0663052281371437</v>
      </c>
      <c r="AF8" s="40">
        <f>HDT预测_H!AR49/1000000</f>
        <v>2.2607881010645343</v>
      </c>
      <c r="AG8" s="40">
        <f>HDT预测_H!AS49/1000000</f>
        <v>2.468854079390209</v>
      </c>
      <c r="AH8" s="40">
        <f>HDT预测_H!AT49/1000000</f>
        <v>2.690503163114168</v>
      </c>
      <c r="AI8" s="40">
        <f>HDT预测_H!AU49/1000000</f>
        <v>2.9186686431731728</v>
      </c>
      <c r="AJ8" s="40">
        <f>HDT预测_H!AV49/1000000</f>
        <v>3.1533505195672222</v>
      </c>
    </row>
    <row r="10" spans="1:36" x14ac:dyDescent="0.3">
      <c r="B10" t="s">
        <v>826</v>
      </c>
    </row>
    <row r="11" spans="1:36" x14ac:dyDescent="0.3">
      <c r="C11">
        <v>2017</v>
      </c>
      <c r="D11">
        <v>2020</v>
      </c>
      <c r="E11">
        <v>2025</v>
      </c>
      <c r="F11">
        <v>2030</v>
      </c>
      <c r="G11">
        <v>2035</v>
      </c>
      <c r="H11">
        <v>2040</v>
      </c>
      <c r="I11">
        <v>2045</v>
      </c>
      <c r="J11">
        <v>2050</v>
      </c>
    </row>
    <row r="12" spans="1:36" x14ac:dyDescent="0.3">
      <c r="B12" t="s">
        <v>796</v>
      </c>
      <c r="C12" s="20">
        <v>471064.47705386829</v>
      </c>
      <c r="D12" s="40">
        <f>F4</f>
        <v>0.59934473037821612</v>
      </c>
      <c r="E12" s="40">
        <f>K4</f>
        <v>0.62805718860977733</v>
      </c>
      <c r="F12" s="40">
        <f>P4</f>
        <v>0.68249985124717627</v>
      </c>
      <c r="G12" s="40">
        <f>U4</f>
        <v>0.71437801682350544</v>
      </c>
      <c r="H12" s="40">
        <f>Z4</f>
        <v>0.71437801682350544</v>
      </c>
      <c r="I12" s="40">
        <f>AE4</f>
        <v>0.71437801682350544</v>
      </c>
      <c r="J12" s="40">
        <f>AJ4</f>
        <v>0.71437801682350544</v>
      </c>
    </row>
    <row r="13" spans="1:36" x14ac:dyDescent="0.3">
      <c r="B13" t="s">
        <v>797</v>
      </c>
      <c r="C13">
        <v>127069.2</v>
      </c>
      <c r="D13" s="40">
        <f t="shared" ref="D13:D16" si="2">F5</f>
        <v>0.17194249588268201</v>
      </c>
      <c r="E13" s="40">
        <f t="shared" ref="E13:E16" si="3">K5</f>
        <v>0.34062017878061346</v>
      </c>
      <c r="F13" s="40">
        <f t="shared" ref="F13:F16" si="4">P5</f>
        <v>0.49823494873774393</v>
      </c>
      <c r="G13" s="40">
        <f t="shared" ref="G13:G16" si="5">U5</f>
        <v>0.67634810840089143</v>
      </c>
      <c r="H13" s="40">
        <f t="shared" ref="H13:H16" si="6">Z5</f>
        <v>0.85478624037719519</v>
      </c>
      <c r="I13" s="40">
        <f t="shared" ref="I13:I14" si="7">AE5</f>
        <v>0.85478624037719519</v>
      </c>
      <c r="J13" s="40">
        <f t="shared" ref="J13:J16" si="8">AJ5</f>
        <v>0.85478624037719519</v>
      </c>
    </row>
    <row r="14" spans="1:36" x14ac:dyDescent="0.3">
      <c r="B14" t="s">
        <v>798</v>
      </c>
      <c r="D14" s="40">
        <f t="shared" si="2"/>
        <v>0.24690358367739815</v>
      </c>
      <c r="E14" s="40">
        <f t="shared" si="3"/>
        <v>1.1988328656020235</v>
      </c>
      <c r="F14" s="40">
        <f t="shared" si="4"/>
        <v>4.1900400238697335</v>
      </c>
      <c r="G14" s="40">
        <f t="shared" si="5"/>
        <v>8.827589660267785</v>
      </c>
      <c r="H14" s="40">
        <f t="shared" si="6"/>
        <v>13.706585000334607</v>
      </c>
      <c r="I14" s="40">
        <f t="shared" si="7"/>
        <v>18.424650325737808</v>
      </c>
      <c r="J14" s="40">
        <f t="shared" si="8"/>
        <v>24.35963559140778</v>
      </c>
    </row>
    <row r="15" spans="1:36" x14ac:dyDescent="0.3">
      <c r="B15" t="s">
        <v>799</v>
      </c>
      <c r="D15" s="40">
        <f t="shared" si="2"/>
        <v>2.0482954054275162E-2</v>
      </c>
      <c r="E15" s="40">
        <f t="shared" si="3"/>
        <v>3.7522447172973608E-2</v>
      </c>
      <c r="F15" s="40">
        <f t="shared" si="4"/>
        <v>6.430872987841027E-2</v>
      </c>
      <c r="G15" s="40">
        <f t="shared" si="5"/>
        <v>0.11344224024707324</v>
      </c>
      <c r="H15" s="40">
        <f t="shared" si="6"/>
        <v>0.18217190723197829</v>
      </c>
      <c r="I15" s="40">
        <f>AE7</f>
        <v>0.28199102671199355</v>
      </c>
      <c r="J15" s="40">
        <f t="shared" si="8"/>
        <v>0.42442067980115394</v>
      </c>
    </row>
    <row r="16" spans="1:36" x14ac:dyDescent="0.3">
      <c r="B16" t="s">
        <v>800</v>
      </c>
      <c r="D16" s="40">
        <f t="shared" si="2"/>
        <v>7.9684381483284532E-3</v>
      </c>
      <c r="E16" s="40">
        <f t="shared" si="3"/>
        <v>9.8406334222465586E-2</v>
      </c>
      <c r="F16" s="40">
        <f t="shared" si="4"/>
        <v>0.33802992570535589</v>
      </c>
      <c r="G16" s="40">
        <f t="shared" si="5"/>
        <v>0.70210254687852858</v>
      </c>
      <c r="H16" s="40">
        <f t="shared" si="6"/>
        <v>1.2524704078957642</v>
      </c>
      <c r="I16" s="40">
        <f>AE8</f>
        <v>2.0663052281371437</v>
      </c>
      <c r="J16" s="40">
        <f t="shared" si="8"/>
        <v>3.1533505195672222</v>
      </c>
    </row>
    <row r="17" spans="2:12" x14ac:dyDescent="0.3">
      <c r="D17" s="42">
        <f>SUM(D12:D16)</f>
        <v>1.0466422021408999</v>
      </c>
      <c r="E17" s="42">
        <f t="shared" ref="E17:J17" si="9">SUM(E12:E16)</f>
        <v>2.3034390143878536</v>
      </c>
      <c r="F17" s="42">
        <f t="shared" si="9"/>
        <v>5.77311347943842</v>
      </c>
      <c r="G17" s="42">
        <f t="shared" si="9"/>
        <v>11.033860572617783</v>
      </c>
      <c r="H17" s="42">
        <f t="shared" si="9"/>
        <v>16.710391572663053</v>
      </c>
      <c r="I17" s="42">
        <f t="shared" si="9"/>
        <v>22.342110837787644</v>
      </c>
      <c r="J17" s="42">
        <f t="shared" si="9"/>
        <v>29.506571047976859</v>
      </c>
    </row>
    <row r="18" spans="2:12" x14ac:dyDescent="0.3">
      <c r="B18" t="s">
        <v>850</v>
      </c>
      <c r="D18" s="42">
        <f>D17-D14</f>
        <v>0.79973861846350169</v>
      </c>
      <c r="E18" s="42">
        <f t="shared" ref="E18:J18" si="10">E17-E14</f>
        <v>1.1046061487858301</v>
      </c>
      <c r="F18" s="42">
        <f t="shared" si="10"/>
        <v>1.5830734555686865</v>
      </c>
      <c r="G18" s="42">
        <f t="shared" si="10"/>
        <v>2.2062709123499982</v>
      </c>
      <c r="H18" s="42">
        <f t="shared" si="10"/>
        <v>3.0038065723284451</v>
      </c>
      <c r="I18" s="42">
        <f t="shared" si="10"/>
        <v>3.9174605120498356</v>
      </c>
      <c r="J18" s="42">
        <f t="shared" si="10"/>
        <v>5.1469354565690786</v>
      </c>
    </row>
    <row r="20" spans="2:12" x14ac:dyDescent="0.3">
      <c r="B20" t="s">
        <v>834</v>
      </c>
    </row>
    <row r="21" spans="2:12" x14ac:dyDescent="0.3">
      <c r="B21" s="22"/>
      <c r="C21" s="22">
        <v>2017</v>
      </c>
      <c r="D21" s="22">
        <v>2020</v>
      </c>
      <c r="E21" s="22">
        <v>2025</v>
      </c>
      <c r="F21" s="22">
        <v>2030</v>
      </c>
      <c r="G21" s="22">
        <v>2035</v>
      </c>
      <c r="H21" s="22">
        <v>2040</v>
      </c>
      <c r="I21" s="22">
        <v>2045</v>
      </c>
      <c r="J21" s="22">
        <v>2050</v>
      </c>
    </row>
    <row r="22" spans="2:12" x14ac:dyDescent="0.3">
      <c r="B22" s="22" t="s">
        <v>948</v>
      </c>
      <c r="C22" s="22">
        <v>786649</v>
      </c>
      <c r="D22" s="22">
        <f>'Urban Bus预测_H'!P37</f>
        <v>786649</v>
      </c>
      <c r="E22" s="22">
        <f>'Urban Bus预测_H'!W37</f>
        <v>786649</v>
      </c>
      <c r="F22" s="22">
        <f>'Urban Bus预测_H'!AB37</f>
        <v>786649</v>
      </c>
      <c r="G22" s="22">
        <f>'Urban Bus预测_H'!AG37</f>
        <v>786649</v>
      </c>
      <c r="H22" s="22">
        <f>G22</f>
        <v>786649</v>
      </c>
      <c r="I22" s="22">
        <f>H22</f>
        <v>786649</v>
      </c>
      <c r="J22" s="22">
        <f>I22</f>
        <v>786649</v>
      </c>
    </row>
    <row r="23" spans="2:12" x14ac:dyDescent="0.3">
      <c r="B23" s="22" t="s">
        <v>949</v>
      </c>
      <c r="C23" s="22">
        <v>1565674</v>
      </c>
      <c r="D23" s="22">
        <f>'Road Bus预测_H'!R42</f>
        <v>1565674</v>
      </c>
      <c r="E23" s="22">
        <f>'Road Bus预测_H'!W42</f>
        <v>1565674</v>
      </c>
      <c r="F23" s="22">
        <f>'Road Bus预测_H'!AB42</f>
        <v>1565674</v>
      </c>
      <c r="G23" s="22">
        <f>'Road Bus预测_H'!AG42</f>
        <v>1565674</v>
      </c>
      <c r="H23" s="22">
        <f>'Road Bus预测_H'!AL42</f>
        <v>1565674</v>
      </c>
      <c r="I23" s="22">
        <f>H23</f>
        <v>1565674</v>
      </c>
      <c r="J23" s="22">
        <f>I23</f>
        <v>1565674</v>
      </c>
    </row>
    <row r="24" spans="2:12" x14ac:dyDescent="0.3">
      <c r="B24" s="22" t="s">
        <v>798</v>
      </c>
      <c r="C24" s="22">
        <v>15344633</v>
      </c>
      <c r="D24" s="22">
        <f>LDT预测_H!R42</f>
        <v>17518193.11231656</v>
      </c>
      <c r="E24" s="22">
        <f>LDT预测_H!W42</f>
        <v>21001820.66208246</v>
      </c>
      <c r="F24" s="22">
        <f>LDT预测_H!AB42</f>
        <v>24340012.726726741</v>
      </c>
      <c r="G24" s="22">
        <f>LDT预测_H!AG42</f>
        <v>27394680.164443295</v>
      </c>
      <c r="H24" s="22">
        <f>LDT预测_H!AL42</f>
        <v>30463798.874707501</v>
      </c>
      <c r="I24" s="22">
        <f>LDT预测_H!AQ42</f>
        <v>33151839.058533501</v>
      </c>
      <c r="J24" s="22">
        <f>LDT预测_H!AV42</f>
        <v>35837196.525921077</v>
      </c>
    </row>
    <row r="25" spans="2:12" x14ac:dyDescent="0.3">
      <c r="B25" s="22" t="s">
        <v>803</v>
      </c>
      <c r="C25" s="22">
        <v>482500</v>
      </c>
      <c r="D25" s="22">
        <f>HDTSpecial预测_H!R42</f>
        <v>550845.90010674996</v>
      </c>
      <c r="E25" s="22">
        <f>HDTSpecial预测_H!W42</f>
        <v>660385.84757646441</v>
      </c>
      <c r="F25" s="22">
        <f>HDTSpecial预测_H!AB42</f>
        <v>765352.68980663479</v>
      </c>
      <c r="G25" s="22">
        <f>HDTSpecial预测_H!AG42</f>
        <v>861404.32158552692</v>
      </c>
      <c r="H25" s="22">
        <f>HDTSpecial预测_H!AL42</f>
        <v>957910.36234274029</v>
      </c>
      <c r="I25" s="22">
        <f>HDTSpecial预测_H!AQ42</f>
        <v>1042433.686471512</v>
      </c>
      <c r="J25" s="22">
        <f>HDTSpecial预测_H!AV42</f>
        <v>1126872.654677171</v>
      </c>
    </row>
    <row r="26" spans="2:12" x14ac:dyDescent="0.3">
      <c r="B26" s="22" t="s">
        <v>804</v>
      </c>
      <c r="D26" s="41">
        <f>HDT预测_H!R42</f>
        <v>7187980.695106212</v>
      </c>
      <c r="E26" s="41">
        <f>HDT预测_H!W42</f>
        <v>7477191.8642140143</v>
      </c>
      <c r="F26" s="41">
        <f>HDT预测_H!AB42</f>
        <v>7731794.89958655</v>
      </c>
      <c r="G26" s="41">
        <f>HDT预测_H!AG42</f>
        <v>7949913.5650958046</v>
      </c>
      <c r="H26" s="41">
        <f>HDT预测_H!AL42</f>
        <v>8155918.4484634185</v>
      </c>
      <c r="I26" s="41">
        <f>HDT预测_H!AQ42</f>
        <v>8330157.8147535343</v>
      </c>
      <c r="J26" s="41">
        <f>HDT预测_H!AV42</f>
        <v>8496209.3377563544</v>
      </c>
    </row>
    <row r="27" spans="2:12" x14ac:dyDescent="0.3">
      <c r="B27" s="22" t="s">
        <v>850</v>
      </c>
      <c r="D27" s="41">
        <f>D28-D24</f>
        <v>10093169.595212962</v>
      </c>
      <c r="E27" s="41">
        <f t="shared" ref="E27:J27" si="11">E28-E24</f>
        <v>10491925.71179048</v>
      </c>
      <c r="F27" s="41">
        <f t="shared" si="11"/>
        <v>10851500.589393184</v>
      </c>
      <c r="G27" s="41">
        <f t="shared" si="11"/>
        <v>11165675.886681337</v>
      </c>
      <c r="H27" s="41">
        <f t="shared" si="11"/>
        <v>11468191.810806159</v>
      </c>
      <c r="I27" s="41">
        <f t="shared" si="11"/>
        <v>11726959.501225051</v>
      </c>
      <c r="J27" s="41">
        <f t="shared" si="11"/>
        <v>11977454.992433518</v>
      </c>
      <c r="L27" s="62"/>
    </row>
    <row r="28" spans="2:12" x14ac:dyDescent="0.3">
      <c r="B28" s="22" t="s">
        <v>836</v>
      </c>
      <c r="D28" s="41">
        <f t="shared" ref="D28:J28" si="12">SUM(D21:D26)</f>
        <v>27611362.707529522</v>
      </c>
      <c r="E28" s="41">
        <f t="shared" si="12"/>
        <v>31493746.373872939</v>
      </c>
      <c r="F28" s="41">
        <f t="shared" si="12"/>
        <v>35191513.316119924</v>
      </c>
      <c r="G28" s="41">
        <f t="shared" si="12"/>
        <v>38560356.051124632</v>
      </c>
      <c r="H28" s="41">
        <f t="shared" si="12"/>
        <v>41931990.68551366</v>
      </c>
      <c r="I28" s="41">
        <f t="shared" si="12"/>
        <v>44878798.559758551</v>
      </c>
      <c r="J28" s="41">
        <f t="shared" si="12"/>
        <v>47814651.518354595</v>
      </c>
    </row>
    <row r="30" spans="2:12" x14ac:dyDescent="0.3">
      <c r="B30" s="22" t="s">
        <v>798</v>
      </c>
      <c r="D30" s="13">
        <f t="shared" ref="D30:J31" si="13">D14/D24*10^6</f>
        <v>1.4094123868505995E-2</v>
      </c>
      <c r="E30" s="13">
        <f t="shared" si="13"/>
        <v>5.7082330379405868E-2</v>
      </c>
      <c r="F30" s="13">
        <f t="shared" si="13"/>
        <v>0.17214617226838289</v>
      </c>
      <c r="G30" s="13">
        <f t="shared" si="13"/>
        <v>0.32223736898105798</v>
      </c>
      <c r="H30" s="13">
        <f t="shared" si="13"/>
        <v>0.44993026170857725</v>
      </c>
      <c r="I30" s="13">
        <f t="shared" si="13"/>
        <v>0.55576555777816439</v>
      </c>
      <c r="J30" s="13">
        <f t="shared" si="13"/>
        <v>0.67973050218335107</v>
      </c>
    </row>
    <row r="31" spans="2:12" x14ac:dyDescent="0.3">
      <c r="B31" s="22" t="s">
        <v>803</v>
      </c>
      <c r="D31" s="13">
        <f t="shared" si="13"/>
        <v>3.7184544807006302E-2</v>
      </c>
      <c r="E31" s="13">
        <f t="shared" si="13"/>
        <v>5.6818975316743112E-2</v>
      </c>
      <c r="F31" s="13">
        <f t="shared" si="13"/>
        <v>8.4024960955788597E-2</v>
      </c>
      <c r="G31" s="13">
        <f t="shared" si="13"/>
        <v>0.13169453345470569</v>
      </c>
      <c r="H31" s="13">
        <f t="shared" si="13"/>
        <v>0.19017636137315025</v>
      </c>
      <c r="I31" s="13">
        <f t="shared" si="13"/>
        <v>0.27051219695949452</v>
      </c>
      <c r="J31" s="13">
        <f t="shared" si="13"/>
        <v>0.37663588519924013</v>
      </c>
    </row>
    <row r="32" spans="2:12" x14ac:dyDescent="0.3">
      <c r="B32" s="22" t="s">
        <v>804</v>
      </c>
      <c r="D32" s="13">
        <f>D16/D26*10^6</f>
        <v>1.1085781231651886E-3</v>
      </c>
      <c r="E32" s="13">
        <f t="shared" ref="E32:J32" si="14">E16/E26*10^6</f>
        <v>1.3160867877878086E-2</v>
      </c>
      <c r="F32" s="13">
        <f t="shared" si="14"/>
        <v>4.3719463603908028E-2</v>
      </c>
      <c r="G32" s="13">
        <f t="shared" si="14"/>
        <v>8.8315745967493114E-2</v>
      </c>
      <c r="H32" s="13">
        <f t="shared" si="14"/>
        <v>0.15356583269070459</v>
      </c>
      <c r="I32" s="13">
        <f t="shared" si="14"/>
        <v>0.24805115030083974</v>
      </c>
      <c r="J32" s="13">
        <f t="shared" si="14"/>
        <v>0.37114793129614043</v>
      </c>
    </row>
    <row r="33" spans="1:11" x14ac:dyDescent="0.3">
      <c r="D33" s="13">
        <f t="shared" ref="D33:J33" si="15">D17/D28*10^6</f>
        <v>3.7906213221974884E-2</v>
      </c>
      <c r="E33" s="13">
        <f t="shared" si="15"/>
        <v>7.3139568314386866E-2</v>
      </c>
      <c r="F33" s="13">
        <f t="shared" si="15"/>
        <v>0.16404845758065117</v>
      </c>
      <c r="G33" s="13">
        <f t="shared" si="15"/>
        <v>0.28614519425050733</v>
      </c>
      <c r="H33" s="13">
        <f t="shared" si="15"/>
        <v>0.39851176391766269</v>
      </c>
      <c r="I33" s="13">
        <f t="shared" si="15"/>
        <v>0.49783219593184763</v>
      </c>
      <c r="J33" s="13">
        <f t="shared" si="15"/>
        <v>0.61710312866444672</v>
      </c>
    </row>
    <row r="35" spans="1:11" x14ac:dyDescent="0.3">
      <c r="A35" s="43">
        <v>2020</v>
      </c>
      <c r="B35" s="43"/>
      <c r="C35" s="43"/>
      <c r="D35" s="43" t="s">
        <v>805</v>
      </c>
      <c r="E35" s="43"/>
      <c r="F35" s="43"/>
      <c r="G35" s="43"/>
      <c r="H35" s="43" t="s">
        <v>806</v>
      </c>
      <c r="I35" s="43"/>
      <c r="J35" s="43"/>
    </row>
    <row r="36" spans="1:11" x14ac:dyDescent="0.3">
      <c r="A36" s="43"/>
      <c r="B36" s="43"/>
      <c r="C36" s="43" t="s">
        <v>807</v>
      </c>
      <c r="D36" s="43" t="s">
        <v>808</v>
      </c>
      <c r="E36" s="43" t="s">
        <v>809</v>
      </c>
      <c r="F36" s="43" t="s">
        <v>810</v>
      </c>
      <c r="G36" s="43" t="s">
        <v>807</v>
      </c>
      <c r="H36" s="43" t="s">
        <v>811</v>
      </c>
      <c r="I36" s="43" t="s">
        <v>812</v>
      </c>
      <c r="J36" s="43" t="s">
        <v>813</v>
      </c>
    </row>
    <row r="37" spans="1:11" x14ac:dyDescent="0.3">
      <c r="A37" s="43" t="s">
        <v>814</v>
      </c>
      <c r="B37" s="43"/>
      <c r="C37" s="44">
        <v>2008742</v>
      </c>
      <c r="D37" s="44">
        <v>0</v>
      </c>
      <c r="E37" s="44">
        <f>SUM($D$12:$D$13)/3*10^6</f>
        <v>257095.742086966</v>
      </c>
      <c r="F37" s="44">
        <f>SUM($D$12:$D$13)*2/3*10^6</f>
        <v>514191.484173932</v>
      </c>
      <c r="G37" s="44">
        <v>0</v>
      </c>
      <c r="H37" s="44">
        <f>$D$14*10^6</f>
        <v>246903.58367739816</v>
      </c>
      <c r="I37" s="44">
        <v>0</v>
      </c>
      <c r="J37" s="45">
        <f>SUM($D$15:$D$16)*10^6</f>
        <v>28451.392202603613</v>
      </c>
    </row>
    <row r="38" spans="1:11" x14ac:dyDescent="0.3">
      <c r="A38" s="43" t="s">
        <v>815</v>
      </c>
      <c r="B38" s="43"/>
      <c r="C38" s="46">
        <v>11896.433782218282</v>
      </c>
      <c r="D38" s="46">
        <v>12527.183134737772</v>
      </c>
      <c r="E38" s="46">
        <v>31952.888807653955</v>
      </c>
      <c r="F38" s="46">
        <v>84069.70995491631</v>
      </c>
      <c r="G38" s="46">
        <v>32745.717462051918</v>
      </c>
      <c r="H38" s="46">
        <v>32745.717462051918</v>
      </c>
      <c r="I38" s="46">
        <v>60000</v>
      </c>
      <c r="J38" s="46">
        <v>88115.401067558676</v>
      </c>
    </row>
    <row r="39" spans="1:11" x14ac:dyDescent="0.3">
      <c r="A39" s="43" t="s">
        <v>816</v>
      </c>
      <c r="B39" s="43"/>
      <c r="C39" s="47">
        <f>C37*C38/10^6</f>
        <v>23896.866188560718</v>
      </c>
      <c r="D39" s="47">
        <f t="shared" ref="D39:J39" si="16">D37*D38/10^6</f>
        <v>0</v>
      </c>
      <c r="E39" s="47">
        <f>E37*E38/10^6</f>
        <v>8214.9516598261034</v>
      </c>
      <c r="F39" s="47">
        <f t="shared" si="16"/>
        <v>43227.928935790405</v>
      </c>
      <c r="G39" s="47">
        <f t="shared" si="16"/>
        <v>0</v>
      </c>
      <c r="H39" s="47">
        <f t="shared" si="16"/>
        <v>8085.0349914681738</v>
      </c>
      <c r="I39" s="47">
        <f t="shared" si="16"/>
        <v>0</v>
      </c>
      <c r="J39" s="47">
        <f t="shared" si="16"/>
        <v>2507.0058348628286</v>
      </c>
    </row>
    <row r="40" spans="1:11" x14ac:dyDescent="0.3">
      <c r="A40" s="43" t="s">
        <v>817</v>
      </c>
      <c r="B40" s="43" t="s">
        <v>818</v>
      </c>
      <c r="C40" s="48">
        <v>0.93352127574552746</v>
      </c>
      <c r="D40" s="48">
        <v>0.95889918632316296</v>
      </c>
      <c r="E40" s="48">
        <v>0.43440195711502927</v>
      </c>
      <c r="F40" s="48">
        <v>5.839869328664074E-2</v>
      </c>
      <c r="G40" s="48">
        <v>0.96770141446123137</v>
      </c>
      <c r="H40" s="48">
        <v>0.38380983109859973</v>
      </c>
      <c r="I40" s="48">
        <v>2.0679610369757641E-3</v>
      </c>
      <c r="J40" s="48">
        <v>2.8173665045815761E-3</v>
      </c>
    </row>
    <row r="41" spans="1:11" x14ac:dyDescent="0.3">
      <c r="A41" s="43"/>
      <c r="B41" s="43" t="s">
        <v>819</v>
      </c>
      <c r="C41" s="43">
        <v>0</v>
      </c>
      <c r="D41" s="48">
        <v>7.9863876304048682E-3</v>
      </c>
      <c r="E41" s="48">
        <v>0.53967951277197823</v>
      </c>
      <c r="F41" s="48">
        <v>0.66041955145120457</v>
      </c>
      <c r="G41" s="48">
        <v>3.2298585538768625E-2</v>
      </c>
      <c r="H41" s="48">
        <v>0.61619016890140021</v>
      </c>
      <c r="I41" s="48">
        <v>0.99793203896302418</v>
      </c>
      <c r="J41" s="48">
        <v>0.99718263349541847</v>
      </c>
    </row>
    <row r="42" spans="1:11" x14ac:dyDescent="0.3">
      <c r="A42" s="43"/>
      <c r="B42" s="43" t="s">
        <v>820</v>
      </c>
      <c r="C42" s="48">
        <v>6.647872425447246E-2</v>
      </c>
      <c r="D42" s="48">
        <v>3.3114426046432159E-2</v>
      </c>
      <c r="E42" s="48">
        <v>2.5918530112992368E-2</v>
      </c>
      <c r="F42" s="48">
        <v>0.28118175526215461</v>
      </c>
      <c r="G42" s="43">
        <v>0</v>
      </c>
      <c r="H42" s="43">
        <v>0</v>
      </c>
      <c r="I42" s="43">
        <v>0</v>
      </c>
      <c r="J42" s="43">
        <v>0</v>
      </c>
    </row>
    <row r="43" spans="1:11" x14ac:dyDescent="0.3">
      <c r="A43" s="43" t="s">
        <v>821</v>
      </c>
      <c r="B43" s="43" t="s">
        <v>818</v>
      </c>
      <c r="C43" s="43">
        <v>5</v>
      </c>
      <c r="D43" s="43">
        <v>7</v>
      </c>
      <c r="E43" s="43">
        <v>20</v>
      </c>
      <c r="F43" s="43">
        <v>30</v>
      </c>
      <c r="G43" s="43">
        <v>6</v>
      </c>
      <c r="H43" s="43">
        <v>14</v>
      </c>
      <c r="I43" s="43">
        <v>25</v>
      </c>
      <c r="J43" s="43">
        <v>40</v>
      </c>
    </row>
    <row r="44" spans="1:11" x14ac:dyDescent="0.3">
      <c r="A44" s="43"/>
      <c r="B44" s="43" t="s">
        <v>819</v>
      </c>
      <c r="C44" s="43">
        <v>4</v>
      </c>
      <c r="D44" s="43">
        <v>6</v>
      </c>
      <c r="E44" s="43">
        <v>20</v>
      </c>
      <c r="F44" s="43">
        <v>30</v>
      </c>
      <c r="G44" s="43">
        <v>6</v>
      </c>
      <c r="H44" s="43">
        <v>14</v>
      </c>
      <c r="I44" s="43">
        <v>25</v>
      </c>
      <c r="J44" s="43">
        <v>40</v>
      </c>
    </row>
    <row r="45" spans="1:11" x14ac:dyDescent="0.3">
      <c r="A45" s="43"/>
      <c r="B45" s="43" t="s">
        <v>822</v>
      </c>
      <c r="C45" s="43">
        <v>5</v>
      </c>
      <c r="D45" s="43">
        <v>7</v>
      </c>
      <c r="E45" s="43">
        <v>20</v>
      </c>
      <c r="F45" s="43">
        <v>30</v>
      </c>
      <c r="G45" s="43">
        <v>6</v>
      </c>
      <c r="H45" s="43">
        <v>14</v>
      </c>
      <c r="I45" s="43">
        <v>25</v>
      </c>
      <c r="J45" s="43">
        <v>40</v>
      </c>
      <c r="K45" s="42">
        <f>(E44*E37*E38+F37*F44*F38+J37*J44*J38)/SUM(E37*E38,F37*F38,J37*J38)</f>
        <v>28.941991132396801</v>
      </c>
    </row>
    <row r="46" spans="1:11" x14ac:dyDescent="0.3">
      <c r="A46" s="43" t="s">
        <v>824</v>
      </c>
      <c r="B46" s="43"/>
      <c r="C46" s="49">
        <f>C39*(C40*C43*0.8667+C41*C44*0.9778+C42*C45*0.9778)/100/1000</f>
        <v>1.0443955535844873</v>
      </c>
      <c r="D46" s="49">
        <f t="shared" ref="D46:J46" si="17">D39*(D40*D43*0.8667+D41*D44*0.9778+D42*D45*0.9778)/100/1000</f>
        <v>0</v>
      </c>
      <c r="E46" s="49">
        <f t="shared" si="17"/>
        <v>1.5272218528283492</v>
      </c>
      <c r="F46" s="49">
        <f t="shared" si="17"/>
        <v>12.596340603428704</v>
      </c>
      <c r="G46" s="49">
        <f t="shared" si="17"/>
        <v>0</v>
      </c>
      <c r="H46" s="49">
        <f t="shared" si="17"/>
        <v>1.0585107451179021</v>
      </c>
      <c r="I46" s="49">
        <f t="shared" si="17"/>
        <v>0</v>
      </c>
      <c r="J46" s="49">
        <f t="shared" si="17"/>
        <v>0.98022623555597144</v>
      </c>
    </row>
    <row r="49" spans="1:10" x14ac:dyDescent="0.3">
      <c r="A49" s="43">
        <v>2025</v>
      </c>
      <c r="B49" s="43"/>
      <c r="C49" s="43"/>
      <c r="D49" s="43" t="s">
        <v>805</v>
      </c>
      <c r="E49" s="43"/>
      <c r="F49" s="43"/>
      <c r="G49" s="43"/>
      <c r="H49" s="43" t="s">
        <v>806</v>
      </c>
      <c r="I49" s="43"/>
      <c r="J49" s="43"/>
    </row>
    <row r="50" spans="1:10" x14ac:dyDescent="0.3">
      <c r="A50" s="43"/>
      <c r="B50" s="43"/>
      <c r="C50" s="43" t="s">
        <v>807</v>
      </c>
      <c r="D50" s="43" t="s">
        <v>808</v>
      </c>
      <c r="E50" s="43" t="s">
        <v>809</v>
      </c>
      <c r="F50" s="43" t="s">
        <v>810</v>
      </c>
      <c r="G50" s="43" t="s">
        <v>807</v>
      </c>
      <c r="H50" s="43" t="s">
        <v>811</v>
      </c>
      <c r="I50" s="43" t="s">
        <v>812</v>
      </c>
      <c r="J50" s="43" t="s">
        <v>813</v>
      </c>
    </row>
    <row r="51" spans="1:10" x14ac:dyDescent="0.3">
      <c r="A51" s="43" t="s">
        <v>814</v>
      </c>
      <c r="B51" s="43"/>
      <c r="C51" s="44">
        <v>2008742</v>
      </c>
      <c r="D51" s="44">
        <v>0</v>
      </c>
      <c r="E51" s="44">
        <f>SUM($E$12:$E$13)/3*10^6</f>
        <v>322892.45579679694</v>
      </c>
      <c r="F51" s="44">
        <f>SUM($E$12:$E$13)*2/3*10^6</f>
        <v>645784.91159359389</v>
      </c>
      <c r="G51" s="44">
        <v>0</v>
      </c>
      <c r="H51" s="44">
        <f>$E$14*10^6</f>
        <v>1198832.8656020234</v>
      </c>
      <c r="I51" s="44">
        <v>0</v>
      </c>
      <c r="J51" s="45">
        <f>SUM($E$15:$E$16)*10^6</f>
        <v>135928.78139543917</v>
      </c>
    </row>
    <row r="52" spans="1:10" x14ac:dyDescent="0.3">
      <c r="A52" s="43" t="s">
        <v>815</v>
      </c>
      <c r="B52" s="43"/>
      <c r="C52" s="46">
        <v>11896.433782218282</v>
      </c>
      <c r="D52" s="46">
        <v>12527.183134737772</v>
      </c>
      <c r="E52" s="46">
        <v>31952.888807653955</v>
      </c>
      <c r="F52" s="46">
        <v>84069.70995491631</v>
      </c>
      <c r="G52" s="46">
        <v>32745.717462051918</v>
      </c>
      <c r="H52" s="46">
        <v>32745.717462051918</v>
      </c>
      <c r="I52" s="46">
        <v>60000</v>
      </c>
      <c r="J52" s="46">
        <v>88115.401067558676</v>
      </c>
    </row>
    <row r="53" spans="1:10" x14ac:dyDescent="0.3">
      <c r="A53" s="43" t="s">
        <v>816</v>
      </c>
      <c r="B53" s="43"/>
      <c r="C53" s="47">
        <f>C51*C52/10^6</f>
        <v>23896.866188560718</v>
      </c>
      <c r="D53" s="47">
        <f t="shared" ref="D53:J53" si="18">D51*D52/10^6</f>
        <v>0</v>
      </c>
      <c r="E53" s="47">
        <f t="shared" si="18"/>
        <v>10317.346736905372</v>
      </c>
      <c r="F53" s="47">
        <f t="shared" si="18"/>
        <v>54290.950210934709</v>
      </c>
      <c r="G53" s="47">
        <f t="shared" si="18"/>
        <v>0</v>
      </c>
      <c r="H53" s="47">
        <f t="shared" si="18"/>
        <v>39256.642301225918</v>
      </c>
      <c r="I53" s="47">
        <f t="shared" si="18"/>
        <v>0</v>
      </c>
      <c r="J53" s="47">
        <f t="shared" si="18"/>
        <v>11977.41908928363</v>
      </c>
    </row>
    <row r="54" spans="1:10" x14ac:dyDescent="0.3">
      <c r="A54" s="43" t="s">
        <v>817</v>
      </c>
      <c r="B54" s="43" t="s">
        <v>818</v>
      </c>
      <c r="C54" s="48">
        <v>0.93352127574552746</v>
      </c>
      <c r="D54" s="48">
        <v>0.95889918632316296</v>
      </c>
      <c r="E54" s="48">
        <v>0.43440195711502927</v>
      </c>
      <c r="F54" s="48">
        <v>5.839869328664074E-2</v>
      </c>
      <c r="G54" s="48">
        <v>0.96770141446123137</v>
      </c>
      <c r="H54" s="48">
        <v>0.38380983109859973</v>
      </c>
      <c r="I54" s="48">
        <v>2.0679610369757641E-3</v>
      </c>
      <c r="J54" s="48">
        <v>2.8173665045815761E-3</v>
      </c>
    </row>
    <row r="55" spans="1:10" x14ac:dyDescent="0.3">
      <c r="A55" s="43"/>
      <c r="B55" s="43" t="s">
        <v>819</v>
      </c>
      <c r="C55" s="43">
        <v>0</v>
      </c>
      <c r="D55" s="48">
        <v>7.9863876304048682E-3</v>
      </c>
      <c r="E55" s="48">
        <v>0.53967951277197823</v>
      </c>
      <c r="F55" s="48">
        <v>0.66041955145120457</v>
      </c>
      <c r="G55" s="48">
        <v>3.2298585538768625E-2</v>
      </c>
      <c r="H55" s="48">
        <v>0.61619016890140021</v>
      </c>
      <c r="I55" s="48">
        <v>0.99793203896302418</v>
      </c>
      <c r="J55" s="48">
        <v>0.99718263349541847</v>
      </c>
    </row>
    <row r="56" spans="1:10" x14ac:dyDescent="0.3">
      <c r="A56" s="43"/>
      <c r="B56" s="43" t="s">
        <v>820</v>
      </c>
      <c r="C56" s="48">
        <v>6.647872425447246E-2</v>
      </c>
      <c r="D56" s="48">
        <v>3.3114426046432159E-2</v>
      </c>
      <c r="E56" s="48">
        <v>2.5918530112992368E-2</v>
      </c>
      <c r="F56" s="48">
        <v>0.28118175526215461</v>
      </c>
      <c r="G56" s="43">
        <v>0</v>
      </c>
      <c r="H56" s="43">
        <v>0</v>
      </c>
      <c r="I56" s="43">
        <v>0</v>
      </c>
      <c r="J56" s="43">
        <v>0</v>
      </c>
    </row>
    <row r="57" spans="1:10" x14ac:dyDescent="0.3">
      <c r="A57" s="43" t="s">
        <v>821</v>
      </c>
      <c r="B57" s="43" t="s">
        <v>818</v>
      </c>
      <c r="C57" s="43">
        <v>5</v>
      </c>
      <c r="D57" s="43">
        <v>7</v>
      </c>
      <c r="E57" s="43">
        <v>12</v>
      </c>
      <c r="F57" s="43">
        <v>25</v>
      </c>
      <c r="G57" s="43">
        <v>6</v>
      </c>
      <c r="H57" s="43">
        <v>14</v>
      </c>
      <c r="I57" s="43">
        <v>21</v>
      </c>
      <c r="J57" s="43">
        <v>30</v>
      </c>
    </row>
    <row r="58" spans="1:10" x14ac:dyDescent="0.3">
      <c r="A58" s="43"/>
      <c r="B58" s="43" t="s">
        <v>819</v>
      </c>
      <c r="C58" s="43">
        <v>4</v>
      </c>
      <c r="D58" s="43">
        <v>6</v>
      </c>
      <c r="E58" s="43">
        <v>12</v>
      </c>
      <c r="F58" s="43">
        <v>25</v>
      </c>
      <c r="G58" s="43">
        <v>6</v>
      </c>
      <c r="H58" s="43">
        <v>14</v>
      </c>
      <c r="I58" s="43">
        <v>21</v>
      </c>
      <c r="J58" s="43">
        <v>30</v>
      </c>
    </row>
    <row r="59" spans="1:10" x14ac:dyDescent="0.3">
      <c r="A59" s="43"/>
      <c r="B59" s="43" t="s">
        <v>822</v>
      </c>
      <c r="C59" s="43">
        <v>5</v>
      </c>
      <c r="D59" s="43">
        <v>7</v>
      </c>
      <c r="E59" s="43">
        <v>12</v>
      </c>
      <c r="F59" s="43">
        <v>25</v>
      </c>
      <c r="G59" s="43">
        <v>6</v>
      </c>
      <c r="H59" s="43">
        <v>14</v>
      </c>
      <c r="I59" s="43">
        <v>21</v>
      </c>
      <c r="J59" s="43">
        <v>30</v>
      </c>
    </row>
    <row r="60" spans="1:10" x14ac:dyDescent="0.3">
      <c r="A60" s="43" t="s">
        <v>823</v>
      </c>
      <c r="B60" s="43"/>
      <c r="C60" s="49">
        <f>C53*(C54*C57*0.8667+C55*C58*0.9778+C56*C59*0.9778)/100/1000</f>
        <v>1.0443955535844873</v>
      </c>
      <c r="D60" s="49">
        <f t="shared" ref="D60:J60" si="19">D53*(D54*D57*0.8667+D55*D58*0.9778+D56*D59*0.9778)/100/1000</f>
        <v>0</v>
      </c>
      <c r="E60" s="49">
        <f t="shared" si="19"/>
        <v>1.1508438310257341</v>
      </c>
      <c r="F60" s="49">
        <f t="shared" si="19"/>
        <v>13.183361570797606</v>
      </c>
      <c r="G60" s="49">
        <f t="shared" si="19"/>
        <v>0</v>
      </c>
      <c r="H60" s="49">
        <f t="shared" si="19"/>
        <v>5.1395668339033156</v>
      </c>
      <c r="I60" s="49">
        <f t="shared" si="19"/>
        <v>0</v>
      </c>
      <c r="J60" s="49">
        <f t="shared" si="19"/>
        <v>3.5123314021546088</v>
      </c>
    </row>
    <row r="63" spans="1:10" x14ac:dyDescent="0.3">
      <c r="A63" s="43">
        <v>2030</v>
      </c>
      <c r="B63" s="43"/>
      <c r="C63" s="43"/>
      <c r="D63" s="43" t="s">
        <v>805</v>
      </c>
      <c r="E63" s="43"/>
      <c r="F63" s="43"/>
      <c r="G63" s="43"/>
      <c r="H63" s="43" t="s">
        <v>806</v>
      </c>
      <c r="I63" s="43"/>
      <c r="J63" s="43"/>
    </row>
    <row r="64" spans="1:10" x14ac:dyDescent="0.3">
      <c r="A64" s="43"/>
      <c r="B64" s="43"/>
      <c r="C64" s="43" t="s">
        <v>807</v>
      </c>
      <c r="D64" s="43" t="s">
        <v>808</v>
      </c>
      <c r="E64" s="43" t="s">
        <v>809</v>
      </c>
      <c r="F64" s="43" t="s">
        <v>810</v>
      </c>
      <c r="G64" s="43" t="s">
        <v>807</v>
      </c>
      <c r="H64" s="43" t="s">
        <v>811</v>
      </c>
      <c r="I64" s="43" t="s">
        <v>812</v>
      </c>
      <c r="J64" s="43" t="s">
        <v>813</v>
      </c>
    </row>
    <row r="65" spans="1:10" x14ac:dyDescent="0.3">
      <c r="A65" s="43" t="s">
        <v>814</v>
      </c>
      <c r="B65" s="43"/>
      <c r="C65" s="44">
        <v>2008742</v>
      </c>
      <c r="D65" s="44">
        <v>0</v>
      </c>
      <c r="E65" s="44">
        <f>SUM($F$12:$F$13)/3*10^6</f>
        <v>393578.26666164008</v>
      </c>
      <c r="F65" s="44">
        <f>SUM($F$12:$F$13)*2/3*10^6</f>
        <v>787156.53332328016</v>
      </c>
      <c r="G65" s="44">
        <v>0</v>
      </c>
      <c r="H65" s="44">
        <f>$F$14*10^6</f>
        <v>4190040.0238697333</v>
      </c>
      <c r="I65" s="44">
        <v>0</v>
      </c>
      <c r="J65" s="45">
        <f>SUM($F$15:$F$16)*10^6</f>
        <v>402338.65558376611</v>
      </c>
    </row>
    <row r="66" spans="1:10" x14ac:dyDescent="0.3">
      <c r="A66" s="43" t="s">
        <v>815</v>
      </c>
      <c r="B66" s="43"/>
      <c r="C66" s="46">
        <v>11896.433782218282</v>
      </c>
      <c r="D66" s="46">
        <v>12527.183134737772</v>
      </c>
      <c r="E66" s="46">
        <v>31952.888807653955</v>
      </c>
      <c r="F66" s="46">
        <v>84069.70995491631</v>
      </c>
      <c r="G66" s="46">
        <v>32745.717462051918</v>
      </c>
      <c r="H66" s="46">
        <v>32745.717462051918</v>
      </c>
      <c r="I66" s="46">
        <v>60000</v>
      </c>
      <c r="J66" s="46">
        <v>88115.401067558676</v>
      </c>
    </row>
    <row r="67" spans="1:10" x14ac:dyDescent="0.3">
      <c r="A67" s="43" t="s">
        <v>816</v>
      </c>
      <c r="B67" s="43"/>
      <c r="C67" s="47">
        <f>C65*C66/10^6</f>
        <v>23896.866188560718</v>
      </c>
      <c r="D67" s="47">
        <f t="shared" ref="D67:J67" si="20">D65*D66/10^6</f>
        <v>0</v>
      </c>
      <c r="E67" s="47">
        <f t="shared" si="20"/>
        <v>12575.962591748565</v>
      </c>
      <c r="F67" s="47">
        <f t="shared" si="20"/>
        <v>66176.021445605569</v>
      </c>
      <c r="G67" s="47">
        <f t="shared" si="20"/>
        <v>0</v>
      </c>
      <c r="H67" s="47">
        <f t="shared" si="20"/>
        <v>137205.86677632757</v>
      </c>
      <c r="I67" s="47">
        <f t="shared" si="20"/>
        <v>0</v>
      </c>
      <c r="J67" s="47">
        <f t="shared" si="20"/>
        <v>35452.232001745913</v>
      </c>
    </row>
    <row r="68" spans="1:10" x14ac:dyDescent="0.3">
      <c r="A68" s="43" t="s">
        <v>817</v>
      </c>
      <c r="B68" s="43" t="s">
        <v>818</v>
      </c>
      <c r="C68" s="48">
        <v>0.93352127574552746</v>
      </c>
      <c r="D68" s="48">
        <v>0.95889918632316296</v>
      </c>
      <c r="E68" s="48">
        <v>0.43440195711502927</v>
      </c>
      <c r="F68" s="48">
        <v>5.839869328664074E-2</v>
      </c>
      <c r="G68" s="48">
        <v>0.96770141446123137</v>
      </c>
      <c r="H68" s="48">
        <v>0.38380983109859973</v>
      </c>
      <c r="I68" s="48">
        <v>2.0679610369757641E-3</v>
      </c>
      <c r="J68" s="48">
        <v>2.8173665045815761E-3</v>
      </c>
    </row>
    <row r="69" spans="1:10" x14ac:dyDescent="0.3">
      <c r="A69" s="43"/>
      <c r="B69" s="43" t="s">
        <v>819</v>
      </c>
      <c r="C69" s="43">
        <v>0</v>
      </c>
      <c r="D69" s="48">
        <v>7.9863876304048682E-3</v>
      </c>
      <c r="E69" s="48">
        <v>0.53967951277197823</v>
      </c>
      <c r="F69" s="48">
        <v>0.66041955145120457</v>
      </c>
      <c r="G69" s="48">
        <v>3.2298585538768625E-2</v>
      </c>
      <c r="H69" s="48">
        <v>0.61619016890140021</v>
      </c>
      <c r="I69" s="48">
        <v>0.99793203896302418</v>
      </c>
      <c r="J69" s="48">
        <v>0.99718263349541847</v>
      </c>
    </row>
    <row r="70" spans="1:10" x14ac:dyDescent="0.3">
      <c r="A70" s="43"/>
      <c r="B70" s="43" t="s">
        <v>820</v>
      </c>
      <c r="C70" s="48">
        <v>6.647872425447246E-2</v>
      </c>
      <c r="D70" s="48">
        <v>3.3114426046432159E-2</v>
      </c>
      <c r="E70" s="48">
        <v>2.5918530112992368E-2</v>
      </c>
      <c r="F70" s="48">
        <v>0.28118175526215461</v>
      </c>
      <c r="G70" s="43">
        <v>0</v>
      </c>
      <c r="H70" s="43">
        <v>0</v>
      </c>
      <c r="I70" s="43">
        <v>0</v>
      </c>
      <c r="J70" s="43">
        <v>0</v>
      </c>
    </row>
    <row r="71" spans="1:10" x14ac:dyDescent="0.3">
      <c r="A71" s="43" t="s">
        <v>821</v>
      </c>
      <c r="B71" s="43" t="s">
        <v>818</v>
      </c>
      <c r="C71" s="43">
        <v>5</v>
      </c>
      <c r="D71" s="43">
        <v>7</v>
      </c>
      <c r="E71" s="43">
        <v>12</v>
      </c>
      <c r="F71" s="43">
        <v>25</v>
      </c>
      <c r="G71" s="43">
        <v>6</v>
      </c>
      <c r="H71" s="43">
        <v>14</v>
      </c>
      <c r="I71" s="43">
        <v>21</v>
      </c>
      <c r="J71" s="43">
        <v>30</v>
      </c>
    </row>
    <row r="72" spans="1:10" x14ac:dyDescent="0.3">
      <c r="A72" s="43"/>
      <c r="B72" s="43" t="s">
        <v>819</v>
      </c>
      <c r="C72" s="43">
        <v>4</v>
      </c>
      <c r="D72" s="43">
        <v>6</v>
      </c>
      <c r="E72" s="43">
        <v>12</v>
      </c>
      <c r="F72" s="43">
        <v>25</v>
      </c>
      <c r="G72" s="43">
        <v>6</v>
      </c>
      <c r="H72" s="43">
        <v>14</v>
      </c>
      <c r="I72" s="43">
        <v>21</v>
      </c>
      <c r="J72" s="43">
        <v>30</v>
      </c>
    </row>
    <row r="73" spans="1:10" x14ac:dyDescent="0.3">
      <c r="A73" s="43"/>
      <c r="B73" s="43" t="s">
        <v>822</v>
      </c>
      <c r="C73" s="43">
        <v>5</v>
      </c>
      <c r="D73" s="43">
        <v>7</v>
      </c>
      <c r="E73" s="43">
        <v>12</v>
      </c>
      <c r="F73" s="43">
        <v>25</v>
      </c>
      <c r="G73" s="43">
        <v>6</v>
      </c>
      <c r="H73" s="43">
        <v>14</v>
      </c>
      <c r="I73" s="43">
        <v>21</v>
      </c>
      <c r="J73" s="43">
        <v>30</v>
      </c>
    </row>
    <row r="74" spans="1:10" x14ac:dyDescent="0.3">
      <c r="A74" s="43" t="s">
        <v>823</v>
      </c>
      <c r="B74" s="43"/>
      <c r="C74" s="49">
        <f>C67*(C68*C71*0.8667+C69*C72*0.9778+C70*C73*0.9778)/100/1000</f>
        <v>1.0443955535844873</v>
      </c>
      <c r="D74" s="49">
        <f t="shared" ref="D74:J74" si="21">D67*(D68*D71*0.8667+D69*D72*0.9778+D70*D73*0.9778)/100/1000</f>
        <v>0</v>
      </c>
      <c r="E74" s="49">
        <f t="shared" si="21"/>
        <v>1.4027801271962796</v>
      </c>
      <c r="F74" s="49">
        <f t="shared" si="21"/>
        <v>16.069389366822332</v>
      </c>
      <c r="G74" s="49">
        <f t="shared" si="21"/>
        <v>0</v>
      </c>
      <c r="H74" s="49">
        <f t="shared" si="21"/>
        <v>17.963296934301194</v>
      </c>
      <c r="I74" s="49">
        <f t="shared" si="21"/>
        <v>0</v>
      </c>
      <c r="J74" s="49">
        <f t="shared" si="21"/>
        <v>10.396228670633437</v>
      </c>
    </row>
    <row r="77" spans="1:10" x14ac:dyDescent="0.3">
      <c r="A77" s="43">
        <v>2035</v>
      </c>
      <c r="B77" s="43"/>
      <c r="C77" s="43"/>
      <c r="D77" s="43" t="s">
        <v>805</v>
      </c>
      <c r="E77" s="43"/>
      <c r="F77" s="43"/>
      <c r="G77" s="43"/>
      <c r="H77" s="43" t="s">
        <v>806</v>
      </c>
      <c r="I77" s="43"/>
      <c r="J77" s="43"/>
    </row>
    <row r="78" spans="1:10" x14ac:dyDescent="0.3">
      <c r="A78" s="43"/>
      <c r="B78" s="43"/>
      <c r="C78" s="43" t="s">
        <v>807</v>
      </c>
      <c r="D78" s="43" t="s">
        <v>808</v>
      </c>
      <c r="E78" s="43" t="s">
        <v>809</v>
      </c>
      <c r="F78" s="43" t="s">
        <v>810</v>
      </c>
      <c r="G78" s="43" t="s">
        <v>807</v>
      </c>
      <c r="H78" s="43" t="s">
        <v>811</v>
      </c>
      <c r="I78" s="43" t="s">
        <v>812</v>
      </c>
      <c r="J78" s="43" t="s">
        <v>813</v>
      </c>
    </row>
    <row r="79" spans="1:10" x14ac:dyDescent="0.3">
      <c r="A79" s="43" t="s">
        <v>814</v>
      </c>
      <c r="B79" s="43"/>
      <c r="C79" s="44">
        <v>2008742</v>
      </c>
      <c r="D79" s="44">
        <v>0</v>
      </c>
      <c r="E79" s="44">
        <f>SUM($G$12:$G$13)/3*10^6</f>
        <v>463575.375074799</v>
      </c>
      <c r="F79" s="44">
        <f>SUM($G$12:$G$13)*2/3*10^6</f>
        <v>927150.750149598</v>
      </c>
      <c r="G79" s="44">
        <v>0</v>
      </c>
      <c r="H79" s="44">
        <f>$G$14*10^6</f>
        <v>8827589.6602677852</v>
      </c>
      <c r="I79" s="44">
        <v>0</v>
      </c>
      <c r="J79" s="45">
        <f>SUM($G$15:$G$16)*10^6</f>
        <v>815544.7871256019</v>
      </c>
    </row>
    <row r="80" spans="1:10" x14ac:dyDescent="0.3">
      <c r="A80" s="43" t="s">
        <v>815</v>
      </c>
      <c r="B80" s="43"/>
      <c r="C80" s="46">
        <v>11896.433782218282</v>
      </c>
      <c r="D80" s="46">
        <v>12527.183134737772</v>
      </c>
      <c r="E80" s="46">
        <v>31952.888807653955</v>
      </c>
      <c r="F80" s="46">
        <v>84069.70995491631</v>
      </c>
      <c r="G80" s="46">
        <v>32745.717462051918</v>
      </c>
      <c r="H80" s="46">
        <v>32745.717462051918</v>
      </c>
      <c r="I80" s="46">
        <v>60000</v>
      </c>
      <c r="J80" s="46">
        <v>88115.401067558676</v>
      </c>
    </row>
    <row r="81" spans="1:10" x14ac:dyDescent="0.3">
      <c r="A81" s="43" t="s">
        <v>816</v>
      </c>
      <c r="B81" s="43"/>
      <c r="C81" s="47">
        <f>C79*C80/10^6</f>
        <v>23896.866188560718</v>
      </c>
      <c r="D81" s="47">
        <f t="shared" ref="D81:J81" si="22">D79*D80/10^6</f>
        <v>0</v>
      </c>
      <c r="E81" s="47">
        <f t="shared" si="22"/>
        <v>14812.57241373153</v>
      </c>
      <c r="F81" s="47">
        <f t="shared" si="22"/>
        <v>77945.294649559786</v>
      </c>
      <c r="G81" s="47">
        <f t="shared" si="22"/>
        <v>0</v>
      </c>
      <c r="H81" s="47">
        <f t="shared" si="22"/>
        <v>289065.75688605977</v>
      </c>
      <c r="I81" s="47">
        <f t="shared" si="22"/>
        <v>0</v>
      </c>
      <c r="J81" s="47">
        <f t="shared" si="22"/>
        <v>71862.056006129176</v>
      </c>
    </row>
    <row r="82" spans="1:10" x14ac:dyDescent="0.3">
      <c r="A82" s="43" t="s">
        <v>817</v>
      </c>
      <c r="B82" s="43" t="s">
        <v>818</v>
      </c>
      <c r="C82" s="48">
        <v>0.93352127574552746</v>
      </c>
      <c r="D82" s="48">
        <v>0.95889918632316296</v>
      </c>
      <c r="E82" s="48">
        <v>0.43440195711502927</v>
      </c>
      <c r="F82" s="48">
        <v>5.839869328664074E-2</v>
      </c>
      <c r="G82" s="48">
        <v>0.96770141446123137</v>
      </c>
      <c r="H82" s="48">
        <v>0.38380983109859973</v>
      </c>
      <c r="I82" s="48">
        <v>2.0679610369757641E-3</v>
      </c>
      <c r="J82" s="48">
        <v>2.8173665045815761E-3</v>
      </c>
    </row>
    <row r="83" spans="1:10" x14ac:dyDescent="0.3">
      <c r="A83" s="43"/>
      <c r="B83" s="43" t="s">
        <v>819</v>
      </c>
      <c r="C83" s="43">
        <v>0</v>
      </c>
      <c r="D83" s="48">
        <v>7.9863876304048682E-3</v>
      </c>
      <c r="E83" s="48">
        <v>0.53967951277197823</v>
      </c>
      <c r="F83" s="48">
        <v>0.66041955145120457</v>
      </c>
      <c r="G83" s="48">
        <v>3.2298585538768625E-2</v>
      </c>
      <c r="H83" s="48">
        <v>0.61619016890140021</v>
      </c>
      <c r="I83" s="48">
        <v>0.99793203896302418</v>
      </c>
      <c r="J83" s="48">
        <v>0.99718263349541847</v>
      </c>
    </row>
    <row r="84" spans="1:10" x14ac:dyDescent="0.3">
      <c r="A84" s="43"/>
      <c r="B84" s="43" t="s">
        <v>820</v>
      </c>
      <c r="C84" s="48">
        <v>6.647872425447246E-2</v>
      </c>
      <c r="D84" s="48">
        <v>3.3114426046432159E-2</v>
      </c>
      <c r="E84" s="48">
        <v>2.5918530112992368E-2</v>
      </c>
      <c r="F84" s="48">
        <v>0.28118175526215461</v>
      </c>
      <c r="G84" s="43">
        <v>0</v>
      </c>
      <c r="H84" s="43">
        <v>0</v>
      </c>
      <c r="I84" s="43">
        <v>0</v>
      </c>
      <c r="J84" s="43">
        <v>0</v>
      </c>
    </row>
    <row r="85" spans="1:10" x14ac:dyDescent="0.3">
      <c r="A85" s="43" t="s">
        <v>821</v>
      </c>
      <c r="B85" s="43" t="s">
        <v>818</v>
      </c>
      <c r="C85" s="43">
        <v>5</v>
      </c>
      <c r="D85" s="43">
        <v>7</v>
      </c>
      <c r="E85" s="43">
        <v>12</v>
      </c>
      <c r="F85" s="43">
        <v>25</v>
      </c>
      <c r="G85" s="43">
        <v>6</v>
      </c>
      <c r="H85" s="43">
        <v>14</v>
      </c>
      <c r="I85" s="43">
        <v>21</v>
      </c>
      <c r="J85" s="43">
        <v>30</v>
      </c>
    </row>
    <row r="86" spans="1:10" x14ac:dyDescent="0.3">
      <c r="A86" s="43"/>
      <c r="B86" s="43" t="s">
        <v>819</v>
      </c>
      <c r="C86" s="43">
        <v>4</v>
      </c>
      <c r="D86" s="43">
        <v>6</v>
      </c>
      <c r="E86" s="43">
        <v>12</v>
      </c>
      <c r="F86" s="43">
        <v>25</v>
      </c>
      <c r="G86" s="43">
        <v>6</v>
      </c>
      <c r="H86" s="43">
        <v>14</v>
      </c>
      <c r="I86" s="43">
        <v>21</v>
      </c>
      <c r="J86" s="43">
        <v>30</v>
      </c>
    </row>
    <row r="87" spans="1:10" x14ac:dyDescent="0.3">
      <c r="A87" s="43"/>
      <c r="B87" s="43" t="s">
        <v>822</v>
      </c>
      <c r="C87" s="43">
        <v>5</v>
      </c>
      <c r="D87" s="43">
        <v>7</v>
      </c>
      <c r="E87" s="43">
        <v>12</v>
      </c>
      <c r="F87" s="43">
        <v>25</v>
      </c>
      <c r="G87" s="43">
        <v>6</v>
      </c>
      <c r="H87" s="43">
        <v>14</v>
      </c>
      <c r="I87" s="43">
        <v>21</v>
      </c>
      <c r="J87" s="43">
        <v>30</v>
      </c>
    </row>
    <row r="88" spans="1:10" x14ac:dyDescent="0.3">
      <c r="A88" s="43" t="s">
        <v>823</v>
      </c>
      <c r="B88" s="43"/>
      <c r="C88" s="49">
        <f>C81*(C82*C85*0.8667+C83*C86*0.9778+C84*C87*0.9778)/100/1000</f>
        <v>1.0443955535844873</v>
      </c>
      <c r="D88" s="49">
        <f t="shared" ref="D88:J88" si="23">D81*(D82*D85*0.8667+D83*D86*0.9778+D84*D87*0.9778)/100/1000</f>
        <v>0</v>
      </c>
      <c r="E88" s="49">
        <f t="shared" si="23"/>
        <v>1.6522617702657567</v>
      </c>
      <c r="F88" s="49">
        <f t="shared" si="23"/>
        <v>18.927298161389306</v>
      </c>
      <c r="G88" s="49">
        <f t="shared" si="23"/>
        <v>0</v>
      </c>
      <c r="H88" s="49">
        <f t="shared" si="23"/>
        <v>37.845131162997014</v>
      </c>
      <c r="I88" s="49">
        <f t="shared" si="23"/>
        <v>0</v>
      </c>
      <c r="J88" s="49">
        <f t="shared" si="23"/>
        <v>21.073267458725699</v>
      </c>
    </row>
    <row r="91" spans="1:10" x14ac:dyDescent="0.3">
      <c r="A91" s="43">
        <v>2040</v>
      </c>
      <c r="B91" s="43"/>
      <c r="C91" s="43"/>
      <c r="D91" s="43" t="s">
        <v>805</v>
      </c>
      <c r="E91" s="43"/>
      <c r="F91" s="43"/>
      <c r="G91" s="43"/>
      <c r="H91" s="43" t="s">
        <v>806</v>
      </c>
      <c r="I91" s="43"/>
      <c r="J91" s="43"/>
    </row>
    <row r="92" spans="1:10" x14ac:dyDescent="0.3">
      <c r="A92" s="43"/>
      <c r="B92" s="43"/>
      <c r="C92" s="43" t="s">
        <v>807</v>
      </c>
      <c r="D92" s="43" t="s">
        <v>808</v>
      </c>
      <c r="E92" s="43" t="s">
        <v>809</v>
      </c>
      <c r="F92" s="43" t="s">
        <v>810</v>
      </c>
      <c r="G92" s="43" t="s">
        <v>807</v>
      </c>
      <c r="H92" s="43" t="s">
        <v>811</v>
      </c>
      <c r="I92" s="43" t="s">
        <v>812</v>
      </c>
      <c r="J92" s="43" t="s">
        <v>813</v>
      </c>
    </row>
    <row r="93" spans="1:10" x14ac:dyDescent="0.3">
      <c r="A93" s="43" t="s">
        <v>814</v>
      </c>
      <c r="B93" s="43"/>
      <c r="C93" s="44">
        <v>2008742</v>
      </c>
      <c r="D93" s="44">
        <v>0</v>
      </c>
      <c r="E93" s="44">
        <f>SUM($H$12:$H$13)/3*10^6</f>
        <v>523054.75240023347</v>
      </c>
      <c r="F93" s="44">
        <f>SUM($H$12:$H$13)*2/3*10^6</f>
        <v>1046109.5048004669</v>
      </c>
      <c r="G93" s="44">
        <v>0</v>
      </c>
      <c r="H93" s="44">
        <f>$H$14*10^6</f>
        <v>13706585.000334607</v>
      </c>
      <c r="I93" s="44">
        <v>0</v>
      </c>
      <c r="J93" s="45">
        <f>SUM($H$15:$H$16)*10^6</f>
        <v>1434642.3151277425</v>
      </c>
    </row>
    <row r="94" spans="1:10" x14ac:dyDescent="0.3">
      <c r="A94" s="43" t="s">
        <v>815</v>
      </c>
      <c r="B94" s="43"/>
      <c r="C94" s="46">
        <v>11896.433782218282</v>
      </c>
      <c r="D94" s="46">
        <v>12527.183134737772</v>
      </c>
      <c r="E94" s="46">
        <v>31952.888807653955</v>
      </c>
      <c r="F94" s="46">
        <v>84069.70995491631</v>
      </c>
      <c r="G94" s="46">
        <v>32745.717462051918</v>
      </c>
      <c r="H94" s="46">
        <v>32745.717462051918</v>
      </c>
      <c r="I94" s="46">
        <v>60000</v>
      </c>
      <c r="J94" s="46">
        <v>88115.401067558676</v>
      </c>
    </row>
    <row r="95" spans="1:10" x14ac:dyDescent="0.3">
      <c r="A95" s="43" t="s">
        <v>816</v>
      </c>
      <c r="B95" s="43"/>
      <c r="C95" s="47">
        <f>C93*C94/10^6</f>
        <v>23896.866188560718</v>
      </c>
      <c r="D95" s="47">
        <f t="shared" ref="D95:J95" si="24">D93*D94/10^6</f>
        <v>0</v>
      </c>
      <c r="E95" s="47">
        <f t="shared" si="24"/>
        <v>16713.110343759628</v>
      </c>
      <c r="F95" s="47">
        <f t="shared" si="24"/>
        <v>87946.12264965639</v>
      </c>
      <c r="G95" s="47">
        <f t="shared" si="24"/>
        <v>0</v>
      </c>
      <c r="H95" s="47">
        <f t="shared" si="24"/>
        <v>448831.95979055582</v>
      </c>
      <c r="I95" s="47">
        <f t="shared" si="24"/>
        <v>0</v>
      </c>
      <c r="J95" s="47">
        <f t="shared" si="24"/>
        <v>126414.08298597192</v>
      </c>
    </row>
    <row r="96" spans="1:10" x14ac:dyDescent="0.3">
      <c r="A96" s="43" t="s">
        <v>817</v>
      </c>
      <c r="B96" s="43" t="s">
        <v>818</v>
      </c>
      <c r="C96" s="48">
        <v>0.93352127574552746</v>
      </c>
      <c r="D96" s="48">
        <v>0.95889918632316296</v>
      </c>
      <c r="E96" s="48">
        <v>0.43440195711502927</v>
      </c>
      <c r="F96" s="48">
        <v>5.839869328664074E-2</v>
      </c>
      <c r="G96" s="48">
        <v>0.96770141446123137</v>
      </c>
      <c r="H96" s="48">
        <v>0.38380983109859973</v>
      </c>
      <c r="I96" s="48">
        <v>2.0679610369757641E-3</v>
      </c>
      <c r="J96" s="48">
        <v>2.8173665045815761E-3</v>
      </c>
    </row>
    <row r="97" spans="1:10" x14ac:dyDescent="0.3">
      <c r="A97" s="43"/>
      <c r="B97" s="43" t="s">
        <v>819</v>
      </c>
      <c r="C97" s="43">
        <v>0</v>
      </c>
      <c r="D97" s="48">
        <v>7.9863876304048682E-3</v>
      </c>
      <c r="E97" s="48">
        <v>0.53967951277197823</v>
      </c>
      <c r="F97" s="48">
        <v>0.66041955145120457</v>
      </c>
      <c r="G97" s="48">
        <v>3.2298585538768625E-2</v>
      </c>
      <c r="H97" s="48">
        <v>0.61619016890140021</v>
      </c>
      <c r="I97" s="48">
        <v>0.99793203896302418</v>
      </c>
      <c r="J97" s="48">
        <v>0.99718263349541847</v>
      </c>
    </row>
    <row r="98" spans="1:10" x14ac:dyDescent="0.3">
      <c r="A98" s="43"/>
      <c r="B98" s="43" t="s">
        <v>820</v>
      </c>
      <c r="C98" s="48">
        <v>6.647872425447246E-2</v>
      </c>
      <c r="D98" s="48">
        <v>3.3114426046432159E-2</v>
      </c>
      <c r="E98" s="48">
        <v>2.5918530112992368E-2</v>
      </c>
      <c r="F98" s="48">
        <v>0.28118175526215461</v>
      </c>
      <c r="G98" s="43">
        <v>0</v>
      </c>
      <c r="H98" s="43">
        <v>0</v>
      </c>
      <c r="I98" s="43">
        <v>0</v>
      </c>
      <c r="J98" s="43">
        <v>0</v>
      </c>
    </row>
    <row r="99" spans="1:10" x14ac:dyDescent="0.3">
      <c r="A99" s="43" t="s">
        <v>821</v>
      </c>
      <c r="B99" s="43" t="s">
        <v>818</v>
      </c>
      <c r="C99" s="43">
        <v>5</v>
      </c>
      <c r="D99" s="43">
        <v>7</v>
      </c>
      <c r="E99" s="43">
        <v>12</v>
      </c>
      <c r="F99" s="43">
        <v>25</v>
      </c>
      <c r="G99" s="43">
        <v>6</v>
      </c>
      <c r="H99" s="43">
        <v>14</v>
      </c>
      <c r="I99" s="43">
        <v>21</v>
      </c>
      <c r="J99" s="43">
        <v>30</v>
      </c>
    </row>
    <row r="100" spans="1:10" x14ac:dyDescent="0.3">
      <c r="A100" s="43"/>
      <c r="B100" s="43" t="s">
        <v>819</v>
      </c>
      <c r="C100" s="43">
        <v>4</v>
      </c>
      <c r="D100" s="43">
        <v>6</v>
      </c>
      <c r="E100" s="43">
        <v>12</v>
      </c>
      <c r="F100" s="43">
        <v>25</v>
      </c>
      <c r="G100" s="43">
        <v>6</v>
      </c>
      <c r="H100" s="43">
        <v>14</v>
      </c>
      <c r="I100" s="43">
        <v>21</v>
      </c>
      <c r="J100" s="43">
        <v>30</v>
      </c>
    </row>
    <row r="101" spans="1:10" x14ac:dyDescent="0.3">
      <c r="A101" s="43"/>
      <c r="B101" s="43" t="s">
        <v>822</v>
      </c>
      <c r="C101" s="43">
        <v>5</v>
      </c>
      <c r="D101" s="43">
        <v>7</v>
      </c>
      <c r="E101" s="43">
        <v>12</v>
      </c>
      <c r="F101" s="43">
        <v>25</v>
      </c>
      <c r="G101" s="43">
        <v>6</v>
      </c>
      <c r="H101" s="43">
        <v>14</v>
      </c>
      <c r="I101" s="43">
        <v>21</v>
      </c>
      <c r="J101" s="43">
        <v>30</v>
      </c>
    </row>
    <row r="102" spans="1:10" x14ac:dyDescent="0.3">
      <c r="A102" s="43" t="s">
        <v>823</v>
      </c>
      <c r="B102" s="43"/>
      <c r="C102" s="49">
        <f>C95*(C96*C99*0.8667+C97*C100*0.9778+C98*C101*0.9778)/100/1000</f>
        <v>1.0443955535844873</v>
      </c>
      <c r="D102" s="49">
        <f t="shared" ref="D102:J102" si="25">D95*(D96*D99*0.8667+D97*D100*0.9778+D98*D101*0.9778)/100/1000</f>
        <v>0</v>
      </c>
      <c r="E102" s="49">
        <f t="shared" si="25"/>
        <v>1.8642564243350548</v>
      </c>
      <c r="F102" s="49">
        <f t="shared" si="25"/>
        <v>21.355778985916771</v>
      </c>
      <c r="G102" s="49">
        <f t="shared" si="25"/>
        <v>0</v>
      </c>
      <c r="H102" s="49">
        <f t="shared" si="25"/>
        <v>58.762077429717671</v>
      </c>
      <c r="I102" s="49">
        <f t="shared" si="25"/>
        <v>0</v>
      </c>
      <c r="J102" s="49">
        <f t="shared" si="25"/>
        <v>37.070436463517282</v>
      </c>
    </row>
    <row r="105" spans="1:10" x14ac:dyDescent="0.3">
      <c r="A105" s="43">
        <v>2045</v>
      </c>
      <c r="B105" s="43"/>
      <c r="C105" s="43"/>
      <c r="D105" s="43" t="s">
        <v>805</v>
      </c>
      <c r="E105" s="43"/>
      <c r="F105" s="43"/>
      <c r="G105" s="43"/>
      <c r="H105" s="43" t="s">
        <v>806</v>
      </c>
      <c r="I105" s="43"/>
      <c r="J105" s="43"/>
    </row>
    <row r="106" spans="1:10" x14ac:dyDescent="0.3">
      <c r="A106" s="43"/>
      <c r="B106" s="43"/>
      <c r="C106" s="43" t="s">
        <v>807</v>
      </c>
      <c r="D106" s="43" t="s">
        <v>808</v>
      </c>
      <c r="E106" s="43" t="s">
        <v>809</v>
      </c>
      <c r="F106" s="43" t="s">
        <v>810</v>
      </c>
      <c r="G106" s="43" t="s">
        <v>807</v>
      </c>
      <c r="H106" s="43" t="s">
        <v>811</v>
      </c>
      <c r="I106" s="43" t="s">
        <v>812</v>
      </c>
      <c r="J106" s="43" t="s">
        <v>813</v>
      </c>
    </row>
    <row r="107" spans="1:10" x14ac:dyDescent="0.3">
      <c r="A107" s="43" t="s">
        <v>814</v>
      </c>
      <c r="B107" s="43"/>
      <c r="C107" s="44">
        <v>2008742</v>
      </c>
      <c r="D107" s="44">
        <v>0</v>
      </c>
      <c r="E107" s="44">
        <f>SUM($I$12:$I$13)/3*10^6</f>
        <v>523054.75240023347</v>
      </c>
      <c r="F107" s="44">
        <f>SUM($I$12:$I$13)*2/3*10^6</f>
        <v>1046109.5048004669</v>
      </c>
      <c r="G107" s="44">
        <v>0</v>
      </c>
      <c r="H107" s="44">
        <f>$I$14*10^6</f>
        <v>18424650.325737808</v>
      </c>
      <c r="I107" s="44">
        <v>0</v>
      </c>
      <c r="J107" s="45">
        <f>SUM($I$15:$I$16)*10^6</f>
        <v>2348296.2548491373</v>
      </c>
    </row>
    <row r="108" spans="1:10" x14ac:dyDescent="0.3">
      <c r="A108" s="43" t="s">
        <v>815</v>
      </c>
      <c r="B108" s="43"/>
      <c r="C108" s="46">
        <v>11896.433782218282</v>
      </c>
      <c r="D108" s="46">
        <v>12527.183134737772</v>
      </c>
      <c r="E108" s="46">
        <v>31952.888807653955</v>
      </c>
      <c r="F108" s="46">
        <v>84069.70995491631</v>
      </c>
      <c r="G108" s="46">
        <v>32745.717462051918</v>
      </c>
      <c r="H108" s="46">
        <v>32745.717462051918</v>
      </c>
      <c r="I108" s="46">
        <v>60000</v>
      </c>
      <c r="J108" s="46">
        <v>88115.401067558676</v>
      </c>
    </row>
    <row r="109" spans="1:10" x14ac:dyDescent="0.3">
      <c r="A109" s="43" t="s">
        <v>816</v>
      </c>
      <c r="B109" s="43"/>
      <c r="C109" s="47">
        <f>C107*C108/10^6</f>
        <v>23896.866188560718</v>
      </c>
      <c r="D109" s="47">
        <f t="shared" ref="D109:J109" si="26">D107*D108/10^6</f>
        <v>0</v>
      </c>
      <c r="E109" s="47">
        <f t="shared" si="26"/>
        <v>16713.110343759628</v>
      </c>
      <c r="F109" s="47">
        <f t="shared" si="26"/>
        <v>87946.12264965639</v>
      </c>
      <c r="G109" s="47">
        <f t="shared" si="26"/>
        <v>0</v>
      </c>
      <c r="H109" s="47">
        <f t="shared" si="26"/>
        <v>603328.39390371309</v>
      </c>
      <c r="I109" s="47">
        <f t="shared" si="26"/>
        <v>0</v>
      </c>
      <c r="J109" s="47">
        <f t="shared" si="26"/>
        <v>206921.06632147773</v>
      </c>
    </row>
    <row r="110" spans="1:10" x14ac:dyDescent="0.3">
      <c r="A110" s="43" t="s">
        <v>817</v>
      </c>
      <c r="B110" s="43" t="s">
        <v>818</v>
      </c>
      <c r="C110" s="48">
        <v>0.93352127574552746</v>
      </c>
      <c r="D110" s="48">
        <v>0.95889918632316296</v>
      </c>
      <c r="E110" s="48">
        <v>0.43440195711502927</v>
      </c>
      <c r="F110" s="48">
        <v>5.839869328664074E-2</v>
      </c>
      <c r="G110" s="48">
        <v>0.96770141446123137</v>
      </c>
      <c r="H110" s="48">
        <v>0.38380983109859973</v>
      </c>
      <c r="I110" s="48">
        <v>2.0679610369757641E-3</v>
      </c>
      <c r="J110" s="48">
        <v>2.8173665045815761E-3</v>
      </c>
    </row>
    <row r="111" spans="1:10" x14ac:dyDescent="0.3">
      <c r="A111" s="43"/>
      <c r="B111" s="43" t="s">
        <v>819</v>
      </c>
      <c r="C111" s="43">
        <v>0</v>
      </c>
      <c r="D111" s="48">
        <v>7.9863876304048682E-3</v>
      </c>
      <c r="E111" s="48">
        <v>0.53967951277197823</v>
      </c>
      <c r="F111" s="48">
        <v>0.66041955145120457</v>
      </c>
      <c r="G111" s="48">
        <v>3.2298585538768625E-2</v>
      </c>
      <c r="H111" s="48">
        <v>0.61619016890140021</v>
      </c>
      <c r="I111" s="48">
        <v>0.99793203896302418</v>
      </c>
      <c r="J111" s="48">
        <v>0.99718263349541847</v>
      </c>
    </row>
    <row r="112" spans="1:10" x14ac:dyDescent="0.3">
      <c r="A112" s="43"/>
      <c r="B112" s="43" t="s">
        <v>820</v>
      </c>
      <c r="C112" s="48">
        <v>6.647872425447246E-2</v>
      </c>
      <c r="D112" s="48">
        <v>3.3114426046432159E-2</v>
      </c>
      <c r="E112" s="48">
        <v>2.5918530112992368E-2</v>
      </c>
      <c r="F112" s="48">
        <v>0.28118175526215461</v>
      </c>
      <c r="G112" s="43">
        <v>0</v>
      </c>
      <c r="H112" s="43">
        <v>0</v>
      </c>
      <c r="I112" s="43">
        <v>0</v>
      </c>
      <c r="J112" s="43">
        <v>0</v>
      </c>
    </row>
    <row r="113" spans="1:10" x14ac:dyDescent="0.3">
      <c r="A113" s="43" t="s">
        <v>821</v>
      </c>
      <c r="B113" s="43" t="s">
        <v>818</v>
      </c>
      <c r="C113" s="43">
        <v>5</v>
      </c>
      <c r="D113" s="43">
        <v>7</v>
      </c>
      <c r="E113" s="43">
        <v>12</v>
      </c>
      <c r="F113" s="43">
        <v>25</v>
      </c>
      <c r="G113" s="43">
        <v>6</v>
      </c>
      <c r="H113" s="43">
        <v>14</v>
      </c>
      <c r="I113" s="43">
        <v>21</v>
      </c>
      <c r="J113" s="43">
        <v>30</v>
      </c>
    </row>
    <row r="114" spans="1:10" x14ac:dyDescent="0.3">
      <c r="A114" s="43"/>
      <c r="B114" s="43" t="s">
        <v>819</v>
      </c>
      <c r="C114" s="43">
        <v>4</v>
      </c>
      <c r="D114" s="43">
        <v>6</v>
      </c>
      <c r="E114" s="43">
        <v>12</v>
      </c>
      <c r="F114" s="43">
        <v>25</v>
      </c>
      <c r="G114" s="43">
        <v>6</v>
      </c>
      <c r="H114" s="43">
        <v>14</v>
      </c>
      <c r="I114" s="43">
        <v>21</v>
      </c>
      <c r="J114" s="43">
        <v>30</v>
      </c>
    </row>
    <row r="115" spans="1:10" x14ac:dyDescent="0.3">
      <c r="A115" s="43"/>
      <c r="B115" s="43" t="s">
        <v>822</v>
      </c>
      <c r="C115" s="43">
        <v>5</v>
      </c>
      <c r="D115" s="43">
        <v>7</v>
      </c>
      <c r="E115" s="43">
        <v>12</v>
      </c>
      <c r="F115" s="43">
        <v>25</v>
      </c>
      <c r="G115" s="43">
        <v>6</v>
      </c>
      <c r="H115" s="43">
        <v>14</v>
      </c>
      <c r="I115" s="43">
        <v>21</v>
      </c>
      <c r="J115" s="43">
        <v>30</v>
      </c>
    </row>
    <row r="116" spans="1:10" x14ac:dyDescent="0.3">
      <c r="A116" s="43" t="s">
        <v>823</v>
      </c>
      <c r="B116" s="43"/>
      <c r="C116" s="49">
        <f>C109*(C110*C113*0.8667+C111*C114*0.9778+C112*C115*0.9778)/100/1000</f>
        <v>1.0443955535844873</v>
      </c>
      <c r="D116" s="49">
        <f t="shared" ref="D116:J116" si="27">D109*(D110*D113*0.8667+D111*D114*0.9778+D112*D115*0.9778)/100/1000</f>
        <v>0</v>
      </c>
      <c r="E116" s="49">
        <f t="shared" si="27"/>
        <v>1.8642564243350548</v>
      </c>
      <c r="F116" s="49">
        <f t="shared" si="27"/>
        <v>21.355778985916771</v>
      </c>
      <c r="G116" s="49">
        <f t="shared" si="27"/>
        <v>0</v>
      </c>
      <c r="H116" s="49">
        <f t="shared" si="27"/>
        <v>78.989093857444999</v>
      </c>
      <c r="I116" s="49">
        <f t="shared" si="27"/>
        <v>0</v>
      </c>
      <c r="J116" s="49">
        <f t="shared" si="27"/>
        <v>60.678795121939011</v>
      </c>
    </row>
    <row r="119" spans="1:10" x14ac:dyDescent="0.3">
      <c r="A119" s="43">
        <v>2050</v>
      </c>
      <c r="B119" s="43"/>
      <c r="C119" s="43"/>
      <c r="D119" s="43" t="s">
        <v>805</v>
      </c>
      <c r="E119" s="43"/>
      <c r="F119" s="43"/>
      <c r="G119" s="43"/>
      <c r="H119" s="43" t="s">
        <v>806</v>
      </c>
      <c r="I119" s="43"/>
      <c r="J119" s="43"/>
    </row>
    <row r="120" spans="1:10" x14ac:dyDescent="0.3">
      <c r="A120" s="43"/>
      <c r="B120" s="43"/>
      <c r="C120" s="43" t="s">
        <v>807</v>
      </c>
      <c r="D120" s="43" t="s">
        <v>808</v>
      </c>
      <c r="E120" s="43" t="s">
        <v>809</v>
      </c>
      <c r="F120" s="43" t="s">
        <v>810</v>
      </c>
      <c r="G120" s="43" t="s">
        <v>807</v>
      </c>
      <c r="H120" s="43" t="s">
        <v>811</v>
      </c>
      <c r="I120" s="43" t="s">
        <v>812</v>
      </c>
      <c r="J120" s="43" t="s">
        <v>813</v>
      </c>
    </row>
    <row r="121" spans="1:10" x14ac:dyDescent="0.3">
      <c r="A121" s="43" t="s">
        <v>814</v>
      </c>
      <c r="B121" s="43"/>
      <c r="C121" s="44">
        <v>2008742</v>
      </c>
      <c r="D121" s="44">
        <v>0</v>
      </c>
      <c r="E121" s="44">
        <f>SUM($J$12:$J$13)/3*10^6</f>
        <v>523054.75240023347</v>
      </c>
      <c r="F121" s="44">
        <f>SUM($J$12:$J$13)*2/3*10^6</f>
        <v>1046109.5048004669</v>
      </c>
      <c r="G121" s="44">
        <v>0</v>
      </c>
      <c r="H121" s="44">
        <f>$J$14*10^6</f>
        <v>24359635.59140778</v>
      </c>
      <c r="I121" s="44">
        <v>0</v>
      </c>
      <c r="J121" s="45">
        <f>SUM($J$15:$J$16)*10^6</f>
        <v>3577771.1993683763</v>
      </c>
    </row>
    <row r="122" spans="1:10" x14ac:dyDescent="0.3">
      <c r="A122" s="43" t="s">
        <v>815</v>
      </c>
      <c r="B122" s="43"/>
      <c r="C122" s="46">
        <v>11896.433782218282</v>
      </c>
      <c r="D122" s="46">
        <v>12527.183134737772</v>
      </c>
      <c r="E122" s="46">
        <v>31952.888807653955</v>
      </c>
      <c r="F122" s="46">
        <v>84069.70995491631</v>
      </c>
      <c r="G122" s="46">
        <v>32745.717462051918</v>
      </c>
      <c r="H122" s="46">
        <v>32745.717462051918</v>
      </c>
      <c r="I122" s="46">
        <v>60000</v>
      </c>
      <c r="J122" s="46">
        <v>88115.401067558676</v>
      </c>
    </row>
    <row r="123" spans="1:10" x14ac:dyDescent="0.3">
      <c r="A123" s="43" t="s">
        <v>816</v>
      </c>
      <c r="B123" s="43"/>
      <c r="C123" s="47">
        <f>C121*C122/10^6</f>
        <v>23896.866188560718</v>
      </c>
      <c r="D123" s="47">
        <f t="shared" ref="D123:J123" si="28">D121*D122/10^6</f>
        <v>0</v>
      </c>
      <c r="E123" s="47">
        <f t="shared" si="28"/>
        <v>16713.110343759628</v>
      </c>
      <c r="F123" s="47">
        <f t="shared" si="28"/>
        <v>87946.12264965639</v>
      </c>
      <c r="G123" s="47">
        <f t="shared" si="28"/>
        <v>0</v>
      </c>
      <c r="H123" s="47">
        <f t="shared" si="28"/>
        <v>797673.7445547831</v>
      </c>
      <c r="I123" s="47">
        <f t="shared" si="28"/>
        <v>0</v>
      </c>
      <c r="J123" s="47">
        <f t="shared" si="28"/>
        <v>315256.74416030495</v>
      </c>
    </row>
    <row r="124" spans="1:10" x14ac:dyDescent="0.3">
      <c r="A124" s="43" t="s">
        <v>817</v>
      </c>
      <c r="B124" s="43" t="s">
        <v>818</v>
      </c>
      <c r="C124" s="48">
        <v>0.93352127574552746</v>
      </c>
      <c r="D124" s="48">
        <v>0.95889918632316296</v>
      </c>
      <c r="E124" s="48">
        <v>0.43440195711502927</v>
      </c>
      <c r="F124" s="48">
        <v>5.839869328664074E-2</v>
      </c>
      <c r="G124" s="48">
        <v>0.96770141446123137</v>
      </c>
      <c r="H124" s="48">
        <v>0.38380983109859973</v>
      </c>
      <c r="I124" s="48">
        <v>2.0679610369757641E-3</v>
      </c>
      <c r="J124" s="48">
        <v>2.8173665045815761E-3</v>
      </c>
    </row>
    <row r="125" spans="1:10" x14ac:dyDescent="0.3">
      <c r="A125" s="43"/>
      <c r="B125" s="43" t="s">
        <v>819</v>
      </c>
      <c r="C125" s="43">
        <v>0</v>
      </c>
      <c r="D125" s="48">
        <v>7.9863876304048682E-3</v>
      </c>
      <c r="E125" s="48">
        <v>0.53967951277197823</v>
      </c>
      <c r="F125" s="48">
        <v>0.66041955145120457</v>
      </c>
      <c r="G125" s="48">
        <v>3.2298585538768625E-2</v>
      </c>
      <c r="H125" s="48">
        <v>0.61619016890140021</v>
      </c>
      <c r="I125" s="48">
        <v>0.99793203896302418</v>
      </c>
      <c r="J125" s="48">
        <v>0.99718263349541847</v>
      </c>
    </row>
    <row r="126" spans="1:10" x14ac:dyDescent="0.3">
      <c r="A126" s="43"/>
      <c r="B126" s="43" t="s">
        <v>820</v>
      </c>
      <c r="C126" s="48">
        <v>6.647872425447246E-2</v>
      </c>
      <c r="D126" s="48">
        <v>3.3114426046432159E-2</v>
      </c>
      <c r="E126" s="48">
        <v>2.5918530112992368E-2</v>
      </c>
      <c r="F126" s="48">
        <v>0.28118175526215461</v>
      </c>
      <c r="G126" s="43">
        <v>0</v>
      </c>
      <c r="H126" s="43">
        <v>0</v>
      </c>
      <c r="I126" s="43">
        <v>0</v>
      </c>
      <c r="J126" s="43">
        <v>0</v>
      </c>
    </row>
    <row r="127" spans="1:10" x14ac:dyDescent="0.3">
      <c r="A127" s="43" t="s">
        <v>821</v>
      </c>
      <c r="B127" s="43" t="s">
        <v>818</v>
      </c>
      <c r="C127" s="43">
        <v>5</v>
      </c>
      <c r="D127" s="43">
        <v>7</v>
      </c>
      <c r="E127" s="43">
        <v>12</v>
      </c>
      <c r="F127" s="43">
        <v>25</v>
      </c>
      <c r="G127" s="43">
        <v>6</v>
      </c>
      <c r="H127" s="43">
        <v>14</v>
      </c>
      <c r="I127" s="43">
        <v>21</v>
      </c>
      <c r="J127" s="43">
        <v>30</v>
      </c>
    </row>
    <row r="128" spans="1:10" x14ac:dyDescent="0.3">
      <c r="A128" s="43"/>
      <c r="B128" s="43" t="s">
        <v>819</v>
      </c>
      <c r="C128" s="43">
        <v>4</v>
      </c>
      <c r="D128" s="43">
        <v>6</v>
      </c>
      <c r="E128" s="43">
        <v>12</v>
      </c>
      <c r="F128" s="43">
        <v>25</v>
      </c>
      <c r="G128" s="43">
        <v>6</v>
      </c>
      <c r="H128" s="43">
        <v>14</v>
      </c>
      <c r="I128" s="43">
        <v>21</v>
      </c>
      <c r="J128" s="43">
        <v>30</v>
      </c>
    </row>
    <row r="129" spans="1:16" x14ac:dyDescent="0.3">
      <c r="A129" s="43"/>
      <c r="B129" s="43" t="s">
        <v>822</v>
      </c>
      <c r="C129" s="43">
        <v>5</v>
      </c>
      <c r="D129" s="43">
        <v>7</v>
      </c>
      <c r="E129" s="43">
        <v>12</v>
      </c>
      <c r="F129" s="43">
        <v>25</v>
      </c>
      <c r="G129" s="43">
        <v>6</v>
      </c>
      <c r="H129" s="43">
        <v>14</v>
      </c>
      <c r="I129" s="43">
        <v>21</v>
      </c>
      <c r="J129" s="43">
        <v>30</v>
      </c>
    </row>
    <row r="130" spans="1:16" x14ac:dyDescent="0.3">
      <c r="A130" s="43" t="s">
        <v>823</v>
      </c>
      <c r="B130" s="43"/>
      <c r="C130" s="49">
        <f>C123*(C124*C127*0.8667+C125*C128*0.9778+C126*C129*0.9778)/100/1000</f>
        <v>1.0443955535844873</v>
      </c>
      <c r="D130" s="49">
        <f t="shared" ref="D130:J130" si="29">D123*(D124*D127*0.8667+D125*D128*0.9778+D126*D129*0.9778)/100/1000</f>
        <v>0</v>
      </c>
      <c r="E130" s="49">
        <f t="shared" si="29"/>
        <v>1.8642564243350548</v>
      </c>
      <c r="F130" s="49">
        <f t="shared" si="29"/>
        <v>21.355778985916771</v>
      </c>
      <c r="G130" s="49">
        <f t="shared" si="29"/>
        <v>0</v>
      </c>
      <c r="H130" s="49">
        <f t="shared" si="29"/>
        <v>104.43321897810915</v>
      </c>
      <c r="I130" s="49">
        <f t="shared" si="29"/>
        <v>0</v>
      </c>
      <c r="J130" s="49">
        <f t="shared" si="29"/>
        <v>92.447809832918466</v>
      </c>
    </row>
    <row r="134" spans="1:16" x14ac:dyDescent="0.3">
      <c r="B134" t="s">
        <v>828</v>
      </c>
    </row>
    <row r="135" spans="1:16" x14ac:dyDescent="0.3">
      <c r="D135" t="s">
        <v>948</v>
      </c>
      <c r="E135" t="s">
        <v>949</v>
      </c>
      <c r="F135" t="s">
        <v>798</v>
      </c>
      <c r="G135" t="s">
        <v>827</v>
      </c>
      <c r="I135" s="7"/>
      <c r="J135" s="7">
        <v>2020</v>
      </c>
      <c r="K135" s="7">
        <v>2025</v>
      </c>
      <c r="L135" s="7">
        <v>2030</v>
      </c>
      <c r="M135" s="7">
        <v>2035</v>
      </c>
      <c r="N135" s="7">
        <v>2040</v>
      </c>
      <c r="O135" s="7">
        <v>2045</v>
      </c>
      <c r="P135" s="7">
        <v>2050</v>
      </c>
    </row>
    <row r="136" spans="1:16" x14ac:dyDescent="0.3">
      <c r="B136">
        <v>2020</v>
      </c>
      <c r="D136" s="42">
        <f t="shared" ref="D136:E136" si="30">E46</f>
        <v>1.5272218528283492</v>
      </c>
      <c r="E136" s="42">
        <f t="shared" si="30"/>
        <v>12.596340603428704</v>
      </c>
      <c r="F136" s="42">
        <f>H46</f>
        <v>1.0585107451179021</v>
      </c>
      <c r="G136" s="42">
        <f>J46</f>
        <v>0.98022623555597144</v>
      </c>
      <c r="I136" s="7"/>
      <c r="J136" s="7"/>
      <c r="K136" s="7"/>
      <c r="L136" s="7"/>
      <c r="M136" s="7"/>
      <c r="N136" s="7"/>
      <c r="O136" s="7"/>
      <c r="P136" s="7"/>
    </row>
    <row r="137" spans="1:16" x14ac:dyDescent="0.3">
      <c r="B137">
        <v>2025</v>
      </c>
      <c r="D137" s="42">
        <f t="shared" ref="D137:E137" si="31">E60</f>
        <v>1.1508438310257341</v>
      </c>
      <c r="E137" s="42">
        <f t="shared" si="31"/>
        <v>13.183361570797606</v>
      </c>
      <c r="F137" s="42">
        <f>H60</f>
        <v>5.1395668339033156</v>
      </c>
      <c r="G137" s="42">
        <f>J60</f>
        <v>3.5123314021546088</v>
      </c>
      <c r="I137" s="7" t="s">
        <v>948</v>
      </c>
      <c r="J137" s="7">
        <v>0.94693082003846529</v>
      </c>
      <c r="K137" s="7">
        <v>1.2689283059129632</v>
      </c>
      <c r="L137" s="7">
        <v>1.7545895238489548</v>
      </c>
      <c r="M137" s="7">
        <v>2.3524319642489302</v>
      </c>
      <c r="N137" s="7">
        <v>2.748181865323323</v>
      </c>
      <c r="O137" s="7">
        <v>2.748181865323323</v>
      </c>
      <c r="P137" s="7">
        <v>2.748181865323323</v>
      </c>
    </row>
    <row r="138" spans="1:16" x14ac:dyDescent="0.3">
      <c r="B138">
        <v>2030</v>
      </c>
      <c r="D138" s="42">
        <f t="shared" ref="D138:E138" si="32">E74</f>
        <v>1.4027801271962796</v>
      </c>
      <c r="E138" s="42">
        <f t="shared" si="32"/>
        <v>16.069389366822332</v>
      </c>
      <c r="F138" s="42">
        <f>H74</f>
        <v>17.963296934301194</v>
      </c>
      <c r="G138" s="42">
        <f>J74</f>
        <v>10.396228670633437</v>
      </c>
      <c r="I138" s="7" t="s">
        <v>949</v>
      </c>
      <c r="J138" s="7">
        <v>10.847459096141968</v>
      </c>
      <c r="K138" s="7">
        <v>14.536064940592443</v>
      </c>
      <c r="L138" s="7">
        <v>20.099502189291517</v>
      </c>
      <c r="M138" s="7">
        <v>26.948018766155069</v>
      </c>
      <c r="N138" s="7">
        <v>31.481487075943871</v>
      </c>
      <c r="O138" s="7">
        <v>31.481487075943871</v>
      </c>
      <c r="P138" s="7">
        <v>31.481487075943871</v>
      </c>
    </row>
    <row r="139" spans="1:16" x14ac:dyDescent="0.3">
      <c r="B139">
        <v>2035</v>
      </c>
      <c r="D139" s="42">
        <f t="shared" ref="D139:E139" si="33">E88</f>
        <v>1.6522617702657567</v>
      </c>
      <c r="E139" s="42">
        <f t="shared" si="33"/>
        <v>18.927298161389306</v>
      </c>
      <c r="F139" s="42">
        <f>H88</f>
        <v>37.845131162997014</v>
      </c>
      <c r="G139" s="42">
        <f>J88</f>
        <v>21.073267458725699</v>
      </c>
      <c r="I139" s="7" t="s">
        <v>798</v>
      </c>
      <c r="J139" s="7">
        <v>2.0868199867462636</v>
      </c>
      <c r="K139" s="7">
        <v>9.1979003217791639</v>
      </c>
      <c r="L139" s="7">
        <v>30.093494786905044</v>
      </c>
      <c r="M139" s="7">
        <v>70.892065758150778</v>
      </c>
      <c r="N139" s="7">
        <v>111.43457551347052</v>
      </c>
      <c r="O139" s="7">
        <v>132.38118060873319</v>
      </c>
      <c r="P139" s="7">
        <v>147.39204632298615</v>
      </c>
    </row>
    <row r="140" spans="1:16" x14ac:dyDescent="0.3">
      <c r="B140">
        <v>2040</v>
      </c>
      <c r="D140" s="42">
        <f t="shared" ref="D140:E140" si="34">E102</f>
        <v>1.8642564243350548</v>
      </c>
      <c r="E140" s="42">
        <f t="shared" si="34"/>
        <v>21.355778985916771</v>
      </c>
      <c r="F140" s="42">
        <f>H102</f>
        <v>58.762077429717671</v>
      </c>
      <c r="G140" s="42">
        <f>J102</f>
        <v>37.070436463517282</v>
      </c>
      <c r="I140" s="7" t="s">
        <v>827</v>
      </c>
      <c r="J140" s="7">
        <v>1.088652624037221</v>
      </c>
      <c r="K140" s="7">
        <v>4.7636741671351661</v>
      </c>
      <c r="L140" s="7">
        <v>12.735498721900735</v>
      </c>
      <c r="M140" s="7">
        <v>28.716882558265155</v>
      </c>
      <c r="N140" s="7">
        <v>60.534869755048241</v>
      </c>
      <c r="O140" s="7">
        <v>121.20444291233014</v>
      </c>
      <c r="P140" s="7">
        <v>203.60935693030459</v>
      </c>
    </row>
    <row r="141" spans="1:16" x14ac:dyDescent="0.3">
      <c r="B141">
        <v>2045</v>
      </c>
      <c r="D141" s="42">
        <f t="shared" ref="D141:E141" si="35">E116</f>
        <v>1.8642564243350548</v>
      </c>
      <c r="E141" s="42">
        <f t="shared" si="35"/>
        <v>21.355778985916771</v>
      </c>
      <c r="F141" s="42">
        <f>H116</f>
        <v>78.989093857444999</v>
      </c>
      <c r="G141" s="42">
        <f>J116</f>
        <v>60.678795121939011</v>
      </c>
    </row>
    <row r="142" spans="1:16" x14ac:dyDescent="0.3">
      <c r="B142">
        <v>2050</v>
      </c>
      <c r="D142" s="42">
        <f t="shared" ref="D142:E142" si="36">E130</f>
        <v>1.8642564243350548</v>
      </c>
      <c r="E142" s="42">
        <f t="shared" si="36"/>
        <v>21.355778985916771</v>
      </c>
      <c r="F142" s="42">
        <f>H130</f>
        <v>104.43321897810915</v>
      </c>
      <c r="G142" s="42">
        <f>J130</f>
        <v>92.447809832918466</v>
      </c>
    </row>
    <row r="143" spans="1:16" x14ac:dyDescent="0.3">
      <c r="B143" t="s">
        <v>829</v>
      </c>
    </row>
    <row r="145" spans="2:9" x14ac:dyDescent="0.3">
      <c r="D145" t="s">
        <v>948</v>
      </c>
      <c r="E145" t="s">
        <v>949</v>
      </c>
      <c r="F145" t="s">
        <v>798</v>
      </c>
      <c r="G145" t="s">
        <v>827</v>
      </c>
    </row>
    <row r="146" spans="2:9" x14ac:dyDescent="0.3">
      <c r="B146">
        <v>2020</v>
      </c>
      <c r="D146" s="42">
        <f>D136*3.186</f>
        <v>4.8657288231111204</v>
      </c>
      <c r="E146" s="42">
        <f t="shared" ref="E146:G146" si="37">E136*3.186</f>
        <v>40.131941162523852</v>
      </c>
      <c r="F146" s="42">
        <f t="shared" si="37"/>
        <v>3.3724152339456359</v>
      </c>
      <c r="G146" s="42">
        <f t="shared" si="37"/>
        <v>3.1230007864813247</v>
      </c>
      <c r="H146" s="42">
        <f>SUM(D146:G146)</f>
        <v>51.493086006061937</v>
      </c>
    </row>
    <row r="147" spans="2:9" x14ac:dyDescent="0.3">
      <c r="B147">
        <v>2025</v>
      </c>
      <c r="D147" s="42">
        <f t="shared" ref="D147:G147" si="38">D137*3.186</f>
        <v>3.6665884456479887</v>
      </c>
      <c r="E147" s="42">
        <f t="shared" si="38"/>
        <v>42.002189964561175</v>
      </c>
      <c r="F147" s="42">
        <f t="shared" si="38"/>
        <v>16.374659932815963</v>
      </c>
      <c r="G147" s="42">
        <f t="shared" si="38"/>
        <v>11.190287847264583</v>
      </c>
      <c r="H147" s="42">
        <f t="shared" ref="H147:H152" si="39">SUM(D147:G147)</f>
        <v>73.233726190289715</v>
      </c>
    </row>
    <row r="148" spans="2:9" x14ac:dyDescent="0.3">
      <c r="B148">
        <v>2030</v>
      </c>
      <c r="D148" s="42">
        <f t="shared" ref="D148:G148" si="40">D138*3.186</f>
        <v>4.469257485247347</v>
      </c>
      <c r="E148" s="42">
        <f t="shared" si="40"/>
        <v>51.197074522695949</v>
      </c>
      <c r="F148" s="42">
        <f t="shared" si="40"/>
        <v>57.231064032683605</v>
      </c>
      <c r="G148" s="42">
        <f t="shared" si="40"/>
        <v>33.12238454463813</v>
      </c>
      <c r="H148" s="42">
        <f t="shared" si="39"/>
        <v>146.01978058526504</v>
      </c>
    </row>
    <row r="149" spans="2:9" x14ac:dyDescent="0.3">
      <c r="B149">
        <v>2035</v>
      </c>
      <c r="D149" s="42">
        <f t="shared" ref="D149:G149" si="41">D139*3.186</f>
        <v>5.2641060000667004</v>
      </c>
      <c r="E149" s="42">
        <f t="shared" si="41"/>
        <v>60.302371942186326</v>
      </c>
      <c r="F149" s="42">
        <f t="shared" si="41"/>
        <v>120.57458788530849</v>
      </c>
      <c r="G149" s="42">
        <f t="shared" si="41"/>
        <v>67.139430123500077</v>
      </c>
      <c r="H149" s="42">
        <f t="shared" si="39"/>
        <v>253.2804959510616</v>
      </c>
    </row>
    <row r="150" spans="2:9" x14ac:dyDescent="0.3">
      <c r="B150">
        <v>2040</v>
      </c>
      <c r="D150" s="42">
        <f t="shared" ref="D150:G150" si="42">D140*3.186</f>
        <v>5.9395209679314842</v>
      </c>
      <c r="E150" s="42">
        <f t="shared" si="42"/>
        <v>68.039511849130832</v>
      </c>
      <c r="F150" s="42">
        <f t="shared" si="42"/>
        <v>187.21597869108049</v>
      </c>
      <c r="G150" s="42">
        <f t="shared" si="42"/>
        <v>118.10641057276607</v>
      </c>
      <c r="H150" s="42">
        <f t="shared" si="39"/>
        <v>379.30142208090888</v>
      </c>
    </row>
    <row r="151" spans="2:9" x14ac:dyDescent="0.3">
      <c r="B151">
        <v>2045</v>
      </c>
      <c r="D151" s="42">
        <f t="shared" ref="D151:G151" si="43">D141*3.186</f>
        <v>5.9395209679314842</v>
      </c>
      <c r="E151" s="42">
        <f t="shared" si="43"/>
        <v>68.039511849130832</v>
      </c>
      <c r="F151" s="42">
        <f t="shared" si="43"/>
        <v>251.65925302981975</v>
      </c>
      <c r="G151" s="42">
        <f t="shared" si="43"/>
        <v>193.3226412584977</v>
      </c>
      <c r="H151" s="42">
        <f t="shared" si="39"/>
        <v>518.96092710537982</v>
      </c>
    </row>
    <row r="152" spans="2:9" x14ac:dyDescent="0.3">
      <c r="B152">
        <v>2050</v>
      </c>
      <c r="D152" s="42">
        <f t="shared" ref="D152:G152" si="44">D142*3.186</f>
        <v>5.9395209679314842</v>
      </c>
      <c r="E152" s="42">
        <f t="shared" si="44"/>
        <v>68.039511849130832</v>
      </c>
      <c r="F152" s="42">
        <f t="shared" si="44"/>
        <v>332.72423566425573</v>
      </c>
      <c r="G152" s="42">
        <f t="shared" si="44"/>
        <v>294.53872212767823</v>
      </c>
      <c r="H152" s="42">
        <f t="shared" si="39"/>
        <v>701.24199060899628</v>
      </c>
      <c r="I152" s="42">
        <f>(F152+G152)/H152</f>
        <v>0.89450284807842884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FFB8E5-7BF7-46B5-A1DA-8F561FA5E157}">
  <dimension ref="A2:AE367"/>
  <sheetViews>
    <sheetView zoomScaleNormal="100" workbookViewId="0">
      <selection activeCell="B8" sqref="B8"/>
    </sheetView>
  </sheetViews>
  <sheetFormatPr defaultRowHeight="13.5" x14ac:dyDescent="0.3"/>
  <cols>
    <col min="1" max="1" width="21.46484375" customWidth="1"/>
    <col min="2" max="2" width="11.86328125" customWidth="1"/>
    <col min="3" max="3" width="9.73046875" customWidth="1"/>
    <col min="4" max="6" width="11.59765625" customWidth="1"/>
    <col min="7" max="7" width="12.73046875" customWidth="1"/>
    <col min="12" max="12" width="11.59765625" customWidth="1"/>
    <col min="16" max="16" width="11.59765625" customWidth="1"/>
    <col min="19" max="19" width="11.73046875" customWidth="1"/>
    <col min="20" max="20" width="12.265625" customWidth="1"/>
    <col min="21" max="21" width="13.1328125" customWidth="1"/>
  </cols>
  <sheetData>
    <row r="2" spans="1:22" x14ac:dyDescent="0.3">
      <c r="A2" s="8" t="s">
        <v>847</v>
      </c>
      <c r="S2" t="s">
        <v>838</v>
      </c>
    </row>
    <row r="3" spans="1:22" x14ac:dyDescent="0.3">
      <c r="A3" s="8"/>
      <c r="B3" t="s">
        <v>880</v>
      </c>
      <c r="C3" t="s">
        <v>919</v>
      </c>
      <c r="D3" t="s">
        <v>920</v>
      </c>
      <c r="E3" t="s">
        <v>1131</v>
      </c>
      <c r="F3" t="s">
        <v>1132</v>
      </c>
      <c r="G3" t="s">
        <v>921</v>
      </c>
      <c r="H3" t="s">
        <v>836</v>
      </c>
      <c r="I3" t="s">
        <v>849</v>
      </c>
      <c r="J3" t="s">
        <v>848</v>
      </c>
      <c r="S3" t="s">
        <v>835</v>
      </c>
      <c r="T3" t="s">
        <v>798</v>
      </c>
      <c r="U3" t="s">
        <v>833</v>
      </c>
      <c r="V3" t="s">
        <v>839</v>
      </c>
    </row>
    <row r="4" spans="1:22" x14ac:dyDescent="0.3">
      <c r="A4" s="8">
        <v>2010</v>
      </c>
      <c r="B4" s="57">
        <f>PV销量预计!$E$34/100</f>
        <v>49.191600000000001</v>
      </c>
      <c r="C4" s="57">
        <f>Taxi销量预计!$E$34/100</f>
        <v>1.2257</v>
      </c>
      <c r="D4" s="171">
        <v>9.31</v>
      </c>
      <c r="E4" s="57">
        <v>0.7</v>
      </c>
      <c r="F4" s="57">
        <v>1.4</v>
      </c>
      <c r="G4" s="171">
        <v>5.7</v>
      </c>
      <c r="H4" s="19">
        <f>SUM(B4:G4)</f>
        <v>67.527300000000011</v>
      </c>
      <c r="I4" s="19">
        <f>SUM(B4:D4)</f>
        <v>59.727300000000007</v>
      </c>
      <c r="J4" s="14">
        <f>D4/(B4+D4)</f>
        <v>0.15914094657240144</v>
      </c>
      <c r="K4" s="14"/>
      <c r="S4" s="53">
        <v>0.04</v>
      </c>
      <c r="T4" s="53">
        <v>0.06</v>
      </c>
      <c r="U4" s="53">
        <v>0.125</v>
      </c>
      <c r="V4" s="52">
        <f>((H4+O5)-H5)/H4</f>
        <v>-2.4208386830215329</v>
      </c>
    </row>
    <row r="5" spans="1:22" x14ac:dyDescent="0.3">
      <c r="A5" s="8">
        <v>2015</v>
      </c>
      <c r="B5" s="57">
        <f>PV销量预计!$E$39/100</f>
        <v>127.00069999999999</v>
      </c>
      <c r="C5" s="57">
        <f>Taxi销量预计!$E$39/100</f>
        <v>1.3925000000000001</v>
      </c>
      <c r="D5" s="171">
        <v>13.8</v>
      </c>
      <c r="E5" s="57">
        <v>0.75</v>
      </c>
      <c r="F5" s="57">
        <v>1.5</v>
      </c>
      <c r="G5" s="171">
        <v>6.5</v>
      </c>
      <c r="H5" s="19">
        <v>231</v>
      </c>
      <c r="I5" s="19">
        <f t="shared" ref="I5:I6" si="0">SUM(B5:D5)</f>
        <v>142.19320000000002</v>
      </c>
      <c r="J5" s="14">
        <f t="shared" ref="J5:J6" si="1">D5/(B5+D5)</f>
        <v>9.80108763663817E-2</v>
      </c>
      <c r="K5" s="14"/>
      <c r="L5" s="55"/>
      <c r="M5" s="51"/>
      <c r="N5" s="19"/>
      <c r="O5" s="19"/>
    </row>
    <row r="6" spans="1:22" x14ac:dyDescent="0.3">
      <c r="A6" s="8">
        <v>2019</v>
      </c>
      <c r="B6" s="57">
        <f>PV销量预计!$E$43/100</f>
        <v>224.90771980651999</v>
      </c>
      <c r="C6" s="57">
        <f>Taxi销量预计!$E$43/100</f>
        <v>1.3888999999999998</v>
      </c>
      <c r="D6" s="171">
        <v>17.28</v>
      </c>
      <c r="E6" s="57">
        <f>'Commercial vehicle forcasting'!J29/1000000</f>
        <v>0.78664900000000004</v>
      </c>
      <c r="F6" s="57">
        <f>'Commercial vehicle forcasting'!K29/1000000</f>
        <v>1.565674</v>
      </c>
      <c r="G6" s="171">
        <v>7.6</v>
      </c>
      <c r="H6" s="19">
        <f>SUM(B6:G6)</f>
        <v>253.52894280652001</v>
      </c>
      <c r="I6" s="19">
        <f t="shared" si="0"/>
        <v>243.57661980652</v>
      </c>
      <c r="J6" s="14">
        <f t="shared" si="1"/>
        <v>7.1349612663287487E-2</v>
      </c>
      <c r="K6" s="14"/>
      <c r="L6" s="55"/>
      <c r="M6" s="51"/>
      <c r="N6" s="51"/>
      <c r="O6" s="19"/>
      <c r="S6" t="s">
        <v>840</v>
      </c>
      <c r="U6" t="s">
        <v>841</v>
      </c>
      <c r="V6" s="9">
        <v>0.66559999999999997</v>
      </c>
    </row>
    <row r="7" spans="1:22" x14ac:dyDescent="0.3">
      <c r="A7" s="8">
        <v>2020</v>
      </c>
      <c r="B7" s="89">
        <f>PV销量预计!$E$44/100</f>
        <v>243.47643229281414</v>
      </c>
      <c r="C7" s="89">
        <f>Taxi销量预计!$E$44/100</f>
        <v>1.3888999999999998</v>
      </c>
      <c r="D7" s="89">
        <f>预测总结L!D24/1000000</f>
        <v>17.51819311231656</v>
      </c>
      <c r="E7" s="89">
        <f>预测总结L!D22/1000000</f>
        <v>0.78664900000000004</v>
      </c>
      <c r="F7" s="89">
        <f>预测总结L!D23/1000000</f>
        <v>1.565674</v>
      </c>
      <c r="G7" s="89">
        <f>(预测总结L!$D$25+预测总结L!$D$26)/1000000</f>
        <v>7.7388265952129629</v>
      </c>
      <c r="H7" s="19">
        <f>SUM(B7:G7)</f>
        <v>272.47467500034367</v>
      </c>
      <c r="I7" s="19">
        <f>B7+C7+D7</f>
        <v>262.38352540513068</v>
      </c>
      <c r="J7" s="14">
        <f>D7/(B7+D7+C7)</f>
        <v>6.6765598508015195E-2</v>
      </c>
      <c r="K7" s="14"/>
      <c r="L7" s="108"/>
      <c r="M7" s="108"/>
      <c r="N7" s="108"/>
      <c r="O7" s="89"/>
      <c r="U7" t="s">
        <v>842</v>
      </c>
      <c r="V7" s="9">
        <v>1.895</v>
      </c>
    </row>
    <row r="8" spans="1:22" x14ac:dyDescent="0.3">
      <c r="A8" s="8">
        <v>2025</v>
      </c>
      <c r="B8" s="89">
        <f>PV销量预计!$E$49/100</f>
        <v>325.20737334816681</v>
      </c>
      <c r="C8" s="89">
        <f>Taxi销量预计!$E$49/100</f>
        <v>1.3888999999999998</v>
      </c>
      <c r="D8" s="89">
        <f>预测总结L!E24/1000000</f>
        <v>21.001820662082459</v>
      </c>
      <c r="E8" s="89">
        <f>预测总结L!E22/1000000</f>
        <v>0.78664900000000004</v>
      </c>
      <c r="F8" s="89">
        <f>预测总结L!E23/1000000</f>
        <v>1.565674</v>
      </c>
      <c r="G8" s="89">
        <f>(预测总结L!$E$25+预测总结L!$E$26)/1000000</f>
        <v>8.1375777117904793</v>
      </c>
      <c r="H8" s="19">
        <f t="shared" ref="H8:H13" si="2">SUM(B8:G8)</f>
        <v>358.08799472203975</v>
      </c>
      <c r="I8" s="19">
        <f t="shared" ref="I8:I13" si="3">B8+C8+D8</f>
        <v>347.59809401024927</v>
      </c>
      <c r="J8" s="14">
        <f t="shared" ref="J8:J13" si="4">D8/(B8+D8+C8)</f>
        <v>6.0419838382264543E-2</v>
      </c>
      <c r="L8" s="34"/>
      <c r="U8" t="s">
        <v>843</v>
      </c>
      <c r="V8" s="9">
        <v>0.17699999999999999</v>
      </c>
    </row>
    <row r="9" spans="1:22" x14ac:dyDescent="0.3">
      <c r="A9" s="8">
        <v>2030</v>
      </c>
      <c r="B9" s="89">
        <f>PV销量预计!$E$54/100</f>
        <v>378.2727361658242</v>
      </c>
      <c r="C9" s="89">
        <f>Taxi销量预计!$E$54/100</f>
        <v>1.3888999999999998</v>
      </c>
      <c r="D9" s="89">
        <f>预测总结L!F24/1000000</f>
        <v>24.340012726726741</v>
      </c>
      <c r="E9" s="89">
        <f>预测总结L!F22/1000000</f>
        <v>0.78664900000000004</v>
      </c>
      <c r="F9" s="89">
        <f>预测总结L!F23/1000000</f>
        <v>1.565674</v>
      </c>
      <c r="G9" s="89">
        <f>(预测总结L!$F$25+预测总结L!$F$26)/1000000</f>
        <v>8.4971475893931849</v>
      </c>
      <c r="H9" s="19">
        <f t="shared" si="2"/>
        <v>414.85111948194412</v>
      </c>
      <c r="I9" s="19">
        <f t="shared" si="3"/>
        <v>404.00164889255092</v>
      </c>
      <c r="J9" s="14">
        <f t="shared" si="4"/>
        <v>6.0247310359865039E-2</v>
      </c>
      <c r="L9" s="34"/>
      <c r="U9" t="s">
        <v>844</v>
      </c>
      <c r="V9" s="9">
        <v>1.1479999999999999</v>
      </c>
    </row>
    <row r="10" spans="1:22" x14ac:dyDescent="0.3">
      <c r="A10" s="8">
        <v>2035</v>
      </c>
      <c r="B10" s="89">
        <f>PV销量预计!$E$59/100</f>
        <v>406.03235084255806</v>
      </c>
      <c r="C10" s="89">
        <f>Taxi销量预计!$E$59/100</f>
        <v>1.3888999999999998</v>
      </c>
      <c r="D10" s="89">
        <f>预测总结L!G24/1000000</f>
        <v>27.394680164443294</v>
      </c>
      <c r="E10" s="89">
        <f>预测总结L!G22/1000000</f>
        <v>0.78664900000000004</v>
      </c>
      <c r="F10" s="89">
        <f>预测总结L!G23/1000000</f>
        <v>1.565674</v>
      </c>
      <c r="G10" s="89">
        <f>(预测总结L!$G$25+预测总结L!$G$26)/1000000</f>
        <v>8.8113178866813318</v>
      </c>
      <c r="H10" s="19">
        <f t="shared" si="2"/>
        <v>445.97957189368265</v>
      </c>
      <c r="I10" s="19">
        <f t="shared" si="3"/>
        <v>434.81593100700132</v>
      </c>
      <c r="J10" s="14">
        <f t="shared" si="4"/>
        <v>6.3002935750305314E-2</v>
      </c>
      <c r="L10" s="34"/>
      <c r="U10" t="s">
        <v>845</v>
      </c>
      <c r="V10">
        <f>4.4-SUM(V6:V9)</f>
        <v>0.51440000000000019</v>
      </c>
    </row>
    <row r="11" spans="1:22" x14ac:dyDescent="0.3">
      <c r="A11" s="8">
        <v>2040</v>
      </c>
      <c r="B11" s="89">
        <f>PV销量预计!$E$64/100</f>
        <v>418.6411834546218</v>
      </c>
      <c r="C11" s="89">
        <f>Taxi销量预计!$E$64/100</f>
        <v>1.3888999999999998</v>
      </c>
      <c r="D11" s="89">
        <f>预测总结L!H24/1000000</f>
        <v>30.4637988747075</v>
      </c>
      <c r="E11" s="89">
        <f>预测总结L!H22/1000000</f>
        <v>0.78664900000000004</v>
      </c>
      <c r="F11" s="89">
        <f>预测总结L!H23/1000000</f>
        <v>1.565674</v>
      </c>
      <c r="G11" s="89">
        <f>(预测总结L!$H$25+预测总结L!$H$26)/1000000</f>
        <v>9.1138288108061598</v>
      </c>
      <c r="H11" s="19">
        <f t="shared" si="2"/>
        <v>461.96003414013546</v>
      </c>
      <c r="I11" s="19">
        <f t="shared" si="3"/>
        <v>450.49388232932927</v>
      </c>
      <c r="J11" s="14">
        <f t="shared" si="4"/>
        <v>6.7623113364361359E-2</v>
      </c>
      <c r="L11" s="34"/>
      <c r="U11" t="s">
        <v>846</v>
      </c>
      <c r="V11" s="9">
        <f>SUM(V6:V10)</f>
        <v>4.4000000000000004</v>
      </c>
    </row>
    <row r="12" spans="1:22" x14ac:dyDescent="0.3">
      <c r="A12" s="8">
        <v>2045</v>
      </c>
      <c r="B12" s="89">
        <f>PV销量预计!$E$69/100</f>
        <v>419.18599656193766</v>
      </c>
      <c r="C12" s="89">
        <f>Taxi销量预计!$E$69/100</f>
        <v>1.3888999999999998</v>
      </c>
      <c r="D12" s="89">
        <f>预测总结L!I24/1000000</f>
        <v>33.151839058533504</v>
      </c>
      <c r="E12" s="89">
        <f>预测总结L!I22/1000000</f>
        <v>0.78664900000000004</v>
      </c>
      <c r="F12" s="89">
        <f>预测总结L!I23/1000000</f>
        <v>1.565674</v>
      </c>
      <c r="G12" s="89">
        <f>(预测总结L!$I$25+预测总结L!$I$26)/1000000</f>
        <v>9.3725915012250471</v>
      </c>
      <c r="H12" s="19">
        <f t="shared" si="2"/>
        <v>465.45165012169616</v>
      </c>
      <c r="I12" s="19">
        <f t="shared" si="3"/>
        <v>453.72673562047112</v>
      </c>
      <c r="J12" s="14">
        <f t="shared" si="4"/>
        <v>7.3065650436486579E-2</v>
      </c>
      <c r="L12" s="34"/>
      <c r="M12">
        <v>1.3</v>
      </c>
    </row>
    <row r="13" spans="1:22" x14ac:dyDescent="0.3">
      <c r="A13" s="8">
        <v>2050</v>
      </c>
      <c r="B13" s="89">
        <f>PV销量预计!$E$74/100</f>
        <v>412.52259589258369</v>
      </c>
      <c r="C13" s="89">
        <f>Taxi销量预计!$E$74/100</f>
        <v>1.3888999999999998</v>
      </c>
      <c r="D13" s="89">
        <f>预测总结L!J24/1000000</f>
        <v>35.83719652592108</v>
      </c>
      <c r="E13" s="89">
        <f>预测总结L!J22/1000000</f>
        <v>0.78664900000000004</v>
      </c>
      <c r="F13" s="89">
        <f>预测总结L!J23/1000000</f>
        <v>1.565674</v>
      </c>
      <c r="G13" s="89">
        <f>(预测总结L!$J$25+预测总结L!$J$26)/1000000</f>
        <v>9.6230819924335265</v>
      </c>
      <c r="H13" s="19">
        <f t="shared" si="2"/>
        <v>461.72409741093827</v>
      </c>
      <c r="I13" s="19">
        <f t="shared" si="3"/>
        <v>449.74869241850473</v>
      </c>
      <c r="J13" s="14">
        <f t="shared" si="4"/>
        <v>7.9682714213593506E-2</v>
      </c>
      <c r="L13" s="34"/>
    </row>
    <row r="14" spans="1:22" x14ac:dyDescent="0.3">
      <c r="A14" s="8"/>
      <c r="J14" s="14"/>
      <c r="L14" s="34"/>
    </row>
    <row r="15" spans="1:22" x14ac:dyDescent="0.3">
      <c r="A15" s="8" t="s">
        <v>851</v>
      </c>
      <c r="B15" t="s">
        <v>835</v>
      </c>
      <c r="C15" t="s">
        <v>919</v>
      </c>
      <c r="D15" t="s">
        <v>798</v>
      </c>
      <c r="E15" t="s">
        <v>948</v>
      </c>
      <c r="F15" t="s">
        <v>949</v>
      </c>
      <c r="G15" t="s">
        <v>922</v>
      </c>
      <c r="J15" s="14"/>
      <c r="L15" s="50"/>
      <c r="O15" s="19"/>
    </row>
    <row r="16" spans="1:22" x14ac:dyDescent="0.3">
      <c r="A16" s="8">
        <v>2010</v>
      </c>
      <c r="B16" s="81">
        <f>'miles &amp; Fuel'!$M$5</f>
        <v>11880</v>
      </c>
      <c r="C16" s="81">
        <f>'miles &amp; Fuel'!$M$4</f>
        <v>96442</v>
      </c>
      <c r="D16" s="167">
        <f>'miles &amp; Fuel'!$M$9</f>
        <v>32746</v>
      </c>
      <c r="E16" s="167">
        <f>'miles &amp; Fuel'!$M$6</f>
        <v>44479</v>
      </c>
      <c r="F16" s="167">
        <f>'miles &amp; Fuel'!$M$8</f>
        <v>114800</v>
      </c>
      <c r="G16" s="169">
        <v>65000</v>
      </c>
      <c r="J16" s="14"/>
      <c r="L16" s="50"/>
      <c r="O16" s="19"/>
    </row>
    <row r="17" spans="1:31" x14ac:dyDescent="0.3">
      <c r="A17" s="8">
        <v>2015</v>
      </c>
      <c r="B17" s="81">
        <f>'miles &amp; Fuel'!$M$5</f>
        <v>11880</v>
      </c>
      <c r="C17" s="81">
        <f>'miles &amp; Fuel'!$M$4</f>
        <v>96442</v>
      </c>
      <c r="D17" s="167">
        <f>'miles &amp; Fuel'!$M$9</f>
        <v>32746</v>
      </c>
      <c r="E17" s="167">
        <f>'miles &amp; Fuel'!$M$6</f>
        <v>44479</v>
      </c>
      <c r="F17" s="167">
        <f>'miles &amp; Fuel'!$M$8</f>
        <v>114800</v>
      </c>
      <c r="G17" s="169">
        <v>65000</v>
      </c>
      <c r="J17" s="14"/>
      <c r="L17" s="50"/>
      <c r="O17" s="19"/>
    </row>
    <row r="18" spans="1:31" x14ac:dyDescent="0.3">
      <c r="A18" s="8">
        <v>2019</v>
      </c>
      <c r="B18" s="81">
        <f>'miles &amp; Fuel'!$M$5</f>
        <v>11880</v>
      </c>
      <c r="C18" s="81">
        <f>'miles &amp; Fuel'!$M$4</f>
        <v>96442</v>
      </c>
      <c r="D18" s="167">
        <f>'miles &amp; Fuel'!$M$9</f>
        <v>32746</v>
      </c>
      <c r="E18" s="167">
        <f>'miles &amp; Fuel'!$M$6</f>
        <v>44479</v>
      </c>
      <c r="F18" s="167">
        <f>'miles &amp; Fuel'!$M$8</f>
        <v>114800</v>
      </c>
      <c r="G18" s="169">
        <v>65000</v>
      </c>
      <c r="J18" s="14"/>
      <c r="L18" s="50"/>
      <c r="O18" s="19"/>
    </row>
    <row r="19" spans="1:31" x14ac:dyDescent="0.3">
      <c r="A19" s="8">
        <v>2020</v>
      </c>
      <c r="B19" s="86">
        <f>'miles &amp; Fuel'!$M$5</f>
        <v>11880</v>
      </c>
      <c r="C19" s="86">
        <f>'miles &amp; Fuel'!$M$4</f>
        <v>96442</v>
      </c>
      <c r="D19" s="85">
        <f>'miles &amp; Fuel'!$M$9</f>
        <v>32746</v>
      </c>
      <c r="E19" s="85">
        <f>'miles &amp; Fuel'!$M$6</f>
        <v>44479</v>
      </c>
      <c r="F19" s="85">
        <f>'miles &amp; Fuel'!$M$8</f>
        <v>114800</v>
      </c>
      <c r="G19" s="109">
        <f>'miles &amp; Fuel'!$M$11</f>
        <v>65000</v>
      </c>
      <c r="J19" s="14"/>
      <c r="O19" s="19"/>
    </row>
    <row r="20" spans="1:31" x14ac:dyDescent="0.3">
      <c r="A20" s="8">
        <v>2025</v>
      </c>
      <c r="B20" s="86">
        <f>[1]说明及BAU参数输入!O49</f>
        <v>11880</v>
      </c>
      <c r="C20" s="86">
        <f>[1]说明及BAU参数输入!P49</f>
        <v>96442</v>
      </c>
      <c r="D20" s="86">
        <f>[1]说明及BAU参数输入!Q49</f>
        <v>32746</v>
      </c>
      <c r="E20" s="86">
        <f>[1]说明及BAU参数输入!R49</f>
        <v>44479</v>
      </c>
      <c r="F20" s="86">
        <f>[1]说明及BAU参数输入!S49</f>
        <v>114800</v>
      </c>
      <c r="G20" s="86">
        <f>[1]说明及BAU参数输入!T49</f>
        <v>73061.67</v>
      </c>
      <c r="J20" s="14"/>
      <c r="O20" s="19"/>
    </row>
    <row r="21" spans="1:31" x14ac:dyDescent="0.3">
      <c r="A21" s="8">
        <v>2030</v>
      </c>
      <c r="B21" s="86">
        <f>[1]说明及BAU参数输入!O50</f>
        <v>11880</v>
      </c>
      <c r="C21" s="86">
        <f>[1]说明及BAU参数输入!P50</f>
        <v>96442</v>
      </c>
      <c r="D21" s="86">
        <f>[1]说明及BAU参数输入!Q50</f>
        <v>32746</v>
      </c>
      <c r="E21" s="86">
        <f>[1]说明及BAU参数输入!R50</f>
        <v>44479</v>
      </c>
      <c r="F21" s="86">
        <f>[1]说明及BAU参数输入!S50</f>
        <v>114800</v>
      </c>
      <c r="G21" s="86">
        <f>[1]说明及BAU参数输入!T50</f>
        <v>79338.039999999994</v>
      </c>
      <c r="J21" s="14"/>
      <c r="O21" s="19"/>
    </row>
    <row r="22" spans="1:31" x14ac:dyDescent="0.3">
      <c r="A22" s="8">
        <v>2035</v>
      </c>
      <c r="B22" s="86">
        <f>[1]说明及BAU参数输入!O51</f>
        <v>11880</v>
      </c>
      <c r="C22" s="86">
        <f>[1]说明及BAU参数输入!P51</f>
        <v>96442</v>
      </c>
      <c r="D22" s="86">
        <f>[1]说明及BAU参数输入!Q51</f>
        <v>32746</v>
      </c>
      <c r="E22" s="86">
        <f>[1]说明及BAU参数输入!R51</f>
        <v>44479</v>
      </c>
      <c r="F22" s="86">
        <f>[1]说明及BAU参数输入!S51</f>
        <v>114800</v>
      </c>
      <c r="G22" s="86">
        <f>[1]说明及BAU参数输入!T51</f>
        <v>85276.98</v>
      </c>
      <c r="J22" s="14"/>
      <c r="O22" s="19"/>
    </row>
    <row r="23" spans="1:31" x14ac:dyDescent="0.3">
      <c r="A23" s="8">
        <v>2040</v>
      </c>
      <c r="B23" s="86">
        <f>[1]说明及BAU参数输入!O52</f>
        <v>11880</v>
      </c>
      <c r="C23" s="86">
        <f>[1]说明及BAU参数输入!P52</f>
        <v>96442</v>
      </c>
      <c r="D23" s="86">
        <f>[1]说明及BAU参数输入!Q52</f>
        <v>32746</v>
      </c>
      <c r="E23" s="86">
        <f>[1]说明及BAU参数输入!R52</f>
        <v>44479</v>
      </c>
      <c r="F23" s="86">
        <f>[1]说明及BAU参数输入!S52</f>
        <v>114800</v>
      </c>
      <c r="G23" s="86">
        <f>[1]说明及BAU参数输入!T52</f>
        <v>90665.75</v>
      </c>
      <c r="J23" s="14"/>
      <c r="O23" s="19"/>
    </row>
    <row r="24" spans="1:31" x14ac:dyDescent="0.3">
      <c r="A24" s="8">
        <v>2045</v>
      </c>
      <c r="B24" s="86">
        <f>[1]说明及BAU参数输入!O53</f>
        <v>11880</v>
      </c>
      <c r="C24" s="86">
        <f>[1]说明及BAU参数输入!P53</f>
        <v>96442</v>
      </c>
      <c r="D24" s="86">
        <f>[1]说明及BAU参数输入!Q53</f>
        <v>32746</v>
      </c>
      <c r="E24" s="86">
        <f>[1]说明及BAU参数输入!R53</f>
        <v>44479</v>
      </c>
      <c r="F24" s="86">
        <f>[1]说明及BAU参数输入!S53</f>
        <v>114800</v>
      </c>
      <c r="G24" s="86">
        <f>[1]说明及BAU参数输入!T53</f>
        <v>94568.47</v>
      </c>
      <c r="J24" s="14"/>
      <c r="L24" s="34"/>
      <c r="O24" s="19"/>
    </row>
    <row r="25" spans="1:31" x14ac:dyDescent="0.3">
      <c r="A25" s="8">
        <v>2050</v>
      </c>
      <c r="B25" s="86">
        <f>[1]说明及BAU参数输入!O54</f>
        <v>11880</v>
      </c>
      <c r="C25" s="86">
        <f>[1]说明及BAU参数输入!P54</f>
        <v>96442</v>
      </c>
      <c r="D25" s="86">
        <f>[1]说明及BAU参数输入!Q54</f>
        <v>32746</v>
      </c>
      <c r="E25" s="86">
        <f>[1]说明及BAU参数输入!R54</f>
        <v>44479</v>
      </c>
      <c r="F25" s="86">
        <f>[1]说明及BAU参数输入!S54</f>
        <v>114800</v>
      </c>
      <c r="G25" s="86">
        <f>[1]说明及BAU参数输入!T54</f>
        <v>96744.56</v>
      </c>
      <c r="J25" s="14"/>
      <c r="L25" s="34"/>
    </row>
    <row r="26" spans="1:31" ht="13.9" thickBot="1" x14ac:dyDescent="0.35">
      <c r="A26" s="8"/>
      <c r="J26" s="14"/>
      <c r="L26" s="34"/>
    </row>
    <row r="27" spans="1:31" x14ac:dyDescent="0.3">
      <c r="A27" s="65"/>
      <c r="B27" s="66"/>
      <c r="C27" s="67"/>
      <c r="D27" s="67" t="s">
        <v>835</v>
      </c>
      <c r="E27" s="67"/>
      <c r="F27" s="68"/>
      <c r="G27" s="96"/>
      <c r="H27" s="96"/>
      <c r="I27" s="96" t="s">
        <v>919</v>
      </c>
      <c r="J27" s="96"/>
      <c r="K27" s="96"/>
      <c r="L27" s="66"/>
      <c r="M27" s="67"/>
      <c r="N27" s="77" t="s">
        <v>798</v>
      </c>
      <c r="O27" s="67"/>
      <c r="P27" s="68"/>
      <c r="Q27" s="66"/>
      <c r="R27" s="67"/>
      <c r="S27" s="67" t="s">
        <v>948</v>
      </c>
      <c r="T27" s="67"/>
      <c r="U27" s="68"/>
      <c r="V27" s="66"/>
      <c r="W27" s="67"/>
      <c r="X27" s="67" t="s">
        <v>949</v>
      </c>
      <c r="Y27" s="67"/>
      <c r="Z27" s="68"/>
      <c r="AA27" s="66"/>
      <c r="AB27" s="67"/>
      <c r="AC27" s="67" t="s">
        <v>827</v>
      </c>
      <c r="AD27" s="67"/>
      <c r="AE27" s="68"/>
    </row>
    <row r="28" spans="1:31" x14ac:dyDescent="0.3">
      <c r="A28" s="65" t="s">
        <v>852</v>
      </c>
      <c r="B28" s="69" t="s">
        <v>864</v>
      </c>
      <c r="C28" s="4" t="s">
        <v>853</v>
      </c>
      <c r="D28" s="4" t="s">
        <v>854</v>
      </c>
      <c r="E28" s="4" t="s">
        <v>855</v>
      </c>
      <c r="F28" s="70" t="s">
        <v>861</v>
      </c>
      <c r="G28" s="69" t="s">
        <v>864</v>
      </c>
      <c r="H28" s="4" t="s">
        <v>853</v>
      </c>
      <c r="I28" s="4" t="s">
        <v>854</v>
      </c>
      <c r="J28" s="4" t="s">
        <v>855</v>
      </c>
      <c r="K28" s="70" t="s">
        <v>861</v>
      </c>
      <c r="L28" s="69" t="s">
        <v>864</v>
      </c>
      <c r="M28" s="4" t="s">
        <v>853</v>
      </c>
      <c r="N28" s="4" t="s">
        <v>854</v>
      </c>
      <c r="O28" s="4" t="s">
        <v>855</v>
      </c>
      <c r="P28" s="70" t="s">
        <v>861</v>
      </c>
      <c r="Q28" s="69" t="s">
        <v>864</v>
      </c>
      <c r="R28" s="4" t="s">
        <v>853</v>
      </c>
      <c r="S28" s="4" t="s">
        <v>854</v>
      </c>
      <c r="T28" s="4" t="s">
        <v>855</v>
      </c>
      <c r="U28" s="70" t="s">
        <v>861</v>
      </c>
      <c r="V28" s="69" t="s">
        <v>864</v>
      </c>
      <c r="W28" s="4" t="s">
        <v>853</v>
      </c>
      <c r="X28" s="4" t="s">
        <v>854</v>
      </c>
      <c r="Y28" s="4" t="s">
        <v>855</v>
      </c>
      <c r="Z28" s="70" t="s">
        <v>861</v>
      </c>
      <c r="AA28" s="69" t="s">
        <v>864</v>
      </c>
      <c r="AB28" s="4" t="s">
        <v>853</v>
      </c>
      <c r="AC28" s="4" t="s">
        <v>854</v>
      </c>
      <c r="AD28" s="4" t="s">
        <v>855</v>
      </c>
      <c r="AE28" s="70" t="s">
        <v>861</v>
      </c>
    </row>
    <row r="29" spans="1:31" x14ac:dyDescent="0.3">
      <c r="A29" s="65">
        <v>2010</v>
      </c>
      <c r="B29" s="71">
        <v>1</v>
      </c>
      <c r="C29" s="63">
        <v>0</v>
      </c>
      <c r="D29" s="63">
        <v>0</v>
      </c>
      <c r="E29" s="63">
        <v>0</v>
      </c>
      <c r="F29" s="72">
        <v>0</v>
      </c>
      <c r="G29" s="71">
        <v>1</v>
      </c>
      <c r="H29" s="63">
        <v>0</v>
      </c>
      <c r="I29" s="63">
        <v>0</v>
      </c>
      <c r="J29" s="63">
        <v>0</v>
      </c>
      <c r="K29" s="72">
        <v>0</v>
      </c>
      <c r="L29" s="71">
        <v>1</v>
      </c>
      <c r="M29" s="63">
        <v>0</v>
      </c>
      <c r="N29" s="63">
        <v>0</v>
      </c>
      <c r="O29" s="63">
        <v>0</v>
      </c>
      <c r="P29" s="72">
        <v>0</v>
      </c>
      <c r="Q29" s="71">
        <v>1</v>
      </c>
      <c r="R29" s="63">
        <v>0</v>
      </c>
      <c r="S29" s="63">
        <v>0</v>
      </c>
      <c r="T29" s="63">
        <v>0</v>
      </c>
      <c r="U29" s="72">
        <v>0</v>
      </c>
      <c r="V29" s="71">
        <v>1</v>
      </c>
      <c r="W29" s="63">
        <v>0</v>
      </c>
      <c r="X29" s="63">
        <v>0</v>
      </c>
      <c r="Y29" s="63">
        <v>0</v>
      </c>
      <c r="Z29" s="72">
        <v>0</v>
      </c>
      <c r="AA29" s="71">
        <v>1</v>
      </c>
      <c r="AB29" s="63">
        <v>0</v>
      </c>
      <c r="AC29" s="63">
        <v>0</v>
      </c>
      <c r="AD29" s="63">
        <v>0</v>
      </c>
      <c r="AE29" s="72">
        <v>0</v>
      </c>
    </row>
    <row r="30" spans="1:31" x14ac:dyDescent="0.3">
      <c r="A30" s="65">
        <v>2015</v>
      </c>
      <c r="B30" s="71">
        <v>1</v>
      </c>
      <c r="C30" s="63">
        <v>0</v>
      </c>
      <c r="D30" s="63">
        <v>0</v>
      </c>
      <c r="E30" s="63">
        <v>0</v>
      </c>
      <c r="F30" s="72">
        <v>0</v>
      </c>
      <c r="G30" s="71">
        <v>1</v>
      </c>
      <c r="H30" s="63">
        <v>0</v>
      </c>
      <c r="I30" s="63">
        <v>0</v>
      </c>
      <c r="J30" s="63">
        <v>0</v>
      </c>
      <c r="K30" s="72">
        <v>0</v>
      </c>
      <c r="L30" s="71">
        <v>1</v>
      </c>
      <c r="M30" s="63">
        <v>0</v>
      </c>
      <c r="N30" s="63">
        <v>0</v>
      </c>
      <c r="O30" s="63">
        <v>0</v>
      </c>
      <c r="P30" s="72">
        <v>0</v>
      </c>
      <c r="Q30" s="71">
        <v>1</v>
      </c>
      <c r="R30" s="63">
        <v>0</v>
      </c>
      <c r="S30" s="63">
        <v>0</v>
      </c>
      <c r="T30" s="63">
        <v>0</v>
      </c>
      <c r="U30" s="72">
        <v>0</v>
      </c>
      <c r="V30" s="71">
        <v>1</v>
      </c>
      <c r="W30" s="63">
        <v>0</v>
      </c>
      <c r="X30" s="63">
        <v>0</v>
      </c>
      <c r="Y30" s="63">
        <v>0</v>
      </c>
      <c r="Z30" s="72">
        <v>0</v>
      </c>
      <c r="AA30" s="71">
        <v>1</v>
      </c>
      <c r="AB30" s="63">
        <v>0</v>
      </c>
      <c r="AC30" s="63">
        <v>0</v>
      </c>
      <c r="AD30" s="63">
        <v>0</v>
      </c>
      <c r="AE30" s="72">
        <v>0</v>
      </c>
    </row>
    <row r="31" spans="1:31" x14ac:dyDescent="0.3">
      <c r="A31" s="65">
        <v>2019</v>
      </c>
      <c r="B31" s="71">
        <v>1</v>
      </c>
      <c r="C31" s="63">
        <v>0</v>
      </c>
      <c r="D31" s="63">
        <v>0</v>
      </c>
      <c r="E31" s="63">
        <v>0</v>
      </c>
      <c r="F31" s="72">
        <v>0</v>
      </c>
      <c r="G31" s="71">
        <v>1</v>
      </c>
      <c r="H31" s="63">
        <v>0</v>
      </c>
      <c r="I31" s="63">
        <v>0</v>
      </c>
      <c r="J31" s="63">
        <v>0</v>
      </c>
      <c r="K31" s="72">
        <v>0</v>
      </c>
      <c r="L31" s="71">
        <v>1</v>
      </c>
      <c r="M31" s="63">
        <v>0</v>
      </c>
      <c r="N31" s="63">
        <v>0</v>
      </c>
      <c r="O31" s="63">
        <v>0</v>
      </c>
      <c r="P31" s="72">
        <v>0</v>
      </c>
      <c r="Q31" s="71">
        <v>1</v>
      </c>
      <c r="R31" s="63">
        <v>0</v>
      </c>
      <c r="S31" s="63">
        <v>0</v>
      </c>
      <c r="T31" s="63">
        <v>0</v>
      </c>
      <c r="U31" s="72">
        <v>0</v>
      </c>
      <c r="V31" s="71">
        <v>1</v>
      </c>
      <c r="W31" s="63">
        <v>0</v>
      </c>
      <c r="X31" s="63">
        <v>0</v>
      </c>
      <c r="Y31" s="63">
        <v>0</v>
      </c>
      <c r="Z31" s="72">
        <v>0</v>
      </c>
      <c r="AA31" s="71">
        <v>1</v>
      </c>
      <c r="AB31" s="63">
        <v>0</v>
      </c>
      <c r="AC31" s="63">
        <v>0</v>
      </c>
      <c r="AD31" s="63">
        <v>0</v>
      </c>
      <c r="AE31" s="72">
        <v>0</v>
      </c>
    </row>
    <row r="32" spans="1:31" x14ac:dyDescent="0.3">
      <c r="A32" s="65">
        <v>2020</v>
      </c>
      <c r="B32" s="71">
        <v>1</v>
      </c>
      <c r="C32" s="63">
        <v>0</v>
      </c>
      <c r="D32" s="63">
        <v>0</v>
      </c>
      <c r="E32" s="63">
        <v>0</v>
      </c>
      <c r="F32" s="72">
        <v>0</v>
      </c>
      <c r="G32" s="71">
        <v>1</v>
      </c>
      <c r="H32" s="63">
        <v>0</v>
      </c>
      <c r="I32" s="63">
        <v>0</v>
      </c>
      <c r="J32" s="63">
        <v>0</v>
      </c>
      <c r="K32" s="72">
        <v>0</v>
      </c>
      <c r="L32" s="71">
        <v>1</v>
      </c>
      <c r="M32" s="63">
        <v>0</v>
      </c>
      <c r="N32" s="63">
        <v>0</v>
      </c>
      <c r="O32" s="63">
        <v>0</v>
      </c>
      <c r="P32" s="72">
        <v>0</v>
      </c>
      <c r="Q32" s="71">
        <v>1</v>
      </c>
      <c r="R32" s="63">
        <v>0</v>
      </c>
      <c r="S32" s="63">
        <v>0</v>
      </c>
      <c r="T32" s="63">
        <v>0</v>
      </c>
      <c r="U32" s="72">
        <v>0</v>
      </c>
      <c r="V32" s="71">
        <v>1</v>
      </c>
      <c r="W32" s="63">
        <v>0</v>
      </c>
      <c r="X32" s="63">
        <v>0</v>
      </c>
      <c r="Y32" s="63">
        <v>0</v>
      </c>
      <c r="Z32" s="72">
        <v>0</v>
      </c>
      <c r="AA32" s="71">
        <v>1</v>
      </c>
      <c r="AB32" s="63">
        <v>0</v>
      </c>
      <c r="AC32" s="63">
        <v>0</v>
      </c>
      <c r="AD32" s="63">
        <v>0</v>
      </c>
      <c r="AE32" s="72">
        <v>0</v>
      </c>
    </row>
    <row r="33" spans="1:31" x14ac:dyDescent="0.3">
      <c r="A33" s="65">
        <v>2025</v>
      </c>
      <c r="B33" s="71">
        <f>1-0.475</f>
        <v>0.52500000000000002</v>
      </c>
      <c r="C33" s="63">
        <v>0.47499999999999998</v>
      </c>
      <c r="D33" s="63">
        <v>0</v>
      </c>
      <c r="E33" s="63">
        <v>0</v>
      </c>
      <c r="F33" s="72">
        <v>0</v>
      </c>
      <c r="G33" s="71">
        <f>1-0.475</f>
        <v>0.52500000000000002</v>
      </c>
      <c r="H33" s="63">
        <v>0.47499999999999998</v>
      </c>
      <c r="I33" s="63">
        <v>0</v>
      </c>
      <c r="J33" s="63">
        <v>0</v>
      </c>
      <c r="K33" s="72">
        <v>0</v>
      </c>
      <c r="L33" s="71">
        <f>1-M33</f>
        <v>0.46599999999999997</v>
      </c>
      <c r="M33" s="63">
        <v>0.53400000000000003</v>
      </c>
      <c r="N33" s="63">
        <v>0</v>
      </c>
      <c r="O33" s="63">
        <v>0</v>
      </c>
      <c r="P33" s="72">
        <v>0</v>
      </c>
      <c r="Q33" s="71">
        <f>1-R33</f>
        <v>0.12</v>
      </c>
      <c r="R33" s="63">
        <v>0.88</v>
      </c>
      <c r="S33" s="63">
        <v>0</v>
      </c>
      <c r="T33" s="63">
        <v>0</v>
      </c>
      <c r="U33" s="72">
        <v>0</v>
      </c>
      <c r="V33" s="71">
        <f>1-W33</f>
        <v>0.12</v>
      </c>
      <c r="W33" s="63">
        <v>0.88</v>
      </c>
      <c r="X33" s="63">
        <v>0</v>
      </c>
      <c r="Y33" s="63">
        <v>0</v>
      </c>
      <c r="Z33" s="72">
        <v>0</v>
      </c>
      <c r="AA33" s="71">
        <f>1-AB33</f>
        <v>0.12</v>
      </c>
      <c r="AB33" s="63">
        <v>0.88</v>
      </c>
      <c r="AC33" s="63">
        <v>0</v>
      </c>
      <c r="AD33" s="63">
        <v>0</v>
      </c>
      <c r="AE33" s="72">
        <v>0</v>
      </c>
    </row>
    <row r="34" spans="1:31" x14ac:dyDescent="0.3">
      <c r="A34" s="65">
        <v>2030</v>
      </c>
      <c r="B34" s="71">
        <f>1-C34-D34</f>
        <v>0.14099999999999996</v>
      </c>
      <c r="C34" s="63">
        <v>0.40600000000000003</v>
      </c>
      <c r="D34" s="63">
        <v>0.45300000000000001</v>
      </c>
      <c r="E34" s="64">
        <v>0</v>
      </c>
      <c r="F34" s="73">
        <v>0</v>
      </c>
      <c r="G34" s="71">
        <f>1-H34-I34</f>
        <v>0.14099999999999996</v>
      </c>
      <c r="H34" s="63">
        <v>0.40600000000000003</v>
      </c>
      <c r="I34" s="63">
        <v>0.45300000000000001</v>
      </c>
      <c r="J34" s="64">
        <v>0</v>
      </c>
      <c r="K34" s="73">
        <v>0</v>
      </c>
      <c r="L34" s="71">
        <v>0</v>
      </c>
      <c r="M34" s="63">
        <f>1-N34</f>
        <v>0.46599999999999997</v>
      </c>
      <c r="N34" s="63">
        <v>0.53400000000000003</v>
      </c>
      <c r="O34" s="63">
        <v>0</v>
      </c>
      <c r="P34" s="72">
        <v>0</v>
      </c>
      <c r="Q34" s="71">
        <v>0</v>
      </c>
      <c r="R34" s="63">
        <f>1-S34</f>
        <v>0.129</v>
      </c>
      <c r="S34" s="63">
        <v>0.871</v>
      </c>
      <c r="T34" s="63">
        <v>0</v>
      </c>
      <c r="U34" s="72">
        <v>0</v>
      </c>
      <c r="V34" s="71">
        <v>0</v>
      </c>
      <c r="W34" s="63">
        <f>1-X34</f>
        <v>0.129</v>
      </c>
      <c r="X34" s="63">
        <v>0.871</v>
      </c>
      <c r="Y34" s="63">
        <v>0</v>
      </c>
      <c r="Z34" s="72">
        <v>0</v>
      </c>
      <c r="AA34" s="71">
        <v>0</v>
      </c>
      <c r="AB34" s="63">
        <f>1-AC34</f>
        <v>0.129</v>
      </c>
      <c r="AC34" s="63">
        <v>0.871</v>
      </c>
      <c r="AD34" s="63">
        <v>0</v>
      </c>
      <c r="AE34" s="72">
        <v>0</v>
      </c>
    </row>
    <row r="35" spans="1:31" x14ac:dyDescent="0.3">
      <c r="A35" s="65">
        <v>2035</v>
      </c>
      <c r="B35" s="71">
        <v>0</v>
      </c>
      <c r="C35" s="63">
        <f>1-D35-E35</f>
        <v>0.15600000000000008</v>
      </c>
      <c r="D35" s="63">
        <v>0.41799999999999998</v>
      </c>
      <c r="E35" s="63">
        <v>0.42599999999999999</v>
      </c>
      <c r="F35" s="73">
        <v>0</v>
      </c>
      <c r="G35" s="71">
        <v>0</v>
      </c>
      <c r="H35" s="63">
        <f>1-I35-J35</f>
        <v>0.15600000000000008</v>
      </c>
      <c r="I35" s="63">
        <v>0.41799999999999998</v>
      </c>
      <c r="J35" s="63">
        <v>0.42599999999999999</v>
      </c>
      <c r="K35" s="73">
        <v>0</v>
      </c>
      <c r="L35" s="78">
        <v>0</v>
      </c>
      <c r="M35" s="64">
        <v>0</v>
      </c>
      <c r="N35" s="63">
        <f>1-O35</f>
        <v>0.46599999999999997</v>
      </c>
      <c r="O35" s="63">
        <v>0.53400000000000003</v>
      </c>
      <c r="P35" s="72">
        <v>0</v>
      </c>
      <c r="Q35" s="71">
        <v>0</v>
      </c>
      <c r="R35" s="63">
        <v>0</v>
      </c>
      <c r="S35" s="63">
        <f>1-T35</f>
        <v>0.125</v>
      </c>
      <c r="T35" s="63">
        <v>0.875</v>
      </c>
      <c r="U35" s="72">
        <v>0</v>
      </c>
      <c r="V35" s="71">
        <v>0</v>
      </c>
      <c r="W35" s="63">
        <v>0</v>
      </c>
      <c r="X35" s="63">
        <f>1-Y35</f>
        <v>0.125</v>
      </c>
      <c r="Y35" s="63">
        <v>0.875</v>
      </c>
      <c r="Z35" s="72">
        <v>0</v>
      </c>
      <c r="AA35" s="71">
        <v>0</v>
      </c>
      <c r="AB35" s="63">
        <v>0</v>
      </c>
      <c r="AC35" s="63">
        <f>1-AD35</f>
        <v>0.125</v>
      </c>
      <c r="AD35" s="63">
        <v>0.875</v>
      </c>
      <c r="AE35" s="72">
        <v>0</v>
      </c>
    </row>
    <row r="36" spans="1:31" x14ac:dyDescent="0.3">
      <c r="A36" s="65">
        <v>2040</v>
      </c>
      <c r="B36" s="71">
        <v>0</v>
      </c>
      <c r="C36" s="63">
        <v>0</v>
      </c>
      <c r="D36" s="63">
        <f>1-E36-F36</f>
        <v>0.15700000000000008</v>
      </c>
      <c r="E36" s="63">
        <v>0.42199999999999999</v>
      </c>
      <c r="F36" s="72">
        <v>0.42099999999999999</v>
      </c>
      <c r="G36" s="71">
        <v>0</v>
      </c>
      <c r="H36" s="63">
        <v>0</v>
      </c>
      <c r="I36" s="63">
        <f>1-J36-K36</f>
        <v>0.15700000000000008</v>
      </c>
      <c r="J36" s="63">
        <v>0.42199999999999999</v>
      </c>
      <c r="K36" s="72">
        <v>0.42099999999999999</v>
      </c>
      <c r="L36" s="78">
        <v>0</v>
      </c>
      <c r="M36" s="64">
        <v>0</v>
      </c>
      <c r="N36" s="63">
        <v>0</v>
      </c>
      <c r="O36" s="63">
        <f>1-P36</f>
        <v>0.46599999999999997</v>
      </c>
      <c r="P36" s="72">
        <v>0.53400000000000003</v>
      </c>
      <c r="Q36" s="71">
        <v>0</v>
      </c>
      <c r="R36" s="63">
        <v>0</v>
      </c>
      <c r="S36" s="63">
        <v>0</v>
      </c>
      <c r="T36" s="63">
        <f>1-U36</f>
        <v>0.13100000000000001</v>
      </c>
      <c r="U36" s="72">
        <v>0.86899999999999999</v>
      </c>
      <c r="V36" s="71">
        <v>0</v>
      </c>
      <c r="W36" s="63">
        <v>0</v>
      </c>
      <c r="X36" s="63">
        <v>0</v>
      </c>
      <c r="Y36" s="63">
        <f>1-Z36</f>
        <v>0.13100000000000001</v>
      </c>
      <c r="Z36" s="72">
        <v>0.86899999999999999</v>
      </c>
      <c r="AA36" s="71">
        <v>0</v>
      </c>
      <c r="AB36" s="63">
        <v>0</v>
      </c>
      <c r="AC36" s="63">
        <v>0</v>
      </c>
      <c r="AD36" s="63">
        <f>1-AE36</f>
        <v>0.13100000000000001</v>
      </c>
      <c r="AE36" s="72">
        <v>0.86899999999999999</v>
      </c>
    </row>
    <row r="37" spans="1:31" x14ac:dyDescent="0.3">
      <c r="A37" s="65">
        <v>2045</v>
      </c>
      <c r="B37" s="71">
        <v>0</v>
      </c>
      <c r="C37" s="63">
        <v>0</v>
      </c>
      <c r="D37" s="63">
        <v>0</v>
      </c>
      <c r="E37" s="63">
        <v>0</v>
      </c>
      <c r="F37" s="72">
        <v>1</v>
      </c>
      <c r="G37" s="71">
        <v>0</v>
      </c>
      <c r="H37" s="63">
        <v>0</v>
      </c>
      <c r="I37" s="63">
        <v>0</v>
      </c>
      <c r="J37" s="63">
        <v>0</v>
      </c>
      <c r="K37" s="72">
        <v>1</v>
      </c>
      <c r="L37" s="78">
        <v>0</v>
      </c>
      <c r="M37" s="64">
        <v>0</v>
      </c>
      <c r="N37" s="63">
        <v>0</v>
      </c>
      <c r="O37" s="64">
        <v>0</v>
      </c>
      <c r="P37" s="72">
        <v>1</v>
      </c>
      <c r="Q37" s="71">
        <v>0</v>
      </c>
      <c r="R37" s="63">
        <v>0</v>
      </c>
      <c r="S37" s="63">
        <v>0</v>
      </c>
      <c r="T37" s="63">
        <v>0</v>
      </c>
      <c r="U37" s="72">
        <v>1</v>
      </c>
      <c r="V37" s="71">
        <v>0</v>
      </c>
      <c r="W37" s="63">
        <v>0</v>
      </c>
      <c r="X37" s="63">
        <v>0</v>
      </c>
      <c r="Y37" s="63">
        <v>0</v>
      </c>
      <c r="Z37" s="72">
        <v>1</v>
      </c>
      <c r="AA37" s="71">
        <v>0</v>
      </c>
      <c r="AB37" s="63">
        <v>0</v>
      </c>
      <c r="AC37" s="63">
        <v>0</v>
      </c>
      <c r="AD37" s="63">
        <v>0</v>
      </c>
      <c r="AE37" s="72">
        <v>1</v>
      </c>
    </row>
    <row r="38" spans="1:31" ht="13.9" thickBot="1" x14ac:dyDescent="0.35">
      <c r="A38" s="65">
        <v>2050</v>
      </c>
      <c r="B38" s="74">
        <v>0</v>
      </c>
      <c r="C38" s="75">
        <v>0</v>
      </c>
      <c r="D38" s="75">
        <v>0</v>
      </c>
      <c r="E38" s="75">
        <v>0</v>
      </c>
      <c r="F38" s="76">
        <v>1</v>
      </c>
      <c r="G38" s="74">
        <v>0</v>
      </c>
      <c r="H38" s="75">
        <v>0</v>
      </c>
      <c r="I38" s="75">
        <v>0</v>
      </c>
      <c r="J38" s="75">
        <v>0</v>
      </c>
      <c r="K38" s="76">
        <v>1</v>
      </c>
      <c r="L38" s="79">
        <v>0</v>
      </c>
      <c r="M38" s="80">
        <v>0</v>
      </c>
      <c r="N38" s="75">
        <v>0</v>
      </c>
      <c r="O38" s="80">
        <v>0</v>
      </c>
      <c r="P38" s="76">
        <v>1</v>
      </c>
      <c r="Q38" s="75">
        <v>0</v>
      </c>
      <c r="R38" s="75">
        <v>0</v>
      </c>
      <c r="S38" s="75">
        <v>0</v>
      </c>
      <c r="T38" s="75">
        <v>0</v>
      </c>
      <c r="U38" s="76">
        <v>1</v>
      </c>
      <c r="V38" s="75">
        <v>0</v>
      </c>
      <c r="W38" s="75">
        <v>0</v>
      </c>
      <c r="X38" s="75">
        <v>0</v>
      </c>
      <c r="Y38" s="75">
        <v>0</v>
      </c>
      <c r="Z38" s="76">
        <v>1</v>
      </c>
      <c r="AA38" s="75">
        <v>0</v>
      </c>
      <c r="AB38" s="75">
        <v>0</v>
      </c>
      <c r="AC38" s="75">
        <v>0</v>
      </c>
      <c r="AD38" s="75">
        <v>0</v>
      </c>
      <c r="AE38" s="76">
        <v>1</v>
      </c>
    </row>
    <row r="39" spans="1:31" x14ac:dyDescent="0.3">
      <c r="A39" s="65"/>
      <c r="B39" s="103"/>
      <c r="C39" s="103"/>
      <c r="D39" s="103"/>
      <c r="E39" s="103"/>
      <c r="F39" s="103"/>
      <c r="G39" s="103"/>
      <c r="H39" s="103"/>
      <c r="I39" s="103"/>
      <c r="J39" s="103"/>
      <c r="K39" s="103"/>
      <c r="L39" s="104"/>
      <c r="M39" s="104"/>
      <c r="N39" s="103"/>
      <c r="O39" s="104"/>
      <c r="P39" s="103"/>
      <c r="Q39" s="103"/>
      <c r="R39" s="103"/>
      <c r="S39" s="103"/>
      <c r="T39" s="103"/>
      <c r="U39" s="103"/>
      <c r="V39" s="103"/>
      <c r="W39" s="103"/>
      <c r="X39" s="103"/>
      <c r="Y39" s="103"/>
      <c r="Z39" s="103"/>
      <c r="AA39" s="103"/>
      <c r="AB39" s="103"/>
      <c r="AC39" s="103"/>
      <c r="AD39" s="103"/>
      <c r="AE39" s="103"/>
    </row>
    <row r="40" spans="1:31" x14ac:dyDescent="0.3">
      <c r="A40" s="8" t="s">
        <v>856</v>
      </c>
      <c r="B40" t="s">
        <v>835</v>
      </c>
      <c r="C40" t="s">
        <v>919</v>
      </c>
      <c r="D40" t="s">
        <v>798</v>
      </c>
      <c r="E40" t="s">
        <v>948</v>
      </c>
      <c r="F40" t="s">
        <v>949</v>
      </c>
      <c r="G40" t="s">
        <v>833</v>
      </c>
      <c r="S40" t="s">
        <v>907</v>
      </c>
      <c r="T40" t="s">
        <v>908</v>
      </c>
      <c r="U40" t="s">
        <v>919</v>
      </c>
      <c r="V40" t="s">
        <v>909</v>
      </c>
      <c r="W40" t="s">
        <v>948</v>
      </c>
      <c r="X40" t="s">
        <v>949</v>
      </c>
      <c r="Y40" t="s">
        <v>910</v>
      </c>
    </row>
    <row r="41" spans="1:31" x14ac:dyDescent="0.3">
      <c r="A41" s="8">
        <v>2010</v>
      </c>
      <c r="B41" s="81">
        <v>9.879999999999999</v>
      </c>
      <c r="C41" s="81">
        <v>9.879999999999999</v>
      </c>
      <c r="D41" s="170">
        <v>9.5</v>
      </c>
      <c r="E41" s="81">
        <v>22</v>
      </c>
      <c r="F41" s="81">
        <v>22</v>
      </c>
      <c r="G41" s="170">
        <v>25</v>
      </c>
    </row>
    <row r="42" spans="1:31" x14ac:dyDescent="0.3">
      <c r="A42" s="8">
        <v>2015</v>
      </c>
      <c r="B42" s="81">
        <v>9.879999999999999</v>
      </c>
      <c r="C42" s="81">
        <v>9.879999999999999</v>
      </c>
      <c r="D42" s="170">
        <v>9.5</v>
      </c>
      <c r="E42" s="81">
        <v>22</v>
      </c>
      <c r="F42" s="81">
        <v>22</v>
      </c>
      <c r="G42" s="170">
        <v>25</v>
      </c>
    </row>
    <row r="43" spans="1:31" x14ac:dyDescent="0.3">
      <c r="A43" s="8">
        <v>2019</v>
      </c>
      <c r="B43" s="81">
        <v>9.879999999999999</v>
      </c>
      <c r="C43" s="81">
        <v>9.879999999999999</v>
      </c>
      <c r="D43" s="170">
        <v>9.5</v>
      </c>
      <c r="E43" s="81">
        <v>22</v>
      </c>
      <c r="F43" s="81">
        <v>22</v>
      </c>
      <c r="G43" s="170">
        <v>25</v>
      </c>
    </row>
    <row r="44" spans="1:31" x14ac:dyDescent="0.3">
      <c r="A44" s="60" t="s">
        <v>863</v>
      </c>
      <c r="B44" s="86">
        <f>[1]说明及BAU参数输入!N44</f>
        <v>9.879999999999999</v>
      </c>
      <c r="C44" s="86">
        <f>[1]说明及BAU参数输入!O44</f>
        <v>9.879999999999999</v>
      </c>
      <c r="D44" s="86">
        <f>[1]说明及BAU参数输入!P44</f>
        <v>9.5</v>
      </c>
      <c r="E44" s="86">
        <f>[1]说明及BAU参数输入!Q44</f>
        <v>22</v>
      </c>
      <c r="F44" s="86">
        <f>[1]说明及BAU参数输入!R44</f>
        <v>22</v>
      </c>
      <c r="G44" s="86">
        <f>[1]说明及BAU参数输入!S44</f>
        <v>25</v>
      </c>
      <c r="T44" s="92">
        <f t="shared" ref="T44:Y48" si="5">(B7)*B44/(B7-B54)</f>
        <v>10.12344327997241</v>
      </c>
      <c r="U44" s="92">
        <f t="shared" si="5"/>
        <v>10.250298284634439</v>
      </c>
      <c r="V44" s="92">
        <f t="shared" si="5"/>
        <v>9.6358082754067578</v>
      </c>
      <c r="W44" s="92">
        <f t="shared" si="5"/>
        <v>92.396601716265636</v>
      </c>
      <c r="X44" s="92">
        <f t="shared" si="5"/>
        <v>24.714105907948674</v>
      </c>
      <c r="Y44" s="92">
        <f t="shared" si="5"/>
        <v>25.09225034921613</v>
      </c>
    </row>
    <row r="45" spans="1:31" x14ac:dyDescent="0.3">
      <c r="A45" s="60" t="s">
        <v>857</v>
      </c>
      <c r="B45" s="86">
        <f>B44</f>
        <v>9.879999999999999</v>
      </c>
      <c r="C45" s="86">
        <f>C44</f>
        <v>9.879999999999999</v>
      </c>
      <c r="D45" s="86">
        <f>D$44*(1-$I45)</f>
        <v>9.5</v>
      </c>
      <c r="E45" s="86">
        <f t="shared" ref="D45:G48" si="6">E$44*(1-$I45)</f>
        <v>22</v>
      </c>
      <c r="F45" s="86">
        <f t="shared" si="6"/>
        <v>22</v>
      </c>
      <c r="G45" s="86">
        <f>G$44*(1-$I45)</f>
        <v>25</v>
      </c>
      <c r="T45" s="92">
        <f t="shared" si="5"/>
        <v>10.123443279972408</v>
      </c>
      <c r="U45" s="92">
        <f t="shared" si="5"/>
        <v>10.250298284634439</v>
      </c>
      <c r="V45" s="92">
        <f t="shared" si="5"/>
        <v>9.6358082754067578</v>
      </c>
      <c r="W45" s="92">
        <f t="shared" si="5"/>
        <v>92.396601716265636</v>
      </c>
      <c r="X45" s="92">
        <f t="shared" si="5"/>
        <v>24.714105907948674</v>
      </c>
      <c r="Y45" s="92">
        <f t="shared" si="5"/>
        <v>25.092250349216133</v>
      </c>
    </row>
    <row r="46" spans="1:31" x14ac:dyDescent="0.3">
      <c r="A46" s="60" t="s">
        <v>858</v>
      </c>
      <c r="B46" s="86">
        <f t="shared" ref="B46:C48" si="7">B45</f>
        <v>9.879999999999999</v>
      </c>
      <c r="C46" s="86">
        <f t="shared" si="7"/>
        <v>9.879999999999999</v>
      </c>
      <c r="D46" s="86">
        <f t="shared" si="6"/>
        <v>9.5</v>
      </c>
      <c r="E46" s="86">
        <f t="shared" si="6"/>
        <v>22</v>
      </c>
      <c r="F46" s="86">
        <f t="shared" si="6"/>
        <v>22</v>
      </c>
      <c r="G46" s="86">
        <f t="shared" si="6"/>
        <v>25</v>
      </c>
      <c r="T46" s="92">
        <f t="shared" si="5"/>
        <v>10.12344327997241</v>
      </c>
      <c r="U46" s="92">
        <f t="shared" si="5"/>
        <v>10.250298284634439</v>
      </c>
      <c r="V46" s="92">
        <f t="shared" si="5"/>
        <v>9.6358082754067578</v>
      </c>
      <c r="W46" s="92">
        <f t="shared" si="5"/>
        <v>92.396601716265636</v>
      </c>
      <c r="X46" s="92">
        <f t="shared" si="5"/>
        <v>24.714105907948674</v>
      </c>
      <c r="Y46" s="92">
        <f t="shared" si="5"/>
        <v>25.09225034921613</v>
      </c>
    </row>
    <row r="47" spans="1:31" x14ac:dyDescent="0.3">
      <c r="A47" s="60" t="s">
        <v>859</v>
      </c>
      <c r="B47" s="86">
        <f t="shared" si="7"/>
        <v>9.879999999999999</v>
      </c>
      <c r="C47" s="86">
        <f t="shared" si="7"/>
        <v>9.879999999999999</v>
      </c>
      <c r="D47" s="86">
        <f t="shared" si="6"/>
        <v>9.5</v>
      </c>
      <c r="E47" s="86">
        <f t="shared" si="6"/>
        <v>22</v>
      </c>
      <c r="F47" s="86">
        <f t="shared" si="6"/>
        <v>22</v>
      </c>
      <c r="G47" s="86">
        <f t="shared" si="6"/>
        <v>25</v>
      </c>
      <c r="T47" s="92">
        <f t="shared" si="5"/>
        <v>10.12344327997241</v>
      </c>
      <c r="U47" s="92">
        <f t="shared" si="5"/>
        <v>10.250298284634439</v>
      </c>
      <c r="V47" s="92">
        <f t="shared" si="5"/>
        <v>9.6358082754067578</v>
      </c>
      <c r="W47" s="92">
        <f t="shared" si="5"/>
        <v>92.396601716265636</v>
      </c>
      <c r="X47" s="92">
        <f t="shared" si="5"/>
        <v>24.714105907948674</v>
      </c>
      <c r="Y47" s="92">
        <f t="shared" si="5"/>
        <v>25.09225034921613</v>
      </c>
    </row>
    <row r="48" spans="1:31" x14ac:dyDescent="0.3">
      <c r="A48" s="60" t="s">
        <v>860</v>
      </c>
      <c r="B48" s="86">
        <f t="shared" si="7"/>
        <v>9.879999999999999</v>
      </c>
      <c r="C48" s="86">
        <f t="shared" si="7"/>
        <v>9.879999999999999</v>
      </c>
      <c r="D48" s="86">
        <f t="shared" si="6"/>
        <v>9.5</v>
      </c>
      <c r="E48" s="86">
        <f t="shared" si="6"/>
        <v>22</v>
      </c>
      <c r="F48" s="86">
        <f t="shared" si="6"/>
        <v>22</v>
      </c>
      <c r="G48" s="86">
        <f t="shared" si="6"/>
        <v>25</v>
      </c>
      <c r="T48" s="92">
        <f t="shared" si="5"/>
        <v>10.12344327997241</v>
      </c>
      <c r="U48" s="92">
        <f t="shared" si="5"/>
        <v>10.250298284634439</v>
      </c>
      <c r="V48" s="92">
        <f t="shared" si="5"/>
        <v>9.6358082754067578</v>
      </c>
      <c r="W48" s="92">
        <f t="shared" si="5"/>
        <v>92.396601716265636</v>
      </c>
      <c r="X48" s="92">
        <f t="shared" si="5"/>
        <v>24.714105907948674</v>
      </c>
      <c r="Y48" s="92">
        <f t="shared" si="5"/>
        <v>25.092250349216133</v>
      </c>
    </row>
    <row r="49" spans="1:17" x14ac:dyDescent="0.3">
      <c r="A49" s="60"/>
      <c r="B49" s="86"/>
      <c r="C49" s="86"/>
      <c r="D49" s="86"/>
    </row>
    <row r="50" spans="1:17" x14ac:dyDescent="0.3">
      <c r="A50" s="60" t="s">
        <v>923</v>
      </c>
      <c r="B50" t="s">
        <v>835</v>
      </c>
      <c r="C50" t="s">
        <v>919</v>
      </c>
      <c r="D50" t="s">
        <v>798</v>
      </c>
      <c r="E50" t="s">
        <v>948</v>
      </c>
      <c r="F50" t="s">
        <v>949</v>
      </c>
      <c r="G50" t="s">
        <v>833</v>
      </c>
    </row>
    <row r="51" spans="1:17" x14ac:dyDescent="0.3">
      <c r="A51" s="60">
        <v>2010</v>
      </c>
      <c r="B51" s="57">
        <f>PV保有量BAU!$I$34/100</f>
        <v>0</v>
      </c>
      <c r="C51" s="105">
        <f>Taxi保有量_BAU!$H$34/100</f>
        <v>0</v>
      </c>
      <c r="D51" s="170">
        <v>0</v>
      </c>
      <c r="E51" s="170">
        <v>0</v>
      </c>
      <c r="F51" s="170">
        <v>0</v>
      </c>
      <c r="G51" s="170">
        <v>0</v>
      </c>
    </row>
    <row r="52" spans="1:17" x14ac:dyDescent="0.3">
      <c r="A52" s="60">
        <v>2015</v>
      </c>
      <c r="B52" s="57">
        <f>PV保有量BAU!$I$39/100</f>
        <v>0.78893725500915324</v>
      </c>
      <c r="C52" s="105">
        <f>Taxi保有量_BAU!$H$39/100</f>
        <v>9.938511340551905E-3</v>
      </c>
      <c r="D52" s="170">
        <v>0</v>
      </c>
      <c r="E52" s="170">
        <v>0.1</v>
      </c>
      <c r="F52" s="170">
        <v>0</v>
      </c>
      <c r="G52" s="170">
        <v>0</v>
      </c>
    </row>
    <row r="53" spans="1:17" x14ac:dyDescent="0.3">
      <c r="A53" s="60">
        <v>2019</v>
      </c>
      <c r="B53" s="57">
        <f>PV保有量BAU!$I$43/100</f>
        <v>4.5766258720884911</v>
      </c>
      <c r="C53" s="105">
        <f>Taxi保有量_BAU!$H$43/100</f>
        <v>4.8840353750032754E-2</v>
      </c>
      <c r="D53" s="170">
        <v>0.24</v>
      </c>
      <c r="E53" s="170">
        <v>0.55000000000000004</v>
      </c>
      <c r="F53" s="170">
        <v>0.16</v>
      </c>
      <c r="G53" s="170">
        <v>0.02</v>
      </c>
    </row>
    <row r="54" spans="1:17" x14ac:dyDescent="0.3">
      <c r="A54" s="8">
        <v>2020</v>
      </c>
      <c r="B54" s="89">
        <f>PV保有量BAU!$I$44/100</f>
        <v>5.8549941590135202</v>
      </c>
      <c r="C54" s="110">
        <f>Taxi保有量_BAU!$H$44/100</f>
        <v>5.0174860598909528E-2</v>
      </c>
      <c r="D54" s="111">
        <f>预测总结L!$D$14</f>
        <v>0.24690358367739815</v>
      </c>
      <c r="E54" s="111">
        <f>预测总结L!$D$12</f>
        <v>0.59934473037821612</v>
      </c>
      <c r="F54" s="112">
        <f>预测总结L!$D$13</f>
        <v>0.17194249588268201</v>
      </c>
      <c r="G54" s="112">
        <f>预测总结L!$D$15+预测总结L!$D$16</f>
        <v>2.8451392202603613E-2</v>
      </c>
      <c r="I54" s="19"/>
      <c r="J54" s="19"/>
      <c r="K54" s="19"/>
      <c r="L54" s="20"/>
      <c r="M54" s="19"/>
      <c r="N54" s="61"/>
      <c r="O54" s="54"/>
      <c r="P54" s="19"/>
      <c r="Q54" s="19"/>
    </row>
    <row r="55" spans="1:17" x14ac:dyDescent="0.3">
      <c r="A55" s="8">
        <v>2025</v>
      </c>
      <c r="B55" s="89">
        <f t="shared" ref="B55:G60" si="8">B54*B8/B7</f>
        <v>7.8204171692959461</v>
      </c>
      <c r="C55" s="110">
        <f t="shared" si="8"/>
        <v>5.0174860598909528E-2</v>
      </c>
      <c r="D55" s="111">
        <f t="shared" si="8"/>
        <v>0.29600226187553874</v>
      </c>
      <c r="E55" s="111">
        <f t="shared" si="8"/>
        <v>0.59934473037821612</v>
      </c>
      <c r="F55" s="111">
        <f t="shared" si="8"/>
        <v>0.17194249588268201</v>
      </c>
      <c r="G55" s="111">
        <f t="shared" si="8"/>
        <v>2.9917379877788218E-2</v>
      </c>
      <c r="I55" s="19"/>
      <c r="J55" s="19"/>
      <c r="K55" s="19"/>
      <c r="M55" s="19"/>
      <c r="N55" s="61"/>
      <c r="O55" s="54"/>
      <c r="P55" s="19"/>
      <c r="Q55" s="19"/>
    </row>
    <row r="56" spans="1:17" x14ac:dyDescent="0.3">
      <c r="A56" s="8">
        <v>2030</v>
      </c>
      <c r="B56" s="89">
        <f t="shared" si="8"/>
        <v>9.0965053163805916</v>
      </c>
      <c r="C56" s="110">
        <f t="shared" si="8"/>
        <v>5.0174860598909528E-2</v>
      </c>
      <c r="D56" s="111">
        <f t="shared" si="8"/>
        <v>0.34305115433149902</v>
      </c>
      <c r="E56" s="111">
        <f t="shared" si="8"/>
        <v>0.59934473037821612</v>
      </c>
      <c r="F56" s="111">
        <f t="shared" si="8"/>
        <v>0.17194249588268201</v>
      </c>
      <c r="G56" s="111">
        <f t="shared" si="8"/>
        <v>3.1239319772170256E-2</v>
      </c>
      <c r="I56" s="19"/>
      <c r="J56" s="19"/>
      <c r="K56" s="19"/>
      <c r="L56" s="20"/>
      <c r="M56" s="19"/>
      <c r="N56" s="61"/>
      <c r="O56" s="54"/>
      <c r="P56" s="19"/>
      <c r="Q56" s="19"/>
    </row>
    <row r="57" spans="1:17" x14ac:dyDescent="0.3">
      <c r="A57" s="8">
        <v>2035</v>
      </c>
      <c r="B57" s="89">
        <f t="shared" si="8"/>
        <v>9.7640540407403886</v>
      </c>
      <c r="C57" s="110">
        <f t="shared" si="8"/>
        <v>5.0174860598909528E-2</v>
      </c>
      <c r="D57" s="111">
        <f t="shared" si="8"/>
        <v>0.3861040155757679</v>
      </c>
      <c r="E57" s="111">
        <f t="shared" si="8"/>
        <v>0.59934473037821612</v>
      </c>
      <c r="F57" s="111">
        <f t="shared" si="8"/>
        <v>0.17194249588268201</v>
      </c>
      <c r="G57" s="111">
        <f t="shared" si="8"/>
        <v>3.2394350478257249E-2</v>
      </c>
      <c r="I57" s="19"/>
      <c r="J57" s="19"/>
      <c r="K57" s="19"/>
      <c r="M57" s="19"/>
      <c r="N57" s="61"/>
      <c r="O57" s="54"/>
      <c r="P57" s="19"/>
      <c r="Q57" s="19"/>
    </row>
    <row r="58" spans="1:17" x14ac:dyDescent="0.3">
      <c r="A58" s="8">
        <v>2040</v>
      </c>
      <c r="B58" s="89">
        <f t="shared" si="8"/>
        <v>10.067264666099101</v>
      </c>
      <c r="C58" s="110">
        <f t="shared" si="8"/>
        <v>5.0174860598909528E-2</v>
      </c>
      <c r="D58" s="111">
        <f t="shared" si="8"/>
        <v>0.42936055484538099</v>
      </c>
      <c r="E58" s="111">
        <f t="shared" si="8"/>
        <v>0.59934473037821612</v>
      </c>
      <c r="F58" s="111">
        <f t="shared" si="8"/>
        <v>0.17194249588268201</v>
      </c>
      <c r="G58" s="111">
        <f t="shared" si="8"/>
        <v>3.3506516107239231E-2</v>
      </c>
      <c r="I58" s="19"/>
      <c r="J58" s="19"/>
      <c r="K58" s="19"/>
      <c r="L58" s="20"/>
      <c r="M58" s="19"/>
      <c r="N58" s="61"/>
      <c r="O58" s="54"/>
      <c r="P58" s="19"/>
      <c r="Q58" s="19"/>
    </row>
    <row r="59" spans="1:17" x14ac:dyDescent="0.3">
      <c r="A59" s="8">
        <v>2045</v>
      </c>
      <c r="B59" s="89">
        <f t="shared" si="8"/>
        <v>10.080366047333618</v>
      </c>
      <c r="C59" s="110">
        <f t="shared" si="8"/>
        <v>5.0174860598909528E-2</v>
      </c>
      <c r="D59" s="111">
        <f t="shared" si="8"/>
        <v>0.46724612615974631</v>
      </c>
      <c r="E59" s="111">
        <f t="shared" si="8"/>
        <v>0.59934473037821612</v>
      </c>
      <c r="F59" s="111">
        <f t="shared" si="8"/>
        <v>0.17194249588268201</v>
      </c>
      <c r="G59" s="111">
        <f t="shared" si="8"/>
        <v>3.445784363757344E-2</v>
      </c>
      <c r="I59" s="19"/>
      <c r="J59" s="19"/>
      <c r="K59" s="19"/>
      <c r="M59" s="19"/>
      <c r="N59" s="61"/>
      <c r="O59" s="54"/>
      <c r="P59" s="19"/>
      <c r="Q59" s="19"/>
    </row>
    <row r="60" spans="1:17" x14ac:dyDescent="0.3">
      <c r="A60" s="8">
        <v>2050</v>
      </c>
      <c r="B60" s="89">
        <f t="shared" si="8"/>
        <v>9.9201280660602844</v>
      </c>
      <c r="C60" s="110">
        <f t="shared" si="8"/>
        <v>5.0174860598909528E-2</v>
      </c>
      <c r="D60" s="111">
        <f t="shared" si="8"/>
        <v>0.5050938869363244</v>
      </c>
      <c r="E60" s="111">
        <f t="shared" si="8"/>
        <v>0.59934473037821612</v>
      </c>
      <c r="F60" s="111">
        <f t="shared" si="8"/>
        <v>0.17194249588268201</v>
      </c>
      <c r="G60" s="111">
        <f t="shared" si="8"/>
        <v>3.5378758859114096E-2</v>
      </c>
      <c r="I60" s="19"/>
      <c r="J60" s="19"/>
      <c r="K60" s="19"/>
      <c r="L60" s="20"/>
      <c r="M60" s="19"/>
      <c r="N60" s="61"/>
      <c r="O60" s="54"/>
      <c r="P60" s="19"/>
      <c r="Q60" s="19"/>
    </row>
    <row r="61" spans="1:17" x14ac:dyDescent="0.3">
      <c r="A61" s="8"/>
      <c r="L61" s="34"/>
    </row>
    <row r="62" spans="1:17" x14ac:dyDescent="0.3">
      <c r="A62" s="8" t="s">
        <v>871</v>
      </c>
      <c r="B62" t="s">
        <v>835</v>
      </c>
      <c r="C62" t="s">
        <v>919</v>
      </c>
      <c r="D62" t="s">
        <v>798</v>
      </c>
      <c r="E62" t="s">
        <v>948</v>
      </c>
      <c r="F62" t="s">
        <v>949</v>
      </c>
      <c r="G62" t="s">
        <v>827</v>
      </c>
      <c r="H62" t="s">
        <v>836</v>
      </c>
      <c r="L62" s="34"/>
    </row>
    <row r="63" spans="1:17" x14ac:dyDescent="0.3">
      <c r="A63" s="17">
        <v>2010</v>
      </c>
      <c r="B63" s="168">
        <f>(B4-B51)*B16*B41/100*0.72*0.84*44/12*1000/1000000</f>
        <v>128.04055464904704</v>
      </c>
      <c r="C63" s="168">
        <f t="shared" ref="C63" si="9">(C4-C51)*C16*C41/100*0.72*0.84*44/12*1000/1000000</f>
        <v>25.899450610505472</v>
      </c>
      <c r="D63" s="168">
        <f>(D4-D51)*D16*D41/100*0.74*0.84*44/12*1000/1000000</f>
        <v>66.010645556240007</v>
      </c>
      <c r="E63" s="168">
        <f t="shared" ref="E63:G65" si="10">(E4-E51)*E16*E41/100*0.82*0.84*44/12*1000/1000000</f>
        <v>17.299769009599999</v>
      </c>
      <c r="F63" s="168">
        <f t="shared" si="10"/>
        <v>89.30117503999999</v>
      </c>
      <c r="G63" s="168">
        <f t="shared" si="10"/>
        <v>233.93369999999996</v>
      </c>
      <c r="H63" s="19">
        <f t="shared" ref="H63:H65" si="11">SUM(B63:G63)</f>
        <v>560.48529486539246</v>
      </c>
      <c r="L63" s="34"/>
    </row>
    <row r="64" spans="1:17" x14ac:dyDescent="0.3">
      <c r="A64" s="17">
        <v>2015</v>
      </c>
      <c r="B64" s="168">
        <f>(B5-B52)*B17*B42/100*0.72*0.84*44/12*1000/1000000</f>
        <v>328.51592761980822</v>
      </c>
      <c r="C64" s="168">
        <f t="shared" ref="C64" si="12">(C5-C52)*C17*C42/100*0.72*0.84*44/12*1000/1000000</f>
        <v>29.213986286629922</v>
      </c>
      <c r="D64" s="168">
        <f>(D5-D52)*D17*D42/100*0.74*0.84*44/12*1000/1000000</f>
        <v>97.846069675199999</v>
      </c>
      <c r="E64" s="168">
        <f t="shared" si="10"/>
        <v>16.064071223199999</v>
      </c>
      <c r="F64" s="168">
        <f t="shared" si="10"/>
        <v>95.679830399999986</v>
      </c>
      <c r="G64" s="168">
        <f t="shared" si="10"/>
        <v>266.76650000000001</v>
      </c>
      <c r="H64" s="19">
        <f t="shared" si="11"/>
        <v>834.08638520483805</v>
      </c>
      <c r="L64" s="34"/>
    </row>
    <row r="65" spans="1:12" x14ac:dyDescent="0.3">
      <c r="A65" s="17">
        <v>2019</v>
      </c>
      <c r="B65" s="168">
        <f>(B6-B53)*B18*B43/100*0.72*0.84*44/12*1000/1000000</f>
        <v>573.49863541327966</v>
      </c>
      <c r="C65" s="168">
        <f t="shared" ref="C65" si="13">(C6-C53)*C18*C43/100*0.72*0.84*44/12*1000/1000000</f>
        <v>28.315908153041072</v>
      </c>
      <c r="D65" s="168">
        <f>(D6-D53)*D18*D43/100*0.74*0.84*44/12*1000/1000000</f>
        <v>120.81862516416003</v>
      </c>
      <c r="E65" s="168">
        <f t="shared" si="10"/>
        <v>5.8485329090754714</v>
      </c>
      <c r="F65" s="168">
        <f t="shared" si="10"/>
        <v>89.663099945126405</v>
      </c>
      <c r="G65" s="168">
        <f t="shared" si="10"/>
        <v>311.09078</v>
      </c>
      <c r="H65" s="19">
        <f t="shared" si="11"/>
        <v>1129.2355815846827</v>
      </c>
      <c r="L65" s="34"/>
    </row>
    <row r="66" spans="1:12" x14ac:dyDescent="0.3">
      <c r="A66" s="8">
        <v>2020</v>
      </c>
      <c r="B66" s="19">
        <f t="shared" ref="B66:B72" si="14">(B7-B54)*B19*(B$44*$B32+B$45*$C32+$D32*B$46+$E32*B$47+$F32*B$48)/100*0.72*0.84*44/12*1000/1000000</f>
        <v>618.50358059416749</v>
      </c>
      <c r="C66" s="19">
        <f t="shared" ref="C66:C72" si="15">(C7-C54)*C19*(C$44*$G32+C$45*$H32+$I32*C$46+$J32*C$47+$K32*C$48)/100*0.72*0.84*44/12*1000/1000000</f>
        <v>28.287709577352192</v>
      </c>
      <c r="D66" s="19">
        <f t="shared" ref="D66:D72" si="16">(D7-D54)*D19*(D$44*$L32+D$45*$M32+$N32*D$46+$O32*D$47+$P32*D$48)/100*0.74*0.84*44/12*1000/1000000</f>
        <v>122.45853613041881</v>
      </c>
      <c r="E66" s="19">
        <f t="shared" ref="E66:E72" si="17">(E7-E54)*E19*(E$44*$Q32+E$45*$R32+$S32*E$46+$T32*E$47+$U32*E$48)/100*0.82*0.84*44/12*1000/1000000</f>
        <v>4.6290294270981427</v>
      </c>
      <c r="F66" s="19">
        <f t="shared" ref="F66:F72" si="18">(F7-F54)*F19*(F$44*$V32+F$45*$W32+$X32*F$46+$Y32*F$47+$Z32*F$48)/100*0.82*0.84*44/12*1000/1000000</f>
        <v>88.90132929138791</v>
      </c>
      <c r="G66" s="19">
        <f t="shared" ref="G66:G72" si="19">(G7-G54)*G19*(G$44*$AA32+G$45*$AB32+$AC32*G$46+$AD32*G$47+$AE32*G$48)/100*0.82*0.84*44/12*1000/1000000</f>
        <v>316.4415087067481</v>
      </c>
      <c r="H66" s="19">
        <f>SUM(B66:G66)</f>
        <v>1179.2216937271726</v>
      </c>
      <c r="I66" s="19"/>
      <c r="L66" s="34"/>
    </row>
    <row r="67" spans="1:12" x14ac:dyDescent="0.3">
      <c r="A67" s="8">
        <v>2025</v>
      </c>
      <c r="B67" s="19">
        <f t="shared" si="14"/>
        <v>826.12482430974819</v>
      </c>
      <c r="C67" s="19">
        <f t="shared" si="15"/>
        <v>28.287709577352192</v>
      </c>
      <c r="D67" s="19">
        <f t="shared" si="16"/>
        <v>146.81035868613654</v>
      </c>
      <c r="E67" s="19">
        <f t="shared" si="17"/>
        <v>4.6290294270981427</v>
      </c>
      <c r="F67" s="19">
        <f t="shared" si="18"/>
        <v>88.90132929138791</v>
      </c>
      <c r="G67" s="19">
        <f t="shared" si="19"/>
        <v>374.01560117974526</v>
      </c>
      <c r="H67" s="19">
        <f>SUM(B67:G67)</f>
        <v>1468.7688524714681</v>
      </c>
      <c r="L67" s="34"/>
    </row>
    <row r="68" spans="1:12" x14ac:dyDescent="0.3">
      <c r="A68" s="8">
        <v>2030</v>
      </c>
      <c r="B68" s="19">
        <f t="shared" si="14"/>
        <v>960.92685257660605</v>
      </c>
      <c r="C68" s="19">
        <f t="shared" si="15"/>
        <v>28.287709577352192</v>
      </c>
      <c r="D68" s="19">
        <f t="shared" si="16"/>
        <v>170.14553434823782</v>
      </c>
      <c r="E68" s="19">
        <f t="shared" si="17"/>
        <v>4.6290294270981427</v>
      </c>
      <c r="F68" s="19">
        <f t="shared" si="18"/>
        <v>88.90132929138791</v>
      </c>
      <c r="G68" s="19">
        <f t="shared" si="19"/>
        <v>424.09153442336338</v>
      </c>
      <c r="H68" s="19">
        <f>SUM(B68:G68)</f>
        <v>1676.9819896440454</v>
      </c>
      <c r="L68" s="34"/>
    </row>
    <row r="69" spans="1:12" x14ac:dyDescent="0.3">
      <c r="A69" s="8">
        <v>2035</v>
      </c>
      <c r="B69" s="19">
        <f t="shared" si="14"/>
        <v>1031.4446473043756</v>
      </c>
      <c r="C69" s="19">
        <f t="shared" si="15"/>
        <v>28.287709577352192</v>
      </c>
      <c r="D69" s="19">
        <f t="shared" si="16"/>
        <v>191.49876983261134</v>
      </c>
      <c r="E69" s="19">
        <f t="shared" si="17"/>
        <v>4.6290294270981427</v>
      </c>
      <c r="F69" s="19">
        <f t="shared" si="18"/>
        <v>88.90132929138791</v>
      </c>
      <c r="G69" s="19">
        <f t="shared" si="19"/>
        <v>472.69135081708646</v>
      </c>
      <c r="H69" s="19">
        <f>SUM(B69:G69)</f>
        <v>1817.4528362499116</v>
      </c>
      <c r="L69" s="34"/>
    </row>
    <row r="70" spans="1:12" x14ac:dyDescent="0.3">
      <c r="A70" s="8">
        <v>2040</v>
      </c>
      <c r="B70" s="19">
        <f t="shared" si="14"/>
        <v>1063.4748854848624</v>
      </c>
      <c r="C70" s="19">
        <f t="shared" si="15"/>
        <v>28.287709577352192</v>
      </c>
      <c r="D70" s="19">
        <f t="shared" si="16"/>
        <v>212.9530249638207</v>
      </c>
      <c r="E70" s="19">
        <f t="shared" si="17"/>
        <v>4.6290294270981427</v>
      </c>
      <c r="F70" s="19">
        <f t="shared" si="18"/>
        <v>88.90132929138791</v>
      </c>
      <c r="G70" s="19">
        <f t="shared" si="19"/>
        <v>519.81534951060394</v>
      </c>
      <c r="H70" s="19">
        <f t="shared" ref="H70:H72" si="20">SUM(B70:G70)</f>
        <v>1918.0613282551253</v>
      </c>
      <c r="L70" s="34"/>
    </row>
    <row r="71" spans="1:12" x14ac:dyDescent="0.3">
      <c r="A71" s="8">
        <v>2045</v>
      </c>
      <c r="B71" s="19">
        <f t="shared" si="14"/>
        <v>1064.8588751156296</v>
      </c>
      <c r="C71" s="19">
        <f t="shared" si="15"/>
        <v>28.287709577352192</v>
      </c>
      <c r="D71" s="19">
        <f t="shared" si="16"/>
        <v>231.74340270772404</v>
      </c>
      <c r="E71" s="19">
        <f t="shared" si="17"/>
        <v>4.6290294270981427</v>
      </c>
      <c r="F71" s="19">
        <f t="shared" si="18"/>
        <v>88.90132929138791</v>
      </c>
      <c r="G71" s="19">
        <f t="shared" si="19"/>
        <v>557.58492818945228</v>
      </c>
      <c r="H71" s="19">
        <f>SUM(B71:G71)</f>
        <v>1976.0052743086442</v>
      </c>
      <c r="L71" s="34"/>
    </row>
    <row r="72" spans="1:12" x14ac:dyDescent="0.3">
      <c r="A72" s="17">
        <v>2050</v>
      </c>
      <c r="B72" s="19">
        <f t="shared" si="14"/>
        <v>1047.9318274580044</v>
      </c>
      <c r="C72" s="19">
        <f t="shared" si="15"/>
        <v>28.287709577352192</v>
      </c>
      <c r="D72" s="19">
        <f t="shared" si="16"/>
        <v>250.51502728879856</v>
      </c>
      <c r="E72" s="19">
        <f t="shared" si="17"/>
        <v>4.6290294270981427</v>
      </c>
      <c r="F72" s="19">
        <f t="shared" si="18"/>
        <v>88.90132929138791</v>
      </c>
      <c r="G72" s="19">
        <f t="shared" si="19"/>
        <v>585.66020375096207</v>
      </c>
      <c r="H72" s="19">
        <f t="shared" si="20"/>
        <v>2005.9251267936033</v>
      </c>
    </row>
    <row r="73" spans="1:12" x14ac:dyDescent="0.3">
      <c r="A73" s="8"/>
      <c r="L73" s="34"/>
    </row>
    <row r="74" spans="1:12" x14ac:dyDescent="0.3">
      <c r="A74" s="8" t="s">
        <v>1145</v>
      </c>
      <c r="B74" t="s">
        <v>835</v>
      </c>
      <c r="C74" t="s">
        <v>1146</v>
      </c>
      <c r="D74" t="s">
        <v>798</v>
      </c>
      <c r="E74" t="s">
        <v>948</v>
      </c>
      <c r="F74" t="s">
        <v>949</v>
      </c>
      <c r="G74" t="s">
        <v>833</v>
      </c>
      <c r="L74" s="34"/>
    </row>
    <row r="75" spans="1:12" x14ac:dyDescent="0.3">
      <c r="A75" s="11">
        <v>2020</v>
      </c>
      <c r="B75" s="22">
        <f t="shared" ref="B75:B81" si="21">B7*B19</f>
        <v>2892500.0156386318</v>
      </c>
      <c r="C75" s="22">
        <f t="shared" ref="C75:G75" si="22">C7*C19</f>
        <v>133948.29379999998</v>
      </c>
      <c r="D75" s="22">
        <f t="shared" si="22"/>
        <v>573650.75165591808</v>
      </c>
      <c r="E75" s="22">
        <f t="shared" si="22"/>
        <v>34989.360871000004</v>
      </c>
      <c r="F75" s="22">
        <f t="shared" si="22"/>
        <v>179739.37520000001</v>
      </c>
      <c r="G75" s="22">
        <f t="shared" si="22"/>
        <v>503023.72868884262</v>
      </c>
      <c r="L75" s="34"/>
    </row>
    <row r="76" spans="1:12" x14ac:dyDescent="0.3">
      <c r="A76" s="8">
        <v>2025</v>
      </c>
      <c r="B76" s="22">
        <f t="shared" si="21"/>
        <v>3863463.5953762219</v>
      </c>
      <c r="C76" s="22">
        <f t="shared" ref="C76:G81" si="23">C8*C20</f>
        <v>133948.29379999998</v>
      </c>
      <c r="D76" s="22">
        <f t="shared" si="23"/>
        <v>687725.61940055224</v>
      </c>
      <c r="E76" s="22">
        <f t="shared" si="23"/>
        <v>34989.360871000004</v>
      </c>
      <c r="F76" s="22">
        <f t="shared" si="23"/>
        <v>179739.37520000001</v>
      </c>
      <c r="G76" s="22">
        <f t="shared" si="23"/>
        <v>594545.01737819111</v>
      </c>
      <c r="L76" s="34"/>
    </row>
    <row r="77" spans="1:12" x14ac:dyDescent="0.3">
      <c r="A77" s="8">
        <v>2030</v>
      </c>
      <c r="B77" s="22">
        <f t="shared" si="21"/>
        <v>4493880.1056499919</v>
      </c>
      <c r="C77" s="22">
        <f t="shared" si="23"/>
        <v>133948.29379999998</v>
      </c>
      <c r="D77" s="22">
        <f t="shared" si="23"/>
        <v>797038.05674939381</v>
      </c>
      <c r="E77" s="22">
        <f t="shared" si="23"/>
        <v>34989.360871000004</v>
      </c>
      <c r="F77" s="22">
        <f t="shared" si="23"/>
        <v>179739.37520000001</v>
      </c>
      <c r="G77" s="22">
        <f t="shared" si="23"/>
        <v>674147.03533317999</v>
      </c>
      <c r="L77" s="34"/>
    </row>
    <row r="78" spans="1:12" x14ac:dyDescent="0.3">
      <c r="A78" s="8">
        <v>2035</v>
      </c>
      <c r="B78" s="22">
        <f t="shared" si="21"/>
        <v>4823664.3280095896</v>
      </c>
      <c r="C78" s="22">
        <f t="shared" si="23"/>
        <v>133948.29379999998</v>
      </c>
      <c r="D78" s="22">
        <f t="shared" si="23"/>
        <v>897066.19666486012</v>
      </c>
      <c r="E78" s="22">
        <f t="shared" si="23"/>
        <v>34989.360871000004</v>
      </c>
      <c r="F78" s="22">
        <f t="shared" si="23"/>
        <v>179739.37520000001</v>
      </c>
      <c r="G78" s="22">
        <f t="shared" si="23"/>
        <v>751402.57919616613</v>
      </c>
      <c r="L78" s="34"/>
    </row>
    <row r="79" spans="1:12" x14ac:dyDescent="0.3">
      <c r="A79" s="8">
        <v>2040</v>
      </c>
      <c r="B79" s="22">
        <f t="shared" si="21"/>
        <v>4973457.2594409073</v>
      </c>
      <c r="C79" s="22">
        <f t="shared" si="23"/>
        <v>133948.29379999998</v>
      </c>
      <c r="D79" s="22">
        <f t="shared" si="23"/>
        <v>997567.55795117177</v>
      </c>
      <c r="E79" s="22">
        <f t="shared" si="23"/>
        <v>34989.360871000004</v>
      </c>
      <c r="F79" s="22">
        <f t="shared" si="23"/>
        <v>179739.37520000001</v>
      </c>
      <c r="G79" s="22">
        <f t="shared" si="23"/>
        <v>826312.1245033486</v>
      </c>
      <c r="L79" s="34"/>
    </row>
    <row r="80" spans="1:12" x14ac:dyDescent="0.3">
      <c r="A80" s="8">
        <v>2045</v>
      </c>
      <c r="B80" s="22">
        <f t="shared" si="21"/>
        <v>4979929.6391558191</v>
      </c>
      <c r="C80" s="22">
        <f t="shared" si="23"/>
        <v>133948.29379999998</v>
      </c>
      <c r="D80" s="22">
        <f t="shared" si="23"/>
        <v>1085590.1218107382</v>
      </c>
      <c r="E80" s="22">
        <f t="shared" si="23"/>
        <v>34989.360871000004</v>
      </c>
      <c r="F80" s="22">
        <f t="shared" si="23"/>
        <v>179739.37520000001</v>
      </c>
      <c r="G80" s="22">
        <f t="shared" si="23"/>
        <v>886351.63820585585</v>
      </c>
      <c r="L80" s="34"/>
    </row>
    <row r="81" spans="1:12" x14ac:dyDescent="0.3">
      <c r="A81" s="8">
        <v>2050</v>
      </c>
      <c r="B81" s="22">
        <f t="shared" si="21"/>
        <v>4900768.4392038947</v>
      </c>
      <c r="C81" s="22">
        <f t="shared" si="23"/>
        <v>133948.29379999998</v>
      </c>
      <c r="D81" s="22">
        <f t="shared" si="23"/>
        <v>1173524.8374378118</v>
      </c>
      <c r="E81" s="22">
        <f t="shared" si="23"/>
        <v>34989.360871000004</v>
      </c>
      <c r="F81" s="22">
        <f t="shared" si="23"/>
        <v>179739.37520000001</v>
      </c>
      <c r="G81" s="22">
        <f t="shared" si="23"/>
        <v>930980.83320190478</v>
      </c>
      <c r="L81" s="34"/>
    </row>
    <row r="82" spans="1:12" x14ac:dyDescent="0.3">
      <c r="A82" s="8"/>
      <c r="L82" s="34"/>
    </row>
    <row r="83" spans="1:12" x14ac:dyDescent="0.3">
      <c r="A83" s="8"/>
      <c r="L83" s="34"/>
    </row>
    <row r="84" spans="1:12" x14ac:dyDescent="0.3">
      <c r="A84" s="8"/>
      <c r="L84" s="34"/>
    </row>
    <row r="85" spans="1:12" x14ac:dyDescent="0.3">
      <c r="A85" s="11"/>
      <c r="L85" s="34"/>
    </row>
    <row r="86" spans="1:12" x14ac:dyDescent="0.3">
      <c r="A86" s="8"/>
      <c r="L86" s="34"/>
    </row>
    <row r="87" spans="1:12" x14ac:dyDescent="0.3">
      <c r="A87" s="8"/>
      <c r="L87" s="34"/>
    </row>
    <row r="88" spans="1:12" x14ac:dyDescent="0.3">
      <c r="A88" s="8"/>
      <c r="L88" s="34"/>
    </row>
    <row r="89" spans="1:12" x14ac:dyDescent="0.3">
      <c r="A89" s="8"/>
      <c r="L89" s="34"/>
    </row>
    <row r="90" spans="1:12" x14ac:dyDescent="0.3">
      <c r="A90" s="8"/>
      <c r="L90" s="34"/>
    </row>
    <row r="91" spans="1:12" x14ac:dyDescent="0.3">
      <c r="A91" s="8"/>
      <c r="L91" s="34"/>
    </row>
    <row r="92" spans="1:12" x14ac:dyDescent="0.3">
      <c r="A92" s="8"/>
      <c r="L92" s="34"/>
    </row>
    <row r="93" spans="1:12" x14ac:dyDescent="0.3">
      <c r="A93" s="8"/>
      <c r="L93" s="34"/>
    </row>
    <row r="94" spans="1:12" x14ac:dyDescent="0.3">
      <c r="A94" s="8"/>
      <c r="L94" s="34"/>
    </row>
    <row r="95" spans="1:12" x14ac:dyDescent="0.3">
      <c r="A95" s="8"/>
      <c r="L95" s="34"/>
    </row>
    <row r="96" spans="1:12" x14ac:dyDescent="0.3">
      <c r="A96" s="8"/>
      <c r="L96" s="34"/>
    </row>
    <row r="97" spans="1:12" x14ac:dyDescent="0.3">
      <c r="A97" s="8"/>
      <c r="L97" s="34"/>
    </row>
    <row r="98" spans="1:12" x14ac:dyDescent="0.3">
      <c r="A98" s="8"/>
      <c r="L98" s="34"/>
    </row>
    <row r="99" spans="1:12" x14ac:dyDescent="0.3">
      <c r="A99" s="8"/>
      <c r="L99" s="34"/>
    </row>
    <row r="100" spans="1:12" x14ac:dyDescent="0.3">
      <c r="A100" s="8"/>
      <c r="L100" s="34"/>
    </row>
    <row r="101" spans="1:12" x14ac:dyDescent="0.3">
      <c r="A101" s="8"/>
      <c r="L101" s="34"/>
    </row>
    <row r="102" spans="1:12" x14ac:dyDescent="0.3">
      <c r="A102" s="8"/>
      <c r="L102" s="34"/>
    </row>
    <row r="103" spans="1:12" x14ac:dyDescent="0.3">
      <c r="A103" s="8"/>
      <c r="L103" s="34"/>
    </row>
    <row r="104" spans="1:12" x14ac:dyDescent="0.3">
      <c r="A104" s="8"/>
      <c r="L104" s="34"/>
    </row>
    <row r="105" spans="1:12" x14ac:dyDescent="0.3">
      <c r="A105" s="8"/>
      <c r="L105" s="34"/>
    </row>
    <row r="106" spans="1:12" x14ac:dyDescent="0.3">
      <c r="A106" s="8"/>
      <c r="L106" s="34"/>
    </row>
    <row r="107" spans="1:12" x14ac:dyDescent="0.3">
      <c r="A107" s="8"/>
      <c r="L107" s="34"/>
    </row>
    <row r="108" spans="1:12" x14ac:dyDescent="0.3">
      <c r="A108" s="8"/>
      <c r="L108" s="34"/>
    </row>
    <row r="109" spans="1:12" x14ac:dyDescent="0.3">
      <c r="A109" s="8"/>
      <c r="L109" s="34"/>
    </row>
    <row r="110" spans="1:12" x14ac:dyDescent="0.3">
      <c r="A110" s="11"/>
      <c r="L110" s="34"/>
    </row>
    <row r="111" spans="1:12" x14ac:dyDescent="0.3">
      <c r="A111" s="8"/>
      <c r="L111" s="34"/>
    </row>
    <row r="112" spans="1:12" x14ac:dyDescent="0.3">
      <c r="A112" s="8"/>
      <c r="L112" s="34"/>
    </row>
    <row r="113" spans="1:12" x14ac:dyDescent="0.3">
      <c r="A113" s="8"/>
      <c r="L113" s="34"/>
    </row>
    <row r="114" spans="1:12" x14ac:dyDescent="0.3">
      <c r="A114" s="8"/>
      <c r="L114" s="34"/>
    </row>
    <row r="115" spans="1:12" x14ac:dyDescent="0.3">
      <c r="A115" s="8"/>
      <c r="L115" s="34"/>
    </row>
    <row r="116" spans="1:12" x14ac:dyDescent="0.3">
      <c r="A116" s="8"/>
      <c r="L116" s="34"/>
    </row>
    <row r="117" spans="1:12" x14ac:dyDescent="0.3">
      <c r="A117" s="8"/>
      <c r="L117" s="34"/>
    </row>
    <row r="118" spans="1:12" x14ac:dyDescent="0.3">
      <c r="A118" s="8"/>
      <c r="L118" s="34"/>
    </row>
    <row r="119" spans="1:12" x14ac:dyDescent="0.3">
      <c r="A119" s="8"/>
      <c r="L119" s="34"/>
    </row>
    <row r="120" spans="1:12" x14ac:dyDescent="0.3">
      <c r="A120" s="8"/>
      <c r="L120" s="34"/>
    </row>
    <row r="121" spans="1:12" x14ac:dyDescent="0.3">
      <c r="A121" s="11"/>
      <c r="L121" s="34"/>
    </row>
    <row r="122" spans="1:12" x14ac:dyDescent="0.3">
      <c r="A122" s="8"/>
      <c r="L122" s="34"/>
    </row>
    <row r="123" spans="1:12" x14ac:dyDescent="0.3">
      <c r="A123" s="8"/>
      <c r="L123" s="34"/>
    </row>
    <row r="124" spans="1:12" x14ac:dyDescent="0.3">
      <c r="A124" s="8"/>
      <c r="L124" s="34"/>
    </row>
    <row r="125" spans="1:12" x14ac:dyDescent="0.3">
      <c r="A125" s="8"/>
      <c r="L125" s="34"/>
    </row>
    <row r="126" spans="1:12" x14ac:dyDescent="0.3">
      <c r="A126" s="8"/>
      <c r="L126" s="34"/>
    </row>
    <row r="127" spans="1:12" x14ac:dyDescent="0.3">
      <c r="A127" s="8"/>
      <c r="L127" s="34"/>
    </row>
    <row r="128" spans="1:12" x14ac:dyDescent="0.3">
      <c r="A128" s="8"/>
      <c r="L128" s="34"/>
    </row>
    <row r="129" spans="1:12" x14ac:dyDescent="0.3">
      <c r="A129" s="8"/>
      <c r="L129" s="34"/>
    </row>
    <row r="130" spans="1:12" x14ac:dyDescent="0.3">
      <c r="A130" s="8"/>
      <c r="L130" s="34"/>
    </row>
    <row r="131" spans="1:12" x14ac:dyDescent="0.3">
      <c r="A131" s="8"/>
      <c r="L131" s="34"/>
    </row>
    <row r="132" spans="1:12" x14ac:dyDescent="0.3">
      <c r="A132" s="8"/>
      <c r="L132" s="34"/>
    </row>
    <row r="133" spans="1:12" x14ac:dyDescent="0.3">
      <c r="A133" s="8"/>
      <c r="L133" s="34"/>
    </row>
    <row r="134" spans="1:12" x14ac:dyDescent="0.3">
      <c r="A134" s="8"/>
      <c r="L134" s="34"/>
    </row>
    <row r="135" spans="1:12" x14ac:dyDescent="0.3">
      <c r="A135" s="8"/>
      <c r="L135" s="34"/>
    </row>
    <row r="136" spans="1:12" x14ac:dyDescent="0.3">
      <c r="A136" s="8"/>
      <c r="L136" s="34"/>
    </row>
    <row r="137" spans="1:12" x14ac:dyDescent="0.3">
      <c r="A137" s="8"/>
      <c r="L137" s="34"/>
    </row>
    <row r="138" spans="1:12" x14ac:dyDescent="0.3">
      <c r="A138" s="8"/>
      <c r="L138" s="34"/>
    </row>
    <row r="139" spans="1:12" x14ac:dyDescent="0.3">
      <c r="A139" s="8"/>
      <c r="L139" s="34"/>
    </row>
    <row r="140" spans="1:12" x14ac:dyDescent="0.3">
      <c r="A140" s="8"/>
      <c r="L140" s="34"/>
    </row>
    <row r="141" spans="1:12" x14ac:dyDescent="0.3">
      <c r="A141" s="8"/>
      <c r="L141" s="34"/>
    </row>
    <row r="142" spans="1:12" x14ac:dyDescent="0.3">
      <c r="A142" s="8"/>
      <c r="L142" s="34"/>
    </row>
    <row r="143" spans="1:12" x14ac:dyDescent="0.3">
      <c r="A143" s="8"/>
      <c r="L143" s="34"/>
    </row>
    <row r="144" spans="1:12" x14ac:dyDescent="0.3">
      <c r="A144" s="8"/>
      <c r="L144" s="34"/>
    </row>
    <row r="145" spans="1:12" x14ac:dyDescent="0.3">
      <c r="A145" s="8"/>
      <c r="L145" s="34"/>
    </row>
    <row r="146" spans="1:12" x14ac:dyDescent="0.3">
      <c r="A146" s="8"/>
      <c r="L146" s="34"/>
    </row>
    <row r="147" spans="1:12" x14ac:dyDescent="0.3">
      <c r="A147" s="8"/>
      <c r="L147" s="34"/>
    </row>
    <row r="148" spans="1:12" x14ac:dyDescent="0.3">
      <c r="A148" s="8"/>
      <c r="L148" s="34"/>
    </row>
    <row r="149" spans="1:12" x14ac:dyDescent="0.3">
      <c r="A149" s="8"/>
      <c r="L149" s="34"/>
    </row>
    <row r="150" spans="1:12" x14ac:dyDescent="0.3">
      <c r="A150" s="8"/>
      <c r="L150" s="34"/>
    </row>
    <row r="151" spans="1:12" x14ac:dyDescent="0.3">
      <c r="A151" s="8"/>
      <c r="L151" s="34"/>
    </row>
    <row r="152" spans="1:12" x14ac:dyDescent="0.3">
      <c r="A152" s="8"/>
      <c r="L152" s="34"/>
    </row>
    <row r="153" spans="1:12" x14ac:dyDescent="0.3">
      <c r="A153" s="8"/>
      <c r="L153" s="34"/>
    </row>
    <row r="154" spans="1:12" x14ac:dyDescent="0.3">
      <c r="A154" s="8"/>
      <c r="L154" s="34"/>
    </row>
    <row r="155" spans="1:12" x14ac:dyDescent="0.3">
      <c r="A155" s="8"/>
      <c r="L155" s="34"/>
    </row>
    <row r="156" spans="1:12" x14ac:dyDescent="0.3">
      <c r="A156" s="8"/>
      <c r="L156" s="34"/>
    </row>
    <row r="157" spans="1:12" x14ac:dyDescent="0.3">
      <c r="A157" s="8"/>
      <c r="L157" s="34"/>
    </row>
    <row r="158" spans="1:12" x14ac:dyDescent="0.3">
      <c r="A158" s="8"/>
      <c r="L158" s="34"/>
    </row>
    <row r="159" spans="1:12" x14ac:dyDescent="0.3">
      <c r="A159" s="8"/>
      <c r="L159" s="34"/>
    </row>
    <row r="160" spans="1:12" x14ac:dyDescent="0.3">
      <c r="A160" s="8"/>
      <c r="L160" s="34"/>
    </row>
    <row r="161" spans="1:12" x14ac:dyDescent="0.3">
      <c r="A161" s="8"/>
      <c r="L161" s="34"/>
    </row>
    <row r="162" spans="1:12" x14ac:dyDescent="0.3">
      <c r="A162" s="8"/>
      <c r="L162" s="34"/>
    </row>
    <row r="163" spans="1:12" x14ac:dyDescent="0.3">
      <c r="A163" s="8"/>
      <c r="L163" s="34"/>
    </row>
    <row r="164" spans="1:12" x14ac:dyDescent="0.3">
      <c r="A164" s="8"/>
      <c r="L164" s="34"/>
    </row>
    <row r="165" spans="1:12" x14ac:dyDescent="0.3">
      <c r="A165" s="8"/>
      <c r="L165" s="34"/>
    </row>
    <row r="166" spans="1:12" x14ac:dyDescent="0.3">
      <c r="A166" s="8"/>
      <c r="L166" s="34"/>
    </row>
    <row r="167" spans="1:12" x14ac:dyDescent="0.3">
      <c r="A167" s="8"/>
      <c r="L167" s="34"/>
    </row>
    <row r="168" spans="1:12" x14ac:dyDescent="0.3">
      <c r="A168" s="8"/>
      <c r="L168" s="34"/>
    </row>
    <row r="169" spans="1:12" x14ac:dyDescent="0.3">
      <c r="A169" s="8"/>
      <c r="L169" s="34"/>
    </row>
    <row r="170" spans="1:12" x14ac:dyDescent="0.3">
      <c r="A170" s="8"/>
      <c r="L170" s="34"/>
    </row>
    <row r="171" spans="1:12" x14ac:dyDescent="0.3">
      <c r="A171" s="8"/>
      <c r="L171" s="34"/>
    </row>
    <row r="172" spans="1:12" x14ac:dyDescent="0.3">
      <c r="A172" s="8"/>
      <c r="L172" s="34"/>
    </row>
    <row r="173" spans="1:12" x14ac:dyDescent="0.3">
      <c r="A173" s="8"/>
      <c r="L173" s="34"/>
    </row>
    <row r="174" spans="1:12" x14ac:dyDescent="0.3">
      <c r="A174" s="8"/>
      <c r="L174" s="34"/>
    </row>
    <row r="175" spans="1:12" x14ac:dyDescent="0.3">
      <c r="A175" s="8"/>
      <c r="L175" s="34"/>
    </row>
    <row r="176" spans="1:12" x14ac:dyDescent="0.3">
      <c r="A176" s="8"/>
      <c r="L176" s="34"/>
    </row>
    <row r="177" spans="1:12" x14ac:dyDescent="0.3">
      <c r="A177" s="8"/>
      <c r="L177" s="34"/>
    </row>
    <row r="178" spans="1:12" x14ac:dyDescent="0.3">
      <c r="A178" s="8"/>
      <c r="L178" s="34"/>
    </row>
    <row r="179" spans="1:12" x14ac:dyDescent="0.3">
      <c r="A179" s="8"/>
      <c r="L179" s="34"/>
    </row>
    <row r="180" spans="1:12" x14ac:dyDescent="0.3">
      <c r="A180" s="8"/>
      <c r="L180" s="34"/>
    </row>
    <row r="181" spans="1:12" x14ac:dyDescent="0.3">
      <c r="A181" s="8"/>
      <c r="L181" s="34"/>
    </row>
    <row r="182" spans="1:12" x14ac:dyDescent="0.3">
      <c r="A182" s="8"/>
      <c r="L182" s="34"/>
    </row>
    <row r="183" spans="1:12" x14ac:dyDescent="0.3">
      <c r="A183" s="8"/>
      <c r="L183" s="34"/>
    </row>
    <row r="184" spans="1:12" x14ac:dyDescent="0.3">
      <c r="A184" s="8"/>
      <c r="L184" s="34"/>
    </row>
    <row r="185" spans="1:12" x14ac:dyDescent="0.3">
      <c r="A185" s="8"/>
      <c r="L185" s="34"/>
    </row>
    <row r="186" spans="1:12" x14ac:dyDescent="0.3">
      <c r="A186" s="8"/>
      <c r="L186" s="34"/>
    </row>
    <row r="187" spans="1:12" x14ac:dyDescent="0.3">
      <c r="A187" s="8"/>
      <c r="L187" s="34"/>
    </row>
    <row r="188" spans="1:12" x14ac:dyDescent="0.3">
      <c r="A188" s="8"/>
      <c r="L188" s="34"/>
    </row>
    <row r="189" spans="1:12" x14ac:dyDescent="0.3">
      <c r="A189" s="8"/>
      <c r="L189" s="34"/>
    </row>
    <row r="190" spans="1:12" x14ac:dyDescent="0.3">
      <c r="A190" s="8"/>
      <c r="L190" s="34"/>
    </row>
    <row r="191" spans="1:12" x14ac:dyDescent="0.3">
      <c r="A191" s="8"/>
      <c r="L191" s="34"/>
    </row>
    <row r="192" spans="1:12" x14ac:dyDescent="0.3">
      <c r="A192" s="8"/>
      <c r="L192" s="34"/>
    </row>
    <row r="193" spans="1:12" x14ac:dyDescent="0.3">
      <c r="A193" s="8"/>
      <c r="L193" s="34"/>
    </row>
    <row r="194" spans="1:12" x14ac:dyDescent="0.3">
      <c r="A194" s="8"/>
      <c r="L194" s="34"/>
    </row>
    <row r="195" spans="1:12" x14ac:dyDescent="0.3">
      <c r="A195" s="8"/>
      <c r="L195" s="34"/>
    </row>
    <row r="196" spans="1:12" x14ac:dyDescent="0.3">
      <c r="A196" s="8"/>
      <c r="L196" s="34"/>
    </row>
    <row r="197" spans="1:12" x14ac:dyDescent="0.3">
      <c r="A197" s="8"/>
      <c r="L197" s="34"/>
    </row>
    <row r="198" spans="1:12" x14ac:dyDescent="0.3">
      <c r="A198" s="8"/>
      <c r="L198" s="34"/>
    </row>
    <row r="199" spans="1:12" x14ac:dyDescent="0.3">
      <c r="A199" s="8"/>
      <c r="L199" s="34"/>
    </row>
    <row r="200" spans="1:12" x14ac:dyDescent="0.3">
      <c r="A200" s="8"/>
      <c r="L200" s="34"/>
    </row>
    <row r="201" spans="1:12" x14ac:dyDescent="0.3">
      <c r="A201" s="8"/>
      <c r="L201" s="34"/>
    </row>
    <row r="202" spans="1:12" x14ac:dyDescent="0.3">
      <c r="A202" s="8"/>
      <c r="L202" s="34"/>
    </row>
    <row r="203" spans="1:12" x14ac:dyDescent="0.3">
      <c r="A203" s="8"/>
      <c r="L203" s="34"/>
    </row>
    <row r="204" spans="1:12" x14ac:dyDescent="0.3">
      <c r="A204" s="8"/>
      <c r="L204" s="34"/>
    </row>
    <row r="205" spans="1:12" x14ac:dyDescent="0.3">
      <c r="A205" s="8"/>
      <c r="L205" s="34"/>
    </row>
    <row r="206" spans="1:12" x14ac:dyDescent="0.3">
      <c r="A206" s="8"/>
      <c r="L206" s="34"/>
    </row>
    <row r="207" spans="1:12" x14ac:dyDescent="0.3">
      <c r="A207" s="8"/>
      <c r="L207" s="34"/>
    </row>
    <row r="208" spans="1:12" x14ac:dyDescent="0.3">
      <c r="A208" s="8"/>
      <c r="L208" s="34"/>
    </row>
    <row r="209" spans="1:12" x14ac:dyDescent="0.3">
      <c r="A209" s="8"/>
      <c r="L209" s="34"/>
    </row>
    <row r="210" spans="1:12" x14ac:dyDescent="0.3">
      <c r="A210" s="8"/>
      <c r="L210" s="34"/>
    </row>
    <row r="211" spans="1:12" x14ac:dyDescent="0.3">
      <c r="A211" s="8"/>
      <c r="L211" s="34"/>
    </row>
    <row r="212" spans="1:12" x14ac:dyDescent="0.3">
      <c r="A212" s="8"/>
      <c r="L212" s="34"/>
    </row>
    <row r="213" spans="1:12" x14ac:dyDescent="0.3">
      <c r="A213" s="8"/>
      <c r="L213" s="34"/>
    </row>
    <row r="214" spans="1:12" x14ac:dyDescent="0.3">
      <c r="A214" s="8"/>
      <c r="L214" s="34"/>
    </row>
    <row r="215" spans="1:12" x14ac:dyDescent="0.3">
      <c r="A215" s="8"/>
      <c r="L215" s="34"/>
    </row>
    <row r="216" spans="1:12" x14ac:dyDescent="0.3">
      <c r="A216" s="8"/>
      <c r="L216" s="34"/>
    </row>
    <row r="217" spans="1:12" x14ac:dyDescent="0.3">
      <c r="A217" s="8"/>
      <c r="L217" s="34"/>
    </row>
    <row r="218" spans="1:12" x14ac:dyDescent="0.3">
      <c r="A218" s="8"/>
      <c r="L218" s="34"/>
    </row>
    <row r="219" spans="1:12" x14ac:dyDescent="0.3">
      <c r="A219" s="8"/>
      <c r="L219" s="34"/>
    </row>
    <row r="220" spans="1:12" x14ac:dyDescent="0.3">
      <c r="A220" s="8"/>
      <c r="L220" s="34"/>
    </row>
    <row r="221" spans="1:12" x14ac:dyDescent="0.3">
      <c r="A221" s="8"/>
      <c r="L221" s="34"/>
    </row>
    <row r="222" spans="1:12" x14ac:dyDescent="0.3">
      <c r="A222" s="8"/>
      <c r="L222" s="34"/>
    </row>
    <row r="223" spans="1:12" x14ac:dyDescent="0.3">
      <c r="A223" s="8"/>
      <c r="L223" s="34"/>
    </row>
    <row r="224" spans="1:12" x14ac:dyDescent="0.3">
      <c r="A224" s="8"/>
      <c r="L224" s="34"/>
    </row>
    <row r="225" spans="1:12" x14ac:dyDescent="0.3">
      <c r="A225" s="8"/>
      <c r="L225" s="34"/>
    </row>
    <row r="226" spans="1:12" x14ac:dyDescent="0.3">
      <c r="A226" s="8"/>
      <c r="L226" s="34"/>
    </row>
    <row r="227" spans="1:12" x14ac:dyDescent="0.3">
      <c r="A227" s="8"/>
      <c r="L227" s="34"/>
    </row>
    <row r="228" spans="1:12" x14ac:dyDescent="0.3">
      <c r="A228" s="8"/>
      <c r="L228" s="34"/>
    </row>
    <row r="229" spans="1:12" x14ac:dyDescent="0.3">
      <c r="A229" s="8"/>
      <c r="L229" s="34"/>
    </row>
    <row r="230" spans="1:12" x14ac:dyDescent="0.3">
      <c r="A230" s="8"/>
      <c r="L230" s="34"/>
    </row>
    <row r="231" spans="1:12" x14ac:dyDescent="0.3">
      <c r="A231" s="8"/>
      <c r="L231" s="34"/>
    </row>
    <row r="232" spans="1:12" x14ac:dyDescent="0.3">
      <c r="A232" s="8"/>
      <c r="L232" s="34"/>
    </row>
    <row r="233" spans="1:12" x14ac:dyDescent="0.3">
      <c r="A233" s="8"/>
      <c r="L233" s="34"/>
    </row>
    <row r="234" spans="1:12" x14ac:dyDescent="0.3">
      <c r="A234" s="8"/>
      <c r="L234" s="34"/>
    </row>
    <row r="235" spans="1:12" x14ac:dyDescent="0.3">
      <c r="A235" s="8"/>
      <c r="L235" s="34"/>
    </row>
    <row r="236" spans="1:12" x14ac:dyDescent="0.3">
      <c r="A236" s="8"/>
      <c r="L236" s="34"/>
    </row>
    <row r="237" spans="1:12" x14ac:dyDescent="0.3">
      <c r="A237" s="8"/>
      <c r="L237" s="34"/>
    </row>
    <row r="238" spans="1:12" x14ac:dyDescent="0.3">
      <c r="A238" s="8"/>
      <c r="L238" s="34"/>
    </row>
    <row r="239" spans="1:12" x14ac:dyDescent="0.3">
      <c r="A239" s="8"/>
      <c r="L239" s="34"/>
    </row>
    <row r="240" spans="1:12" x14ac:dyDescent="0.3">
      <c r="A240" s="8"/>
      <c r="L240" s="34"/>
    </row>
    <row r="241" spans="1:12" x14ac:dyDescent="0.3">
      <c r="A241" s="8"/>
      <c r="L241" s="34"/>
    </row>
    <row r="242" spans="1:12" x14ac:dyDescent="0.3">
      <c r="A242" s="8"/>
      <c r="L242" s="34"/>
    </row>
    <row r="243" spans="1:12" x14ac:dyDescent="0.3">
      <c r="A243" s="8"/>
      <c r="L243" s="34"/>
    </row>
    <row r="244" spans="1:12" x14ac:dyDescent="0.3">
      <c r="A244" s="8"/>
      <c r="L244" s="34"/>
    </row>
    <row r="245" spans="1:12" x14ac:dyDescent="0.3">
      <c r="A245" s="8"/>
      <c r="L245" s="34"/>
    </row>
    <row r="246" spans="1:12" x14ac:dyDescent="0.3">
      <c r="A246" s="8"/>
      <c r="L246" s="34"/>
    </row>
    <row r="247" spans="1:12" x14ac:dyDescent="0.3">
      <c r="A247" s="8"/>
      <c r="L247" s="34"/>
    </row>
    <row r="248" spans="1:12" x14ac:dyDescent="0.3">
      <c r="A248" s="8"/>
      <c r="L248" s="34"/>
    </row>
    <row r="249" spans="1:12" x14ac:dyDescent="0.3">
      <c r="A249" s="8"/>
      <c r="L249" s="34"/>
    </row>
    <row r="250" spans="1:12" x14ac:dyDescent="0.3">
      <c r="A250" s="8"/>
      <c r="L250" s="34"/>
    </row>
    <row r="251" spans="1:12" x14ac:dyDescent="0.3">
      <c r="A251" s="8"/>
      <c r="L251" s="34"/>
    </row>
    <row r="252" spans="1:12" x14ac:dyDescent="0.3">
      <c r="A252" s="8"/>
      <c r="L252" s="34"/>
    </row>
    <row r="253" spans="1:12" x14ac:dyDescent="0.3">
      <c r="A253" s="8"/>
      <c r="L253" s="34"/>
    </row>
    <row r="254" spans="1:12" x14ac:dyDescent="0.3">
      <c r="A254" s="8"/>
      <c r="L254" s="34"/>
    </row>
    <row r="255" spans="1:12" x14ac:dyDescent="0.3">
      <c r="A255" s="8"/>
      <c r="L255" s="34"/>
    </row>
    <row r="256" spans="1:12" x14ac:dyDescent="0.3">
      <c r="A256" s="8"/>
      <c r="L256" s="34"/>
    </row>
    <row r="257" spans="1:12" x14ac:dyDescent="0.3">
      <c r="A257" s="8"/>
      <c r="L257" s="34"/>
    </row>
    <row r="258" spans="1:12" x14ac:dyDescent="0.3">
      <c r="A258" s="8"/>
      <c r="L258" s="34"/>
    </row>
    <row r="259" spans="1:12" x14ac:dyDescent="0.3">
      <c r="A259" s="8"/>
      <c r="L259" s="34"/>
    </row>
    <row r="260" spans="1:12" x14ac:dyDescent="0.3">
      <c r="A260" s="8"/>
      <c r="L260" s="34"/>
    </row>
    <row r="261" spans="1:12" x14ac:dyDescent="0.3">
      <c r="A261" s="8"/>
      <c r="L261" s="34"/>
    </row>
    <row r="262" spans="1:12" x14ac:dyDescent="0.3">
      <c r="A262" s="8"/>
      <c r="L262" s="34"/>
    </row>
    <row r="263" spans="1:12" x14ac:dyDescent="0.3">
      <c r="A263" s="8"/>
      <c r="L263" s="34"/>
    </row>
    <row r="264" spans="1:12" x14ac:dyDescent="0.3">
      <c r="A264" s="8"/>
      <c r="L264" s="34"/>
    </row>
    <row r="265" spans="1:12" x14ac:dyDescent="0.3">
      <c r="A265" s="8"/>
      <c r="L265" s="34"/>
    </row>
    <row r="266" spans="1:12" x14ac:dyDescent="0.3">
      <c r="A266" s="8"/>
      <c r="L266" s="34"/>
    </row>
    <row r="267" spans="1:12" x14ac:dyDescent="0.3">
      <c r="A267" s="8"/>
      <c r="L267" s="34"/>
    </row>
    <row r="268" spans="1:12" x14ac:dyDescent="0.3">
      <c r="A268" s="8"/>
      <c r="L268" s="34"/>
    </row>
    <row r="269" spans="1:12" x14ac:dyDescent="0.3">
      <c r="A269" s="8"/>
      <c r="L269" s="34"/>
    </row>
    <row r="270" spans="1:12" x14ac:dyDescent="0.3">
      <c r="A270" s="8"/>
      <c r="L270" s="34"/>
    </row>
    <row r="271" spans="1:12" x14ac:dyDescent="0.3">
      <c r="A271" s="8"/>
      <c r="L271" s="34"/>
    </row>
    <row r="272" spans="1:12" x14ac:dyDescent="0.3">
      <c r="A272" s="8"/>
      <c r="L272" s="34"/>
    </row>
    <row r="273" spans="1:12" x14ac:dyDescent="0.3">
      <c r="A273" s="8"/>
      <c r="L273" s="34"/>
    </row>
    <row r="274" spans="1:12" x14ac:dyDescent="0.3">
      <c r="A274" s="8"/>
      <c r="L274" s="34"/>
    </row>
    <row r="275" spans="1:12" x14ac:dyDescent="0.3">
      <c r="A275" s="8"/>
      <c r="L275" s="34"/>
    </row>
    <row r="276" spans="1:12" x14ac:dyDescent="0.3">
      <c r="A276" s="8"/>
      <c r="L276" s="34"/>
    </row>
    <row r="277" spans="1:12" x14ac:dyDescent="0.3">
      <c r="A277" s="8"/>
      <c r="L277" s="34"/>
    </row>
    <row r="278" spans="1:12" x14ac:dyDescent="0.3">
      <c r="A278" s="8"/>
      <c r="L278" s="34"/>
    </row>
    <row r="279" spans="1:12" x14ac:dyDescent="0.3">
      <c r="A279" s="8"/>
      <c r="L279" s="34"/>
    </row>
    <row r="280" spans="1:12" x14ac:dyDescent="0.3">
      <c r="A280" s="8"/>
      <c r="L280" s="34"/>
    </row>
    <row r="281" spans="1:12" x14ac:dyDescent="0.3">
      <c r="A281" s="8"/>
      <c r="L281" s="34"/>
    </row>
    <row r="282" spans="1:12" x14ac:dyDescent="0.3">
      <c r="A282" s="8"/>
      <c r="L282" s="34"/>
    </row>
    <row r="283" spans="1:12" x14ac:dyDescent="0.3">
      <c r="A283" s="8"/>
      <c r="L283" s="34"/>
    </row>
    <row r="284" spans="1:12" x14ac:dyDescent="0.3">
      <c r="A284" s="8"/>
      <c r="L284" s="34"/>
    </row>
    <row r="285" spans="1:12" x14ac:dyDescent="0.3">
      <c r="A285" s="8"/>
      <c r="L285" s="34"/>
    </row>
    <row r="286" spans="1:12" x14ac:dyDescent="0.3">
      <c r="A286" s="8"/>
      <c r="L286" s="34"/>
    </row>
    <row r="287" spans="1:12" x14ac:dyDescent="0.3">
      <c r="A287" s="8"/>
      <c r="L287" s="34"/>
    </row>
    <row r="288" spans="1:12" x14ac:dyDescent="0.3">
      <c r="A288" s="8"/>
      <c r="L288" s="34"/>
    </row>
    <row r="289" spans="1:12" x14ac:dyDescent="0.3">
      <c r="A289" s="8"/>
      <c r="L289" s="34"/>
    </row>
    <row r="290" spans="1:12" x14ac:dyDescent="0.3">
      <c r="A290" s="8"/>
      <c r="L290" s="34"/>
    </row>
    <row r="291" spans="1:12" x14ac:dyDescent="0.3">
      <c r="A291" s="8"/>
      <c r="L291" s="34"/>
    </row>
    <row r="292" spans="1:12" x14ac:dyDescent="0.3">
      <c r="A292" s="8"/>
      <c r="L292" s="34"/>
    </row>
    <row r="293" spans="1:12" x14ac:dyDescent="0.3">
      <c r="A293" s="8"/>
      <c r="L293" s="34"/>
    </row>
    <row r="294" spans="1:12" x14ac:dyDescent="0.3">
      <c r="A294" s="8"/>
      <c r="L294" s="34"/>
    </row>
    <row r="295" spans="1:12" x14ac:dyDescent="0.3">
      <c r="A295" s="8"/>
      <c r="L295" s="34"/>
    </row>
    <row r="296" spans="1:12" x14ac:dyDescent="0.3">
      <c r="A296" s="8"/>
      <c r="L296" s="34"/>
    </row>
    <row r="297" spans="1:12" x14ac:dyDescent="0.3">
      <c r="A297" s="8"/>
      <c r="L297" s="34"/>
    </row>
    <row r="298" spans="1:12" x14ac:dyDescent="0.3">
      <c r="A298" s="8"/>
      <c r="L298" s="34"/>
    </row>
    <row r="299" spans="1:12" x14ac:dyDescent="0.3">
      <c r="A299" s="8"/>
      <c r="L299" s="34"/>
    </row>
    <row r="300" spans="1:12" x14ac:dyDescent="0.3">
      <c r="A300" s="8"/>
      <c r="L300" s="34"/>
    </row>
    <row r="301" spans="1:12" x14ac:dyDescent="0.3">
      <c r="A301" s="8"/>
      <c r="L301" s="34"/>
    </row>
    <row r="302" spans="1:12" x14ac:dyDescent="0.3">
      <c r="A302" s="8"/>
      <c r="L302" s="34"/>
    </row>
    <row r="303" spans="1:12" x14ac:dyDescent="0.3">
      <c r="A303" s="8"/>
      <c r="L303" s="34"/>
    </row>
    <row r="304" spans="1:12" x14ac:dyDescent="0.3">
      <c r="A304" s="8"/>
      <c r="L304" s="34"/>
    </row>
    <row r="305" spans="1:12" x14ac:dyDescent="0.3">
      <c r="A305" s="8"/>
      <c r="L305" s="34"/>
    </row>
    <row r="306" spans="1:12" x14ac:dyDescent="0.3">
      <c r="A306" s="8"/>
      <c r="L306" s="34"/>
    </row>
    <row r="307" spans="1:12" x14ac:dyDescent="0.3">
      <c r="A307" s="8"/>
      <c r="L307" s="34"/>
    </row>
    <row r="308" spans="1:12" x14ac:dyDescent="0.3">
      <c r="A308" s="8"/>
      <c r="L308" s="34"/>
    </row>
    <row r="309" spans="1:12" x14ac:dyDescent="0.3">
      <c r="A309" s="8"/>
      <c r="L309" s="34"/>
    </row>
    <row r="310" spans="1:12" x14ac:dyDescent="0.3">
      <c r="A310" s="8"/>
      <c r="L310" s="34"/>
    </row>
    <row r="311" spans="1:12" x14ac:dyDescent="0.3">
      <c r="A311" s="8"/>
      <c r="L311" s="34"/>
    </row>
    <row r="312" spans="1:12" x14ac:dyDescent="0.3">
      <c r="A312" s="8"/>
      <c r="L312" s="34"/>
    </row>
    <row r="313" spans="1:12" x14ac:dyDescent="0.3">
      <c r="A313" s="8"/>
      <c r="L313" s="34"/>
    </row>
    <row r="314" spans="1:12" x14ac:dyDescent="0.3">
      <c r="A314" s="8"/>
      <c r="L314" s="34"/>
    </row>
    <row r="315" spans="1:12" x14ac:dyDescent="0.3">
      <c r="A315" s="8"/>
      <c r="L315" s="34"/>
    </row>
    <row r="316" spans="1:12" x14ac:dyDescent="0.3">
      <c r="A316" s="8"/>
      <c r="L316" s="34"/>
    </row>
    <row r="317" spans="1:12" x14ac:dyDescent="0.3">
      <c r="A317" s="8"/>
      <c r="L317" s="34"/>
    </row>
    <row r="318" spans="1:12" x14ac:dyDescent="0.3">
      <c r="A318" s="8"/>
      <c r="L318" s="34"/>
    </row>
    <row r="319" spans="1:12" x14ac:dyDescent="0.3">
      <c r="A319" s="8"/>
      <c r="L319" s="34"/>
    </row>
    <row r="320" spans="1:12" x14ac:dyDescent="0.3">
      <c r="A320" s="8"/>
      <c r="L320" s="34"/>
    </row>
    <row r="321" spans="1:12" x14ac:dyDescent="0.3">
      <c r="A321" s="8"/>
      <c r="L321" s="34"/>
    </row>
    <row r="322" spans="1:12" x14ac:dyDescent="0.3">
      <c r="A322" s="8"/>
      <c r="L322" s="34"/>
    </row>
    <row r="323" spans="1:12" x14ac:dyDescent="0.3">
      <c r="A323" s="8"/>
      <c r="L323" s="34"/>
    </row>
    <row r="324" spans="1:12" x14ac:dyDescent="0.3">
      <c r="A324" s="8"/>
      <c r="L324" s="34"/>
    </row>
    <row r="325" spans="1:12" x14ac:dyDescent="0.3">
      <c r="A325" s="8"/>
      <c r="L325" s="34"/>
    </row>
    <row r="326" spans="1:12" x14ac:dyDescent="0.3">
      <c r="A326" s="8"/>
      <c r="L326" s="34"/>
    </row>
    <row r="327" spans="1:12" x14ac:dyDescent="0.3">
      <c r="A327" s="8"/>
      <c r="L327" s="34"/>
    </row>
    <row r="328" spans="1:12" x14ac:dyDescent="0.3">
      <c r="A328" s="8"/>
      <c r="L328" s="34"/>
    </row>
    <row r="329" spans="1:12" x14ac:dyDescent="0.3">
      <c r="A329" s="8"/>
      <c r="L329" s="34"/>
    </row>
    <row r="330" spans="1:12" x14ac:dyDescent="0.3">
      <c r="A330" s="8"/>
      <c r="L330" s="34"/>
    </row>
    <row r="331" spans="1:12" x14ac:dyDescent="0.3">
      <c r="A331" s="8"/>
      <c r="L331" s="34"/>
    </row>
    <row r="332" spans="1:12" x14ac:dyDescent="0.3">
      <c r="A332" s="8"/>
      <c r="L332" s="34"/>
    </row>
    <row r="333" spans="1:12" x14ac:dyDescent="0.3">
      <c r="A333" s="8"/>
      <c r="L333" s="34"/>
    </row>
    <row r="334" spans="1:12" x14ac:dyDescent="0.3">
      <c r="A334" s="8"/>
      <c r="L334" s="34"/>
    </row>
    <row r="335" spans="1:12" x14ac:dyDescent="0.3">
      <c r="A335" s="8"/>
      <c r="L335" s="34"/>
    </row>
    <row r="336" spans="1:12" x14ac:dyDescent="0.3">
      <c r="A336" s="8"/>
      <c r="L336" s="34"/>
    </row>
    <row r="337" spans="1:12" x14ac:dyDescent="0.3">
      <c r="A337" s="8"/>
      <c r="L337" s="34"/>
    </row>
    <row r="338" spans="1:12" x14ac:dyDescent="0.3">
      <c r="A338" s="8"/>
      <c r="L338" s="34"/>
    </row>
    <row r="339" spans="1:12" x14ac:dyDescent="0.3">
      <c r="A339" s="8"/>
      <c r="L339" s="34"/>
    </row>
    <row r="340" spans="1:12" x14ac:dyDescent="0.3">
      <c r="A340" s="8"/>
      <c r="L340" s="34"/>
    </row>
    <row r="341" spans="1:12" x14ac:dyDescent="0.3">
      <c r="A341" s="8"/>
      <c r="L341" s="34"/>
    </row>
    <row r="342" spans="1:12" x14ac:dyDescent="0.3">
      <c r="A342" s="8"/>
      <c r="L342" s="34"/>
    </row>
    <row r="343" spans="1:12" x14ac:dyDescent="0.3">
      <c r="A343" s="8"/>
      <c r="L343" s="34"/>
    </row>
    <row r="344" spans="1:12" x14ac:dyDescent="0.3">
      <c r="A344" s="8"/>
      <c r="L344" s="34"/>
    </row>
    <row r="345" spans="1:12" x14ac:dyDescent="0.3">
      <c r="A345" s="8"/>
      <c r="L345" s="34"/>
    </row>
    <row r="346" spans="1:12" x14ac:dyDescent="0.3">
      <c r="A346" s="8"/>
      <c r="L346" s="34"/>
    </row>
    <row r="347" spans="1:12" x14ac:dyDescent="0.3">
      <c r="A347" s="8"/>
      <c r="L347" s="34"/>
    </row>
    <row r="348" spans="1:12" x14ac:dyDescent="0.3">
      <c r="A348" s="8"/>
      <c r="L348" s="34"/>
    </row>
    <row r="349" spans="1:12" x14ac:dyDescent="0.3">
      <c r="A349" s="8"/>
      <c r="L349" s="34"/>
    </row>
    <row r="350" spans="1:12" x14ac:dyDescent="0.3">
      <c r="A350" s="8"/>
      <c r="L350" s="34"/>
    </row>
    <row r="351" spans="1:12" x14ac:dyDescent="0.3">
      <c r="A351" s="8"/>
      <c r="L351" s="34"/>
    </row>
    <row r="352" spans="1:12" x14ac:dyDescent="0.3">
      <c r="A352" s="8"/>
      <c r="L352" s="34"/>
    </row>
    <row r="353" spans="1:13" x14ac:dyDescent="0.3">
      <c r="A353" s="8"/>
      <c r="L353" s="34"/>
    </row>
    <row r="354" spans="1:13" x14ac:dyDescent="0.3">
      <c r="A354" s="8"/>
      <c r="L354" s="34"/>
    </row>
    <row r="355" spans="1:13" x14ac:dyDescent="0.3">
      <c r="A355" s="8"/>
      <c r="L355" s="34"/>
    </row>
    <row r="356" spans="1:13" x14ac:dyDescent="0.3">
      <c r="A356" s="8"/>
      <c r="L356" s="34"/>
    </row>
    <row r="357" spans="1:13" x14ac:dyDescent="0.3">
      <c r="A357" s="8"/>
      <c r="L357" s="34"/>
    </row>
    <row r="358" spans="1:13" x14ac:dyDescent="0.3">
      <c r="A358" s="8"/>
      <c r="L358" s="34"/>
    </row>
    <row r="359" spans="1:13" x14ac:dyDescent="0.3">
      <c r="A359" s="8"/>
      <c r="L359" s="34"/>
    </row>
    <row r="360" spans="1:13" x14ac:dyDescent="0.3">
      <c r="A360" s="8"/>
      <c r="L360" s="34"/>
    </row>
    <row r="361" spans="1:13" x14ac:dyDescent="0.3">
      <c r="A361" s="8"/>
      <c r="L361" s="34"/>
    </row>
    <row r="362" spans="1:13" x14ac:dyDescent="0.3">
      <c r="A362" s="8"/>
      <c r="L362" s="35"/>
      <c r="M362" s="36"/>
    </row>
    <row r="363" spans="1:13" x14ac:dyDescent="0.3">
      <c r="A363" s="8"/>
    </row>
    <row r="364" spans="1:13" x14ac:dyDescent="0.3">
      <c r="A364" s="8"/>
    </row>
    <row r="365" spans="1:13" x14ac:dyDescent="0.3">
      <c r="A365" s="8"/>
    </row>
    <row r="366" spans="1:13" x14ac:dyDescent="0.3">
      <c r="A366" s="8"/>
    </row>
    <row r="367" spans="1:13" x14ac:dyDescent="0.3">
      <c r="A367" s="9"/>
    </row>
  </sheetData>
  <phoneticPr fontId="3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258FDF-2B1B-442E-B0EB-C86FAA40148F}">
  <sheetPr codeName="Sheet14"/>
  <dimension ref="A2:AE353"/>
  <sheetViews>
    <sheetView workbookViewId="0">
      <selection activeCell="G16" sqref="G16"/>
    </sheetView>
  </sheetViews>
  <sheetFormatPr defaultRowHeight="13.5" x14ac:dyDescent="0.3"/>
  <cols>
    <col min="1" max="1" width="21.46484375" customWidth="1"/>
    <col min="2" max="2" width="11.86328125" customWidth="1"/>
    <col min="3" max="3" width="9.73046875" customWidth="1"/>
    <col min="4" max="6" width="11.59765625" customWidth="1"/>
    <col min="7" max="7" width="12.73046875" customWidth="1"/>
    <col min="12" max="12" width="11.59765625" customWidth="1"/>
    <col min="16" max="16" width="11.59765625" customWidth="1"/>
    <col min="19" max="19" width="11.73046875" customWidth="1"/>
    <col min="20" max="20" width="12.265625" customWidth="1"/>
    <col min="21" max="21" width="13.1328125" customWidth="1"/>
  </cols>
  <sheetData>
    <row r="2" spans="1:22" x14ac:dyDescent="0.3">
      <c r="A2" s="8" t="s">
        <v>847</v>
      </c>
      <c r="S2" t="s">
        <v>838</v>
      </c>
    </row>
    <row r="3" spans="1:22" x14ac:dyDescent="0.3">
      <c r="A3" s="8"/>
      <c r="B3" t="s">
        <v>880</v>
      </c>
      <c r="C3" t="s">
        <v>919</v>
      </c>
      <c r="D3" t="s">
        <v>920</v>
      </c>
      <c r="E3" t="s">
        <v>1131</v>
      </c>
      <c r="F3" t="s">
        <v>1132</v>
      </c>
      <c r="G3" t="s">
        <v>921</v>
      </c>
      <c r="H3" t="s">
        <v>836</v>
      </c>
      <c r="I3" t="s">
        <v>849</v>
      </c>
      <c r="J3" t="s">
        <v>848</v>
      </c>
      <c r="S3" t="s">
        <v>835</v>
      </c>
      <c r="T3" t="s">
        <v>798</v>
      </c>
      <c r="U3" t="s">
        <v>833</v>
      </c>
      <c r="V3" t="s">
        <v>839</v>
      </c>
    </row>
    <row r="4" spans="1:22" hidden="1" x14ac:dyDescent="0.3">
      <c r="A4" s="8">
        <v>2017</v>
      </c>
      <c r="B4" s="57">
        <f>PV销量预计!$E$41/100</f>
        <v>169.74770000000001</v>
      </c>
      <c r="C4" s="57" t="e">
        <f>#REF!/100</f>
        <v>#REF!</v>
      </c>
      <c r="D4" s="57"/>
      <c r="E4" s="57"/>
      <c r="F4" s="57"/>
      <c r="G4" s="57">
        <v>9.8000000000000007</v>
      </c>
      <c r="H4" s="58" t="e">
        <f>SUM(B4:G4)</f>
        <v>#REF!</v>
      </c>
      <c r="I4" s="58" t="e">
        <f>SUM(B4:D4)</f>
        <v>#REF!</v>
      </c>
      <c r="J4" s="14">
        <f>D4/(B4+D4)</f>
        <v>0</v>
      </c>
      <c r="K4" s="14"/>
      <c r="S4" s="53">
        <v>0.04</v>
      </c>
      <c r="T4" s="53">
        <v>0.06</v>
      </c>
      <c r="U4" s="53">
        <v>0.125</v>
      </c>
      <c r="V4" s="52" t="e">
        <f>((H4+O5)-H5)/H4</f>
        <v>#REF!</v>
      </c>
    </row>
    <row r="5" spans="1:22" hidden="1" x14ac:dyDescent="0.3">
      <c r="A5" s="8">
        <v>2018</v>
      </c>
      <c r="B5" s="57">
        <f>PV销量预计!$E$42/100</f>
        <v>189.05419999999998</v>
      </c>
      <c r="C5" s="57" t="e">
        <f>#REF!/100</f>
        <v>#REF!</v>
      </c>
      <c r="D5" s="57"/>
      <c r="E5" s="57"/>
      <c r="F5" s="57"/>
      <c r="G5" s="57">
        <f>G4*(1-U$4)+N5</f>
        <v>8.5750000000000011</v>
      </c>
      <c r="H5">
        <v>231</v>
      </c>
      <c r="I5" s="58" t="e">
        <f t="shared" ref="I5:I6" si="0">SUM(B5:D5)</f>
        <v>#REF!</v>
      </c>
      <c r="J5" s="14">
        <f t="shared" ref="J5:J6" si="1">D5/(B5+D5)</f>
        <v>0</v>
      </c>
      <c r="K5" s="14"/>
      <c r="L5" s="55"/>
      <c r="M5" s="51"/>
      <c r="N5" s="19"/>
      <c r="O5" s="19"/>
    </row>
    <row r="6" spans="1:22" hidden="1" x14ac:dyDescent="0.3">
      <c r="A6" s="8">
        <v>2019</v>
      </c>
      <c r="B6" s="57">
        <f>PV销量预计!$E$43/100</f>
        <v>224.90771980651999</v>
      </c>
      <c r="C6" s="57" t="e">
        <f>#REF!/100</f>
        <v>#REF!</v>
      </c>
      <c r="D6" s="57"/>
      <c r="E6" s="57"/>
      <c r="F6" s="57"/>
      <c r="G6" s="57">
        <f>G5*(1-U$4)+N6</f>
        <v>7.5031250000000007</v>
      </c>
      <c r="H6" s="19" t="e">
        <f>SUM(B6:G6)</f>
        <v>#REF!</v>
      </c>
      <c r="I6" s="58" t="e">
        <f t="shared" si="0"/>
        <v>#REF!</v>
      </c>
      <c r="J6" s="14">
        <f t="shared" si="1"/>
        <v>0</v>
      </c>
      <c r="K6" s="14"/>
      <c r="L6" s="55"/>
      <c r="M6" s="51"/>
      <c r="N6" s="51"/>
      <c r="O6" s="19"/>
      <c r="S6" t="s">
        <v>840</v>
      </c>
      <c r="U6" t="s">
        <v>841</v>
      </c>
      <c r="V6" s="9">
        <v>0.66559999999999997</v>
      </c>
    </row>
    <row r="7" spans="1:22" x14ac:dyDescent="0.3">
      <c r="A7" s="8">
        <v>2020</v>
      </c>
      <c r="B7" s="57">
        <f>PV销量预计!$E$44/100</f>
        <v>243.47643229281414</v>
      </c>
      <c r="C7" s="57">
        <f>Taxi销量预计!$E$44/100</f>
        <v>1.3888999999999998</v>
      </c>
      <c r="D7" s="57">
        <f>预测总结L!D24/1000000</f>
        <v>17.51819311231656</v>
      </c>
      <c r="E7" s="57">
        <f>预测总结L!D22/1000000</f>
        <v>0.78664900000000004</v>
      </c>
      <c r="F7" s="57">
        <f>预测总结L!D23/1000000</f>
        <v>1.565674</v>
      </c>
      <c r="G7" s="57">
        <f>(预测总结L!$D$25+预测总结L!$D$26)/1000000</f>
        <v>7.7388265952129629</v>
      </c>
      <c r="H7" s="19">
        <f>SUM(B7:G7)</f>
        <v>272.47467500034367</v>
      </c>
      <c r="I7" s="19">
        <f>B7+C7+D7</f>
        <v>262.38352540513068</v>
      </c>
      <c r="J7" s="14">
        <f>D7/(B7+D7+C7)</f>
        <v>6.6765598508015195E-2</v>
      </c>
      <c r="K7" s="14"/>
      <c r="L7" s="108"/>
      <c r="M7" s="108"/>
      <c r="N7" s="108"/>
      <c r="O7" s="89"/>
      <c r="U7" t="s">
        <v>842</v>
      </c>
      <c r="V7" s="9">
        <v>1.895</v>
      </c>
    </row>
    <row r="8" spans="1:22" x14ac:dyDescent="0.3">
      <c r="A8" s="8">
        <v>2025</v>
      </c>
      <c r="B8" s="57">
        <f>PV销量预计!$E$49/100</f>
        <v>325.20737334816681</v>
      </c>
      <c r="C8" s="57">
        <f>Taxi销量预计!$E$49/100</f>
        <v>1.3888999999999998</v>
      </c>
      <c r="D8" s="57">
        <f>预测总结L!E24/1000000</f>
        <v>21.001820662082459</v>
      </c>
      <c r="E8" s="57">
        <f>预测总结L!E22/1000000</f>
        <v>0.78664900000000004</v>
      </c>
      <c r="F8" s="57">
        <f>预测总结L!E23/1000000</f>
        <v>1.565674</v>
      </c>
      <c r="G8" s="57">
        <f>(预测总结L!$E$25+预测总结L!$E$26)/1000000</f>
        <v>8.1375777117904793</v>
      </c>
      <c r="H8" s="19">
        <f t="shared" ref="H8:H13" si="2">SUM(B8:G8)</f>
        <v>358.08799472203975</v>
      </c>
      <c r="I8" s="19">
        <f t="shared" ref="I8:I13" si="3">B8+C8+D8</f>
        <v>347.59809401024927</v>
      </c>
      <c r="J8" s="14">
        <f t="shared" ref="J8:J13" si="4">D8/(B8+D8+C8)</f>
        <v>6.0419838382264543E-2</v>
      </c>
      <c r="L8" s="34"/>
      <c r="U8" t="s">
        <v>843</v>
      </c>
      <c r="V8" s="9">
        <v>0.17699999999999999</v>
      </c>
    </row>
    <row r="9" spans="1:22" x14ac:dyDescent="0.3">
      <c r="A9" s="8">
        <v>2030</v>
      </c>
      <c r="B9" s="57">
        <f>PV销量预计!$E$54/100</f>
        <v>378.2727361658242</v>
      </c>
      <c r="C9" s="57">
        <f>Taxi销量预计!$E$54/100</f>
        <v>1.3888999999999998</v>
      </c>
      <c r="D9" s="57">
        <f>预测总结L!F24/1000000</f>
        <v>24.340012726726741</v>
      </c>
      <c r="E9" s="57">
        <f>预测总结L!F22/1000000</f>
        <v>0.78664900000000004</v>
      </c>
      <c r="F9" s="57">
        <f>预测总结L!F23/1000000</f>
        <v>1.565674</v>
      </c>
      <c r="G9" s="57">
        <f>(预测总结L!$F$25+预测总结L!$F$26)/1000000</f>
        <v>8.4971475893931849</v>
      </c>
      <c r="H9" s="19">
        <f t="shared" si="2"/>
        <v>414.85111948194412</v>
      </c>
      <c r="I9" s="19">
        <f t="shared" si="3"/>
        <v>404.00164889255092</v>
      </c>
      <c r="J9" s="14">
        <f t="shared" si="4"/>
        <v>6.0247310359865039E-2</v>
      </c>
      <c r="L9" s="34"/>
      <c r="U9" t="s">
        <v>844</v>
      </c>
      <c r="V9" s="9">
        <v>1.1479999999999999</v>
      </c>
    </row>
    <row r="10" spans="1:22" x14ac:dyDescent="0.3">
      <c r="A10" s="8">
        <v>2035</v>
      </c>
      <c r="B10" s="57">
        <f>PV销量预计!$E$59/100</f>
        <v>406.03235084255806</v>
      </c>
      <c r="C10" s="57">
        <f>Taxi销量预计!$E$59/100</f>
        <v>1.3888999999999998</v>
      </c>
      <c r="D10" s="57">
        <f>预测总结L!G24/1000000</f>
        <v>27.394680164443294</v>
      </c>
      <c r="E10" s="57">
        <f>预测总结L!G22/1000000</f>
        <v>0.78664900000000004</v>
      </c>
      <c r="F10" s="57">
        <f>预测总结L!G23/1000000</f>
        <v>1.565674</v>
      </c>
      <c r="G10" s="57">
        <f>(预测总结L!$G$25+预测总结L!$G$26)/1000000</f>
        <v>8.8113178866813318</v>
      </c>
      <c r="H10" s="19">
        <f t="shared" si="2"/>
        <v>445.97957189368265</v>
      </c>
      <c r="I10" s="19">
        <f t="shared" si="3"/>
        <v>434.81593100700132</v>
      </c>
      <c r="J10" s="14">
        <f t="shared" si="4"/>
        <v>6.3002935750305314E-2</v>
      </c>
      <c r="L10" s="34"/>
      <c r="U10" t="s">
        <v>845</v>
      </c>
      <c r="V10">
        <f>4.4-SUM(V6:V9)</f>
        <v>0.51440000000000019</v>
      </c>
    </row>
    <row r="11" spans="1:22" x14ac:dyDescent="0.3">
      <c r="A11" s="8">
        <v>2040</v>
      </c>
      <c r="B11" s="57">
        <f>PV销量预计!$E$64/100</f>
        <v>418.6411834546218</v>
      </c>
      <c r="C11" s="57">
        <f>Taxi销量预计!$E$64/100</f>
        <v>1.3888999999999998</v>
      </c>
      <c r="D11" s="57">
        <f>预测总结L!H24/1000000</f>
        <v>30.4637988747075</v>
      </c>
      <c r="E11" s="57">
        <f>预测总结L!H22/1000000</f>
        <v>0.78664900000000004</v>
      </c>
      <c r="F11" s="57">
        <f>预测总结L!H23/1000000</f>
        <v>1.565674</v>
      </c>
      <c r="G11" s="57">
        <f>(预测总结L!$H$25+预测总结L!$H$26)/1000000</f>
        <v>9.1138288108061598</v>
      </c>
      <c r="H11" s="19">
        <f t="shared" si="2"/>
        <v>461.96003414013546</v>
      </c>
      <c r="I11" s="19">
        <f t="shared" si="3"/>
        <v>450.49388232932927</v>
      </c>
      <c r="J11" s="14">
        <f t="shared" si="4"/>
        <v>6.7623113364361359E-2</v>
      </c>
      <c r="L11" s="34"/>
      <c r="U11" t="s">
        <v>846</v>
      </c>
      <c r="V11" s="9">
        <f>SUM(V6:V10)</f>
        <v>4.4000000000000004</v>
      </c>
    </row>
    <row r="12" spans="1:22" x14ac:dyDescent="0.3">
      <c r="A12" s="8">
        <v>2045</v>
      </c>
      <c r="B12" s="57">
        <f>PV销量预计!$E$69/100</f>
        <v>419.18599656193766</v>
      </c>
      <c r="C12" s="57">
        <f>Taxi销量预计!$E$69/100</f>
        <v>1.3888999999999998</v>
      </c>
      <c r="D12" s="57">
        <f>预测总结L!I24/1000000</f>
        <v>33.151839058533504</v>
      </c>
      <c r="E12" s="57">
        <f>预测总结L!I22/1000000</f>
        <v>0.78664900000000004</v>
      </c>
      <c r="F12" s="57">
        <f>预测总结L!I23/1000000</f>
        <v>1.565674</v>
      </c>
      <c r="G12" s="57">
        <f>(预测总结L!$I$25+预测总结L!$I$26)/1000000</f>
        <v>9.3725915012250471</v>
      </c>
      <c r="H12" s="19">
        <f t="shared" si="2"/>
        <v>465.45165012169616</v>
      </c>
      <c r="I12" s="19">
        <f t="shared" si="3"/>
        <v>453.72673562047112</v>
      </c>
      <c r="J12" s="14">
        <f t="shared" si="4"/>
        <v>7.3065650436486579E-2</v>
      </c>
      <c r="L12" s="34"/>
      <c r="M12">
        <v>1.3</v>
      </c>
    </row>
    <row r="13" spans="1:22" x14ac:dyDescent="0.3">
      <c r="A13" s="8">
        <v>2050</v>
      </c>
      <c r="B13" s="57">
        <f>PV销量预计!$E$74/100</f>
        <v>412.52259589258369</v>
      </c>
      <c r="C13" s="57">
        <f>Taxi销量预计!$E$74/100</f>
        <v>1.3888999999999998</v>
      </c>
      <c r="D13" s="57">
        <f>预测总结L!J24/1000000</f>
        <v>35.83719652592108</v>
      </c>
      <c r="E13" s="57">
        <f>预测总结L!J22/1000000</f>
        <v>0.78664900000000004</v>
      </c>
      <c r="F13" s="57">
        <f>预测总结L!J23/1000000</f>
        <v>1.565674</v>
      </c>
      <c r="G13" s="57">
        <f>(预测总结L!$J$25+预测总结L!$J$26)/1000000</f>
        <v>9.6230819924335265</v>
      </c>
      <c r="H13" s="19">
        <f t="shared" si="2"/>
        <v>461.72409741093827</v>
      </c>
      <c r="I13" s="19">
        <f t="shared" si="3"/>
        <v>449.74869241850473</v>
      </c>
      <c r="J13" s="14">
        <f t="shared" si="4"/>
        <v>7.9682714213593506E-2</v>
      </c>
      <c r="L13" s="34"/>
    </row>
    <row r="14" spans="1:22" x14ac:dyDescent="0.3">
      <c r="A14" s="8"/>
      <c r="J14" s="14"/>
      <c r="L14" s="34"/>
    </row>
    <row r="15" spans="1:22" x14ac:dyDescent="0.3">
      <c r="A15" s="8" t="s">
        <v>851</v>
      </c>
      <c r="B15" t="s">
        <v>835</v>
      </c>
      <c r="C15" t="s">
        <v>919</v>
      </c>
      <c r="D15" t="s">
        <v>798</v>
      </c>
      <c r="E15" t="s">
        <v>948</v>
      </c>
      <c r="F15" t="s">
        <v>949</v>
      </c>
      <c r="G15" t="s">
        <v>922</v>
      </c>
      <c r="J15" s="14"/>
      <c r="L15" s="50"/>
      <c r="O15" s="19"/>
    </row>
    <row r="16" spans="1:22" x14ac:dyDescent="0.3">
      <c r="A16" s="8">
        <v>2020</v>
      </c>
      <c r="B16" s="159">
        <f>'miles &amp; Fuel'!$M$5</f>
        <v>11880</v>
      </c>
      <c r="C16" s="159">
        <f>'miles &amp; Fuel'!$M$4</f>
        <v>96442</v>
      </c>
      <c r="D16" s="160">
        <f>'miles &amp; Fuel'!$M$9</f>
        <v>32746</v>
      </c>
      <c r="E16" s="160">
        <f>'miles &amp; Fuel'!$M$6</f>
        <v>44479</v>
      </c>
      <c r="F16" s="160">
        <f>'miles &amp; Fuel'!$M$8</f>
        <v>114800</v>
      </c>
      <c r="G16" s="161">
        <f>'miles &amp; Fuel'!$M$11</f>
        <v>65000</v>
      </c>
      <c r="J16" s="14"/>
      <c r="O16" s="19"/>
    </row>
    <row r="17" spans="1:31" x14ac:dyDescent="0.3">
      <c r="A17" s="8">
        <v>2025</v>
      </c>
      <c r="B17" s="81">
        <f>[1]说明及BAU参数输入!O49</f>
        <v>11880</v>
      </c>
      <c r="C17" s="81">
        <f>[1]说明及BAU参数输入!P49</f>
        <v>96442</v>
      </c>
      <c r="D17" s="81">
        <f>[1]说明及BAU参数输入!Q49</f>
        <v>32746</v>
      </c>
      <c r="E17" s="81">
        <f>[1]说明及BAU参数输入!R49</f>
        <v>44479</v>
      </c>
      <c r="F17" s="81">
        <f>[1]说明及BAU参数输入!S49</f>
        <v>114800</v>
      </c>
      <c r="G17" s="81">
        <f>[1]说明及BAU参数输入!T49</f>
        <v>73061.67</v>
      </c>
      <c r="J17" s="14"/>
      <c r="O17" s="19"/>
    </row>
    <row r="18" spans="1:31" x14ac:dyDescent="0.3">
      <c r="A18" s="8">
        <v>2030</v>
      </c>
      <c r="B18" s="81">
        <f>[1]说明及BAU参数输入!O50</f>
        <v>11880</v>
      </c>
      <c r="C18" s="81">
        <f>[1]说明及BAU参数输入!P50</f>
        <v>96442</v>
      </c>
      <c r="D18" s="81">
        <f>[1]说明及BAU参数输入!Q50</f>
        <v>32746</v>
      </c>
      <c r="E18" s="81">
        <f>[1]说明及BAU参数输入!R50</f>
        <v>44479</v>
      </c>
      <c r="F18" s="81">
        <f>[1]说明及BAU参数输入!S50</f>
        <v>114800</v>
      </c>
      <c r="G18" s="81">
        <f>[1]说明及BAU参数输入!T50</f>
        <v>79338.039999999994</v>
      </c>
      <c r="J18" s="14"/>
      <c r="O18" s="19"/>
    </row>
    <row r="19" spans="1:31" x14ac:dyDescent="0.3">
      <c r="A19" s="8">
        <v>2035</v>
      </c>
      <c r="B19" s="81">
        <f>[1]说明及BAU参数输入!O51</f>
        <v>11880</v>
      </c>
      <c r="C19" s="81">
        <f>[1]说明及BAU参数输入!P51</f>
        <v>96442</v>
      </c>
      <c r="D19" s="81">
        <f>[1]说明及BAU参数输入!Q51</f>
        <v>32746</v>
      </c>
      <c r="E19" s="81">
        <f>[1]说明及BAU参数输入!R51</f>
        <v>44479</v>
      </c>
      <c r="F19" s="81">
        <f>[1]说明及BAU参数输入!S51</f>
        <v>114800</v>
      </c>
      <c r="G19" s="81">
        <f>[1]说明及BAU参数输入!T51</f>
        <v>85276.98</v>
      </c>
      <c r="J19" s="14"/>
      <c r="O19" s="19"/>
    </row>
    <row r="20" spans="1:31" x14ac:dyDescent="0.3">
      <c r="A20" s="8">
        <v>2040</v>
      </c>
      <c r="B20" s="81">
        <f>[1]说明及BAU参数输入!O52</f>
        <v>11880</v>
      </c>
      <c r="C20" s="81">
        <f>[1]说明及BAU参数输入!P52</f>
        <v>96442</v>
      </c>
      <c r="D20" s="81">
        <f>[1]说明及BAU参数输入!Q52</f>
        <v>32746</v>
      </c>
      <c r="E20" s="81">
        <f>[1]说明及BAU参数输入!R52</f>
        <v>44479</v>
      </c>
      <c r="F20" s="81">
        <f>[1]说明及BAU参数输入!S52</f>
        <v>114800</v>
      </c>
      <c r="G20" s="81">
        <f>[1]说明及BAU参数输入!T52</f>
        <v>90665.75</v>
      </c>
      <c r="J20" s="14"/>
      <c r="O20" s="19"/>
    </row>
    <row r="21" spans="1:31" x14ac:dyDescent="0.3">
      <c r="A21" s="8">
        <v>2045</v>
      </c>
      <c r="B21" s="81">
        <f>[1]说明及BAU参数输入!O53</f>
        <v>11880</v>
      </c>
      <c r="C21" s="81">
        <f>[1]说明及BAU参数输入!P53</f>
        <v>96442</v>
      </c>
      <c r="D21" s="81">
        <f>[1]说明及BAU参数输入!Q53</f>
        <v>32746</v>
      </c>
      <c r="E21" s="81">
        <f>[1]说明及BAU参数输入!R53</f>
        <v>44479</v>
      </c>
      <c r="F21" s="81">
        <f>[1]说明及BAU参数输入!S53</f>
        <v>114800</v>
      </c>
      <c r="G21" s="81">
        <f>[1]说明及BAU参数输入!T53</f>
        <v>94568.47</v>
      </c>
      <c r="J21" s="14"/>
      <c r="L21" s="34"/>
      <c r="O21" s="19"/>
    </row>
    <row r="22" spans="1:31" x14ac:dyDescent="0.3">
      <c r="A22" s="8">
        <v>2050</v>
      </c>
      <c r="B22" s="81">
        <f>[1]说明及BAU参数输入!O54</f>
        <v>11880</v>
      </c>
      <c r="C22" s="81">
        <f>[1]说明及BAU参数输入!P54</f>
        <v>96442</v>
      </c>
      <c r="D22" s="81">
        <f>[1]说明及BAU参数输入!Q54</f>
        <v>32746</v>
      </c>
      <c r="E22" s="81">
        <f>[1]说明及BAU参数输入!R54</f>
        <v>44479</v>
      </c>
      <c r="F22" s="81">
        <f>[1]说明及BAU参数输入!S54</f>
        <v>114800</v>
      </c>
      <c r="G22" s="81">
        <f>[1]说明及BAU参数输入!T54</f>
        <v>96744.56</v>
      </c>
      <c r="J22" s="14"/>
      <c r="L22" s="34"/>
    </row>
    <row r="23" spans="1:31" ht="13.9" thickBot="1" x14ac:dyDescent="0.35">
      <c r="A23" s="8"/>
      <c r="J23" s="14"/>
      <c r="L23" s="34"/>
    </row>
    <row r="24" spans="1:31" x14ac:dyDescent="0.3">
      <c r="A24" s="65"/>
      <c r="B24" s="66"/>
      <c r="C24" s="67"/>
      <c r="D24" s="67" t="s">
        <v>835</v>
      </c>
      <c r="E24" s="67"/>
      <c r="F24" s="68"/>
      <c r="G24" s="96"/>
      <c r="H24" s="96"/>
      <c r="I24" s="96" t="s">
        <v>919</v>
      </c>
      <c r="J24" s="96"/>
      <c r="K24" s="96"/>
      <c r="L24" s="66"/>
      <c r="M24" s="67"/>
      <c r="N24" s="77" t="s">
        <v>798</v>
      </c>
      <c r="O24" s="67"/>
      <c r="P24" s="68"/>
      <c r="Q24" s="66"/>
      <c r="R24" s="67"/>
      <c r="S24" s="67" t="s">
        <v>948</v>
      </c>
      <c r="T24" s="67"/>
      <c r="U24" s="68"/>
      <c r="V24" s="66"/>
      <c r="W24" s="67"/>
      <c r="X24" s="67" t="s">
        <v>949</v>
      </c>
      <c r="Y24" s="67"/>
      <c r="Z24" s="68"/>
      <c r="AA24" s="66"/>
      <c r="AB24" s="67"/>
      <c r="AC24" s="67" t="s">
        <v>827</v>
      </c>
      <c r="AD24" s="67"/>
      <c r="AE24" s="68"/>
    </row>
    <row r="25" spans="1:31" x14ac:dyDescent="0.3">
      <c r="A25" s="65" t="s">
        <v>852</v>
      </c>
      <c r="B25" s="69" t="s">
        <v>864</v>
      </c>
      <c r="C25" s="4" t="s">
        <v>853</v>
      </c>
      <c r="D25" s="4" t="s">
        <v>854</v>
      </c>
      <c r="E25" s="4" t="s">
        <v>855</v>
      </c>
      <c r="F25" s="70" t="s">
        <v>861</v>
      </c>
      <c r="G25" s="69" t="s">
        <v>864</v>
      </c>
      <c r="H25" s="4" t="s">
        <v>853</v>
      </c>
      <c r="I25" s="4" t="s">
        <v>854</v>
      </c>
      <c r="J25" s="4" t="s">
        <v>855</v>
      </c>
      <c r="K25" s="70" t="s">
        <v>861</v>
      </c>
      <c r="L25" s="69" t="s">
        <v>864</v>
      </c>
      <c r="M25" s="4" t="s">
        <v>853</v>
      </c>
      <c r="N25" s="4" t="s">
        <v>854</v>
      </c>
      <c r="O25" s="4" t="s">
        <v>855</v>
      </c>
      <c r="P25" s="70" t="s">
        <v>861</v>
      </c>
      <c r="Q25" s="69" t="s">
        <v>864</v>
      </c>
      <c r="R25" s="4" t="s">
        <v>853</v>
      </c>
      <c r="S25" s="4" t="s">
        <v>854</v>
      </c>
      <c r="T25" s="4" t="s">
        <v>855</v>
      </c>
      <c r="U25" s="70" t="s">
        <v>861</v>
      </c>
      <c r="V25" s="69" t="s">
        <v>864</v>
      </c>
      <c r="W25" s="4" t="s">
        <v>853</v>
      </c>
      <c r="X25" s="4" t="s">
        <v>854</v>
      </c>
      <c r="Y25" s="4" t="s">
        <v>855</v>
      </c>
      <c r="Z25" s="70" t="s">
        <v>861</v>
      </c>
      <c r="AA25" s="69" t="s">
        <v>864</v>
      </c>
      <c r="AB25" s="4" t="s">
        <v>853</v>
      </c>
      <c r="AC25" s="4" t="s">
        <v>854</v>
      </c>
      <c r="AD25" s="4" t="s">
        <v>855</v>
      </c>
      <c r="AE25" s="70" t="s">
        <v>861</v>
      </c>
    </row>
    <row r="26" spans="1:31" x14ac:dyDescent="0.3">
      <c r="A26" s="65">
        <v>2020</v>
      </c>
      <c r="B26" s="71">
        <v>1</v>
      </c>
      <c r="C26" s="63">
        <v>0</v>
      </c>
      <c r="D26" s="63">
        <v>0</v>
      </c>
      <c r="E26" s="63">
        <v>0</v>
      </c>
      <c r="F26" s="72">
        <v>0</v>
      </c>
      <c r="G26" s="71">
        <v>1</v>
      </c>
      <c r="H26" s="63">
        <v>0</v>
      </c>
      <c r="I26" s="63">
        <v>0</v>
      </c>
      <c r="J26" s="63">
        <v>0</v>
      </c>
      <c r="K26" s="72">
        <v>0</v>
      </c>
      <c r="L26" s="71">
        <v>1</v>
      </c>
      <c r="M26" s="63">
        <v>0</v>
      </c>
      <c r="N26" s="63">
        <v>0</v>
      </c>
      <c r="O26" s="63">
        <v>0</v>
      </c>
      <c r="P26" s="72">
        <v>0</v>
      </c>
      <c r="Q26" s="71">
        <v>1</v>
      </c>
      <c r="R26" s="63">
        <v>0</v>
      </c>
      <c r="S26" s="63">
        <v>0</v>
      </c>
      <c r="T26" s="63">
        <v>0</v>
      </c>
      <c r="U26" s="72">
        <v>0</v>
      </c>
      <c r="V26" s="71">
        <v>1</v>
      </c>
      <c r="W26" s="63">
        <v>0</v>
      </c>
      <c r="X26" s="63">
        <v>0</v>
      </c>
      <c r="Y26" s="63">
        <v>0</v>
      </c>
      <c r="Z26" s="72">
        <v>0</v>
      </c>
      <c r="AA26" s="71">
        <v>1</v>
      </c>
      <c r="AB26" s="63">
        <v>0</v>
      </c>
      <c r="AC26" s="63">
        <v>0</v>
      </c>
      <c r="AD26" s="63">
        <v>0</v>
      </c>
      <c r="AE26" s="72">
        <v>0</v>
      </c>
    </row>
    <row r="27" spans="1:31" x14ac:dyDescent="0.3">
      <c r="A27" s="65">
        <v>2025</v>
      </c>
      <c r="B27" s="71">
        <f>1-0.475</f>
        <v>0.52500000000000002</v>
      </c>
      <c r="C27" s="63">
        <v>0.47499999999999998</v>
      </c>
      <c r="D27" s="63">
        <v>0</v>
      </c>
      <c r="E27" s="63">
        <v>0</v>
      </c>
      <c r="F27" s="72">
        <v>0</v>
      </c>
      <c r="G27" s="71">
        <f>1-0.475</f>
        <v>0.52500000000000002</v>
      </c>
      <c r="H27" s="63">
        <v>0.47499999999999998</v>
      </c>
      <c r="I27" s="63">
        <v>0</v>
      </c>
      <c r="J27" s="63">
        <v>0</v>
      </c>
      <c r="K27" s="72">
        <v>0</v>
      </c>
      <c r="L27" s="71">
        <f>1-M27</f>
        <v>0.46599999999999997</v>
      </c>
      <c r="M27" s="63">
        <v>0.53400000000000003</v>
      </c>
      <c r="N27" s="63">
        <v>0</v>
      </c>
      <c r="O27" s="63">
        <v>0</v>
      </c>
      <c r="P27" s="72">
        <v>0</v>
      </c>
      <c r="Q27" s="71">
        <f>1-R27</f>
        <v>0.12</v>
      </c>
      <c r="R27" s="63">
        <v>0.88</v>
      </c>
      <c r="S27" s="63">
        <v>0</v>
      </c>
      <c r="T27" s="63">
        <v>0</v>
      </c>
      <c r="U27" s="72">
        <v>0</v>
      </c>
      <c r="V27" s="71">
        <f>1-W27</f>
        <v>0.12</v>
      </c>
      <c r="W27" s="63">
        <v>0.88</v>
      </c>
      <c r="X27" s="63">
        <v>0</v>
      </c>
      <c r="Y27" s="63">
        <v>0</v>
      </c>
      <c r="Z27" s="72">
        <v>0</v>
      </c>
      <c r="AA27" s="71">
        <f>1-AB27</f>
        <v>0.12</v>
      </c>
      <c r="AB27" s="63">
        <v>0.88</v>
      </c>
      <c r="AC27" s="63">
        <v>0</v>
      </c>
      <c r="AD27" s="63">
        <v>0</v>
      </c>
      <c r="AE27" s="72">
        <v>0</v>
      </c>
    </row>
    <row r="28" spans="1:31" x14ac:dyDescent="0.3">
      <c r="A28" s="65">
        <v>2030</v>
      </c>
      <c r="B28" s="71">
        <f>1-C28-D28</f>
        <v>0.14099999999999996</v>
      </c>
      <c r="C28" s="63">
        <v>0.40600000000000003</v>
      </c>
      <c r="D28" s="63">
        <v>0.45300000000000001</v>
      </c>
      <c r="E28" s="64">
        <v>0</v>
      </c>
      <c r="F28" s="73">
        <v>0</v>
      </c>
      <c r="G28" s="71">
        <f>1-H28-I28</f>
        <v>0.14099999999999996</v>
      </c>
      <c r="H28" s="63">
        <v>0.40600000000000003</v>
      </c>
      <c r="I28" s="63">
        <v>0.45300000000000001</v>
      </c>
      <c r="J28" s="64">
        <v>0</v>
      </c>
      <c r="K28" s="73">
        <v>0</v>
      </c>
      <c r="L28" s="71">
        <v>0</v>
      </c>
      <c r="M28" s="63">
        <f>1-N28</f>
        <v>0.46599999999999997</v>
      </c>
      <c r="N28" s="63">
        <v>0.53400000000000003</v>
      </c>
      <c r="O28" s="63">
        <v>0</v>
      </c>
      <c r="P28" s="72">
        <v>0</v>
      </c>
      <c r="Q28" s="71">
        <v>0</v>
      </c>
      <c r="R28" s="63">
        <f>1-S28</f>
        <v>0.129</v>
      </c>
      <c r="S28" s="63">
        <v>0.871</v>
      </c>
      <c r="T28" s="63">
        <v>0</v>
      </c>
      <c r="U28" s="72">
        <v>0</v>
      </c>
      <c r="V28" s="71">
        <v>0</v>
      </c>
      <c r="W28" s="63">
        <f>1-X28</f>
        <v>0.129</v>
      </c>
      <c r="X28" s="63">
        <v>0.871</v>
      </c>
      <c r="Y28" s="63">
        <v>0</v>
      </c>
      <c r="Z28" s="72">
        <v>0</v>
      </c>
      <c r="AA28" s="71">
        <v>0</v>
      </c>
      <c r="AB28" s="63">
        <f>1-AC28</f>
        <v>0.129</v>
      </c>
      <c r="AC28" s="63">
        <v>0.871</v>
      </c>
      <c r="AD28" s="63">
        <v>0</v>
      </c>
      <c r="AE28" s="72">
        <v>0</v>
      </c>
    </row>
    <row r="29" spans="1:31" x14ac:dyDescent="0.3">
      <c r="A29" s="65">
        <v>2035</v>
      </c>
      <c r="B29" s="71">
        <v>0</v>
      </c>
      <c r="C29" s="63">
        <f>1-D29-E29</f>
        <v>0.15600000000000008</v>
      </c>
      <c r="D29" s="63">
        <v>0.41799999999999998</v>
      </c>
      <c r="E29" s="63">
        <v>0.42599999999999999</v>
      </c>
      <c r="F29" s="73">
        <v>0</v>
      </c>
      <c r="G29" s="71">
        <v>0</v>
      </c>
      <c r="H29" s="63">
        <f>1-I29-J29</f>
        <v>0.15600000000000008</v>
      </c>
      <c r="I29" s="63">
        <v>0.41799999999999998</v>
      </c>
      <c r="J29" s="63">
        <v>0.42599999999999999</v>
      </c>
      <c r="K29" s="73">
        <v>0</v>
      </c>
      <c r="L29" s="78">
        <v>0</v>
      </c>
      <c r="M29" s="64">
        <v>0</v>
      </c>
      <c r="N29" s="63">
        <f>1-O29</f>
        <v>0.46599999999999997</v>
      </c>
      <c r="O29" s="63">
        <v>0.53400000000000003</v>
      </c>
      <c r="P29" s="72">
        <v>0</v>
      </c>
      <c r="Q29" s="71">
        <v>0</v>
      </c>
      <c r="R29" s="63">
        <v>0</v>
      </c>
      <c r="S29" s="63">
        <f>1-T29</f>
        <v>0.125</v>
      </c>
      <c r="T29" s="63">
        <v>0.875</v>
      </c>
      <c r="U29" s="72">
        <v>0</v>
      </c>
      <c r="V29" s="71">
        <v>0</v>
      </c>
      <c r="W29" s="63">
        <v>0</v>
      </c>
      <c r="X29" s="63">
        <f>1-Y29</f>
        <v>0.125</v>
      </c>
      <c r="Y29" s="63">
        <v>0.875</v>
      </c>
      <c r="Z29" s="72">
        <v>0</v>
      </c>
      <c r="AA29" s="71">
        <v>0</v>
      </c>
      <c r="AB29" s="63">
        <v>0</v>
      </c>
      <c r="AC29" s="63">
        <f>1-AD29</f>
        <v>0.125</v>
      </c>
      <c r="AD29" s="63">
        <v>0.875</v>
      </c>
      <c r="AE29" s="72">
        <v>0</v>
      </c>
    </row>
    <row r="30" spans="1:31" x14ac:dyDescent="0.3">
      <c r="A30" s="65">
        <v>2040</v>
      </c>
      <c r="B30" s="71">
        <v>0</v>
      </c>
      <c r="C30" s="63">
        <v>0</v>
      </c>
      <c r="D30" s="63">
        <f>1-E30-F30</f>
        <v>0.15700000000000008</v>
      </c>
      <c r="E30" s="63">
        <v>0.42199999999999999</v>
      </c>
      <c r="F30" s="72">
        <v>0.42099999999999999</v>
      </c>
      <c r="G30" s="71">
        <v>0</v>
      </c>
      <c r="H30" s="63">
        <v>0</v>
      </c>
      <c r="I30" s="63">
        <f>1-J30-K30</f>
        <v>0.15700000000000008</v>
      </c>
      <c r="J30" s="63">
        <v>0.42199999999999999</v>
      </c>
      <c r="K30" s="72">
        <v>0.42099999999999999</v>
      </c>
      <c r="L30" s="78">
        <v>0</v>
      </c>
      <c r="M30" s="64">
        <v>0</v>
      </c>
      <c r="N30" s="63">
        <v>0</v>
      </c>
      <c r="O30" s="63">
        <f>1-P30</f>
        <v>0.46599999999999997</v>
      </c>
      <c r="P30" s="72">
        <v>0.53400000000000003</v>
      </c>
      <c r="Q30" s="71">
        <v>0</v>
      </c>
      <c r="R30" s="63">
        <v>0</v>
      </c>
      <c r="S30" s="63">
        <v>0</v>
      </c>
      <c r="T30" s="63">
        <f>1-U30</f>
        <v>0.13100000000000001</v>
      </c>
      <c r="U30" s="72">
        <v>0.86899999999999999</v>
      </c>
      <c r="V30" s="71">
        <v>0</v>
      </c>
      <c r="W30" s="63">
        <v>0</v>
      </c>
      <c r="X30" s="63">
        <v>0</v>
      </c>
      <c r="Y30" s="63">
        <f>1-Z30</f>
        <v>0.13100000000000001</v>
      </c>
      <c r="Z30" s="72">
        <v>0.86899999999999999</v>
      </c>
      <c r="AA30" s="71">
        <v>0</v>
      </c>
      <c r="AB30" s="63">
        <v>0</v>
      </c>
      <c r="AC30" s="63">
        <v>0</v>
      </c>
      <c r="AD30" s="63">
        <f>1-AE30</f>
        <v>0.13100000000000001</v>
      </c>
      <c r="AE30" s="72">
        <v>0.86899999999999999</v>
      </c>
    </row>
    <row r="31" spans="1:31" x14ac:dyDescent="0.3">
      <c r="A31" s="65">
        <v>2045</v>
      </c>
      <c r="B31" s="71">
        <v>0</v>
      </c>
      <c r="C31" s="63">
        <v>0</v>
      </c>
      <c r="D31" s="63">
        <v>0</v>
      </c>
      <c r="E31" s="63">
        <v>0</v>
      </c>
      <c r="F31" s="72">
        <v>1</v>
      </c>
      <c r="G31" s="71">
        <v>0</v>
      </c>
      <c r="H31" s="63">
        <v>0</v>
      </c>
      <c r="I31" s="63">
        <v>0</v>
      </c>
      <c r="J31" s="63">
        <v>0</v>
      </c>
      <c r="K31" s="72">
        <v>1</v>
      </c>
      <c r="L31" s="78">
        <v>0</v>
      </c>
      <c r="M31" s="64">
        <v>0</v>
      </c>
      <c r="N31" s="63">
        <v>0</v>
      </c>
      <c r="O31" s="64">
        <v>0</v>
      </c>
      <c r="P31" s="72">
        <v>1</v>
      </c>
      <c r="Q31" s="71">
        <v>0</v>
      </c>
      <c r="R31" s="63">
        <v>0</v>
      </c>
      <c r="S31" s="63">
        <v>0</v>
      </c>
      <c r="T31" s="63">
        <v>0</v>
      </c>
      <c r="U31" s="72">
        <v>1</v>
      </c>
      <c r="V31" s="71">
        <v>0</v>
      </c>
      <c r="W31" s="63">
        <v>0</v>
      </c>
      <c r="X31" s="63">
        <v>0</v>
      </c>
      <c r="Y31" s="63">
        <v>0</v>
      </c>
      <c r="Z31" s="72">
        <v>1</v>
      </c>
      <c r="AA31" s="71">
        <v>0</v>
      </c>
      <c r="AB31" s="63">
        <v>0</v>
      </c>
      <c r="AC31" s="63">
        <v>0</v>
      </c>
      <c r="AD31" s="63">
        <v>0</v>
      </c>
      <c r="AE31" s="72">
        <v>1</v>
      </c>
    </row>
    <row r="32" spans="1:31" ht="13.9" thickBot="1" x14ac:dyDescent="0.35">
      <c r="A32" s="65">
        <v>2050</v>
      </c>
      <c r="B32" s="74">
        <v>0</v>
      </c>
      <c r="C32" s="75">
        <v>0</v>
      </c>
      <c r="D32" s="75">
        <v>0</v>
      </c>
      <c r="E32" s="75">
        <v>0</v>
      </c>
      <c r="F32" s="76">
        <v>1</v>
      </c>
      <c r="G32" s="74">
        <v>0</v>
      </c>
      <c r="H32" s="75">
        <v>0</v>
      </c>
      <c r="I32" s="75">
        <v>0</v>
      </c>
      <c r="J32" s="75">
        <v>0</v>
      </c>
      <c r="K32" s="76">
        <v>1</v>
      </c>
      <c r="L32" s="79">
        <v>0</v>
      </c>
      <c r="M32" s="80">
        <v>0</v>
      </c>
      <c r="N32" s="75">
        <v>0</v>
      </c>
      <c r="O32" s="80">
        <v>0</v>
      </c>
      <c r="P32" s="76">
        <v>1</v>
      </c>
      <c r="Q32" s="75">
        <v>0</v>
      </c>
      <c r="R32" s="75">
        <v>0</v>
      </c>
      <c r="S32" s="75">
        <v>0</v>
      </c>
      <c r="T32" s="75">
        <v>0</v>
      </c>
      <c r="U32" s="76">
        <v>1</v>
      </c>
      <c r="V32" s="75">
        <v>0</v>
      </c>
      <c r="W32" s="75">
        <v>0</v>
      </c>
      <c r="X32" s="75">
        <v>0</v>
      </c>
      <c r="Y32" s="75">
        <v>0</v>
      </c>
      <c r="Z32" s="76">
        <v>1</v>
      </c>
      <c r="AA32" s="75">
        <v>0</v>
      </c>
      <c r="AB32" s="75">
        <v>0</v>
      </c>
      <c r="AC32" s="75">
        <v>0</v>
      </c>
      <c r="AD32" s="75">
        <v>0</v>
      </c>
      <c r="AE32" s="76">
        <v>1</v>
      </c>
    </row>
    <row r="33" spans="1:31" x14ac:dyDescent="0.3">
      <c r="A33" s="65"/>
      <c r="B33" s="103"/>
      <c r="C33" s="103"/>
      <c r="D33" s="103"/>
      <c r="E33" s="103"/>
      <c r="F33" s="103"/>
      <c r="G33" s="103"/>
      <c r="H33" s="103"/>
      <c r="I33" s="103"/>
      <c r="J33" s="103"/>
      <c r="K33" s="103"/>
      <c r="L33" s="104"/>
      <c r="M33" s="104"/>
      <c r="N33" s="103"/>
      <c r="O33" s="104"/>
      <c r="P33" s="103"/>
      <c r="Q33" s="103"/>
      <c r="R33" s="103"/>
      <c r="S33" s="103"/>
      <c r="T33" s="103"/>
      <c r="U33" s="103"/>
      <c r="V33" s="103"/>
      <c r="W33" s="103"/>
      <c r="X33" s="103"/>
      <c r="Y33" s="103"/>
      <c r="Z33" s="103"/>
      <c r="AA33" s="103"/>
      <c r="AB33" s="103"/>
      <c r="AC33" s="103"/>
      <c r="AD33" s="103"/>
      <c r="AE33" s="103"/>
    </row>
    <row r="34" spans="1:31" x14ac:dyDescent="0.3">
      <c r="A34" s="8" t="s">
        <v>856</v>
      </c>
      <c r="B34" t="s">
        <v>835</v>
      </c>
      <c r="C34" t="s">
        <v>919</v>
      </c>
      <c r="D34" t="s">
        <v>798</v>
      </c>
      <c r="E34" t="s">
        <v>948</v>
      </c>
      <c r="F34" t="s">
        <v>949</v>
      </c>
      <c r="G34" t="s">
        <v>833</v>
      </c>
      <c r="S34" t="s">
        <v>907</v>
      </c>
      <c r="T34" t="s">
        <v>908</v>
      </c>
      <c r="U34" t="s">
        <v>924</v>
      </c>
      <c r="V34" t="s">
        <v>909</v>
      </c>
      <c r="W34" t="s">
        <v>948</v>
      </c>
      <c r="X34" t="s">
        <v>949</v>
      </c>
      <c r="Y34" t="s">
        <v>910</v>
      </c>
    </row>
    <row r="35" spans="1:31" x14ac:dyDescent="0.3">
      <c r="A35" s="60" t="s">
        <v>863</v>
      </c>
      <c r="B35" s="81">
        <f>[1]说明及BAU参数输入!N44</f>
        <v>9.879999999999999</v>
      </c>
      <c r="C35" s="81">
        <f>[1]说明及BAU参数输入!O44</f>
        <v>9.879999999999999</v>
      </c>
      <c r="D35" s="81">
        <f>[1]说明及BAU参数输入!P44</f>
        <v>9.5</v>
      </c>
      <c r="E35" s="81">
        <f>[1]说明及BAU参数输入!Q44</f>
        <v>22</v>
      </c>
      <c r="F35" s="81">
        <f>[1]说明及BAU参数输入!R44</f>
        <v>22</v>
      </c>
      <c r="G35" s="81">
        <f>[1]说明及BAU参数输入!S44</f>
        <v>25</v>
      </c>
      <c r="T35" s="92">
        <f t="shared" ref="T35:Y35" si="5">(B7)*B35/(B7-B42)</f>
        <v>10.12344327997241</v>
      </c>
      <c r="U35" s="92">
        <f t="shared" si="5"/>
        <v>10.250298284634439</v>
      </c>
      <c r="V35" s="92">
        <f t="shared" si="5"/>
        <v>9.6358082754067578</v>
      </c>
      <c r="W35" s="92">
        <f t="shared" si="5"/>
        <v>92.396601716265636</v>
      </c>
      <c r="X35" s="92">
        <f t="shared" si="5"/>
        <v>24.714105907948674</v>
      </c>
      <c r="Y35" s="92">
        <f t="shared" si="5"/>
        <v>25.09225034921613</v>
      </c>
    </row>
    <row r="36" spans="1:31" x14ac:dyDescent="0.3">
      <c r="A36" s="60" t="s">
        <v>857</v>
      </c>
      <c r="B36" s="86">
        <f>B35</f>
        <v>9.879999999999999</v>
      </c>
      <c r="C36" s="86">
        <f>C35</f>
        <v>9.879999999999999</v>
      </c>
      <c r="D36" s="86">
        <f>D$35*(1-$I36)</f>
        <v>9.5</v>
      </c>
      <c r="E36">
        <f t="shared" ref="D36:F39" si="6">E$35*(1-$I36)</f>
        <v>22</v>
      </c>
      <c r="F36">
        <f t="shared" si="6"/>
        <v>22</v>
      </c>
      <c r="G36">
        <f>G$35*(1-$I36)</f>
        <v>25</v>
      </c>
      <c r="T36" s="92">
        <f t="shared" ref="T36:Y39" si="7">(B8)*B36/(B8-B43)</f>
        <v>10.123443279972408</v>
      </c>
      <c r="U36" s="92">
        <f t="shared" si="7"/>
        <v>10.250298284634439</v>
      </c>
      <c r="V36" s="92">
        <f t="shared" si="7"/>
        <v>9.6358082754067578</v>
      </c>
      <c r="W36" s="92">
        <f>(E8)*E36/(E8-E43)</f>
        <v>92.396601716265636</v>
      </c>
      <c r="X36" s="92">
        <f t="shared" si="7"/>
        <v>24.714105907948674</v>
      </c>
      <c r="Y36" s="92">
        <f>(G8)*G36/(G8-G43)</f>
        <v>25.092250349216133</v>
      </c>
    </row>
    <row r="37" spans="1:31" x14ac:dyDescent="0.3">
      <c r="A37" s="60" t="s">
        <v>858</v>
      </c>
      <c r="B37" s="86">
        <f t="shared" ref="B37:B39" si="8">B36</f>
        <v>9.879999999999999</v>
      </c>
      <c r="C37" s="86">
        <f t="shared" ref="C37:C39" si="9">C36</f>
        <v>9.879999999999999</v>
      </c>
      <c r="D37" s="86">
        <f t="shared" si="6"/>
        <v>9.5</v>
      </c>
      <c r="E37">
        <f t="shared" si="6"/>
        <v>22</v>
      </c>
      <c r="F37">
        <f t="shared" si="6"/>
        <v>22</v>
      </c>
      <c r="G37">
        <f t="shared" ref="G37:G39" si="10">G$35*(1-$I37)</f>
        <v>25</v>
      </c>
      <c r="T37" s="92">
        <f t="shared" si="7"/>
        <v>10.12344327997241</v>
      </c>
      <c r="U37" s="92">
        <f t="shared" si="7"/>
        <v>10.250298284634439</v>
      </c>
      <c r="V37" s="92">
        <f t="shared" si="7"/>
        <v>9.6358082754067578</v>
      </c>
      <c r="W37" s="92">
        <f t="shared" si="7"/>
        <v>92.396601716265636</v>
      </c>
      <c r="X37" s="92">
        <f t="shared" si="7"/>
        <v>24.714105907948674</v>
      </c>
      <c r="Y37" s="92">
        <f t="shared" si="7"/>
        <v>25.09225034921613</v>
      </c>
    </row>
    <row r="38" spans="1:31" x14ac:dyDescent="0.3">
      <c r="A38" s="60" t="s">
        <v>859</v>
      </c>
      <c r="B38" s="86">
        <f t="shared" si="8"/>
        <v>9.879999999999999</v>
      </c>
      <c r="C38" s="86">
        <f t="shared" si="9"/>
        <v>9.879999999999999</v>
      </c>
      <c r="D38" s="86">
        <f t="shared" si="6"/>
        <v>9.5</v>
      </c>
      <c r="E38">
        <f t="shared" si="6"/>
        <v>22</v>
      </c>
      <c r="F38">
        <f t="shared" si="6"/>
        <v>22</v>
      </c>
      <c r="G38">
        <f t="shared" si="10"/>
        <v>25</v>
      </c>
      <c r="T38" s="92">
        <f t="shared" si="7"/>
        <v>10.12344327997241</v>
      </c>
      <c r="U38" s="92">
        <f t="shared" si="7"/>
        <v>10.250298284634439</v>
      </c>
      <c r="V38" s="92">
        <f t="shared" si="7"/>
        <v>9.6358082754067578</v>
      </c>
      <c r="W38" s="92">
        <f t="shared" si="7"/>
        <v>92.396601716265636</v>
      </c>
      <c r="X38" s="92">
        <f t="shared" si="7"/>
        <v>24.714105907948674</v>
      </c>
      <c r="Y38" s="92">
        <f t="shared" si="7"/>
        <v>25.09225034921613</v>
      </c>
    </row>
    <row r="39" spans="1:31" x14ac:dyDescent="0.3">
      <c r="A39" s="60" t="s">
        <v>860</v>
      </c>
      <c r="B39" s="86">
        <f t="shared" si="8"/>
        <v>9.879999999999999</v>
      </c>
      <c r="C39" s="86">
        <f t="shared" si="9"/>
        <v>9.879999999999999</v>
      </c>
      <c r="D39" s="86">
        <f t="shared" si="6"/>
        <v>9.5</v>
      </c>
      <c r="E39">
        <f t="shared" si="6"/>
        <v>22</v>
      </c>
      <c r="F39">
        <f t="shared" si="6"/>
        <v>22</v>
      </c>
      <c r="G39">
        <f t="shared" si="10"/>
        <v>25</v>
      </c>
      <c r="T39" s="92">
        <f t="shared" si="7"/>
        <v>10.12344327997241</v>
      </c>
      <c r="U39" s="92">
        <f t="shared" si="7"/>
        <v>10.250298284634439</v>
      </c>
      <c r="V39" s="92">
        <f t="shared" si="7"/>
        <v>9.6358082754067578</v>
      </c>
      <c r="W39" s="92">
        <f t="shared" si="7"/>
        <v>92.396601716265636</v>
      </c>
      <c r="X39" s="92">
        <f t="shared" si="7"/>
        <v>24.714105907948674</v>
      </c>
      <c r="Y39" s="92">
        <f t="shared" si="7"/>
        <v>25.092250349216133</v>
      </c>
    </row>
    <row r="40" spans="1:31" x14ac:dyDescent="0.3">
      <c r="A40" s="60"/>
      <c r="B40" s="86"/>
      <c r="C40" s="86"/>
      <c r="D40" s="86"/>
    </row>
    <row r="41" spans="1:31" x14ac:dyDescent="0.3">
      <c r="A41" s="60" t="s">
        <v>923</v>
      </c>
      <c r="B41" t="s">
        <v>835</v>
      </c>
      <c r="C41" t="s">
        <v>919</v>
      </c>
      <c r="D41" t="s">
        <v>798</v>
      </c>
      <c r="E41" t="s">
        <v>948</v>
      </c>
      <c r="F41" t="s">
        <v>949</v>
      </c>
      <c r="G41" t="s">
        <v>833</v>
      </c>
    </row>
    <row r="42" spans="1:31" x14ac:dyDescent="0.3">
      <c r="A42" s="8">
        <v>2020</v>
      </c>
      <c r="B42" s="57">
        <f>PV保有量BAU!$I$44/100</f>
        <v>5.8549941590135202</v>
      </c>
      <c r="C42" s="105">
        <f>Taxi保有量_BAU!$H$44/100</f>
        <v>5.0174860598909528E-2</v>
      </c>
      <c r="D42" s="106">
        <f>预测总结L!$D$14</f>
        <v>0.24690358367739815</v>
      </c>
      <c r="E42" s="106">
        <f>预测总结L!$D$12</f>
        <v>0.59934473037821612</v>
      </c>
      <c r="F42" s="107">
        <f>预测总结L!$D$13</f>
        <v>0.17194249588268201</v>
      </c>
      <c r="G42" s="107">
        <f>预测总结L!$D$15+预测总结L!$D$16</f>
        <v>2.8451392202603613E-2</v>
      </c>
      <c r="I42" s="19"/>
      <c r="J42" s="19"/>
      <c r="K42" s="19"/>
      <c r="L42" s="20"/>
      <c r="M42" s="19"/>
      <c r="N42" s="61"/>
      <c r="O42" s="54"/>
      <c r="P42" s="19"/>
      <c r="Q42" s="19"/>
    </row>
    <row r="43" spans="1:31" x14ac:dyDescent="0.3">
      <c r="A43" s="8">
        <v>2025</v>
      </c>
      <c r="B43" s="19">
        <f>B42*B8/B7</f>
        <v>7.8204171692959461</v>
      </c>
      <c r="C43" s="102">
        <f t="shared" ref="B43:G48" si="11">C42*C8/C7</f>
        <v>5.0174860598909528E-2</v>
      </c>
      <c r="D43" s="54">
        <f t="shared" si="11"/>
        <v>0.29600226187553874</v>
      </c>
      <c r="E43" s="54">
        <f t="shared" si="11"/>
        <v>0.59934473037821612</v>
      </c>
      <c r="F43" s="54">
        <f t="shared" si="11"/>
        <v>0.17194249588268201</v>
      </c>
      <c r="G43" s="54">
        <f t="shared" si="11"/>
        <v>2.9917379877788218E-2</v>
      </c>
      <c r="I43" s="19"/>
      <c r="J43" s="19"/>
      <c r="K43" s="19"/>
      <c r="M43" s="19"/>
      <c r="N43" s="61"/>
      <c r="O43" s="54"/>
      <c r="P43" s="19"/>
      <c r="Q43" s="19"/>
    </row>
    <row r="44" spans="1:31" x14ac:dyDescent="0.3">
      <c r="A44" s="8">
        <v>2030</v>
      </c>
      <c r="B44" s="19">
        <f t="shared" si="11"/>
        <v>9.0965053163805916</v>
      </c>
      <c r="C44" s="102">
        <f t="shared" si="11"/>
        <v>5.0174860598909528E-2</v>
      </c>
      <c r="D44" s="54">
        <f t="shared" si="11"/>
        <v>0.34305115433149902</v>
      </c>
      <c r="E44" s="54">
        <f t="shared" si="11"/>
        <v>0.59934473037821612</v>
      </c>
      <c r="F44" s="54">
        <f t="shared" si="11"/>
        <v>0.17194249588268201</v>
      </c>
      <c r="G44" s="54">
        <f t="shared" si="11"/>
        <v>3.1239319772170256E-2</v>
      </c>
      <c r="I44" s="19"/>
      <c r="J44" s="19"/>
      <c r="K44" s="19"/>
      <c r="L44" s="20"/>
      <c r="M44" s="19"/>
      <c r="N44" s="61"/>
      <c r="O44" s="54"/>
      <c r="P44" s="19"/>
      <c r="Q44" s="19"/>
    </row>
    <row r="45" spans="1:31" x14ac:dyDescent="0.3">
      <c r="A45" s="8">
        <v>2035</v>
      </c>
      <c r="B45" s="19">
        <f t="shared" si="11"/>
        <v>9.7640540407403886</v>
      </c>
      <c r="C45" s="102">
        <f t="shared" si="11"/>
        <v>5.0174860598909528E-2</v>
      </c>
      <c r="D45" s="54">
        <f t="shared" si="11"/>
        <v>0.3861040155757679</v>
      </c>
      <c r="E45" s="54">
        <f t="shared" si="11"/>
        <v>0.59934473037821612</v>
      </c>
      <c r="F45" s="54">
        <f t="shared" si="11"/>
        <v>0.17194249588268201</v>
      </c>
      <c r="G45" s="54">
        <f t="shared" si="11"/>
        <v>3.2394350478257249E-2</v>
      </c>
      <c r="I45" s="19"/>
      <c r="J45" s="19"/>
      <c r="K45" s="19"/>
      <c r="M45" s="19"/>
      <c r="N45" s="61"/>
      <c r="O45" s="54"/>
      <c r="P45" s="19"/>
      <c r="Q45" s="19"/>
    </row>
    <row r="46" spans="1:31" x14ac:dyDescent="0.3">
      <c r="A46" s="8">
        <v>2040</v>
      </c>
      <c r="B46" s="19">
        <f t="shared" si="11"/>
        <v>10.067264666099101</v>
      </c>
      <c r="C46" s="102">
        <f t="shared" si="11"/>
        <v>5.0174860598909528E-2</v>
      </c>
      <c r="D46" s="54">
        <f t="shared" si="11"/>
        <v>0.42936055484538099</v>
      </c>
      <c r="E46" s="54">
        <f t="shared" si="11"/>
        <v>0.59934473037821612</v>
      </c>
      <c r="F46" s="54">
        <f t="shared" si="11"/>
        <v>0.17194249588268201</v>
      </c>
      <c r="G46" s="54">
        <f t="shared" si="11"/>
        <v>3.3506516107239231E-2</v>
      </c>
      <c r="I46" s="19"/>
      <c r="J46" s="19"/>
      <c r="K46" s="19"/>
      <c r="L46" s="20"/>
      <c r="M46" s="19"/>
      <c r="N46" s="61"/>
      <c r="O46" s="54"/>
      <c r="P46" s="19"/>
      <c r="Q46" s="19"/>
    </row>
    <row r="47" spans="1:31" x14ac:dyDescent="0.3">
      <c r="A47" s="8">
        <v>2045</v>
      </c>
      <c r="B47" s="19">
        <f t="shared" si="11"/>
        <v>10.080366047333618</v>
      </c>
      <c r="C47" s="102">
        <f t="shared" si="11"/>
        <v>5.0174860598909528E-2</v>
      </c>
      <c r="D47" s="54">
        <f t="shared" si="11"/>
        <v>0.46724612615974631</v>
      </c>
      <c r="E47" s="54">
        <f t="shared" si="11"/>
        <v>0.59934473037821612</v>
      </c>
      <c r="F47" s="54">
        <f t="shared" si="11"/>
        <v>0.17194249588268201</v>
      </c>
      <c r="G47" s="54">
        <f t="shared" si="11"/>
        <v>3.445784363757344E-2</v>
      </c>
      <c r="I47" s="19"/>
      <c r="J47" s="19"/>
      <c r="K47" s="19"/>
      <c r="M47" s="19"/>
      <c r="N47" s="61"/>
      <c r="O47" s="54"/>
      <c r="P47" s="19"/>
      <c r="Q47" s="19"/>
    </row>
    <row r="48" spans="1:31" x14ac:dyDescent="0.3">
      <c r="A48" s="8">
        <v>2050</v>
      </c>
      <c r="B48" s="19">
        <f t="shared" si="11"/>
        <v>9.9201280660602844</v>
      </c>
      <c r="C48" s="102">
        <f t="shared" si="11"/>
        <v>5.0174860598909528E-2</v>
      </c>
      <c r="D48" s="54">
        <f t="shared" si="11"/>
        <v>0.5050938869363244</v>
      </c>
      <c r="E48" s="54">
        <f t="shared" si="11"/>
        <v>0.59934473037821612</v>
      </c>
      <c r="F48" s="54">
        <f t="shared" si="11"/>
        <v>0.17194249588268201</v>
      </c>
      <c r="G48" s="54">
        <f t="shared" si="11"/>
        <v>3.5378758859114096E-2</v>
      </c>
      <c r="I48" s="19"/>
      <c r="J48" s="19"/>
      <c r="K48" s="19"/>
      <c r="L48" s="20"/>
      <c r="M48" s="19"/>
      <c r="N48" s="61"/>
      <c r="O48" s="54"/>
      <c r="P48" s="19"/>
      <c r="Q48" s="19"/>
    </row>
    <row r="49" spans="1:12" x14ac:dyDescent="0.3">
      <c r="A49" s="8"/>
      <c r="L49" s="34"/>
    </row>
    <row r="50" spans="1:12" x14ac:dyDescent="0.3">
      <c r="A50" s="8" t="s">
        <v>871</v>
      </c>
      <c r="B50" t="s">
        <v>835</v>
      </c>
      <c r="C50" t="s">
        <v>919</v>
      </c>
      <c r="D50" t="s">
        <v>798</v>
      </c>
      <c r="E50" t="s">
        <v>948</v>
      </c>
      <c r="F50" t="s">
        <v>949</v>
      </c>
      <c r="G50" t="s">
        <v>827</v>
      </c>
      <c r="H50" t="s">
        <v>836</v>
      </c>
      <c r="L50" s="34"/>
    </row>
    <row r="51" spans="1:12" hidden="1" x14ac:dyDescent="0.3">
      <c r="A51" s="17">
        <v>2017</v>
      </c>
      <c r="B51" s="19">
        <f>(B4-B42)*B16*(B$35*$B26+B$36*$C26+$D26*B$37+$E26*B$38+$F26*B$39)/100*0.72*0.84*44/12*1000/1000000</f>
        <v>426.59545448436347</v>
      </c>
      <c r="C51" s="19" t="e">
        <f>(C4-C42)*C16*(C$35*$B26+C$36*$C26+$D26*C$37+$E26*C$38+$F26*C$39)/100*0.72*0.84*44/12*1000/1000000</f>
        <v>#REF!</v>
      </c>
      <c r="D51" s="19">
        <f>(D4-D42)*D16*(D$35*$B26+D$36*$C26+$D26*D$37+$E26*D$38+$F26*D$39)/100*0.72*0.84*44/12*1000/1000000</f>
        <v>-1.7033051881237562</v>
      </c>
      <c r="E51" s="19">
        <f>(E4-E42)*E16*(E$35*$B26+E$36*$C26+$D26*E$37+$E26*E$38+$F26*E$39)/100*0.72*0.84*44/12*1000/1000000</f>
        <v>-13.005815823550826</v>
      </c>
      <c r="F51" s="19">
        <f>(F4-F42)*F16*(F$35*$B26+F$36*$C26+$D26*F$37+$E26*F$38+$F26*F$39)/100*0.72*0.84*44/12*1000/1000000</f>
        <v>-9.6301046895264655</v>
      </c>
      <c r="G51" s="19">
        <f>G4*$G16*(G$35*$AA26+G$36*$AB26+$AC26*G$37+$AD26*G$38+$AE26*G$39)/100*0.72*0.84*44/12*1000/1000000</f>
        <v>353.15280000000001</v>
      </c>
      <c r="H51" s="19" t="e">
        <f>SUM(B51:G51)</f>
        <v>#REF!</v>
      </c>
      <c r="L51" s="34"/>
    </row>
    <row r="52" spans="1:12" x14ac:dyDescent="0.3">
      <c r="A52" s="8">
        <v>2020</v>
      </c>
      <c r="B52" s="19">
        <f t="shared" ref="B52:B58" si="12">(B7-B42)*B16*(B$35*$B26+B$36*$C26+$D26*B$37+$E26*B$38+$F26*B$39)/100*0.72*0.84*44/12*1000/1000000</f>
        <v>618.50358059416749</v>
      </c>
      <c r="C52" s="19">
        <f>(C7-C42)*C16*(C$35*$G26+C$36*$H26+$I26*C$37+$J26*C$38+$K26*C$39)/100*0.72*0.84*44/12*1000/1000000</f>
        <v>28.287709577352192</v>
      </c>
      <c r="D52" s="19">
        <f t="shared" ref="D52:D58" si="13">(D7-D42)*D16*(D$35*$L26+D$36*$M26+$N26*D$37+$O26*D$38+$P26*D$39)/100*0.74*0.84*44/12*1000/1000000</f>
        <v>122.45853613041881</v>
      </c>
      <c r="E52" s="19">
        <f t="shared" ref="E52:E58" si="14">(E7-E42)*E16*(E$35*$Q26+E$36*$R26+$S26*E$37+$T26*E$38+$U26*E$39)/100*0.82*0.84*44/12*1000/1000000</f>
        <v>4.6290294270981427</v>
      </c>
      <c r="F52" s="19">
        <f t="shared" ref="F52:F58" si="15">(F7-F42)*F16*(F$35*$V26+F$36*$W26+$X26*F$37+$Y26*F$38+$Z26*F$39)/100*0.82*0.84*44/12*1000/1000000</f>
        <v>88.90132929138791</v>
      </c>
      <c r="G52" s="19">
        <f t="shared" ref="G52:G58" si="16">(G7-G42)*G16*(G$35*$AA26+G$36*$AB26+$AC26*G$37+$AD26*G$38+$AE26*G$39)/100*0.82*0.84*44/12*1000/1000000</f>
        <v>316.4415087067481</v>
      </c>
      <c r="H52" s="19">
        <f>SUM(B52:G52)</f>
        <v>1179.2216937271726</v>
      </c>
      <c r="I52" s="19"/>
      <c r="L52" s="34"/>
    </row>
    <row r="53" spans="1:12" x14ac:dyDescent="0.3">
      <c r="A53" s="8">
        <v>2025</v>
      </c>
      <c r="B53" s="19">
        <f t="shared" si="12"/>
        <v>826.12482430974819</v>
      </c>
      <c r="C53" s="19">
        <f t="shared" ref="C53:C58" si="17">(C8-C43)*C17*(C$35*$G27+C$36*$H27+$I27*C$37+$J27*C$38+$K27*C$39)/100*0.72*0.84*44/12*1000/1000000</f>
        <v>28.287709577352192</v>
      </c>
      <c r="D53" s="19">
        <f t="shared" si="13"/>
        <v>146.81035868613654</v>
      </c>
      <c r="E53" s="19">
        <f t="shared" si="14"/>
        <v>4.6290294270981427</v>
      </c>
      <c r="F53" s="19">
        <f t="shared" si="15"/>
        <v>88.90132929138791</v>
      </c>
      <c r="G53" s="19">
        <f t="shared" si="16"/>
        <v>374.01560117974526</v>
      </c>
      <c r="H53" s="19">
        <f>SUM(B53:G53)</f>
        <v>1468.7688524714681</v>
      </c>
      <c r="L53" s="34"/>
    </row>
    <row r="54" spans="1:12" x14ac:dyDescent="0.3">
      <c r="A54" s="8">
        <v>2030</v>
      </c>
      <c r="B54" s="19">
        <f t="shared" si="12"/>
        <v>960.92685257660605</v>
      </c>
      <c r="C54" s="19">
        <f t="shared" si="17"/>
        <v>28.287709577352192</v>
      </c>
      <c r="D54" s="19">
        <f t="shared" si="13"/>
        <v>170.14553434823782</v>
      </c>
      <c r="E54" s="19">
        <f t="shared" si="14"/>
        <v>4.6290294270981427</v>
      </c>
      <c r="F54" s="19">
        <f t="shared" si="15"/>
        <v>88.90132929138791</v>
      </c>
      <c r="G54" s="19">
        <f t="shared" si="16"/>
        <v>424.09153442336338</v>
      </c>
      <c r="H54" s="19">
        <f>SUM(B54:G54)</f>
        <v>1676.9819896440454</v>
      </c>
      <c r="L54" s="34"/>
    </row>
    <row r="55" spans="1:12" x14ac:dyDescent="0.3">
      <c r="A55" s="8">
        <v>2035</v>
      </c>
      <c r="B55" s="19">
        <f t="shared" si="12"/>
        <v>1031.4446473043756</v>
      </c>
      <c r="C55" s="19">
        <f t="shared" si="17"/>
        <v>28.287709577352192</v>
      </c>
      <c r="D55" s="19">
        <f t="shared" si="13"/>
        <v>191.49876983261134</v>
      </c>
      <c r="E55" s="19">
        <f t="shared" si="14"/>
        <v>4.6290294270981427</v>
      </c>
      <c r="F55" s="19">
        <f t="shared" si="15"/>
        <v>88.90132929138791</v>
      </c>
      <c r="G55" s="19">
        <f t="shared" si="16"/>
        <v>472.69135081708646</v>
      </c>
      <c r="H55" s="19">
        <f>SUM(B55:G55)</f>
        <v>1817.4528362499116</v>
      </c>
      <c r="L55" s="34"/>
    </row>
    <row r="56" spans="1:12" x14ac:dyDescent="0.3">
      <c r="A56" s="8">
        <v>2040</v>
      </c>
      <c r="B56" s="19">
        <f t="shared" si="12"/>
        <v>1063.4748854848624</v>
      </c>
      <c r="C56" s="19">
        <f t="shared" si="17"/>
        <v>28.287709577352192</v>
      </c>
      <c r="D56" s="19">
        <f t="shared" si="13"/>
        <v>212.9530249638207</v>
      </c>
      <c r="E56" s="19">
        <f t="shared" si="14"/>
        <v>4.6290294270981427</v>
      </c>
      <c r="F56" s="19">
        <f t="shared" si="15"/>
        <v>88.90132929138791</v>
      </c>
      <c r="G56" s="19">
        <f t="shared" si="16"/>
        <v>519.81534951060394</v>
      </c>
      <c r="H56" s="19">
        <f t="shared" ref="H56:H58" si="18">SUM(B56:G56)</f>
        <v>1918.0613282551253</v>
      </c>
      <c r="L56" s="34"/>
    </row>
    <row r="57" spans="1:12" x14ac:dyDescent="0.3">
      <c r="A57" s="8">
        <v>2045</v>
      </c>
      <c r="B57" s="19">
        <f t="shared" si="12"/>
        <v>1064.8588751156296</v>
      </c>
      <c r="C57" s="19">
        <f t="shared" si="17"/>
        <v>28.287709577352192</v>
      </c>
      <c r="D57" s="19">
        <f t="shared" si="13"/>
        <v>231.74340270772404</v>
      </c>
      <c r="E57" s="19">
        <f t="shared" si="14"/>
        <v>4.6290294270981427</v>
      </c>
      <c r="F57" s="19">
        <f t="shared" si="15"/>
        <v>88.90132929138791</v>
      </c>
      <c r="G57" s="19">
        <f t="shared" si="16"/>
        <v>557.58492818945228</v>
      </c>
      <c r="H57" s="19">
        <f>SUM(B57:G57)</f>
        <v>1976.0052743086442</v>
      </c>
      <c r="L57" s="34"/>
    </row>
    <row r="58" spans="1:12" x14ac:dyDescent="0.3">
      <c r="A58" s="17">
        <v>2050</v>
      </c>
      <c r="B58" s="19">
        <f t="shared" si="12"/>
        <v>1047.9318274580044</v>
      </c>
      <c r="C58" s="19">
        <f t="shared" si="17"/>
        <v>28.287709577352192</v>
      </c>
      <c r="D58" s="19">
        <f t="shared" si="13"/>
        <v>250.51502728879856</v>
      </c>
      <c r="E58" s="19">
        <f t="shared" si="14"/>
        <v>4.6290294270981427</v>
      </c>
      <c r="F58" s="19">
        <f t="shared" si="15"/>
        <v>88.90132929138791</v>
      </c>
      <c r="G58" s="19">
        <f t="shared" si="16"/>
        <v>585.66020375096207</v>
      </c>
      <c r="H58" s="19">
        <f t="shared" si="18"/>
        <v>2005.9251267936033</v>
      </c>
    </row>
    <row r="59" spans="1:12" x14ac:dyDescent="0.3">
      <c r="A59" s="8"/>
      <c r="L59" s="34"/>
    </row>
    <row r="60" spans="1:12" x14ac:dyDescent="0.3">
      <c r="A60" s="8" t="s">
        <v>1145</v>
      </c>
      <c r="B60" t="s">
        <v>835</v>
      </c>
      <c r="C60" t="s">
        <v>1146</v>
      </c>
      <c r="D60" t="s">
        <v>798</v>
      </c>
      <c r="E60" t="s">
        <v>948</v>
      </c>
      <c r="F60" t="s">
        <v>949</v>
      </c>
      <c r="G60" t="s">
        <v>833</v>
      </c>
      <c r="L60" s="34"/>
    </row>
    <row r="61" spans="1:12" x14ac:dyDescent="0.3">
      <c r="A61" s="11">
        <v>2020</v>
      </c>
      <c r="B61" s="22">
        <f>B7*B16</f>
        <v>2892500.0156386318</v>
      </c>
      <c r="C61" s="22">
        <f t="shared" ref="C61:G61" si="19">C7*C16</f>
        <v>133948.29379999998</v>
      </c>
      <c r="D61" s="22">
        <f t="shared" si="19"/>
        <v>573650.75165591808</v>
      </c>
      <c r="E61" s="22">
        <f t="shared" si="19"/>
        <v>34989.360871000004</v>
      </c>
      <c r="F61" s="22">
        <f t="shared" si="19"/>
        <v>179739.37520000001</v>
      </c>
      <c r="G61" s="22">
        <f t="shared" si="19"/>
        <v>503023.72868884262</v>
      </c>
      <c r="L61" s="34"/>
    </row>
    <row r="62" spans="1:12" x14ac:dyDescent="0.3">
      <c r="A62" s="8">
        <v>2025</v>
      </c>
      <c r="B62" s="22">
        <f t="shared" ref="B62:G67" si="20">B8*B17</f>
        <v>3863463.5953762219</v>
      </c>
      <c r="C62" s="22">
        <f t="shared" si="20"/>
        <v>133948.29379999998</v>
      </c>
      <c r="D62" s="22">
        <f t="shared" si="20"/>
        <v>687725.61940055224</v>
      </c>
      <c r="E62" s="22">
        <f t="shared" si="20"/>
        <v>34989.360871000004</v>
      </c>
      <c r="F62" s="22">
        <f t="shared" si="20"/>
        <v>179739.37520000001</v>
      </c>
      <c r="G62" s="22">
        <f t="shared" si="20"/>
        <v>594545.01737819111</v>
      </c>
      <c r="L62" s="34"/>
    </row>
    <row r="63" spans="1:12" x14ac:dyDescent="0.3">
      <c r="A63" s="8">
        <v>2030</v>
      </c>
      <c r="B63" s="22">
        <f t="shared" si="20"/>
        <v>4493880.1056499919</v>
      </c>
      <c r="C63" s="22">
        <f t="shared" si="20"/>
        <v>133948.29379999998</v>
      </c>
      <c r="D63" s="22">
        <f t="shared" si="20"/>
        <v>797038.05674939381</v>
      </c>
      <c r="E63" s="22">
        <f t="shared" si="20"/>
        <v>34989.360871000004</v>
      </c>
      <c r="F63" s="22">
        <f t="shared" si="20"/>
        <v>179739.37520000001</v>
      </c>
      <c r="G63" s="22">
        <f t="shared" si="20"/>
        <v>674147.03533317999</v>
      </c>
      <c r="L63" s="34"/>
    </row>
    <row r="64" spans="1:12" x14ac:dyDescent="0.3">
      <c r="A64" s="8">
        <v>2035</v>
      </c>
      <c r="B64" s="22">
        <f t="shared" si="20"/>
        <v>4823664.3280095896</v>
      </c>
      <c r="C64" s="22">
        <f t="shared" si="20"/>
        <v>133948.29379999998</v>
      </c>
      <c r="D64" s="22">
        <f t="shared" si="20"/>
        <v>897066.19666486012</v>
      </c>
      <c r="E64" s="22">
        <f t="shared" si="20"/>
        <v>34989.360871000004</v>
      </c>
      <c r="F64" s="22">
        <f t="shared" si="20"/>
        <v>179739.37520000001</v>
      </c>
      <c r="G64" s="22">
        <f t="shared" si="20"/>
        <v>751402.57919616613</v>
      </c>
      <c r="L64" s="34"/>
    </row>
    <row r="65" spans="1:12" x14ac:dyDescent="0.3">
      <c r="A65" s="8">
        <v>2040</v>
      </c>
      <c r="B65" s="22">
        <f t="shared" si="20"/>
        <v>4973457.2594409073</v>
      </c>
      <c r="C65" s="22">
        <f t="shared" si="20"/>
        <v>133948.29379999998</v>
      </c>
      <c r="D65" s="22">
        <f t="shared" si="20"/>
        <v>997567.55795117177</v>
      </c>
      <c r="E65" s="22">
        <f t="shared" si="20"/>
        <v>34989.360871000004</v>
      </c>
      <c r="F65" s="22">
        <f t="shared" si="20"/>
        <v>179739.37520000001</v>
      </c>
      <c r="G65" s="22">
        <f t="shared" si="20"/>
        <v>826312.1245033486</v>
      </c>
      <c r="L65" s="34"/>
    </row>
    <row r="66" spans="1:12" x14ac:dyDescent="0.3">
      <c r="A66" s="8">
        <v>2045</v>
      </c>
      <c r="B66" s="22">
        <f t="shared" si="20"/>
        <v>4979929.6391558191</v>
      </c>
      <c r="C66" s="22">
        <f t="shared" si="20"/>
        <v>133948.29379999998</v>
      </c>
      <c r="D66" s="22">
        <f t="shared" si="20"/>
        <v>1085590.1218107382</v>
      </c>
      <c r="E66" s="22">
        <f t="shared" si="20"/>
        <v>34989.360871000004</v>
      </c>
      <c r="F66" s="22">
        <f t="shared" si="20"/>
        <v>179739.37520000001</v>
      </c>
      <c r="G66" s="22">
        <f t="shared" si="20"/>
        <v>886351.63820585585</v>
      </c>
      <c r="L66" s="34"/>
    </row>
    <row r="67" spans="1:12" x14ac:dyDescent="0.3">
      <c r="A67" s="8">
        <v>2050</v>
      </c>
      <c r="B67" s="22">
        <f t="shared" si="20"/>
        <v>4900768.4392038947</v>
      </c>
      <c r="C67" s="22">
        <f t="shared" si="20"/>
        <v>133948.29379999998</v>
      </c>
      <c r="D67" s="22">
        <f t="shared" si="20"/>
        <v>1173524.8374378118</v>
      </c>
      <c r="E67" s="22">
        <f t="shared" si="20"/>
        <v>34989.360871000004</v>
      </c>
      <c r="F67" s="22">
        <f t="shared" si="20"/>
        <v>179739.37520000001</v>
      </c>
      <c r="G67" s="22">
        <f t="shared" si="20"/>
        <v>930980.83320190478</v>
      </c>
      <c r="L67" s="34"/>
    </row>
    <row r="68" spans="1:12" x14ac:dyDescent="0.3">
      <c r="A68" s="8"/>
      <c r="L68" s="34"/>
    </row>
    <row r="69" spans="1:12" x14ac:dyDescent="0.3">
      <c r="A69" s="8"/>
      <c r="L69" s="34"/>
    </row>
    <row r="70" spans="1:12" x14ac:dyDescent="0.3">
      <c r="A70" s="8"/>
      <c r="L70" s="34"/>
    </row>
    <row r="71" spans="1:12" x14ac:dyDescent="0.3">
      <c r="A71" s="11"/>
      <c r="L71" s="34"/>
    </row>
    <row r="72" spans="1:12" x14ac:dyDescent="0.3">
      <c r="A72" s="8"/>
      <c r="L72" s="34"/>
    </row>
    <row r="73" spans="1:12" x14ac:dyDescent="0.3">
      <c r="A73" s="8"/>
      <c r="L73" s="34"/>
    </row>
    <row r="74" spans="1:12" x14ac:dyDescent="0.3">
      <c r="A74" s="8"/>
      <c r="L74" s="34"/>
    </row>
    <row r="75" spans="1:12" x14ac:dyDescent="0.3">
      <c r="A75" s="8"/>
      <c r="L75" s="34"/>
    </row>
    <row r="76" spans="1:12" x14ac:dyDescent="0.3">
      <c r="A76" s="8"/>
      <c r="L76" s="34"/>
    </row>
    <row r="77" spans="1:12" x14ac:dyDescent="0.3">
      <c r="A77" s="8"/>
      <c r="L77" s="34"/>
    </row>
    <row r="78" spans="1:12" x14ac:dyDescent="0.3">
      <c r="A78" s="8"/>
      <c r="L78" s="34"/>
    </row>
    <row r="79" spans="1:12" x14ac:dyDescent="0.3">
      <c r="A79" s="8"/>
      <c r="L79" s="34"/>
    </row>
    <row r="80" spans="1:12" x14ac:dyDescent="0.3">
      <c r="A80" s="8"/>
      <c r="L80" s="34"/>
    </row>
    <row r="81" spans="1:12" x14ac:dyDescent="0.3">
      <c r="A81" s="8"/>
      <c r="L81" s="34"/>
    </row>
    <row r="82" spans="1:12" x14ac:dyDescent="0.3">
      <c r="A82" s="8"/>
      <c r="L82" s="34"/>
    </row>
    <row r="83" spans="1:12" x14ac:dyDescent="0.3">
      <c r="A83" s="8"/>
      <c r="L83" s="34"/>
    </row>
    <row r="84" spans="1:12" x14ac:dyDescent="0.3">
      <c r="A84" s="8"/>
      <c r="L84" s="34"/>
    </row>
    <row r="85" spans="1:12" x14ac:dyDescent="0.3">
      <c r="A85" s="8"/>
      <c r="L85" s="34"/>
    </row>
    <row r="86" spans="1:12" x14ac:dyDescent="0.3">
      <c r="A86" s="8"/>
      <c r="L86" s="34"/>
    </row>
    <row r="87" spans="1:12" x14ac:dyDescent="0.3">
      <c r="A87" s="8"/>
      <c r="L87" s="34"/>
    </row>
    <row r="88" spans="1:12" x14ac:dyDescent="0.3">
      <c r="A88" s="8"/>
      <c r="L88" s="34"/>
    </row>
    <row r="89" spans="1:12" x14ac:dyDescent="0.3">
      <c r="A89" s="8"/>
      <c r="L89" s="34"/>
    </row>
    <row r="90" spans="1:12" x14ac:dyDescent="0.3">
      <c r="A90" s="8"/>
      <c r="L90" s="34"/>
    </row>
    <row r="91" spans="1:12" x14ac:dyDescent="0.3">
      <c r="A91" s="8"/>
      <c r="L91" s="34"/>
    </row>
    <row r="92" spans="1:12" x14ac:dyDescent="0.3">
      <c r="A92" s="8"/>
      <c r="L92" s="34"/>
    </row>
    <row r="93" spans="1:12" x14ac:dyDescent="0.3">
      <c r="A93" s="8"/>
      <c r="L93" s="34"/>
    </row>
    <row r="94" spans="1:12" x14ac:dyDescent="0.3">
      <c r="A94" s="8"/>
      <c r="L94" s="34"/>
    </row>
    <row r="95" spans="1:12" x14ac:dyDescent="0.3">
      <c r="A95" s="8"/>
      <c r="L95" s="34"/>
    </row>
    <row r="96" spans="1:12" x14ac:dyDescent="0.3">
      <c r="A96" s="11"/>
      <c r="L96" s="34"/>
    </row>
    <row r="97" spans="1:12" x14ac:dyDescent="0.3">
      <c r="A97" s="8"/>
      <c r="L97" s="34"/>
    </row>
    <row r="98" spans="1:12" x14ac:dyDescent="0.3">
      <c r="A98" s="8"/>
      <c r="L98" s="34"/>
    </row>
    <row r="99" spans="1:12" x14ac:dyDescent="0.3">
      <c r="A99" s="8"/>
      <c r="L99" s="34"/>
    </row>
    <row r="100" spans="1:12" x14ac:dyDescent="0.3">
      <c r="A100" s="8"/>
      <c r="L100" s="34"/>
    </row>
    <row r="101" spans="1:12" x14ac:dyDescent="0.3">
      <c r="A101" s="8"/>
      <c r="L101" s="34"/>
    </row>
    <row r="102" spans="1:12" x14ac:dyDescent="0.3">
      <c r="A102" s="8"/>
      <c r="L102" s="34"/>
    </row>
    <row r="103" spans="1:12" x14ac:dyDescent="0.3">
      <c r="A103" s="8"/>
      <c r="L103" s="34"/>
    </row>
    <row r="104" spans="1:12" x14ac:dyDescent="0.3">
      <c r="A104" s="8"/>
      <c r="L104" s="34"/>
    </row>
    <row r="105" spans="1:12" x14ac:dyDescent="0.3">
      <c r="A105" s="8"/>
      <c r="L105" s="34"/>
    </row>
    <row r="106" spans="1:12" x14ac:dyDescent="0.3">
      <c r="A106" s="8"/>
      <c r="L106" s="34"/>
    </row>
    <row r="107" spans="1:12" x14ac:dyDescent="0.3">
      <c r="A107" s="11"/>
      <c r="L107" s="34"/>
    </row>
    <row r="108" spans="1:12" x14ac:dyDescent="0.3">
      <c r="A108" s="8"/>
      <c r="L108" s="34"/>
    </row>
    <row r="109" spans="1:12" x14ac:dyDescent="0.3">
      <c r="A109" s="8"/>
      <c r="L109" s="34"/>
    </row>
    <row r="110" spans="1:12" x14ac:dyDescent="0.3">
      <c r="A110" s="8"/>
      <c r="L110" s="34"/>
    </row>
    <row r="111" spans="1:12" x14ac:dyDescent="0.3">
      <c r="A111" s="8"/>
      <c r="L111" s="34"/>
    </row>
    <row r="112" spans="1:12" x14ac:dyDescent="0.3">
      <c r="A112" s="8"/>
      <c r="L112" s="34"/>
    </row>
    <row r="113" spans="1:12" x14ac:dyDescent="0.3">
      <c r="A113" s="8"/>
      <c r="L113" s="34"/>
    </row>
    <row r="114" spans="1:12" x14ac:dyDescent="0.3">
      <c r="A114" s="8"/>
      <c r="L114" s="34"/>
    </row>
    <row r="115" spans="1:12" x14ac:dyDescent="0.3">
      <c r="A115" s="8"/>
      <c r="L115" s="34"/>
    </row>
    <row r="116" spans="1:12" x14ac:dyDescent="0.3">
      <c r="A116" s="8"/>
      <c r="L116" s="34"/>
    </row>
    <row r="117" spans="1:12" x14ac:dyDescent="0.3">
      <c r="A117" s="8"/>
      <c r="L117" s="34"/>
    </row>
    <row r="118" spans="1:12" x14ac:dyDescent="0.3">
      <c r="A118" s="8"/>
      <c r="L118" s="34"/>
    </row>
    <row r="119" spans="1:12" x14ac:dyDescent="0.3">
      <c r="A119" s="8"/>
      <c r="L119" s="34"/>
    </row>
    <row r="120" spans="1:12" x14ac:dyDescent="0.3">
      <c r="A120" s="8"/>
      <c r="L120" s="34"/>
    </row>
    <row r="121" spans="1:12" x14ac:dyDescent="0.3">
      <c r="A121" s="8"/>
      <c r="L121" s="34"/>
    </row>
    <row r="122" spans="1:12" x14ac:dyDescent="0.3">
      <c r="A122" s="8"/>
      <c r="L122" s="34"/>
    </row>
    <row r="123" spans="1:12" x14ac:dyDescent="0.3">
      <c r="A123" s="8"/>
      <c r="L123" s="34"/>
    </row>
    <row r="124" spans="1:12" x14ac:dyDescent="0.3">
      <c r="A124" s="8"/>
      <c r="L124" s="34"/>
    </row>
    <row r="125" spans="1:12" x14ac:dyDescent="0.3">
      <c r="A125" s="8"/>
      <c r="L125" s="34"/>
    </row>
    <row r="126" spans="1:12" x14ac:dyDescent="0.3">
      <c r="A126" s="8"/>
      <c r="L126" s="34"/>
    </row>
    <row r="127" spans="1:12" x14ac:dyDescent="0.3">
      <c r="A127" s="8"/>
      <c r="L127" s="34"/>
    </row>
    <row r="128" spans="1:12" x14ac:dyDescent="0.3">
      <c r="A128" s="8"/>
      <c r="L128" s="34"/>
    </row>
    <row r="129" spans="1:12" x14ac:dyDescent="0.3">
      <c r="A129" s="8"/>
      <c r="L129" s="34"/>
    </row>
    <row r="130" spans="1:12" x14ac:dyDescent="0.3">
      <c r="A130" s="8"/>
      <c r="L130" s="34"/>
    </row>
    <row r="131" spans="1:12" x14ac:dyDescent="0.3">
      <c r="A131" s="8"/>
      <c r="L131" s="34"/>
    </row>
    <row r="132" spans="1:12" x14ac:dyDescent="0.3">
      <c r="A132" s="8"/>
      <c r="L132" s="34"/>
    </row>
    <row r="133" spans="1:12" x14ac:dyDescent="0.3">
      <c r="A133" s="8"/>
      <c r="L133" s="34"/>
    </row>
    <row r="134" spans="1:12" x14ac:dyDescent="0.3">
      <c r="A134" s="8"/>
      <c r="L134" s="34"/>
    </row>
    <row r="135" spans="1:12" x14ac:dyDescent="0.3">
      <c r="A135" s="8"/>
      <c r="L135" s="34"/>
    </row>
    <row r="136" spans="1:12" x14ac:dyDescent="0.3">
      <c r="A136" s="8"/>
      <c r="L136" s="34"/>
    </row>
    <row r="137" spans="1:12" x14ac:dyDescent="0.3">
      <c r="A137" s="8"/>
      <c r="L137" s="34"/>
    </row>
    <row r="138" spans="1:12" x14ac:dyDescent="0.3">
      <c r="A138" s="8"/>
      <c r="L138" s="34"/>
    </row>
    <row r="139" spans="1:12" x14ac:dyDescent="0.3">
      <c r="A139" s="8"/>
      <c r="L139" s="34"/>
    </row>
    <row r="140" spans="1:12" x14ac:dyDescent="0.3">
      <c r="A140" s="8"/>
      <c r="L140" s="34"/>
    </row>
    <row r="141" spans="1:12" x14ac:dyDescent="0.3">
      <c r="A141" s="8"/>
      <c r="L141" s="34"/>
    </row>
    <row r="142" spans="1:12" x14ac:dyDescent="0.3">
      <c r="A142" s="8"/>
      <c r="L142" s="34"/>
    </row>
    <row r="143" spans="1:12" x14ac:dyDescent="0.3">
      <c r="A143" s="8"/>
      <c r="L143" s="34"/>
    </row>
    <row r="144" spans="1:12" x14ac:dyDescent="0.3">
      <c r="A144" s="8"/>
      <c r="L144" s="34"/>
    </row>
    <row r="145" spans="1:12" x14ac:dyDescent="0.3">
      <c r="A145" s="8"/>
      <c r="L145" s="34"/>
    </row>
    <row r="146" spans="1:12" x14ac:dyDescent="0.3">
      <c r="A146" s="8"/>
      <c r="L146" s="34"/>
    </row>
    <row r="147" spans="1:12" x14ac:dyDescent="0.3">
      <c r="A147" s="8"/>
      <c r="L147" s="34"/>
    </row>
    <row r="148" spans="1:12" x14ac:dyDescent="0.3">
      <c r="A148" s="8"/>
      <c r="L148" s="34"/>
    </row>
    <row r="149" spans="1:12" x14ac:dyDescent="0.3">
      <c r="A149" s="8"/>
      <c r="L149" s="34"/>
    </row>
    <row r="150" spans="1:12" x14ac:dyDescent="0.3">
      <c r="A150" s="8"/>
      <c r="L150" s="34"/>
    </row>
    <row r="151" spans="1:12" x14ac:dyDescent="0.3">
      <c r="A151" s="8"/>
      <c r="L151" s="34"/>
    </row>
    <row r="152" spans="1:12" x14ac:dyDescent="0.3">
      <c r="A152" s="8"/>
      <c r="L152" s="34"/>
    </row>
    <row r="153" spans="1:12" x14ac:dyDescent="0.3">
      <c r="A153" s="8"/>
      <c r="L153" s="34"/>
    </row>
    <row r="154" spans="1:12" x14ac:dyDescent="0.3">
      <c r="A154" s="8"/>
      <c r="L154" s="34"/>
    </row>
    <row r="155" spans="1:12" x14ac:dyDescent="0.3">
      <c r="A155" s="8"/>
      <c r="L155" s="34"/>
    </row>
    <row r="156" spans="1:12" x14ac:dyDescent="0.3">
      <c r="A156" s="8"/>
      <c r="L156" s="34"/>
    </row>
    <row r="157" spans="1:12" x14ac:dyDescent="0.3">
      <c r="A157" s="8"/>
      <c r="L157" s="34"/>
    </row>
    <row r="158" spans="1:12" x14ac:dyDescent="0.3">
      <c r="A158" s="8"/>
      <c r="L158" s="34"/>
    </row>
    <row r="159" spans="1:12" x14ac:dyDescent="0.3">
      <c r="A159" s="8"/>
      <c r="L159" s="34"/>
    </row>
    <row r="160" spans="1:12" x14ac:dyDescent="0.3">
      <c r="A160" s="8"/>
      <c r="L160" s="34"/>
    </row>
    <row r="161" spans="1:12" x14ac:dyDescent="0.3">
      <c r="A161" s="8"/>
      <c r="L161" s="34"/>
    </row>
    <row r="162" spans="1:12" x14ac:dyDescent="0.3">
      <c r="A162" s="8"/>
      <c r="L162" s="34"/>
    </row>
    <row r="163" spans="1:12" x14ac:dyDescent="0.3">
      <c r="A163" s="8"/>
      <c r="L163" s="34"/>
    </row>
    <row r="164" spans="1:12" x14ac:dyDescent="0.3">
      <c r="A164" s="8"/>
      <c r="L164" s="34"/>
    </row>
    <row r="165" spans="1:12" x14ac:dyDescent="0.3">
      <c r="A165" s="8"/>
      <c r="L165" s="34"/>
    </row>
    <row r="166" spans="1:12" x14ac:dyDescent="0.3">
      <c r="A166" s="8"/>
      <c r="L166" s="34"/>
    </row>
    <row r="167" spans="1:12" x14ac:dyDescent="0.3">
      <c r="A167" s="8"/>
      <c r="L167" s="34"/>
    </row>
    <row r="168" spans="1:12" x14ac:dyDescent="0.3">
      <c r="A168" s="8"/>
      <c r="L168" s="34"/>
    </row>
    <row r="169" spans="1:12" x14ac:dyDescent="0.3">
      <c r="A169" s="8"/>
      <c r="L169" s="34"/>
    </row>
    <row r="170" spans="1:12" x14ac:dyDescent="0.3">
      <c r="A170" s="8"/>
      <c r="L170" s="34"/>
    </row>
    <row r="171" spans="1:12" x14ac:dyDescent="0.3">
      <c r="A171" s="8"/>
      <c r="L171" s="34"/>
    </row>
    <row r="172" spans="1:12" x14ac:dyDescent="0.3">
      <c r="A172" s="8"/>
      <c r="L172" s="34"/>
    </row>
    <row r="173" spans="1:12" x14ac:dyDescent="0.3">
      <c r="A173" s="8"/>
      <c r="L173" s="34"/>
    </row>
    <row r="174" spans="1:12" x14ac:dyDescent="0.3">
      <c r="A174" s="8"/>
      <c r="L174" s="34"/>
    </row>
    <row r="175" spans="1:12" x14ac:dyDescent="0.3">
      <c r="A175" s="8"/>
      <c r="L175" s="34"/>
    </row>
    <row r="176" spans="1:12" x14ac:dyDescent="0.3">
      <c r="A176" s="8"/>
      <c r="L176" s="34"/>
    </row>
    <row r="177" spans="1:12" x14ac:dyDescent="0.3">
      <c r="A177" s="8"/>
      <c r="L177" s="34"/>
    </row>
    <row r="178" spans="1:12" x14ac:dyDescent="0.3">
      <c r="A178" s="8"/>
      <c r="L178" s="34"/>
    </row>
    <row r="179" spans="1:12" x14ac:dyDescent="0.3">
      <c r="A179" s="8"/>
      <c r="L179" s="34"/>
    </row>
    <row r="180" spans="1:12" x14ac:dyDescent="0.3">
      <c r="A180" s="8"/>
      <c r="L180" s="34"/>
    </row>
    <row r="181" spans="1:12" x14ac:dyDescent="0.3">
      <c r="A181" s="8"/>
      <c r="L181" s="34"/>
    </row>
    <row r="182" spans="1:12" x14ac:dyDescent="0.3">
      <c r="A182" s="8"/>
      <c r="L182" s="34"/>
    </row>
    <row r="183" spans="1:12" x14ac:dyDescent="0.3">
      <c r="A183" s="8"/>
      <c r="L183" s="34"/>
    </row>
    <row r="184" spans="1:12" x14ac:dyDescent="0.3">
      <c r="A184" s="8"/>
      <c r="L184" s="34"/>
    </row>
    <row r="185" spans="1:12" x14ac:dyDescent="0.3">
      <c r="A185" s="8"/>
      <c r="L185" s="34"/>
    </row>
    <row r="186" spans="1:12" x14ac:dyDescent="0.3">
      <c r="A186" s="8"/>
      <c r="L186" s="34"/>
    </row>
    <row r="187" spans="1:12" x14ac:dyDescent="0.3">
      <c r="A187" s="8"/>
      <c r="L187" s="34"/>
    </row>
    <row r="188" spans="1:12" x14ac:dyDescent="0.3">
      <c r="A188" s="8"/>
      <c r="L188" s="34"/>
    </row>
    <row r="189" spans="1:12" x14ac:dyDescent="0.3">
      <c r="A189" s="8"/>
      <c r="L189" s="34"/>
    </row>
    <row r="190" spans="1:12" x14ac:dyDescent="0.3">
      <c r="A190" s="8"/>
      <c r="L190" s="34"/>
    </row>
    <row r="191" spans="1:12" x14ac:dyDescent="0.3">
      <c r="A191" s="8"/>
      <c r="L191" s="34"/>
    </row>
    <row r="192" spans="1:12" x14ac:dyDescent="0.3">
      <c r="A192" s="8"/>
      <c r="L192" s="34"/>
    </row>
    <row r="193" spans="1:12" x14ac:dyDescent="0.3">
      <c r="A193" s="8"/>
      <c r="L193" s="34"/>
    </row>
    <row r="194" spans="1:12" x14ac:dyDescent="0.3">
      <c r="A194" s="8"/>
      <c r="L194" s="34"/>
    </row>
    <row r="195" spans="1:12" x14ac:dyDescent="0.3">
      <c r="A195" s="8"/>
      <c r="L195" s="34"/>
    </row>
    <row r="196" spans="1:12" x14ac:dyDescent="0.3">
      <c r="A196" s="8"/>
      <c r="L196" s="34"/>
    </row>
    <row r="197" spans="1:12" x14ac:dyDescent="0.3">
      <c r="A197" s="8"/>
      <c r="L197" s="34"/>
    </row>
    <row r="198" spans="1:12" x14ac:dyDescent="0.3">
      <c r="A198" s="8"/>
      <c r="L198" s="34"/>
    </row>
    <row r="199" spans="1:12" x14ac:dyDescent="0.3">
      <c r="A199" s="8"/>
      <c r="L199" s="34"/>
    </row>
    <row r="200" spans="1:12" x14ac:dyDescent="0.3">
      <c r="A200" s="8"/>
      <c r="L200" s="34"/>
    </row>
    <row r="201" spans="1:12" x14ac:dyDescent="0.3">
      <c r="A201" s="8"/>
      <c r="L201" s="34"/>
    </row>
    <row r="202" spans="1:12" x14ac:dyDescent="0.3">
      <c r="A202" s="8"/>
      <c r="L202" s="34"/>
    </row>
    <row r="203" spans="1:12" x14ac:dyDescent="0.3">
      <c r="A203" s="8"/>
      <c r="L203" s="34"/>
    </row>
    <row r="204" spans="1:12" x14ac:dyDescent="0.3">
      <c r="A204" s="8"/>
      <c r="L204" s="34"/>
    </row>
    <row r="205" spans="1:12" x14ac:dyDescent="0.3">
      <c r="A205" s="8"/>
      <c r="L205" s="34"/>
    </row>
    <row r="206" spans="1:12" x14ac:dyDescent="0.3">
      <c r="A206" s="8"/>
      <c r="L206" s="34"/>
    </row>
    <row r="207" spans="1:12" x14ac:dyDescent="0.3">
      <c r="A207" s="8"/>
      <c r="L207" s="34"/>
    </row>
    <row r="208" spans="1:12" x14ac:dyDescent="0.3">
      <c r="A208" s="8"/>
      <c r="L208" s="34"/>
    </row>
    <row r="209" spans="1:12" x14ac:dyDescent="0.3">
      <c r="A209" s="8"/>
      <c r="L209" s="34"/>
    </row>
    <row r="210" spans="1:12" x14ac:dyDescent="0.3">
      <c r="A210" s="8"/>
      <c r="L210" s="34"/>
    </row>
    <row r="211" spans="1:12" x14ac:dyDescent="0.3">
      <c r="A211" s="8"/>
      <c r="L211" s="34"/>
    </row>
    <row r="212" spans="1:12" x14ac:dyDescent="0.3">
      <c r="A212" s="8"/>
      <c r="L212" s="34"/>
    </row>
    <row r="213" spans="1:12" x14ac:dyDescent="0.3">
      <c r="A213" s="8"/>
      <c r="L213" s="34"/>
    </row>
    <row r="214" spans="1:12" x14ac:dyDescent="0.3">
      <c r="A214" s="8"/>
      <c r="L214" s="34"/>
    </row>
    <row r="215" spans="1:12" x14ac:dyDescent="0.3">
      <c r="A215" s="8"/>
      <c r="L215" s="34"/>
    </row>
    <row r="216" spans="1:12" x14ac:dyDescent="0.3">
      <c r="A216" s="8"/>
      <c r="L216" s="34"/>
    </row>
    <row r="217" spans="1:12" x14ac:dyDescent="0.3">
      <c r="A217" s="8"/>
      <c r="L217" s="34"/>
    </row>
    <row r="218" spans="1:12" x14ac:dyDescent="0.3">
      <c r="A218" s="8"/>
      <c r="L218" s="34"/>
    </row>
    <row r="219" spans="1:12" x14ac:dyDescent="0.3">
      <c r="A219" s="8"/>
      <c r="L219" s="34"/>
    </row>
    <row r="220" spans="1:12" x14ac:dyDescent="0.3">
      <c r="A220" s="8"/>
      <c r="L220" s="34"/>
    </row>
    <row r="221" spans="1:12" x14ac:dyDescent="0.3">
      <c r="A221" s="8"/>
      <c r="L221" s="34"/>
    </row>
    <row r="222" spans="1:12" x14ac:dyDescent="0.3">
      <c r="A222" s="8"/>
      <c r="L222" s="34"/>
    </row>
    <row r="223" spans="1:12" x14ac:dyDescent="0.3">
      <c r="A223" s="8"/>
      <c r="L223" s="34"/>
    </row>
    <row r="224" spans="1:12" x14ac:dyDescent="0.3">
      <c r="A224" s="8"/>
      <c r="L224" s="34"/>
    </row>
    <row r="225" spans="1:12" x14ac:dyDescent="0.3">
      <c r="A225" s="8"/>
      <c r="L225" s="34"/>
    </row>
    <row r="226" spans="1:12" x14ac:dyDescent="0.3">
      <c r="A226" s="8"/>
      <c r="L226" s="34"/>
    </row>
    <row r="227" spans="1:12" x14ac:dyDescent="0.3">
      <c r="A227" s="8"/>
      <c r="L227" s="34"/>
    </row>
    <row r="228" spans="1:12" x14ac:dyDescent="0.3">
      <c r="A228" s="8"/>
      <c r="L228" s="34"/>
    </row>
    <row r="229" spans="1:12" x14ac:dyDescent="0.3">
      <c r="A229" s="8"/>
      <c r="L229" s="34"/>
    </row>
    <row r="230" spans="1:12" x14ac:dyDescent="0.3">
      <c r="A230" s="8"/>
      <c r="L230" s="34"/>
    </row>
    <row r="231" spans="1:12" x14ac:dyDescent="0.3">
      <c r="A231" s="8"/>
      <c r="L231" s="34"/>
    </row>
    <row r="232" spans="1:12" x14ac:dyDescent="0.3">
      <c r="A232" s="8"/>
      <c r="L232" s="34"/>
    </row>
    <row r="233" spans="1:12" x14ac:dyDescent="0.3">
      <c r="A233" s="8"/>
      <c r="L233" s="34"/>
    </row>
    <row r="234" spans="1:12" x14ac:dyDescent="0.3">
      <c r="A234" s="8"/>
      <c r="L234" s="34"/>
    </row>
    <row r="235" spans="1:12" x14ac:dyDescent="0.3">
      <c r="A235" s="8"/>
      <c r="L235" s="34"/>
    </row>
    <row r="236" spans="1:12" x14ac:dyDescent="0.3">
      <c r="A236" s="8"/>
      <c r="L236" s="34"/>
    </row>
    <row r="237" spans="1:12" x14ac:dyDescent="0.3">
      <c r="A237" s="8"/>
      <c r="L237" s="34"/>
    </row>
    <row r="238" spans="1:12" x14ac:dyDescent="0.3">
      <c r="A238" s="8"/>
      <c r="L238" s="34"/>
    </row>
    <row r="239" spans="1:12" x14ac:dyDescent="0.3">
      <c r="A239" s="8"/>
      <c r="L239" s="34"/>
    </row>
    <row r="240" spans="1:12" x14ac:dyDescent="0.3">
      <c r="A240" s="8"/>
      <c r="L240" s="34"/>
    </row>
    <row r="241" spans="1:12" x14ac:dyDescent="0.3">
      <c r="A241" s="8"/>
      <c r="L241" s="34"/>
    </row>
    <row r="242" spans="1:12" x14ac:dyDescent="0.3">
      <c r="A242" s="8"/>
      <c r="L242" s="34"/>
    </row>
    <row r="243" spans="1:12" x14ac:dyDescent="0.3">
      <c r="A243" s="8"/>
      <c r="L243" s="34"/>
    </row>
    <row r="244" spans="1:12" x14ac:dyDescent="0.3">
      <c r="A244" s="8"/>
      <c r="L244" s="34"/>
    </row>
    <row r="245" spans="1:12" x14ac:dyDescent="0.3">
      <c r="A245" s="8"/>
      <c r="L245" s="34"/>
    </row>
    <row r="246" spans="1:12" x14ac:dyDescent="0.3">
      <c r="A246" s="8"/>
      <c r="L246" s="34"/>
    </row>
    <row r="247" spans="1:12" x14ac:dyDescent="0.3">
      <c r="A247" s="8"/>
      <c r="L247" s="34"/>
    </row>
    <row r="248" spans="1:12" x14ac:dyDescent="0.3">
      <c r="A248" s="8"/>
      <c r="L248" s="34"/>
    </row>
    <row r="249" spans="1:12" x14ac:dyDescent="0.3">
      <c r="A249" s="8"/>
      <c r="L249" s="34"/>
    </row>
    <row r="250" spans="1:12" x14ac:dyDescent="0.3">
      <c r="A250" s="8"/>
      <c r="L250" s="34"/>
    </row>
    <row r="251" spans="1:12" x14ac:dyDescent="0.3">
      <c r="A251" s="8"/>
      <c r="L251" s="34"/>
    </row>
    <row r="252" spans="1:12" x14ac:dyDescent="0.3">
      <c r="A252" s="8"/>
      <c r="L252" s="34"/>
    </row>
    <row r="253" spans="1:12" x14ac:dyDescent="0.3">
      <c r="A253" s="8"/>
      <c r="L253" s="34"/>
    </row>
    <row r="254" spans="1:12" x14ac:dyDescent="0.3">
      <c r="A254" s="8"/>
      <c r="L254" s="34"/>
    </row>
    <row r="255" spans="1:12" x14ac:dyDescent="0.3">
      <c r="A255" s="8"/>
      <c r="L255" s="34"/>
    </row>
    <row r="256" spans="1:12" x14ac:dyDescent="0.3">
      <c r="A256" s="8"/>
      <c r="L256" s="34"/>
    </row>
    <row r="257" spans="1:12" x14ac:dyDescent="0.3">
      <c r="A257" s="8"/>
      <c r="L257" s="34"/>
    </row>
    <row r="258" spans="1:12" x14ac:dyDescent="0.3">
      <c r="A258" s="8"/>
      <c r="L258" s="34"/>
    </row>
    <row r="259" spans="1:12" x14ac:dyDescent="0.3">
      <c r="A259" s="8"/>
      <c r="L259" s="34"/>
    </row>
    <row r="260" spans="1:12" x14ac:dyDescent="0.3">
      <c r="A260" s="8"/>
      <c r="L260" s="34"/>
    </row>
    <row r="261" spans="1:12" x14ac:dyDescent="0.3">
      <c r="A261" s="8"/>
      <c r="L261" s="34"/>
    </row>
    <row r="262" spans="1:12" x14ac:dyDescent="0.3">
      <c r="A262" s="8"/>
      <c r="L262" s="34"/>
    </row>
    <row r="263" spans="1:12" x14ac:dyDescent="0.3">
      <c r="A263" s="8"/>
      <c r="L263" s="34"/>
    </row>
    <row r="264" spans="1:12" x14ac:dyDescent="0.3">
      <c r="A264" s="8"/>
      <c r="L264" s="34"/>
    </row>
    <row r="265" spans="1:12" x14ac:dyDescent="0.3">
      <c r="A265" s="8"/>
      <c r="L265" s="34"/>
    </row>
    <row r="266" spans="1:12" x14ac:dyDescent="0.3">
      <c r="A266" s="8"/>
      <c r="L266" s="34"/>
    </row>
    <row r="267" spans="1:12" x14ac:dyDescent="0.3">
      <c r="A267" s="8"/>
      <c r="L267" s="34"/>
    </row>
    <row r="268" spans="1:12" x14ac:dyDescent="0.3">
      <c r="A268" s="8"/>
      <c r="L268" s="34"/>
    </row>
    <row r="269" spans="1:12" x14ac:dyDescent="0.3">
      <c r="A269" s="8"/>
      <c r="L269" s="34"/>
    </row>
    <row r="270" spans="1:12" x14ac:dyDescent="0.3">
      <c r="A270" s="8"/>
      <c r="L270" s="34"/>
    </row>
    <row r="271" spans="1:12" x14ac:dyDescent="0.3">
      <c r="A271" s="8"/>
      <c r="L271" s="34"/>
    </row>
    <row r="272" spans="1:12" x14ac:dyDescent="0.3">
      <c r="A272" s="8"/>
      <c r="L272" s="34"/>
    </row>
    <row r="273" spans="1:12" x14ac:dyDescent="0.3">
      <c r="A273" s="8"/>
      <c r="L273" s="34"/>
    </row>
    <row r="274" spans="1:12" x14ac:dyDescent="0.3">
      <c r="A274" s="8"/>
      <c r="L274" s="34"/>
    </row>
    <row r="275" spans="1:12" x14ac:dyDescent="0.3">
      <c r="A275" s="8"/>
      <c r="L275" s="34"/>
    </row>
    <row r="276" spans="1:12" x14ac:dyDescent="0.3">
      <c r="A276" s="8"/>
      <c r="L276" s="34"/>
    </row>
    <row r="277" spans="1:12" x14ac:dyDescent="0.3">
      <c r="A277" s="8"/>
      <c r="L277" s="34"/>
    </row>
    <row r="278" spans="1:12" x14ac:dyDescent="0.3">
      <c r="A278" s="8"/>
      <c r="L278" s="34"/>
    </row>
    <row r="279" spans="1:12" x14ac:dyDescent="0.3">
      <c r="A279" s="8"/>
      <c r="L279" s="34"/>
    </row>
    <row r="280" spans="1:12" x14ac:dyDescent="0.3">
      <c r="A280" s="8"/>
      <c r="L280" s="34"/>
    </row>
    <row r="281" spans="1:12" x14ac:dyDescent="0.3">
      <c r="A281" s="8"/>
      <c r="L281" s="34"/>
    </row>
    <row r="282" spans="1:12" x14ac:dyDescent="0.3">
      <c r="A282" s="8"/>
      <c r="L282" s="34"/>
    </row>
    <row r="283" spans="1:12" x14ac:dyDescent="0.3">
      <c r="A283" s="8"/>
      <c r="L283" s="34"/>
    </row>
    <row r="284" spans="1:12" x14ac:dyDescent="0.3">
      <c r="A284" s="8"/>
      <c r="L284" s="34"/>
    </row>
    <row r="285" spans="1:12" x14ac:dyDescent="0.3">
      <c r="A285" s="8"/>
      <c r="L285" s="34"/>
    </row>
    <row r="286" spans="1:12" x14ac:dyDescent="0.3">
      <c r="A286" s="8"/>
      <c r="L286" s="34"/>
    </row>
    <row r="287" spans="1:12" x14ac:dyDescent="0.3">
      <c r="A287" s="8"/>
      <c r="L287" s="34"/>
    </row>
    <row r="288" spans="1:12" x14ac:dyDescent="0.3">
      <c r="A288" s="8"/>
      <c r="L288" s="34"/>
    </row>
    <row r="289" spans="1:12" x14ac:dyDescent="0.3">
      <c r="A289" s="8"/>
      <c r="L289" s="34"/>
    </row>
    <row r="290" spans="1:12" x14ac:dyDescent="0.3">
      <c r="A290" s="8"/>
      <c r="L290" s="34"/>
    </row>
    <row r="291" spans="1:12" x14ac:dyDescent="0.3">
      <c r="A291" s="8"/>
      <c r="L291" s="34"/>
    </row>
    <row r="292" spans="1:12" x14ac:dyDescent="0.3">
      <c r="A292" s="8"/>
      <c r="L292" s="34"/>
    </row>
    <row r="293" spans="1:12" x14ac:dyDescent="0.3">
      <c r="A293" s="8"/>
      <c r="L293" s="34"/>
    </row>
    <row r="294" spans="1:12" x14ac:dyDescent="0.3">
      <c r="A294" s="8"/>
      <c r="L294" s="34"/>
    </row>
    <row r="295" spans="1:12" x14ac:dyDescent="0.3">
      <c r="A295" s="8"/>
      <c r="L295" s="34"/>
    </row>
    <row r="296" spans="1:12" x14ac:dyDescent="0.3">
      <c r="A296" s="8"/>
      <c r="L296" s="34"/>
    </row>
    <row r="297" spans="1:12" x14ac:dyDescent="0.3">
      <c r="A297" s="8"/>
      <c r="L297" s="34"/>
    </row>
    <row r="298" spans="1:12" x14ac:dyDescent="0.3">
      <c r="A298" s="8"/>
      <c r="L298" s="34"/>
    </row>
    <row r="299" spans="1:12" x14ac:dyDescent="0.3">
      <c r="A299" s="8"/>
      <c r="L299" s="34"/>
    </row>
    <row r="300" spans="1:12" x14ac:dyDescent="0.3">
      <c r="A300" s="8"/>
      <c r="L300" s="34"/>
    </row>
    <row r="301" spans="1:12" x14ac:dyDescent="0.3">
      <c r="A301" s="8"/>
      <c r="L301" s="34"/>
    </row>
    <row r="302" spans="1:12" x14ac:dyDescent="0.3">
      <c r="A302" s="8"/>
      <c r="L302" s="34"/>
    </row>
    <row r="303" spans="1:12" x14ac:dyDescent="0.3">
      <c r="A303" s="8"/>
      <c r="L303" s="34"/>
    </row>
    <row r="304" spans="1:12" x14ac:dyDescent="0.3">
      <c r="A304" s="8"/>
      <c r="L304" s="34"/>
    </row>
    <row r="305" spans="1:12" x14ac:dyDescent="0.3">
      <c r="A305" s="8"/>
      <c r="L305" s="34"/>
    </row>
    <row r="306" spans="1:12" x14ac:dyDescent="0.3">
      <c r="A306" s="8"/>
      <c r="L306" s="34"/>
    </row>
    <row r="307" spans="1:12" x14ac:dyDescent="0.3">
      <c r="A307" s="8"/>
      <c r="L307" s="34"/>
    </row>
    <row r="308" spans="1:12" x14ac:dyDescent="0.3">
      <c r="A308" s="8"/>
      <c r="L308" s="34"/>
    </row>
    <row r="309" spans="1:12" x14ac:dyDescent="0.3">
      <c r="A309" s="8"/>
      <c r="L309" s="34"/>
    </row>
    <row r="310" spans="1:12" x14ac:dyDescent="0.3">
      <c r="A310" s="8"/>
      <c r="L310" s="34"/>
    </row>
    <row r="311" spans="1:12" x14ac:dyDescent="0.3">
      <c r="A311" s="8"/>
      <c r="L311" s="34"/>
    </row>
    <row r="312" spans="1:12" x14ac:dyDescent="0.3">
      <c r="A312" s="8"/>
      <c r="L312" s="34"/>
    </row>
    <row r="313" spans="1:12" x14ac:dyDescent="0.3">
      <c r="A313" s="8"/>
      <c r="L313" s="34"/>
    </row>
    <row r="314" spans="1:12" x14ac:dyDescent="0.3">
      <c r="A314" s="8"/>
      <c r="L314" s="34"/>
    </row>
    <row r="315" spans="1:12" x14ac:dyDescent="0.3">
      <c r="A315" s="8"/>
      <c r="L315" s="34"/>
    </row>
    <row r="316" spans="1:12" x14ac:dyDescent="0.3">
      <c r="A316" s="8"/>
      <c r="L316" s="34"/>
    </row>
    <row r="317" spans="1:12" x14ac:dyDescent="0.3">
      <c r="A317" s="8"/>
      <c r="L317" s="34"/>
    </row>
    <row r="318" spans="1:12" x14ac:dyDescent="0.3">
      <c r="A318" s="8"/>
      <c r="L318" s="34"/>
    </row>
    <row r="319" spans="1:12" x14ac:dyDescent="0.3">
      <c r="A319" s="8"/>
      <c r="L319" s="34"/>
    </row>
    <row r="320" spans="1:12" x14ac:dyDescent="0.3">
      <c r="A320" s="8"/>
      <c r="L320" s="34"/>
    </row>
    <row r="321" spans="1:12" x14ac:dyDescent="0.3">
      <c r="A321" s="8"/>
      <c r="L321" s="34"/>
    </row>
    <row r="322" spans="1:12" x14ac:dyDescent="0.3">
      <c r="A322" s="8"/>
      <c r="L322" s="34"/>
    </row>
    <row r="323" spans="1:12" x14ac:dyDescent="0.3">
      <c r="A323" s="8"/>
      <c r="L323" s="34"/>
    </row>
    <row r="324" spans="1:12" x14ac:dyDescent="0.3">
      <c r="A324" s="8"/>
      <c r="L324" s="34"/>
    </row>
    <row r="325" spans="1:12" x14ac:dyDescent="0.3">
      <c r="A325" s="8"/>
      <c r="L325" s="34"/>
    </row>
    <row r="326" spans="1:12" x14ac:dyDescent="0.3">
      <c r="A326" s="8"/>
      <c r="L326" s="34"/>
    </row>
    <row r="327" spans="1:12" x14ac:dyDescent="0.3">
      <c r="A327" s="8"/>
      <c r="L327" s="34"/>
    </row>
    <row r="328" spans="1:12" x14ac:dyDescent="0.3">
      <c r="A328" s="8"/>
      <c r="L328" s="34"/>
    </row>
    <row r="329" spans="1:12" x14ac:dyDescent="0.3">
      <c r="A329" s="8"/>
      <c r="L329" s="34"/>
    </row>
    <row r="330" spans="1:12" x14ac:dyDescent="0.3">
      <c r="A330" s="8"/>
      <c r="L330" s="34"/>
    </row>
    <row r="331" spans="1:12" x14ac:dyDescent="0.3">
      <c r="A331" s="8"/>
      <c r="L331" s="34"/>
    </row>
    <row r="332" spans="1:12" x14ac:dyDescent="0.3">
      <c r="A332" s="8"/>
      <c r="L332" s="34"/>
    </row>
    <row r="333" spans="1:12" x14ac:dyDescent="0.3">
      <c r="A333" s="8"/>
      <c r="L333" s="34"/>
    </row>
    <row r="334" spans="1:12" x14ac:dyDescent="0.3">
      <c r="A334" s="8"/>
      <c r="L334" s="34"/>
    </row>
    <row r="335" spans="1:12" x14ac:dyDescent="0.3">
      <c r="A335" s="8"/>
      <c r="L335" s="34"/>
    </row>
    <row r="336" spans="1:12" x14ac:dyDescent="0.3">
      <c r="A336" s="8"/>
      <c r="L336" s="34"/>
    </row>
    <row r="337" spans="1:13" x14ac:dyDescent="0.3">
      <c r="A337" s="8"/>
      <c r="L337" s="34"/>
    </row>
    <row r="338" spans="1:13" x14ac:dyDescent="0.3">
      <c r="A338" s="8"/>
      <c r="L338" s="34"/>
    </row>
    <row r="339" spans="1:13" x14ac:dyDescent="0.3">
      <c r="A339" s="8"/>
      <c r="L339" s="34"/>
    </row>
    <row r="340" spans="1:13" x14ac:dyDescent="0.3">
      <c r="A340" s="8"/>
      <c r="L340" s="34"/>
    </row>
    <row r="341" spans="1:13" x14ac:dyDescent="0.3">
      <c r="A341" s="8"/>
      <c r="L341" s="34"/>
    </row>
    <row r="342" spans="1:13" x14ac:dyDescent="0.3">
      <c r="A342" s="8"/>
      <c r="L342" s="34"/>
    </row>
    <row r="343" spans="1:13" x14ac:dyDescent="0.3">
      <c r="A343" s="8"/>
      <c r="L343" s="34"/>
    </row>
    <row r="344" spans="1:13" x14ac:dyDescent="0.3">
      <c r="A344" s="8"/>
      <c r="L344" s="34"/>
    </row>
    <row r="345" spans="1:13" x14ac:dyDescent="0.3">
      <c r="A345" s="8"/>
      <c r="L345" s="34"/>
    </row>
    <row r="346" spans="1:13" x14ac:dyDescent="0.3">
      <c r="A346" s="8"/>
      <c r="L346" s="34"/>
    </row>
    <row r="347" spans="1:13" x14ac:dyDescent="0.3">
      <c r="A347" s="8"/>
      <c r="L347" s="34"/>
    </row>
    <row r="348" spans="1:13" x14ac:dyDescent="0.3">
      <c r="A348" s="8"/>
      <c r="L348" s="35"/>
      <c r="M348" s="36"/>
    </row>
    <row r="349" spans="1:13" x14ac:dyDescent="0.3">
      <c r="A349" s="8"/>
    </row>
    <row r="350" spans="1:13" x14ac:dyDescent="0.3">
      <c r="A350" s="8"/>
    </row>
    <row r="351" spans="1:13" x14ac:dyDescent="0.3">
      <c r="A351" s="8"/>
    </row>
    <row r="352" spans="1:13" x14ac:dyDescent="0.3">
      <c r="A352" s="8"/>
    </row>
    <row r="353" spans="1:1" x14ac:dyDescent="0.3">
      <c r="A353" s="9"/>
    </row>
  </sheetData>
  <phoneticPr fontId="7" type="noConversion"/>
  <pageMargins left="0.7" right="0.7" top="0.75" bottom="0.75" header="0.3" footer="0.3"/>
  <drawing r:id="rId1"/>
  <legacy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A9A08-15E8-4CE6-8CD6-6C33A81ACCD5}">
  <dimension ref="A1:A2"/>
  <sheetViews>
    <sheetView workbookViewId="0">
      <selection activeCell="A2" sqref="A2"/>
    </sheetView>
  </sheetViews>
  <sheetFormatPr defaultRowHeight="13.5" x14ac:dyDescent="0.3"/>
  <sheetData>
    <row r="1" spans="1:1" x14ac:dyDescent="0.3">
      <c r="A1" t="s">
        <v>959</v>
      </c>
    </row>
    <row r="2" spans="1:1" x14ac:dyDescent="0.3">
      <c r="A2" t="s">
        <v>1143</v>
      </c>
    </row>
  </sheetData>
  <phoneticPr fontId="3" type="noConversion"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C852D-93F7-4CE5-90A0-ADCC17A9AF50}">
  <sheetPr>
    <tabColor rgb="FFFFC000"/>
  </sheetPr>
  <dimension ref="A2:AE353"/>
  <sheetViews>
    <sheetView workbookViewId="0">
      <selection activeCell="G16" sqref="G16"/>
    </sheetView>
  </sheetViews>
  <sheetFormatPr defaultRowHeight="13.5" x14ac:dyDescent="0.3"/>
  <cols>
    <col min="1" max="1" width="21.46484375" customWidth="1"/>
    <col min="2" max="2" width="17.86328125" customWidth="1"/>
    <col min="3" max="3" width="9.73046875" customWidth="1"/>
    <col min="4" max="6" width="11.59765625" customWidth="1"/>
    <col min="7" max="7" width="12.73046875" customWidth="1"/>
    <col min="12" max="12" width="11.59765625" customWidth="1"/>
    <col min="16" max="16" width="11.59765625" customWidth="1"/>
    <col min="19" max="19" width="11.73046875" customWidth="1"/>
    <col min="20" max="20" width="12.265625" customWidth="1"/>
    <col min="21" max="21" width="13.1328125" customWidth="1"/>
  </cols>
  <sheetData>
    <row r="2" spans="1:22" x14ac:dyDescent="0.3">
      <c r="A2" s="8" t="s">
        <v>847</v>
      </c>
      <c r="S2" t="s">
        <v>838</v>
      </c>
    </row>
    <row r="3" spans="1:22" x14ac:dyDescent="0.3">
      <c r="A3" s="8"/>
      <c r="B3" t="s">
        <v>880</v>
      </c>
      <c r="C3" t="s">
        <v>919</v>
      </c>
      <c r="D3" t="s">
        <v>920</v>
      </c>
      <c r="E3" t="s">
        <v>1131</v>
      </c>
      <c r="F3" t="s">
        <v>1132</v>
      </c>
      <c r="G3" t="s">
        <v>921</v>
      </c>
      <c r="H3" t="s">
        <v>836</v>
      </c>
      <c r="I3" t="s">
        <v>849</v>
      </c>
      <c r="J3" t="s">
        <v>848</v>
      </c>
      <c r="S3" t="s">
        <v>835</v>
      </c>
      <c r="T3" t="s">
        <v>798</v>
      </c>
      <c r="U3" t="s">
        <v>833</v>
      </c>
      <c r="V3" t="s">
        <v>839</v>
      </c>
    </row>
    <row r="4" spans="1:22" hidden="1" x14ac:dyDescent="0.3">
      <c r="A4" s="8">
        <v>2017</v>
      </c>
      <c r="B4" s="57">
        <f>PV销量预计!$E$41/100</f>
        <v>169.74770000000001</v>
      </c>
      <c r="C4" s="57" t="e">
        <f>#REF!/100</f>
        <v>#REF!</v>
      </c>
      <c r="D4" s="57"/>
      <c r="E4" s="57"/>
      <c r="F4" s="57"/>
      <c r="G4" s="57">
        <v>9.8000000000000007</v>
      </c>
      <c r="H4" s="58" t="e">
        <f>SUM(B4:G4)</f>
        <v>#REF!</v>
      </c>
      <c r="I4" s="58" t="e">
        <f>SUM(B4:D4)</f>
        <v>#REF!</v>
      </c>
      <c r="J4" s="14">
        <f>D4/(B4+D4)</f>
        <v>0</v>
      </c>
      <c r="K4" s="14"/>
      <c r="S4" s="53">
        <v>0.04</v>
      </c>
      <c r="T4" s="53">
        <v>0.06</v>
      </c>
      <c r="U4" s="53">
        <v>0.125</v>
      </c>
      <c r="V4" s="52" t="e">
        <f>((H4+O5)-H5)/H4</f>
        <v>#REF!</v>
      </c>
    </row>
    <row r="5" spans="1:22" hidden="1" x14ac:dyDescent="0.3">
      <c r="A5" s="8">
        <v>2018</v>
      </c>
      <c r="B5" s="57">
        <f>PV销量预计!$E$42/100</f>
        <v>189.05419999999998</v>
      </c>
      <c r="C5" s="57" t="e">
        <f>#REF!/100</f>
        <v>#REF!</v>
      </c>
      <c r="D5" s="57"/>
      <c r="E5" s="57"/>
      <c r="F5" s="57"/>
      <c r="G5" s="57">
        <f>G4*(1-U$4)+N5</f>
        <v>8.5750000000000011</v>
      </c>
      <c r="H5">
        <v>231</v>
      </c>
      <c r="I5" s="58" t="e">
        <f t="shared" ref="I5:I6" si="0">SUM(B5:D5)</f>
        <v>#REF!</v>
      </c>
      <c r="J5" s="14">
        <f t="shared" ref="J5:J6" si="1">D5/(B5+D5)</f>
        <v>0</v>
      </c>
      <c r="K5" s="14"/>
      <c r="L5" s="55"/>
      <c r="M5" s="51"/>
      <c r="N5" s="19"/>
      <c r="O5" s="19"/>
    </row>
    <row r="6" spans="1:22" hidden="1" x14ac:dyDescent="0.3">
      <c r="A6" s="8">
        <v>2019</v>
      </c>
      <c r="B6" s="57">
        <f>PV销量预计!$E$43/100</f>
        <v>224.90771980651999</v>
      </c>
      <c r="C6" s="57" t="e">
        <f>#REF!/100</f>
        <v>#REF!</v>
      </c>
      <c r="D6" s="57"/>
      <c r="E6" s="57"/>
      <c r="F6" s="57"/>
      <c r="G6" s="57">
        <f>G5*(1-U$4)+N6</f>
        <v>7.5031250000000007</v>
      </c>
      <c r="H6" s="19" t="e">
        <f>SUM(B6:G6)</f>
        <v>#REF!</v>
      </c>
      <c r="I6" s="58" t="e">
        <f t="shared" si="0"/>
        <v>#REF!</v>
      </c>
      <c r="J6" s="14">
        <f t="shared" si="1"/>
        <v>0</v>
      </c>
      <c r="K6" s="14"/>
      <c r="L6" s="55"/>
      <c r="M6" s="51"/>
      <c r="N6" s="51"/>
      <c r="O6" s="19"/>
      <c r="S6" t="s">
        <v>840</v>
      </c>
      <c r="U6" t="s">
        <v>841</v>
      </c>
      <c r="V6" s="9">
        <v>0.66559999999999997</v>
      </c>
    </row>
    <row r="7" spans="1:22" x14ac:dyDescent="0.3">
      <c r="A7" s="8">
        <v>2020</v>
      </c>
      <c r="B7" s="19">
        <f>BAU!B7</f>
        <v>243.47643229281414</v>
      </c>
      <c r="C7" s="19">
        <f>BAU!C7</f>
        <v>1.3888999999999998</v>
      </c>
      <c r="D7" s="19">
        <f>BAU!D7</f>
        <v>17.51819311231656</v>
      </c>
      <c r="E7" s="19">
        <f>BAU!E7</f>
        <v>0.78664900000000004</v>
      </c>
      <c r="F7" s="19">
        <f>BAU!F7</f>
        <v>1.565674</v>
      </c>
      <c r="G7" s="19">
        <f>BAU!G7</f>
        <v>7.7388265952129629</v>
      </c>
      <c r="H7" s="19">
        <f>SUM(B7:G7)</f>
        <v>272.47467500034367</v>
      </c>
      <c r="I7" s="19">
        <f>B7+C7+D7</f>
        <v>262.38352540513068</v>
      </c>
      <c r="J7" s="14">
        <f>D7/(B7+D7+C7)</f>
        <v>6.6765598508015195E-2</v>
      </c>
      <c r="K7" s="14"/>
      <c r="L7" s="115"/>
      <c r="M7" s="115"/>
      <c r="N7" s="115"/>
      <c r="O7" s="19"/>
      <c r="U7" t="s">
        <v>842</v>
      </c>
      <c r="V7" s="9">
        <v>1.895</v>
      </c>
    </row>
    <row r="8" spans="1:22" x14ac:dyDescent="0.3">
      <c r="A8" s="8">
        <v>2025</v>
      </c>
      <c r="B8" s="19">
        <f>BAU!B8</f>
        <v>325.20737334816681</v>
      </c>
      <c r="C8" s="19">
        <f>BAU!C8</f>
        <v>1.3888999999999998</v>
      </c>
      <c r="D8" s="19">
        <f>BAU!D8</f>
        <v>21.001820662082459</v>
      </c>
      <c r="E8" s="19">
        <f>BAU!E8</f>
        <v>0.78664900000000004</v>
      </c>
      <c r="F8" s="19">
        <f>BAU!F8</f>
        <v>1.565674</v>
      </c>
      <c r="G8" s="19">
        <f>BAU!G8</f>
        <v>8.1375777117904793</v>
      </c>
      <c r="H8" s="19">
        <f t="shared" ref="H8:H13" si="2">SUM(B8:G8)</f>
        <v>358.08799472203975</v>
      </c>
      <c r="I8" s="19">
        <f t="shared" ref="I8:I13" si="3">B8+C8+D8</f>
        <v>347.59809401024927</v>
      </c>
      <c r="J8" s="14">
        <f t="shared" ref="J8:J13" si="4">D8/(B8+D8+C8)</f>
        <v>6.0419838382264543E-2</v>
      </c>
      <c r="L8" s="34"/>
      <c r="U8" t="s">
        <v>843</v>
      </c>
      <c r="V8" s="9">
        <v>0.17699999999999999</v>
      </c>
    </row>
    <row r="9" spans="1:22" x14ac:dyDescent="0.3">
      <c r="A9" s="8">
        <v>2030</v>
      </c>
      <c r="B9" s="19">
        <f>BAU!B9</f>
        <v>378.2727361658242</v>
      </c>
      <c r="C9" s="19">
        <f>BAU!C9</f>
        <v>1.3888999999999998</v>
      </c>
      <c r="D9" s="19">
        <f>BAU!D9</f>
        <v>24.340012726726741</v>
      </c>
      <c r="E9" s="19">
        <f>BAU!E9</f>
        <v>0.78664900000000004</v>
      </c>
      <c r="F9" s="19">
        <f>BAU!F9</f>
        <v>1.565674</v>
      </c>
      <c r="G9" s="19">
        <f>BAU!G9</f>
        <v>8.4971475893931849</v>
      </c>
      <c r="H9" s="19">
        <f t="shared" si="2"/>
        <v>414.85111948194412</v>
      </c>
      <c r="I9" s="19">
        <f t="shared" si="3"/>
        <v>404.00164889255092</v>
      </c>
      <c r="J9" s="14">
        <f t="shared" si="4"/>
        <v>6.0247310359865039E-2</v>
      </c>
      <c r="L9" s="34"/>
      <c r="U9" t="s">
        <v>844</v>
      </c>
      <c r="V9" s="9">
        <v>1.1479999999999999</v>
      </c>
    </row>
    <row r="10" spans="1:22" x14ac:dyDescent="0.3">
      <c r="A10" s="8">
        <v>2035</v>
      </c>
      <c r="B10" s="19">
        <f>BAU!B10</f>
        <v>406.03235084255806</v>
      </c>
      <c r="C10" s="19">
        <f>BAU!C10</f>
        <v>1.3888999999999998</v>
      </c>
      <c r="D10" s="19">
        <f>BAU!D10</f>
        <v>27.394680164443294</v>
      </c>
      <c r="E10" s="19">
        <f>BAU!E10</f>
        <v>0.78664900000000004</v>
      </c>
      <c r="F10" s="19">
        <f>BAU!F10</f>
        <v>1.565674</v>
      </c>
      <c r="G10" s="19">
        <f>BAU!G10</f>
        <v>8.8113178866813318</v>
      </c>
      <c r="H10" s="19">
        <f t="shared" si="2"/>
        <v>445.97957189368265</v>
      </c>
      <c r="I10" s="19">
        <f t="shared" si="3"/>
        <v>434.81593100700132</v>
      </c>
      <c r="J10" s="14">
        <f t="shared" si="4"/>
        <v>6.3002935750305314E-2</v>
      </c>
      <c r="L10" s="34"/>
      <c r="U10" t="s">
        <v>845</v>
      </c>
      <c r="V10">
        <f>4.4-SUM(V6:V9)</f>
        <v>0.51440000000000019</v>
      </c>
    </row>
    <row r="11" spans="1:22" x14ac:dyDescent="0.3">
      <c r="A11" s="8">
        <v>2040</v>
      </c>
      <c r="B11" s="19">
        <f>BAU!B11</f>
        <v>418.6411834546218</v>
      </c>
      <c r="C11" s="19">
        <f>BAU!C11</f>
        <v>1.3888999999999998</v>
      </c>
      <c r="D11" s="19">
        <f>BAU!D11</f>
        <v>30.4637988747075</v>
      </c>
      <c r="E11" s="19">
        <f>BAU!E11</f>
        <v>0.78664900000000004</v>
      </c>
      <c r="F11" s="19">
        <f>BAU!F11</f>
        <v>1.565674</v>
      </c>
      <c r="G11" s="19">
        <f>BAU!G11</f>
        <v>9.1138288108061598</v>
      </c>
      <c r="H11" s="19">
        <f t="shared" si="2"/>
        <v>461.96003414013546</v>
      </c>
      <c r="I11" s="19">
        <f t="shared" si="3"/>
        <v>450.49388232932927</v>
      </c>
      <c r="J11" s="14">
        <f t="shared" si="4"/>
        <v>6.7623113364361359E-2</v>
      </c>
      <c r="L11" s="34"/>
      <c r="U11" t="s">
        <v>846</v>
      </c>
      <c r="V11" s="9">
        <f>SUM(V6:V10)</f>
        <v>4.4000000000000004</v>
      </c>
    </row>
    <row r="12" spans="1:22" x14ac:dyDescent="0.3">
      <c r="A12" s="8">
        <v>2045</v>
      </c>
      <c r="B12" s="19">
        <f>BAU!B12</f>
        <v>419.18599656193766</v>
      </c>
      <c r="C12" s="19">
        <f>BAU!C12</f>
        <v>1.3888999999999998</v>
      </c>
      <c r="D12" s="19">
        <f>BAU!D12</f>
        <v>33.151839058533504</v>
      </c>
      <c r="E12" s="19">
        <f>BAU!E12</f>
        <v>0.78664900000000004</v>
      </c>
      <c r="F12" s="19">
        <f>BAU!F12</f>
        <v>1.565674</v>
      </c>
      <c r="G12" s="19">
        <f>BAU!G12</f>
        <v>9.3725915012250471</v>
      </c>
      <c r="H12" s="19">
        <f t="shared" si="2"/>
        <v>465.45165012169616</v>
      </c>
      <c r="I12" s="19">
        <f t="shared" si="3"/>
        <v>453.72673562047112</v>
      </c>
      <c r="J12" s="14">
        <f t="shared" si="4"/>
        <v>7.3065650436486579E-2</v>
      </c>
      <c r="L12" s="34"/>
      <c r="M12">
        <v>1.3</v>
      </c>
    </row>
    <row r="13" spans="1:22" x14ac:dyDescent="0.3">
      <c r="A13" s="8">
        <v>2050</v>
      </c>
      <c r="B13" s="19">
        <f>BAU!B13</f>
        <v>412.52259589258369</v>
      </c>
      <c r="C13" s="19">
        <f>BAU!C13</f>
        <v>1.3888999999999998</v>
      </c>
      <c r="D13" s="19">
        <f>BAU!D13</f>
        <v>35.83719652592108</v>
      </c>
      <c r="E13" s="19">
        <f>BAU!E13</f>
        <v>0.78664900000000004</v>
      </c>
      <c r="F13" s="19">
        <f>BAU!F13</f>
        <v>1.565674</v>
      </c>
      <c r="G13" s="19">
        <f>BAU!G13</f>
        <v>9.6230819924335265</v>
      </c>
      <c r="H13" s="19">
        <f t="shared" si="2"/>
        <v>461.72409741093827</v>
      </c>
      <c r="I13" s="19">
        <f t="shared" si="3"/>
        <v>449.74869241850473</v>
      </c>
      <c r="J13" s="14">
        <f t="shared" si="4"/>
        <v>7.9682714213593506E-2</v>
      </c>
      <c r="L13" s="34"/>
    </row>
    <row r="14" spans="1:22" x14ac:dyDescent="0.3">
      <c r="A14" s="8"/>
      <c r="J14" s="14"/>
      <c r="L14" s="34"/>
    </row>
    <row r="15" spans="1:22" x14ac:dyDescent="0.3">
      <c r="A15" s="8" t="s">
        <v>851</v>
      </c>
      <c r="B15" t="s">
        <v>835</v>
      </c>
      <c r="C15" t="s">
        <v>919</v>
      </c>
      <c r="D15" t="s">
        <v>798</v>
      </c>
      <c r="E15" t="s">
        <v>948</v>
      </c>
      <c r="F15" t="s">
        <v>949</v>
      </c>
      <c r="G15" t="s">
        <v>922</v>
      </c>
      <c r="J15" s="14"/>
      <c r="L15" s="50"/>
      <c r="O15" s="19"/>
    </row>
    <row r="16" spans="1:22" x14ac:dyDescent="0.3">
      <c r="A16" s="8">
        <v>2020</v>
      </c>
      <c r="B16">
        <f>BAU!B16</f>
        <v>11880</v>
      </c>
      <c r="C16">
        <f>BAU!C16</f>
        <v>96442</v>
      </c>
      <c r="D16">
        <f>BAU!D16</f>
        <v>32746</v>
      </c>
      <c r="E16">
        <f>BAU!E16</f>
        <v>44479</v>
      </c>
      <c r="F16">
        <f>BAU!F16</f>
        <v>114800</v>
      </c>
      <c r="G16">
        <f>BAU!G16</f>
        <v>65000</v>
      </c>
      <c r="J16" s="14"/>
      <c r="O16" s="19"/>
    </row>
    <row r="17" spans="1:31" x14ac:dyDescent="0.3">
      <c r="A17" s="8">
        <v>2025</v>
      </c>
      <c r="B17">
        <f>BAU!B17</f>
        <v>11880</v>
      </c>
      <c r="C17">
        <f>BAU!C17</f>
        <v>96442</v>
      </c>
      <c r="D17">
        <f>BAU!D17</f>
        <v>32746</v>
      </c>
      <c r="E17">
        <f>BAU!E17</f>
        <v>44479</v>
      </c>
      <c r="F17">
        <f>BAU!F17</f>
        <v>114800</v>
      </c>
      <c r="G17">
        <f>BAU!G17</f>
        <v>73061.67</v>
      </c>
      <c r="J17" s="14"/>
      <c r="O17" s="19"/>
    </row>
    <row r="18" spans="1:31" x14ac:dyDescent="0.3">
      <c r="A18" s="8">
        <v>2030</v>
      </c>
      <c r="B18">
        <f>BAU!B18</f>
        <v>11880</v>
      </c>
      <c r="C18">
        <f>BAU!C18</f>
        <v>96442</v>
      </c>
      <c r="D18">
        <f>BAU!D18</f>
        <v>32746</v>
      </c>
      <c r="E18">
        <f>BAU!E18</f>
        <v>44479</v>
      </c>
      <c r="F18">
        <f>BAU!F18</f>
        <v>114800</v>
      </c>
      <c r="G18">
        <f>BAU!G18</f>
        <v>79338.039999999994</v>
      </c>
      <c r="J18" s="14"/>
      <c r="O18" s="19"/>
    </row>
    <row r="19" spans="1:31" x14ac:dyDescent="0.3">
      <c r="A19" s="8">
        <v>2035</v>
      </c>
      <c r="B19">
        <f>BAU!B19</f>
        <v>11880</v>
      </c>
      <c r="C19">
        <f>BAU!C19</f>
        <v>96442</v>
      </c>
      <c r="D19">
        <f>BAU!D19</f>
        <v>32746</v>
      </c>
      <c r="E19">
        <f>BAU!E19</f>
        <v>44479</v>
      </c>
      <c r="F19">
        <f>BAU!F19</f>
        <v>114800</v>
      </c>
      <c r="G19">
        <f>BAU!G19</f>
        <v>85276.98</v>
      </c>
      <c r="J19" s="14"/>
      <c r="O19" s="19"/>
    </row>
    <row r="20" spans="1:31" x14ac:dyDescent="0.3">
      <c r="A20" s="8">
        <v>2040</v>
      </c>
      <c r="B20">
        <f>BAU!B20</f>
        <v>11880</v>
      </c>
      <c r="C20">
        <f>BAU!C20</f>
        <v>96442</v>
      </c>
      <c r="D20">
        <f>BAU!D20</f>
        <v>32746</v>
      </c>
      <c r="E20">
        <f>BAU!E20</f>
        <v>44479</v>
      </c>
      <c r="F20">
        <f>BAU!F20</f>
        <v>114800</v>
      </c>
      <c r="G20">
        <f>BAU!G20</f>
        <v>90665.75</v>
      </c>
      <c r="J20" s="14"/>
      <c r="O20" s="19"/>
    </row>
    <row r="21" spans="1:31" x14ac:dyDescent="0.3">
      <c r="A21" s="8">
        <v>2045</v>
      </c>
      <c r="B21">
        <f>BAU!B21</f>
        <v>11880</v>
      </c>
      <c r="C21">
        <f>BAU!C21</f>
        <v>96442</v>
      </c>
      <c r="D21">
        <f>BAU!D21</f>
        <v>32746</v>
      </c>
      <c r="E21">
        <f>BAU!E21</f>
        <v>44479</v>
      </c>
      <c r="F21">
        <f>BAU!F21</f>
        <v>114800</v>
      </c>
      <c r="G21">
        <f>BAU!G21</f>
        <v>94568.47</v>
      </c>
      <c r="J21" s="14"/>
      <c r="L21" s="34"/>
      <c r="O21" s="19"/>
    </row>
    <row r="22" spans="1:31" x14ac:dyDescent="0.3">
      <c r="A22" s="8">
        <v>2050</v>
      </c>
      <c r="B22">
        <f>BAU!B22</f>
        <v>11880</v>
      </c>
      <c r="C22">
        <f>BAU!C22</f>
        <v>96442</v>
      </c>
      <c r="D22">
        <f>BAU!D22</f>
        <v>32746</v>
      </c>
      <c r="E22">
        <f>BAU!E22</f>
        <v>44479</v>
      </c>
      <c r="F22">
        <f>BAU!F22</f>
        <v>114800</v>
      </c>
      <c r="G22">
        <f>BAU!G22</f>
        <v>96744.56</v>
      </c>
      <c r="J22" s="14"/>
      <c r="L22" s="34"/>
    </row>
    <row r="23" spans="1:31" ht="13.9" thickBot="1" x14ac:dyDescent="0.35">
      <c r="A23" s="8"/>
      <c r="J23" s="14"/>
      <c r="L23" s="34"/>
    </row>
    <row r="24" spans="1:31" x14ac:dyDescent="0.3">
      <c r="A24" s="65"/>
      <c r="B24" s="66"/>
      <c r="C24" s="67"/>
      <c r="D24" s="67" t="s">
        <v>835</v>
      </c>
      <c r="E24" s="67"/>
      <c r="F24" s="68"/>
      <c r="G24" s="96"/>
      <c r="H24" s="96"/>
      <c r="I24" s="96" t="s">
        <v>919</v>
      </c>
      <c r="J24" s="96"/>
      <c r="K24" s="96"/>
      <c r="L24" s="66"/>
      <c r="M24" s="67"/>
      <c r="N24" s="77" t="s">
        <v>798</v>
      </c>
      <c r="O24" s="67"/>
      <c r="P24" s="68"/>
      <c r="Q24" s="66"/>
      <c r="R24" s="67"/>
      <c r="S24" s="67" t="s">
        <v>948</v>
      </c>
      <c r="T24" s="67"/>
      <c r="U24" s="68"/>
      <c r="V24" s="66"/>
      <c r="W24" s="67"/>
      <c r="X24" s="67" t="s">
        <v>949</v>
      </c>
      <c r="Y24" s="67"/>
      <c r="Z24" s="68"/>
      <c r="AA24" s="66"/>
      <c r="AB24" s="67"/>
      <c r="AC24" s="67" t="s">
        <v>827</v>
      </c>
      <c r="AD24" s="67"/>
      <c r="AE24" s="68"/>
    </row>
    <row r="25" spans="1:31" x14ac:dyDescent="0.3">
      <c r="A25" s="65" t="s">
        <v>852</v>
      </c>
      <c r="B25" s="69" t="s">
        <v>864</v>
      </c>
      <c r="C25" s="4" t="s">
        <v>853</v>
      </c>
      <c r="D25" s="4" t="s">
        <v>854</v>
      </c>
      <c r="E25" s="4" t="s">
        <v>855</v>
      </c>
      <c r="F25" s="70" t="s">
        <v>861</v>
      </c>
      <c r="G25" s="69" t="s">
        <v>864</v>
      </c>
      <c r="H25" s="4" t="s">
        <v>853</v>
      </c>
      <c r="I25" s="4" t="s">
        <v>854</v>
      </c>
      <c r="J25" s="4" t="s">
        <v>855</v>
      </c>
      <c r="K25" s="70" t="s">
        <v>861</v>
      </c>
      <c r="L25" s="69" t="s">
        <v>864</v>
      </c>
      <c r="M25" s="4" t="s">
        <v>853</v>
      </c>
      <c r="N25" s="4" t="s">
        <v>854</v>
      </c>
      <c r="O25" s="4" t="s">
        <v>855</v>
      </c>
      <c r="P25" s="70" t="s">
        <v>861</v>
      </c>
      <c r="Q25" s="69" t="s">
        <v>864</v>
      </c>
      <c r="R25" s="4" t="s">
        <v>853</v>
      </c>
      <c r="S25" s="4" t="s">
        <v>854</v>
      </c>
      <c r="T25" s="4" t="s">
        <v>855</v>
      </c>
      <c r="U25" s="70" t="s">
        <v>861</v>
      </c>
      <c r="V25" s="69" t="s">
        <v>864</v>
      </c>
      <c r="W25" s="4" t="s">
        <v>853</v>
      </c>
      <c r="X25" s="4" t="s">
        <v>854</v>
      </c>
      <c r="Y25" s="4" t="s">
        <v>855</v>
      </c>
      <c r="Z25" s="70" t="s">
        <v>861</v>
      </c>
      <c r="AA25" s="69" t="s">
        <v>864</v>
      </c>
      <c r="AB25" s="4" t="s">
        <v>853</v>
      </c>
      <c r="AC25" s="4" t="s">
        <v>854</v>
      </c>
      <c r="AD25" s="4" t="s">
        <v>855</v>
      </c>
      <c r="AE25" s="70" t="s">
        <v>861</v>
      </c>
    </row>
    <row r="26" spans="1:31" x14ac:dyDescent="0.3">
      <c r="A26" s="65">
        <v>2020</v>
      </c>
      <c r="B26" s="71">
        <v>1</v>
      </c>
      <c r="C26" s="63">
        <v>0</v>
      </c>
      <c r="D26" s="63">
        <v>0</v>
      </c>
      <c r="E26" s="63">
        <v>0</v>
      </c>
      <c r="F26" s="72">
        <v>0</v>
      </c>
      <c r="G26" s="71">
        <v>1</v>
      </c>
      <c r="H26" s="63">
        <v>0</v>
      </c>
      <c r="I26" s="63">
        <v>0</v>
      </c>
      <c r="J26" s="63">
        <v>0</v>
      </c>
      <c r="K26" s="72">
        <v>0</v>
      </c>
      <c r="L26" s="71">
        <v>1</v>
      </c>
      <c r="M26" s="63">
        <v>0</v>
      </c>
      <c r="N26" s="63">
        <v>0</v>
      </c>
      <c r="O26" s="63">
        <v>0</v>
      </c>
      <c r="P26" s="72">
        <v>0</v>
      </c>
      <c r="Q26" s="71">
        <v>1</v>
      </c>
      <c r="R26" s="63">
        <v>0</v>
      </c>
      <c r="S26" s="63">
        <v>0</v>
      </c>
      <c r="T26" s="63">
        <v>0</v>
      </c>
      <c r="U26" s="72">
        <v>0</v>
      </c>
      <c r="V26" s="71">
        <v>1</v>
      </c>
      <c r="W26" s="63">
        <v>0</v>
      </c>
      <c r="X26" s="63">
        <v>0</v>
      </c>
      <c r="Y26" s="63">
        <v>0</v>
      </c>
      <c r="Z26" s="72">
        <v>0</v>
      </c>
      <c r="AA26" s="71">
        <v>1</v>
      </c>
      <c r="AB26" s="63">
        <v>0</v>
      </c>
      <c r="AC26" s="63">
        <v>0</v>
      </c>
      <c r="AD26" s="63">
        <v>0</v>
      </c>
      <c r="AE26" s="72">
        <v>0</v>
      </c>
    </row>
    <row r="27" spans="1:31" x14ac:dyDescent="0.3">
      <c r="A27" s="65">
        <v>2025</v>
      </c>
      <c r="B27" s="71">
        <f>1-0.475</f>
        <v>0.52500000000000002</v>
      </c>
      <c r="C27" s="63">
        <v>0.47499999999999998</v>
      </c>
      <c r="D27" s="63">
        <v>0</v>
      </c>
      <c r="E27" s="63">
        <v>0</v>
      </c>
      <c r="F27" s="72">
        <v>0</v>
      </c>
      <c r="G27" s="71">
        <f>1-0.475</f>
        <v>0.52500000000000002</v>
      </c>
      <c r="H27" s="63">
        <v>0.47499999999999998</v>
      </c>
      <c r="I27" s="63">
        <v>0</v>
      </c>
      <c r="J27" s="63">
        <v>0</v>
      </c>
      <c r="K27" s="72">
        <v>0</v>
      </c>
      <c r="L27" s="71">
        <f>1-M27</f>
        <v>0.46599999999999997</v>
      </c>
      <c r="M27" s="63">
        <v>0.53400000000000003</v>
      </c>
      <c r="N27" s="63">
        <v>0</v>
      </c>
      <c r="O27" s="63">
        <v>0</v>
      </c>
      <c r="P27" s="72">
        <v>0</v>
      </c>
      <c r="Q27" s="71">
        <f>1-R27</f>
        <v>0.12</v>
      </c>
      <c r="R27" s="63">
        <v>0.88</v>
      </c>
      <c r="S27" s="63">
        <v>0</v>
      </c>
      <c r="T27" s="63">
        <v>0</v>
      </c>
      <c r="U27" s="72">
        <v>0</v>
      </c>
      <c r="V27" s="71">
        <f>1-W27</f>
        <v>0.12</v>
      </c>
      <c r="W27" s="63">
        <v>0.88</v>
      </c>
      <c r="X27" s="63">
        <v>0</v>
      </c>
      <c r="Y27" s="63">
        <v>0</v>
      </c>
      <c r="Z27" s="72">
        <v>0</v>
      </c>
      <c r="AA27" s="71">
        <f>1-AB27</f>
        <v>0.12</v>
      </c>
      <c r="AB27" s="63">
        <v>0.88</v>
      </c>
      <c r="AC27" s="63">
        <v>0</v>
      </c>
      <c r="AD27" s="63">
        <v>0</v>
      </c>
      <c r="AE27" s="72">
        <v>0</v>
      </c>
    </row>
    <row r="28" spans="1:31" x14ac:dyDescent="0.3">
      <c r="A28" s="65">
        <v>2030</v>
      </c>
      <c r="B28" s="71">
        <f>1-C28-D28</f>
        <v>0.14099999999999996</v>
      </c>
      <c r="C28" s="63">
        <v>0.40600000000000003</v>
      </c>
      <c r="D28" s="63">
        <v>0.45300000000000001</v>
      </c>
      <c r="E28" s="63">
        <v>0</v>
      </c>
      <c r="F28" s="72">
        <v>0</v>
      </c>
      <c r="G28" s="71">
        <f>1-H28-I28</f>
        <v>0.14099999999999996</v>
      </c>
      <c r="H28" s="63">
        <v>0.40600000000000003</v>
      </c>
      <c r="I28" s="63">
        <v>0.45300000000000001</v>
      </c>
      <c r="J28" s="63">
        <v>0</v>
      </c>
      <c r="K28" s="72">
        <v>0</v>
      </c>
      <c r="L28" s="71">
        <v>0</v>
      </c>
      <c r="M28" s="63">
        <f>1-N28</f>
        <v>0.46599999999999997</v>
      </c>
      <c r="N28" s="63">
        <v>0.53400000000000003</v>
      </c>
      <c r="O28" s="63">
        <v>0</v>
      </c>
      <c r="P28" s="72">
        <v>0</v>
      </c>
      <c r="Q28" s="71">
        <v>0</v>
      </c>
      <c r="R28" s="63">
        <f>1-S28</f>
        <v>0.129</v>
      </c>
      <c r="S28" s="63">
        <v>0.871</v>
      </c>
      <c r="T28" s="63">
        <v>0</v>
      </c>
      <c r="U28" s="72">
        <v>0</v>
      </c>
      <c r="V28" s="71">
        <v>0</v>
      </c>
      <c r="W28" s="63">
        <f>1-X28</f>
        <v>0.129</v>
      </c>
      <c r="X28" s="63">
        <v>0.871</v>
      </c>
      <c r="Y28" s="63">
        <v>0</v>
      </c>
      <c r="Z28" s="72">
        <v>0</v>
      </c>
      <c r="AA28" s="71">
        <v>0</v>
      </c>
      <c r="AB28" s="63">
        <f>1-AC28</f>
        <v>0.129</v>
      </c>
      <c r="AC28" s="63">
        <v>0.871</v>
      </c>
      <c r="AD28" s="63">
        <v>0</v>
      </c>
      <c r="AE28" s="72">
        <v>0</v>
      </c>
    </row>
    <row r="29" spans="1:31" x14ac:dyDescent="0.3">
      <c r="A29" s="65">
        <v>2035</v>
      </c>
      <c r="B29" s="71">
        <v>0</v>
      </c>
      <c r="C29" s="63">
        <f>1-D29-E29</f>
        <v>0.15600000000000008</v>
      </c>
      <c r="D29" s="63">
        <v>0.41799999999999998</v>
      </c>
      <c r="E29" s="63">
        <v>0.42599999999999999</v>
      </c>
      <c r="F29" s="72">
        <v>0</v>
      </c>
      <c r="G29" s="71">
        <v>0</v>
      </c>
      <c r="H29" s="63">
        <f>1-I29-J29</f>
        <v>0.15600000000000008</v>
      </c>
      <c r="I29" s="63">
        <v>0.41799999999999998</v>
      </c>
      <c r="J29" s="63">
        <v>0.42599999999999999</v>
      </c>
      <c r="K29" s="72">
        <v>0</v>
      </c>
      <c r="L29" s="71">
        <v>0</v>
      </c>
      <c r="M29" s="63">
        <v>0</v>
      </c>
      <c r="N29" s="63">
        <f>1-O29</f>
        <v>0.46599999999999997</v>
      </c>
      <c r="O29" s="63">
        <v>0.53400000000000003</v>
      </c>
      <c r="P29" s="72">
        <v>0</v>
      </c>
      <c r="Q29" s="71">
        <v>0</v>
      </c>
      <c r="R29" s="63">
        <v>0</v>
      </c>
      <c r="S29" s="63">
        <f>1-T29</f>
        <v>0.125</v>
      </c>
      <c r="T29" s="63">
        <v>0.875</v>
      </c>
      <c r="U29" s="72">
        <v>0</v>
      </c>
      <c r="V29" s="71">
        <v>0</v>
      </c>
      <c r="W29" s="63">
        <v>0</v>
      </c>
      <c r="X29" s="63">
        <f>1-Y29</f>
        <v>0.125</v>
      </c>
      <c r="Y29" s="63">
        <v>0.875</v>
      </c>
      <c r="Z29" s="72">
        <v>0</v>
      </c>
      <c r="AA29" s="71">
        <v>0</v>
      </c>
      <c r="AB29" s="63">
        <v>0</v>
      </c>
      <c r="AC29" s="63">
        <f>1-AD29</f>
        <v>0.125</v>
      </c>
      <c r="AD29" s="63">
        <v>0.875</v>
      </c>
      <c r="AE29" s="72">
        <v>0</v>
      </c>
    </row>
    <row r="30" spans="1:31" x14ac:dyDescent="0.3">
      <c r="A30" s="65">
        <v>2040</v>
      </c>
      <c r="B30" s="71">
        <v>0</v>
      </c>
      <c r="C30" s="63">
        <v>0</v>
      </c>
      <c r="D30" s="63">
        <f>1-E30-F30</f>
        <v>0.15700000000000008</v>
      </c>
      <c r="E30" s="63">
        <v>0.42199999999999999</v>
      </c>
      <c r="F30" s="72">
        <v>0.42099999999999999</v>
      </c>
      <c r="G30" s="71">
        <v>0</v>
      </c>
      <c r="H30" s="63">
        <v>0</v>
      </c>
      <c r="I30" s="63">
        <f>1-J30-K30</f>
        <v>0.15700000000000008</v>
      </c>
      <c r="J30" s="63">
        <v>0.42199999999999999</v>
      </c>
      <c r="K30" s="72">
        <v>0.42099999999999999</v>
      </c>
      <c r="L30" s="71">
        <v>0</v>
      </c>
      <c r="M30" s="63">
        <v>0</v>
      </c>
      <c r="N30" s="63">
        <v>0</v>
      </c>
      <c r="O30" s="63">
        <f>1-P30</f>
        <v>0.46599999999999997</v>
      </c>
      <c r="P30" s="72">
        <v>0.53400000000000003</v>
      </c>
      <c r="Q30" s="71">
        <v>0</v>
      </c>
      <c r="R30" s="63">
        <v>0</v>
      </c>
      <c r="S30" s="63">
        <v>0</v>
      </c>
      <c r="T30" s="63">
        <f>1-U30</f>
        <v>0.13100000000000001</v>
      </c>
      <c r="U30" s="72">
        <v>0.86899999999999999</v>
      </c>
      <c r="V30" s="71">
        <v>0</v>
      </c>
      <c r="W30" s="63">
        <v>0</v>
      </c>
      <c r="X30" s="63">
        <v>0</v>
      </c>
      <c r="Y30" s="63">
        <f>1-Z30</f>
        <v>0.13100000000000001</v>
      </c>
      <c r="Z30" s="72">
        <v>0.86899999999999999</v>
      </c>
      <c r="AA30" s="71">
        <v>0</v>
      </c>
      <c r="AB30" s="63">
        <v>0</v>
      </c>
      <c r="AC30" s="63">
        <v>0</v>
      </c>
      <c r="AD30" s="63">
        <f>1-AE30</f>
        <v>0.13100000000000001</v>
      </c>
      <c r="AE30" s="72">
        <v>0.86899999999999999</v>
      </c>
    </row>
    <row r="31" spans="1:31" x14ac:dyDescent="0.3">
      <c r="A31" s="65">
        <v>2045</v>
      </c>
      <c r="B31" s="71">
        <v>0</v>
      </c>
      <c r="C31" s="63">
        <v>0</v>
      </c>
      <c r="D31" s="63">
        <v>0</v>
      </c>
      <c r="E31" s="63">
        <v>0</v>
      </c>
      <c r="F31" s="72">
        <v>1</v>
      </c>
      <c r="G31" s="71">
        <v>0</v>
      </c>
      <c r="H31" s="63">
        <v>0</v>
      </c>
      <c r="I31" s="63">
        <v>0</v>
      </c>
      <c r="J31" s="63">
        <v>0</v>
      </c>
      <c r="K31" s="72">
        <v>1</v>
      </c>
      <c r="L31" s="71">
        <v>0</v>
      </c>
      <c r="M31" s="63">
        <v>0</v>
      </c>
      <c r="N31" s="63">
        <v>0</v>
      </c>
      <c r="O31" s="63">
        <v>0</v>
      </c>
      <c r="P31" s="72">
        <v>1</v>
      </c>
      <c r="Q31" s="71">
        <v>0</v>
      </c>
      <c r="R31" s="63">
        <v>0</v>
      </c>
      <c r="S31" s="63">
        <v>0</v>
      </c>
      <c r="T31" s="63">
        <v>0</v>
      </c>
      <c r="U31" s="72">
        <v>1</v>
      </c>
      <c r="V31" s="71">
        <v>0</v>
      </c>
      <c r="W31" s="63">
        <v>0</v>
      </c>
      <c r="X31" s="63">
        <v>0</v>
      </c>
      <c r="Y31" s="63">
        <v>0</v>
      </c>
      <c r="Z31" s="72">
        <v>1</v>
      </c>
      <c r="AA31" s="71">
        <v>0</v>
      </c>
      <c r="AB31" s="63">
        <v>0</v>
      </c>
      <c r="AC31" s="63">
        <v>0</v>
      </c>
      <c r="AD31" s="63">
        <v>0</v>
      </c>
      <c r="AE31" s="72">
        <v>1</v>
      </c>
    </row>
    <row r="32" spans="1:31" ht="13.9" thickBot="1" x14ac:dyDescent="0.35">
      <c r="A32" s="65">
        <v>2050</v>
      </c>
      <c r="B32" s="74">
        <v>0</v>
      </c>
      <c r="C32" s="75">
        <v>0</v>
      </c>
      <c r="D32" s="75">
        <v>0</v>
      </c>
      <c r="E32" s="75">
        <v>0</v>
      </c>
      <c r="F32" s="76">
        <v>1</v>
      </c>
      <c r="G32" s="74">
        <v>0</v>
      </c>
      <c r="H32" s="75">
        <v>0</v>
      </c>
      <c r="I32" s="75">
        <v>0</v>
      </c>
      <c r="J32" s="75">
        <v>0</v>
      </c>
      <c r="K32" s="76">
        <v>1</v>
      </c>
      <c r="L32" s="74">
        <v>0</v>
      </c>
      <c r="M32" s="75">
        <v>0</v>
      </c>
      <c r="N32" s="75">
        <v>0</v>
      </c>
      <c r="O32" s="75">
        <v>0</v>
      </c>
      <c r="P32" s="76">
        <v>1</v>
      </c>
      <c r="Q32" s="75">
        <v>0</v>
      </c>
      <c r="R32" s="75">
        <v>0</v>
      </c>
      <c r="S32" s="75">
        <v>0</v>
      </c>
      <c r="T32" s="75">
        <v>0</v>
      </c>
      <c r="U32" s="76">
        <v>1</v>
      </c>
      <c r="V32" s="75">
        <v>0</v>
      </c>
      <c r="W32" s="75">
        <v>0</v>
      </c>
      <c r="X32" s="75">
        <v>0</v>
      </c>
      <c r="Y32" s="75">
        <v>0</v>
      </c>
      <c r="Z32" s="76">
        <v>1</v>
      </c>
      <c r="AA32" s="75">
        <v>0</v>
      </c>
      <c r="AB32" s="75">
        <v>0</v>
      </c>
      <c r="AC32" s="75">
        <v>0</v>
      </c>
      <c r="AD32" s="75">
        <v>0</v>
      </c>
      <c r="AE32" s="76">
        <v>1</v>
      </c>
    </row>
    <row r="33" spans="1:31" x14ac:dyDescent="0.3">
      <c r="A33" s="65"/>
      <c r="B33" s="117"/>
      <c r="C33" s="117"/>
      <c r="D33" s="117"/>
      <c r="E33" s="117"/>
      <c r="F33" s="117"/>
      <c r="G33" s="117"/>
      <c r="H33" s="117"/>
      <c r="I33" s="117"/>
      <c r="J33" s="117"/>
      <c r="K33" s="117"/>
      <c r="L33" s="117"/>
      <c r="M33" s="117"/>
      <c r="N33" s="117"/>
      <c r="O33" s="117"/>
      <c r="P33" s="117"/>
      <c r="Q33" s="117"/>
      <c r="R33" s="117"/>
      <c r="S33" s="117"/>
      <c r="T33" s="117"/>
      <c r="U33" s="117"/>
      <c r="V33" s="117"/>
      <c r="W33" s="117"/>
      <c r="X33" s="117"/>
      <c r="Y33" s="117"/>
      <c r="Z33" s="117"/>
      <c r="AA33" s="117"/>
      <c r="AB33" s="117"/>
      <c r="AC33" s="117"/>
      <c r="AD33" s="117"/>
      <c r="AE33" s="117"/>
    </row>
    <row r="34" spans="1:31" x14ac:dyDescent="0.3">
      <c r="A34" s="8" t="s">
        <v>856</v>
      </c>
      <c r="B34" t="s">
        <v>835</v>
      </c>
      <c r="C34" t="s">
        <v>919</v>
      </c>
      <c r="D34" t="s">
        <v>798</v>
      </c>
      <c r="E34" t="s">
        <v>948</v>
      </c>
      <c r="F34" t="s">
        <v>949</v>
      </c>
      <c r="G34" t="s">
        <v>833</v>
      </c>
      <c r="S34" t="s">
        <v>907</v>
      </c>
      <c r="T34" t="s">
        <v>908</v>
      </c>
      <c r="U34" t="s">
        <v>919</v>
      </c>
      <c r="V34" t="s">
        <v>909</v>
      </c>
      <c r="W34" t="s">
        <v>948</v>
      </c>
      <c r="X34" t="s">
        <v>949</v>
      </c>
      <c r="Y34" t="s">
        <v>910</v>
      </c>
    </row>
    <row r="35" spans="1:31" x14ac:dyDescent="0.3">
      <c r="A35" s="60" t="s">
        <v>863</v>
      </c>
      <c r="B35" s="19">
        <f>BAU!B35</f>
        <v>9.879999999999999</v>
      </c>
      <c r="C35" s="19">
        <f>BAU!C35</f>
        <v>9.879999999999999</v>
      </c>
      <c r="D35" s="19">
        <f>BAU!D35</f>
        <v>9.5</v>
      </c>
      <c r="E35" s="19">
        <f>BAU!E35</f>
        <v>22</v>
      </c>
      <c r="F35" s="19">
        <f>BAU!F35</f>
        <v>22</v>
      </c>
      <c r="G35" s="19">
        <f>BAU!G35</f>
        <v>25</v>
      </c>
      <c r="I35" t="s">
        <v>884</v>
      </c>
      <c r="J35" t="s">
        <v>926</v>
      </c>
      <c r="K35" t="s">
        <v>926</v>
      </c>
      <c r="L35" t="s">
        <v>884</v>
      </c>
      <c r="T35" s="92">
        <f t="shared" ref="T35:Y39" si="5">(B7)*B35/(B7-B42)</f>
        <v>10.12344327997241</v>
      </c>
      <c r="U35" s="92">
        <f t="shared" si="5"/>
        <v>10.250298284634439</v>
      </c>
      <c r="V35" s="92">
        <f t="shared" si="5"/>
        <v>9.6358082754067578</v>
      </c>
      <c r="W35" s="92">
        <f t="shared" si="5"/>
        <v>92.396601716265636</v>
      </c>
      <c r="X35" s="92">
        <f t="shared" si="5"/>
        <v>24.714105907948674</v>
      </c>
      <c r="Y35" s="92">
        <f t="shared" si="5"/>
        <v>25.09225034921613</v>
      </c>
    </row>
    <row r="36" spans="1:31" x14ac:dyDescent="0.3">
      <c r="A36" s="60" t="s">
        <v>857</v>
      </c>
      <c r="B36" s="57">
        <f>[1]悲观预测L输入!B69</f>
        <v>8.84</v>
      </c>
      <c r="C36" s="57">
        <f>[1]悲观预测L输入!C69</f>
        <v>8.84</v>
      </c>
      <c r="D36" s="19">
        <f>D$35*(1-I36)</f>
        <v>9.1199999999999992</v>
      </c>
      <c r="E36" s="19">
        <f t="shared" ref="E36:G39" si="6">E$35*(1-J36)</f>
        <v>20.9</v>
      </c>
      <c r="F36" s="19">
        <f t="shared" si="6"/>
        <v>20.9</v>
      </c>
      <c r="G36" s="19">
        <f t="shared" si="6"/>
        <v>24</v>
      </c>
      <c r="I36" s="82">
        <f>[1]悲观预测L输入!J69</f>
        <v>0.04</v>
      </c>
      <c r="J36" s="82">
        <f>[1]悲观预测L输入!K69</f>
        <v>0.05</v>
      </c>
      <c r="K36" s="82">
        <f>[1]悲观预测L输入!L69</f>
        <v>0.05</v>
      </c>
      <c r="L36" s="82">
        <f>[1]悲观预测L输入!M69</f>
        <v>0.04</v>
      </c>
      <c r="T36" s="92">
        <f t="shared" si="5"/>
        <v>9.0578176715542611</v>
      </c>
      <c r="U36" s="92">
        <f t="shared" si="5"/>
        <v>9.1713195178308151</v>
      </c>
      <c r="V36" s="92">
        <f t="shared" si="5"/>
        <v>9.2503759443904876</v>
      </c>
      <c r="W36" s="92">
        <f>(E8)*E36/(E8-E43)</f>
        <v>87.77677163045233</v>
      </c>
      <c r="X36" s="92">
        <f t="shared" si="5"/>
        <v>23.478400612551241</v>
      </c>
      <c r="Y36" s="92">
        <f>(G8)*G36/(G8-G43)</f>
        <v>24.08856033524749</v>
      </c>
    </row>
    <row r="37" spans="1:31" x14ac:dyDescent="0.3">
      <c r="A37" s="60" t="s">
        <v>858</v>
      </c>
      <c r="B37" s="57">
        <f>[1]悲观预测L输入!B70</f>
        <v>7.4594245507041723</v>
      </c>
      <c r="C37" s="57">
        <f>[1]悲观预测L输入!C70</f>
        <v>7.4594245507041723</v>
      </c>
      <c r="D37" s="19">
        <f t="shared" ref="D37:D39" si="7">D$35*(1-I37)</f>
        <v>8.6449999999999996</v>
      </c>
      <c r="E37" s="19">
        <f t="shared" si="6"/>
        <v>19.25</v>
      </c>
      <c r="F37" s="19">
        <f t="shared" si="6"/>
        <v>19.25</v>
      </c>
      <c r="G37" s="19">
        <f t="shared" si="6"/>
        <v>22.75</v>
      </c>
      <c r="I37" s="82">
        <f>[1]悲观预测L输入!J70</f>
        <v>0.09</v>
      </c>
      <c r="J37" s="82">
        <f>[1]悲观预测L输入!K70</f>
        <v>0.125</v>
      </c>
      <c r="K37" s="82">
        <f>[1]悲观预测L输入!L70</f>
        <v>0.125</v>
      </c>
      <c r="L37" s="82">
        <f>[1]悲观预测L输入!M70</f>
        <v>0.09</v>
      </c>
      <c r="T37" s="92">
        <f t="shared" si="5"/>
        <v>7.6432248320128924</v>
      </c>
      <c r="U37" s="92">
        <f t="shared" si="5"/>
        <v>7.7390006757533421</v>
      </c>
      <c r="V37" s="92">
        <f t="shared" si="5"/>
        <v>8.7685855306201486</v>
      </c>
      <c r="W37" s="92">
        <f t="shared" si="5"/>
        <v>80.847026501732415</v>
      </c>
      <c r="X37" s="92">
        <f t="shared" si="5"/>
        <v>21.624842669455091</v>
      </c>
      <c r="Y37" s="92">
        <f t="shared" si="5"/>
        <v>22.833947817786679</v>
      </c>
    </row>
    <row r="38" spans="1:31" x14ac:dyDescent="0.3">
      <c r="A38" s="60" t="s">
        <v>859</v>
      </c>
      <c r="B38" s="57">
        <f>[1]悲观预测L输入!B71</f>
        <v>7.1000793059403922</v>
      </c>
      <c r="C38" s="57">
        <f>[1]悲观预测L输入!C71</f>
        <v>7.1000793059403922</v>
      </c>
      <c r="D38" s="19">
        <f t="shared" si="7"/>
        <v>8.3125</v>
      </c>
      <c r="E38" s="19">
        <f t="shared" si="6"/>
        <v>18.149999999999999</v>
      </c>
      <c r="F38" s="19">
        <f t="shared" si="6"/>
        <v>18.149999999999999</v>
      </c>
      <c r="G38" s="19">
        <f t="shared" si="6"/>
        <v>21.875</v>
      </c>
      <c r="I38" s="82">
        <f>[1]悲观预测L输入!J71</f>
        <v>0.125</v>
      </c>
      <c r="J38" s="82">
        <f>[1]悲观预测L输入!K71</f>
        <v>0.17499999999999999</v>
      </c>
      <c r="K38" s="82">
        <f>[1]悲观预测L输入!L71</f>
        <v>0.17499999999999999</v>
      </c>
      <c r="L38" s="82">
        <f>[1]悲观预测L输入!M71</f>
        <v>0.125</v>
      </c>
      <c r="T38" s="92">
        <f t="shared" si="5"/>
        <v>7.2750253175094572</v>
      </c>
      <c r="U38" s="92">
        <f t="shared" si="5"/>
        <v>7.3661873208956781</v>
      </c>
      <c r="V38" s="92">
        <f t="shared" si="5"/>
        <v>8.4313322409809128</v>
      </c>
      <c r="W38" s="92">
        <f t="shared" si="5"/>
        <v>76.227196415919138</v>
      </c>
      <c r="X38" s="92">
        <f t="shared" si="5"/>
        <v>20.389137374057658</v>
      </c>
      <c r="Y38" s="92">
        <f t="shared" si="5"/>
        <v>21.955719055564117</v>
      </c>
    </row>
    <row r="39" spans="1:31" x14ac:dyDescent="0.3">
      <c r="A39" s="60" t="s">
        <v>860</v>
      </c>
      <c r="B39" s="57">
        <f>[1]悲观预测L输入!B72</f>
        <v>6.7600000000000007</v>
      </c>
      <c r="C39" s="57">
        <f>[1]悲观预测L输入!C72</f>
        <v>6.7600000000000007</v>
      </c>
      <c r="D39" s="19">
        <f t="shared" si="7"/>
        <v>7.6000000000000005</v>
      </c>
      <c r="E39" s="19">
        <f t="shared" si="6"/>
        <v>17.600000000000001</v>
      </c>
      <c r="F39" s="19">
        <f t="shared" si="6"/>
        <v>17.600000000000001</v>
      </c>
      <c r="G39" s="19">
        <f t="shared" si="6"/>
        <v>20</v>
      </c>
      <c r="I39" s="82">
        <f>[1]悲观预测L输入!J72</f>
        <v>0.2</v>
      </c>
      <c r="J39" s="82">
        <f>[1]悲观预测L输入!K72</f>
        <v>0.2</v>
      </c>
      <c r="K39" s="82">
        <f>[1]悲观预测L输入!L72</f>
        <v>0.2</v>
      </c>
      <c r="L39" s="82">
        <f>[1]悲观预测L输入!M72</f>
        <v>0.2</v>
      </c>
      <c r="T39" s="92">
        <f t="shared" si="5"/>
        <v>6.9265664547179657</v>
      </c>
      <c r="U39" s="92">
        <f t="shared" si="5"/>
        <v>7.0133619842235655</v>
      </c>
      <c r="V39" s="92">
        <f t="shared" si="5"/>
        <v>7.7086466203254069</v>
      </c>
      <c r="W39" s="92">
        <f t="shared" si="5"/>
        <v>73.9172813730125</v>
      </c>
      <c r="X39" s="92">
        <f t="shared" si="5"/>
        <v>19.771284726358942</v>
      </c>
      <c r="Y39" s="92">
        <f t="shared" si="5"/>
        <v>20.073800279372904</v>
      </c>
    </row>
    <row r="40" spans="1:31" x14ac:dyDescent="0.3">
      <c r="A40" s="60"/>
    </row>
    <row r="41" spans="1:31" x14ac:dyDescent="0.3">
      <c r="A41" s="60" t="s">
        <v>923</v>
      </c>
      <c r="B41" t="s">
        <v>835</v>
      </c>
      <c r="C41" t="s">
        <v>919</v>
      </c>
      <c r="D41" t="s">
        <v>798</v>
      </c>
      <c r="E41" t="s">
        <v>948</v>
      </c>
      <c r="F41" t="s">
        <v>949</v>
      </c>
      <c r="G41" t="s">
        <v>833</v>
      </c>
    </row>
    <row r="42" spans="1:31" x14ac:dyDescent="0.3">
      <c r="A42" s="8">
        <v>2020</v>
      </c>
      <c r="B42" s="19">
        <f>PV保有量BAU!$I$44/100</f>
        <v>5.8549941590135202</v>
      </c>
      <c r="C42" s="102">
        <f>Taxi保有量_BAU!$H$44/100</f>
        <v>5.0174860598909528E-2</v>
      </c>
      <c r="D42" s="54">
        <f>预测总结L!D14</f>
        <v>0.24690358367739815</v>
      </c>
      <c r="E42" s="54">
        <f>预测总结L!D12</f>
        <v>0.59934473037821612</v>
      </c>
      <c r="F42" s="118">
        <f>预测总结L!D13</f>
        <v>0.17194249588268201</v>
      </c>
      <c r="G42" s="118">
        <f>预测总结L!D15+预测总结L!D16</f>
        <v>2.8451392202603613E-2</v>
      </c>
      <c r="I42" s="19"/>
      <c r="J42" s="19"/>
      <c r="K42" s="19"/>
      <c r="L42" s="20"/>
      <c r="M42" s="19"/>
      <c r="N42" s="61"/>
      <c r="O42" s="54"/>
      <c r="P42" s="19"/>
      <c r="Q42" s="19"/>
    </row>
    <row r="43" spans="1:31" x14ac:dyDescent="0.3">
      <c r="A43" s="8">
        <v>2025</v>
      </c>
      <c r="B43" s="19">
        <f t="shared" ref="B43:G48" si="8">B42*B8/B7</f>
        <v>7.8204171692959461</v>
      </c>
      <c r="C43" s="102">
        <f t="shared" si="8"/>
        <v>5.0174860598909528E-2</v>
      </c>
      <c r="D43" s="54">
        <f t="shared" si="8"/>
        <v>0.29600226187553874</v>
      </c>
      <c r="E43" s="54">
        <f t="shared" si="8"/>
        <v>0.59934473037821612</v>
      </c>
      <c r="F43" s="54">
        <f t="shared" si="8"/>
        <v>0.17194249588268201</v>
      </c>
      <c r="G43" s="54">
        <f t="shared" si="8"/>
        <v>2.9917379877788218E-2</v>
      </c>
      <c r="I43" s="19"/>
      <c r="J43" s="19"/>
      <c r="K43" s="19"/>
      <c r="M43" s="19"/>
      <c r="N43" s="61"/>
      <c r="O43" s="54"/>
      <c r="P43" s="19"/>
      <c r="Q43" s="19"/>
    </row>
    <row r="44" spans="1:31" x14ac:dyDescent="0.3">
      <c r="A44" s="8">
        <v>2030</v>
      </c>
      <c r="B44" s="19">
        <f t="shared" si="8"/>
        <v>9.0965053163805916</v>
      </c>
      <c r="C44" s="102">
        <f t="shared" si="8"/>
        <v>5.0174860598909528E-2</v>
      </c>
      <c r="D44" s="54">
        <f t="shared" si="8"/>
        <v>0.34305115433149902</v>
      </c>
      <c r="E44" s="54">
        <f t="shared" si="8"/>
        <v>0.59934473037821612</v>
      </c>
      <c r="F44" s="54">
        <f t="shared" si="8"/>
        <v>0.17194249588268201</v>
      </c>
      <c r="G44" s="54">
        <f t="shared" si="8"/>
        <v>3.1239319772170256E-2</v>
      </c>
      <c r="I44" s="19"/>
      <c r="J44" s="19"/>
      <c r="K44" s="19"/>
      <c r="L44" s="20"/>
      <c r="M44" s="19"/>
      <c r="N44" s="61"/>
      <c r="O44" s="54"/>
      <c r="P44" s="19"/>
      <c r="Q44" s="19"/>
    </row>
    <row r="45" spans="1:31" x14ac:dyDescent="0.3">
      <c r="A45" s="8">
        <v>2035</v>
      </c>
      <c r="B45" s="19">
        <f t="shared" si="8"/>
        <v>9.7640540407403886</v>
      </c>
      <c r="C45" s="102">
        <f t="shared" si="8"/>
        <v>5.0174860598909528E-2</v>
      </c>
      <c r="D45" s="54">
        <f t="shared" si="8"/>
        <v>0.3861040155757679</v>
      </c>
      <c r="E45" s="54">
        <f t="shared" si="8"/>
        <v>0.59934473037821612</v>
      </c>
      <c r="F45" s="54">
        <f t="shared" si="8"/>
        <v>0.17194249588268201</v>
      </c>
      <c r="G45" s="54">
        <f t="shared" si="8"/>
        <v>3.2394350478257249E-2</v>
      </c>
      <c r="I45" s="19"/>
      <c r="J45" s="19"/>
      <c r="K45" s="19"/>
      <c r="M45" s="19"/>
      <c r="N45" s="61"/>
      <c r="O45" s="54"/>
      <c r="P45" s="19"/>
      <c r="Q45" s="19"/>
    </row>
    <row r="46" spans="1:31" x14ac:dyDescent="0.3">
      <c r="A46" s="8">
        <v>2040</v>
      </c>
      <c r="B46" s="19">
        <f t="shared" si="8"/>
        <v>10.067264666099101</v>
      </c>
      <c r="C46" s="102">
        <f t="shared" si="8"/>
        <v>5.0174860598909528E-2</v>
      </c>
      <c r="D46" s="54">
        <f t="shared" si="8"/>
        <v>0.42936055484538099</v>
      </c>
      <c r="E46" s="54">
        <f t="shared" si="8"/>
        <v>0.59934473037821612</v>
      </c>
      <c r="F46" s="54">
        <f t="shared" si="8"/>
        <v>0.17194249588268201</v>
      </c>
      <c r="G46" s="54">
        <f t="shared" si="8"/>
        <v>3.3506516107239231E-2</v>
      </c>
      <c r="I46" s="19"/>
      <c r="J46" s="19"/>
      <c r="K46" s="19"/>
      <c r="L46" s="20"/>
      <c r="M46" s="19"/>
      <c r="N46" s="61"/>
      <c r="O46" s="54"/>
      <c r="P46" s="19"/>
      <c r="Q46" s="19"/>
    </row>
    <row r="47" spans="1:31" x14ac:dyDescent="0.3">
      <c r="A47" s="8">
        <v>2045</v>
      </c>
      <c r="B47" s="19">
        <f t="shared" si="8"/>
        <v>10.080366047333618</v>
      </c>
      <c r="C47" s="102">
        <f t="shared" si="8"/>
        <v>5.0174860598909528E-2</v>
      </c>
      <c r="D47" s="54">
        <f t="shared" si="8"/>
        <v>0.46724612615974631</v>
      </c>
      <c r="E47" s="54">
        <f t="shared" si="8"/>
        <v>0.59934473037821612</v>
      </c>
      <c r="F47" s="54">
        <f t="shared" si="8"/>
        <v>0.17194249588268201</v>
      </c>
      <c r="G47" s="54">
        <f t="shared" si="8"/>
        <v>3.445784363757344E-2</v>
      </c>
      <c r="I47" s="19"/>
      <c r="J47" s="19"/>
      <c r="K47" s="19"/>
      <c r="M47" s="19"/>
      <c r="N47" s="61"/>
      <c r="O47" s="54"/>
      <c r="P47" s="19"/>
      <c r="Q47" s="19"/>
    </row>
    <row r="48" spans="1:31" x14ac:dyDescent="0.3">
      <c r="A48" s="8">
        <v>2050</v>
      </c>
      <c r="B48" s="19">
        <f t="shared" si="8"/>
        <v>9.9201280660602844</v>
      </c>
      <c r="C48" s="102">
        <f t="shared" si="8"/>
        <v>5.0174860598909528E-2</v>
      </c>
      <c r="D48" s="54">
        <f t="shared" si="8"/>
        <v>0.5050938869363244</v>
      </c>
      <c r="E48" s="54">
        <f t="shared" si="8"/>
        <v>0.59934473037821612</v>
      </c>
      <c r="F48" s="54">
        <f t="shared" si="8"/>
        <v>0.17194249588268201</v>
      </c>
      <c r="G48" s="54">
        <f t="shared" si="8"/>
        <v>3.5378758859114096E-2</v>
      </c>
      <c r="I48" s="19"/>
      <c r="J48" s="19"/>
      <c r="K48" s="19"/>
      <c r="L48" s="20"/>
      <c r="M48" s="19"/>
      <c r="N48" s="61"/>
      <c r="O48" s="54"/>
      <c r="P48" s="19"/>
      <c r="Q48" s="19"/>
    </row>
    <row r="49" spans="1:12" x14ac:dyDescent="0.3">
      <c r="A49" s="8"/>
      <c r="L49" s="34"/>
    </row>
    <row r="50" spans="1:12" x14ac:dyDescent="0.3">
      <c r="A50" s="8" t="s">
        <v>871</v>
      </c>
      <c r="B50" t="s">
        <v>835</v>
      </c>
      <c r="C50" t="s">
        <v>919</v>
      </c>
      <c r="D50" t="s">
        <v>798</v>
      </c>
      <c r="E50" t="s">
        <v>948</v>
      </c>
      <c r="F50" t="s">
        <v>949</v>
      </c>
      <c r="G50" t="s">
        <v>827</v>
      </c>
      <c r="H50" t="s">
        <v>836</v>
      </c>
      <c r="L50" s="34"/>
    </row>
    <row r="51" spans="1:12" hidden="1" x14ac:dyDescent="0.3">
      <c r="A51" s="17">
        <v>2017</v>
      </c>
      <c r="B51" s="19">
        <f>(B4-B42)*B16*(B$35*$B26+B$36*$C26+$D26*B$37+$E26*B$38+$F26*B$39)/100*0.72*0.84*44/12*1000/1000000</f>
        <v>426.59545448436347</v>
      </c>
      <c r="C51" s="19" t="e">
        <f>(C4-C42)*C16*(C$35*$B26+C$36*$C26+$D26*C$37+$E26*C$38+$F26*C$39)/100*0.72*0.84*44/12*1000/1000000</f>
        <v>#REF!</v>
      </c>
      <c r="D51" s="19">
        <f>(D4-D42)*D16*(D$35*$B26+D$36*$C26+$D26*D$37+$E26*D$38+$F26*D$39)/100*0.72*0.84*44/12*1000/1000000</f>
        <v>-1.7033051881237562</v>
      </c>
      <c r="E51" s="19">
        <f>(E4-E42)*E16*(E$35*$B26+E$36*$C26+$D26*E$37+$E26*E$38+$F26*E$39)/100*0.72*0.84*44/12*1000/1000000</f>
        <v>-13.005815823550826</v>
      </c>
      <c r="F51" s="19">
        <f>(F4-F42)*F16*(F$35*$B26+F$36*$C26+$D26*F$37+$E26*F$38+$F26*F$39)/100*0.72*0.84*44/12*1000/1000000</f>
        <v>-9.6301046895264655</v>
      </c>
      <c r="G51" s="19">
        <f>G4*$G16*(G$35*$AA26+G$36*$AB26+$AC26*G$37+$AD26*G$38+$AE26*G$39)/100*0.72*0.84*44/12*1000/1000000</f>
        <v>353.15280000000001</v>
      </c>
      <c r="H51" s="19" t="e">
        <f>SUM(B51:G51)</f>
        <v>#REF!</v>
      </c>
      <c r="L51" s="34"/>
    </row>
    <row r="52" spans="1:12" x14ac:dyDescent="0.3">
      <c r="A52" s="8">
        <v>2020</v>
      </c>
      <c r="B52" s="19">
        <f>(B7-B42)*B16*(B$35*$B26+B$36*$C26+$D26*B$37+$E26*B$38+$F26*B$39)/100*0.72*0.84*44/12*1000/1000000</f>
        <v>618.50358059416749</v>
      </c>
      <c r="C52" s="19">
        <f t="shared" ref="C52:C58" si="9">(C7-C42)*C16*(C$35*$G26+C$36*$H26+$I26*C$37+$J26*C$38+$K26*C$39)/100*0.72*0.84*44/12*1000/1000000</f>
        <v>28.287709577352192</v>
      </c>
      <c r="D52" s="19">
        <f t="shared" ref="D52:D58" si="10">(D7-D42)*D16*(D$35*$L26+D$36*$M26+$N26*D$37+$O26*D$38+$P26*D$39)/100*0.74*0.84*44/12*1000/1000000</f>
        <v>122.45853613041881</v>
      </c>
      <c r="E52" s="19">
        <f t="shared" ref="E52:E58" si="11">(E7-E42)*E16*(E$35*$Q26+E$36*$R26+$S26*E$37+$T26*E$38+$U26*E$39)/100*0.82*0.84*44/12*1000/1000000</f>
        <v>4.6290294270981427</v>
      </c>
      <c r="F52" s="19">
        <f t="shared" ref="F52:F58" si="12">(F7-F42)*F16*(F$35*$V26+F$36*$W26+$X26*F$37+$Y26*F$38+$Z26*F$39)/100*0.82*0.84*44/12*1000/1000000</f>
        <v>88.90132929138791</v>
      </c>
      <c r="G52" s="19">
        <f t="shared" ref="G52:G58" si="13">(G7-G42)*G16*(G$35*$AA26+G$36*$AB26+$AC26*G$37+$AD26*G$38+$AE26*G$39)/100*0.82*0.84*44/12*1000/1000000</f>
        <v>316.4415087067481</v>
      </c>
      <c r="H52" s="19">
        <f>SUM(B52:G52)</f>
        <v>1179.2216937271726</v>
      </c>
      <c r="L52" s="34"/>
    </row>
    <row r="53" spans="1:12" x14ac:dyDescent="0.3">
      <c r="A53" s="8">
        <v>2025</v>
      </c>
      <c r="B53" s="19">
        <f t="shared" ref="B53:B58" si="14">(B8-B43)*B17*(B$35*$B27+B$36*$C27+$D27*B$37+$E27*B$38+$F27*B$39)/100*0.72*0.84*44/12*1000/1000000</f>
        <v>784.8185830942607</v>
      </c>
      <c r="C53" s="19">
        <f t="shared" si="9"/>
        <v>26.873324098484581</v>
      </c>
      <c r="D53" s="19">
        <f t="shared" si="10"/>
        <v>143.67448942460067</v>
      </c>
      <c r="E53" s="19">
        <f t="shared" si="11"/>
        <v>4.4253521323058242</v>
      </c>
      <c r="F53" s="19">
        <f t="shared" si="12"/>
        <v>84.989670802566835</v>
      </c>
      <c r="G53" s="19">
        <f t="shared" si="13"/>
        <v>360.85025201821821</v>
      </c>
      <c r="H53" s="19">
        <f t="shared" ref="H53:H58" si="15">SUM(B53:G53)</f>
        <v>1405.631671570437</v>
      </c>
      <c r="L53" s="34"/>
    </row>
    <row r="54" spans="1:12" x14ac:dyDescent="0.3">
      <c r="A54" s="8">
        <v>2030</v>
      </c>
      <c r="B54" s="19">
        <f t="shared" si="14"/>
        <v>813.21248834199946</v>
      </c>
      <c r="C54" s="19">
        <f t="shared" si="9"/>
        <v>23.93930259437774</v>
      </c>
      <c r="D54" s="19">
        <f t="shared" si="10"/>
        <v>158.79682720721036</v>
      </c>
      <c r="E54" s="19">
        <f t="shared" si="11"/>
        <v>4.0951866084180493</v>
      </c>
      <c r="F54" s="19">
        <f t="shared" si="12"/>
        <v>78.648783490858605</v>
      </c>
      <c r="G54" s="19">
        <f t="shared" si="13"/>
        <v>388.65868672229141</v>
      </c>
      <c r="H54" s="19">
        <f t="shared" si="15"/>
        <v>1467.3512749651557</v>
      </c>
      <c r="L54" s="34"/>
    </row>
    <row r="55" spans="1:12" x14ac:dyDescent="0.3">
      <c r="A55" s="8">
        <v>2035</v>
      </c>
      <c r="B55" s="19">
        <f t="shared" si="14"/>
        <v>785.246039138318</v>
      </c>
      <c r="C55" s="19">
        <f t="shared" si="9"/>
        <v>21.535631562937319</v>
      </c>
      <c r="D55" s="19">
        <f t="shared" si="10"/>
        <v>170.68476853950483</v>
      </c>
      <c r="E55" s="19">
        <f t="shared" si="11"/>
        <v>3.847880711275331</v>
      </c>
      <c r="F55" s="19">
        <f t="shared" si="12"/>
        <v>73.899229973466205</v>
      </c>
      <c r="G55" s="19">
        <f t="shared" si="13"/>
        <v>415.6729566247754</v>
      </c>
      <c r="H55" s="19">
        <f t="shared" si="15"/>
        <v>1470.8865065502771</v>
      </c>
      <c r="L55" s="34"/>
    </row>
    <row r="56" spans="1:12" x14ac:dyDescent="0.3">
      <c r="A56" s="8">
        <v>2040</v>
      </c>
      <c r="B56" s="19">
        <f t="shared" si="14"/>
        <v>754.90819874263434</v>
      </c>
      <c r="C56" s="19">
        <f t="shared" si="9"/>
        <v>20.080045307189042</v>
      </c>
      <c r="D56" s="19">
        <f t="shared" si="10"/>
        <v>177.80512819354212</v>
      </c>
      <c r="E56" s="19">
        <f t="shared" si="11"/>
        <v>3.7183836130522612</v>
      </c>
      <c r="F56" s="19">
        <f t="shared" si="12"/>
        <v>71.41221528653962</v>
      </c>
      <c r="G56" s="19">
        <f t="shared" si="13"/>
        <v>420.95946541742472</v>
      </c>
      <c r="H56" s="19">
        <f t="shared" si="15"/>
        <v>1448.8834365603823</v>
      </c>
      <c r="L56" s="34"/>
    </row>
    <row r="57" spans="1:12" x14ac:dyDescent="0.3">
      <c r="A57" s="8">
        <v>2045</v>
      </c>
      <c r="B57" s="19">
        <f t="shared" si="14"/>
        <v>728.58765139490458</v>
      </c>
      <c r="C57" s="19">
        <f t="shared" si="9"/>
        <v>19.354748658188345</v>
      </c>
      <c r="D57" s="19">
        <f t="shared" si="10"/>
        <v>185.39472216617924</v>
      </c>
      <c r="E57" s="19">
        <f t="shared" si="11"/>
        <v>3.7032235416785149</v>
      </c>
      <c r="F57" s="19">
        <f t="shared" si="12"/>
        <v>71.121063433110351</v>
      </c>
      <c r="G57" s="19">
        <f t="shared" si="13"/>
        <v>446.06794255156183</v>
      </c>
      <c r="H57" s="19">
        <f t="shared" si="15"/>
        <v>1454.2293517456228</v>
      </c>
      <c r="L57" s="34"/>
    </row>
    <row r="58" spans="1:12" x14ac:dyDescent="0.3">
      <c r="A58" s="17">
        <v>2050</v>
      </c>
      <c r="B58" s="19">
        <f t="shared" si="14"/>
        <v>717.00598720810842</v>
      </c>
      <c r="C58" s="19">
        <f t="shared" si="9"/>
        <v>19.354748658188345</v>
      </c>
      <c r="D58" s="19">
        <f t="shared" si="10"/>
        <v>200.41202183103883</v>
      </c>
      <c r="E58" s="19">
        <f t="shared" si="11"/>
        <v>3.7032235416785149</v>
      </c>
      <c r="F58" s="19">
        <f t="shared" si="12"/>
        <v>71.121063433110351</v>
      </c>
      <c r="G58" s="19">
        <f t="shared" si="13"/>
        <v>468.52816300076967</v>
      </c>
      <c r="H58" s="19">
        <f t="shared" si="15"/>
        <v>1480.125207672894</v>
      </c>
    </row>
    <row r="59" spans="1:12" x14ac:dyDescent="0.3">
      <c r="A59" s="8"/>
      <c r="L59" s="34"/>
    </row>
    <row r="60" spans="1:12" x14ac:dyDescent="0.3">
      <c r="A60" s="8"/>
      <c r="L60" s="34"/>
    </row>
    <row r="61" spans="1:12" x14ac:dyDescent="0.3">
      <c r="A61" s="11"/>
      <c r="L61" s="34"/>
    </row>
    <row r="62" spans="1:12" x14ac:dyDescent="0.3">
      <c r="A62" s="8"/>
      <c r="L62" s="34"/>
    </row>
    <row r="63" spans="1:12" x14ac:dyDescent="0.3">
      <c r="A63" s="8"/>
      <c r="L63" s="34"/>
    </row>
    <row r="64" spans="1:12" x14ac:dyDescent="0.3">
      <c r="A64" s="8"/>
      <c r="L64" s="34"/>
    </row>
    <row r="65" spans="1:12" x14ac:dyDescent="0.3">
      <c r="A65" s="8"/>
      <c r="L65" s="34"/>
    </row>
    <row r="66" spans="1:12" x14ac:dyDescent="0.3">
      <c r="A66" s="8"/>
      <c r="L66" s="34"/>
    </row>
    <row r="67" spans="1:12" x14ac:dyDescent="0.3">
      <c r="A67" s="8"/>
      <c r="L67" s="34"/>
    </row>
    <row r="68" spans="1:12" x14ac:dyDescent="0.3">
      <c r="A68" s="8"/>
      <c r="L68" s="34"/>
    </row>
    <row r="69" spans="1:12" x14ac:dyDescent="0.3">
      <c r="A69" s="8"/>
      <c r="L69" s="34"/>
    </row>
    <row r="70" spans="1:12" x14ac:dyDescent="0.3">
      <c r="A70" s="8"/>
      <c r="L70" s="34"/>
    </row>
    <row r="71" spans="1:12" x14ac:dyDescent="0.3">
      <c r="A71" s="11"/>
      <c r="L71" s="34"/>
    </row>
    <row r="72" spans="1:12" x14ac:dyDescent="0.3">
      <c r="A72" s="8"/>
      <c r="L72" s="34"/>
    </row>
    <row r="73" spans="1:12" x14ac:dyDescent="0.3">
      <c r="A73" s="8"/>
      <c r="L73" s="34"/>
    </row>
    <row r="74" spans="1:12" x14ac:dyDescent="0.3">
      <c r="A74" s="8"/>
      <c r="L74" s="34"/>
    </row>
    <row r="75" spans="1:12" x14ac:dyDescent="0.3">
      <c r="A75" s="8"/>
      <c r="L75" s="34"/>
    </row>
    <row r="76" spans="1:12" x14ac:dyDescent="0.3">
      <c r="A76" s="8"/>
      <c r="L76" s="34"/>
    </row>
    <row r="77" spans="1:12" x14ac:dyDescent="0.3">
      <c r="A77" s="8"/>
      <c r="L77" s="34"/>
    </row>
    <row r="78" spans="1:12" x14ac:dyDescent="0.3">
      <c r="A78" s="8"/>
      <c r="L78" s="34"/>
    </row>
    <row r="79" spans="1:12" x14ac:dyDescent="0.3">
      <c r="A79" s="8"/>
      <c r="L79" s="34"/>
    </row>
    <row r="80" spans="1:12" x14ac:dyDescent="0.3">
      <c r="A80" s="8"/>
      <c r="L80" s="34"/>
    </row>
    <row r="81" spans="1:12" x14ac:dyDescent="0.3">
      <c r="A81" s="8"/>
      <c r="L81" s="34"/>
    </row>
    <row r="82" spans="1:12" x14ac:dyDescent="0.3">
      <c r="A82" s="8"/>
      <c r="L82" s="34"/>
    </row>
    <row r="83" spans="1:12" x14ac:dyDescent="0.3">
      <c r="A83" s="8"/>
      <c r="L83" s="34"/>
    </row>
    <row r="84" spans="1:12" x14ac:dyDescent="0.3">
      <c r="A84" s="8"/>
      <c r="L84" s="34"/>
    </row>
    <row r="85" spans="1:12" x14ac:dyDescent="0.3">
      <c r="A85" s="8"/>
      <c r="L85" s="34"/>
    </row>
    <row r="86" spans="1:12" x14ac:dyDescent="0.3">
      <c r="A86" s="8"/>
      <c r="L86" s="34"/>
    </row>
    <row r="87" spans="1:12" x14ac:dyDescent="0.3">
      <c r="A87" s="8"/>
      <c r="L87" s="34"/>
    </row>
    <row r="88" spans="1:12" x14ac:dyDescent="0.3">
      <c r="A88" s="8"/>
      <c r="L88" s="34"/>
    </row>
    <row r="89" spans="1:12" x14ac:dyDescent="0.3">
      <c r="A89" s="8"/>
      <c r="L89" s="34"/>
    </row>
    <row r="90" spans="1:12" x14ac:dyDescent="0.3">
      <c r="A90" s="8"/>
      <c r="L90" s="34"/>
    </row>
    <row r="91" spans="1:12" x14ac:dyDescent="0.3">
      <c r="A91" s="8"/>
      <c r="L91" s="34"/>
    </row>
    <row r="92" spans="1:12" x14ac:dyDescent="0.3">
      <c r="A92" s="8"/>
      <c r="L92" s="34"/>
    </row>
    <row r="93" spans="1:12" x14ac:dyDescent="0.3">
      <c r="A93" s="8"/>
      <c r="L93" s="34"/>
    </row>
    <row r="94" spans="1:12" x14ac:dyDescent="0.3">
      <c r="A94" s="8"/>
      <c r="L94" s="34"/>
    </row>
    <row r="95" spans="1:12" x14ac:dyDescent="0.3">
      <c r="A95" s="8"/>
      <c r="L95" s="34"/>
    </row>
    <row r="96" spans="1:12" x14ac:dyDescent="0.3">
      <c r="A96" s="11"/>
      <c r="L96" s="34"/>
    </row>
    <row r="97" spans="1:12" x14ac:dyDescent="0.3">
      <c r="A97" s="8"/>
      <c r="L97" s="34"/>
    </row>
    <row r="98" spans="1:12" x14ac:dyDescent="0.3">
      <c r="A98" s="8"/>
      <c r="L98" s="34"/>
    </row>
    <row r="99" spans="1:12" x14ac:dyDescent="0.3">
      <c r="A99" s="8"/>
      <c r="L99" s="34"/>
    </row>
    <row r="100" spans="1:12" x14ac:dyDescent="0.3">
      <c r="A100" s="8"/>
      <c r="L100" s="34"/>
    </row>
    <row r="101" spans="1:12" x14ac:dyDescent="0.3">
      <c r="A101" s="8"/>
      <c r="L101" s="34"/>
    </row>
    <row r="102" spans="1:12" x14ac:dyDescent="0.3">
      <c r="A102" s="8"/>
      <c r="L102" s="34"/>
    </row>
    <row r="103" spans="1:12" x14ac:dyDescent="0.3">
      <c r="A103" s="8"/>
      <c r="L103" s="34"/>
    </row>
    <row r="104" spans="1:12" x14ac:dyDescent="0.3">
      <c r="A104" s="8"/>
      <c r="L104" s="34"/>
    </row>
    <row r="105" spans="1:12" x14ac:dyDescent="0.3">
      <c r="A105" s="8"/>
      <c r="L105" s="34"/>
    </row>
    <row r="106" spans="1:12" x14ac:dyDescent="0.3">
      <c r="A106" s="8"/>
      <c r="L106" s="34"/>
    </row>
    <row r="107" spans="1:12" x14ac:dyDescent="0.3">
      <c r="A107" s="11"/>
      <c r="L107" s="34"/>
    </row>
    <row r="108" spans="1:12" x14ac:dyDescent="0.3">
      <c r="A108" s="8"/>
      <c r="L108" s="34"/>
    </row>
    <row r="109" spans="1:12" x14ac:dyDescent="0.3">
      <c r="A109" s="8"/>
      <c r="L109" s="34"/>
    </row>
    <row r="110" spans="1:12" x14ac:dyDescent="0.3">
      <c r="A110" s="8"/>
      <c r="L110" s="34"/>
    </row>
    <row r="111" spans="1:12" x14ac:dyDescent="0.3">
      <c r="A111" s="8"/>
      <c r="L111" s="34"/>
    </row>
    <row r="112" spans="1:12" x14ac:dyDescent="0.3">
      <c r="A112" s="8"/>
      <c r="L112" s="34"/>
    </row>
    <row r="113" spans="1:12" x14ac:dyDescent="0.3">
      <c r="A113" s="8"/>
      <c r="L113" s="34"/>
    </row>
    <row r="114" spans="1:12" x14ac:dyDescent="0.3">
      <c r="A114" s="8"/>
      <c r="L114" s="34"/>
    </row>
    <row r="115" spans="1:12" x14ac:dyDescent="0.3">
      <c r="A115" s="8"/>
      <c r="L115" s="34"/>
    </row>
    <row r="116" spans="1:12" x14ac:dyDescent="0.3">
      <c r="A116" s="8"/>
      <c r="L116" s="34"/>
    </row>
    <row r="117" spans="1:12" x14ac:dyDescent="0.3">
      <c r="A117" s="8"/>
      <c r="L117" s="34"/>
    </row>
    <row r="118" spans="1:12" x14ac:dyDescent="0.3">
      <c r="A118" s="8"/>
      <c r="L118" s="34"/>
    </row>
    <row r="119" spans="1:12" x14ac:dyDescent="0.3">
      <c r="A119" s="8"/>
      <c r="L119" s="34"/>
    </row>
    <row r="120" spans="1:12" x14ac:dyDescent="0.3">
      <c r="A120" s="8"/>
      <c r="L120" s="34"/>
    </row>
    <row r="121" spans="1:12" x14ac:dyDescent="0.3">
      <c r="A121" s="8"/>
      <c r="L121" s="34"/>
    </row>
    <row r="122" spans="1:12" x14ac:dyDescent="0.3">
      <c r="A122" s="8"/>
      <c r="L122" s="34"/>
    </row>
    <row r="123" spans="1:12" x14ac:dyDescent="0.3">
      <c r="A123" s="8"/>
      <c r="L123" s="34"/>
    </row>
    <row r="124" spans="1:12" x14ac:dyDescent="0.3">
      <c r="A124" s="8"/>
      <c r="L124" s="34"/>
    </row>
    <row r="125" spans="1:12" x14ac:dyDescent="0.3">
      <c r="A125" s="8"/>
      <c r="L125" s="34"/>
    </row>
    <row r="126" spans="1:12" x14ac:dyDescent="0.3">
      <c r="A126" s="8"/>
      <c r="L126" s="34"/>
    </row>
    <row r="127" spans="1:12" x14ac:dyDescent="0.3">
      <c r="A127" s="8"/>
      <c r="L127" s="34"/>
    </row>
    <row r="128" spans="1:12" x14ac:dyDescent="0.3">
      <c r="A128" s="8"/>
      <c r="L128" s="34"/>
    </row>
    <row r="129" spans="1:12" x14ac:dyDescent="0.3">
      <c r="A129" s="8"/>
      <c r="L129" s="34"/>
    </row>
    <row r="130" spans="1:12" x14ac:dyDescent="0.3">
      <c r="A130" s="8"/>
      <c r="L130" s="34"/>
    </row>
    <row r="131" spans="1:12" x14ac:dyDescent="0.3">
      <c r="A131" s="8"/>
      <c r="L131" s="34"/>
    </row>
    <row r="132" spans="1:12" x14ac:dyDescent="0.3">
      <c r="A132" s="8"/>
      <c r="L132" s="34"/>
    </row>
    <row r="133" spans="1:12" x14ac:dyDescent="0.3">
      <c r="A133" s="8"/>
      <c r="L133" s="34"/>
    </row>
    <row r="134" spans="1:12" x14ac:dyDescent="0.3">
      <c r="A134" s="8"/>
      <c r="L134" s="34"/>
    </row>
    <row r="135" spans="1:12" x14ac:dyDescent="0.3">
      <c r="A135" s="8"/>
      <c r="L135" s="34"/>
    </row>
    <row r="136" spans="1:12" x14ac:dyDescent="0.3">
      <c r="A136" s="8"/>
      <c r="L136" s="34"/>
    </row>
    <row r="137" spans="1:12" x14ac:dyDescent="0.3">
      <c r="A137" s="8"/>
      <c r="L137" s="34"/>
    </row>
    <row r="138" spans="1:12" x14ac:dyDescent="0.3">
      <c r="A138" s="8"/>
      <c r="L138" s="34"/>
    </row>
    <row r="139" spans="1:12" x14ac:dyDescent="0.3">
      <c r="A139" s="8"/>
      <c r="L139" s="34"/>
    </row>
    <row r="140" spans="1:12" x14ac:dyDescent="0.3">
      <c r="A140" s="8"/>
      <c r="L140" s="34"/>
    </row>
    <row r="141" spans="1:12" x14ac:dyDescent="0.3">
      <c r="A141" s="8"/>
      <c r="L141" s="34"/>
    </row>
    <row r="142" spans="1:12" x14ac:dyDescent="0.3">
      <c r="A142" s="8"/>
      <c r="L142" s="34"/>
    </row>
    <row r="143" spans="1:12" x14ac:dyDescent="0.3">
      <c r="A143" s="8"/>
      <c r="L143" s="34"/>
    </row>
    <row r="144" spans="1:12" x14ac:dyDescent="0.3">
      <c r="A144" s="8"/>
      <c r="L144" s="34"/>
    </row>
    <row r="145" spans="1:12" x14ac:dyDescent="0.3">
      <c r="A145" s="8"/>
      <c r="L145" s="34"/>
    </row>
    <row r="146" spans="1:12" x14ac:dyDescent="0.3">
      <c r="A146" s="8"/>
      <c r="L146" s="34"/>
    </row>
    <row r="147" spans="1:12" x14ac:dyDescent="0.3">
      <c r="A147" s="8"/>
      <c r="L147" s="34"/>
    </row>
    <row r="148" spans="1:12" x14ac:dyDescent="0.3">
      <c r="A148" s="8"/>
      <c r="L148" s="34"/>
    </row>
    <row r="149" spans="1:12" x14ac:dyDescent="0.3">
      <c r="A149" s="8"/>
      <c r="L149" s="34"/>
    </row>
    <row r="150" spans="1:12" x14ac:dyDescent="0.3">
      <c r="A150" s="8"/>
      <c r="L150" s="34"/>
    </row>
    <row r="151" spans="1:12" x14ac:dyDescent="0.3">
      <c r="A151" s="8"/>
      <c r="L151" s="34"/>
    </row>
    <row r="152" spans="1:12" x14ac:dyDescent="0.3">
      <c r="A152" s="8"/>
      <c r="L152" s="34"/>
    </row>
    <row r="153" spans="1:12" x14ac:dyDescent="0.3">
      <c r="A153" s="8"/>
      <c r="L153" s="34"/>
    </row>
    <row r="154" spans="1:12" x14ac:dyDescent="0.3">
      <c r="A154" s="8"/>
      <c r="L154" s="34"/>
    </row>
    <row r="155" spans="1:12" x14ac:dyDescent="0.3">
      <c r="A155" s="8"/>
      <c r="L155" s="34"/>
    </row>
    <row r="156" spans="1:12" x14ac:dyDescent="0.3">
      <c r="A156" s="8"/>
      <c r="L156" s="34"/>
    </row>
    <row r="157" spans="1:12" x14ac:dyDescent="0.3">
      <c r="A157" s="8"/>
      <c r="L157" s="34"/>
    </row>
    <row r="158" spans="1:12" x14ac:dyDescent="0.3">
      <c r="A158" s="8"/>
      <c r="L158" s="34"/>
    </row>
    <row r="159" spans="1:12" x14ac:dyDescent="0.3">
      <c r="A159" s="8"/>
      <c r="L159" s="34"/>
    </row>
    <row r="160" spans="1:12" x14ac:dyDescent="0.3">
      <c r="A160" s="8"/>
      <c r="L160" s="34"/>
    </row>
    <row r="161" spans="1:12" x14ac:dyDescent="0.3">
      <c r="A161" s="8"/>
      <c r="L161" s="34"/>
    </row>
    <row r="162" spans="1:12" x14ac:dyDescent="0.3">
      <c r="A162" s="8"/>
      <c r="L162" s="34"/>
    </row>
    <row r="163" spans="1:12" x14ac:dyDescent="0.3">
      <c r="A163" s="8"/>
      <c r="L163" s="34"/>
    </row>
    <row r="164" spans="1:12" x14ac:dyDescent="0.3">
      <c r="A164" s="8"/>
      <c r="L164" s="34"/>
    </row>
    <row r="165" spans="1:12" x14ac:dyDescent="0.3">
      <c r="A165" s="8"/>
      <c r="L165" s="34"/>
    </row>
    <row r="166" spans="1:12" x14ac:dyDescent="0.3">
      <c r="A166" s="8"/>
      <c r="L166" s="34"/>
    </row>
    <row r="167" spans="1:12" x14ac:dyDescent="0.3">
      <c r="A167" s="8"/>
      <c r="L167" s="34"/>
    </row>
    <row r="168" spans="1:12" x14ac:dyDescent="0.3">
      <c r="A168" s="8"/>
      <c r="L168" s="34"/>
    </row>
    <row r="169" spans="1:12" x14ac:dyDescent="0.3">
      <c r="A169" s="8"/>
      <c r="L169" s="34"/>
    </row>
    <row r="170" spans="1:12" x14ac:dyDescent="0.3">
      <c r="A170" s="8"/>
      <c r="L170" s="34"/>
    </row>
    <row r="171" spans="1:12" x14ac:dyDescent="0.3">
      <c r="A171" s="8"/>
      <c r="L171" s="34"/>
    </row>
    <row r="172" spans="1:12" x14ac:dyDescent="0.3">
      <c r="A172" s="8"/>
      <c r="L172" s="34"/>
    </row>
    <row r="173" spans="1:12" x14ac:dyDescent="0.3">
      <c r="A173" s="8"/>
      <c r="L173" s="34"/>
    </row>
    <row r="174" spans="1:12" x14ac:dyDescent="0.3">
      <c r="A174" s="8"/>
      <c r="L174" s="34"/>
    </row>
    <row r="175" spans="1:12" x14ac:dyDescent="0.3">
      <c r="A175" s="8"/>
      <c r="L175" s="34"/>
    </row>
    <row r="176" spans="1:12" x14ac:dyDescent="0.3">
      <c r="A176" s="8"/>
      <c r="L176" s="34"/>
    </row>
    <row r="177" spans="1:12" x14ac:dyDescent="0.3">
      <c r="A177" s="8"/>
      <c r="L177" s="34"/>
    </row>
    <row r="178" spans="1:12" x14ac:dyDescent="0.3">
      <c r="A178" s="8"/>
      <c r="L178" s="34"/>
    </row>
    <row r="179" spans="1:12" x14ac:dyDescent="0.3">
      <c r="A179" s="8"/>
      <c r="L179" s="34"/>
    </row>
    <row r="180" spans="1:12" x14ac:dyDescent="0.3">
      <c r="A180" s="8"/>
      <c r="L180" s="34"/>
    </row>
    <row r="181" spans="1:12" x14ac:dyDescent="0.3">
      <c r="A181" s="8"/>
      <c r="L181" s="34"/>
    </row>
    <row r="182" spans="1:12" x14ac:dyDescent="0.3">
      <c r="A182" s="8"/>
      <c r="L182" s="34"/>
    </row>
    <row r="183" spans="1:12" x14ac:dyDescent="0.3">
      <c r="A183" s="8"/>
      <c r="L183" s="34"/>
    </row>
    <row r="184" spans="1:12" x14ac:dyDescent="0.3">
      <c r="A184" s="8"/>
      <c r="L184" s="34"/>
    </row>
    <row r="185" spans="1:12" x14ac:dyDescent="0.3">
      <c r="A185" s="8"/>
      <c r="L185" s="34"/>
    </row>
    <row r="186" spans="1:12" x14ac:dyDescent="0.3">
      <c r="A186" s="8"/>
      <c r="L186" s="34"/>
    </row>
    <row r="187" spans="1:12" x14ac:dyDescent="0.3">
      <c r="A187" s="8"/>
      <c r="L187" s="34"/>
    </row>
    <row r="188" spans="1:12" x14ac:dyDescent="0.3">
      <c r="A188" s="8"/>
      <c r="L188" s="34"/>
    </row>
    <row r="189" spans="1:12" x14ac:dyDescent="0.3">
      <c r="A189" s="8"/>
      <c r="L189" s="34"/>
    </row>
    <row r="190" spans="1:12" x14ac:dyDescent="0.3">
      <c r="A190" s="8"/>
      <c r="L190" s="34"/>
    </row>
    <row r="191" spans="1:12" x14ac:dyDescent="0.3">
      <c r="A191" s="8"/>
      <c r="L191" s="34"/>
    </row>
    <row r="192" spans="1:12" x14ac:dyDescent="0.3">
      <c r="A192" s="8"/>
      <c r="L192" s="34"/>
    </row>
    <row r="193" spans="1:12" x14ac:dyDescent="0.3">
      <c r="A193" s="8"/>
      <c r="L193" s="34"/>
    </row>
    <row r="194" spans="1:12" x14ac:dyDescent="0.3">
      <c r="A194" s="8"/>
      <c r="L194" s="34"/>
    </row>
    <row r="195" spans="1:12" x14ac:dyDescent="0.3">
      <c r="A195" s="8"/>
      <c r="L195" s="34"/>
    </row>
    <row r="196" spans="1:12" x14ac:dyDescent="0.3">
      <c r="A196" s="8"/>
      <c r="L196" s="34"/>
    </row>
    <row r="197" spans="1:12" x14ac:dyDescent="0.3">
      <c r="A197" s="8"/>
      <c r="L197" s="34"/>
    </row>
    <row r="198" spans="1:12" x14ac:dyDescent="0.3">
      <c r="A198" s="8"/>
      <c r="L198" s="34"/>
    </row>
    <row r="199" spans="1:12" x14ac:dyDescent="0.3">
      <c r="A199" s="8"/>
      <c r="L199" s="34"/>
    </row>
    <row r="200" spans="1:12" x14ac:dyDescent="0.3">
      <c r="A200" s="8"/>
      <c r="L200" s="34"/>
    </row>
    <row r="201" spans="1:12" x14ac:dyDescent="0.3">
      <c r="A201" s="8"/>
      <c r="L201" s="34"/>
    </row>
    <row r="202" spans="1:12" x14ac:dyDescent="0.3">
      <c r="A202" s="8"/>
      <c r="L202" s="34"/>
    </row>
    <row r="203" spans="1:12" x14ac:dyDescent="0.3">
      <c r="A203" s="8"/>
      <c r="L203" s="34"/>
    </row>
    <row r="204" spans="1:12" x14ac:dyDescent="0.3">
      <c r="A204" s="8"/>
      <c r="L204" s="34"/>
    </row>
    <row r="205" spans="1:12" x14ac:dyDescent="0.3">
      <c r="A205" s="8"/>
      <c r="L205" s="34"/>
    </row>
    <row r="206" spans="1:12" x14ac:dyDescent="0.3">
      <c r="A206" s="8"/>
      <c r="L206" s="34"/>
    </row>
    <row r="207" spans="1:12" x14ac:dyDescent="0.3">
      <c r="A207" s="8"/>
      <c r="L207" s="34"/>
    </row>
    <row r="208" spans="1:12" x14ac:dyDescent="0.3">
      <c r="A208" s="8"/>
      <c r="L208" s="34"/>
    </row>
    <row r="209" spans="1:12" x14ac:dyDescent="0.3">
      <c r="A209" s="8"/>
      <c r="L209" s="34"/>
    </row>
    <row r="210" spans="1:12" x14ac:dyDescent="0.3">
      <c r="A210" s="8"/>
      <c r="L210" s="34"/>
    </row>
    <row r="211" spans="1:12" x14ac:dyDescent="0.3">
      <c r="A211" s="8"/>
      <c r="L211" s="34"/>
    </row>
    <row r="212" spans="1:12" x14ac:dyDescent="0.3">
      <c r="A212" s="8"/>
      <c r="L212" s="34"/>
    </row>
    <row r="213" spans="1:12" x14ac:dyDescent="0.3">
      <c r="A213" s="8"/>
      <c r="L213" s="34"/>
    </row>
    <row r="214" spans="1:12" x14ac:dyDescent="0.3">
      <c r="A214" s="8"/>
      <c r="L214" s="34"/>
    </row>
    <row r="215" spans="1:12" x14ac:dyDescent="0.3">
      <c r="A215" s="8"/>
      <c r="L215" s="34"/>
    </row>
    <row r="216" spans="1:12" x14ac:dyDescent="0.3">
      <c r="A216" s="8"/>
      <c r="L216" s="34"/>
    </row>
    <row r="217" spans="1:12" x14ac:dyDescent="0.3">
      <c r="A217" s="8"/>
      <c r="L217" s="34"/>
    </row>
    <row r="218" spans="1:12" x14ac:dyDescent="0.3">
      <c r="A218" s="8"/>
      <c r="L218" s="34"/>
    </row>
    <row r="219" spans="1:12" x14ac:dyDescent="0.3">
      <c r="A219" s="8"/>
      <c r="L219" s="34"/>
    </row>
    <row r="220" spans="1:12" x14ac:dyDescent="0.3">
      <c r="A220" s="8"/>
      <c r="L220" s="34"/>
    </row>
    <row r="221" spans="1:12" x14ac:dyDescent="0.3">
      <c r="A221" s="8"/>
      <c r="L221" s="34"/>
    </row>
    <row r="222" spans="1:12" x14ac:dyDescent="0.3">
      <c r="A222" s="8"/>
      <c r="L222" s="34"/>
    </row>
    <row r="223" spans="1:12" x14ac:dyDescent="0.3">
      <c r="A223" s="8"/>
      <c r="L223" s="34"/>
    </row>
    <row r="224" spans="1:12" x14ac:dyDescent="0.3">
      <c r="A224" s="8"/>
      <c r="L224" s="34"/>
    </row>
    <row r="225" spans="1:12" x14ac:dyDescent="0.3">
      <c r="A225" s="8"/>
      <c r="L225" s="34"/>
    </row>
    <row r="226" spans="1:12" x14ac:dyDescent="0.3">
      <c r="A226" s="8"/>
      <c r="L226" s="34"/>
    </row>
    <row r="227" spans="1:12" x14ac:dyDescent="0.3">
      <c r="A227" s="8"/>
      <c r="L227" s="34"/>
    </row>
    <row r="228" spans="1:12" x14ac:dyDescent="0.3">
      <c r="A228" s="8"/>
      <c r="L228" s="34"/>
    </row>
    <row r="229" spans="1:12" x14ac:dyDescent="0.3">
      <c r="A229" s="8"/>
      <c r="L229" s="34"/>
    </row>
    <row r="230" spans="1:12" x14ac:dyDescent="0.3">
      <c r="A230" s="8"/>
      <c r="L230" s="34"/>
    </row>
    <row r="231" spans="1:12" x14ac:dyDescent="0.3">
      <c r="A231" s="8"/>
      <c r="L231" s="34"/>
    </row>
    <row r="232" spans="1:12" x14ac:dyDescent="0.3">
      <c r="A232" s="8"/>
      <c r="L232" s="34"/>
    </row>
    <row r="233" spans="1:12" x14ac:dyDescent="0.3">
      <c r="A233" s="8"/>
      <c r="L233" s="34"/>
    </row>
    <row r="234" spans="1:12" x14ac:dyDescent="0.3">
      <c r="A234" s="8"/>
      <c r="L234" s="34"/>
    </row>
    <row r="235" spans="1:12" x14ac:dyDescent="0.3">
      <c r="A235" s="8"/>
      <c r="L235" s="34"/>
    </row>
    <row r="236" spans="1:12" x14ac:dyDescent="0.3">
      <c r="A236" s="8"/>
      <c r="L236" s="34"/>
    </row>
    <row r="237" spans="1:12" x14ac:dyDescent="0.3">
      <c r="A237" s="8"/>
      <c r="L237" s="34"/>
    </row>
    <row r="238" spans="1:12" x14ac:dyDescent="0.3">
      <c r="A238" s="8"/>
      <c r="L238" s="34"/>
    </row>
    <row r="239" spans="1:12" x14ac:dyDescent="0.3">
      <c r="A239" s="8"/>
      <c r="L239" s="34"/>
    </row>
    <row r="240" spans="1:12" x14ac:dyDescent="0.3">
      <c r="A240" s="8"/>
      <c r="L240" s="34"/>
    </row>
    <row r="241" spans="1:12" x14ac:dyDescent="0.3">
      <c r="A241" s="8"/>
      <c r="L241" s="34"/>
    </row>
    <row r="242" spans="1:12" x14ac:dyDescent="0.3">
      <c r="A242" s="8"/>
      <c r="L242" s="34"/>
    </row>
    <row r="243" spans="1:12" x14ac:dyDescent="0.3">
      <c r="A243" s="8"/>
      <c r="L243" s="34"/>
    </row>
    <row r="244" spans="1:12" x14ac:dyDescent="0.3">
      <c r="A244" s="8"/>
      <c r="L244" s="34"/>
    </row>
    <row r="245" spans="1:12" x14ac:dyDescent="0.3">
      <c r="A245" s="8"/>
      <c r="L245" s="34"/>
    </row>
    <row r="246" spans="1:12" x14ac:dyDescent="0.3">
      <c r="A246" s="8"/>
      <c r="L246" s="34"/>
    </row>
    <row r="247" spans="1:12" x14ac:dyDescent="0.3">
      <c r="A247" s="8"/>
      <c r="L247" s="34"/>
    </row>
    <row r="248" spans="1:12" x14ac:dyDescent="0.3">
      <c r="A248" s="8"/>
      <c r="L248" s="34"/>
    </row>
    <row r="249" spans="1:12" x14ac:dyDescent="0.3">
      <c r="A249" s="8"/>
      <c r="L249" s="34"/>
    </row>
    <row r="250" spans="1:12" x14ac:dyDescent="0.3">
      <c r="A250" s="8"/>
      <c r="L250" s="34"/>
    </row>
    <row r="251" spans="1:12" x14ac:dyDescent="0.3">
      <c r="A251" s="8"/>
      <c r="L251" s="34"/>
    </row>
    <row r="252" spans="1:12" x14ac:dyDescent="0.3">
      <c r="A252" s="8"/>
      <c r="L252" s="34"/>
    </row>
    <row r="253" spans="1:12" x14ac:dyDescent="0.3">
      <c r="A253" s="8"/>
      <c r="L253" s="34"/>
    </row>
    <row r="254" spans="1:12" x14ac:dyDescent="0.3">
      <c r="A254" s="8"/>
      <c r="L254" s="34"/>
    </row>
    <row r="255" spans="1:12" x14ac:dyDescent="0.3">
      <c r="A255" s="8"/>
      <c r="L255" s="34"/>
    </row>
    <row r="256" spans="1:12" x14ac:dyDescent="0.3">
      <c r="A256" s="8"/>
      <c r="L256" s="34"/>
    </row>
    <row r="257" spans="1:12" x14ac:dyDescent="0.3">
      <c r="A257" s="8"/>
      <c r="L257" s="34"/>
    </row>
    <row r="258" spans="1:12" x14ac:dyDescent="0.3">
      <c r="A258" s="8"/>
      <c r="L258" s="34"/>
    </row>
    <row r="259" spans="1:12" x14ac:dyDescent="0.3">
      <c r="A259" s="8"/>
      <c r="L259" s="34"/>
    </row>
    <row r="260" spans="1:12" x14ac:dyDescent="0.3">
      <c r="A260" s="8"/>
      <c r="L260" s="34"/>
    </row>
    <row r="261" spans="1:12" x14ac:dyDescent="0.3">
      <c r="A261" s="8"/>
      <c r="L261" s="34"/>
    </row>
    <row r="262" spans="1:12" x14ac:dyDescent="0.3">
      <c r="A262" s="8"/>
      <c r="L262" s="34"/>
    </row>
    <row r="263" spans="1:12" x14ac:dyDescent="0.3">
      <c r="A263" s="8"/>
      <c r="L263" s="34"/>
    </row>
    <row r="264" spans="1:12" x14ac:dyDescent="0.3">
      <c r="A264" s="8"/>
      <c r="L264" s="34"/>
    </row>
    <row r="265" spans="1:12" x14ac:dyDescent="0.3">
      <c r="A265" s="8"/>
      <c r="L265" s="34"/>
    </row>
    <row r="266" spans="1:12" x14ac:dyDescent="0.3">
      <c r="A266" s="8"/>
      <c r="L266" s="34"/>
    </row>
    <row r="267" spans="1:12" x14ac:dyDescent="0.3">
      <c r="A267" s="8"/>
      <c r="L267" s="34"/>
    </row>
    <row r="268" spans="1:12" x14ac:dyDescent="0.3">
      <c r="A268" s="8"/>
      <c r="L268" s="34"/>
    </row>
    <row r="269" spans="1:12" x14ac:dyDescent="0.3">
      <c r="A269" s="8"/>
      <c r="L269" s="34"/>
    </row>
    <row r="270" spans="1:12" x14ac:dyDescent="0.3">
      <c r="A270" s="8"/>
      <c r="L270" s="34"/>
    </row>
    <row r="271" spans="1:12" x14ac:dyDescent="0.3">
      <c r="A271" s="8"/>
      <c r="L271" s="34"/>
    </row>
    <row r="272" spans="1:12" x14ac:dyDescent="0.3">
      <c r="A272" s="8"/>
      <c r="L272" s="34"/>
    </row>
    <row r="273" spans="1:12" x14ac:dyDescent="0.3">
      <c r="A273" s="8"/>
      <c r="L273" s="34"/>
    </row>
    <row r="274" spans="1:12" x14ac:dyDescent="0.3">
      <c r="A274" s="8"/>
      <c r="L274" s="34"/>
    </row>
    <row r="275" spans="1:12" x14ac:dyDescent="0.3">
      <c r="A275" s="8"/>
      <c r="L275" s="34"/>
    </row>
    <row r="276" spans="1:12" x14ac:dyDescent="0.3">
      <c r="A276" s="8"/>
      <c r="L276" s="34"/>
    </row>
    <row r="277" spans="1:12" x14ac:dyDescent="0.3">
      <c r="A277" s="8"/>
      <c r="L277" s="34"/>
    </row>
    <row r="278" spans="1:12" x14ac:dyDescent="0.3">
      <c r="A278" s="8"/>
      <c r="L278" s="34"/>
    </row>
    <row r="279" spans="1:12" x14ac:dyDescent="0.3">
      <c r="A279" s="8"/>
      <c r="L279" s="34"/>
    </row>
    <row r="280" spans="1:12" x14ac:dyDescent="0.3">
      <c r="A280" s="8"/>
      <c r="L280" s="34"/>
    </row>
    <row r="281" spans="1:12" x14ac:dyDescent="0.3">
      <c r="A281" s="8"/>
      <c r="L281" s="34"/>
    </row>
    <row r="282" spans="1:12" x14ac:dyDescent="0.3">
      <c r="A282" s="8"/>
      <c r="L282" s="34"/>
    </row>
    <row r="283" spans="1:12" x14ac:dyDescent="0.3">
      <c r="A283" s="8"/>
      <c r="L283" s="34"/>
    </row>
    <row r="284" spans="1:12" x14ac:dyDescent="0.3">
      <c r="A284" s="8"/>
      <c r="L284" s="34"/>
    </row>
    <row r="285" spans="1:12" x14ac:dyDescent="0.3">
      <c r="A285" s="8"/>
      <c r="L285" s="34"/>
    </row>
    <row r="286" spans="1:12" x14ac:dyDescent="0.3">
      <c r="A286" s="8"/>
      <c r="L286" s="34"/>
    </row>
    <row r="287" spans="1:12" x14ac:dyDescent="0.3">
      <c r="A287" s="8"/>
      <c r="L287" s="34"/>
    </row>
    <row r="288" spans="1:12" x14ac:dyDescent="0.3">
      <c r="A288" s="8"/>
      <c r="L288" s="34"/>
    </row>
    <row r="289" spans="1:12" x14ac:dyDescent="0.3">
      <c r="A289" s="8"/>
      <c r="L289" s="34"/>
    </row>
    <row r="290" spans="1:12" x14ac:dyDescent="0.3">
      <c r="A290" s="8"/>
      <c r="L290" s="34"/>
    </row>
    <row r="291" spans="1:12" x14ac:dyDescent="0.3">
      <c r="A291" s="8"/>
      <c r="L291" s="34"/>
    </row>
    <row r="292" spans="1:12" x14ac:dyDescent="0.3">
      <c r="A292" s="8"/>
      <c r="L292" s="34"/>
    </row>
    <row r="293" spans="1:12" x14ac:dyDescent="0.3">
      <c r="A293" s="8"/>
      <c r="L293" s="34"/>
    </row>
    <row r="294" spans="1:12" x14ac:dyDescent="0.3">
      <c r="A294" s="8"/>
      <c r="L294" s="34"/>
    </row>
    <row r="295" spans="1:12" x14ac:dyDescent="0.3">
      <c r="A295" s="8"/>
      <c r="L295" s="34"/>
    </row>
    <row r="296" spans="1:12" x14ac:dyDescent="0.3">
      <c r="A296" s="8"/>
      <c r="L296" s="34"/>
    </row>
    <row r="297" spans="1:12" x14ac:dyDescent="0.3">
      <c r="A297" s="8"/>
      <c r="L297" s="34"/>
    </row>
    <row r="298" spans="1:12" x14ac:dyDescent="0.3">
      <c r="A298" s="8"/>
      <c r="L298" s="34"/>
    </row>
    <row r="299" spans="1:12" x14ac:dyDescent="0.3">
      <c r="A299" s="8"/>
      <c r="L299" s="34"/>
    </row>
    <row r="300" spans="1:12" x14ac:dyDescent="0.3">
      <c r="A300" s="8"/>
      <c r="L300" s="34"/>
    </row>
    <row r="301" spans="1:12" x14ac:dyDescent="0.3">
      <c r="A301" s="8"/>
      <c r="L301" s="34"/>
    </row>
    <row r="302" spans="1:12" x14ac:dyDescent="0.3">
      <c r="A302" s="8"/>
      <c r="L302" s="34"/>
    </row>
    <row r="303" spans="1:12" x14ac:dyDescent="0.3">
      <c r="A303" s="8"/>
      <c r="L303" s="34"/>
    </row>
    <row r="304" spans="1:12" x14ac:dyDescent="0.3">
      <c r="A304" s="8"/>
      <c r="L304" s="34"/>
    </row>
    <row r="305" spans="1:12" x14ac:dyDescent="0.3">
      <c r="A305" s="8"/>
      <c r="L305" s="34"/>
    </row>
    <row r="306" spans="1:12" x14ac:dyDescent="0.3">
      <c r="A306" s="8"/>
      <c r="L306" s="34"/>
    </row>
    <row r="307" spans="1:12" x14ac:dyDescent="0.3">
      <c r="A307" s="8"/>
      <c r="L307" s="34"/>
    </row>
    <row r="308" spans="1:12" x14ac:dyDescent="0.3">
      <c r="A308" s="8"/>
      <c r="L308" s="34"/>
    </row>
    <row r="309" spans="1:12" x14ac:dyDescent="0.3">
      <c r="A309" s="8"/>
      <c r="L309" s="34"/>
    </row>
    <row r="310" spans="1:12" x14ac:dyDescent="0.3">
      <c r="A310" s="8"/>
      <c r="L310" s="34"/>
    </row>
    <row r="311" spans="1:12" x14ac:dyDescent="0.3">
      <c r="A311" s="8"/>
      <c r="L311" s="34"/>
    </row>
    <row r="312" spans="1:12" x14ac:dyDescent="0.3">
      <c r="A312" s="8"/>
      <c r="L312" s="34"/>
    </row>
    <row r="313" spans="1:12" x14ac:dyDescent="0.3">
      <c r="A313" s="8"/>
      <c r="L313" s="34"/>
    </row>
    <row r="314" spans="1:12" x14ac:dyDescent="0.3">
      <c r="A314" s="8"/>
      <c r="L314" s="34"/>
    </row>
    <row r="315" spans="1:12" x14ac:dyDescent="0.3">
      <c r="A315" s="8"/>
      <c r="L315" s="34"/>
    </row>
    <row r="316" spans="1:12" x14ac:dyDescent="0.3">
      <c r="A316" s="8"/>
      <c r="L316" s="34"/>
    </row>
    <row r="317" spans="1:12" x14ac:dyDescent="0.3">
      <c r="A317" s="8"/>
      <c r="L317" s="34"/>
    </row>
    <row r="318" spans="1:12" x14ac:dyDescent="0.3">
      <c r="A318" s="8"/>
      <c r="L318" s="34"/>
    </row>
    <row r="319" spans="1:12" x14ac:dyDescent="0.3">
      <c r="A319" s="8"/>
      <c r="L319" s="34"/>
    </row>
    <row r="320" spans="1:12" x14ac:dyDescent="0.3">
      <c r="A320" s="8"/>
      <c r="L320" s="34"/>
    </row>
    <row r="321" spans="1:12" x14ac:dyDescent="0.3">
      <c r="A321" s="8"/>
      <c r="L321" s="34"/>
    </row>
    <row r="322" spans="1:12" x14ac:dyDescent="0.3">
      <c r="A322" s="8"/>
      <c r="L322" s="34"/>
    </row>
    <row r="323" spans="1:12" x14ac:dyDescent="0.3">
      <c r="A323" s="8"/>
      <c r="L323" s="34"/>
    </row>
    <row r="324" spans="1:12" x14ac:dyDescent="0.3">
      <c r="A324" s="8"/>
      <c r="L324" s="34"/>
    </row>
    <row r="325" spans="1:12" x14ac:dyDescent="0.3">
      <c r="A325" s="8"/>
      <c r="L325" s="34"/>
    </row>
    <row r="326" spans="1:12" x14ac:dyDescent="0.3">
      <c r="A326" s="8"/>
      <c r="L326" s="34"/>
    </row>
    <row r="327" spans="1:12" x14ac:dyDescent="0.3">
      <c r="A327" s="8"/>
      <c r="L327" s="34"/>
    </row>
    <row r="328" spans="1:12" x14ac:dyDescent="0.3">
      <c r="A328" s="8"/>
      <c r="L328" s="34"/>
    </row>
    <row r="329" spans="1:12" x14ac:dyDescent="0.3">
      <c r="A329" s="8"/>
      <c r="L329" s="34"/>
    </row>
    <row r="330" spans="1:12" x14ac:dyDescent="0.3">
      <c r="A330" s="8"/>
      <c r="L330" s="34"/>
    </row>
    <row r="331" spans="1:12" x14ac:dyDescent="0.3">
      <c r="A331" s="8"/>
      <c r="L331" s="34"/>
    </row>
    <row r="332" spans="1:12" x14ac:dyDescent="0.3">
      <c r="A332" s="8"/>
      <c r="L332" s="34"/>
    </row>
    <row r="333" spans="1:12" x14ac:dyDescent="0.3">
      <c r="A333" s="8"/>
      <c r="L333" s="34"/>
    </row>
    <row r="334" spans="1:12" x14ac:dyDescent="0.3">
      <c r="A334" s="8"/>
      <c r="L334" s="34"/>
    </row>
    <row r="335" spans="1:12" x14ac:dyDescent="0.3">
      <c r="A335" s="8"/>
      <c r="L335" s="34"/>
    </row>
    <row r="336" spans="1:12" x14ac:dyDescent="0.3">
      <c r="A336" s="8"/>
      <c r="L336" s="34"/>
    </row>
    <row r="337" spans="1:13" x14ac:dyDescent="0.3">
      <c r="A337" s="8"/>
      <c r="L337" s="34"/>
    </row>
    <row r="338" spans="1:13" x14ac:dyDescent="0.3">
      <c r="A338" s="8"/>
      <c r="L338" s="34"/>
    </row>
    <row r="339" spans="1:13" x14ac:dyDescent="0.3">
      <c r="A339" s="8"/>
      <c r="L339" s="34"/>
    </row>
    <row r="340" spans="1:13" x14ac:dyDescent="0.3">
      <c r="A340" s="8"/>
      <c r="L340" s="34"/>
    </row>
    <row r="341" spans="1:13" x14ac:dyDescent="0.3">
      <c r="A341" s="8"/>
      <c r="L341" s="34"/>
    </row>
    <row r="342" spans="1:13" x14ac:dyDescent="0.3">
      <c r="A342" s="8"/>
      <c r="L342" s="34"/>
    </row>
    <row r="343" spans="1:13" x14ac:dyDescent="0.3">
      <c r="A343" s="8"/>
      <c r="L343" s="34"/>
    </row>
    <row r="344" spans="1:13" x14ac:dyDescent="0.3">
      <c r="A344" s="8"/>
      <c r="L344" s="34"/>
    </row>
    <row r="345" spans="1:13" x14ac:dyDescent="0.3">
      <c r="A345" s="8"/>
      <c r="L345" s="34"/>
    </row>
    <row r="346" spans="1:13" x14ac:dyDescent="0.3">
      <c r="A346" s="8"/>
      <c r="L346" s="34"/>
    </row>
    <row r="347" spans="1:13" x14ac:dyDescent="0.3">
      <c r="A347" s="8"/>
      <c r="L347" s="34"/>
    </row>
    <row r="348" spans="1:13" x14ac:dyDescent="0.3">
      <c r="A348" s="8"/>
      <c r="L348" s="35"/>
      <c r="M348" s="36"/>
    </row>
    <row r="349" spans="1:13" x14ac:dyDescent="0.3">
      <c r="A349" s="8"/>
    </row>
    <row r="350" spans="1:13" x14ac:dyDescent="0.3">
      <c r="A350" s="8"/>
    </row>
    <row r="351" spans="1:13" x14ac:dyDescent="0.3">
      <c r="A351" s="8"/>
    </row>
    <row r="352" spans="1:13" x14ac:dyDescent="0.3">
      <c r="A352" s="8"/>
    </row>
    <row r="353" spans="1:1" x14ac:dyDescent="0.3">
      <c r="A353" s="9"/>
    </row>
  </sheetData>
  <phoneticPr fontId="3" type="noConversion"/>
  <pageMargins left="0.7" right="0.7" top="0.75" bottom="0.75" header="0.3" footer="0.3"/>
  <drawing r:id="rId1"/>
  <legacy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D47752-7E87-4EE0-83C0-9288AA17B968}">
  <sheetPr>
    <tabColor rgb="FFFFFF00"/>
  </sheetPr>
  <dimension ref="A2:AE353"/>
  <sheetViews>
    <sheetView topLeftCell="A37" workbookViewId="0">
      <selection activeCell="D52" sqref="D52:D58"/>
    </sheetView>
  </sheetViews>
  <sheetFormatPr defaultRowHeight="13.5" x14ac:dyDescent="0.3"/>
  <cols>
    <col min="1" max="1" width="21.46484375" customWidth="1"/>
    <col min="2" max="2" width="11.86328125" customWidth="1"/>
    <col min="3" max="3" width="9.73046875" customWidth="1"/>
    <col min="4" max="6" width="11.59765625" customWidth="1"/>
    <col min="7" max="7" width="12.73046875" customWidth="1"/>
    <col min="12" max="12" width="11.59765625" customWidth="1"/>
    <col min="16" max="16" width="11.59765625" customWidth="1"/>
    <col min="19" max="19" width="11.73046875" customWidth="1"/>
    <col min="20" max="20" width="12.265625" customWidth="1"/>
    <col min="21" max="21" width="13.1328125" customWidth="1"/>
  </cols>
  <sheetData>
    <row r="2" spans="1:22" x14ac:dyDescent="0.3">
      <c r="A2" s="8" t="s">
        <v>1133</v>
      </c>
      <c r="S2" t="s">
        <v>838</v>
      </c>
    </row>
    <row r="3" spans="1:22" x14ac:dyDescent="0.3">
      <c r="A3" s="8"/>
      <c r="B3" t="s">
        <v>1134</v>
      </c>
      <c r="C3" t="s">
        <v>919</v>
      </c>
      <c r="D3" t="s">
        <v>1135</v>
      </c>
      <c r="E3" t="s">
        <v>1131</v>
      </c>
      <c r="F3" t="s">
        <v>1136</v>
      </c>
      <c r="G3" t="s">
        <v>1137</v>
      </c>
      <c r="H3" t="s">
        <v>1138</v>
      </c>
      <c r="I3" t="s">
        <v>1139</v>
      </c>
      <c r="J3" t="s">
        <v>1140</v>
      </c>
      <c r="S3" t="s">
        <v>835</v>
      </c>
      <c r="T3" t="s">
        <v>1141</v>
      </c>
      <c r="U3" t="s">
        <v>833</v>
      </c>
      <c r="V3" t="s">
        <v>839</v>
      </c>
    </row>
    <row r="4" spans="1:22" hidden="1" x14ac:dyDescent="0.3">
      <c r="A4" s="8">
        <v>2017</v>
      </c>
      <c r="B4" s="57">
        <f>PV销量预计!$E$41/100</f>
        <v>169.74770000000001</v>
      </c>
      <c r="C4" s="57" t="e">
        <f>#REF!/100</f>
        <v>#REF!</v>
      </c>
      <c r="D4" s="57"/>
      <c r="E4" s="57"/>
      <c r="F4" s="57"/>
      <c r="G4" s="57">
        <v>9.8000000000000007</v>
      </c>
      <c r="H4" s="58" t="e">
        <f>SUM(B4:G4)</f>
        <v>#REF!</v>
      </c>
      <c r="I4" s="58" t="e">
        <f>SUM(B4:D4)</f>
        <v>#REF!</v>
      </c>
      <c r="J4" s="14">
        <f>D4/(B4+D4)</f>
        <v>0</v>
      </c>
      <c r="K4" s="14"/>
      <c r="S4" s="53">
        <v>0.04</v>
      </c>
      <c r="T4" s="53">
        <v>0.06</v>
      </c>
      <c r="U4" s="53">
        <v>0.125</v>
      </c>
      <c r="V4" s="52" t="e">
        <f>((H4+O5)-H5)/H4</f>
        <v>#REF!</v>
      </c>
    </row>
    <row r="5" spans="1:22" hidden="1" x14ac:dyDescent="0.3">
      <c r="A5" s="8">
        <v>2018</v>
      </c>
      <c r="B5" s="57">
        <f>PV销量预计!$E$42/100</f>
        <v>189.05419999999998</v>
      </c>
      <c r="C5" s="57" t="e">
        <f>#REF!/100</f>
        <v>#REF!</v>
      </c>
      <c r="D5" s="57"/>
      <c r="E5" s="57"/>
      <c r="F5" s="57"/>
      <c r="G5" s="57">
        <f>G4*(1-U$4)+N5</f>
        <v>8.5750000000000011</v>
      </c>
      <c r="H5">
        <v>231</v>
      </c>
      <c r="I5" s="58" t="e">
        <f t="shared" ref="I5:I6" si="0">SUM(B5:D5)</f>
        <v>#REF!</v>
      </c>
      <c r="J5" s="14">
        <f t="shared" ref="J5:J6" si="1">D5/(B5+D5)</f>
        <v>0</v>
      </c>
      <c r="K5" s="14"/>
      <c r="L5" s="55"/>
      <c r="M5" s="51"/>
      <c r="N5" s="19"/>
      <c r="O5" s="19"/>
    </row>
    <row r="6" spans="1:22" hidden="1" x14ac:dyDescent="0.3">
      <c r="A6" s="8">
        <v>2019</v>
      </c>
      <c r="B6" s="57">
        <f>PV销量预计!$E$43/100</f>
        <v>224.90771980651999</v>
      </c>
      <c r="C6" s="57" t="e">
        <f>#REF!/100</f>
        <v>#REF!</v>
      </c>
      <c r="D6" s="57"/>
      <c r="E6" s="57"/>
      <c r="F6" s="57"/>
      <c r="G6" s="57">
        <f>G5*(1-U$4)+N6</f>
        <v>7.5031250000000007</v>
      </c>
      <c r="H6" s="19" t="e">
        <f>SUM(B6:G6)</f>
        <v>#REF!</v>
      </c>
      <c r="I6" s="58" t="e">
        <f t="shared" si="0"/>
        <v>#REF!</v>
      </c>
      <c r="J6" s="14">
        <f t="shared" si="1"/>
        <v>0</v>
      </c>
      <c r="K6" s="14"/>
      <c r="L6" s="55"/>
      <c r="M6" s="51"/>
      <c r="N6" s="51"/>
      <c r="O6" s="19"/>
      <c r="S6" t="s">
        <v>840</v>
      </c>
      <c r="U6" t="s">
        <v>841</v>
      </c>
      <c r="V6" s="9">
        <v>0.66559999999999997</v>
      </c>
    </row>
    <row r="7" spans="1:22" x14ac:dyDescent="0.3">
      <c r="A7" s="8">
        <v>2020</v>
      </c>
      <c r="B7" s="19">
        <f>BAU!B7</f>
        <v>243.47643229281414</v>
      </c>
      <c r="C7" s="19">
        <f>BAU!C7</f>
        <v>1.3888999999999998</v>
      </c>
      <c r="D7" s="19">
        <f>BAU!D7</f>
        <v>17.51819311231656</v>
      </c>
      <c r="E7" s="19">
        <f>BAU!E7</f>
        <v>0.78664900000000004</v>
      </c>
      <c r="F7" s="19">
        <f>BAU!F7</f>
        <v>1.565674</v>
      </c>
      <c r="G7" s="19">
        <f>BAU!G7</f>
        <v>7.7388265952129629</v>
      </c>
      <c r="H7" s="19">
        <f>SUM(B7:G7)</f>
        <v>272.47467500034367</v>
      </c>
      <c r="I7" s="19">
        <f>B7+C7+D7</f>
        <v>262.38352540513068</v>
      </c>
      <c r="J7" s="14">
        <f>D7/(B7+D7+C7)</f>
        <v>6.6765598508015195E-2</v>
      </c>
      <c r="K7" s="14"/>
      <c r="L7" s="115"/>
      <c r="M7" s="115"/>
      <c r="N7" s="115"/>
      <c r="O7" s="19"/>
      <c r="U7" t="s">
        <v>842</v>
      </c>
      <c r="V7" s="9">
        <v>1.895</v>
      </c>
    </row>
    <row r="8" spans="1:22" x14ac:dyDescent="0.3">
      <c r="A8" s="8">
        <v>2025</v>
      </c>
      <c r="B8" s="19">
        <f>BAU!B8</f>
        <v>325.20737334816681</v>
      </c>
      <c r="C8" s="19">
        <f>BAU!C8</f>
        <v>1.3888999999999998</v>
      </c>
      <c r="D8" s="19">
        <f>BAU!D8</f>
        <v>21.001820662082459</v>
      </c>
      <c r="E8" s="19">
        <f>BAU!E8</f>
        <v>0.78664900000000004</v>
      </c>
      <c r="F8" s="19">
        <f>BAU!F8</f>
        <v>1.565674</v>
      </c>
      <c r="G8" s="19">
        <f>BAU!G8</f>
        <v>8.1375777117904793</v>
      </c>
      <c r="H8" s="19">
        <f t="shared" ref="H8:H13" si="2">SUM(B8:G8)</f>
        <v>358.08799472203975</v>
      </c>
      <c r="I8" s="19">
        <f t="shared" ref="I8:I13" si="3">B8+C8+D8</f>
        <v>347.59809401024927</v>
      </c>
      <c r="J8" s="14">
        <f t="shared" ref="J8:J13" si="4">D8/(B8+D8+C8)</f>
        <v>6.0419838382264543E-2</v>
      </c>
      <c r="L8" s="34"/>
      <c r="U8" t="s">
        <v>843</v>
      </c>
      <c r="V8" s="9">
        <v>0.17699999999999999</v>
      </c>
    </row>
    <row r="9" spans="1:22" x14ac:dyDescent="0.3">
      <c r="A9" s="8">
        <v>2030</v>
      </c>
      <c r="B9" s="19">
        <f>BAU!B9</f>
        <v>378.2727361658242</v>
      </c>
      <c r="C9" s="19">
        <f>BAU!C9</f>
        <v>1.3888999999999998</v>
      </c>
      <c r="D9" s="19">
        <f>BAU!D9</f>
        <v>24.340012726726741</v>
      </c>
      <c r="E9" s="19">
        <f>BAU!E9</f>
        <v>0.78664900000000004</v>
      </c>
      <c r="F9" s="19">
        <f>BAU!F9</f>
        <v>1.565674</v>
      </c>
      <c r="G9" s="19">
        <f>BAU!G9</f>
        <v>8.4971475893931849</v>
      </c>
      <c r="H9" s="19">
        <f t="shared" si="2"/>
        <v>414.85111948194412</v>
      </c>
      <c r="I9" s="19">
        <f t="shared" si="3"/>
        <v>404.00164889255092</v>
      </c>
      <c r="J9" s="14">
        <f t="shared" si="4"/>
        <v>6.0247310359865039E-2</v>
      </c>
      <c r="L9" s="34"/>
      <c r="U9" t="s">
        <v>844</v>
      </c>
      <c r="V9" s="9">
        <v>1.1479999999999999</v>
      </c>
    </row>
    <row r="10" spans="1:22" x14ac:dyDescent="0.3">
      <c r="A10" s="8">
        <v>2035</v>
      </c>
      <c r="B10" s="19">
        <f>BAU!B10</f>
        <v>406.03235084255806</v>
      </c>
      <c r="C10" s="19">
        <f>BAU!C10</f>
        <v>1.3888999999999998</v>
      </c>
      <c r="D10" s="19">
        <f>BAU!D10</f>
        <v>27.394680164443294</v>
      </c>
      <c r="E10" s="19">
        <f>BAU!E10</f>
        <v>0.78664900000000004</v>
      </c>
      <c r="F10" s="19">
        <f>BAU!F10</f>
        <v>1.565674</v>
      </c>
      <c r="G10" s="19">
        <f>BAU!G10</f>
        <v>8.8113178866813318</v>
      </c>
      <c r="H10" s="19">
        <f t="shared" si="2"/>
        <v>445.97957189368265</v>
      </c>
      <c r="I10" s="19">
        <f t="shared" si="3"/>
        <v>434.81593100700132</v>
      </c>
      <c r="J10" s="14">
        <f t="shared" si="4"/>
        <v>6.3002935750305314E-2</v>
      </c>
      <c r="L10" s="34"/>
      <c r="U10" t="s">
        <v>845</v>
      </c>
      <c r="V10">
        <f>4.4-SUM(V6:V9)</f>
        <v>0.51440000000000019</v>
      </c>
    </row>
    <row r="11" spans="1:22" x14ac:dyDescent="0.3">
      <c r="A11" s="8">
        <v>2040</v>
      </c>
      <c r="B11" s="19">
        <f>BAU!B11</f>
        <v>418.6411834546218</v>
      </c>
      <c r="C11" s="19">
        <f>BAU!C11</f>
        <v>1.3888999999999998</v>
      </c>
      <c r="D11" s="19">
        <f>BAU!D11</f>
        <v>30.4637988747075</v>
      </c>
      <c r="E11" s="19">
        <f>BAU!E11</f>
        <v>0.78664900000000004</v>
      </c>
      <c r="F11" s="19">
        <f>BAU!F11</f>
        <v>1.565674</v>
      </c>
      <c r="G11" s="19">
        <f>BAU!G11</f>
        <v>9.1138288108061598</v>
      </c>
      <c r="H11" s="19">
        <f t="shared" si="2"/>
        <v>461.96003414013546</v>
      </c>
      <c r="I11" s="19">
        <f t="shared" si="3"/>
        <v>450.49388232932927</v>
      </c>
      <c r="J11" s="14">
        <f t="shared" si="4"/>
        <v>6.7623113364361359E-2</v>
      </c>
      <c r="L11" s="34"/>
      <c r="U11" t="s">
        <v>846</v>
      </c>
      <c r="V11" s="9">
        <f>SUM(V6:V10)</f>
        <v>4.4000000000000004</v>
      </c>
    </row>
    <row r="12" spans="1:22" x14ac:dyDescent="0.3">
      <c r="A12" s="8">
        <v>2045</v>
      </c>
      <c r="B12" s="19">
        <f>BAU!B12</f>
        <v>419.18599656193766</v>
      </c>
      <c r="C12" s="19">
        <f>BAU!C12</f>
        <v>1.3888999999999998</v>
      </c>
      <c r="D12" s="19">
        <f>BAU!D12</f>
        <v>33.151839058533504</v>
      </c>
      <c r="E12" s="19">
        <f>BAU!E12</f>
        <v>0.78664900000000004</v>
      </c>
      <c r="F12" s="19">
        <f>BAU!F12</f>
        <v>1.565674</v>
      </c>
      <c r="G12" s="19">
        <f>BAU!G12</f>
        <v>9.3725915012250471</v>
      </c>
      <c r="H12" s="19">
        <f t="shared" si="2"/>
        <v>465.45165012169616</v>
      </c>
      <c r="I12" s="19">
        <f t="shared" si="3"/>
        <v>453.72673562047112</v>
      </c>
      <c r="J12" s="14">
        <f t="shared" si="4"/>
        <v>7.3065650436486579E-2</v>
      </c>
      <c r="L12" s="34"/>
      <c r="M12">
        <v>1.3</v>
      </c>
    </row>
    <row r="13" spans="1:22" x14ac:dyDescent="0.3">
      <c r="A13" s="8">
        <v>2050</v>
      </c>
      <c r="B13" s="19">
        <f>BAU!B13</f>
        <v>412.52259589258369</v>
      </c>
      <c r="C13" s="19">
        <f>BAU!C13</f>
        <v>1.3888999999999998</v>
      </c>
      <c r="D13" s="19">
        <f>BAU!D13</f>
        <v>35.83719652592108</v>
      </c>
      <c r="E13" s="19">
        <f>BAU!E13</f>
        <v>0.78664900000000004</v>
      </c>
      <c r="F13" s="19">
        <f>BAU!F13</f>
        <v>1.565674</v>
      </c>
      <c r="G13" s="19">
        <f>BAU!G13</f>
        <v>9.6230819924335265</v>
      </c>
      <c r="H13" s="19">
        <f t="shared" si="2"/>
        <v>461.72409741093827</v>
      </c>
      <c r="I13" s="19">
        <f t="shared" si="3"/>
        <v>449.74869241850473</v>
      </c>
      <c r="J13" s="14">
        <f t="shared" si="4"/>
        <v>7.9682714213593506E-2</v>
      </c>
      <c r="L13" s="34"/>
    </row>
    <row r="14" spans="1:22" x14ac:dyDescent="0.3">
      <c r="A14" s="8"/>
      <c r="J14" s="14"/>
      <c r="L14" s="34"/>
    </row>
    <row r="15" spans="1:22" x14ac:dyDescent="0.3">
      <c r="A15" s="8" t="s">
        <v>1142</v>
      </c>
      <c r="B15" t="s">
        <v>835</v>
      </c>
      <c r="C15" t="s">
        <v>919</v>
      </c>
      <c r="D15" t="s">
        <v>1141</v>
      </c>
      <c r="E15" t="s">
        <v>948</v>
      </c>
      <c r="F15" t="s">
        <v>949</v>
      </c>
      <c r="G15" t="s">
        <v>922</v>
      </c>
      <c r="J15" s="14"/>
      <c r="L15" s="50"/>
      <c r="O15" s="19"/>
    </row>
    <row r="16" spans="1:22" x14ac:dyDescent="0.3">
      <c r="A16" s="8">
        <v>2020</v>
      </c>
      <c r="B16">
        <f>BAU!B16</f>
        <v>11880</v>
      </c>
      <c r="C16">
        <f>BAU!C16</f>
        <v>96442</v>
      </c>
      <c r="D16">
        <f>BAU!D16</f>
        <v>32746</v>
      </c>
      <c r="E16">
        <f>BAU!E16</f>
        <v>44479</v>
      </c>
      <c r="F16">
        <f>BAU!F16</f>
        <v>114800</v>
      </c>
      <c r="G16">
        <f>BAU!G16</f>
        <v>65000</v>
      </c>
      <c r="J16" s="14"/>
      <c r="O16" s="19"/>
    </row>
    <row r="17" spans="1:31" x14ac:dyDescent="0.3">
      <c r="A17" s="8">
        <v>2025</v>
      </c>
      <c r="B17">
        <f>BAU!B17</f>
        <v>11880</v>
      </c>
      <c r="C17">
        <f>BAU!C17</f>
        <v>96442</v>
      </c>
      <c r="D17">
        <f>BAU!D17</f>
        <v>32746</v>
      </c>
      <c r="E17">
        <f>BAU!E17</f>
        <v>44479</v>
      </c>
      <c r="F17">
        <f>BAU!F17</f>
        <v>114800</v>
      </c>
      <c r="G17">
        <f>BAU!G17</f>
        <v>73061.67</v>
      </c>
      <c r="J17" s="14"/>
      <c r="O17" s="19"/>
    </row>
    <row r="18" spans="1:31" x14ac:dyDescent="0.3">
      <c r="A18" s="8">
        <v>2030</v>
      </c>
      <c r="B18">
        <f>BAU!B18</f>
        <v>11880</v>
      </c>
      <c r="C18">
        <f>BAU!C18</f>
        <v>96442</v>
      </c>
      <c r="D18">
        <f>BAU!D18</f>
        <v>32746</v>
      </c>
      <c r="E18">
        <f>BAU!E18</f>
        <v>44479</v>
      </c>
      <c r="F18">
        <f>BAU!F18</f>
        <v>114800</v>
      </c>
      <c r="G18">
        <f>BAU!G18</f>
        <v>79338.039999999994</v>
      </c>
      <c r="J18" s="14"/>
      <c r="O18" s="19"/>
    </row>
    <row r="19" spans="1:31" x14ac:dyDescent="0.3">
      <c r="A19" s="8">
        <v>2035</v>
      </c>
      <c r="B19">
        <f>BAU!B19</f>
        <v>11880</v>
      </c>
      <c r="C19">
        <f>BAU!C19</f>
        <v>96442</v>
      </c>
      <c r="D19">
        <f>BAU!D19</f>
        <v>32746</v>
      </c>
      <c r="E19">
        <f>BAU!E19</f>
        <v>44479</v>
      </c>
      <c r="F19">
        <f>BAU!F19</f>
        <v>114800</v>
      </c>
      <c r="G19">
        <f>BAU!G19</f>
        <v>85276.98</v>
      </c>
      <c r="J19" s="14"/>
      <c r="O19" s="19"/>
    </row>
    <row r="20" spans="1:31" x14ac:dyDescent="0.3">
      <c r="A20" s="8">
        <v>2040</v>
      </c>
      <c r="B20">
        <f>BAU!B20</f>
        <v>11880</v>
      </c>
      <c r="C20">
        <f>BAU!C20</f>
        <v>96442</v>
      </c>
      <c r="D20">
        <f>BAU!D20</f>
        <v>32746</v>
      </c>
      <c r="E20">
        <f>BAU!E20</f>
        <v>44479</v>
      </c>
      <c r="F20">
        <f>BAU!F20</f>
        <v>114800</v>
      </c>
      <c r="G20">
        <f>BAU!G20</f>
        <v>90665.75</v>
      </c>
      <c r="J20" s="14"/>
      <c r="O20" s="19"/>
    </row>
    <row r="21" spans="1:31" x14ac:dyDescent="0.3">
      <c r="A21" s="8">
        <v>2045</v>
      </c>
      <c r="B21">
        <f>BAU!B21</f>
        <v>11880</v>
      </c>
      <c r="C21">
        <f>BAU!C21</f>
        <v>96442</v>
      </c>
      <c r="D21">
        <f>BAU!D21</f>
        <v>32746</v>
      </c>
      <c r="E21">
        <f>BAU!E21</f>
        <v>44479</v>
      </c>
      <c r="F21">
        <f>BAU!F21</f>
        <v>114800</v>
      </c>
      <c r="G21">
        <f>BAU!G21</f>
        <v>94568.47</v>
      </c>
      <c r="J21" s="14"/>
      <c r="L21" s="34"/>
      <c r="O21" s="19"/>
    </row>
    <row r="22" spans="1:31" x14ac:dyDescent="0.3">
      <c r="A22" s="8">
        <v>2050</v>
      </c>
      <c r="B22">
        <f>BAU!B22</f>
        <v>11880</v>
      </c>
      <c r="C22">
        <f>BAU!C22</f>
        <v>96442</v>
      </c>
      <c r="D22">
        <f>BAU!D22</f>
        <v>32746</v>
      </c>
      <c r="E22">
        <f>BAU!E22</f>
        <v>44479</v>
      </c>
      <c r="F22">
        <f>BAU!F22</f>
        <v>114800</v>
      </c>
      <c r="G22">
        <f>BAU!G22</f>
        <v>96744.56</v>
      </c>
      <c r="J22" s="14"/>
      <c r="L22" s="34"/>
    </row>
    <row r="23" spans="1:31" ht="13.9" thickBot="1" x14ac:dyDescent="0.35">
      <c r="A23" s="8"/>
      <c r="J23" s="14"/>
      <c r="L23" s="34"/>
    </row>
    <row r="24" spans="1:31" x14ac:dyDescent="0.3">
      <c r="A24" s="65"/>
      <c r="B24" s="66"/>
      <c r="C24" s="67"/>
      <c r="D24" s="67" t="s">
        <v>835</v>
      </c>
      <c r="E24" s="67"/>
      <c r="F24" s="68"/>
      <c r="G24" s="96"/>
      <c r="H24" s="96"/>
      <c r="I24" s="96" t="s">
        <v>919</v>
      </c>
      <c r="J24" s="96"/>
      <c r="K24" s="96"/>
      <c r="L24" s="66"/>
      <c r="M24" s="67"/>
      <c r="N24" s="77" t="s">
        <v>798</v>
      </c>
      <c r="O24" s="67"/>
      <c r="P24" s="68"/>
      <c r="Q24" s="66"/>
      <c r="R24" s="67"/>
      <c r="S24" s="67" t="s">
        <v>948</v>
      </c>
      <c r="T24" s="67"/>
      <c r="U24" s="68"/>
      <c r="V24" s="66"/>
      <c r="W24" s="67"/>
      <c r="X24" s="67" t="s">
        <v>949</v>
      </c>
      <c r="Y24" s="67"/>
      <c r="Z24" s="68"/>
      <c r="AA24" s="66"/>
      <c r="AB24" s="67"/>
      <c r="AC24" s="67" t="s">
        <v>827</v>
      </c>
      <c r="AD24" s="67"/>
      <c r="AE24" s="68"/>
    </row>
    <row r="25" spans="1:31" x14ac:dyDescent="0.3">
      <c r="A25" s="65" t="s">
        <v>852</v>
      </c>
      <c r="B25" s="69" t="s">
        <v>864</v>
      </c>
      <c r="C25" s="4" t="s">
        <v>853</v>
      </c>
      <c r="D25" s="4" t="s">
        <v>854</v>
      </c>
      <c r="E25" s="4" t="s">
        <v>855</v>
      </c>
      <c r="F25" s="70" t="s">
        <v>861</v>
      </c>
      <c r="G25" s="69" t="s">
        <v>864</v>
      </c>
      <c r="H25" s="4" t="s">
        <v>853</v>
      </c>
      <c r="I25" s="4" t="s">
        <v>854</v>
      </c>
      <c r="J25" s="4" t="s">
        <v>855</v>
      </c>
      <c r="K25" s="70" t="s">
        <v>861</v>
      </c>
      <c r="L25" s="69" t="s">
        <v>864</v>
      </c>
      <c r="M25" s="4" t="s">
        <v>853</v>
      </c>
      <c r="N25" s="4" t="s">
        <v>854</v>
      </c>
      <c r="O25" s="4" t="s">
        <v>855</v>
      </c>
      <c r="P25" s="70" t="s">
        <v>861</v>
      </c>
      <c r="Q25" s="69" t="s">
        <v>864</v>
      </c>
      <c r="R25" s="4" t="s">
        <v>853</v>
      </c>
      <c r="S25" s="4" t="s">
        <v>854</v>
      </c>
      <c r="T25" s="4" t="s">
        <v>855</v>
      </c>
      <c r="U25" s="70" t="s">
        <v>861</v>
      </c>
      <c r="V25" s="69" t="s">
        <v>864</v>
      </c>
      <c r="W25" s="4" t="s">
        <v>853</v>
      </c>
      <c r="X25" s="4" t="s">
        <v>854</v>
      </c>
      <c r="Y25" s="4" t="s">
        <v>855</v>
      </c>
      <c r="Z25" s="70" t="s">
        <v>861</v>
      </c>
      <c r="AA25" s="69" t="s">
        <v>864</v>
      </c>
      <c r="AB25" s="4" t="s">
        <v>853</v>
      </c>
      <c r="AC25" s="4" t="s">
        <v>854</v>
      </c>
      <c r="AD25" s="4" t="s">
        <v>855</v>
      </c>
      <c r="AE25" s="70" t="s">
        <v>861</v>
      </c>
    </row>
    <row r="26" spans="1:31" x14ac:dyDescent="0.3">
      <c r="A26" s="65">
        <v>2020</v>
      </c>
      <c r="B26" s="71">
        <v>1</v>
      </c>
      <c r="C26" s="63">
        <v>0</v>
      </c>
      <c r="D26" s="63">
        <v>0</v>
      </c>
      <c r="E26" s="63">
        <v>0</v>
      </c>
      <c r="F26" s="72">
        <v>0</v>
      </c>
      <c r="G26" s="71">
        <v>1</v>
      </c>
      <c r="H26" s="63">
        <v>0</v>
      </c>
      <c r="I26" s="63">
        <v>0</v>
      </c>
      <c r="J26" s="63">
        <v>0</v>
      </c>
      <c r="K26" s="72">
        <v>0</v>
      </c>
      <c r="L26" s="71">
        <v>1</v>
      </c>
      <c r="M26" s="63">
        <v>0</v>
      </c>
      <c r="N26" s="63">
        <v>0</v>
      </c>
      <c r="O26" s="63">
        <v>0</v>
      </c>
      <c r="P26" s="72">
        <v>0</v>
      </c>
      <c r="Q26" s="71">
        <v>1</v>
      </c>
      <c r="R26" s="63">
        <v>0</v>
      </c>
      <c r="S26" s="63">
        <v>0</v>
      </c>
      <c r="T26" s="63">
        <v>0</v>
      </c>
      <c r="U26" s="72">
        <v>0</v>
      </c>
      <c r="V26" s="71">
        <v>1</v>
      </c>
      <c r="W26" s="63">
        <v>0</v>
      </c>
      <c r="X26" s="63">
        <v>0</v>
      </c>
      <c r="Y26" s="63">
        <v>0</v>
      </c>
      <c r="Z26" s="72">
        <v>0</v>
      </c>
      <c r="AA26" s="71">
        <v>1</v>
      </c>
      <c r="AB26" s="63">
        <v>0</v>
      </c>
      <c r="AC26" s="63">
        <v>0</v>
      </c>
      <c r="AD26" s="63">
        <v>0</v>
      </c>
      <c r="AE26" s="72">
        <v>0</v>
      </c>
    </row>
    <row r="27" spans="1:31" x14ac:dyDescent="0.3">
      <c r="A27" s="65">
        <v>2025</v>
      </c>
      <c r="B27" s="71">
        <f>1-0.475</f>
        <v>0.52500000000000002</v>
      </c>
      <c r="C27" s="63">
        <v>0.47499999999999998</v>
      </c>
      <c r="D27" s="63">
        <v>0</v>
      </c>
      <c r="E27" s="63">
        <v>0</v>
      </c>
      <c r="F27" s="72">
        <v>0</v>
      </c>
      <c r="G27" s="71">
        <f>1-0.475</f>
        <v>0.52500000000000002</v>
      </c>
      <c r="H27" s="63">
        <v>0.47499999999999998</v>
      </c>
      <c r="I27" s="63">
        <v>0</v>
      </c>
      <c r="J27" s="63">
        <v>0</v>
      </c>
      <c r="K27" s="72">
        <v>0</v>
      </c>
      <c r="L27" s="71">
        <f>1-M27</f>
        <v>0.46599999999999997</v>
      </c>
      <c r="M27" s="63">
        <v>0.53400000000000003</v>
      </c>
      <c r="N27" s="63">
        <v>0</v>
      </c>
      <c r="O27" s="63">
        <v>0</v>
      </c>
      <c r="P27" s="72">
        <v>0</v>
      </c>
      <c r="Q27" s="71">
        <f>1-R27</f>
        <v>0.12</v>
      </c>
      <c r="R27" s="63">
        <v>0.88</v>
      </c>
      <c r="S27" s="63">
        <v>0</v>
      </c>
      <c r="T27" s="63">
        <v>0</v>
      </c>
      <c r="U27" s="72">
        <v>0</v>
      </c>
      <c r="V27" s="71">
        <f>1-W27</f>
        <v>0.12</v>
      </c>
      <c r="W27" s="63">
        <v>0.88</v>
      </c>
      <c r="X27" s="63">
        <v>0</v>
      </c>
      <c r="Y27" s="63">
        <v>0</v>
      </c>
      <c r="Z27" s="72">
        <v>0</v>
      </c>
      <c r="AA27" s="71">
        <f>1-AB27</f>
        <v>0.12</v>
      </c>
      <c r="AB27" s="63">
        <v>0.88</v>
      </c>
      <c r="AC27" s="63">
        <v>0</v>
      </c>
      <c r="AD27" s="63">
        <v>0</v>
      </c>
      <c r="AE27" s="72">
        <v>0</v>
      </c>
    </row>
    <row r="28" spans="1:31" x14ac:dyDescent="0.3">
      <c r="A28" s="65">
        <v>2030</v>
      </c>
      <c r="B28" s="71">
        <f>1-C28-D28</f>
        <v>0.14099999999999996</v>
      </c>
      <c r="C28" s="63">
        <v>0.40600000000000003</v>
      </c>
      <c r="D28" s="63">
        <v>0.45300000000000001</v>
      </c>
      <c r="E28" s="63">
        <v>0</v>
      </c>
      <c r="F28" s="72">
        <v>0</v>
      </c>
      <c r="G28" s="71">
        <f>1-H28-I28</f>
        <v>0.14099999999999996</v>
      </c>
      <c r="H28" s="63">
        <v>0.40600000000000003</v>
      </c>
      <c r="I28" s="63">
        <v>0.45300000000000001</v>
      </c>
      <c r="J28" s="63">
        <v>0</v>
      </c>
      <c r="K28" s="72">
        <v>0</v>
      </c>
      <c r="L28" s="71">
        <v>0</v>
      </c>
      <c r="M28" s="63">
        <f>1-N28</f>
        <v>0.46599999999999997</v>
      </c>
      <c r="N28" s="63">
        <v>0.53400000000000003</v>
      </c>
      <c r="O28" s="63">
        <v>0</v>
      </c>
      <c r="P28" s="72">
        <v>0</v>
      </c>
      <c r="Q28" s="71">
        <v>0</v>
      </c>
      <c r="R28" s="63">
        <f>1-S28</f>
        <v>0.129</v>
      </c>
      <c r="S28" s="63">
        <v>0.871</v>
      </c>
      <c r="T28" s="63">
        <v>0</v>
      </c>
      <c r="U28" s="72">
        <v>0</v>
      </c>
      <c r="V28" s="71">
        <v>0</v>
      </c>
      <c r="W28" s="63">
        <f>1-X28</f>
        <v>0.129</v>
      </c>
      <c r="X28" s="63">
        <v>0.871</v>
      </c>
      <c r="Y28" s="63">
        <v>0</v>
      </c>
      <c r="Z28" s="72">
        <v>0</v>
      </c>
      <c r="AA28" s="71">
        <v>0</v>
      </c>
      <c r="AB28" s="63">
        <f>1-AC28</f>
        <v>0.129</v>
      </c>
      <c r="AC28" s="63">
        <v>0.871</v>
      </c>
      <c r="AD28" s="63">
        <v>0</v>
      </c>
      <c r="AE28" s="72">
        <v>0</v>
      </c>
    </row>
    <row r="29" spans="1:31" x14ac:dyDescent="0.3">
      <c r="A29" s="65">
        <v>2035</v>
      </c>
      <c r="B29" s="71">
        <v>0</v>
      </c>
      <c r="C29" s="63">
        <f>1-D29-E29</f>
        <v>0.15600000000000008</v>
      </c>
      <c r="D29" s="63">
        <v>0.41799999999999998</v>
      </c>
      <c r="E29" s="63">
        <v>0.42599999999999999</v>
      </c>
      <c r="F29" s="72">
        <v>0</v>
      </c>
      <c r="G29" s="71">
        <v>0</v>
      </c>
      <c r="H29" s="63">
        <f>1-I29-J29</f>
        <v>0.15600000000000008</v>
      </c>
      <c r="I29" s="63">
        <v>0.41799999999999998</v>
      </c>
      <c r="J29" s="63">
        <v>0.42599999999999999</v>
      </c>
      <c r="K29" s="72">
        <v>0</v>
      </c>
      <c r="L29" s="71">
        <v>0</v>
      </c>
      <c r="M29" s="63">
        <v>0</v>
      </c>
      <c r="N29" s="63">
        <f>1-O29</f>
        <v>0.46599999999999997</v>
      </c>
      <c r="O29" s="63">
        <v>0.53400000000000003</v>
      </c>
      <c r="P29" s="72">
        <v>0</v>
      </c>
      <c r="Q29" s="71">
        <v>0</v>
      </c>
      <c r="R29" s="63">
        <v>0</v>
      </c>
      <c r="S29" s="63">
        <f>1-T29</f>
        <v>0.125</v>
      </c>
      <c r="T29" s="63">
        <v>0.875</v>
      </c>
      <c r="U29" s="72">
        <v>0</v>
      </c>
      <c r="V29" s="71">
        <v>0</v>
      </c>
      <c r="W29" s="63">
        <v>0</v>
      </c>
      <c r="X29" s="63">
        <f>1-Y29</f>
        <v>0.125</v>
      </c>
      <c r="Y29" s="63">
        <v>0.875</v>
      </c>
      <c r="Z29" s="72">
        <v>0</v>
      </c>
      <c r="AA29" s="71">
        <v>0</v>
      </c>
      <c r="AB29" s="63">
        <v>0</v>
      </c>
      <c r="AC29" s="63">
        <f>1-AD29</f>
        <v>0.125</v>
      </c>
      <c r="AD29" s="63">
        <v>0.875</v>
      </c>
      <c r="AE29" s="72">
        <v>0</v>
      </c>
    </row>
    <row r="30" spans="1:31" x14ac:dyDescent="0.3">
      <c r="A30" s="65">
        <v>2040</v>
      </c>
      <c r="B30" s="71">
        <v>0</v>
      </c>
      <c r="C30" s="63">
        <v>0</v>
      </c>
      <c r="D30" s="63">
        <f>1-E30-F30</f>
        <v>0.15700000000000008</v>
      </c>
      <c r="E30" s="63">
        <v>0.42199999999999999</v>
      </c>
      <c r="F30" s="72">
        <v>0.42099999999999999</v>
      </c>
      <c r="G30" s="71">
        <v>0</v>
      </c>
      <c r="H30" s="63">
        <v>0</v>
      </c>
      <c r="I30" s="63">
        <f>1-J30-K30</f>
        <v>0.15700000000000008</v>
      </c>
      <c r="J30" s="63">
        <v>0.42199999999999999</v>
      </c>
      <c r="K30" s="72">
        <v>0.42099999999999999</v>
      </c>
      <c r="L30" s="71">
        <v>0</v>
      </c>
      <c r="M30" s="63">
        <v>0</v>
      </c>
      <c r="N30" s="63">
        <v>0</v>
      </c>
      <c r="O30" s="63">
        <f>1-P30</f>
        <v>0.46599999999999997</v>
      </c>
      <c r="P30" s="72">
        <v>0.53400000000000003</v>
      </c>
      <c r="Q30" s="71">
        <v>0</v>
      </c>
      <c r="R30" s="63">
        <v>0</v>
      </c>
      <c r="S30" s="63">
        <v>0</v>
      </c>
      <c r="T30" s="63">
        <f>1-U30</f>
        <v>0.13100000000000001</v>
      </c>
      <c r="U30" s="72">
        <v>0.86899999999999999</v>
      </c>
      <c r="V30" s="71">
        <v>0</v>
      </c>
      <c r="W30" s="63">
        <v>0</v>
      </c>
      <c r="X30" s="63">
        <v>0</v>
      </c>
      <c r="Y30" s="63">
        <f>1-Z30</f>
        <v>0.13100000000000001</v>
      </c>
      <c r="Z30" s="72">
        <v>0.86899999999999999</v>
      </c>
      <c r="AA30" s="71">
        <v>0</v>
      </c>
      <c r="AB30" s="63">
        <v>0</v>
      </c>
      <c r="AC30" s="63">
        <v>0</v>
      </c>
      <c r="AD30" s="63">
        <f>1-AE30</f>
        <v>0.13100000000000001</v>
      </c>
      <c r="AE30" s="72">
        <v>0.86899999999999999</v>
      </c>
    </row>
    <row r="31" spans="1:31" x14ac:dyDescent="0.3">
      <c r="A31" s="65">
        <v>2045</v>
      </c>
      <c r="B31" s="71">
        <v>0</v>
      </c>
      <c r="C31" s="63">
        <v>0</v>
      </c>
      <c r="D31" s="63">
        <v>0</v>
      </c>
      <c r="E31" s="63">
        <v>0</v>
      </c>
      <c r="F31" s="72">
        <v>1</v>
      </c>
      <c r="G31" s="71">
        <v>0</v>
      </c>
      <c r="H31" s="63">
        <v>0</v>
      </c>
      <c r="I31" s="63">
        <v>0</v>
      </c>
      <c r="J31" s="63">
        <v>0</v>
      </c>
      <c r="K31" s="72">
        <v>1</v>
      </c>
      <c r="L31" s="71">
        <v>0</v>
      </c>
      <c r="M31" s="63">
        <v>0</v>
      </c>
      <c r="N31" s="63">
        <v>0</v>
      </c>
      <c r="O31" s="63">
        <v>0</v>
      </c>
      <c r="P31" s="72">
        <v>1</v>
      </c>
      <c r="Q31" s="71">
        <v>0</v>
      </c>
      <c r="R31" s="63">
        <v>0</v>
      </c>
      <c r="S31" s="63">
        <v>0</v>
      </c>
      <c r="T31" s="63">
        <v>0</v>
      </c>
      <c r="U31" s="72">
        <v>1</v>
      </c>
      <c r="V31" s="71">
        <v>0</v>
      </c>
      <c r="W31" s="63">
        <v>0</v>
      </c>
      <c r="X31" s="63">
        <v>0</v>
      </c>
      <c r="Y31" s="63">
        <v>0</v>
      </c>
      <c r="Z31" s="72">
        <v>1</v>
      </c>
      <c r="AA31" s="71">
        <v>0</v>
      </c>
      <c r="AB31" s="63">
        <v>0</v>
      </c>
      <c r="AC31" s="63">
        <v>0</v>
      </c>
      <c r="AD31" s="63">
        <v>0</v>
      </c>
      <c r="AE31" s="72">
        <v>1</v>
      </c>
    </row>
    <row r="32" spans="1:31" ht="13.9" thickBot="1" x14ac:dyDescent="0.35">
      <c r="A32" s="65">
        <v>2050</v>
      </c>
      <c r="B32" s="74">
        <v>0</v>
      </c>
      <c r="C32" s="75">
        <v>0</v>
      </c>
      <c r="D32" s="75">
        <v>0</v>
      </c>
      <c r="E32" s="75">
        <v>0</v>
      </c>
      <c r="F32" s="76">
        <v>1</v>
      </c>
      <c r="G32" s="74">
        <v>0</v>
      </c>
      <c r="H32" s="75">
        <v>0</v>
      </c>
      <c r="I32" s="75">
        <v>0</v>
      </c>
      <c r="J32" s="75">
        <v>0</v>
      </c>
      <c r="K32" s="76">
        <v>1</v>
      </c>
      <c r="L32" s="74">
        <v>0</v>
      </c>
      <c r="M32" s="75">
        <v>0</v>
      </c>
      <c r="N32" s="75">
        <v>0</v>
      </c>
      <c r="O32" s="75">
        <v>0</v>
      </c>
      <c r="P32" s="76">
        <v>1</v>
      </c>
      <c r="Q32" s="75">
        <v>0</v>
      </c>
      <c r="R32" s="75">
        <v>0</v>
      </c>
      <c r="S32" s="75">
        <v>0</v>
      </c>
      <c r="T32" s="75">
        <v>0</v>
      </c>
      <c r="U32" s="76">
        <v>1</v>
      </c>
      <c r="V32" s="75">
        <v>0</v>
      </c>
      <c r="W32" s="75">
        <v>0</v>
      </c>
      <c r="X32" s="75">
        <v>0</v>
      </c>
      <c r="Y32" s="75">
        <v>0</v>
      </c>
      <c r="Z32" s="76">
        <v>1</v>
      </c>
      <c r="AA32" s="75">
        <v>0</v>
      </c>
      <c r="AB32" s="75">
        <v>0</v>
      </c>
      <c r="AC32" s="75">
        <v>0</v>
      </c>
      <c r="AD32" s="75">
        <v>0</v>
      </c>
      <c r="AE32" s="76">
        <v>1</v>
      </c>
    </row>
    <row r="33" spans="1:31" x14ac:dyDescent="0.3">
      <c r="A33" s="65"/>
      <c r="B33" s="117"/>
      <c r="C33" s="117"/>
      <c r="D33" s="117"/>
      <c r="E33" s="117"/>
      <c r="F33" s="117"/>
      <c r="G33" s="117"/>
      <c r="H33" s="117"/>
      <c r="I33" s="117"/>
      <c r="J33" s="117"/>
      <c r="K33" s="117"/>
      <c r="L33" s="117"/>
      <c r="M33" s="117"/>
      <c r="N33" s="117"/>
      <c r="O33" s="117"/>
      <c r="P33" s="117"/>
      <c r="Q33" s="117"/>
      <c r="R33" s="117"/>
      <c r="S33" s="117"/>
      <c r="T33" s="117"/>
      <c r="U33" s="117"/>
      <c r="V33" s="117"/>
      <c r="W33" s="117"/>
      <c r="X33" s="117"/>
      <c r="Y33" s="117"/>
      <c r="Z33" s="117"/>
      <c r="AA33" s="117"/>
      <c r="AB33" s="117"/>
      <c r="AC33" s="117"/>
      <c r="AD33" s="117"/>
      <c r="AE33" s="117"/>
    </row>
    <row r="34" spans="1:31" x14ac:dyDescent="0.3">
      <c r="A34" s="8" t="s">
        <v>856</v>
      </c>
      <c r="B34" t="s">
        <v>835</v>
      </c>
      <c r="C34" t="s">
        <v>919</v>
      </c>
      <c r="D34" t="s">
        <v>798</v>
      </c>
      <c r="E34" t="s">
        <v>948</v>
      </c>
      <c r="F34" t="s">
        <v>949</v>
      </c>
      <c r="G34" t="s">
        <v>833</v>
      </c>
      <c r="S34" t="s">
        <v>907</v>
      </c>
      <c r="T34" t="s">
        <v>908</v>
      </c>
      <c r="U34" t="s">
        <v>919</v>
      </c>
      <c r="V34" t="s">
        <v>909</v>
      </c>
      <c r="W34" t="s">
        <v>948</v>
      </c>
      <c r="X34" t="s">
        <v>949</v>
      </c>
      <c r="Y34" t="s">
        <v>910</v>
      </c>
    </row>
    <row r="35" spans="1:31" x14ac:dyDescent="0.3">
      <c r="A35" s="60" t="s">
        <v>863</v>
      </c>
      <c r="B35" s="19">
        <f>BAU!B35</f>
        <v>9.879999999999999</v>
      </c>
      <c r="C35" s="19">
        <f>BAU!C35</f>
        <v>9.879999999999999</v>
      </c>
      <c r="D35" s="19">
        <f>BAU!D35</f>
        <v>9.5</v>
      </c>
      <c r="E35" s="19">
        <f>BAU!E35</f>
        <v>22</v>
      </c>
      <c r="F35" s="19">
        <f>BAU!F35</f>
        <v>22</v>
      </c>
      <c r="G35" s="19">
        <f>BAU!G35</f>
        <v>25</v>
      </c>
      <c r="I35" t="s">
        <v>884</v>
      </c>
      <c r="J35" t="s">
        <v>926</v>
      </c>
      <c r="K35" t="s">
        <v>926</v>
      </c>
      <c r="L35" t="s">
        <v>884</v>
      </c>
      <c r="T35" s="92">
        <f t="shared" ref="T35:Y39" si="5">(B7)*B35/(B7-B42)</f>
        <v>10.12344327997241</v>
      </c>
      <c r="U35" s="92">
        <f t="shared" si="5"/>
        <v>10.250298284634439</v>
      </c>
      <c r="V35" s="92">
        <f t="shared" si="5"/>
        <v>9.6358082754067578</v>
      </c>
      <c r="W35" s="92">
        <f t="shared" si="5"/>
        <v>92.396601716265636</v>
      </c>
      <c r="X35" s="92">
        <f t="shared" si="5"/>
        <v>24.714105907948674</v>
      </c>
      <c r="Y35" s="92">
        <f t="shared" si="5"/>
        <v>25.09225034921613</v>
      </c>
    </row>
    <row r="36" spans="1:31" x14ac:dyDescent="0.3">
      <c r="A36" s="60" t="s">
        <v>857</v>
      </c>
      <c r="B36" s="57">
        <f>[1]中性预测M输入!B69</f>
        <v>8.32</v>
      </c>
      <c r="C36" s="57">
        <f>[1]中性预测M输入!C69</f>
        <v>8.32</v>
      </c>
      <c r="D36" s="19">
        <f>D$35*(1-I36)</f>
        <v>9.0250000000000004</v>
      </c>
      <c r="E36" s="19">
        <f t="shared" ref="E36:G39" si="6">E$35*(1-J36)</f>
        <v>20.350000000000001</v>
      </c>
      <c r="F36" s="19">
        <f t="shared" si="6"/>
        <v>20.350000000000001</v>
      </c>
      <c r="G36" s="19">
        <f t="shared" si="6"/>
        <v>23.75</v>
      </c>
      <c r="I36" s="82">
        <f>[1]中性预测M输入!J69</f>
        <v>0.05</v>
      </c>
      <c r="J36" s="82">
        <f>[1]中性预测M输入!K69</f>
        <v>7.4999999999999997E-2</v>
      </c>
      <c r="K36" s="82">
        <f>[1]中性预测M输入!L69</f>
        <v>7.4999999999999997E-2</v>
      </c>
      <c r="L36" s="82">
        <f>[1]中性预测M输入!M69</f>
        <v>0.05</v>
      </c>
      <c r="T36" s="92">
        <f t="shared" si="5"/>
        <v>8.5250048673451868</v>
      </c>
      <c r="U36" s="92">
        <f t="shared" si="5"/>
        <v>8.6318301344290038</v>
      </c>
      <c r="V36" s="92">
        <f t="shared" si="5"/>
        <v>9.1540178616364205</v>
      </c>
      <c r="W36" s="92">
        <f>(E8)*E36/(E8-E43)</f>
        <v>85.466856587545706</v>
      </c>
      <c r="X36" s="92">
        <f t="shared" si="5"/>
        <v>22.860547964852525</v>
      </c>
      <c r="Y36" s="92">
        <f>(G8)*G36/(G8-G43)</f>
        <v>23.837637831755327</v>
      </c>
    </row>
    <row r="37" spans="1:31" x14ac:dyDescent="0.3">
      <c r="A37" s="60" t="s">
        <v>858</v>
      </c>
      <c r="B37" s="57">
        <f>[1]中性预测M输入!B70</f>
        <v>6.1749999999999998</v>
      </c>
      <c r="C37" s="57">
        <f>[1]中性预测M输入!C70</f>
        <v>6.1749999999999998</v>
      </c>
      <c r="D37" s="19">
        <f t="shared" ref="D37:D39" si="7">D$35*(1-I37)</f>
        <v>8.3125</v>
      </c>
      <c r="E37" s="19">
        <f t="shared" si="6"/>
        <v>18.149999999999999</v>
      </c>
      <c r="F37" s="19">
        <f t="shared" si="6"/>
        <v>18.149999999999999</v>
      </c>
      <c r="G37" s="19">
        <f t="shared" si="6"/>
        <v>21.875</v>
      </c>
      <c r="I37" s="82">
        <f>[1]中性预测M输入!J70</f>
        <v>0.125</v>
      </c>
      <c r="J37" s="82">
        <f>[1]中性预测M输入!K70</f>
        <v>0.17499999999999999</v>
      </c>
      <c r="K37" s="82">
        <f>[1]中性预测M输入!L70</f>
        <v>0.17499999999999999</v>
      </c>
      <c r="L37" s="82">
        <f>[1]中性预测M输入!M70</f>
        <v>0.125</v>
      </c>
      <c r="T37" s="92">
        <f t="shared" si="5"/>
        <v>6.3271520499827565</v>
      </c>
      <c r="U37" s="92">
        <f t="shared" si="5"/>
        <v>6.4064364278965256</v>
      </c>
      <c r="V37" s="92">
        <f t="shared" si="5"/>
        <v>8.4313322409809128</v>
      </c>
      <c r="W37" s="92">
        <f t="shared" si="5"/>
        <v>76.227196415919138</v>
      </c>
      <c r="X37" s="92">
        <f t="shared" si="5"/>
        <v>20.389137374057658</v>
      </c>
      <c r="Y37" s="92">
        <f t="shared" si="5"/>
        <v>21.955719055564117</v>
      </c>
    </row>
    <row r="38" spans="1:31" x14ac:dyDescent="0.3">
      <c r="A38" s="60" t="s">
        <v>859</v>
      </c>
      <c r="B38" s="57">
        <f>[1]中性预测M输入!B71</f>
        <v>5.2649999999999997</v>
      </c>
      <c r="C38" s="57">
        <f>[1]中性预测M输入!C71</f>
        <v>5.2649999999999997</v>
      </c>
      <c r="D38" s="19">
        <f t="shared" si="7"/>
        <v>7.8374999999999995</v>
      </c>
      <c r="E38" s="19">
        <f t="shared" si="6"/>
        <v>17.05</v>
      </c>
      <c r="F38" s="19">
        <f t="shared" si="6"/>
        <v>17.05</v>
      </c>
      <c r="G38" s="19">
        <f t="shared" si="6"/>
        <v>20.625</v>
      </c>
      <c r="I38" s="82">
        <f>[1]中性预测M输入!J71</f>
        <v>0.17499999999999999</v>
      </c>
      <c r="J38" s="82">
        <f>[1]中性预测M输入!K71</f>
        <v>0.22500000000000001</v>
      </c>
      <c r="K38" s="82">
        <f>[1]中性预测M输入!L71</f>
        <v>0.22500000000000001</v>
      </c>
      <c r="L38" s="82">
        <f>[1]中性预测M输入!M71</f>
        <v>0.17499999999999999</v>
      </c>
      <c r="T38" s="92">
        <f t="shared" si="5"/>
        <v>5.394729642616876</v>
      </c>
      <c r="U38" s="92">
        <f t="shared" si="5"/>
        <v>5.4623300069433531</v>
      </c>
      <c r="V38" s="92">
        <f t="shared" si="5"/>
        <v>7.9495418272105747</v>
      </c>
      <c r="W38" s="92">
        <f t="shared" si="5"/>
        <v>71.607366330105862</v>
      </c>
      <c r="X38" s="92">
        <f t="shared" si="5"/>
        <v>19.153432078660224</v>
      </c>
      <c r="Y38" s="92">
        <f t="shared" si="5"/>
        <v>20.701106538103311</v>
      </c>
    </row>
    <row r="39" spans="1:31" x14ac:dyDescent="0.3">
      <c r="A39" s="60" t="s">
        <v>860</v>
      </c>
      <c r="B39" s="57">
        <f>[1]中性预测M输入!B72</f>
        <v>4.9399999999999995</v>
      </c>
      <c r="C39" s="57">
        <f>[1]中性预测M输入!C72</f>
        <v>4.9399999999999995</v>
      </c>
      <c r="D39" s="19">
        <f t="shared" si="7"/>
        <v>7.3624999999999998</v>
      </c>
      <c r="E39" s="19">
        <f t="shared" si="6"/>
        <v>16.5</v>
      </c>
      <c r="F39" s="19">
        <f t="shared" si="6"/>
        <v>16.5</v>
      </c>
      <c r="G39" s="19">
        <f t="shared" si="6"/>
        <v>19.375</v>
      </c>
      <c r="I39" s="82">
        <f>[1]中性预测M输入!J72</f>
        <v>0.22500000000000001</v>
      </c>
      <c r="J39" s="82">
        <f>[1]中性预测M输入!K72</f>
        <v>0.25</v>
      </c>
      <c r="K39" s="82">
        <f>[1]中性预测M输入!L72</f>
        <v>0.25</v>
      </c>
      <c r="L39" s="82">
        <f>[1]中性预测M输入!M72</f>
        <v>0.22500000000000001</v>
      </c>
      <c r="T39" s="92">
        <f t="shared" si="5"/>
        <v>5.0617216399862048</v>
      </c>
      <c r="U39" s="92">
        <f t="shared" si="5"/>
        <v>5.1251491423172197</v>
      </c>
      <c r="V39" s="92">
        <f t="shared" si="5"/>
        <v>7.4677514134402374</v>
      </c>
      <c r="W39" s="92">
        <f t="shared" si="5"/>
        <v>69.297451287199223</v>
      </c>
      <c r="X39" s="92">
        <f t="shared" si="5"/>
        <v>18.535579430961505</v>
      </c>
      <c r="Y39" s="92">
        <f t="shared" si="5"/>
        <v>19.446494020642501</v>
      </c>
    </row>
    <row r="40" spans="1:31" x14ac:dyDescent="0.3">
      <c r="A40" s="60"/>
    </row>
    <row r="41" spans="1:31" x14ac:dyDescent="0.3">
      <c r="A41" s="60" t="s">
        <v>923</v>
      </c>
      <c r="B41" t="s">
        <v>835</v>
      </c>
      <c r="C41" t="s">
        <v>919</v>
      </c>
      <c r="D41" t="s">
        <v>798</v>
      </c>
      <c r="E41" t="s">
        <v>948</v>
      </c>
      <c r="F41" t="s">
        <v>949</v>
      </c>
      <c r="G41" t="s">
        <v>833</v>
      </c>
    </row>
    <row r="42" spans="1:31" x14ac:dyDescent="0.3">
      <c r="A42" s="8">
        <v>2020</v>
      </c>
      <c r="B42" s="19">
        <f>PV保有量BAU!$I$44/100</f>
        <v>5.8549941590135202</v>
      </c>
      <c r="C42" s="102">
        <f>Taxi保有量_BAU!$H$44/100</f>
        <v>5.0174860598909528E-2</v>
      </c>
      <c r="D42" s="54">
        <f>预测总结L!D14</f>
        <v>0.24690358367739815</v>
      </c>
      <c r="E42" s="54">
        <f>预测总结L!D12</f>
        <v>0.59934473037821612</v>
      </c>
      <c r="F42" s="118">
        <f>预测总结L!D13</f>
        <v>0.17194249588268201</v>
      </c>
      <c r="G42" s="118">
        <f>预测总结L!D15+预测总结L!D16</f>
        <v>2.8451392202603613E-2</v>
      </c>
      <c r="I42" s="19"/>
      <c r="J42" s="19"/>
      <c r="K42" s="19"/>
      <c r="L42" s="20"/>
      <c r="M42" s="19"/>
      <c r="N42" s="61"/>
      <c r="O42" s="54"/>
      <c r="P42" s="19"/>
      <c r="Q42" s="19"/>
    </row>
    <row r="43" spans="1:31" x14ac:dyDescent="0.3">
      <c r="A43" s="8">
        <v>2025</v>
      </c>
      <c r="B43" s="19">
        <f t="shared" ref="B43:G48" si="8">B42*B8/B7</f>
        <v>7.8204171692959461</v>
      </c>
      <c r="C43" s="102">
        <f t="shared" si="8"/>
        <v>5.0174860598909528E-2</v>
      </c>
      <c r="D43" s="54">
        <f t="shared" si="8"/>
        <v>0.29600226187553874</v>
      </c>
      <c r="E43" s="54">
        <f t="shared" si="8"/>
        <v>0.59934473037821612</v>
      </c>
      <c r="F43" s="54">
        <f t="shared" si="8"/>
        <v>0.17194249588268201</v>
      </c>
      <c r="G43" s="54">
        <f t="shared" si="8"/>
        <v>2.9917379877788218E-2</v>
      </c>
      <c r="I43" s="19"/>
      <c r="J43" s="19"/>
      <c r="K43" s="19"/>
      <c r="M43" s="19"/>
      <c r="N43" s="61"/>
      <c r="O43" s="54"/>
      <c r="P43" s="19"/>
      <c r="Q43" s="19"/>
    </row>
    <row r="44" spans="1:31" x14ac:dyDescent="0.3">
      <c r="A44" s="8">
        <v>2030</v>
      </c>
      <c r="B44" s="19">
        <f t="shared" si="8"/>
        <v>9.0965053163805916</v>
      </c>
      <c r="C44" s="102">
        <f t="shared" si="8"/>
        <v>5.0174860598909528E-2</v>
      </c>
      <c r="D44" s="54">
        <f t="shared" si="8"/>
        <v>0.34305115433149902</v>
      </c>
      <c r="E44" s="54">
        <f t="shared" si="8"/>
        <v>0.59934473037821612</v>
      </c>
      <c r="F44" s="54">
        <f t="shared" si="8"/>
        <v>0.17194249588268201</v>
      </c>
      <c r="G44" s="54">
        <f t="shared" si="8"/>
        <v>3.1239319772170256E-2</v>
      </c>
      <c r="I44" s="19"/>
      <c r="J44" s="19"/>
      <c r="K44" s="19"/>
      <c r="L44" s="20"/>
      <c r="M44" s="19"/>
      <c r="N44" s="61"/>
      <c r="O44" s="54"/>
      <c r="P44" s="19"/>
      <c r="Q44" s="19"/>
    </row>
    <row r="45" spans="1:31" x14ac:dyDescent="0.3">
      <c r="A45" s="8">
        <v>2035</v>
      </c>
      <c r="B45" s="19">
        <f t="shared" si="8"/>
        <v>9.7640540407403886</v>
      </c>
      <c r="C45" s="102">
        <f t="shared" si="8"/>
        <v>5.0174860598909528E-2</v>
      </c>
      <c r="D45" s="54">
        <f t="shared" si="8"/>
        <v>0.3861040155757679</v>
      </c>
      <c r="E45" s="54">
        <f t="shared" si="8"/>
        <v>0.59934473037821612</v>
      </c>
      <c r="F45" s="54">
        <f t="shared" si="8"/>
        <v>0.17194249588268201</v>
      </c>
      <c r="G45" s="54">
        <f t="shared" si="8"/>
        <v>3.2394350478257249E-2</v>
      </c>
      <c r="I45" s="19"/>
      <c r="J45" s="19"/>
      <c r="K45" s="19"/>
      <c r="M45" s="19"/>
      <c r="N45" s="61"/>
      <c r="O45" s="54"/>
      <c r="P45" s="19"/>
      <c r="Q45" s="19"/>
    </row>
    <row r="46" spans="1:31" x14ac:dyDescent="0.3">
      <c r="A46" s="8">
        <v>2040</v>
      </c>
      <c r="B46" s="19">
        <f t="shared" si="8"/>
        <v>10.067264666099101</v>
      </c>
      <c r="C46" s="102">
        <f t="shared" si="8"/>
        <v>5.0174860598909528E-2</v>
      </c>
      <c r="D46" s="54">
        <f t="shared" si="8"/>
        <v>0.42936055484538099</v>
      </c>
      <c r="E46" s="54">
        <f t="shared" si="8"/>
        <v>0.59934473037821612</v>
      </c>
      <c r="F46" s="54">
        <f t="shared" si="8"/>
        <v>0.17194249588268201</v>
      </c>
      <c r="G46" s="54">
        <f t="shared" si="8"/>
        <v>3.3506516107239231E-2</v>
      </c>
      <c r="I46" s="19"/>
      <c r="J46" s="19"/>
      <c r="K46" s="19"/>
      <c r="L46" s="20"/>
      <c r="M46" s="19"/>
      <c r="N46" s="61"/>
      <c r="O46" s="54"/>
      <c r="P46" s="19"/>
      <c r="Q46" s="19"/>
    </row>
    <row r="47" spans="1:31" x14ac:dyDescent="0.3">
      <c r="A47" s="8">
        <v>2045</v>
      </c>
      <c r="B47" s="19">
        <f t="shared" si="8"/>
        <v>10.080366047333618</v>
      </c>
      <c r="C47" s="102">
        <f t="shared" si="8"/>
        <v>5.0174860598909528E-2</v>
      </c>
      <c r="D47" s="54">
        <f t="shared" si="8"/>
        <v>0.46724612615974631</v>
      </c>
      <c r="E47" s="54">
        <f t="shared" si="8"/>
        <v>0.59934473037821612</v>
      </c>
      <c r="F47" s="54">
        <f t="shared" si="8"/>
        <v>0.17194249588268201</v>
      </c>
      <c r="G47" s="54">
        <f t="shared" si="8"/>
        <v>3.445784363757344E-2</v>
      </c>
      <c r="I47" s="19"/>
      <c r="J47" s="19"/>
      <c r="K47" s="19"/>
      <c r="M47" s="19"/>
      <c r="N47" s="61"/>
      <c r="O47" s="54"/>
      <c r="P47" s="19"/>
      <c r="Q47" s="19"/>
    </row>
    <row r="48" spans="1:31" x14ac:dyDescent="0.3">
      <c r="A48" s="8">
        <v>2050</v>
      </c>
      <c r="B48" s="19">
        <f t="shared" si="8"/>
        <v>9.9201280660602844</v>
      </c>
      <c r="C48" s="102">
        <f t="shared" si="8"/>
        <v>5.0174860598909528E-2</v>
      </c>
      <c r="D48" s="54">
        <f t="shared" si="8"/>
        <v>0.5050938869363244</v>
      </c>
      <c r="E48" s="54">
        <f t="shared" si="8"/>
        <v>0.59934473037821612</v>
      </c>
      <c r="F48" s="54">
        <f t="shared" si="8"/>
        <v>0.17194249588268201</v>
      </c>
      <c r="G48" s="54">
        <f t="shared" si="8"/>
        <v>3.5378758859114096E-2</v>
      </c>
      <c r="I48" s="19"/>
      <c r="J48" s="19"/>
      <c r="K48" s="19"/>
      <c r="L48" s="20"/>
      <c r="M48" s="19"/>
      <c r="N48" s="61"/>
      <c r="O48" s="54"/>
      <c r="P48" s="19"/>
      <c r="Q48" s="19"/>
    </row>
    <row r="49" spans="1:12" x14ac:dyDescent="0.3">
      <c r="A49" s="8"/>
      <c r="L49" s="34"/>
    </row>
    <row r="50" spans="1:12" x14ac:dyDescent="0.3">
      <c r="A50" s="8" t="s">
        <v>871</v>
      </c>
      <c r="B50" t="s">
        <v>835</v>
      </c>
      <c r="C50" t="s">
        <v>919</v>
      </c>
      <c r="D50" t="s">
        <v>798</v>
      </c>
      <c r="E50" t="s">
        <v>948</v>
      </c>
      <c r="F50" t="s">
        <v>949</v>
      </c>
      <c r="G50" t="s">
        <v>827</v>
      </c>
      <c r="H50" t="s">
        <v>836</v>
      </c>
      <c r="L50" s="34"/>
    </row>
    <row r="51" spans="1:12" hidden="1" x14ac:dyDescent="0.3">
      <c r="A51" s="17">
        <v>2017</v>
      </c>
      <c r="B51" s="19">
        <f>(B4-B42)*B16*(B$35*$B26+B$36*$C26+$D26*B$37+$E26*B$38+$F26*B$39)/100*0.72*0.84*44/12*1000/1000000</f>
        <v>426.59545448436347</v>
      </c>
      <c r="C51" s="19" t="e">
        <f>(C4-C42)*C16*(C$35*$B26+C$36*$C26+$D26*C$37+$E26*C$38+$F26*C$39)/100*0.72*0.84*44/12*1000/1000000</f>
        <v>#REF!</v>
      </c>
      <c r="D51" s="19">
        <f>(D4-D42)*D16*(D$35*$B26+D$36*$C26+$D26*D$37+$E26*D$38+$F26*D$39)/100*0.72*0.84*44/12*1000/1000000</f>
        <v>-1.7033051881237562</v>
      </c>
      <c r="E51" s="19">
        <f>(E4-E42)*E16*(E$35*$B26+E$36*$C26+$D26*E$37+$E26*E$38+$F26*E$39)/100*0.72*0.84*44/12*1000/1000000</f>
        <v>-13.005815823550826</v>
      </c>
      <c r="F51" s="19">
        <f>(F4-F42)*F16*(F$35*$B26+F$36*$C26+$D26*F$37+$E26*F$38+$F26*F$39)/100*0.72*0.84*44/12*1000/1000000</f>
        <v>-9.6301046895264655</v>
      </c>
      <c r="G51" s="19">
        <f>G4*$G16*(G$35*$AA26+G$36*$AB26+$AC26*G$37+$AD26*G$38+$AE26*G$39)/100*0.72*0.84*44/12*1000/1000000</f>
        <v>353.15280000000001</v>
      </c>
      <c r="H51" s="19" t="e">
        <f>SUM(B51:G51)</f>
        <v>#REF!</v>
      </c>
      <c r="L51" s="34"/>
    </row>
    <row r="52" spans="1:12" x14ac:dyDescent="0.3">
      <c r="A52" s="8">
        <v>2020</v>
      </c>
      <c r="B52" s="19">
        <f t="shared" ref="B52:B58" si="9">(B7-B42)*B16*(B$35*$B26+B$36*$C26+$D26*B$37+$E26*B$38+$F26*B$39)/100*0.72*0.84*44/12*1000/1000000</f>
        <v>618.50358059416749</v>
      </c>
      <c r="C52" s="19">
        <f t="shared" ref="C52:C58" si="10">(C7-C42)*C16*(C$35*$G26+C$36*$H26+$I26*C$37+$J26*C$38+$K26*C$39)/100*0.72*0.84*44/12*1000/1000000</f>
        <v>28.287709577352192</v>
      </c>
      <c r="D52" s="19">
        <f t="shared" ref="D52:D58" si="11">(D7-D42)*D16*(D$35*$L26+D$36*$M26+$N26*D$37+$O26*D$38+$P26*D$39)/100*0.74*0.84*44/12*1000/1000000</f>
        <v>122.45853613041881</v>
      </c>
      <c r="E52" s="19">
        <f t="shared" ref="E52:E58" si="12">(E7-E42)*E16*(E$35*$Q26+E$36*$R26+$S26*E$37+$T26*E$38+$U26*E$39)/100*0.82*0.84*44/12*1000/1000000</f>
        <v>4.6290294270981427</v>
      </c>
      <c r="F52" s="19">
        <f t="shared" ref="F52:F58" si="13">(F7-F42)*F16*(F$35*$V26+F$36*$W26+$X26*F$37+$Y26*F$38+$Z26*F$39)/100*0.82*0.84*44/12*1000/1000000</f>
        <v>88.90132929138791</v>
      </c>
      <c r="G52" s="19">
        <f t="shared" ref="G52:G58" si="14">(G7-G42)*G16*(G$35*$AA26+G$36*$AB26+$AC26*G$37+$AD26*G$38+$AE26*G$39)/100*0.82*0.84*44/12*1000/1000000</f>
        <v>316.4415087067481</v>
      </c>
      <c r="H52" s="19">
        <f>SUM(B52:G52)</f>
        <v>1179.2216937271726</v>
      </c>
      <c r="L52" s="34"/>
    </row>
    <row r="53" spans="1:12" x14ac:dyDescent="0.3">
      <c r="A53" s="8">
        <v>2025</v>
      </c>
      <c r="B53" s="19">
        <f t="shared" si="9"/>
        <v>764.16546248651719</v>
      </c>
      <c r="C53" s="19">
        <f t="shared" si="10"/>
        <v>26.166131359050777</v>
      </c>
      <c r="D53" s="19">
        <f t="shared" si="11"/>
        <v>142.8905221092167</v>
      </c>
      <c r="E53" s="19">
        <f t="shared" si="12"/>
        <v>4.3235134849096646</v>
      </c>
      <c r="F53" s="19">
        <f t="shared" si="13"/>
        <v>83.033841558156297</v>
      </c>
      <c r="G53" s="19">
        <f t="shared" si="14"/>
        <v>357.55891472783645</v>
      </c>
      <c r="H53" s="19">
        <f t="shared" ref="H53:H58" si="15">SUM(B53:G53)</f>
        <v>1378.1383857256869</v>
      </c>
      <c r="L53" s="34"/>
    </row>
    <row r="54" spans="1:12" x14ac:dyDescent="0.3">
      <c r="A54" s="8">
        <v>2030</v>
      </c>
      <c r="B54" s="19">
        <f t="shared" si="9"/>
        <v>736.08893473524449</v>
      </c>
      <c r="C54" s="19">
        <f t="shared" si="10"/>
        <v>21.668943846309229</v>
      </c>
      <c r="D54" s="19">
        <f t="shared" si="11"/>
        <v>154.82392898017903</v>
      </c>
      <c r="E54" s="19">
        <f t="shared" si="12"/>
        <v>3.8786637569655329</v>
      </c>
      <c r="F54" s="19">
        <f t="shared" si="13"/>
        <v>74.490423813253926</v>
      </c>
      <c r="G54" s="19">
        <f t="shared" si="14"/>
        <v>375.18317821598913</v>
      </c>
      <c r="H54" s="19">
        <f t="shared" si="15"/>
        <v>1366.1340733479415</v>
      </c>
      <c r="L54" s="34"/>
    </row>
    <row r="55" spans="1:12" x14ac:dyDescent="0.3">
      <c r="A55" s="8">
        <v>2035</v>
      </c>
      <c r="B55" s="19">
        <f t="shared" si="9"/>
        <v>639.11567540602186</v>
      </c>
      <c r="C55" s="19">
        <f t="shared" si="10"/>
        <v>17.527958150219334</v>
      </c>
      <c r="D55" s="19">
        <f t="shared" si="11"/>
        <v>162.44840644900424</v>
      </c>
      <c r="E55" s="19">
        <f t="shared" si="12"/>
        <v>3.6164292399204241</v>
      </c>
      <c r="F55" s="19">
        <f t="shared" si="13"/>
        <v>69.454163508896812</v>
      </c>
      <c r="G55" s="19">
        <f t="shared" si="14"/>
        <v>392.92468536670316</v>
      </c>
      <c r="H55" s="19">
        <f t="shared" si="15"/>
        <v>1285.0873181207658</v>
      </c>
      <c r="L55" s="34"/>
    </row>
    <row r="56" spans="1:12" x14ac:dyDescent="0.3">
      <c r="A56" s="8">
        <v>2040</v>
      </c>
      <c r="B56" s="19">
        <f t="shared" si="9"/>
        <v>567.37084795147325</v>
      </c>
      <c r="C56" s="19">
        <f t="shared" si="10"/>
        <v>15.09167916286988</v>
      </c>
      <c r="D56" s="19">
        <f t="shared" si="11"/>
        <v>170.00039982861804</v>
      </c>
      <c r="E56" s="19">
        <f t="shared" si="12"/>
        <v>3.4869321416973542</v>
      </c>
      <c r="F56" s="19">
        <f t="shared" si="13"/>
        <v>66.967148821970227</v>
      </c>
      <c r="G56" s="19">
        <f t="shared" si="14"/>
        <v>406.2616864100126</v>
      </c>
      <c r="H56" s="19">
        <f t="shared" si="15"/>
        <v>1229.1786943166414</v>
      </c>
      <c r="L56" s="34"/>
    </row>
    <row r="57" spans="1:12" x14ac:dyDescent="0.3">
      <c r="A57" s="8">
        <v>2045</v>
      </c>
      <c r="B57" s="19">
        <f t="shared" si="9"/>
        <v>532.42943755781482</v>
      </c>
      <c r="C57" s="19">
        <f t="shared" si="10"/>
        <v>14.143854788676096</v>
      </c>
      <c r="D57" s="19">
        <f t="shared" si="11"/>
        <v>179.60113709848616</v>
      </c>
      <c r="E57" s="19">
        <f t="shared" si="12"/>
        <v>3.471772070323607</v>
      </c>
      <c r="F57" s="19">
        <f t="shared" si="13"/>
        <v>66.675996968540943</v>
      </c>
      <c r="G57" s="19">
        <f t="shared" si="14"/>
        <v>432.12831934682555</v>
      </c>
      <c r="H57" s="19">
        <f t="shared" si="15"/>
        <v>1228.4505178306672</v>
      </c>
      <c r="L57" s="34"/>
    </row>
    <row r="58" spans="1:12" x14ac:dyDescent="0.3">
      <c r="A58" s="17">
        <v>2050</v>
      </c>
      <c r="B58" s="19">
        <f t="shared" si="9"/>
        <v>523.96591372900218</v>
      </c>
      <c r="C58" s="19">
        <f t="shared" si="10"/>
        <v>14.143854788676096</v>
      </c>
      <c r="D58" s="19">
        <f t="shared" si="11"/>
        <v>194.14914614881886</v>
      </c>
      <c r="E58" s="19">
        <f t="shared" si="12"/>
        <v>3.471772070323607</v>
      </c>
      <c r="F58" s="19">
        <f t="shared" si="13"/>
        <v>66.675996968540943</v>
      </c>
      <c r="G58" s="19">
        <f t="shared" si="14"/>
        <v>453.88665790699554</v>
      </c>
      <c r="H58" s="19">
        <f t="shared" si="15"/>
        <v>1256.2933416123574</v>
      </c>
    </row>
    <row r="59" spans="1:12" x14ac:dyDescent="0.3">
      <c r="A59" s="8"/>
      <c r="L59" s="34"/>
    </row>
    <row r="60" spans="1:12" x14ac:dyDescent="0.3">
      <c r="A60" s="8"/>
      <c r="L60" s="34"/>
    </row>
    <row r="61" spans="1:12" x14ac:dyDescent="0.3">
      <c r="A61" s="11"/>
      <c r="L61" s="34"/>
    </row>
    <row r="62" spans="1:12" x14ac:dyDescent="0.3">
      <c r="A62" s="8"/>
      <c r="L62" s="34"/>
    </row>
    <row r="63" spans="1:12" x14ac:dyDescent="0.3">
      <c r="A63" s="8"/>
      <c r="L63" s="34"/>
    </row>
    <row r="64" spans="1:12" x14ac:dyDescent="0.3">
      <c r="A64" s="8"/>
      <c r="L64" s="34"/>
    </row>
    <row r="65" spans="1:12" x14ac:dyDescent="0.3">
      <c r="A65" s="8"/>
      <c r="L65" s="34"/>
    </row>
    <row r="66" spans="1:12" x14ac:dyDescent="0.3">
      <c r="A66" s="8"/>
      <c r="L66" s="34"/>
    </row>
    <row r="67" spans="1:12" x14ac:dyDescent="0.3">
      <c r="A67" s="8"/>
      <c r="L67" s="34"/>
    </row>
    <row r="68" spans="1:12" x14ac:dyDescent="0.3">
      <c r="A68" s="8"/>
      <c r="L68" s="34"/>
    </row>
    <row r="69" spans="1:12" x14ac:dyDescent="0.3">
      <c r="A69" s="8"/>
      <c r="L69" s="34"/>
    </row>
    <row r="70" spans="1:12" x14ac:dyDescent="0.3">
      <c r="A70" s="8"/>
      <c r="L70" s="34"/>
    </row>
    <row r="71" spans="1:12" x14ac:dyDescent="0.3">
      <c r="A71" s="11"/>
      <c r="L71" s="34"/>
    </row>
    <row r="72" spans="1:12" x14ac:dyDescent="0.3">
      <c r="A72" s="8"/>
      <c r="L72" s="34"/>
    </row>
    <row r="73" spans="1:12" x14ac:dyDescent="0.3">
      <c r="A73" s="8"/>
      <c r="L73" s="34"/>
    </row>
    <row r="74" spans="1:12" x14ac:dyDescent="0.3">
      <c r="A74" s="8"/>
      <c r="L74" s="34"/>
    </row>
    <row r="75" spans="1:12" x14ac:dyDescent="0.3">
      <c r="A75" s="8"/>
      <c r="L75" s="34"/>
    </row>
    <row r="76" spans="1:12" x14ac:dyDescent="0.3">
      <c r="A76" s="8"/>
      <c r="L76" s="34"/>
    </row>
    <row r="77" spans="1:12" x14ac:dyDescent="0.3">
      <c r="A77" s="8"/>
      <c r="L77" s="34"/>
    </row>
    <row r="78" spans="1:12" x14ac:dyDescent="0.3">
      <c r="A78" s="8"/>
      <c r="L78" s="34"/>
    </row>
    <row r="79" spans="1:12" x14ac:dyDescent="0.3">
      <c r="A79" s="8"/>
      <c r="L79" s="34"/>
    </row>
    <row r="80" spans="1:12" x14ac:dyDescent="0.3">
      <c r="A80" s="8"/>
      <c r="L80" s="34"/>
    </row>
    <row r="81" spans="1:12" x14ac:dyDescent="0.3">
      <c r="A81" s="8"/>
      <c r="L81" s="34"/>
    </row>
    <row r="82" spans="1:12" x14ac:dyDescent="0.3">
      <c r="A82" s="8"/>
      <c r="L82" s="34"/>
    </row>
    <row r="83" spans="1:12" x14ac:dyDescent="0.3">
      <c r="A83" s="8"/>
      <c r="L83" s="34"/>
    </row>
    <row r="84" spans="1:12" x14ac:dyDescent="0.3">
      <c r="A84" s="8"/>
      <c r="L84" s="34"/>
    </row>
    <row r="85" spans="1:12" x14ac:dyDescent="0.3">
      <c r="A85" s="8"/>
      <c r="L85" s="34"/>
    </row>
    <row r="86" spans="1:12" x14ac:dyDescent="0.3">
      <c r="A86" s="8"/>
      <c r="L86" s="34"/>
    </row>
    <row r="87" spans="1:12" x14ac:dyDescent="0.3">
      <c r="A87" s="8"/>
      <c r="L87" s="34"/>
    </row>
    <row r="88" spans="1:12" x14ac:dyDescent="0.3">
      <c r="A88" s="8"/>
      <c r="L88" s="34"/>
    </row>
    <row r="89" spans="1:12" x14ac:dyDescent="0.3">
      <c r="A89" s="8"/>
      <c r="L89" s="34"/>
    </row>
    <row r="90" spans="1:12" x14ac:dyDescent="0.3">
      <c r="A90" s="8"/>
      <c r="L90" s="34"/>
    </row>
    <row r="91" spans="1:12" x14ac:dyDescent="0.3">
      <c r="A91" s="8"/>
      <c r="L91" s="34"/>
    </row>
    <row r="92" spans="1:12" x14ac:dyDescent="0.3">
      <c r="A92" s="8"/>
      <c r="L92" s="34"/>
    </row>
    <row r="93" spans="1:12" x14ac:dyDescent="0.3">
      <c r="A93" s="8"/>
      <c r="L93" s="34"/>
    </row>
    <row r="94" spans="1:12" x14ac:dyDescent="0.3">
      <c r="A94" s="8"/>
      <c r="L94" s="34"/>
    </row>
    <row r="95" spans="1:12" x14ac:dyDescent="0.3">
      <c r="A95" s="8"/>
      <c r="L95" s="34"/>
    </row>
    <row r="96" spans="1:12" x14ac:dyDescent="0.3">
      <c r="A96" s="11"/>
      <c r="L96" s="34"/>
    </row>
    <row r="97" spans="1:12" x14ac:dyDescent="0.3">
      <c r="A97" s="8"/>
      <c r="L97" s="34"/>
    </row>
    <row r="98" spans="1:12" x14ac:dyDescent="0.3">
      <c r="A98" s="8"/>
      <c r="L98" s="34"/>
    </row>
    <row r="99" spans="1:12" x14ac:dyDescent="0.3">
      <c r="A99" s="8"/>
      <c r="L99" s="34"/>
    </row>
    <row r="100" spans="1:12" x14ac:dyDescent="0.3">
      <c r="A100" s="8"/>
      <c r="L100" s="34"/>
    </row>
    <row r="101" spans="1:12" x14ac:dyDescent="0.3">
      <c r="A101" s="8"/>
      <c r="L101" s="34"/>
    </row>
    <row r="102" spans="1:12" x14ac:dyDescent="0.3">
      <c r="A102" s="8"/>
      <c r="L102" s="34"/>
    </row>
    <row r="103" spans="1:12" x14ac:dyDescent="0.3">
      <c r="A103" s="8"/>
      <c r="L103" s="34"/>
    </row>
    <row r="104" spans="1:12" x14ac:dyDescent="0.3">
      <c r="A104" s="8"/>
      <c r="L104" s="34"/>
    </row>
    <row r="105" spans="1:12" x14ac:dyDescent="0.3">
      <c r="A105" s="8"/>
      <c r="L105" s="34"/>
    </row>
    <row r="106" spans="1:12" x14ac:dyDescent="0.3">
      <c r="A106" s="8"/>
      <c r="L106" s="34"/>
    </row>
    <row r="107" spans="1:12" x14ac:dyDescent="0.3">
      <c r="A107" s="11"/>
      <c r="L107" s="34"/>
    </row>
    <row r="108" spans="1:12" x14ac:dyDescent="0.3">
      <c r="A108" s="8"/>
      <c r="L108" s="34"/>
    </row>
    <row r="109" spans="1:12" x14ac:dyDescent="0.3">
      <c r="A109" s="8"/>
      <c r="L109" s="34"/>
    </row>
    <row r="110" spans="1:12" x14ac:dyDescent="0.3">
      <c r="A110" s="8"/>
      <c r="L110" s="34"/>
    </row>
    <row r="111" spans="1:12" x14ac:dyDescent="0.3">
      <c r="A111" s="8"/>
      <c r="L111" s="34"/>
    </row>
    <row r="112" spans="1:12" x14ac:dyDescent="0.3">
      <c r="A112" s="8"/>
      <c r="L112" s="34"/>
    </row>
    <row r="113" spans="1:12" x14ac:dyDescent="0.3">
      <c r="A113" s="8"/>
      <c r="L113" s="34"/>
    </row>
    <row r="114" spans="1:12" x14ac:dyDescent="0.3">
      <c r="A114" s="8"/>
      <c r="L114" s="34"/>
    </row>
    <row r="115" spans="1:12" x14ac:dyDescent="0.3">
      <c r="A115" s="8"/>
      <c r="L115" s="34"/>
    </row>
    <row r="116" spans="1:12" x14ac:dyDescent="0.3">
      <c r="A116" s="8"/>
      <c r="L116" s="34"/>
    </row>
    <row r="117" spans="1:12" x14ac:dyDescent="0.3">
      <c r="A117" s="8"/>
      <c r="L117" s="34"/>
    </row>
    <row r="118" spans="1:12" x14ac:dyDescent="0.3">
      <c r="A118" s="8"/>
      <c r="L118" s="34"/>
    </row>
    <row r="119" spans="1:12" x14ac:dyDescent="0.3">
      <c r="A119" s="8"/>
      <c r="L119" s="34"/>
    </row>
    <row r="120" spans="1:12" x14ac:dyDescent="0.3">
      <c r="A120" s="8"/>
      <c r="L120" s="34"/>
    </row>
    <row r="121" spans="1:12" x14ac:dyDescent="0.3">
      <c r="A121" s="8"/>
      <c r="L121" s="34"/>
    </row>
    <row r="122" spans="1:12" x14ac:dyDescent="0.3">
      <c r="A122" s="8"/>
      <c r="L122" s="34"/>
    </row>
    <row r="123" spans="1:12" x14ac:dyDescent="0.3">
      <c r="A123" s="8"/>
      <c r="L123" s="34"/>
    </row>
    <row r="124" spans="1:12" x14ac:dyDescent="0.3">
      <c r="A124" s="8"/>
      <c r="L124" s="34"/>
    </row>
    <row r="125" spans="1:12" x14ac:dyDescent="0.3">
      <c r="A125" s="8"/>
      <c r="L125" s="34"/>
    </row>
    <row r="126" spans="1:12" x14ac:dyDescent="0.3">
      <c r="A126" s="8"/>
      <c r="L126" s="34"/>
    </row>
    <row r="127" spans="1:12" x14ac:dyDescent="0.3">
      <c r="A127" s="8"/>
      <c r="L127" s="34"/>
    </row>
    <row r="128" spans="1:12" x14ac:dyDescent="0.3">
      <c r="A128" s="8"/>
      <c r="L128" s="34"/>
    </row>
    <row r="129" spans="1:12" x14ac:dyDescent="0.3">
      <c r="A129" s="8"/>
      <c r="L129" s="34"/>
    </row>
    <row r="130" spans="1:12" x14ac:dyDescent="0.3">
      <c r="A130" s="8"/>
      <c r="L130" s="34"/>
    </row>
    <row r="131" spans="1:12" x14ac:dyDescent="0.3">
      <c r="A131" s="8"/>
      <c r="L131" s="34"/>
    </row>
    <row r="132" spans="1:12" x14ac:dyDescent="0.3">
      <c r="A132" s="8"/>
      <c r="L132" s="34"/>
    </row>
    <row r="133" spans="1:12" x14ac:dyDescent="0.3">
      <c r="A133" s="8"/>
      <c r="L133" s="34"/>
    </row>
    <row r="134" spans="1:12" x14ac:dyDescent="0.3">
      <c r="A134" s="8"/>
      <c r="L134" s="34"/>
    </row>
    <row r="135" spans="1:12" x14ac:dyDescent="0.3">
      <c r="A135" s="8"/>
      <c r="L135" s="34"/>
    </row>
    <row r="136" spans="1:12" x14ac:dyDescent="0.3">
      <c r="A136" s="8"/>
      <c r="L136" s="34"/>
    </row>
    <row r="137" spans="1:12" x14ac:dyDescent="0.3">
      <c r="A137" s="8"/>
      <c r="L137" s="34"/>
    </row>
    <row r="138" spans="1:12" x14ac:dyDescent="0.3">
      <c r="A138" s="8"/>
      <c r="L138" s="34"/>
    </row>
    <row r="139" spans="1:12" x14ac:dyDescent="0.3">
      <c r="A139" s="8"/>
      <c r="L139" s="34"/>
    </row>
    <row r="140" spans="1:12" x14ac:dyDescent="0.3">
      <c r="A140" s="8"/>
      <c r="L140" s="34"/>
    </row>
    <row r="141" spans="1:12" x14ac:dyDescent="0.3">
      <c r="A141" s="8"/>
      <c r="L141" s="34"/>
    </row>
    <row r="142" spans="1:12" x14ac:dyDescent="0.3">
      <c r="A142" s="8"/>
      <c r="L142" s="34"/>
    </row>
    <row r="143" spans="1:12" x14ac:dyDescent="0.3">
      <c r="A143" s="8"/>
      <c r="L143" s="34"/>
    </row>
    <row r="144" spans="1:12" x14ac:dyDescent="0.3">
      <c r="A144" s="8"/>
      <c r="L144" s="34"/>
    </row>
    <row r="145" spans="1:12" x14ac:dyDescent="0.3">
      <c r="A145" s="8"/>
      <c r="L145" s="34"/>
    </row>
    <row r="146" spans="1:12" x14ac:dyDescent="0.3">
      <c r="A146" s="8"/>
      <c r="L146" s="34"/>
    </row>
    <row r="147" spans="1:12" x14ac:dyDescent="0.3">
      <c r="A147" s="8"/>
      <c r="L147" s="34"/>
    </row>
    <row r="148" spans="1:12" x14ac:dyDescent="0.3">
      <c r="A148" s="8"/>
      <c r="L148" s="34"/>
    </row>
    <row r="149" spans="1:12" x14ac:dyDescent="0.3">
      <c r="A149" s="8"/>
      <c r="L149" s="34"/>
    </row>
    <row r="150" spans="1:12" x14ac:dyDescent="0.3">
      <c r="A150" s="8"/>
      <c r="L150" s="34"/>
    </row>
    <row r="151" spans="1:12" x14ac:dyDescent="0.3">
      <c r="A151" s="8"/>
      <c r="L151" s="34"/>
    </row>
    <row r="152" spans="1:12" x14ac:dyDescent="0.3">
      <c r="A152" s="8"/>
      <c r="L152" s="34"/>
    </row>
    <row r="153" spans="1:12" x14ac:dyDescent="0.3">
      <c r="A153" s="8"/>
      <c r="L153" s="34"/>
    </row>
    <row r="154" spans="1:12" x14ac:dyDescent="0.3">
      <c r="A154" s="8"/>
      <c r="L154" s="34"/>
    </row>
    <row r="155" spans="1:12" x14ac:dyDescent="0.3">
      <c r="A155" s="8"/>
      <c r="L155" s="34"/>
    </row>
    <row r="156" spans="1:12" x14ac:dyDescent="0.3">
      <c r="A156" s="8"/>
      <c r="L156" s="34"/>
    </row>
    <row r="157" spans="1:12" x14ac:dyDescent="0.3">
      <c r="A157" s="8"/>
      <c r="L157" s="34"/>
    </row>
    <row r="158" spans="1:12" x14ac:dyDescent="0.3">
      <c r="A158" s="8"/>
      <c r="L158" s="34"/>
    </row>
    <row r="159" spans="1:12" x14ac:dyDescent="0.3">
      <c r="A159" s="8"/>
      <c r="L159" s="34"/>
    </row>
    <row r="160" spans="1:12" x14ac:dyDescent="0.3">
      <c r="A160" s="8"/>
      <c r="L160" s="34"/>
    </row>
    <row r="161" spans="1:12" x14ac:dyDescent="0.3">
      <c r="A161" s="8"/>
      <c r="L161" s="34"/>
    </row>
    <row r="162" spans="1:12" x14ac:dyDescent="0.3">
      <c r="A162" s="8"/>
      <c r="L162" s="34"/>
    </row>
    <row r="163" spans="1:12" x14ac:dyDescent="0.3">
      <c r="A163" s="8"/>
      <c r="L163" s="34"/>
    </row>
    <row r="164" spans="1:12" x14ac:dyDescent="0.3">
      <c r="A164" s="8"/>
      <c r="L164" s="34"/>
    </row>
    <row r="165" spans="1:12" x14ac:dyDescent="0.3">
      <c r="A165" s="8"/>
      <c r="L165" s="34"/>
    </row>
    <row r="166" spans="1:12" x14ac:dyDescent="0.3">
      <c r="A166" s="8"/>
      <c r="L166" s="34"/>
    </row>
    <row r="167" spans="1:12" x14ac:dyDescent="0.3">
      <c r="A167" s="8"/>
      <c r="L167" s="34"/>
    </row>
    <row r="168" spans="1:12" x14ac:dyDescent="0.3">
      <c r="A168" s="8"/>
      <c r="L168" s="34"/>
    </row>
    <row r="169" spans="1:12" x14ac:dyDescent="0.3">
      <c r="A169" s="8"/>
      <c r="L169" s="34"/>
    </row>
    <row r="170" spans="1:12" x14ac:dyDescent="0.3">
      <c r="A170" s="8"/>
      <c r="L170" s="34"/>
    </row>
    <row r="171" spans="1:12" x14ac:dyDescent="0.3">
      <c r="A171" s="8"/>
      <c r="L171" s="34"/>
    </row>
    <row r="172" spans="1:12" x14ac:dyDescent="0.3">
      <c r="A172" s="8"/>
      <c r="L172" s="34"/>
    </row>
    <row r="173" spans="1:12" x14ac:dyDescent="0.3">
      <c r="A173" s="8"/>
      <c r="L173" s="34"/>
    </row>
    <row r="174" spans="1:12" x14ac:dyDescent="0.3">
      <c r="A174" s="8"/>
      <c r="L174" s="34"/>
    </row>
    <row r="175" spans="1:12" x14ac:dyDescent="0.3">
      <c r="A175" s="8"/>
      <c r="L175" s="34"/>
    </row>
    <row r="176" spans="1:12" x14ac:dyDescent="0.3">
      <c r="A176" s="8"/>
      <c r="L176" s="34"/>
    </row>
    <row r="177" spans="1:12" x14ac:dyDescent="0.3">
      <c r="A177" s="8"/>
      <c r="L177" s="34"/>
    </row>
    <row r="178" spans="1:12" x14ac:dyDescent="0.3">
      <c r="A178" s="8"/>
      <c r="L178" s="34"/>
    </row>
    <row r="179" spans="1:12" x14ac:dyDescent="0.3">
      <c r="A179" s="8"/>
      <c r="L179" s="34"/>
    </row>
    <row r="180" spans="1:12" x14ac:dyDescent="0.3">
      <c r="A180" s="8"/>
      <c r="L180" s="34"/>
    </row>
    <row r="181" spans="1:12" x14ac:dyDescent="0.3">
      <c r="A181" s="8"/>
      <c r="L181" s="34"/>
    </row>
    <row r="182" spans="1:12" x14ac:dyDescent="0.3">
      <c r="A182" s="8"/>
      <c r="L182" s="34"/>
    </row>
    <row r="183" spans="1:12" x14ac:dyDescent="0.3">
      <c r="A183" s="8"/>
      <c r="L183" s="34"/>
    </row>
    <row r="184" spans="1:12" x14ac:dyDescent="0.3">
      <c r="A184" s="8"/>
      <c r="L184" s="34"/>
    </row>
    <row r="185" spans="1:12" x14ac:dyDescent="0.3">
      <c r="A185" s="8"/>
      <c r="L185" s="34"/>
    </row>
    <row r="186" spans="1:12" x14ac:dyDescent="0.3">
      <c r="A186" s="8"/>
      <c r="L186" s="34"/>
    </row>
    <row r="187" spans="1:12" x14ac:dyDescent="0.3">
      <c r="A187" s="8"/>
      <c r="L187" s="34"/>
    </row>
    <row r="188" spans="1:12" x14ac:dyDescent="0.3">
      <c r="A188" s="8"/>
      <c r="L188" s="34"/>
    </row>
    <row r="189" spans="1:12" x14ac:dyDescent="0.3">
      <c r="A189" s="8"/>
      <c r="L189" s="34"/>
    </row>
    <row r="190" spans="1:12" x14ac:dyDescent="0.3">
      <c r="A190" s="8"/>
      <c r="L190" s="34"/>
    </row>
    <row r="191" spans="1:12" x14ac:dyDescent="0.3">
      <c r="A191" s="8"/>
      <c r="L191" s="34"/>
    </row>
    <row r="192" spans="1:12" x14ac:dyDescent="0.3">
      <c r="A192" s="8"/>
      <c r="L192" s="34"/>
    </row>
    <row r="193" spans="1:12" x14ac:dyDescent="0.3">
      <c r="A193" s="8"/>
      <c r="L193" s="34"/>
    </row>
    <row r="194" spans="1:12" x14ac:dyDescent="0.3">
      <c r="A194" s="8"/>
      <c r="L194" s="34"/>
    </row>
    <row r="195" spans="1:12" x14ac:dyDescent="0.3">
      <c r="A195" s="8"/>
      <c r="L195" s="34"/>
    </row>
    <row r="196" spans="1:12" x14ac:dyDescent="0.3">
      <c r="A196" s="8"/>
      <c r="L196" s="34"/>
    </row>
    <row r="197" spans="1:12" x14ac:dyDescent="0.3">
      <c r="A197" s="8"/>
      <c r="L197" s="34"/>
    </row>
    <row r="198" spans="1:12" x14ac:dyDescent="0.3">
      <c r="A198" s="8"/>
      <c r="L198" s="34"/>
    </row>
    <row r="199" spans="1:12" x14ac:dyDescent="0.3">
      <c r="A199" s="8"/>
      <c r="L199" s="34"/>
    </row>
    <row r="200" spans="1:12" x14ac:dyDescent="0.3">
      <c r="A200" s="8"/>
      <c r="L200" s="34"/>
    </row>
    <row r="201" spans="1:12" x14ac:dyDescent="0.3">
      <c r="A201" s="8"/>
      <c r="L201" s="34"/>
    </row>
    <row r="202" spans="1:12" x14ac:dyDescent="0.3">
      <c r="A202" s="8"/>
      <c r="L202" s="34"/>
    </row>
    <row r="203" spans="1:12" x14ac:dyDescent="0.3">
      <c r="A203" s="8"/>
      <c r="L203" s="34"/>
    </row>
    <row r="204" spans="1:12" x14ac:dyDescent="0.3">
      <c r="A204" s="8"/>
      <c r="L204" s="34"/>
    </row>
    <row r="205" spans="1:12" x14ac:dyDescent="0.3">
      <c r="A205" s="8"/>
      <c r="L205" s="34"/>
    </row>
    <row r="206" spans="1:12" x14ac:dyDescent="0.3">
      <c r="A206" s="8"/>
      <c r="L206" s="34"/>
    </row>
    <row r="207" spans="1:12" x14ac:dyDescent="0.3">
      <c r="A207" s="8"/>
      <c r="L207" s="34"/>
    </row>
    <row r="208" spans="1:12" x14ac:dyDescent="0.3">
      <c r="A208" s="8"/>
      <c r="L208" s="34"/>
    </row>
    <row r="209" spans="1:12" x14ac:dyDescent="0.3">
      <c r="A209" s="8"/>
      <c r="L209" s="34"/>
    </row>
    <row r="210" spans="1:12" x14ac:dyDescent="0.3">
      <c r="A210" s="8"/>
      <c r="L210" s="34"/>
    </row>
    <row r="211" spans="1:12" x14ac:dyDescent="0.3">
      <c r="A211" s="8"/>
      <c r="L211" s="34"/>
    </row>
    <row r="212" spans="1:12" x14ac:dyDescent="0.3">
      <c r="A212" s="8"/>
      <c r="L212" s="34"/>
    </row>
    <row r="213" spans="1:12" x14ac:dyDescent="0.3">
      <c r="A213" s="8"/>
      <c r="L213" s="34"/>
    </row>
    <row r="214" spans="1:12" x14ac:dyDescent="0.3">
      <c r="A214" s="8"/>
      <c r="L214" s="34"/>
    </row>
    <row r="215" spans="1:12" x14ac:dyDescent="0.3">
      <c r="A215" s="8"/>
      <c r="L215" s="34"/>
    </row>
    <row r="216" spans="1:12" x14ac:dyDescent="0.3">
      <c r="A216" s="8"/>
      <c r="L216" s="34"/>
    </row>
    <row r="217" spans="1:12" x14ac:dyDescent="0.3">
      <c r="A217" s="8"/>
      <c r="L217" s="34"/>
    </row>
    <row r="218" spans="1:12" x14ac:dyDescent="0.3">
      <c r="A218" s="8"/>
      <c r="L218" s="34"/>
    </row>
    <row r="219" spans="1:12" x14ac:dyDescent="0.3">
      <c r="A219" s="8"/>
      <c r="L219" s="34"/>
    </row>
    <row r="220" spans="1:12" x14ac:dyDescent="0.3">
      <c r="A220" s="8"/>
      <c r="L220" s="34"/>
    </row>
    <row r="221" spans="1:12" x14ac:dyDescent="0.3">
      <c r="A221" s="8"/>
      <c r="L221" s="34"/>
    </row>
    <row r="222" spans="1:12" x14ac:dyDescent="0.3">
      <c r="A222" s="8"/>
      <c r="L222" s="34"/>
    </row>
    <row r="223" spans="1:12" x14ac:dyDescent="0.3">
      <c r="A223" s="8"/>
      <c r="L223" s="34"/>
    </row>
    <row r="224" spans="1:12" x14ac:dyDescent="0.3">
      <c r="A224" s="8"/>
      <c r="L224" s="34"/>
    </row>
    <row r="225" spans="1:12" x14ac:dyDescent="0.3">
      <c r="A225" s="8"/>
      <c r="L225" s="34"/>
    </row>
    <row r="226" spans="1:12" x14ac:dyDescent="0.3">
      <c r="A226" s="8"/>
      <c r="L226" s="34"/>
    </row>
    <row r="227" spans="1:12" x14ac:dyDescent="0.3">
      <c r="A227" s="8"/>
      <c r="L227" s="34"/>
    </row>
    <row r="228" spans="1:12" x14ac:dyDescent="0.3">
      <c r="A228" s="8"/>
      <c r="L228" s="34"/>
    </row>
    <row r="229" spans="1:12" x14ac:dyDescent="0.3">
      <c r="A229" s="8"/>
      <c r="L229" s="34"/>
    </row>
    <row r="230" spans="1:12" x14ac:dyDescent="0.3">
      <c r="A230" s="8"/>
      <c r="L230" s="34"/>
    </row>
    <row r="231" spans="1:12" x14ac:dyDescent="0.3">
      <c r="A231" s="8"/>
      <c r="L231" s="34"/>
    </row>
    <row r="232" spans="1:12" x14ac:dyDescent="0.3">
      <c r="A232" s="8"/>
      <c r="L232" s="34"/>
    </row>
    <row r="233" spans="1:12" x14ac:dyDescent="0.3">
      <c r="A233" s="8"/>
      <c r="L233" s="34"/>
    </row>
    <row r="234" spans="1:12" x14ac:dyDescent="0.3">
      <c r="A234" s="8"/>
      <c r="L234" s="34"/>
    </row>
    <row r="235" spans="1:12" x14ac:dyDescent="0.3">
      <c r="A235" s="8"/>
      <c r="L235" s="34"/>
    </row>
    <row r="236" spans="1:12" x14ac:dyDescent="0.3">
      <c r="A236" s="8"/>
      <c r="L236" s="34"/>
    </row>
    <row r="237" spans="1:12" x14ac:dyDescent="0.3">
      <c r="A237" s="8"/>
      <c r="L237" s="34"/>
    </row>
    <row r="238" spans="1:12" x14ac:dyDescent="0.3">
      <c r="A238" s="8"/>
      <c r="L238" s="34"/>
    </row>
    <row r="239" spans="1:12" x14ac:dyDescent="0.3">
      <c r="A239" s="8"/>
      <c r="L239" s="34"/>
    </row>
    <row r="240" spans="1:12" x14ac:dyDescent="0.3">
      <c r="A240" s="8"/>
      <c r="L240" s="34"/>
    </row>
    <row r="241" spans="1:12" x14ac:dyDescent="0.3">
      <c r="A241" s="8"/>
      <c r="L241" s="34"/>
    </row>
    <row r="242" spans="1:12" x14ac:dyDescent="0.3">
      <c r="A242" s="8"/>
      <c r="L242" s="34"/>
    </row>
    <row r="243" spans="1:12" x14ac:dyDescent="0.3">
      <c r="A243" s="8"/>
      <c r="L243" s="34"/>
    </row>
    <row r="244" spans="1:12" x14ac:dyDescent="0.3">
      <c r="A244" s="8"/>
      <c r="L244" s="34"/>
    </row>
    <row r="245" spans="1:12" x14ac:dyDescent="0.3">
      <c r="A245" s="8"/>
      <c r="L245" s="34"/>
    </row>
    <row r="246" spans="1:12" x14ac:dyDescent="0.3">
      <c r="A246" s="8"/>
      <c r="L246" s="34"/>
    </row>
    <row r="247" spans="1:12" x14ac:dyDescent="0.3">
      <c r="A247" s="8"/>
      <c r="L247" s="34"/>
    </row>
    <row r="248" spans="1:12" x14ac:dyDescent="0.3">
      <c r="A248" s="8"/>
      <c r="L248" s="34"/>
    </row>
    <row r="249" spans="1:12" x14ac:dyDescent="0.3">
      <c r="A249" s="8"/>
      <c r="L249" s="34"/>
    </row>
    <row r="250" spans="1:12" x14ac:dyDescent="0.3">
      <c r="A250" s="8"/>
      <c r="L250" s="34"/>
    </row>
    <row r="251" spans="1:12" x14ac:dyDescent="0.3">
      <c r="A251" s="8"/>
      <c r="L251" s="34"/>
    </row>
    <row r="252" spans="1:12" x14ac:dyDescent="0.3">
      <c r="A252" s="8"/>
      <c r="L252" s="34"/>
    </row>
    <row r="253" spans="1:12" x14ac:dyDescent="0.3">
      <c r="A253" s="8"/>
      <c r="L253" s="34"/>
    </row>
    <row r="254" spans="1:12" x14ac:dyDescent="0.3">
      <c r="A254" s="8"/>
      <c r="L254" s="34"/>
    </row>
    <row r="255" spans="1:12" x14ac:dyDescent="0.3">
      <c r="A255" s="8"/>
      <c r="L255" s="34"/>
    </row>
    <row r="256" spans="1:12" x14ac:dyDescent="0.3">
      <c r="A256" s="8"/>
      <c r="L256" s="34"/>
    </row>
    <row r="257" spans="1:12" x14ac:dyDescent="0.3">
      <c r="A257" s="8"/>
      <c r="L257" s="34"/>
    </row>
    <row r="258" spans="1:12" x14ac:dyDescent="0.3">
      <c r="A258" s="8"/>
      <c r="L258" s="34"/>
    </row>
    <row r="259" spans="1:12" x14ac:dyDescent="0.3">
      <c r="A259" s="8"/>
      <c r="L259" s="34"/>
    </row>
    <row r="260" spans="1:12" x14ac:dyDescent="0.3">
      <c r="A260" s="8"/>
      <c r="L260" s="34"/>
    </row>
    <row r="261" spans="1:12" x14ac:dyDescent="0.3">
      <c r="A261" s="8"/>
      <c r="L261" s="34"/>
    </row>
    <row r="262" spans="1:12" x14ac:dyDescent="0.3">
      <c r="A262" s="8"/>
      <c r="L262" s="34"/>
    </row>
    <row r="263" spans="1:12" x14ac:dyDescent="0.3">
      <c r="A263" s="8"/>
      <c r="L263" s="34"/>
    </row>
    <row r="264" spans="1:12" x14ac:dyDescent="0.3">
      <c r="A264" s="8"/>
      <c r="L264" s="34"/>
    </row>
    <row r="265" spans="1:12" x14ac:dyDescent="0.3">
      <c r="A265" s="8"/>
      <c r="L265" s="34"/>
    </row>
    <row r="266" spans="1:12" x14ac:dyDescent="0.3">
      <c r="A266" s="8"/>
      <c r="L266" s="34"/>
    </row>
    <row r="267" spans="1:12" x14ac:dyDescent="0.3">
      <c r="A267" s="8"/>
      <c r="L267" s="34"/>
    </row>
    <row r="268" spans="1:12" x14ac:dyDescent="0.3">
      <c r="A268" s="8"/>
      <c r="L268" s="34"/>
    </row>
    <row r="269" spans="1:12" x14ac:dyDescent="0.3">
      <c r="A269" s="8"/>
      <c r="L269" s="34"/>
    </row>
    <row r="270" spans="1:12" x14ac:dyDescent="0.3">
      <c r="A270" s="8"/>
      <c r="L270" s="34"/>
    </row>
    <row r="271" spans="1:12" x14ac:dyDescent="0.3">
      <c r="A271" s="8"/>
      <c r="L271" s="34"/>
    </row>
    <row r="272" spans="1:12" x14ac:dyDescent="0.3">
      <c r="A272" s="8"/>
      <c r="L272" s="34"/>
    </row>
    <row r="273" spans="1:12" x14ac:dyDescent="0.3">
      <c r="A273" s="8"/>
      <c r="L273" s="34"/>
    </row>
    <row r="274" spans="1:12" x14ac:dyDescent="0.3">
      <c r="A274" s="8"/>
      <c r="L274" s="34"/>
    </row>
    <row r="275" spans="1:12" x14ac:dyDescent="0.3">
      <c r="A275" s="8"/>
      <c r="L275" s="34"/>
    </row>
    <row r="276" spans="1:12" x14ac:dyDescent="0.3">
      <c r="A276" s="8"/>
      <c r="L276" s="34"/>
    </row>
    <row r="277" spans="1:12" x14ac:dyDescent="0.3">
      <c r="A277" s="8"/>
      <c r="L277" s="34"/>
    </row>
    <row r="278" spans="1:12" x14ac:dyDescent="0.3">
      <c r="A278" s="8"/>
      <c r="L278" s="34"/>
    </row>
    <row r="279" spans="1:12" x14ac:dyDescent="0.3">
      <c r="A279" s="8"/>
      <c r="L279" s="34"/>
    </row>
    <row r="280" spans="1:12" x14ac:dyDescent="0.3">
      <c r="A280" s="8"/>
      <c r="L280" s="34"/>
    </row>
    <row r="281" spans="1:12" x14ac:dyDescent="0.3">
      <c r="A281" s="8"/>
      <c r="L281" s="34"/>
    </row>
    <row r="282" spans="1:12" x14ac:dyDescent="0.3">
      <c r="A282" s="8"/>
      <c r="L282" s="34"/>
    </row>
    <row r="283" spans="1:12" x14ac:dyDescent="0.3">
      <c r="A283" s="8"/>
      <c r="L283" s="34"/>
    </row>
    <row r="284" spans="1:12" x14ac:dyDescent="0.3">
      <c r="A284" s="8"/>
      <c r="L284" s="34"/>
    </row>
    <row r="285" spans="1:12" x14ac:dyDescent="0.3">
      <c r="A285" s="8"/>
      <c r="L285" s="34"/>
    </row>
    <row r="286" spans="1:12" x14ac:dyDescent="0.3">
      <c r="A286" s="8"/>
      <c r="L286" s="34"/>
    </row>
    <row r="287" spans="1:12" x14ac:dyDescent="0.3">
      <c r="A287" s="8"/>
      <c r="L287" s="34"/>
    </row>
    <row r="288" spans="1:12" x14ac:dyDescent="0.3">
      <c r="A288" s="8"/>
      <c r="L288" s="34"/>
    </row>
    <row r="289" spans="1:12" x14ac:dyDescent="0.3">
      <c r="A289" s="8"/>
      <c r="L289" s="34"/>
    </row>
    <row r="290" spans="1:12" x14ac:dyDescent="0.3">
      <c r="A290" s="8"/>
      <c r="L290" s="34"/>
    </row>
    <row r="291" spans="1:12" x14ac:dyDescent="0.3">
      <c r="A291" s="8"/>
      <c r="L291" s="34"/>
    </row>
    <row r="292" spans="1:12" x14ac:dyDescent="0.3">
      <c r="A292" s="8"/>
      <c r="L292" s="34"/>
    </row>
    <row r="293" spans="1:12" x14ac:dyDescent="0.3">
      <c r="A293" s="8"/>
      <c r="L293" s="34"/>
    </row>
    <row r="294" spans="1:12" x14ac:dyDescent="0.3">
      <c r="A294" s="8"/>
      <c r="L294" s="34"/>
    </row>
    <row r="295" spans="1:12" x14ac:dyDescent="0.3">
      <c r="A295" s="8"/>
      <c r="L295" s="34"/>
    </row>
    <row r="296" spans="1:12" x14ac:dyDescent="0.3">
      <c r="A296" s="8"/>
      <c r="L296" s="34"/>
    </row>
    <row r="297" spans="1:12" x14ac:dyDescent="0.3">
      <c r="A297" s="8"/>
      <c r="L297" s="34"/>
    </row>
    <row r="298" spans="1:12" x14ac:dyDescent="0.3">
      <c r="A298" s="8"/>
      <c r="L298" s="34"/>
    </row>
    <row r="299" spans="1:12" x14ac:dyDescent="0.3">
      <c r="A299" s="8"/>
      <c r="L299" s="34"/>
    </row>
    <row r="300" spans="1:12" x14ac:dyDescent="0.3">
      <c r="A300" s="8"/>
      <c r="L300" s="34"/>
    </row>
    <row r="301" spans="1:12" x14ac:dyDescent="0.3">
      <c r="A301" s="8"/>
      <c r="L301" s="34"/>
    </row>
    <row r="302" spans="1:12" x14ac:dyDescent="0.3">
      <c r="A302" s="8"/>
      <c r="L302" s="34"/>
    </row>
    <row r="303" spans="1:12" x14ac:dyDescent="0.3">
      <c r="A303" s="8"/>
      <c r="L303" s="34"/>
    </row>
    <row r="304" spans="1:12" x14ac:dyDescent="0.3">
      <c r="A304" s="8"/>
      <c r="L304" s="34"/>
    </row>
    <row r="305" spans="1:12" x14ac:dyDescent="0.3">
      <c r="A305" s="8"/>
      <c r="L305" s="34"/>
    </row>
    <row r="306" spans="1:12" x14ac:dyDescent="0.3">
      <c r="A306" s="8"/>
      <c r="L306" s="34"/>
    </row>
    <row r="307" spans="1:12" x14ac:dyDescent="0.3">
      <c r="A307" s="8"/>
      <c r="L307" s="34"/>
    </row>
    <row r="308" spans="1:12" x14ac:dyDescent="0.3">
      <c r="A308" s="8"/>
      <c r="L308" s="34"/>
    </row>
    <row r="309" spans="1:12" x14ac:dyDescent="0.3">
      <c r="A309" s="8"/>
      <c r="L309" s="34"/>
    </row>
    <row r="310" spans="1:12" x14ac:dyDescent="0.3">
      <c r="A310" s="8"/>
      <c r="L310" s="34"/>
    </row>
    <row r="311" spans="1:12" x14ac:dyDescent="0.3">
      <c r="A311" s="8"/>
      <c r="L311" s="34"/>
    </row>
    <row r="312" spans="1:12" x14ac:dyDescent="0.3">
      <c r="A312" s="8"/>
      <c r="L312" s="34"/>
    </row>
    <row r="313" spans="1:12" x14ac:dyDescent="0.3">
      <c r="A313" s="8"/>
      <c r="L313" s="34"/>
    </row>
    <row r="314" spans="1:12" x14ac:dyDescent="0.3">
      <c r="A314" s="8"/>
      <c r="L314" s="34"/>
    </row>
    <row r="315" spans="1:12" x14ac:dyDescent="0.3">
      <c r="A315" s="8"/>
      <c r="L315" s="34"/>
    </row>
    <row r="316" spans="1:12" x14ac:dyDescent="0.3">
      <c r="A316" s="8"/>
      <c r="L316" s="34"/>
    </row>
    <row r="317" spans="1:12" x14ac:dyDescent="0.3">
      <c r="A317" s="8"/>
      <c r="L317" s="34"/>
    </row>
    <row r="318" spans="1:12" x14ac:dyDescent="0.3">
      <c r="A318" s="8"/>
      <c r="L318" s="34"/>
    </row>
    <row r="319" spans="1:12" x14ac:dyDescent="0.3">
      <c r="A319" s="8"/>
      <c r="L319" s="34"/>
    </row>
    <row r="320" spans="1:12" x14ac:dyDescent="0.3">
      <c r="A320" s="8"/>
      <c r="L320" s="34"/>
    </row>
    <row r="321" spans="1:12" x14ac:dyDescent="0.3">
      <c r="A321" s="8"/>
      <c r="L321" s="34"/>
    </row>
    <row r="322" spans="1:12" x14ac:dyDescent="0.3">
      <c r="A322" s="8"/>
      <c r="L322" s="34"/>
    </row>
    <row r="323" spans="1:12" x14ac:dyDescent="0.3">
      <c r="A323" s="8"/>
      <c r="L323" s="34"/>
    </row>
    <row r="324" spans="1:12" x14ac:dyDescent="0.3">
      <c r="A324" s="8"/>
      <c r="L324" s="34"/>
    </row>
    <row r="325" spans="1:12" x14ac:dyDescent="0.3">
      <c r="A325" s="8"/>
      <c r="L325" s="34"/>
    </row>
    <row r="326" spans="1:12" x14ac:dyDescent="0.3">
      <c r="A326" s="8"/>
      <c r="L326" s="34"/>
    </row>
    <row r="327" spans="1:12" x14ac:dyDescent="0.3">
      <c r="A327" s="8"/>
      <c r="L327" s="34"/>
    </row>
    <row r="328" spans="1:12" x14ac:dyDescent="0.3">
      <c r="A328" s="8"/>
      <c r="L328" s="34"/>
    </row>
    <row r="329" spans="1:12" x14ac:dyDescent="0.3">
      <c r="A329" s="8"/>
      <c r="L329" s="34"/>
    </row>
    <row r="330" spans="1:12" x14ac:dyDescent="0.3">
      <c r="A330" s="8"/>
      <c r="L330" s="34"/>
    </row>
    <row r="331" spans="1:12" x14ac:dyDescent="0.3">
      <c r="A331" s="8"/>
      <c r="L331" s="34"/>
    </row>
    <row r="332" spans="1:12" x14ac:dyDescent="0.3">
      <c r="A332" s="8"/>
      <c r="L332" s="34"/>
    </row>
    <row r="333" spans="1:12" x14ac:dyDescent="0.3">
      <c r="A333" s="8"/>
      <c r="L333" s="34"/>
    </row>
    <row r="334" spans="1:12" x14ac:dyDescent="0.3">
      <c r="A334" s="8"/>
      <c r="L334" s="34"/>
    </row>
    <row r="335" spans="1:12" x14ac:dyDescent="0.3">
      <c r="A335" s="8"/>
      <c r="L335" s="34"/>
    </row>
    <row r="336" spans="1:12" x14ac:dyDescent="0.3">
      <c r="A336" s="8"/>
      <c r="L336" s="34"/>
    </row>
    <row r="337" spans="1:13" x14ac:dyDescent="0.3">
      <c r="A337" s="8"/>
      <c r="L337" s="34"/>
    </row>
    <row r="338" spans="1:13" x14ac:dyDescent="0.3">
      <c r="A338" s="8"/>
      <c r="L338" s="34"/>
    </row>
    <row r="339" spans="1:13" x14ac:dyDescent="0.3">
      <c r="A339" s="8"/>
      <c r="L339" s="34"/>
    </row>
    <row r="340" spans="1:13" x14ac:dyDescent="0.3">
      <c r="A340" s="8"/>
      <c r="L340" s="34"/>
    </row>
    <row r="341" spans="1:13" x14ac:dyDescent="0.3">
      <c r="A341" s="8"/>
      <c r="L341" s="34"/>
    </row>
    <row r="342" spans="1:13" x14ac:dyDescent="0.3">
      <c r="A342" s="8"/>
      <c r="L342" s="34"/>
    </row>
    <row r="343" spans="1:13" x14ac:dyDescent="0.3">
      <c r="A343" s="8"/>
      <c r="L343" s="34"/>
    </row>
    <row r="344" spans="1:13" x14ac:dyDescent="0.3">
      <c r="A344" s="8"/>
      <c r="L344" s="34"/>
    </row>
    <row r="345" spans="1:13" x14ac:dyDescent="0.3">
      <c r="A345" s="8"/>
      <c r="L345" s="34"/>
    </row>
    <row r="346" spans="1:13" x14ac:dyDescent="0.3">
      <c r="A346" s="8"/>
      <c r="L346" s="34"/>
    </row>
    <row r="347" spans="1:13" x14ac:dyDescent="0.3">
      <c r="A347" s="8"/>
      <c r="L347" s="34"/>
    </row>
    <row r="348" spans="1:13" x14ac:dyDescent="0.3">
      <c r="A348" s="8"/>
      <c r="L348" s="35"/>
      <c r="M348" s="36"/>
    </row>
    <row r="349" spans="1:13" x14ac:dyDescent="0.3">
      <c r="A349" s="8"/>
    </row>
    <row r="350" spans="1:13" x14ac:dyDescent="0.3">
      <c r="A350" s="8"/>
    </row>
    <row r="351" spans="1:13" x14ac:dyDescent="0.3">
      <c r="A351" s="8"/>
    </row>
    <row r="352" spans="1:13" x14ac:dyDescent="0.3">
      <c r="A352" s="8"/>
    </row>
    <row r="353" spans="1:1" x14ac:dyDescent="0.3">
      <c r="A353" s="9"/>
    </row>
  </sheetData>
  <phoneticPr fontId="3" type="noConversion"/>
  <pageMargins left="0.7" right="0.7" top="0.75" bottom="0.75" header="0.3" footer="0.3"/>
  <drawing r:id="rId1"/>
  <legacy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94924-EFDD-446D-8872-C24E8012F0AE}">
  <sheetPr>
    <tabColor rgb="FF92D050"/>
  </sheetPr>
  <dimension ref="A2:AE353"/>
  <sheetViews>
    <sheetView topLeftCell="A31" workbookViewId="0">
      <selection activeCell="D52" sqref="D52:D58"/>
    </sheetView>
  </sheetViews>
  <sheetFormatPr defaultRowHeight="13.5" x14ac:dyDescent="0.3"/>
  <cols>
    <col min="1" max="1" width="21.46484375" customWidth="1"/>
    <col min="2" max="2" width="11.86328125" customWidth="1"/>
    <col min="3" max="3" width="9.73046875" customWidth="1"/>
    <col min="4" max="6" width="11.59765625" customWidth="1"/>
    <col min="7" max="7" width="12.73046875" customWidth="1"/>
    <col min="12" max="12" width="11.59765625" customWidth="1"/>
    <col min="16" max="16" width="11.59765625" customWidth="1"/>
    <col min="19" max="19" width="11.73046875" customWidth="1"/>
    <col min="20" max="20" width="12.265625" customWidth="1"/>
    <col min="21" max="21" width="13.1328125" customWidth="1"/>
  </cols>
  <sheetData>
    <row r="2" spans="1:22" x14ac:dyDescent="0.3">
      <c r="A2" s="8" t="s">
        <v>847</v>
      </c>
      <c r="S2" t="s">
        <v>838</v>
      </c>
    </row>
    <row r="3" spans="1:22" x14ac:dyDescent="0.3">
      <c r="A3" s="8"/>
      <c r="B3" t="s">
        <v>880</v>
      </c>
      <c r="C3" t="s">
        <v>919</v>
      </c>
      <c r="D3" t="s">
        <v>920</v>
      </c>
      <c r="E3" t="s">
        <v>1131</v>
      </c>
      <c r="F3" t="s">
        <v>1132</v>
      </c>
      <c r="G3" t="s">
        <v>921</v>
      </c>
      <c r="H3" t="s">
        <v>836</v>
      </c>
      <c r="I3" t="s">
        <v>849</v>
      </c>
      <c r="J3" t="s">
        <v>848</v>
      </c>
      <c r="S3" t="s">
        <v>835</v>
      </c>
      <c r="T3" t="s">
        <v>798</v>
      </c>
      <c r="U3" t="s">
        <v>833</v>
      </c>
      <c r="V3" t="s">
        <v>839</v>
      </c>
    </row>
    <row r="4" spans="1:22" hidden="1" x14ac:dyDescent="0.3">
      <c r="A4" s="8">
        <v>2017</v>
      </c>
      <c r="B4" s="57">
        <f>PV销量预计!$E$41/100</f>
        <v>169.74770000000001</v>
      </c>
      <c r="C4" s="57" t="e">
        <f>#REF!/100</f>
        <v>#REF!</v>
      </c>
      <c r="D4" s="57"/>
      <c r="E4" s="57"/>
      <c r="F4" s="57"/>
      <c r="G4" s="57">
        <v>9.8000000000000007</v>
      </c>
      <c r="H4" s="58" t="e">
        <f>SUM(B4:G4)</f>
        <v>#REF!</v>
      </c>
      <c r="I4" s="58" t="e">
        <f>SUM(B4:D4)</f>
        <v>#REF!</v>
      </c>
      <c r="J4" s="14">
        <f>D4/(B4+D4)</f>
        <v>0</v>
      </c>
      <c r="K4" s="14"/>
      <c r="S4" s="53">
        <v>0.04</v>
      </c>
      <c r="T4" s="53">
        <v>0.06</v>
      </c>
      <c r="U4" s="53">
        <v>0.125</v>
      </c>
      <c r="V4" s="52" t="e">
        <f>((H4+O5)-H5)/H4</f>
        <v>#REF!</v>
      </c>
    </row>
    <row r="5" spans="1:22" hidden="1" x14ac:dyDescent="0.3">
      <c r="A5" s="8">
        <v>2018</v>
      </c>
      <c r="B5" s="57">
        <f>PV销量预计!$E$42/100</f>
        <v>189.05419999999998</v>
      </c>
      <c r="C5" s="57" t="e">
        <f>#REF!/100</f>
        <v>#REF!</v>
      </c>
      <c r="D5" s="57"/>
      <c r="E5" s="57"/>
      <c r="F5" s="57"/>
      <c r="G5" s="57">
        <f>G4*(1-U$4)+N5</f>
        <v>8.5750000000000011</v>
      </c>
      <c r="H5">
        <v>231</v>
      </c>
      <c r="I5" s="58" t="e">
        <f t="shared" ref="I5:I6" si="0">SUM(B5:D5)</f>
        <v>#REF!</v>
      </c>
      <c r="J5" s="14">
        <f t="shared" ref="J5:J6" si="1">D5/(B5+D5)</f>
        <v>0</v>
      </c>
      <c r="K5" s="14"/>
      <c r="L5" s="55"/>
      <c r="M5" s="51"/>
      <c r="N5" s="19"/>
      <c r="O5" s="19"/>
    </row>
    <row r="6" spans="1:22" hidden="1" x14ac:dyDescent="0.3">
      <c r="A6" s="8">
        <v>2019</v>
      </c>
      <c r="B6" s="57">
        <f>PV销量预计!$E$43/100</f>
        <v>224.90771980651999</v>
      </c>
      <c r="C6" s="57" t="e">
        <f>#REF!/100</f>
        <v>#REF!</v>
      </c>
      <c r="D6" s="57"/>
      <c r="E6" s="57"/>
      <c r="F6" s="57"/>
      <c r="G6" s="57">
        <f>G5*(1-U$4)+N6</f>
        <v>7.5031250000000007</v>
      </c>
      <c r="H6" s="19" t="e">
        <f>SUM(B6:G6)</f>
        <v>#REF!</v>
      </c>
      <c r="I6" s="58" t="e">
        <f t="shared" si="0"/>
        <v>#REF!</v>
      </c>
      <c r="J6" s="14">
        <f t="shared" si="1"/>
        <v>0</v>
      </c>
      <c r="K6" s="14"/>
      <c r="L6" s="55"/>
      <c r="M6" s="51"/>
      <c r="N6" s="51"/>
      <c r="O6" s="19"/>
      <c r="S6" t="s">
        <v>840</v>
      </c>
      <c r="U6" t="s">
        <v>841</v>
      </c>
      <c r="V6" s="9">
        <v>0.66559999999999997</v>
      </c>
    </row>
    <row r="7" spans="1:22" x14ac:dyDescent="0.3">
      <c r="A7" s="8">
        <v>2020</v>
      </c>
      <c r="B7" s="19">
        <f>BAU!B7</f>
        <v>243.47643229281414</v>
      </c>
      <c r="C7" s="19">
        <f>BAU!C7</f>
        <v>1.3888999999999998</v>
      </c>
      <c r="D7" s="19">
        <f>BAU!D7</f>
        <v>17.51819311231656</v>
      </c>
      <c r="E7" s="19">
        <f>BAU!E7</f>
        <v>0.78664900000000004</v>
      </c>
      <c r="F7" s="19">
        <f>BAU!F7</f>
        <v>1.565674</v>
      </c>
      <c r="G7" s="19">
        <f>BAU!G7</f>
        <v>7.7388265952129629</v>
      </c>
      <c r="H7" s="19">
        <f>SUM(B7:G7)</f>
        <v>272.47467500034367</v>
      </c>
      <c r="I7" s="19">
        <f>B7+C7+D7</f>
        <v>262.38352540513068</v>
      </c>
      <c r="J7" s="14">
        <f>D7/(B7+D7+C7)</f>
        <v>6.6765598508015195E-2</v>
      </c>
      <c r="K7" s="14"/>
      <c r="L7" s="115"/>
      <c r="M7" s="115"/>
      <c r="N7" s="115"/>
      <c r="O7" s="19"/>
      <c r="U7" t="s">
        <v>842</v>
      </c>
      <c r="V7" s="9">
        <v>1.895</v>
      </c>
    </row>
    <row r="8" spans="1:22" x14ac:dyDescent="0.3">
      <c r="A8" s="8">
        <v>2025</v>
      </c>
      <c r="B8" s="19">
        <f>BAU!B8</f>
        <v>325.20737334816681</v>
      </c>
      <c r="C8" s="19">
        <f>BAU!C8</f>
        <v>1.3888999999999998</v>
      </c>
      <c r="D8" s="19">
        <f>BAU!D8</f>
        <v>21.001820662082459</v>
      </c>
      <c r="E8" s="19">
        <f>BAU!E8</f>
        <v>0.78664900000000004</v>
      </c>
      <c r="F8" s="19">
        <f>BAU!F8</f>
        <v>1.565674</v>
      </c>
      <c r="G8" s="19">
        <f>BAU!G8</f>
        <v>8.1375777117904793</v>
      </c>
      <c r="H8" s="19">
        <f t="shared" ref="H8:H13" si="2">SUM(B8:G8)</f>
        <v>358.08799472203975</v>
      </c>
      <c r="I8" s="19">
        <f t="shared" ref="I8:I13" si="3">B8+C8+D8</f>
        <v>347.59809401024927</v>
      </c>
      <c r="J8" s="14">
        <f t="shared" ref="J8:J13" si="4">D8/(B8+D8+C8)</f>
        <v>6.0419838382264543E-2</v>
      </c>
      <c r="L8" s="34"/>
      <c r="U8" t="s">
        <v>843</v>
      </c>
      <c r="V8" s="9">
        <v>0.17699999999999999</v>
      </c>
    </row>
    <row r="9" spans="1:22" x14ac:dyDescent="0.3">
      <c r="A9" s="8">
        <v>2030</v>
      </c>
      <c r="B9" s="19">
        <f>BAU!B9</f>
        <v>378.2727361658242</v>
      </c>
      <c r="C9" s="19">
        <f>BAU!C9</f>
        <v>1.3888999999999998</v>
      </c>
      <c r="D9" s="19">
        <f>BAU!D9</f>
        <v>24.340012726726741</v>
      </c>
      <c r="E9" s="19">
        <f>BAU!E9</f>
        <v>0.78664900000000004</v>
      </c>
      <c r="F9" s="19">
        <f>BAU!F9</f>
        <v>1.565674</v>
      </c>
      <c r="G9" s="19">
        <f>BAU!G9</f>
        <v>8.4971475893931849</v>
      </c>
      <c r="H9" s="19">
        <f t="shared" si="2"/>
        <v>414.85111948194412</v>
      </c>
      <c r="I9" s="19">
        <f t="shared" si="3"/>
        <v>404.00164889255092</v>
      </c>
      <c r="J9" s="14">
        <f t="shared" si="4"/>
        <v>6.0247310359865039E-2</v>
      </c>
      <c r="L9" s="34"/>
      <c r="U9" t="s">
        <v>844</v>
      </c>
      <c r="V9" s="9">
        <v>1.1479999999999999</v>
      </c>
    </row>
    <row r="10" spans="1:22" x14ac:dyDescent="0.3">
      <c r="A10" s="8">
        <v>2035</v>
      </c>
      <c r="B10" s="19">
        <f>BAU!B10</f>
        <v>406.03235084255806</v>
      </c>
      <c r="C10" s="19">
        <f>BAU!C10</f>
        <v>1.3888999999999998</v>
      </c>
      <c r="D10" s="19">
        <f>BAU!D10</f>
        <v>27.394680164443294</v>
      </c>
      <c r="E10" s="19">
        <f>BAU!E10</f>
        <v>0.78664900000000004</v>
      </c>
      <c r="F10" s="19">
        <f>BAU!F10</f>
        <v>1.565674</v>
      </c>
      <c r="G10" s="19">
        <f>BAU!G10</f>
        <v>8.8113178866813318</v>
      </c>
      <c r="H10" s="19">
        <f t="shared" si="2"/>
        <v>445.97957189368265</v>
      </c>
      <c r="I10" s="19">
        <f t="shared" si="3"/>
        <v>434.81593100700132</v>
      </c>
      <c r="J10" s="14">
        <f t="shared" si="4"/>
        <v>6.3002935750305314E-2</v>
      </c>
      <c r="L10" s="34"/>
      <c r="U10" t="s">
        <v>845</v>
      </c>
      <c r="V10">
        <f>4.4-SUM(V6:V9)</f>
        <v>0.51440000000000019</v>
      </c>
    </row>
    <row r="11" spans="1:22" x14ac:dyDescent="0.3">
      <c r="A11" s="8">
        <v>2040</v>
      </c>
      <c r="B11" s="19">
        <f>BAU!B11</f>
        <v>418.6411834546218</v>
      </c>
      <c r="C11" s="19">
        <f>BAU!C11</f>
        <v>1.3888999999999998</v>
      </c>
      <c r="D11" s="19">
        <f>BAU!D11</f>
        <v>30.4637988747075</v>
      </c>
      <c r="E11" s="19">
        <f>BAU!E11</f>
        <v>0.78664900000000004</v>
      </c>
      <c r="F11" s="19">
        <f>BAU!F11</f>
        <v>1.565674</v>
      </c>
      <c r="G11" s="19">
        <f>BAU!G11</f>
        <v>9.1138288108061598</v>
      </c>
      <c r="H11" s="19">
        <f t="shared" si="2"/>
        <v>461.96003414013546</v>
      </c>
      <c r="I11" s="19">
        <f t="shared" si="3"/>
        <v>450.49388232932927</v>
      </c>
      <c r="J11" s="14">
        <f t="shared" si="4"/>
        <v>6.7623113364361359E-2</v>
      </c>
      <c r="L11" s="34"/>
      <c r="U11" t="s">
        <v>846</v>
      </c>
      <c r="V11" s="9">
        <f>SUM(V6:V10)</f>
        <v>4.4000000000000004</v>
      </c>
    </row>
    <row r="12" spans="1:22" x14ac:dyDescent="0.3">
      <c r="A12" s="8">
        <v>2045</v>
      </c>
      <c r="B12" s="19">
        <f>BAU!B12</f>
        <v>419.18599656193766</v>
      </c>
      <c r="C12" s="19">
        <f>BAU!C12</f>
        <v>1.3888999999999998</v>
      </c>
      <c r="D12" s="19">
        <f>BAU!D12</f>
        <v>33.151839058533504</v>
      </c>
      <c r="E12" s="19">
        <f>BAU!E12</f>
        <v>0.78664900000000004</v>
      </c>
      <c r="F12" s="19">
        <f>BAU!F12</f>
        <v>1.565674</v>
      </c>
      <c r="G12" s="19">
        <f>BAU!G12</f>
        <v>9.3725915012250471</v>
      </c>
      <c r="H12" s="19">
        <f t="shared" si="2"/>
        <v>465.45165012169616</v>
      </c>
      <c r="I12" s="19">
        <f t="shared" si="3"/>
        <v>453.72673562047112</v>
      </c>
      <c r="J12" s="14">
        <f t="shared" si="4"/>
        <v>7.3065650436486579E-2</v>
      </c>
      <c r="L12" s="34"/>
      <c r="M12">
        <v>1.3</v>
      </c>
    </row>
    <row r="13" spans="1:22" x14ac:dyDescent="0.3">
      <c r="A13" s="8">
        <v>2050</v>
      </c>
      <c r="B13" s="19">
        <f>BAU!B13</f>
        <v>412.52259589258369</v>
      </c>
      <c r="C13" s="19">
        <f>BAU!C13</f>
        <v>1.3888999999999998</v>
      </c>
      <c r="D13" s="19">
        <f>BAU!D13</f>
        <v>35.83719652592108</v>
      </c>
      <c r="E13" s="19">
        <f>BAU!E13</f>
        <v>0.78664900000000004</v>
      </c>
      <c r="F13" s="19">
        <f>BAU!F13</f>
        <v>1.565674</v>
      </c>
      <c r="G13" s="19">
        <f>BAU!G13</f>
        <v>9.6230819924335265</v>
      </c>
      <c r="H13" s="19">
        <f t="shared" si="2"/>
        <v>461.72409741093827</v>
      </c>
      <c r="I13" s="19">
        <f t="shared" si="3"/>
        <v>449.74869241850473</v>
      </c>
      <c r="J13" s="14">
        <f t="shared" si="4"/>
        <v>7.9682714213593506E-2</v>
      </c>
      <c r="L13" s="34"/>
    </row>
    <row r="14" spans="1:22" x14ac:dyDescent="0.3">
      <c r="A14" s="8"/>
      <c r="J14" s="14"/>
      <c r="L14" s="34"/>
    </row>
    <row r="15" spans="1:22" x14ac:dyDescent="0.3">
      <c r="A15" s="8" t="s">
        <v>851</v>
      </c>
      <c r="B15" t="s">
        <v>835</v>
      </c>
      <c r="C15" t="s">
        <v>919</v>
      </c>
      <c r="D15" t="s">
        <v>798</v>
      </c>
      <c r="E15" t="s">
        <v>948</v>
      </c>
      <c r="F15" t="s">
        <v>949</v>
      </c>
      <c r="G15" t="s">
        <v>922</v>
      </c>
      <c r="J15" s="14"/>
      <c r="L15" s="50"/>
      <c r="O15" s="19"/>
    </row>
    <row r="16" spans="1:22" x14ac:dyDescent="0.3">
      <c r="A16" s="8">
        <v>2020</v>
      </c>
      <c r="B16">
        <f>BAU!B16</f>
        <v>11880</v>
      </c>
      <c r="C16">
        <f>BAU!C16</f>
        <v>96442</v>
      </c>
      <c r="D16">
        <f>BAU!D16</f>
        <v>32746</v>
      </c>
      <c r="E16">
        <f>BAU!E16</f>
        <v>44479</v>
      </c>
      <c r="F16">
        <f>BAU!F16</f>
        <v>114800</v>
      </c>
      <c r="G16">
        <f>BAU!G16</f>
        <v>65000</v>
      </c>
      <c r="J16" s="14"/>
      <c r="O16" s="19"/>
    </row>
    <row r="17" spans="1:31" x14ac:dyDescent="0.3">
      <c r="A17" s="8">
        <v>2025</v>
      </c>
      <c r="B17">
        <f>BAU!B17</f>
        <v>11880</v>
      </c>
      <c r="C17">
        <f>BAU!C17</f>
        <v>96442</v>
      </c>
      <c r="D17">
        <f>BAU!D17</f>
        <v>32746</v>
      </c>
      <c r="E17">
        <f>BAU!E17</f>
        <v>44479</v>
      </c>
      <c r="F17">
        <f>BAU!F17</f>
        <v>114800</v>
      </c>
      <c r="G17">
        <f>BAU!G17</f>
        <v>73061.67</v>
      </c>
      <c r="J17" s="14"/>
      <c r="O17" s="19"/>
    </row>
    <row r="18" spans="1:31" x14ac:dyDescent="0.3">
      <c r="A18" s="8">
        <v>2030</v>
      </c>
      <c r="B18">
        <f>BAU!B18</f>
        <v>11880</v>
      </c>
      <c r="C18">
        <f>BAU!C18</f>
        <v>96442</v>
      </c>
      <c r="D18">
        <f>BAU!D18</f>
        <v>32746</v>
      </c>
      <c r="E18">
        <f>BAU!E18</f>
        <v>44479</v>
      </c>
      <c r="F18">
        <f>BAU!F18</f>
        <v>114800</v>
      </c>
      <c r="G18">
        <f>BAU!G18</f>
        <v>79338.039999999994</v>
      </c>
      <c r="J18" s="14"/>
      <c r="O18" s="19"/>
    </row>
    <row r="19" spans="1:31" x14ac:dyDescent="0.3">
      <c r="A19" s="8">
        <v>2035</v>
      </c>
      <c r="B19">
        <f>BAU!B19</f>
        <v>11880</v>
      </c>
      <c r="C19">
        <f>BAU!C19</f>
        <v>96442</v>
      </c>
      <c r="D19">
        <f>BAU!D19</f>
        <v>32746</v>
      </c>
      <c r="E19">
        <f>BAU!E19</f>
        <v>44479</v>
      </c>
      <c r="F19">
        <f>BAU!F19</f>
        <v>114800</v>
      </c>
      <c r="G19">
        <f>BAU!G19</f>
        <v>85276.98</v>
      </c>
      <c r="J19" s="14"/>
      <c r="O19" s="19"/>
    </row>
    <row r="20" spans="1:31" x14ac:dyDescent="0.3">
      <c r="A20" s="8">
        <v>2040</v>
      </c>
      <c r="B20">
        <f>BAU!B20</f>
        <v>11880</v>
      </c>
      <c r="C20">
        <f>BAU!C20</f>
        <v>96442</v>
      </c>
      <c r="D20">
        <f>BAU!D20</f>
        <v>32746</v>
      </c>
      <c r="E20">
        <f>BAU!E20</f>
        <v>44479</v>
      </c>
      <c r="F20">
        <f>BAU!F20</f>
        <v>114800</v>
      </c>
      <c r="G20">
        <f>BAU!G20</f>
        <v>90665.75</v>
      </c>
      <c r="J20" s="14"/>
      <c r="O20" s="19"/>
    </row>
    <row r="21" spans="1:31" x14ac:dyDescent="0.3">
      <c r="A21" s="8">
        <v>2045</v>
      </c>
      <c r="B21">
        <f>BAU!B21</f>
        <v>11880</v>
      </c>
      <c r="C21">
        <f>BAU!C21</f>
        <v>96442</v>
      </c>
      <c r="D21">
        <f>BAU!D21</f>
        <v>32746</v>
      </c>
      <c r="E21">
        <f>BAU!E21</f>
        <v>44479</v>
      </c>
      <c r="F21">
        <f>BAU!F21</f>
        <v>114800</v>
      </c>
      <c r="G21">
        <f>BAU!G21</f>
        <v>94568.47</v>
      </c>
      <c r="J21" s="14"/>
      <c r="L21" s="34"/>
      <c r="O21" s="19"/>
    </row>
    <row r="22" spans="1:31" x14ac:dyDescent="0.3">
      <c r="A22" s="8">
        <v>2050</v>
      </c>
      <c r="B22">
        <f>BAU!B22</f>
        <v>11880</v>
      </c>
      <c r="C22">
        <f>BAU!C22</f>
        <v>96442</v>
      </c>
      <c r="D22">
        <f>BAU!D22</f>
        <v>32746</v>
      </c>
      <c r="E22">
        <f>BAU!E22</f>
        <v>44479</v>
      </c>
      <c r="F22">
        <f>BAU!F22</f>
        <v>114800</v>
      </c>
      <c r="G22">
        <f>BAU!G22</f>
        <v>96744.56</v>
      </c>
      <c r="J22" s="14"/>
      <c r="L22" s="34"/>
    </row>
    <row r="23" spans="1:31" ht="13.9" thickBot="1" x14ac:dyDescent="0.35">
      <c r="A23" s="8"/>
      <c r="J23" s="14"/>
      <c r="L23" s="34"/>
    </row>
    <row r="24" spans="1:31" x14ac:dyDescent="0.3">
      <c r="A24" s="65"/>
      <c r="B24" s="66"/>
      <c r="C24" s="67"/>
      <c r="D24" s="67" t="s">
        <v>835</v>
      </c>
      <c r="E24" s="67"/>
      <c r="F24" s="68"/>
      <c r="G24" s="96"/>
      <c r="H24" s="96"/>
      <c r="I24" s="96" t="s">
        <v>919</v>
      </c>
      <c r="J24" s="96"/>
      <c r="K24" s="96"/>
      <c r="L24" s="66"/>
      <c r="M24" s="67"/>
      <c r="N24" s="77" t="s">
        <v>798</v>
      </c>
      <c r="O24" s="67"/>
      <c r="P24" s="68"/>
      <c r="Q24" s="66"/>
      <c r="R24" s="67"/>
      <c r="S24" s="67" t="s">
        <v>948</v>
      </c>
      <c r="T24" s="67"/>
      <c r="U24" s="68"/>
      <c r="V24" s="66"/>
      <c r="W24" s="67"/>
      <c r="X24" s="67" t="s">
        <v>949</v>
      </c>
      <c r="Y24" s="67"/>
      <c r="Z24" s="68"/>
      <c r="AA24" s="66"/>
      <c r="AB24" s="67"/>
      <c r="AC24" s="67" t="s">
        <v>827</v>
      </c>
      <c r="AD24" s="67"/>
      <c r="AE24" s="68"/>
    </row>
    <row r="25" spans="1:31" x14ac:dyDescent="0.3">
      <c r="A25" s="65" t="s">
        <v>852</v>
      </c>
      <c r="B25" s="69" t="s">
        <v>864</v>
      </c>
      <c r="C25" s="4" t="s">
        <v>853</v>
      </c>
      <c r="D25" s="4" t="s">
        <v>854</v>
      </c>
      <c r="E25" s="4" t="s">
        <v>855</v>
      </c>
      <c r="F25" s="70" t="s">
        <v>861</v>
      </c>
      <c r="G25" s="69" t="s">
        <v>864</v>
      </c>
      <c r="H25" s="4" t="s">
        <v>853</v>
      </c>
      <c r="I25" s="4" t="s">
        <v>854</v>
      </c>
      <c r="J25" s="4" t="s">
        <v>855</v>
      </c>
      <c r="K25" s="70" t="s">
        <v>861</v>
      </c>
      <c r="L25" s="69" t="s">
        <v>864</v>
      </c>
      <c r="M25" s="4" t="s">
        <v>853</v>
      </c>
      <c r="N25" s="4" t="s">
        <v>854</v>
      </c>
      <c r="O25" s="4" t="s">
        <v>855</v>
      </c>
      <c r="P25" s="70" t="s">
        <v>861</v>
      </c>
      <c r="Q25" s="69" t="s">
        <v>864</v>
      </c>
      <c r="R25" s="4" t="s">
        <v>853</v>
      </c>
      <c r="S25" s="4" t="s">
        <v>854</v>
      </c>
      <c r="T25" s="4" t="s">
        <v>855</v>
      </c>
      <c r="U25" s="70" t="s">
        <v>861</v>
      </c>
      <c r="V25" s="69" t="s">
        <v>864</v>
      </c>
      <c r="W25" s="4" t="s">
        <v>853</v>
      </c>
      <c r="X25" s="4" t="s">
        <v>854</v>
      </c>
      <c r="Y25" s="4" t="s">
        <v>855</v>
      </c>
      <c r="Z25" s="70" t="s">
        <v>861</v>
      </c>
      <c r="AA25" s="69" t="s">
        <v>864</v>
      </c>
      <c r="AB25" s="4" t="s">
        <v>853</v>
      </c>
      <c r="AC25" s="4" t="s">
        <v>854</v>
      </c>
      <c r="AD25" s="4" t="s">
        <v>855</v>
      </c>
      <c r="AE25" s="70" t="s">
        <v>861</v>
      </c>
    </row>
    <row r="26" spans="1:31" x14ac:dyDescent="0.3">
      <c r="A26" s="65">
        <v>2020</v>
      </c>
      <c r="B26" s="71">
        <v>1</v>
      </c>
      <c r="C26" s="63">
        <v>0</v>
      </c>
      <c r="D26" s="63">
        <v>0</v>
      </c>
      <c r="E26" s="63">
        <v>0</v>
      </c>
      <c r="F26" s="72">
        <v>0</v>
      </c>
      <c r="G26" s="71">
        <v>1</v>
      </c>
      <c r="H26" s="63">
        <v>0</v>
      </c>
      <c r="I26" s="63">
        <v>0</v>
      </c>
      <c r="J26" s="63">
        <v>0</v>
      </c>
      <c r="K26" s="72">
        <v>0</v>
      </c>
      <c r="L26" s="71">
        <v>1</v>
      </c>
      <c r="M26" s="63">
        <v>0</v>
      </c>
      <c r="N26" s="63">
        <v>0</v>
      </c>
      <c r="O26" s="63">
        <v>0</v>
      </c>
      <c r="P26" s="72">
        <v>0</v>
      </c>
      <c r="Q26" s="71">
        <v>1</v>
      </c>
      <c r="R26" s="63">
        <v>0</v>
      </c>
      <c r="S26" s="63">
        <v>0</v>
      </c>
      <c r="T26" s="63">
        <v>0</v>
      </c>
      <c r="U26" s="72">
        <v>0</v>
      </c>
      <c r="V26" s="71">
        <v>1</v>
      </c>
      <c r="W26" s="63">
        <v>0</v>
      </c>
      <c r="X26" s="63">
        <v>0</v>
      </c>
      <c r="Y26" s="63">
        <v>0</v>
      </c>
      <c r="Z26" s="72">
        <v>0</v>
      </c>
      <c r="AA26" s="71">
        <v>1</v>
      </c>
      <c r="AB26" s="63">
        <v>0</v>
      </c>
      <c r="AC26" s="63">
        <v>0</v>
      </c>
      <c r="AD26" s="63">
        <v>0</v>
      </c>
      <c r="AE26" s="72">
        <v>0</v>
      </c>
    </row>
    <row r="27" spans="1:31" x14ac:dyDescent="0.3">
      <c r="A27" s="65">
        <v>2025</v>
      </c>
      <c r="B27" s="71">
        <f>1-0.475</f>
        <v>0.52500000000000002</v>
      </c>
      <c r="C27" s="63">
        <v>0.47499999999999998</v>
      </c>
      <c r="D27" s="63">
        <v>0</v>
      </c>
      <c r="E27" s="63">
        <v>0</v>
      </c>
      <c r="F27" s="72">
        <v>0</v>
      </c>
      <c r="G27" s="71">
        <f>1-0.475</f>
        <v>0.52500000000000002</v>
      </c>
      <c r="H27" s="63">
        <v>0.47499999999999998</v>
      </c>
      <c r="I27" s="63">
        <v>0</v>
      </c>
      <c r="J27" s="63">
        <v>0</v>
      </c>
      <c r="K27" s="72">
        <v>0</v>
      </c>
      <c r="L27" s="71">
        <f>1-M27</f>
        <v>0.46599999999999997</v>
      </c>
      <c r="M27" s="63">
        <v>0.53400000000000003</v>
      </c>
      <c r="N27" s="63">
        <v>0</v>
      </c>
      <c r="O27" s="63">
        <v>0</v>
      </c>
      <c r="P27" s="72">
        <v>0</v>
      </c>
      <c r="Q27" s="71">
        <f>1-R27</f>
        <v>0.12</v>
      </c>
      <c r="R27" s="63">
        <v>0.88</v>
      </c>
      <c r="S27" s="63">
        <v>0</v>
      </c>
      <c r="T27" s="63">
        <v>0</v>
      </c>
      <c r="U27" s="72">
        <v>0</v>
      </c>
      <c r="V27" s="71">
        <f>1-W27</f>
        <v>0.12</v>
      </c>
      <c r="W27" s="63">
        <v>0.88</v>
      </c>
      <c r="X27" s="63">
        <v>0</v>
      </c>
      <c r="Y27" s="63">
        <v>0</v>
      </c>
      <c r="Z27" s="72">
        <v>0</v>
      </c>
      <c r="AA27" s="71">
        <f>1-AB27</f>
        <v>0.12</v>
      </c>
      <c r="AB27" s="63">
        <v>0.88</v>
      </c>
      <c r="AC27" s="63">
        <v>0</v>
      </c>
      <c r="AD27" s="63">
        <v>0</v>
      </c>
      <c r="AE27" s="72">
        <v>0</v>
      </c>
    </row>
    <row r="28" spans="1:31" x14ac:dyDescent="0.3">
      <c r="A28" s="65">
        <v>2030</v>
      </c>
      <c r="B28" s="71">
        <f>1-C28-D28</f>
        <v>0.14099999999999996</v>
      </c>
      <c r="C28" s="63">
        <v>0.40600000000000003</v>
      </c>
      <c r="D28" s="63">
        <v>0.45300000000000001</v>
      </c>
      <c r="E28" s="63">
        <v>0</v>
      </c>
      <c r="F28" s="72">
        <v>0</v>
      </c>
      <c r="G28" s="71">
        <f>1-H28-I28</f>
        <v>0.14099999999999996</v>
      </c>
      <c r="H28" s="63">
        <v>0.40600000000000003</v>
      </c>
      <c r="I28" s="63">
        <v>0.45300000000000001</v>
      </c>
      <c r="J28" s="63">
        <v>0</v>
      </c>
      <c r="K28" s="72">
        <v>0</v>
      </c>
      <c r="L28" s="71">
        <v>0</v>
      </c>
      <c r="M28" s="63">
        <f>1-N28</f>
        <v>0.46599999999999997</v>
      </c>
      <c r="N28" s="63">
        <v>0.53400000000000003</v>
      </c>
      <c r="O28" s="63">
        <v>0</v>
      </c>
      <c r="P28" s="72">
        <v>0</v>
      </c>
      <c r="Q28" s="71">
        <v>0</v>
      </c>
      <c r="R28" s="63">
        <f>1-S28</f>
        <v>0.129</v>
      </c>
      <c r="S28" s="63">
        <v>0.871</v>
      </c>
      <c r="T28" s="63">
        <v>0</v>
      </c>
      <c r="U28" s="72">
        <v>0</v>
      </c>
      <c r="V28" s="71">
        <v>0</v>
      </c>
      <c r="W28" s="63">
        <f>1-X28</f>
        <v>0.129</v>
      </c>
      <c r="X28" s="63">
        <v>0.871</v>
      </c>
      <c r="Y28" s="63">
        <v>0</v>
      </c>
      <c r="Z28" s="72">
        <v>0</v>
      </c>
      <c r="AA28" s="71">
        <v>0</v>
      </c>
      <c r="AB28" s="63">
        <f>1-AC28</f>
        <v>0.129</v>
      </c>
      <c r="AC28" s="63">
        <v>0.871</v>
      </c>
      <c r="AD28" s="63">
        <v>0</v>
      </c>
      <c r="AE28" s="72">
        <v>0</v>
      </c>
    </row>
    <row r="29" spans="1:31" x14ac:dyDescent="0.3">
      <c r="A29" s="65">
        <v>2035</v>
      </c>
      <c r="B29" s="71">
        <v>0</v>
      </c>
      <c r="C29" s="63">
        <f>1-D29-E29</f>
        <v>0.15600000000000008</v>
      </c>
      <c r="D29" s="63">
        <v>0.41799999999999998</v>
      </c>
      <c r="E29" s="63">
        <v>0.42599999999999999</v>
      </c>
      <c r="F29" s="72">
        <v>0</v>
      </c>
      <c r="G29" s="71">
        <v>0</v>
      </c>
      <c r="H29" s="63">
        <f>1-I29-J29</f>
        <v>0.15600000000000008</v>
      </c>
      <c r="I29" s="63">
        <v>0.41799999999999998</v>
      </c>
      <c r="J29" s="63">
        <v>0.42599999999999999</v>
      </c>
      <c r="K29" s="72">
        <v>0</v>
      </c>
      <c r="L29" s="71">
        <v>0</v>
      </c>
      <c r="M29" s="63">
        <v>0</v>
      </c>
      <c r="N29" s="63">
        <f>1-O29</f>
        <v>0.46599999999999997</v>
      </c>
      <c r="O29" s="63">
        <v>0.53400000000000003</v>
      </c>
      <c r="P29" s="72">
        <v>0</v>
      </c>
      <c r="Q29" s="71">
        <v>0</v>
      </c>
      <c r="R29" s="63">
        <v>0</v>
      </c>
      <c r="S29" s="63">
        <f>1-T29</f>
        <v>0.125</v>
      </c>
      <c r="T29" s="63">
        <v>0.875</v>
      </c>
      <c r="U29" s="72">
        <v>0</v>
      </c>
      <c r="V29" s="71">
        <v>0</v>
      </c>
      <c r="W29" s="63">
        <v>0</v>
      </c>
      <c r="X29" s="63">
        <f>1-Y29</f>
        <v>0.125</v>
      </c>
      <c r="Y29" s="63">
        <v>0.875</v>
      </c>
      <c r="Z29" s="72">
        <v>0</v>
      </c>
      <c r="AA29" s="71">
        <v>0</v>
      </c>
      <c r="AB29" s="63">
        <v>0</v>
      </c>
      <c r="AC29" s="63">
        <f>1-AD29</f>
        <v>0.125</v>
      </c>
      <c r="AD29" s="63">
        <v>0.875</v>
      </c>
      <c r="AE29" s="72">
        <v>0</v>
      </c>
    </row>
    <row r="30" spans="1:31" x14ac:dyDescent="0.3">
      <c r="A30" s="65">
        <v>2040</v>
      </c>
      <c r="B30" s="71">
        <v>0</v>
      </c>
      <c r="C30" s="63">
        <v>0</v>
      </c>
      <c r="D30" s="63">
        <f>1-E30-F30</f>
        <v>0.15700000000000008</v>
      </c>
      <c r="E30" s="63">
        <v>0.42199999999999999</v>
      </c>
      <c r="F30" s="72">
        <v>0.42099999999999999</v>
      </c>
      <c r="G30" s="71">
        <v>0</v>
      </c>
      <c r="H30" s="63">
        <v>0</v>
      </c>
      <c r="I30" s="63">
        <f>1-J30-K30</f>
        <v>0.15700000000000008</v>
      </c>
      <c r="J30" s="63">
        <v>0.42199999999999999</v>
      </c>
      <c r="K30" s="72">
        <v>0.42099999999999999</v>
      </c>
      <c r="L30" s="71">
        <v>0</v>
      </c>
      <c r="M30" s="63">
        <v>0</v>
      </c>
      <c r="N30" s="63">
        <v>0</v>
      </c>
      <c r="O30" s="63">
        <f>1-P30</f>
        <v>0.46599999999999997</v>
      </c>
      <c r="P30" s="72">
        <v>0.53400000000000003</v>
      </c>
      <c r="Q30" s="71">
        <v>0</v>
      </c>
      <c r="R30" s="63">
        <v>0</v>
      </c>
      <c r="S30" s="63">
        <v>0</v>
      </c>
      <c r="T30" s="63">
        <f>1-U30</f>
        <v>0.13100000000000001</v>
      </c>
      <c r="U30" s="72">
        <v>0.86899999999999999</v>
      </c>
      <c r="V30" s="71">
        <v>0</v>
      </c>
      <c r="W30" s="63">
        <v>0</v>
      </c>
      <c r="X30" s="63">
        <v>0</v>
      </c>
      <c r="Y30" s="63">
        <f>1-Z30</f>
        <v>0.13100000000000001</v>
      </c>
      <c r="Z30" s="72">
        <v>0.86899999999999999</v>
      </c>
      <c r="AA30" s="71">
        <v>0</v>
      </c>
      <c r="AB30" s="63">
        <v>0</v>
      </c>
      <c r="AC30" s="63">
        <v>0</v>
      </c>
      <c r="AD30" s="63">
        <f>1-AE30</f>
        <v>0.13100000000000001</v>
      </c>
      <c r="AE30" s="72">
        <v>0.86899999999999999</v>
      </c>
    </row>
    <row r="31" spans="1:31" x14ac:dyDescent="0.3">
      <c r="A31" s="65">
        <v>2045</v>
      </c>
      <c r="B31" s="71">
        <v>0</v>
      </c>
      <c r="C31" s="63">
        <v>0</v>
      </c>
      <c r="D31" s="63">
        <v>0</v>
      </c>
      <c r="E31" s="63">
        <v>0</v>
      </c>
      <c r="F31" s="72">
        <v>1</v>
      </c>
      <c r="G31" s="71">
        <v>0</v>
      </c>
      <c r="H31" s="63">
        <v>0</v>
      </c>
      <c r="I31" s="63">
        <v>0</v>
      </c>
      <c r="J31" s="63">
        <v>0</v>
      </c>
      <c r="K31" s="72">
        <v>1</v>
      </c>
      <c r="L31" s="71">
        <v>0</v>
      </c>
      <c r="M31" s="63">
        <v>0</v>
      </c>
      <c r="N31" s="63">
        <v>0</v>
      </c>
      <c r="O31" s="63">
        <v>0</v>
      </c>
      <c r="P31" s="72">
        <v>1</v>
      </c>
      <c r="Q31" s="71">
        <v>0</v>
      </c>
      <c r="R31" s="63">
        <v>0</v>
      </c>
      <c r="S31" s="63">
        <v>0</v>
      </c>
      <c r="T31" s="63">
        <v>0</v>
      </c>
      <c r="U31" s="72">
        <v>1</v>
      </c>
      <c r="V31" s="71">
        <v>0</v>
      </c>
      <c r="W31" s="63">
        <v>0</v>
      </c>
      <c r="X31" s="63">
        <v>0</v>
      </c>
      <c r="Y31" s="63">
        <v>0</v>
      </c>
      <c r="Z31" s="72">
        <v>1</v>
      </c>
      <c r="AA31" s="71">
        <v>0</v>
      </c>
      <c r="AB31" s="63">
        <v>0</v>
      </c>
      <c r="AC31" s="63">
        <v>0</v>
      </c>
      <c r="AD31" s="63">
        <v>0</v>
      </c>
      <c r="AE31" s="72">
        <v>1</v>
      </c>
    </row>
    <row r="32" spans="1:31" ht="13.9" thickBot="1" x14ac:dyDescent="0.35">
      <c r="A32" s="65">
        <v>2050</v>
      </c>
      <c r="B32" s="74">
        <v>0</v>
      </c>
      <c r="C32" s="75">
        <v>0</v>
      </c>
      <c r="D32" s="75">
        <v>0</v>
      </c>
      <c r="E32" s="75">
        <v>0</v>
      </c>
      <c r="F32" s="76">
        <v>1</v>
      </c>
      <c r="G32" s="74">
        <v>0</v>
      </c>
      <c r="H32" s="75">
        <v>0</v>
      </c>
      <c r="I32" s="75">
        <v>0</v>
      </c>
      <c r="J32" s="75">
        <v>0</v>
      </c>
      <c r="K32" s="76">
        <v>1</v>
      </c>
      <c r="L32" s="74">
        <v>0</v>
      </c>
      <c r="M32" s="75">
        <v>0</v>
      </c>
      <c r="N32" s="75">
        <v>0</v>
      </c>
      <c r="O32" s="75">
        <v>0</v>
      </c>
      <c r="P32" s="76">
        <v>1</v>
      </c>
      <c r="Q32" s="75">
        <v>0</v>
      </c>
      <c r="R32" s="75">
        <v>0</v>
      </c>
      <c r="S32" s="75">
        <v>0</v>
      </c>
      <c r="T32" s="75">
        <v>0</v>
      </c>
      <c r="U32" s="76">
        <v>1</v>
      </c>
      <c r="V32" s="75">
        <v>0</v>
      </c>
      <c r="W32" s="75">
        <v>0</v>
      </c>
      <c r="X32" s="75">
        <v>0</v>
      </c>
      <c r="Y32" s="75">
        <v>0</v>
      </c>
      <c r="Z32" s="76">
        <v>1</v>
      </c>
      <c r="AA32" s="75">
        <v>0</v>
      </c>
      <c r="AB32" s="75">
        <v>0</v>
      </c>
      <c r="AC32" s="75">
        <v>0</v>
      </c>
      <c r="AD32" s="75">
        <v>0</v>
      </c>
      <c r="AE32" s="76">
        <v>1</v>
      </c>
    </row>
    <row r="33" spans="1:31" x14ac:dyDescent="0.3">
      <c r="A33" s="65"/>
      <c r="B33" s="117"/>
      <c r="C33" s="117"/>
      <c r="D33" s="117"/>
      <c r="E33" s="117"/>
      <c r="F33" s="117"/>
      <c r="G33" s="117"/>
      <c r="H33" s="117"/>
      <c r="I33" s="117"/>
      <c r="J33" s="117"/>
      <c r="K33" s="117"/>
      <c r="L33" s="117"/>
      <c r="M33" s="117"/>
      <c r="N33" s="117"/>
      <c r="O33" s="117"/>
      <c r="P33" s="117"/>
      <c r="Q33" s="117"/>
      <c r="R33" s="117"/>
      <c r="S33" s="117"/>
      <c r="T33" s="117"/>
      <c r="U33" s="117"/>
      <c r="V33" s="117"/>
      <c r="W33" s="117"/>
      <c r="X33" s="117"/>
      <c r="Y33" s="117"/>
      <c r="Z33" s="117"/>
      <c r="AA33" s="117"/>
      <c r="AB33" s="117"/>
      <c r="AC33" s="117"/>
      <c r="AD33" s="117"/>
      <c r="AE33" s="117"/>
    </row>
    <row r="34" spans="1:31" x14ac:dyDescent="0.3">
      <c r="A34" s="8" t="s">
        <v>856</v>
      </c>
      <c r="B34" t="s">
        <v>835</v>
      </c>
      <c r="C34" t="s">
        <v>919</v>
      </c>
      <c r="D34" t="s">
        <v>798</v>
      </c>
      <c r="E34" t="s">
        <v>948</v>
      </c>
      <c r="F34" t="s">
        <v>949</v>
      </c>
      <c r="G34" t="s">
        <v>833</v>
      </c>
      <c r="S34" t="s">
        <v>907</v>
      </c>
      <c r="T34" t="s">
        <v>908</v>
      </c>
      <c r="U34" t="s">
        <v>919</v>
      </c>
      <c r="V34" t="s">
        <v>909</v>
      </c>
      <c r="W34" t="s">
        <v>948</v>
      </c>
      <c r="X34" t="s">
        <v>949</v>
      </c>
      <c r="Y34" t="s">
        <v>910</v>
      </c>
    </row>
    <row r="35" spans="1:31" x14ac:dyDescent="0.3">
      <c r="A35" s="60" t="s">
        <v>863</v>
      </c>
      <c r="B35" s="19">
        <f>BAU!B35</f>
        <v>9.879999999999999</v>
      </c>
      <c r="C35" s="19">
        <f>BAU!C35</f>
        <v>9.879999999999999</v>
      </c>
      <c r="D35" s="19">
        <f>BAU!D35</f>
        <v>9.5</v>
      </c>
      <c r="E35" s="19">
        <f>BAU!E35</f>
        <v>22</v>
      </c>
      <c r="F35" s="19">
        <f>BAU!F35</f>
        <v>22</v>
      </c>
      <c r="G35" s="19">
        <f>BAU!G35</f>
        <v>25</v>
      </c>
      <c r="I35" t="s">
        <v>884</v>
      </c>
      <c r="J35" t="s">
        <v>926</v>
      </c>
      <c r="K35" t="s">
        <v>926</v>
      </c>
      <c r="L35" t="s">
        <v>884</v>
      </c>
      <c r="T35" s="92">
        <f t="shared" ref="T35:Y39" si="5">(B7)*B35/(B7-B42)</f>
        <v>10.12344327997241</v>
      </c>
      <c r="U35" s="92">
        <f t="shared" si="5"/>
        <v>10.250298284634439</v>
      </c>
      <c r="V35" s="92">
        <f t="shared" si="5"/>
        <v>9.6358082754067578</v>
      </c>
      <c r="W35" s="92">
        <f t="shared" si="5"/>
        <v>92.396601716265636</v>
      </c>
      <c r="X35" s="92">
        <f t="shared" si="5"/>
        <v>24.714105907948674</v>
      </c>
      <c r="Y35" s="92">
        <f t="shared" si="5"/>
        <v>25.09225034921613</v>
      </c>
    </row>
    <row r="36" spans="1:31" x14ac:dyDescent="0.3">
      <c r="A36" s="60" t="s">
        <v>857</v>
      </c>
      <c r="B36" s="57">
        <f>[1]乐观预测H输入!B69</f>
        <v>7.15</v>
      </c>
      <c r="C36" s="57">
        <f>[1]乐观预测H输入!C69</f>
        <v>7.15</v>
      </c>
      <c r="D36" s="19">
        <f>D$35*(1-I36)</f>
        <v>8.74</v>
      </c>
      <c r="E36" s="19">
        <f t="shared" ref="E36:G39" si="6">E$35*(1-J36)</f>
        <v>19.8</v>
      </c>
      <c r="F36" s="19">
        <f t="shared" si="6"/>
        <v>19.8</v>
      </c>
      <c r="G36" s="19">
        <f t="shared" si="6"/>
        <v>23</v>
      </c>
      <c r="I36" s="82">
        <f>[1]乐观预测H输入!J69</f>
        <v>0.08</v>
      </c>
      <c r="J36" s="82">
        <f>[1]乐观预测H输入!K69</f>
        <v>0.1</v>
      </c>
      <c r="K36" s="82">
        <f>[1]乐观预测H输入!L69</f>
        <v>0.1</v>
      </c>
      <c r="L36" s="82">
        <f>[1]乐观预测H输入!M69</f>
        <v>0.08</v>
      </c>
      <c r="T36" s="92">
        <f t="shared" si="5"/>
        <v>7.326176057874771</v>
      </c>
      <c r="U36" s="92">
        <f t="shared" si="5"/>
        <v>7.4179790217749249</v>
      </c>
      <c r="V36" s="92">
        <f t="shared" si="5"/>
        <v>8.8649436133742174</v>
      </c>
      <c r="W36" s="92">
        <f>(E8)*E36/(E8-E43)</f>
        <v>83.156941544639068</v>
      </c>
      <c r="X36" s="92">
        <f t="shared" si="5"/>
        <v>22.24269531715381</v>
      </c>
      <c r="Y36" s="92">
        <f>(G8)*G36/(G8-G43)</f>
        <v>23.084870321278842</v>
      </c>
    </row>
    <row r="37" spans="1:31" x14ac:dyDescent="0.3">
      <c r="A37" s="60" t="s">
        <v>858</v>
      </c>
      <c r="B37" s="57">
        <f>[1]乐观预测H输入!B70</f>
        <v>5.2626792247111256</v>
      </c>
      <c r="C37" s="57">
        <f>[1]乐观预测H输入!C70</f>
        <v>5.2626792247111256</v>
      </c>
      <c r="D37" s="19">
        <f t="shared" ref="D37:D39" si="7">D$35*(1-I37)</f>
        <v>8.0749999999999993</v>
      </c>
      <c r="E37" s="19">
        <f t="shared" si="6"/>
        <v>17.600000000000001</v>
      </c>
      <c r="F37" s="19">
        <f t="shared" si="6"/>
        <v>17.600000000000001</v>
      </c>
      <c r="G37" s="19">
        <f t="shared" si="6"/>
        <v>21.25</v>
      </c>
      <c r="I37" s="82">
        <f>[1]乐观预测H输入!J70</f>
        <v>0.15</v>
      </c>
      <c r="J37" s="82">
        <f>[1]乐观预测H输入!K70</f>
        <v>0.2</v>
      </c>
      <c r="K37" s="82">
        <f>[1]乐观预测H输入!L70</f>
        <v>0.2</v>
      </c>
      <c r="L37" s="82">
        <f>[1]乐观预测H输入!M70</f>
        <v>0.15</v>
      </c>
      <c r="T37" s="92">
        <f t="shared" si="5"/>
        <v>5.3923516834060994</v>
      </c>
      <c r="U37" s="92">
        <f t="shared" si="5"/>
        <v>5.459922249963336</v>
      </c>
      <c r="V37" s="92">
        <f t="shared" si="5"/>
        <v>8.1904370340957424</v>
      </c>
      <c r="W37" s="92">
        <f t="shared" si="5"/>
        <v>73.9172813730125</v>
      </c>
      <c r="X37" s="92">
        <f t="shared" si="5"/>
        <v>19.771284726358942</v>
      </c>
      <c r="Y37" s="92">
        <f t="shared" si="5"/>
        <v>21.32841279683371</v>
      </c>
    </row>
    <row r="38" spans="1:31" x14ac:dyDescent="0.3">
      <c r="A38" s="60" t="s">
        <v>859</v>
      </c>
      <c r="B38" s="57">
        <f>[1]乐观预测H输入!B71</f>
        <v>4.55</v>
      </c>
      <c r="C38" s="57">
        <f>[1]乐观预测H输入!C71</f>
        <v>4.55</v>
      </c>
      <c r="D38" s="19">
        <f t="shared" si="7"/>
        <v>7.6000000000000005</v>
      </c>
      <c r="E38" s="19">
        <f t="shared" si="6"/>
        <v>16.5</v>
      </c>
      <c r="F38" s="19">
        <f t="shared" si="6"/>
        <v>16.5</v>
      </c>
      <c r="G38" s="19">
        <f t="shared" si="6"/>
        <v>20</v>
      </c>
      <c r="I38" s="82">
        <f>[1]乐观预测H输入!J71</f>
        <v>0.2</v>
      </c>
      <c r="J38" s="82">
        <f>[1]乐观预测H输入!K71</f>
        <v>0.25</v>
      </c>
      <c r="K38" s="82">
        <f>[1]乐观预测H输入!L71</f>
        <v>0.25</v>
      </c>
      <c r="L38" s="82">
        <f>[1]乐观预测H输入!M71</f>
        <v>0.2</v>
      </c>
      <c r="T38" s="92">
        <f t="shared" si="5"/>
        <v>4.6621120368293996</v>
      </c>
      <c r="U38" s="92">
        <f t="shared" si="5"/>
        <v>4.7205321047658613</v>
      </c>
      <c r="V38" s="92">
        <f t="shared" si="5"/>
        <v>7.7086466203254069</v>
      </c>
      <c r="W38" s="92">
        <f t="shared" si="5"/>
        <v>69.297451287199223</v>
      </c>
      <c r="X38" s="92">
        <f t="shared" si="5"/>
        <v>18.535579430961505</v>
      </c>
      <c r="Y38" s="92">
        <f t="shared" si="5"/>
        <v>20.073800279372904</v>
      </c>
    </row>
    <row r="39" spans="1:31" x14ac:dyDescent="0.3">
      <c r="A39" s="60" t="s">
        <v>860</v>
      </c>
      <c r="B39" s="57">
        <f>[1]乐观预测H输入!B72</f>
        <v>3.9000000000000004</v>
      </c>
      <c r="C39" s="57">
        <f>[1]乐观预测H输入!C72</f>
        <v>3.9000000000000004</v>
      </c>
      <c r="D39" s="19">
        <f t="shared" si="7"/>
        <v>6.6499999999999995</v>
      </c>
      <c r="E39" s="19">
        <f t="shared" si="6"/>
        <v>15.399999999999999</v>
      </c>
      <c r="F39" s="19">
        <f t="shared" si="6"/>
        <v>15.399999999999999</v>
      </c>
      <c r="G39" s="19">
        <f t="shared" si="6"/>
        <v>17.5</v>
      </c>
      <c r="I39" s="82">
        <f>[1]乐观预测H输入!J72</f>
        <v>0.3</v>
      </c>
      <c r="J39" s="82">
        <f>[1]乐观预测H输入!K72</f>
        <v>0.3</v>
      </c>
      <c r="K39" s="82">
        <f>[1]乐观预测H输入!L72</f>
        <v>0.3</v>
      </c>
      <c r="L39" s="82">
        <f>[1]乐观预测H输入!M72</f>
        <v>0.3</v>
      </c>
      <c r="T39" s="92">
        <f>(B11)*B39/(B11-B46)</f>
        <v>3.9960960315680571</v>
      </c>
      <c r="U39" s="92">
        <f t="shared" si="5"/>
        <v>4.0461703755135963</v>
      </c>
      <c r="V39" s="92">
        <f t="shared" si="5"/>
        <v>6.7450657927847306</v>
      </c>
      <c r="W39" s="92">
        <f t="shared" si="5"/>
        <v>64.677621201385932</v>
      </c>
      <c r="X39" s="92">
        <f t="shared" si="5"/>
        <v>17.299874135564071</v>
      </c>
      <c r="Y39" s="92">
        <f t="shared" si="5"/>
        <v>17.564575244451291</v>
      </c>
    </row>
    <row r="40" spans="1:31" x14ac:dyDescent="0.3">
      <c r="A40" s="60"/>
    </row>
    <row r="41" spans="1:31" x14ac:dyDescent="0.3">
      <c r="A41" s="60" t="s">
        <v>923</v>
      </c>
      <c r="B41" t="s">
        <v>835</v>
      </c>
      <c r="C41" t="s">
        <v>919</v>
      </c>
      <c r="D41" t="s">
        <v>798</v>
      </c>
      <c r="E41" t="s">
        <v>948</v>
      </c>
      <c r="F41" t="s">
        <v>949</v>
      </c>
      <c r="G41" t="s">
        <v>833</v>
      </c>
    </row>
    <row r="42" spans="1:31" x14ac:dyDescent="0.3">
      <c r="A42" s="8">
        <v>2020</v>
      </c>
      <c r="B42" s="19">
        <f>PV保有量BAU!$I$44/100</f>
        <v>5.8549941590135202</v>
      </c>
      <c r="C42" s="102">
        <f>Taxi保有量_BAU!$H$44/100</f>
        <v>5.0174860598909528E-2</v>
      </c>
      <c r="D42" s="54">
        <f>预测总结L!D14</f>
        <v>0.24690358367739815</v>
      </c>
      <c r="E42" s="54">
        <f>预测总结L!D12</f>
        <v>0.59934473037821612</v>
      </c>
      <c r="F42" s="118">
        <f>预测总结L!D13</f>
        <v>0.17194249588268201</v>
      </c>
      <c r="G42" s="118">
        <f>预测总结L!D15+预测总结L!D16</f>
        <v>2.8451392202603613E-2</v>
      </c>
      <c r="I42" s="19"/>
      <c r="J42" s="19"/>
      <c r="K42" s="19"/>
      <c r="L42" s="20"/>
      <c r="M42" s="19"/>
      <c r="N42" s="61"/>
      <c r="O42" s="54"/>
      <c r="P42" s="19"/>
      <c r="Q42" s="19"/>
    </row>
    <row r="43" spans="1:31" x14ac:dyDescent="0.3">
      <c r="A43" s="8">
        <v>2025</v>
      </c>
      <c r="B43" s="19">
        <f t="shared" ref="B43:G48" si="8">B42*B8/B7</f>
        <v>7.8204171692959461</v>
      </c>
      <c r="C43" s="102">
        <f t="shared" si="8"/>
        <v>5.0174860598909528E-2</v>
      </c>
      <c r="D43" s="54">
        <f t="shared" si="8"/>
        <v>0.29600226187553874</v>
      </c>
      <c r="E43" s="54">
        <f t="shared" si="8"/>
        <v>0.59934473037821612</v>
      </c>
      <c r="F43" s="54">
        <f t="shared" si="8"/>
        <v>0.17194249588268201</v>
      </c>
      <c r="G43" s="54">
        <f t="shared" si="8"/>
        <v>2.9917379877788218E-2</v>
      </c>
      <c r="I43" s="19"/>
      <c r="J43" s="19"/>
      <c r="K43" s="19"/>
      <c r="M43" s="19"/>
      <c r="N43" s="61"/>
      <c r="O43" s="54"/>
      <c r="P43" s="19"/>
      <c r="Q43" s="19"/>
    </row>
    <row r="44" spans="1:31" x14ac:dyDescent="0.3">
      <c r="A44" s="8">
        <v>2030</v>
      </c>
      <c r="B44" s="19">
        <f t="shared" si="8"/>
        <v>9.0965053163805916</v>
      </c>
      <c r="C44" s="102">
        <f t="shared" si="8"/>
        <v>5.0174860598909528E-2</v>
      </c>
      <c r="D44" s="54">
        <f t="shared" si="8"/>
        <v>0.34305115433149902</v>
      </c>
      <c r="E44" s="54">
        <f t="shared" si="8"/>
        <v>0.59934473037821612</v>
      </c>
      <c r="F44" s="54">
        <f t="shared" si="8"/>
        <v>0.17194249588268201</v>
      </c>
      <c r="G44" s="54">
        <f t="shared" si="8"/>
        <v>3.1239319772170256E-2</v>
      </c>
      <c r="I44" s="19"/>
      <c r="J44" s="19"/>
      <c r="K44" s="19"/>
      <c r="L44" s="20"/>
      <c r="M44" s="19"/>
      <c r="N44" s="61"/>
      <c r="O44" s="54"/>
      <c r="P44" s="19"/>
      <c r="Q44" s="19"/>
    </row>
    <row r="45" spans="1:31" x14ac:dyDescent="0.3">
      <c r="A45" s="8">
        <v>2035</v>
      </c>
      <c r="B45" s="19">
        <f t="shared" si="8"/>
        <v>9.7640540407403886</v>
      </c>
      <c r="C45" s="102">
        <f t="shared" si="8"/>
        <v>5.0174860598909528E-2</v>
      </c>
      <c r="D45" s="54">
        <f t="shared" si="8"/>
        <v>0.3861040155757679</v>
      </c>
      <c r="E45" s="54">
        <f t="shared" si="8"/>
        <v>0.59934473037821612</v>
      </c>
      <c r="F45" s="54">
        <f t="shared" si="8"/>
        <v>0.17194249588268201</v>
      </c>
      <c r="G45" s="54">
        <f t="shared" si="8"/>
        <v>3.2394350478257249E-2</v>
      </c>
      <c r="I45" s="19"/>
      <c r="J45" s="19"/>
      <c r="K45" s="19"/>
      <c r="M45" s="19"/>
      <c r="N45" s="61"/>
      <c r="O45" s="54"/>
      <c r="P45" s="19"/>
      <c r="Q45" s="19"/>
    </row>
    <row r="46" spans="1:31" x14ac:dyDescent="0.3">
      <c r="A46" s="8">
        <v>2040</v>
      </c>
      <c r="B46" s="19">
        <f t="shared" si="8"/>
        <v>10.067264666099101</v>
      </c>
      <c r="C46" s="102">
        <f t="shared" si="8"/>
        <v>5.0174860598909528E-2</v>
      </c>
      <c r="D46" s="54">
        <f t="shared" si="8"/>
        <v>0.42936055484538099</v>
      </c>
      <c r="E46" s="54">
        <f t="shared" si="8"/>
        <v>0.59934473037821612</v>
      </c>
      <c r="F46" s="54">
        <f t="shared" si="8"/>
        <v>0.17194249588268201</v>
      </c>
      <c r="G46" s="54">
        <f t="shared" si="8"/>
        <v>3.3506516107239231E-2</v>
      </c>
      <c r="I46" s="19"/>
      <c r="J46" s="19"/>
      <c r="K46" s="19"/>
      <c r="L46" s="20"/>
      <c r="M46" s="19"/>
      <c r="N46" s="61"/>
      <c r="O46" s="54"/>
      <c r="P46" s="19"/>
      <c r="Q46" s="19"/>
    </row>
    <row r="47" spans="1:31" x14ac:dyDescent="0.3">
      <c r="A47" s="8">
        <v>2045</v>
      </c>
      <c r="B47" s="19">
        <f t="shared" si="8"/>
        <v>10.080366047333618</v>
      </c>
      <c r="C47" s="102">
        <f t="shared" si="8"/>
        <v>5.0174860598909528E-2</v>
      </c>
      <c r="D47" s="54">
        <f t="shared" si="8"/>
        <v>0.46724612615974631</v>
      </c>
      <c r="E47" s="54">
        <f t="shared" si="8"/>
        <v>0.59934473037821612</v>
      </c>
      <c r="F47" s="54">
        <f t="shared" si="8"/>
        <v>0.17194249588268201</v>
      </c>
      <c r="G47" s="54">
        <f t="shared" si="8"/>
        <v>3.445784363757344E-2</v>
      </c>
      <c r="I47" s="19"/>
      <c r="J47" s="19"/>
      <c r="K47" s="19"/>
      <c r="M47" s="19"/>
      <c r="N47" s="61"/>
      <c r="O47" s="54"/>
      <c r="P47" s="19"/>
      <c r="Q47" s="19"/>
    </row>
    <row r="48" spans="1:31" x14ac:dyDescent="0.3">
      <c r="A48" s="8">
        <v>2050</v>
      </c>
      <c r="B48" s="19">
        <f t="shared" si="8"/>
        <v>9.9201280660602844</v>
      </c>
      <c r="C48" s="102">
        <f t="shared" si="8"/>
        <v>5.0174860598909528E-2</v>
      </c>
      <c r="D48" s="54">
        <f t="shared" si="8"/>
        <v>0.5050938869363244</v>
      </c>
      <c r="E48" s="54">
        <f t="shared" si="8"/>
        <v>0.59934473037821612</v>
      </c>
      <c r="F48" s="54">
        <f t="shared" si="8"/>
        <v>0.17194249588268201</v>
      </c>
      <c r="G48" s="54">
        <f t="shared" si="8"/>
        <v>3.5378758859114096E-2</v>
      </c>
      <c r="I48" s="19"/>
      <c r="J48" s="19"/>
      <c r="K48" s="19"/>
      <c r="L48" s="20"/>
      <c r="M48" s="19"/>
      <c r="N48" s="61"/>
      <c r="O48" s="54"/>
      <c r="P48" s="19"/>
      <c r="Q48" s="19"/>
    </row>
    <row r="49" spans="1:12" x14ac:dyDescent="0.3">
      <c r="A49" s="8"/>
      <c r="L49" s="34"/>
    </row>
    <row r="50" spans="1:12" x14ac:dyDescent="0.3">
      <c r="A50" s="8" t="s">
        <v>871</v>
      </c>
      <c r="B50" t="s">
        <v>835</v>
      </c>
      <c r="C50" t="s">
        <v>919</v>
      </c>
      <c r="D50" t="s">
        <v>798</v>
      </c>
      <c r="E50" t="s">
        <v>948</v>
      </c>
      <c r="F50" t="s">
        <v>949</v>
      </c>
      <c r="G50" t="s">
        <v>827</v>
      </c>
      <c r="H50" t="s">
        <v>836</v>
      </c>
      <c r="L50" s="34"/>
    </row>
    <row r="51" spans="1:12" hidden="1" x14ac:dyDescent="0.3">
      <c r="A51" s="17">
        <v>2017</v>
      </c>
      <c r="B51" s="19">
        <f>(B4-B42)*B16*(B$35*$B26+B$36*$C26+$D26*B$37+$E26*B$38+$F26*B$39)/100*0.72*0.84*44/12*1000/1000000</f>
        <v>426.59545448436347</v>
      </c>
      <c r="C51" s="19" t="e">
        <f>(C4-C42)*C16*(C$35*$B26+C$36*$C26+$D26*C$37+$E26*C$38+$F26*C$39)/100*0.72*0.84*44/12*1000/1000000</f>
        <v>#REF!</v>
      </c>
      <c r="D51" s="19">
        <f>(D4-D42)*D16*(D$35*$B26+D$36*$C26+$D26*D$37+$E26*D$38+$F26*D$39)/100*0.72*0.84*44/12*1000/1000000</f>
        <v>-1.7033051881237562</v>
      </c>
      <c r="E51" s="19">
        <f>(E4-E42)*E16*(E$35*$B26+E$36*$C26+$D26*E$37+$E26*E$38+$F26*E$39)/100*0.72*0.84*44/12*1000/1000000</f>
        <v>-13.005815823550826</v>
      </c>
      <c r="F51" s="19">
        <f>(F4-F42)*F16*(F$35*$B26+F$36*$C26+$D26*F$37+$E26*F$38+$F26*F$39)/100*0.72*0.84*44/12*1000/1000000</f>
        <v>-9.6301046895264655</v>
      </c>
      <c r="G51" s="19">
        <f>G4*$G16*(G$35*$AA26+G$36*$AB26+$AC26*G$37+$AD26*G$38+$AE26*G$39)/100*0.72*0.84*44/12*1000/1000000</f>
        <v>353.15280000000001</v>
      </c>
      <c r="H51" s="19" t="e">
        <f>SUM(B51:G51)</f>
        <v>#REF!</v>
      </c>
      <c r="L51" s="34"/>
    </row>
    <row r="52" spans="1:12" x14ac:dyDescent="0.3">
      <c r="A52" s="8">
        <v>2020</v>
      </c>
      <c r="B52" s="19">
        <f t="shared" ref="B52:B58" si="9">(B7-B42)*B16*(B$35*$B26+B$36*$C26+$D26*B$37+$E26*B$38+$F26*B$39)/100*0.72*0.84*44/12*1000/1000000</f>
        <v>618.50358059416749</v>
      </c>
      <c r="C52" s="19">
        <f t="shared" ref="C52:C58" si="10">(C7-C42)*C16*(C$35*$G26+C$36*$H26+$I26*C$37+$J26*C$38+$K26*C$39)/100*0.72*0.84*44/12*1000/1000000</f>
        <v>28.287709577352192</v>
      </c>
      <c r="D52" s="19">
        <f t="shared" ref="D52:D58" si="11">(D7-D42)*D16*(D$35*$L26+D$36*$M26+$N26*D$37+$O26*D$38+$P26*D$39)/100*0.74*0.84*44/12*1000/1000000</f>
        <v>122.45853613041881</v>
      </c>
      <c r="E52" s="19">
        <f t="shared" ref="E52:E58" si="12">(E7-E42)*E16*(E$35*$Q26+E$36*$R26+$S26*E$37+$T26*E$38+$U26*E$39)/100*0.82*0.84*44/12*1000/1000000</f>
        <v>4.6290294270981427</v>
      </c>
      <c r="F52" s="19">
        <f t="shared" ref="F52:F58" si="13">(F7-F42)*F16*(F$35*$V26+F$36*$W26+$X26*F$37+$Y26*F$38+$Z26*F$39)/100*0.82*0.84*44/12*1000/1000000</f>
        <v>88.90132929138791</v>
      </c>
      <c r="G52" s="19">
        <f t="shared" ref="G52:G58" si="14">(G7-G42)*G16*(G$35*$AA26+G$36*$AB26+$AC26*G$37+$AD26*G$38+$AE26*G$39)/100*0.82*0.84*44/12*1000/1000000</f>
        <v>316.4415087067481</v>
      </c>
      <c r="H52" s="19">
        <f>SUM(B52:G52)</f>
        <v>1179.2216937271726</v>
      </c>
      <c r="L52" s="34"/>
    </row>
    <row r="53" spans="1:12" x14ac:dyDescent="0.3">
      <c r="A53" s="8">
        <v>2025</v>
      </c>
      <c r="B53" s="19">
        <f t="shared" si="9"/>
        <v>717.69594111909373</v>
      </c>
      <c r="C53" s="19">
        <f t="shared" si="10"/>
        <v>24.574947695324724</v>
      </c>
      <c r="D53" s="19">
        <f t="shared" si="11"/>
        <v>140.53862016306482</v>
      </c>
      <c r="E53" s="19">
        <f t="shared" si="12"/>
        <v>4.2216748375135058</v>
      </c>
      <c r="F53" s="19">
        <f t="shared" si="13"/>
        <v>81.078012313745788</v>
      </c>
      <c r="G53" s="19">
        <f t="shared" si="14"/>
        <v>347.68490285669128</v>
      </c>
      <c r="H53" s="19">
        <f t="shared" ref="H53:H58" si="15">SUM(B53:G53)</f>
        <v>1315.7940989854339</v>
      </c>
      <c r="L53" s="34"/>
    </row>
    <row r="54" spans="1:12" x14ac:dyDescent="0.3">
      <c r="A54" s="8">
        <v>2030</v>
      </c>
      <c r="B54" s="19">
        <f t="shared" si="9"/>
        <v>649.69292429832933</v>
      </c>
      <c r="C54" s="19">
        <f t="shared" si="10"/>
        <v>19.125623045846424</v>
      </c>
      <c r="D54" s="19">
        <f t="shared" si="11"/>
        <v>150.17385152644167</v>
      </c>
      <c r="E54" s="19">
        <f t="shared" si="12"/>
        <v>3.7629380212880803</v>
      </c>
      <c r="F54" s="19">
        <f t="shared" si="13"/>
        <v>72.267890580969251</v>
      </c>
      <c r="G54" s="19">
        <f t="shared" si="14"/>
        <v>364.30735081570197</v>
      </c>
      <c r="H54" s="19">
        <f t="shared" si="15"/>
        <v>1259.3305782885768</v>
      </c>
      <c r="L54" s="34"/>
    </row>
    <row r="55" spans="1:12" x14ac:dyDescent="0.3">
      <c r="A55" s="8">
        <v>2035</v>
      </c>
      <c r="B55" s="19">
        <f t="shared" si="9"/>
        <v>548.45084695336152</v>
      </c>
      <c r="C55" s="19">
        <f t="shared" si="10"/>
        <v>15.041445332636721</v>
      </c>
      <c r="D55" s="19">
        <f t="shared" si="11"/>
        <v>157.66093720318898</v>
      </c>
      <c r="E55" s="19">
        <f t="shared" si="12"/>
        <v>3.5007035042429706</v>
      </c>
      <c r="F55" s="19">
        <f t="shared" si="13"/>
        <v>67.231630276612108</v>
      </c>
      <c r="G55" s="19">
        <f t="shared" si="14"/>
        <v>381.10740159627591</v>
      </c>
      <c r="H55" s="19">
        <f t="shared" si="15"/>
        <v>1172.9929648663183</v>
      </c>
      <c r="L55" s="34"/>
    </row>
    <row r="56" spans="1:12" x14ac:dyDescent="0.3">
      <c r="A56" s="8">
        <v>2040</v>
      </c>
      <c r="B56" s="19">
        <f t="shared" si="9"/>
        <v>472.34652938000676</v>
      </c>
      <c r="C56" s="19">
        <f t="shared" si="10"/>
        <v>12.564096835140617</v>
      </c>
      <c r="D56" s="19">
        <f t="shared" si="11"/>
        <v>158.99072843798851</v>
      </c>
      <c r="E56" s="19">
        <f t="shared" si="12"/>
        <v>3.2706407417161922</v>
      </c>
      <c r="F56" s="19">
        <f t="shared" si="13"/>
        <v>62.813234210830117</v>
      </c>
      <c r="G56" s="19">
        <f t="shared" si="14"/>
        <v>370.68032573601164</v>
      </c>
      <c r="H56" s="19">
        <f t="shared" si="15"/>
        <v>1080.6655553416938</v>
      </c>
      <c r="L56" s="34"/>
    </row>
    <row r="57" spans="1:12" x14ac:dyDescent="0.3">
      <c r="A57" s="8">
        <v>2045</v>
      </c>
      <c r="B57" s="19">
        <f t="shared" si="9"/>
        <v>420.33902965090641</v>
      </c>
      <c r="C57" s="19">
        <f t="shared" si="10"/>
        <v>11.166201148954816</v>
      </c>
      <c r="D57" s="19">
        <f t="shared" si="11"/>
        <v>162.22038189540683</v>
      </c>
      <c r="E57" s="19">
        <f t="shared" si="12"/>
        <v>3.2403205989686996</v>
      </c>
      <c r="F57" s="19">
        <f t="shared" si="13"/>
        <v>62.230930503971521</v>
      </c>
      <c r="G57" s="19">
        <f t="shared" si="14"/>
        <v>390.30944973261654</v>
      </c>
      <c r="H57" s="19">
        <f t="shared" si="15"/>
        <v>1049.5063135308249</v>
      </c>
      <c r="L57" s="34"/>
    </row>
    <row r="58" spans="1:12" x14ac:dyDescent="0.3">
      <c r="A58" s="17">
        <v>2050</v>
      </c>
      <c r="B58" s="19">
        <f t="shared" si="9"/>
        <v>413.6573003123703</v>
      </c>
      <c r="C58" s="19">
        <f t="shared" si="10"/>
        <v>11.166201148954816</v>
      </c>
      <c r="D58" s="19">
        <f t="shared" si="11"/>
        <v>175.36051910215897</v>
      </c>
      <c r="E58" s="19">
        <f t="shared" si="12"/>
        <v>3.2403205989686996</v>
      </c>
      <c r="F58" s="19">
        <f t="shared" si="13"/>
        <v>62.230930503971521</v>
      </c>
      <c r="G58" s="19">
        <f t="shared" si="14"/>
        <v>409.96214262567338</v>
      </c>
      <c r="H58" s="19">
        <f t="shared" si="15"/>
        <v>1075.6174142920977</v>
      </c>
    </row>
    <row r="59" spans="1:12" x14ac:dyDescent="0.3">
      <c r="A59" s="8"/>
      <c r="L59" s="34"/>
    </row>
    <row r="60" spans="1:12" x14ac:dyDescent="0.3">
      <c r="A60" s="8"/>
      <c r="L60" s="34"/>
    </row>
    <row r="61" spans="1:12" x14ac:dyDescent="0.3">
      <c r="A61" s="11"/>
      <c r="L61" s="34"/>
    </row>
    <row r="62" spans="1:12" x14ac:dyDescent="0.3">
      <c r="A62" s="8"/>
      <c r="L62" s="34"/>
    </row>
    <row r="63" spans="1:12" x14ac:dyDescent="0.3">
      <c r="A63" s="8"/>
      <c r="L63" s="34"/>
    </row>
    <row r="64" spans="1:12" x14ac:dyDescent="0.3">
      <c r="A64" s="8"/>
      <c r="L64" s="34"/>
    </row>
    <row r="65" spans="1:12" x14ac:dyDescent="0.3">
      <c r="A65" s="8"/>
      <c r="L65" s="34"/>
    </row>
    <row r="66" spans="1:12" x14ac:dyDescent="0.3">
      <c r="A66" s="8"/>
      <c r="L66" s="34"/>
    </row>
    <row r="67" spans="1:12" x14ac:dyDescent="0.3">
      <c r="A67" s="8"/>
      <c r="L67" s="34"/>
    </row>
    <row r="68" spans="1:12" x14ac:dyDescent="0.3">
      <c r="A68" s="8"/>
      <c r="L68" s="34"/>
    </row>
    <row r="69" spans="1:12" x14ac:dyDescent="0.3">
      <c r="A69" s="8"/>
      <c r="L69" s="34"/>
    </row>
    <row r="70" spans="1:12" x14ac:dyDescent="0.3">
      <c r="A70" s="8"/>
      <c r="L70" s="34"/>
    </row>
    <row r="71" spans="1:12" x14ac:dyDescent="0.3">
      <c r="A71" s="11"/>
      <c r="L71" s="34"/>
    </row>
    <row r="72" spans="1:12" x14ac:dyDescent="0.3">
      <c r="A72" s="8"/>
      <c r="L72" s="34"/>
    </row>
    <row r="73" spans="1:12" x14ac:dyDescent="0.3">
      <c r="A73" s="8"/>
      <c r="L73" s="34"/>
    </row>
    <row r="74" spans="1:12" x14ac:dyDescent="0.3">
      <c r="A74" s="8"/>
      <c r="L74" s="34"/>
    </row>
    <row r="75" spans="1:12" x14ac:dyDescent="0.3">
      <c r="A75" s="8"/>
      <c r="L75" s="34"/>
    </row>
    <row r="76" spans="1:12" x14ac:dyDescent="0.3">
      <c r="A76" s="8"/>
      <c r="L76" s="34"/>
    </row>
    <row r="77" spans="1:12" x14ac:dyDescent="0.3">
      <c r="A77" s="8"/>
      <c r="L77" s="34"/>
    </row>
    <row r="78" spans="1:12" x14ac:dyDescent="0.3">
      <c r="A78" s="8"/>
      <c r="L78" s="34"/>
    </row>
    <row r="79" spans="1:12" x14ac:dyDescent="0.3">
      <c r="A79" s="8"/>
      <c r="L79" s="34"/>
    </row>
    <row r="80" spans="1:12" x14ac:dyDescent="0.3">
      <c r="A80" s="8"/>
      <c r="L80" s="34"/>
    </row>
    <row r="81" spans="1:12" x14ac:dyDescent="0.3">
      <c r="A81" s="8"/>
      <c r="L81" s="34"/>
    </row>
    <row r="82" spans="1:12" x14ac:dyDescent="0.3">
      <c r="A82" s="8"/>
      <c r="L82" s="34"/>
    </row>
    <row r="83" spans="1:12" x14ac:dyDescent="0.3">
      <c r="A83" s="8"/>
      <c r="L83" s="34"/>
    </row>
    <row r="84" spans="1:12" x14ac:dyDescent="0.3">
      <c r="A84" s="8"/>
      <c r="L84" s="34"/>
    </row>
    <row r="85" spans="1:12" x14ac:dyDescent="0.3">
      <c r="A85" s="8"/>
      <c r="L85" s="34"/>
    </row>
    <row r="86" spans="1:12" x14ac:dyDescent="0.3">
      <c r="A86" s="8"/>
      <c r="L86" s="34"/>
    </row>
    <row r="87" spans="1:12" x14ac:dyDescent="0.3">
      <c r="A87" s="8"/>
      <c r="L87" s="34"/>
    </row>
    <row r="88" spans="1:12" x14ac:dyDescent="0.3">
      <c r="A88" s="8"/>
      <c r="L88" s="34"/>
    </row>
    <row r="89" spans="1:12" x14ac:dyDescent="0.3">
      <c r="A89" s="8"/>
      <c r="L89" s="34"/>
    </row>
    <row r="90" spans="1:12" x14ac:dyDescent="0.3">
      <c r="A90" s="8"/>
      <c r="L90" s="34"/>
    </row>
    <row r="91" spans="1:12" x14ac:dyDescent="0.3">
      <c r="A91" s="8"/>
      <c r="L91" s="34"/>
    </row>
    <row r="92" spans="1:12" x14ac:dyDescent="0.3">
      <c r="A92" s="8"/>
      <c r="L92" s="34"/>
    </row>
    <row r="93" spans="1:12" x14ac:dyDescent="0.3">
      <c r="A93" s="8"/>
      <c r="L93" s="34"/>
    </row>
    <row r="94" spans="1:12" x14ac:dyDescent="0.3">
      <c r="A94" s="8"/>
      <c r="L94" s="34"/>
    </row>
    <row r="95" spans="1:12" x14ac:dyDescent="0.3">
      <c r="A95" s="8"/>
      <c r="L95" s="34"/>
    </row>
    <row r="96" spans="1:12" x14ac:dyDescent="0.3">
      <c r="A96" s="11"/>
      <c r="L96" s="34"/>
    </row>
    <row r="97" spans="1:12" x14ac:dyDescent="0.3">
      <c r="A97" s="8"/>
      <c r="L97" s="34"/>
    </row>
    <row r="98" spans="1:12" x14ac:dyDescent="0.3">
      <c r="A98" s="8"/>
      <c r="L98" s="34"/>
    </row>
    <row r="99" spans="1:12" x14ac:dyDescent="0.3">
      <c r="A99" s="8"/>
      <c r="L99" s="34"/>
    </row>
    <row r="100" spans="1:12" x14ac:dyDescent="0.3">
      <c r="A100" s="8"/>
      <c r="L100" s="34"/>
    </row>
    <row r="101" spans="1:12" x14ac:dyDescent="0.3">
      <c r="A101" s="8"/>
      <c r="L101" s="34"/>
    </row>
    <row r="102" spans="1:12" x14ac:dyDescent="0.3">
      <c r="A102" s="8"/>
      <c r="L102" s="34"/>
    </row>
    <row r="103" spans="1:12" x14ac:dyDescent="0.3">
      <c r="A103" s="8"/>
      <c r="L103" s="34"/>
    </row>
    <row r="104" spans="1:12" x14ac:dyDescent="0.3">
      <c r="A104" s="8"/>
      <c r="L104" s="34"/>
    </row>
    <row r="105" spans="1:12" x14ac:dyDescent="0.3">
      <c r="A105" s="8"/>
      <c r="L105" s="34"/>
    </row>
    <row r="106" spans="1:12" x14ac:dyDescent="0.3">
      <c r="A106" s="8"/>
      <c r="L106" s="34"/>
    </row>
    <row r="107" spans="1:12" x14ac:dyDescent="0.3">
      <c r="A107" s="11"/>
      <c r="L107" s="34"/>
    </row>
    <row r="108" spans="1:12" x14ac:dyDescent="0.3">
      <c r="A108" s="8"/>
      <c r="L108" s="34"/>
    </row>
    <row r="109" spans="1:12" x14ac:dyDescent="0.3">
      <c r="A109" s="8"/>
      <c r="L109" s="34"/>
    </row>
    <row r="110" spans="1:12" x14ac:dyDescent="0.3">
      <c r="A110" s="8"/>
      <c r="L110" s="34"/>
    </row>
    <row r="111" spans="1:12" x14ac:dyDescent="0.3">
      <c r="A111" s="8"/>
      <c r="L111" s="34"/>
    </row>
    <row r="112" spans="1:12" x14ac:dyDescent="0.3">
      <c r="A112" s="8"/>
      <c r="L112" s="34"/>
    </row>
    <row r="113" spans="1:12" x14ac:dyDescent="0.3">
      <c r="A113" s="8"/>
      <c r="L113" s="34"/>
    </row>
    <row r="114" spans="1:12" x14ac:dyDescent="0.3">
      <c r="A114" s="8"/>
      <c r="L114" s="34"/>
    </row>
    <row r="115" spans="1:12" x14ac:dyDescent="0.3">
      <c r="A115" s="8"/>
      <c r="L115" s="34"/>
    </row>
    <row r="116" spans="1:12" x14ac:dyDescent="0.3">
      <c r="A116" s="8"/>
      <c r="L116" s="34"/>
    </row>
    <row r="117" spans="1:12" x14ac:dyDescent="0.3">
      <c r="A117" s="8"/>
      <c r="L117" s="34"/>
    </row>
    <row r="118" spans="1:12" x14ac:dyDescent="0.3">
      <c r="A118" s="8"/>
      <c r="L118" s="34"/>
    </row>
    <row r="119" spans="1:12" x14ac:dyDescent="0.3">
      <c r="A119" s="8"/>
      <c r="L119" s="34"/>
    </row>
    <row r="120" spans="1:12" x14ac:dyDescent="0.3">
      <c r="A120" s="8"/>
      <c r="L120" s="34"/>
    </row>
    <row r="121" spans="1:12" x14ac:dyDescent="0.3">
      <c r="A121" s="8"/>
      <c r="L121" s="34"/>
    </row>
    <row r="122" spans="1:12" x14ac:dyDescent="0.3">
      <c r="A122" s="8"/>
      <c r="L122" s="34"/>
    </row>
    <row r="123" spans="1:12" x14ac:dyDescent="0.3">
      <c r="A123" s="8"/>
      <c r="L123" s="34"/>
    </row>
    <row r="124" spans="1:12" x14ac:dyDescent="0.3">
      <c r="A124" s="8"/>
      <c r="L124" s="34"/>
    </row>
    <row r="125" spans="1:12" x14ac:dyDescent="0.3">
      <c r="A125" s="8"/>
      <c r="L125" s="34"/>
    </row>
    <row r="126" spans="1:12" x14ac:dyDescent="0.3">
      <c r="A126" s="8"/>
      <c r="L126" s="34"/>
    </row>
    <row r="127" spans="1:12" x14ac:dyDescent="0.3">
      <c r="A127" s="8"/>
      <c r="L127" s="34"/>
    </row>
    <row r="128" spans="1:12" x14ac:dyDescent="0.3">
      <c r="A128" s="8"/>
      <c r="L128" s="34"/>
    </row>
    <row r="129" spans="1:12" x14ac:dyDescent="0.3">
      <c r="A129" s="8"/>
      <c r="L129" s="34"/>
    </row>
    <row r="130" spans="1:12" x14ac:dyDescent="0.3">
      <c r="A130" s="8"/>
      <c r="L130" s="34"/>
    </row>
    <row r="131" spans="1:12" x14ac:dyDescent="0.3">
      <c r="A131" s="8"/>
      <c r="L131" s="34"/>
    </row>
    <row r="132" spans="1:12" x14ac:dyDescent="0.3">
      <c r="A132" s="8"/>
      <c r="L132" s="34"/>
    </row>
    <row r="133" spans="1:12" x14ac:dyDescent="0.3">
      <c r="A133" s="8"/>
      <c r="L133" s="34"/>
    </row>
    <row r="134" spans="1:12" x14ac:dyDescent="0.3">
      <c r="A134" s="8"/>
      <c r="L134" s="34"/>
    </row>
    <row r="135" spans="1:12" x14ac:dyDescent="0.3">
      <c r="A135" s="8"/>
      <c r="L135" s="34"/>
    </row>
    <row r="136" spans="1:12" x14ac:dyDescent="0.3">
      <c r="A136" s="8"/>
      <c r="L136" s="34"/>
    </row>
    <row r="137" spans="1:12" x14ac:dyDescent="0.3">
      <c r="A137" s="8"/>
      <c r="L137" s="34"/>
    </row>
    <row r="138" spans="1:12" x14ac:dyDescent="0.3">
      <c r="A138" s="8"/>
      <c r="L138" s="34"/>
    </row>
    <row r="139" spans="1:12" x14ac:dyDescent="0.3">
      <c r="A139" s="8"/>
      <c r="L139" s="34"/>
    </row>
    <row r="140" spans="1:12" x14ac:dyDescent="0.3">
      <c r="A140" s="8"/>
      <c r="L140" s="34"/>
    </row>
    <row r="141" spans="1:12" x14ac:dyDescent="0.3">
      <c r="A141" s="8"/>
      <c r="L141" s="34"/>
    </row>
    <row r="142" spans="1:12" x14ac:dyDescent="0.3">
      <c r="A142" s="8"/>
      <c r="L142" s="34"/>
    </row>
    <row r="143" spans="1:12" x14ac:dyDescent="0.3">
      <c r="A143" s="8"/>
      <c r="L143" s="34"/>
    </row>
    <row r="144" spans="1:12" x14ac:dyDescent="0.3">
      <c r="A144" s="8"/>
      <c r="L144" s="34"/>
    </row>
    <row r="145" spans="1:12" x14ac:dyDescent="0.3">
      <c r="A145" s="8"/>
      <c r="L145" s="34"/>
    </row>
    <row r="146" spans="1:12" x14ac:dyDescent="0.3">
      <c r="A146" s="8"/>
      <c r="L146" s="34"/>
    </row>
    <row r="147" spans="1:12" x14ac:dyDescent="0.3">
      <c r="A147" s="8"/>
      <c r="L147" s="34"/>
    </row>
    <row r="148" spans="1:12" x14ac:dyDescent="0.3">
      <c r="A148" s="8"/>
      <c r="L148" s="34"/>
    </row>
    <row r="149" spans="1:12" x14ac:dyDescent="0.3">
      <c r="A149" s="8"/>
      <c r="L149" s="34"/>
    </row>
    <row r="150" spans="1:12" x14ac:dyDescent="0.3">
      <c r="A150" s="8"/>
      <c r="L150" s="34"/>
    </row>
    <row r="151" spans="1:12" x14ac:dyDescent="0.3">
      <c r="A151" s="8"/>
      <c r="L151" s="34"/>
    </row>
    <row r="152" spans="1:12" x14ac:dyDescent="0.3">
      <c r="A152" s="8"/>
      <c r="L152" s="34"/>
    </row>
    <row r="153" spans="1:12" x14ac:dyDescent="0.3">
      <c r="A153" s="8"/>
      <c r="L153" s="34"/>
    </row>
    <row r="154" spans="1:12" x14ac:dyDescent="0.3">
      <c r="A154" s="8"/>
      <c r="L154" s="34"/>
    </row>
    <row r="155" spans="1:12" x14ac:dyDescent="0.3">
      <c r="A155" s="8"/>
      <c r="L155" s="34"/>
    </row>
    <row r="156" spans="1:12" x14ac:dyDescent="0.3">
      <c r="A156" s="8"/>
      <c r="L156" s="34"/>
    </row>
    <row r="157" spans="1:12" x14ac:dyDescent="0.3">
      <c r="A157" s="8"/>
      <c r="L157" s="34"/>
    </row>
    <row r="158" spans="1:12" x14ac:dyDescent="0.3">
      <c r="A158" s="8"/>
      <c r="L158" s="34"/>
    </row>
    <row r="159" spans="1:12" x14ac:dyDescent="0.3">
      <c r="A159" s="8"/>
      <c r="L159" s="34"/>
    </row>
    <row r="160" spans="1:12" x14ac:dyDescent="0.3">
      <c r="A160" s="8"/>
      <c r="L160" s="34"/>
    </row>
    <row r="161" spans="1:12" x14ac:dyDescent="0.3">
      <c r="A161" s="8"/>
      <c r="L161" s="34"/>
    </row>
    <row r="162" spans="1:12" x14ac:dyDescent="0.3">
      <c r="A162" s="8"/>
      <c r="L162" s="34"/>
    </row>
    <row r="163" spans="1:12" x14ac:dyDescent="0.3">
      <c r="A163" s="8"/>
      <c r="L163" s="34"/>
    </row>
    <row r="164" spans="1:12" x14ac:dyDescent="0.3">
      <c r="A164" s="8"/>
      <c r="L164" s="34"/>
    </row>
    <row r="165" spans="1:12" x14ac:dyDescent="0.3">
      <c r="A165" s="8"/>
      <c r="L165" s="34"/>
    </row>
    <row r="166" spans="1:12" x14ac:dyDescent="0.3">
      <c r="A166" s="8"/>
      <c r="L166" s="34"/>
    </row>
    <row r="167" spans="1:12" x14ac:dyDescent="0.3">
      <c r="A167" s="8"/>
      <c r="L167" s="34"/>
    </row>
    <row r="168" spans="1:12" x14ac:dyDescent="0.3">
      <c r="A168" s="8"/>
      <c r="L168" s="34"/>
    </row>
    <row r="169" spans="1:12" x14ac:dyDescent="0.3">
      <c r="A169" s="8"/>
      <c r="L169" s="34"/>
    </row>
    <row r="170" spans="1:12" x14ac:dyDescent="0.3">
      <c r="A170" s="8"/>
      <c r="L170" s="34"/>
    </row>
    <row r="171" spans="1:12" x14ac:dyDescent="0.3">
      <c r="A171" s="8"/>
      <c r="L171" s="34"/>
    </row>
    <row r="172" spans="1:12" x14ac:dyDescent="0.3">
      <c r="A172" s="8"/>
      <c r="L172" s="34"/>
    </row>
    <row r="173" spans="1:12" x14ac:dyDescent="0.3">
      <c r="A173" s="8"/>
      <c r="L173" s="34"/>
    </row>
    <row r="174" spans="1:12" x14ac:dyDescent="0.3">
      <c r="A174" s="8"/>
      <c r="L174" s="34"/>
    </row>
    <row r="175" spans="1:12" x14ac:dyDescent="0.3">
      <c r="A175" s="8"/>
      <c r="L175" s="34"/>
    </row>
    <row r="176" spans="1:12" x14ac:dyDescent="0.3">
      <c r="A176" s="8"/>
      <c r="L176" s="34"/>
    </row>
    <row r="177" spans="1:12" x14ac:dyDescent="0.3">
      <c r="A177" s="8"/>
      <c r="L177" s="34"/>
    </row>
    <row r="178" spans="1:12" x14ac:dyDescent="0.3">
      <c r="A178" s="8"/>
      <c r="L178" s="34"/>
    </row>
    <row r="179" spans="1:12" x14ac:dyDescent="0.3">
      <c r="A179" s="8"/>
      <c r="L179" s="34"/>
    </row>
    <row r="180" spans="1:12" x14ac:dyDescent="0.3">
      <c r="A180" s="8"/>
      <c r="L180" s="34"/>
    </row>
    <row r="181" spans="1:12" x14ac:dyDescent="0.3">
      <c r="A181" s="8"/>
      <c r="L181" s="34"/>
    </row>
    <row r="182" spans="1:12" x14ac:dyDescent="0.3">
      <c r="A182" s="8"/>
      <c r="L182" s="34"/>
    </row>
    <row r="183" spans="1:12" x14ac:dyDescent="0.3">
      <c r="A183" s="8"/>
      <c r="L183" s="34"/>
    </row>
    <row r="184" spans="1:12" x14ac:dyDescent="0.3">
      <c r="A184" s="8"/>
      <c r="L184" s="34"/>
    </row>
    <row r="185" spans="1:12" x14ac:dyDescent="0.3">
      <c r="A185" s="8"/>
      <c r="L185" s="34"/>
    </row>
    <row r="186" spans="1:12" x14ac:dyDescent="0.3">
      <c r="A186" s="8"/>
      <c r="L186" s="34"/>
    </row>
    <row r="187" spans="1:12" x14ac:dyDescent="0.3">
      <c r="A187" s="8"/>
      <c r="L187" s="34"/>
    </row>
    <row r="188" spans="1:12" x14ac:dyDescent="0.3">
      <c r="A188" s="8"/>
      <c r="L188" s="34"/>
    </row>
    <row r="189" spans="1:12" x14ac:dyDescent="0.3">
      <c r="A189" s="8"/>
      <c r="L189" s="34"/>
    </row>
    <row r="190" spans="1:12" x14ac:dyDescent="0.3">
      <c r="A190" s="8"/>
      <c r="L190" s="34"/>
    </row>
    <row r="191" spans="1:12" x14ac:dyDescent="0.3">
      <c r="A191" s="8"/>
      <c r="L191" s="34"/>
    </row>
    <row r="192" spans="1:12" x14ac:dyDescent="0.3">
      <c r="A192" s="8"/>
      <c r="L192" s="34"/>
    </row>
    <row r="193" spans="1:12" x14ac:dyDescent="0.3">
      <c r="A193" s="8"/>
      <c r="L193" s="34"/>
    </row>
    <row r="194" spans="1:12" x14ac:dyDescent="0.3">
      <c r="A194" s="8"/>
      <c r="L194" s="34"/>
    </row>
    <row r="195" spans="1:12" x14ac:dyDescent="0.3">
      <c r="A195" s="8"/>
      <c r="L195" s="34"/>
    </row>
    <row r="196" spans="1:12" x14ac:dyDescent="0.3">
      <c r="A196" s="8"/>
      <c r="L196" s="34"/>
    </row>
    <row r="197" spans="1:12" x14ac:dyDescent="0.3">
      <c r="A197" s="8"/>
      <c r="L197" s="34"/>
    </row>
    <row r="198" spans="1:12" x14ac:dyDescent="0.3">
      <c r="A198" s="8"/>
      <c r="L198" s="34"/>
    </row>
    <row r="199" spans="1:12" x14ac:dyDescent="0.3">
      <c r="A199" s="8"/>
      <c r="L199" s="34"/>
    </row>
    <row r="200" spans="1:12" x14ac:dyDescent="0.3">
      <c r="A200" s="8"/>
      <c r="L200" s="34"/>
    </row>
    <row r="201" spans="1:12" x14ac:dyDescent="0.3">
      <c r="A201" s="8"/>
      <c r="L201" s="34"/>
    </row>
    <row r="202" spans="1:12" x14ac:dyDescent="0.3">
      <c r="A202" s="8"/>
      <c r="L202" s="34"/>
    </row>
    <row r="203" spans="1:12" x14ac:dyDescent="0.3">
      <c r="A203" s="8"/>
      <c r="L203" s="34"/>
    </row>
    <row r="204" spans="1:12" x14ac:dyDescent="0.3">
      <c r="A204" s="8"/>
      <c r="L204" s="34"/>
    </row>
    <row r="205" spans="1:12" x14ac:dyDescent="0.3">
      <c r="A205" s="8"/>
      <c r="L205" s="34"/>
    </row>
    <row r="206" spans="1:12" x14ac:dyDescent="0.3">
      <c r="A206" s="8"/>
      <c r="L206" s="34"/>
    </row>
    <row r="207" spans="1:12" x14ac:dyDescent="0.3">
      <c r="A207" s="8"/>
      <c r="L207" s="34"/>
    </row>
    <row r="208" spans="1:12" x14ac:dyDescent="0.3">
      <c r="A208" s="8"/>
      <c r="L208" s="34"/>
    </row>
    <row r="209" spans="1:12" x14ac:dyDescent="0.3">
      <c r="A209" s="8"/>
      <c r="L209" s="34"/>
    </row>
    <row r="210" spans="1:12" x14ac:dyDescent="0.3">
      <c r="A210" s="8"/>
      <c r="L210" s="34"/>
    </row>
    <row r="211" spans="1:12" x14ac:dyDescent="0.3">
      <c r="A211" s="8"/>
      <c r="L211" s="34"/>
    </row>
    <row r="212" spans="1:12" x14ac:dyDescent="0.3">
      <c r="A212" s="8"/>
      <c r="L212" s="34"/>
    </row>
    <row r="213" spans="1:12" x14ac:dyDescent="0.3">
      <c r="A213" s="8"/>
      <c r="L213" s="34"/>
    </row>
    <row r="214" spans="1:12" x14ac:dyDescent="0.3">
      <c r="A214" s="8"/>
      <c r="L214" s="34"/>
    </row>
    <row r="215" spans="1:12" x14ac:dyDescent="0.3">
      <c r="A215" s="8"/>
      <c r="L215" s="34"/>
    </row>
    <row r="216" spans="1:12" x14ac:dyDescent="0.3">
      <c r="A216" s="8"/>
      <c r="L216" s="34"/>
    </row>
    <row r="217" spans="1:12" x14ac:dyDescent="0.3">
      <c r="A217" s="8"/>
      <c r="L217" s="34"/>
    </row>
    <row r="218" spans="1:12" x14ac:dyDescent="0.3">
      <c r="A218" s="8"/>
      <c r="L218" s="34"/>
    </row>
    <row r="219" spans="1:12" x14ac:dyDescent="0.3">
      <c r="A219" s="8"/>
      <c r="L219" s="34"/>
    </row>
    <row r="220" spans="1:12" x14ac:dyDescent="0.3">
      <c r="A220" s="8"/>
      <c r="L220" s="34"/>
    </row>
    <row r="221" spans="1:12" x14ac:dyDescent="0.3">
      <c r="A221" s="8"/>
      <c r="L221" s="34"/>
    </row>
    <row r="222" spans="1:12" x14ac:dyDescent="0.3">
      <c r="A222" s="8"/>
      <c r="L222" s="34"/>
    </row>
    <row r="223" spans="1:12" x14ac:dyDescent="0.3">
      <c r="A223" s="8"/>
      <c r="L223" s="34"/>
    </row>
    <row r="224" spans="1:12" x14ac:dyDescent="0.3">
      <c r="A224" s="8"/>
      <c r="L224" s="34"/>
    </row>
    <row r="225" spans="1:12" x14ac:dyDescent="0.3">
      <c r="A225" s="8"/>
      <c r="L225" s="34"/>
    </row>
    <row r="226" spans="1:12" x14ac:dyDescent="0.3">
      <c r="A226" s="8"/>
      <c r="L226" s="34"/>
    </row>
    <row r="227" spans="1:12" x14ac:dyDescent="0.3">
      <c r="A227" s="8"/>
      <c r="L227" s="34"/>
    </row>
    <row r="228" spans="1:12" x14ac:dyDescent="0.3">
      <c r="A228" s="8"/>
      <c r="L228" s="34"/>
    </row>
    <row r="229" spans="1:12" x14ac:dyDescent="0.3">
      <c r="A229" s="8"/>
      <c r="L229" s="34"/>
    </row>
    <row r="230" spans="1:12" x14ac:dyDescent="0.3">
      <c r="A230" s="8"/>
      <c r="L230" s="34"/>
    </row>
    <row r="231" spans="1:12" x14ac:dyDescent="0.3">
      <c r="A231" s="8"/>
      <c r="L231" s="34"/>
    </row>
    <row r="232" spans="1:12" x14ac:dyDescent="0.3">
      <c r="A232" s="8"/>
      <c r="L232" s="34"/>
    </row>
    <row r="233" spans="1:12" x14ac:dyDescent="0.3">
      <c r="A233" s="8"/>
      <c r="L233" s="34"/>
    </row>
    <row r="234" spans="1:12" x14ac:dyDescent="0.3">
      <c r="A234" s="8"/>
      <c r="L234" s="34"/>
    </row>
    <row r="235" spans="1:12" x14ac:dyDescent="0.3">
      <c r="A235" s="8"/>
      <c r="L235" s="34"/>
    </row>
    <row r="236" spans="1:12" x14ac:dyDescent="0.3">
      <c r="A236" s="8"/>
      <c r="L236" s="34"/>
    </row>
    <row r="237" spans="1:12" x14ac:dyDescent="0.3">
      <c r="A237" s="8"/>
      <c r="L237" s="34"/>
    </row>
    <row r="238" spans="1:12" x14ac:dyDescent="0.3">
      <c r="A238" s="8"/>
      <c r="L238" s="34"/>
    </row>
    <row r="239" spans="1:12" x14ac:dyDescent="0.3">
      <c r="A239" s="8"/>
      <c r="L239" s="34"/>
    </row>
    <row r="240" spans="1:12" x14ac:dyDescent="0.3">
      <c r="A240" s="8"/>
      <c r="L240" s="34"/>
    </row>
    <row r="241" spans="1:12" x14ac:dyDescent="0.3">
      <c r="A241" s="8"/>
      <c r="L241" s="34"/>
    </row>
    <row r="242" spans="1:12" x14ac:dyDescent="0.3">
      <c r="A242" s="8"/>
      <c r="L242" s="34"/>
    </row>
    <row r="243" spans="1:12" x14ac:dyDescent="0.3">
      <c r="A243" s="8"/>
      <c r="L243" s="34"/>
    </row>
    <row r="244" spans="1:12" x14ac:dyDescent="0.3">
      <c r="A244" s="8"/>
      <c r="L244" s="34"/>
    </row>
    <row r="245" spans="1:12" x14ac:dyDescent="0.3">
      <c r="A245" s="8"/>
      <c r="L245" s="34"/>
    </row>
    <row r="246" spans="1:12" x14ac:dyDescent="0.3">
      <c r="A246" s="8"/>
      <c r="L246" s="34"/>
    </row>
    <row r="247" spans="1:12" x14ac:dyDescent="0.3">
      <c r="A247" s="8"/>
      <c r="L247" s="34"/>
    </row>
    <row r="248" spans="1:12" x14ac:dyDescent="0.3">
      <c r="A248" s="8"/>
      <c r="L248" s="34"/>
    </row>
    <row r="249" spans="1:12" x14ac:dyDescent="0.3">
      <c r="A249" s="8"/>
      <c r="L249" s="34"/>
    </row>
    <row r="250" spans="1:12" x14ac:dyDescent="0.3">
      <c r="A250" s="8"/>
      <c r="L250" s="34"/>
    </row>
    <row r="251" spans="1:12" x14ac:dyDescent="0.3">
      <c r="A251" s="8"/>
      <c r="L251" s="34"/>
    </row>
    <row r="252" spans="1:12" x14ac:dyDescent="0.3">
      <c r="A252" s="8"/>
      <c r="L252" s="34"/>
    </row>
    <row r="253" spans="1:12" x14ac:dyDescent="0.3">
      <c r="A253" s="8"/>
      <c r="L253" s="34"/>
    </row>
    <row r="254" spans="1:12" x14ac:dyDescent="0.3">
      <c r="A254" s="8"/>
      <c r="L254" s="34"/>
    </row>
    <row r="255" spans="1:12" x14ac:dyDescent="0.3">
      <c r="A255" s="8"/>
      <c r="L255" s="34"/>
    </row>
    <row r="256" spans="1:12" x14ac:dyDescent="0.3">
      <c r="A256" s="8"/>
      <c r="L256" s="34"/>
    </row>
    <row r="257" spans="1:12" x14ac:dyDescent="0.3">
      <c r="A257" s="8"/>
      <c r="L257" s="34"/>
    </row>
    <row r="258" spans="1:12" x14ac:dyDescent="0.3">
      <c r="A258" s="8"/>
      <c r="L258" s="34"/>
    </row>
    <row r="259" spans="1:12" x14ac:dyDescent="0.3">
      <c r="A259" s="8"/>
      <c r="L259" s="34"/>
    </row>
    <row r="260" spans="1:12" x14ac:dyDescent="0.3">
      <c r="A260" s="8"/>
      <c r="L260" s="34"/>
    </row>
    <row r="261" spans="1:12" x14ac:dyDescent="0.3">
      <c r="A261" s="8"/>
      <c r="L261" s="34"/>
    </row>
    <row r="262" spans="1:12" x14ac:dyDescent="0.3">
      <c r="A262" s="8"/>
      <c r="L262" s="34"/>
    </row>
    <row r="263" spans="1:12" x14ac:dyDescent="0.3">
      <c r="A263" s="8"/>
      <c r="L263" s="34"/>
    </row>
    <row r="264" spans="1:12" x14ac:dyDescent="0.3">
      <c r="A264" s="8"/>
      <c r="L264" s="34"/>
    </row>
    <row r="265" spans="1:12" x14ac:dyDescent="0.3">
      <c r="A265" s="8"/>
      <c r="L265" s="34"/>
    </row>
    <row r="266" spans="1:12" x14ac:dyDescent="0.3">
      <c r="A266" s="8"/>
      <c r="L266" s="34"/>
    </row>
    <row r="267" spans="1:12" x14ac:dyDescent="0.3">
      <c r="A267" s="8"/>
      <c r="L267" s="34"/>
    </row>
    <row r="268" spans="1:12" x14ac:dyDescent="0.3">
      <c r="A268" s="8"/>
      <c r="L268" s="34"/>
    </row>
    <row r="269" spans="1:12" x14ac:dyDescent="0.3">
      <c r="A269" s="8"/>
      <c r="L269" s="34"/>
    </row>
    <row r="270" spans="1:12" x14ac:dyDescent="0.3">
      <c r="A270" s="8"/>
      <c r="L270" s="34"/>
    </row>
    <row r="271" spans="1:12" x14ac:dyDescent="0.3">
      <c r="A271" s="8"/>
      <c r="L271" s="34"/>
    </row>
    <row r="272" spans="1:12" x14ac:dyDescent="0.3">
      <c r="A272" s="8"/>
      <c r="L272" s="34"/>
    </row>
    <row r="273" spans="1:12" x14ac:dyDescent="0.3">
      <c r="A273" s="8"/>
      <c r="L273" s="34"/>
    </row>
    <row r="274" spans="1:12" x14ac:dyDescent="0.3">
      <c r="A274" s="8"/>
      <c r="L274" s="34"/>
    </row>
    <row r="275" spans="1:12" x14ac:dyDescent="0.3">
      <c r="A275" s="8"/>
      <c r="L275" s="34"/>
    </row>
    <row r="276" spans="1:12" x14ac:dyDescent="0.3">
      <c r="A276" s="8"/>
      <c r="L276" s="34"/>
    </row>
    <row r="277" spans="1:12" x14ac:dyDescent="0.3">
      <c r="A277" s="8"/>
      <c r="L277" s="34"/>
    </row>
    <row r="278" spans="1:12" x14ac:dyDescent="0.3">
      <c r="A278" s="8"/>
      <c r="L278" s="34"/>
    </row>
    <row r="279" spans="1:12" x14ac:dyDescent="0.3">
      <c r="A279" s="8"/>
      <c r="L279" s="34"/>
    </row>
    <row r="280" spans="1:12" x14ac:dyDescent="0.3">
      <c r="A280" s="8"/>
      <c r="L280" s="34"/>
    </row>
    <row r="281" spans="1:12" x14ac:dyDescent="0.3">
      <c r="A281" s="8"/>
      <c r="L281" s="34"/>
    </row>
    <row r="282" spans="1:12" x14ac:dyDescent="0.3">
      <c r="A282" s="8"/>
      <c r="L282" s="34"/>
    </row>
    <row r="283" spans="1:12" x14ac:dyDescent="0.3">
      <c r="A283" s="8"/>
      <c r="L283" s="34"/>
    </row>
    <row r="284" spans="1:12" x14ac:dyDescent="0.3">
      <c r="A284" s="8"/>
      <c r="L284" s="34"/>
    </row>
    <row r="285" spans="1:12" x14ac:dyDescent="0.3">
      <c r="A285" s="8"/>
      <c r="L285" s="34"/>
    </row>
    <row r="286" spans="1:12" x14ac:dyDescent="0.3">
      <c r="A286" s="8"/>
      <c r="L286" s="34"/>
    </row>
    <row r="287" spans="1:12" x14ac:dyDescent="0.3">
      <c r="A287" s="8"/>
      <c r="L287" s="34"/>
    </row>
    <row r="288" spans="1:12" x14ac:dyDescent="0.3">
      <c r="A288" s="8"/>
      <c r="L288" s="34"/>
    </row>
    <row r="289" spans="1:12" x14ac:dyDescent="0.3">
      <c r="A289" s="8"/>
      <c r="L289" s="34"/>
    </row>
    <row r="290" spans="1:12" x14ac:dyDescent="0.3">
      <c r="A290" s="8"/>
      <c r="L290" s="34"/>
    </row>
    <row r="291" spans="1:12" x14ac:dyDescent="0.3">
      <c r="A291" s="8"/>
      <c r="L291" s="34"/>
    </row>
    <row r="292" spans="1:12" x14ac:dyDescent="0.3">
      <c r="A292" s="8"/>
      <c r="L292" s="34"/>
    </row>
    <row r="293" spans="1:12" x14ac:dyDescent="0.3">
      <c r="A293" s="8"/>
      <c r="L293" s="34"/>
    </row>
    <row r="294" spans="1:12" x14ac:dyDescent="0.3">
      <c r="A294" s="8"/>
      <c r="L294" s="34"/>
    </row>
    <row r="295" spans="1:12" x14ac:dyDescent="0.3">
      <c r="A295" s="8"/>
      <c r="L295" s="34"/>
    </row>
    <row r="296" spans="1:12" x14ac:dyDescent="0.3">
      <c r="A296" s="8"/>
      <c r="L296" s="34"/>
    </row>
    <row r="297" spans="1:12" x14ac:dyDescent="0.3">
      <c r="A297" s="8"/>
      <c r="L297" s="34"/>
    </row>
    <row r="298" spans="1:12" x14ac:dyDescent="0.3">
      <c r="A298" s="8"/>
      <c r="L298" s="34"/>
    </row>
    <row r="299" spans="1:12" x14ac:dyDescent="0.3">
      <c r="A299" s="8"/>
      <c r="L299" s="34"/>
    </row>
    <row r="300" spans="1:12" x14ac:dyDescent="0.3">
      <c r="A300" s="8"/>
      <c r="L300" s="34"/>
    </row>
    <row r="301" spans="1:12" x14ac:dyDescent="0.3">
      <c r="A301" s="8"/>
      <c r="L301" s="34"/>
    </row>
    <row r="302" spans="1:12" x14ac:dyDescent="0.3">
      <c r="A302" s="8"/>
      <c r="L302" s="34"/>
    </row>
    <row r="303" spans="1:12" x14ac:dyDescent="0.3">
      <c r="A303" s="8"/>
      <c r="L303" s="34"/>
    </row>
    <row r="304" spans="1:12" x14ac:dyDescent="0.3">
      <c r="A304" s="8"/>
      <c r="L304" s="34"/>
    </row>
    <row r="305" spans="1:12" x14ac:dyDescent="0.3">
      <c r="A305" s="8"/>
      <c r="L305" s="34"/>
    </row>
    <row r="306" spans="1:12" x14ac:dyDescent="0.3">
      <c r="A306" s="8"/>
      <c r="L306" s="34"/>
    </row>
    <row r="307" spans="1:12" x14ac:dyDescent="0.3">
      <c r="A307" s="8"/>
      <c r="L307" s="34"/>
    </row>
    <row r="308" spans="1:12" x14ac:dyDescent="0.3">
      <c r="A308" s="8"/>
      <c r="L308" s="34"/>
    </row>
    <row r="309" spans="1:12" x14ac:dyDescent="0.3">
      <c r="A309" s="8"/>
      <c r="L309" s="34"/>
    </row>
    <row r="310" spans="1:12" x14ac:dyDescent="0.3">
      <c r="A310" s="8"/>
      <c r="L310" s="34"/>
    </row>
    <row r="311" spans="1:12" x14ac:dyDescent="0.3">
      <c r="A311" s="8"/>
      <c r="L311" s="34"/>
    </row>
    <row r="312" spans="1:12" x14ac:dyDescent="0.3">
      <c r="A312" s="8"/>
      <c r="L312" s="34"/>
    </row>
    <row r="313" spans="1:12" x14ac:dyDescent="0.3">
      <c r="A313" s="8"/>
      <c r="L313" s="34"/>
    </row>
    <row r="314" spans="1:12" x14ac:dyDescent="0.3">
      <c r="A314" s="8"/>
      <c r="L314" s="34"/>
    </row>
    <row r="315" spans="1:12" x14ac:dyDescent="0.3">
      <c r="A315" s="8"/>
      <c r="L315" s="34"/>
    </row>
    <row r="316" spans="1:12" x14ac:dyDescent="0.3">
      <c r="A316" s="8"/>
      <c r="L316" s="34"/>
    </row>
    <row r="317" spans="1:12" x14ac:dyDescent="0.3">
      <c r="A317" s="8"/>
      <c r="L317" s="34"/>
    </row>
    <row r="318" spans="1:12" x14ac:dyDescent="0.3">
      <c r="A318" s="8"/>
      <c r="L318" s="34"/>
    </row>
    <row r="319" spans="1:12" x14ac:dyDescent="0.3">
      <c r="A319" s="8"/>
      <c r="L319" s="34"/>
    </row>
    <row r="320" spans="1:12" x14ac:dyDescent="0.3">
      <c r="A320" s="8"/>
      <c r="L320" s="34"/>
    </row>
    <row r="321" spans="1:12" x14ac:dyDescent="0.3">
      <c r="A321" s="8"/>
      <c r="L321" s="34"/>
    </row>
    <row r="322" spans="1:12" x14ac:dyDescent="0.3">
      <c r="A322" s="8"/>
      <c r="L322" s="34"/>
    </row>
    <row r="323" spans="1:12" x14ac:dyDescent="0.3">
      <c r="A323" s="8"/>
      <c r="L323" s="34"/>
    </row>
    <row r="324" spans="1:12" x14ac:dyDescent="0.3">
      <c r="A324" s="8"/>
      <c r="L324" s="34"/>
    </row>
    <row r="325" spans="1:12" x14ac:dyDescent="0.3">
      <c r="A325" s="8"/>
      <c r="L325" s="34"/>
    </row>
    <row r="326" spans="1:12" x14ac:dyDescent="0.3">
      <c r="A326" s="8"/>
      <c r="L326" s="34"/>
    </row>
    <row r="327" spans="1:12" x14ac:dyDescent="0.3">
      <c r="A327" s="8"/>
      <c r="L327" s="34"/>
    </row>
    <row r="328" spans="1:12" x14ac:dyDescent="0.3">
      <c r="A328" s="8"/>
      <c r="L328" s="34"/>
    </row>
    <row r="329" spans="1:12" x14ac:dyDescent="0.3">
      <c r="A329" s="8"/>
      <c r="L329" s="34"/>
    </row>
    <row r="330" spans="1:12" x14ac:dyDescent="0.3">
      <c r="A330" s="8"/>
      <c r="L330" s="34"/>
    </row>
    <row r="331" spans="1:12" x14ac:dyDescent="0.3">
      <c r="A331" s="8"/>
      <c r="L331" s="34"/>
    </row>
    <row r="332" spans="1:12" x14ac:dyDescent="0.3">
      <c r="A332" s="8"/>
      <c r="L332" s="34"/>
    </row>
    <row r="333" spans="1:12" x14ac:dyDescent="0.3">
      <c r="A333" s="8"/>
      <c r="L333" s="34"/>
    </row>
    <row r="334" spans="1:12" x14ac:dyDescent="0.3">
      <c r="A334" s="8"/>
      <c r="L334" s="34"/>
    </row>
    <row r="335" spans="1:12" x14ac:dyDescent="0.3">
      <c r="A335" s="8"/>
      <c r="L335" s="34"/>
    </row>
    <row r="336" spans="1:12" x14ac:dyDescent="0.3">
      <c r="A336" s="8"/>
      <c r="L336" s="34"/>
    </row>
    <row r="337" spans="1:13" x14ac:dyDescent="0.3">
      <c r="A337" s="8"/>
      <c r="L337" s="34"/>
    </row>
    <row r="338" spans="1:13" x14ac:dyDescent="0.3">
      <c r="A338" s="8"/>
      <c r="L338" s="34"/>
    </row>
    <row r="339" spans="1:13" x14ac:dyDescent="0.3">
      <c r="A339" s="8"/>
      <c r="L339" s="34"/>
    </row>
    <row r="340" spans="1:13" x14ac:dyDescent="0.3">
      <c r="A340" s="8"/>
      <c r="L340" s="34"/>
    </row>
    <row r="341" spans="1:13" x14ac:dyDescent="0.3">
      <c r="A341" s="8"/>
      <c r="L341" s="34"/>
    </row>
    <row r="342" spans="1:13" x14ac:dyDescent="0.3">
      <c r="A342" s="8"/>
      <c r="L342" s="34"/>
    </row>
    <row r="343" spans="1:13" x14ac:dyDescent="0.3">
      <c r="A343" s="8"/>
      <c r="L343" s="34"/>
    </row>
    <row r="344" spans="1:13" x14ac:dyDescent="0.3">
      <c r="A344" s="8"/>
      <c r="L344" s="34"/>
    </row>
    <row r="345" spans="1:13" x14ac:dyDescent="0.3">
      <c r="A345" s="8"/>
      <c r="L345" s="34"/>
    </row>
    <row r="346" spans="1:13" x14ac:dyDescent="0.3">
      <c r="A346" s="8"/>
      <c r="L346" s="34"/>
    </row>
    <row r="347" spans="1:13" x14ac:dyDescent="0.3">
      <c r="A347" s="8"/>
      <c r="L347" s="34"/>
    </row>
    <row r="348" spans="1:13" x14ac:dyDescent="0.3">
      <c r="A348" s="8"/>
      <c r="L348" s="35"/>
      <c r="M348" s="36"/>
    </row>
    <row r="349" spans="1:13" x14ac:dyDescent="0.3">
      <c r="A349" s="8"/>
    </row>
    <row r="350" spans="1:13" x14ac:dyDescent="0.3">
      <c r="A350" s="8"/>
    </row>
    <row r="351" spans="1:13" x14ac:dyDescent="0.3">
      <c r="A351" s="8"/>
    </row>
    <row r="352" spans="1:13" x14ac:dyDescent="0.3">
      <c r="A352" s="8"/>
    </row>
    <row r="353" spans="1:1" x14ac:dyDescent="0.3">
      <c r="A353" s="9"/>
    </row>
  </sheetData>
  <phoneticPr fontId="3" type="noConversion"/>
  <pageMargins left="0.7" right="0.7" top="0.75" bottom="0.75" header="0.3" footer="0.3"/>
  <drawing r:id="rId1"/>
  <legacy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8AE9CE-D29E-4A2E-B49F-4E170AF46C3B}">
  <sheetPr>
    <tabColor rgb="FFFFC000"/>
  </sheetPr>
  <dimension ref="A2:AE353"/>
  <sheetViews>
    <sheetView topLeftCell="A31" workbookViewId="0">
      <selection activeCell="D52" sqref="D52:D58"/>
    </sheetView>
  </sheetViews>
  <sheetFormatPr defaultRowHeight="13.5" x14ac:dyDescent="0.3"/>
  <cols>
    <col min="1" max="1" width="21.46484375" customWidth="1"/>
    <col min="2" max="2" width="11.86328125" customWidth="1"/>
    <col min="3" max="3" width="9.73046875" customWidth="1"/>
    <col min="4" max="6" width="11.59765625" customWidth="1"/>
    <col min="7" max="7" width="12.73046875" customWidth="1"/>
    <col min="12" max="12" width="11.59765625" customWidth="1"/>
    <col min="16" max="16" width="11.59765625" customWidth="1"/>
    <col min="19" max="19" width="11.73046875" customWidth="1"/>
    <col min="20" max="20" width="12.265625" customWidth="1"/>
    <col min="21" max="21" width="13.1328125" customWidth="1"/>
  </cols>
  <sheetData>
    <row r="2" spans="1:22" x14ac:dyDescent="0.3">
      <c r="A2" s="8" t="s">
        <v>847</v>
      </c>
      <c r="S2" t="s">
        <v>838</v>
      </c>
    </row>
    <row r="3" spans="1:22" x14ac:dyDescent="0.3">
      <c r="A3" s="8"/>
      <c r="B3" t="s">
        <v>880</v>
      </c>
      <c r="C3" t="s">
        <v>919</v>
      </c>
      <c r="D3" t="s">
        <v>920</v>
      </c>
      <c r="E3" t="s">
        <v>1131</v>
      </c>
      <c r="F3" t="s">
        <v>1132</v>
      </c>
      <c r="G3" t="s">
        <v>921</v>
      </c>
      <c r="H3" t="s">
        <v>836</v>
      </c>
      <c r="I3" t="s">
        <v>849</v>
      </c>
      <c r="J3" t="s">
        <v>848</v>
      </c>
      <c r="S3" t="s">
        <v>835</v>
      </c>
      <c r="T3" t="s">
        <v>798</v>
      </c>
      <c r="U3" t="s">
        <v>833</v>
      </c>
      <c r="V3" t="s">
        <v>839</v>
      </c>
    </row>
    <row r="4" spans="1:22" hidden="1" x14ac:dyDescent="0.3">
      <c r="A4" s="8">
        <v>2017</v>
      </c>
      <c r="B4" s="57">
        <f>PV销量预计!$E$41/100</f>
        <v>169.74770000000001</v>
      </c>
      <c r="C4" s="57" t="e">
        <f>#REF!/100</f>
        <v>#REF!</v>
      </c>
      <c r="D4" s="57"/>
      <c r="E4" s="57"/>
      <c r="F4" s="57"/>
      <c r="G4" s="57">
        <v>9.8000000000000007</v>
      </c>
      <c r="H4" s="58" t="e">
        <f>SUM(B4:G4)</f>
        <v>#REF!</v>
      </c>
      <c r="I4" s="58" t="e">
        <f>SUM(B4:D4)</f>
        <v>#REF!</v>
      </c>
      <c r="J4" s="14">
        <f>D4/(B4+D4)</f>
        <v>0</v>
      </c>
      <c r="K4" s="14"/>
      <c r="S4" s="53">
        <v>0.04</v>
      </c>
      <c r="T4" s="53">
        <v>0.06</v>
      </c>
      <c r="U4" s="53">
        <v>0.125</v>
      </c>
      <c r="V4" s="52" t="e">
        <f>((H4+O5)-H5)/H4</f>
        <v>#REF!</v>
      </c>
    </row>
    <row r="5" spans="1:22" hidden="1" x14ac:dyDescent="0.3">
      <c r="A5" s="8">
        <v>2018</v>
      </c>
      <c r="B5" s="57">
        <f>PV销量预计!$E$42/100</f>
        <v>189.05419999999998</v>
      </c>
      <c r="C5" s="57" t="e">
        <f>#REF!/100</f>
        <v>#REF!</v>
      </c>
      <c r="D5" s="57"/>
      <c r="E5" s="57"/>
      <c r="F5" s="57"/>
      <c r="G5" s="57">
        <f>G4*(1-U$4)+N5</f>
        <v>8.5750000000000011</v>
      </c>
      <c r="H5">
        <v>231</v>
      </c>
      <c r="I5" s="58" t="e">
        <f t="shared" ref="I5:I6" si="0">SUM(B5:D5)</f>
        <v>#REF!</v>
      </c>
      <c r="J5" s="14">
        <f t="shared" ref="J5:J6" si="1">D5/(B5+D5)</f>
        <v>0</v>
      </c>
      <c r="K5" s="14"/>
      <c r="L5" s="55"/>
      <c r="M5" s="51"/>
      <c r="N5" s="19"/>
      <c r="O5" s="19"/>
    </row>
    <row r="6" spans="1:22" hidden="1" x14ac:dyDescent="0.3">
      <c r="A6" s="8">
        <v>2019</v>
      </c>
      <c r="B6" s="57">
        <f>PV销量预计!$E$43/100</f>
        <v>224.90771980651999</v>
      </c>
      <c r="C6" s="57" t="e">
        <f>#REF!/100</f>
        <v>#REF!</v>
      </c>
      <c r="D6" s="57"/>
      <c r="E6" s="57"/>
      <c r="F6" s="57"/>
      <c r="G6" s="57">
        <f>G5*(1-U$4)+N6</f>
        <v>7.5031250000000007</v>
      </c>
      <c r="H6" s="19" t="e">
        <f>SUM(B6:G6)</f>
        <v>#REF!</v>
      </c>
      <c r="I6" s="58" t="e">
        <f t="shared" si="0"/>
        <v>#REF!</v>
      </c>
      <c r="J6" s="14">
        <f t="shared" si="1"/>
        <v>0</v>
      </c>
      <c r="K6" s="14"/>
      <c r="L6" s="55"/>
      <c r="M6" s="51"/>
      <c r="N6" s="51"/>
      <c r="O6" s="19"/>
      <c r="S6" t="s">
        <v>840</v>
      </c>
      <c r="U6" t="s">
        <v>841</v>
      </c>
      <c r="V6" s="9">
        <v>0.66559999999999997</v>
      </c>
    </row>
    <row r="7" spans="1:22" x14ac:dyDescent="0.3">
      <c r="A7" s="8">
        <v>2020</v>
      </c>
      <c r="B7" s="19">
        <f>FE_L!B7</f>
        <v>243.47643229281414</v>
      </c>
      <c r="C7" s="19">
        <f>FE_L!C7</f>
        <v>1.3888999999999998</v>
      </c>
      <c r="D7" s="19">
        <f>预测总结L!D24/1000000</f>
        <v>17.51819311231656</v>
      </c>
      <c r="E7" s="19">
        <f>预测总结L!D22/1000000</f>
        <v>0.78664900000000004</v>
      </c>
      <c r="F7" s="19">
        <f>预测总结L!D23/1000000</f>
        <v>1.565674</v>
      </c>
      <c r="G7" s="19">
        <f>(预测总结L!$D$25+预测总结L!$D$26)/1000000</f>
        <v>7.7388265952129629</v>
      </c>
      <c r="H7" s="19">
        <f>SUM(B7:G7)</f>
        <v>272.47467500034367</v>
      </c>
      <c r="I7" s="19">
        <f>B7+C7+D7</f>
        <v>262.38352540513068</v>
      </c>
      <c r="J7" s="14">
        <f>D7/(B7+D7+C7)</f>
        <v>6.6765598508015195E-2</v>
      </c>
      <c r="K7" s="14"/>
      <c r="L7" s="115"/>
      <c r="M7" s="115"/>
      <c r="N7" s="115"/>
      <c r="O7" s="19"/>
      <c r="U7" t="s">
        <v>842</v>
      </c>
      <c r="V7" s="9">
        <v>1.895</v>
      </c>
    </row>
    <row r="8" spans="1:22" x14ac:dyDescent="0.3">
      <c r="A8" s="8">
        <v>2025</v>
      </c>
      <c r="B8" s="19">
        <f>FE_L!B8</f>
        <v>325.20737334816681</v>
      </c>
      <c r="C8" s="19">
        <f>FE_L!C8</f>
        <v>1.3888999999999998</v>
      </c>
      <c r="D8" s="19">
        <f>预测总结L!E24/1000000</f>
        <v>21.001820662082459</v>
      </c>
      <c r="E8" s="19">
        <f>预测总结L!E22/1000000</f>
        <v>0.78664900000000004</v>
      </c>
      <c r="F8" s="19">
        <f>预测总结L!E23/1000000</f>
        <v>1.565674</v>
      </c>
      <c r="G8" s="19">
        <f>(预测总结L!$E$25+预测总结L!$E$26)/1000000</f>
        <v>8.1375777117904793</v>
      </c>
      <c r="H8" s="19">
        <f t="shared" ref="H8:H13" si="2">SUM(B8:G8)</f>
        <v>358.08799472203975</v>
      </c>
      <c r="I8" s="19">
        <f t="shared" ref="I8:I13" si="3">B8+C8+D8</f>
        <v>347.59809401024927</v>
      </c>
      <c r="J8" s="14">
        <f t="shared" ref="J8:J13" si="4">D8/(B8+D8+C8)</f>
        <v>6.0419838382264543E-2</v>
      </c>
      <c r="L8" s="34"/>
      <c r="U8" t="s">
        <v>843</v>
      </c>
      <c r="V8" s="9">
        <v>0.17699999999999999</v>
      </c>
    </row>
    <row r="9" spans="1:22" x14ac:dyDescent="0.3">
      <c r="A9" s="8">
        <v>2030</v>
      </c>
      <c r="B9" s="19">
        <f>FE_L!B9</f>
        <v>378.2727361658242</v>
      </c>
      <c r="C9" s="19">
        <f>FE_L!C9</f>
        <v>1.3888999999999998</v>
      </c>
      <c r="D9" s="19">
        <f>预测总结L!F24/1000000</f>
        <v>24.340012726726741</v>
      </c>
      <c r="E9" s="19">
        <f>预测总结L!F22/1000000</f>
        <v>0.78664900000000004</v>
      </c>
      <c r="F9" s="19">
        <f>预测总结L!F23/1000000</f>
        <v>1.565674</v>
      </c>
      <c r="G9" s="19">
        <f>(预测总结L!$F$25+预测总结L!$F$26)/1000000</f>
        <v>8.4971475893931849</v>
      </c>
      <c r="H9" s="19">
        <f t="shared" si="2"/>
        <v>414.85111948194412</v>
      </c>
      <c r="I9" s="19">
        <f t="shared" si="3"/>
        <v>404.00164889255092</v>
      </c>
      <c r="J9" s="14">
        <f t="shared" si="4"/>
        <v>6.0247310359865039E-2</v>
      </c>
      <c r="L9" s="34"/>
      <c r="U9" t="s">
        <v>844</v>
      </c>
      <c r="V9" s="9">
        <v>1.1479999999999999</v>
      </c>
    </row>
    <row r="10" spans="1:22" x14ac:dyDescent="0.3">
      <c r="A10" s="8">
        <v>2035</v>
      </c>
      <c r="B10" s="19">
        <f>FE_L!B10</f>
        <v>406.03235084255806</v>
      </c>
      <c r="C10" s="19">
        <f>FE_L!C10</f>
        <v>1.3888999999999998</v>
      </c>
      <c r="D10" s="19">
        <f>预测总结L!G24/1000000</f>
        <v>27.394680164443294</v>
      </c>
      <c r="E10" s="19">
        <f>预测总结L!G22/1000000</f>
        <v>0.78664900000000004</v>
      </c>
      <c r="F10" s="19">
        <f>预测总结L!G23/1000000</f>
        <v>1.565674</v>
      </c>
      <c r="G10" s="19">
        <f>(预测总结L!$G$25+预测总结L!$G$26)/1000000</f>
        <v>8.8113178866813318</v>
      </c>
      <c r="H10" s="19">
        <f t="shared" si="2"/>
        <v>445.97957189368265</v>
      </c>
      <c r="I10" s="19">
        <f t="shared" si="3"/>
        <v>434.81593100700132</v>
      </c>
      <c r="J10" s="14">
        <f t="shared" si="4"/>
        <v>6.3002935750305314E-2</v>
      </c>
      <c r="L10" s="34"/>
      <c r="U10" t="s">
        <v>845</v>
      </c>
      <c r="V10">
        <f>4.4-SUM(V6:V9)</f>
        <v>0.51440000000000019</v>
      </c>
    </row>
    <row r="11" spans="1:22" x14ac:dyDescent="0.3">
      <c r="A11" s="8">
        <v>2040</v>
      </c>
      <c r="B11" s="19">
        <f>FE_L!B11</f>
        <v>418.6411834546218</v>
      </c>
      <c r="C11" s="19">
        <f>FE_L!C11</f>
        <v>1.3888999999999998</v>
      </c>
      <c r="D11" s="19">
        <f>预测总结L!H24/1000000</f>
        <v>30.4637988747075</v>
      </c>
      <c r="E11" s="19">
        <f>预测总结L!H22/1000000</f>
        <v>0.78664900000000004</v>
      </c>
      <c r="F11" s="19">
        <f>预测总结L!H23/1000000</f>
        <v>1.565674</v>
      </c>
      <c r="G11" s="19">
        <f>(预测总结L!$H$25+预测总结L!$H$26)/1000000</f>
        <v>9.1138288108061598</v>
      </c>
      <c r="H11" s="19">
        <f t="shared" si="2"/>
        <v>461.96003414013546</v>
      </c>
      <c r="I11" s="19">
        <f t="shared" si="3"/>
        <v>450.49388232932927</v>
      </c>
      <c r="J11" s="14">
        <f t="shared" si="4"/>
        <v>6.7623113364361359E-2</v>
      </c>
      <c r="L11" s="34"/>
      <c r="U11" t="s">
        <v>846</v>
      </c>
      <c r="V11" s="9">
        <f>SUM(V6:V10)</f>
        <v>4.4000000000000004</v>
      </c>
    </row>
    <row r="12" spans="1:22" x14ac:dyDescent="0.3">
      <c r="A12" s="8">
        <v>2045</v>
      </c>
      <c r="B12" s="19">
        <f>FE_L!B12</f>
        <v>419.18599656193766</v>
      </c>
      <c r="C12" s="19">
        <f>FE_L!C12</f>
        <v>1.3888999999999998</v>
      </c>
      <c r="D12" s="19">
        <f>预测总结L!I24/1000000</f>
        <v>33.151839058533504</v>
      </c>
      <c r="E12" s="19">
        <f>预测总结L!I22/1000000</f>
        <v>0.78664900000000004</v>
      </c>
      <c r="F12" s="19">
        <f>预测总结L!I23/1000000</f>
        <v>1.565674</v>
      </c>
      <c r="G12" s="19">
        <f>(预测总结L!$I$25+预测总结L!$I$26)/1000000</f>
        <v>9.3725915012250471</v>
      </c>
      <c r="H12" s="19">
        <f t="shared" si="2"/>
        <v>465.45165012169616</v>
      </c>
      <c r="I12" s="19">
        <f t="shared" si="3"/>
        <v>453.72673562047112</v>
      </c>
      <c r="J12" s="14">
        <f t="shared" si="4"/>
        <v>7.3065650436486579E-2</v>
      </c>
      <c r="L12" s="34"/>
      <c r="M12">
        <v>1.3</v>
      </c>
    </row>
    <row r="13" spans="1:22" x14ac:dyDescent="0.3">
      <c r="A13" s="8">
        <v>2050</v>
      </c>
      <c r="B13" s="19">
        <f>FE_L!B13</f>
        <v>412.52259589258369</v>
      </c>
      <c r="C13" s="19">
        <f>FE_L!C13</f>
        <v>1.3888999999999998</v>
      </c>
      <c r="D13" s="19">
        <f>预测总结L!J24/1000000</f>
        <v>35.83719652592108</v>
      </c>
      <c r="E13" s="19">
        <f>预测总结L!J22/1000000</f>
        <v>0.78664900000000004</v>
      </c>
      <c r="F13" s="19">
        <f>预测总结L!J23/1000000</f>
        <v>1.565674</v>
      </c>
      <c r="G13" s="19">
        <f>(预测总结L!$J$25+预测总结L!$J$26)/1000000</f>
        <v>9.6230819924335265</v>
      </c>
      <c r="H13" s="19">
        <f t="shared" si="2"/>
        <v>461.72409741093827</v>
      </c>
      <c r="I13" s="19">
        <f t="shared" si="3"/>
        <v>449.74869241850473</v>
      </c>
      <c r="J13" s="14">
        <f t="shared" si="4"/>
        <v>7.9682714213593506E-2</v>
      </c>
      <c r="L13" s="34"/>
    </row>
    <row r="14" spans="1:22" x14ac:dyDescent="0.3">
      <c r="A14" s="8"/>
      <c r="J14" s="14"/>
      <c r="L14" s="34"/>
    </row>
    <row r="15" spans="1:22" x14ac:dyDescent="0.3">
      <c r="A15" s="8" t="s">
        <v>851</v>
      </c>
      <c r="B15" t="s">
        <v>835</v>
      </c>
      <c r="C15" t="s">
        <v>919</v>
      </c>
      <c r="D15" t="s">
        <v>798</v>
      </c>
      <c r="E15" t="s">
        <v>948</v>
      </c>
      <c r="F15" t="s">
        <v>949</v>
      </c>
      <c r="G15" t="s">
        <v>922</v>
      </c>
      <c r="J15" s="14"/>
      <c r="L15" s="50"/>
      <c r="O15" s="19"/>
    </row>
    <row r="16" spans="1:22" x14ac:dyDescent="0.3">
      <c r="A16" s="8">
        <v>2020</v>
      </c>
      <c r="B16">
        <f>BAU!B16</f>
        <v>11880</v>
      </c>
      <c r="C16">
        <f>BAU!C16</f>
        <v>96442</v>
      </c>
      <c r="D16">
        <f>BAU!D16</f>
        <v>32746</v>
      </c>
      <c r="E16">
        <f>BAU!E16</f>
        <v>44479</v>
      </c>
      <c r="F16">
        <f>BAU!F16</f>
        <v>114800</v>
      </c>
      <c r="G16">
        <f>BAU!G16</f>
        <v>65000</v>
      </c>
      <c r="J16" s="14"/>
      <c r="O16" s="19"/>
    </row>
    <row r="17" spans="1:31" x14ac:dyDescent="0.3">
      <c r="A17" s="8">
        <v>2025</v>
      </c>
      <c r="B17">
        <f>BAU!B17</f>
        <v>11880</v>
      </c>
      <c r="C17">
        <f>BAU!C17</f>
        <v>96442</v>
      </c>
      <c r="D17">
        <f>BAU!D17</f>
        <v>32746</v>
      </c>
      <c r="E17">
        <f>BAU!E17</f>
        <v>44479</v>
      </c>
      <c r="F17">
        <f>BAU!F17</f>
        <v>114800</v>
      </c>
      <c r="G17">
        <f>BAU!G17</f>
        <v>73061.67</v>
      </c>
      <c r="J17" s="14"/>
      <c r="O17" s="19"/>
    </row>
    <row r="18" spans="1:31" x14ac:dyDescent="0.3">
      <c r="A18" s="8">
        <v>2030</v>
      </c>
      <c r="B18">
        <f>BAU!B18</f>
        <v>11880</v>
      </c>
      <c r="C18">
        <f>BAU!C18</f>
        <v>96442</v>
      </c>
      <c r="D18">
        <f>BAU!D18</f>
        <v>32746</v>
      </c>
      <c r="E18">
        <f>BAU!E18</f>
        <v>44479</v>
      </c>
      <c r="F18">
        <f>BAU!F18</f>
        <v>114800</v>
      </c>
      <c r="G18">
        <f>BAU!G18</f>
        <v>79338.039999999994</v>
      </c>
      <c r="J18" s="14"/>
      <c r="O18" s="19"/>
    </row>
    <row r="19" spans="1:31" x14ac:dyDescent="0.3">
      <c r="A19" s="8">
        <v>2035</v>
      </c>
      <c r="B19">
        <f>BAU!B19</f>
        <v>11880</v>
      </c>
      <c r="C19">
        <f>BAU!C19</f>
        <v>96442</v>
      </c>
      <c r="D19">
        <f>BAU!D19</f>
        <v>32746</v>
      </c>
      <c r="E19">
        <f>BAU!E19</f>
        <v>44479</v>
      </c>
      <c r="F19">
        <f>BAU!F19</f>
        <v>114800</v>
      </c>
      <c r="G19">
        <f>BAU!G19</f>
        <v>85276.98</v>
      </c>
      <c r="J19" s="14"/>
      <c r="O19" s="19"/>
    </row>
    <row r="20" spans="1:31" x14ac:dyDescent="0.3">
      <c r="A20" s="8">
        <v>2040</v>
      </c>
      <c r="B20">
        <f>BAU!B20</f>
        <v>11880</v>
      </c>
      <c r="C20">
        <f>BAU!C20</f>
        <v>96442</v>
      </c>
      <c r="D20">
        <f>BAU!D20</f>
        <v>32746</v>
      </c>
      <c r="E20">
        <f>BAU!E20</f>
        <v>44479</v>
      </c>
      <c r="F20">
        <f>BAU!F20</f>
        <v>114800</v>
      </c>
      <c r="G20">
        <f>BAU!G20</f>
        <v>90665.75</v>
      </c>
      <c r="J20" s="14"/>
      <c r="O20" s="19"/>
    </row>
    <row r="21" spans="1:31" x14ac:dyDescent="0.3">
      <c r="A21" s="8">
        <v>2045</v>
      </c>
      <c r="B21">
        <f>BAU!B21</f>
        <v>11880</v>
      </c>
      <c r="C21">
        <f>BAU!C21</f>
        <v>96442</v>
      </c>
      <c r="D21">
        <f>BAU!D21</f>
        <v>32746</v>
      </c>
      <c r="E21">
        <f>BAU!E21</f>
        <v>44479</v>
      </c>
      <c r="F21">
        <f>BAU!F21</f>
        <v>114800</v>
      </c>
      <c r="G21">
        <f>BAU!G21</f>
        <v>94568.47</v>
      </c>
      <c r="J21" s="14"/>
      <c r="L21" s="34"/>
      <c r="O21" s="19"/>
    </row>
    <row r="22" spans="1:31" x14ac:dyDescent="0.3">
      <c r="A22" s="8">
        <v>2050</v>
      </c>
      <c r="B22">
        <f>BAU!B22</f>
        <v>11880</v>
      </c>
      <c r="C22">
        <f>BAU!C22</f>
        <v>96442</v>
      </c>
      <c r="D22">
        <f>BAU!D22</f>
        <v>32746</v>
      </c>
      <c r="E22">
        <f>BAU!E22</f>
        <v>44479</v>
      </c>
      <c r="F22">
        <f>BAU!F22</f>
        <v>114800</v>
      </c>
      <c r="G22">
        <f>BAU!G22</f>
        <v>96744.56</v>
      </c>
      <c r="J22" s="14"/>
      <c r="L22" s="34"/>
    </row>
    <row r="23" spans="1:31" ht="13.9" thickBot="1" x14ac:dyDescent="0.35">
      <c r="A23" s="8"/>
      <c r="J23" s="14"/>
      <c r="L23" s="34"/>
    </row>
    <row r="24" spans="1:31" x14ac:dyDescent="0.3">
      <c r="A24" s="65"/>
      <c r="B24" s="66"/>
      <c r="C24" s="67"/>
      <c r="D24" s="67" t="s">
        <v>835</v>
      </c>
      <c r="E24" s="67"/>
      <c r="F24" s="68"/>
      <c r="G24" s="96"/>
      <c r="H24" s="96"/>
      <c r="I24" s="96" t="s">
        <v>919</v>
      </c>
      <c r="J24" s="96"/>
      <c r="K24" s="96"/>
      <c r="L24" s="66"/>
      <c r="M24" s="67"/>
      <c r="N24" s="77" t="s">
        <v>798</v>
      </c>
      <c r="O24" s="67"/>
      <c r="P24" s="68"/>
      <c r="Q24" s="66"/>
      <c r="R24" s="67"/>
      <c r="S24" s="67" t="s">
        <v>948</v>
      </c>
      <c r="T24" s="67"/>
      <c r="U24" s="68"/>
      <c r="V24" s="66"/>
      <c r="W24" s="67"/>
      <c r="X24" s="67" t="s">
        <v>949</v>
      </c>
      <c r="Y24" s="67"/>
      <c r="Z24" s="68"/>
      <c r="AA24" s="66"/>
      <c r="AB24" s="67"/>
      <c r="AC24" s="67" t="s">
        <v>827</v>
      </c>
      <c r="AD24" s="67"/>
      <c r="AE24" s="68"/>
    </row>
    <row r="25" spans="1:31" x14ac:dyDescent="0.3">
      <c r="A25" s="65" t="s">
        <v>852</v>
      </c>
      <c r="B25" s="69" t="s">
        <v>864</v>
      </c>
      <c r="C25" s="4" t="s">
        <v>853</v>
      </c>
      <c r="D25" s="4" t="s">
        <v>854</v>
      </c>
      <c r="E25" s="4" t="s">
        <v>855</v>
      </c>
      <c r="F25" s="70" t="s">
        <v>861</v>
      </c>
      <c r="G25" s="69" t="s">
        <v>864</v>
      </c>
      <c r="H25" s="4" t="s">
        <v>853</v>
      </c>
      <c r="I25" s="4" t="s">
        <v>854</v>
      </c>
      <c r="J25" s="4" t="s">
        <v>855</v>
      </c>
      <c r="K25" s="70" t="s">
        <v>861</v>
      </c>
      <c r="L25" s="69" t="s">
        <v>864</v>
      </c>
      <c r="M25" s="4" t="s">
        <v>853</v>
      </c>
      <c r="N25" s="4" t="s">
        <v>854</v>
      </c>
      <c r="O25" s="4" t="s">
        <v>855</v>
      </c>
      <c r="P25" s="70" t="s">
        <v>861</v>
      </c>
      <c r="Q25" s="69" t="s">
        <v>864</v>
      </c>
      <c r="R25" s="4" t="s">
        <v>853</v>
      </c>
      <c r="S25" s="4" t="s">
        <v>854</v>
      </c>
      <c r="T25" s="4" t="s">
        <v>855</v>
      </c>
      <c r="U25" s="70" t="s">
        <v>861</v>
      </c>
      <c r="V25" s="69" t="s">
        <v>864</v>
      </c>
      <c r="W25" s="4" t="s">
        <v>853</v>
      </c>
      <c r="X25" s="4" t="s">
        <v>854</v>
      </c>
      <c r="Y25" s="4" t="s">
        <v>855</v>
      </c>
      <c r="Z25" s="70" t="s">
        <v>861</v>
      </c>
      <c r="AA25" s="69" t="s">
        <v>864</v>
      </c>
      <c r="AB25" s="4" t="s">
        <v>853</v>
      </c>
      <c r="AC25" s="4" t="s">
        <v>854</v>
      </c>
      <c r="AD25" s="4" t="s">
        <v>855</v>
      </c>
      <c r="AE25" s="70" t="s">
        <v>861</v>
      </c>
    </row>
    <row r="26" spans="1:31" x14ac:dyDescent="0.3">
      <c r="A26" s="65">
        <v>2020</v>
      </c>
      <c r="B26" s="71">
        <v>1</v>
      </c>
      <c r="C26" s="63">
        <v>0</v>
      </c>
      <c r="D26" s="63">
        <v>0</v>
      </c>
      <c r="E26" s="63">
        <v>0</v>
      </c>
      <c r="F26" s="72">
        <v>0</v>
      </c>
      <c r="G26" s="71">
        <v>1</v>
      </c>
      <c r="H26" s="63">
        <v>0</v>
      </c>
      <c r="I26" s="63">
        <v>0</v>
      </c>
      <c r="J26" s="63">
        <v>0</v>
      </c>
      <c r="K26" s="72">
        <v>0</v>
      </c>
      <c r="L26" s="71">
        <v>1</v>
      </c>
      <c r="M26" s="63">
        <v>0</v>
      </c>
      <c r="N26" s="63">
        <v>0</v>
      </c>
      <c r="O26" s="63">
        <v>0</v>
      </c>
      <c r="P26" s="72">
        <v>0</v>
      </c>
      <c r="Q26" s="71">
        <v>1</v>
      </c>
      <c r="R26" s="63">
        <v>0</v>
      </c>
      <c r="S26" s="63">
        <v>0</v>
      </c>
      <c r="T26" s="63">
        <v>0</v>
      </c>
      <c r="U26" s="72">
        <v>0</v>
      </c>
      <c r="V26" s="71">
        <v>1</v>
      </c>
      <c r="W26" s="63">
        <v>0</v>
      </c>
      <c r="X26" s="63">
        <v>0</v>
      </c>
      <c r="Y26" s="63">
        <v>0</v>
      </c>
      <c r="Z26" s="72">
        <v>0</v>
      </c>
      <c r="AA26" s="71">
        <v>1</v>
      </c>
      <c r="AB26" s="63">
        <v>0</v>
      </c>
      <c r="AC26" s="63">
        <v>0</v>
      </c>
      <c r="AD26" s="63">
        <v>0</v>
      </c>
      <c r="AE26" s="72">
        <v>0</v>
      </c>
    </row>
    <row r="27" spans="1:31" x14ac:dyDescent="0.3">
      <c r="A27" s="65">
        <v>2025</v>
      </c>
      <c r="B27" s="71">
        <f>1-0.475</f>
        <v>0.52500000000000002</v>
      </c>
      <c r="C27" s="63">
        <v>0.47499999999999998</v>
      </c>
      <c r="D27" s="63">
        <v>0</v>
      </c>
      <c r="E27" s="63">
        <v>0</v>
      </c>
      <c r="F27" s="72">
        <v>0</v>
      </c>
      <c r="G27" s="71">
        <f>1-0.475</f>
        <v>0.52500000000000002</v>
      </c>
      <c r="H27" s="63">
        <v>0.47499999999999998</v>
      </c>
      <c r="I27" s="63">
        <v>0</v>
      </c>
      <c r="J27" s="63">
        <v>0</v>
      </c>
      <c r="K27" s="72">
        <v>0</v>
      </c>
      <c r="L27" s="71">
        <f>1-M27</f>
        <v>0.46599999999999997</v>
      </c>
      <c r="M27" s="63">
        <v>0.53400000000000003</v>
      </c>
      <c r="N27" s="63">
        <v>0</v>
      </c>
      <c r="O27" s="63">
        <v>0</v>
      </c>
      <c r="P27" s="72">
        <v>0</v>
      </c>
      <c r="Q27" s="71">
        <f>1-R27</f>
        <v>0.12</v>
      </c>
      <c r="R27" s="63">
        <v>0.88</v>
      </c>
      <c r="S27" s="63">
        <v>0</v>
      </c>
      <c r="T27" s="63">
        <v>0</v>
      </c>
      <c r="U27" s="72">
        <v>0</v>
      </c>
      <c r="V27" s="71">
        <f>1-W27</f>
        <v>0.12</v>
      </c>
      <c r="W27" s="63">
        <v>0.88</v>
      </c>
      <c r="X27" s="63">
        <v>0</v>
      </c>
      <c r="Y27" s="63">
        <v>0</v>
      </c>
      <c r="Z27" s="72">
        <v>0</v>
      </c>
      <c r="AA27" s="71">
        <f>1-AB27</f>
        <v>0.12</v>
      </c>
      <c r="AB27" s="63">
        <v>0.88</v>
      </c>
      <c r="AC27" s="63">
        <v>0</v>
      </c>
      <c r="AD27" s="63">
        <v>0</v>
      </c>
      <c r="AE27" s="72">
        <v>0</v>
      </c>
    </row>
    <row r="28" spans="1:31" x14ac:dyDescent="0.3">
      <c r="A28" s="65">
        <v>2030</v>
      </c>
      <c r="B28" s="71">
        <f>1-C28-D28</f>
        <v>0.14099999999999996</v>
      </c>
      <c r="C28" s="63">
        <v>0.40600000000000003</v>
      </c>
      <c r="D28" s="63">
        <v>0.45300000000000001</v>
      </c>
      <c r="E28" s="63">
        <v>0</v>
      </c>
      <c r="F28" s="72">
        <v>0</v>
      </c>
      <c r="G28" s="71">
        <f>1-H28-I28</f>
        <v>0.14099999999999996</v>
      </c>
      <c r="H28" s="63">
        <v>0.40600000000000003</v>
      </c>
      <c r="I28" s="63">
        <v>0.45300000000000001</v>
      </c>
      <c r="J28" s="63">
        <v>0</v>
      </c>
      <c r="K28" s="72">
        <v>0</v>
      </c>
      <c r="L28" s="71">
        <v>0</v>
      </c>
      <c r="M28" s="63">
        <f>1-N28</f>
        <v>0.46599999999999997</v>
      </c>
      <c r="N28" s="63">
        <v>0.53400000000000003</v>
      </c>
      <c r="O28" s="63">
        <v>0</v>
      </c>
      <c r="P28" s="72">
        <v>0</v>
      </c>
      <c r="Q28" s="71">
        <v>0</v>
      </c>
      <c r="R28" s="63">
        <f>1-S28</f>
        <v>0.129</v>
      </c>
      <c r="S28" s="63">
        <v>0.871</v>
      </c>
      <c r="T28" s="63">
        <v>0</v>
      </c>
      <c r="U28" s="72">
        <v>0</v>
      </c>
      <c r="V28" s="71">
        <v>0</v>
      </c>
      <c r="W28" s="63">
        <f>1-X28</f>
        <v>0.129</v>
      </c>
      <c r="X28" s="63">
        <v>0.871</v>
      </c>
      <c r="Y28" s="63">
        <v>0</v>
      </c>
      <c r="Z28" s="72">
        <v>0</v>
      </c>
      <c r="AA28" s="71">
        <v>0</v>
      </c>
      <c r="AB28" s="63">
        <f>1-AC28</f>
        <v>0.129</v>
      </c>
      <c r="AC28" s="63">
        <v>0.871</v>
      </c>
      <c r="AD28" s="63">
        <v>0</v>
      </c>
      <c r="AE28" s="72">
        <v>0</v>
      </c>
    </row>
    <row r="29" spans="1:31" x14ac:dyDescent="0.3">
      <c r="A29" s="65">
        <v>2035</v>
      </c>
      <c r="B29" s="71">
        <v>0</v>
      </c>
      <c r="C29" s="63">
        <f>1-D29-E29</f>
        <v>0.15600000000000008</v>
      </c>
      <c r="D29" s="63">
        <v>0.41799999999999998</v>
      </c>
      <c r="E29" s="63">
        <v>0.42599999999999999</v>
      </c>
      <c r="F29" s="72">
        <v>0</v>
      </c>
      <c r="G29" s="71">
        <v>0</v>
      </c>
      <c r="H29" s="63">
        <f>1-I29-J29</f>
        <v>0.15600000000000008</v>
      </c>
      <c r="I29" s="63">
        <v>0.41799999999999998</v>
      </c>
      <c r="J29" s="63">
        <v>0.42599999999999999</v>
      </c>
      <c r="K29" s="72">
        <v>0</v>
      </c>
      <c r="L29" s="71">
        <v>0</v>
      </c>
      <c r="M29" s="63">
        <v>0</v>
      </c>
      <c r="N29" s="63">
        <f>1-O29</f>
        <v>0.46599999999999997</v>
      </c>
      <c r="O29" s="63">
        <v>0.53400000000000003</v>
      </c>
      <c r="P29" s="72">
        <v>0</v>
      </c>
      <c r="Q29" s="71">
        <v>0</v>
      </c>
      <c r="R29" s="63">
        <v>0</v>
      </c>
      <c r="S29" s="63">
        <f>1-T29</f>
        <v>0.125</v>
      </c>
      <c r="T29" s="63">
        <v>0.875</v>
      </c>
      <c r="U29" s="72">
        <v>0</v>
      </c>
      <c r="V29" s="71">
        <v>0</v>
      </c>
      <c r="W29" s="63">
        <v>0</v>
      </c>
      <c r="X29" s="63">
        <f>1-Y29</f>
        <v>0.125</v>
      </c>
      <c r="Y29" s="63">
        <v>0.875</v>
      </c>
      <c r="Z29" s="72">
        <v>0</v>
      </c>
      <c r="AA29" s="71">
        <v>0</v>
      </c>
      <c r="AB29" s="63">
        <v>0</v>
      </c>
      <c r="AC29" s="63">
        <f>1-AD29</f>
        <v>0.125</v>
      </c>
      <c r="AD29" s="63">
        <v>0.875</v>
      </c>
      <c r="AE29" s="72">
        <v>0</v>
      </c>
    </row>
    <row r="30" spans="1:31" x14ac:dyDescent="0.3">
      <c r="A30" s="65">
        <v>2040</v>
      </c>
      <c r="B30" s="71">
        <v>0</v>
      </c>
      <c r="C30" s="63">
        <v>0</v>
      </c>
      <c r="D30" s="63">
        <f>1-E30-F30</f>
        <v>0.15700000000000008</v>
      </c>
      <c r="E30" s="63">
        <v>0.42199999999999999</v>
      </c>
      <c r="F30" s="72">
        <v>0.42099999999999999</v>
      </c>
      <c r="G30" s="71">
        <v>0</v>
      </c>
      <c r="H30" s="63">
        <v>0</v>
      </c>
      <c r="I30" s="63">
        <f>1-J30-K30</f>
        <v>0.15700000000000008</v>
      </c>
      <c r="J30" s="63">
        <v>0.42199999999999999</v>
      </c>
      <c r="K30" s="72">
        <v>0.42099999999999999</v>
      </c>
      <c r="L30" s="71">
        <v>0</v>
      </c>
      <c r="M30" s="63">
        <v>0</v>
      </c>
      <c r="N30" s="63">
        <v>0</v>
      </c>
      <c r="O30" s="63">
        <f>1-P30</f>
        <v>0.46599999999999997</v>
      </c>
      <c r="P30" s="72">
        <v>0.53400000000000003</v>
      </c>
      <c r="Q30" s="71">
        <v>0</v>
      </c>
      <c r="R30" s="63">
        <v>0</v>
      </c>
      <c r="S30" s="63">
        <v>0</v>
      </c>
      <c r="T30" s="63">
        <f>1-U30</f>
        <v>0.13100000000000001</v>
      </c>
      <c r="U30" s="72">
        <v>0.86899999999999999</v>
      </c>
      <c r="V30" s="71">
        <v>0</v>
      </c>
      <c r="W30" s="63">
        <v>0</v>
      </c>
      <c r="X30" s="63">
        <v>0</v>
      </c>
      <c r="Y30" s="63">
        <f>1-Z30</f>
        <v>0.13100000000000001</v>
      </c>
      <c r="Z30" s="72">
        <v>0.86899999999999999</v>
      </c>
      <c r="AA30" s="71">
        <v>0</v>
      </c>
      <c r="AB30" s="63">
        <v>0</v>
      </c>
      <c r="AC30" s="63">
        <v>0</v>
      </c>
      <c r="AD30" s="63">
        <f>1-AE30</f>
        <v>0.13100000000000001</v>
      </c>
      <c r="AE30" s="72">
        <v>0.86899999999999999</v>
      </c>
    </row>
    <row r="31" spans="1:31" x14ac:dyDescent="0.3">
      <c r="A31" s="65">
        <v>2045</v>
      </c>
      <c r="B31" s="71">
        <v>0</v>
      </c>
      <c r="C31" s="63">
        <v>0</v>
      </c>
      <c r="D31" s="63">
        <v>0</v>
      </c>
      <c r="E31" s="63">
        <v>0</v>
      </c>
      <c r="F31" s="72">
        <v>1</v>
      </c>
      <c r="G31" s="71">
        <v>0</v>
      </c>
      <c r="H31" s="63">
        <v>0</v>
      </c>
      <c r="I31" s="63">
        <v>0</v>
      </c>
      <c r="J31" s="63">
        <v>0</v>
      </c>
      <c r="K31" s="72">
        <v>1</v>
      </c>
      <c r="L31" s="71">
        <v>0</v>
      </c>
      <c r="M31" s="63">
        <v>0</v>
      </c>
      <c r="N31" s="63">
        <v>0</v>
      </c>
      <c r="O31" s="63">
        <v>0</v>
      </c>
      <c r="P31" s="72">
        <v>1</v>
      </c>
      <c r="Q31" s="71">
        <v>0</v>
      </c>
      <c r="R31" s="63">
        <v>0</v>
      </c>
      <c r="S31" s="63">
        <v>0</v>
      </c>
      <c r="T31" s="63">
        <v>0</v>
      </c>
      <c r="U31" s="72">
        <v>1</v>
      </c>
      <c r="V31" s="71">
        <v>0</v>
      </c>
      <c r="W31" s="63">
        <v>0</v>
      </c>
      <c r="X31" s="63">
        <v>0</v>
      </c>
      <c r="Y31" s="63">
        <v>0</v>
      </c>
      <c r="Z31" s="72">
        <v>1</v>
      </c>
      <c r="AA31" s="71">
        <v>0</v>
      </c>
      <c r="AB31" s="63">
        <v>0</v>
      </c>
      <c r="AC31" s="63">
        <v>0</v>
      </c>
      <c r="AD31" s="63">
        <v>0</v>
      </c>
      <c r="AE31" s="72">
        <v>1</v>
      </c>
    </row>
    <row r="32" spans="1:31" ht="13.9" thickBot="1" x14ac:dyDescent="0.35">
      <c r="A32" s="65">
        <v>2050</v>
      </c>
      <c r="B32" s="74">
        <v>0</v>
      </c>
      <c r="C32" s="75">
        <v>0</v>
      </c>
      <c r="D32" s="75">
        <v>0</v>
      </c>
      <c r="E32" s="75">
        <v>0</v>
      </c>
      <c r="F32" s="76">
        <v>1</v>
      </c>
      <c r="G32" s="74">
        <v>0</v>
      </c>
      <c r="H32" s="75">
        <v>0</v>
      </c>
      <c r="I32" s="75">
        <v>0</v>
      </c>
      <c r="J32" s="75">
        <v>0</v>
      </c>
      <c r="K32" s="76">
        <v>1</v>
      </c>
      <c r="L32" s="74">
        <v>0</v>
      </c>
      <c r="M32" s="75">
        <v>0</v>
      </c>
      <c r="N32" s="75">
        <v>0</v>
      </c>
      <c r="O32" s="75">
        <v>0</v>
      </c>
      <c r="P32" s="76">
        <v>1</v>
      </c>
      <c r="Q32" s="75">
        <v>0</v>
      </c>
      <c r="R32" s="75">
        <v>0</v>
      </c>
      <c r="S32" s="75">
        <v>0</v>
      </c>
      <c r="T32" s="75">
        <v>0</v>
      </c>
      <c r="U32" s="76">
        <v>1</v>
      </c>
      <c r="V32" s="75">
        <v>0</v>
      </c>
      <c r="W32" s="75">
        <v>0</v>
      </c>
      <c r="X32" s="75">
        <v>0</v>
      </c>
      <c r="Y32" s="75">
        <v>0</v>
      </c>
      <c r="Z32" s="76">
        <v>1</v>
      </c>
      <c r="AA32" s="75">
        <v>0</v>
      </c>
      <c r="AB32" s="75">
        <v>0</v>
      </c>
      <c r="AC32" s="75">
        <v>0</v>
      </c>
      <c r="AD32" s="75">
        <v>0</v>
      </c>
      <c r="AE32" s="76">
        <v>1</v>
      </c>
    </row>
    <row r="33" spans="1:31" x14ac:dyDescent="0.3">
      <c r="A33" s="65"/>
      <c r="B33" s="117"/>
      <c r="C33" s="117"/>
      <c r="D33" s="117"/>
      <c r="E33" s="117"/>
      <c r="F33" s="117"/>
      <c r="G33" s="117"/>
      <c r="H33" s="117"/>
      <c r="I33" s="117"/>
      <c r="J33" s="117"/>
      <c r="K33" s="117"/>
      <c r="L33" s="117"/>
      <c r="M33" s="117"/>
      <c r="N33" s="117"/>
      <c r="O33" s="117"/>
      <c r="P33" s="117"/>
      <c r="Q33" s="117"/>
      <c r="R33" s="117"/>
      <c r="S33" s="117"/>
      <c r="T33" s="117"/>
      <c r="U33" s="117"/>
      <c r="V33" s="117"/>
      <c r="W33" s="117"/>
      <c r="X33" s="117"/>
      <c r="Y33" s="117"/>
      <c r="Z33" s="117"/>
      <c r="AA33" s="117"/>
      <c r="AB33" s="117"/>
      <c r="AC33" s="117"/>
      <c r="AD33" s="117"/>
      <c r="AE33" s="117"/>
    </row>
    <row r="34" spans="1:31" x14ac:dyDescent="0.3">
      <c r="A34" s="8" t="s">
        <v>856</v>
      </c>
      <c r="B34" t="s">
        <v>835</v>
      </c>
      <c r="C34" t="s">
        <v>919</v>
      </c>
      <c r="D34" t="s">
        <v>798</v>
      </c>
      <c r="E34" t="s">
        <v>948</v>
      </c>
      <c r="F34" t="s">
        <v>949</v>
      </c>
      <c r="G34" t="s">
        <v>833</v>
      </c>
      <c r="S34" t="s">
        <v>907</v>
      </c>
      <c r="T34" t="s">
        <v>908</v>
      </c>
      <c r="U34" t="s">
        <v>919</v>
      </c>
      <c r="V34" t="s">
        <v>909</v>
      </c>
      <c r="W34" t="s">
        <v>948</v>
      </c>
      <c r="X34" t="s">
        <v>949</v>
      </c>
      <c r="Y34" t="s">
        <v>910</v>
      </c>
    </row>
    <row r="35" spans="1:31" x14ac:dyDescent="0.3">
      <c r="A35" s="60" t="s">
        <v>863</v>
      </c>
      <c r="B35" s="19">
        <f>BAU!B35</f>
        <v>9.879999999999999</v>
      </c>
      <c r="C35" s="19">
        <f>BAU!C35</f>
        <v>9.879999999999999</v>
      </c>
      <c r="D35" s="19">
        <f>FE_L!D35</f>
        <v>9.5</v>
      </c>
      <c r="E35" s="19">
        <f>FE_L!E35</f>
        <v>22</v>
      </c>
      <c r="F35" s="19">
        <f>FE_L!F35</f>
        <v>22</v>
      </c>
      <c r="G35" s="19">
        <f>FE_L!G35</f>
        <v>25</v>
      </c>
      <c r="T35" s="92">
        <f t="shared" ref="T35:Y39" si="5">(B7)*B35/(B7-B42)</f>
        <v>10.12344327997241</v>
      </c>
      <c r="U35" s="92">
        <f t="shared" si="5"/>
        <v>10.250298284634439</v>
      </c>
      <c r="V35" s="92">
        <f t="shared" si="5"/>
        <v>9.6358082754067578</v>
      </c>
      <c r="W35" s="92">
        <f t="shared" si="5"/>
        <v>92.396601716265636</v>
      </c>
      <c r="X35" s="92">
        <f t="shared" si="5"/>
        <v>24.714105907948674</v>
      </c>
      <c r="Y35" s="92">
        <f t="shared" si="5"/>
        <v>25.09225034921613</v>
      </c>
    </row>
    <row r="36" spans="1:31" x14ac:dyDescent="0.3">
      <c r="A36" s="60" t="s">
        <v>857</v>
      </c>
      <c r="B36" s="19">
        <f>FE_L!B36</f>
        <v>8.84</v>
      </c>
      <c r="C36" s="19">
        <f>FE_L!C36</f>
        <v>8.84</v>
      </c>
      <c r="D36" s="19">
        <f>FE_L!D36</f>
        <v>9.1199999999999992</v>
      </c>
      <c r="E36" s="19">
        <f>FE_L!E36</f>
        <v>20.9</v>
      </c>
      <c r="F36" s="19">
        <f>FE_L!F36</f>
        <v>20.9</v>
      </c>
      <c r="G36" s="19">
        <f>FE_L!G36</f>
        <v>24</v>
      </c>
      <c r="I36" s="61"/>
      <c r="T36" s="92">
        <f t="shared" si="5"/>
        <v>9.4017156629140768</v>
      </c>
      <c r="U36" s="92">
        <f t="shared" si="5"/>
        <v>14.978417574066443</v>
      </c>
      <c r="V36" s="92">
        <f t="shared" si="5"/>
        <v>9.3714592433700545</v>
      </c>
      <c r="W36" s="92">
        <f>(E8)*E36/(E8-E43)</f>
        <v>103.66843001462556</v>
      </c>
      <c r="X36" s="92">
        <f t="shared" si="5"/>
        <v>25.704488667669441</v>
      </c>
      <c r="Y36" s="92">
        <f>(G8)*G36/(G8-G43)</f>
        <v>24.202247717460491</v>
      </c>
    </row>
    <row r="37" spans="1:31" x14ac:dyDescent="0.3">
      <c r="A37" s="60" t="s">
        <v>858</v>
      </c>
      <c r="B37" s="19">
        <f>FE_L!B37</f>
        <v>7.4594245507041723</v>
      </c>
      <c r="C37" s="19">
        <f>FE_L!C37</f>
        <v>7.4594245507041723</v>
      </c>
      <c r="D37" s="19">
        <f>FE_L!D37</f>
        <v>8.6449999999999996</v>
      </c>
      <c r="E37" s="19">
        <f>FE_L!E37</f>
        <v>19.25</v>
      </c>
      <c r="F37" s="19">
        <f>FE_L!F37</f>
        <v>19.25</v>
      </c>
      <c r="G37" s="19">
        <f>FE_L!G37</f>
        <v>22.75</v>
      </c>
      <c r="I37" s="61"/>
      <c r="T37" s="92">
        <f t="shared" si="5"/>
        <v>8.7148409734099346</v>
      </c>
      <c r="U37" s="92">
        <f t="shared" si="5"/>
        <v>29.19848974677144</v>
      </c>
      <c r="V37" s="92">
        <f t="shared" si="5"/>
        <v>9.2099584011062152</v>
      </c>
      <c r="W37" s="92">
        <f t="shared" si="5"/>
        <v>145.39718693177923</v>
      </c>
      <c r="X37" s="92">
        <f t="shared" si="5"/>
        <v>24.458992668762711</v>
      </c>
      <c r="Y37" s="92">
        <f t="shared" si="5"/>
        <v>23.18651325753185</v>
      </c>
    </row>
    <row r="38" spans="1:31" x14ac:dyDescent="0.3">
      <c r="A38" s="60" t="s">
        <v>859</v>
      </c>
      <c r="B38" s="19">
        <f>FE_L!B38</f>
        <v>7.1000793059403922</v>
      </c>
      <c r="C38" s="19">
        <f>FE_L!C38</f>
        <v>7.1000793059403922</v>
      </c>
      <c r="D38" s="19">
        <f>FE_L!D38</f>
        <v>8.3125</v>
      </c>
      <c r="E38" s="19">
        <f>FE_L!E38</f>
        <v>18.149999999999999</v>
      </c>
      <c r="F38" s="19">
        <f>FE_L!F38</f>
        <v>18.149999999999999</v>
      </c>
      <c r="G38" s="19">
        <f>FE_L!G38</f>
        <v>21.875</v>
      </c>
      <c r="I38" s="61"/>
      <c r="T38" s="92">
        <f t="shared" si="5"/>
        <v>9.8394458613980262</v>
      </c>
      <c r="U38" s="92">
        <f t="shared" si="5"/>
        <v>143.89905477485863</v>
      </c>
      <c r="V38" s="92">
        <f t="shared" si="5"/>
        <v>9.3242549593872504</v>
      </c>
      <c r="W38" s="92">
        <f t="shared" si="5"/>
        <v>197.55756352632085</v>
      </c>
      <c r="X38" s="92">
        <f t="shared" si="5"/>
        <v>24.093211594961979</v>
      </c>
      <c r="Y38" s="92">
        <f t="shared" si="5"/>
        <v>22.770737310777854</v>
      </c>
    </row>
    <row r="39" spans="1:31" x14ac:dyDescent="0.3">
      <c r="A39" s="60" t="s">
        <v>860</v>
      </c>
      <c r="B39" s="19">
        <f>FE_L!B39</f>
        <v>6.7600000000000007</v>
      </c>
      <c r="C39" s="19">
        <f>FE_L!C39</f>
        <v>6.7600000000000007</v>
      </c>
      <c r="D39" s="19">
        <f>FE_L!D39</f>
        <v>7.6000000000000005</v>
      </c>
      <c r="E39" s="19">
        <f>FE_L!E39</f>
        <v>17.600000000000001</v>
      </c>
      <c r="F39" s="19">
        <f>FE_L!F39</f>
        <v>17.600000000000001</v>
      </c>
      <c r="G39" s="19">
        <f>FE_L!G39</f>
        <v>20</v>
      </c>
      <c r="I39" s="61"/>
      <c r="T39" s="92">
        <f t="shared" si="5"/>
        <v>11.727101474212022</v>
      </c>
      <c r="U39" s="92">
        <f t="shared" si="5"/>
        <v>3003.2968016707105</v>
      </c>
      <c r="V39" s="92">
        <f t="shared" si="5"/>
        <v>9.0598528552823563</v>
      </c>
      <c r="W39" s="92">
        <f t="shared" si="5"/>
        <v>191.57097069218995</v>
      </c>
      <c r="X39" s="92">
        <f t="shared" si="5"/>
        <v>24.63001186001415</v>
      </c>
      <c r="Y39" s="92">
        <f t="shared" si="5"/>
        <v>21.475480237350336</v>
      </c>
    </row>
    <row r="40" spans="1:31" x14ac:dyDescent="0.3">
      <c r="A40" s="60"/>
    </row>
    <row r="41" spans="1:31" x14ac:dyDescent="0.3">
      <c r="A41" s="60" t="s">
        <v>923</v>
      </c>
      <c r="B41" t="s">
        <v>835</v>
      </c>
      <c r="C41" t="s">
        <v>919</v>
      </c>
      <c r="D41" t="s">
        <v>798</v>
      </c>
      <c r="E41" t="s">
        <v>948</v>
      </c>
      <c r="F41" t="s">
        <v>949</v>
      </c>
      <c r="G41" t="s">
        <v>833</v>
      </c>
    </row>
    <row r="42" spans="1:31" x14ac:dyDescent="0.3">
      <c r="A42" s="8">
        <v>2020</v>
      </c>
      <c r="B42" s="19">
        <f>PV保有量BAU!$I$44/100</f>
        <v>5.8549941590135202</v>
      </c>
      <c r="C42" s="102">
        <f>Taxi保有量_BAU!$H$44/100</f>
        <v>5.0174860598909528E-2</v>
      </c>
      <c r="D42" s="54">
        <f>预测总结L!D14</f>
        <v>0.24690358367739815</v>
      </c>
      <c r="E42" s="54">
        <f>预测总结L!D12</f>
        <v>0.59934473037821612</v>
      </c>
      <c r="F42" s="118">
        <f>预测总结L!D$13</f>
        <v>0.17194249588268201</v>
      </c>
      <c r="G42" s="118">
        <f>预测总结L!D$15+预测总结L!D$16</f>
        <v>2.8451392202603613E-2</v>
      </c>
      <c r="I42" s="19"/>
      <c r="J42" s="19"/>
      <c r="K42" s="19"/>
      <c r="L42" s="20"/>
      <c r="M42" s="19"/>
      <c r="N42" s="61"/>
      <c r="O42" s="54"/>
      <c r="P42" s="19"/>
      <c r="Q42" s="19"/>
    </row>
    <row r="43" spans="1:31" x14ac:dyDescent="0.3">
      <c r="A43" s="8">
        <v>2025</v>
      </c>
      <c r="B43" s="57">
        <f>PV保有量_L!$I$49/100</f>
        <v>19.429865979183536</v>
      </c>
      <c r="C43" s="105">
        <f>Taxi保有量_L!$I$49/100</f>
        <v>0.56919551925045453</v>
      </c>
      <c r="D43" s="106">
        <f>预测总结L!E$14</f>
        <v>0.56353037407882844</v>
      </c>
      <c r="E43" s="106">
        <f>预测总结L!E$12</f>
        <v>0.62805718860977733</v>
      </c>
      <c r="F43" s="107">
        <f>预测总结L!E$13</f>
        <v>0.29264394586950204</v>
      </c>
      <c r="G43" s="107">
        <f>预测总结L!E$15+预测总结L!E$16</f>
        <v>6.8002217689873162E-2</v>
      </c>
      <c r="I43" s="19"/>
      <c r="J43" s="19"/>
      <c r="K43" s="19"/>
      <c r="M43" s="19"/>
      <c r="N43" s="61"/>
      <c r="O43" s="54"/>
      <c r="P43" s="19"/>
      <c r="Q43" s="19"/>
    </row>
    <row r="44" spans="1:31" x14ac:dyDescent="0.3">
      <c r="A44" s="8">
        <v>2030</v>
      </c>
      <c r="B44" s="57">
        <f>PV保有量_L!$I$54/100</f>
        <v>54.492079281006681</v>
      </c>
      <c r="C44" s="105">
        <f>Taxi保有量_L!$I$54/100</f>
        <v>1.0340736083501165</v>
      </c>
      <c r="D44" s="106">
        <f>预测总结L!F$14</f>
        <v>1.4930680546119335</v>
      </c>
      <c r="E44" s="106">
        <f>预测总结L!F$12</f>
        <v>0.68249985124717627</v>
      </c>
      <c r="F44" s="107">
        <f>预测总结L!F$13</f>
        <v>0.33343909531025462</v>
      </c>
      <c r="G44" s="107">
        <f>预测总结L!F$15+预测总结L!F$16</f>
        <v>0.15996875135031569</v>
      </c>
      <c r="I44" s="19"/>
      <c r="J44" s="19"/>
      <c r="K44" s="19"/>
      <c r="L44" s="20"/>
      <c r="M44" s="19"/>
      <c r="N44" s="61"/>
      <c r="O44" s="54"/>
      <c r="P44" s="19"/>
      <c r="Q44" s="19"/>
    </row>
    <row r="45" spans="1:31" x14ac:dyDescent="0.3">
      <c r="A45" s="8">
        <v>2035</v>
      </c>
      <c r="B45" s="57">
        <f>PV保有量_L!$I$59/100</f>
        <v>113.04208163750269</v>
      </c>
      <c r="C45" s="105">
        <f>Taxi保有量_L!$I$59/100</f>
        <v>1.3203707093562955</v>
      </c>
      <c r="D45" s="106">
        <f>预测总结L!G$14</f>
        <v>2.9725381425031827</v>
      </c>
      <c r="E45" s="106">
        <f>预测总结L!G$12</f>
        <v>0.71437801682350544</v>
      </c>
      <c r="F45" s="107">
        <f>预测总结L!G$13</f>
        <v>0.38621384426293148</v>
      </c>
      <c r="G45" s="107">
        <f>预测总结L!G$15+预测总结L!G$16</f>
        <v>0.34661267575595739</v>
      </c>
      <c r="I45" s="19"/>
      <c r="J45" s="19"/>
      <c r="K45" s="19"/>
      <c r="M45" s="19"/>
      <c r="N45" s="61"/>
      <c r="O45" s="54"/>
      <c r="P45" s="19"/>
      <c r="Q45" s="19"/>
    </row>
    <row r="46" spans="1:31" x14ac:dyDescent="0.3">
      <c r="A46" s="8">
        <v>2040</v>
      </c>
      <c r="B46" s="57">
        <f>PV保有量_L!$I$64/100</f>
        <v>177.31860204979085</v>
      </c>
      <c r="C46" s="105">
        <f>Taxi保有量_L!$I$64/100</f>
        <v>1.3857737808415147</v>
      </c>
      <c r="D46" s="106">
        <f>预测总结L!H$14</f>
        <v>4.9087622592081459</v>
      </c>
      <c r="E46" s="106">
        <f>预测总结L!H$12</f>
        <v>0.71437801682350544</v>
      </c>
      <c r="F46" s="107">
        <f>预测总结L!H$13</f>
        <v>0.44688191185099468</v>
      </c>
      <c r="G46" s="107">
        <f>预测总结L!H$15+预测总结L!H$16</f>
        <v>0.62616873514898164</v>
      </c>
      <c r="I46" s="19"/>
      <c r="J46" s="19"/>
      <c r="K46" s="19"/>
      <c r="L46" s="20"/>
      <c r="M46" s="19"/>
      <c r="N46" s="61"/>
      <c r="O46" s="54"/>
      <c r="P46" s="19"/>
      <c r="Q46" s="19"/>
    </row>
    <row r="47" spans="1:31" x14ac:dyDescent="0.3">
      <c r="A47" s="8">
        <v>2045</v>
      </c>
      <c r="B47" s="57">
        <f>PV保有量_L!$I$69/100</f>
        <v>231.85741623181323</v>
      </c>
      <c r="C47" s="105">
        <f>Taxi保有量_L!$I$69/100</f>
        <v>1.3888999999999998</v>
      </c>
      <c r="D47" s="106">
        <f>预测总结L!I$14</f>
        <v>7.3943990810675748</v>
      </c>
      <c r="E47" s="106">
        <f>预测总结L!I$12</f>
        <v>0.71437801682350544</v>
      </c>
      <c r="F47" s="107">
        <f>预测总结L!I$13</f>
        <v>0.44688191185099468</v>
      </c>
      <c r="G47" s="107">
        <f>预测总结L!I$15+预测总结L!I$16</f>
        <v>1.0584875112805174</v>
      </c>
      <c r="I47" s="19"/>
      <c r="J47" s="19"/>
      <c r="K47" s="19"/>
      <c r="M47" s="19"/>
      <c r="N47" s="61"/>
      <c r="O47" s="54"/>
      <c r="P47" s="19"/>
      <c r="Q47" s="19"/>
    </row>
    <row r="48" spans="1:31" x14ac:dyDescent="0.3">
      <c r="A48" s="8">
        <v>2050</v>
      </c>
      <c r="B48" s="57">
        <f>PV保有量_L!$I$74/100</f>
        <v>273.26675985482046</v>
      </c>
      <c r="C48" s="105">
        <f>Taxi保有量_L!$I$74/100</f>
        <v>1.3888676353418823</v>
      </c>
      <c r="D48" s="106">
        <f>预测总结L!J$14</f>
        <v>11.092014931059516</v>
      </c>
      <c r="E48" s="106">
        <f>预测总结L!J$12</f>
        <v>0.71437801682350544</v>
      </c>
      <c r="F48" s="107">
        <f>预测总结L!J$13</f>
        <v>0.44688191185099468</v>
      </c>
      <c r="G48" s="107">
        <f>预测总结L!J$15+预测总结L!J$16</f>
        <v>1.7582669848568273</v>
      </c>
      <c r="I48" s="19"/>
      <c r="J48" s="19"/>
      <c r="K48" s="19"/>
      <c r="L48" s="20"/>
      <c r="M48" s="19"/>
      <c r="N48" s="61"/>
      <c r="O48" s="54"/>
      <c r="P48" s="19"/>
      <c r="Q48" s="19"/>
    </row>
    <row r="49" spans="1:12" x14ac:dyDescent="0.3">
      <c r="A49" s="8"/>
      <c r="L49" s="34"/>
    </row>
    <row r="50" spans="1:12" x14ac:dyDescent="0.3">
      <c r="A50" s="8" t="s">
        <v>871</v>
      </c>
      <c r="B50" t="s">
        <v>835</v>
      </c>
      <c r="C50" t="s">
        <v>919</v>
      </c>
      <c r="D50" t="s">
        <v>798</v>
      </c>
      <c r="E50" t="s">
        <v>948</v>
      </c>
      <c r="F50" t="s">
        <v>949</v>
      </c>
      <c r="G50" t="s">
        <v>827</v>
      </c>
      <c r="H50" t="s">
        <v>836</v>
      </c>
      <c r="L50" s="34"/>
    </row>
    <row r="51" spans="1:12" hidden="1" x14ac:dyDescent="0.3">
      <c r="A51" s="17">
        <v>2017</v>
      </c>
      <c r="B51" s="19">
        <f>(B4-B42)*B16*(B$35*$B26+B$36*$C26+$D26*B$37+$E26*B$38+$F26*B$39)/100*0.72*0.84*44/12*1000/1000000</f>
        <v>426.59545448436347</v>
      </c>
      <c r="C51" s="19" t="e">
        <f>(C4-C42)*C16*(C$35*$B26+C$36*$C26+$D26*C$37+$E26*C$38+$F26*C$39)/100*0.72*0.84*44/12*1000/1000000</f>
        <v>#REF!</v>
      </c>
      <c r="D51" s="19">
        <f>(D4-D42)*D16*(D$35*$B26+D$36*$C26+$D26*D$37+$E26*D$38+$F26*D$39)/100*0.72*0.84*44/12*1000/1000000</f>
        <v>-1.7033051881237562</v>
      </c>
      <c r="E51" s="19">
        <f>(E4-E42)*E16*(E$35*$B26+E$36*$C26+$D26*E$37+$E26*E$38+$F26*E$39)/100*0.72*0.84*44/12*1000/1000000</f>
        <v>-13.005815823550826</v>
      </c>
      <c r="F51" s="19">
        <f>(F4-F42)*F16*(F$35*$B26+F$36*$C26+$D26*F$37+$E26*F$38+$F26*F$39)/100*0.72*0.84*44/12*1000/1000000</f>
        <v>-9.6301046895264655</v>
      </c>
      <c r="G51" s="19">
        <f>G4*$G16*(G$35*$AA26+G$36*$AB26+$AC26*G$37+$AD26*G$38+$AE26*G$39)/100*0.72*0.84*44/12*1000/1000000</f>
        <v>353.15280000000001</v>
      </c>
      <c r="H51" s="19" t="e">
        <f>SUM(B51:G51)</f>
        <v>#REF!</v>
      </c>
      <c r="L51" s="34"/>
    </row>
    <row r="52" spans="1:12" x14ac:dyDescent="0.3">
      <c r="A52" s="8">
        <v>2020</v>
      </c>
      <c r="B52" s="19">
        <f t="shared" ref="B52:B58" si="6">(B7-B42)*B16*(B$35*$B26+B$36*$C26+$D26*B$37+$E26*B$38+$F26*B$39)/100*0.72*0.84*44/12*1000/1000000</f>
        <v>618.50358059416749</v>
      </c>
      <c r="C52" s="19">
        <f t="shared" ref="C52:C58" si="7">(C7-C42)*C16*(C$35*$G26+C$36*$H26+$I26*C$37+$J26*C$38+$K26*C$39)/100*0.72*0.84*44/12*1000/1000000</f>
        <v>28.287709577352192</v>
      </c>
      <c r="D52" s="19">
        <f t="shared" ref="D52:D58" si="8">(D7-D42)*D16*(D$35*$L26+D$36*$M26+$N26*D$37+$O26*D$38+$P26*D$39)/100*0.74*0.84*44/12*1000/1000000</f>
        <v>122.45853613041881</v>
      </c>
      <c r="E52" s="19">
        <f t="shared" ref="E52:E58" si="9">(E7-E42)*E16*(E$35*$Q26+E$36*$R26+$S26*E$37+$T26*E$38+$U26*E$39)/100*0.82*0.84*44/12*1000/1000000</f>
        <v>4.6290294270981427</v>
      </c>
      <c r="F52" s="19">
        <f t="shared" ref="F52:F58" si="10">(F7-F42)*F16*(F$35*$V26+F$36*$W26+$X26*F$37+$Y26*F$38+$Z26*F$39)/100*0.82*0.84*44/12*1000/1000000</f>
        <v>88.90132929138791</v>
      </c>
      <c r="G52" s="19">
        <f t="shared" ref="G52:G58" si="11">(G7-G42)*G16*(G$35*$AA26+G$36*$AB26+$AC26*G$37+$AD26*G$38+$AE26*G$39)/100*0.82*0.84*44/12*1000/1000000</f>
        <v>316.4415087067481</v>
      </c>
      <c r="H52" s="19">
        <f>SUM(B52:G52)</f>
        <v>1179.2216937271726</v>
      </c>
      <c r="L52" s="34"/>
    </row>
    <row r="53" spans="1:12" x14ac:dyDescent="0.3">
      <c r="A53" s="8">
        <v>2025</v>
      </c>
      <c r="B53" s="19">
        <f t="shared" si="6"/>
        <v>756.11131901770409</v>
      </c>
      <c r="C53" s="19">
        <f t="shared" si="7"/>
        <v>16.454598130589652</v>
      </c>
      <c r="D53" s="19">
        <f t="shared" si="8"/>
        <v>141.81815299854804</v>
      </c>
      <c r="E53" s="19">
        <f t="shared" si="9"/>
        <v>3.7469760412783537</v>
      </c>
      <c r="F53" s="19">
        <f t="shared" si="10"/>
        <v>77.629302991788848</v>
      </c>
      <c r="G53" s="19">
        <f t="shared" si="11"/>
        <v>359.15519786449778</v>
      </c>
      <c r="H53" s="19">
        <f t="shared" ref="H53:H57" si="12">SUM(B53:G53)</f>
        <v>1354.9155470444066</v>
      </c>
      <c r="L53" s="34"/>
    </row>
    <row r="54" spans="1:12" x14ac:dyDescent="0.3">
      <c r="A54" s="8">
        <v>2030</v>
      </c>
      <c r="B54" s="19">
        <f t="shared" si="6"/>
        <v>713.21621399208902</v>
      </c>
      <c r="C54" s="19">
        <f t="shared" si="7"/>
        <v>6.3450637536976906</v>
      </c>
      <c r="D54" s="19">
        <f t="shared" si="8"/>
        <v>151.18673730277521</v>
      </c>
      <c r="E54" s="19">
        <f t="shared" si="9"/>
        <v>2.2770981148050629</v>
      </c>
      <c r="F54" s="19">
        <f t="shared" si="10"/>
        <v>69.535470743484595</v>
      </c>
      <c r="G54" s="19">
        <f t="shared" si="11"/>
        <v>382.74888824275882</v>
      </c>
      <c r="H54" s="19">
        <f t="shared" si="12"/>
        <v>1325.3094721496104</v>
      </c>
      <c r="L54" s="34"/>
    </row>
    <row r="55" spans="1:12" x14ac:dyDescent="0.3">
      <c r="A55" s="8">
        <v>2035</v>
      </c>
      <c r="B55" s="19">
        <f t="shared" si="6"/>
        <v>580.59009579159408</v>
      </c>
      <c r="C55" s="19">
        <f t="shared" si="7"/>
        <v>1.1024081875630618</v>
      </c>
      <c r="D55" s="19">
        <f t="shared" si="8"/>
        <v>154.33940816715537</v>
      </c>
      <c r="E55" s="19">
        <f t="shared" si="9"/>
        <v>1.4846971866219274</v>
      </c>
      <c r="F55" s="19">
        <f t="shared" si="10"/>
        <v>62.538011830732813</v>
      </c>
      <c r="G55" s="19">
        <f t="shared" si="11"/>
        <v>400.79504366024838</v>
      </c>
      <c r="H55" s="19">
        <f t="shared" si="12"/>
        <v>1200.8496648239156</v>
      </c>
      <c r="L55" s="34"/>
    </row>
    <row r="56" spans="1:12" x14ac:dyDescent="0.3">
      <c r="A56" s="8">
        <v>2040</v>
      </c>
      <c r="B56" s="19">
        <f t="shared" si="6"/>
        <v>445.8835644341213</v>
      </c>
      <c r="C56" s="19">
        <f t="shared" si="7"/>
        <v>4.6891344978153539E-2</v>
      </c>
      <c r="D56" s="19">
        <f t="shared" si="8"/>
        <v>151.28688317785677</v>
      </c>
      <c r="E56" s="19">
        <f t="shared" si="9"/>
        <v>1.434730986566892</v>
      </c>
      <c r="F56" s="19">
        <f t="shared" si="10"/>
        <v>57.324829943033826</v>
      </c>
      <c r="G56" s="19">
        <f t="shared" si="11"/>
        <v>393.48392404302155</v>
      </c>
      <c r="H56" s="19">
        <f t="shared" si="12"/>
        <v>1049.4608239295785</v>
      </c>
      <c r="L56" s="34"/>
    </row>
    <row r="57" spans="1:12" x14ac:dyDescent="0.3">
      <c r="A57" s="8">
        <v>2045</v>
      </c>
      <c r="B57" s="19">
        <f t="shared" si="6"/>
        <v>333.61870431894454</v>
      </c>
      <c r="C57" s="19">
        <f t="shared" si="7"/>
        <v>0</v>
      </c>
      <c r="D57" s="19">
        <f t="shared" si="8"/>
        <v>146.10227632985004</v>
      </c>
      <c r="E57" s="19">
        <f t="shared" si="9"/>
        <v>1.4288815029143362</v>
      </c>
      <c r="F57" s="19">
        <f t="shared" si="10"/>
        <v>57.091113198377968</v>
      </c>
      <c r="G57" s="19">
        <f t="shared" si="11"/>
        <v>397.15165759497444</v>
      </c>
      <c r="H57" s="19">
        <f t="shared" si="12"/>
        <v>935.39263294506145</v>
      </c>
      <c r="L57" s="34"/>
    </row>
    <row r="58" spans="1:12" x14ac:dyDescent="0.3">
      <c r="A58" s="17">
        <v>2050</v>
      </c>
      <c r="B58" s="19">
        <f t="shared" si="6"/>
        <v>248.00461043316281</v>
      </c>
      <c r="C58" s="19">
        <f t="shared" si="7"/>
        <v>4.6791518649816094E-4</v>
      </c>
      <c r="D58" s="19">
        <f t="shared" si="8"/>
        <v>140.36050796848124</v>
      </c>
      <c r="E58" s="19">
        <f t="shared" si="9"/>
        <v>1.4288815029143362</v>
      </c>
      <c r="F58" s="19">
        <f t="shared" si="10"/>
        <v>57.091113198377968</v>
      </c>
      <c r="G58" s="19">
        <f t="shared" si="11"/>
        <v>384.33472939973598</v>
      </c>
      <c r="H58" s="19">
        <f>SUM(B58:G58)</f>
        <v>831.22031041785885</v>
      </c>
    </row>
    <row r="59" spans="1:12" x14ac:dyDescent="0.3">
      <c r="A59" s="8"/>
      <c r="L59" s="34"/>
    </row>
    <row r="60" spans="1:12" x14ac:dyDescent="0.3">
      <c r="A60" s="8"/>
      <c r="L60" s="34"/>
    </row>
    <row r="61" spans="1:12" x14ac:dyDescent="0.3">
      <c r="A61" s="11"/>
      <c r="L61" s="34"/>
    </row>
    <row r="62" spans="1:12" x14ac:dyDescent="0.3">
      <c r="A62" s="8"/>
      <c r="L62" s="34"/>
    </row>
    <row r="63" spans="1:12" x14ac:dyDescent="0.3">
      <c r="A63" s="8"/>
      <c r="L63" s="34"/>
    </row>
    <row r="64" spans="1:12" x14ac:dyDescent="0.3">
      <c r="A64" s="8"/>
      <c r="L64" s="34"/>
    </row>
    <row r="65" spans="1:12" x14ac:dyDescent="0.3">
      <c r="A65" s="8"/>
      <c r="L65" s="34"/>
    </row>
    <row r="66" spans="1:12" x14ac:dyDescent="0.3">
      <c r="A66" s="8"/>
      <c r="L66" s="34"/>
    </row>
    <row r="67" spans="1:12" x14ac:dyDescent="0.3">
      <c r="A67" s="8"/>
      <c r="L67" s="34"/>
    </row>
    <row r="68" spans="1:12" x14ac:dyDescent="0.3">
      <c r="A68" s="8"/>
      <c r="L68" s="34"/>
    </row>
    <row r="69" spans="1:12" x14ac:dyDescent="0.3">
      <c r="A69" s="8"/>
      <c r="L69" s="34"/>
    </row>
    <row r="70" spans="1:12" x14ac:dyDescent="0.3">
      <c r="A70" s="8"/>
      <c r="L70" s="34"/>
    </row>
    <row r="71" spans="1:12" x14ac:dyDescent="0.3">
      <c r="A71" s="11"/>
      <c r="L71" s="34"/>
    </row>
    <row r="72" spans="1:12" x14ac:dyDescent="0.3">
      <c r="A72" s="8"/>
      <c r="L72" s="34"/>
    </row>
    <row r="73" spans="1:12" x14ac:dyDescent="0.3">
      <c r="A73" s="8"/>
      <c r="L73" s="34"/>
    </row>
    <row r="74" spans="1:12" x14ac:dyDescent="0.3">
      <c r="A74" s="8"/>
      <c r="L74" s="34"/>
    </row>
    <row r="75" spans="1:12" x14ac:dyDescent="0.3">
      <c r="A75" s="8"/>
      <c r="L75" s="34"/>
    </row>
    <row r="76" spans="1:12" x14ac:dyDescent="0.3">
      <c r="A76" s="8"/>
      <c r="L76" s="34"/>
    </row>
    <row r="77" spans="1:12" x14ac:dyDescent="0.3">
      <c r="A77" s="8"/>
      <c r="L77" s="34"/>
    </row>
    <row r="78" spans="1:12" x14ac:dyDescent="0.3">
      <c r="A78" s="8"/>
      <c r="L78" s="34"/>
    </row>
    <row r="79" spans="1:12" x14ac:dyDescent="0.3">
      <c r="A79" s="8"/>
      <c r="L79" s="34"/>
    </row>
    <row r="80" spans="1:12" x14ac:dyDescent="0.3">
      <c r="A80" s="8"/>
      <c r="L80" s="34"/>
    </row>
    <row r="81" spans="1:12" x14ac:dyDescent="0.3">
      <c r="A81" s="8"/>
      <c r="L81" s="34"/>
    </row>
    <row r="82" spans="1:12" x14ac:dyDescent="0.3">
      <c r="A82" s="8"/>
      <c r="L82" s="34"/>
    </row>
    <row r="83" spans="1:12" x14ac:dyDescent="0.3">
      <c r="A83" s="8"/>
      <c r="L83" s="34"/>
    </row>
    <row r="84" spans="1:12" x14ac:dyDescent="0.3">
      <c r="A84" s="8"/>
      <c r="L84" s="34"/>
    </row>
    <row r="85" spans="1:12" x14ac:dyDescent="0.3">
      <c r="A85" s="8"/>
      <c r="L85" s="34"/>
    </row>
    <row r="86" spans="1:12" x14ac:dyDescent="0.3">
      <c r="A86" s="8"/>
      <c r="L86" s="34"/>
    </row>
    <row r="87" spans="1:12" x14ac:dyDescent="0.3">
      <c r="A87" s="8"/>
      <c r="L87" s="34"/>
    </row>
    <row r="88" spans="1:12" x14ac:dyDescent="0.3">
      <c r="A88" s="8"/>
      <c r="L88" s="34"/>
    </row>
    <row r="89" spans="1:12" x14ac:dyDescent="0.3">
      <c r="A89" s="8"/>
      <c r="L89" s="34"/>
    </row>
    <row r="90" spans="1:12" x14ac:dyDescent="0.3">
      <c r="A90" s="8"/>
      <c r="L90" s="34"/>
    </row>
    <row r="91" spans="1:12" x14ac:dyDescent="0.3">
      <c r="A91" s="8"/>
      <c r="L91" s="34"/>
    </row>
    <row r="92" spans="1:12" x14ac:dyDescent="0.3">
      <c r="A92" s="8"/>
      <c r="L92" s="34"/>
    </row>
    <row r="93" spans="1:12" x14ac:dyDescent="0.3">
      <c r="A93" s="8"/>
      <c r="L93" s="34"/>
    </row>
    <row r="94" spans="1:12" x14ac:dyDescent="0.3">
      <c r="A94" s="8"/>
      <c r="L94" s="34"/>
    </row>
    <row r="95" spans="1:12" x14ac:dyDescent="0.3">
      <c r="A95" s="8"/>
      <c r="L95" s="34"/>
    </row>
    <row r="96" spans="1:12" x14ac:dyDescent="0.3">
      <c r="A96" s="11"/>
      <c r="L96" s="34"/>
    </row>
    <row r="97" spans="1:12" x14ac:dyDescent="0.3">
      <c r="A97" s="8"/>
      <c r="L97" s="34"/>
    </row>
    <row r="98" spans="1:12" x14ac:dyDescent="0.3">
      <c r="A98" s="8"/>
      <c r="L98" s="34"/>
    </row>
    <row r="99" spans="1:12" x14ac:dyDescent="0.3">
      <c r="A99" s="8"/>
      <c r="L99" s="34"/>
    </row>
    <row r="100" spans="1:12" x14ac:dyDescent="0.3">
      <c r="A100" s="8"/>
      <c r="L100" s="34"/>
    </row>
    <row r="101" spans="1:12" x14ac:dyDescent="0.3">
      <c r="A101" s="8"/>
      <c r="L101" s="34"/>
    </row>
    <row r="102" spans="1:12" x14ac:dyDescent="0.3">
      <c r="A102" s="8"/>
      <c r="L102" s="34"/>
    </row>
    <row r="103" spans="1:12" x14ac:dyDescent="0.3">
      <c r="A103" s="8"/>
      <c r="L103" s="34"/>
    </row>
    <row r="104" spans="1:12" x14ac:dyDescent="0.3">
      <c r="A104" s="8"/>
      <c r="L104" s="34"/>
    </row>
    <row r="105" spans="1:12" x14ac:dyDescent="0.3">
      <c r="A105" s="8"/>
      <c r="L105" s="34"/>
    </row>
    <row r="106" spans="1:12" x14ac:dyDescent="0.3">
      <c r="A106" s="8"/>
      <c r="L106" s="34"/>
    </row>
    <row r="107" spans="1:12" x14ac:dyDescent="0.3">
      <c r="A107" s="11"/>
      <c r="L107" s="34"/>
    </row>
    <row r="108" spans="1:12" x14ac:dyDescent="0.3">
      <c r="A108" s="8"/>
      <c r="L108" s="34"/>
    </row>
    <row r="109" spans="1:12" x14ac:dyDescent="0.3">
      <c r="A109" s="8"/>
      <c r="L109" s="34"/>
    </row>
    <row r="110" spans="1:12" x14ac:dyDescent="0.3">
      <c r="A110" s="8"/>
      <c r="L110" s="34"/>
    </row>
    <row r="111" spans="1:12" x14ac:dyDescent="0.3">
      <c r="A111" s="8"/>
      <c r="L111" s="34"/>
    </row>
    <row r="112" spans="1:12" x14ac:dyDescent="0.3">
      <c r="A112" s="8"/>
      <c r="L112" s="34"/>
    </row>
    <row r="113" spans="1:12" x14ac:dyDescent="0.3">
      <c r="A113" s="8"/>
      <c r="L113" s="34"/>
    </row>
    <row r="114" spans="1:12" x14ac:dyDescent="0.3">
      <c r="A114" s="8"/>
      <c r="L114" s="34"/>
    </row>
    <row r="115" spans="1:12" x14ac:dyDescent="0.3">
      <c r="A115" s="8"/>
      <c r="L115" s="34"/>
    </row>
    <row r="116" spans="1:12" x14ac:dyDescent="0.3">
      <c r="A116" s="8"/>
      <c r="L116" s="34"/>
    </row>
    <row r="117" spans="1:12" x14ac:dyDescent="0.3">
      <c r="A117" s="8"/>
      <c r="L117" s="34"/>
    </row>
    <row r="118" spans="1:12" x14ac:dyDescent="0.3">
      <c r="A118" s="8"/>
      <c r="L118" s="34"/>
    </row>
    <row r="119" spans="1:12" x14ac:dyDescent="0.3">
      <c r="A119" s="8"/>
      <c r="L119" s="34"/>
    </row>
    <row r="120" spans="1:12" x14ac:dyDescent="0.3">
      <c r="A120" s="8"/>
      <c r="L120" s="34"/>
    </row>
    <row r="121" spans="1:12" x14ac:dyDescent="0.3">
      <c r="A121" s="8"/>
      <c r="L121" s="34"/>
    </row>
    <row r="122" spans="1:12" x14ac:dyDescent="0.3">
      <c r="A122" s="8"/>
      <c r="L122" s="34"/>
    </row>
    <row r="123" spans="1:12" x14ac:dyDescent="0.3">
      <c r="A123" s="8"/>
      <c r="L123" s="34"/>
    </row>
    <row r="124" spans="1:12" x14ac:dyDescent="0.3">
      <c r="A124" s="8"/>
      <c r="L124" s="34"/>
    </row>
    <row r="125" spans="1:12" x14ac:dyDescent="0.3">
      <c r="A125" s="8"/>
      <c r="L125" s="34"/>
    </row>
    <row r="126" spans="1:12" x14ac:dyDescent="0.3">
      <c r="A126" s="8"/>
      <c r="L126" s="34"/>
    </row>
    <row r="127" spans="1:12" x14ac:dyDescent="0.3">
      <c r="A127" s="8"/>
      <c r="L127" s="34"/>
    </row>
    <row r="128" spans="1:12" x14ac:dyDescent="0.3">
      <c r="A128" s="8"/>
      <c r="L128" s="34"/>
    </row>
    <row r="129" spans="1:12" x14ac:dyDescent="0.3">
      <c r="A129" s="8"/>
      <c r="L129" s="34"/>
    </row>
    <row r="130" spans="1:12" x14ac:dyDescent="0.3">
      <c r="A130" s="8"/>
      <c r="L130" s="34"/>
    </row>
    <row r="131" spans="1:12" x14ac:dyDescent="0.3">
      <c r="A131" s="8"/>
      <c r="L131" s="34"/>
    </row>
    <row r="132" spans="1:12" x14ac:dyDescent="0.3">
      <c r="A132" s="8"/>
      <c r="L132" s="34"/>
    </row>
    <row r="133" spans="1:12" x14ac:dyDescent="0.3">
      <c r="A133" s="8"/>
      <c r="L133" s="34"/>
    </row>
    <row r="134" spans="1:12" x14ac:dyDescent="0.3">
      <c r="A134" s="8"/>
      <c r="L134" s="34"/>
    </row>
    <row r="135" spans="1:12" x14ac:dyDescent="0.3">
      <c r="A135" s="8"/>
      <c r="L135" s="34"/>
    </row>
    <row r="136" spans="1:12" x14ac:dyDescent="0.3">
      <c r="A136" s="8"/>
      <c r="L136" s="34"/>
    </row>
    <row r="137" spans="1:12" x14ac:dyDescent="0.3">
      <c r="A137" s="8"/>
      <c r="L137" s="34"/>
    </row>
    <row r="138" spans="1:12" x14ac:dyDescent="0.3">
      <c r="A138" s="8"/>
      <c r="L138" s="34"/>
    </row>
    <row r="139" spans="1:12" x14ac:dyDescent="0.3">
      <c r="A139" s="8"/>
      <c r="L139" s="34"/>
    </row>
    <row r="140" spans="1:12" x14ac:dyDescent="0.3">
      <c r="A140" s="8"/>
      <c r="L140" s="34"/>
    </row>
    <row r="141" spans="1:12" x14ac:dyDescent="0.3">
      <c r="A141" s="8"/>
      <c r="L141" s="34"/>
    </row>
    <row r="142" spans="1:12" x14ac:dyDescent="0.3">
      <c r="A142" s="8"/>
      <c r="L142" s="34"/>
    </row>
    <row r="143" spans="1:12" x14ac:dyDescent="0.3">
      <c r="A143" s="8"/>
      <c r="L143" s="34"/>
    </row>
    <row r="144" spans="1:12" x14ac:dyDescent="0.3">
      <c r="A144" s="8"/>
      <c r="L144" s="34"/>
    </row>
    <row r="145" spans="1:12" x14ac:dyDescent="0.3">
      <c r="A145" s="8"/>
      <c r="L145" s="34"/>
    </row>
    <row r="146" spans="1:12" x14ac:dyDescent="0.3">
      <c r="A146" s="8"/>
      <c r="L146" s="34"/>
    </row>
    <row r="147" spans="1:12" x14ac:dyDescent="0.3">
      <c r="A147" s="8"/>
      <c r="L147" s="34"/>
    </row>
    <row r="148" spans="1:12" x14ac:dyDescent="0.3">
      <c r="A148" s="8"/>
      <c r="L148" s="34"/>
    </row>
    <row r="149" spans="1:12" x14ac:dyDescent="0.3">
      <c r="A149" s="8"/>
      <c r="L149" s="34"/>
    </row>
    <row r="150" spans="1:12" x14ac:dyDescent="0.3">
      <c r="A150" s="8"/>
      <c r="L150" s="34"/>
    </row>
    <row r="151" spans="1:12" x14ac:dyDescent="0.3">
      <c r="A151" s="8"/>
      <c r="L151" s="34"/>
    </row>
    <row r="152" spans="1:12" x14ac:dyDescent="0.3">
      <c r="A152" s="8"/>
      <c r="L152" s="34"/>
    </row>
    <row r="153" spans="1:12" x14ac:dyDescent="0.3">
      <c r="A153" s="8"/>
      <c r="L153" s="34"/>
    </row>
    <row r="154" spans="1:12" x14ac:dyDescent="0.3">
      <c r="A154" s="8"/>
      <c r="L154" s="34"/>
    </row>
    <row r="155" spans="1:12" x14ac:dyDescent="0.3">
      <c r="A155" s="8"/>
      <c r="L155" s="34"/>
    </row>
    <row r="156" spans="1:12" x14ac:dyDescent="0.3">
      <c r="A156" s="8"/>
      <c r="L156" s="34"/>
    </row>
    <row r="157" spans="1:12" x14ac:dyDescent="0.3">
      <c r="A157" s="8"/>
      <c r="L157" s="34"/>
    </row>
    <row r="158" spans="1:12" x14ac:dyDescent="0.3">
      <c r="A158" s="8"/>
      <c r="L158" s="34"/>
    </row>
    <row r="159" spans="1:12" x14ac:dyDescent="0.3">
      <c r="A159" s="8"/>
      <c r="L159" s="34"/>
    </row>
    <row r="160" spans="1:12" x14ac:dyDescent="0.3">
      <c r="A160" s="8"/>
      <c r="L160" s="34"/>
    </row>
    <row r="161" spans="1:12" x14ac:dyDescent="0.3">
      <c r="A161" s="8"/>
      <c r="L161" s="34"/>
    </row>
    <row r="162" spans="1:12" x14ac:dyDescent="0.3">
      <c r="A162" s="8"/>
      <c r="L162" s="34"/>
    </row>
    <row r="163" spans="1:12" x14ac:dyDescent="0.3">
      <c r="A163" s="8"/>
      <c r="L163" s="34"/>
    </row>
    <row r="164" spans="1:12" x14ac:dyDescent="0.3">
      <c r="A164" s="8"/>
      <c r="L164" s="34"/>
    </row>
    <row r="165" spans="1:12" x14ac:dyDescent="0.3">
      <c r="A165" s="8"/>
      <c r="L165" s="34"/>
    </row>
    <row r="166" spans="1:12" x14ac:dyDescent="0.3">
      <c r="A166" s="8"/>
      <c r="L166" s="34"/>
    </row>
    <row r="167" spans="1:12" x14ac:dyDescent="0.3">
      <c r="A167" s="8"/>
      <c r="L167" s="34"/>
    </row>
    <row r="168" spans="1:12" x14ac:dyDescent="0.3">
      <c r="A168" s="8"/>
      <c r="L168" s="34"/>
    </row>
    <row r="169" spans="1:12" x14ac:dyDescent="0.3">
      <c r="A169" s="8"/>
      <c r="L169" s="34"/>
    </row>
    <row r="170" spans="1:12" x14ac:dyDescent="0.3">
      <c r="A170" s="8"/>
      <c r="L170" s="34"/>
    </row>
    <row r="171" spans="1:12" x14ac:dyDescent="0.3">
      <c r="A171" s="8"/>
      <c r="L171" s="34"/>
    </row>
    <row r="172" spans="1:12" x14ac:dyDescent="0.3">
      <c r="A172" s="8"/>
      <c r="L172" s="34"/>
    </row>
    <row r="173" spans="1:12" x14ac:dyDescent="0.3">
      <c r="A173" s="8"/>
      <c r="L173" s="34"/>
    </row>
    <row r="174" spans="1:12" x14ac:dyDescent="0.3">
      <c r="A174" s="8"/>
      <c r="L174" s="34"/>
    </row>
    <row r="175" spans="1:12" x14ac:dyDescent="0.3">
      <c r="A175" s="8"/>
      <c r="L175" s="34"/>
    </row>
    <row r="176" spans="1:12" x14ac:dyDescent="0.3">
      <c r="A176" s="8"/>
      <c r="L176" s="34"/>
    </row>
    <row r="177" spans="1:12" x14ac:dyDescent="0.3">
      <c r="A177" s="8"/>
      <c r="L177" s="34"/>
    </row>
    <row r="178" spans="1:12" x14ac:dyDescent="0.3">
      <c r="A178" s="8"/>
      <c r="L178" s="34"/>
    </row>
    <row r="179" spans="1:12" x14ac:dyDescent="0.3">
      <c r="A179" s="8"/>
      <c r="L179" s="34"/>
    </row>
    <row r="180" spans="1:12" x14ac:dyDescent="0.3">
      <c r="A180" s="8"/>
      <c r="L180" s="34"/>
    </row>
    <row r="181" spans="1:12" x14ac:dyDescent="0.3">
      <c r="A181" s="8"/>
      <c r="L181" s="34"/>
    </row>
    <row r="182" spans="1:12" x14ac:dyDescent="0.3">
      <c r="A182" s="8"/>
      <c r="L182" s="34"/>
    </row>
    <row r="183" spans="1:12" x14ac:dyDescent="0.3">
      <c r="A183" s="8"/>
      <c r="L183" s="34"/>
    </row>
    <row r="184" spans="1:12" x14ac:dyDescent="0.3">
      <c r="A184" s="8"/>
      <c r="L184" s="34"/>
    </row>
    <row r="185" spans="1:12" x14ac:dyDescent="0.3">
      <c r="A185" s="8"/>
      <c r="L185" s="34"/>
    </row>
    <row r="186" spans="1:12" x14ac:dyDescent="0.3">
      <c r="A186" s="8"/>
      <c r="L186" s="34"/>
    </row>
    <row r="187" spans="1:12" x14ac:dyDescent="0.3">
      <c r="A187" s="8"/>
      <c r="L187" s="34"/>
    </row>
    <row r="188" spans="1:12" x14ac:dyDescent="0.3">
      <c r="A188" s="8"/>
      <c r="L188" s="34"/>
    </row>
    <row r="189" spans="1:12" x14ac:dyDescent="0.3">
      <c r="A189" s="8"/>
      <c r="L189" s="34"/>
    </row>
    <row r="190" spans="1:12" x14ac:dyDescent="0.3">
      <c r="A190" s="8"/>
      <c r="L190" s="34"/>
    </row>
    <row r="191" spans="1:12" x14ac:dyDescent="0.3">
      <c r="A191" s="8"/>
      <c r="L191" s="34"/>
    </row>
    <row r="192" spans="1:12" x14ac:dyDescent="0.3">
      <c r="A192" s="8"/>
      <c r="L192" s="34"/>
    </row>
    <row r="193" spans="1:12" x14ac:dyDescent="0.3">
      <c r="A193" s="8"/>
      <c r="L193" s="34"/>
    </row>
    <row r="194" spans="1:12" x14ac:dyDescent="0.3">
      <c r="A194" s="8"/>
      <c r="L194" s="34"/>
    </row>
    <row r="195" spans="1:12" x14ac:dyDescent="0.3">
      <c r="A195" s="8"/>
      <c r="L195" s="34"/>
    </row>
    <row r="196" spans="1:12" x14ac:dyDescent="0.3">
      <c r="A196" s="8"/>
      <c r="L196" s="34"/>
    </row>
    <row r="197" spans="1:12" x14ac:dyDescent="0.3">
      <c r="A197" s="8"/>
      <c r="L197" s="34"/>
    </row>
    <row r="198" spans="1:12" x14ac:dyDescent="0.3">
      <c r="A198" s="8"/>
      <c r="L198" s="34"/>
    </row>
    <row r="199" spans="1:12" x14ac:dyDescent="0.3">
      <c r="A199" s="8"/>
      <c r="L199" s="34"/>
    </row>
    <row r="200" spans="1:12" x14ac:dyDescent="0.3">
      <c r="A200" s="8"/>
      <c r="L200" s="34"/>
    </row>
    <row r="201" spans="1:12" x14ac:dyDescent="0.3">
      <c r="A201" s="8"/>
      <c r="L201" s="34"/>
    </row>
    <row r="202" spans="1:12" x14ac:dyDescent="0.3">
      <c r="A202" s="8"/>
      <c r="L202" s="34"/>
    </row>
    <row r="203" spans="1:12" x14ac:dyDescent="0.3">
      <c r="A203" s="8"/>
      <c r="L203" s="34"/>
    </row>
    <row r="204" spans="1:12" x14ac:dyDescent="0.3">
      <c r="A204" s="8"/>
      <c r="L204" s="34"/>
    </row>
    <row r="205" spans="1:12" x14ac:dyDescent="0.3">
      <c r="A205" s="8"/>
      <c r="L205" s="34"/>
    </row>
    <row r="206" spans="1:12" x14ac:dyDescent="0.3">
      <c r="A206" s="8"/>
      <c r="L206" s="34"/>
    </row>
    <row r="207" spans="1:12" x14ac:dyDescent="0.3">
      <c r="A207" s="8"/>
      <c r="L207" s="34"/>
    </row>
    <row r="208" spans="1:12" x14ac:dyDescent="0.3">
      <c r="A208" s="8"/>
      <c r="L208" s="34"/>
    </row>
    <row r="209" spans="1:12" x14ac:dyDescent="0.3">
      <c r="A209" s="8"/>
      <c r="L209" s="34"/>
    </row>
    <row r="210" spans="1:12" x14ac:dyDescent="0.3">
      <c r="A210" s="8"/>
      <c r="L210" s="34"/>
    </row>
    <row r="211" spans="1:12" x14ac:dyDescent="0.3">
      <c r="A211" s="8"/>
      <c r="L211" s="34"/>
    </row>
    <row r="212" spans="1:12" x14ac:dyDescent="0.3">
      <c r="A212" s="8"/>
      <c r="L212" s="34"/>
    </row>
    <row r="213" spans="1:12" x14ac:dyDescent="0.3">
      <c r="A213" s="8"/>
      <c r="L213" s="34"/>
    </row>
    <row r="214" spans="1:12" x14ac:dyDescent="0.3">
      <c r="A214" s="8"/>
      <c r="L214" s="34"/>
    </row>
    <row r="215" spans="1:12" x14ac:dyDescent="0.3">
      <c r="A215" s="8"/>
      <c r="L215" s="34"/>
    </row>
    <row r="216" spans="1:12" x14ac:dyDescent="0.3">
      <c r="A216" s="8"/>
      <c r="L216" s="34"/>
    </row>
    <row r="217" spans="1:12" x14ac:dyDescent="0.3">
      <c r="A217" s="8"/>
      <c r="L217" s="34"/>
    </row>
    <row r="218" spans="1:12" x14ac:dyDescent="0.3">
      <c r="A218" s="8"/>
      <c r="L218" s="34"/>
    </row>
    <row r="219" spans="1:12" x14ac:dyDescent="0.3">
      <c r="A219" s="8"/>
      <c r="L219" s="34"/>
    </row>
    <row r="220" spans="1:12" x14ac:dyDescent="0.3">
      <c r="A220" s="8"/>
      <c r="L220" s="34"/>
    </row>
    <row r="221" spans="1:12" x14ac:dyDescent="0.3">
      <c r="A221" s="8"/>
      <c r="L221" s="34"/>
    </row>
    <row r="222" spans="1:12" x14ac:dyDescent="0.3">
      <c r="A222" s="8"/>
      <c r="L222" s="34"/>
    </row>
    <row r="223" spans="1:12" x14ac:dyDescent="0.3">
      <c r="A223" s="8"/>
      <c r="L223" s="34"/>
    </row>
    <row r="224" spans="1:12" x14ac:dyDescent="0.3">
      <c r="A224" s="8"/>
      <c r="L224" s="34"/>
    </row>
    <row r="225" spans="1:12" x14ac:dyDescent="0.3">
      <c r="A225" s="8"/>
      <c r="L225" s="34"/>
    </row>
    <row r="226" spans="1:12" x14ac:dyDescent="0.3">
      <c r="A226" s="8"/>
      <c r="L226" s="34"/>
    </row>
    <row r="227" spans="1:12" x14ac:dyDescent="0.3">
      <c r="A227" s="8"/>
      <c r="L227" s="34"/>
    </row>
    <row r="228" spans="1:12" x14ac:dyDescent="0.3">
      <c r="A228" s="8"/>
      <c r="L228" s="34"/>
    </row>
    <row r="229" spans="1:12" x14ac:dyDescent="0.3">
      <c r="A229" s="8"/>
      <c r="L229" s="34"/>
    </row>
    <row r="230" spans="1:12" x14ac:dyDescent="0.3">
      <c r="A230" s="8"/>
      <c r="L230" s="34"/>
    </row>
    <row r="231" spans="1:12" x14ac:dyDescent="0.3">
      <c r="A231" s="8"/>
      <c r="L231" s="34"/>
    </row>
    <row r="232" spans="1:12" x14ac:dyDescent="0.3">
      <c r="A232" s="8"/>
      <c r="L232" s="34"/>
    </row>
    <row r="233" spans="1:12" x14ac:dyDescent="0.3">
      <c r="A233" s="8"/>
      <c r="L233" s="34"/>
    </row>
    <row r="234" spans="1:12" x14ac:dyDescent="0.3">
      <c r="A234" s="8"/>
      <c r="L234" s="34"/>
    </row>
    <row r="235" spans="1:12" x14ac:dyDescent="0.3">
      <c r="A235" s="8"/>
      <c r="L235" s="34"/>
    </row>
    <row r="236" spans="1:12" x14ac:dyDescent="0.3">
      <c r="A236" s="8"/>
      <c r="L236" s="34"/>
    </row>
    <row r="237" spans="1:12" x14ac:dyDescent="0.3">
      <c r="A237" s="8"/>
      <c r="L237" s="34"/>
    </row>
    <row r="238" spans="1:12" x14ac:dyDescent="0.3">
      <c r="A238" s="8"/>
      <c r="L238" s="34"/>
    </row>
    <row r="239" spans="1:12" x14ac:dyDescent="0.3">
      <c r="A239" s="8"/>
      <c r="L239" s="34"/>
    </row>
    <row r="240" spans="1:12" x14ac:dyDescent="0.3">
      <c r="A240" s="8"/>
      <c r="L240" s="34"/>
    </row>
    <row r="241" spans="1:12" x14ac:dyDescent="0.3">
      <c r="A241" s="8"/>
      <c r="L241" s="34"/>
    </row>
    <row r="242" spans="1:12" x14ac:dyDescent="0.3">
      <c r="A242" s="8"/>
      <c r="L242" s="34"/>
    </row>
    <row r="243" spans="1:12" x14ac:dyDescent="0.3">
      <c r="A243" s="8"/>
      <c r="L243" s="34"/>
    </row>
    <row r="244" spans="1:12" x14ac:dyDescent="0.3">
      <c r="A244" s="8"/>
      <c r="L244" s="34"/>
    </row>
    <row r="245" spans="1:12" x14ac:dyDescent="0.3">
      <c r="A245" s="8"/>
      <c r="L245" s="34"/>
    </row>
    <row r="246" spans="1:12" x14ac:dyDescent="0.3">
      <c r="A246" s="8"/>
      <c r="L246" s="34"/>
    </row>
    <row r="247" spans="1:12" x14ac:dyDescent="0.3">
      <c r="A247" s="8"/>
      <c r="L247" s="34"/>
    </row>
    <row r="248" spans="1:12" x14ac:dyDescent="0.3">
      <c r="A248" s="8"/>
      <c r="L248" s="34"/>
    </row>
    <row r="249" spans="1:12" x14ac:dyDescent="0.3">
      <c r="A249" s="8"/>
      <c r="L249" s="34"/>
    </row>
    <row r="250" spans="1:12" x14ac:dyDescent="0.3">
      <c r="A250" s="8"/>
      <c r="L250" s="34"/>
    </row>
    <row r="251" spans="1:12" x14ac:dyDescent="0.3">
      <c r="A251" s="8"/>
      <c r="L251" s="34"/>
    </row>
    <row r="252" spans="1:12" x14ac:dyDescent="0.3">
      <c r="A252" s="8"/>
      <c r="L252" s="34"/>
    </row>
    <row r="253" spans="1:12" x14ac:dyDescent="0.3">
      <c r="A253" s="8"/>
      <c r="L253" s="34"/>
    </row>
    <row r="254" spans="1:12" x14ac:dyDescent="0.3">
      <c r="A254" s="8"/>
      <c r="L254" s="34"/>
    </row>
    <row r="255" spans="1:12" x14ac:dyDescent="0.3">
      <c r="A255" s="8"/>
      <c r="L255" s="34"/>
    </row>
    <row r="256" spans="1:12" x14ac:dyDescent="0.3">
      <c r="A256" s="8"/>
      <c r="L256" s="34"/>
    </row>
    <row r="257" spans="1:12" x14ac:dyDescent="0.3">
      <c r="A257" s="8"/>
      <c r="L257" s="34"/>
    </row>
    <row r="258" spans="1:12" x14ac:dyDescent="0.3">
      <c r="A258" s="8"/>
      <c r="L258" s="34"/>
    </row>
    <row r="259" spans="1:12" x14ac:dyDescent="0.3">
      <c r="A259" s="8"/>
      <c r="L259" s="34"/>
    </row>
    <row r="260" spans="1:12" x14ac:dyDescent="0.3">
      <c r="A260" s="8"/>
      <c r="L260" s="34"/>
    </row>
    <row r="261" spans="1:12" x14ac:dyDescent="0.3">
      <c r="A261" s="8"/>
      <c r="L261" s="34"/>
    </row>
    <row r="262" spans="1:12" x14ac:dyDescent="0.3">
      <c r="A262" s="8"/>
      <c r="L262" s="34"/>
    </row>
    <row r="263" spans="1:12" x14ac:dyDescent="0.3">
      <c r="A263" s="8"/>
      <c r="L263" s="34"/>
    </row>
    <row r="264" spans="1:12" x14ac:dyDescent="0.3">
      <c r="A264" s="8"/>
      <c r="L264" s="34"/>
    </row>
    <row r="265" spans="1:12" x14ac:dyDescent="0.3">
      <c r="A265" s="8"/>
      <c r="L265" s="34"/>
    </row>
    <row r="266" spans="1:12" x14ac:dyDescent="0.3">
      <c r="A266" s="8"/>
      <c r="L266" s="34"/>
    </row>
    <row r="267" spans="1:12" x14ac:dyDescent="0.3">
      <c r="A267" s="8"/>
      <c r="L267" s="34"/>
    </row>
    <row r="268" spans="1:12" x14ac:dyDescent="0.3">
      <c r="A268" s="8"/>
      <c r="L268" s="34"/>
    </row>
    <row r="269" spans="1:12" x14ac:dyDescent="0.3">
      <c r="A269" s="8"/>
      <c r="L269" s="34"/>
    </row>
    <row r="270" spans="1:12" x14ac:dyDescent="0.3">
      <c r="A270" s="8"/>
      <c r="L270" s="34"/>
    </row>
    <row r="271" spans="1:12" x14ac:dyDescent="0.3">
      <c r="A271" s="8"/>
      <c r="L271" s="34"/>
    </row>
    <row r="272" spans="1:12" x14ac:dyDescent="0.3">
      <c r="A272" s="8"/>
      <c r="L272" s="34"/>
    </row>
    <row r="273" spans="1:12" x14ac:dyDescent="0.3">
      <c r="A273" s="8"/>
      <c r="L273" s="34"/>
    </row>
    <row r="274" spans="1:12" x14ac:dyDescent="0.3">
      <c r="A274" s="8"/>
      <c r="L274" s="34"/>
    </row>
    <row r="275" spans="1:12" x14ac:dyDescent="0.3">
      <c r="A275" s="8"/>
      <c r="L275" s="34"/>
    </row>
    <row r="276" spans="1:12" x14ac:dyDescent="0.3">
      <c r="A276" s="8"/>
      <c r="L276" s="34"/>
    </row>
    <row r="277" spans="1:12" x14ac:dyDescent="0.3">
      <c r="A277" s="8"/>
      <c r="L277" s="34"/>
    </row>
    <row r="278" spans="1:12" x14ac:dyDescent="0.3">
      <c r="A278" s="8"/>
      <c r="L278" s="34"/>
    </row>
    <row r="279" spans="1:12" x14ac:dyDescent="0.3">
      <c r="A279" s="8"/>
      <c r="L279" s="34"/>
    </row>
    <row r="280" spans="1:12" x14ac:dyDescent="0.3">
      <c r="A280" s="8"/>
      <c r="L280" s="34"/>
    </row>
    <row r="281" spans="1:12" x14ac:dyDescent="0.3">
      <c r="A281" s="8"/>
      <c r="L281" s="34"/>
    </row>
    <row r="282" spans="1:12" x14ac:dyDescent="0.3">
      <c r="A282" s="8"/>
      <c r="L282" s="34"/>
    </row>
    <row r="283" spans="1:12" x14ac:dyDescent="0.3">
      <c r="A283" s="8"/>
      <c r="L283" s="34"/>
    </row>
    <row r="284" spans="1:12" x14ac:dyDescent="0.3">
      <c r="A284" s="8"/>
      <c r="L284" s="34"/>
    </row>
    <row r="285" spans="1:12" x14ac:dyDescent="0.3">
      <c r="A285" s="8"/>
      <c r="L285" s="34"/>
    </row>
    <row r="286" spans="1:12" x14ac:dyDescent="0.3">
      <c r="A286" s="8"/>
      <c r="L286" s="34"/>
    </row>
    <row r="287" spans="1:12" x14ac:dyDescent="0.3">
      <c r="A287" s="8"/>
      <c r="L287" s="34"/>
    </row>
    <row r="288" spans="1:12" x14ac:dyDescent="0.3">
      <c r="A288" s="8"/>
      <c r="L288" s="34"/>
    </row>
    <row r="289" spans="1:12" x14ac:dyDescent="0.3">
      <c r="A289" s="8"/>
      <c r="L289" s="34"/>
    </row>
    <row r="290" spans="1:12" x14ac:dyDescent="0.3">
      <c r="A290" s="8"/>
      <c r="L290" s="34"/>
    </row>
    <row r="291" spans="1:12" x14ac:dyDescent="0.3">
      <c r="A291" s="8"/>
      <c r="L291" s="34"/>
    </row>
    <row r="292" spans="1:12" x14ac:dyDescent="0.3">
      <c r="A292" s="8"/>
      <c r="L292" s="34"/>
    </row>
    <row r="293" spans="1:12" x14ac:dyDescent="0.3">
      <c r="A293" s="8"/>
      <c r="L293" s="34"/>
    </row>
    <row r="294" spans="1:12" x14ac:dyDescent="0.3">
      <c r="A294" s="8"/>
      <c r="L294" s="34"/>
    </row>
    <row r="295" spans="1:12" x14ac:dyDescent="0.3">
      <c r="A295" s="8"/>
      <c r="L295" s="34"/>
    </row>
    <row r="296" spans="1:12" x14ac:dyDescent="0.3">
      <c r="A296" s="8"/>
      <c r="L296" s="34"/>
    </row>
    <row r="297" spans="1:12" x14ac:dyDescent="0.3">
      <c r="A297" s="8"/>
      <c r="L297" s="34"/>
    </row>
    <row r="298" spans="1:12" x14ac:dyDescent="0.3">
      <c r="A298" s="8"/>
      <c r="L298" s="34"/>
    </row>
    <row r="299" spans="1:12" x14ac:dyDescent="0.3">
      <c r="A299" s="8"/>
      <c r="L299" s="34"/>
    </row>
    <row r="300" spans="1:12" x14ac:dyDescent="0.3">
      <c r="A300" s="8"/>
      <c r="L300" s="34"/>
    </row>
    <row r="301" spans="1:12" x14ac:dyDescent="0.3">
      <c r="A301" s="8"/>
      <c r="L301" s="34"/>
    </row>
    <row r="302" spans="1:12" x14ac:dyDescent="0.3">
      <c r="A302" s="8"/>
      <c r="L302" s="34"/>
    </row>
    <row r="303" spans="1:12" x14ac:dyDescent="0.3">
      <c r="A303" s="8"/>
      <c r="L303" s="34"/>
    </row>
    <row r="304" spans="1:12" x14ac:dyDescent="0.3">
      <c r="A304" s="8"/>
      <c r="L304" s="34"/>
    </row>
    <row r="305" spans="1:12" x14ac:dyDescent="0.3">
      <c r="A305" s="8"/>
      <c r="L305" s="34"/>
    </row>
    <row r="306" spans="1:12" x14ac:dyDescent="0.3">
      <c r="A306" s="8"/>
      <c r="L306" s="34"/>
    </row>
    <row r="307" spans="1:12" x14ac:dyDescent="0.3">
      <c r="A307" s="8"/>
      <c r="L307" s="34"/>
    </row>
    <row r="308" spans="1:12" x14ac:dyDescent="0.3">
      <c r="A308" s="8"/>
      <c r="L308" s="34"/>
    </row>
    <row r="309" spans="1:12" x14ac:dyDescent="0.3">
      <c r="A309" s="8"/>
      <c r="L309" s="34"/>
    </row>
    <row r="310" spans="1:12" x14ac:dyDescent="0.3">
      <c r="A310" s="8"/>
      <c r="L310" s="34"/>
    </row>
    <row r="311" spans="1:12" x14ac:dyDescent="0.3">
      <c r="A311" s="8"/>
      <c r="L311" s="34"/>
    </row>
    <row r="312" spans="1:12" x14ac:dyDescent="0.3">
      <c r="A312" s="8"/>
      <c r="L312" s="34"/>
    </row>
    <row r="313" spans="1:12" x14ac:dyDescent="0.3">
      <c r="A313" s="8"/>
      <c r="L313" s="34"/>
    </row>
    <row r="314" spans="1:12" x14ac:dyDescent="0.3">
      <c r="A314" s="8"/>
      <c r="L314" s="34"/>
    </row>
    <row r="315" spans="1:12" x14ac:dyDescent="0.3">
      <c r="A315" s="8"/>
      <c r="L315" s="34"/>
    </row>
    <row r="316" spans="1:12" x14ac:dyDescent="0.3">
      <c r="A316" s="8"/>
      <c r="L316" s="34"/>
    </row>
    <row r="317" spans="1:12" x14ac:dyDescent="0.3">
      <c r="A317" s="8"/>
      <c r="L317" s="34"/>
    </row>
    <row r="318" spans="1:12" x14ac:dyDescent="0.3">
      <c r="A318" s="8"/>
      <c r="L318" s="34"/>
    </row>
    <row r="319" spans="1:12" x14ac:dyDescent="0.3">
      <c r="A319" s="8"/>
      <c r="L319" s="34"/>
    </row>
    <row r="320" spans="1:12" x14ac:dyDescent="0.3">
      <c r="A320" s="8"/>
      <c r="L320" s="34"/>
    </row>
    <row r="321" spans="1:12" x14ac:dyDescent="0.3">
      <c r="A321" s="8"/>
      <c r="L321" s="34"/>
    </row>
    <row r="322" spans="1:12" x14ac:dyDescent="0.3">
      <c r="A322" s="8"/>
      <c r="L322" s="34"/>
    </row>
    <row r="323" spans="1:12" x14ac:dyDescent="0.3">
      <c r="A323" s="8"/>
      <c r="L323" s="34"/>
    </row>
    <row r="324" spans="1:12" x14ac:dyDescent="0.3">
      <c r="A324" s="8"/>
      <c r="L324" s="34"/>
    </row>
    <row r="325" spans="1:12" x14ac:dyDescent="0.3">
      <c r="A325" s="8"/>
      <c r="L325" s="34"/>
    </row>
    <row r="326" spans="1:12" x14ac:dyDescent="0.3">
      <c r="A326" s="8"/>
      <c r="L326" s="34"/>
    </row>
    <row r="327" spans="1:12" x14ac:dyDescent="0.3">
      <c r="A327" s="8"/>
      <c r="L327" s="34"/>
    </row>
    <row r="328" spans="1:12" x14ac:dyDescent="0.3">
      <c r="A328" s="8"/>
      <c r="L328" s="34"/>
    </row>
    <row r="329" spans="1:12" x14ac:dyDescent="0.3">
      <c r="A329" s="8"/>
      <c r="L329" s="34"/>
    </row>
    <row r="330" spans="1:12" x14ac:dyDescent="0.3">
      <c r="A330" s="8"/>
      <c r="L330" s="34"/>
    </row>
    <row r="331" spans="1:12" x14ac:dyDescent="0.3">
      <c r="A331" s="8"/>
      <c r="L331" s="34"/>
    </row>
    <row r="332" spans="1:12" x14ac:dyDescent="0.3">
      <c r="A332" s="8"/>
      <c r="L332" s="34"/>
    </row>
    <row r="333" spans="1:12" x14ac:dyDescent="0.3">
      <c r="A333" s="8"/>
      <c r="L333" s="34"/>
    </row>
    <row r="334" spans="1:12" x14ac:dyDescent="0.3">
      <c r="A334" s="8"/>
      <c r="L334" s="34"/>
    </row>
    <row r="335" spans="1:12" x14ac:dyDescent="0.3">
      <c r="A335" s="8"/>
      <c r="L335" s="34"/>
    </row>
    <row r="336" spans="1:12" x14ac:dyDescent="0.3">
      <c r="A336" s="8"/>
      <c r="L336" s="34"/>
    </row>
    <row r="337" spans="1:13" x14ac:dyDescent="0.3">
      <c r="A337" s="8"/>
      <c r="L337" s="34"/>
    </row>
    <row r="338" spans="1:13" x14ac:dyDescent="0.3">
      <c r="A338" s="8"/>
      <c r="L338" s="34"/>
    </row>
    <row r="339" spans="1:13" x14ac:dyDescent="0.3">
      <c r="A339" s="8"/>
      <c r="L339" s="34"/>
    </row>
    <row r="340" spans="1:13" x14ac:dyDescent="0.3">
      <c r="A340" s="8"/>
      <c r="L340" s="34"/>
    </row>
    <row r="341" spans="1:13" x14ac:dyDescent="0.3">
      <c r="A341" s="8"/>
      <c r="L341" s="34"/>
    </row>
    <row r="342" spans="1:13" x14ac:dyDescent="0.3">
      <c r="A342" s="8"/>
      <c r="L342" s="34"/>
    </row>
    <row r="343" spans="1:13" x14ac:dyDescent="0.3">
      <c r="A343" s="8"/>
      <c r="L343" s="34"/>
    </row>
    <row r="344" spans="1:13" x14ac:dyDescent="0.3">
      <c r="A344" s="8"/>
      <c r="L344" s="34"/>
    </row>
    <row r="345" spans="1:13" x14ac:dyDescent="0.3">
      <c r="A345" s="8"/>
      <c r="L345" s="34"/>
    </row>
    <row r="346" spans="1:13" x14ac:dyDescent="0.3">
      <c r="A346" s="8"/>
      <c r="L346" s="34"/>
    </row>
    <row r="347" spans="1:13" x14ac:dyDescent="0.3">
      <c r="A347" s="8"/>
      <c r="L347" s="34"/>
    </row>
    <row r="348" spans="1:13" x14ac:dyDescent="0.3">
      <c r="A348" s="8"/>
      <c r="L348" s="35"/>
      <c r="M348" s="36"/>
    </row>
    <row r="349" spans="1:13" x14ac:dyDescent="0.3">
      <c r="A349" s="8"/>
    </row>
    <row r="350" spans="1:13" x14ac:dyDescent="0.3">
      <c r="A350" s="8"/>
    </row>
    <row r="351" spans="1:13" x14ac:dyDescent="0.3">
      <c r="A351" s="8"/>
    </row>
    <row r="352" spans="1:13" x14ac:dyDescent="0.3">
      <c r="A352" s="8"/>
    </row>
    <row r="353" spans="1:1" x14ac:dyDescent="0.3">
      <c r="A353" s="9"/>
    </row>
  </sheetData>
  <phoneticPr fontId="3" type="noConversion"/>
  <pageMargins left="0.7" right="0.7" top="0.75" bottom="0.75" header="0.3" footer="0.3"/>
  <drawing r:id="rId1"/>
  <legacy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0FE7B-5918-4970-918B-CE4AC163FB45}">
  <sheetPr>
    <tabColor rgb="FFFFFF00"/>
  </sheetPr>
  <dimension ref="A2:AE353"/>
  <sheetViews>
    <sheetView topLeftCell="A34" workbookViewId="0">
      <selection activeCell="D52" sqref="D52:D58"/>
    </sheetView>
  </sheetViews>
  <sheetFormatPr defaultRowHeight="13.5" x14ac:dyDescent="0.3"/>
  <cols>
    <col min="1" max="1" width="21.46484375" customWidth="1"/>
    <col min="2" max="2" width="11.86328125" customWidth="1"/>
    <col min="3" max="3" width="9.73046875" customWidth="1"/>
    <col min="4" max="6" width="11.59765625" customWidth="1"/>
    <col min="7" max="7" width="12.73046875" customWidth="1"/>
    <col min="12" max="12" width="11.59765625" customWidth="1"/>
    <col min="16" max="16" width="11.59765625" customWidth="1"/>
    <col min="19" max="19" width="11.73046875" customWidth="1"/>
    <col min="20" max="20" width="12.265625" customWidth="1"/>
    <col min="21" max="21" width="13.1328125" customWidth="1"/>
  </cols>
  <sheetData>
    <row r="2" spans="1:22" x14ac:dyDescent="0.3">
      <c r="A2" s="8" t="s">
        <v>847</v>
      </c>
      <c r="S2" t="s">
        <v>838</v>
      </c>
    </row>
    <row r="3" spans="1:22" x14ac:dyDescent="0.3">
      <c r="A3" s="8"/>
      <c r="B3" t="s">
        <v>880</v>
      </c>
      <c r="C3" t="s">
        <v>919</v>
      </c>
      <c r="D3" t="s">
        <v>920</v>
      </c>
      <c r="E3" t="s">
        <v>1131</v>
      </c>
      <c r="F3" t="s">
        <v>1132</v>
      </c>
      <c r="G3" t="s">
        <v>921</v>
      </c>
      <c r="H3" t="s">
        <v>836</v>
      </c>
      <c r="I3" t="s">
        <v>849</v>
      </c>
      <c r="J3" t="s">
        <v>848</v>
      </c>
      <c r="S3" t="s">
        <v>835</v>
      </c>
      <c r="T3" t="s">
        <v>798</v>
      </c>
      <c r="U3" t="s">
        <v>833</v>
      </c>
      <c r="V3" t="s">
        <v>839</v>
      </c>
    </row>
    <row r="4" spans="1:22" hidden="1" x14ac:dyDescent="0.3">
      <c r="A4" s="8">
        <v>2017</v>
      </c>
      <c r="B4" s="57">
        <f>PV销量预计!$E$41/100</f>
        <v>169.74770000000001</v>
      </c>
      <c r="C4" s="57" t="e">
        <f>#REF!/100</f>
        <v>#REF!</v>
      </c>
      <c r="D4" s="57"/>
      <c r="E4" s="57"/>
      <c r="F4" s="57"/>
      <c r="G4" s="57">
        <v>9.8000000000000007</v>
      </c>
      <c r="H4" s="58" t="e">
        <f>SUM(B4:G4)</f>
        <v>#REF!</v>
      </c>
      <c r="I4" s="58" t="e">
        <f>SUM(B4:D4)</f>
        <v>#REF!</v>
      </c>
      <c r="J4" s="14">
        <f>D4/(B4+D4)</f>
        <v>0</v>
      </c>
      <c r="K4" s="14"/>
      <c r="S4" s="53">
        <v>0.04</v>
      </c>
      <c r="T4" s="53">
        <v>0.06</v>
      </c>
      <c r="U4" s="53">
        <v>0.125</v>
      </c>
      <c r="V4" s="52" t="e">
        <f>((H4+O5)-H5)/H4</f>
        <v>#REF!</v>
      </c>
    </row>
    <row r="5" spans="1:22" hidden="1" x14ac:dyDescent="0.3">
      <c r="A5" s="8">
        <v>2018</v>
      </c>
      <c r="B5" s="57">
        <f>PV销量预计!$E$42/100</f>
        <v>189.05419999999998</v>
      </c>
      <c r="C5" s="57" t="e">
        <f>#REF!/100</f>
        <v>#REF!</v>
      </c>
      <c r="D5" s="57"/>
      <c r="E5" s="57"/>
      <c r="F5" s="57"/>
      <c r="G5" s="57">
        <f>G4*(1-U$4)+N5</f>
        <v>8.5750000000000011</v>
      </c>
      <c r="H5">
        <v>231</v>
      </c>
      <c r="I5" s="58" t="e">
        <f t="shared" ref="I5:I6" si="0">SUM(B5:D5)</f>
        <v>#REF!</v>
      </c>
      <c r="J5" s="14">
        <f t="shared" ref="J5:J6" si="1">D5/(B5+D5)</f>
        <v>0</v>
      </c>
      <c r="K5" s="14"/>
      <c r="L5" s="55"/>
      <c r="M5" s="51"/>
      <c r="N5" s="19"/>
      <c r="O5" s="19"/>
    </row>
    <row r="6" spans="1:22" hidden="1" x14ac:dyDescent="0.3">
      <c r="A6" s="8">
        <v>2019</v>
      </c>
      <c r="B6" s="57">
        <f>PV销量预计!$E$43/100</f>
        <v>224.90771980651999</v>
      </c>
      <c r="C6" s="57" t="e">
        <f>#REF!/100</f>
        <v>#REF!</v>
      </c>
      <c r="D6" s="57"/>
      <c r="E6" s="57"/>
      <c r="F6" s="57"/>
      <c r="G6" s="57">
        <f>G5*(1-U$4)+N6</f>
        <v>7.5031250000000007</v>
      </c>
      <c r="H6" s="19" t="e">
        <f>SUM(B6:G6)</f>
        <v>#REF!</v>
      </c>
      <c r="I6" s="58" t="e">
        <f t="shared" si="0"/>
        <v>#REF!</v>
      </c>
      <c r="J6" s="14">
        <f t="shared" si="1"/>
        <v>0</v>
      </c>
      <c r="K6" s="14"/>
      <c r="L6" s="55"/>
      <c r="M6" s="51"/>
      <c r="N6" s="51"/>
      <c r="O6" s="19"/>
      <c r="S6" t="s">
        <v>840</v>
      </c>
      <c r="U6" t="s">
        <v>841</v>
      </c>
      <c r="V6" s="9">
        <v>0.66559999999999997</v>
      </c>
    </row>
    <row r="7" spans="1:22" x14ac:dyDescent="0.3">
      <c r="A7" s="8">
        <v>2020</v>
      </c>
      <c r="B7" s="19">
        <f>FE_M!B7</f>
        <v>243.47643229281414</v>
      </c>
      <c r="C7" s="19">
        <f>FE_M!C7</f>
        <v>1.3888999999999998</v>
      </c>
      <c r="D7" s="19">
        <f>预测总结L!D24/1000000</f>
        <v>17.51819311231656</v>
      </c>
      <c r="E7" s="19">
        <f>预测总结L!D22/1000000</f>
        <v>0.78664900000000004</v>
      </c>
      <c r="F7" s="19">
        <f>预测总结L!D23/1000000</f>
        <v>1.565674</v>
      </c>
      <c r="G7" s="19">
        <f>(预测总结L!$D$25+预测总结L!$D$26)/1000000</f>
        <v>7.7388265952129629</v>
      </c>
      <c r="H7" s="19">
        <f>SUM(B7:G7)</f>
        <v>272.47467500034367</v>
      </c>
      <c r="I7" s="19">
        <f>B7+C7+D7</f>
        <v>262.38352540513068</v>
      </c>
      <c r="J7" s="14">
        <f>D7/(B7+D7+C7)</f>
        <v>6.6765598508015195E-2</v>
      </c>
      <c r="K7" s="14"/>
      <c r="L7" s="115"/>
      <c r="M7" s="115"/>
      <c r="N7" s="115"/>
      <c r="O7" s="19"/>
      <c r="U7" t="s">
        <v>842</v>
      </c>
      <c r="V7" s="9">
        <v>1.895</v>
      </c>
    </row>
    <row r="8" spans="1:22" x14ac:dyDescent="0.3">
      <c r="A8" s="8">
        <v>2025</v>
      </c>
      <c r="B8" s="19">
        <f>FE_M!B8</f>
        <v>325.20737334816681</v>
      </c>
      <c r="C8" s="19">
        <f>FE_M!C8</f>
        <v>1.3888999999999998</v>
      </c>
      <c r="D8" s="19">
        <f>预测总结L!E24/1000000</f>
        <v>21.001820662082459</v>
      </c>
      <c r="E8" s="19">
        <f>预测总结L!E22/1000000</f>
        <v>0.78664900000000004</v>
      </c>
      <c r="F8" s="19">
        <f>预测总结L!E23/1000000</f>
        <v>1.565674</v>
      </c>
      <c r="G8" s="19">
        <f>(预测总结L!$E$25+预测总结L!$E$26)/1000000</f>
        <v>8.1375777117904793</v>
      </c>
      <c r="H8" s="19">
        <f t="shared" ref="H8:H13" si="2">SUM(B8:G8)</f>
        <v>358.08799472203975</v>
      </c>
      <c r="I8" s="19">
        <f t="shared" ref="I8:I13" si="3">B8+C8+D8</f>
        <v>347.59809401024927</v>
      </c>
      <c r="J8" s="14">
        <f t="shared" ref="J8:J13" si="4">D8/(B8+D8+C8)</f>
        <v>6.0419838382264543E-2</v>
      </c>
      <c r="L8" s="34"/>
      <c r="U8" t="s">
        <v>843</v>
      </c>
      <c r="V8" s="9">
        <v>0.17699999999999999</v>
      </c>
    </row>
    <row r="9" spans="1:22" x14ac:dyDescent="0.3">
      <c r="A9" s="8">
        <v>2030</v>
      </c>
      <c r="B9" s="19">
        <f>FE_M!B9</f>
        <v>378.2727361658242</v>
      </c>
      <c r="C9" s="19">
        <f>FE_M!C9</f>
        <v>1.3888999999999998</v>
      </c>
      <c r="D9" s="19">
        <f>预测总结L!F24/1000000</f>
        <v>24.340012726726741</v>
      </c>
      <c r="E9" s="19">
        <f>预测总结L!F22/1000000</f>
        <v>0.78664900000000004</v>
      </c>
      <c r="F9" s="19">
        <f>预测总结L!F23/1000000</f>
        <v>1.565674</v>
      </c>
      <c r="G9" s="19">
        <f>(预测总结L!$F$25+预测总结L!$F$26)/1000000</f>
        <v>8.4971475893931849</v>
      </c>
      <c r="H9" s="19">
        <f t="shared" si="2"/>
        <v>414.85111948194412</v>
      </c>
      <c r="I9" s="19">
        <f t="shared" si="3"/>
        <v>404.00164889255092</v>
      </c>
      <c r="J9" s="14">
        <f t="shared" si="4"/>
        <v>6.0247310359865039E-2</v>
      </c>
      <c r="L9" s="34"/>
      <c r="U9" t="s">
        <v>844</v>
      </c>
      <c r="V9" s="9">
        <v>1.1479999999999999</v>
      </c>
    </row>
    <row r="10" spans="1:22" x14ac:dyDescent="0.3">
      <c r="A10" s="8">
        <v>2035</v>
      </c>
      <c r="B10" s="19">
        <f>FE_M!B10</f>
        <v>406.03235084255806</v>
      </c>
      <c r="C10" s="19">
        <f>FE_M!C10</f>
        <v>1.3888999999999998</v>
      </c>
      <c r="D10" s="19">
        <f>预测总结L!G24/1000000</f>
        <v>27.394680164443294</v>
      </c>
      <c r="E10" s="19">
        <f>预测总结L!G22/1000000</f>
        <v>0.78664900000000004</v>
      </c>
      <c r="F10" s="19">
        <f>预测总结L!G23/1000000</f>
        <v>1.565674</v>
      </c>
      <c r="G10" s="19">
        <f>(预测总结L!$G$25+预测总结L!$G$26)/1000000</f>
        <v>8.8113178866813318</v>
      </c>
      <c r="H10" s="19">
        <f t="shared" si="2"/>
        <v>445.97957189368265</v>
      </c>
      <c r="I10" s="19">
        <f t="shared" si="3"/>
        <v>434.81593100700132</v>
      </c>
      <c r="J10" s="14">
        <f t="shared" si="4"/>
        <v>6.3002935750305314E-2</v>
      </c>
      <c r="L10" s="34"/>
      <c r="U10" t="s">
        <v>845</v>
      </c>
      <c r="V10">
        <f>4.4-SUM(V6:V9)</f>
        <v>0.51440000000000019</v>
      </c>
    </row>
    <row r="11" spans="1:22" x14ac:dyDescent="0.3">
      <c r="A11" s="8">
        <v>2040</v>
      </c>
      <c r="B11" s="19">
        <f>FE_M!B11</f>
        <v>418.6411834546218</v>
      </c>
      <c r="C11" s="19">
        <f>FE_M!C11</f>
        <v>1.3888999999999998</v>
      </c>
      <c r="D11" s="19">
        <f>预测总结L!H24/1000000</f>
        <v>30.4637988747075</v>
      </c>
      <c r="E11" s="19">
        <f>预测总结L!H22/1000000</f>
        <v>0.78664900000000004</v>
      </c>
      <c r="F11" s="19">
        <f>预测总结L!H23/1000000</f>
        <v>1.565674</v>
      </c>
      <c r="G11" s="19">
        <f>(预测总结L!$H$25+预测总结L!$H$26)/1000000</f>
        <v>9.1138288108061598</v>
      </c>
      <c r="H11" s="19">
        <f t="shared" si="2"/>
        <v>461.96003414013546</v>
      </c>
      <c r="I11" s="19">
        <f t="shared" si="3"/>
        <v>450.49388232932927</v>
      </c>
      <c r="J11" s="14">
        <f t="shared" si="4"/>
        <v>6.7623113364361359E-2</v>
      </c>
      <c r="L11" s="34"/>
      <c r="U11" t="s">
        <v>846</v>
      </c>
      <c r="V11" s="9">
        <f>SUM(V6:V10)</f>
        <v>4.4000000000000004</v>
      </c>
    </row>
    <row r="12" spans="1:22" x14ac:dyDescent="0.3">
      <c r="A12" s="8">
        <v>2045</v>
      </c>
      <c r="B12" s="19">
        <f>FE_M!B12</f>
        <v>419.18599656193766</v>
      </c>
      <c r="C12" s="19">
        <f>FE_M!C12</f>
        <v>1.3888999999999998</v>
      </c>
      <c r="D12" s="19">
        <f>预测总结L!I24/1000000</f>
        <v>33.151839058533504</v>
      </c>
      <c r="E12" s="19">
        <f>预测总结L!I22/1000000</f>
        <v>0.78664900000000004</v>
      </c>
      <c r="F12" s="19">
        <f>预测总结L!I23/1000000</f>
        <v>1.565674</v>
      </c>
      <c r="G12" s="19">
        <f>(预测总结L!$I$25+预测总结L!$I$26)/1000000</f>
        <v>9.3725915012250471</v>
      </c>
      <c r="H12" s="19">
        <f t="shared" si="2"/>
        <v>465.45165012169616</v>
      </c>
      <c r="I12" s="19">
        <f t="shared" si="3"/>
        <v>453.72673562047112</v>
      </c>
      <c r="J12" s="14">
        <f t="shared" si="4"/>
        <v>7.3065650436486579E-2</v>
      </c>
      <c r="L12" s="34"/>
      <c r="M12">
        <v>1.3</v>
      </c>
    </row>
    <row r="13" spans="1:22" x14ac:dyDescent="0.3">
      <c r="A13" s="8">
        <v>2050</v>
      </c>
      <c r="B13" s="19">
        <f>FE_M!B13</f>
        <v>412.52259589258369</v>
      </c>
      <c r="C13" s="19">
        <f>FE_M!C13</f>
        <v>1.3888999999999998</v>
      </c>
      <c r="D13" s="19">
        <f>预测总结L!J24/1000000</f>
        <v>35.83719652592108</v>
      </c>
      <c r="E13" s="19">
        <f>预测总结L!J22/1000000</f>
        <v>0.78664900000000004</v>
      </c>
      <c r="F13" s="19">
        <f>预测总结L!J23/1000000</f>
        <v>1.565674</v>
      </c>
      <c r="G13" s="19">
        <f>(预测总结L!$J$25+预测总结L!$J$26)/1000000</f>
        <v>9.6230819924335265</v>
      </c>
      <c r="H13" s="19">
        <f t="shared" si="2"/>
        <v>461.72409741093827</v>
      </c>
      <c r="I13" s="19">
        <f t="shared" si="3"/>
        <v>449.74869241850473</v>
      </c>
      <c r="J13" s="14">
        <f t="shared" si="4"/>
        <v>7.9682714213593506E-2</v>
      </c>
      <c r="L13" s="34"/>
    </row>
    <row r="14" spans="1:22" x14ac:dyDescent="0.3">
      <c r="A14" s="8"/>
      <c r="J14" s="14"/>
      <c r="L14" s="34"/>
    </row>
    <row r="15" spans="1:22" x14ac:dyDescent="0.3">
      <c r="A15" s="8" t="s">
        <v>851</v>
      </c>
      <c r="B15" t="s">
        <v>835</v>
      </c>
      <c r="C15" t="s">
        <v>919</v>
      </c>
      <c r="D15" t="s">
        <v>798</v>
      </c>
      <c r="E15" t="s">
        <v>948</v>
      </c>
      <c r="F15" t="s">
        <v>949</v>
      </c>
      <c r="G15" t="s">
        <v>922</v>
      </c>
      <c r="J15" s="14"/>
      <c r="L15" s="50"/>
      <c r="O15" s="19"/>
    </row>
    <row r="16" spans="1:22" x14ac:dyDescent="0.3">
      <c r="A16" s="8">
        <v>2020</v>
      </c>
      <c r="B16">
        <f>BAU!B16</f>
        <v>11880</v>
      </c>
      <c r="C16">
        <f>BAU!C16</f>
        <v>96442</v>
      </c>
      <c r="D16">
        <f>BAU!D16</f>
        <v>32746</v>
      </c>
      <c r="E16">
        <f>BAU!E16</f>
        <v>44479</v>
      </c>
      <c r="F16">
        <f>BAU!F16</f>
        <v>114800</v>
      </c>
      <c r="G16">
        <f>BAU!G16</f>
        <v>65000</v>
      </c>
      <c r="J16" s="14"/>
      <c r="O16" s="19"/>
    </row>
    <row r="17" spans="1:31" x14ac:dyDescent="0.3">
      <c r="A17" s="8">
        <v>2025</v>
      </c>
      <c r="B17">
        <f>BAU!B17</f>
        <v>11880</v>
      </c>
      <c r="C17">
        <f>BAU!C17</f>
        <v>96442</v>
      </c>
      <c r="D17">
        <f>BAU!D17</f>
        <v>32746</v>
      </c>
      <c r="E17">
        <f>BAU!E17</f>
        <v>44479</v>
      </c>
      <c r="F17">
        <f>BAU!F17</f>
        <v>114800</v>
      </c>
      <c r="G17">
        <f>BAU!G17</f>
        <v>73061.67</v>
      </c>
      <c r="J17" s="14"/>
      <c r="O17" s="19"/>
    </row>
    <row r="18" spans="1:31" x14ac:dyDescent="0.3">
      <c r="A18" s="8">
        <v>2030</v>
      </c>
      <c r="B18">
        <f>BAU!B18</f>
        <v>11880</v>
      </c>
      <c r="C18">
        <f>BAU!C18</f>
        <v>96442</v>
      </c>
      <c r="D18">
        <f>BAU!D18</f>
        <v>32746</v>
      </c>
      <c r="E18">
        <f>BAU!E18</f>
        <v>44479</v>
      </c>
      <c r="F18">
        <f>BAU!F18</f>
        <v>114800</v>
      </c>
      <c r="G18">
        <f>BAU!G18</f>
        <v>79338.039999999994</v>
      </c>
      <c r="J18" s="14"/>
      <c r="O18" s="19"/>
    </row>
    <row r="19" spans="1:31" x14ac:dyDescent="0.3">
      <c r="A19" s="8">
        <v>2035</v>
      </c>
      <c r="B19">
        <f>BAU!B19</f>
        <v>11880</v>
      </c>
      <c r="C19">
        <f>BAU!C19</f>
        <v>96442</v>
      </c>
      <c r="D19">
        <f>BAU!D19</f>
        <v>32746</v>
      </c>
      <c r="E19">
        <f>BAU!E19</f>
        <v>44479</v>
      </c>
      <c r="F19">
        <f>BAU!F19</f>
        <v>114800</v>
      </c>
      <c r="G19">
        <f>BAU!G19</f>
        <v>85276.98</v>
      </c>
      <c r="J19" s="14"/>
      <c r="O19" s="19"/>
    </row>
    <row r="20" spans="1:31" x14ac:dyDescent="0.3">
      <c r="A20" s="8">
        <v>2040</v>
      </c>
      <c r="B20">
        <f>BAU!B20</f>
        <v>11880</v>
      </c>
      <c r="C20">
        <f>BAU!C20</f>
        <v>96442</v>
      </c>
      <c r="D20">
        <f>BAU!D20</f>
        <v>32746</v>
      </c>
      <c r="E20">
        <f>BAU!E20</f>
        <v>44479</v>
      </c>
      <c r="F20">
        <f>BAU!F20</f>
        <v>114800</v>
      </c>
      <c r="G20">
        <f>BAU!G20</f>
        <v>90665.75</v>
      </c>
      <c r="J20" s="14"/>
      <c r="O20" s="19"/>
    </row>
    <row r="21" spans="1:31" x14ac:dyDescent="0.3">
      <c r="A21" s="8">
        <v>2045</v>
      </c>
      <c r="B21">
        <f>BAU!B21</f>
        <v>11880</v>
      </c>
      <c r="C21">
        <f>BAU!C21</f>
        <v>96442</v>
      </c>
      <c r="D21">
        <f>BAU!D21</f>
        <v>32746</v>
      </c>
      <c r="E21">
        <f>BAU!E21</f>
        <v>44479</v>
      </c>
      <c r="F21">
        <f>BAU!F21</f>
        <v>114800</v>
      </c>
      <c r="G21">
        <f>BAU!G21</f>
        <v>94568.47</v>
      </c>
      <c r="J21" s="14"/>
      <c r="L21" s="34"/>
      <c r="O21" s="19"/>
    </row>
    <row r="22" spans="1:31" x14ac:dyDescent="0.3">
      <c r="A22" s="8">
        <v>2050</v>
      </c>
      <c r="B22">
        <f>BAU!B22</f>
        <v>11880</v>
      </c>
      <c r="C22">
        <f>BAU!C22</f>
        <v>96442</v>
      </c>
      <c r="D22">
        <f>BAU!D22</f>
        <v>32746</v>
      </c>
      <c r="E22">
        <f>BAU!E22</f>
        <v>44479</v>
      </c>
      <c r="F22">
        <f>BAU!F22</f>
        <v>114800</v>
      </c>
      <c r="G22">
        <f>BAU!G22</f>
        <v>96744.56</v>
      </c>
      <c r="J22" s="14"/>
      <c r="L22" s="34"/>
    </row>
    <row r="23" spans="1:31" ht="13.9" thickBot="1" x14ac:dyDescent="0.35">
      <c r="A23" s="8"/>
      <c r="J23" s="14"/>
      <c r="L23" s="34"/>
    </row>
    <row r="24" spans="1:31" x14ac:dyDescent="0.3">
      <c r="A24" s="65"/>
      <c r="B24" s="66"/>
      <c r="C24" s="67"/>
      <c r="D24" s="67" t="s">
        <v>835</v>
      </c>
      <c r="E24" s="67"/>
      <c r="F24" s="68"/>
      <c r="G24" s="96"/>
      <c r="H24" s="96"/>
      <c r="I24" s="96" t="s">
        <v>919</v>
      </c>
      <c r="J24" s="96"/>
      <c r="K24" s="96"/>
      <c r="L24" s="66"/>
      <c r="M24" s="67"/>
      <c r="N24" s="77" t="s">
        <v>798</v>
      </c>
      <c r="O24" s="67"/>
      <c r="P24" s="68"/>
      <c r="Q24" s="66"/>
      <c r="R24" s="67"/>
      <c r="S24" s="67" t="s">
        <v>948</v>
      </c>
      <c r="T24" s="67"/>
      <c r="U24" s="68"/>
      <c r="V24" s="66"/>
      <c r="W24" s="67"/>
      <c r="X24" s="67" t="s">
        <v>949</v>
      </c>
      <c r="Y24" s="67"/>
      <c r="Z24" s="68"/>
      <c r="AA24" s="66"/>
      <c r="AB24" s="67"/>
      <c r="AC24" s="67" t="s">
        <v>827</v>
      </c>
      <c r="AD24" s="67"/>
      <c r="AE24" s="68"/>
    </row>
    <row r="25" spans="1:31" x14ac:dyDescent="0.3">
      <c r="A25" s="65" t="s">
        <v>852</v>
      </c>
      <c r="B25" s="69" t="s">
        <v>864</v>
      </c>
      <c r="C25" s="4" t="s">
        <v>853</v>
      </c>
      <c r="D25" s="4" t="s">
        <v>854</v>
      </c>
      <c r="E25" s="4" t="s">
        <v>855</v>
      </c>
      <c r="F25" s="70" t="s">
        <v>861</v>
      </c>
      <c r="G25" s="69" t="s">
        <v>864</v>
      </c>
      <c r="H25" s="4" t="s">
        <v>853</v>
      </c>
      <c r="I25" s="4" t="s">
        <v>854</v>
      </c>
      <c r="J25" s="4" t="s">
        <v>855</v>
      </c>
      <c r="K25" s="70" t="s">
        <v>861</v>
      </c>
      <c r="L25" s="69" t="s">
        <v>864</v>
      </c>
      <c r="M25" s="4" t="s">
        <v>853</v>
      </c>
      <c r="N25" s="4" t="s">
        <v>854</v>
      </c>
      <c r="O25" s="4" t="s">
        <v>855</v>
      </c>
      <c r="P25" s="70" t="s">
        <v>861</v>
      </c>
      <c r="Q25" s="69" t="s">
        <v>864</v>
      </c>
      <c r="R25" s="4" t="s">
        <v>853</v>
      </c>
      <c r="S25" s="4" t="s">
        <v>854</v>
      </c>
      <c r="T25" s="4" t="s">
        <v>855</v>
      </c>
      <c r="U25" s="70" t="s">
        <v>861</v>
      </c>
      <c r="V25" s="69" t="s">
        <v>864</v>
      </c>
      <c r="W25" s="4" t="s">
        <v>853</v>
      </c>
      <c r="X25" s="4" t="s">
        <v>854</v>
      </c>
      <c r="Y25" s="4" t="s">
        <v>855</v>
      </c>
      <c r="Z25" s="70" t="s">
        <v>861</v>
      </c>
      <c r="AA25" s="69" t="s">
        <v>864</v>
      </c>
      <c r="AB25" s="4" t="s">
        <v>853</v>
      </c>
      <c r="AC25" s="4" t="s">
        <v>854</v>
      </c>
      <c r="AD25" s="4" t="s">
        <v>855</v>
      </c>
      <c r="AE25" s="70" t="s">
        <v>861</v>
      </c>
    </row>
    <row r="26" spans="1:31" x14ac:dyDescent="0.3">
      <c r="A26" s="65">
        <v>2020</v>
      </c>
      <c r="B26" s="71">
        <v>1</v>
      </c>
      <c r="C26" s="63">
        <v>0</v>
      </c>
      <c r="D26" s="63">
        <v>0</v>
      </c>
      <c r="E26" s="63">
        <v>0</v>
      </c>
      <c r="F26" s="72">
        <v>0</v>
      </c>
      <c r="G26" s="71">
        <v>1</v>
      </c>
      <c r="H26" s="63">
        <v>0</v>
      </c>
      <c r="I26" s="63">
        <v>0</v>
      </c>
      <c r="J26" s="63">
        <v>0</v>
      </c>
      <c r="K26" s="72">
        <v>0</v>
      </c>
      <c r="L26" s="71">
        <v>1</v>
      </c>
      <c r="M26" s="63">
        <v>0</v>
      </c>
      <c r="N26" s="63">
        <v>0</v>
      </c>
      <c r="O26" s="63">
        <v>0</v>
      </c>
      <c r="P26" s="72">
        <v>0</v>
      </c>
      <c r="Q26" s="71">
        <v>1</v>
      </c>
      <c r="R26" s="63">
        <v>0</v>
      </c>
      <c r="S26" s="63">
        <v>0</v>
      </c>
      <c r="T26" s="63">
        <v>0</v>
      </c>
      <c r="U26" s="72">
        <v>0</v>
      </c>
      <c r="V26" s="71">
        <v>1</v>
      </c>
      <c r="W26" s="63">
        <v>0</v>
      </c>
      <c r="X26" s="63">
        <v>0</v>
      </c>
      <c r="Y26" s="63">
        <v>0</v>
      </c>
      <c r="Z26" s="72">
        <v>0</v>
      </c>
      <c r="AA26" s="71">
        <v>1</v>
      </c>
      <c r="AB26" s="63">
        <v>0</v>
      </c>
      <c r="AC26" s="63">
        <v>0</v>
      </c>
      <c r="AD26" s="63">
        <v>0</v>
      </c>
      <c r="AE26" s="72">
        <v>0</v>
      </c>
    </row>
    <row r="27" spans="1:31" x14ac:dyDescent="0.3">
      <c r="A27" s="65">
        <v>2025</v>
      </c>
      <c r="B27" s="71">
        <f>1-0.475</f>
        <v>0.52500000000000002</v>
      </c>
      <c r="C27" s="63">
        <v>0.47499999999999998</v>
      </c>
      <c r="D27" s="63">
        <v>0</v>
      </c>
      <c r="E27" s="63">
        <v>0</v>
      </c>
      <c r="F27" s="72">
        <v>0</v>
      </c>
      <c r="G27" s="71">
        <f>1-0.475</f>
        <v>0.52500000000000002</v>
      </c>
      <c r="H27" s="63">
        <v>0.47499999999999998</v>
      </c>
      <c r="I27" s="63">
        <v>0</v>
      </c>
      <c r="J27" s="63">
        <v>0</v>
      </c>
      <c r="K27" s="72">
        <v>0</v>
      </c>
      <c r="L27" s="71">
        <f>1-M27</f>
        <v>0.46599999999999997</v>
      </c>
      <c r="M27" s="63">
        <v>0.53400000000000003</v>
      </c>
      <c r="N27" s="63">
        <v>0</v>
      </c>
      <c r="O27" s="63">
        <v>0</v>
      </c>
      <c r="P27" s="72">
        <v>0</v>
      </c>
      <c r="Q27" s="71">
        <f>1-R27</f>
        <v>0.12</v>
      </c>
      <c r="R27" s="63">
        <v>0.88</v>
      </c>
      <c r="S27" s="63">
        <v>0</v>
      </c>
      <c r="T27" s="63">
        <v>0</v>
      </c>
      <c r="U27" s="72">
        <v>0</v>
      </c>
      <c r="V27" s="71">
        <f>1-W27</f>
        <v>0.12</v>
      </c>
      <c r="W27" s="63">
        <v>0.88</v>
      </c>
      <c r="X27" s="63">
        <v>0</v>
      </c>
      <c r="Y27" s="63">
        <v>0</v>
      </c>
      <c r="Z27" s="72">
        <v>0</v>
      </c>
      <c r="AA27" s="71">
        <f>1-AB27</f>
        <v>0.12</v>
      </c>
      <c r="AB27" s="63">
        <v>0.88</v>
      </c>
      <c r="AC27" s="63">
        <v>0</v>
      </c>
      <c r="AD27" s="63">
        <v>0</v>
      </c>
      <c r="AE27" s="72">
        <v>0</v>
      </c>
    </row>
    <row r="28" spans="1:31" x14ac:dyDescent="0.3">
      <c r="A28" s="65">
        <v>2030</v>
      </c>
      <c r="B28" s="71">
        <f>1-C28-D28</f>
        <v>0.14099999999999996</v>
      </c>
      <c r="C28" s="63">
        <v>0.40600000000000003</v>
      </c>
      <c r="D28" s="63">
        <v>0.45300000000000001</v>
      </c>
      <c r="E28" s="63">
        <v>0</v>
      </c>
      <c r="F28" s="72">
        <v>0</v>
      </c>
      <c r="G28" s="71">
        <f>1-H28-I28</f>
        <v>0.14099999999999996</v>
      </c>
      <c r="H28" s="63">
        <v>0.40600000000000003</v>
      </c>
      <c r="I28" s="63">
        <v>0.45300000000000001</v>
      </c>
      <c r="J28" s="63">
        <v>0</v>
      </c>
      <c r="K28" s="72">
        <v>0</v>
      </c>
      <c r="L28" s="71">
        <v>0</v>
      </c>
      <c r="M28" s="63">
        <f>1-N28</f>
        <v>0.46599999999999997</v>
      </c>
      <c r="N28" s="63">
        <v>0.53400000000000003</v>
      </c>
      <c r="O28" s="63">
        <v>0</v>
      </c>
      <c r="P28" s="72">
        <v>0</v>
      </c>
      <c r="Q28" s="71">
        <v>0</v>
      </c>
      <c r="R28" s="63">
        <f>1-S28</f>
        <v>0.129</v>
      </c>
      <c r="S28" s="63">
        <v>0.871</v>
      </c>
      <c r="T28" s="63">
        <v>0</v>
      </c>
      <c r="U28" s="72">
        <v>0</v>
      </c>
      <c r="V28" s="71">
        <v>0</v>
      </c>
      <c r="W28" s="63">
        <f>1-X28</f>
        <v>0.129</v>
      </c>
      <c r="X28" s="63">
        <v>0.871</v>
      </c>
      <c r="Y28" s="63">
        <v>0</v>
      </c>
      <c r="Z28" s="72">
        <v>0</v>
      </c>
      <c r="AA28" s="71">
        <v>0</v>
      </c>
      <c r="AB28" s="63">
        <f>1-AC28</f>
        <v>0.129</v>
      </c>
      <c r="AC28" s="63">
        <v>0.871</v>
      </c>
      <c r="AD28" s="63">
        <v>0</v>
      </c>
      <c r="AE28" s="72">
        <v>0</v>
      </c>
    </row>
    <row r="29" spans="1:31" x14ac:dyDescent="0.3">
      <c r="A29" s="65">
        <v>2035</v>
      </c>
      <c r="B29" s="71">
        <v>0</v>
      </c>
      <c r="C29" s="63">
        <f>1-D29-E29</f>
        <v>0.15600000000000008</v>
      </c>
      <c r="D29" s="63">
        <v>0.41799999999999998</v>
      </c>
      <c r="E29" s="63">
        <v>0.42599999999999999</v>
      </c>
      <c r="F29" s="72">
        <v>0</v>
      </c>
      <c r="G29" s="71">
        <v>0</v>
      </c>
      <c r="H29" s="63">
        <f>1-I29-J29</f>
        <v>0.15600000000000008</v>
      </c>
      <c r="I29" s="63">
        <v>0.41799999999999998</v>
      </c>
      <c r="J29" s="63">
        <v>0.42599999999999999</v>
      </c>
      <c r="K29" s="72">
        <v>0</v>
      </c>
      <c r="L29" s="71">
        <v>0</v>
      </c>
      <c r="M29" s="63">
        <v>0</v>
      </c>
      <c r="N29" s="63">
        <f>1-O29</f>
        <v>0.46599999999999997</v>
      </c>
      <c r="O29" s="63">
        <v>0.53400000000000003</v>
      </c>
      <c r="P29" s="72">
        <v>0</v>
      </c>
      <c r="Q29" s="71">
        <v>0</v>
      </c>
      <c r="R29" s="63">
        <v>0</v>
      </c>
      <c r="S29" s="63">
        <f>1-T29</f>
        <v>0.125</v>
      </c>
      <c r="T29" s="63">
        <v>0.875</v>
      </c>
      <c r="U29" s="72">
        <v>0</v>
      </c>
      <c r="V29" s="71">
        <v>0</v>
      </c>
      <c r="W29" s="63">
        <v>0</v>
      </c>
      <c r="X29" s="63">
        <f>1-Y29</f>
        <v>0.125</v>
      </c>
      <c r="Y29" s="63">
        <v>0.875</v>
      </c>
      <c r="Z29" s="72">
        <v>0</v>
      </c>
      <c r="AA29" s="71">
        <v>0</v>
      </c>
      <c r="AB29" s="63">
        <v>0</v>
      </c>
      <c r="AC29" s="63">
        <f>1-AD29</f>
        <v>0.125</v>
      </c>
      <c r="AD29" s="63">
        <v>0.875</v>
      </c>
      <c r="AE29" s="72">
        <v>0</v>
      </c>
    </row>
    <row r="30" spans="1:31" x14ac:dyDescent="0.3">
      <c r="A30" s="65">
        <v>2040</v>
      </c>
      <c r="B30" s="71">
        <v>0</v>
      </c>
      <c r="C30" s="63">
        <v>0</v>
      </c>
      <c r="D30" s="63">
        <f>1-E30-F30</f>
        <v>0.15700000000000008</v>
      </c>
      <c r="E30" s="63">
        <v>0.42199999999999999</v>
      </c>
      <c r="F30" s="72">
        <v>0.42099999999999999</v>
      </c>
      <c r="G30" s="71">
        <v>0</v>
      </c>
      <c r="H30" s="63">
        <v>0</v>
      </c>
      <c r="I30" s="63">
        <f>1-J30-K30</f>
        <v>0.15700000000000008</v>
      </c>
      <c r="J30" s="63">
        <v>0.42199999999999999</v>
      </c>
      <c r="K30" s="72">
        <v>0.42099999999999999</v>
      </c>
      <c r="L30" s="71">
        <v>0</v>
      </c>
      <c r="M30" s="63">
        <v>0</v>
      </c>
      <c r="N30" s="63">
        <v>0</v>
      </c>
      <c r="O30" s="63">
        <f>1-P30</f>
        <v>0.46599999999999997</v>
      </c>
      <c r="P30" s="72">
        <v>0.53400000000000003</v>
      </c>
      <c r="Q30" s="71">
        <v>0</v>
      </c>
      <c r="R30" s="63">
        <v>0</v>
      </c>
      <c r="S30" s="63">
        <v>0</v>
      </c>
      <c r="T30" s="63">
        <f>1-U30</f>
        <v>0.13100000000000001</v>
      </c>
      <c r="U30" s="72">
        <v>0.86899999999999999</v>
      </c>
      <c r="V30" s="71">
        <v>0</v>
      </c>
      <c r="W30" s="63">
        <v>0</v>
      </c>
      <c r="X30" s="63">
        <v>0</v>
      </c>
      <c r="Y30" s="63">
        <f>1-Z30</f>
        <v>0.13100000000000001</v>
      </c>
      <c r="Z30" s="72">
        <v>0.86899999999999999</v>
      </c>
      <c r="AA30" s="71">
        <v>0</v>
      </c>
      <c r="AB30" s="63">
        <v>0</v>
      </c>
      <c r="AC30" s="63">
        <v>0</v>
      </c>
      <c r="AD30" s="63">
        <f>1-AE30</f>
        <v>0.13100000000000001</v>
      </c>
      <c r="AE30" s="72">
        <v>0.86899999999999999</v>
      </c>
    </row>
    <row r="31" spans="1:31" x14ac:dyDescent="0.3">
      <c r="A31" s="65">
        <v>2045</v>
      </c>
      <c r="B31" s="71">
        <v>0</v>
      </c>
      <c r="C31" s="63">
        <v>0</v>
      </c>
      <c r="D31" s="63">
        <v>0</v>
      </c>
      <c r="E31" s="63">
        <v>0</v>
      </c>
      <c r="F31" s="72">
        <v>1</v>
      </c>
      <c r="G31" s="71">
        <v>0</v>
      </c>
      <c r="H31" s="63">
        <v>0</v>
      </c>
      <c r="I31" s="63">
        <v>0</v>
      </c>
      <c r="J31" s="63">
        <v>0</v>
      </c>
      <c r="K31" s="72">
        <v>1</v>
      </c>
      <c r="L31" s="71">
        <v>0</v>
      </c>
      <c r="M31" s="63">
        <v>0</v>
      </c>
      <c r="N31" s="63">
        <v>0</v>
      </c>
      <c r="O31" s="63">
        <v>0</v>
      </c>
      <c r="P31" s="72">
        <v>1</v>
      </c>
      <c r="Q31" s="71">
        <v>0</v>
      </c>
      <c r="R31" s="63">
        <v>0</v>
      </c>
      <c r="S31" s="63">
        <v>0</v>
      </c>
      <c r="T31" s="63">
        <v>0</v>
      </c>
      <c r="U31" s="72">
        <v>1</v>
      </c>
      <c r="V31" s="71">
        <v>0</v>
      </c>
      <c r="W31" s="63">
        <v>0</v>
      </c>
      <c r="X31" s="63">
        <v>0</v>
      </c>
      <c r="Y31" s="63">
        <v>0</v>
      </c>
      <c r="Z31" s="72">
        <v>1</v>
      </c>
      <c r="AA31" s="71">
        <v>0</v>
      </c>
      <c r="AB31" s="63">
        <v>0</v>
      </c>
      <c r="AC31" s="63">
        <v>0</v>
      </c>
      <c r="AD31" s="63">
        <v>0</v>
      </c>
      <c r="AE31" s="72">
        <v>1</v>
      </c>
    </row>
    <row r="32" spans="1:31" ht="13.9" thickBot="1" x14ac:dyDescent="0.35">
      <c r="A32" s="65">
        <v>2050</v>
      </c>
      <c r="B32" s="74">
        <v>0</v>
      </c>
      <c r="C32" s="75">
        <v>0</v>
      </c>
      <c r="D32" s="75">
        <v>0</v>
      </c>
      <c r="E32" s="75">
        <v>0</v>
      </c>
      <c r="F32" s="76">
        <v>1</v>
      </c>
      <c r="G32" s="74">
        <v>0</v>
      </c>
      <c r="H32" s="75">
        <v>0</v>
      </c>
      <c r="I32" s="75">
        <v>0</v>
      </c>
      <c r="J32" s="75">
        <v>0</v>
      </c>
      <c r="K32" s="76">
        <v>1</v>
      </c>
      <c r="L32" s="74">
        <v>0</v>
      </c>
      <c r="M32" s="75">
        <v>0</v>
      </c>
      <c r="N32" s="75">
        <v>0</v>
      </c>
      <c r="O32" s="75">
        <v>0</v>
      </c>
      <c r="P32" s="76">
        <v>1</v>
      </c>
      <c r="Q32" s="75">
        <v>0</v>
      </c>
      <c r="R32" s="75">
        <v>0</v>
      </c>
      <c r="S32" s="75">
        <v>0</v>
      </c>
      <c r="T32" s="75">
        <v>0</v>
      </c>
      <c r="U32" s="76">
        <v>1</v>
      </c>
      <c r="V32" s="75">
        <v>0</v>
      </c>
      <c r="W32" s="75">
        <v>0</v>
      </c>
      <c r="X32" s="75">
        <v>0</v>
      </c>
      <c r="Y32" s="75">
        <v>0</v>
      </c>
      <c r="Z32" s="76">
        <v>1</v>
      </c>
      <c r="AA32" s="75">
        <v>0</v>
      </c>
      <c r="AB32" s="75">
        <v>0</v>
      </c>
      <c r="AC32" s="75">
        <v>0</v>
      </c>
      <c r="AD32" s="75">
        <v>0</v>
      </c>
      <c r="AE32" s="76">
        <v>1</v>
      </c>
    </row>
    <row r="33" spans="1:31" x14ac:dyDescent="0.3">
      <c r="A33" s="65"/>
      <c r="B33" s="117"/>
      <c r="C33" s="117"/>
      <c r="D33" s="117"/>
      <c r="E33" s="117"/>
      <c r="F33" s="117"/>
      <c r="G33" s="117"/>
      <c r="H33" s="117"/>
      <c r="I33" s="117"/>
      <c r="J33" s="117"/>
      <c r="K33" s="117"/>
      <c r="L33" s="117"/>
      <c r="M33" s="117"/>
      <c r="N33" s="117"/>
      <c r="O33" s="117"/>
      <c r="P33" s="117"/>
      <c r="Q33" s="117"/>
      <c r="R33" s="117"/>
      <c r="S33" s="117"/>
      <c r="T33" s="117"/>
      <c r="U33" s="117"/>
      <c r="V33" s="117"/>
      <c r="W33" s="117"/>
      <c r="X33" s="117"/>
      <c r="Y33" s="117"/>
      <c r="Z33" s="117"/>
      <c r="AA33" s="117"/>
      <c r="AB33" s="117"/>
      <c r="AC33" s="117"/>
      <c r="AD33" s="117"/>
      <c r="AE33" s="117"/>
    </row>
    <row r="34" spans="1:31" x14ac:dyDescent="0.3">
      <c r="A34" s="8" t="s">
        <v>856</v>
      </c>
      <c r="B34" t="s">
        <v>835</v>
      </c>
      <c r="C34" t="s">
        <v>919</v>
      </c>
      <c r="D34" t="s">
        <v>798</v>
      </c>
      <c r="E34" t="s">
        <v>948</v>
      </c>
      <c r="F34" t="s">
        <v>949</v>
      </c>
      <c r="G34" t="s">
        <v>833</v>
      </c>
      <c r="S34" t="s">
        <v>907</v>
      </c>
      <c r="T34" t="s">
        <v>908</v>
      </c>
      <c r="U34" t="s">
        <v>919</v>
      </c>
      <c r="V34" t="s">
        <v>909</v>
      </c>
      <c r="W34" t="s">
        <v>948</v>
      </c>
      <c r="X34" t="s">
        <v>949</v>
      </c>
      <c r="Y34" t="s">
        <v>910</v>
      </c>
    </row>
    <row r="35" spans="1:31" x14ac:dyDescent="0.3">
      <c r="A35" s="60" t="s">
        <v>863</v>
      </c>
      <c r="B35" s="19">
        <f>BAU!B35</f>
        <v>9.879999999999999</v>
      </c>
      <c r="C35" s="19">
        <f>BAU!C35</f>
        <v>9.879999999999999</v>
      </c>
      <c r="D35" s="19">
        <f>FE_M!D35</f>
        <v>9.5</v>
      </c>
      <c r="E35" s="19">
        <f>FE_M!E35</f>
        <v>22</v>
      </c>
      <c r="F35" s="19">
        <f>FE_M!F35</f>
        <v>22</v>
      </c>
      <c r="G35" s="19">
        <f>FE_M!G35</f>
        <v>25</v>
      </c>
      <c r="T35" s="92">
        <f t="shared" ref="T35:Y39" si="5">(B7)*B35/(B7-B42)</f>
        <v>10.12344327997241</v>
      </c>
      <c r="U35" s="92">
        <f t="shared" si="5"/>
        <v>10.250298284634439</v>
      </c>
      <c r="V35" s="92">
        <f t="shared" si="5"/>
        <v>9.6358082754067578</v>
      </c>
      <c r="W35" s="92">
        <f t="shared" si="5"/>
        <v>92.396601716265636</v>
      </c>
      <c r="X35" s="92">
        <f t="shared" si="5"/>
        <v>24.714105907948674</v>
      </c>
      <c r="Y35" s="92">
        <f t="shared" si="5"/>
        <v>25.09225034921613</v>
      </c>
    </row>
    <row r="36" spans="1:31" x14ac:dyDescent="0.3">
      <c r="A36" s="60" t="s">
        <v>857</v>
      </c>
      <c r="B36" s="19">
        <f>FE_M!B36</f>
        <v>8.32</v>
      </c>
      <c r="C36" s="19">
        <f>FE_M!C36</f>
        <v>8.32</v>
      </c>
      <c r="D36" s="19">
        <f>FE_M!D36</f>
        <v>9.0250000000000004</v>
      </c>
      <c r="E36" s="19">
        <f>FE_M!E36</f>
        <v>20.350000000000001</v>
      </c>
      <c r="F36" s="19">
        <f>FE_M!F36</f>
        <v>20.350000000000001</v>
      </c>
      <c r="G36" s="19">
        <f>FE_M!G36</f>
        <v>23.75</v>
      </c>
      <c r="I36" s="61"/>
      <c r="T36" s="92">
        <f t="shared" si="5"/>
        <v>9.1589058387256852</v>
      </c>
      <c r="U36" s="92">
        <f t="shared" si="5"/>
        <v>15.33939251585525</v>
      </c>
      <c r="V36" s="92">
        <f t="shared" si="5"/>
        <v>9.3557998618237725</v>
      </c>
      <c r="W36" s="92">
        <f>(E8)*E36/(E8-E43)</f>
        <v>100.94031343529331</v>
      </c>
      <c r="X36" s="92">
        <f t="shared" si="5"/>
        <v>25.374653245503836</v>
      </c>
      <c r="Y36" s="92">
        <f>(G8)*G36/(G8-G43)</f>
        <v>24.039062371518845</v>
      </c>
    </row>
    <row r="37" spans="1:31" x14ac:dyDescent="0.3">
      <c r="A37" s="60" t="s">
        <v>858</v>
      </c>
      <c r="B37" s="19">
        <f>FE_M!B37</f>
        <v>6.1749999999999998</v>
      </c>
      <c r="C37" s="19">
        <f>FE_M!C37</f>
        <v>6.1749999999999998</v>
      </c>
      <c r="D37" s="19">
        <f>FE_M!D37</f>
        <v>8.3125</v>
      </c>
      <c r="E37" s="19">
        <f>FE_M!E37</f>
        <v>18.149999999999999</v>
      </c>
      <c r="F37" s="19">
        <f>FE_M!F37</f>
        <v>18.149999999999999</v>
      </c>
      <c r="G37" s="19">
        <f>FE_M!G37</f>
        <v>21.875</v>
      </c>
      <c r="I37" s="61"/>
      <c r="T37" s="92">
        <f t="shared" si="5"/>
        <v>8.0905648959864944</v>
      </c>
      <c r="U37" s="92">
        <f t="shared" si="5"/>
        <v>35.670688725795173</v>
      </c>
      <c r="V37" s="92">
        <f t="shared" si="5"/>
        <v>9.1767623495529644</v>
      </c>
      <c r="W37" s="92">
        <f t="shared" si="5"/>
        <v>137.08877624996327</v>
      </c>
      <c r="X37" s="92">
        <f t="shared" si="5"/>
        <v>24.074557262341244</v>
      </c>
      <c r="Y37" s="92">
        <f t="shared" si="5"/>
        <v>22.622481531262018</v>
      </c>
    </row>
    <row r="38" spans="1:31" x14ac:dyDescent="0.3">
      <c r="A38" s="60" t="s">
        <v>859</v>
      </c>
      <c r="B38" s="19">
        <f>FE_M!B38</f>
        <v>5.2649999999999997</v>
      </c>
      <c r="C38" s="19">
        <f>FE_M!C38</f>
        <v>5.2649999999999997</v>
      </c>
      <c r="D38" s="19">
        <f>FE_M!D38</f>
        <v>7.8374999999999995</v>
      </c>
      <c r="E38" s="19">
        <f>FE_M!E38</f>
        <v>17.05</v>
      </c>
      <c r="F38" s="19">
        <f>FE_M!F38</f>
        <v>17.05</v>
      </c>
      <c r="G38" s="19">
        <f>FE_M!G38</f>
        <v>20.625</v>
      </c>
      <c r="I38" s="61"/>
      <c r="T38" s="92">
        <f t="shared" si="5"/>
        <v>8.9015124168323609</v>
      </c>
      <c r="U38" s="92">
        <f t="shared" si="5"/>
        <v>537.60142402710471</v>
      </c>
      <c r="V38" s="92">
        <f t="shared" si="5"/>
        <v>9.6576416782723946</v>
      </c>
      <c r="W38" s="92">
        <f t="shared" si="5"/>
        <v>185.58437785805901</v>
      </c>
      <c r="X38" s="92">
        <f t="shared" si="5"/>
        <v>24.367728561713779</v>
      </c>
      <c r="Y38" s="92">
        <f t="shared" si="5"/>
        <v>22.150102309135224</v>
      </c>
    </row>
    <row r="39" spans="1:31" x14ac:dyDescent="0.3">
      <c r="A39" s="60" t="s">
        <v>860</v>
      </c>
      <c r="B39" s="19">
        <f>FE_M!B39</f>
        <v>4.9399999999999995</v>
      </c>
      <c r="C39" s="19">
        <f>FE_M!C39</f>
        <v>4.9399999999999995</v>
      </c>
      <c r="D39" s="19">
        <f>FE_M!D39</f>
        <v>7.3624999999999998</v>
      </c>
      <c r="E39" s="19">
        <f>FE_M!E39</f>
        <v>16.5</v>
      </c>
      <c r="F39" s="19">
        <f>FE_M!F39</f>
        <v>16.5</v>
      </c>
      <c r="G39" s="19">
        <f>FE_M!G39</f>
        <v>19.375</v>
      </c>
      <c r="I39" s="61"/>
      <c r="T39" s="92">
        <f t="shared" si="5"/>
        <v>11.108463637187263</v>
      </c>
      <c r="U39" s="92" t="e">
        <f t="shared" si="5"/>
        <v>#DIV/0!</v>
      </c>
      <c r="V39" s="92">
        <f t="shared" si="5"/>
        <v>10.369444543629513</v>
      </c>
      <c r="W39" s="92">
        <f t="shared" si="5"/>
        <v>179.59778502392808</v>
      </c>
      <c r="X39" s="92">
        <f t="shared" si="5"/>
        <v>25.826379430080479</v>
      </c>
      <c r="Y39" s="92">
        <f t="shared" si="5"/>
        <v>21.975532952619581</v>
      </c>
    </row>
    <row r="40" spans="1:31" x14ac:dyDescent="0.3">
      <c r="A40" s="60"/>
    </row>
    <row r="41" spans="1:31" x14ac:dyDescent="0.3">
      <c r="A41" s="60" t="s">
        <v>923</v>
      </c>
      <c r="B41" t="s">
        <v>835</v>
      </c>
      <c r="C41" t="s">
        <v>919</v>
      </c>
      <c r="D41" t="s">
        <v>798</v>
      </c>
      <c r="E41" t="s">
        <v>948</v>
      </c>
      <c r="F41" t="s">
        <v>949</v>
      </c>
      <c r="G41" t="s">
        <v>833</v>
      </c>
    </row>
    <row r="42" spans="1:31" x14ac:dyDescent="0.3">
      <c r="A42" s="8">
        <v>2020</v>
      </c>
      <c r="B42" s="19">
        <f>PV保有量BAU!$I$44/100</f>
        <v>5.8549941590135202</v>
      </c>
      <c r="C42" s="102">
        <f>Taxi保有量_BAU!$H$44/100</f>
        <v>5.0174860598909528E-2</v>
      </c>
      <c r="D42" s="54">
        <f>预测总结L!D14</f>
        <v>0.24690358367739815</v>
      </c>
      <c r="E42" s="54">
        <f>预测总结L!D12</f>
        <v>0.59934473037821612</v>
      </c>
      <c r="F42" s="118">
        <f>预测总结L!D13</f>
        <v>0.17194249588268201</v>
      </c>
      <c r="G42" s="118">
        <f>预测总结L!D15+预测总结L!D16</f>
        <v>2.8451392202603613E-2</v>
      </c>
      <c r="I42" s="19"/>
      <c r="J42" s="19"/>
      <c r="K42" s="19"/>
      <c r="L42" s="20"/>
      <c r="M42" s="19"/>
      <c r="N42" s="61"/>
      <c r="O42" s="54"/>
      <c r="P42" s="19"/>
      <c r="Q42" s="19"/>
    </row>
    <row r="43" spans="1:31" x14ac:dyDescent="0.3">
      <c r="A43" s="8">
        <v>2025</v>
      </c>
      <c r="B43" s="57">
        <f>PV保有量_M!$I$49/100</f>
        <v>29.787222306063065</v>
      </c>
      <c r="C43" s="105">
        <f>Taxi保有量_M!$I$49/100</f>
        <v>0.63556847216695567</v>
      </c>
      <c r="D43" s="106">
        <f>预测总结M!E$14</f>
        <v>0.74257674123762585</v>
      </c>
      <c r="E43" s="106">
        <f>预测总结M!E$12</f>
        <v>0.62805718860977733</v>
      </c>
      <c r="F43" s="106">
        <f>预测总结M!E$13</f>
        <v>0.31003256948525698</v>
      </c>
      <c r="G43" s="106">
        <f>预测总结M!E$15+预测总结M!E$16</f>
        <v>9.7851882716356753E-2</v>
      </c>
      <c r="I43" s="19"/>
      <c r="J43" s="19"/>
      <c r="K43" s="19"/>
      <c r="M43" s="19"/>
      <c r="N43" s="61"/>
      <c r="O43" s="54"/>
      <c r="P43" s="19"/>
      <c r="Q43" s="19"/>
    </row>
    <row r="44" spans="1:31" x14ac:dyDescent="0.3">
      <c r="A44" s="8">
        <v>2030</v>
      </c>
      <c r="B44" s="57">
        <f>PV保有量_M!$I$54/100</f>
        <v>89.561851838982307</v>
      </c>
      <c r="C44" s="105">
        <f>Taxi保有量_M!$I$54/100</f>
        <v>1.1484656880659565</v>
      </c>
      <c r="D44" s="106">
        <f>预测总结M!F$14</f>
        <v>2.2923287959369079</v>
      </c>
      <c r="E44" s="106">
        <f>预测总结M!F$12</f>
        <v>0.68249985124717627</v>
      </c>
      <c r="F44" s="106">
        <f>预测总结M!F$13</f>
        <v>0.38529993162818343</v>
      </c>
      <c r="G44" s="106">
        <f>预测总结M!F$15+预测总结M!F$16</f>
        <v>0.28075880546976584</v>
      </c>
      <c r="I44" s="19"/>
      <c r="J44" s="19"/>
      <c r="K44" s="19"/>
      <c r="L44" s="20"/>
      <c r="M44" s="19"/>
      <c r="N44" s="61"/>
      <c r="O44" s="54"/>
      <c r="P44" s="19"/>
      <c r="Q44" s="19"/>
    </row>
    <row r="45" spans="1:31" x14ac:dyDescent="0.3">
      <c r="A45" s="8">
        <v>2035</v>
      </c>
      <c r="B45" s="57">
        <f>PV保有量_M!$I$59/100</f>
        <v>165.87537222130052</v>
      </c>
      <c r="C45" s="105">
        <f>Taxi保有量_M!$I$59/100</f>
        <v>1.3752978066776262</v>
      </c>
      <c r="D45" s="106">
        <f>预测总结M!G$14</f>
        <v>5.1629787883334366</v>
      </c>
      <c r="E45" s="106">
        <f>预测总结M!G$12</f>
        <v>0.71437801682350544</v>
      </c>
      <c r="F45" s="106">
        <f>预测总结M!G$13</f>
        <v>0.47017830648910003</v>
      </c>
      <c r="G45" s="106">
        <f>预测总结M!G$15+预测总结M!G$16</f>
        <v>0.60668619349717334</v>
      </c>
      <c r="I45" s="19"/>
      <c r="J45" s="19"/>
      <c r="K45" s="19"/>
      <c r="M45" s="19"/>
      <c r="N45" s="61"/>
      <c r="O45" s="54"/>
      <c r="P45" s="19"/>
      <c r="Q45" s="19"/>
    </row>
    <row r="46" spans="1:31" x14ac:dyDescent="0.3">
      <c r="A46" s="8">
        <v>2040</v>
      </c>
      <c r="B46" s="57">
        <f>PV保有量_M!$I$64/100</f>
        <v>232.46895353953292</v>
      </c>
      <c r="C46" s="105">
        <f>Taxi保有量_M!$I$64/100</f>
        <v>1.3888999999999998</v>
      </c>
      <c r="D46" s="106">
        <f>预测总结M!H$14</f>
        <v>8.8339306333245258</v>
      </c>
      <c r="E46" s="106">
        <f>预测总结M!H$12</f>
        <v>0.71437801682350544</v>
      </c>
      <c r="F46" s="106">
        <f>预测总结M!H$13</f>
        <v>0.56539360568692465</v>
      </c>
      <c r="G46" s="106">
        <f>预测总结M!H$15+预测总结M!H$16</f>
        <v>1.0785090945523539</v>
      </c>
      <c r="I46" s="19"/>
      <c r="J46" s="19"/>
      <c r="K46" s="19"/>
      <c r="L46" s="20"/>
      <c r="M46" s="19"/>
      <c r="N46" s="61"/>
      <c r="O46" s="54"/>
      <c r="P46" s="19"/>
      <c r="Q46" s="19"/>
    </row>
    <row r="47" spans="1:31" x14ac:dyDescent="0.3">
      <c r="A47" s="8">
        <v>2045</v>
      </c>
      <c r="B47" s="57">
        <f>PV保有量_M!$I$69/100</f>
        <v>284.30105260255522</v>
      </c>
      <c r="C47" s="105">
        <f>Taxi保有量_M!$I$69/100</f>
        <v>1.3888999999999998</v>
      </c>
      <c r="D47" s="106">
        <f>预测总结M!I$14</f>
        <v>12.83270435405294</v>
      </c>
      <c r="E47" s="106">
        <f>预测总结M!I$12</f>
        <v>0.71437801682350544</v>
      </c>
      <c r="F47" s="106">
        <f>预测总结M!I$13</f>
        <v>0.56539360568692465</v>
      </c>
      <c r="G47" s="106">
        <f>预测总结M!I$15+预测总结M!I$16</f>
        <v>1.7199271307660562</v>
      </c>
      <c r="I47" s="19"/>
      <c r="J47" s="19"/>
      <c r="K47" s="19"/>
      <c r="M47" s="19"/>
      <c r="N47" s="61"/>
      <c r="O47" s="54"/>
      <c r="P47" s="19"/>
      <c r="Q47" s="19"/>
    </row>
    <row r="48" spans="1:31" x14ac:dyDescent="0.3">
      <c r="A48" s="8">
        <v>2050</v>
      </c>
      <c r="B48" s="57">
        <f>PV保有量_M!$I$74/100</f>
        <v>328.84226117767173</v>
      </c>
      <c r="C48" s="105">
        <f>Taxi保有量_M!$I$74/100</f>
        <v>1.3888676353418823</v>
      </c>
      <c r="D48" s="106">
        <f>预测总结M!J$14</f>
        <v>17.909357180558036</v>
      </c>
      <c r="E48" s="106">
        <f>预测总结M!J$12</f>
        <v>0.71437801682350544</v>
      </c>
      <c r="F48" s="106">
        <f>预测总结M!J$13</f>
        <v>0.56539360568692465</v>
      </c>
      <c r="G48" s="106">
        <f>预测总结M!J$15+预测总结M!J$16</f>
        <v>2.5853956793711013</v>
      </c>
      <c r="I48" s="19"/>
      <c r="J48" s="19"/>
      <c r="K48" s="19"/>
      <c r="L48" s="20"/>
      <c r="M48" s="19"/>
      <c r="N48" s="61"/>
      <c r="O48" s="54"/>
      <c r="P48" s="19"/>
      <c r="Q48" s="19"/>
    </row>
    <row r="49" spans="1:12" x14ac:dyDescent="0.3">
      <c r="A49" s="8"/>
      <c r="L49" s="34"/>
    </row>
    <row r="50" spans="1:12" x14ac:dyDescent="0.3">
      <c r="A50" s="8" t="s">
        <v>871</v>
      </c>
      <c r="B50" t="s">
        <v>835</v>
      </c>
      <c r="C50" t="s">
        <v>919</v>
      </c>
      <c r="D50" t="s">
        <v>798</v>
      </c>
      <c r="E50" t="s">
        <v>948</v>
      </c>
      <c r="F50" t="s">
        <v>949</v>
      </c>
      <c r="G50" t="s">
        <v>827</v>
      </c>
      <c r="H50" t="s">
        <v>836</v>
      </c>
      <c r="L50" s="34"/>
    </row>
    <row r="51" spans="1:12" hidden="1" x14ac:dyDescent="0.3">
      <c r="A51" s="17">
        <v>2017</v>
      </c>
      <c r="B51" s="19">
        <f>(B4-B42)*B16*(B$35*$B26+B$36*$C26+$D26*B$37+$E26*B$38+$F26*B$39)/100*0.72*0.84*44/12*1000/1000000</f>
        <v>426.59545448436347</v>
      </c>
      <c r="C51" s="19" t="e">
        <f>(C4-C42)*C16*(C$35*$B26+C$36*$C26+$D26*C$37+$E26*C$38+$F26*C$39)/100*0.72*0.84*44/12*1000/1000000</f>
        <v>#REF!</v>
      </c>
      <c r="D51" s="19">
        <f>(D4-D42)*D16*(D$35*$B26+D$36*$C26+$D26*D$37+$E26*D$38+$F26*D$39)/100*0.72*0.84*44/12*1000/1000000</f>
        <v>-1.7033051881237562</v>
      </c>
      <c r="E51" s="19">
        <f>(E4-E42)*E16*(E$35*$B26+E$36*$C26+$D26*E$37+$E26*E$38+$F26*E$39)/100*0.72*0.84*44/12*1000/1000000</f>
        <v>-13.005815823550826</v>
      </c>
      <c r="F51" s="19">
        <f>(F4-F42)*F16*(F$35*$B26+F$36*$C26+$D26*F$37+$E26*F$38+$F26*F$39)/100*0.72*0.84*44/12*1000/1000000</f>
        <v>-9.6301046895264655</v>
      </c>
      <c r="G51" s="19">
        <f>G4*$G16*(G$35*$AA26+G$36*$AB26+$AC26*G$37+$AD26*G$38+$AE26*G$39)/100*0.72*0.84*44/12*1000/1000000</f>
        <v>353.15280000000001</v>
      </c>
      <c r="H51" s="19" t="e">
        <f>SUM(B51:G51)</f>
        <v>#REF!</v>
      </c>
      <c r="L51" s="34"/>
    </row>
    <row r="52" spans="1:12" x14ac:dyDescent="0.3">
      <c r="A52" s="8">
        <v>2020</v>
      </c>
      <c r="B52" s="19">
        <f t="shared" ref="B52:B58" si="6">(B7-B42)*B16*(B$35*$B26+B$36*$C26+$D26*B$37+$E26*B$38+$F26*B$39)/100*0.72*0.84*44/12*1000/1000000</f>
        <v>618.50358059416749</v>
      </c>
      <c r="C52" s="19">
        <f t="shared" ref="C52:C58" si="7">(C7-C42)*C16*(C$35*$G26+C$36*$H26+$I26*C$37+$J26*C$38+$K26*C$39)/100*0.72*0.84*44/12*1000/1000000</f>
        <v>28.287709577352192</v>
      </c>
      <c r="D52" s="19">
        <f t="shared" ref="D52:D58" si="8">(D7-D42)*D16*(D$35*$L26+D$36*$M26+$N26*D$37+$O26*D$38+$P26*D$39)/100*0.74*0.84*44/12*1000/1000000</f>
        <v>122.45853613041881</v>
      </c>
      <c r="E52" s="19">
        <f t="shared" ref="E52:E58" si="9">(E7-E42)*E16*(E$35*$Q26+E$36*$R26+$S26*E$37+$T26*E$38+$U26*E$39)/100*0.82*0.84*44/12*1000/1000000</f>
        <v>4.6290294270981427</v>
      </c>
      <c r="F52" s="19">
        <f t="shared" ref="F52:F58" si="10">(F7-F42)*F16*(F$35*$V26+F$36*$W26+$X26*F$37+$Y26*F$38+$Z26*F$39)/100*0.82*0.84*44/12*1000/1000000</f>
        <v>88.90132929138791</v>
      </c>
      <c r="G52" s="19">
        <f t="shared" ref="G52:G58" si="11">(G7-G42)*G16*(G$35*$AA26+G$36*$AB26+$AC26*G$37+$AD26*G$38+$AE26*G$39)/100*0.82*0.84*44/12*1000/1000000</f>
        <v>316.4415087067481</v>
      </c>
      <c r="H52" s="19">
        <f>SUM(B52:G52)</f>
        <v>1179.2216937271726</v>
      </c>
      <c r="L52" s="34"/>
    </row>
    <row r="53" spans="1:12" x14ac:dyDescent="0.3">
      <c r="A53" s="8">
        <v>2025</v>
      </c>
      <c r="B53" s="19">
        <f t="shared" si="6"/>
        <v>711.27647798386272</v>
      </c>
      <c r="C53" s="19">
        <f t="shared" si="7"/>
        <v>14.72428591504031</v>
      </c>
      <c r="D53" s="19">
        <f t="shared" si="8"/>
        <v>139.80871875890517</v>
      </c>
      <c r="E53" s="19">
        <f t="shared" si="9"/>
        <v>3.6607485591568856</v>
      </c>
      <c r="F53" s="19">
        <f t="shared" si="10"/>
        <v>74.806898808855308</v>
      </c>
      <c r="G53" s="19">
        <f t="shared" si="11"/>
        <v>354.56291019470103</v>
      </c>
      <c r="H53" s="19">
        <f t="shared" ref="H53:H57" si="12">SUM(B53:G53)</f>
        <v>1298.8400402205216</v>
      </c>
      <c r="L53" s="34"/>
    </row>
    <row r="54" spans="1:12" x14ac:dyDescent="0.3">
      <c r="A54" s="8">
        <v>2030</v>
      </c>
      <c r="B54" s="19">
        <f t="shared" si="6"/>
        <v>575.65159815850507</v>
      </c>
      <c r="C54" s="19">
        <f t="shared" si="7"/>
        <v>3.8917306104788456</v>
      </c>
      <c r="D54" s="19">
        <f t="shared" si="8"/>
        <v>142.24755249867752</v>
      </c>
      <c r="E54" s="19">
        <f t="shared" si="9"/>
        <v>2.1567021905164743</v>
      </c>
      <c r="F54" s="19">
        <f t="shared" si="10"/>
        <v>63.087161588470593</v>
      </c>
      <c r="G54" s="19">
        <f t="shared" si="11"/>
        <v>364.12523727340027</v>
      </c>
      <c r="H54" s="19">
        <f t="shared" si="12"/>
        <v>1151.1599823200488</v>
      </c>
      <c r="L54" s="34"/>
    </row>
    <row r="55" spans="1:12" x14ac:dyDescent="0.3">
      <c r="A55" s="8">
        <v>2035</v>
      </c>
      <c r="B55" s="19">
        <f t="shared" si="6"/>
        <v>387.33376057019592</v>
      </c>
      <c r="C55" s="19">
        <f t="shared" si="7"/>
        <v>0.17809382097091175</v>
      </c>
      <c r="D55" s="19">
        <f t="shared" si="8"/>
        <v>133.716951285883</v>
      </c>
      <c r="E55" s="19">
        <f t="shared" si="9"/>
        <v>1.3953920926897814</v>
      </c>
      <c r="F55" s="19">
        <f t="shared" si="10"/>
        <v>54.592105291173567</v>
      </c>
      <c r="G55" s="19">
        <f t="shared" si="11"/>
        <v>367.22068637453651</v>
      </c>
      <c r="H55" s="19">
        <f t="shared" si="12"/>
        <v>944.43698943544973</v>
      </c>
      <c r="L55" s="34"/>
    </row>
    <row r="56" spans="1:12" x14ac:dyDescent="0.3">
      <c r="A56" s="8">
        <v>2040</v>
      </c>
      <c r="B56" s="19">
        <f t="shared" si="6"/>
        <v>258.53019758369328</v>
      </c>
      <c r="C56" s="19">
        <f t="shared" si="7"/>
        <v>0</v>
      </c>
      <c r="D56" s="19">
        <f t="shared" si="8"/>
        <v>122.42900000709301</v>
      </c>
      <c r="E56" s="19">
        <f t="shared" si="9"/>
        <v>1.345425892634746</v>
      </c>
      <c r="F56" s="19">
        <f t="shared" si="10"/>
        <v>48.06228877784212</v>
      </c>
      <c r="G56" s="19">
        <f t="shared" si="11"/>
        <v>359.50734267159999</v>
      </c>
      <c r="H56" s="19">
        <f t="shared" si="12"/>
        <v>789.8742549328631</v>
      </c>
      <c r="L56" s="34"/>
    </row>
    <row r="57" spans="1:12" x14ac:dyDescent="0.3">
      <c r="A57" s="8">
        <v>2045</v>
      </c>
      <c r="B57" s="19">
        <f t="shared" si="6"/>
        <v>175.54565249315891</v>
      </c>
      <c r="C57" s="19">
        <f t="shared" si="7"/>
        <v>0</v>
      </c>
      <c r="D57" s="19">
        <f t="shared" si="8"/>
        <v>111.65320936787279</v>
      </c>
      <c r="E57" s="19">
        <f t="shared" si="9"/>
        <v>1.3395764089821902</v>
      </c>
      <c r="F57" s="19">
        <f t="shared" si="10"/>
        <v>47.853329240160086</v>
      </c>
      <c r="G57" s="19">
        <f t="shared" si="11"/>
        <v>354.13211185350804</v>
      </c>
      <c r="H57" s="19">
        <f t="shared" si="12"/>
        <v>690.523879363682</v>
      </c>
      <c r="L57" s="34"/>
    </row>
    <row r="58" spans="1:12" x14ac:dyDescent="0.3">
      <c r="A58" s="17">
        <v>2050</v>
      </c>
      <c r="B58" s="19">
        <f t="shared" si="6"/>
        <v>108.90554962753023</v>
      </c>
      <c r="C58" s="19">
        <f t="shared" si="7"/>
        <v>3.4193802090250224E-4</v>
      </c>
      <c r="D58" s="19">
        <f t="shared" si="8"/>
        <v>98.513092661372667</v>
      </c>
      <c r="E58" s="19">
        <f t="shared" si="9"/>
        <v>1.3395764089821902</v>
      </c>
      <c r="F58" s="19">
        <f t="shared" si="10"/>
        <v>47.853329240160086</v>
      </c>
      <c r="G58" s="19">
        <f t="shared" si="11"/>
        <v>333.16758374913019</v>
      </c>
      <c r="H58" s="19">
        <f>SUM(B58:G58)</f>
        <v>589.77947362519626</v>
      </c>
    </row>
    <row r="59" spans="1:12" x14ac:dyDescent="0.3">
      <c r="A59" s="8"/>
      <c r="L59" s="34"/>
    </row>
    <row r="60" spans="1:12" x14ac:dyDescent="0.3">
      <c r="A60" s="8"/>
      <c r="L60" s="34"/>
    </row>
    <row r="61" spans="1:12" x14ac:dyDescent="0.3">
      <c r="A61" s="11"/>
      <c r="L61" s="34"/>
    </row>
    <row r="62" spans="1:12" x14ac:dyDescent="0.3">
      <c r="A62" s="8"/>
      <c r="L62" s="34"/>
    </row>
    <row r="63" spans="1:12" x14ac:dyDescent="0.3">
      <c r="A63" s="8"/>
      <c r="L63" s="34"/>
    </row>
    <row r="64" spans="1:12" x14ac:dyDescent="0.3">
      <c r="A64" s="8"/>
      <c r="L64" s="34"/>
    </row>
    <row r="65" spans="1:12" x14ac:dyDescent="0.3">
      <c r="A65" s="8"/>
      <c r="L65" s="34"/>
    </row>
    <row r="66" spans="1:12" x14ac:dyDescent="0.3">
      <c r="A66" s="8"/>
      <c r="L66" s="34"/>
    </row>
    <row r="67" spans="1:12" x14ac:dyDescent="0.3">
      <c r="A67" s="8"/>
      <c r="L67" s="34"/>
    </row>
    <row r="68" spans="1:12" x14ac:dyDescent="0.3">
      <c r="A68" s="8"/>
      <c r="L68" s="34"/>
    </row>
    <row r="69" spans="1:12" x14ac:dyDescent="0.3">
      <c r="A69" s="8"/>
      <c r="L69" s="34"/>
    </row>
    <row r="70" spans="1:12" x14ac:dyDescent="0.3">
      <c r="A70" s="8"/>
      <c r="L70" s="34"/>
    </row>
    <row r="71" spans="1:12" x14ac:dyDescent="0.3">
      <c r="A71" s="11"/>
      <c r="L71" s="34"/>
    </row>
    <row r="72" spans="1:12" x14ac:dyDescent="0.3">
      <c r="A72" s="8"/>
      <c r="L72" s="34"/>
    </row>
    <row r="73" spans="1:12" x14ac:dyDescent="0.3">
      <c r="A73" s="8"/>
      <c r="L73" s="34"/>
    </row>
    <row r="74" spans="1:12" x14ac:dyDescent="0.3">
      <c r="A74" s="8"/>
      <c r="L74" s="34"/>
    </row>
    <row r="75" spans="1:12" x14ac:dyDescent="0.3">
      <c r="A75" s="8"/>
      <c r="L75" s="34"/>
    </row>
    <row r="76" spans="1:12" x14ac:dyDescent="0.3">
      <c r="A76" s="8"/>
      <c r="L76" s="34"/>
    </row>
    <row r="77" spans="1:12" x14ac:dyDescent="0.3">
      <c r="A77" s="8"/>
      <c r="L77" s="34"/>
    </row>
    <row r="78" spans="1:12" x14ac:dyDescent="0.3">
      <c r="A78" s="8"/>
      <c r="L78" s="34"/>
    </row>
    <row r="79" spans="1:12" x14ac:dyDescent="0.3">
      <c r="A79" s="8"/>
      <c r="L79" s="34"/>
    </row>
    <row r="80" spans="1:12" x14ac:dyDescent="0.3">
      <c r="A80" s="8"/>
      <c r="L80" s="34"/>
    </row>
    <row r="81" spans="1:12" x14ac:dyDescent="0.3">
      <c r="A81" s="8"/>
      <c r="L81" s="34"/>
    </row>
    <row r="82" spans="1:12" x14ac:dyDescent="0.3">
      <c r="A82" s="8"/>
      <c r="L82" s="34"/>
    </row>
    <row r="83" spans="1:12" x14ac:dyDescent="0.3">
      <c r="A83" s="8"/>
      <c r="L83" s="34"/>
    </row>
    <row r="84" spans="1:12" x14ac:dyDescent="0.3">
      <c r="A84" s="8"/>
      <c r="L84" s="34"/>
    </row>
    <row r="85" spans="1:12" x14ac:dyDescent="0.3">
      <c r="A85" s="8"/>
      <c r="L85" s="34"/>
    </row>
    <row r="86" spans="1:12" x14ac:dyDescent="0.3">
      <c r="A86" s="8"/>
      <c r="L86" s="34"/>
    </row>
    <row r="87" spans="1:12" x14ac:dyDescent="0.3">
      <c r="A87" s="8"/>
      <c r="L87" s="34"/>
    </row>
    <row r="88" spans="1:12" x14ac:dyDescent="0.3">
      <c r="A88" s="8"/>
      <c r="L88" s="34"/>
    </row>
    <row r="89" spans="1:12" x14ac:dyDescent="0.3">
      <c r="A89" s="8"/>
      <c r="L89" s="34"/>
    </row>
    <row r="90" spans="1:12" x14ac:dyDescent="0.3">
      <c r="A90" s="8"/>
      <c r="L90" s="34"/>
    </row>
    <row r="91" spans="1:12" x14ac:dyDescent="0.3">
      <c r="A91" s="8"/>
      <c r="L91" s="34"/>
    </row>
    <row r="92" spans="1:12" x14ac:dyDescent="0.3">
      <c r="A92" s="8"/>
      <c r="L92" s="34"/>
    </row>
    <row r="93" spans="1:12" x14ac:dyDescent="0.3">
      <c r="A93" s="8"/>
      <c r="L93" s="34"/>
    </row>
    <row r="94" spans="1:12" x14ac:dyDescent="0.3">
      <c r="A94" s="8"/>
      <c r="L94" s="34"/>
    </row>
    <row r="95" spans="1:12" x14ac:dyDescent="0.3">
      <c r="A95" s="8"/>
      <c r="L95" s="34"/>
    </row>
    <row r="96" spans="1:12" x14ac:dyDescent="0.3">
      <c r="A96" s="11"/>
      <c r="L96" s="34"/>
    </row>
    <row r="97" spans="1:12" x14ac:dyDescent="0.3">
      <c r="A97" s="8"/>
      <c r="L97" s="34"/>
    </row>
    <row r="98" spans="1:12" x14ac:dyDescent="0.3">
      <c r="A98" s="8"/>
      <c r="L98" s="34"/>
    </row>
    <row r="99" spans="1:12" x14ac:dyDescent="0.3">
      <c r="A99" s="8"/>
      <c r="L99" s="34"/>
    </row>
    <row r="100" spans="1:12" x14ac:dyDescent="0.3">
      <c r="A100" s="8"/>
      <c r="L100" s="34"/>
    </row>
    <row r="101" spans="1:12" x14ac:dyDescent="0.3">
      <c r="A101" s="8"/>
      <c r="L101" s="34"/>
    </row>
    <row r="102" spans="1:12" x14ac:dyDescent="0.3">
      <c r="A102" s="8"/>
      <c r="L102" s="34"/>
    </row>
    <row r="103" spans="1:12" x14ac:dyDescent="0.3">
      <c r="A103" s="8"/>
      <c r="L103" s="34"/>
    </row>
    <row r="104" spans="1:12" x14ac:dyDescent="0.3">
      <c r="A104" s="8"/>
      <c r="L104" s="34"/>
    </row>
    <row r="105" spans="1:12" x14ac:dyDescent="0.3">
      <c r="A105" s="8"/>
      <c r="L105" s="34"/>
    </row>
    <row r="106" spans="1:12" x14ac:dyDescent="0.3">
      <c r="A106" s="8"/>
      <c r="L106" s="34"/>
    </row>
    <row r="107" spans="1:12" x14ac:dyDescent="0.3">
      <c r="A107" s="11"/>
      <c r="L107" s="34"/>
    </row>
    <row r="108" spans="1:12" x14ac:dyDescent="0.3">
      <c r="A108" s="8"/>
      <c r="L108" s="34"/>
    </row>
    <row r="109" spans="1:12" x14ac:dyDescent="0.3">
      <c r="A109" s="8"/>
      <c r="L109" s="34"/>
    </row>
    <row r="110" spans="1:12" x14ac:dyDescent="0.3">
      <c r="A110" s="8"/>
      <c r="L110" s="34"/>
    </row>
    <row r="111" spans="1:12" x14ac:dyDescent="0.3">
      <c r="A111" s="8"/>
      <c r="L111" s="34"/>
    </row>
    <row r="112" spans="1:12" x14ac:dyDescent="0.3">
      <c r="A112" s="8"/>
      <c r="L112" s="34"/>
    </row>
    <row r="113" spans="1:12" x14ac:dyDescent="0.3">
      <c r="A113" s="8"/>
      <c r="L113" s="34"/>
    </row>
    <row r="114" spans="1:12" x14ac:dyDescent="0.3">
      <c r="A114" s="8"/>
      <c r="L114" s="34"/>
    </row>
    <row r="115" spans="1:12" x14ac:dyDescent="0.3">
      <c r="A115" s="8"/>
      <c r="L115" s="34"/>
    </row>
    <row r="116" spans="1:12" x14ac:dyDescent="0.3">
      <c r="A116" s="8"/>
      <c r="L116" s="34"/>
    </row>
    <row r="117" spans="1:12" x14ac:dyDescent="0.3">
      <c r="A117" s="8"/>
      <c r="L117" s="34"/>
    </row>
    <row r="118" spans="1:12" x14ac:dyDescent="0.3">
      <c r="A118" s="8"/>
      <c r="L118" s="34"/>
    </row>
    <row r="119" spans="1:12" x14ac:dyDescent="0.3">
      <c r="A119" s="8"/>
      <c r="L119" s="34"/>
    </row>
    <row r="120" spans="1:12" x14ac:dyDescent="0.3">
      <c r="A120" s="8"/>
      <c r="L120" s="34"/>
    </row>
    <row r="121" spans="1:12" x14ac:dyDescent="0.3">
      <c r="A121" s="8"/>
      <c r="L121" s="34"/>
    </row>
    <row r="122" spans="1:12" x14ac:dyDescent="0.3">
      <c r="A122" s="8"/>
      <c r="L122" s="34"/>
    </row>
    <row r="123" spans="1:12" x14ac:dyDescent="0.3">
      <c r="A123" s="8"/>
      <c r="L123" s="34"/>
    </row>
    <row r="124" spans="1:12" x14ac:dyDescent="0.3">
      <c r="A124" s="8"/>
      <c r="L124" s="34"/>
    </row>
    <row r="125" spans="1:12" x14ac:dyDescent="0.3">
      <c r="A125" s="8"/>
      <c r="L125" s="34"/>
    </row>
    <row r="126" spans="1:12" x14ac:dyDescent="0.3">
      <c r="A126" s="8"/>
      <c r="L126" s="34"/>
    </row>
    <row r="127" spans="1:12" x14ac:dyDescent="0.3">
      <c r="A127" s="8"/>
      <c r="L127" s="34"/>
    </row>
    <row r="128" spans="1:12" x14ac:dyDescent="0.3">
      <c r="A128" s="8"/>
      <c r="L128" s="34"/>
    </row>
    <row r="129" spans="1:12" x14ac:dyDescent="0.3">
      <c r="A129" s="8"/>
      <c r="L129" s="34"/>
    </row>
    <row r="130" spans="1:12" x14ac:dyDescent="0.3">
      <c r="A130" s="8"/>
      <c r="L130" s="34"/>
    </row>
    <row r="131" spans="1:12" x14ac:dyDescent="0.3">
      <c r="A131" s="8"/>
      <c r="L131" s="34"/>
    </row>
    <row r="132" spans="1:12" x14ac:dyDescent="0.3">
      <c r="A132" s="8"/>
      <c r="L132" s="34"/>
    </row>
    <row r="133" spans="1:12" x14ac:dyDescent="0.3">
      <c r="A133" s="8"/>
      <c r="L133" s="34"/>
    </row>
    <row r="134" spans="1:12" x14ac:dyDescent="0.3">
      <c r="A134" s="8"/>
      <c r="L134" s="34"/>
    </row>
    <row r="135" spans="1:12" x14ac:dyDescent="0.3">
      <c r="A135" s="8"/>
      <c r="L135" s="34"/>
    </row>
    <row r="136" spans="1:12" x14ac:dyDescent="0.3">
      <c r="A136" s="8"/>
      <c r="L136" s="34"/>
    </row>
    <row r="137" spans="1:12" x14ac:dyDescent="0.3">
      <c r="A137" s="8"/>
      <c r="L137" s="34"/>
    </row>
    <row r="138" spans="1:12" x14ac:dyDescent="0.3">
      <c r="A138" s="8"/>
      <c r="L138" s="34"/>
    </row>
    <row r="139" spans="1:12" x14ac:dyDescent="0.3">
      <c r="A139" s="8"/>
      <c r="L139" s="34"/>
    </row>
    <row r="140" spans="1:12" x14ac:dyDescent="0.3">
      <c r="A140" s="8"/>
      <c r="L140" s="34"/>
    </row>
    <row r="141" spans="1:12" x14ac:dyDescent="0.3">
      <c r="A141" s="8"/>
      <c r="L141" s="34"/>
    </row>
    <row r="142" spans="1:12" x14ac:dyDescent="0.3">
      <c r="A142" s="8"/>
      <c r="L142" s="34"/>
    </row>
    <row r="143" spans="1:12" x14ac:dyDescent="0.3">
      <c r="A143" s="8"/>
      <c r="L143" s="34"/>
    </row>
    <row r="144" spans="1:12" x14ac:dyDescent="0.3">
      <c r="A144" s="8"/>
      <c r="L144" s="34"/>
    </row>
    <row r="145" spans="1:12" x14ac:dyDescent="0.3">
      <c r="A145" s="8"/>
      <c r="L145" s="34"/>
    </row>
    <row r="146" spans="1:12" x14ac:dyDescent="0.3">
      <c r="A146" s="8"/>
      <c r="L146" s="34"/>
    </row>
    <row r="147" spans="1:12" x14ac:dyDescent="0.3">
      <c r="A147" s="8"/>
      <c r="L147" s="34"/>
    </row>
    <row r="148" spans="1:12" x14ac:dyDescent="0.3">
      <c r="A148" s="8"/>
      <c r="L148" s="34"/>
    </row>
    <row r="149" spans="1:12" x14ac:dyDescent="0.3">
      <c r="A149" s="8"/>
      <c r="L149" s="34"/>
    </row>
    <row r="150" spans="1:12" x14ac:dyDescent="0.3">
      <c r="A150" s="8"/>
      <c r="L150" s="34"/>
    </row>
    <row r="151" spans="1:12" x14ac:dyDescent="0.3">
      <c r="A151" s="8"/>
      <c r="L151" s="34"/>
    </row>
    <row r="152" spans="1:12" x14ac:dyDescent="0.3">
      <c r="A152" s="8"/>
      <c r="L152" s="34"/>
    </row>
    <row r="153" spans="1:12" x14ac:dyDescent="0.3">
      <c r="A153" s="8"/>
      <c r="L153" s="34"/>
    </row>
    <row r="154" spans="1:12" x14ac:dyDescent="0.3">
      <c r="A154" s="8"/>
      <c r="L154" s="34"/>
    </row>
    <row r="155" spans="1:12" x14ac:dyDescent="0.3">
      <c r="A155" s="8"/>
      <c r="L155" s="34"/>
    </row>
    <row r="156" spans="1:12" x14ac:dyDescent="0.3">
      <c r="A156" s="8"/>
      <c r="L156" s="34"/>
    </row>
    <row r="157" spans="1:12" x14ac:dyDescent="0.3">
      <c r="A157" s="8"/>
      <c r="L157" s="34"/>
    </row>
    <row r="158" spans="1:12" x14ac:dyDescent="0.3">
      <c r="A158" s="8"/>
      <c r="L158" s="34"/>
    </row>
    <row r="159" spans="1:12" x14ac:dyDescent="0.3">
      <c r="A159" s="8"/>
      <c r="L159" s="34"/>
    </row>
    <row r="160" spans="1:12" x14ac:dyDescent="0.3">
      <c r="A160" s="8"/>
      <c r="L160" s="34"/>
    </row>
    <row r="161" spans="1:12" x14ac:dyDescent="0.3">
      <c r="A161" s="8"/>
      <c r="L161" s="34"/>
    </row>
    <row r="162" spans="1:12" x14ac:dyDescent="0.3">
      <c r="A162" s="8"/>
      <c r="L162" s="34"/>
    </row>
    <row r="163" spans="1:12" x14ac:dyDescent="0.3">
      <c r="A163" s="8"/>
      <c r="L163" s="34"/>
    </row>
    <row r="164" spans="1:12" x14ac:dyDescent="0.3">
      <c r="A164" s="8"/>
      <c r="L164" s="34"/>
    </row>
    <row r="165" spans="1:12" x14ac:dyDescent="0.3">
      <c r="A165" s="8"/>
      <c r="L165" s="34"/>
    </row>
    <row r="166" spans="1:12" x14ac:dyDescent="0.3">
      <c r="A166" s="8"/>
      <c r="L166" s="34"/>
    </row>
    <row r="167" spans="1:12" x14ac:dyDescent="0.3">
      <c r="A167" s="8"/>
      <c r="L167" s="34"/>
    </row>
    <row r="168" spans="1:12" x14ac:dyDescent="0.3">
      <c r="A168" s="8"/>
      <c r="L168" s="34"/>
    </row>
    <row r="169" spans="1:12" x14ac:dyDescent="0.3">
      <c r="A169" s="8"/>
      <c r="L169" s="34"/>
    </row>
    <row r="170" spans="1:12" x14ac:dyDescent="0.3">
      <c r="A170" s="8"/>
      <c r="L170" s="34"/>
    </row>
    <row r="171" spans="1:12" x14ac:dyDescent="0.3">
      <c r="A171" s="8"/>
      <c r="L171" s="34"/>
    </row>
    <row r="172" spans="1:12" x14ac:dyDescent="0.3">
      <c r="A172" s="8"/>
      <c r="L172" s="34"/>
    </row>
    <row r="173" spans="1:12" x14ac:dyDescent="0.3">
      <c r="A173" s="8"/>
      <c r="L173" s="34"/>
    </row>
    <row r="174" spans="1:12" x14ac:dyDescent="0.3">
      <c r="A174" s="8"/>
      <c r="L174" s="34"/>
    </row>
    <row r="175" spans="1:12" x14ac:dyDescent="0.3">
      <c r="A175" s="8"/>
      <c r="L175" s="34"/>
    </row>
    <row r="176" spans="1:12" x14ac:dyDescent="0.3">
      <c r="A176" s="8"/>
      <c r="L176" s="34"/>
    </row>
    <row r="177" spans="1:12" x14ac:dyDescent="0.3">
      <c r="A177" s="8"/>
      <c r="L177" s="34"/>
    </row>
    <row r="178" spans="1:12" x14ac:dyDescent="0.3">
      <c r="A178" s="8"/>
      <c r="L178" s="34"/>
    </row>
    <row r="179" spans="1:12" x14ac:dyDescent="0.3">
      <c r="A179" s="8"/>
      <c r="L179" s="34"/>
    </row>
    <row r="180" spans="1:12" x14ac:dyDescent="0.3">
      <c r="A180" s="8"/>
      <c r="L180" s="34"/>
    </row>
    <row r="181" spans="1:12" x14ac:dyDescent="0.3">
      <c r="A181" s="8"/>
      <c r="L181" s="34"/>
    </row>
    <row r="182" spans="1:12" x14ac:dyDescent="0.3">
      <c r="A182" s="8"/>
      <c r="L182" s="34"/>
    </row>
    <row r="183" spans="1:12" x14ac:dyDescent="0.3">
      <c r="A183" s="8"/>
      <c r="L183" s="34"/>
    </row>
    <row r="184" spans="1:12" x14ac:dyDescent="0.3">
      <c r="A184" s="8"/>
      <c r="L184" s="34"/>
    </row>
    <row r="185" spans="1:12" x14ac:dyDescent="0.3">
      <c r="A185" s="8"/>
      <c r="L185" s="34"/>
    </row>
    <row r="186" spans="1:12" x14ac:dyDescent="0.3">
      <c r="A186" s="8"/>
      <c r="L186" s="34"/>
    </row>
    <row r="187" spans="1:12" x14ac:dyDescent="0.3">
      <c r="A187" s="8"/>
      <c r="L187" s="34"/>
    </row>
    <row r="188" spans="1:12" x14ac:dyDescent="0.3">
      <c r="A188" s="8"/>
      <c r="L188" s="34"/>
    </row>
    <row r="189" spans="1:12" x14ac:dyDescent="0.3">
      <c r="A189" s="8"/>
      <c r="L189" s="34"/>
    </row>
    <row r="190" spans="1:12" x14ac:dyDescent="0.3">
      <c r="A190" s="8"/>
      <c r="L190" s="34"/>
    </row>
    <row r="191" spans="1:12" x14ac:dyDescent="0.3">
      <c r="A191" s="8"/>
      <c r="L191" s="34"/>
    </row>
    <row r="192" spans="1:12" x14ac:dyDescent="0.3">
      <c r="A192" s="8"/>
      <c r="L192" s="34"/>
    </row>
    <row r="193" spans="1:12" x14ac:dyDescent="0.3">
      <c r="A193" s="8"/>
      <c r="L193" s="34"/>
    </row>
    <row r="194" spans="1:12" x14ac:dyDescent="0.3">
      <c r="A194" s="8"/>
      <c r="L194" s="34"/>
    </row>
    <row r="195" spans="1:12" x14ac:dyDescent="0.3">
      <c r="A195" s="8"/>
      <c r="L195" s="34"/>
    </row>
    <row r="196" spans="1:12" x14ac:dyDescent="0.3">
      <c r="A196" s="8"/>
      <c r="L196" s="34"/>
    </row>
    <row r="197" spans="1:12" x14ac:dyDescent="0.3">
      <c r="A197" s="8"/>
      <c r="L197" s="34"/>
    </row>
    <row r="198" spans="1:12" x14ac:dyDescent="0.3">
      <c r="A198" s="8"/>
      <c r="L198" s="34"/>
    </row>
    <row r="199" spans="1:12" x14ac:dyDescent="0.3">
      <c r="A199" s="8"/>
      <c r="L199" s="34"/>
    </row>
    <row r="200" spans="1:12" x14ac:dyDescent="0.3">
      <c r="A200" s="8"/>
      <c r="L200" s="34"/>
    </row>
    <row r="201" spans="1:12" x14ac:dyDescent="0.3">
      <c r="A201" s="8"/>
      <c r="L201" s="34"/>
    </row>
    <row r="202" spans="1:12" x14ac:dyDescent="0.3">
      <c r="A202" s="8"/>
      <c r="L202" s="34"/>
    </row>
    <row r="203" spans="1:12" x14ac:dyDescent="0.3">
      <c r="A203" s="8"/>
      <c r="L203" s="34"/>
    </row>
    <row r="204" spans="1:12" x14ac:dyDescent="0.3">
      <c r="A204" s="8"/>
      <c r="L204" s="34"/>
    </row>
    <row r="205" spans="1:12" x14ac:dyDescent="0.3">
      <c r="A205" s="8"/>
      <c r="L205" s="34"/>
    </row>
    <row r="206" spans="1:12" x14ac:dyDescent="0.3">
      <c r="A206" s="8"/>
      <c r="L206" s="34"/>
    </row>
    <row r="207" spans="1:12" x14ac:dyDescent="0.3">
      <c r="A207" s="8"/>
      <c r="L207" s="34"/>
    </row>
    <row r="208" spans="1:12" x14ac:dyDescent="0.3">
      <c r="A208" s="8"/>
      <c r="L208" s="34"/>
    </row>
    <row r="209" spans="1:12" x14ac:dyDescent="0.3">
      <c r="A209" s="8"/>
      <c r="L209" s="34"/>
    </row>
    <row r="210" spans="1:12" x14ac:dyDescent="0.3">
      <c r="A210" s="8"/>
      <c r="L210" s="34"/>
    </row>
    <row r="211" spans="1:12" x14ac:dyDescent="0.3">
      <c r="A211" s="8"/>
      <c r="L211" s="34"/>
    </row>
    <row r="212" spans="1:12" x14ac:dyDescent="0.3">
      <c r="A212" s="8"/>
      <c r="L212" s="34"/>
    </row>
    <row r="213" spans="1:12" x14ac:dyDescent="0.3">
      <c r="A213" s="8"/>
      <c r="L213" s="34"/>
    </row>
    <row r="214" spans="1:12" x14ac:dyDescent="0.3">
      <c r="A214" s="8"/>
      <c r="L214" s="34"/>
    </row>
    <row r="215" spans="1:12" x14ac:dyDescent="0.3">
      <c r="A215" s="8"/>
      <c r="L215" s="34"/>
    </row>
    <row r="216" spans="1:12" x14ac:dyDescent="0.3">
      <c r="A216" s="8"/>
      <c r="L216" s="34"/>
    </row>
    <row r="217" spans="1:12" x14ac:dyDescent="0.3">
      <c r="A217" s="8"/>
      <c r="L217" s="34"/>
    </row>
    <row r="218" spans="1:12" x14ac:dyDescent="0.3">
      <c r="A218" s="8"/>
      <c r="L218" s="34"/>
    </row>
    <row r="219" spans="1:12" x14ac:dyDescent="0.3">
      <c r="A219" s="8"/>
      <c r="L219" s="34"/>
    </row>
    <row r="220" spans="1:12" x14ac:dyDescent="0.3">
      <c r="A220" s="8"/>
      <c r="L220" s="34"/>
    </row>
    <row r="221" spans="1:12" x14ac:dyDescent="0.3">
      <c r="A221" s="8"/>
      <c r="L221" s="34"/>
    </row>
    <row r="222" spans="1:12" x14ac:dyDescent="0.3">
      <c r="A222" s="8"/>
      <c r="L222" s="34"/>
    </row>
    <row r="223" spans="1:12" x14ac:dyDescent="0.3">
      <c r="A223" s="8"/>
      <c r="L223" s="34"/>
    </row>
    <row r="224" spans="1:12" x14ac:dyDescent="0.3">
      <c r="A224" s="8"/>
      <c r="L224" s="34"/>
    </row>
    <row r="225" spans="1:12" x14ac:dyDescent="0.3">
      <c r="A225" s="8"/>
      <c r="L225" s="34"/>
    </row>
    <row r="226" spans="1:12" x14ac:dyDescent="0.3">
      <c r="A226" s="8"/>
      <c r="L226" s="34"/>
    </row>
    <row r="227" spans="1:12" x14ac:dyDescent="0.3">
      <c r="A227" s="8"/>
      <c r="L227" s="34"/>
    </row>
    <row r="228" spans="1:12" x14ac:dyDescent="0.3">
      <c r="A228" s="8"/>
      <c r="L228" s="34"/>
    </row>
    <row r="229" spans="1:12" x14ac:dyDescent="0.3">
      <c r="A229" s="8"/>
      <c r="L229" s="34"/>
    </row>
    <row r="230" spans="1:12" x14ac:dyDescent="0.3">
      <c r="A230" s="8"/>
      <c r="L230" s="34"/>
    </row>
    <row r="231" spans="1:12" x14ac:dyDescent="0.3">
      <c r="A231" s="8"/>
      <c r="L231" s="34"/>
    </row>
    <row r="232" spans="1:12" x14ac:dyDescent="0.3">
      <c r="A232" s="8"/>
      <c r="L232" s="34"/>
    </row>
    <row r="233" spans="1:12" x14ac:dyDescent="0.3">
      <c r="A233" s="8"/>
      <c r="L233" s="34"/>
    </row>
    <row r="234" spans="1:12" x14ac:dyDescent="0.3">
      <c r="A234" s="8"/>
      <c r="L234" s="34"/>
    </row>
    <row r="235" spans="1:12" x14ac:dyDescent="0.3">
      <c r="A235" s="8"/>
      <c r="L235" s="34"/>
    </row>
    <row r="236" spans="1:12" x14ac:dyDescent="0.3">
      <c r="A236" s="8"/>
      <c r="L236" s="34"/>
    </row>
    <row r="237" spans="1:12" x14ac:dyDescent="0.3">
      <c r="A237" s="8"/>
      <c r="L237" s="34"/>
    </row>
    <row r="238" spans="1:12" x14ac:dyDescent="0.3">
      <c r="A238" s="8"/>
      <c r="L238" s="34"/>
    </row>
    <row r="239" spans="1:12" x14ac:dyDescent="0.3">
      <c r="A239" s="8"/>
      <c r="L239" s="34"/>
    </row>
    <row r="240" spans="1:12" x14ac:dyDescent="0.3">
      <c r="A240" s="8"/>
      <c r="L240" s="34"/>
    </row>
    <row r="241" spans="1:12" x14ac:dyDescent="0.3">
      <c r="A241" s="8"/>
      <c r="L241" s="34"/>
    </row>
    <row r="242" spans="1:12" x14ac:dyDescent="0.3">
      <c r="A242" s="8"/>
      <c r="L242" s="34"/>
    </row>
    <row r="243" spans="1:12" x14ac:dyDescent="0.3">
      <c r="A243" s="8"/>
      <c r="L243" s="34"/>
    </row>
    <row r="244" spans="1:12" x14ac:dyDescent="0.3">
      <c r="A244" s="8"/>
      <c r="L244" s="34"/>
    </row>
    <row r="245" spans="1:12" x14ac:dyDescent="0.3">
      <c r="A245" s="8"/>
      <c r="L245" s="34"/>
    </row>
    <row r="246" spans="1:12" x14ac:dyDescent="0.3">
      <c r="A246" s="8"/>
      <c r="L246" s="34"/>
    </row>
    <row r="247" spans="1:12" x14ac:dyDescent="0.3">
      <c r="A247" s="8"/>
      <c r="L247" s="34"/>
    </row>
    <row r="248" spans="1:12" x14ac:dyDescent="0.3">
      <c r="A248" s="8"/>
      <c r="L248" s="34"/>
    </row>
    <row r="249" spans="1:12" x14ac:dyDescent="0.3">
      <c r="A249" s="8"/>
      <c r="L249" s="34"/>
    </row>
    <row r="250" spans="1:12" x14ac:dyDescent="0.3">
      <c r="A250" s="8"/>
      <c r="L250" s="34"/>
    </row>
    <row r="251" spans="1:12" x14ac:dyDescent="0.3">
      <c r="A251" s="8"/>
      <c r="L251" s="34"/>
    </row>
    <row r="252" spans="1:12" x14ac:dyDescent="0.3">
      <c r="A252" s="8"/>
      <c r="L252" s="34"/>
    </row>
    <row r="253" spans="1:12" x14ac:dyDescent="0.3">
      <c r="A253" s="8"/>
      <c r="L253" s="34"/>
    </row>
    <row r="254" spans="1:12" x14ac:dyDescent="0.3">
      <c r="A254" s="8"/>
      <c r="L254" s="34"/>
    </row>
    <row r="255" spans="1:12" x14ac:dyDescent="0.3">
      <c r="A255" s="8"/>
      <c r="L255" s="34"/>
    </row>
    <row r="256" spans="1:12" x14ac:dyDescent="0.3">
      <c r="A256" s="8"/>
      <c r="L256" s="34"/>
    </row>
    <row r="257" spans="1:12" x14ac:dyDescent="0.3">
      <c r="A257" s="8"/>
      <c r="L257" s="34"/>
    </row>
    <row r="258" spans="1:12" x14ac:dyDescent="0.3">
      <c r="A258" s="8"/>
      <c r="L258" s="34"/>
    </row>
    <row r="259" spans="1:12" x14ac:dyDescent="0.3">
      <c r="A259" s="8"/>
      <c r="L259" s="34"/>
    </row>
    <row r="260" spans="1:12" x14ac:dyDescent="0.3">
      <c r="A260" s="8"/>
      <c r="L260" s="34"/>
    </row>
    <row r="261" spans="1:12" x14ac:dyDescent="0.3">
      <c r="A261" s="8"/>
      <c r="L261" s="34"/>
    </row>
    <row r="262" spans="1:12" x14ac:dyDescent="0.3">
      <c r="A262" s="8"/>
      <c r="L262" s="34"/>
    </row>
    <row r="263" spans="1:12" x14ac:dyDescent="0.3">
      <c r="A263" s="8"/>
      <c r="L263" s="34"/>
    </row>
    <row r="264" spans="1:12" x14ac:dyDescent="0.3">
      <c r="A264" s="8"/>
      <c r="L264" s="34"/>
    </row>
    <row r="265" spans="1:12" x14ac:dyDescent="0.3">
      <c r="A265" s="8"/>
      <c r="L265" s="34"/>
    </row>
    <row r="266" spans="1:12" x14ac:dyDescent="0.3">
      <c r="A266" s="8"/>
      <c r="L266" s="34"/>
    </row>
    <row r="267" spans="1:12" x14ac:dyDescent="0.3">
      <c r="A267" s="8"/>
      <c r="L267" s="34"/>
    </row>
    <row r="268" spans="1:12" x14ac:dyDescent="0.3">
      <c r="A268" s="8"/>
      <c r="L268" s="34"/>
    </row>
    <row r="269" spans="1:12" x14ac:dyDescent="0.3">
      <c r="A269" s="8"/>
      <c r="L269" s="34"/>
    </row>
    <row r="270" spans="1:12" x14ac:dyDescent="0.3">
      <c r="A270" s="8"/>
      <c r="L270" s="34"/>
    </row>
    <row r="271" spans="1:12" x14ac:dyDescent="0.3">
      <c r="A271" s="8"/>
      <c r="L271" s="34"/>
    </row>
    <row r="272" spans="1:12" x14ac:dyDescent="0.3">
      <c r="A272" s="8"/>
      <c r="L272" s="34"/>
    </row>
    <row r="273" spans="1:12" x14ac:dyDescent="0.3">
      <c r="A273" s="8"/>
      <c r="L273" s="34"/>
    </row>
    <row r="274" spans="1:12" x14ac:dyDescent="0.3">
      <c r="A274" s="8"/>
      <c r="L274" s="34"/>
    </row>
    <row r="275" spans="1:12" x14ac:dyDescent="0.3">
      <c r="A275" s="8"/>
      <c r="L275" s="34"/>
    </row>
    <row r="276" spans="1:12" x14ac:dyDescent="0.3">
      <c r="A276" s="8"/>
      <c r="L276" s="34"/>
    </row>
    <row r="277" spans="1:12" x14ac:dyDescent="0.3">
      <c r="A277" s="8"/>
      <c r="L277" s="34"/>
    </row>
    <row r="278" spans="1:12" x14ac:dyDescent="0.3">
      <c r="A278" s="8"/>
      <c r="L278" s="34"/>
    </row>
    <row r="279" spans="1:12" x14ac:dyDescent="0.3">
      <c r="A279" s="8"/>
      <c r="L279" s="34"/>
    </row>
    <row r="280" spans="1:12" x14ac:dyDescent="0.3">
      <c r="A280" s="8"/>
      <c r="L280" s="34"/>
    </row>
    <row r="281" spans="1:12" x14ac:dyDescent="0.3">
      <c r="A281" s="8"/>
      <c r="L281" s="34"/>
    </row>
    <row r="282" spans="1:12" x14ac:dyDescent="0.3">
      <c r="A282" s="8"/>
      <c r="L282" s="34"/>
    </row>
    <row r="283" spans="1:12" x14ac:dyDescent="0.3">
      <c r="A283" s="8"/>
      <c r="L283" s="34"/>
    </row>
    <row r="284" spans="1:12" x14ac:dyDescent="0.3">
      <c r="A284" s="8"/>
      <c r="L284" s="34"/>
    </row>
    <row r="285" spans="1:12" x14ac:dyDescent="0.3">
      <c r="A285" s="8"/>
      <c r="L285" s="34"/>
    </row>
    <row r="286" spans="1:12" x14ac:dyDescent="0.3">
      <c r="A286" s="8"/>
      <c r="L286" s="34"/>
    </row>
    <row r="287" spans="1:12" x14ac:dyDescent="0.3">
      <c r="A287" s="8"/>
      <c r="L287" s="34"/>
    </row>
    <row r="288" spans="1:12" x14ac:dyDescent="0.3">
      <c r="A288" s="8"/>
      <c r="L288" s="34"/>
    </row>
    <row r="289" spans="1:12" x14ac:dyDescent="0.3">
      <c r="A289" s="8"/>
      <c r="L289" s="34"/>
    </row>
    <row r="290" spans="1:12" x14ac:dyDescent="0.3">
      <c r="A290" s="8"/>
      <c r="L290" s="34"/>
    </row>
    <row r="291" spans="1:12" x14ac:dyDescent="0.3">
      <c r="A291" s="8"/>
      <c r="L291" s="34"/>
    </row>
    <row r="292" spans="1:12" x14ac:dyDescent="0.3">
      <c r="A292" s="8"/>
      <c r="L292" s="34"/>
    </row>
    <row r="293" spans="1:12" x14ac:dyDescent="0.3">
      <c r="A293" s="8"/>
      <c r="L293" s="34"/>
    </row>
    <row r="294" spans="1:12" x14ac:dyDescent="0.3">
      <c r="A294" s="8"/>
      <c r="L294" s="34"/>
    </row>
    <row r="295" spans="1:12" x14ac:dyDescent="0.3">
      <c r="A295" s="8"/>
      <c r="L295" s="34"/>
    </row>
    <row r="296" spans="1:12" x14ac:dyDescent="0.3">
      <c r="A296" s="8"/>
      <c r="L296" s="34"/>
    </row>
    <row r="297" spans="1:12" x14ac:dyDescent="0.3">
      <c r="A297" s="8"/>
      <c r="L297" s="34"/>
    </row>
    <row r="298" spans="1:12" x14ac:dyDescent="0.3">
      <c r="A298" s="8"/>
      <c r="L298" s="34"/>
    </row>
    <row r="299" spans="1:12" x14ac:dyDescent="0.3">
      <c r="A299" s="8"/>
      <c r="L299" s="34"/>
    </row>
    <row r="300" spans="1:12" x14ac:dyDescent="0.3">
      <c r="A300" s="8"/>
      <c r="L300" s="34"/>
    </row>
    <row r="301" spans="1:12" x14ac:dyDescent="0.3">
      <c r="A301" s="8"/>
      <c r="L301" s="34"/>
    </row>
    <row r="302" spans="1:12" x14ac:dyDescent="0.3">
      <c r="A302" s="8"/>
      <c r="L302" s="34"/>
    </row>
    <row r="303" spans="1:12" x14ac:dyDescent="0.3">
      <c r="A303" s="8"/>
      <c r="L303" s="34"/>
    </row>
    <row r="304" spans="1:12" x14ac:dyDescent="0.3">
      <c r="A304" s="8"/>
      <c r="L304" s="34"/>
    </row>
    <row r="305" spans="1:12" x14ac:dyDescent="0.3">
      <c r="A305" s="8"/>
      <c r="L305" s="34"/>
    </row>
    <row r="306" spans="1:12" x14ac:dyDescent="0.3">
      <c r="A306" s="8"/>
      <c r="L306" s="34"/>
    </row>
    <row r="307" spans="1:12" x14ac:dyDescent="0.3">
      <c r="A307" s="8"/>
      <c r="L307" s="34"/>
    </row>
    <row r="308" spans="1:12" x14ac:dyDescent="0.3">
      <c r="A308" s="8"/>
      <c r="L308" s="34"/>
    </row>
    <row r="309" spans="1:12" x14ac:dyDescent="0.3">
      <c r="A309" s="8"/>
      <c r="L309" s="34"/>
    </row>
    <row r="310" spans="1:12" x14ac:dyDescent="0.3">
      <c r="A310" s="8"/>
      <c r="L310" s="34"/>
    </row>
    <row r="311" spans="1:12" x14ac:dyDescent="0.3">
      <c r="A311" s="8"/>
      <c r="L311" s="34"/>
    </row>
    <row r="312" spans="1:12" x14ac:dyDescent="0.3">
      <c r="A312" s="8"/>
      <c r="L312" s="34"/>
    </row>
    <row r="313" spans="1:12" x14ac:dyDescent="0.3">
      <c r="A313" s="8"/>
      <c r="L313" s="34"/>
    </row>
    <row r="314" spans="1:12" x14ac:dyDescent="0.3">
      <c r="A314" s="8"/>
      <c r="L314" s="34"/>
    </row>
    <row r="315" spans="1:12" x14ac:dyDescent="0.3">
      <c r="A315" s="8"/>
      <c r="L315" s="34"/>
    </row>
    <row r="316" spans="1:12" x14ac:dyDescent="0.3">
      <c r="A316" s="8"/>
      <c r="L316" s="34"/>
    </row>
    <row r="317" spans="1:12" x14ac:dyDescent="0.3">
      <c r="A317" s="8"/>
      <c r="L317" s="34"/>
    </row>
    <row r="318" spans="1:12" x14ac:dyDescent="0.3">
      <c r="A318" s="8"/>
      <c r="L318" s="34"/>
    </row>
    <row r="319" spans="1:12" x14ac:dyDescent="0.3">
      <c r="A319" s="8"/>
      <c r="L319" s="34"/>
    </row>
    <row r="320" spans="1:12" x14ac:dyDescent="0.3">
      <c r="A320" s="8"/>
      <c r="L320" s="34"/>
    </row>
    <row r="321" spans="1:12" x14ac:dyDescent="0.3">
      <c r="A321" s="8"/>
      <c r="L321" s="34"/>
    </row>
    <row r="322" spans="1:12" x14ac:dyDescent="0.3">
      <c r="A322" s="8"/>
      <c r="L322" s="34"/>
    </row>
    <row r="323" spans="1:12" x14ac:dyDescent="0.3">
      <c r="A323" s="8"/>
      <c r="L323" s="34"/>
    </row>
    <row r="324" spans="1:12" x14ac:dyDescent="0.3">
      <c r="A324" s="8"/>
      <c r="L324" s="34"/>
    </row>
    <row r="325" spans="1:12" x14ac:dyDescent="0.3">
      <c r="A325" s="8"/>
      <c r="L325" s="34"/>
    </row>
    <row r="326" spans="1:12" x14ac:dyDescent="0.3">
      <c r="A326" s="8"/>
      <c r="L326" s="34"/>
    </row>
    <row r="327" spans="1:12" x14ac:dyDescent="0.3">
      <c r="A327" s="8"/>
      <c r="L327" s="34"/>
    </row>
    <row r="328" spans="1:12" x14ac:dyDescent="0.3">
      <c r="A328" s="8"/>
      <c r="L328" s="34"/>
    </row>
    <row r="329" spans="1:12" x14ac:dyDescent="0.3">
      <c r="A329" s="8"/>
      <c r="L329" s="34"/>
    </row>
    <row r="330" spans="1:12" x14ac:dyDescent="0.3">
      <c r="A330" s="8"/>
      <c r="L330" s="34"/>
    </row>
    <row r="331" spans="1:12" x14ac:dyDescent="0.3">
      <c r="A331" s="8"/>
      <c r="L331" s="34"/>
    </row>
    <row r="332" spans="1:12" x14ac:dyDescent="0.3">
      <c r="A332" s="8"/>
      <c r="L332" s="34"/>
    </row>
    <row r="333" spans="1:12" x14ac:dyDescent="0.3">
      <c r="A333" s="8"/>
      <c r="L333" s="34"/>
    </row>
    <row r="334" spans="1:12" x14ac:dyDescent="0.3">
      <c r="A334" s="8"/>
      <c r="L334" s="34"/>
    </row>
    <row r="335" spans="1:12" x14ac:dyDescent="0.3">
      <c r="A335" s="8"/>
      <c r="L335" s="34"/>
    </row>
    <row r="336" spans="1:12" x14ac:dyDescent="0.3">
      <c r="A336" s="8"/>
      <c r="L336" s="34"/>
    </row>
    <row r="337" spans="1:13" x14ac:dyDescent="0.3">
      <c r="A337" s="8"/>
      <c r="L337" s="34"/>
    </row>
    <row r="338" spans="1:13" x14ac:dyDescent="0.3">
      <c r="A338" s="8"/>
      <c r="L338" s="34"/>
    </row>
    <row r="339" spans="1:13" x14ac:dyDescent="0.3">
      <c r="A339" s="8"/>
      <c r="L339" s="34"/>
    </row>
    <row r="340" spans="1:13" x14ac:dyDescent="0.3">
      <c r="A340" s="8"/>
      <c r="L340" s="34"/>
    </row>
    <row r="341" spans="1:13" x14ac:dyDescent="0.3">
      <c r="A341" s="8"/>
      <c r="L341" s="34"/>
    </row>
    <row r="342" spans="1:13" x14ac:dyDescent="0.3">
      <c r="A342" s="8"/>
      <c r="L342" s="34"/>
    </row>
    <row r="343" spans="1:13" x14ac:dyDescent="0.3">
      <c r="A343" s="8"/>
      <c r="L343" s="34"/>
    </row>
    <row r="344" spans="1:13" x14ac:dyDescent="0.3">
      <c r="A344" s="8"/>
      <c r="L344" s="34"/>
    </row>
    <row r="345" spans="1:13" x14ac:dyDescent="0.3">
      <c r="A345" s="8"/>
      <c r="L345" s="34"/>
    </row>
    <row r="346" spans="1:13" x14ac:dyDescent="0.3">
      <c r="A346" s="8"/>
      <c r="L346" s="34"/>
    </row>
    <row r="347" spans="1:13" x14ac:dyDescent="0.3">
      <c r="A347" s="8"/>
      <c r="L347" s="34"/>
    </row>
    <row r="348" spans="1:13" x14ac:dyDescent="0.3">
      <c r="A348" s="8"/>
      <c r="L348" s="35"/>
      <c r="M348" s="36"/>
    </row>
    <row r="349" spans="1:13" x14ac:dyDescent="0.3">
      <c r="A349" s="8"/>
    </row>
    <row r="350" spans="1:13" x14ac:dyDescent="0.3">
      <c r="A350" s="8"/>
    </row>
    <row r="351" spans="1:13" x14ac:dyDescent="0.3">
      <c r="A351" s="8"/>
    </row>
    <row r="352" spans="1:13" x14ac:dyDescent="0.3">
      <c r="A352" s="8"/>
    </row>
    <row r="353" spans="1:1" x14ac:dyDescent="0.3">
      <c r="A353" s="9"/>
    </row>
  </sheetData>
  <phoneticPr fontId="3" type="noConversion"/>
  <pageMargins left="0.7" right="0.7" top="0.75" bottom="0.75" header="0.3" footer="0.3"/>
  <drawing r:id="rId1"/>
  <legacy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7605CD-5451-442E-9700-2CAFDC5CC771}">
  <sheetPr>
    <tabColor rgb="FF92D050"/>
  </sheetPr>
  <dimension ref="A2:AE353"/>
  <sheetViews>
    <sheetView topLeftCell="A31" workbookViewId="0">
      <selection activeCell="D52" sqref="D52:D58"/>
    </sheetView>
  </sheetViews>
  <sheetFormatPr defaultRowHeight="13.5" x14ac:dyDescent="0.3"/>
  <cols>
    <col min="1" max="1" width="21.46484375" customWidth="1"/>
    <col min="2" max="2" width="11.86328125" customWidth="1"/>
    <col min="3" max="3" width="9.73046875" customWidth="1"/>
    <col min="4" max="6" width="11.59765625" customWidth="1"/>
    <col min="7" max="7" width="12.73046875" customWidth="1"/>
    <col min="12" max="12" width="11.59765625" customWidth="1"/>
    <col min="16" max="16" width="11.59765625" customWidth="1"/>
    <col min="19" max="19" width="11.73046875" customWidth="1"/>
    <col min="20" max="20" width="12.265625" customWidth="1"/>
    <col min="21" max="21" width="13.1328125" customWidth="1"/>
  </cols>
  <sheetData>
    <row r="2" spans="1:22" x14ac:dyDescent="0.3">
      <c r="A2" s="8" t="s">
        <v>847</v>
      </c>
      <c r="S2" t="s">
        <v>838</v>
      </c>
    </row>
    <row r="3" spans="1:22" x14ac:dyDescent="0.3">
      <c r="A3" s="8"/>
      <c r="B3" t="s">
        <v>880</v>
      </c>
      <c r="C3" t="s">
        <v>919</v>
      </c>
      <c r="D3" t="s">
        <v>920</v>
      </c>
      <c r="E3" t="s">
        <v>1131</v>
      </c>
      <c r="F3" t="s">
        <v>1132</v>
      </c>
      <c r="G3" t="s">
        <v>921</v>
      </c>
      <c r="H3" t="s">
        <v>836</v>
      </c>
      <c r="I3" t="s">
        <v>849</v>
      </c>
      <c r="J3" t="s">
        <v>848</v>
      </c>
      <c r="S3" t="s">
        <v>835</v>
      </c>
      <c r="T3" t="s">
        <v>798</v>
      </c>
      <c r="U3" t="s">
        <v>833</v>
      </c>
      <c r="V3" t="s">
        <v>839</v>
      </c>
    </row>
    <row r="4" spans="1:22" hidden="1" x14ac:dyDescent="0.3">
      <c r="A4" s="8">
        <v>2017</v>
      </c>
      <c r="B4" s="57">
        <f>PV销量预计!$E$41/100</f>
        <v>169.74770000000001</v>
      </c>
      <c r="C4" s="57" t="e">
        <f>#REF!/100</f>
        <v>#REF!</v>
      </c>
      <c r="D4" s="57"/>
      <c r="E4" s="57"/>
      <c r="F4" s="57"/>
      <c r="G4" s="57">
        <v>9.8000000000000007</v>
      </c>
      <c r="H4" s="58" t="e">
        <f>SUM(B4:G4)</f>
        <v>#REF!</v>
      </c>
      <c r="I4" s="58" t="e">
        <f>SUM(B4:D4)</f>
        <v>#REF!</v>
      </c>
      <c r="J4" s="14">
        <f>D4/(B4+D4)</f>
        <v>0</v>
      </c>
      <c r="K4" s="14"/>
      <c r="S4" s="53">
        <v>0.04</v>
      </c>
      <c r="T4" s="53">
        <v>0.06</v>
      </c>
      <c r="U4" s="53">
        <v>0.125</v>
      </c>
      <c r="V4" s="52" t="e">
        <f>((H4+O5)-H5)/H4</f>
        <v>#REF!</v>
      </c>
    </row>
    <row r="5" spans="1:22" hidden="1" x14ac:dyDescent="0.3">
      <c r="A5" s="8">
        <v>2018</v>
      </c>
      <c r="B5" s="57">
        <f>PV销量预计!$E$42/100</f>
        <v>189.05419999999998</v>
      </c>
      <c r="C5" s="57" t="e">
        <f>#REF!/100</f>
        <v>#REF!</v>
      </c>
      <c r="D5" s="57"/>
      <c r="E5" s="57"/>
      <c r="F5" s="57"/>
      <c r="G5" s="57">
        <f>G4*(1-U$4)+N5</f>
        <v>8.5750000000000011</v>
      </c>
      <c r="H5">
        <v>231</v>
      </c>
      <c r="I5" s="58" t="e">
        <f t="shared" ref="I5:I6" si="0">SUM(B5:D5)</f>
        <v>#REF!</v>
      </c>
      <c r="J5" s="14">
        <f t="shared" ref="J5:J6" si="1">D5/(B5+D5)</f>
        <v>0</v>
      </c>
      <c r="K5" s="14"/>
      <c r="L5" s="55"/>
      <c r="M5" s="51"/>
      <c r="N5" s="19"/>
      <c r="O5" s="19"/>
    </row>
    <row r="6" spans="1:22" hidden="1" x14ac:dyDescent="0.3">
      <c r="A6" s="8">
        <v>2019</v>
      </c>
      <c r="B6" s="57">
        <f>PV销量预计!$E$43/100</f>
        <v>224.90771980651999</v>
      </c>
      <c r="C6" s="57" t="e">
        <f>#REF!/100</f>
        <v>#REF!</v>
      </c>
      <c r="D6" s="57"/>
      <c r="E6" s="57"/>
      <c r="F6" s="57"/>
      <c r="G6" s="57">
        <f>G5*(1-U$4)+N6</f>
        <v>7.5031250000000007</v>
      </c>
      <c r="H6" s="19" t="e">
        <f>SUM(B6:G6)</f>
        <v>#REF!</v>
      </c>
      <c r="I6" s="58" t="e">
        <f t="shared" si="0"/>
        <v>#REF!</v>
      </c>
      <c r="J6" s="14">
        <f t="shared" si="1"/>
        <v>0</v>
      </c>
      <c r="K6" s="14"/>
      <c r="L6" s="55"/>
      <c r="M6" s="51"/>
      <c r="N6" s="51"/>
      <c r="O6" s="19"/>
      <c r="S6" t="s">
        <v>840</v>
      </c>
      <c r="U6" t="s">
        <v>841</v>
      </c>
      <c r="V6" s="9">
        <v>0.66559999999999997</v>
      </c>
    </row>
    <row r="7" spans="1:22" x14ac:dyDescent="0.3">
      <c r="A7" s="8">
        <v>2020</v>
      </c>
      <c r="B7" s="19">
        <f>FE_H!B7</f>
        <v>243.47643229281414</v>
      </c>
      <c r="C7" s="19">
        <f>FE_H!C7</f>
        <v>1.3888999999999998</v>
      </c>
      <c r="D7" s="19">
        <f>预测总结L!D24/1000000</f>
        <v>17.51819311231656</v>
      </c>
      <c r="E7" s="19">
        <f>预测总结L!D22/1000000</f>
        <v>0.78664900000000004</v>
      </c>
      <c r="F7" s="19">
        <f>预测总结L!D23/1000000</f>
        <v>1.565674</v>
      </c>
      <c r="G7" s="19">
        <f>(预测总结L!$D$25+预测总结L!$D$26)/1000000</f>
        <v>7.7388265952129629</v>
      </c>
      <c r="H7" s="19">
        <f>SUM(B7:G7)</f>
        <v>272.47467500034367</v>
      </c>
      <c r="I7" s="19">
        <f>B7+C7+D7</f>
        <v>262.38352540513068</v>
      </c>
      <c r="J7" s="14">
        <f>D7/(B7+D7+C7)</f>
        <v>6.6765598508015195E-2</v>
      </c>
      <c r="K7" s="14"/>
      <c r="L7" s="115"/>
      <c r="M7" s="115"/>
      <c r="N7" s="115"/>
      <c r="O7" s="19"/>
      <c r="U7" t="s">
        <v>842</v>
      </c>
      <c r="V7" s="9">
        <v>1.895</v>
      </c>
    </row>
    <row r="8" spans="1:22" x14ac:dyDescent="0.3">
      <c r="A8" s="8">
        <v>2025</v>
      </c>
      <c r="B8" s="19">
        <f>FE_H!B8</f>
        <v>325.20737334816681</v>
      </c>
      <c r="C8" s="19">
        <f>FE_H!C8</f>
        <v>1.3888999999999998</v>
      </c>
      <c r="D8" s="19">
        <f>预测总结L!E24/1000000</f>
        <v>21.001820662082459</v>
      </c>
      <c r="E8" s="19">
        <f>预测总结L!E22/1000000</f>
        <v>0.78664900000000004</v>
      </c>
      <c r="F8" s="19">
        <f>预测总结L!E23/1000000</f>
        <v>1.565674</v>
      </c>
      <c r="G8" s="19">
        <f>(预测总结L!$E$25+预测总结L!$E$26)/1000000</f>
        <v>8.1375777117904793</v>
      </c>
      <c r="H8" s="19">
        <f t="shared" ref="H8:H13" si="2">SUM(B8:G8)</f>
        <v>358.08799472203975</v>
      </c>
      <c r="I8" s="19">
        <f t="shared" ref="I8:I13" si="3">B8+C8+D8</f>
        <v>347.59809401024927</v>
      </c>
      <c r="J8" s="14">
        <f t="shared" ref="J8:J13" si="4">D8/(B8+D8+C8)</f>
        <v>6.0419838382264543E-2</v>
      </c>
      <c r="L8" s="34"/>
      <c r="U8" t="s">
        <v>843</v>
      </c>
      <c r="V8" s="9">
        <v>0.17699999999999999</v>
      </c>
    </row>
    <row r="9" spans="1:22" x14ac:dyDescent="0.3">
      <c r="A9" s="8">
        <v>2030</v>
      </c>
      <c r="B9" s="19">
        <f>FE_H!B9</f>
        <v>378.2727361658242</v>
      </c>
      <c r="C9" s="19">
        <f>FE_H!C9</f>
        <v>1.3888999999999998</v>
      </c>
      <c r="D9" s="19">
        <f>预测总结L!F24/1000000</f>
        <v>24.340012726726741</v>
      </c>
      <c r="E9" s="19">
        <f>预测总结L!F22/1000000</f>
        <v>0.78664900000000004</v>
      </c>
      <c r="F9" s="19">
        <f>预测总结L!F23/1000000</f>
        <v>1.565674</v>
      </c>
      <c r="G9" s="19">
        <f>(预测总结L!$F$25+预测总结L!$F$26)/1000000</f>
        <v>8.4971475893931849</v>
      </c>
      <c r="H9" s="19">
        <f t="shared" si="2"/>
        <v>414.85111948194412</v>
      </c>
      <c r="I9" s="19">
        <f t="shared" si="3"/>
        <v>404.00164889255092</v>
      </c>
      <c r="J9" s="14">
        <f t="shared" si="4"/>
        <v>6.0247310359865039E-2</v>
      </c>
      <c r="L9" s="34"/>
      <c r="U9" t="s">
        <v>844</v>
      </c>
      <c r="V9" s="9">
        <v>1.1479999999999999</v>
      </c>
    </row>
    <row r="10" spans="1:22" x14ac:dyDescent="0.3">
      <c r="A10" s="8">
        <v>2035</v>
      </c>
      <c r="B10" s="19">
        <f>FE_H!B10</f>
        <v>406.03235084255806</v>
      </c>
      <c r="C10" s="19">
        <f>FE_H!C10</f>
        <v>1.3888999999999998</v>
      </c>
      <c r="D10" s="19">
        <f>预测总结L!G24/1000000</f>
        <v>27.394680164443294</v>
      </c>
      <c r="E10" s="19">
        <f>预测总结L!G22/1000000</f>
        <v>0.78664900000000004</v>
      </c>
      <c r="F10" s="19">
        <f>预测总结L!G23/1000000</f>
        <v>1.565674</v>
      </c>
      <c r="G10" s="19">
        <f>(预测总结L!$G$25+预测总结L!$G$26)/1000000</f>
        <v>8.8113178866813318</v>
      </c>
      <c r="H10" s="19">
        <f t="shared" si="2"/>
        <v>445.97957189368265</v>
      </c>
      <c r="I10" s="19">
        <f t="shared" si="3"/>
        <v>434.81593100700132</v>
      </c>
      <c r="J10" s="14">
        <f t="shared" si="4"/>
        <v>6.3002935750305314E-2</v>
      </c>
      <c r="L10" s="34"/>
      <c r="U10" t="s">
        <v>845</v>
      </c>
      <c r="V10">
        <f>4.4-SUM(V6:V9)</f>
        <v>0.51440000000000019</v>
      </c>
    </row>
    <row r="11" spans="1:22" x14ac:dyDescent="0.3">
      <c r="A11" s="8">
        <v>2040</v>
      </c>
      <c r="B11" s="19">
        <f>FE_H!B11</f>
        <v>418.6411834546218</v>
      </c>
      <c r="C11" s="19">
        <f>FE_H!C11</f>
        <v>1.3888999999999998</v>
      </c>
      <c r="D11" s="19">
        <f>预测总结L!H24/1000000</f>
        <v>30.4637988747075</v>
      </c>
      <c r="E11" s="19">
        <f>预测总结L!H22/1000000</f>
        <v>0.78664900000000004</v>
      </c>
      <c r="F11" s="19">
        <f>预测总结L!H23/1000000</f>
        <v>1.565674</v>
      </c>
      <c r="G11" s="19">
        <f>(预测总结L!$H$25+预测总结L!$H$26)/1000000</f>
        <v>9.1138288108061598</v>
      </c>
      <c r="H11" s="19">
        <f t="shared" si="2"/>
        <v>461.96003414013546</v>
      </c>
      <c r="I11" s="19">
        <f t="shared" si="3"/>
        <v>450.49388232932927</v>
      </c>
      <c r="J11" s="14">
        <f t="shared" si="4"/>
        <v>6.7623113364361359E-2</v>
      </c>
      <c r="L11" s="34"/>
      <c r="U11" t="s">
        <v>846</v>
      </c>
      <c r="V11" s="9">
        <f>SUM(V6:V10)</f>
        <v>4.4000000000000004</v>
      </c>
    </row>
    <row r="12" spans="1:22" x14ac:dyDescent="0.3">
      <c r="A12" s="8">
        <v>2045</v>
      </c>
      <c r="B12" s="19">
        <f>FE_H!B12</f>
        <v>419.18599656193766</v>
      </c>
      <c r="C12" s="19">
        <f>FE_H!C12</f>
        <v>1.3888999999999998</v>
      </c>
      <c r="D12" s="19">
        <f>预测总结L!I24/1000000</f>
        <v>33.151839058533504</v>
      </c>
      <c r="E12" s="19">
        <f>预测总结L!I22/1000000</f>
        <v>0.78664900000000004</v>
      </c>
      <c r="F12" s="19">
        <f>预测总结L!I23/1000000</f>
        <v>1.565674</v>
      </c>
      <c r="G12" s="19">
        <f>(预测总结L!$I$25+预测总结L!$I$26)/1000000</f>
        <v>9.3725915012250471</v>
      </c>
      <c r="H12" s="19">
        <f t="shared" si="2"/>
        <v>465.45165012169616</v>
      </c>
      <c r="I12" s="19">
        <f t="shared" si="3"/>
        <v>453.72673562047112</v>
      </c>
      <c r="J12" s="14">
        <f t="shared" si="4"/>
        <v>7.3065650436486579E-2</v>
      </c>
      <c r="L12" s="34"/>
      <c r="M12">
        <v>1.3</v>
      </c>
    </row>
    <row r="13" spans="1:22" x14ac:dyDescent="0.3">
      <c r="A13" s="8">
        <v>2050</v>
      </c>
      <c r="B13" s="19">
        <f>FE_H!B13</f>
        <v>412.52259589258369</v>
      </c>
      <c r="C13" s="19">
        <f>FE_H!C13</f>
        <v>1.3888999999999998</v>
      </c>
      <c r="D13" s="19">
        <f>预测总结L!J24/1000000</f>
        <v>35.83719652592108</v>
      </c>
      <c r="E13" s="19">
        <f>预测总结L!J22/1000000</f>
        <v>0.78664900000000004</v>
      </c>
      <c r="F13" s="19">
        <f>预测总结L!J23/1000000</f>
        <v>1.565674</v>
      </c>
      <c r="G13" s="19">
        <f>(预测总结L!$J$25+预测总结L!$J$26)/1000000</f>
        <v>9.6230819924335265</v>
      </c>
      <c r="H13" s="19">
        <f t="shared" si="2"/>
        <v>461.72409741093827</v>
      </c>
      <c r="I13" s="19">
        <f t="shared" si="3"/>
        <v>449.74869241850473</v>
      </c>
      <c r="J13" s="14">
        <f t="shared" si="4"/>
        <v>7.9682714213593506E-2</v>
      </c>
      <c r="L13" s="34"/>
    </row>
    <row r="14" spans="1:22" x14ac:dyDescent="0.3">
      <c r="A14" s="8"/>
      <c r="J14" s="14"/>
      <c r="L14" s="34"/>
    </row>
    <row r="15" spans="1:22" x14ac:dyDescent="0.3">
      <c r="A15" s="8" t="s">
        <v>851</v>
      </c>
      <c r="B15" t="s">
        <v>835</v>
      </c>
      <c r="C15" t="s">
        <v>919</v>
      </c>
      <c r="D15" t="s">
        <v>798</v>
      </c>
      <c r="E15" t="s">
        <v>948</v>
      </c>
      <c r="F15" t="s">
        <v>949</v>
      </c>
      <c r="G15" t="s">
        <v>922</v>
      </c>
      <c r="J15" s="14"/>
      <c r="L15" s="50"/>
      <c r="O15" s="19"/>
    </row>
    <row r="16" spans="1:22" x14ac:dyDescent="0.3">
      <c r="A16" s="8">
        <v>2020</v>
      </c>
      <c r="B16">
        <f>BAU!B16</f>
        <v>11880</v>
      </c>
      <c r="C16">
        <f>BAU!C16</f>
        <v>96442</v>
      </c>
      <c r="D16">
        <f>BAU!D16</f>
        <v>32746</v>
      </c>
      <c r="E16">
        <f>BAU!E16</f>
        <v>44479</v>
      </c>
      <c r="F16">
        <f>BAU!F16</f>
        <v>114800</v>
      </c>
      <c r="G16">
        <f>BAU!G16</f>
        <v>65000</v>
      </c>
      <c r="J16" s="14"/>
      <c r="O16" s="19"/>
    </row>
    <row r="17" spans="1:31" x14ac:dyDescent="0.3">
      <c r="A17" s="8">
        <v>2025</v>
      </c>
      <c r="B17">
        <f>BAU!B17</f>
        <v>11880</v>
      </c>
      <c r="C17">
        <f>BAU!C17</f>
        <v>96442</v>
      </c>
      <c r="D17">
        <f>BAU!D17</f>
        <v>32746</v>
      </c>
      <c r="E17">
        <f>BAU!E17</f>
        <v>44479</v>
      </c>
      <c r="F17">
        <f>BAU!F17</f>
        <v>114800</v>
      </c>
      <c r="G17">
        <f>BAU!G17</f>
        <v>73061.67</v>
      </c>
      <c r="J17" s="14"/>
      <c r="O17" s="19"/>
    </row>
    <row r="18" spans="1:31" x14ac:dyDescent="0.3">
      <c r="A18" s="8">
        <v>2030</v>
      </c>
      <c r="B18">
        <f>BAU!B18</f>
        <v>11880</v>
      </c>
      <c r="C18">
        <f>BAU!C18</f>
        <v>96442</v>
      </c>
      <c r="D18">
        <f>BAU!D18</f>
        <v>32746</v>
      </c>
      <c r="E18">
        <f>BAU!E18</f>
        <v>44479</v>
      </c>
      <c r="F18">
        <f>BAU!F18</f>
        <v>114800</v>
      </c>
      <c r="G18">
        <f>BAU!G18</f>
        <v>79338.039999999994</v>
      </c>
      <c r="J18" s="14"/>
      <c r="O18" s="19"/>
    </row>
    <row r="19" spans="1:31" x14ac:dyDescent="0.3">
      <c r="A19" s="8">
        <v>2035</v>
      </c>
      <c r="B19">
        <f>BAU!B19</f>
        <v>11880</v>
      </c>
      <c r="C19">
        <f>BAU!C19</f>
        <v>96442</v>
      </c>
      <c r="D19">
        <f>BAU!D19</f>
        <v>32746</v>
      </c>
      <c r="E19">
        <f>BAU!E19</f>
        <v>44479</v>
      </c>
      <c r="F19">
        <f>BAU!F19</f>
        <v>114800</v>
      </c>
      <c r="G19">
        <f>BAU!G19</f>
        <v>85276.98</v>
      </c>
      <c r="J19" s="14"/>
      <c r="O19" s="19"/>
    </row>
    <row r="20" spans="1:31" x14ac:dyDescent="0.3">
      <c r="A20" s="8">
        <v>2040</v>
      </c>
      <c r="B20">
        <f>BAU!B20</f>
        <v>11880</v>
      </c>
      <c r="C20">
        <f>BAU!C20</f>
        <v>96442</v>
      </c>
      <c r="D20">
        <f>BAU!D20</f>
        <v>32746</v>
      </c>
      <c r="E20">
        <f>BAU!E20</f>
        <v>44479</v>
      </c>
      <c r="F20">
        <f>BAU!F20</f>
        <v>114800</v>
      </c>
      <c r="G20">
        <f>BAU!G20</f>
        <v>90665.75</v>
      </c>
      <c r="J20" s="14"/>
      <c r="O20" s="19"/>
    </row>
    <row r="21" spans="1:31" x14ac:dyDescent="0.3">
      <c r="A21" s="8">
        <v>2045</v>
      </c>
      <c r="B21">
        <f>BAU!B21</f>
        <v>11880</v>
      </c>
      <c r="C21">
        <f>BAU!C21</f>
        <v>96442</v>
      </c>
      <c r="D21">
        <f>BAU!D21</f>
        <v>32746</v>
      </c>
      <c r="E21">
        <f>BAU!E21</f>
        <v>44479</v>
      </c>
      <c r="F21">
        <f>BAU!F21</f>
        <v>114800</v>
      </c>
      <c r="G21">
        <f>BAU!G21</f>
        <v>94568.47</v>
      </c>
      <c r="J21" s="14"/>
      <c r="L21" s="34"/>
      <c r="O21" s="19"/>
    </row>
    <row r="22" spans="1:31" x14ac:dyDescent="0.3">
      <c r="A22" s="8">
        <v>2050</v>
      </c>
      <c r="B22">
        <f>BAU!B22</f>
        <v>11880</v>
      </c>
      <c r="C22">
        <f>BAU!C22</f>
        <v>96442</v>
      </c>
      <c r="D22">
        <f>BAU!D22</f>
        <v>32746</v>
      </c>
      <c r="E22">
        <f>BAU!E22</f>
        <v>44479</v>
      </c>
      <c r="F22">
        <f>BAU!F22</f>
        <v>114800</v>
      </c>
      <c r="G22">
        <f>BAU!G22</f>
        <v>96744.56</v>
      </c>
      <c r="J22" s="14"/>
      <c r="L22" s="34"/>
    </row>
    <row r="23" spans="1:31" ht="13.9" thickBot="1" x14ac:dyDescent="0.35">
      <c r="A23" s="8"/>
      <c r="J23" s="14"/>
      <c r="L23" s="34"/>
    </row>
    <row r="24" spans="1:31" x14ac:dyDescent="0.3">
      <c r="A24" s="65"/>
      <c r="B24" s="66"/>
      <c r="C24" s="67"/>
      <c r="D24" s="67" t="s">
        <v>835</v>
      </c>
      <c r="E24" s="67"/>
      <c r="F24" s="68"/>
      <c r="G24" s="96"/>
      <c r="H24" s="96"/>
      <c r="I24" s="96" t="s">
        <v>919</v>
      </c>
      <c r="J24" s="96"/>
      <c r="K24" s="96"/>
      <c r="L24" s="66"/>
      <c r="M24" s="67"/>
      <c r="N24" s="77" t="s">
        <v>798</v>
      </c>
      <c r="O24" s="67"/>
      <c r="P24" s="68"/>
      <c r="Q24" s="66"/>
      <c r="R24" s="67"/>
      <c r="S24" s="67" t="s">
        <v>948</v>
      </c>
      <c r="T24" s="67"/>
      <c r="U24" s="68"/>
      <c r="V24" s="66"/>
      <c r="W24" s="67"/>
      <c r="X24" s="67" t="s">
        <v>949</v>
      </c>
      <c r="Y24" s="67"/>
      <c r="Z24" s="68"/>
      <c r="AA24" s="66"/>
      <c r="AB24" s="67"/>
      <c r="AC24" s="67" t="s">
        <v>827</v>
      </c>
      <c r="AD24" s="67"/>
      <c r="AE24" s="68"/>
    </row>
    <row r="25" spans="1:31" x14ac:dyDescent="0.3">
      <c r="A25" s="65" t="s">
        <v>852</v>
      </c>
      <c r="B25" s="69" t="s">
        <v>864</v>
      </c>
      <c r="C25" s="4" t="s">
        <v>853</v>
      </c>
      <c r="D25" s="4" t="s">
        <v>854</v>
      </c>
      <c r="E25" s="4" t="s">
        <v>855</v>
      </c>
      <c r="F25" s="70" t="s">
        <v>861</v>
      </c>
      <c r="G25" s="69" t="s">
        <v>864</v>
      </c>
      <c r="H25" s="4" t="s">
        <v>853</v>
      </c>
      <c r="I25" s="4" t="s">
        <v>854</v>
      </c>
      <c r="J25" s="4" t="s">
        <v>855</v>
      </c>
      <c r="K25" s="70" t="s">
        <v>861</v>
      </c>
      <c r="L25" s="69" t="s">
        <v>864</v>
      </c>
      <c r="M25" s="4" t="s">
        <v>853</v>
      </c>
      <c r="N25" s="4" t="s">
        <v>854</v>
      </c>
      <c r="O25" s="4" t="s">
        <v>855</v>
      </c>
      <c r="P25" s="70" t="s">
        <v>861</v>
      </c>
      <c r="Q25" s="69" t="s">
        <v>864</v>
      </c>
      <c r="R25" s="4" t="s">
        <v>853</v>
      </c>
      <c r="S25" s="4" t="s">
        <v>854</v>
      </c>
      <c r="T25" s="4" t="s">
        <v>855</v>
      </c>
      <c r="U25" s="70" t="s">
        <v>861</v>
      </c>
      <c r="V25" s="69" t="s">
        <v>864</v>
      </c>
      <c r="W25" s="4" t="s">
        <v>853</v>
      </c>
      <c r="X25" s="4" t="s">
        <v>854</v>
      </c>
      <c r="Y25" s="4" t="s">
        <v>855</v>
      </c>
      <c r="Z25" s="70" t="s">
        <v>861</v>
      </c>
      <c r="AA25" s="69" t="s">
        <v>864</v>
      </c>
      <c r="AB25" s="4" t="s">
        <v>853</v>
      </c>
      <c r="AC25" s="4" t="s">
        <v>854</v>
      </c>
      <c r="AD25" s="4" t="s">
        <v>855</v>
      </c>
      <c r="AE25" s="70" t="s">
        <v>861</v>
      </c>
    </row>
    <row r="26" spans="1:31" x14ac:dyDescent="0.3">
      <c r="A26" s="65">
        <v>2020</v>
      </c>
      <c r="B26" s="71">
        <v>1</v>
      </c>
      <c r="C26" s="63">
        <v>0</v>
      </c>
      <c r="D26" s="63">
        <v>0</v>
      </c>
      <c r="E26" s="63">
        <v>0</v>
      </c>
      <c r="F26" s="72">
        <v>0</v>
      </c>
      <c r="G26" s="71">
        <v>1</v>
      </c>
      <c r="H26" s="63">
        <v>0</v>
      </c>
      <c r="I26" s="63">
        <v>0</v>
      </c>
      <c r="J26" s="63">
        <v>0</v>
      </c>
      <c r="K26" s="72">
        <v>0</v>
      </c>
      <c r="L26" s="71">
        <v>1</v>
      </c>
      <c r="M26" s="63">
        <v>0</v>
      </c>
      <c r="N26" s="63">
        <v>0</v>
      </c>
      <c r="O26" s="63">
        <v>0</v>
      </c>
      <c r="P26" s="72">
        <v>0</v>
      </c>
      <c r="Q26" s="71">
        <v>1</v>
      </c>
      <c r="R26" s="63">
        <v>0</v>
      </c>
      <c r="S26" s="63">
        <v>0</v>
      </c>
      <c r="T26" s="63">
        <v>0</v>
      </c>
      <c r="U26" s="72">
        <v>0</v>
      </c>
      <c r="V26" s="71">
        <v>1</v>
      </c>
      <c r="W26" s="63">
        <v>0</v>
      </c>
      <c r="X26" s="63">
        <v>0</v>
      </c>
      <c r="Y26" s="63">
        <v>0</v>
      </c>
      <c r="Z26" s="72">
        <v>0</v>
      </c>
      <c r="AA26" s="71">
        <v>1</v>
      </c>
      <c r="AB26" s="63">
        <v>0</v>
      </c>
      <c r="AC26" s="63">
        <v>0</v>
      </c>
      <c r="AD26" s="63">
        <v>0</v>
      </c>
      <c r="AE26" s="72">
        <v>0</v>
      </c>
    </row>
    <row r="27" spans="1:31" x14ac:dyDescent="0.3">
      <c r="A27" s="65">
        <v>2025</v>
      </c>
      <c r="B27" s="71">
        <f>1-0.475</f>
        <v>0.52500000000000002</v>
      </c>
      <c r="C27" s="63">
        <v>0.47499999999999998</v>
      </c>
      <c r="D27" s="63">
        <v>0</v>
      </c>
      <c r="E27" s="63">
        <v>0</v>
      </c>
      <c r="F27" s="72">
        <v>0</v>
      </c>
      <c r="G27" s="71">
        <f>1-0.475</f>
        <v>0.52500000000000002</v>
      </c>
      <c r="H27" s="63">
        <v>0.47499999999999998</v>
      </c>
      <c r="I27" s="63">
        <v>0</v>
      </c>
      <c r="J27" s="63">
        <v>0</v>
      </c>
      <c r="K27" s="72">
        <v>0</v>
      </c>
      <c r="L27" s="71">
        <f>1-M27</f>
        <v>0.46599999999999997</v>
      </c>
      <c r="M27" s="63">
        <v>0.53400000000000003</v>
      </c>
      <c r="N27" s="63">
        <v>0</v>
      </c>
      <c r="O27" s="63">
        <v>0</v>
      </c>
      <c r="P27" s="72">
        <v>0</v>
      </c>
      <c r="Q27" s="71">
        <f>1-R27</f>
        <v>0.12</v>
      </c>
      <c r="R27" s="63">
        <v>0.88</v>
      </c>
      <c r="S27" s="63">
        <v>0</v>
      </c>
      <c r="T27" s="63">
        <v>0</v>
      </c>
      <c r="U27" s="72">
        <v>0</v>
      </c>
      <c r="V27" s="71">
        <f>1-W27</f>
        <v>0.12</v>
      </c>
      <c r="W27" s="63">
        <v>0.88</v>
      </c>
      <c r="X27" s="63">
        <v>0</v>
      </c>
      <c r="Y27" s="63">
        <v>0</v>
      </c>
      <c r="Z27" s="72">
        <v>0</v>
      </c>
      <c r="AA27" s="71">
        <f>1-AB27</f>
        <v>0.12</v>
      </c>
      <c r="AB27" s="63">
        <v>0.88</v>
      </c>
      <c r="AC27" s="63">
        <v>0</v>
      </c>
      <c r="AD27" s="63">
        <v>0</v>
      </c>
      <c r="AE27" s="72">
        <v>0</v>
      </c>
    </row>
    <row r="28" spans="1:31" x14ac:dyDescent="0.3">
      <c r="A28" s="65">
        <v>2030</v>
      </c>
      <c r="B28" s="71">
        <f>1-C28-D28</f>
        <v>0.14099999999999996</v>
      </c>
      <c r="C28" s="63">
        <v>0.40600000000000003</v>
      </c>
      <c r="D28" s="63">
        <v>0.45300000000000001</v>
      </c>
      <c r="E28" s="63">
        <v>0</v>
      </c>
      <c r="F28" s="72">
        <v>0</v>
      </c>
      <c r="G28" s="71">
        <f>1-H28-I28</f>
        <v>0.14099999999999996</v>
      </c>
      <c r="H28" s="63">
        <v>0.40600000000000003</v>
      </c>
      <c r="I28" s="63">
        <v>0.45300000000000001</v>
      </c>
      <c r="J28" s="63">
        <v>0</v>
      </c>
      <c r="K28" s="72">
        <v>0</v>
      </c>
      <c r="L28" s="71">
        <v>0</v>
      </c>
      <c r="M28" s="63">
        <f>1-N28</f>
        <v>0.46599999999999997</v>
      </c>
      <c r="N28" s="63">
        <v>0.53400000000000003</v>
      </c>
      <c r="O28" s="63">
        <v>0</v>
      </c>
      <c r="P28" s="72">
        <v>0</v>
      </c>
      <c r="Q28" s="71">
        <v>0</v>
      </c>
      <c r="R28" s="63">
        <f>1-S28</f>
        <v>0.129</v>
      </c>
      <c r="S28" s="63">
        <v>0.871</v>
      </c>
      <c r="T28" s="63">
        <v>0</v>
      </c>
      <c r="U28" s="72">
        <v>0</v>
      </c>
      <c r="V28" s="71">
        <v>0</v>
      </c>
      <c r="W28" s="63">
        <f>1-X28</f>
        <v>0.129</v>
      </c>
      <c r="X28" s="63">
        <v>0.871</v>
      </c>
      <c r="Y28" s="63">
        <v>0</v>
      </c>
      <c r="Z28" s="72">
        <v>0</v>
      </c>
      <c r="AA28" s="71">
        <v>0</v>
      </c>
      <c r="AB28" s="63">
        <f>1-AC28</f>
        <v>0.129</v>
      </c>
      <c r="AC28" s="63">
        <v>0.871</v>
      </c>
      <c r="AD28" s="63">
        <v>0</v>
      </c>
      <c r="AE28" s="72">
        <v>0</v>
      </c>
    </row>
    <row r="29" spans="1:31" x14ac:dyDescent="0.3">
      <c r="A29" s="65">
        <v>2035</v>
      </c>
      <c r="B29" s="71">
        <v>0</v>
      </c>
      <c r="C29" s="63">
        <f>1-D29-E29</f>
        <v>0.15600000000000008</v>
      </c>
      <c r="D29" s="63">
        <v>0.41799999999999998</v>
      </c>
      <c r="E29" s="63">
        <v>0.42599999999999999</v>
      </c>
      <c r="F29" s="72">
        <v>0</v>
      </c>
      <c r="G29" s="71">
        <v>0</v>
      </c>
      <c r="H29" s="63">
        <f>1-I29-J29</f>
        <v>0.15600000000000008</v>
      </c>
      <c r="I29" s="63">
        <v>0.41799999999999998</v>
      </c>
      <c r="J29" s="63">
        <v>0.42599999999999999</v>
      </c>
      <c r="K29" s="72">
        <v>0</v>
      </c>
      <c r="L29" s="71">
        <v>0</v>
      </c>
      <c r="M29" s="63">
        <v>0</v>
      </c>
      <c r="N29" s="63">
        <f>1-O29</f>
        <v>0.46599999999999997</v>
      </c>
      <c r="O29" s="63">
        <v>0.53400000000000003</v>
      </c>
      <c r="P29" s="72">
        <v>0</v>
      </c>
      <c r="Q29" s="71">
        <v>0</v>
      </c>
      <c r="R29" s="63">
        <v>0</v>
      </c>
      <c r="S29" s="63">
        <f>1-T29</f>
        <v>0.125</v>
      </c>
      <c r="T29" s="63">
        <v>0.875</v>
      </c>
      <c r="U29" s="72">
        <v>0</v>
      </c>
      <c r="V29" s="71">
        <v>0</v>
      </c>
      <c r="W29" s="63">
        <v>0</v>
      </c>
      <c r="X29" s="63">
        <f>1-Y29</f>
        <v>0.125</v>
      </c>
      <c r="Y29" s="63">
        <v>0.875</v>
      </c>
      <c r="Z29" s="72">
        <v>0</v>
      </c>
      <c r="AA29" s="71">
        <v>0</v>
      </c>
      <c r="AB29" s="63">
        <v>0</v>
      </c>
      <c r="AC29" s="63">
        <f>1-AD29</f>
        <v>0.125</v>
      </c>
      <c r="AD29" s="63">
        <v>0.875</v>
      </c>
      <c r="AE29" s="72">
        <v>0</v>
      </c>
    </row>
    <row r="30" spans="1:31" x14ac:dyDescent="0.3">
      <c r="A30" s="65">
        <v>2040</v>
      </c>
      <c r="B30" s="71">
        <v>0</v>
      </c>
      <c r="C30" s="63">
        <v>0</v>
      </c>
      <c r="D30" s="63">
        <f>1-E30-F30</f>
        <v>0.15700000000000008</v>
      </c>
      <c r="E30" s="63">
        <v>0.42199999999999999</v>
      </c>
      <c r="F30" s="72">
        <v>0.42099999999999999</v>
      </c>
      <c r="G30" s="71">
        <v>0</v>
      </c>
      <c r="H30" s="63">
        <v>0</v>
      </c>
      <c r="I30" s="63">
        <f>1-J30-K30</f>
        <v>0.15700000000000008</v>
      </c>
      <c r="J30" s="63">
        <v>0.42199999999999999</v>
      </c>
      <c r="K30" s="72">
        <v>0.42099999999999999</v>
      </c>
      <c r="L30" s="71">
        <v>0</v>
      </c>
      <c r="M30" s="63">
        <v>0</v>
      </c>
      <c r="N30" s="63">
        <v>0</v>
      </c>
      <c r="O30" s="63">
        <f>1-P30</f>
        <v>0.46599999999999997</v>
      </c>
      <c r="P30" s="72">
        <v>0.53400000000000003</v>
      </c>
      <c r="Q30" s="71">
        <v>0</v>
      </c>
      <c r="R30" s="63">
        <v>0</v>
      </c>
      <c r="S30" s="63">
        <v>0</v>
      </c>
      <c r="T30" s="63">
        <f>1-U30</f>
        <v>0.13100000000000001</v>
      </c>
      <c r="U30" s="72">
        <v>0.86899999999999999</v>
      </c>
      <c r="V30" s="71">
        <v>0</v>
      </c>
      <c r="W30" s="63">
        <v>0</v>
      </c>
      <c r="X30" s="63">
        <v>0</v>
      </c>
      <c r="Y30" s="63">
        <f>1-Z30</f>
        <v>0.13100000000000001</v>
      </c>
      <c r="Z30" s="72">
        <v>0.86899999999999999</v>
      </c>
      <c r="AA30" s="71">
        <v>0</v>
      </c>
      <c r="AB30" s="63">
        <v>0</v>
      </c>
      <c r="AC30" s="63">
        <v>0</v>
      </c>
      <c r="AD30" s="63">
        <f>1-AE30</f>
        <v>0.13100000000000001</v>
      </c>
      <c r="AE30" s="72">
        <v>0.86899999999999999</v>
      </c>
    </row>
    <row r="31" spans="1:31" x14ac:dyDescent="0.3">
      <c r="A31" s="65">
        <v>2045</v>
      </c>
      <c r="B31" s="71">
        <v>0</v>
      </c>
      <c r="C31" s="63">
        <v>0</v>
      </c>
      <c r="D31" s="63">
        <v>0</v>
      </c>
      <c r="E31" s="63">
        <v>0</v>
      </c>
      <c r="F31" s="72">
        <v>1</v>
      </c>
      <c r="G31" s="71">
        <v>0</v>
      </c>
      <c r="H31" s="63">
        <v>0</v>
      </c>
      <c r="I31" s="63">
        <v>0</v>
      </c>
      <c r="J31" s="63">
        <v>0</v>
      </c>
      <c r="K31" s="72">
        <v>1</v>
      </c>
      <c r="L31" s="71">
        <v>0</v>
      </c>
      <c r="M31" s="63">
        <v>0</v>
      </c>
      <c r="N31" s="63">
        <v>0</v>
      </c>
      <c r="O31" s="63">
        <v>0</v>
      </c>
      <c r="P31" s="72">
        <v>1</v>
      </c>
      <c r="Q31" s="71">
        <v>0</v>
      </c>
      <c r="R31" s="63">
        <v>0</v>
      </c>
      <c r="S31" s="63">
        <v>0</v>
      </c>
      <c r="T31" s="63">
        <v>0</v>
      </c>
      <c r="U31" s="72">
        <v>1</v>
      </c>
      <c r="V31" s="71">
        <v>0</v>
      </c>
      <c r="W31" s="63">
        <v>0</v>
      </c>
      <c r="X31" s="63">
        <v>0</v>
      </c>
      <c r="Y31" s="63">
        <v>0</v>
      </c>
      <c r="Z31" s="72">
        <v>1</v>
      </c>
      <c r="AA31" s="71">
        <v>0</v>
      </c>
      <c r="AB31" s="63">
        <v>0</v>
      </c>
      <c r="AC31" s="63">
        <v>0</v>
      </c>
      <c r="AD31" s="63">
        <v>0</v>
      </c>
      <c r="AE31" s="72">
        <v>1</v>
      </c>
    </row>
    <row r="32" spans="1:31" ht="13.9" thickBot="1" x14ac:dyDescent="0.35">
      <c r="A32" s="65">
        <v>2050</v>
      </c>
      <c r="B32" s="74">
        <v>0</v>
      </c>
      <c r="C32" s="75">
        <v>0</v>
      </c>
      <c r="D32" s="75">
        <v>0</v>
      </c>
      <c r="E32" s="75">
        <v>0</v>
      </c>
      <c r="F32" s="76">
        <v>1</v>
      </c>
      <c r="G32" s="74">
        <v>0</v>
      </c>
      <c r="H32" s="75">
        <v>0</v>
      </c>
      <c r="I32" s="75">
        <v>0</v>
      </c>
      <c r="J32" s="75">
        <v>0</v>
      </c>
      <c r="K32" s="76">
        <v>1</v>
      </c>
      <c r="L32" s="74">
        <v>0</v>
      </c>
      <c r="M32" s="75">
        <v>0</v>
      </c>
      <c r="N32" s="75">
        <v>0</v>
      </c>
      <c r="O32" s="75">
        <v>0</v>
      </c>
      <c r="P32" s="76">
        <v>1</v>
      </c>
      <c r="Q32" s="75">
        <v>0</v>
      </c>
      <c r="R32" s="75">
        <v>0</v>
      </c>
      <c r="S32" s="75">
        <v>0</v>
      </c>
      <c r="T32" s="75">
        <v>0</v>
      </c>
      <c r="U32" s="76">
        <v>1</v>
      </c>
      <c r="V32" s="75">
        <v>0</v>
      </c>
      <c r="W32" s="75">
        <v>0</v>
      </c>
      <c r="X32" s="75">
        <v>0</v>
      </c>
      <c r="Y32" s="75">
        <v>0</v>
      </c>
      <c r="Z32" s="76">
        <v>1</v>
      </c>
      <c r="AA32" s="75">
        <v>0</v>
      </c>
      <c r="AB32" s="75">
        <v>0</v>
      </c>
      <c r="AC32" s="75">
        <v>0</v>
      </c>
      <c r="AD32" s="75">
        <v>0</v>
      </c>
      <c r="AE32" s="76">
        <v>1</v>
      </c>
    </row>
    <row r="33" spans="1:31" x14ac:dyDescent="0.3">
      <c r="A33" s="65"/>
      <c r="B33" s="117"/>
      <c r="C33" s="117"/>
      <c r="D33" s="117"/>
      <c r="E33" s="117"/>
      <c r="F33" s="117"/>
      <c r="G33" s="117"/>
      <c r="H33" s="117"/>
      <c r="I33" s="117"/>
      <c r="J33" s="117"/>
      <c r="K33" s="117"/>
      <c r="L33" s="117"/>
      <c r="M33" s="117"/>
      <c r="N33" s="117"/>
      <c r="O33" s="117"/>
      <c r="P33" s="117"/>
      <c r="Q33" s="117"/>
      <c r="R33" s="117"/>
      <c r="S33" s="117"/>
      <c r="T33" s="117"/>
      <c r="U33" s="117"/>
      <c r="V33" s="117"/>
      <c r="W33" s="117"/>
      <c r="X33" s="117"/>
      <c r="Y33" s="117"/>
      <c r="Z33" s="117"/>
      <c r="AA33" s="117"/>
      <c r="AB33" s="117"/>
      <c r="AC33" s="117"/>
      <c r="AD33" s="117"/>
      <c r="AE33" s="117"/>
    </row>
    <row r="34" spans="1:31" x14ac:dyDescent="0.3">
      <c r="A34" s="8" t="s">
        <v>856</v>
      </c>
      <c r="B34" t="s">
        <v>835</v>
      </c>
      <c r="C34" t="s">
        <v>919</v>
      </c>
      <c r="D34" t="s">
        <v>798</v>
      </c>
      <c r="E34" t="s">
        <v>948</v>
      </c>
      <c r="F34" t="s">
        <v>949</v>
      </c>
      <c r="G34" t="s">
        <v>833</v>
      </c>
      <c r="S34" t="s">
        <v>907</v>
      </c>
      <c r="T34" t="s">
        <v>908</v>
      </c>
      <c r="U34" t="s">
        <v>919</v>
      </c>
      <c r="V34" t="s">
        <v>909</v>
      </c>
      <c r="W34" t="s">
        <v>948</v>
      </c>
      <c r="X34" t="s">
        <v>949</v>
      </c>
      <c r="Y34" t="s">
        <v>910</v>
      </c>
    </row>
    <row r="35" spans="1:31" x14ac:dyDescent="0.3">
      <c r="A35" s="60" t="s">
        <v>863</v>
      </c>
      <c r="B35" s="19">
        <f>BAU!B35</f>
        <v>9.879999999999999</v>
      </c>
      <c r="C35" s="19">
        <f>BAU!C35</f>
        <v>9.879999999999999</v>
      </c>
      <c r="D35" s="19">
        <f>FE_H!D35</f>
        <v>9.5</v>
      </c>
      <c r="E35" s="19">
        <f>FE_H!E35</f>
        <v>22</v>
      </c>
      <c r="F35" s="19">
        <f>FE_H!F35</f>
        <v>22</v>
      </c>
      <c r="G35" s="19">
        <f>FE_H!G35</f>
        <v>25</v>
      </c>
      <c r="T35" s="92">
        <f t="shared" ref="T35:Y39" si="5">(B7)*B35/(B7-B42)</f>
        <v>10.12344327997241</v>
      </c>
      <c r="U35" s="92">
        <f t="shared" si="5"/>
        <v>10.250298284634439</v>
      </c>
      <c r="V35" s="92">
        <f t="shared" si="5"/>
        <v>9.6358082754067578</v>
      </c>
      <c r="W35" s="92">
        <f t="shared" si="5"/>
        <v>92.396601716265636</v>
      </c>
      <c r="X35" s="92">
        <f t="shared" si="5"/>
        <v>24.714105907948674</v>
      </c>
      <c r="Y35" s="92">
        <f t="shared" si="5"/>
        <v>25.09225034921613</v>
      </c>
    </row>
    <row r="36" spans="1:31" x14ac:dyDescent="0.3">
      <c r="A36" s="60" t="s">
        <v>857</v>
      </c>
      <c r="B36" s="19">
        <f>FE_H!B36</f>
        <v>7.15</v>
      </c>
      <c r="C36" s="19">
        <f>FE_H!C36</f>
        <v>7.15</v>
      </c>
      <c r="D36" s="19">
        <f>FE_H!D36</f>
        <v>8.74</v>
      </c>
      <c r="E36" s="19">
        <f>FE_H!E36</f>
        <v>19.8</v>
      </c>
      <c r="F36" s="19">
        <f>FE_H!F36</f>
        <v>19.8</v>
      </c>
      <c r="G36" s="19">
        <f>FE_H!G36</f>
        <v>23</v>
      </c>
      <c r="I36" s="61"/>
      <c r="T36" s="92">
        <f t="shared" si="5"/>
        <v>7.9916357307296435</v>
      </c>
      <c r="U36" s="92">
        <f t="shared" si="5"/>
        <v>16.354490981931477</v>
      </c>
      <c r="V36" s="92">
        <f t="shared" si="5"/>
        <v>9.269101939214643</v>
      </c>
      <c r="W36" s="92">
        <f>(E8)*E36/(E8-E43)</f>
        <v>98.212196855961068</v>
      </c>
      <c r="X36" s="92">
        <f t="shared" si="5"/>
        <v>25.305292439431817</v>
      </c>
      <c r="Y36" s="92">
        <f>(G8)*G36/(G8-G43)</f>
        <v>23.390714713840957</v>
      </c>
    </row>
    <row r="37" spans="1:31" x14ac:dyDescent="0.3">
      <c r="A37" s="60" t="s">
        <v>858</v>
      </c>
      <c r="B37" s="19">
        <f>FE_H!B37</f>
        <v>5.2626792247111256</v>
      </c>
      <c r="C37" s="19">
        <f>FE_H!C37</f>
        <v>5.2626792247111256</v>
      </c>
      <c r="D37" s="19">
        <f>FE_H!D37</f>
        <v>8.0749999999999993</v>
      </c>
      <c r="E37" s="19">
        <f>FE_H!E37</f>
        <v>17.600000000000001</v>
      </c>
      <c r="F37" s="19">
        <f>FE_H!F37</f>
        <v>17.600000000000001</v>
      </c>
      <c r="G37" s="19">
        <f>FE_H!G37</f>
        <v>21.25</v>
      </c>
      <c r="I37" s="61"/>
      <c r="T37" s="92">
        <f t="shared" si="5"/>
        <v>7.3228744431983364</v>
      </c>
      <c r="U37" s="92">
        <f t="shared" si="5"/>
        <v>195.54504528345856</v>
      </c>
      <c r="V37" s="92">
        <f t="shared" si="5"/>
        <v>9.7541374207643852</v>
      </c>
      <c r="W37" s="92">
        <f t="shared" si="5"/>
        <v>132.93457090905531</v>
      </c>
      <c r="X37" s="92">
        <f t="shared" si="5"/>
        <v>25.814928137971862</v>
      </c>
      <c r="Y37" s="92">
        <f t="shared" si="5"/>
        <v>22.30619496408935</v>
      </c>
    </row>
    <row r="38" spans="1:31" x14ac:dyDescent="0.3">
      <c r="A38" s="60" t="s">
        <v>859</v>
      </c>
      <c r="B38" s="19">
        <f>FE_H!B38</f>
        <v>4.55</v>
      </c>
      <c r="C38" s="19">
        <f>FE_H!C38</f>
        <v>4.55</v>
      </c>
      <c r="D38" s="19">
        <f>FE_H!D38</f>
        <v>7.6000000000000005</v>
      </c>
      <c r="E38" s="19">
        <f>FE_H!E38</f>
        <v>16.5</v>
      </c>
      <c r="F38" s="19">
        <f>FE_H!F38</f>
        <v>16.5</v>
      </c>
      <c r="G38" s="19">
        <f>FE_H!G38</f>
        <v>20</v>
      </c>
      <c r="I38" s="61"/>
      <c r="T38" s="92">
        <f t="shared" si="5"/>
        <v>9.0357582215777565</v>
      </c>
      <c r="U38" s="92" t="e">
        <f t="shared" si="5"/>
        <v>#DIV/0!</v>
      </c>
      <c r="V38" s="92">
        <f t="shared" si="5"/>
        <v>11.213365346764887</v>
      </c>
      <c r="W38" s="92">
        <f t="shared" si="5"/>
        <v>179.59778502392808</v>
      </c>
      <c r="X38" s="92">
        <f t="shared" si="5"/>
        <v>29.048542546701555</v>
      </c>
      <c r="Y38" s="92">
        <f t="shared" si="5"/>
        <v>22.039939795617553</v>
      </c>
    </row>
    <row r="39" spans="1:31" x14ac:dyDescent="0.3">
      <c r="A39" s="60" t="s">
        <v>860</v>
      </c>
      <c r="B39" s="19">
        <f>FE_H!B39</f>
        <v>3.9000000000000004</v>
      </c>
      <c r="C39" s="19">
        <f>FE_H!C39</f>
        <v>3.9000000000000004</v>
      </c>
      <c r="D39" s="19">
        <f>FE_H!D39</f>
        <v>6.6499999999999995</v>
      </c>
      <c r="E39" s="19">
        <f>FE_H!E39</f>
        <v>15.399999999999999</v>
      </c>
      <c r="F39" s="19">
        <f>FE_H!F39</f>
        <v>15.399999999999999</v>
      </c>
      <c r="G39" s="19">
        <f>FE_H!G39</f>
        <v>17.5</v>
      </c>
      <c r="I39" s="61"/>
      <c r="T39" s="92">
        <f t="shared" si="5"/>
        <v>12.438471604890749</v>
      </c>
      <c r="U39" s="92" t="e">
        <f t="shared" si="5"/>
        <v>#DIV/0!</v>
      </c>
      <c r="V39" s="92">
        <f t="shared" si="5"/>
        <v>12.089376195563188</v>
      </c>
      <c r="W39" s="92">
        <f t="shared" si="5"/>
        <v>167.62459935566616</v>
      </c>
      <c r="X39" s="92">
        <f t="shared" si="5"/>
        <v>33.917280574353164</v>
      </c>
      <c r="Y39" s="92">
        <f t="shared" si="5"/>
        <v>20.769388043754951</v>
      </c>
    </row>
    <row r="40" spans="1:31" x14ac:dyDescent="0.3">
      <c r="A40" s="60"/>
    </row>
    <row r="41" spans="1:31" x14ac:dyDescent="0.3">
      <c r="A41" s="60" t="s">
        <v>923</v>
      </c>
      <c r="B41" t="s">
        <v>835</v>
      </c>
      <c r="C41" t="s">
        <v>919</v>
      </c>
      <c r="D41" t="s">
        <v>798</v>
      </c>
      <c r="E41" t="s">
        <v>948</v>
      </c>
      <c r="F41" t="s">
        <v>949</v>
      </c>
      <c r="G41" t="s">
        <v>833</v>
      </c>
    </row>
    <row r="42" spans="1:31" x14ac:dyDescent="0.3">
      <c r="A42" s="8">
        <v>2020</v>
      </c>
      <c r="B42" s="19">
        <f>PV保有量BAU!$I$44/100</f>
        <v>5.8549941590135202</v>
      </c>
      <c r="C42" s="102">
        <f>Taxi保有量_BAU!$H$44/100</f>
        <v>5.0174860598909528E-2</v>
      </c>
      <c r="D42" s="54">
        <f>预测总结L!D14</f>
        <v>0.24690358367739815</v>
      </c>
      <c r="E42" s="54">
        <f>预测总结L!D12</f>
        <v>0.59934473037821612</v>
      </c>
      <c r="F42" s="118">
        <f>预测总结L!D13</f>
        <v>0.17194249588268201</v>
      </c>
      <c r="G42" s="118">
        <f>预测总结L!D15+预测总结L!D16</f>
        <v>2.8451392202603613E-2</v>
      </c>
      <c r="I42" s="19"/>
      <c r="J42" s="19"/>
      <c r="K42" s="19"/>
      <c r="L42" s="20"/>
      <c r="M42" s="19"/>
      <c r="N42" s="61"/>
      <c r="O42" s="54"/>
      <c r="P42" s="19"/>
      <c r="Q42" s="19"/>
    </row>
    <row r="43" spans="1:31" x14ac:dyDescent="0.3">
      <c r="A43" s="8">
        <v>2025</v>
      </c>
      <c r="B43" s="57">
        <f>PV保有量_H!$I$49/100</f>
        <v>34.249076725818476</v>
      </c>
      <c r="C43" s="105">
        <f>Taxi保有量_H!$I$49/100</f>
        <v>0.78168850005350721</v>
      </c>
      <c r="D43" s="106">
        <f>预测总结H!E$14</f>
        <v>1.1988328656020235</v>
      </c>
      <c r="E43" s="106">
        <f>预测总结H!E$12</f>
        <v>0.62805718860977733</v>
      </c>
      <c r="F43" s="107">
        <f>预测总结H!E$13</f>
        <v>0.34062017878061346</v>
      </c>
      <c r="G43" s="107">
        <f>预测总结H!E$15+预测总结H!E$16</f>
        <v>0.13592878139543918</v>
      </c>
      <c r="I43" s="19"/>
      <c r="J43" s="19"/>
      <c r="K43" s="19"/>
      <c r="M43" s="19"/>
      <c r="N43" s="61"/>
      <c r="O43" s="54"/>
      <c r="P43" s="19"/>
      <c r="Q43" s="19"/>
    </row>
    <row r="44" spans="1:31" x14ac:dyDescent="0.3">
      <c r="A44" s="8">
        <v>2030</v>
      </c>
      <c r="B44" s="57">
        <f>PV保有量_H!$I$54/100</f>
        <v>106.42210082637051</v>
      </c>
      <c r="C44" s="105">
        <f>Taxi保有量_H!$I$54/100</f>
        <v>1.3515207088775589</v>
      </c>
      <c r="D44" s="106">
        <f>预测总结H!F$14</f>
        <v>4.1900400238697335</v>
      </c>
      <c r="E44" s="106">
        <f>预测总结H!F$12</f>
        <v>0.68249985124717627</v>
      </c>
      <c r="F44" s="107">
        <f>预测总结H!F$13</f>
        <v>0.49823494873774393</v>
      </c>
      <c r="G44" s="107">
        <f>预测总结H!F$15+预测总结H!F$16</f>
        <v>0.40233865558376614</v>
      </c>
      <c r="I44" s="19"/>
      <c r="J44" s="19"/>
      <c r="K44" s="19"/>
      <c r="L44" s="20"/>
      <c r="M44" s="19"/>
      <c r="N44" s="61"/>
      <c r="O44" s="54"/>
      <c r="P44" s="19"/>
      <c r="Q44" s="19"/>
    </row>
    <row r="45" spans="1:31" x14ac:dyDescent="0.3">
      <c r="A45" s="8">
        <v>2035</v>
      </c>
      <c r="B45" s="57">
        <f>PV保有量_H!$I$59/100</f>
        <v>201.57278574243614</v>
      </c>
      <c r="C45" s="105">
        <f>Taxi保有量_H!$I$59/100</f>
        <v>1.3888999999999998</v>
      </c>
      <c r="D45" s="106">
        <f>预测总结H!G$14</f>
        <v>8.827589660267785</v>
      </c>
      <c r="E45" s="106">
        <f>预测总结H!G$12</f>
        <v>0.71437801682350544</v>
      </c>
      <c r="F45" s="107">
        <f>预测总结H!G$13</f>
        <v>0.67634810840089143</v>
      </c>
      <c r="G45" s="107">
        <f>预测总结H!G$15+预测总结H!G$16</f>
        <v>0.81554478712560186</v>
      </c>
      <c r="I45" s="19"/>
      <c r="J45" s="19"/>
      <c r="K45" s="19"/>
      <c r="M45" s="19"/>
      <c r="N45" s="61"/>
      <c r="O45" s="54"/>
      <c r="P45" s="19"/>
      <c r="Q45" s="19"/>
    </row>
    <row r="46" spans="1:31" x14ac:dyDescent="0.3">
      <c r="A46" s="8">
        <v>2040</v>
      </c>
      <c r="B46" s="57">
        <f>PV保有量_H!$I$64/100</f>
        <v>287.37902622695606</v>
      </c>
      <c r="C46" s="105">
        <f>Taxi保有量_H!$I$64/100</f>
        <v>1.3888999999999998</v>
      </c>
      <c r="D46" s="106">
        <f>预测总结H!H$14</f>
        <v>13.706585000334607</v>
      </c>
      <c r="E46" s="106">
        <f>预测总结H!H$12</f>
        <v>0.71437801682350544</v>
      </c>
      <c r="F46" s="107">
        <f>预测总结H!H$13</f>
        <v>0.85478624037719519</v>
      </c>
      <c r="G46" s="107">
        <f>预测总结H!H$15+预测总结H!H$16</f>
        <v>1.4346423151277425</v>
      </c>
      <c r="I46" s="19"/>
      <c r="J46" s="19"/>
      <c r="K46" s="19"/>
      <c r="L46" s="20"/>
      <c r="M46" s="19"/>
      <c r="N46" s="61"/>
      <c r="O46" s="54"/>
      <c r="P46" s="19"/>
      <c r="Q46" s="19"/>
    </row>
    <row r="47" spans="1:31" x14ac:dyDescent="0.3">
      <c r="A47" s="8">
        <v>2045</v>
      </c>
      <c r="B47" s="57">
        <f>PV保有量_H!$I$69/100</f>
        <v>350.58716094382538</v>
      </c>
      <c r="C47" s="105">
        <f>Taxi保有量_H!$I$69/100</f>
        <v>1.3888999999999998</v>
      </c>
      <c r="D47" s="106">
        <f>预测总结H!I$14</f>
        <v>18.424650325737808</v>
      </c>
      <c r="E47" s="106">
        <f>预测总结H!I$12</f>
        <v>0.71437801682350544</v>
      </c>
      <c r="F47" s="107">
        <f>预测总结H!I$13</f>
        <v>0.85478624037719519</v>
      </c>
      <c r="G47" s="107">
        <f>预测总结H!I$15+预测总结H!I$16</f>
        <v>2.3482962548491373</v>
      </c>
      <c r="I47" s="19"/>
      <c r="J47" s="19"/>
      <c r="K47" s="19"/>
      <c r="M47" s="19"/>
      <c r="N47" s="61"/>
      <c r="O47" s="54"/>
      <c r="P47" s="19"/>
      <c r="Q47" s="19"/>
    </row>
    <row r="48" spans="1:31" x14ac:dyDescent="0.3">
      <c r="A48" s="8">
        <v>2050</v>
      </c>
      <c r="B48" s="57">
        <f>PV保有量_H!$I$74/100</f>
        <v>385.03293828613818</v>
      </c>
      <c r="C48" s="105">
        <f>Taxi保有量_H!$I$74/100</f>
        <v>1.3888676353418823</v>
      </c>
      <c r="D48" s="106">
        <f>预测总结H!J$14</f>
        <v>24.35963559140778</v>
      </c>
      <c r="E48" s="106">
        <f>预测总结H!J$12</f>
        <v>0.71437801682350544</v>
      </c>
      <c r="F48" s="107">
        <f>预测总结H!J$13</f>
        <v>0.85478624037719519</v>
      </c>
      <c r="G48" s="107">
        <f>预测总结H!J$15+预测总结H!J$16</f>
        <v>3.5777711993683763</v>
      </c>
      <c r="I48" s="19"/>
      <c r="J48" s="19"/>
      <c r="K48" s="19"/>
      <c r="L48" s="20"/>
      <c r="M48" s="19"/>
      <c r="N48" s="61"/>
      <c r="O48" s="54"/>
      <c r="P48" s="19"/>
      <c r="Q48" s="19"/>
    </row>
    <row r="49" spans="1:12" x14ac:dyDescent="0.3">
      <c r="A49" s="8"/>
      <c r="L49" s="34"/>
    </row>
    <row r="50" spans="1:12" x14ac:dyDescent="0.3">
      <c r="A50" s="8" t="s">
        <v>871</v>
      </c>
      <c r="B50" t="s">
        <v>835</v>
      </c>
      <c r="C50" t="s">
        <v>919</v>
      </c>
      <c r="D50" t="s">
        <v>798</v>
      </c>
      <c r="E50" t="s">
        <v>948</v>
      </c>
      <c r="F50" t="s">
        <v>949</v>
      </c>
      <c r="G50" t="s">
        <v>827</v>
      </c>
      <c r="H50" t="s">
        <v>836</v>
      </c>
      <c r="L50" s="34"/>
    </row>
    <row r="51" spans="1:12" hidden="1" x14ac:dyDescent="0.3">
      <c r="A51" s="17">
        <v>2017</v>
      </c>
      <c r="B51" s="19">
        <f>(B4-B42)*B16*(B$35*$B26+B$36*$C26+$D26*B$37+$E26*B$38+$F26*B$39)/100*0.72*0.84*44/12*1000/1000000</f>
        <v>426.59545448436347</v>
      </c>
      <c r="C51" s="19" t="e">
        <f>(C4-C42)*C16*(C$35*$B26+C$36*$C26+$D26*C$37+$E26*C$38+$F26*C$39)/100*0.72*0.84*44/12*1000/1000000</f>
        <v>#REF!</v>
      </c>
      <c r="D51" s="19">
        <f>(D4-D42)*D16*(D$35*$B26+D$36*$C26+$D26*D$37+$E26*D$38+$F26*D$39)/100*0.72*0.84*44/12*1000/1000000</f>
        <v>-1.7033051881237562</v>
      </c>
      <c r="E51" s="19">
        <f>(E4-E42)*E16*(E$35*$B26+E$36*$C26+$D26*E$37+$E26*E$38+$F26*E$39)/100*0.72*0.84*44/12*1000/1000000</f>
        <v>-13.005815823550826</v>
      </c>
      <c r="F51" s="19">
        <f>(F4-F42)*F16*(F$35*$B26+F$36*$C26+$D26*F$37+$E26*F$38+$F26*F$39)/100*0.72*0.84*44/12*1000/1000000</f>
        <v>-9.6301046895264655</v>
      </c>
      <c r="G51" s="19">
        <f>G4*$G16*(G$35*$AA26+G$36*$AB26+$AC26*G$37+$AD26*G$38+$AE26*G$39)/100*0.72*0.84*44/12*1000/1000000</f>
        <v>353.15280000000001</v>
      </c>
      <c r="H51" s="19" t="e">
        <f>SUM(B51:G51)</f>
        <v>#REF!</v>
      </c>
      <c r="L51" s="34"/>
    </row>
    <row r="52" spans="1:12" x14ac:dyDescent="0.3">
      <c r="A52" s="8">
        <v>2020</v>
      </c>
      <c r="B52" s="19">
        <f t="shared" ref="B52:B58" si="6">(B7-B42)*B16*(B$35*$B26+B$36*$C26+$D26*B$37+$E26*B$38+$F26*B$39)/100*0.72*0.84*44/12*1000/1000000</f>
        <v>618.50358059416749</v>
      </c>
      <c r="C52" s="19">
        <f t="shared" ref="C52:C58" si="7">(C7-C42)*C16*(C$35*$G26+C$36*$H26+$I26*C$37+$J26*C$38+$K26*C$39)/100*0.72*0.84*44/12*1000/1000000</f>
        <v>28.287709577352192</v>
      </c>
      <c r="D52" s="19">
        <f t="shared" ref="D52:D58" si="8">(D7-D42)*D16*(D$35*$L26+D$36*$M26+$N26*D$37+$O26*D$38+$P26*D$39)/100*0.74*0.84*44/12*1000/1000000</f>
        <v>122.45853613041881</v>
      </c>
      <c r="E52" s="19">
        <f t="shared" ref="E52:E58" si="9">(E7-E42)*E16*(E$35*$Q26+E$36*$R26+$S26*E$37+$T26*E$38+$U26*E$39)/100*0.82*0.84*44/12*1000/1000000</f>
        <v>4.6290294270981427</v>
      </c>
      <c r="F52" s="19">
        <f t="shared" ref="F52:F58" si="10">(F7-F42)*F16*(F$35*$V26+F$36*$W26+$X26*F$37+$Y26*F$38+$Z26*F$39)/100*0.82*0.84*44/12*1000/1000000</f>
        <v>88.90132929138791</v>
      </c>
      <c r="G52" s="19">
        <f t="shared" ref="G52:G58" si="11">(G7-G42)*G16*(G$35*$AA26+G$36*$AB26+$AC26*G$37+$AD26*G$38+$AE26*G$39)/100*0.82*0.84*44/12*1000/1000000</f>
        <v>316.4415087067481</v>
      </c>
      <c r="H52" s="19">
        <f>SUM(B52:G52)</f>
        <v>1179.2216937271726</v>
      </c>
      <c r="L52" s="34"/>
    </row>
    <row r="53" spans="1:12" x14ac:dyDescent="0.3">
      <c r="A53" s="8">
        <v>2025</v>
      </c>
      <c r="B53" s="19">
        <f t="shared" si="6"/>
        <v>657.9337444576629</v>
      </c>
      <c r="C53" s="19">
        <f t="shared" si="7"/>
        <v>11.146568038500057</v>
      </c>
      <c r="D53" s="19">
        <f t="shared" si="8"/>
        <v>134.41074997526098</v>
      </c>
      <c r="E53" s="19">
        <f t="shared" si="9"/>
        <v>3.5745210770354165</v>
      </c>
      <c r="F53" s="19">
        <f t="shared" si="10"/>
        <v>71.265468641846837</v>
      </c>
      <c r="G53" s="19">
        <f t="shared" si="11"/>
        <v>343.13876225268905</v>
      </c>
      <c r="H53" s="19">
        <f t="shared" ref="H53:H58" si="12">SUM(B53:G53)</f>
        <v>1221.4698144429954</v>
      </c>
      <c r="L53" s="34"/>
    </row>
    <row r="54" spans="1:12" x14ac:dyDescent="0.3">
      <c r="A54" s="8">
        <v>2030</v>
      </c>
      <c r="B54" s="19">
        <f t="shared" si="6"/>
        <v>478.41496685651174</v>
      </c>
      <c r="C54" s="19">
        <f t="shared" si="7"/>
        <v>0.53401718596887338</v>
      </c>
      <c r="D54" s="19">
        <f t="shared" si="8"/>
        <v>126.09925635008891</v>
      </c>
      <c r="E54" s="19">
        <f t="shared" si="9"/>
        <v>2.0923537542318198</v>
      </c>
      <c r="F54" s="19">
        <f t="shared" si="10"/>
        <v>55.348945137987577</v>
      </c>
      <c r="G54" s="19">
        <f t="shared" si="11"/>
        <v>348.33809960090679</v>
      </c>
      <c r="H54" s="19">
        <f t="shared" si="12"/>
        <v>1010.8276388856957</v>
      </c>
      <c r="L54" s="34"/>
    </row>
    <row r="55" spans="1:12" x14ac:dyDescent="0.3">
      <c r="A55" s="8">
        <v>2035</v>
      </c>
      <c r="B55" s="19">
        <f t="shared" si="6"/>
        <v>282.98004799248298</v>
      </c>
      <c r="C55" s="19">
        <f t="shared" si="7"/>
        <v>0</v>
      </c>
      <c r="D55" s="19">
        <f t="shared" si="8"/>
        <v>108.38427297647394</v>
      </c>
      <c r="E55" s="19">
        <f t="shared" si="9"/>
        <v>1.3507395457237084</v>
      </c>
      <c r="F55" s="19">
        <f t="shared" si="10"/>
        <v>42.899819199592947</v>
      </c>
      <c r="G55" s="19">
        <f t="shared" si="11"/>
        <v>347.10956271103771</v>
      </c>
      <c r="H55" s="19">
        <f t="shared" si="12"/>
        <v>782.72444242531128</v>
      </c>
      <c r="L55" s="34"/>
    </row>
    <row r="56" spans="1:12" x14ac:dyDescent="0.3">
      <c r="A56" s="8">
        <v>2040</v>
      </c>
      <c r="B56" s="19">
        <f t="shared" si="6"/>
        <v>151.75032363608213</v>
      </c>
      <c r="C56" s="19">
        <f t="shared" si="7"/>
        <v>0</v>
      </c>
      <c r="D56" s="19">
        <f t="shared" si="8"/>
        <v>88.706224904356588</v>
      </c>
      <c r="E56" s="19">
        <f t="shared" si="9"/>
        <v>1.2619702823551553</v>
      </c>
      <c r="F56" s="19">
        <f t="shared" si="10"/>
        <v>32.038566403131867</v>
      </c>
      <c r="G56" s="19">
        <f t="shared" si="11"/>
        <v>313.48263412053717</v>
      </c>
      <c r="H56" s="19">
        <f t="shared" si="12"/>
        <v>587.23971934646283</v>
      </c>
      <c r="L56" s="34"/>
    </row>
    <row r="57" spans="1:12" x14ac:dyDescent="0.3">
      <c r="A57" s="8">
        <v>2045</v>
      </c>
      <c r="B57" s="19">
        <f t="shared" si="6"/>
        <v>70.482452081211392</v>
      </c>
      <c r="C57" s="19">
        <f t="shared" si="7"/>
        <v>0</v>
      </c>
      <c r="D57" s="19">
        <f t="shared" si="8"/>
        <v>73.094077855671273</v>
      </c>
      <c r="E57" s="19">
        <f t="shared" si="9"/>
        <v>1.2502713150500442</v>
      </c>
      <c r="F57" s="19">
        <f t="shared" si="10"/>
        <v>31.741556127934771</v>
      </c>
      <c r="G57" s="19">
        <f t="shared" si="11"/>
        <v>293.59708405380934</v>
      </c>
      <c r="H57" s="19">
        <f t="shared" si="12"/>
        <v>470.16544143367679</v>
      </c>
      <c r="L57" s="34"/>
    </row>
    <row r="58" spans="1:12" x14ac:dyDescent="0.3">
      <c r="A58" s="17">
        <v>2050</v>
      </c>
      <c r="B58" s="19">
        <f t="shared" si="6"/>
        <v>28.244480500535385</v>
      </c>
      <c r="C58" s="19">
        <f t="shared" si="7"/>
        <v>2.6995106913355445E-4</v>
      </c>
      <c r="D58" s="19">
        <f t="shared" si="8"/>
        <v>56.965504263030375</v>
      </c>
      <c r="E58" s="19">
        <f t="shared" si="9"/>
        <v>1.2502713150500442</v>
      </c>
      <c r="F58" s="19">
        <f t="shared" si="10"/>
        <v>31.741556127934771</v>
      </c>
      <c r="G58" s="19">
        <f t="shared" si="11"/>
        <v>258.492415251691</v>
      </c>
      <c r="H58" s="19">
        <f t="shared" si="12"/>
        <v>376.69449740931071</v>
      </c>
    </row>
    <row r="59" spans="1:12" x14ac:dyDescent="0.3">
      <c r="A59" s="8"/>
      <c r="L59" s="34"/>
    </row>
    <row r="60" spans="1:12" x14ac:dyDescent="0.3">
      <c r="A60" s="8"/>
      <c r="L60" s="34"/>
    </row>
    <row r="61" spans="1:12" x14ac:dyDescent="0.3">
      <c r="A61" s="11"/>
      <c r="L61" s="34"/>
    </row>
    <row r="62" spans="1:12" x14ac:dyDescent="0.3">
      <c r="A62" s="8"/>
      <c r="L62" s="34"/>
    </row>
    <row r="63" spans="1:12" x14ac:dyDescent="0.3">
      <c r="A63" s="8"/>
      <c r="L63" s="34"/>
    </row>
    <row r="64" spans="1:12" x14ac:dyDescent="0.3">
      <c r="A64" s="8"/>
      <c r="L64" s="34"/>
    </row>
    <row r="65" spans="1:12" x14ac:dyDescent="0.3">
      <c r="A65" s="8"/>
      <c r="L65" s="34"/>
    </row>
    <row r="66" spans="1:12" x14ac:dyDescent="0.3">
      <c r="A66" s="8"/>
      <c r="L66" s="34"/>
    </row>
    <row r="67" spans="1:12" x14ac:dyDescent="0.3">
      <c r="A67" s="8"/>
      <c r="L67" s="34"/>
    </row>
    <row r="68" spans="1:12" x14ac:dyDescent="0.3">
      <c r="A68" s="8"/>
      <c r="L68" s="34"/>
    </row>
    <row r="69" spans="1:12" x14ac:dyDescent="0.3">
      <c r="A69" s="8"/>
      <c r="L69" s="34"/>
    </row>
    <row r="70" spans="1:12" x14ac:dyDescent="0.3">
      <c r="A70" s="8"/>
      <c r="L70" s="34"/>
    </row>
    <row r="71" spans="1:12" x14ac:dyDescent="0.3">
      <c r="A71" s="11"/>
      <c r="L71" s="34"/>
    </row>
    <row r="72" spans="1:12" x14ac:dyDescent="0.3">
      <c r="A72" s="8"/>
      <c r="L72" s="34"/>
    </row>
    <row r="73" spans="1:12" x14ac:dyDescent="0.3">
      <c r="A73" s="8"/>
      <c r="L73" s="34"/>
    </row>
    <row r="74" spans="1:12" x14ac:dyDescent="0.3">
      <c r="A74" s="8"/>
      <c r="L74" s="34"/>
    </row>
    <row r="75" spans="1:12" x14ac:dyDescent="0.3">
      <c r="A75" s="8"/>
      <c r="L75" s="34"/>
    </row>
    <row r="76" spans="1:12" x14ac:dyDescent="0.3">
      <c r="A76" s="8"/>
      <c r="L76" s="34"/>
    </row>
    <row r="77" spans="1:12" x14ac:dyDescent="0.3">
      <c r="A77" s="8"/>
      <c r="L77" s="34"/>
    </row>
    <row r="78" spans="1:12" x14ac:dyDescent="0.3">
      <c r="A78" s="8"/>
      <c r="L78" s="34"/>
    </row>
    <row r="79" spans="1:12" x14ac:dyDescent="0.3">
      <c r="A79" s="8"/>
      <c r="L79" s="34"/>
    </row>
    <row r="80" spans="1:12" x14ac:dyDescent="0.3">
      <c r="A80" s="8"/>
      <c r="L80" s="34"/>
    </row>
    <row r="81" spans="1:12" x14ac:dyDescent="0.3">
      <c r="A81" s="8"/>
      <c r="L81" s="34"/>
    </row>
    <row r="82" spans="1:12" x14ac:dyDescent="0.3">
      <c r="A82" s="8"/>
      <c r="L82" s="34"/>
    </row>
    <row r="83" spans="1:12" x14ac:dyDescent="0.3">
      <c r="A83" s="8"/>
      <c r="L83" s="34"/>
    </row>
    <row r="84" spans="1:12" x14ac:dyDescent="0.3">
      <c r="A84" s="8"/>
      <c r="L84" s="34"/>
    </row>
    <row r="85" spans="1:12" x14ac:dyDescent="0.3">
      <c r="A85" s="8"/>
      <c r="L85" s="34"/>
    </row>
    <row r="86" spans="1:12" x14ac:dyDescent="0.3">
      <c r="A86" s="8"/>
      <c r="L86" s="34"/>
    </row>
    <row r="87" spans="1:12" x14ac:dyDescent="0.3">
      <c r="A87" s="8"/>
      <c r="L87" s="34"/>
    </row>
    <row r="88" spans="1:12" x14ac:dyDescent="0.3">
      <c r="A88" s="8"/>
      <c r="L88" s="34"/>
    </row>
    <row r="89" spans="1:12" x14ac:dyDescent="0.3">
      <c r="A89" s="8"/>
      <c r="L89" s="34"/>
    </row>
    <row r="90" spans="1:12" x14ac:dyDescent="0.3">
      <c r="A90" s="8"/>
      <c r="L90" s="34"/>
    </row>
    <row r="91" spans="1:12" x14ac:dyDescent="0.3">
      <c r="A91" s="8"/>
      <c r="L91" s="34"/>
    </row>
    <row r="92" spans="1:12" x14ac:dyDescent="0.3">
      <c r="A92" s="8"/>
      <c r="L92" s="34"/>
    </row>
    <row r="93" spans="1:12" x14ac:dyDescent="0.3">
      <c r="A93" s="8"/>
      <c r="L93" s="34"/>
    </row>
    <row r="94" spans="1:12" x14ac:dyDescent="0.3">
      <c r="A94" s="8"/>
      <c r="L94" s="34"/>
    </row>
    <row r="95" spans="1:12" x14ac:dyDescent="0.3">
      <c r="A95" s="8"/>
      <c r="L95" s="34"/>
    </row>
    <row r="96" spans="1:12" x14ac:dyDescent="0.3">
      <c r="A96" s="11"/>
      <c r="L96" s="34"/>
    </row>
    <row r="97" spans="1:12" x14ac:dyDescent="0.3">
      <c r="A97" s="8"/>
      <c r="L97" s="34"/>
    </row>
    <row r="98" spans="1:12" x14ac:dyDescent="0.3">
      <c r="A98" s="8"/>
      <c r="L98" s="34"/>
    </row>
    <row r="99" spans="1:12" x14ac:dyDescent="0.3">
      <c r="A99" s="8"/>
      <c r="L99" s="34"/>
    </row>
    <row r="100" spans="1:12" x14ac:dyDescent="0.3">
      <c r="A100" s="8"/>
      <c r="L100" s="34"/>
    </row>
    <row r="101" spans="1:12" x14ac:dyDescent="0.3">
      <c r="A101" s="8"/>
      <c r="L101" s="34"/>
    </row>
    <row r="102" spans="1:12" x14ac:dyDescent="0.3">
      <c r="A102" s="8"/>
      <c r="L102" s="34"/>
    </row>
    <row r="103" spans="1:12" x14ac:dyDescent="0.3">
      <c r="A103" s="8"/>
      <c r="L103" s="34"/>
    </row>
    <row r="104" spans="1:12" x14ac:dyDescent="0.3">
      <c r="A104" s="8"/>
      <c r="L104" s="34"/>
    </row>
    <row r="105" spans="1:12" x14ac:dyDescent="0.3">
      <c r="A105" s="8"/>
      <c r="L105" s="34"/>
    </row>
    <row r="106" spans="1:12" x14ac:dyDescent="0.3">
      <c r="A106" s="8"/>
      <c r="L106" s="34"/>
    </row>
    <row r="107" spans="1:12" x14ac:dyDescent="0.3">
      <c r="A107" s="11"/>
      <c r="L107" s="34"/>
    </row>
    <row r="108" spans="1:12" x14ac:dyDescent="0.3">
      <c r="A108" s="8"/>
      <c r="L108" s="34"/>
    </row>
    <row r="109" spans="1:12" x14ac:dyDescent="0.3">
      <c r="A109" s="8"/>
      <c r="L109" s="34"/>
    </row>
    <row r="110" spans="1:12" x14ac:dyDescent="0.3">
      <c r="A110" s="8"/>
      <c r="L110" s="34"/>
    </row>
    <row r="111" spans="1:12" x14ac:dyDescent="0.3">
      <c r="A111" s="8"/>
      <c r="L111" s="34"/>
    </row>
    <row r="112" spans="1:12" x14ac:dyDescent="0.3">
      <c r="A112" s="8"/>
      <c r="L112" s="34"/>
    </row>
    <row r="113" spans="1:12" x14ac:dyDescent="0.3">
      <c r="A113" s="8"/>
      <c r="L113" s="34"/>
    </row>
    <row r="114" spans="1:12" x14ac:dyDescent="0.3">
      <c r="A114" s="8"/>
      <c r="L114" s="34"/>
    </row>
    <row r="115" spans="1:12" x14ac:dyDescent="0.3">
      <c r="A115" s="8"/>
      <c r="L115" s="34"/>
    </row>
    <row r="116" spans="1:12" x14ac:dyDescent="0.3">
      <c r="A116" s="8"/>
      <c r="L116" s="34"/>
    </row>
    <row r="117" spans="1:12" x14ac:dyDescent="0.3">
      <c r="A117" s="8"/>
      <c r="L117" s="34"/>
    </row>
    <row r="118" spans="1:12" x14ac:dyDescent="0.3">
      <c r="A118" s="8"/>
      <c r="L118" s="34"/>
    </row>
    <row r="119" spans="1:12" x14ac:dyDescent="0.3">
      <c r="A119" s="8"/>
      <c r="L119" s="34"/>
    </row>
    <row r="120" spans="1:12" x14ac:dyDescent="0.3">
      <c r="A120" s="8"/>
      <c r="L120" s="34"/>
    </row>
    <row r="121" spans="1:12" x14ac:dyDescent="0.3">
      <c r="A121" s="8"/>
      <c r="L121" s="34"/>
    </row>
    <row r="122" spans="1:12" x14ac:dyDescent="0.3">
      <c r="A122" s="8"/>
      <c r="L122" s="34"/>
    </row>
    <row r="123" spans="1:12" x14ac:dyDescent="0.3">
      <c r="A123" s="8"/>
      <c r="L123" s="34"/>
    </row>
    <row r="124" spans="1:12" x14ac:dyDescent="0.3">
      <c r="A124" s="8"/>
      <c r="L124" s="34"/>
    </row>
    <row r="125" spans="1:12" x14ac:dyDescent="0.3">
      <c r="A125" s="8"/>
      <c r="L125" s="34"/>
    </row>
    <row r="126" spans="1:12" x14ac:dyDescent="0.3">
      <c r="A126" s="8"/>
      <c r="L126" s="34"/>
    </row>
    <row r="127" spans="1:12" x14ac:dyDescent="0.3">
      <c r="A127" s="8"/>
      <c r="L127" s="34"/>
    </row>
    <row r="128" spans="1:12" x14ac:dyDescent="0.3">
      <c r="A128" s="8"/>
      <c r="L128" s="34"/>
    </row>
    <row r="129" spans="1:12" x14ac:dyDescent="0.3">
      <c r="A129" s="8"/>
      <c r="L129" s="34"/>
    </row>
    <row r="130" spans="1:12" x14ac:dyDescent="0.3">
      <c r="A130" s="8"/>
      <c r="L130" s="34"/>
    </row>
    <row r="131" spans="1:12" x14ac:dyDescent="0.3">
      <c r="A131" s="8"/>
      <c r="L131" s="34"/>
    </row>
    <row r="132" spans="1:12" x14ac:dyDescent="0.3">
      <c r="A132" s="8"/>
      <c r="L132" s="34"/>
    </row>
    <row r="133" spans="1:12" x14ac:dyDescent="0.3">
      <c r="A133" s="8"/>
      <c r="L133" s="34"/>
    </row>
    <row r="134" spans="1:12" x14ac:dyDescent="0.3">
      <c r="A134" s="8"/>
      <c r="L134" s="34"/>
    </row>
    <row r="135" spans="1:12" x14ac:dyDescent="0.3">
      <c r="A135" s="8"/>
      <c r="L135" s="34"/>
    </row>
    <row r="136" spans="1:12" x14ac:dyDescent="0.3">
      <c r="A136" s="8"/>
      <c r="L136" s="34"/>
    </row>
    <row r="137" spans="1:12" x14ac:dyDescent="0.3">
      <c r="A137" s="8"/>
      <c r="L137" s="34"/>
    </row>
    <row r="138" spans="1:12" x14ac:dyDescent="0.3">
      <c r="A138" s="8"/>
      <c r="L138" s="34"/>
    </row>
    <row r="139" spans="1:12" x14ac:dyDescent="0.3">
      <c r="A139" s="8"/>
      <c r="L139" s="34"/>
    </row>
    <row r="140" spans="1:12" x14ac:dyDescent="0.3">
      <c r="A140" s="8"/>
      <c r="L140" s="34"/>
    </row>
    <row r="141" spans="1:12" x14ac:dyDescent="0.3">
      <c r="A141" s="8"/>
      <c r="L141" s="34"/>
    </row>
    <row r="142" spans="1:12" x14ac:dyDescent="0.3">
      <c r="A142" s="8"/>
      <c r="L142" s="34"/>
    </row>
    <row r="143" spans="1:12" x14ac:dyDescent="0.3">
      <c r="A143" s="8"/>
      <c r="L143" s="34"/>
    </row>
    <row r="144" spans="1:12" x14ac:dyDescent="0.3">
      <c r="A144" s="8"/>
      <c r="L144" s="34"/>
    </row>
    <row r="145" spans="1:12" x14ac:dyDescent="0.3">
      <c r="A145" s="8"/>
      <c r="L145" s="34"/>
    </row>
    <row r="146" spans="1:12" x14ac:dyDescent="0.3">
      <c r="A146" s="8"/>
      <c r="L146" s="34"/>
    </row>
    <row r="147" spans="1:12" x14ac:dyDescent="0.3">
      <c r="A147" s="8"/>
      <c r="L147" s="34"/>
    </row>
    <row r="148" spans="1:12" x14ac:dyDescent="0.3">
      <c r="A148" s="8"/>
      <c r="L148" s="34"/>
    </row>
    <row r="149" spans="1:12" x14ac:dyDescent="0.3">
      <c r="A149" s="8"/>
      <c r="L149" s="34"/>
    </row>
    <row r="150" spans="1:12" x14ac:dyDescent="0.3">
      <c r="A150" s="8"/>
      <c r="L150" s="34"/>
    </row>
    <row r="151" spans="1:12" x14ac:dyDescent="0.3">
      <c r="A151" s="8"/>
      <c r="L151" s="34"/>
    </row>
    <row r="152" spans="1:12" x14ac:dyDescent="0.3">
      <c r="A152" s="8"/>
      <c r="L152" s="34"/>
    </row>
    <row r="153" spans="1:12" x14ac:dyDescent="0.3">
      <c r="A153" s="8"/>
      <c r="L153" s="34"/>
    </row>
    <row r="154" spans="1:12" x14ac:dyDescent="0.3">
      <c r="A154" s="8"/>
      <c r="L154" s="34"/>
    </row>
    <row r="155" spans="1:12" x14ac:dyDescent="0.3">
      <c r="A155" s="8"/>
      <c r="L155" s="34"/>
    </row>
    <row r="156" spans="1:12" x14ac:dyDescent="0.3">
      <c r="A156" s="8"/>
      <c r="L156" s="34"/>
    </row>
    <row r="157" spans="1:12" x14ac:dyDescent="0.3">
      <c r="A157" s="8"/>
      <c r="L157" s="34"/>
    </row>
    <row r="158" spans="1:12" x14ac:dyDescent="0.3">
      <c r="A158" s="8"/>
      <c r="L158" s="34"/>
    </row>
    <row r="159" spans="1:12" x14ac:dyDescent="0.3">
      <c r="A159" s="8"/>
      <c r="L159" s="34"/>
    </row>
    <row r="160" spans="1:12" x14ac:dyDescent="0.3">
      <c r="A160" s="8"/>
      <c r="L160" s="34"/>
    </row>
    <row r="161" spans="1:12" x14ac:dyDescent="0.3">
      <c r="A161" s="8"/>
      <c r="L161" s="34"/>
    </row>
    <row r="162" spans="1:12" x14ac:dyDescent="0.3">
      <c r="A162" s="8"/>
      <c r="L162" s="34"/>
    </row>
    <row r="163" spans="1:12" x14ac:dyDescent="0.3">
      <c r="A163" s="8"/>
      <c r="L163" s="34"/>
    </row>
    <row r="164" spans="1:12" x14ac:dyDescent="0.3">
      <c r="A164" s="8"/>
      <c r="L164" s="34"/>
    </row>
    <row r="165" spans="1:12" x14ac:dyDescent="0.3">
      <c r="A165" s="8"/>
      <c r="L165" s="34"/>
    </row>
    <row r="166" spans="1:12" x14ac:dyDescent="0.3">
      <c r="A166" s="8"/>
      <c r="L166" s="34"/>
    </row>
    <row r="167" spans="1:12" x14ac:dyDescent="0.3">
      <c r="A167" s="8"/>
      <c r="L167" s="34"/>
    </row>
    <row r="168" spans="1:12" x14ac:dyDescent="0.3">
      <c r="A168" s="8"/>
      <c r="L168" s="34"/>
    </row>
    <row r="169" spans="1:12" x14ac:dyDescent="0.3">
      <c r="A169" s="8"/>
      <c r="L169" s="34"/>
    </row>
    <row r="170" spans="1:12" x14ac:dyDescent="0.3">
      <c r="A170" s="8"/>
      <c r="L170" s="34"/>
    </row>
    <row r="171" spans="1:12" x14ac:dyDescent="0.3">
      <c r="A171" s="8"/>
      <c r="L171" s="34"/>
    </row>
    <row r="172" spans="1:12" x14ac:dyDescent="0.3">
      <c r="A172" s="8"/>
      <c r="L172" s="34"/>
    </row>
    <row r="173" spans="1:12" x14ac:dyDescent="0.3">
      <c r="A173" s="8"/>
      <c r="L173" s="34"/>
    </row>
    <row r="174" spans="1:12" x14ac:dyDescent="0.3">
      <c r="A174" s="8"/>
      <c r="L174" s="34"/>
    </row>
    <row r="175" spans="1:12" x14ac:dyDescent="0.3">
      <c r="A175" s="8"/>
      <c r="L175" s="34"/>
    </row>
    <row r="176" spans="1:12" x14ac:dyDescent="0.3">
      <c r="A176" s="8"/>
      <c r="L176" s="34"/>
    </row>
    <row r="177" spans="1:12" x14ac:dyDescent="0.3">
      <c r="A177" s="8"/>
      <c r="L177" s="34"/>
    </row>
    <row r="178" spans="1:12" x14ac:dyDescent="0.3">
      <c r="A178" s="8"/>
      <c r="L178" s="34"/>
    </row>
    <row r="179" spans="1:12" x14ac:dyDescent="0.3">
      <c r="A179" s="8"/>
      <c r="L179" s="34"/>
    </row>
    <row r="180" spans="1:12" x14ac:dyDescent="0.3">
      <c r="A180" s="8"/>
      <c r="L180" s="34"/>
    </row>
    <row r="181" spans="1:12" x14ac:dyDescent="0.3">
      <c r="A181" s="8"/>
      <c r="L181" s="34"/>
    </row>
    <row r="182" spans="1:12" x14ac:dyDescent="0.3">
      <c r="A182" s="8"/>
      <c r="L182" s="34"/>
    </row>
    <row r="183" spans="1:12" x14ac:dyDescent="0.3">
      <c r="A183" s="8"/>
      <c r="L183" s="34"/>
    </row>
    <row r="184" spans="1:12" x14ac:dyDescent="0.3">
      <c r="A184" s="8"/>
      <c r="L184" s="34"/>
    </row>
    <row r="185" spans="1:12" x14ac:dyDescent="0.3">
      <c r="A185" s="8"/>
      <c r="L185" s="34"/>
    </row>
    <row r="186" spans="1:12" x14ac:dyDescent="0.3">
      <c r="A186" s="8"/>
      <c r="L186" s="34"/>
    </row>
    <row r="187" spans="1:12" x14ac:dyDescent="0.3">
      <c r="A187" s="8"/>
      <c r="L187" s="34"/>
    </row>
    <row r="188" spans="1:12" x14ac:dyDescent="0.3">
      <c r="A188" s="8"/>
      <c r="L188" s="34"/>
    </row>
    <row r="189" spans="1:12" x14ac:dyDescent="0.3">
      <c r="A189" s="8"/>
      <c r="L189" s="34"/>
    </row>
    <row r="190" spans="1:12" x14ac:dyDescent="0.3">
      <c r="A190" s="8"/>
      <c r="L190" s="34"/>
    </row>
    <row r="191" spans="1:12" x14ac:dyDescent="0.3">
      <c r="A191" s="8"/>
      <c r="L191" s="34"/>
    </row>
    <row r="192" spans="1:12" x14ac:dyDescent="0.3">
      <c r="A192" s="8"/>
      <c r="L192" s="34"/>
    </row>
    <row r="193" spans="1:12" x14ac:dyDescent="0.3">
      <c r="A193" s="8"/>
      <c r="L193" s="34"/>
    </row>
    <row r="194" spans="1:12" x14ac:dyDescent="0.3">
      <c r="A194" s="8"/>
      <c r="L194" s="34"/>
    </row>
    <row r="195" spans="1:12" x14ac:dyDescent="0.3">
      <c r="A195" s="8"/>
      <c r="L195" s="34"/>
    </row>
    <row r="196" spans="1:12" x14ac:dyDescent="0.3">
      <c r="A196" s="8"/>
      <c r="L196" s="34"/>
    </row>
    <row r="197" spans="1:12" x14ac:dyDescent="0.3">
      <c r="A197" s="8"/>
      <c r="L197" s="34"/>
    </row>
    <row r="198" spans="1:12" x14ac:dyDescent="0.3">
      <c r="A198" s="8"/>
      <c r="L198" s="34"/>
    </row>
    <row r="199" spans="1:12" x14ac:dyDescent="0.3">
      <c r="A199" s="8"/>
      <c r="L199" s="34"/>
    </row>
    <row r="200" spans="1:12" x14ac:dyDescent="0.3">
      <c r="A200" s="8"/>
      <c r="L200" s="34"/>
    </row>
    <row r="201" spans="1:12" x14ac:dyDescent="0.3">
      <c r="A201" s="8"/>
      <c r="L201" s="34"/>
    </row>
    <row r="202" spans="1:12" x14ac:dyDescent="0.3">
      <c r="A202" s="8"/>
      <c r="L202" s="34"/>
    </row>
    <row r="203" spans="1:12" x14ac:dyDescent="0.3">
      <c r="A203" s="8"/>
      <c r="L203" s="34"/>
    </row>
    <row r="204" spans="1:12" x14ac:dyDescent="0.3">
      <c r="A204" s="8"/>
      <c r="L204" s="34"/>
    </row>
    <row r="205" spans="1:12" x14ac:dyDescent="0.3">
      <c r="A205" s="8"/>
      <c r="L205" s="34"/>
    </row>
    <row r="206" spans="1:12" x14ac:dyDescent="0.3">
      <c r="A206" s="8"/>
      <c r="L206" s="34"/>
    </row>
    <row r="207" spans="1:12" x14ac:dyDescent="0.3">
      <c r="A207" s="8"/>
      <c r="L207" s="34"/>
    </row>
    <row r="208" spans="1:12" x14ac:dyDescent="0.3">
      <c r="A208" s="8"/>
      <c r="L208" s="34"/>
    </row>
    <row r="209" spans="1:12" x14ac:dyDescent="0.3">
      <c r="A209" s="8"/>
      <c r="L209" s="34"/>
    </row>
    <row r="210" spans="1:12" x14ac:dyDescent="0.3">
      <c r="A210" s="8"/>
      <c r="L210" s="34"/>
    </row>
    <row r="211" spans="1:12" x14ac:dyDescent="0.3">
      <c r="A211" s="8"/>
      <c r="L211" s="34"/>
    </row>
    <row r="212" spans="1:12" x14ac:dyDescent="0.3">
      <c r="A212" s="8"/>
      <c r="L212" s="34"/>
    </row>
    <row r="213" spans="1:12" x14ac:dyDescent="0.3">
      <c r="A213" s="8"/>
      <c r="L213" s="34"/>
    </row>
    <row r="214" spans="1:12" x14ac:dyDescent="0.3">
      <c r="A214" s="8"/>
      <c r="L214" s="34"/>
    </row>
    <row r="215" spans="1:12" x14ac:dyDescent="0.3">
      <c r="A215" s="8"/>
      <c r="L215" s="34"/>
    </row>
    <row r="216" spans="1:12" x14ac:dyDescent="0.3">
      <c r="A216" s="8"/>
      <c r="L216" s="34"/>
    </row>
    <row r="217" spans="1:12" x14ac:dyDescent="0.3">
      <c r="A217" s="8"/>
      <c r="L217" s="34"/>
    </row>
    <row r="218" spans="1:12" x14ac:dyDescent="0.3">
      <c r="A218" s="8"/>
      <c r="L218" s="34"/>
    </row>
    <row r="219" spans="1:12" x14ac:dyDescent="0.3">
      <c r="A219" s="8"/>
      <c r="L219" s="34"/>
    </row>
    <row r="220" spans="1:12" x14ac:dyDescent="0.3">
      <c r="A220" s="8"/>
      <c r="L220" s="34"/>
    </row>
    <row r="221" spans="1:12" x14ac:dyDescent="0.3">
      <c r="A221" s="8"/>
      <c r="L221" s="34"/>
    </row>
    <row r="222" spans="1:12" x14ac:dyDescent="0.3">
      <c r="A222" s="8"/>
      <c r="L222" s="34"/>
    </row>
    <row r="223" spans="1:12" x14ac:dyDescent="0.3">
      <c r="A223" s="8"/>
      <c r="L223" s="34"/>
    </row>
    <row r="224" spans="1:12" x14ac:dyDescent="0.3">
      <c r="A224" s="8"/>
      <c r="L224" s="34"/>
    </row>
    <row r="225" spans="1:12" x14ac:dyDescent="0.3">
      <c r="A225" s="8"/>
      <c r="L225" s="34"/>
    </row>
    <row r="226" spans="1:12" x14ac:dyDescent="0.3">
      <c r="A226" s="8"/>
      <c r="L226" s="34"/>
    </row>
    <row r="227" spans="1:12" x14ac:dyDescent="0.3">
      <c r="A227" s="8"/>
      <c r="L227" s="34"/>
    </row>
    <row r="228" spans="1:12" x14ac:dyDescent="0.3">
      <c r="A228" s="8"/>
      <c r="L228" s="34"/>
    </row>
    <row r="229" spans="1:12" x14ac:dyDescent="0.3">
      <c r="A229" s="8"/>
      <c r="L229" s="34"/>
    </row>
    <row r="230" spans="1:12" x14ac:dyDescent="0.3">
      <c r="A230" s="8"/>
      <c r="L230" s="34"/>
    </row>
    <row r="231" spans="1:12" x14ac:dyDescent="0.3">
      <c r="A231" s="8"/>
      <c r="L231" s="34"/>
    </row>
    <row r="232" spans="1:12" x14ac:dyDescent="0.3">
      <c r="A232" s="8"/>
      <c r="L232" s="34"/>
    </row>
    <row r="233" spans="1:12" x14ac:dyDescent="0.3">
      <c r="A233" s="8"/>
      <c r="L233" s="34"/>
    </row>
    <row r="234" spans="1:12" x14ac:dyDescent="0.3">
      <c r="A234" s="8"/>
      <c r="L234" s="34"/>
    </row>
    <row r="235" spans="1:12" x14ac:dyDescent="0.3">
      <c r="A235" s="8"/>
      <c r="L235" s="34"/>
    </row>
    <row r="236" spans="1:12" x14ac:dyDescent="0.3">
      <c r="A236" s="8"/>
      <c r="L236" s="34"/>
    </row>
    <row r="237" spans="1:12" x14ac:dyDescent="0.3">
      <c r="A237" s="8"/>
      <c r="L237" s="34"/>
    </row>
    <row r="238" spans="1:12" x14ac:dyDescent="0.3">
      <c r="A238" s="8"/>
      <c r="L238" s="34"/>
    </row>
    <row r="239" spans="1:12" x14ac:dyDescent="0.3">
      <c r="A239" s="8"/>
      <c r="L239" s="34"/>
    </row>
    <row r="240" spans="1:12" x14ac:dyDescent="0.3">
      <c r="A240" s="8"/>
      <c r="L240" s="34"/>
    </row>
    <row r="241" spans="1:12" x14ac:dyDescent="0.3">
      <c r="A241" s="8"/>
      <c r="L241" s="34"/>
    </row>
    <row r="242" spans="1:12" x14ac:dyDescent="0.3">
      <c r="A242" s="8"/>
      <c r="L242" s="34"/>
    </row>
    <row r="243" spans="1:12" x14ac:dyDescent="0.3">
      <c r="A243" s="8"/>
      <c r="L243" s="34"/>
    </row>
    <row r="244" spans="1:12" x14ac:dyDescent="0.3">
      <c r="A244" s="8"/>
      <c r="L244" s="34"/>
    </row>
    <row r="245" spans="1:12" x14ac:dyDescent="0.3">
      <c r="A245" s="8"/>
      <c r="L245" s="34"/>
    </row>
    <row r="246" spans="1:12" x14ac:dyDescent="0.3">
      <c r="A246" s="8"/>
      <c r="L246" s="34"/>
    </row>
    <row r="247" spans="1:12" x14ac:dyDescent="0.3">
      <c r="A247" s="8"/>
      <c r="L247" s="34"/>
    </row>
    <row r="248" spans="1:12" x14ac:dyDescent="0.3">
      <c r="A248" s="8"/>
      <c r="L248" s="34"/>
    </row>
    <row r="249" spans="1:12" x14ac:dyDescent="0.3">
      <c r="A249" s="8"/>
      <c r="L249" s="34"/>
    </row>
    <row r="250" spans="1:12" x14ac:dyDescent="0.3">
      <c r="A250" s="8"/>
      <c r="L250" s="34"/>
    </row>
    <row r="251" spans="1:12" x14ac:dyDescent="0.3">
      <c r="A251" s="8"/>
      <c r="L251" s="34"/>
    </row>
    <row r="252" spans="1:12" x14ac:dyDescent="0.3">
      <c r="A252" s="8"/>
      <c r="L252" s="34"/>
    </row>
    <row r="253" spans="1:12" x14ac:dyDescent="0.3">
      <c r="A253" s="8"/>
      <c r="L253" s="34"/>
    </row>
    <row r="254" spans="1:12" x14ac:dyDescent="0.3">
      <c r="A254" s="8"/>
      <c r="L254" s="34"/>
    </row>
    <row r="255" spans="1:12" x14ac:dyDescent="0.3">
      <c r="A255" s="8"/>
      <c r="L255" s="34"/>
    </row>
    <row r="256" spans="1:12" x14ac:dyDescent="0.3">
      <c r="A256" s="8"/>
      <c r="L256" s="34"/>
    </row>
    <row r="257" spans="1:12" x14ac:dyDescent="0.3">
      <c r="A257" s="8"/>
      <c r="L257" s="34"/>
    </row>
    <row r="258" spans="1:12" x14ac:dyDescent="0.3">
      <c r="A258" s="8"/>
      <c r="L258" s="34"/>
    </row>
    <row r="259" spans="1:12" x14ac:dyDescent="0.3">
      <c r="A259" s="8"/>
      <c r="L259" s="34"/>
    </row>
    <row r="260" spans="1:12" x14ac:dyDescent="0.3">
      <c r="A260" s="8"/>
      <c r="L260" s="34"/>
    </row>
    <row r="261" spans="1:12" x14ac:dyDescent="0.3">
      <c r="A261" s="8"/>
      <c r="L261" s="34"/>
    </row>
    <row r="262" spans="1:12" x14ac:dyDescent="0.3">
      <c r="A262" s="8"/>
      <c r="L262" s="34"/>
    </row>
    <row r="263" spans="1:12" x14ac:dyDescent="0.3">
      <c r="A263" s="8"/>
      <c r="L263" s="34"/>
    </row>
    <row r="264" spans="1:12" x14ac:dyDescent="0.3">
      <c r="A264" s="8"/>
      <c r="L264" s="34"/>
    </row>
    <row r="265" spans="1:12" x14ac:dyDescent="0.3">
      <c r="A265" s="8"/>
      <c r="L265" s="34"/>
    </row>
    <row r="266" spans="1:12" x14ac:dyDescent="0.3">
      <c r="A266" s="8"/>
      <c r="L266" s="34"/>
    </row>
    <row r="267" spans="1:12" x14ac:dyDescent="0.3">
      <c r="A267" s="8"/>
      <c r="L267" s="34"/>
    </row>
    <row r="268" spans="1:12" x14ac:dyDescent="0.3">
      <c r="A268" s="8"/>
      <c r="L268" s="34"/>
    </row>
    <row r="269" spans="1:12" x14ac:dyDescent="0.3">
      <c r="A269" s="8"/>
      <c r="L269" s="34"/>
    </row>
    <row r="270" spans="1:12" x14ac:dyDescent="0.3">
      <c r="A270" s="8"/>
      <c r="L270" s="34"/>
    </row>
    <row r="271" spans="1:12" x14ac:dyDescent="0.3">
      <c r="A271" s="8"/>
      <c r="L271" s="34"/>
    </row>
    <row r="272" spans="1:12" x14ac:dyDescent="0.3">
      <c r="A272" s="8"/>
      <c r="L272" s="34"/>
    </row>
    <row r="273" spans="1:12" x14ac:dyDescent="0.3">
      <c r="A273" s="8"/>
      <c r="L273" s="34"/>
    </row>
    <row r="274" spans="1:12" x14ac:dyDescent="0.3">
      <c r="A274" s="8"/>
      <c r="L274" s="34"/>
    </row>
    <row r="275" spans="1:12" x14ac:dyDescent="0.3">
      <c r="A275" s="8"/>
      <c r="L275" s="34"/>
    </row>
    <row r="276" spans="1:12" x14ac:dyDescent="0.3">
      <c r="A276" s="8"/>
      <c r="L276" s="34"/>
    </row>
    <row r="277" spans="1:12" x14ac:dyDescent="0.3">
      <c r="A277" s="8"/>
      <c r="L277" s="34"/>
    </row>
    <row r="278" spans="1:12" x14ac:dyDescent="0.3">
      <c r="A278" s="8"/>
      <c r="L278" s="34"/>
    </row>
    <row r="279" spans="1:12" x14ac:dyDescent="0.3">
      <c r="A279" s="8"/>
      <c r="L279" s="34"/>
    </row>
    <row r="280" spans="1:12" x14ac:dyDescent="0.3">
      <c r="A280" s="8"/>
      <c r="L280" s="34"/>
    </row>
    <row r="281" spans="1:12" x14ac:dyDescent="0.3">
      <c r="A281" s="8"/>
      <c r="L281" s="34"/>
    </row>
    <row r="282" spans="1:12" x14ac:dyDescent="0.3">
      <c r="A282" s="8"/>
      <c r="L282" s="34"/>
    </row>
    <row r="283" spans="1:12" x14ac:dyDescent="0.3">
      <c r="A283" s="8"/>
      <c r="L283" s="34"/>
    </row>
    <row r="284" spans="1:12" x14ac:dyDescent="0.3">
      <c r="A284" s="8"/>
      <c r="L284" s="34"/>
    </row>
    <row r="285" spans="1:12" x14ac:dyDescent="0.3">
      <c r="A285" s="8"/>
      <c r="L285" s="34"/>
    </row>
    <row r="286" spans="1:12" x14ac:dyDescent="0.3">
      <c r="A286" s="8"/>
      <c r="L286" s="34"/>
    </row>
    <row r="287" spans="1:12" x14ac:dyDescent="0.3">
      <c r="A287" s="8"/>
      <c r="L287" s="34"/>
    </row>
    <row r="288" spans="1:12" x14ac:dyDescent="0.3">
      <c r="A288" s="8"/>
      <c r="L288" s="34"/>
    </row>
    <row r="289" spans="1:12" x14ac:dyDescent="0.3">
      <c r="A289" s="8"/>
      <c r="L289" s="34"/>
    </row>
    <row r="290" spans="1:12" x14ac:dyDescent="0.3">
      <c r="A290" s="8"/>
      <c r="L290" s="34"/>
    </row>
    <row r="291" spans="1:12" x14ac:dyDescent="0.3">
      <c r="A291" s="8"/>
      <c r="L291" s="34"/>
    </row>
    <row r="292" spans="1:12" x14ac:dyDescent="0.3">
      <c r="A292" s="8"/>
      <c r="L292" s="34"/>
    </row>
    <row r="293" spans="1:12" x14ac:dyDescent="0.3">
      <c r="A293" s="8"/>
      <c r="L293" s="34"/>
    </row>
    <row r="294" spans="1:12" x14ac:dyDescent="0.3">
      <c r="A294" s="8"/>
      <c r="L294" s="34"/>
    </row>
    <row r="295" spans="1:12" x14ac:dyDescent="0.3">
      <c r="A295" s="8"/>
      <c r="L295" s="34"/>
    </row>
    <row r="296" spans="1:12" x14ac:dyDescent="0.3">
      <c r="A296" s="8"/>
      <c r="L296" s="34"/>
    </row>
    <row r="297" spans="1:12" x14ac:dyDescent="0.3">
      <c r="A297" s="8"/>
      <c r="L297" s="34"/>
    </row>
    <row r="298" spans="1:12" x14ac:dyDescent="0.3">
      <c r="A298" s="8"/>
      <c r="L298" s="34"/>
    </row>
    <row r="299" spans="1:12" x14ac:dyDescent="0.3">
      <c r="A299" s="8"/>
      <c r="L299" s="34"/>
    </row>
    <row r="300" spans="1:12" x14ac:dyDescent="0.3">
      <c r="A300" s="8"/>
      <c r="L300" s="34"/>
    </row>
    <row r="301" spans="1:12" x14ac:dyDescent="0.3">
      <c r="A301" s="8"/>
      <c r="L301" s="34"/>
    </row>
    <row r="302" spans="1:12" x14ac:dyDescent="0.3">
      <c r="A302" s="8"/>
      <c r="L302" s="34"/>
    </row>
    <row r="303" spans="1:12" x14ac:dyDescent="0.3">
      <c r="A303" s="8"/>
      <c r="L303" s="34"/>
    </row>
    <row r="304" spans="1:12" x14ac:dyDescent="0.3">
      <c r="A304" s="8"/>
      <c r="L304" s="34"/>
    </row>
    <row r="305" spans="1:12" x14ac:dyDescent="0.3">
      <c r="A305" s="8"/>
      <c r="L305" s="34"/>
    </row>
    <row r="306" spans="1:12" x14ac:dyDescent="0.3">
      <c r="A306" s="8"/>
      <c r="L306" s="34"/>
    </row>
    <row r="307" spans="1:12" x14ac:dyDescent="0.3">
      <c r="A307" s="8"/>
      <c r="L307" s="34"/>
    </row>
    <row r="308" spans="1:12" x14ac:dyDescent="0.3">
      <c r="A308" s="8"/>
      <c r="L308" s="34"/>
    </row>
    <row r="309" spans="1:12" x14ac:dyDescent="0.3">
      <c r="A309" s="8"/>
      <c r="L309" s="34"/>
    </row>
    <row r="310" spans="1:12" x14ac:dyDescent="0.3">
      <c r="A310" s="8"/>
      <c r="L310" s="34"/>
    </row>
    <row r="311" spans="1:12" x14ac:dyDescent="0.3">
      <c r="A311" s="8"/>
      <c r="L311" s="34"/>
    </row>
    <row r="312" spans="1:12" x14ac:dyDescent="0.3">
      <c r="A312" s="8"/>
      <c r="L312" s="34"/>
    </row>
    <row r="313" spans="1:12" x14ac:dyDescent="0.3">
      <c r="A313" s="8"/>
      <c r="L313" s="34"/>
    </row>
    <row r="314" spans="1:12" x14ac:dyDescent="0.3">
      <c r="A314" s="8"/>
      <c r="L314" s="34"/>
    </row>
    <row r="315" spans="1:12" x14ac:dyDescent="0.3">
      <c r="A315" s="8"/>
      <c r="L315" s="34"/>
    </row>
    <row r="316" spans="1:12" x14ac:dyDescent="0.3">
      <c r="A316" s="8"/>
      <c r="L316" s="34"/>
    </row>
    <row r="317" spans="1:12" x14ac:dyDescent="0.3">
      <c r="A317" s="8"/>
      <c r="L317" s="34"/>
    </row>
    <row r="318" spans="1:12" x14ac:dyDescent="0.3">
      <c r="A318" s="8"/>
      <c r="L318" s="34"/>
    </row>
    <row r="319" spans="1:12" x14ac:dyDescent="0.3">
      <c r="A319" s="8"/>
      <c r="L319" s="34"/>
    </row>
    <row r="320" spans="1:12" x14ac:dyDescent="0.3">
      <c r="A320" s="8"/>
      <c r="L320" s="34"/>
    </row>
    <row r="321" spans="1:12" x14ac:dyDescent="0.3">
      <c r="A321" s="8"/>
      <c r="L321" s="34"/>
    </row>
    <row r="322" spans="1:12" x14ac:dyDescent="0.3">
      <c r="A322" s="8"/>
      <c r="L322" s="34"/>
    </row>
    <row r="323" spans="1:12" x14ac:dyDescent="0.3">
      <c r="A323" s="8"/>
      <c r="L323" s="34"/>
    </row>
    <row r="324" spans="1:12" x14ac:dyDescent="0.3">
      <c r="A324" s="8"/>
      <c r="L324" s="34"/>
    </row>
    <row r="325" spans="1:12" x14ac:dyDescent="0.3">
      <c r="A325" s="8"/>
      <c r="L325" s="34"/>
    </row>
    <row r="326" spans="1:12" x14ac:dyDescent="0.3">
      <c r="A326" s="8"/>
      <c r="L326" s="34"/>
    </row>
    <row r="327" spans="1:12" x14ac:dyDescent="0.3">
      <c r="A327" s="8"/>
      <c r="L327" s="34"/>
    </row>
    <row r="328" spans="1:12" x14ac:dyDescent="0.3">
      <c r="A328" s="8"/>
      <c r="L328" s="34"/>
    </row>
    <row r="329" spans="1:12" x14ac:dyDescent="0.3">
      <c r="A329" s="8"/>
      <c r="L329" s="34"/>
    </row>
    <row r="330" spans="1:12" x14ac:dyDescent="0.3">
      <c r="A330" s="8"/>
      <c r="L330" s="34"/>
    </row>
    <row r="331" spans="1:12" x14ac:dyDescent="0.3">
      <c r="A331" s="8"/>
      <c r="L331" s="34"/>
    </row>
    <row r="332" spans="1:12" x14ac:dyDescent="0.3">
      <c r="A332" s="8"/>
      <c r="L332" s="34"/>
    </row>
    <row r="333" spans="1:12" x14ac:dyDescent="0.3">
      <c r="A333" s="8"/>
      <c r="L333" s="34"/>
    </row>
    <row r="334" spans="1:12" x14ac:dyDescent="0.3">
      <c r="A334" s="8"/>
      <c r="L334" s="34"/>
    </row>
    <row r="335" spans="1:12" x14ac:dyDescent="0.3">
      <c r="A335" s="8"/>
      <c r="L335" s="34"/>
    </row>
    <row r="336" spans="1:12" x14ac:dyDescent="0.3">
      <c r="A336" s="8"/>
      <c r="L336" s="34"/>
    </row>
    <row r="337" spans="1:13" x14ac:dyDescent="0.3">
      <c r="A337" s="8"/>
      <c r="L337" s="34"/>
    </row>
    <row r="338" spans="1:13" x14ac:dyDescent="0.3">
      <c r="A338" s="8"/>
      <c r="L338" s="34"/>
    </row>
    <row r="339" spans="1:13" x14ac:dyDescent="0.3">
      <c r="A339" s="8"/>
      <c r="L339" s="34"/>
    </row>
    <row r="340" spans="1:13" x14ac:dyDescent="0.3">
      <c r="A340" s="8"/>
      <c r="L340" s="34"/>
    </row>
    <row r="341" spans="1:13" x14ac:dyDescent="0.3">
      <c r="A341" s="8"/>
      <c r="L341" s="34"/>
    </row>
    <row r="342" spans="1:13" x14ac:dyDescent="0.3">
      <c r="A342" s="8"/>
      <c r="L342" s="34"/>
    </row>
    <row r="343" spans="1:13" x14ac:dyDescent="0.3">
      <c r="A343" s="8"/>
      <c r="L343" s="34"/>
    </row>
    <row r="344" spans="1:13" x14ac:dyDescent="0.3">
      <c r="A344" s="8"/>
      <c r="L344" s="34"/>
    </row>
    <row r="345" spans="1:13" x14ac:dyDescent="0.3">
      <c r="A345" s="8"/>
      <c r="L345" s="34"/>
    </row>
    <row r="346" spans="1:13" x14ac:dyDescent="0.3">
      <c r="A346" s="8"/>
      <c r="L346" s="34"/>
    </row>
    <row r="347" spans="1:13" x14ac:dyDescent="0.3">
      <c r="A347" s="8"/>
      <c r="L347" s="34"/>
    </row>
    <row r="348" spans="1:13" x14ac:dyDescent="0.3">
      <c r="A348" s="8"/>
      <c r="L348" s="35"/>
      <c r="M348" s="36"/>
    </row>
    <row r="349" spans="1:13" x14ac:dyDescent="0.3">
      <c r="A349" s="8"/>
    </row>
    <row r="350" spans="1:13" x14ac:dyDescent="0.3">
      <c r="A350" s="8"/>
    </row>
    <row r="351" spans="1:13" x14ac:dyDescent="0.3">
      <c r="A351" s="8"/>
    </row>
    <row r="352" spans="1:13" x14ac:dyDescent="0.3">
      <c r="A352" s="8"/>
    </row>
    <row r="353" spans="1:1" x14ac:dyDescent="0.3">
      <c r="A353" s="9"/>
    </row>
  </sheetData>
  <phoneticPr fontId="3" type="noConversion"/>
  <pageMargins left="0.7" right="0.7" top="0.75" bottom="0.75" header="0.3" footer="0.3"/>
  <drawing r:id="rId1"/>
  <legacy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D4DAF8-1BB8-431B-9E73-4719DCC54C37}">
  <sheetPr>
    <tabColor rgb="FFFFC000"/>
  </sheetPr>
  <dimension ref="A2:AE353"/>
  <sheetViews>
    <sheetView topLeftCell="E1" workbookViewId="0">
      <selection activeCell="B48" sqref="B48"/>
    </sheetView>
  </sheetViews>
  <sheetFormatPr defaultRowHeight="13.5" x14ac:dyDescent="0.3"/>
  <cols>
    <col min="1" max="1" width="21.46484375" customWidth="1"/>
    <col min="2" max="2" width="11.86328125" customWidth="1"/>
    <col min="3" max="3" width="9.73046875" customWidth="1"/>
    <col min="4" max="6" width="11.59765625" customWidth="1"/>
    <col min="7" max="7" width="12.73046875" customWidth="1"/>
    <col min="12" max="12" width="11.59765625" customWidth="1"/>
    <col min="16" max="16" width="11.59765625" customWidth="1"/>
    <col min="19" max="19" width="11.73046875" customWidth="1"/>
    <col min="20" max="20" width="12.265625" customWidth="1"/>
    <col min="21" max="21" width="13.1328125" customWidth="1"/>
  </cols>
  <sheetData>
    <row r="2" spans="1:22" x14ac:dyDescent="0.3">
      <c r="A2" s="8" t="s">
        <v>847</v>
      </c>
      <c r="S2" t="s">
        <v>838</v>
      </c>
    </row>
    <row r="3" spans="1:22" x14ac:dyDescent="0.3">
      <c r="A3" s="8"/>
      <c r="B3" t="s">
        <v>880</v>
      </c>
      <c r="C3" t="s">
        <v>919</v>
      </c>
      <c r="D3" t="s">
        <v>920</v>
      </c>
      <c r="E3" t="s">
        <v>1131</v>
      </c>
      <c r="F3" t="s">
        <v>1132</v>
      </c>
      <c r="G3" t="s">
        <v>921</v>
      </c>
      <c r="H3" t="s">
        <v>836</v>
      </c>
      <c r="I3" t="s">
        <v>849</v>
      </c>
      <c r="J3" t="s">
        <v>848</v>
      </c>
      <c r="S3" t="s">
        <v>835</v>
      </c>
      <c r="T3" t="s">
        <v>798</v>
      </c>
      <c r="U3" t="s">
        <v>833</v>
      </c>
      <c r="V3" t="s">
        <v>839</v>
      </c>
    </row>
    <row r="4" spans="1:22" hidden="1" x14ac:dyDescent="0.3">
      <c r="A4" s="8">
        <v>2017</v>
      </c>
      <c r="B4" s="57">
        <f>PV销量预计!$E$41/100</f>
        <v>169.74770000000001</v>
      </c>
      <c r="C4" s="57" t="e">
        <f>#REF!/100</f>
        <v>#REF!</v>
      </c>
      <c r="D4" s="57"/>
      <c r="E4" s="57"/>
      <c r="F4" s="57"/>
      <c r="G4" s="57">
        <v>9.8000000000000007</v>
      </c>
      <c r="H4" s="58" t="e">
        <f>SUM(B4:G4)</f>
        <v>#REF!</v>
      </c>
      <c r="I4" s="58" t="e">
        <f>SUM(B4:D4)</f>
        <v>#REF!</v>
      </c>
      <c r="J4" s="14">
        <f>D4/(B4+D4)</f>
        <v>0</v>
      </c>
      <c r="K4" s="14"/>
      <c r="S4" s="53">
        <v>0.04</v>
      </c>
      <c r="T4" s="53">
        <v>0.06</v>
      </c>
      <c r="U4" s="53">
        <v>0.125</v>
      </c>
      <c r="V4" s="52" t="e">
        <f>((H4+O5)-H5)/H4</f>
        <v>#REF!</v>
      </c>
    </row>
    <row r="5" spans="1:22" hidden="1" x14ac:dyDescent="0.3">
      <c r="A5" s="8">
        <v>2018</v>
      </c>
      <c r="B5" s="57">
        <f>PV销量预计!$E$42/100</f>
        <v>189.05419999999998</v>
      </c>
      <c r="C5" s="57" t="e">
        <f>#REF!/100</f>
        <v>#REF!</v>
      </c>
      <c r="D5" s="57"/>
      <c r="E5" s="57"/>
      <c r="F5" s="57"/>
      <c r="G5" s="57">
        <f>G4*(1-U$4)+N5</f>
        <v>8.5750000000000011</v>
      </c>
      <c r="H5">
        <v>231</v>
      </c>
      <c r="I5" s="58" t="e">
        <f t="shared" ref="I5:I6" si="0">SUM(B5:D5)</f>
        <v>#REF!</v>
      </c>
      <c r="J5" s="14">
        <f t="shared" ref="J5:J6" si="1">D5/(B5+D5)</f>
        <v>0</v>
      </c>
      <c r="K5" s="14"/>
      <c r="L5" s="55"/>
      <c r="M5" s="51"/>
      <c r="N5" s="19"/>
      <c r="O5" s="19"/>
    </row>
    <row r="6" spans="1:22" hidden="1" x14ac:dyDescent="0.3">
      <c r="A6" s="8">
        <v>2019</v>
      </c>
      <c r="B6" s="57">
        <f>PV销量预计!$E$43/100</f>
        <v>224.90771980651999</v>
      </c>
      <c r="C6" s="57" t="e">
        <f>#REF!/100</f>
        <v>#REF!</v>
      </c>
      <c r="D6" s="57"/>
      <c r="E6" s="57"/>
      <c r="F6" s="57"/>
      <c r="G6" s="57">
        <f>G5*(1-U$4)+N6</f>
        <v>7.5031250000000007</v>
      </c>
      <c r="H6" s="19" t="e">
        <f>SUM(B6:G6)</f>
        <v>#REF!</v>
      </c>
      <c r="I6" s="58" t="e">
        <f t="shared" si="0"/>
        <v>#REF!</v>
      </c>
      <c r="J6" s="14">
        <f t="shared" si="1"/>
        <v>0</v>
      </c>
      <c r="K6" s="14"/>
      <c r="L6" s="55"/>
      <c r="M6" s="51"/>
      <c r="N6" s="51"/>
      <c r="O6" s="19"/>
      <c r="S6" t="s">
        <v>840</v>
      </c>
      <c r="U6" t="s">
        <v>841</v>
      </c>
      <c r="V6" s="9">
        <v>0.66559999999999997</v>
      </c>
    </row>
    <row r="7" spans="1:22" x14ac:dyDescent="0.3">
      <c r="A7" s="8">
        <v>2020</v>
      </c>
      <c r="B7" s="19">
        <f>FE_L!B7</f>
        <v>243.47643229281414</v>
      </c>
      <c r="C7" s="19">
        <f>FE_L!C7</f>
        <v>1.3888999999999998</v>
      </c>
      <c r="D7" s="19">
        <f>预测总结L!D24/1000000</f>
        <v>17.51819311231656</v>
      </c>
      <c r="E7" s="19">
        <f>预测总结L!D22/1000000</f>
        <v>0.78664900000000004</v>
      </c>
      <c r="F7" s="19">
        <f>预测总结L!D23/1000000</f>
        <v>1.565674</v>
      </c>
      <c r="G7" s="19">
        <f>(预测总结L!$D$25+预测总结L!$D$26)/1000000</f>
        <v>7.7388265952129629</v>
      </c>
      <c r="H7" s="19">
        <f>SUM(B7:G7)</f>
        <v>272.47467500034367</v>
      </c>
      <c r="I7" s="19">
        <f>B7+C7+D7</f>
        <v>262.38352540513068</v>
      </c>
      <c r="J7" s="14">
        <f>D7/(B7+D7+C7)</f>
        <v>6.6765598508015195E-2</v>
      </c>
      <c r="K7" s="14"/>
      <c r="L7" s="115"/>
      <c r="M7" s="115"/>
      <c r="N7" s="115"/>
      <c r="O7" s="19"/>
      <c r="U7" t="s">
        <v>842</v>
      </c>
      <c r="V7" s="9">
        <v>1.895</v>
      </c>
    </row>
    <row r="8" spans="1:22" x14ac:dyDescent="0.3">
      <c r="A8" s="8">
        <v>2025</v>
      </c>
      <c r="B8" s="19">
        <f>FE_L!B8</f>
        <v>325.20737334816681</v>
      </c>
      <c r="C8" s="19">
        <f>FE_L!C8</f>
        <v>1.3888999999999998</v>
      </c>
      <c r="D8" s="19">
        <f>预测总结L!E24/1000000</f>
        <v>21.001820662082459</v>
      </c>
      <c r="E8" s="19">
        <f>预测总结L!E22/1000000</f>
        <v>0.78664900000000004</v>
      </c>
      <c r="F8" s="19">
        <f>预测总结L!E23/1000000</f>
        <v>1.565674</v>
      </c>
      <c r="G8" s="19">
        <f>(预测总结L!$E$25+预测总结L!$E$26)/1000000</f>
        <v>8.1375777117904793</v>
      </c>
      <c r="H8" s="19">
        <f t="shared" ref="H8:H13" si="2">SUM(B8:G8)</f>
        <v>358.08799472203975</v>
      </c>
      <c r="I8" s="19">
        <f t="shared" ref="I8:I13" si="3">B8+C8+D8</f>
        <v>347.59809401024927</v>
      </c>
      <c r="J8" s="14">
        <f t="shared" ref="J8:J13" si="4">D8/(B8+D8+C8)</f>
        <v>6.0419838382264543E-2</v>
      </c>
      <c r="L8" s="34"/>
      <c r="U8" t="s">
        <v>843</v>
      </c>
      <c r="V8" s="9">
        <v>0.17699999999999999</v>
      </c>
    </row>
    <row r="9" spans="1:22" x14ac:dyDescent="0.3">
      <c r="A9" s="8">
        <v>2030</v>
      </c>
      <c r="B9" s="19">
        <f>FE_L!B9</f>
        <v>378.2727361658242</v>
      </c>
      <c r="C9" s="19">
        <f>FE_L!C9</f>
        <v>1.3888999999999998</v>
      </c>
      <c r="D9" s="19">
        <f>预测总结L!F24/1000000</f>
        <v>24.340012726726741</v>
      </c>
      <c r="E9" s="19">
        <f>预测总结L!F22/1000000</f>
        <v>0.78664900000000004</v>
      </c>
      <c r="F9" s="19">
        <f>预测总结L!F23/1000000</f>
        <v>1.565674</v>
      </c>
      <c r="G9" s="19">
        <f>(预测总结L!$F$25+预测总结L!$F$26)/1000000</f>
        <v>8.4971475893931849</v>
      </c>
      <c r="H9" s="19">
        <f t="shared" si="2"/>
        <v>414.85111948194412</v>
      </c>
      <c r="I9" s="19">
        <f t="shared" si="3"/>
        <v>404.00164889255092</v>
      </c>
      <c r="J9" s="14">
        <f t="shared" si="4"/>
        <v>6.0247310359865039E-2</v>
      </c>
      <c r="L9" s="34"/>
      <c r="U9" t="s">
        <v>844</v>
      </c>
      <c r="V9" s="9">
        <v>1.1479999999999999</v>
      </c>
    </row>
    <row r="10" spans="1:22" x14ac:dyDescent="0.3">
      <c r="A10" s="8">
        <v>2035</v>
      </c>
      <c r="B10" s="19">
        <f>FE_L!B10</f>
        <v>406.03235084255806</v>
      </c>
      <c r="C10" s="19">
        <f>FE_L!C10</f>
        <v>1.3888999999999998</v>
      </c>
      <c r="D10" s="19">
        <f>预测总结L!G24/1000000</f>
        <v>27.394680164443294</v>
      </c>
      <c r="E10" s="19">
        <f>预测总结L!G22/1000000</f>
        <v>0.78664900000000004</v>
      </c>
      <c r="F10" s="19">
        <f>预测总结L!G23/1000000</f>
        <v>1.565674</v>
      </c>
      <c r="G10" s="19">
        <f>(预测总结L!$G$25+预测总结L!$G$26)/1000000</f>
        <v>8.8113178866813318</v>
      </c>
      <c r="H10" s="19">
        <f t="shared" si="2"/>
        <v>445.97957189368265</v>
      </c>
      <c r="I10" s="19">
        <f t="shared" si="3"/>
        <v>434.81593100700132</v>
      </c>
      <c r="J10" s="14">
        <f t="shared" si="4"/>
        <v>6.3002935750305314E-2</v>
      </c>
      <c r="L10" s="34"/>
      <c r="U10" t="s">
        <v>845</v>
      </c>
      <c r="V10">
        <f>4.4-SUM(V6:V9)</f>
        <v>0.51440000000000019</v>
      </c>
    </row>
    <row r="11" spans="1:22" x14ac:dyDescent="0.3">
      <c r="A11" s="8">
        <v>2040</v>
      </c>
      <c r="B11" s="19">
        <f>FE_L!B11</f>
        <v>418.6411834546218</v>
      </c>
      <c r="C11" s="19">
        <f>FE_L!C11</f>
        <v>1.3888999999999998</v>
      </c>
      <c r="D11" s="19">
        <f>预测总结L!H24/1000000</f>
        <v>30.4637988747075</v>
      </c>
      <c r="E11" s="19">
        <f>预测总结L!H22/1000000</f>
        <v>0.78664900000000004</v>
      </c>
      <c r="F11" s="19">
        <f>预测总结L!H23/1000000</f>
        <v>1.565674</v>
      </c>
      <c r="G11" s="19">
        <f>(预测总结L!$H$25+预测总结L!$H$26)/1000000</f>
        <v>9.1138288108061598</v>
      </c>
      <c r="H11" s="19">
        <f t="shared" si="2"/>
        <v>461.96003414013546</v>
      </c>
      <c r="I11" s="19">
        <f t="shared" si="3"/>
        <v>450.49388232932927</v>
      </c>
      <c r="J11" s="14">
        <f t="shared" si="4"/>
        <v>6.7623113364361359E-2</v>
      </c>
      <c r="L11" s="34"/>
      <c r="U11" t="s">
        <v>846</v>
      </c>
      <c r="V11" s="9">
        <f>SUM(V6:V10)</f>
        <v>4.4000000000000004</v>
      </c>
    </row>
    <row r="12" spans="1:22" x14ac:dyDescent="0.3">
      <c r="A12" s="8">
        <v>2045</v>
      </c>
      <c r="B12" s="19">
        <f>FE_L!B12</f>
        <v>419.18599656193766</v>
      </c>
      <c r="C12" s="19">
        <f>FE_L!C12</f>
        <v>1.3888999999999998</v>
      </c>
      <c r="D12" s="19">
        <f>预测总结L!I24/1000000</f>
        <v>33.151839058533504</v>
      </c>
      <c r="E12" s="19">
        <f>预测总结L!I22/1000000</f>
        <v>0.78664900000000004</v>
      </c>
      <c r="F12" s="19">
        <f>预测总结L!I23/1000000</f>
        <v>1.565674</v>
      </c>
      <c r="G12" s="19">
        <f>(预测总结L!$I$25+预测总结L!$I$26)/1000000</f>
        <v>9.3725915012250471</v>
      </c>
      <c r="H12" s="19">
        <f t="shared" si="2"/>
        <v>465.45165012169616</v>
      </c>
      <c r="I12" s="19">
        <f t="shared" si="3"/>
        <v>453.72673562047112</v>
      </c>
      <c r="J12" s="14">
        <f t="shared" si="4"/>
        <v>7.3065650436486579E-2</v>
      </c>
      <c r="L12" s="34"/>
    </row>
    <row r="13" spans="1:22" x14ac:dyDescent="0.3">
      <c r="A13" s="8">
        <v>2050</v>
      </c>
      <c r="B13" s="19">
        <f>FE_L!B13</f>
        <v>412.52259589258369</v>
      </c>
      <c r="C13" s="19">
        <f>FE_L!C13</f>
        <v>1.3888999999999998</v>
      </c>
      <c r="D13" s="19">
        <f>预测总结L!J24/1000000</f>
        <v>35.83719652592108</v>
      </c>
      <c r="E13" s="19">
        <f>预测总结L!J22/1000000</f>
        <v>0.78664900000000004</v>
      </c>
      <c r="F13" s="19">
        <f>预测总结L!J23/1000000</f>
        <v>1.565674</v>
      </c>
      <c r="G13" s="19">
        <f>(预测总结L!$J$25+预测总结L!$J$26)/1000000</f>
        <v>9.6230819924335265</v>
      </c>
      <c r="H13" s="19">
        <f t="shared" si="2"/>
        <v>461.72409741093827</v>
      </c>
      <c r="I13" s="19">
        <f t="shared" si="3"/>
        <v>449.74869241850473</v>
      </c>
      <c r="J13" s="14">
        <f t="shared" si="4"/>
        <v>7.9682714213593506E-2</v>
      </c>
      <c r="L13" s="34"/>
    </row>
    <row r="14" spans="1:22" x14ac:dyDescent="0.3">
      <c r="A14" s="8"/>
      <c r="J14" s="14"/>
      <c r="L14" s="34"/>
    </row>
    <row r="15" spans="1:22" x14ac:dyDescent="0.3">
      <c r="A15" s="8" t="s">
        <v>851</v>
      </c>
      <c r="B15" t="s">
        <v>835</v>
      </c>
      <c r="C15" t="s">
        <v>919</v>
      </c>
      <c r="D15" t="s">
        <v>798</v>
      </c>
      <c r="E15" t="s">
        <v>948</v>
      </c>
      <c r="F15" t="s">
        <v>949</v>
      </c>
      <c r="G15" t="s">
        <v>922</v>
      </c>
      <c r="I15" t="s">
        <v>835</v>
      </c>
      <c r="J15" t="s">
        <v>925</v>
      </c>
      <c r="K15" s="14" t="s">
        <v>798</v>
      </c>
      <c r="L15" s="14" t="s">
        <v>948</v>
      </c>
      <c r="M15" s="14" t="s">
        <v>949</v>
      </c>
      <c r="N15" t="s">
        <v>827</v>
      </c>
      <c r="O15" s="50" t="s">
        <v>872</v>
      </c>
      <c r="R15" s="19"/>
    </row>
    <row r="16" spans="1:22" x14ac:dyDescent="0.3">
      <c r="A16" s="8">
        <v>2020</v>
      </c>
      <c r="B16">
        <f>BAU!B16*(1-I16)</f>
        <v>11880</v>
      </c>
      <c r="C16">
        <f>BAU!C16*(1-J16)</f>
        <v>96442</v>
      </c>
      <c r="D16">
        <f>BAU!D16*(1-K16)</f>
        <v>32746</v>
      </c>
      <c r="E16">
        <f>BAU!E16*(1-L16)</f>
        <v>44479</v>
      </c>
      <c r="F16">
        <f>BAU!F16*(1-M16)</f>
        <v>114800</v>
      </c>
      <c r="G16">
        <f>BAU!G16*(1-N16)</f>
        <v>65000</v>
      </c>
      <c r="K16" s="87"/>
      <c r="L16" s="87"/>
      <c r="M16" s="87"/>
      <c r="R16" s="19"/>
    </row>
    <row r="17" spans="1:31" x14ac:dyDescent="0.3">
      <c r="A17" s="8">
        <v>2025</v>
      </c>
      <c r="B17">
        <f>BAU!B17*(1-I17)</f>
        <v>11404.8</v>
      </c>
      <c r="C17">
        <f>BAU!C17*(1-J17)</f>
        <v>92584.319999999992</v>
      </c>
      <c r="D17">
        <f>BAU!D17*(1-K17)</f>
        <v>32746</v>
      </c>
      <c r="E17">
        <f>BAU!E17*(1-L17)</f>
        <v>44479</v>
      </c>
      <c r="F17">
        <f>BAU!F17*(1-M17)</f>
        <v>114800</v>
      </c>
      <c r="G17">
        <f>BAU!G17*(1-N17)</f>
        <v>73061.67</v>
      </c>
      <c r="I17" s="82">
        <f>[1]悲观预测L输入!H60</f>
        <v>0.04</v>
      </c>
      <c r="J17" s="82">
        <f>[1]悲观预测L输入!I60</f>
        <v>0.04</v>
      </c>
      <c r="K17" s="87"/>
      <c r="L17" s="87"/>
      <c r="M17" s="87"/>
      <c r="N17" s="87"/>
      <c r="R17" s="19"/>
    </row>
    <row r="18" spans="1:31" x14ac:dyDescent="0.3">
      <c r="A18" s="8">
        <v>2030</v>
      </c>
      <c r="B18">
        <f>BAU!B18*(1-I18)</f>
        <v>10929.6</v>
      </c>
      <c r="C18">
        <f>BAU!C18*(1-J18)</f>
        <v>88726.64</v>
      </c>
      <c r="D18">
        <f>BAU!D18*(1-K18)</f>
        <v>32746</v>
      </c>
      <c r="E18">
        <f>BAU!E18*(1-L18)</f>
        <v>44479</v>
      </c>
      <c r="F18">
        <f>BAU!F18*(1-M18)</f>
        <v>114800</v>
      </c>
      <c r="G18">
        <f>BAU!G18*(1-N18)</f>
        <v>79338.039999999994</v>
      </c>
      <c r="I18" s="82">
        <f>[1]悲观预测L输入!H61</f>
        <v>0.08</v>
      </c>
      <c r="J18" s="82">
        <f>[1]悲观预测L输入!I61</f>
        <v>0.08</v>
      </c>
      <c r="K18" s="87"/>
      <c r="L18" s="87"/>
      <c r="M18" s="87"/>
      <c r="N18" s="87"/>
      <c r="R18" s="19"/>
    </row>
    <row r="19" spans="1:31" x14ac:dyDescent="0.3">
      <c r="A19" s="8">
        <v>2035</v>
      </c>
      <c r="B19">
        <f>BAU!B19*(1-I19)</f>
        <v>10454.4</v>
      </c>
      <c r="C19">
        <f>BAU!C19*(1-J19)</f>
        <v>84868.96</v>
      </c>
      <c r="D19">
        <f>BAU!D19*(1-K19)</f>
        <v>32746</v>
      </c>
      <c r="E19">
        <f>BAU!E19*(1-L19)</f>
        <v>44479</v>
      </c>
      <c r="F19">
        <f>BAU!F19*(1-M19)</f>
        <v>114800</v>
      </c>
      <c r="G19">
        <f>BAU!G19*(1-N19)</f>
        <v>85276.98</v>
      </c>
      <c r="I19" s="82">
        <f>[1]悲观预测L输入!H62</f>
        <v>0.12</v>
      </c>
      <c r="J19" s="82">
        <f>[1]悲观预测L输入!I62</f>
        <v>0.12</v>
      </c>
      <c r="K19" s="87"/>
      <c r="L19" s="87"/>
      <c r="M19" s="87"/>
      <c r="N19" s="87"/>
      <c r="R19" s="19"/>
    </row>
    <row r="20" spans="1:31" x14ac:dyDescent="0.3">
      <c r="A20" s="8">
        <v>2040</v>
      </c>
      <c r="B20">
        <f>BAU!B20*(1-I20)</f>
        <v>10216.799999999999</v>
      </c>
      <c r="C20">
        <f>BAU!C20*(1-J20)</f>
        <v>82940.12</v>
      </c>
      <c r="D20">
        <f>BAU!D20*(1-K20)</f>
        <v>32746</v>
      </c>
      <c r="E20">
        <f>BAU!E20*(1-L20)</f>
        <v>44479</v>
      </c>
      <c r="F20">
        <f>BAU!F20*(1-M20)</f>
        <v>114800</v>
      </c>
      <c r="G20">
        <f>BAU!G20*(1-N20)</f>
        <v>90665.75</v>
      </c>
      <c r="I20" s="82">
        <f>[1]悲观预测L输入!H63</f>
        <v>0.14000000000000001</v>
      </c>
      <c r="J20" s="82">
        <f>[1]悲观预测L输入!I63</f>
        <v>0.14000000000000001</v>
      </c>
      <c r="K20" s="87"/>
      <c r="L20" s="87"/>
      <c r="M20" s="87"/>
      <c r="N20" s="87"/>
      <c r="R20" s="19"/>
    </row>
    <row r="21" spans="1:31" x14ac:dyDescent="0.3">
      <c r="A21" s="8">
        <v>2045</v>
      </c>
      <c r="B21">
        <f>BAU!B21*(1-I21)</f>
        <v>9979.1999999999989</v>
      </c>
      <c r="C21">
        <f>BAU!C21*(1-J21)</f>
        <v>81011.28</v>
      </c>
      <c r="D21">
        <f>BAU!D21*(1-K21)</f>
        <v>32746</v>
      </c>
      <c r="E21">
        <f>BAU!E21*(1-L21)</f>
        <v>44479</v>
      </c>
      <c r="F21">
        <f>BAU!F21*(1-M21)</f>
        <v>114800</v>
      </c>
      <c r="G21">
        <f>BAU!G21*(1-N21)</f>
        <v>94568.47</v>
      </c>
      <c r="I21" s="82">
        <f>[1]悲观预测L输入!H64</f>
        <v>0.16</v>
      </c>
      <c r="J21" s="82">
        <f>[1]悲观预测L输入!I64</f>
        <v>0.16</v>
      </c>
      <c r="K21" s="87"/>
      <c r="L21" s="87"/>
      <c r="M21" s="87"/>
      <c r="N21" s="87"/>
      <c r="O21" s="34"/>
      <c r="R21" s="19"/>
    </row>
    <row r="22" spans="1:31" x14ac:dyDescent="0.3">
      <c r="A22" s="8">
        <v>2050</v>
      </c>
      <c r="B22">
        <f>BAU!B22*(1-I22)</f>
        <v>9504</v>
      </c>
      <c r="C22">
        <f>BAU!C22*(1-J22)</f>
        <v>77153.600000000006</v>
      </c>
      <c r="D22">
        <f>BAU!D22*(1-K22)</f>
        <v>32746</v>
      </c>
      <c r="E22">
        <f>BAU!E22*(1-L22)</f>
        <v>44479</v>
      </c>
      <c r="F22">
        <f>BAU!F22*(1-M22)</f>
        <v>114800</v>
      </c>
      <c r="G22">
        <f>BAU!G22*(1-N22)</f>
        <v>96744.56</v>
      </c>
      <c r="I22" s="82">
        <f>[1]悲观预测L输入!H65</f>
        <v>0.2</v>
      </c>
      <c r="J22" s="82">
        <f>[1]悲观预测L输入!I65</f>
        <v>0.2</v>
      </c>
      <c r="K22" s="87"/>
      <c r="L22" s="87"/>
      <c r="M22" s="87"/>
      <c r="N22" s="87"/>
      <c r="O22" s="34"/>
    </row>
    <row r="23" spans="1:31" ht="13.9" thickBot="1" x14ac:dyDescent="0.35">
      <c r="A23" s="8"/>
      <c r="J23" s="14"/>
      <c r="L23" s="34"/>
    </row>
    <row r="24" spans="1:31" x14ac:dyDescent="0.3">
      <c r="A24" s="65"/>
      <c r="B24" s="66"/>
      <c r="C24" s="67"/>
      <c r="D24" s="67" t="s">
        <v>835</v>
      </c>
      <c r="E24" s="67"/>
      <c r="F24" s="68"/>
      <c r="G24" s="96"/>
      <c r="H24" s="96"/>
      <c r="I24" s="96" t="s">
        <v>919</v>
      </c>
      <c r="J24" s="96"/>
      <c r="K24" s="96"/>
      <c r="L24" s="66"/>
      <c r="M24" s="67"/>
      <c r="N24" s="77" t="s">
        <v>798</v>
      </c>
      <c r="O24" s="67"/>
      <c r="P24" s="68"/>
      <c r="Q24" s="66"/>
      <c r="R24" s="67"/>
      <c r="S24" s="67" t="s">
        <v>948</v>
      </c>
      <c r="T24" s="67"/>
      <c r="U24" s="68"/>
      <c r="V24" s="66"/>
      <c r="W24" s="67"/>
      <c r="X24" s="67" t="s">
        <v>949</v>
      </c>
      <c r="Y24" s="67"/>
      <c r="Z24" s="68"/>
      <c r="AA24" s="66"/>
      <c r="AB24" s="67"/>
      <c r="AC24" s="67" t="s">
        <v>827</v>
      </c>
      <c r="AD24" s="67"/>
      <c r="AE24" s="68"/>
    </row>
    <row r="25" spans="1:31" x14ac:dyDescent="0.3">
      <c r="A25" s="65" t="s">
        <v>852</v>
      </c>
      <c r="B25" s="69" t="s">
        <v>864</v>
      </c>
      <c r="C25" s="4" t="s">
        <v>853</v>
      </c>
      <c r="D25" s="4" t="s">
        <v>854</v>
      </c>
      <c r="E25" s="4" t="s">
        <v>855</v>
      </c>
      <c r="F25" s="70" t="s">
        <v>861</v>
      </c>
      <c r="G25" s="69" t="s">
        <v>864</v>
      </c>
      <c r="H25" s="4" t="s">
        <v>853</v>
      </c>
      <c r="I25" s="4" t="s">
        <v>854</v>
      </c>
      <c r="J25" s="4" t="s">
        <v>855</v>
      </c>
      <c r="K25" s="70" t="s">
        <v>861</v>
      </c>
      <c r="L25" s="69" t="s">
        <v>864</v>
      </c>
      <c r="M25" s="4" t="s">
        <v>853</v>
      </c>
      <c r="N25" s="4" t="s">
        <v>854</v>
      </c>
      <c r="O25" s="4" t="s">
        <v>855</v>
      </c>
      <c r="P25" s="70" t="s">
        <v>861</v>
      </c>
      <c r="Q25" s="69" t="s">
        <v>864</v>
      </c>
      <c r="R25" s="4" t="s">
        <v>853</v>
      </c>
      <c r="S25" s="4" t="s">
        <v>854</v>
      </c>
      <c r="T25" s="4" t="s">
        <v>855</v>
      </c>
      <c r="U25" s="70" t="s">
        <v>861</v>
      </c>
      <c r="V25" s="69" t="s">
        <v>864</v>
      </c>
      <c r="W25" s="4" t="s">
        <v>853</v>
      </c>
      <c r="X25" s="4" t="s">
        <v>854</v>
      </c>
      <c r="Y25" s="4" t="s">
        <v>855</v>
      </c>
      <c r="Z25" s="70" t="s">
        <v>861</v>
      </c>
      <c r="AA25" s="69" t="s">
        <v>864</v>
      </c>
      <c r="AB25" s="4" t="s">
        <v>853</v>
      </c>
      <c r="AC25" s="4" t="s">
        <v>854</v>
      </c>
      <c r="AD25" s="4" t="s">
        <v>855</v>
      </c>
      <c r="AE25" s="70" t="s">
        <v>861</v>
      </c>
    </row>
    <row r="26" spans="1:31" x14ac:dyDescent="0.3">
      <c r="A26" s="65">
        <v>2020</v>
      </c>
      <c r="B26" s="71">
        <v>1</v>
      </c>
      <c r="C26" s="63">
        <v>0</v>
      </c>
      <c r="D26" s="63">
        <v>0</v>
      </c>
      <c r="E26" s="63">
        <v>0</v>
      </c>
      <c r="F26" s="72">
        <v>0</v>
      </c>
      <c r="G26" s="71">
        <v>1</v>
      </c>
      <c r="H26" s="63">
        <v>0</v>
      </c>
      <c r="I26" s="63">
        <v>0</v>
      </c>
      <c r="J26" s="63">
        <v>0</v>
      </c>
      <c r="K26" s="72">
        <v>0</v>
      </c>
      <c r="L26" s="71">
        <v>1</v>
      </c>
      <c r="M26" s="63">
        <v>0</v>
      </c>
      <c r="N26" s="63">
        <v>0</v>
      </c>
      <c r="O26" s="63">
        <v>0</v>
      </c>
      <c r="P26" s="72">
        <v>0</v>
      </c>
      <c r="Q26" s="71">
        <v>1</v>
      </c>
      <c r="R26" s="63">
        <v>0</v>
      </c>
      <c r="S26" s="63">
        <v>0</v>
      </c>
      <c r="T26" s="63">
        <v>0</v>
      </c>
      <c r="U26" s="72">
        <v>0</v>
      </c>
      <c r="V26" s="71">
        <v>1</v>
      </c>
      <c r="W26" s="63">
        <v>0</v>
      </c>
      <c r="X26" s="63">
        <v>0</v>
      </c>
      <c r="Y26" s="63">
        <v>0</v>
      </c>
      <c r="Z26" s="72">
        <v>0</v>
      </c>
      <c r="AA26" s="71">
        <v>1</v>
      </c>
      <c r="AB26" s="63">
        <v>0</v>
      </c>
      <c r="AC26" s="63">
        <v>0</v>
      </c>
      <c r="AD26" s="63">
        <v>0</v>
      </c>
      <c r="AE26" s="72">
        <v>0</v>
      </c>
    </row>
    <row r="27" spans="1:31" x14ac:dyDescent="0.3">
      <c r="A27" s="65">
        <v>2025</v>
      </c>
      <c r="B27" s="71">
        <f>1-0.475</f>
        <v>0.52500000000000002</v>
      </c>
      <c r="C27" s="63">
        <v>0.47499999999999998</v>
      </c>
      <c r="D27" s="63">
        <v>0</v>
      </c>
      <c r="E27" s="63">
        <v>0</v>
      </c>
      <c r="F27" s="72">
        <v>0</v>
      </c>
      <c r="G27" s="71">
        <f>1-0.475</f>
        <v>0.52500000000000002</v>
      </c>
      <c r="H27" s="63">
        <v>0.47499999999999998</v>
      </c>
      <c r="I27" s="63">
        <v>0</v>
      </c>
      <c r="J27" s="63">
        <v>0</v>
      </c>
      <c r="K27" s="72">
        <v>0</v>
      </c>
      <c r="L27" s="71">
        <f>1-M27</f>
        <v>0.46599999999999997</v>
      </c>
      <c r="M27" s="63">
        <v>0.53400000000000003</v>
      </c>
      <c r="N27" s="63">
        <v>0</v>
      </c>
      <c r="O27" s="63">
        <v>0</v>
      </c>
      <c r="P27" s="72">
        <v>0</v>
      </c>
      <c r="Q27" s="71">
        <f>1-R27</f>
        <v>0.12</v>
      </c>
      <c r="R27" s="63">
        <v>0.88</v>
      </c>
      <c r="S27" s="63">
        <v>0</v>
      </c>
      <c r="T27" s="63">
        <v>0</v>
      </c>
      <c r="U27" s="72">
        <v>0</v>
      </c>
      <c r="V27" s="71">
        <f>1-W27</f>
        <v>0.12</v>
      </c>
      <c r="W27" s="63">
        <v>0.88</v>
      </c>
      <c r="X27" s="63">
        <v>0</v>
      </c>
      <c r="Y27" s="63">
        <v>0</v>
      </c>
      <c r="Z27" s="72">
        <v>0</v>
      </c>
      <c r="AA27" s="71">
        <f>1-AB27</f>
        <v>0.12</v>
      </c>
      <c r="AB27" s="63">
        <v>0.88</v>
      </c>
      <c r="AC27" s="63">
        <v>0</v>
      </c>
      <c r="AD27" s="63">
        <v>0</v>
      </c>
      <c r="AE27" s="72">
        <v>0</v>
      </c>
    </row>
    <row r="28" spans="1:31" x14ac:dyDescent="0.3">
      <c r="A28" s="65">
        <v>2030</v>
      </c>
      <c r="B28" s="71">
        <f>1-C28-D28</f>
        <v>0.14099999999999996</v>
      </c>
      <c r="C28" s="63">
        <v>0.40600000000000003</v>
      </c>
      <c r="D28" s="63">
        <v>0.45300000000000001</v>
      </c>
      <c r="E28" s="63">
        <v>0</v>
      </c>
      <c r="F28" s="72">
        <v>0</v>
      </c>
      <c r="G28" s="71">
        <f>1-H28-I28</f>
        <v>0.14099999999999996</v>
      </c>
      <c r="H28" s="63">
        <v>0.40600000000000003</v>
      </c>
      <c r="I28" s="63">
        <v>0.45300000000000001</v>
      </c>
      <c r="J28" s="63">
        <v>0</v>
      </c>
      <c r="K28" s="72">
        <v>0</v>
      </c>
      <c r="L28" s="71">
        <v>0</v>
      </c>
      <c r="M28" s="63">
        <f>1-N28</f>
        <v>0.46599999999999997</v>
      </c>
      <c r="N28" s="63">
        <v>0.53400000000000003</v>
      </c>
      <c r="O28" s="63">
        <v>0</v>
      </c>
      <c r="P28" s="72">
        <v>0</v>
      </c>
      <c r="Q28" s="71">
        <v>0</v>
      </c>
      <c r="R28" s="63">
        <f>1-S28</f>
        <v>0.129</v>
      </c>
      <c r="S28" s="63">
        <v>0.871</v>
      </c>
      <c r="T28" s="63">
        <v>0</v>
      </c>
      <c r="U28" s="72">
        <v>0</v>
      </c>
      <c r="V28" s="71">
        <v>0</v>
      </c>
      <c r="W28" s="63">
        <f>1-X28</f>
        <v>0.129</v>
      </c>
      <c r="X28" s="63">
        <v>0.871</v>
      </c>
      <c r="Y28" s="63">
        <v>0</v>
      </c>
      <c r="Z28" s="72">
        <v>0</v>
      </c>
      <c r="AA28" s="71">
        <v>0</v>
      </c>
      <c r="AB28" s="63">
        <f>1-AC28</f>
        <v>0.129</v>
      </c>
      <c r="AC28" s="63">
        <v>0.871</v>
      </c>
      <c r="AD28" s="63">
        <v>0</v>
      </c>
      <c r="AE28" s="72">
        <v>0</v>
      </c>
    </row>
    <row r="29" spans="1:31" x14ac:dyDescent="0.3">
      <c r="A29" s="65">
        <v>2035</v>
      </c>
      <c r="B29" s="71">
        <v>0</v>
      </c>
      <c r="C29" s="63">
        <f>1-D29-E29</f>
        <v>0.15600000000000008</v>
      </c>
      <c r="D29" s="63">
        <v>0.41799999999999998</v>
      </c>
      <c r="E29" s="63">
        <v>0.42599999999999999</v>
      </c>
      <c r="F29" s="72">
        <v>0</v>
      </c>
      <c r="G29" s="71">
        <v>0</v>
      </c>
      <c r="H29" s="63">
        <f>1-I29-J29</f>
        <v>0.15600000000000008</v>
      </c>
      <c r="I29" s="63">
        <v>0.41799999999999998</v>
      </c>
      <c r="J29" s="63">
        <v>0.42599999999999999</v>
      </c>
      <c r="K29" s="72">
        <v>0</v>
      </c>
      <c r="L29" s="71">
        <v>0</v>
      </c>
      <c r="M29" s="63">
        <v>0</v>
      </c>
      <c r="N29" s="63">
        <f>1-O29</f>
        <v>0.46599999999999997</v>
      </c>
      <c r="O29" s="63">
        <v>0.53400000000000003</v>
      </c>
      <c r="P29" s="72">
        <v>0</v>
      </c>
      <c r="Q29" s="71">
        <v>0</v>
      </c>
      <c r="R29" s="63">
        <v>0</v>
      </c>
      <c r="S29" s="63">
        <f>1-T29</f>
        <v>0.125</v>
      </c>
      <c r="T29" s="63">
        <v>0.875</v>
      </c>
      <c r="U29" s="72">
        <v>0</v>
      </c>
      <c r="V29" s="71">
        <v>0</v>
      </c>
      <c r="W29" s="63">
        <v>0</v>
      </c>
      <c r="X29" s="63">
        <f>1-Y29</f>
        <v>0.125</v>
      </c>
      <c r="Y29" s="63">
        <v>0.875</v>
      </c>
      <c r="Z29" s="72">
        <v>0</v>
      </c>
      <c r="AA29" s="71">
        <v>0</v>
      </c>
      <c r="AB29" s="63">
        <v>0</v>
      </c>
      <c r="AC29" s="63">
        <f>1-AD29</f>
        <v>0.125</v>
      </c>
      <c r="AD29" s="63">
        <v>0.875</v>
      </c>
      <c r="AE29" s="72">
        <v>0</v>
      </c>
    </row>
    <row r="30" spans="1:31" x14ac:dyDescent="0.3">
      <c r="A30" s="65">
        <v>2040</v>
      </c>
      <c r="B30" s="71">
        <v>0</v>
      </c>
      <c r="C30" s="63">
        <v>0</v>
      </c>
      <c r="D30" s="63">
        <f>1-E30-F30</f>
        <v>0.15700000000000008</v>
      </c>
      <c r="E30" s="63">
        <v>0.42199999999999999</v>
      </c>
      <c r="F30" s="72">
        <v>0.42099999999999999</v>
      </c>
      <c r="G30" s="71">
        <v>0</v>
      </c>
      <c r="H30" s="63">
        <v>0</v>
      </c>
      <c r="I30" s="63">
        <f>1-J30-K30</f>
        <v>0.15700000000000008</v>
      </c>
      <c r="J30" s="63">
        <v>0.42199999999999999</v>
      </c>
      <c r="K30" s="72">
        <v>0.42099999999999999</v>
      </c>
      <c r="L30" s="71">
        <v>0</v>
      </c>
      <c r="M30" s="63">
        <v>0</v>
      </c>
      <c r="N30" s="63">
        <v>0</v>
      </c>
      <c r="O30" s="63">
        <f>1-P30</f>
        <v>0.46599999999999997</v>
      </c>
      <c r="P30" s="72">
        <v>0.53400000000000003</v>
      </c>
      <c r="Q30" s="71">
        <v>0</v>
      </c>
      <c r="R30" s="63">
        <v>0</v>
      </c>
      <c r="S30" s="63">
        <v>0</v>
      </c>
      <c r="T30" s="63">
        <f>1-U30</f>
        <v>0.13100000000000001</v>
      </c>
      <c r="U30" s="72">
        <v>0.86899999999999999</v>
      </c>
      <c r="V30" s="71">
        <v>0</v>
      </c>
      <c r="W30" s="63">
        <v>0</v>
      </c>
      <c r="X30" s="63">
        <v>0</v>
      </c>
      <c r="Y30" s="63">
        <f>1-Z30</f>
        <v>0.13100000000000001</v>
      </c>
      <c r="Z30" s="72">
        <v>0.86899999999999999</v>
      </c>
      <c r="AA30" s="71">
        <v>0</v>
      </c>
      <c r="AB30" s="63">
        <v>0</v>
      </c>
      <c r="AC30" s="63">
        <v>0</v>
      </c>
      <c r="AD30" s="63">
        <f>1-AE30</f>
        <v>0.13100000000000001</v>
      </c>
      <c r="AE30" s="72">
        <v>0.86899999999999999</v>
      </c>
    </row>
    <row r="31" spans="1:31" x14ac:dyDescent="0.3">
      <c r="A31" s="65">
        <v>2045</v>
      </c>
      <c r="B31" s="71">
        <v>0</v>
      </c>
      <c r="C31" s="63">
        <v>0</v>
      </c>
      <c r="D31" s="63">
        <v>0</v>
      </c>
      <c r="E31" s="63">
        <v>0</v>
      </c>
      <c r="F31" s="72">
        <v>1</v>
      </c>
      <c r="G31" s="71">
        <v>0</v>
      </c>
      <c r="H31" s="63">
        <v>0</v>
      </c>
      <c r="I31" s="63">
        <v>0</v>
      </c>
      <c r="J31" s="63">
        <v>0</v>
      </c>
      <c r="K31" s="72">
        <v>1</v>
      </c>
      <c r="L31" s="71">
        <v>0</v>
      </c>
      <c r="M31" s="63">
        <v>0</v>
      </c>
      <c r="N31" s="63">
        <v>0</v>
      </c>
      <c r="O31" s="63">
        <v>0</v>
      </c>
      <c r="P31" s="72">
        <v>1</v>
      </c>
      <c r="Q31" s="71">
        <v>0</v>
      </c>
      <c r="R31" s="63">
        <v>0</v>
      </c>
      <c r="S31" s="63">
        <v>0</v>
      </c>
      <c r="T31" s="63">
        <v>0</v>
      </c>
      <c r="U31" s="72">
        <v>1</v>
      </c>
      <c r="V31" s="71">
        <v>0</v>
      </c>
      <c r="W31" s="63">
        <v>0</v>
      </c>
      <c r="X31" s="63">
        <v>0</v>
      </c>
      <c r="Y31" s="63">
        <v>0</v>
      </c>
      <c r="Z31" s="72">
        <v>1</v>
      </c>
      <c r="AA31" s="71">
        <v>0</v>
      </c>
      <c r="AB31" s="63">
        <v>0</v>
      </c>
      <c r="AC31" s="63">
        <v>0</v>
      </c>
      <c r="AD31" s="63">
        <v>0</v>
      </c>
      <c r="AE31" s="72">
        <v>1</v>
      </c>
    </row>
    <row r="32" spans="1:31" ht="13.9" thickBot="1" x14ac:dyDescent="0.35">
      <c r="A32" s="65">
        <v>2050</v>
      </c>
      <c r="B32" s="74">
        <v>0</v>
      </c>
      <c r="C32" s="75">
        <v>0</v>
      </c>
      <c r="D32" s="75">
        <v>0</v>
      </c>
      <c r="E32" s="75">
        <v>0</v>
      </c>
      <c r="F32" s="76">
        <v>1</v>
      </c>
      <c r="G32" s="74">
        <v>0</v>
      </c>
      <c r="H32" s="75">
        <v>0</v>
      </c>
      <c r="I32" s="75">
        <v>0</v>
      </c>
      <c r="J32" s="75">
        <v>0</v>
      </c>
      <c r="K32" s="76">
        <v>1</v>
      </c>
      <c r="L32" s="74">
        <v>0</v>
      </c>
      <c r="M32" s="75">
        <v>0</v>
      </c>
      <c r="N32" s="75">
        <v>0</v>
      </c>
      <c r="O32" s="75">
        <v>0</v>
      </c>
      <c r="P32" s="76">
        <v>1</v>
      </c>
      <c r="Q32" s="75">
        <v>0</v>
      </c>
      <c r="R32" s="75">
        <v>0</v>
      </c>
      <c r="S32" s="75">
        <v>0</v>
      </c>
      <c r="T32" s="75">
        <v>0</v>
      </c>
      <c r="U32" s="76">
        <v>1</v>
      </c>
      <c r="V32" s="75">
        <v>0</v>
      </c>
      <c r="W32" s="75">
        <v>0</v>
      </c>
      <c r="X32" s="75">
        <v>0</v>
      </c>
      <c r="Y32" s="75">
        <v>0</v>
      </c>
      <c r="Z32" s="76">
        <v>1</v>
      </c>
      <c r="AA32" s="75">
        <v>0</v>
      </c>
      <c r="AB32" s="75">
        <v>0</v>
      </c>
      <c r="AC32" s="75">
        <v>0</v>
      </c>
      <c r="AD32" s="75">
        <v>0</v>
      </c>
      <c r="AE32" s="76">
        <v>1</v>
      </c>
    </row>
    <row r="33" spans="1:31" x14ac:dyDescent="0.3">
      <c r="A33" s="65"/>
      <c r="B33" s="117"/>
      <c r="C33" s="117"/>
      <c r="D33" s="117"/>
      <c r="E33" s="117"/>
      <c r="F33" s="117"/>
      <c r="G33" s="117"/>
      <c r="H33" s="117"/>
      <c r="I33" s="117"/>
      <c r="J33" s="117"/>
      <c r="K33" s="117"/>
      <c r="L33" s="117"/>
      <c r="M33" s="117"/>
      <c r="N33" s="117"/>
      <c r="O33" s="117"/>
      <c r="P33" s="117"/>
      <c r="Q33" s="117"/>
      <c r="R33" s="117"/>
      <c r="S33" s="117"/>
      <c r="T33" s="117"/>
      <c r="U33" s="117"/>
      <c r="V33" s="117"/>
      <c r="W33" s="117"/>
      <c r="X33" s="117"/>
      <c r="Y33" s="117"/>
      <c r="Z33" s="117"/>
      <c r="AA33" s="117"/>
      <c r="AB33" s="117"/>
      <c r="AC33" s="117"/>
      <c r="AD33" s="117"/>
      <c r="AE33" s="117"/>
    </row>
    <row r="34" spans="1:31" x14ac:dyDescent="0.3">
      <c r="A34" s="8" t="s">
        <v>856</v>
      </c>
      <c r="B34" t="s">
        <v>835</v>
      </c>
      <c r="C34" t="s">
        <v>919</v>
      </c>
      <c r="D34" t="s">
        <v>798</v>
      </c>
      <c r="E34" t="s">
        <v>948</v>
      </c>
      <c r="F34" t="s">
        <v>949</v>
      </c>
      <c r="G34" t="s">
        <v>833</v>
      </c>
      <c r="S34" t="s">
        <v>907</v>
      </c>
      <c r="T34" t="s">
        <v>908</v>
      </c>
      <c r="U34" t="s">
        <v>919</v>
      </c>
      <c r="V34" t="s">
        <v>909</v>
      </c>
      <c r="W34" t="s">
        <v>948</v>
      </c>
      <c r="X34" t="s">
        <v>949</v>
      </c>
      <c r="Y34" t="s">
        <v>910</v>
      </c>
    </row>
    <row r="35" spans="1:31" x14ac:dyDescent="0.3">
      <c r="A35" s="60" t="s">
        <v>863</v>
      </c>
      <c r="B35">
        <f>BAU!B35</f>
        <v>9.879999999999999</v>
      </c>
      <c r="C35">
        <f>BAU!C35</f>
        <v>9.879999999999999</v>
      </c>
      <c r="D35" s="19">
        <f>FE_L!D35</f>
        <v>9.5</v>
      </c>
      <c r="E35" s="19">
        <f>FE_L!E35</f>
        <v>22</v>
      </c>
      <c r="F35" s="19">
        <f>FE_L!F35</f>
        <v>22</v>
      </c>
      <c r="G35" s="19">
        <f>FE_L!G35</f>
        <v>25</v>
      </c>
      <c r="T35" s="92">
        <f t="shared" ref="T35:Y39" si="5">(B7)*B35/(B7-B42)</f>
        <v>10.12344327997241</v>
      </c>
      <c r="U35" s="92">
        <f t="shared" si="5"/>
        <v>10.250298284634439</v>
      </c>
      <c r="V35" s="92">
        <f t="shared" si="5"/>
        <v>9.6358082754067578</v>
      </c>
      <c r="W35" s="92">
        <f t="shared" si="5"/>
        <v>92.396601716265636</v>
      </c>
      <c r="X35" s="92">
        <f t="shared" si="5"/>
        <v>24.714105907948674</v>
      </c>
      <c r="Y35" s="92">
        <f t="shared" si="5"/>
        <v>25.09225034921613</v>
      </c>
    </row>
    <row r="36" spans="1:31" x14ac:dyDescent="0.3">
      <c r="A36" s="60" t="s">
        <v>857</v>
      </c>
      <c r="B36" s="19">
        <f>FE_L!B36</f>
        <v>8.84</v>
      </c>
      <c r="C36" s="19">
        <f>FE_L!C36</f>
        <v>8.84</v>
      </c>
      <c r="D36" s="19">
        <f>FE_L!D36</f>
        <v>9.1199999999999992</v>
      </c>
      <c r="E36" s="19">
        <f>FE_L!E36</f>
        <v>20.9</v>
      </c>
      <c r="F36" s="19">
        <f>FE_L!F36</f>
        <v>20.9</v>
      </c>
      <c r="G36" s="19">
        <f>FE_L!G36</f>
        <v>24</v>
      </c>
      <c r="I36" s="61"/>
      <c r="T36" s="92">
        <f t="shared" si="5"/>
        <v>9.4017156629140768</v>
      </c>
      <c r="U36" s="92">
        <f t="shared" si="5"/>
        <v>14.978417574066443</v>
      </c>
      <c r="V36" s="92">
        <f t="shared" si="5"/>
        <v>9.3714592433700545</v>
      </c>
      <c r="W36" s="92">
        <f>(E8)*E36/(E8-E43)</f>
        <v>103.66843001462556</v>
      </c>
      <c r="X36" s="92">
        <f t="shared" si="5"/>
        <v>25.704488667669441</v>
      </c>
      <c r="Y36" s="92">
        <f>(G8)*G36/(G8-G43)</f>
        <v>24.202247717460491</v>
      </c>
    </row>
    <row r="37" spans="1:31" x14ac:dyDescent="0.3">
      <c r="A37" s="60" t="s">
        <v>858</v>
      </c>
      <c r="B37" s="19">
        <f>FE_L!B37</f>
        <v>7.4594245507041723</v>
      </c>
      <c r="C37" s="19">
        <f>FE_L!C37</f>
        <v>7.4594245507041723</v>
      </c>
      <c r="D37" s="19">
        <f>FE_L!D37</f>
        <v>8.6449999999999996</v>
      </c>
      <c r="E37" s="19">
        <f>FE_L!E37</f>
        <v>19.25</v>
      </c>
      <c r="F37" s="19">
        <f>FE_L!F37</f>
        <v>19.25</v>
      </c>
      <c r="G37" s="19">
        <f>FE_L!G37</f>
        <v>22.75</v>
      </c>
      <c r="I37" s="61"/>
      <c r="T37" s="92">
        <f t="shared" si="5"/>
        <v>8.7148409734099346</v>
      </c>
      <c r="U37" s="92">
        <f t="shared" si="5"/>
        <v>29.19848974677144</v>
      </c>
      <c r="V37" s="92">
        <f t="shared" si="5"/>
        <v>9.2099584011062152</v>
      </c>
      <c r="W37" s="92">
        <f t="shared" si="5"/>
        <v>145.39718693177923</v>
      </c>
      <c r="X37" s="92">
        <f t="shared" si="5"/>
        <v>24.458992668762711</v>
      </c>
      <c r="Y37" s="92">
        <f t="shared" si="5"/>
        <v>23.18651325753185</v>
      </c>
    </row>
    <row r="38" spans="1:31" x14ac:dyDescent="0.3">
      <c r="A38" s="60" t="s">
        <v>859</v>
      </c>
      <c r="B38" s="19">
        <f>FE_L!B38</f>
        <v>7.1000793059403922</v>
      </c>
      <c r="C38" s="19">
        <f>FE_L!C38</f>
        <v>7.1000793059403922</v>
      </c>
      <c r="D38" s="19">
        <f>FE_L!D38</f>
        <v>8.3125</v>
      </c>
      <c r="E38" s="19">
        <f>FE_L!E38</f>
        <v>18.149999999999999</v>
      </c>
      <c r="F38" s="19">
        <f>FE_L!F38</f>
        <v>18.149999999999999</v>
      </c>
      <c r="G38" s="19">
        <f>FE_L!G38</f>
        <v>21.875</v>
      </c>
      <c r="I38" s="61"/>
      <c r="T38" s="92">
        <f t="shared" si="5"/>
        <v>9.8394458613980262</v>
      </c>
      <c r="U38" s="92">
        <f t="shared" si="5"/>
        <v>143.89905477485863</v>
      </c>
      <c r="V38" s="92">
        <f t="shared" si="5"/>
        <v>9.3242549593872504</v>
      </c>
      <c r="W38" s="92">
        <f t="shared" si="5"/>
        <v>197.55756352632085</v>
      </c>
      <c r="X38" s="92">
        <f t="shared" si="5"/>
        <v>24.093211594961979</v>
      </c>
      <c r="Y38" s="92">
        <f t="shared" si="5"/>
        <v>22.770737310777854</v>
      </c>
    </row>
    <row r="39" spans="1:31" x14ac:dyDescent="0.3">
      <c r="A39" s="60" t="s">
        <v>860</v>
      </c>
      <c r="B39" s="19">
        <f>FE_L!B39</f>
        <v>6.7600000000000007</v>
      </c>
      <c r="C39" s="19">
        <f>FE_L!C39</f>
        <v>6.7600000000000007</v>
      </c>
      <c r="D39" s="19">
        <f>FE_L!D39</f>
        <v>7.6000000000000005</v>
      </c>
      <c r="E39" s="19">
        <f>FE_L!E39</f>
        <v>17.600000000000001</v>
      </c>
      <c r="F39" s="19">
        <f>FE_L!F39</f>
        <v>17.600000000000001</v>
      </c>
      <c r="G39" s="19">
        <f>FE_L!G39</f>
        <v>20</v>
      </c>
      <c r="I39" s="61"/>
      <c r="T39" s="92">
        <f t="shared" si="5"/>
        <v>11.727101474212022</v>
      </c>
      <c r="U39" s="92">
        <f t="shared" si="5"/>
        <v>3003.2968016707105</v>
      </c>
      <c r="V39" s="92">
        <f t="shared" si="5"/>
        <v>9.0598528552823563</v>
      </c>
      <c r="W39" s="92">
        <f t="shared" si="5"/>
        <v>191.57097069218995</v>
      </c>
      <c r="X39" s="92">
        <f t="shared" si="5"/>
        <v>24.63001186001415</v>
      </c>
      <c r="Y39" s="92">
        <f t="shared" si="5"/>
        <v>21.475480237350336</v>
      </c>
    </row>
    <row r="40" spans="1:31" x14ac:dyDescent="0.3">
      <c r="A40" s="60"/>
    </row>
    <row r="41" spans="1:31" x14ac:dyDescent="0.3">
      <c r="A41" s="60" t="s">
        <v>923</v>
      </c>
      <c r="B41" t="s">
        <v>835</v>
      </c>
      <c r="C41" t="s">
        <v>919</v>
      </c>
      <c r="D41" t="s">
        <v>798</v>
      </c>
      <c r="E41" t="s">
        <v>948</v>
      </c>
      <c r="F41" t="s">
        <v>949</v>
      </c>
      <c r="G41" t="s">
        <v>833</v>
      </c>
    </row>
    <row r="42" spans="1:31" x14ac:dyDescent="0.3">
      <c r="A42" s="8">
        <v>2020</v>
      </c>
      <c r="B42" s="19">
        <f>PV保有量BAU!$I$44/100</f>
        <v>5.8549941590135202</v>
      </c>
      <c r="C42" s="102">
        <f>Taxi保有量_BAU!$H$44/100</f>
        <v>5.0174860598909528E-2</v>
      </c>
      <c r="D42" s="54">
        <f>预测总结L!D14</f>
        <v>0.24690358367739815</v>
      </c>
      <c r="E42" s="54">
        <f>预测总结L!D12</f>
        <v>0.59934473037821612</v>
      </c>
      <c r="F42" s="118">
        <f>预测总结L!D$13</f>
        <v>0.17194249588268201</v>
      </c>
      <c r="G42" s="118">
        <f>预测总结L!D$15+预测总结L!D$16</f>
        <v>2.8451392202603613E-2</v>
      </c>
      <c r="I42" s="19"/>
      <c r="J42" s="19"/>
      <c r="K42" s="19"/>
      <c r="L42" s="20"/>
      <c r="M42" s="19"/>
      <c r="N42" s="61"/>
      <c r="O42" s="54"/>
      <c r="P42" s="19"/>
      <c r="Q42" s="19"/>
    </row>
    <row r="43" spans="1:31" x14ac:dyDescent="0.3">
      <c r="A43" s="8">
        <v>2025</v>
      </c>
      <c r="B43" s="19">
        <f>'FE+EV_L'!B43</f>
        <v>19.429865979183536</v>
      </c>
      <c r="C43" s="19">
        <f>'FE+EV_L'!C43</f>
        <v>0.56919551925045453</v>
      </c>
      <c r="D43" s="19">
        <f>'FE+EV_L'!D43</f>
        <v>0.56353037407882844</v>
      </c>
      <c r="E43" s="19">
        <f>'FE+EV_L'!E43</f>
        <v>0.62805718860977733</v>
      </c>
      <c r="F43" s="19">
        <f>'FE+EV_L'!F43</f>
        <v>0.29264394586950204</v>
      </c>
      <c r="G43" s="19">
        <f>'FE+EV_L'!G43</f>
        <v>6.8002217689873162E-2</v>
      </c>
      <c r="I43" s="19"/>
      <c r="J43" s="19"/>
      <c r="K43" s="19"/>
      <c r="M43" s="19"/>
      <c r="N43" s="61"/>
      <c r="O43" s="54"/>
      <c r="P43" s="19"/>
      <c r="Q43" s="19"/>
    </row>
    <row r="44" spans="1:31" x14ac:dyDescent="0.3">
      <c r="A44" s="8">
        <v>2030</v>
      </c>
      <c r="B44" s="19">
        <f>'FE+EV_L'!B44</f>
        <v>54.492079281006681</v>
      </c>
      <c r="C44" s="19">
        <f>'FE+EV_L'!C44</f>
        <v>1.0340736083501165</v>
      </c>
      <c r="D44" s="19">
        <f>'FE+EV_L'!D44</f>
        <v>1.4930680546119335</v>
      </c>
      <c r="E44" s="19">
        <f>'FE+EV_L'!E44</f>
        <v>0.68249985124717627</v>
      </c>
      <c r="F44" s="19">
        <f>'FE+EV_L'!F44</f>
        <v>0.33343909531025462</v>
      </c>
      <c r="G44" s="19">
        <f>'FE+EV_L'!G44</f>
        <v>0.15996875135031569</v>
      </c>
      <c r="I44" s="19"/>
      <c r="J44" s="19"/>
      <c r="K44" s="19"/>
      <c r="L44" s="20"/>
      <c r="M44" s="19"/>
      <c r="N44" s="61"/>
      <c r="O44" s="54"/>
      <c r="P44" s="19"/>
      <c r="Q44" s="19"/>
    </row>
    <row r="45" spans="1:31" x14ac:dyDescent="0.3">
      <c r="A45" s="8">
        <v>2035</v>
      </c>
      <c r="B45" s="19">
        <f>'FE+EV_L'!B45</f>
        <v>113.04208163750269</v>
      </c>
      <c r="C45" s="19">
        <f>'FE+EV_L'!C45</f>
        <v>1.3203707093562955</v>
      </c>
      <c r="D45" s="19">
        <f>'FE+EV_L'!D45</f>
        <v>2.9725381425031827</v>
      </c>
      <c r="E45" s="19">
        <f>'FE+EV_L'!E45</f>
        <v>0.71437801682350544</v>
      </c>
      <c r="F45" s="19">
        <f>'FE+EV_L'!F45</f>
        <v>0.38621384426293148</v>
      </c>
      <c r="G45" s="19">
        <f>'FE+EV_L'!G45</f>
        <v>0.34661267575595739</v>
      </c>
      <c r="I45" s="19"/>
      <c r="J45" s="19"/>
      <c r="K45" s="19"/>
      <c r="M45" s="19"/>
      <c r="N45" s="61"/>
      <c r="O45" s="54"/>
      <c r="P45" s="19"/>
      <c r="Q45" s="19"/>
    </row>
    <row r="46" spans="1:31" x14ac:dyDescent="0.3">
      <c r="A46" s="8">
        <v>2040</v>
      </c>
      <c r="B46" s="19">
        <f>'FE+EV_L'!B46</f>
        <v>177.31860204979085</v>
      </c>
      <c r="C46" s="19">
        <f>'FE+EV_L'!C46</f>
        <v>1.3857737808415147</v>
      </c>
      <c r="D46" s="19">
        <f>'FE+EV_L'!D46</f>
        <v>4.9087622592081459</v>
      </c>
      <c r="E46" s="19">
        <f>'FE+EV_L'!E46</f>
        <v>0.71437801682350544</v>
      </c>
      <c r="F46" s="19">
        <f>'FE+EV_L'!F46</f>
        <v>0.44688191185099468</v>
      </c>
      <c r="G46" s="19">
        <f>'FE+EV_L'!G46</f>
        <v>0.62616873514898164</v>
      </c>
      <c r="I46" s="19"/>
      <c r="J46" s="19"/>
      <c r="K46" s="19"/>
      <c r="L46" s="20"/>
      <c r="M46" s="19"/>
      <c r="N46" s="61"/>
      <c r="O46" s="54"/>
      <c r="P46" s="19"/>
      <c r="Q46" s="19"/>
    </row>
    <row r="47" spans="1:31" x14ac:dyDescent="0.3">
      <c r="A47" s="8">
        <v>2045</v>
      </c>
      <c r="B47" s="19">
        <f>'FE+EV_L'!B47</f>
        <v>231.85741623181323</v>
      </c>
      <c r="C47" s="19">
        <f>'FE+EV_L'!C47</f>
        <v>1.3888999999999998</v>
      </c>
      <c r="D47" s="19">
        <f>'FE+EV_L'!D47</f>
        <v>7.3943990810675748</v>
      </c>
      <c r="E47" s="19">
        <f>'FE+EV_L'!E47</f>
        <v>0.71437801682350544</v>
      </c>
      <c r="F47" s="19">
        <f>'FE+EV_L'!F47</f>
        <v>0.44688191185099468</v>
      </c>
      <c r="G47" s="19">
        <f>'FE+EV_L'!G47</f>
        <v>1.0584875112805174</v>
      </c>
      <c r="I47" s="19"/>
      <c r="J47" s="19"/>
      <c r="K47" s="19"/>
      <c r="M47" s="19"/>
      <c r="N47" s="61"/>
      <c r="O47" s="54"/>
      <c r="P47" s="19"/>
      <c r="Q47" s="19"/>
    </row>
    <row r="48" spans="1:31" x14ac:dyDescent="0.3">
      <c r="A48" s="8">
        <v>2050</v>
      </c>
      <c r="B48" s="19">
        <f>'FE+EV_L'!B48</f>
        <v>273.26675985482046</v>
      </c>
      <c r="C48" s="19">
        <f>'FE+EV_L'!C48</f>
        <v>1.3888676353418823</v>
      </c>
      <c r="D48" s="19">
        <f>'FE+EV_L'!D48</f>
        <v>11.092014931059516</v>
      </c>
      <c r="E48" s="19">
        <f>'FE+EV_L'!E48</f>
        <v>0.71437801682350544</v>
      </c>
      <c r="F48" s="19">
        <f>'FE+EV_L'!F48</f>
        <v>0.44688191185099468</v>
      </c>
      <c r="G48" s="19">
        <f>'FE+EV_L'!G48</f>
        <v>1.7582669848568273</v>
      </c>
      <c r="I48" s="19"/>
      <c r="J48" s="19"/>
      <c r="K48" s="19"/>
      <c r="L48" s="20"/>
      <c r="M48" s="19"/>
      <c r="N48" s="61"/>
      <c r="O48" s="54"/>
      <c r="P48" s="19"/>
      <c r="Q48" s="19"/>
    </row>
    <row r="49" spans="1:12" x14ac:dyDescent="0.3">
      <c r="A49" s="8"/>
      <c r="L49" s="34"/>
    </row>
    <row r="50" spans="1:12" x14ac:dyDescent="0.3">
      <c r="A50" s="8" t="s">
        <v>871</v>
      </c>
      <c r="B50" t="s">
        <v>835</v>
      </c>
      <c r="C50" t="s">
        <v>919</v>
      </c>
      <c r="D50" t="s">
        <v>798</v>
      </c>
      <c r="E50" t="s">
        <v>948</v>
      </c>
      <c r="F50" t="s">
        <v>949</v>
      </c>
      <c r="G50" t="s">
        <v>827</v>
      </c>
      <c r="H50" t="s">
        <v>836</v>
      </c>
      <c r="L50" s="34"/>
    </row>
    <row r="51" spans="1:12" hidden="1" x14ac:dyDescent="0.3">
      <c r="A51" s="17">
        <v>2017</v>
      </c>
      <c r="B51" s="19">
        <f>(B4-B42)*B16*(B$35*$B26+B$36*$C26+$D26*B$37+$E26*B$38+$F26*B$39)/100*0.72*0.84*44/12*1000/1000000</f>
        <v>426.59545448436347</v>
      </c>
      <c r="C51" s="19" t="e">
        <f>(C4-C42)*C16*(C$35*$B26+C$36*$C26+$D26*C$37+$E26*C$38+$F26*C$39)/100*0.72*0.84*44/12*1000/1000000</f>
        <v>#REF!</v>
      </c>
      <c r="D51" s="19">
        <f>(D4-D42)*D16*(D$35*$B26+D$36*$C26+$D26*D$37+$E26*D$38+$F26*D$39)/100*0.72*0.84*44/12*1000/1000000</f>
        <v>-1.7033051881237562</v>
      </c>
      <c r="E51" s="19">
        <f>(E4-E42)*E16*(E$35*$B26+E$36*$C26+$D26*E$37+$E26*E$38+$F26*E$39)/100*0.72*0.84*44/12*1000/1000000</f>
        <v>-13.005815823550826</v>
      </c>
      <c r="F51" s="19">
        <f>(F4-F42)*F16*(F$35*$B26+F$36*$C26+$D26*F$37+$E26*F$38+$F26*F$39)/100*0.72*0.84*44/12*1000/1000000</f>
        <v>-9.6301046895264655</v>
      </c>
      <c r="G51" s="19">
        <f>G4*$G16*(G$35*$AA26+G$36*$AB26+$AC26*G$37+$AD26*G$38+$AE26*G$39)/100*0.72*0.84*44/12*1000/1000000</f>
        <v>353.15280000000001</v>
      </c>
      <c r="H51" s="19" t="e">
        <f>SUM(B51:G51)</f>
        <v>#REF!</v>
      </c>
      <c r="L51" s="34"/>
    </row>
    <row r="52" spans="1:12" x14ac:dyDescent="0.3">
      <c r="A52" s="8">
        <v>2020</v>
      </c>
      <c r="B52" s="19">
        <f t="shared" ref="B52:B58" si="6">(B7-B42)*B16*(B$35*$B26+B$36*$C26+$D26*B$37+$E26*B$38+$F26*B$39)/100*0.72*0.84*44/12*1000/1000000</f>
        <v>618.50358059416749</v>
      </c>
      <c r="C52" s="19">
        <f t="shared" ref="C52:C58" si="7">(C7-C42)*C16*(C$35*$G26+C$36*$H26+$I26*C$37+$J26*C$38+$K26*C$39)/100*0.72*0.84*44/12*1000/1000000</f>
        <v>28.287709577352192</v>
      </c>
      <c r="D52" s="19">
        <f t="shared" ref="D52:D58" si="8">(D7-D42)*D16*(D$35*$L26+D$36*$M26+$N26*D$37+$O26*D$38+$P26*D$39)/100*0.74*0.84*44/12*1000/1000000</f>
        <v>122.45853613041881</v>
      </c>
      <c r="E52" s="19">
        <f t="shared" ref="E52:E58" si="9">(E7-E42)*E16*(E$35*$Q26+E$36*$R26+$S26*E$37+$T26*E$38+$U26*E$39)/100*0.82*0.84*44/12*1000/1000000</f>
        <v>4.6290294270981427</v>
      </c>
      <c r="F52" s="19">
        <f t="shared" ref="F52:F58" si="10">(F7-F42)*F16*(F$35*$V26+F$36*$W26+$X26*F$37+$Y26*F$38+$Z26*F$39)/100*0.82*0.84*44/12*1000/1000000</f>
        <v>88.90132929138791</v>
      </c>
      <c r="G52" s="19">
        <f t="shared" ref="G52:G58" si="11">(G7-G42)*G16*(G$35*$AA26+G$36*$AB26+$AC26*G$37+$AD26*G$38+$AE26*G$39)/100*0.82*0.84*44/12*1000/1000000</f>
        <v>316.4415087067481</v>
      </c>
      <c r="H52" s="19">
        <f>SUM(B52:G52)</f>
        <v>1179.2216937271726</v>
      </c>
      <c r="L52" s="34"/>
    </row>
    <row r="53" spans="1:12" x14ac:dyDescent="0.3">
      <c r="A53" s="8">
        <v>2025</v>
      </c>
      <c r="B53" s="19">
        <f>(B8-B43)*B17*(B$35*$B27+B$36*$C27+$D27*B$37+$E27*B$38+$F27*B$39)/100*0.72*0.84*44/12*1000/1000000</f>
        <v>725.86686625699588</v>
      </c>
      <c r="C53" s="19">
        <f t="shared" si="7"/>
        <v>15.796414205366064</v>
      </c>
      <c r="D53" s="19">
        <f t="shared" si="8"/>
        <v>141.81815299854804</v>
      </c>
      <c r="E53" s="19">
        <f t="shared" si="9"/>
        <v>3.7469760412783537</v>
      </c>
      <c r="F53" s="19">
        <f t="shared" si="10"/>
        <v>77.629302991788848</v>
      </c>
      <c r="G53" s="19">
        <f t="shared" si="11"/>
        <v>359.15519786449778</v>
      </c>
      <c r="H53" s="19">
        <f t="shared" ref="H53:H57" si="12">SUM(B53:G53)</f>
        <v>1324.012910358475</v>
      </c>
      <c r="L53" s="34"/>
    </row>
    <row r="54" spans="1:12" x14ac:dyDescent="0.3">
      <c r="A54" s="8">
        <v>2030</v>
      </c>
      <c r="B54" s="19">
        <f t="shared" si="6"/>
        <v>656.15891687272199</v>
      </c>
      <c r="C54" s="19">
        <f t="shared" si="7"/>
        <v>5.8374586534018746</v>
      </c>
      <c r="D54" s="19">
        <f t="shared" si="8"/>
        <v>151.18673730277521</v>
      </c>
      <c r="E54" s="19">
        <f t="shared" si="9"/>
        <v>2.2770981148050629</v>
      </c>
      <c r="F54" s="19">
        <f t="shared" si="10"/>
        <v>69.535470743484595</v>
      </c>
      <c r="G54" s="19">
        <f t="shared" si="11"/>
        <v>382.74888824275882</v>
      </c>
      <c r="H54" s="19">
        <f t="shared" si="12"/>
        <v>1267.7445699299476</v>
      </c>
      <c r="L54" s="34"/>
    </row>
    <row r="55" spans="1:12" x14ac:dyDescent="0.3">
      <c r="A55" s="8">
        <v>2035</v>
      </c>
      <c r="B55" s="19">
        <f t="shared" si="6"/>
        <v>510.91928429660277</v>
      </c>
      <c r="C55" s="19">
        <f t="shared" si="7"/>
        <v>0.97011920505549443</v>
      </c>
      <c r="D55" s="19">
        <f t="shared" si="8"/>
        <v>154.33940816715537</v>
      </c>
      <c r="E55" s="19">
        <f t="shared" si="9"/>
        <v>1.4846971866219274</v>
      </c>
      <c r="F55" s="19">
        <f t="shared" si="10"/>
        <v>62.538011830732813</v>
      </c>
      <c r="G55" s="19">
        <f t="shared" si="11"/>
        <v>400.79504366024838</v>
      </c>
      <c r="H55" s="19">
        <f t="shared" si="12"/>
        <v>1131.0465643464167</v>
      </c>
      <c r="L55" s="34"/>
    </row>
    <row r="56" spans="1:12" x14ac:dyDescent="0.3">
      <c r="A56" s="8">
        <v>2040</v>
      </c>
      <c r="B56" s="19">
        <f t="shared" si="6"/>
        <v>383.45986541334423</v>
      </c>
      <c r="C56" s="19">
        <f t="shared" si="7"/>
        <v>4.0326556681212038E-2</v>
      </c>
      <c r="D56" s="19">
        <f t="shared" si="8"/>
        <v>151.28688317785677</v>
      </c>
      <c r="E56" s="19">
        <f t="shared" si="9"/>
        <v>1.434730986566892</v>
      </c>
      <c r="F56" s="19">
        <f t="shared" si="10"/>
        <v>57.324829943033826</v>
      </c>
      <c r="G56" s="19">
        <f t="shared" si="11"/>
        <v>393.48392404302155</v>
      </c>
      <c r="H56" s="19">
        <f t="shared" si="12"/>
        <v>987.03056012050456</v>
      </c>
      <c r="L56" s="34"/>
    </row>
    <row r="57" spans="1:12" x14ac:dyDescent="0.3">
      <c r="A57" s="8">
        <v>2045</v>
      </c>
      <c r="B57" s="19">
        <f t="shared" si="6"/>
        <v>280.23971162791344</v>
      </c>
      <c r="C57" s="19">
        <f t="shared" si="7"/>
        <v>0</v>
      </c>
      <c r="D57" s="19">
        <f t="shared" si="8"/>
        <v>146.10227632985004</v>
      </c>
      <c r="E57" s="19">
        <f t="shared" si="9"/>
        <v>1.4288815029143362</v>
      </c>
      <c r="F57" s="19">
        <f t="shared" si="10"/>
        <v>57.091113198377968</v>
      </c>
      <c r="G57" s="19">
        <f t="shared" si="11"/>
        <v>397.15165759497444</v>
      </c>
      <c r="H57" s="19">
        <f t="shared" si="12"/>
        <v>882.01364025403018</v>
      </c>
      <c r="L57" s="34"/>
    </row>
    <row r="58" spans="1:12" x14ac:dyDescent="0.3">
      <c r="A58" s="17">
        <v>2050</v>
      </c>
      <c r="B58" s="19">
        <f t="shared" si="6"/>
        <v>198.40368834653029</v>
      </c>
      <c r="C58" s="19">
        <f t="shared" si="7"/>
        <v>3.743321491985287E-4</v>
      </c>
      <c r="D58" s="19">
        <f t="shared" si="8"/>
        <v>140.36050796848124</v>
      </c>
      <c r="E58" s="19">
        <f t="shared" si="9"/>
        <v>1.4288815029143362</v>
      </c>
      <c r="F58" s="19">
        <f t="shared" si="10"/>
        <v>57.091113198377968</v>
      </c>
      <c r="G58" s="19">
        <f t="shared" si="11"/>
        <v>384.33472939973598</v>
      </c>
      <c r="H58" s="19">
        <f>SUM(B58:G58)</f>
        <v>781.61929474818908</v>
      </c>
    </row>
    <row r="59" spans="1:12" x14ac:dyDescent="0.3">
      <c r="A59" s="8"/>
      <c r="L59" s="34"/>
    </row>
    <row r="60" spans="1:12" x14ac:dyDescent="0.3">
      <c r="A60" s="8"/>
      <c r="L60" s="34"/>
    </row>
    <row r="61" spans="1:12" x14ac:dyDescent="0.3">
      <c r="A61" s="11"/>
      <c r="L61" s="34"/>
    </row>
    <row r="62" spans="1:12" x14ac:dyDescent="0.3">
      <c r="A62" s="8"/>
      <c r="L62" s="34"/>
    </row>
    <row r="63" spans="1:12" x14ac:dyDescent="0.3">
      <c r="A63" s="8"/>
      <c r="L63" s="34"/>
    </row>
    <row r="64" spans="1:12" x14ac:dyDescent="0.3">
      <c r="A64" s="8"/>
      <c r="L64" s="34"/>
    </row>
    <row r="65" spans="1:12" x14ac:dyDescent="0.3">
      <c r="A65" s="8"/>
      <c r="L65" s="34"/>
    </row>
    <row r="66" spans="1:12" x14ac:dyDescent="0.3">
      <c r="A66" s="8"/>
      <c r="L66" s="34"/>
    </row>
    <row r="67" spans="1:12" x14ac:dyDescent="0.3">
      <c r="A67" s="8"/>
      <c r="L67" s="34"/>
    </row>
    <row r="68" spans="1:12" x14ac:dyDescent="0.3">
      <c r="A68" s="8"/>
      <c r="L68" s="34"/>
    </row>
    <row r="69" spans="1:12" x14ac:dyDescent="0.3">
      <c r="A69" s="8"/>
      <c r="L69" s="34"/>
    </row>
    <row r="70" spans="1:12" x14ac:dyDescent="0.3">
      <c r="A70" s="8"/>
      <c r="L70" s="34"/>
    </row>
    <row r="71" spans="1:12" x14ac:dyDescent="0.3">
      <c r="A71" s="11"/>
      <c r="L71" s="34"/>
    </row>
    <row r="72" spans="1:12" x14ac:dyDescent="0.3">
      <c r="A72" s="8"/>
      <c r="L72" s="34"/>
    </row>
    <row r="73" spans="1:12" x14ac:dyDescent="0.3">
      <c r="A73" s="8"/>
      <c r="L73" s="34"/>
    </row>
    <row r="74" spans="1:12" x14ac:dyDescent="0.3">
      <c r="A74" s="8"/>
      <c r="L74" s="34"/>
    </row>
    <row r="75" spans="1:12" x14ac:dyDescent="0.3">
      <c r="A75" s="8"/>
      <c r="L75" s="34"/>
    </row>
    <row r="76" spans="1:12" x14ac:dyDescent="0.3">
      <c r="A76" s="8"/>
      <c r="L76" s="34"/>
    </row>
    <row r="77" spans="1:12" x14ac:dyDescent="0.3">
      <c r="A77" s="8"/>
      <c r="L77" s="34"/>
    </row>
    <row r="78" spans="1:12" x14ac:dyDescent="0.3">
      <c r="A78" s="8"/>
      <c r="L78" s="34"/>
    </row>
    <row r="79" spans="1:12" x14ac:dyDescent="0.3">
      <c r="A79" s="8"/>
      <c r="L79" s="34"/>
    </row>
    <row r="80" spans="1:12" x14ac:dyDescent="0.3">
      <c r="A80" s="8"/>
      <c r="L80" s="34"/>
    </row>
    <row r="81" spans="1:12" x14ac:dyDescent="0.3">
      <c r="A81" s="8"/>
      <c r="L81" s="34"/>
    </row>
    <row r="82" spans="1:12" x14ac:dyDescent="0.3">
      <c r="A82" s="8"/>
      <c r="L82" s="34"/>
    </row>
    <row r="83" spans="1:12" x14ac:dyDescent="0.3">
      <c r="A83" s="8"/>
      <c r="L83" s="34"/>
    </row>
    <row r="84" spans="1:12" x14ac:dyDescent="0.3">
      <c r="A84" s="8"/>
      <c r="L84" s="34"/>
    </row>
    <row r="85" spans="1:12" x14ac:dyDescent="0.3">
      <c r="A85" s="8"/>
      <c r="L85" s="34"/>
    </row>
    <row r="86" spans="1:12" x14ac:dyDescent="0.3">
      <c r="A86" s="8"/>
      <c r="L86" s="34"/>
    </row>
    <row r="87" spans="1:12" x14ac:dyDescent="0.3">
      <c r="A87" s="8"/>
      <c r="L87" s="34"/>
    </row>
    <row r="88" spans="1:12" x14ac:dyDescent="0.3">
      <c r="A88" s="8"/>
      <c r="L88" s="34"/>
    </row>
    <row r="89" spans="1:12" x14ac:dyDescent="0.3">
      <c r="A89" s="8"/>
      <c r="L89" s="34"/>
    </row>
    <row r="90" spans="1:12" x14ac:dyDescent="0.3">
      <c r="A90" s="8"/>
      <c r="L90" s="34"/>
    </row>
    <row r="91" spans="1:12" x14ac:dyDescent="0.3">
      <c r="A91" s="8"/>
      <c r="L91" s="34"/>
    </row>
    <row r="92" spans="1:12" x14ac:dyDescent="0.3">
      <c r="A92" s="8"/>
      <c r="L92" s="34"/>
    </row>
    <row r="93" spans="1:12" x14ac:dyDescent="0.3">
      <c r="A93" s="8"/>
      <c r="L93" s="34"/>
    </row>
    <row r="94" spans="1:12" x14ac:dyDescent="0.3">
      <c r="A94" s="8"/>
      <c r="L94" s="34"/>
    </row>
    <row r="95" spans="1:12" x14ac:dyDescent="0.3">
      <c r="A95" s="8"/>
      <c r="L95" s="34"/>
    </row>
    <row r="96" spans="1:12" x14ac:dyDescent="0.3">
      <c r="A96" s="11"/>
      <c r="L96" s="34"/>
    </row>
    <row r="97" spans="1:12" x14ac:dyDescent="0.3">
      <c r="A97" s="8"/>
      <c r="L97" s="34"/>
    </row>
    <row r="98" spans="1:12" x14ac:dyDescent="0.3">
      <c r="A98" s="8"/>
      <c r="L98" s="34"/>
    </row>
    <row r="99" spans="1:12" x14ac:dyDescent="0.3">
      <c r="A99" s="8"/>
      <c r="L99" s="34"/>
    </row>
    <row r="100" spans="1:12" x14ac:dyDescent="0.3">
      <c r="A100" s="8"/>
      <c r="L100" s="34"/>
    </row>
    <row r="101" spans="1:12" x14ac:dyDescent="0.3">
      <c r="A101" s="8"/>
      <c r="L101" s="34"/>
    </row>
    <row r="102" spans="1:12" x14ac:dyDescent="0.3">
      <c r="A102" s="8"/>
      <c r="L102" s="34"/>
    </row>
    <row r="103" spans="1:12" x14ac:dyDescent="0.3">
      <c r="A103" s="8"/>
      <c r="L103" s="34"/>
    </row>
    <row r="104" spans="1:12" x14ac:dyDescent="0.3">
      <c r="A104" s="8"/>
      <c r="L104" s="34"/>
    </row>
    <row r="105" spans="1:12" x14ac:dyDescent="0.3">
      <c r="A105" s="8"/>
      <c r="L105" s="34"/>
    </row>
    <row r="106" spans="1:12" x14ac:dyDescent="0.3">
      <c r="A106" s="8"/>
      <c r="L106" s="34"/>
    </row>
    <row r="107" spans="1:12" x14ac:dyDescent="0.3">
      <c r="A107" s="11"/>
      <c r="L107" s="34"/>
    </row>
    <row r="108" spans="1:12" x14ac:dyDescent="0.3">
      <c r="A108" s="8"/>
      <c r="L108" s="34"/>
    </row>
    <row r="109" spans="1:12" x14ac:dyDescent="0.3">
      <c r="A109" s="8"/>
      <c r="L109" s="34"/>
    </row>
    <row r="110" spans="1:12" x14ac:dyDescent="0.3">
      <c r="A110" s="8"/>
      <c r="L110" s="34"/>
    </row>
    <row r="111" spans="1:12" x14ac:dyDescent="0.3">
      <c r="A111" s="8"/>
      <c r="L111" s="34"/>
    </row>
    <row r="112" spans="1:12" x14ac:dyDescent="0.3">
      <c r="A112" s="8"/>
      <c r="L112" s="34"/>
    </row>
    <row r="113" spans="1:12" x14ac:dyDescent="0.3">
      <c r="A113" s="8"/>
      <c r="L113" s="34"/>
    </row>
    <row r="114" spans="1:12" x14ac:dyDescent="0.3">
      <c r="A114" s="8"/>
      <c r="L114" s="34"/>
    </row>
    <row r="115" spans="1:12" x14ac:dyDescent="0.3">
      <c r="A115" s="8"/>
      <c r="L115" s="34"/>
    </row>
    <row r="116" spans="1:12" x14ac:dyDescent="0.3">
      <c r="A116" s="8"/>
      <c r="L116" s="34"/>
    </row>
    <row r="117" spans="1:12" x14ac:dyDescent="0.3">
      <c r="A117" s="8"/>
      <c r="L117" s="34"/>
    </row>
    <row r="118" spans="1:12" x14ac:dyDescent="0.3">
      <c r="A118" s="8"/>
      <c r="L118" s="34"/>
    </row>
    <row r="119" spans="1:12" x14ac:dyDescent="0.3">
      <c r="A119" s="8"/>
      <c r="L119" s="34"/>
    </row>
    <row r="120" spans="1:12" x14ac:dyDescent="0.3">
      <c r="A120" s="8"/>
      <c r="L120" s="34"/>
    </row>
    <row r="121" spans="1:12" x14ac:dyDescent="0.3">
      <c r="A121" s="8"/>
      <c r="L121" s="34"/>
    </row>
    <row r="122" spans="1:12" x14ac:dyDescent="0.3">
      <c r="A122" s="8"/>
      <c r="L122" s="34"/>
    </row>
    <row r="123" spans="1:12" x14ac:dyDescent="0.3">
      <c r="A123" s="8"/>
      <c r="L123" s="34"/>
    </row>
    <row r="124" spans="1:12" x14ac:dyDescent="0.3">
      <c r="A124" s="8"/>
      <c r="L124" s="34"/>
    </row>
    <row r="125" spans="1:12" x14ac:dyDescent="0.3">
      <c r="A125" s="8"/>
      <c r="L125" s="34"/>
    </row>
    <row r="126" spans="1:12" x14ac:dyDescent="0.3">
      <c r="A126" s="8"/>
      <c r="L126" s="34"/>
    </row>
    <row r="127" spans="1:12" x14ac:dyDescent="0.3">
      <c r="A127" s="8"/>
      <c r="L127" s="34"/>
    </row>
    <row r="128" spans="1:12" x14ac:dyDescent="0.3">
      <c r="A128" s="8"/>
      <c r="L128" s="34"/>
    </row>
    <row r="129" spans="1:12" x14ac:dyDescent="0.3">
      <c r="A129" s="8"/>
      <c r="L129" s="34"/>
    </row>
    <row r="130" spans="1:12" x14ac:dyDescent="0.3">
      <c r="A130" s="8"/>
      <c r="L130" s="34"/>
    </row>
    <row r="131" spans="1:12" x14ac:dyDescent="0.3">
      <c r="A131" s="8"/>
      <c r="L131" s="34"/>
    </row>
    <row r="132" spans="1:12" x14ac:dyDescent="0.3">
      <c r="A132" s="8"/>
      <c r="L132" s="34"/>
    </row>
    <row r="133" spans="1:12" x14ac:dyDescent="0.3">
      <c r="A133" s="8"/>
      <c r="L133" s="34"/>
    </row>
    <row r="134" spans="1:12" x14ac:dyDescent="0.3">
      <c r="A134" s="8"/>
      <c r="L134" s="34"/>
    </row>
    <row r="135" spans="1:12" x14ac:dyDescent="0.3">
      <c r="A135" s="8"/>
      <c r="L135" s="34"/>
    </row>
    <row r="136" spans="1:12" x14ac:dyDescent="0.3">
      <c r="A136" s="8"/>
      <c r="L136" s="34"/>
    </row>
    <row r="137" spans="1:12" x14ac:dyDescent="0.3">
      <c r="A137" s="8"/>
      <c r="L137" s="34"/>
    </row>
    <row r="138" spans="1:12" x14ac:dyDescent="0.3">
      <c r="A138" s="8"/>
      <c r="L138" s="34"/>
    </row>
    <row r="139" spans="1:12" x14ac:dyDescent="0.3">
      <c r="A139" s="8"/>
      <c r="L139" s="34"/>
    </row>
    <row r="140" spans="1:12" x14ac:dyDescent="0.3">
      <c r="A140" s="8"/>
      <c r="L140" s="34"/>
    </row>
    <row r="141" spans="1:12" x14ac:dyDescent="0.3">
      <c r="A141" s="8"/>
      <c r="L141" s="34"/>
    </row>
    <row r="142" spans="1:12" x14ac:dyDescent="0.3">
      <c r="A142" s="8"/>
      <c r="L142" s="34"/>
    </row>
    <row r="143" spans="1:12" x14ac:dyDescent="0.3">
      <c r="A143" s="8"/>
      <c r="L143" s="34"/>
    </row>
    <row r="144" spans="1:12" x14ac:dyDescent="0.3">
      <c r="A144" s="8"/>
      <c r="L144" s="34"/>
    </row>
    <row r="145" spans="1:12" x14ac:dyDescent="0.3">
      <c r="A145" s="8"/>
      <c r="L145" s="34"/>
    </row>
    <row r="146" spans="1:12" x14ac:dyDescent="0.3">
      <c r="A146" s="8"/>
      <c r="L146" s="34"/>
    </row>
    <row r="147" spans="1:12" x14ac:dyDescent="0.3">
      <c r="A147" s="8"/>
      <c r="L147" s="34"/>
    </row>
    <row r="148" spans="1:12" x14ac:dyDescent="0.3">
      <c r="A148" s="8"/>
      <c r="L148" s="34"/>
    </row>
    <row r="149" spans="1:12" x14ac:dyDescent="0.3">
      <c r="A149" s="8"/>
      <c r="L149" s="34"/>
    </row>
    <row r="150" spans="1:12" x14ac:dyDescent="0.3">
      <c r="A150" s="8"/>
      <c r="L150" s="34"/>
    </row>
    <row r="151" spans="1:12" x14ac:dyDescent="0.3">
      <c r="A151" s="8"/>
      <c r="L151" s="34"/>
    </row>
    <row r="152" spans="1:12" x14ac:dyDescent="0.3">
      <c r="A152" s="8"/>
      <c r="L152" s="34"/>
    </row>
    <row r="153" spans="1:12" x14ac:dyDescent="0.3">
      <c r="A153" s="8"/>
      <c r="L153" s="34"/>
    </row>
    <row r="154" spans="1:12" x14ac:dyDescent="0.3">
      <c r="A154" s="8"/>
      <c r="L154" s="34"/>
    </row>
    <row r="155" spans="1:12" x14ac:dyDescent="0.3">
      <c r="A155" s="8"/>
      <c r="L155" s="34"/>
    </row>
    <row r="156" spans="1:12" x14ac:dyDescent="0.3">
      <c r="A156" s="8"/>
      <c r="L156" s="34"/>
    </row>
    <row r="157" spans="1:12" x14ac:dyDescent="0.3">
      <c r="A157" s="8"/>
      <c r="L157" s="34"/>
    </row>
    <row r="158" spans="1:12" x14ac:dyDescent="0.3">
      <c r="A158" s="8"/>
      <c r="L158" s="34"/>
    </row>
    <row r="159" spans="1:12" x14ac:dyDescent="0.3">
      <c r="A159" s="8"/>
      <c r="L159" s="34"/>
    </row>
    <row r="160" spans="1:12" x14ac:dyDescent="0.3">
      <c r="A160" s="8"/>
      <c r="L160" s="34"/>
    </row>
    <row r="161" spans="1:12" x14ac:dyDescent="0.3">
      <c r="A161" s="8"/>
      <c r="L161" s="34"/>
    </row>
    <row r="162" spans="1:12" x14ac:dyDescent="0.3">
      <c r="A162" s="8"/>
      <c r="L162" s="34"/>
    </row>
    <row r="163" spans="1:12" x14ac:dyDescent="0.3">
      <c r="A163" s="8"/>
      <c r="L163" s="34"/>
    </row>
    <row r="164" spans="1:12" x14ac:dyDescent="0.3">
      <c r="A164" s="8"/>
      <c r="L164" s="34"/>
    </row>
    <row r="165" spans="1:12" x14ac:dyDescent="0.3">
      <c r="A165" s="8"/>
      <c r="L165" s="34"/>
    </row>
    <row r="166" spans="1:12" x14ac:dyDescent="0.3">
      <c r="A166" s="8"/>
      <c r="L166" s="34"/>
    </row>
    <row r="167" spans="1:12" x14ac:dyDescent="0.3">
      <c r="A167" s="8"/>
      <c r="L167" s="34"/>
    </row>
    <row r="168" spans="1:12" x14ac:dyDescent="0.3">
      <c r="A168" s="8"/>
      <c r="L168" s="34"/>
    </row>
    <row r="169" spans="1:12" x14ac:dyDescent="0.3">
      <c r="A169" s="8"/>
      <c r="L169" s="34"/>
    </row>
    <row r="170" spans="1:12" x14ac:dyDescent="0.3">
      <c r="A170" s="8"/>
      <c r="L170" s="34"/>
    </row>
    <row r="171" spans="1:12" x14ac:dyDescent="0.3">
      <c r="A171" s="8"/>
      <c r="L171" s="34"/>
    </row>
    <row r="172" spans="1:12" x14ac:dyDescent="0.3">
      <c r="A172" s="8"/>
      <c r="L172" s="34"/>
    </row>
    <row r="173" spans="1:12" x14ac:dyDescent="0.3">
      <c r="A173" s="8"/>
      <c r="L173" s="34"/>
    </row>
    <row r="174" spans="1:12" x14ac:dyDescent="0.3">
      <c r="A174" s="8"/>
      <c r="L174" s="34"/>
    </row>
    <row r="175" spans="1:12" x14ac:dyDescent="0.3">
      <c r="A175" s="8"/>
      <c r="L175" s="34"/>
    </row>
    <row r="176" spans="1:12" x14ac:dyDescent="0.3">
      <c r="A176" s="8"/>
      <c r="L176" s="34"/>
    </row>
    <row r="177" spans="1:12" x14ac:dyDescent="0.3">
      <c r="A177" s="8"/>
      <c r="L177" s="34"/>
    </row>
    <row r="178" spans="1:12" x14ac:dyDescent="0.3">
      <c r="A178" s="8"/>
      <c r="L178" s="34"/>
    </row>
    <row r="179" spans="1:12" x14ac:dyDescent="0.3">
      <c r="A179" s="8"/>
      <c r="L179" s="34"/>
    </row>
    <row r="180" spans="1:12" x14ac:dyDescent="0.3">
      <c r="A180" s="8"/>
      <c r="L180" s="34"/>
    </row>
    <row r="181" spans="1:12" x14ac:dyDescent="0.3">
      <c r="A181" s="8"/>
      <c r="L181" s="34"/>
    </row>
    <row r="182" spans="1:12" x14ac:dyDescent="0.3">
      <c r="A182" s="8"/>
      <c r="L182" s="34"/>
    </row>
    <row r="183" spans="1:12" x14ac:dyDescent="0.3">
      <c r="A183" s="8"/>
      <c r="L183" s="34"/>
    </row>
    <row r="184" spans="1:12" x14ac:dyDescent="0.3">
      <c r="A184" s="8"/>
      <c r="L184" s="34"/>
    </row>
    <row r="185" spans="1:12" x14ac:dyDescent="0.3">
      <c r="A185" s="8"/>
      <c r="L185" s="34"/>
    </row>
    <row r="186" spans="1:12" x14ac:dyDescent="0.3">
      <c r="A186" s="8"/>
      <c r="L186" s="34"/>
    </row>
    <row r="187" spans="1:12" x14ac:dyDescent="0.3">
      <c r="A187" s="8"/>
      <c r="L187" s="34"/>
    </row>
    <row r="188" spans="1:12" x14ac:dyDescent="0.3">
      <c r="A188" s="8"/>
      <c r="L188" s="34"/>
    </row>
    <row r="189" spans="1:12" x14ac:dyDescent="0.3">
      <c r="A189" s="8"/>
      <c r="L189" s="34"/>
    </row>
    <row r="190" spans="1:12" x14ac:dyDescent="0.3">
      <c r="A190" s="8"/>
      <c r="L190" s="34"/>
    </row>
    <row r="191" spans="1:12" x14ac:dyDescent="0.3">
      <c r="A191" s="8"/>
      <c r="L191" s="34"/>
    </row>
    <row r="192" spans="1:12" x14ac:dyDescent="0.3">
      <c r="A192" s="8"/>
      <c r="L192" s="34"/>
    </row>
    <row r="193" spans="1:12" x14ac:dyDescent="0.3">
      <c r="A193" s="8"/>
      <c r="L193" s="34"/>
    </row>
    <row r="194" spans="1:12" x14ac:dyDescent="0.3">
      <c r="A194" s="8"/>
      <c r="L194" s="34"/>
    </row>
    <row r="195" spans="1:12" x14ac:dyDescent="0.3">
      <c r="A195" s="8"/>
      <c r="L195" s="34"/>
    </row>
    <row r="196" spans="1:12" x14ac:dyDescent="0.3">
      <c r="A196" s="8"/>
      <c r="L196" s="34"/>
    </row>
    <row r="197" spans="1:12" x14ac:dyDescent="0.3">
      <c r="A197" s="8"/>
      <c r="L197" s="34"/>
    </row>
    <row r="198" spans="1:12" x14ac:dyDescent="0.3">
      <c r="A198" s="8"/>
      <c r="L198" s="34"/>
    </row>
    <row r="199" spans="1:12" x14ac:dyDescent="0.3">
      <c r="A199" s="8"/>
      <c r="L199" s="34"/>
    </row>
    <row r="200" spans="1:12" x14ac:dyDescent="0.3">
      <c r="A200" s="8"/>
      <c r="L200" s="34"/>
    </row>
    <row r="201" spans="1:12" x14ac:dyDescent="0.3">
      <c r="A201" s="8"/>
      <c r="L201" s="34"/>
    </row>
    <row r="202" spans="1:12" x14ac:dyDescent="0.3">
      <c r="A202" s="8"/>
      <c r="L202" s="34"/>
    </row>
    <row r="203" spans="1:12" x14ac:dyDescent="0.3">
      <c r="A203" s="8"/>
      <c r="L203" s="34"/>
    </row>
    <row r="204" spans="1:12" x14ac:dyDescent="0.3">
      <c r="A204" s="8"/>
      <c r="L204" s="34"/>
    </row>
    <row r="205" spans="1:12" x14ac:dyDescent="0.3">
      <c r="A205" s="8"/>
      <c r="L205" s="34"/>
    </row>
    <row r="206" spans="1:12" x14ac:dyDescent="0.3">
      <c r="A206" s="8"/>
      <c r="L206" s="34"/>
    </row>
    <row r="207" spans="1:12" x14ac:dyDescent="0.3">
      <c r="A207" s="8"/>
      <c r="L207" s="34"/>
    </row>
    <row r="208" spans="1:12" x14ac:dyDescent="0.3">
      <c r="A208" s="8"/>
      <c r="L208" s="34"/>
    </row>
    <row r="209" spans="1:12" x14ac:dyDescent="0.3">
      <c r="A209" s="8"/>
      <c r="L209" s="34"/>
    </row>
    <row r="210" spans="1:12" x14ac:dyDescent="0.3">
      <c r="A210" s="8"/>
      <c r="L210" s="34"/>
    </row>
    <row r="211" spans="1:12" x14ac:dyDescent="0.3">
      <c r="A211" s="8"/>
      <c r="L211" s="34"/>
    </row>
    <row r="212" spans="1:12" x14ac:dyDescent="0.3">
      <c r="A212" s="8"/>
      <c r="L212" s="34"/>
    </row>
    <row r="213" spans="1:12" x14ac:dyDescent="0.3">
      <c r="A213" s="8"/>
      <c r="L213" s="34"/>
    </row>
    <row r="214" spans="1:12" x14ac:dyDescent="0.3">
      <c r="A214" s="8"/>
      <c r="L214" s="34"/>
    </row>
    <row r="215" spans="1:12" x14ac:dyDescent="0.3">
      <c r="A215" s="8"/>
      <c r="L215" s="34"/>
    </row>
    <row r="216" spans="1:12" x14ac:dyDescent="0.3">
      <c r="A216" s="8"/>
      <c r="L216" s="34"/>
    </row>
    <row r="217" spans="1:12" x14ac:dyDescent="0.3">
      <c r="A217" s="8"/>
      <c r="L217" s="34"/>
    </row>
    <row r="218" spans="1:12" x14ac:dyDescent="0.3">
      <c r="A218" s="8"/>
      <c r="L218" s="34"/>
    </row>
    <row r="219" spans="1:12" x14ac:dyDescent="0.3">
      <c r="A219" s="8"/>
      <c r="L219" s="34"/>
    </row>
    <row r="220" spans="1:12" x14ac:dyDescent="0.3">
      <c r="A220" s="8"/>
      <c r="L220" s="34"/>
    </row>
    <row r="221" spans="1:12" x14ac:dyDescent="0.3">
      <c r="A221" s="8"/>
      <c r="L221" s="34"/>
    </row>
    <row r="222" spans="1:12" x14ac:dyDescent="0.3">
      <c r="A222" s="8"/>
      <c r="L222" s="34"/>
    </row>
    <row r="223" spans="1:12" x14ac:dyDescent="0.3">
      <c r="A223" s="8"/>
      <c r="L223" s="34"/>
    </row>
    <row r="224" spans="1:12" x14ac:dyDescent="0.3">
      <c r="A224" s="8"/>
      <c r="L224" s="34"/>
    </row>
    <row r="225" spans="1:12" x14ac:dyDescent="0.3">
      <c r="A225" s="8"/>
      <c r="L225" s="34"/>
    </row>
    <row r="226" spans="1:12" x14ac:dyDescent="0.3">
      <c r="A226" s="8"/>
      <c r="L226" s="34"/>
    </row>
    <row r="227" spans="1:12" x14ac:dyDescent="0.3">
      <c r="A227" s="8"/>
      <c r="L227" s="34"/>
    </row>
    <row r="228" spans="1:12" x14ac:dyDescent="0.3">
      <c r="A228" s="8"/>
      <c r="L228" s="34"/>
    </row>
    <row r="229" spans="1:12" x14ac:dyDescent="0.3">
      <c r="A229" s="8"/>
      <c r="L229" s="34"/>
    </row>
    <row r="230" spans="1:12" x14ac:dyDescent="0.3">
      <c r="A230" s="8"/>
      <c r="L230" s="34"/>
    </row>
    <row r="231" spans="1:12" x14ac:dyDescent="0.3">
      <c r="A231" s="8"/>
      <c r="L231" s="34"/>
    </row>
    <row r="232" spans="1:12" x14ac:dyDescent="0.3">
      <c r="A232" s="8"/>
      <c r="L232" s="34"/>
    </row>
    <row r="233" spans="1:12" x14ac:dyDescent="0.3">
      <c r="A233" s="8"/>
      <c r="L233" s="34"/>
    </row>
    <row r="234" spans="1:12" x14ac:dyDescent="0.3">
      <c r="A234" s="8"/>
      <c r="L234" s="34"/>
    </row>
    <row r="235" spans="1:12" x14ac:dyDescent="0.3">
      <c r="A235" s="8"/>
      <c r="L235" s="34"/>
    </row>
    <row r="236" spans="1:12" x14ac:dyDescent="0.3">
      <c r="A236" s="8"/>
      <c r="L236" s="34"/>
    </row>
    <row r="237" spans="1:12" x14ac:dyDescent="0.3">
      <c r="A237" s="8"/>
      <c r="L237" s="34"/>
    </row>
    <row r="238" spans="1:12" x14ac:dyDescent="0.3">
      <c r="A238" s="8"/>
      <c r="L238" s="34"/>
    </row>
    <row r="239" spans="1:12" x14ac:dyDescent="0.3">
      <c r="A239" s="8"/>
      <c r="L239" s="34"/>
    </row>
    <row r="240" spans="1:12" x14ac:dyDescent="0.3">
      <c r="A240" s="8"/>
      <c r="L240" s="34"/>
    </row>
    <row r="241" spans="1:12" x14ac:dyDescent="0.3">
      <c r="A241" s="8"/>
      <c r="L241" s="34"/>
    </row>
    <row r="242" spans="1:12" x14ac:dyDescent="0.3">
      <c r="A242" s="8"/>
      <c r="L242" s="34"/>
    </row>
    <row r="243" spans="1:12" x14ac:dyDescent="0.3">
      <c r="A243" s="8"/>
      <c r="L243" s="34"/>
    </row>
    <row r="244" spans="1:12" x14ac:dyDescent="0.3">
      <c r="A244" s="8"/>
      <c r="L244" s="34"/>
    </row>
    <row r="245" spans="1:12" x14ac:dyDescent="0.3">
      <c r="A245" s="8"/>
      <c r="L245" s="34"/>
    </row>
    <row r="246" spans="1:12" x14ac:dyDescent="0.3">
      <c r="A246" s="8"/>
      <c r="L246" s="34"/>
    </row>
    <row r="247" spans="1:12" x14ac:dyDescent="0.3">
      <c r="A247" s="8"/>
      <c r="L247" s="34"/>
    </row>
    <row r="248" spans="1:12" x14ac:dyDescent="0.3">
      <c r="A248" s="8"/>
      <c r="L248" s="34"/>
    </row>
    <row r="249" spans="1:12" x14ac:dyDescent="0.3">
      <c r="A249" s="8"/>
      <c r="L249" s="34"/>
    </row>
    <row r="250" spans="1:12" x14ac:dyDescent="0.3">
      <c r="A250" s="8"/>
      <c r="L250" s="34"/>
    </row>
    <row r="251" spans="1:12" x14ac:dyDescent="0.3">
      <c r="A251" s="8"/>
      <c r="L251" s="34"/>
    </row>
    <row r="252" spans="1:12" x14ac:dyDescent="0.3">
      <c r="A252" s="8"/>
      <c r="L252" s="34"/>
    </row>
    <row r="253" spans="1:12" x14ac:dyDescent="0.3">
      <c r="A253" s="8"/>
      <c r="L253" s="34"/>
    </row>
    <row r="254" spans="1:12" x14ac:dyDescent="0.3">
      <c r="A254" s="8"/>
      <c r="L254" s="34"/>
    </row>
    <row r="255" spans="1:12" x14ac:dyDescent="0.3">
      <c r="A255" s="8"/>
      <c r="L255" s="34"/>
    </row>
    <row r="256" spans="1:12" x14ac:dyDescent="0.3">
      <c r="A256" s="8"/>
      <c r="L256" s="34"/>
    </row>
    <row r="257" spans="1:12" x14ac:dyDescent="0.3">
      <c r="A257" s="8"/>
      <c r="L257" s="34"/>
    </row>
    <row r="258" spans="1:12" x14ac:dyDescent="0.3">
      <c r="A258" s="8"/>
      <c r="L258" s="34"/>
    </row>
    <row r="259" spans="1:12" x14ac:dyDescent="0.3">
      <c r="A259" s="8"/>
      <c r="L259" s="34"/>
    </row>
    <row r="260" spans="1:12" x14ac:dyDescent="0.3">
      <c r="A260" s="8"/>
      <c r="L260" s="34"/>
    </row>
    <row r="261" spans="1:12" x14ac:dyDescent="0.3">
      <c r="A261" s="8"/>
      <c r="L261" s="34"/>
    </row>
    <row r="262" spans="1:12" x14ac:dyDescent="0.3">
      <c r="A262" s="8"/>
      <c r="L262" s="34"/>
    </row>
    <row r="263" spans="1:12" x14ac:dyDescent="0.3">
      <c r="A263" s="8"/>
      <c r="L263" s="34"/>
    </row>
    <row r="264" spans="1:12" x14ac:dyDescent="0.3">
      <c r="A264" s="8"/>
      <c r="L264" s="34"/>
    </row>
    <row r="265" spans="1:12" x14ac:dyDescent="0.3">
      <c r="A265" s="8"/>
      <c r="L265" s="34"/>
    </row>
    <row r="266" spans="1:12" x14ac:dyDescent="0.3">
      <c r="A266" s="8"/>
      <c r="L266" s="34"/>
    </row>
    <row r="267" spans="1:12" x14ac:dyDescent="0.3">
      <c r="A267" s="8"/>
      <c r="L267" s="34"/>
    </row>
    <row r="268" spans="1:12" x14ac:dyDescent="0.3">
      <c r="A268" s="8"/>
      <c r="L268" s="34"/>
    </row>
    <row r="269" spans="1:12" x14ac:dyDescent="0.3">
      <c r="A269" s="8"/>
      <c r="L269" s="34"/>
    </row>
    <row r="270" spans="1:12" x14ac:dyDescent="0.3">
      <c r="A270" s="8"/>
      <c r="L270" s="34"/>
    </row>
    <row r="271" spans="1:12" x14ac:dyDescent="0.3">
      <c r="A271" s="8"/>
      <c r="L271" s="34"/>
    </row>
    <row r="272" spans="1:12" x14ac:dyDescent="0.3">
      <c r="A272" s="8"/>
      <c r="L272" s="34"/>
    </row>
    <row r="273" spans="1:12" x14ac:dyDescent="0.3">
      <c r="A273" s="8"/>
      <c r="L273" s="34"/>
    </row>
    <row r="274" spans="1:12" x14ac:dyDescent="0.3">
      <c r="A274" s="8"/>
      <c r="L274" s="34"/>
    </row>
    <row r="275" spans="1:12" x14ac:dyDescent="0.3">
      <c r="A275" s="8"/>
      <c r="L275" s="34"/>
    </row>
    <row r="276" spans="1:12" x14ac:dyDescent="0.3">
      <c r="A276" s="8"/>
      <c r="L276" s="34"/>
    </row>
    <row r="277" spans="1:12" x14ac:dyDescent="0.3">
      <c r="A277" s="8"/>
      <c r="L277" s="34"/>
    </row>
    <row r="278" spans="1:12" x14ac:dyDescent="0.3">
      <c r="A278" s="8"/>
      <c r="L278" s="34"/>
    </row>
    <row r="279" spans="1:12" x14ac:dyDescent="0.3">
      <c r="A279" s="8"/>
      <c r="L279" s="34"/>
    </row>
    <row r="280" spans="1:12" x14ac:dyDescent="0.3">
      <c r="A280" s="8"/>
      <c r="L280" s="34"/>
    </row>
    <row r="281" spans="1:12" x14ac:dyDescent="0.3">
      <c r="A281" s="8"/>
      <c r="L281" s="34"/>
    </row>
    <row r="282" spans="1:12" x14ac:dyDescent="0.3">
      <c r="A282" s="8"/>
      <c r="L282" s="34"/>
    </row>
    <row r="283" spans="1:12" x14ac:dyDescent="0.3">
      <c r="A283" s="8"/>
      <c r="L283" s="34"/>
    </row>
    <row r="284" spans="1:12" x14ac:dyDescent="0.3">
      <c r="A284" s="8"/>
      <c r="L284" s="34"/>
    </row>
    <row r="285" spans="1:12" x14ac:dyDescent="0.3">
      <c r="A285" s="8"/>
      <c r="L285" s="34"/>
    </row>
    <row r="286" spans="1:12" x14ac:dyDescent="0.3">
      <c r="A286" s="8"/>
      <c r="L286" s="34"/>
    </row>
    <row r="287" spans="1:12" x14ac:dyDescent="0.3">
      <c r="A287" s="8"/>
      <c r="L287" s="34"/>
    </row>
    <row r="288" spans="1:12" x14ac:dyDescent="0.3">
      <c r="A288" s="8"/>
      <c r="L288" s="34"/>
    </row>
    <row r="289" spans="1:12" x14ac:dyDescent="0.3">
      <c r="A289" s="8"/>
      <c r="L289" s="34"/>
    </row>
    <row r="290" spans="1:12" x14ac:dyDescent="0.3">
      <c r="A290" s="8"/>
      <c r="L290" s="34"/>
    </row>
    <row r="291" spans="1:12" x14ac:dyDescent="0.3">
      <c r="A291" s="8"/>
      <c r="L291" s="34"/>
    </row>
    <row r="292" spans="1:12" x14ac:dyDescent="0.3">
      <c r="A292" s="8"/>
      <c r="L292" s="34"/>
    </row>
    <row r="293" spans="1:12" x14ac:dyDescent="0.3">
      <c r="A293" s="8"/>
      <c r="L293" s="34"/>
    </row>
    <row r="294" spans="1:12" x14ac:dyDescent="0.3">
      <c r="A294" s="8"/>
      <c r="L294" s="34"/>
    </row>
    <row r="295" spans="1:12" x14ac:dyDescent="0.3">
      <c r="A295" s="8"/>
      <c r="L295" s="34"/>
    </row>
    <row r="296" spans="1:12" x14ac:dyDescent="0.3">
      <c r="A296" s="8"/>
      <c r="L296" s="34"/>
    </row>
    <row r="297" spans="1:12" x14ac:dyDescent="0.3">
      <c r="A297" s="8"/>
      <c r="L297" s="34"/>
    </row>
    <row r="298" spans="1:12" x14ac:dyDescent="0.3">
      <c r="A298" s="8"/>
      <c r="L298" s="34"/>
    </row>
    <row r="299" spans="1:12" x14ac:dyDescent="0.3">
      <c r="A299" s="8"/>
      <c r="L299" s="34"/>
    </row>
    <row r="300" spans="1:12" x14ac:dyDescent="0.3">
      <c r="A300" s="8"/>
      <c r="L300" s="34"/>
    </row>
    <row r="301" spans="1:12" x14ac:dyDescent="0.3">
      <c r="A301" s="8"/>
      <c r="L301" s="34"/>
    </row>
    <row r="302" spans="1:12" x14ac:dyDescent="0.3">
      <c r="A302" s="8"/>
      <c r="L302" s="34"/>
    </row>
    <row r="303" spans="1:12" x14ac:dyDescent="0.3">
      <c r="A303" s="8"/>
      <c r="L303" s="34"/>
    </row>
    <row r="304" spans="1:12" x14ac:dyDescent="0.3">
      <c r="A304" s="8"/>
      <c r="L304" s="34"/>
    </row>
    <row r="305" spans="1:12" x14ac:dyDescent="0.3">
      <c r="A305" s="8"/>
      <c r="L305" s="34"/>
    </row>
    <row r="306" spans="1:12" x14ac:dyDescent="0.3">
      <c r="A306" s="8"/>
      <c r="L306" s="34"/>
    </row>
    <row r="307" spans="1:12" x14ac:dyDescent="0.3">
      <c r="A307" s="8"/>
      <c r="L307" s="34"/>
    </row>
    <row r="308" spans="1:12" x14ac:dyDescent="0.3">
      <c r="A308" s="8"/>
      <c r="L308" s="34"/>
    </row>
    <row r="309" spans="1:12" x14ac:dyDescent="0.3">
      <c r="A309" s="8"/>
      <c r="L309" s="34"/>
    </row>
    <row r="310" spans="1:12" x14ac:dyDescent="0.3">
      <c r="A310" s="8"/>
      <c r="L310" s="34"/>
    </row>
    <row r="311" spans="1:12" x14ac:dyDescent="0.3">
      <c r="A311" s="8"/>
      <c r="L311" s="34"/>
    </row>
    <row r="312" spans="1:12" x14ac:dyDescent="0.3">
      <c r="A312" s="8"/>
      <c r="L312" s="34"/>
    </row>
    <row r="313" spans="1:12" x14ac:dyDescent="0.3">
      <c r="A313" s="8"/>
      <c r="L313" s="34"/>
    </row>
    <row r="314" spans="1:12" x14ac:dyDescent="0.3">
      <c r="A314" s="8"/>
      <c r="L314" s="34"/>
    </row>
    <row r="315" spans="1:12" x14ac:dyDescent="0.3">
      <c r="A315" s="8"/>
      <c r="L315" s="34"/>
    </row>
    <row r="316" spans="1:12" x14ac:dyDescent="0.3">
      <c r="A316" s="8"/>
      <c r="L316" s="34"/>
    </row>
    <row r="317" spans="1:12" x14ac:dyDescent="0.3">
      <c r="A317" s="8"/>
      <c r="L317" s="34"/>
    </row>
    <row r="318" spans="1:12" x14ac:dyDescent="0.3">
      <c r="A318" s="8"/>
      <c r="L318" s="34"/>
    </row>
    <row r="319" spans="1:12" x14ac:dyDescent="0.3">
      <c r="A319" s="8"/>
      <c r="L319" s="34"/>
    </row>
    <row r="320" spans="1:12" x14ac:dyDescent="0.3">
      <c r="A320" s="8"/>
      <c r="L320" s="34"/>
    </row>
    <row r="321" spans="1:12" x14ac:dyDescent="0.3">
      <c r="A321" s="8"/>
      <c r="L321" s="34"/>
    </row>
    <row r="322" spans="1:12" x14ac:dyDescent="0.3">
      <c r="A322" s="8"/>
      <c r="L322" s="34"/>
    </row>
    <row r="323" spans="1:12" x14ac:dyDescent="0.3">
      <c r="A323" s="8"/>
      <c r="L323" s="34"/>
    </row>
    <row r="324" spans="1:12" x14ac:dyDescent="0.3">
      <c r="A324" s="8"/>
      <c r="L324" s="34"/>
    </row>
    <row r="325" spans="1:12" x14ac:dyDescent="0.3">
      <c r="A325" s="8"/>
      <c r="L325" s="34"/>
    </row>
    <row r="326" spans="1:12" x14ac:dyDescent="0.3">
      <c r="A326" s="8"/>
      <c r="L326" s="34"/>
    </row>
    <row r="327" spans="1:12" x14ac:dyDescent="0.3">
      <c r="A327" s="8"/>
      <c r="L327" s="34"/>
    </row>
    <row r="328" spans="1:12" x14ac:dyDescent="0.3">
      <c r="A328" s="8"/>
      <c r="L328" s="34"/>
    </row>
    <row r="329" spans="1:12" x14ac:dyDescent="0.3">
      <c r="A329" s="8"/>
      <c r="L329" s="34"/>
    </row>
    <row r="330" spans="1:12" x14ac:dyDescent="0.3">
      <c r="A330" s="8"/>
      <c r="L330" s="34"/>
    </row>
    <row r="331" spans="1:12" x14ac:dyDescent="0.3">
      <c r="A331" s="8"/>
      <c r="L331" s="34"/>
    </row>
    <row r="332" spans="1:12" x14ac:dyDescent="0.3">
      <c r="A332" s="8"/>
      <c r="L332" s="34"/>
    </row>
    <row r="333" spans="1:12" x14ac:dyDescent="0.3">
      <c r="A333" s="8"/>
      <c r="L333" s="34"/>
    </row>
    <row r="334" spans="1:12" x14ac:dyDescent="0.3">
      <c r="A334" s="8"/>
      <c r="L334" s="34"/>
    </row>
    <row r="335" spans="1:12" x14ac:dyDescent="0.3">
      <c r="A335" s="8"/>
      <c r="L335" s="34"/>
    </row>
    <row r="336" spans="1:12" x14ac:dyDescent="0.3">
      <c r="A336" s="8"/>
      <c r="L336" s="34"/>
    </row>
    <row r="337" spans="1:13" x14ac:dyDescent="0.3">
      <c r="A337" s="8"/>
      <c r="L337" s="34"/>
    </row>
    <row r="338" spans="1:13" x14ac:dyDescent="0.3">
      <c r="A338" s="8"/>
      <c r="L338" s="34"/>
    </row>
    <row r="339" spans="1:13" x14ac:dyDescent="0.3">
      <c r="A339" s="8"/>
      <c r="L339" s="34"/>
    </row>
    <row r="340" spans="1:13" x14ac:dyDescent="0.3">
      <c r="A340" s="8"/>
      <c r="L340" s="34"/>
    </row>
    <row r="341" spans="1:13" x14ac:dyDescent="0.3">
      <c r="A341" s="8"/>
      <c r="L341" s="34"/>
    </row>
    <row r="342" spans="1:13" x14ac:dyDescent="0.3">
      <c r="A342" s="8"/>
      <c r="L342" s="34"/>
    </row>
    <row r="343" spans="1:13" x14ac:dyDescent="0.3">
      <c r="A343" s="8"/>
      <c r="L343" s="34"/>
    </row>
    <row r="344" spans="1:13" x14ac:dyDescent="0.3">
      <c r="A344" s="8"/>
      <c r="L344" s="34"/>
    </row>
    <row r="345" spans="1:13" x14ac:dyDescent="0.3">
      <c r="A345" s="8"/>
      <c r="L345" s="34"/>
    </row>
    <row r="346" spans="1:13" x14ac:dyDescent="0.3">
      <c r="A346" s="8"/>
      <c r="L346" s="34"/>
    </row>
    <row r="347" spans="1:13" x14ac:dyDescent="0.3">
      <c r="A347" s="8"/>
      <c r="L347" s="34"/>
    </row>
    <row r="348" spans="1:13" x14ac:dyDescent="0.3">
      <c r="A348" s="8"/>
      <c r="L348" s="35"/>
      <c r="M348" s="36"/>
    </row>
    <row r="349" spans="1:13" x14ac:dyDescent="0.3">
      <c r="A349" s="8"/>
    </row>
    <row r="350" spans="1:13" x14ac:dyDescent="0.3">
      <c r="A350" s="8"/>
    </row>
    <row r="351" spans="1:13" x14ac:dyDescent="0.3">
      <c r="A351" s="8"/>
    </row>
    <row r="352" spans="1:13" x14ac:dyDescent="0.3">
      <c r="A352" s="8"/>
    </row>
    <row r="353" spans="1:1" x14ac:dyDescent="0.3">
      <c r="A353" s="9"/>
    </row>
  </sheetData>
  <phoneticPr fontId="3" type="noConversion"/>
  <pageMargins left="0.7" right="0.7" top="0.75" bottom="0.75" header="0.3" footer="0.3"/>
  <legacy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5B577E-E897-44C4-BBC3-617DA27274B1}">
  <sheetPr>
    <tabColor rgb="FFFFFF00"/>
  </sheetPr>
  <dimension ref="A2:AE353"/>
  <sheetViews>
    <sheetView topLeftCell="A28" workbookViewId="0">
      <selection activeCell="D52" sqref="D52:D58"/>
    </sheetView>
  </sheetViews>
  <sheetFormatPr defaultRowHeight="13.5" x14ac:dyDescent="0.3"/>
  <cols>
    <col min="1" max="1" width="21.46484375" customWidth="1"/>
    <col min="2" max="2" width="11.86328125" customWidth="1"/>
    <col min="3" max="3" width="9.73046875" customWidth="1"/>
    <col min="4" max="6" width="11.59765625" customWidth="1"/>
    <col min="7" max="7" width="12.73046875" customWidth="1"/>
    <col min="12" max="12" width="11.59765625" customWidth="1"/>
    <col min="16" max="16" width="11.59765625" customWidth="1"/>
    <col min="19" max="19" width="11.73046875" customWidth="1"/>
    <col min="20" max="20" width="12.265625" customWidth="1"/>
    <col min="21" max="21" width="13.1328125" customWidth="1"/>
  </cols>
  <sheetData>
    <row r="2" spans="1:22" x14ac:dyDescent="0.3">
      <c r="A2" s="8" t="s">
        <v>847</v>
      </c>
      <c r="S2" t="s">
        <v>838</v>
      </c>
    </row>
    <row r="3" spans="1:22" x14ac:dyDescent="0.3">
      <c r="A3" s="8"/>
      <c r="B3" t="s">
        <v>880</v>
      </c>
      <c r="C3" t="s">
        <v>919</v>
      </c>
      <c r="D3" t="s">
        <v>920</v>
      </c>
      <c r="E3" t="s">
        <v>1131</v>
      </c>
      <c r="F3" t="s">
        <v>1132</v>
      </c>
      <c r="G3" t="s">
        <v>921</v>
      </c>
      <c r="H3" t="s">
        <v>836</v>
      </c>
      <c r="I3" t="s">
        <v>849</v>
      </c>
      <c r="J3" t="s">
        <v>848</v>
      </c>
      <c r="S3" t="s">
        <v>835</v>
      </c>
      <c r="T3" t="s">
        <v>798</v>
      </c>
      <c r="U3" t="s">
        <v>833</v>
      </c>
      <c r="V3" t="s">
        <v>839</v>
      </c>
    </row>
    <row r="4" spans="1:22" hidden="1" x14ac:dyDescent="0.3">
      <c r="A4" s="8">
        <v>2017</v>
      </c>
      <c r="B4" s="57">
        <f>PV销量预计!$E$41/100</f>
        <v>169.74770000000001</v>
      </c>
      <c r="C4" s="57" t="e">
        <f>#REF!/100</f>
        <v>#REF!</v>
      </c>
      <c r="D4" s="57"/>
      <c r="E4" s="57"/>
      <c r="F4" s="57"/>
      <c r="G4" s="57">
        <v>9.8000000000000007</v>
      </c>
      <c r="H4" s="58" t="e">
        <f>SUM(B4:G4)</f>
        <v>#REF!</v>
      </c>
      <c r="I4" s="58" t="e">
        <f>SUM(B4:D4)</f>
        <v>#REF!</v>
      </c>
      <c r="J4" s="14">
        <f>D4/(B4+D4)</f>
        <v>0</v>
      </c>
      <c r="K4" s="14"/>
      <c r="S4" s="53">
        <v>0.04</v>
      </c>
      <c r="T4" s="53">
        <v>0.06</v>
      </c>
      <c r="U4" s="53">
        <v>0.125</v>
      </c>
      <c r="V4" s="52" t="e">
        <f>((H4+O5)-H5)/H4</f>
        <v>#REF!</v>
      </c>
    </row>
    <row r="5" spans="1:22" hidden="1" x14ac:dyDescent="0.3">
      <c r="A5" s="8">
        <v>2018</v>
      </c>
      <c r="B5" s="57">
        <f>PV销量预计!$E$42/100</f>
        <v>189.05419999999998</v>
      </c>
      <c r="C5" s="57" t="e">
        <f>#REF!/100</f>
        <v>#REF!</v>
      </c>
      <c r="D5" s="57"/>
      <c r="E5" s="57"/>
      <c r="F5" s="57"/>
      <c r="G5" s="57">
        <f>G4*(1-U$4)+N5</f>
        <v>8.5750000000000011</v>
      </c>
      <c r="H5">
        <v>231</v>
      </c>
      <c r="I5" s="58" t="e">
        <f t="shared" ref="I5:I6" si="0">SUM(B5:D5)</f>
        <v>#REF!</v>
      </c>
      <c r="J5" s="14">
        <f t="shared" ref="J5:J6" si="1">D5/(B5+D5)</f>
        <v>0</v>
      </c>
      <c r="K5" s="14"/>
      <c r="L5" s="55"/>
      <c r="M5" s="51"/>
      <c r="N5" s="19"/>
      <c r="O5" s="19"/>
    </row>
    <row r="6" spans="1:22" hidden="1" x14ac:dyDescent="0.3">
      <c r="A6" s="8">
        <v>2019</v>
      </c>
      <c r="B6" s="57">
        <f>PV销量预计!$E$43/100</f>
        <v>224.90771980651999</v>
      </c>
      <c r="C6" s="57" t="e">
        <f>#REF!/100</f>
        <v>#REF!</v>
      </c>
      <c r="D6" s="57"/>
      <c r="E6" s="57"/>
      <c r="F6" s="57"/>
      <c r="G6" s="57">
        <f>G5*(1-U$4)+N6</f>
        <v>7.5031250000000007</v>
      </c>
      <c r="H6" s="19" t="e">
        <f>SUM(B6:G6)</f>
        <v>#REF!</v>
      </c>
      <c r="I6" s="58" t="e">
        <f t="shared" si="0"/>
        <v>#REF!</v>
      </c>
      <c r="J6" s="14">
        <f t="shared" si="1"/>
        <v>0</v>
      </c>
      <c r="K6" s="14"/>
      <c r="L6" s="55"/>
      <c r="M6" s="51"/>
      <c r="N6" s="51"/>
      <c r="O6" s="19"/>
      <c r="S6" t="s">
        <v>840</v>
      </c>
      <c r="U6" t="s">
        <v>841</v>
      </c>
      <c r="V6" s="9">
        <v>0.66559999999999997</v>
      </c>
    </row>
    <row r="7" spans="1:22" x14ac:dyDescent="0.3">
      <c r="A7" s="8">
        <v>2020</v>
      </c>
      <c r="B7" s="19">
        <f>FE_M!B7</f>
        <v>243.47643229281414</v>
      </c>
      <c r="C7" s="19">
        <f>FE_M!C7</f>
        <v>1.3888999999999998</v>
      </c>
      <c r="D7" s="19">
        <f>预测总结L!D24/1000000</f>
        <v>17.51819311231656</v>
      </c>
      <c r="E7" s="19">
        <f>预测总结L!D22/1000000</f>
        <v>0.78664900000000004</v>
      </c>
      <c r="F7" s="19">
        <f>预测总结L!D23/1000000</f>
        <v>1.565674</v>
      </c>
      <c r="G7" s="19">
        <f>(预测总结L!$D$25+预测总结L!$D$26)/1000000</f>
        <v>7.7388265952129629</v>
      </c>
      <c r="H7" s="19">
        <f>SUM(B7:G7)</f>
        <v>272.47467500034367</v>
      </c>
      <c r="I7" s="19">
        <f>B7+C7+D7</f>
        <v>262.38352540513068</v>
      </c>
      <c r="J7" s="14">
        <f>D7/(B7+D7+C7)</f>
        <v>6.6765598508015195E-2</v>
      </c>
      <c r="K7" s="14"/>
      <c r="L7" s="115"/>
      <c r="M7" s="115"/>
      <c r="N7" s="115"/>
      <c r="O7" s="19"/>
      <c r="U7" t="s">
        <v>842</v>
      </c>
      <c r="V7" s="9">
        <v>1.895</v>
      </c>
    </row>
    <row r="8" spans="1:22" x14ac:dyDescent="0.3">
      <c r="A8" s="8">
        <v>2025</v>
      </c>
      <c r="B8" s="19">
        <f>FE_M!B8</f>
        <v>325.20737334816681</v>
      </c>
      <c r="C8" s="19">
        <f>FE_M!C8</f>
        <v>1.3888999999999998</v>
      </c>
      <c r="D8" s="19">
        <f>预测总结L!E24/1000000</f>
        <v>21.001820662082459</v>
      </c>
      <c r="E8" s="19">
        <f>预测总结L!E22/1000000</f>
        <v>0.78664900000000004</v>
      </c>
      <c r="F8" s="19">
        <f>预测总结L!E23/1000000</f>
        <v>1.565674</v>
      </c>
      <c r="G8" s="19">
        <f>(预测总结L!$E$25+预测总结L!$E$26)/1000000</f>
        <v>8.1375777117904793</v>
      </c>
      <c r="H8" s="19">
        <f t="shared" ref="H8:H13" si="2">SUM(B8:G8)</f>
        <v>358.08799472203975</v>
      </c>
      <c r="I8" s="19">
        <f t="shared" ref="I8:I13" si="3">B8+C8+D8</f>
        <v>347.59809401024927</v>
      </c>
      <c r="J8" s="14">
        <f t="shared" ref="J8:J13" si="4">D8/(B8+D8+C8)</f>
        <v>6.0419838382264543E-2</v>
      </c>
      <c r="L8" s="34"/>
      <c r="U8" t="s">
        <v>843</v>
      </c>
      <c r="V8" s="9">
        <v>0.17699999999999999</v>
      </c>
    </row>
    <row r="9" spans="1:22" x14ac:dyDescent="0.3">
      <c r="A9" s="8">
        <v>2030</v>
      </c>
      <c r="B9" s="19">
        <f>FE_M!B9</f>
        <v>378.2727361658242</v>
      </c>
      <c r="C9" s="19">
        <f>FE_M!C9</f>
        <v>1.3888999999999998</v>
      </c>
      <c r="D9" s="19">
        <f>预测总结L!F24/1000000</f>
        <v>24.340012726726741</v>
      </c>
      <c r="E9" s="19">
        <f>预测总结L!F22/1000000</f>
        <v>0.78664900000000004</v>
      </c>
      <c r="F9" s="19">
        <f>预测总结L!F23/1000000</f>
        <v>1.565674</v>
      </c>
      <c r="G9" s="19">
        <f>(预测总结L!$F$25+预测总结L!$F$26)/1000000</f>
        <v>8.4971475893931849</v>
      </c>
      <c r="H9" s="19">
        <f t="shared" si="2"/>
        <v>414.85111948194412</v>
      </c>
      <c r="I9" s="19">
        <f t="shared" si="3"/>
        <v>404.00164889255092</v>
      </c>
      <c r="J9" s="14">
        <f t="shared" si="4"/>
        <v>6.0247310359865039E-2</v>
      </c>
      <c r="L9" s="34"/>
      <c r="U9" t="s">
        <v>844</v>
      </c>
      <c r="V9" s="9">
        <v>1.1479999999999999</v>
      </c>
    </row>
    <row r="10" spans="1:22" x14ac:dyDescent="0.3">
      <c r="A10" s="8">
        <v>2035</v>
      </c>
      <c r="B10" s="19">
        <f>FE_M!B10</f>
        <v>406.03235084255806</v>
      </c>
      <c r="C10" s="19">
        <f>FE_M!C10</f>
        <v>1.3888999999999998</v>
      </c>
      <c r="D10" s="19">
        <f>预测总结L!G24/1000000</f>
        <v>27.394680164443294</v>
      </c>
      <c r="E10" s="19">
        <f>预测总结L!G22/1000000</f>
        <v>0.78664900000000004</v>
      </c>
      <c r="F10" s="19">
        <f>预测总结L!G23/1000000</f>
        <v>1.565674</v>
      </c>
      <c r="G10" s="19">
        <f>(预测总结L!$G$25+预测总结L!$G$26)/1000000</f>
        <v>8.8113178866813318</v>
      </c>
      <c r="H10" s="19">
        <f t="shared" si="2"/>
        <v>445.97957189368265</v>
      </c>
      <c r="I10" s="19">
        <f t="shared" si="3"/>
        <v>434.81593100700132</v>
      </c>
      <c r="J10" s="14">
        <f t="shared" si="4"/>
        <v>6.3002935750305314E-2</v>
      </c>
      <c r="L10" s="34"/>
      <c r="U10" t="s">
        <v>845</v>
      </c>
      <c r="V10">
        <f>4.4-SUM(V6:V9)</f>
        <v>0.51440000000000019</v>
      </c>
    </row>
    <row r="11" spans="1:22" x14ac:dyDescent="0.3">
      <c r="A11" s="8">
        <v>2040</v>
      </c>
      <c r="B11" s="19">
        <f>FE_M!B11</f>
        <v>418.6411834546218</v>
      </c>
      <c r="C11" s="19">
        <f>FE_M!C11</f>
        <v>1.3888999999999998</v>
      </c>
      <c r="D11" s="19">
        <f>预测总结L!H24/1000000</f>
        <v>30.4637988747075</v>
      </c>
      <c r="E11" s="19">
        <f>预测总结L!H22/1000000</f>
        <v>0.78664900000000004</v>
      </c>
      <c r="F11" s="19">
        <f>预测总结L!H23/1000000</f>
        <v>1.565674</v>
      </c>
      <c r="G11" s="19">
        <f>(预测总结L!$H$25+预测总结L!$H$26)/1000000</f>
        <v>9.1138288108061598</v>
      </c>
      <c r="H11" s="19">
        <f t="shared" si="2"/>
        <v>461.96003414013546</v>
      </c>
      <c r="I11" s="19">
        <f t="shared" si="3"/>
        <v>450.49388232932927</v>
      </c>
      <c r="J11" s="14">
        <f t="shared" si="4"/>
        <v>6.7623113364361359E-2</v>
      </c>
      <c r="L11" s="34"/>
      <c r="U11" t="s">
        <v>846</v>
      </c>
      <c r="V11" s="9">
        <f>SUM(V6:V10)</f>
        <v>4.4000000000000004</v>
      </c>
    </row>
    <row r="12" spans="1:22" x14ac:dyDescent="0.3">
      <c r="A12" s="8">
        <v>2045</v>
      </c>
      <c r="B12" s="19">
        <f>FE_M!B12</f>
        <v>419.18599656193766</v>
      </c>
      <c r="C12" s="19">
        <f>FE_M!C12</f>
        <v>1.3888999999999998</v>
      </c>
      <c r="D12" s="19">
        <f>预测总结L!I24/1000000</f>
        <v>33.151839058533504</v>
      </c>
      <c r="E12" s="19">
        <f>预测总结L!I22/1000000</f>
        <v>0.78664900000000004</v>
      </c>
      <c r="F12" s="19">
        <f>预测总结L!I23/1000000</f>
        <v>1.565674</v>
      </c>
      <c r="G12" s="19">
        <f>(预测总结L!$I$25+预测总结L!$I$26)/1000000</f>
        <v>9.3725915012250471</v>
      </c>
      <c r="H12" s="19">
        <f t="shared" si="2"/>
        <v>465.45165012169616</v>
      </c>
      <c r="I12" s="19">
        <f t="shared" si="3"/>
        <v>453.72673562047112</v>
      </c>
      <c r="J12" s="14">
        <f t="shared" si="4"/>
        <v>7.3065650436486579E-2</v>
      </c>
      <c r="L12" s="34"/>
      <c r="M12">
        <v>1.3</v>
      </c>
    </row>
    <row r="13" spans="1:22" x14ac:dyDescent="0.3">
      <c r="A13" s="8">
        <v>2050</v>
      </c>
      <c r="B13" s="19">
        <f>FE_M!B13</f>
        <v>412.52259589258369</v>
      </c>
      <c r="C13" s="19">
        <f>FE_M!C13</f>
        <v>1.3888999999999998</v>
      </c>
      <c r="D13" s="19">
        <f>预测总结L!J24/1000000</f>
        <v>35.83719652592108</v>
      </c>
      <c r="E13" s="19">
        <f>预测总结L!J22/1000000</f>
        <v>0.78664900000000004</v>
      </c>
      <c r="F13" s="19">
        <f>预测总结L!J23/1000000</f>
        <v>1.565674</v>
      </c>
      <c r="G13" s="19">
        <f>(预测总结L!$J$25+预测总结L!$J$26)/1000000</f>
        <v>9.6230819924335265</v>
      </c>
      <c r="H13" s="19">
        <f t="shared" si="2"/>
        <v>461.72409741093827</v>
      </c>
      <c r="I13" s="19">
        <f t="shared" si="3"/>
        <v>449.74869241850473</v>
      </c>
      <c r="J13" s="14">
        <f t="shared" si="4"/>
        <v>7.9682714213593506E-2</v>
      </c>
      <c r="L13" s="34"/>
    </row>
    <row r="14" spans="1:22" x14ac:dyDescent="0.3">
      <c r="A14" s="8"/>
      <c r="J14" s="14"/>
      <c r="L14" s="34"/>
    </row>
    <row r="15" spans="1:22" x14ac:dyDescent="0.3">
      <c r="A15" s="8" t="s">
        <v>851</v>
      </c>
      <c r="B15" t="s">
        <v>835</v>
      </c>
      <c r="C15" t="s">
        <v>919</v>
      </c>
      <c r="D15" t="s">
        <v>798</v>
      </c>
      <c r="E15" t="s">
        <v>948</v>
      </c>
      <c r="F15" t="s">
        <v>949</v>
      </c>
      <c r="G15" t="s">
        <v>922</v>
      </c>
      <c r="I15" t="s">
        <v>835</v>
      </c>
      <c r="J15" t="s">
        <v>925</v>
      </c>
      <c r="K15" s="14" t="s">
        <v>798</v>
      </c>
      <c r="L15" s="14" t="s">
        <v>948</v>
      </c>
      <c r="M15" s="14" t="s">
        <v>949</v>
      </c>
      <c r="N15" t="s">
        <v>827</v>
      </c>
      <c r="O15" s="50" t="s">
        <v>872</v>
      </c>
      <c r="R15" s="19"/>
    </row>
    <row r="16" spans="1:22" x14ac:dyDescent="0.3">
      <c r="A16" s="8">
        <v>2020</v>
      </c>
      <c r="B16">
        <f>BAU!B16*(1-I16)</f>
        <v>11880</v>
      </c>
      <c r="C16">
        <f>BAU!C16*(1-J16)</f>
        <v>96442</v>
      </c>
      <c r="D16" s="116">
        <f>BAU!D16*(1-K16)</f>
        <v>32746</v>
      </c>
      <c r="E16" s="116">
        <f>BAU!E16*(1-L16)</f>
        <v>44479</v>
      </c>
      <c r="F16" s="116">
        <f>BAU!F16*(1-M16)</f>
        <v>114800</v>
      </c>
      <c r="G16" s="20">
        <f>BAU!G16*(1-N16)</f>
        <v>65000</v>
      </c>
      <c r="K16" s="87"/>
      <c r="L16" s="87"/>
      <c r="M16" s="87"/>
      <c r="R16" s="19"/>
    </row>
    <row r="17" spans="1:31" x14ac:dyDescent="0.3">
      <c r="A17" s="8">
        <v>2025</v>
      </c>
      <c r="B17">
        <f>BAU!B17*(1-I17)</f>
        <v>11167.199999999999</v>
      </c>
      <c r="C17">
        <f>BAU!C17*(1-J17)</f>
        <v>90655.48</v>
      </c>
      <c r="D17">
        <f>BAU!D17*(1-K17)</f>
        <v>32746</v>
      </c>
      <c r="E17">
        <f>BAU!E17*(1-L17)</f>
        <v>44479</v>
      </c>
      <c r="F17">
        <f>BAU!F17*(1-M17)</f>
        <v>114800</v>
      </c>
      <c r="G17">
        <f>BAU!G17*(1-N17)</f>
        <v>73061.67</v>
      </c>
      <c r="I17" s="82">
        <f>[1]中性预测M输入!H60</f>
        <v>0.06</v>
      </c>
      <c r="J17" s="82">
        <f>[1]中性预测M输入!I60</f>
        <v>0.06</v>
      </c>
      <c r="K17" s="87"/>
      <c r="L17" s="87"/>
      <c r="M17" s="87"/>
      <c r="N17" s="87"/>
      <c r="R17" s="19"/>
    </row>
    <row r="18" spans="1:31" x14ac:dyDescent="0.3">
      <c r="A18" s="8">
        <v>2030</v>
      </c>
      <c r="B18">
        <f>BAU!B18*(1-I18)</f>
        <v>10454.4</v>
      </c>
      <c r="C18">
        <f>BAU!C18*(1-J18)</f>
        <v>84868.96</v>
      </c>
      <c r="D18">
        <f>BAU!D18*(1-K18)</f>
        <v>32746</v>
      </c>
      <c r="E18">
        <f>BAU!E18*(1-L18)</f>
        <v>44479</v>
      </c>
      <c r="F18">
        <f>BAU!F18*(1-M18)</f>
        <v>114800</v>
      </c>
      <c r="G18">
        <f>BAU!G18*(1-N18)</f>
        <v>79338.039999999994</v>
      </c>
      <c r="I18" s="82">
        <f>[1]中性预测M输入!H61</f>
        <v>0.12</v>
      </c>
      <c r="J18" s="82">
        <f>[1]中性预测M输入!I61</f>
        <v>0.12</v>
      </c>
      <c r="K18" s="87"/>
      <c r="L18" s="87"/>
      <c r="M18" s="87"/>
      <c r="N18" s="87"/>
      <c r="R18" s="19"/>
    </row>
    <row r="19" spans="1:31" x14ac:dyDescent="0.3">
      <c r="A19" s="8">
        <v>2035</v>
      </c>
      <c r="B19">
        <f>BAU!B19*(1-I19)</f>
        <v>9741.6</v>
      </c>
      <c r="C19">
        <f>BAU!C19*(1-J19)</f>
        <v>79082.44</v>
      </c>
      <c r="D19">
        <f>BAU!D19*(1-K19)</f>
        <v>32746</v>
      </c>
      <c r="E19">
        <f>BAU!E19*(1-L19)</f>
        <v>44479</v>
      </c>
      <c r="F19">
        <f>BAU!F19*(1-M19)</f>
        <v>114800</v>
      </c>
      <c r="G19">
        <f>BAU!G19*(1-N19)</f>
        <v>85276.98</v>
      </c>
      <c r="I19" s="82">
        <f>[1]中性预测M输入!H62</f>
        <v>0.18</v>
      </c>
      <c r="J19" s="82">
        <f>[1]中性预测M输入!I62</f>
        <v>0.18</v>
      </c>
      <c r="K19" s="87"/>
      <c r="L19" s="87"/>
      <c r="M19" s="87"/>
      <c r="N19" s="87"/>
      <c r="R19" s="19"/>
    </row>
    <row r="20" spans="1:31" x14ac:dyDescent="0.3">
      <c r="A20" s="8">
        <v>2040</v>
      </c>
      <c r="B20">
        <f>BAU!B20*(1-I20)</f>
        <v>9385.2000000000007</v>
      </c>
      <c r="C20">
        <f>BAU!C20*(1-J20)</f>
        <v>76189.180000000008</v>
      </c>
      <c r="D20">
        <f>BAU!D20*(1-K20)</f>
        <v>32746</v>
      </c>
      <c r="E20">
        <f>BAU!E20*(1-L20)</f>
        <v>44479</v>
      </c>
      <c r="F20">
        <f>BAU!F20*(1-M20)</f>
        <v>114800</v>
      </c>
      <c r="G20">
        <f>BAU!G20*(1-N20)</f>
        <v>90665.75</v>
      </c>
      <c r="I20" s="82">
        <f>[1]中性预测M输入!H63</f>
        <v>0.21</v>
      </c>
      <c r="J20" s="82">
        <f>[1]中性预测M输入!I63</f>
        <v>0.21</v>
      </c>
      <c r="K20" s="87"/>
      <c r="L20" s="87"/>
      <c r="M20" s="87"/>
      <c r="N20" s="87"/>
      <c r="R20" s="19"/>
    </row>
    <row r="21" spans="1:31" x14ac:dyDescent="0.3">
      <c r="A21" s="8">
        <v>2045</v>
      </c>
      <c r="B21">
        <f>BAU!B21*(1-I21)</f>
        <v>9028.7999999999993</v>
      </c>
      <c r="C21">
        <f>BAU!C21*(1-J21)</f>
        <v>73295.92</v>
      </c>
      <c r="D21">
        <f>BAU!D21*(1-K21)</f>
        <v>32746</v>
      </c>
      <c r="E21">
        <f>BAU!E21*(1-L21)</f>
        <v>44479</v>
      </c>
      <c r="F21">
        <f>BAU!F21*(1-M21)</f>
        <v>114800</v>
      </c>
      <c r="G21">
        <f>BAU!G21*(1-N21)</f>
        <v>94568.47</v>
      </c>
      <c r="I21" s="82">
        <f>[1]中性预测M输入!H64</f>
        <v>0.24</v>
      </c>
      <c r="J21" s="82">
        <f>[1]中性预测M输入!I64</f>
        <v>0.24</v>
      </c>
      <c r="K21" s="87"/>
      <c r="L21" s="87"/>
      <c r="M21" s="87"/>
      <c r="N21" s="87"/>
      <c r="O21" s="34"/>
      <c r="R21" s="19"/>
    </row>
    <row r="22" spans="1:31" x14ac:dyDescent="0.3">
      <c r="A22" s="8">
        <v>2050</v>
      </c>
      <c r="B22">
        <f>BAU!B22*(1-I22)</f>
        <v>8316</v>
      </c>
      <c r="C22">
        <f>BAU!C22*(1-J22)</f>
        <v>67509.399999999994</v>
      </c>
      <c r="D22">
        <f>BAU!D22*(1-K22)</f>
        <v>32746</v>
      </c>
      <c r="E22">
        <f>BAU!E22*(1-L22)</f>
        <v>44479</v>
      </c>
      <c r="F22">
        <f>BAU!F22*(1-M22)</f>
        <v>114800</v>
      </c>
      <c r="G22">
        <f>BAU!G22*(1-N22)</f>
        <v>96744.56</v>
      </c>
      <c r="I22" s="82">
        <f>[1]中性预测M输入!H65</f>
        <v>0.3</v>
      </c>
      <c r="J22" s="82">
        <f>[1]中性预测M输入!I65</f>
        <v>0.3</v>
      </c>
      <c r="K22" s="87"/>
      <c r="L22" s="87"/>
      <c r="M22" s="87"/>
      <c r="N22" s="87"/>
      <c r="O22" s="34"/>
    </row>
    <row r="23" spans="1:31" ht="13.9" thickBot="1" x14ac:dyDescent="0.35">
      <c r="A23" s="8"/>
      <c r="J23" s="14"/>
      <c r="L23" s="34"/>
    </row>
    <row r="24" spans="1:31" x14ac:dyDescent="0.3">
      <c r="A24" s="65"/>
      <c r="B24" s="66"/>
      <c r="C24" s="67"/>
      <c r="D24" s="67" t="s">
        <v>835</v>
      </c>
      <c r="E24" s="67"/>
      <c r="F24" s="68"/>
      <c r="G24" s="96"/>
      <c r="H24" s="96"/>
      <c r="I24" s="96" t="s">
        <v>919</v>
      </c>
      <c r="J24" s="96"/>
      <c r="K24" s="96"/>
      <c r="L24" s="66"/>
      <c r="M24" s="67"/>
      <c r="N24" s="77" t="s">
        <v>798</v>
      </c>
      <c r="O24" s="67"/>
      <c r="P24" s="68"/>
      <c r="Q24" s="66"/>
      <c r="R24" s="67"/>
      <c r="S24" s="67" t="s">
        <v>948</v>
      </c>
      <c r="T24" s="67"/>
      <c r="U24" s="68"/>
      <c r="V24" s="66"/>
      <c r="W24" s="67"/>
      <c r="X24" s="67" t="s">
        <v>949</v>
      </c>
      <c r="Y24" s="67"/>
      <c r="Z24" s="68"/>
      <c r="AA24" s="66"/>
      <c r="AB24" s="67"/>
      <c r="AC24" s="67" t="s">
        <v>827</v>
      </c>
      <c r="AD24" s="67"/>
      <c r="AE24" s="68"/>
    </row>
    <row r="25" spans="1:31" x14ac:dyDescent="0.3">
      <c r="A25" s="65" t="s">
        <v>852</v>
      </c>
      <c r="B25" s="69" t="s">
        <v>864</v>
      </c>
      <c r="C25" s="4" t="s">
        <v>853</v>
      </c>
      <c r="D25" s="4" t="s">
        <v>854</v>
      </c>
      <c r="E25" s="4" t="s">
        <v>855</v>
      </c>
      <c r="F25" s="70" t="s">
        <v>861</v>
      </c>
      <c r="G25" s="69" t="s">
        <v>864</v>
      </c>
      <c r="H25" s="4" t="s">
        <v>853</v>
      </c>
      <c r="I25" s="4" t="s">
        <v>854</v>
      </c>
      <c r="J25" s="4" t="s">
        <v>855</v>
      </c>
      <c r="K25" s="70" t="s">
        <v>861</v>
      </c>
      <c r="L25" s="69" t="s">
        <v>864</v>
      </c>
      <c r="M25" s="4" t="s">
        <v>853</v>
      </c>
      <c r="N25" s="4" t="s">
        <v>854</v>
      </c>
      <c r="O25" s="4" t="s">
        <v>855</v>
      </c>
      <c r="P25" s="70" t="s">
        <v>861</v>
      </c>
      <c r="Q25" s="69" t="s">
        <v>864</v>
      </c>
      <c r="R25" s="4" t="s">
        <v>853</v>
      </c>
      <c r="S25" s="4" t="s">
        <v>854</v>
      </c>
      <c r="T25" s="4" t="s">
        <v>855</v>
      </c>
      <c r="U25" s="70" t="s">
        <v>861</v>
      </c>
      <c r="V25" s="69" t="s">
        <v>864</v>
      </c>
      <c r="W25" s="4" t="s">
        <v>853</v>
      </c>
      <c r="X25" s="4" t="s">
        <v>854</v>
      </c>
      <c r="Y25" s="4" t="s">
        <v>855</v>
      </c>
      <c r="Z25" s="70" t="s">
        <v>861</v>
      </c>
      <c r="AA25" s="69" t="s">
        <v>864</v>
      </c>
      <c r="AB25" s="4" t="s">
        <v>853</v>
      </c>
      <c r="AC25" s="4" t="s">
        <v>854</v>
      </c>
      <c r="AD25" s="4" t="s">
        <v>855</v>
      </c>
      <c r="AE25" s="70" t="s">
        <v>861</v>
      </c>
    </row>
    <row r="26" spans="1:31" x14ac:dyDescent="0.3">
      <c r="A26" s="65">
        <v>2020</v>
      </c>
      <c r="B26" s="71">
        <v>1</v>
      </c>
      <c r="C26" s="63">
        <v>0</v>
      </c>
      <c r="D26" s="63">
        <v>0</v>
      </c>
      <c r="E26" s="63">
        <v>0</v>
      </c>
      <c r="F26" s="72">
        <v>0</v>
      </c>
      <c r="G26" s="71">
        <v>1</v>
      </c>
      <c r="H26" s="63">
        <v>0</v>
      </c>
      <c r="I26" s="63">
        <v>0</v>
      </c>
      <c r="J26" s="63">
        <v>0</v>
      </c>
      <c r="K26" s="72">
        <v>0</v>
      </c>
      <c r="L26" s="71">
        <v>1</v>
      </c>
      <c r="M26" s="63">
        <v>0</v>
      </c>
      <c r="N26" s="63">
        <v>0</v>
      </c>
      <c r="O26" s="63">
        <v>0</v>
      </c>
      <c r="P26" s="72">
        <v>0</v>
      </c>
      <c r="Q26" s="71">
        <v>1</v>
      </c>
      <c r="R26" s="63">
        <v>0</v>
      </c>
      <c r="S26" s="63">
        <v>0</v>
      </c>
      <c r="T26" s="63">
        <v>0</v>
      </c>
      <c r="U26" s="72">
        <v>0</v>
      </c>
      <c r="V26" s="71">
        <v>1</v>
      </c>
      <c r="W26" s="63">
        <v>0</v>
      </c>
      <c r="X26" s="63">
        <v>0</v>
      </c>
      <c r="Y26" s="63">
        <v>0</v>
      </c>
      <c r="Z26" s="72">
        <v>0</v>
      </c>
      <c r="AA26" s="71">
        <v>1</v>
      </c>
      <c r="AB26" s="63">
        <v>0</v>
      </c>
      <c r="AC26" s="63">
        <v>0</v>
      </c>
      <c r="AD26" s="63">
        <v>0</v>
      </c>
      <c r="AE26" s="72">
        <v>0</v>
      </c>
    </row>
    <row r="27" spans="1:31" x14ac:dyDescent="0.3">
      <c r="A27" s="65">
        <v>2025</v>
      </c>
      <c r="B27" s="71">
        <f>1-0.475</f>
        <v>0.52500000000000002</v>
      </c>
      <c r="C27" s="63">
        <v>0.47499999999999998</v>
      </c>
      <c r="D27" s="63">
        <v>0</v>
      </c>
      <c r="E27" s="63">
        <v>0</v>
      </c>
      <c r="F27" s="72">
        <v>0</v>
      </c>
      <c r="G27" s="71">
        <f>1-0.475</f>
        <v>0.52500000000000002</v>
      </c>
      <c r="H27" s="63">
        <v>0.47499999999999998</v>
      </c>
      <c r="I27" s="63">
        <v>0</v>
      </c>
      <c r="J27" s="63">
        <v>0</v>
      </c>
      <c r="K27" s="72">
        <v>0</v>
      </c>
      <c r="L27" s="71">
        <f>1-M27</f>
        <v>0.46599999999999997</v>
      </c>
      <c r="M27" s="63">
        <v>0.53400000000000003</v>
      </c>
      <c r="N27" s="63">
        <v>0</v>
      </c>
      <c r="O27" s="63">
        <v>0</v>
      </c>
      <c r="P27" s="72">
        <v>0</v>
      </c>
      <c r="Q27" s="71">
        <f>1-R27</f>
        <v>0.12</v>
      </c>
      <c r="R27" s="63">
        <v>0.88</v>
      </c>
      <c r="S27" s="63">
        <v>0</v>
      </c>
      <c r="T27" s="63">
        <v>0</v>
      </c>
      <c r="U27" s="72">
        <v>0</v>
      </c>
      <c r="V27" s="71">
        <f>1-W27</f>
        <v>0.12</v>
      </c>
      <c r="W27" s="63">
        <v>0.88</v>
      </c>
      <c r="X27" s="63">
        <v>0</v>
      </c>
      <c r="Y27" s="63">
        <v>0</v>
      </c>
      <c r="Z27" s="72">
        <v>0</v>
      </c>
      <c r="AA27" s="71">
        <f>1-AB27</f>
        <v>0.12</v>
      </c>
      <c r="AB27" s="63">
        <v>0.88</v>
      </c>
      <c r="AC27" s="63">
        <v>0</v>
      </c>
      <c r="AD27" s="63">
        <v>0</v>
      </c>
      <c r="AE27" s="72">
        <v>0</v>
      </c>
    </row>
    <row r="28" spans="1:31" x14ac:dyDescent="0.3">
      <c r="A28" s="65">
        <v>2030</v>
      </c>
      <c r="B28" s="71">
        <f>1-C28-D28</f>
        <v>0.14099999999999996</v>
      </c>
      <c r="C28" s="63">
        <v>0.40600000000000003</v>
      </c>
      <c r="D28" s="63">
        <v>0.45300000000000001</v>
      </c>
      <c r="E28" s="63">
        <v>0</v>
      </c>
      <c r="F28" s="72">
        <v>0</v>
      </c>
      <c r="G28" s="71">
        <f>1-H28-I28</f>
        <v>0.14099999999999996</v>
      </c>
      <c r="H28" s="63">
        <v>0.40600000000000003</v>
      </c>
      <c r="I28" s="63">
        <v>0.45300000000000001</v>
      </c>
      <c r="J28" s="63">
        <v>0</v>
      </c>
      <c r="K28" s="72">
        <v>0</v>
      </c>
      <c r="L28" s="71">
        <v>0</v>
      </c>
      <c r="M28" s="63">
        <f>1-N28</f>
        <v>0.46599999999999997</v>
      </c>
      <c r="N28" s="63">
        <v>0.53400000000000003</v>
      </c>
      <c r="O28" s="63">
        <v>0</v>
      </c>
      <c r="P28" s="72">
        <v>0</v>
      </c>
      <c r="Q28" s="71">
        <v>0</v>
      </c>
      <c r="R28" s="63">
        <f>1-S28</f>
        <v>0.129</v>
      </c>
      <c r="S28" s="63">
        <v>0.871</v>
      </c>
      <c r="T28" s="63">
        <v>0</v>
      </c>
      <c r="U28" s="72">
        <v>0</v>
      </c>
      <c r="V28" s="71">
        <v>0</v>
      </c>
      <c r="W28" s="63">
        <f>1-X28</f>
        <v>0.129</v>
      </c>
      <c r="X28" s="63">
        <v>0.871</v>
      </c>
      <c r="Y28" s="63">
        <v>0</v>
      </c>
      <c r="Z28" s="72">
        <v>0</v>
      </c>
      <c r="AA28" s="71">
        <v>0</v>
      </c>
      <c r="AB28" s="63">
        <f>1-AC28</f>
        <v>0.129</v>
      </c>
      <c r="AC28" s="63">
        <v>0.871</v>
      </c>
      <c r="AD28" s="63">
        <v>0</v>
      </c>
      <c r="AE28" s="72">
        <v>0</v>
      </c>
    </row>
    <row r="29" spans="1:31" x14ac:dyDescent="0.3">
      <c r="A29" s="65">
        <v>2035</v>
      </c>
      <c r="B29" s="71">
        <v>0</v>
      </c>
      <c r="C29" s="63">
        <f>1-D29-E29</f>
        <v>0.15600000000000008</v>
      </c>
      <c r="D29" s="63">
        <v>0.41799999999999998</v>
      </c>
      <c r="E29" s="63">
        <v>0.42599999999999999</v>
      </c>
      <c r="F29" s="72">
        <v>0</v>
      </c>
      <c r="G29" s="71">
        <v>0</v>
      </c>
      <c r="H29" s="63">
        <f>1-I29-J29</f>
        <v>0.15600000000000008</v>
      </c>
      <c r="I29" s="63">
        <v>0.41799999999999998</v>
      </c>
      <c r="J29" s="63">
        <v>0.42599999999999999</v>
      </c>
      <c r="K29" s="72">
        <v>0</v>
      </c>
      <c r="L29" s="71">
        <v>0</v>
      </c>
      <c r="M29" s="63">
        <v>0</v>
      </c>
      <c r="N29" s="63">
        <f>1-O29</f>
        <v>0.46599999999999997</v>
      </c>
      <c r="O29" s="63">
        <v>0.53400000000000003</v>
      </c>
      <c r="P29" s="72">
        <v>0</v>
      </c>
      <c r="Q29" s="71">
        <v>0</v>
      </c>
      <c r="R29" s="63">
        <v>0</v>
      </c>
      <c r="S29" s="63">
        <f>1-T29</f>
        <v>0.125</v>
      </c>
      <c r="T29" s="63">
        <v>0.875</v>
      </c>
      <c r="U29" s="72">
        <v>0</v>
      </c>
      <c r="V29" s="71">
        <v>0</v>
      </c>
      <c r="W29" s="63">
        <v>0</v>
      </c>
      <c r="X29" s="63">
        <f>1-Y29</f>
        <v>0.125</v>
      </c>
      <c r="Y29" s="63">
        <v>0.875</v>
      </c>
      <c r="Z29" s="72">
        <v>0</v>
      </c>
      <c r="AA29" s="71">
        <v>0</v>
      </c>
      <c r="AB29" s="63">
        <v>0</v>
      </c>
      <c r="AC29" s="63">
        <f>1-AD29</f>
        <v>0.125</v>
      </c>
      <c r="AD29" s="63">
        <v>0.875</v>
      </c>
      <c r="AE29" s="72">
        <v>0</v>
      </c>
    </row>
    <row r="30" spans="1:31" x14ac:dyDescent="0.3">
      <c r="A30" s="65">
        <v>2040</v>
      </c>
      <c r="B30" s="71">
        <v>0</v>
      </c>
      <c r="C30" s="63">
        <v>0</v>
      </c>
      <c r="D30" s="63">
        <f>1-E30-F30</f>
        <v>0.15700000000000008</v>
      </c>
      <c r="E30" s="63">
        <v>0.42199999999999999</v>
      </c>
      <c r="F30" s="72">
        <v>0.42099999999999999</v>
      </c>
      <c r="G30" s="71">
        <v>0</v>
      </c>
      <c r="H30" s="63">
        <v>0</v>
      </c>
      <c r="I30" s="63">
        <f>1-J30-K30</f>
        <v>0.15700000000000008</v>
      </c>
      <c r="J30" s="63">
        <v>0.42199999999999999</v>
      </c>
      <c r="K30" s="72">
        <v>0.42099999999999999</v>
      </c>
      <c r="L30" s="71">
        <v>0</v>
      </c>
      <c r="M30" s="63">
        <v>0</v>
      </c>
      <c r="N30" s="63">
        <v>0</v>
      </c>
      <c r="O30" s="63">
        <f>1-P30</f>
        <v>0.46599999999999997</v>
      </c>
      <c r="P30" s="72">
        <v>0.53400000000000003</v>
      </c>
      <c r="Q30" s="71">
        <v>0</v>
      </c>
      <c r="R30" s="63">
        <v>0</v>
      </c>
      <c r="S30" s="63">
        <v>0</v>
      </c>
      <c r="T30" s="63">
        <f>1-U30</f>
        <v>0.13100000000000001</v>
      </c>
      <c r="U30" s="72">
        <v>0.86899999999999999</v>
      </c>
      <c r="V30" s="71">
        <v>0</v>
      </c>
      <c r="W30" s="63">
        <v>0</v>
      </c>
      <c r="X30" s="63">
        <v>0</v>
      </c>
      <c r="Y30" s="63">
        <f>1-Z30</f>
        <v>0.13100000000000001</v>
      </c>
      <c r="Z30" s="72">
        <v>0.86899999999999999</v>
      </c>
      <c r="AA30" s="71">
        <v>0</v>
      </c>
      <c r="AB30" s="63">
        <v>0</v>
      </c>
      <c r="AC30" s="63">
        <v>0</v>
      </c>
      <c r="AD30" s="63">
        <f>1-AE30</f>
        <v>0.13100000000000001</v>
      </c>
      <c r="AE30" s="72">
        <v>0.86899999999999999</v>
      </c>
    </row>
    <row r="31" spans="1:31" x14ac:dyDescent="0.3">
      <c r="A31" s="65">
        <v>2045</v>
      </c>
      <c r="B31" s="71">
        <v>0</v>
      </c>
      <c r="C31" s="63">
        <v>0</v>
      </c>
      <c r="D31" s="63">
        <v>0</v>
      </c>
      <c r="E31" s="63">
        <v>0</v>
      </c>
      <c r="F31" s="72">
        <v>1</v>
      </c>
      <c r="G31" s="71">
        <v>0</v>
      </c>
      <c r="H31" s="63">
        <v>0</v>
      </c>
      <c r="I31" s="63">
        <v>0</v>
      </c>
      <c r="J31" s="63">
        <v>0</v>
      </c>
      <c r="K31" s="72">
        <v>1</v>
      </c>
      <c r="L31" s="71">
        <v>0</v>
      </c>
      <c r="M31" s="63">
        <v>0</v>
      </c>
      <c r="N31" s="63">
        <v>0</v>
      </c>
      <c r="O31" s="63">
        <v>0</v>
      </c>
      <c r="P31" s="72">
        <v>1</v>
      </c>
      <c r="Q31" s="71">
        <v>0</v>
      </c>
      <c r="R31" s="63">
        <v>0</v>
      </c>
      <c r="S31" s="63">
        <v>0</v>
      </c>
      <c r="T31" s="63">
        <v>0</v>
      </c>
      <c r="U31" s="72">
        <v>1</v>
      </c>
      <c r="V31" s="71">
        <v>0</v>
      </c>
      <c r="W31" s="63">
        <v>0</v>
      </c>
      <c r="X31" s="63">
        <v>0</v>
      </c>
      <c r="Y31" s="63">
        <v>0</v>
      </c>
      <c r="Z31" s="72">
        <v>1</v>
      </c>
      <c r="AA31" s="71">
        <v>0</v>
      </c>
      <c r="AB31" s="63">
        <v>0</v>
      </c>
      <c r="AC31" s="63">
        <v>0</v>
      </c>
      <c r="AD31" s="63">
        <v>0</v>
      </c>
      <c r="AE31" s="72">
        <v>1</v>
      </c>
    </row>
    <row r="32" spans="1:31" ht="13.9" thickBot="1" x14ac:dyDescent="0.35">
      <c r="A32" s="65">
        <v>2050</v>
      </c>
      <c r="B32" s="74">
        <v>0</v>
      </c>
      <c r="C32" s="75">
        <v>0</v>
      </c>
      <c r="D32" s="75">
        <v>0</v>
      </c>
      <c r="E32" s="75">
        <v>0</v>
      </c>
      <c r="F32" s="76">
        <v>1</v>
      </c>
      <c r="G32" s="74">
        <v>0</v>
      </c>
      <c r="H32" s="75">
        <v>0</v>
      </c>
      <c r="I32" s="75">
        <v>0</v>
      </c>
      <c r="J32" s="75">
        <v>0</v>
      </c>
      <c r="K32" s="76">
        <v>1</v>
      </c>
      <c r="L32" s="74">
        <v>0</v>
      </c>
      <c r="M32" s="75">
        <v>0</v>
      </c>
      <c r="N32" s="75">
        <v>0</v>
      </c>
      <c r="O32" s="75">
        <v>0</v>
      </c>
      <c r="P32" s="76">
        <v>1</v>
      </c>
      <c r="Q32" s="75">
        <v>0</v>
      </c>
      <c r="R32" s="75">
        <v>0</v>
      </c>
      <c r="S32" s="75">
        <v>0</v>
      </c>
      <c r="T32" s="75">
        <v>0</v>
      </c>
      <c r="U32" s="76">
        <v>1</v>
      </c>
      <c r="V32" s="75">
        <v>0</v>
      </c>
      <c r="W32" s="75">
        <v>0</v>
      </c>
      <c r="X32" s="75">
        <v>0</v>
      </c>
      <c r="Y32" s="75">
        <v>0</v>
      </c>
      <c r="Z32" s="76">
        <v>1</v>
      </c>
      <c r="AA32" s="75">
        <v>0</v>
      </c>
      <c r="AB32" s="75">
        <v>0</v>
      </c>
      <c r="AC32" s="75">
        <v>0</v>
      </c>
      <c r="AD32" s="75">
        <v>0</v>
      </c>
      <c r="AE32" s="76">
        <v>1</v>
      </c>
    </row>
    <row r="33" spans="1:31" x14ac:dyDescent="0.3">
      <c r="A33" s="65"/>
      <c r="B33" s="117"/>
      <c r="C33" s="117"/>
      <c r="D33" s="117"/>
      <c r="E33" s="117"/>
      <c r="F33" s="117"/>
      <c r="G33" s="117"/>
      <c r="H33" s="117"/>
      <c r="I33" s="117"/>
      <c r="J33" s="117"/>
      <c r="K33" s="117"/>
      <c r="L33" s="117"/>
      <c r="M33" s="117"/>
      <c r="N33" s="117"/>
      <c r="O33" s="117"/>
      <c r="P33" s="117"/>
      <c r="Q33" s="117"/>
      <c r="R33" s="117"/>
      <c r="S33" s="117"/>
      <c r="T33" s="117"/>
      <c r="U33" s="117"/>
      <c r="V33" s="117"/>
      <c r="W33" s="117"/>
      <c r="X33" s="117"/>
      <c r="Y33" s="117"/>
      <c r="Z33" s="117"/>
      <c r="AA33" s="117"/>
      <c r="AB33" s="117"/>
      <c r="AC33" s="117"/>
      <c r="AD33" s="117"/>
      <c r="AE33" s="117"/>
    </row>
    <row r="34" spans="1:31" x14ac:dyDescent="0.3">
      <c r="A34" s="8" t="s">
        <v>856</v>
      </c>
      <c r="B34" t="s">
        <v>835</v>
      </c>
      <c r="C34" t="s">
        <v>919</v>
      </c>
      <c r="D34" t="s">
        <v>798</v>
      </c>
      <c r="E34" t="s">
        <v>948</v>
      </c>
      <c r="F34" t="s">
        <v>949</v>
      </c>
      <c r="G34" t="s">
        <v>833</v>
      </c>
      <c r="S34" t="s">
        <v>907</v>
      </c>
      <c r="T34" t="s">
        <v>908</v>
      </c>
      <c r="U34" t="s">
        <v>919</v>
      </c>
      <c r="V34" t="s">
        <v>909</v>
      </c>
      <c r="W34" t="s">
        <v>948</v>
      </c>
      <c r="X34" t="s">
        <v>949</v>
      </c>
      <c r="Y34" t="s">
        <v>910</v>
      </c>
    </row>
    <row r="35" spans="1:31" x14ac:dyDescent="0.3">
      <c r="A35" s="60" t="s">
        <v>863</v>
      </c>
      <c r="B35" s="19">
        <f>BAU!B35</f>
        <v>9.879999999999999</v>
      </c>
      <c r="C35" s="19">
        <f>BAU!C35</f>
        <v>9.879999999999999</v>
      </c>
      <c r="D35" s="19">
        <f>FE_M!D35</f>
        <v>9.5</v>
      </c>
      <c r="E35" s="19">
        <f>FE_M!E35</f>
        <v>22</v>
      </c>
      <c r="F35" s="19">
        <f>FE_M!F35</f>
        <v>22</v>
      </c>
      <c r="G35" s="19">
        <f>FE_M!G35</f>
        <v>25</v>
      </c>
      <c r="T35" s="92">
        <f t="shared" ref="T35:Y39" si="5">(B7)*B35/(B7-B42)</f>
        <v>10.12344327997241</v>
      </c>
      <c r="U35" s="92">
        <f t="shared" si="5"/>
        <v>10.250298284634439</v>
      </c>
      <c r="V35" s="92">
        <f t="shared" si="5"/>
        <v>9.6358082754067578</v>
      </c>
      <c r="W35" s="92">
        <f t="shared" si="5"/>
        <v>92.396601716265636</v>
      </c>
      <c r="X35" s="92">
        <f t="shared" si="5"/>
        <v>24.714105907948674</v>
      </c>
      <c r="Y35" s="92">
        <f t="shared" si="5"/>
        <v>25.09225034921613</v>
      </c>
    </row>
    <row r="36" spans="1:31" x14ac:dyDescent="0.3">
      <c r="A36" s="60" t="s">
        <v>857</v>
      </c>
      <c r="B36" s="19">
        <f>FE_M!B36</f>
        <v>8.32</v>
      </c>
      <c r="C36" s="19">
        <f>FE_M!C36</f>
        <v>8.32</v>
      </c>
      <c r="D36" s="19">
        <f>FE_M!D36</f>
        <v>9.0250000000000004</v>
      </c>
      <c r="E36" s="19">
        <f>FE_M!E36</f>
        <v>20.350000000000001</v>
      </c>
      <c r="F36" s="19">
        <f>FE_M!F36</f>
        <v>20.350000000000001</v>
      </c>
      <c r="G36" s="19">
        <f>FE_M!G36</f>
        <v>23.75</v>
      </c>
      <c r="I36" s="61"/>
      <c r="T36" s="92">
        <f t="shared" si="5"/>
        <v>9.1589058387256852</v>
      </c>
      <c r="U36" s="92">
        <f t="shared" si="5"/>
        <v>15.33939251585525</v>
      </c>
      <c r="V36" s="92">
        <f t="shared" si="5"/>
        <v>9.3557998618237725</v>
      </c>
      <c r="W36" s="92">
        <f>(E8)*E36/(E8-E43)</f>
        <v>100.94031343529331</v>
      </c>
      <c r="X36" s="92">
        <f t="shared" si="5"/>
        <v>25.374653245503836</v>
      </c>
      <c r="Y36" s="92">
        <f>(G8)*G36/(G8-G43)</f>
        <v>24.039062371518845</v>
      </c>
    </row>
    <row r="37" spans="1:31" x14ac:dyDescent="0.3">
      <c r="A37" s="60" t="s">
        <v>858</v>
      </c>
      <c r="B37" s="19">
        <f>FE_M!B37</f>
        <v>6.1749999999999998</v>
      </c>
      <c r="C37" s="19">
        <f>FE_M!C37</f>
        <v>6.1749999999999998</v>
      </c>
      <c r="D37" s="19">
        <f>FE_M!D37</f>
        <v>8.3125</v>
      </c>
      <c r="E37" s="19">
        <f>FE_M!E37</f>
        <v>18.149999999999999</v>
      </c>
      <c r="F37" s="19">
        <f>FE_M!F37</f>
        <v>18.149999999999999</v>
      </c>
      <c r="G37" s="19">
        <f>FE_M!G37</f>
        <v>21.875</v>
      </c>
      <c r="I37" s="61"/>
      <c r="T37" s="92">
        <f t="shared" si="5"/>
        <v>8.0905648959864944</v>
      </c>
      <c r="U37" s="92">
        <f t="shared" si="5"/>
        <v>35.670688725795173</v>
      </c>
      <c r="V37" s="92">
        <f t="shared" si="5"/>
        <v>9.1767623495529644</v>
      </c>
      <c r="W37" s="92">
        <f t="shared" si="5"/>
        <v>137.08877624996327</v>
      </c>
      <c r="X37" s="92">
        <f t="shared" si="5"/>
        <v>24.074557262341244</v>
      </c>
      <c r="Y37" s="92">
        <f t="shared" si="5"/>
        <v>22.622481531262018</v>
      </c>
    </row>
    <row r="38" spans="1:31" x14ac:dyDescent="0.3">
      <c r="A38" s="60" t="s">
        <v>859</v>
      </c>
      <c r="B38" s="19">
        <f>FE_M!B38</f>
        <v>5.2649999999999997</v>
      </c>
      <c r="C38" s="19">
        <f>FE_M!C38</f>
        <v>5.2649999999999997</v>
      </c>
      <c r="D38" s="19">
        <f>FE_M!D38</f>
        <v>7.8374999999999995</v>
      </c>
      <c r="E38" s="19">
        <f>FE_M!E38</f>
        <v>17.05</v>
      </c>
      <c r="F38" s="19">
        <f>FE_M!F38</f>
        <v>17.05</v>
      </c>
      <c r="G38" s="19">
        <f>FE_M!G38</f>
        <v>20.625</v>
      </c>
      <c r="I38" s="61"/>
      <c r="T38" s="92">
        <f t="shared" si="5"/>
        <v>8.9015124168323609</v>
      </c>
      <c r="U38" s="92">
        <f t="shared" si="5"/>
        <v>537.60142402710471</v>
      </c>
      <c r="V38" s="92">
        <f t="shared" si="5"/>
        <v>9.6576416782723946</v>
      </c>
      <c r="W38" s="92">
        <f t="shared" si="5"/>
        <v>185.58437785805901</v>
      </c>
      <c r="X38" s="92">
        <f t="shared" si="5"/>
        <v>24.367728561713779</v>
      </c>
      <c r="Y38" s="92">
        <f t="shared" si="5"/>
        <v>22.150102309135224</v>
      </c>
    </row>
    <row r="39" spans="1:31" x14ac:dyDescent="0.3">
      <c r="A39" s="60" t="s">
        <v>860</v>
      </c>
      <c r="B39" s="19">
        <f>FE_M!B39</f>
        <v>4.9399999999999995</v>
      </c>
      <c r="C39" s="19">
        <f>FE_M!C39</f>
        <v>4.9399999999999995</v>
      </c>
      <c r="D39" s="19">
        <f>FE_M!D39</f>
        <v>7.3624999999999998</v>
      </c>
      <c r="E39" s="19">
        <f>FE_M!E39</f>
        <v>16.5</v>
      </c>
      <c r="F39" s="19">
        <f>FE_M!F39</f>
        <v>16.5</v>
      </c>
      <c r="G39" s="19">
        <f>FE_M!G39</f>
        <v>19.375</v>
      </c>
      <c r="I39" s="61"/>
      <c r="T39" s="92">
        <f t="shared" si="5"/>
        <v>11.108463637187263</v>
      </c>
      <c r="U39" s="92" t="e">
        <f t="shared" si="5"/>
        <v>#DIV/0!</v>
      </c>
      <c r="V39" s="92">
        <f t="shared" si="5"/>
        <v>10.369444543629513</v>
      </c>
      <c r="W39" s="92">
        <f t="shared" si="5"/>
        <v>179.59778502392808</v>
      </c>
      <c r="X39" s="92">
        <f t="shared" si="5"/>
        <v>25.826379430080479</v>
      </c>
      <c r="Y39" s="92">
        <f t="shared" si="5"/>
        <v>21.975532952619581</v>
      </c>
    </row>
    <row r="40" spans="1:31" x14ac:dyDescent="0.3">
      <c r="A40" s="60"/>
    </row>
    <row r="41" spans="1:31" x14ac:dyDescent="0.3">
      <c r="A41" s="60" t="s">
        <v>923</v>
      </c>
      <c r="B41" t="s">
        <v>835</v>
      </c>
      <c r="C41" t="s">
        <v>919</v>
      </c>
      <c r="D41" t="s">
        <v>798</v>
      </c>
      <c r="E41" t="s">
        <v>948</v>
      </c>
      <c r="F41" t="s">
        <v>949</v>
      </c>
      <c r="G41" t="s">
        <v>833</v>
      </c>
    </row>
    <row r="42" spans="1:31" x14ac:dyDescent="0.3">
      <c r="A42" s="8">
        <v>2020</v>
      </c>
      <c r="B42" s="19">
        <f>PV保有量BAU!$I$44/100</f>
        <v>5.8549941590135202</v>
      </c>
      <c r="C42" s="102">
        <f>Taxi保有量_BAU!$H$44/100</f>
        <v>5.0174860598909528E-2</v>
      </c>
      <c r="D42" s="54">
        <f>预测总结L!D14</f>
        <v>0.24690358367739815</v>
      </c>
      <c r="E42" s="54">
        <f>预测总结L!D12</f>
        <v>0.59934473037821612</v>
      </c>
      <c r="F42" s="118">
        <f>预测总结L!D13</f>
        <v>0.17194249588268201</v>
      </c>
      <c r="G42" s="118">
        <f>预测总结L!D15+预测总结L!D16</f>
        <v>2.8451392202603613E-2</v>
      </c>
      <c r="I42" s="19"/>
      <c r="J42" s="19"/>
      <c r="K42" s="19"/>
      <c r="L42" s="20"/>
      <c r="M42" s="19"/>
      <c r="N42" s="61"/>
      <c r="O42" s="54"/>
      <c r="P42" s="19"/>
      <c r="Q42" s="19"/>
    </row>
    <row r="43" spans="1:31" x14ac:dyDescent="0.3">
      <c r="A43" s="8">
        <v>2025</v>
      </c>
      <c r="B43" s="19">
        <f>'FE+EV_M'!B43</f>
        <v>29.787222306063065</v>
      </c>
      <c r="C43" s="19">
        <f>'FE+EV_M'!C43</f>
        <v>0.63556847216695567</v>
      </c>
      <c r="D43" s="19">
        <f>'FE+EV_M'!D43</f>
        <v>0.74257674123762585</v>
      </c>
      <c r="E43" s="19">
        <f>'FE+EV_M'!E43</f>
        <v>0.62805718860977733</v>
      </c>
      <c r="F43" s="19">
        <f>'FE+EV_M'!F43</f>
        <v>0.31003256948525698</v>
      </c>
      <c r="G43" s="19">
        <f>'FE+EV_M'!G43</f>
        <v>9.7851882716356753E-2</v>
      </c>
      <c r="I43" s="19"/>
      <c r="J43" s="19"/>
      <c r="K43" s="19"/>
      <c r="M43" s="19"/>
      <c r="N43" s="61"/>
      <c r="O43" s="54"/>
      <c r="P43" s="19"/>
      <c r="Q43" s="19"/>
    </row>
    <row r="44" spans="1:31" x14ac:dyDescent="0.3">
      <c r="A44" s="8">
        <v>2030</v>
      </c>
      <c r="B44" s="19">
        <f>'FE+EV_M'!B44</f>
        <v>89.561851838982307</v>
      </c>
      <c r="C44" s="19">
        <f>'FE+EV_M'!C44</f>
        <v>1.1484656880659565</v>
      </c>
      <c r="D44" s="19">
        <f>'FE+EV_M'!D44</f>
        <v>2.2923287959369079</v>
      </c>
      <c r="E44" s="19">
        <f>'FE+EV_M'!E44</f>
        <v>0.68249985124717627</v>
      </c>
      <c r="F44" s="19">
        <f>'FE+EV_M'!F44</f>
        <v>0.38529993162818343</v>
      </c>
      <c r="G44" s="19">
        <f>'FE+EV_M'!G44</f>
        <v>0.28075880546976584</v>
      </c>
      <c r="I44" s="19"/>
      <c r="J44" s="19"/>
      <c r="K44" s="19"/>
      <c r="L44" s="20"/>
      <c r="M44" s="19"/>
      <c r="N44" s="61"/>
      <c r="O44" s="54"/>
      <c r="P44" s="19"/>
      <c r="Q44" s="19"/>
    </row>
    <row r="45" spans="1:31" x14ac:dyDescent="0.3">
      <c r="A45" s="8">
        <v>2035</v>
      </c>
      <c r="B45" s="19">
        <f>'FE+EV_M'!B45</f>
        <v>165.87537222130052</v>
      </c>
      <c r="C45" s="19">
        <f>'FE+EV_M'!C45</f>
        <v>1.3752978066776262</v>
      </c>
      <c r="D45" s="19">
        <f>'FE+EV_M'!D45</f>
        <v>5.1629787883334366</v>
      </c>
      <c r="E45" s="19">
        <f>'FE+EV_M'!E45</f>
        <v>0.71437801682350544</v>
      </c>
      <c r="F45" s="19">
        <f>'FE+EV_M'!F45</f>
        <v>0.47017830648910003</v>
      </c>
      <c r="G45" s="19">
        <f>'FE+EV_M'!G45</f>
        <v>0.60668619349717334</v>
      </c>
      <c r="I45" s="19"/>
      <c r="J45" s="19"/>
      <c r="K45" s="19"/>
      <c r="M45" s="19"/>
      <c r="N45" s="61"/>
      <c r="O45" s="54"/>
      <c r="P45" s="19"/>
      <c r="Q45" s="19"/>
    </row>
    <row r="46" spans="1:31" x14ac:dyDescent="0.3">
      <c r="A46" s="8">
        <v>2040</v>
      </c>
      <c r="B46" s="19">
        <f>'FE+EV_M'!B46</f>
        <v>232.46895353953292</v>
      </c>
      <c r="C46" s="19">
        <f>'FE+EV_M'!C46</f>
        <v>1.3888999999999998</v>
      </c>
      <c r="D46" s="19">
        <f>'FE+EV_M'!D46</f>
        <v>8.8339306333245258</v>
      </c>
      <c r="E46" s="19">
        <f>'FE+EV_M'!E46</f>
        <v>0.71437801682350544</v>
      </c>
      <c r="F46" s="19">
        <f>'FE+EV_M'!F46</f>
        <v>0.56539360568692465</v>
      </c>
      <c r="G46" s="19">
        <f>'FE+EV_M'!G46</f>
        <v>1.0785090945523539</v>
      </c>
      <c r="I46" s="19"/>
      <c r="J46" s="19"/>
      <c r="K46" s="19"/>
      <c r="L46" s="20"/>
      <c r="M46" s="19"/>
      <c r="N46" s="61"/>
      <c r="O46" s="54"/>
      <c r="P46" s="19"/>
      <c r="Q46" s="19"/>
    </row>
    <row r="47" spans="1:31" x14ac:dyDescent="0.3">
      <c r="A47" s="8">
        <v>2045</v>
      </c>
      <c r="B47" s="19">
        <f>'FE+EV_M'!B47</f>
        <v>284.30105260255522</v>
      </c>
      <c r="C47" s="19">
        <f>'FE+EV_M'!C47</f>
        <v>1.3888999999999998</v>
      </c>
      <c r="D47" s="19">
        <f>'FE+EV_M'!D47</f>
        <v>12.83270435405294</v>
      </c>
      <c r="E47" s="19">
        <f>'FE+EV_M'!E47</f>
        <v>0.71437801682350544</v>
      </c>
      <c r="F47" s="19">
        <f>'FE+EV_M'!F47</f>
        <v>0.56539360568692465</v>
      </c>
      <c r="G47" s="19">
        <f>'FE+EV_M'!G47</f>
        <v>1.7199271307660562</v>
      </c>
      <c r="I47" s="19"/>
      <c r="J47" s="19"/>
      <c r="K47" s="19"/>
      <c r="M47" s="19"/>
      <c r="N47" s="61"/>
      <c r="O47" s="54"/>
      <c r="P47" s="19"/>
      <c r="Q47" s="19"/>
    </row>
    <row r="48" spans="1:31" x14ac:dyDescent="0.3">
      <c r="A48" s="8">
        <v>2050</v>
      </c>
      <c r="B48" s="19">
        <f>'FE+EV_M'!B48</f>
        <v>328.84226117767173</v>
      </c>
      <c r="C48" s="19">
        <f>'FE+EV_M'!C48</f>
        <v>1.3888676353418823</v>
      </c>
      <c r="D48" s="19">
        <f>'FE+EV_M'!D48</f>
        <v>17.909357180558036</v>
      </c>
      <c r="E48" s="19">
        <f>'FE+EV_M'!E48</f>
        <v>0.71437801682350544</v>
      </c>
      <c r="F48" s="19">
        <f>'FE+EV_M'!F48</f>
        <v>0.56539360568692465</v>
      </c>
      <c r="G48" s="19">
        <f>'FE+EV_M'!G48</f>
        <v>2.5853956793711013</v>
      </c>
      <c r="I48" s="19"/>
      <c r="J48" s="19"/>
      <c r="K48" s="19"/>
      <c r="L48" s="20"/>
      <c r="M48" s="19"/>
      <c r="N48" s="61"/>
      <c r="O48" s="54"/>
      <c r="P48" s="19"/>
      <c r="Q48" s="19"/>
    </row>
    <row r="49" spans="1:12" x14ac:dyDescent="0.3">
      <c r="A49" s="8"/>
      <c r="L49" s="34"/>
    </row>
    <row r="50" spans="1:12" x14ac:dyDescent="0.3">
      <c r="A50" s="8" t="s">
        <v>871</v>
      </c>
      <c r="B50" t="s">
        <v>835</v>
      </c>
      <c r="C50" t="s">
        <v>919</v>
      </c>
      <c r="D50" t="s">
        <v>798</v>
      </c>
      <c r="E50" t="s">
        <v>948</v>
      </c>
      <c r="F50" t="s">
        <v>949</v>
      </c>
      <c r="G50" t="s">
        <v>827</v>
      </c>
      <c r="H50" t="s">
        <v>836</v>
      </c>
      <c r="L50" s="34"/>
    </row>
    <row r="51" spans="1:12" hidden="1" x14ac:dyDescent="0.3">
      <c r="A51" s="17">
        <v>2017</v>
      </c>
      <c r="B51" s="19">
        <f>(B4-B42)*B16*(B$35*$B26+B$36*$C26+$D26*B$37+$E26*B$38+$F26*B$39)/100*0.72*0.84*44/12*1000/1000000</f>
        <v>426.59545448436347</v>
      </c>
      <c r="C51" s="19" t="e">
        <f>(C4-C42)*C16*(C$35*$B26+C$36*$C26+$D26*C$37+$E26*C$38+$F26*C$39)/100*0.72*0.84*44/12*1000/1000000</f>
        <v>#REF!</v>
      </c>
      <c r="D51" s="19">
        <f>(D4-D42)*D16*(D$35*$B26+D$36*$C26+$D26*D$37+$E26*D$38+$F26*D$39)/100*0.72*0.84*44/12*1000/1000000</f>
        <v>-1.7033051881237562</v>
      </c>
      <c r="E51" s="19">
        <f>(E4-E42)*E16*(E$35*$B26+E$36*$C26+$D26*E$37+$E26*E$38+$F26*E$39)/100*0.72*0.84*44/12*1000/1000000</f>
        <v>-13.005815823550826</v>
      </c>
      <c r="F51" s="19">
        <f>(F4-F42)*F16*(F$35*$B26+F$36*$C26+$D26*F$37+$E26*F$38+$F26*F$39)/100*0.72*0.84*44/12*1000/1000000</f>
        <v>-9.6301046895264655</v>
      </c>
      <c r="G51" s="19">
        <f>G4*$G16*(G$35*$AA26+G$36*$AB26+$AC26*G$37+$AD26*G$38+$AE26*G$39)/100*0.72*0.84*44/12*1000/1000000</f>
        <v>353.15280000000001</v>
      </c>
      <c r="H51" s="19" t="e">
        <f>SUM(B51:G51)</f>
        <v>#REF!</v>
      </c>
      <c r="L51" s="34"/>
    </row>
    <row r="52" spans="1:12" x14ac:dyDescent="0.3">
      <c r="A52" s="8">
        <v>2020</v>
      </c>
      <c r="B52" s="19">
        <f t="shared" ref="B52:B58" si="6">(B7-B42)*B16*(B$35*$B26+B$36*$C26+$D26*B$37+$E26*B$38+$F26*B$39)/100*0.72*0.84*44/12*1000/1000000</f>
        <v>618.50358059416749</v>
      </c>
      <c r="C52" s="19">
        <f t="shared" ref="C52:C58" si="7">(C7-C42)*C16*(C$35*$G26+C$36*$H26+$I26*C$37+$J26*C$38+$K26*C$39)/100*0.72*0.84*44/12*1000/1000000</f>
        <v>28.287709577352192</v>
      </c>
      <c r="D52" s="19">
        <f t="shared" ref="D52:D58" si="8">(D7-D42)*D16*(D$35*$L26+D$36*$M26+$N26*D$37+$O26*D$38+$P26*D$39)/100*0.74*0.84*44/12*1000/1000000</f>
        <v>122.45853613041881</v>
      </c>
      <c r="E52" s="19">
        <f t="shared" ref="E52:E58" si="9">(E7-E42)*E16*(E$35*$Q26+E$36*$R26+$S26*E$37+$T26*E$38+$U26*E$39)/100*0.82*0.84*44/12*1000/1000000</f>
        <v>4.6290294270981427</v>
      </c>
      <c r="F52" s="19">
        <f t="shared" ref="F52:F58" si="10">(F7-F42)*F16*(F$35*$V26+F$36*$W26+$X26*F$37+$Y26*F$38+$Z26*F$39)/100*0.82*0.84*44/12*1000/1000000</f>
        <v>88.90132929138791</v>
      </c>
      <c r="G52" s="19">
        <f t="shared" ref="G52:G58" si="11">(G7-G42)*G16*(G$35*$AA26+G$36*$AB26+$AC26*G$37+$AD26*G$38+$AE26*G$39)/100*0.82*0.84*44/12*1000/1000000</f>
        <v>316.4415087067481</v>
      </c>
      <c r="H52" s="19">
        <f>SUM(B52:G52)</f>
        <v>1179.2216937271726</v>
      </c>
      <c r="L52" s="34"/>
    </row>
    <row r="53" spans="1:12" x14ac:dyDescent="0.3">
      <c r="A53" s="8">
        <v>2025</v>
      </c>
      <c r="B53" s="19">
        <f t="shared" si="6"/>
        <v>668.59988930483109</v>
      </c>
      <c r="C53" s="19">
        <f t="shared" si="7"/>
        <v>13.840828760137898</v>
      </c>
      <c r="D53" s="19">
        <f t="shared" si="8"/>
        <v>139.80871875890517</v>
      </c>
      <c r="E53" s="19">
        <f t="shared" si="9"/>
        <v>3.6607485591568856</v>
      </c>
      <c r="F53" s="19">
        <f t="shared" si="10"/>
        <v>74.806898808855308</v>
      </c>
      <c r="G53" s="19">
        <f t="shared" si="11"/>
        <v>354.56291019470103</v>
      </c>
      <c r="H53" s="19">
        <f t="shared" ref="H53:H57" si="12">SUM(B53:G53)</f>
        <v>1255.2799943865875</v>
      </c>
      <c r="L53" s="34"/>
    </row>
    <row r="54" spans="1:12" x14ac:dyDescent="0.3">
      <c r="A54" s="8">
        <v>2030</v>
      </c>
      <c r="B54" s="19">
        <f t="shared" si="6"/>
        <v>506.5734063794846</v>
      </c>
      <c r="C54" s="19">
        <f t="shared" si="7"/>
        <v>3.4247229372213841</v>
      </c>
      <c r="D54" s="19">
        <f t="shared" si="8"/>
        <v>142.24755249867752</v>
      </c>
      <c r="E54" s="19">
        <f t="shared" si="9"/>
        <v>2.1567021905164743</v>
      </c>
      <c r="F54" s="19">
        <f t="shared" si="10"/>
        <v>63.087161588470593</v>
      </c>
      <c r="G54" s="19">
        <f t="shared" si="11"/>
        <v>364.12523727340027</v>
      </c>
      <c r="H54" s="19">
        <f t="shared" si="12"/>
        <v>1081.6147828677708</v>
      </c>
      <c r="L54" s="34"/>
    </row>
    <row r="55" spans="1:12" x14ac:dyDescent="0.3">
      <c r="A55" s="8">
        <v>2035</v>
      </c>
      <c r="B55" s="19">
        <f t="shared" si="6"/>
        <v>317.61368366756062</v>
      </c>
      <c r="C55" s="19">
        <f t="shared" si="7"/>
        <v>0.14603693319614763</v>
      </c>
      <c r="D55" s="19">
        <f t="shared" si="8"/>
        <v>133.716951285883</v>
      </c>
      <c r="E55" s="19">
        <f t="shared" si="9"/>
        <v>1.3953920926897814</v>
      </c>
      <c r="F55" s="19">
        <f t="shared" si="10"/>
        <v>54.592105291173567</v>
      </c>
      <c r="G55" s="19">
        <f t="shared" si="11"/>
        <v>367.22068637453651</v>
      </c>
      <c r="H55" s="19">
        <f t="shared" si="12"/>
        <v>874.68485564503965</v>
      </c>
      <c r="L55" s="34"/>
    </row>
    <row r="56" spans="1:12" x14ac:dyDescent="0.3">
      <c r="A56" s="8">
        <v>2040</v>
      </c>
      <c r="B56" s="19">
        <f t="shared" si="6"/>
        <v>204.23885609111761</v>
      </c>
      <c r="C56" s="19">
        <f t="shared" si="7"/>
        <v>0</v>
      </c>
      <c r="D56" s="19">
        <f t="shared" si="8"/>
        <v>122.42900000709301</v>
      </c>
      <c r="E56" s="19">
        <f t="shared" si="9"/>
        <v>1.345425892634746</v>
      </c>
      <c r="F56" s="19">
        <f t="shared" si="10"/>
        <v>48.06228877784212</v>
      </c>
      <c r="G56" s="19">
        <f t="shared" si="11"/>
        <v>359.50734267159999</v>
      </c>
      <c r="H56" s="19">
        <f t="shared" si="12"/>
        <v>735.58291344028748</v>
      </c>
      <c r="L56" s="34"/>
    </row>
    <row r="57" spans="1:12" x14ac:dyDescent="0.3">
      <c r="A57" s="8">
        <v>2045</v>
      </c>
      <c r="B57" s="19">
        <f t="shared" si="6"/>
        <v>133.41469589480076</v>
      </c>
      <c r="C57" s="19">
        <f t="shared" si="7"/>
        <v>0</v>
      </c>
      <c r="D57" s="19">
        <f t="shared" si="8"/>
        <v>111.65320936787279</v>
      </c>
      <c r="E57" s="19">
        <f t="shared" si="9"/>
        <v>1.3395764089821902</v>
      </c>
      <c r="F57" s="19">
        <f t="shared" si="10"/>
        <v>47.853329240160086</v>
      </c>
      <c r="G57" s="19">
        <f t="shared" si="11"/>
        <v>354.13211185350804</v>
      </c>
      <c r="H57" s="19">
        <f t="shared" si="12"/>
        <v>648.39292276532387</v>
      </c>
      <c r="L57" s="34"/>
    </row>
    <row r="58" spans="1:12" x14ac:dyDescent="0.3">
      <c r="A58" s="17">
        <v>2050</v>
      </c>
      <c r="B58" s="19">
        <f t="shared" si="6"/>
        <v>76.233884739271147</v>
      </c>
      <c r="C58" s="19">
        <f t="shared" si="7"/>
        <v>2.3935661463175148E-4</v>
      </c>
      <c r="D58" s="19">
        <f t="shared" si="8"/>
        <v>98.513092661372667</v>
      </c>
      <c r="E58" s="19">
        <f t="shared" si="9"/>
        <v>1.3395764089821902</v>
      </c>
      <c r="F58" s="19">
        <f t="shared" si="10"/>
        <v>47.853329240160086</v>
      </c>
      <c r="G58" s="19">
        <f t="shared" si="11"/>
        <v>333.16758374913019</v>
      </c>
      <c r="H58" s="19">
        <f>SUM(B58:G58)</f>
        <v>557.10770615553088</v>
      </c>
    </row>
    <row r="59" spans="1:12" x14ac:dyDescent="0.3">
      <c r="A59" s="8"/>
      <c r="L59" s="34"/>
    </row>
    <row r="60" spans="1:12" x14ac:dyDescent="0.3">
      <c r="A60" s="8"/>
      <c r="L60" s="34"/>
    </row>
    <row r="61" spans="1:12" x14ac:dyDescent="0.3">
      <c r="A61" s="11"/>
      <c r="L61" s="34"/>
    </row>
    <row r="62" spans="1:12" x14ac:dyDescent="0.3">
      <c r="A62" s="8"/>
      <c r="L62" s="34"/>
    </row>
    <row r="63" spans="1:12" x14ac:dyDescent="0.3">
      <c r="A63" s="8"/>
      <c r="L63" s="34"/>
    </row>
    <row r="64" spans="1:12" x14ac:dyDescent="0.3">
      <c r="A64" s="8"/>
      <c r="L64" s="34"/>
    </row>
    <row r="65" spans="1:12" x14ac:dyDescent="0.3">
      <c r="A65" s="8"/>
      <c r="L65" s="34"/>
    </row>
    <row r="66" spans="1:12" x14ac:dyDescent="0.3">
      <c r="A66" s="8"/>
      <c r="L66" s="34"/>
    </row>
    <row r="67" spans="1:12" x14ac:dyDescent="0.3">
      <c r="A67" s="8"/>
      <c r="L67" s="34"/>
    </row>
    <row r="68" spans="1:12" x14ac:dyDescent="0.3">
      <c r="A68" s="8"/>
      <c r="L68" s="34"/>
    </row>
    <row r="69" spans="1:12" x14ac:dyDescent="0.3">
      <c r="A69" s="8"/>
      <c r="L69" s="34"/>
    </row>
    <row r="70" spans="1:12" x14ac:dyDescent="0.3">
      <c r="A70" s="8"/>
      <c r="L70" s="34"/>
    </row>
    <row r="71" spans="1:12" x14ac:dyDescent="0.3">
      <c r="A71" s="11"/>
      <c r="L71" s="34"/>
    </row>
    <row r="72" spans="1:12" x14ac:dyDescent="0.3">
      <c r="A72" s="8"/>
      <c r="L72" s="34"/>
    </row>
    <row r="73" spans="1:12" x14ac:dyDescent="0.3">
      <c r="A73" s="8"/>
      <c r="L73" s="34"/>
    </row>
    <row r="74" spans="1:12" x14ac:dyDescent="0.3">
      <c r="A74" s="8"/>
      <c r="L74" s="34"/>
    </row>
    <row r="75" spans="1:12" x14ac:dyDescent="0.3">
      <c r="A75" s="8"/>
      <c r="L75" s="34"/>
    </row>
    <row r="76" spans="1:12" x14ac:dyDescent="0.3">
      <c r="A76" s="8"/>
      <c r="L76" s="34"/>
    </row>
    <row r="77" spans="1:12" x14ac:dyDescent="0.3">
      <c r="A77" s="8"/>
      <c r="L77" s="34"/>
    </row>
    <row r="78" spans="1:12" x14ac:dyDescent="0.3">
      <c r="A78" s="8"/>
      <c r="L78" s="34"/>
    </row>
    <row r="79" spans="1:12" x14ac:dyDescent="0.3">
      <c r="A79" s="8"/>
      <c r="L79" s="34"/>
    </row>
    <row r="80" spans="1:12" x14ac:dyDescent="0.3">
      <c r="A80" s="8"/>
      <c r="L80" s="34"/>
    </row>
    <row r="81" spans="1:12" x14ac:dyDescent="0.3">
      <c r="A81" s="8"/>
      <c r="L81" s="34"/>
    </row>
    <row r="82" spans="1:12" x14ac:dyDescent="0.3">
      <c r="A82" s="8"/>
      <c r="L82" s="34"/>
    </row>
    <row r="83" spans="1:12" x14ac:dyDescent="0.3">
      <c r="A83" s="8"/>
      <c r="L83" s="34"/>
    </row>
    <row r="84" spans="1:12" x14ac:dyDescent="0.3">
      <c r="A84" s="8"/>
      <c r="L84" s="34"/>
    </row>
    <row r="85" spans="1:12" x14ac:dyDescent="0.3">
      <c r="A85" s="8"/>
      <c r="L85" s="34"/>
    </row>
    <row r="86" spans="1:12" x14ac:dyDescent="0.3">
      <c r="A86" s="8"/>
      <c r="L86" s="34"/>
    </row>
    <row r="87" spans="1:12" x14ac:dyDescent="0.3">
      <c r="A87" s="8"/>
      <c r="L87" s="34"/>
    </row>
    <row r="88" spans="1:12" x14ac:dyDescent="0.3">
      <c r="A88" s="8"/>
      <c r="L88" s="34"/>
    </row>
    <row r="89" spans="1:12" x14ac:dyDescent="0.3">
      <c r="A89" s="8"/>
      <c r="L89" s="34"/>
    </row>
    <row r="90" spans="1:12" x14ac:dyDescent="0.3">
      <c r="A90" s="8"/>
      <c r="L90" s="34"/>
    </row>
    <row r="91" spans="1:12" x14ac:dyDescent="0.3">
      <c r="A91" s="8"/>
      <c r="L91" s="34"/>
    </row>
    <row r="92" spans="1:12" x14ac:dyDescent="0.3">
      <c r="A92" s="8"/>
      <c r="L92" s="34"/>
    </row>
    <row r="93" spans="1:12" x14ac:dyDescent="0.3">
      <c r="A93" s="8"/>
      <c r="L93" s="34"/>
    </row>
    <row r="94" spans="1:12" x14ac:dyDescent="0.3">
      <c r="A94" s="8"/>
      <c r="L94" s="34"/>
    </row>
    <row r="95" spans="1:12" x14ac:dyDescent="0.3">
      <c r="A95" s="8"/>
      <c r="L95" s="34"/>
    </row>
    <row r="96" spans="1:12" x14ac:dyDescent="0.3">
      <c r="A96" s="11"/>
      <c r="L96" s="34"/>
    </row>
    <row r="97" spans="1:12" x14ac:dyDescent="0.3">
      <c r="A97" s="8"/>
      <c r="L97" s="34"/>
    </row>
    <row r="98" spans="1:12" x14ac:dyDescent="0.3">
      <c r="A98" s="8"/>
      <c r="L98" s="34"/>
    </row>
    <row r="99" spans="1:12" x14ac:dyDescent="0.3">
      <c r="A99" s="8"/>
      <c r="L99" s="34"/>
    </row>
    <row r="100" spans="1:12" x14ac:dyDescent="0.3">
      <c r="A100" s="8"/>
      <c r="L100" s="34"/>
    </row>
    <row r="101" spans="1:12" x14ac:dyDescent="0.3">
      <c r="A101" s="8"/>
      <c r="L101" s="34"/>
    </row>
    <row r="102" spans="1:12" x14ac:dyDescent="0.3">
      <c r="A102" s="8"/>
      <c r="L102" s="34"/>
    </row>
    <row r="103" spans="1:12" x14ac:dyDescent="0.3">
      <c r="A103" s="8"/>
      <c r="L103" s="34"/>
    </row>
    <row r="104" spans="1:12" x14ac:dyDescent="0.3">
      <c r="A104" s="8"/>
      <c r="L104" s="34"/>
    </row>
    <row r="105" spans="1:12" x14ac:dyDescent="0.3">
      <c r="A105" s="8"/>
      <c r="L105" s="34"/>
    </row>
    <row r="106" spans="1:12" x14ac:dyDescent="0.3">
      <c r="A106" s="8"/>
      <c r="L106" s="34"/>
    </row>
    <row r="107" spans="1:12" x14ac:dyDescent="0.3">
      <c r="A107" s="11"/>
      <c r="L107" s="34"/>
    </row>
    <row r="108" spans="1:12" x14ac:dyDescent="0.3">
      <c r="A108" s="8"/>
      <c r="L108" s="34"/>
    </row>
    <row r="109" spans="1:12" x14ac:dyDescent="0.3">
      <c r="A109" s="8"/>
      <c r="L109" s="34"/>
    </row>
    <row r="110" spans="1:12" x14ac:dyDescent="0.3">
      <c r="A110" s="8"/>
      <c r="L110" s="34"/>
    </row>
    <row r="111" spans="1:12" x14ac:dyDescent="0.3">
      <c r="A111" s="8"/>
      <c r="L111" s="34"/>
    </row>
    <row r="112" spans="1:12" x14ac:dyDescent="0.3">
      <c r="A112" s="8"/>
      <c r="L112" s="34"/>
    </row>
    <row r="113" spans="1:12" x14ac:dyDescent="0.3">
      <c r="A113" s="8"/>
      <c r="L113" s="34"/>
    </row>
    <row r="114" spans="1:12" x14ac:dyDescent="0.3">
      <c r="A114" s="8"/>
      <c r="L114" s="34"/>
    </row>
    <row r="115" spans="1:12" x14ac:dyDescent="0.3">
      <c r="A115" s="8"/>
      <c r="L115" s="34"/>
    </row>
    <row r="116" spans="1:12" x14ac:dyDescent="0.3">
      <c r="A116" s="8"/>
      <c r="L116" s="34"/>
    </row>
    <row r="117" spans="1:12" x14ac:dyDescent="0.3">
      <c r="A117" s="8"/>
      <c r="L117" s="34"/>
    </row>
    <row r="118" spans="1:12" x14ac:dyDescent="0.3">
      <c r="A118" s="8"/>
      <c r="L118" s="34"/>
    </row>
    <row r="119" spans="1:12" x14ac:dyDescent="0.3">
      <c r="A119" s="8"/>
      <c r="L119" s="34"/>
    </row>
    <row r="120" spans="1:12" x14ac:dyDescent="0.3">
      <c r="A120" s="8"/>
      <c r="L120" s="34"/>
    </row>
    <row r="121" spans="1:12" x14ac:dyDescent="0.3">
      <c r="A121" s="8"/>
      <c r="L121" s="34"/>
    </row>
    <row r="122" spans="1:12" x14ac:dyDescent="0.3">
      <c r="A122" s="8"/>
      <c r="L122" s="34"/>
    </row>
    <row r="123" spans="1:12" x14ac:dyDescent="0.3">
      <c r="A123" s="8"/>
      <c r="L123" s="34"/>
    </row>
    <row r="124" spans="1:12" x14ac:dyDescent="0.3">
      <c r="A124" s="8"/>
      <c r="L124" s="34"/>
    </row>
    <row r="125" spans="1:12" x14ac:dyDescent="0.3">
      <c r="A125" s="8"/>
      <c r="L125" s="34"/>
    </row>
    <row r="126" spans="1:12" x14ac:dyDescent="0.3">
      <c r="A126" s="8"/>
      <c r="L126" s="34"/>
    </row>
    <row r="127" spans="1:12" x14ac:dyDescent="0.3">
      <c r="A127" s="8"/>
      <c r="L127" s="34"/>
    </row>
    <row r="128" spans="1:12" x14ac:dyDescent="0.3">
      <c r="A128" s="8"/>
      <c r="L128" s="34"/>
    </row>
    <row r="129" spans="1:12" x14ac:dyDescent="0.3">
      <c r="A129" s="8"/>
      <c r="L129" s="34"/>
    </row>
    <row r="130" spans="1:12" x14ac:dyDescent="0.3">
      <c r="A130" s="8"/>
      <c r="L130" s="34"/>
    </row>
    <row r="131" spans="1:12" x14ac:dyDescent="0.3">
      <c r="A131" s="8"/>
      <c r="L131" s="34"/>
    </row>
    <row r="132" spans="1:12" x14ac:dyDescent="0.3">
      <c r="A132" s="8"/>
      <c r="L132" s="34"/>
    </row>
    <row r="133" spans="1:12" x14ac:dyDescent="0.3">
      <c r="A133" s="8"/>
      <c r="L133" s="34"/>
    </row>
    <row r="134" spans="1:12" x14ac:dyDescent="0.3">
      <c r="A134" s="8"/>
      <c r="L134" s="34"/>
    </row>
    <row r="135" spans="1:12" x14ac:dyDescent="0.3">
      <c r="A135" s="8"/>
      <c r="L135" s="34"/>
    </row>
    <row r="136" spans="1:12" x14ac:dyDescent="0.3">
      <c r="A136" s="8"/>
      <c r="L136" s="34"/>
    </row>
    <row r="137" spans="1:12" x14ac:dyDescent="0.3">
      <c r="A137" s="8"/>
      <c r="L137" s="34"/>
    </row>
    <row r="138" spans="1:12" x14ac:dyDescent="0.3">
      <c r="A138" s="8"/>
      <c r="L138" s="34"/>
    </row>
    <row r="139" spans="1:12" x14ac:dyDescent="0.3">
      <c r="A139" s="8"/>
      <c r="L139" s="34"/>
    </row>
    <row r="140" spans="1:12" x14ac:dyDescent="0.3">
      <c r="A140" s="8"/>
      <c r="L140" s="34"/>
    </row>
    <row r="141" spans="1:12" x14ac:dyDescent="0.3">
      <c r="A141" s="8"/>
      <c r="L141" s="34"/>
    </row>
    <row r="142" spans="1:12" x14ac:dyDescent="0.3">
      <c r="A142" s="8"/>
      <c r="L142" s="34"/>
    </row>
    <row r="143" spans="1:12" x14ac:dyDescent="0.3">
      <c r="A143" s="8"/>
      <c r="L143" s="34"/>
    </row>
    <row r="144" spans="1:12" x14ac:dyDescent="0.3">
      <c r="A144" s="8"/>
      <c r="L144" s="34"/>
    </row>
    <row r="145" spans="1:12" x14ac:dyDescent="0.3">
      <c r="A145" s="8"/>
      <c r="L145" s="34"/>
    </row>
    <row r="146" spans="1:12" x14ac:dyDescent="0.3">
      <c r="A146" s="8"/>
      <c r="L146" s="34"/>
    </row>
    <row r="147" spans="1:12" x14ac:dyDescent="0.3">
      <c r="A147" s="8"/>
      <c r="L147" s="34"/>
    </row>
    <row r="148" spans="1:12" x14ac:dyDescent="0.3">
      <c r="A148" s="8"/>
      <c r="L148" s="34"/>
    </row>
    <row r="149" spans="1:12" x14ac:dyDescent="0.3">
      <c r="A149" s="8"/>
      <c r="L149" s="34"/>
    </row>
    <row r="150" spans="1:12" x14ac:dyDescent="0.3">
      <c r="A150" s="8"/>
      <c r="L150" s="34"/>
    </row>
    <row r="151" spans="1:12" x14ac:dyDescent="0.3">
      <c r="A151" s="8"/>
      <c r="L151" s="34"/>
    </row>
    <row r="152" spans="1:12" x14ac:dyDescent="0.3">
      <c r="A152" s="8"/>
      <c r="L152" s="34"/>
    </row>
    <row r="153" spans="1:12" x14ac:dyDescent="0.3">
      <c r="A153" s="8"/>
      <c r="L153" s="34"/>
    </row>
    <row r="154" spans="1:12" x14ac:dyDescent="0.3">
      <c r="A154" s="8"/>
      <c r="L154" s="34"/>
    </row>
    <row r="155" spans="1:12" x14ac:dyDescent="0.3">
      <c r="A155" s="8"/>
      <c r="L155" s="34"/>
    </row>
    <row r="156" spans="1:12" x14ac:dyDescent="0.3">
      <c r="A156" s="8"/>
      <c r="L156" s="34"/>
    </row>
    <row r="157" spans="1:12" x14ac:dyDescent="0.3">
      <c r="A157" s="8"/>
      <c r="L157" s="34"/>
    </row>
    <row r="158" spans="1:12" x14ac:dyDescent="0.3">
      <c r="A158" s="8"/>
      <c r="L158" s="34"/>
    </row>
    <row r="159" spans="1:12" x14ac:dyDescent="0.3">
      <c r="A159" s="8"/>
      <c r="L159" s="34"/>
    </row>
    <row r="160" spans="1:12" x14ac:dyDescent="0.3">
      <c r="A160" s="8"/>
      <c r="L160" s="34"/>
    </row>
    <row r="161" spans="1:12" x14ac:dyDescent="0.3">
      <c r="A161" s="8"/>
      <c r="L161" s="34"/>
    </row>
    <row r="162" spans="1:12" x14ac:dyDescent="0.3">
      <c r="A162" s="8"/>
      <c r="L162" s="34"/>
    </row>
    <row r="163" spans="1:12" x14ac:dyDescent="0.3">
      <c r="A163" s="8"/>
      <c r="L163" s="34"/>
    </row>
    <row r="164" spans="1:12" x14ac:dyDescent="0.3">
      <c r="A164" s="8"/>
      <c r="L164" s="34"/>
    </row>
    <row r="165" spans="1:12" x14ac:dyDescent="0.3">
      <c r="A165" s="8"/>
      <c r="L165" s="34"/>
    </row>
    <row r="166" spans="1:12" x14ac:dyDescent="0.3">
      <c r="A166" s="8"/>
      <c r="L166" s="34"/>
    </row>
    <row r="167" spans="1:12" x14ac:dyDescent="0.3">
      <c r="A167" s="8"/>
      <c r="L167" s="34"/>
    </row>
    <row r="168" spans="1:12" x14ac:dyDescent="0.3">
      <c r="A168" s="8"/>
      <c r="L168" s="34"/>
    </row>
    <row r="169" spans="1:12" x14ac:dyDescent="0.3">
      <c r="A169" s="8"/>
      <c r="L169" s="34"/>
    </row>
    <row r="170" spans="1:12" x14ac:dyDescent="0.3">
      <c r="A170" s="8"/>
      <c r="L170" s="34"/>
    </row>
    <row r="171" spans="1:12" x14ac:dyDescent="0.3">
      <c r="A171" s="8"/>
      <c r="L171" s="34"/>
    </row>
    <row r="172" spans="1:12" x14ac:dyDescent="0.3">
      <c r="A172" s="8"/>
      <c r="L172" s="34"/>
    </row>
    <row r="173" spans="1:12" x14ac:dyDescent="0.3">
      <c r="A173" s="8"/>
      <c r="L173" s="34"/>
    </row>
    <row r="174" spans="1:12" x14ac:dyDescent="0.3">
      <c r="A174" s="8"/>
      <c r="L174" s="34"/>
    </row>
    <row r="175" spans="1:12" x14ac:dyDescent="0.3">
      <c r="A175" s="8"/>
      <c r="L175" s="34"/>
    </row>
    <row r="176" spans="1:12" x14ac:dyDescent="0.3">
      <c r="A176" s="8"/>
      <c r="L176" s="34"/>
    </row>
    <row r="177" spans="1:12" x14ac:dyDescent="0.3">
      <c r="A177" s="8"/>
      <c r="L177" s="34"/>
    </row>
    <row r="178" spans="1:12" x14ac:dyDescent="0.3">
      <c r="A178" s="8"/>
      <c r="L178" s="34"/>
    </row>
    <row r="179" spans="1:12" x14ac:dyDescent="0.3">
      <c r="A179" s="8"/>
      <c r="L179" s="34"/>
    </row>
    <row r="180" spans="1:12" x14ac:dyDescent="0.3">
      <c r="A180" s="8"/>
      <c r="L180" s="34"/>
    </row>
    <row r="181" spans="1:12" x14ac:dyDescent="0.3">
      <c r="A181" s="8"/>
      <c r="L181" s="34"/>
    </row>
    <row r="182" spans="1:12" x14ac:dyDescent="0.3">
      <c r="A182" s="8"/>
      <c r="L182" s="34"/>
    </row>
    <row r="183" spans="1:12" x14ac:dyDescent="0.3">
      <c r="A183" s="8"/>
      <c r="L183" s="34"/>
    </row>
    <row r="184" spans="1:12" x14ac:dyDescent="0.3">
      <c r="A184" s="8"/>
      <c r="L184" s="34"/>
    </row>
    <row r="185" spans="1:12" x14ac:dyDescent="0.3">
      <c r="A185" s="8"/>
      <c r="L185" s="34"/>
    </row>
    <row r="186" spans="1:12" x14ac:dyDescent="0.3">
      <c r="A186" s="8"/>
      <c r="L186" s="34"/>
    </row>
    <row r="187" spans="1:12" x14ac:dyDescent="0.3">
      <c r="A187" s="8"/>
      <c r="L187" s="34"/>
    </row>
    <row r="188" spans="1:12" x14ac:dyDescent="0.3">
      <c r="A188" s="8"/>
      <c r="L188" s="34"/>
    </row>
    <row r="189" spans="1:12" x14ac:dyDescent="0.3">
      <c r="A189" s="8"/>
      <c r="L189" s="34"/>
    </row>
    <row r="190" spans="1:12" x14ac:dyDescent="0.3">
      <c r="A190" s="8"/>
      <c r="L190" s="34"/>
    </row>
    <row r="191" spans="1:12" x14ac:dyDescent="0.3">
      <c r="A191" s="8"/>
      <c r="L191" s="34"/>
    </row>
    <row r="192" spans="1:12" x14ac:dyDescent="0.3">
      <c r="A192" s="8"/>
      <c r="L192" s="34"/>
    </row>
    <row r="193" spans="1:12" x14ac:dyDescent="0.3">
      <c r="A193" s="8"/>
      <c r="L193" s="34"/>
    </row>
    <row r="194" spans="1:12" x14ac:dyDescent="0.3">
      <c r="A194" s="8"/>
      <c r="L194" s="34"/>
    </row>
    <row r="195" spans="1:12" x14ac:dyDescent="0.3">
      <c r="A195" s="8"/>
      <c r="L195" s="34"/>
    </row>
    <row r="196" spans="1:12" x14ac:dyDescent="0.3">
      <c r="A196" s="8"/>
      <c r="L196" s="34"/>
    </row>
    <row r="197" spans="1:12" x14ac:dyDescent="0.3">
      <c r="A197" s="8"/>
      <c r="L197" s="34"/>
    </row>
    <row r="198" spans="1:12" x14ac:dyDescent="0.3">
      <c r="A198" s="8"/>
      <c r="L198" s="34"/>
    </row>
    <row r="199" spans="1:12" x14ac:dyDescent="0.3">
      <c r="A199" s="8"/>
      <c r="L199" s="34"/>
    </row>
    <row r="200" spans="1:12" x14ac:dyDescent="0.3">
      <c r="A200" s="8"/>
      <c r="L200" s="34"/>
    </row>
    <row r="201" spans="1:12" x14ac:dyDescent="0.3">
      <c r="A201" s="8"/>
      <c r="L201" s="34"/>
    </row>
    <row r="202" spans="1:12" x14ac:dyDescent="0.3">
      <c r="A202" s="8"/>
      <c r="L202" s="34"/>
    </row>
    <row r="203" spans="1:12" x14ac:dyDescent="0.3">
      <c r="A203" s="8"/>
      <c r="L203" s="34"/>
    </row>
    <row r="204" spans="1:12" x14ac:dyDescent="0.3">
      <c r="A204" s="8"/>
      <c r="L204" s="34"/>
    </row>
    <row r="205" spans="1:12" x14ac:dyDescent="0.3">
      <c r="A205" s="8"/>
      <c r="L205" s="34"/>
    </row>
    <row r="206" spans="1:12" x14ac:dyDescent="0.3">
      <c r="A206" s="8"/>
      <c r="L206" s="34"/>
    </row>
    <row r="207" spans="1:12" x14ac:dyDescent="0.3">
      <c r="A207" s="8"/>
      <c r="L207" s="34"/>
    </row>
    <row r="208" spans="1:12" x14ac:dyDescent="0.3">
      <c r="A208" s="8"/>
      <c r="L208" s="34"/>
    </row>
    <row r="209" spans="1:12" x14ac:dyDescent="0.3">
      <c r="A209" s="8"/>
      <c r="L209" s="34"/>
    </row>
    <row r="210" spans="1:12" x14ac:dyDescent="0.3">
      <c r="A210" s="8"/>
      <c r="L210" s="34"/>
    </row>
    <row r="211" spans="1:12" x14ac:dyDescent="0.3">
      <c r="A211" s="8"/>
      <c r="L211" s="34"/>
    </row>
    <row r="212" spans="1:12" x14ac:dyDescent="0.3">
      <c r="A212" s="8"/>
      <c r="L212" s="34"/>
    </row>
    <row r="213" spans="1:12" x14ac:dyDescent="0.3">
      <c r="A213" s="8"/>
      <c r="L213" s="34"/>
    </row>
    <row r="214" spans="1:12" x14ac:dyDescent="0.3">
      <c r="A214" s="8"/>
      <c r="L214" s="34"/>
    </row>
    <row r="215" spans="1:12" x14ac:dyDescent="0.3">
      <c r="A215" s="8"/>
      <c r="L215" s="34"/>
    </row>
    <row r="216" spans="1:12" x14ac:dyDescent="0.3">
      <c r="A216" s="8"/>
      <c r="L216" s="34"/>
    </row>
    <row r="217" spans="1:12" x14ac:dyDescent="0.3">
      <c r="A217" s="8"/>
      <c r="L217" s="34"/>
    </row>
    <row r="218" spans="1:12" x14ac:dyDescent="0.3">
      <c r="A218" s="8"/>
      <c r="L218" s="34"/>
    </row>
    <row r="219" spans="1:12" x14ac:dyDescent="0.3">
      <c r="A219" s="8"/>
      <c r="L219" s="34"/>
    </row>
    <row r="220" spans="1:12" x14ac:dyDescent="0.3">
      <c r="A220" s="8"/>
      <c r="L220" s="34"/>
    </row>
    <row r="221" spans="1:12" x14ac:dyDescent="0.3">
      <c r="A221" s="8"/>
      <c r="L221" s="34"/>
    </row>
    <row r="222" spans="1:12" x14ac:dyDescent="0.3">
      <c r="A222" s="8"/>
      <c r="L222" s="34"/>
    </row>
    <row r="223" spans="1:12" x14ac:dyDescent="0.3">
      <c r="A223" s="8"/>
      <c r="L223" s="34"/>
    </row>
    <row r="224" spans="1:12" x14ac:dyDescent="0.3">
      <c r="A224" s="8"/>
      <c r="L224" s="34"/>
    </row>
    <row r="225" spans="1:12" x14ac:dyDescent="0.3">
      <c r="A225" s="8"/>
      <c r="L225" s="34"/>
    </row>
    <row r="226" spans="1:12" x14ac:dyDescent="0.3">
      <c r="A226" s="8"/>
      <c r="L226" s="34"/>
    </row>
    <row r="227" spans="1:12" x14ac:dyDescent="0.3">
      <c r="A227" s="8"/>
      <c r="L227" s="34"/>
    </row>
    <row r="228" spans="1:12" x14ac:dyDescent="0.3">
      <c r="A228" s="8"/>
      <c r="L228" s="34"/>
    </row>
    <row r="229" spans="1:12" x14ac:dyDescent="0.3">
      <c r="A229" s="8"/>
      <c r="L229" s="34"/>
    </row>
    <row r="230" spans="1:12" x14ac:dyDescent="0.3">
      <c r="A230" s="8"/>
      <c r="L230" s="34"/>
    </row>
    <row r="231" spans="1:12" x14ac:dyDescent="0.3">
      <c r="A231" s="8"/>
      <c r="L231" s="34"/>
    </row>
    <row r="232" spans="1:12" x14ac:dyDescent="0.3">
      <c r="A232" s="8"/>
      <c r="L232" s="34"/>
    </row>
    <row r="233" spans="1:12" x14ac:dyDescent="0.3">
      <c r="A233" s="8"/>
      <c r="L233" s="34"/>
    </row>
    <row r="234" spans="1:12" x14ac:dyDescent="0.3">
      <c r="A234" s="8"/>
      <c r="L234" s="34"/>
    </row>
    <row r="235" spans="1:12" x14ac:dyDescent="0.3">
      <c r="A235" s="8"/>
      <c r="L235" s="34"/>
    </row>
    <row r="236" spans="1:12" x14ac:dyDescent="0.3">
      <c r="A236" s="8"/>
      <c r="L236" s="34"/>
    </row>
    <row r="237" spans="1:12" x14ac:dyDescent="0.3">
      <c r="A237" s="8"/>
      <c r="L237" s="34"/>
    </row>
    <row r="238" spans="1:12" x14ac:dyDescent="0.3">
      <c r="A238" s="8"/>
      <c r="L238" s="34"/>
    </row>
    <row r="239" spans="1:12" x14ac:dyDescent="0.3">
      <c r="A239" s="8"/>
      <c r="L239" s="34"/>
    </row>
    <row r="240" spans="1:12" x14ac:dyDescent="0.3">
      <c r="A240" s="8"/>
      <c r="L240" s="34"/>
    </row>
    <row r="241" spans="1:12" x14ac:dyDescent="0.3">
      <c r="A241" s="8"/>
      <c r="L241" s="34"/>
    </row>
    <row r="242" spans="1:12" x14ac:dyDescent="0.3">
      <c r="A242" s="8"/>
      <c r="L242" s="34"/>
    </row>
    <row r="243" spans="1:12" x14ac:dyDescent="0.3">
      <c r="A243" s="8"/>
      <c r="L243" s="34"/>
    </row>
    <row r="244" spans="1:12" x14ac:dyDescent="0.3">
      <c r="A244" s="8"/>
      <c r="L244" s="34"/>
    </row>
    <row r="245" spans="1:12" x14ac:dyDescent="0.3">
      <c r="A245" s="8"/>
      <c r="L245" s="34"/>
    </row>
    <row r="246" spans="1:12" x14ac:dyDescent="0.3">
      <c r="A246" s="8"/>
      <c r="L246" s="34"/>
    </row>
    <row r="247" spans="1:12" x14ac:dyDescent="0.3">
      <c r="A247" s="8"/>
      <c r="L247" s="34"/>
    </row>
    <row r="248" spans="1:12" x14ac:dyDescent="0.3">
      <c r="A248" s="8"/>
      <c r="L248" s="34"/>
    </row>
    <row r="249" spans="1:12" x14ac:dyDescent="0.3">
      <c r="A249" s="8"/>
      <c r="L249" s="34"/>
    </row>
    <row r="250" spans="1:12" x14ac:dyDescent="0.3">
      <c r="A250" s="8"/>
      <c r="L250" s="34"/>
    </row>
    <row r="251" spans="1:12" x14ac:dyDescent="0.3">
      <c r="A251" s="8"/>
      <c r="L251" s="34"/>
    </row>
    <row r="252" spans="1:12" x14ac:dyDescent="0.3">
      <c r="A252" s="8"/>
      <c r="L252" s="34"/>
    </row>
    <row r="253" spans="1:12" x14ac:dyDescent="0.3">
      <c r="A253" s="8"/>
      <c r="L253" s="34"/>
    </row>
    <row r="254" spans="1:12" x14ac:dyDescent="0.3">
      <c r="A254" s="8"/>
      <c r="L254" s="34"/>
    </row>
    <row r="255" spans="1:12" x14ac:dyDescent="0.3">
      <c r="A255" s="8"/>
      <c r="L255" s="34"/>
    </row>
    <row r="256" spans="1:12" x14ac:dyDescent="0.3">
      <c r="A256" s="8"/>
      <c r="L256" s="34"/>
    </row>
    <row r="257" spans="1:12" x14ac:dyDescent="0.3">
      <c r="A257" s="8"/>
      <c r="L257" s="34"/>
    </row>
    <row r="258" spans="1:12" x14ac:dyDescent="0.3">
      <c r="A258" s="8"/>
      <c r="L258" s="34"/>
    </row>
    <row r="259" spans="1:12" x14ac:dyDescent="0.3">
      <c r="A259" s="8"/>
      <c r="L259" s="34"/>
    </row>
    <row r="260" spans="1:12" x14ac:dyDescent="0.3">
      <c r="A260" s="8"/>
      <c r="L260" s="34"/>
    </row>
    <row r="261" spans="1:12" x14ac:dyDescent="0.3">
      <c r="A261" s="8"/>
      <c r="L261" s="34"/>
    </row>
    <row r="262" spans="1:12" x14ac:dyDescent="0.3">
      <c r="A262" s="8"/>
      <c r="L262" s="34"/>
    </row>
    <row r="263" spans="1:12" x14ac:dyDescent="0.3">
      <c r="A263" s="8"/>
      <c r="L263" s="34"/>
    </row>
    <row r="264" spans="1:12" x14ac:dyDescent="0.3">
      <c r="A264" s="8"/>
      <c r="L264" s="34"/>
    </row>
    <row r="265" spans="1:12" x14ac:dyDescent="0.3">
      <c r="A265" s="8"/>
      <c r="L265" s="34"/>
    </row>
    <row r="266" spans="1:12" x14ac:dyDescent="0.3">
      <c r="A266" s="8"/>
      <c r="L266" s="34"/>
    </row>
    <row r="267" spans="1:12" x14ac:dyDescent="0.3">
      <c r="A267" s="8"/>
      <c r="L267" s="34"/>
    </row>
    <row r="268" spans="1:12" x14ac:dyDescent="0.3">
      <c r="A268" s="8"/>
      <c r="L268" s="34"/>
    </row>
    <row r="269" spans="1:12" x14ac:dyDescent="0.3">
      <c r="A269" s="8"/>
      <c r="L269" s="34"/>
    </row>
    <row r="270" spans="1:12" x14ac:dyDescent="0.3">
      <c r="A270" s="8"/>
      <c r="L270" s="34"/>
    </row>
    <row r="271" spans="1:12" x14ac:dyDescent="0.3">
      <c r="A271" s="8"/>
      <c r="L271" s="34"/>
    </row>
    <row r="272" spans="1:12" x14ac:dyDescent="0.3">
      <c r="A272" s="8"/>
      <c r="L272" s="34"/>
    </row>
    <row r="273" spans="1:12" x14ac:dyDescent="0.3">
      <c r="A273" s="8"/>
      <c r="L273" s="34"/>
    </row>
    <row r="274" spans="1:12" x14ac:dyDescent="0.3">
      <c r="A274" s="8"/>
      <c r="L274" s="34"/>
    </row>
    <row r="275" spans="1:12" x14ac:dyDescent="0.3">
      <c r="A275" s="8"/>
      <c r="L275" s="34"/>
    </row>
    <row r="276" spans="1:12" x14ac:dyDescent="0.3">
      <c r="A276" s="8"/>
      <c r="L276" s="34"/>
    </row>
    <row r="277" spans="1:12" x14ac:dyDescent="0.3">
      <c r="A277" s="8"/>
      <c r="L277" s="34"/>
    </row>
    <row r="278" spans="1:12" x14ac:dyDescent="0.3">
      <c r="A278" s="8"/>
      <c r="L278" s="34"/>
    </row>
    <row r="279" spans="1:12" x14ac:dyDescent="0.3">
      <c r="A279" s="8"/>
      <c r="L279" s="34"/>
    </row>
    <row r="280" spans="1:12" x14ac:dyDescent="0.3">
      <c r="A280" s="8"/>
      <c r="L280" s="34"/>
    </row>
    <row r="281" spans="1:12" x14ac:dyDescent="0.3">
      <c r="A281" s="8"/>
      <c r="L281" s="34"/>
    </row>
    <row r="282" spans="1:12" x14ac:dyDescent="0.3">
      <c r="A282" s="8"/>
      <c r="L282" s="34"/>
    </row>
    <row r="283" spans="1:12" x14ac:dyDescent="0.3">
      <c r="A283" s="8"/>
      <c r="L283" s="34"/>
    </row>
    <row r="284" spans="1:12" x14ac:dyDescent="0.3">
      <c r="A284" s="8"/>
      <c r="L284" s="34"/>
    </row>
    <row r="285" spans="1:12" x14ac:dyDescent="0.3">
      <c r="A285" s="8"/>
      <c r="L285" s="34"/>
    </row>
    <row r="286" spans="1:12" x14ac:dyDescent="0.3">
      <c r="A286" s="8"/>
      <c r="L286" s="34"/>
    </row>
    <row r="287" spans="1:12" x14ac:dyDescent="0.3">
      <c r="A287" s="8"/>
      <c r="L287" s="34"/>
    </row>
    <row r="288" spans="1:12" x14ac:dyDescent="0.3">
      <c r="A288" s="8"/>
      <c r="L288" s="34"/>
    </row>
    <row r="289" spans="1:12" x14ac:dyDescent="0.3">
      <c r="A289" s="8"/>
      <c r="L289" s="34"/>
    </row>
    <row r="290" spans="1:12" x14ac:dyDescent="0.3">
      <c r="A290" s="8"/>
      <c r="L290" s="34"/>
    </row>
    <row r="291" spans="1:12" x14ac:dyDescent="0.3">
      <c r="A291" s="8"/>
      <c r="L291" s="34"/>
    </row>
    <row r="292" spans="1:12" x14ac:dyDescent="0.3">
      <c r="A292" s="8"/>
      <c r="L292" s="34"/>
    </row>
    <row r="293" spans="1:12" x14ac:dyDescent="0.3">
      <c r="A293" s="8"/>
      <c r="L293" s="34"/>
    </row>
    <row r="294" spans="1:12" x14ac:dyDescent="0.3">
      <c r="A294" s="8"/>
      <c r="L294" s="34"/>
    </row>
    <row r="295" spans="1:12" x14ac:dyDescent="0.3">
      <c r="A295" s="8"/>
      <c r="L295" s="34"/>
    </row>
    <row r="296" spans="1:12" x14ac:dyDescent="0.3">
      <c r="A296" s="8"/>
      <c r="L296" s="34"/>
    </row>
    <row r="297" spans="1:12" x14ac:dyDescent="0.3">
      <c r="A297" s="8"/>
      <c r="L297" s="34"/>
    </row>
    <row r="298" spans="1:12" x14ac:dyDescent="0.3">
      <c r="A298" s="8"/>
      <c r="L298" s="34"/>
    </row>
    <row r="299" spans="1:12" x14ac:dyDescent="0.3">
      <c r="A299" s="8"/>
      <c r="L299" s="34"/>
    </row>
    <row r="300" spans="1:12" x14ac:dyDescent="0.3">
      <c r="A300" s="8"/>
      <c r="L300" s="34"/>
    </row>
    <row r="301" spans="1:12" x14ac:dyDescent="0.3">
      <c r="A301" s="8"/>
      <c r="L301" s="34"/>
    </row>
    <row r="302" spans="1:12" x14ac:dyDescent="0.3">
      <c r="A302" s="8"/>
      <c r="L302" s="34"/>
    </row>
    <row r="303" spans="1:12" x14ac:dyDescent="0.3">
      <c r="A303" s="8"/>
      <c r="L303" s="34"/>
    </row>
    <row r="304" spans="1:12" x14ac:dyDescent="0.3">
      <c r="A304" s="8"/>
      <c r="L304" s="34"/>
    </row>
    <row r="305" spans="1:12" x14ac:dyDescent="0.3">
      <c r="A305" s="8"/>
      <c r="L305" s="34"/>
    </row>
    <row r="306" spans="1:12" x14ac:dyDescent="0.3">
      <c r="A306" s="8"/>
      <c r="L306" s="34"/>
    </row>
    <row r="307" spans="1:12" x14ac:dyDescent="0.3">
      <c r="A307" s="8"/>
      <c r="L307" s="34"/>
    </row>
    <row r="308" spans="1:12" x14ac:dyDescent="0.3">
      <c r="A308" s="8"/>
      <c r="L308" s="34"/>
    </row>
    <row r="309" spans="1:12" x14ac:dyDescent="0.3">
      <c r="A309" s="8"/>
      <c r="L309" s="34"/>
    </row>
    <row r="310" spans="1:12" x14ac:dyDescent="0.3">
      <c r="A310" s="8"/>
      <c r="L310" s="34"/>
    </row>
    <row r="311" spans="1:12" x14ac:dyDescent="0.3">
      <c r="A311" s="8"/>
      <c r="L311" s="34"/>
    </row>
    <row r="312" spans="1:12" x14ac:dyDescent="0.3">
      <c r="A312" s="8"/>
      <c r="L312" s="34"/>
    </row>
    <row r="313" spans="1:12" x14ac:dyDescent="0.3">
      <c r="A313" s="8"/>
      <c r="L313" s="34"/>
    </row>
    <row r="314" spans="1:12" x14ac:dyDescent="0.3">
      <c r="A314" s="8"/>
      <c r="L314" s="34"/>
    </row>
    <row r="315" spans="1:12" x14ac:dyDescent="0.3">
      <c r="A315" s="8"/>
      <c r="L315" s="34"/>
    </row>
    <row r="316" spans="1:12" x14ac:dyDescent="0.3">
      <c r="A316" s="8"/>
      <c r="L316" s="34"/>
    </row>
    <row r="317" spans="1:12" x14ac:dyDescent="0.3">
      <c r="A317" s="8"/>
      <c r="L317" s="34"/>
    </row>
    <row r="318" spans="1:12" x14ac:dyDescent="0.3">
      <c r="A318" s="8"/>
      <c r="L318" s="34"/>
    </row>
    <row r="319" spans="1:12" x14ac:dyDescent="0.3">
      <c r="A319" s="8"/>
      <c r="L319" s="34"/>
    </row>
    <row r="320" spans="1:12" x14ac:dyDescent="0.3">
      <c r="A320" s="8"/>
      <c r="L320" s="34"/>
    </row>
    <row r="321" spans="1:12" x14ac:dyDescent="0.3">
      <c r="A321" s="8"/>
      <c r="L321" s="34"/>
    </row>
    <row r="322" spans="1:12" x14ac:dyDescent="0.3">
      <c r="A322" s="8"/>
      <c r="L322" s="34"/>
    </row>
    <row r="323" spans="1:12" x14ac:dyDescent="0.3">
      <c r="A323" s="8"/>
      <c r="L323" s="34"/>
    </row>
    <row r="324" spans="1:12" x14ac:dyDescent="0.3">
      <c r="A324" s="8"/>
      <c r="L324" s="34"/>
    </row>
    <row r="325" spans="1:12" x14ac:dyDescent="0.3">
      <c r="A325" s="8"/>
      <c r="L325" s="34"/>
    </row>
    <row r="326" spans="1:12" x14ac:dyDescent="0.3">
      <c r="A326" s="8"/>
      <c r="L326" s="34"/>
    </row>
    <row r="327" spans="1:12" x14ac:dyDescent="0.3">
      <c r="A327" s="8"/>
      <c r="L327" s="34"/>
    </row>
    <row r="328" spans="1:12" x14ac:dyDescent="0.3">
      <c r="A328" s="8"/>
      <c r="L328" s="34"/>
    </row>
    <row r="329" spans="1:12" x14ac:dyDescent="0.3">
      <c r="A329" s="8"/>
      <c r="L329" s="34"/>
    </row>
    <row r="330" spans="1:12" x14ac:dyDescent="0.3">
      <c r="A330" s="8"/>
      <c r="L330" s="34"/>
    </row>
    <row r="331" spans="1:12" x14ac:dyDescent="0.3">
      <c r="A331" s="8"/>
      <c r="L331" s="34"/>
    </row>
    <row r="332" spans="1:12" x14ac:dyDescent="0.3">
      <c r="A332" s="8"/>
      <c r="L332" s="34"/>
    </row>
    <row r="333" spans="1:12" x14ac:dyDescent="0.3">
      <c r="A333" s="8"/>
      <c r="L333" s="34"/>
    </row>
    <row r="334" spans="1:12" x14ac:dyDescent="0.3">
      <c r="A334" s="8"/>
      <c r="L334" s="34"/>
    </row>
    <row r="335" spans="1:12" x14ac:dyDescent="0.3">
      <c r="A335" s="8"/>
      <c r="L335" s="34"/>
    </row>
    <row r="336" spans="1:12" x14ac:dyDescent="0.3">
      <c r="A336" s="8"/>
      <c r="L336" s="34"/>
    </row>
    <row r="337" spans="1:13" x14ac:dyDescent="0.3">
      <c r="A337" s="8"/>
      <c r="L337" s="34"/>
    </row>
    <row r="338" spans="1:13" x14ac:dyDescent="0.3">
      <c r="A338" s="8"/>
      <c r="L338" s="34"/>
    </row>
    <row r="339" spans="1:13" x14ac:dyDescent="0.3">
      <c r="A339" s="8"/>
      <c r="L339" s="34"/>
    </row>
    <row r="340" spans="1:13" x14ac:dyDescent="0.3">
      <c r="A340" s="8"/>
      <c r="L340" s="34"/>
    </row>
    <row r="341" spans="1:13" x14ac:dyDescent="0.3">
      <c r="A341" s="8"/>
      <c r="L341" s="34"/>
    </row>
    <row r="342" spans="1:13" x14ac:dyDescent="0.3">
      <c r="A342" s="8"/>
      <c r="L342" s="34"/>
    </row>
    <row r="343" spans="1:13" x14ac:dyDescent="0.3">
      <c r="A343" s="8"/>
      <c r="L343" s="34"/>
    </row>
    <row r="344" spans="1:13" x14ac:dyDescent="0.3">
      <c r="A344" s="8"/>
      <c r="L344" s="34"/>
    </row>
    <row r="345" spans="1:13" x14ac:dyDescent="0.3">
      <c r="A345" s="8"/>
      <c r="L345" s="34"/>
    </row>
    <row r="346" spans="1:13" x14ac:dyDescent="0.3">
      <c r="A346" s="8"/>
      <c r="L346" s="34"/>
    </row>
    <row r="347" spans="1:13" x14ac:dyDescent="0.3">
      <c r="A347" s="8"/>
      <c r="L347" s="34"/>
    </row>
    <row r="348" spans="1:13" x14ac:dyDescent="0.3">
      <c r="A348" s="8"/>
      <c r="L348" s="35"/>
      <c r="M348" s="36"/>
    </row>
    <row r="349" spans="1:13" x14ac:dyDescent="0.3">
      <c r="A349" s="8"/>
    </row>
    <row r="350" spans="1:13" x14ac:dyDescent="0.3">
      <c r="A350" s="8"/>
    </row>
    <row r="351" spans="1:13" x14ac:dyDescent="0.3">
      <c r="A351" s="8"/>
    </row>
    <row r="352" spans="1:13" x14ac:dyDescent="0.3">
      <c r="A352" s="8"/>
    </row>
    <row r="353" spans="1:1" x14ac:dyDescent="0.3">
      <c r="A353" s="9"/>
    </row>
  </sheetData>
  <phoneticPr fontId="3" type="noConversion"/>
  <pageMargins left="0.7" right="0.7" top="0.75" bottom="0.75" header="0.3" footer="0.3"/>
  <legacy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4B91A9-7242-49B7-BCBB-05128321A6FD}">
  <sheetPr>
    <tabColor rgb="FF92D050"/>
  </sheetPr>
  <dimension ref="A2:AE353"/>
  <sheetViews>
    <sheetView topLeftCell="A34" workbookViewId="0">
      <selection activeCell="D52" sqref="D52:D58"/>
    </sheetView>
  </sheetViews>
  <sheetFormatPr defaultRowHeight="13.5" x14ac:dyDescent="0.3"/>
  <cols>
    <col min="1" max="1" width="21.46484375" customWidth="1"/>
    <col min="2" max="2" width="11.86328125" customWidth="1"/>
    <col min="3" max="3" width="9.73046875" customWidth="1"/>
    <col min="4" max="6" width="11.59765625" customWidth="1"/>
    <col min="7" max="7" width="12.73046875" customWidth="1"/>
    <col min="12" max="12" width="11.59765625" customWidth="1"/>
    <col min="16" max="16" width="11.59765625" customWidth="1"/>
    <col min="19" max="19" width="11.73046875" customWidth="1"/>
    <col min="20" max="20" width="12.265625" customWidth="1"/>
    <col min="21" max="21" width="13.1328125" customWidth="1"/>
  </cols>
  <sheetData>
    <row r="2" spans="1:22" x14ac:dyDescent="0.3">
      <c r="A2" s="8" t="s">
        <v>847</v>
      </c>
      <c r="S2" t="s">
        <v>838</v>
      </c>
    </row>
    <row r="3" spans="1:22" x14ac:dyDescent="0.3">
      <c r="A3" s="8"/>
      <c r="B3" t="s">
        <v>880</v>
      </c>
      <c r="C3" t="s">
        <v>919</v>
      </c>
      <c r="D3" t="s">
        <v>920</v>
      </c>
      <c r="E3" t="s">
        <v>1131</v>
      </c>
      <c r="F3" t="s">
        <v>1132</v>
      </c>
      <c r="G3" t="s">
        <v>921</v>
      </c>
      <c r="H3" t="s">
        <v>836</v>
      </c>
      <c r="I3" t="s">
        <v>849</v>
      </c>
      <c r="J3" t="s">
        <v>848</v>
      </c>
      <c r="S3" t="s">
        <v>835</v>
      </c>
      <c r="T3" t="s">
        <v>798</v>
      </c>
      <c r="U3" t="s">
        <v>833</v>
      </c>
      <c r="V3" t="s">
        <v>839</v>
      </c>
    </row>
    <row r="4" spans="1:22" hidden="1" x14ac:dyDescent="0.3">
      <c r="A4" s="8">
        <v>2017</v>
      </c>
      <c r="B4" s="57">
        <f>PV销量预计!$E$41/100</f>
        <v>169.74770000000001</v>
      </c>
      <c r="C4" s="57" t="e">
        <f>#REF!/100</f>
        <v>#REF!</v>
      </c>
      <c r="D4" s="57"/>
      <c r="E4" s="57"/>
      <c r="F4" s="57"/>
      <c r="G4" s="57">
        <v>9.8000000000000007</v>
      </c>
      <c r="H4" s="58" t="e">
        <f>SUM(B4:G4)</f>
        <v>#REF!</v>
      </c>
      <c r="I4" s="58" t="e">
        <f>SUM(B4:D4)</f>
        <v>#REF!</v>
      </c>
      <c r="J4" s="14">
        <f>D4/(B4+D4)</f>
        <v>0</v>
      </c>
      <c r="K4" s="14"/>
      <c r="S4" s="53">
        <v>0.04</v>
      </c>
      <c r="T4" s="53">
        <v>0.06</v>
      </c>
      <c r="U4" s="53">
        <v>0.125</v>
      </c>
      <c r="V4" s="52" t="e">
        <f>((H4+O5)-H5)/H4</f>
        <v>#REF!</v>
      </c>
    </row>
    <row r="5" spans="1:22" hidden="1" x14ac:dyDescent="0.3">
      <c r="A5" s="8">
        <v>2018</v>
      </c>
      <c r="B5" s="57">
        <f>PV销量预计!$E$42/100</f>
        <v>189.05419999999998</v>
      </c>
      <c r="C5" s="57" t="e">
        <f>#REF!/100</f>
        <v>#REF!</v>
      </c>
      <c r="D5" s="57"/>
      <c r="E5" s="57"/>
      <c r="F5" s="57"/>
      <c r="G5" s="57">
        <f>G4*(1-U$4)+N5</f>
        <v>8.5750000000000011</v>
      </c>
      <c r="H5">
        <v>231</v>
      </c>
      <c r="I5" s="58" t="e">
        <f t="shared" ref="I5:I6" si="0">SUM(B5:D5)</f>
        <v>#REF!</v>
      </c>
      <c r="J5" s="14">
        <f t="shared" ref="J5:J6" si="1">D5/(B5+D5)</f>
        <v>0</v>
      </c>
      <c r="K5" s="14"/>
      <c r="L5" s="55"/>
      <c r="M5" s="51"/>
      <c r="N5" s="19"/>
      <c r="O5" s="19"/>
    </row>
    <row r="6" spans="1:22" hidden="1" x14ac:dyDescent="0.3">
      <c r="A6" s="8">
        <v>2019</v>
      </c>
      <c r="B6" s="57">
        <f>PV销量预计!$E$43/100</f>
        <v>224.90771980651999</v>
      </c>
      <c r="C6" s="57" t="e">
        <f>#REF!/100</f>
        <v>#REF!</v>
      </c>
      <c r="D6" s="57"/>
      <c r="E6" s="57"/>
      <c r="F6" s="57"/>
      <c r="G6" s="57">
        <f>G5*(1-U$4)+N6</f>
        <v>7.5031250000000007</v>
      </c>
      <c r="H6" s="19" t="e">
        <f>SUM(B6:G6)</f>
        <v>#REF!</v>
      </c>
      <c r="I6" s="58" t="e">
        <f t="shared" si="0"/>
        <v>#REF!</v>
      </c>
      <c r="J6" s="14">
        <f t="shared" si="1"/>
        <v>0</v>
      </c>
      <c r="K6" s="14"/>
      <c r="L6" s="55"/>
      <c r="M6" s="51"/>
      <c r="N6" s="51"/>
      <c r="O6" s="19"/>
      <c r="S6" t="s">
        <v>840</v>
      </c>
      <c r="U6" t="s">
        <v>841</v>
      </c>
      <c r="V6" s="9">
        <v>0.66559999999999997</v>
      </c>
    </row>
    <row r="7" spans="1:22" x14ac:dyDescent="0.3">
      <c r="A7" s="8">
        <v>2020</v>
      </c>
      <c r="B7" s="19">
        <f>FE_H!B7</f>
        <v>243.47643229281414</v>
      </c>
      <c r="C7" s="19">
        <f>FE_H!C7</f>
        <v>1.3888999999999998</v>
      </c>
      <c r="D7" s="19">
        <f>预测总结L!D24/1000000</f>
        <v>17.51819311231656</v>
      </c>
      <c r="E7" s="19">
        <f>预测总结L!D22/1000000</f>
        <v>0.78664900000000004</v>
      </c>
      <c r="F7" s="19">
        <f>预测总结L!D23/1000000</f>
        <v>1.565674</v>
      </c>
      <c r="G7" s="19">
        <f>(预测总结L!$D$25+预测总结L!$D$26)/1000000</f>
        <v>7.7388265952129629</v>
      </c>
      <c r="H7" s="19">
        <f>SUM(B7:G7)</f>
        <v>272.47467500034367</v>
      </c>
      <c r="I7" s="19">
        <f>B7+C7+D7</f>
        <v>262.38352540513068</v>
      </c>
      <c r="J7" s="14">
        <f>D7/(B7+D7+C7)</f>
        <v>6.6765598508015195E-2</v>
      </c>
      <c r="K7" s="14"/>
      <c r="L7" s="115"/>
      <c r="M7" s="115"/>
      <c r="N7" s="115"/>
      <c r="O7" s="19"/>
      <c r="U7" t="s">
        <v>842</v>
      </c>
      <c r="V7" s="9">
        <v>1.895</v>
      </c>
    </row>
    <row r="8" spans="1:22" x14ac:dyDescent="0.3">
      <c r="A8" s="8">
        <v>2025</v>
      </c>
      <c r="B8" s="19">
        <f>FE_H!B8</f>
        <v>325.20737334816681</v>
      </c>
      <c r="C8" s="19">
        <f>FE_H!C8</f>
        <v>1.3888999999999998</v>
      </c>
      <c r="D8" s="19">
        <f>预测总结L!E24/1000000</f>
        <v>21.001820662082459</v>
      </c>
      <c r="E8" s="19">
        <f>预测总结L!E22/1000000</f>
        <v>0.78664900000000004</v>
      </c>
      <c r="F8" s="19">
        <f>预测总结L!E23/1000000</f>
        <v>1.565674</v>
      </c>
      <c r="G8" s="19">
        <f>(预测总结L!$E$25+预测总结L!$E$26)/1000000</f>
        <v>8.1375777117904793</v>
      </c>
      <c r="H8" s="19">
        <f t="shared" ref="H8:H13" si="2">SUM(B8:G8)</f>
        <v>358.08799472203975</v>
      </c>
      <c r="I8" s="19">
        <f t="shared" ref="I8:I13" si="3">B8+C8+D8</f>
        <v>347.59809401024927</v>
      </c>
      <c r="J8" s="14">
        <f t="shared" ref="J8:J13" si="4">D8/(B8+D8+C8)</f>
        <v>6.0419838382264543E-2</v>
      </c>
      <c r="L8" s="34"/>
      <c r="U8" t="s">
        <v>843</v>
      </c>
      <c r="V8" s="9">
        <v>0.17699999999999999</v>
      </c>
    </row>
    <row r="9" spans="1:22" x14ac:dyDescent="0.3">
      <c r="A9" s="8">
        <v>2030</v>
      </c>
      <c r="B9" s="19">
        <f>FE_H!B9</f>
        <v>378.2727361658242</v>
      </c>
      <c r="C9" s="19">
        <f>FE_H!C9</f>
        <v>1.3888999999999998</v>
      </c>
      <c r="D9" s="19">
        <f>预测总结L!F24/1000000</f>
        <v>24.340012726726741</v>
      </c>
      <c r="E9" s="19">
        <f>预测总结L!F22/1000000</f>
        <v>0.78664900000000004</v>
      </c>
      <c r="F9" s="19">
        <f>预测总结L!F23/1000000</f>
        <v>1.565674</v>
      </c>
      <c r="G9" s="19">
        <f>(预测总结L!$F$25+预测总结L!$F$26)/1000000</f>
        <v>8.4971475893931849</v>
      </c>
      <c r="H9" s="19">
        <f t="shared" si="2"/>
        <v>414.85111948194412</v>
      </c>
      <c r="I9" s="19">
        <f t="shared" si="3"/>
        <v>404.00164889255092</v>
      </c>
      <c r="J9" s="14">
        <f t="shared" si="4"/>
        <v>6.0247310359865039E-2</v>
      </c>
      <c r="L9" s="34"/>
      <c r="U9" t="s">
        <v>844</v>
      </c>
      <c r="V9" s="9">
        <v>1.1479999999999999</v>
      </c>
    </row>
    <row r="10" spans="1:22" x14ac:dyDescent="0.3">
      <c r="A10" s="8">
        <v>2035</v>
      </c>
      <c r="B10" s="19">
        <f>FE_H!B10</f>
        <v>406.03235084255806</v>
      </c>
      <c r="C10" s="19">
        <f>FE_H!C10</f>
        <v>1.3888999999999998</v>
      </c>
      <c r="D10" s="19">
        <f>预测总结L!G24/1000000</f>
        <v>27.394680164443294</v>
      </c>
      <c r="E10" s="19">
        <f>预测总结L!G22/1000000</f>
        <v>0.78664900000000004</v>
      </c>
      <c r="F10" s="19">
        <f>预测总结L!G23/1000000</f>
        <v>1.565674</v>
      </c>
      <c r="G10" s="19">
        <f>(预测总结L!$G$25+预测总结L!$G$26)/1000000</f>
        <v>8.8113178866813318</v>
      </c>
      <c r="H10" s="19">
        <f t="shared" si="2"/>
        <v>445.97957189368265</v>
      </c>
      <c r="I10" s="19">
        <f t="shared" si="3"/>
        <v>434.81593100700132</v>
      </c>
      <c r="J10" s="14">
        <f t="shared" si="4"/>
        <v>6.3002935750305314E-2</v>
      </c>
      <c r="L10" s="34"/>
      <c r="U10" t="s">
        <v>845</v>
      </c>
      <c r="V10">
        <f>4.4-SUM(V6:V9)</f>
        <v>0.51440000000000019</v>
      </c>
    </row>
    <row r="11" spans="1:22" x14ac:dyDescent="0.3">
      <c r="A11" s="8">
        <v>2040</v>
      </c>
      <c r="B11" s="19">
        <f>FE_H!B11</f>
        <v>418.6411834546218</v>
      </c>
      <c r="C11" s="19">
        <f>FE_H!C11</f>
        <v>1.3888999999999998</v>
      </c>
      <c r="D11" s="19">
        <f>预测总结L!H24/1000000</f>
        <v>30.4637988747075</v>
      </c>
      <c r="E11" s="19">
        <f>预测总结L!H22/1000000</f>
        <v>0.78664900000000004</v>
      </c>
      <c r="F11" s="19">
        <f>预测总结L!H23/1000000</f>
        <v>1.565674</v>
      </c>
      <c r="G11" s="19">
        <f>(预测总结L!$H$25+预测总结L!$H$26)/1000000</f>
        <v>9.1138288108061598</v>
      </c>
      <c r="H11" s="19">
        <f t="shared" si="2"/>
        <v>461.96003414013546</v>
      </c>
      <c r="I11" s="19">
        <f t="shared" si="3"/>
        <v>450.49388232932927</v>
      </c>
      <c r="J11" s="14">
        <f t="shared" si="4"/>
        <v>6.7623113364361359E-2</v>
      </c>
      <c r="L11" s="34"/>
      <c r="U11" t="s">
        <v>846</v>
      </c>
      <c r="V11" s="9">
        <f>SUM(V6:V10)</f>
        <v>4.4000000000000004</v>
      </c>
    </row>
    <row r="12" spans="1:22" x14ac:dyDescent="0.3">
      <c r="A12" s="8">
        <v>2045</v>
      </c>
      <c r="B12" s="19">
        <f>FE_H!B12</f>
        <v>419.18599656193766</v>
      </c>
      <c r="C12" s="19">
        <f>FE_H!C12</f>
        <v>1.3888999999999998</v>
      </c>
      <c r="D12" s="19">
        <f>预测总结L!I24/1000000</f>
        <v>33.151839058533504</v>
      </c>
      <c r="E12" s="19">
        <f>预测总结L!I22/1000000</f>
        <v>0.78664900000000004</v>
      </c>
      <c r="F12" s="19">
        <f>预测总结L!I23/1000000</f>
        <v>1.565674</v>
      </c>
      <c r="G12" s="19">
        <f>(预测总结L!$I$25+预测总结L!$I$26)/1000000</f>
        <v>9.3725915012250471</v>
      </c>
      <c r="H12" s="19">
        <f t="shared" si="2"/>
        <v>465.45165012169616</v>
      </c>
      <c r="I12" s="19">
        <f t="shared" si="3"/>
        <v>453.72673562047112</v>
      </c>
      <c r="J12" s="14">
        <f t="shared" si="4"/>
        <v>7.3065650436486579E-2</v>
      </c>
      <c r="L12" s="34"/>
      <c r="M12">
        <v>1.3</v>
      </c>
    </row>
    <row r="13" spans="1:22" x14ac:dyDescent="0.3">
      <c r="A13" s="8">
        <v>2050</v>
      </c>
      <c r="B13" s="19">
        <f>FE_H!B13</f>
        <v>412.52259589258369</v>
      </c>
      <c r="C13" s="19">
        <f>FE_H!C13</f>
        <v>1.3888999999999998</v>
      </c>
      <c r="D13" s="19">
        <f>预测总结L!J24/1000000</f>
        <v>35.83719652592108</v>
      </c>
      <c r="E13" s="19">
        <f>预测总结L!J22/1000000</f>
        <v>0.78664900000000004</v>
      </c>
      <c r="F13" s="19">
        <f>预测总结L!J23/1000000</f>
        <v>1.565674</v>
      </c>
      <c r="G13" s="19">
        <f>(预测总结L!$J$25+预测总结L!$J$26)/1000000</f>
        <v>9.6230819924335265</v>
      </c>
      <c r="H13" s="19">
        <f t="shared" si="2"/>
        <v>461.72409741093827</v>
      </c>
      <c r="I13" s="19">
        <f t="shared" si="3"/>
        <v>449.74869241850473</v>
      </c>
      <c r="J13" s="14">
        <f t="shared" si="4"/>
        <v>7.9682714213593506E-2</v>
      </c>
      <c r="L13" s="34"/>
    </row>
    <row r="14" spans="1:22" x14ac:dyDescent="0.3">
      <c r="A14" s="8"/>
      <c r="J14" s="14"/>
      <c r="L14" s="34"/>
    </row>
    <row r="15" spans="1:22" x14ac:dyDescent="0.3">
      <c r="A15" s="8" t="s">
        <v>851</v>
      </c>
      <c r="B15" t="s">
        <v>835</v>
      </c>
      <c r="C15" t="s">
        <v>919</v>
      </c>
      <c r="D15" t="s">
        <v>798</v>
      </c>
      <c r="E15" t="s">
        <v>948</v>
      </c>
      <c r="F15" t="s">
        <v>949</v>
      </c>
      <c r="G15" t="s">
        <v>922</v>
      </c>
      <c r="I15" t="s">
        <v>835</v>
      </c>
      <c r="J15" t="s">
        <v>925</v>
      </c>
      <c r="K15" s="14" t="s">
        <v>798</v>
      </c>
      <c r="L15" s="14" t="s">
        <v>948</v>
      </c>
      <c r="M15" s="14" t="s">
        <v>949</v>
      </c>
      <c r="N15" t="s">
        <v>827</v>
      </c>
      <c r="O15" s="50" t="s">
        <v>872</v>
      </c>
      <c r="R15" s="19"/>
    </row>
    <row r="16" spans="1:22" x14ac:dyDescent="0.3">
      <c r="A16" s="8">
        <v>2020</v>
      </c>
      <c r="B16">
        <f>BAU!B16*(1-I16)</f>
        <v>11880</v>
      </c>
      <c r="C16">
        <f>BAU!C16*(1-J16)</f>
        <v>96442</v>
      </c>
      <c r="D16" s="116">
        <f>BAU!D16*(1-K16)</f>
        <v>32746</v>
      </c>
      <c r="E16" s="116">
        <f>BAU!E16*(1-L16)</f>
        <v>44479</v>
      </c>
      <c r="F16" s="116">
        <f>BAU!F16*(1-M16)</f>
        <v>114800</v>
      </c>
      <c r="G16" s="20">
        <f>BAU!G16*(1-N16)</f>
        <v>65000</v>
      </c>
      <c r="K16" s="87"/>
      <c r="L16" s="87"/>
      <c r="M16" s="87"/>
      <c r="R16" s="19"/>
    </row>
    <row r="17" spans="1:31" x14ac:dyDescent="0.3">
      <c r="A17" s="8">
        <v>2025</v>
      </c>
      <c r="B17">
        <f>BAU!B17*(1-I17)</f>
        <v>10692</v>
      </c>
      <c r="C17">
        <f>BAU!C17*(1-J17)</f>
        <v>86797.8</v>
      </c>
      <c r="D17">
        <f>BAU!D17*(1-K17)</f>
        <v>32746</v>
      </c>
      <c r="E17">
        <f>BAU!E17*(1-L17)</f>
        <v>44479</v>
      </c>
      <c r="F17">
        <f>BAU!F17*(1-M17)</f>
        <v>114800</v>
      </c>
      <c r="G17">
        <f>BAU!G17*(1-N17)</f>
        <v>73061.67</v>
      </c>
      <c r="I17" s="82">
        <f>[1]乐观预测H输入!H60</f>
        <v>0.1</v>
      </c>
      <c r="J17" s="82">
        <f>[1]乐观预测H输入!I60</f>
        <v>0.1</v>
      </c>
      <c r="K17" s="87"/>
      <c r="L17" s="87"/>
      <c r="M17" s="87"/>
      <c r="N17" s="87"/>
      <c r="R17" s="19"/>
    </row>
    <row r="18" spans="1:31" x14ac:dyDescent="0.3">
      <c r="A18" s="8">
        <v>2030</v>
      </c>
      <c r="B18">
        <f>BAU!B18*(1-I18)</f>
        <v>9504</v>
      </c>
      <c r="C18">
        <f>BAU!C18*(1-J18)</f>
        <v>77153.600000000006</v>
      </c>
      <c r="D18">
        <f>BAU!D18*(1-K18)</f>
        <v>32746</v>
      </c>
      <c r="E18">
        <f>BAU!E18*(1-L18)</f>
        <v>44479</v>
      </c>
      <c r="F18">
        <f>BAU!F18*(1-M18)</f>
        <v>114800</v>
      </c>
      <c r="G18">
        <f>BAU!G18*(1-N18)</f>
        <v>79338.039999999994</v>
      </c>
      <c r="I18" s="82">
        <f>[1]乐观预测H输入!H61</f>
        <v>0.2</v>
      </c>
      <c r="J18" s="82">
        <f>[1]乐观预测H输入!I61</f>
        <v>0.2</v>
      </c>
      <c r="K18" s="87"/>
      <c r="L18" s="87"/>
      <c r="M18" s="87"/>
      <c r="N18" s="87"/>
      <c r="R18" s="19"/>
    </row>
    <row r="19" spans="1:31" x14ac:dyDescent="0.3">
      <c r="A19" s="8">
        <v>2035</v>
      </c>
      <c r="B19">
        <f>BAU!B19*(1-I19)</f>
        <v>8316</v>
      </c>
      <c r="C19">
        <f>BAU!C19*(1-J19)</f>
        <v>67509.399999999994</v>
      </c>
      <c r="D19">
        <f>BAU!D19*(1-K19)</f>
        <v>32746</v>
      </c>
      <c r="E19">
        <f>BAU!E19*(1-L19)</f>
        <v>44479</v>
      </c>
      <c r="F19">
        <f>BAU!F19*(1-M19)</f>
        <v>114800</v>
      </c>
      <c r="G19">
        <f>BAU!G19*(1-N19)</f>
        <v>85276.98</v>
      </c>
      <c r="I19" s="82">
        <f>[1]乐观预测H输入!H62</f>
        <v>0.3</v>
      </c>
      <c r="J19" s="82">
        <f>[1]乐观预测H输入!I62</f>
        <v>0.3</v>
      </c>
      <c r="K19" s="87"/>
      <c r="L19" s="87"/>
      <c r="M19" s="87"/>
      <c r="N19" s="87"/>
      <c r="R19" s="19"/>
    </row>
    <row r="20" spans="1:31" x14ac:dyDescent="0.3">
      <c r="A20" s="8">
        <v>2040</v>
      </c>
      <c r="B20">
        <f>BAU!B20*(1-I20)</f>
        <v>7722</v>
      </c>
      <c r="C20">
        <f>BAU!C20*(1-J20)</f>
        <v>62687.3</v>
      </c>
      <c r="D20">
        <f>BAU!D20*(1-K20)</f>
        <v>32746</v>
      </c>
      <c r="E20">
        <f>BAU!E20*(1-L20)</f>
        <v>44479</v>
      </c>
      <c r="F20">
        <f>BAU!F20*(1-M20)</f>
        <v>114800</v>
      </c>
      <c r="G20">
        <f>BAU!G20*(1-N20)</f>
        <v>90665.75</v>
      </c>
      <c r="I20" s="82">
        <f>[1]乐观预测H输入!H63</f>
        <v>0.35</v>
      </c>
      <c r="J20" s="82">
        <f>[1]乐观预测H输入!I63</f>
        <v>0.35</v>
      </c>
      <c r="K20" s="87"/>
      <c r="L20" s="87"/>
      <c r="M20" s="87"/>
      <c r="N20" s="87"/>
      <c r="R20" s="19"/>
    </row>
    <row r="21" spans="1:31" x14ac:dyDescent="0.3">
      <c r="A21" s="8">
        <v>2045</v>
      </c>
      <c r="B21">
        <f>BAU!B21*(1-I21)</f>
        <v>7128</v>
      </c>
      <c r="C21">
        <f>BAU!C21*(1-J21)</f>
        <v>57865.2</v>
      </c>
      <c r="D21">
        <f>BAU!D21*(1-K21)</f>
        <v>32746</v>
      </c>
      <c r="E21">
        <f>BAU!E21*(1-L21)</f>
        <v>44479</v>
      </c>
      <c r="F21">
        <f>BAU!F21*(1-M21)</f>
        <v>114800</v>
      </c>
      <c r="G21">
        <f>BAU!G21*(1-N21)</f>
        <v>94568.47</v>
      </c>
      <c r="I21" s="82">
        <f>[1]乐观预测H输入!H64</f>
        <v>0.4</v>
      </c>
      <c r="J21" s="82">
        <f>[1]乐观预测H输入!I64</f>
        <v>0.4</v>
      </c>
      <c r="K21" s="87"/>
      <c r="L21" s="87"/>
      <c r="M21" s="87"/>
      <c r="N21" s="87"/>
      <c r="O21" s="34"/>
      <c r="R21" s="19"/>
    </row>
    <row r="22" spans="1:31" x14ac:dyDescent="0.3">
      <c r="A22" s="8">
        <v>2050</v>
      </c>
      <c r="B22">
        <f>BAU!B22*(1-I22)</f>
        <v>5940</v>
      </c>
      <c r="C22">
        <f>BAU!C22*(1-J22)</f>
        <v>48221</v>
      </c>
      <c r="D22">
        <f>BAU!D22*(1-K22)</f>
        <v>32746</v>
      </c>
      <c r="E22">
        <f>BAU!E22*(1-L22)</f>
        <v>44479</v>
      </c>
      <c r="F22">
        <f>BAU!F22*(1-M22)</f>
        <v>114800</v>
      </c>
      <c r="G22">
        <f>BAU!G22*(1-N22)</f>
        <v>96744.56</v>
      </c>
      <c r="I22" s="82">
        <f>[1]乐观预测H输入!H65</f>
        <v>0.5</v>
      </c>
      <c r="J22" s="82">
        <f>[1]乐观预测H输入!I65</f>
        <v>0.5</v>
      </c>
      <c r="K22" s="87"/>
      <c r="L22" s="87"/>
      <c r="M22" s="87"/>
      <c r="N22" s="87"/>
      <c r="O22" s="34"/>
    </row>
    <row r="23" spans="1:31" ht="13.9" thickBot="1" x14ac:dyDescent="0.35">
      <c r="A23" s="8"/>
      <c r="J23" s="14"/>
      <c r="L23" s="34"/>
    </row>
    <row r="24" spans="1:31" x14ac:dyDescent="0.3">
      <c r="A24" s="65"/>
      <c r="B24" s="66"/>
      <c r="C24" s="67"/>
      <c r="D24" s="67" t="s">
        <v>835</v>
      </c>
      <c r="E24" s="67"/>
      <c r="F24" s="68"/>
      <c r="G24" s="96"/>
      <c r="H24" s="96"/>
      <c r="I24" s="96" t="s">
        <v>919</v>
      </c>
      <c r="J24" s="96"/>
      <c r="K24" s="96"/>
      <c r="L24" s="66"/>
      <c r="M24" s="67"/>
      <c r="N24" s="77" t="s">
        <v>798</v>
      </c>
      <c r="O24" s="67"/>
      <c r="P24" s="68"/>
      <c r="Q24" s="66"/>
      <c r="R24" s="67"/>
      <c r="S24" s="67" t="s">
        <v>948</v>
      </c>
      <c r="T24" s="67"/>
      <c r="U24" s="68"/>
      <c r="V24" s="66"/>
      <c r="W24" s="67"/>
      <c r="X24" s="67" t="s">
        <v>949</v>
      </c>
      <c r="Y24" s="67"/>
      <c r="Z24" s="68"/>
      <c r="AA24" s="66"/>
      <c r="AB24" s="67"/>
      <c r="AC24" s="67" t="s">
        <v>827</v>
      </c>
      <c r="AD24" s="67"/>
      <c r="AE24" s="68"/>
    </row>
    <row r="25" spans="1:31" x14ac:dyDescent="0.3">
      <c r="A25" s="65" t="s">
        <v>852</v>
      </c>
      <c r="B25" s="69" t="s">
        <v>864</v>
      </c>
      <c r="C25" s="4" t="s">
        <v>853</v>
      </c>
      <c r="D25" s="4" t="s">
        <v>854</v>
      </c>
      <c r="E25" s="4" t="s">
        <v>855</v>
      </c>
      <c r="F25" s="70" t="s">
        <v>861</v>
      </c>
      <c r="G25" s="69" t="s">
        <v>864</v>
      </c>
      <c r="H25" s="4" t="s">
        <v>853</v>
      </c>
      <c r="I25" s="4" t="s">
        <v>854</v>
      </c>
      <c r="J25" s="4" t="s">
        <v>855</v>
      </c>
      <c r="K25" s="70" t="s">
        <v>861</v>
      </c>
      <c r="L25" s="69" t="s">
        <v>864</v>
      </c>
      <c r="M25" s="4" t="s">
        <v>853</v>
      </c>
      <c r="N25" s="4" t="s">
        <v>854</v>
      </c>
      <c r="O25" s="4" t="s">
        <v>855</v>
      </c>
      <c r="P25" s="70" t="s">
        <v>861</v>
      </c>
      <c r="Q25" s="69" t="s">
        <v>864</v>
      </c>
      <c r="R25" s="4" t="s">
        <v>853</v>
      </c>
      <c r="S25" s="4" t="s">
        <v>854</v>
      </c>
      <c r="T25" s="4" t="s">
        <v>855</v>
      </c>
      <c r="U25" s="70" t="s">
        <v>861</v>
      </c>
      <c r="V25" s="69" t="s">
        <v>864</v>
      </c>
      <c r="W25" s="4" t="s">
        <v>853</v>
      </c>
      <c r="X25" s="4" t="s">
        <v>854</v>
      </c>
      <c r="Y25" s="4" t="s">
        <v>855</v>
      </c>
      <c r="Z25" s="70" t="s">
        <v>861</v>
      </c>
      <c r="AA25" s="69" t="s">
        <v>864</v>
      </c>
      <c r="AB25" s="4" t="s">
        <v>853</v>
      </c>
      <c r="AC25" s="4" t="s">
        <v>854</v>
      </c>
      <c r="AD25" s="4" t="s">
        <v>855</v>
      </c>
      <c r="AE25" s="70" t="s">
        <v>861</v>
      </c>
    </row>
    <row r="26" spans="1:31" x14ac:dyDescent="0.3">
      <c r="A26" s="65">
        <v>2020</v>
      </c>
      <c r="B26" s="71">
        <v>1</v>
      </c>
      <c r="C26" s="63">
        <v>0</v>
      </c>
      <c r="D26" s="63">
        <v>0</v>
      </c>
      <c r="E26" s="63">
        <v>0</v>
      </c>
      <c r="F26" s="72">
        <v>0</v>
      </c>
      <c r="G26" s="71">
        <v>1</v>
      </c>
      <c r="H26" s="63">
        <v>0</v>
      </c>
      <c r="I26" s="63">
        <v>0</v>
      </c>
      <c r="J26" s="63">
        <v>0</v>
      </c>
      <c r="K26" s="72">
        <v>0</v>
      </c>
      <c r="L26" s="71">
        <v>1</v>
      </c>
      <c r="M26" s="63">
        <v>0</v>
      </c>
      <c r="N26" s="63">
        <v>0</v>
      </c>
      <c r="O26" s="63">
        <v>0</v>
      </c>
      <c r="P26" s="72">
        <v>0</v>
      </c>
      <c r="Q26" s="71">
        <v>1</v>
      </c>
      <c r="R26" s="63">
        <v>0</v>
      </c>
      <c r="S26" s="63">
        <v>0</v>
      </c>
      <c r="T26" s="63">
        <v>0</v>
      </c>
      <c r="U26" s="72">
        <v>0</v>
      </c>
      <c r="V26" s="71">
        <v>1</v>
      </c>
      <c r="W26" s="63">
        <v>0</v>
      </c>
      <c r="X26" s="63">
        <v>0</v>
      </c>
      <c r="Y26" s="63">
        <v>0</v>
      </c>
      <c r="Z26" s="72">
        <v>0</v>
      </c>
      <c r="AA26" s="71">
        <v>1</v>
      </c>
      <c r="AB26" s="63">
        <v>0</v>
      </c>
      <c r="AC26" s="63">
        <v>0</v>
      </c>
      <c r="AD26" s="63">
        <v>0</v>
      </c>
      <c r="AE26" s="72">
        <v>0</v>
      </c>
    </row>
    <row r="27" spans="1:31" x14ac:dyDescent="0.3">
      <c r="A27" s="65">
        <v>2025</v>
      </c>
      <c r="B27" s="71">
        <f>1-0.475</f>
        <v>0.52500000000000002</v>
      </c>
      <c r="C27" s="63">
        <v>0.47499999999999998</v>
      </c>
      <c r="D27" s="63">
        <v>0</v>
      </c>
      <c r="E27" s="63">
        <v>0</v>
      </c>
      <c r="F27" s="72">
        <v>0</v>
      </c>
      <c r="G27" s="71">
        <f>1-0.475</f>
        <v>0.52500000000000002</v>
      </c>
      <c r="H27" s="63">
        <v>0.47499999999999998</v>
      </c>
      <c r="I27" s="63">
        <v>0</v>
      </c>
      <c r="J27" s="63">
        <v>0</v>
      </c>
      <c r="K27" s="72">
        <v>0</v>
      </c>
      <c r="L27" s="71">
        <f>1-M27</f>
        <v>0.46599999999999997</v>
      </c>
      <c r="M27" s="63">
        <v>0.53400000000000003</v>
      </c>
      <c r="N27" s="63">
        <v>0</v>
      </c>
      <c r="O27" s="63">
        <v>0</v>
      </c>
      <c r="P27" s="72">
        <v>0</v>
      </c>
      <c r="Q27" s="71">
        <f>1-R27</f>
        <v>0.12</v>
      </c>
      <c r="R27" s="63">
        <v>0.88</v>
      </c>
      <c r="S27" s="63">
        <v>0</v>
      </c>
      <c r="T27" s="63">
        <v>0</v>
      </c>
      <c r="U27" s="72">
        <v>0</v>
      </c>
      <c r="V27" s="71">
        <f>1-W27</f>
        <v>0.12</v>
      </c>
      <c r="W27" s="63">
        <v>0.88</v>
      </c>
      <c r="X27" s="63">
        <v>0</v>
      </c>
      <c r="Y27" s="63">
        <v>0</v>
      </c>
      <c r="Z27" s="72">
        <v>0</v>
      </c>
      <c r="AA27" s="71">
        <f>1-AB27</f>
        <v>0.12</v>
      </c>
      <c r="AB27" s="63">
        <v>0.88</v>
      </c>
      <c r="AC27" s="63">
        <v>0</v>
      </c>
      <c r="AD27" s="63">
        <v>0</v>
      </c>
      <c r="AE27" s="72">
        <v>0</v>
      </c>
    </row>
    <row r="28" spans="1:31" x14ac:dyDescent="0.3">
      <c r="A28" s="65">
        <v>2030</v>
      </c>
      <c r="B28" s="71">
        <f>1-C28-D28</f>
        <v>0.14099999999999996</v>
      </c>
      <c r="C28" s="63">
        <v>0.40600000000000003</v>
      </c>
      <c r="D28" s="63">
        <v>0.45300000000000001</v>
      </c>
      <c r="E28" s="63">
        <v>0</v>
      </c>
      <c r="F28" s="72">
        <v>0</v>
      </c>
      <c r="G28" s="71">
        <f>1-H28-I28</f>
        <v>0.14099999999999996</v>
      </c>
      <c r="H28" s="63">
        <v>0.40600000000000003</v>
      </c>
      <c r="I28" s="63">
        <v>0.45300000000000001</v>
      </c>
      <c r="J28" s="63">
        <v>0</v>
      </c>
      <c r="K28" s="72">
        <v>0</v>
      </c>
      <c r="L28" s="71">
        <v>0</v>
      </c>
      <c r="M28" s="63">
        <f>1-N28</f>
        <v>0.46599999999999997</v>
      </c>
      <c r="N28" s="63">
        <v>0.53400000000000003</v>
      </c>
      <c r="O28" s="63">
        <v>0</v>
      </c>
      <c r="P28" s="72">
        <v>0</v>
      </c>
      <c r="Q28" s="71">
        <v>0</v>
      </c>
      <c r="R28" s="63">
        <f>1-S28</f>
        <v>0.129</v>
      </c>
      <c r="S28" s="63">
        <v>0.871</v>
      </c>
      <c r="T28" s="63">
        <v>0</v>
      </c>
      <c r="U28" s="72">
        <v>0</v>
      </c>
      <c r="V28" s="71">
        <v>0</v>
      </c>
      <c r="W28" s="63">
        <f>1-X28</f>
        <v>0.129</v>
      </c>
      <c r="X28" s="63">
        <v>0.871</v>
      </c>
      <c r="Y28" s="63">
        <v>0</v>
      </c>
      <c r="Z28" s="72">
        <v>0</v>
      </c>
      <c r="AA28" s="71">
        <v>0</v>
      </c>
      <c r="AB28" s="63">
        <f>1-AC28</f>
        <v>0.129</v>
      </c>
      <c r="AC28" s="63">
        <v>0.871</v>
      </c>
      <c r="AD28" s="63">
        <v>0</v>
      </c>
      <c r="AE28" s="72">
        <v>0</v>
      </c>
    </row>
    <row r="29" spans="1:31" x14ac:dyDescent="0.3">
      <c r="A29" s="65">
        <v>2035</v>
      </c>
      <c r="B29" s="71">
        <v>0</v>
      </c>
      <c r="C29" s="63">
        <f>1-D29-E29</f>
        <v>0.15600000000000008</v>
      </c>
      <c r="D29" s="63">
        <v>0.41799999999999998</v>
      </c>
      <c r="E29" s="63">
        <v>0.42599999999999999</v>
      </c>
      <c r="F29" s="72">
        <v>0</v>
      </c>
      <c r="G29" s="71">
        <v>0</v>
      </c>
      <c r="H29" s="63">
        <f>1-I29-J29</f>
        <v>0.15600000000000008</v>
      </c>
      <c r="I29" s="63">
        <v>0.41799999999999998</v>
      </c>
      <c r="J29" s="63">
        <v>0.42599999999999999</v>
      </c>
      <c r="K29" s="72">
        <v>0</v>
      </c>
      <c r="L29" s="71">
        <v>0</v>
      </c>
      <c r="M29" s="63">
        <v>0</v>
      </c>
      <c r="N29" s="63">
        <f>1-O29</f>
        <v>0.46599999999999997</v>
      </c>
      <c r="O29" s="63">
        <v>0.53400000000000003</v>
      </c>
      <c r="P29" s="72">
        <v>0</v>
      </c>
      <c r="Q29" s="71">
        <v>0</v>
      </c>
      <c r="R29" s="63">
        <v>0</v>
      </c>
      <c r="S29" s="63">
        <f>1-T29</f>
        <v>0.125</v>
      </c>
      <c r="T29" s="63">
        <v>0.875</v>
      </c>
      <c r="U29" s="72">
        <v>0</v>
      </c>
      <c r="V29" s="71">
        <v>0</v>
      </c>
      <c r="W29" s="63">
        <v>0</v>
      </c>
      <c r="X29" s="63">
        <f>1-Y29</f>
        <v>0.125</v>
      </c>
      <c r="Y29" s="63">
        <v>0.875</v>
      </c>
      <c r="Z29" s="72">
        <v>0</v>
      </c>
      <c r="AA29" s="71">
        <v>0</v>
      </c>
      <c r="AB29" s="63">
        <v>0</v>
      </c>
      <c r="AC29" s="63">
        <f>1-AD29</f>
        <v>0.125</v>
      </c>
      <c r="AD29" s="63">
        <v>0.875</v>
      </c>
      <c r="AE29" s="72">
        <v>0</v>
      </c>
    </row>
    <row r="30" spans="1:31" x14ac:dyDescent="0.3">
      <c r="A30" s="65">
        <v>2040</v>
      </c>
      <c r="B30" s="71">
        <v>0</v>
      </c>
      <c r="C30" s="63">
        <v>0</v>
      </c>
      <c r="D30" s="63">
        <f>1-E30-F30</f>
        <v>0.15700000000000008</v>
      </c>
      <c r="E30" s="63">
        <v>0.42199999999999999</v>
      </c>
      <c r="F30" s="72">
        <v>0.42099999999999999</v>
      </c>
      <c r="G30" s="71">
        <v>0</v>
      </c>
      <c r="H30" s="63">
        <v>0</v>
      </c>
      <c r="I30" s="63">
        <f>1-J30-K30</f>
        <v>0.15700000000000008</v>
      </c>
      <c r="J30" s="63">
        <v>0.42199999999999999</v>
      </c>
      <c r="K30" s="72">
        <v>0.42099999999999999</v>
      </c>
      <c r="L30" s="71">
        <v>0</v>
      </c>
      <c r="M30" s="63">
        <v>0</v>
      </c>
      <c r="N30" s="63">
        <v>0</v>
      </c>
      <c r="O30" s="63">
        <f>1-P30</f>
        <v>0.46599999999999997</v>
      </c>
      <c r="P30" s="72">
        <v>0.53400000000000003</v>
      </c>
      <c r="Q30" s="71">
        <v>0</v>
      </c>
      <c r="R30" s="63">
        <v>0</v>
      </c>
      <c r="S30" s="63">
        <v>0</v>
      </c>
      <c r="T30" s="63">
        <f>1-U30</f>
        <v>0.13100000000000001</v>
      </c>
      <c r="U30" s="72">
        <v>0.86899999999999999</v>
      </c>
      <c r="V30" s="71">
        <v>0</v>
      </c>
      <c r="W30" s="63">
        <v>0</v>
      </c>
      <c r="X30" s="63">
        <v>0</v>
      </c>
      <c r="Y30" s="63">
        <f>1-Z30</f>
        <v>0.13100000000000001</v>
      </c>
      <c r="Z30" s="72">
        <v>0.86899999999999999</v>
      </c>
      <c r="AA30" s="71">
        <v>0</v>
      </c>
      <c r="AB30" s="63">
        <v>0</v>
      </c>
      <c r="AC30" s="63">
        <v>0</v>
      </c>
      <c r="AD30" s="63">
        <f>1-AE30</f>
        <v>0.13100000000000001</v>
      </c>
      <c r="AE30" s="72">
        <v>0.86899999999999999</v>
      </c>
    </row>
    <row r="31" spans="1:31" x14ac:dyDescent="0.3">
      <c r="A31" s="65">
        <v>2045</v>
      </c>
      <c r="B31" s="71">
        <v>0</v>
      </c>
      <c r="C31" s="63">
        <v>0</v>
      </c>
      <c r="D31" s="63">
        <v>0</v>
      </c>
      <c r="E31" s="63">
        <v>0</v>
      </c>
      <c r="F31" s="72">
        <v>1</v>
      </c>
      <c r="G31" s="71">
        <v>0</v>
      </c>
      <c r="H31" s="63">
        <v>0</v>
      </c>
      <c r="I31" s="63">
        <v>0</v>
      </c>
      <c r="J31" s="63">
        <v>0</v>
      </c>
      <c r="K31" s="72">
        <v>1</v>
      </c>
      <c r="L31" s="71">
        <v>0</v>
      </c>
      <c r="M31" s="63">
        <v>0</v>
      </c>
      <c r="N31" s="63">
        <v>0</v>
      </c>
      <c r="O31" s="63">
        <v>0</v>
      </c>
      <c r="P31" s="72">
        <v>1</v>
      </c>
      <c r="Q31" s="71">
        <v>0</v>
      </c>
      <c r="R31" s="63">
        <v>0</v>
      </c>
      <c r="S31" s="63">
        <v>0</v>
      </c>
      <c r="T31" s="63">
        <v>0</v>
      </c>
      <c r="U31" s="72">
        <v>1</v>
      </c>
      <c r="V31" s="71">
        <v>0</v>
      </c>
      <c r="W31" s="63">
        <v>0</v>
      </c>
      <c r="X31" s="63">
        <v>0</v>
      </c>
      <c r="Y31" s="63">
        <v>0</v>
      </c>
      <c r="Z31" s="72">
        <v>1</v>
      </c>
      <c r="AA31" s="71">
        <v>0</v>
      </c>
      <c r="AB31" s="63">
        <v>0</v>
      </c>
      <c r="AC31" s="63">
        <v>0</v>
      </c>
      <c r="AD31" s="63">
        <v>0</v>
      </c>
      <c r="AE31" s="72">
        <v>1</v>
      </c>
    </row>
    <row r="32" spans="1:31" ht="13.9" thickBot="1" x14ac:dyDescent="0.35">
      <c r="A32" s="65">
        <v>2050</v>
      </c>
      <c r="B32" s="74">
        <v>0</v>
      </c>
      <c r="C32" s="75">
        <v>0</v>
      </c>
      <c r="D32" s="75">
        <v>0</v>
      </c>
      <c r="E32" s="75">
        <v>0</v>
      </c>
      <c r="F32" s="76">
        <v>1</v>
      </c>
      <c r="G32" s="74">
        <v>0</v>
      </c>
      <c r="H32" s="75">
        <v>0</v>
      </c>
      <c r="I32" s="75">
        <v>0</v>
      </c>
      <c r="J32" s="75">
        <v>0</v>
      </c>
      <c r="K32" s="76">
        <v>1</v>
      </c>
      <c r="L32" s="74">
        <v>0</v>
      </c>
      <c r="M32" s="75">
        <v>0</v>
      </c>
      <c r="N32" s="75">
        <v>0</v>
      </c>
      <c r="O32" s="75">
        <v>0</v>
      </c>
      <c r="P32" s="76">
        <v>1</v>
      </c>
      <c r="Q32" s="75">
        <v>0</v>
      </c>
      <c r="R32" s="75">
        <v>0</v>
      </c>
      <c r="S32" s="75">
        <v>0</v>
      </c>
      <c r="T32" s="75">
        <v>0</v>
      </c>
      <c r="U32" s="76">
        <v>1</v>
      </c>
      <c r="V32" s="75">
        <v>0</v>
      </c>
      <c r="W32" s="75">
        <v>0</v>
      </c>
      <c r="X32" s="75">
        <v>0</v>
      </c>
      <c r="Y32" s="75">
        <v>0</v>
      </c>
      <c r="Z32" s="76">
        <v>1</v>
      </c>
      <c r="AA32" s="75">
        <v>0</v>
      </c>
      <c r="AB32" s="75">
        <v>0</v>
      </c>
      <c r="AC32" s="75">
        <v>0</v>
      </c>
      <c r="AD32" s="75">
        <v>0</v>
      </c>
      <c r="AE32" s="76">
        <v>1</v>
      </c>
    </row>
    <row r="33" spans="1:31" x14ac:dyDescent="0.3">
      <c r="A33" s="65"/>
      <c r="B33" s="117"/>
      <c r="C33" s="117"/>
      <c r="D33" s="117"/>
      <c r="E33" s="117"/>
      <c r="F33" s="117"/>
      <c r="G33" s="117"/>
      <c r="H33" s="117"/>
      <c r="I33" s="117"/>
      <c r="J33" s="117"/>
      <c r="K33" s="117"/>
      <c r="L33" s="117"/>
      <c r="M33" s="117"/>
      <c r="N33" s="117"/>
      <c r="O33" s="117"/>
      <c r="P33" s="117"/>
      <c r="Q33" s="117"/>
      <c r="R33" s="117"/>
      <c r="S33" s="117"/>
      <c r="T33" s="117"/>
      <c r="U33" s="117"/>
      <c r="V33" s="117"/>
      <c r="W33" s="117"/>
      <c r="X33" s="117"/>
      <c r="Y33" s="117"/>
      <c r="Z33" s="117"/>
      <c r="AA33" s="117"/>
      <c r="AB33" s="117"/>
      <c r="AC33" s="117"/>
      <c r="AD33" s="117"/>
      <c r="AE33" s="117"/>
    </row>
    <row r="34" spans="1:31" x14ac:dyDescent="0.3">
      <c r="A34" s="8" t="s">
        <v>856</v>
      </c>
      <c r="B34" t="s">
        <v>835</v>
      </c>
      <c r="C34" t="s">
        <v>919</v>
      </c>
      <c r="D34" t="s">
        <v>798</v>
      </c>
      <c r="E34" t="s">
        <v>948</v>
      </c>
      <c r="F34" t="s">
        <v>949</v>
      </c>
      <c r="G34" t="s">
        <v>833</v>
      </c>
      <c r="S34" t="s">
        <v>907</v>
      </c>
      <c r="T34" t="s">
        <v>908</v>
      </c>
      <c r="U34" t="s">
        <v>919</v>
      </c>
      <c r="V34" t="s">
        <v>909</v>
      </c>
      <c r="W34" t="s">
        <v>948</v>
      </c>
      <c r="X34" t="s">
        <v>949</v>
      </c>
      <c r="Y34" t="s">
        <v>910</v>
      </c>
    </row>
    <row r="35" spans="1:31" x14ac:dyDescent="0.3">
      <c r="A35" s="60" t="s">
        <v>961</v>
      </c>
      <c r="B35" s="19">
        <f>BAU!B35</f>
        <v>9.879999999999999</v>
      </c>
      <c r="C35" s="19">
        <f>BAU!C35</f>
        <v>9.879999999999999</v>
      </c>
      <c r="D35" s="19">
        <f>FE_H!D35</f>
        <v>9.5</v>
      </c>
      <c r="E35" s="19">
        <f>FE_H!E35</f>
        <v>22</v>
      </c>
      <c r="F35" s="19">
        <f>FE_H!F35</f>
        <v>22</v>
      </c>
      <c r="G35" s="19">
        <f>FE_H!G35</f>
        <v>25</v>
      </c>
      <c r="T35" s="92">
        <f t="shared" ref="T35:Y39" si="5">(B7)*B35/(B7-B42)</f>
        <v>10.12344327997241</v>
      </c>
      <c r="U35" s="92">
        <f t="shared" si="5"/>
        <v>10.250298284634439</v>
      </c>
      <c r="V35" s="92">
        <f t="shared" si="5"/>
        <v>9.6358082754067578</v>
      </c>
      <c r="W35" s="92">
        <f t="shared" si="5"/>
        <v>92.396601716265636</v>
      </c>
      <c r="X35" s="92">
        <f t="shared" si="5"/>
        <v>24.714105907948674</v>
      </c>
      <c r="Y35" s="92">
        <f t="shared" si="5"/>
        <v>25.09225034921613</v>
      </c>
    </row>
    <row r="36" spans="1:31" x14ac:dyDescent="0.3">
      <c r="A36" s="60" t="s">
        <v>857</v>
      </c>
      <c r="B36" s="19">
        <f>FE_H!B36</f>
        <v>7.15</v>
      </c>
      <c r="C36" s="19">
        <f>FE_H!C36</f>
        <v>7.15</v>
      </c>
      <c r="D36" s="19">
        <f>FE_H!D36</f>
        <v>8.74</v>
      </c>
      <c r="E36" s="19">
        <f>FE_H!E36</f>
        <v>19.8</v>
      </c>
      <c r="F36" s="19">
        <f>FE_H!F36</f>
        <v>19.8</v>
      </c>
      <c r="G36" s="19">
        <f>FE_H!G36</f>
        <v>23</v>
      </c>
      <c r="I36" s="61"/>
      <c r="T36" s="92">
        <f t="shared" si="5"/>
        <v>7.9916357307296435</v>
      </c>
      <c r="U36" s="92">
        <f t="shared" si="5"/>
        <v>16.354490981931477</v>
      </c>
      <c r="V36" s="92">
        <f t="shared" si="5"/>
        <v>9.269101939214643</v>
      </c>
      <c r="W36" s="92">
        <f>(E8)*E36/(E8-E43)</f>
        <v>98.212196855961068</v>
      </c>
      <c r="X36" s="92">
        <f t="shared" si="5"/>
        <v>25.305292439431817</v>
      </c>
      <c r="Y36" s="92">
        <f>(G8)*G36/(G8-G43)</f>
        <v>23.390714713840957</v>
      </c>
    </row>
    <row r="37" spans="1:31" x14ac:dyDescent="0.3">
      <c r="A37" s="60" t="s">
        <v>858</v>
      </c>
      <c r="B37" s="19">
        <f>FE_H!B37</f>
        <v>5.2626792247111256</v>
      </c>
      <c r="C37" s="19">
        <f>FE_H!C37</f>
        <v>5.2626792247111256</v>
      </c>
      <c r="D37" s="19">
        <f>FE_H!D37</f>
        <v>8.0749999999999993</v>
      </c>
      <c r="E37" s="19">
        <f>FE_H!E37</f>
        <v>17.600000000000001</v>
      </c>
      <c r="F37" s="19">
        <f>FE_H!F37</f>
        <v>17.600000000000001</v>
      </c>
      <c r="G37" s="19">
        <f>FE_H!G37</f>
        <v>21.25</v>
      </c>
      <c r="I37" s="61"/>
      <c r="T37" s="92">
        <f t="shared" si="5"/>
        <v>7.3228744431983364</v>
      </c>
      <c r="U37" s="92">
        <f t="shared" si="5"/>
        <v>195.54504528345856</v>
      </c>
      <c r="V37" s="92">
        <f t="shared" si="5"/>
        <v>9.7541374207643852</v>
      </c>
      <c r="W37" s="92">
        <f t="shared" si="5"/>
        <v>132.93457090905531</v>
      </c>
      <c r="X37" s="92">
        <f t="shared" si="5"/>
        <v>25.814928137971862</v>
      </c>
      <c r="Y37" s="92">
        <f t="shared" si="5"/>
        <v>22.30619496408935</v>
      </c>
    </row>
    <row r="38" spans="1:31" x14ac:dyDescent="0.3">
      <c r="A38" s="60" t="s">
        <v>859</v>
      </c>
      <c r="B38" s="19">
        <f>FE_H!B38</f>
        <v>4.55</v>
      </c>
      <c r="C38" s="19">
        <f>FE_H!C38</f>
        <v>4.55</v>
      </c>
      <c r="D38" s="19">
        <f>FE_H!D38</f>
        <v>7.6000000000000005</v>
      </c>
      <c r="E38" s="19">
        <f>FE_H!E38</f>
        <v>16.5</v>
      </c>
      <c r="F38" s="19">
        <f>FE_H!F38</f>
        <v>16.5</v>
      </c>
      <c r="G38" s="19">
        <f>FE_H!G38</f>
        <v>20</v>
      </c>
      <c r="I38" s="61"/>
      <c r="T38" s="92">
        <f t="shared" si="5"/>
        <v>9.0357582215777565</v>
      </c>
      <c r="U38" s="92" t="e">
        <f t="shared" si="5"/>
        <v>#DIV/0!</v>
      </c>
      <c r="V38" s="92">
        <f t="shared" si="5"/>
        <v>11.213365346764887</v>
      </c>
      <c r="W38" s="92">
        <f t="shared" si="5"/>
        <v>179.59778502392808</v>
      </c>
      <c r="X38" s="92">
        <f t="shared" si="5"/>
        <v>29.048542546701555</v>
      </c>
      <c r="Y38" s="92">
        <f t="shared" si="5"/>
        <v>22.039939795617553</v>
      </c>
    </row>
    <row r="39" spans="1:31" x14ac:dyDescent="0.3">
      <c r="A39" s="60" t="s">
        <v>860</v>
      </c>
      <c r="B39" s="19">
        <f>FE_H!B39</f>
        <v>3.9000000000000004</v>
      </c>
      <c r="C39" s="19">
        <f>FE_H!C39</f>
        <v>3.9000000000000004</v>
      </c>
      <c r="D39" s="19">
        <f>FE_H!D39</f>
        <v>6.6499999999999995</v>
      </c>
      <c r="E39" s="19">
        <f>FE_H!E39</f>
        <v>15.399999999999999</v>
      </c>
      <c r="F39" s="19">
        <f>FE_H!F39</f>
        <v>15.399999999999999</v>
      </c>
      <c r="G39" s="19">
        <f>FE_H!G39</f>
        <v>17.5</v>
      </c>
      <c r="I39" s="61"/>
      <c r="T39" s="92">
        <f t="shared" si="5"/>
        <v>12.438471604890749</v>
      </c>
      <c r="U39" s="92" t="e">
        <f t="shared" si="5"/>
        <v>#DIV/0!</v>
      </c>
      <c r="V39" s="92">
        <f t="shared" si="5"/>
        <v>12.089376195563188</v>
      </c>
      <c r="W39" s="92">
        <f t="shared" si="5"/>
        <v>167.62459935566616</v>
      </c>
      <c r="X39" s="92">
        <f t="shared" si="5"/>
        <v>33.917280574353164</v>
      </c>
      <c r="Y39" s="92">
        <f t="shared" si="5"/>
        <v>20.769388043754951</v>
      </c>
    </row>
    <row r="40" spans="1:31" x14ac:dyDescent="0.3">
      <c r="A40" s="60"/>
    </row>
    <row r="41" spans="1:31" x14ac:dyDescent="0.3">
      <c r="A41" s="60" t="s">
        <v>923</v>
      </c>
      <c r="B41" t="s">
        <v>835</v>
      </c>
      <c r="C41" t="s">
        <v>919</v>
      </c>
      <c r="D41" t="s">
        <v>798</v>
      </c>
      <c r="E41" t="s">
        <v>948</v>
      </c>
      <c r="F41" t="s">
        <v>949</v>
      </c>
      <c r="G41" t="s">
        <v>833</v>
      </c>
    </row>
    <row r="42" spans="1:31" x14ac:dyDescent="0.3">
      <c r="A42" s="8">
        <v>2020</v>
      </c>
      <c r="B42" s="19">
        <f>PV保有量BAU!$I$44/100</f>
        <v>5.8549941590135202</v>
      </c>
      <c r="C42" s="102">
        <f>Taxi保有量_BAU!$H$44/100</f>
        <v>5.0174860598909528E-2</v>
      </c>
      <c r="D42" s="54">
        <f>预测总结L!D14</f>
        <v>0.24690358367739815</v>
      </c>
      <c r="E42" s="54">
        <f>预测总结L!D12</f>
        <v>0.59934473037821612</v>
      </c>
      <c r="F42" s="118">
        <f>预测总结L!D13</f>
        <v>0.17194249588268201</v>
      </c>
      <c r="G42" s="118">
        <f>预测总结L!D15+预测总结L!D16</f>
        <v>2.8451392202603613E-2</v>
      </c>
      <c r="I42" s="19"/>
      <c r="J42" s="19"/>
      <c r="K42" s="19"/>
      <c r="L42" s="20"/>
      <c r="M42" s="19"/>
      <c r="N42" s="61"/>
      <c r="O42" s="54"/>
      <c r="P42" s="19"/>
      <c r="Q42" s="19"/>
    </row>
    <row r="43" spans="1:31" x14ac:dyDescent="0.3">
      <c r="A43" s="8">
        <v>2025</v>
      </c>
      <c r="B43" s="19">
        <f>'FE+EV_H'!B43</f>
        <v>34.249076725818476</v>
      </c>
      <c r="C43" s="19">
        <f>'FE+EV_H'!C43</f>
        <v>0.78168850005350721</v>
      </c>
      <c r="D43" s="19">
        <f>'FE+EV_H'!D43</f>
        <v>1.1988328656020235</v>
      </c>
      <c r="E43" s="19">
        <f>'FE+EV_H'!E43</f>
        <v>0.62805718860977733</v>
      </c>
      <c r="F43" s="19">
        <f>'FE+EV_H'!F43</f>
        <v>0.34062017878061346</v>
      </c>
      <c r="G43" s="19">
        <f>'FE+EV_H'!G43</f>
        <v>0.13592878139543918</v>
      </c>
      <c r="I43" s="19"/>
      <c r="J43" s="19"/>
      <c r="K43" s="19"/>
      <c r="M43" s="19"/>
      <c r="N43" s="61"/>
      <c r="O43" s="54"/>
      <c r="P43" s="19"/>
      <c r="Q43" s="19"/>
    </row>
    <row r="44" spans="1:31" x14ac:dyDescent="0.3">
      <c r="A44" s="8">
        <v>2030</v>
      </c>
      <c r="B44" s="19">
        <f>'FE+EV_H'!B44</f>
        <v>106.42210082637051</v>
      </c>
      <c r="C44" s="19">
        <f>'FE+EV_H'!C44</f>
        <v>1.3515207088775589</v>
      </c>
      <c r="D44" s="19">
        <f>'FE+EV_H'!D44</f>
        <v>4.1900400238697335</v>
      </c>
      <c r="E44" s="19">
        <f>'FE+EV_H'!E44</f>
        <v>0.68249985124717627</v>
      </c>
      <c r="F44" s="19">
        <f>'FE+EV_H'!F44</f>
        <v>0.49823494873774393</v>
      </c>
      <c r="G44" s="19">
        <f>'FE+EV_H'!G44</f>
        <v>0.40233865558376614</v>
      </c>
      <c r="I44" s="19"/>
      <c r="J44" s="19"/>
      <c r="K44" s="19"/>
      <c r="L44" s="20"/>
      <c r="M44" s="19"/>
      <c r="N44" s="61"/>
      <c r="O44" s="54"/>
      <c r="P44" s="19"/>
      <c r="Q44" s="19"/>
    </row>
    <row r="45" spans="1:31" x14ac:dyDescent="0.3">
      <c r="A45" s="8">
        <v>2035</v>
      </c>
      <c r="B45" s="19">
        <f>'FE+EV_H'!B45</f>
        <v>201.57278574243614</v>
      </c>
      <c r="C45" s="19">
        <f>'FE+EV_H'!C45</f>
        <v>1.3888999999999998</v>
      </c>
      <c r="D45" s="19">
        <f>'FE+EV_H'!D45</f>
        <v>8.827589660267785</v>
      </c>
      <c r="E45" s="19">
        <f>'FE+EV_H'!E45</f>
        <v>0.71437801682350544</v>
      </c>
      <c r="F45" s="19">
        <f>'FE+EV_H'!F45</f>
        <v>0.67634810840089143</v>
      </c>
      <c r="G45" s="19">
        <f>'FE+EV_H'!G45</f>
        <v>0.81554478712560186</v>
      </c>
      <c r="I45" s="19"/>
      <c r="J45" s="19"/>
      <c r="K45" s="19"/>
      <c r="M45" s="19"/>
      <c r="N45" s="61"/>
      <c r="O45" s="54"/>
      <c r="P45" s="19"/>
      <c r="Q45" s="19"/>
    </row>
    <row r="46" spans="1:31" x14ac:dyDescent="0.3">
      <c r="A46" s="8">
        <v>2040</v>
      </c>
      <c r="B46" s="19">
        <f>'FE+EV_H'!B46</f>
        <v>287.37902622695606</v>
      </c>
      <c r="C46" s="19">
        <f>'FE+EV_H'!C46</f>
        <v>1.3888999999999998</v>
      </c>
      <c r="D46" s="19">
        <f>'FE+EV_H'!D46</f>
        <v>13.706585000334607</v>
      </c>
      <c r="E46" s="19">
        <f>'FE+EV_H'!E46</f>
        <v>0.71437801682350544</v>
      </c>
      <c r="F46" s="19">
        <f>'FE+EV_H'!F46</f>
        <v>0.85478624037719519</v>
      </c>
      <c r="G46" s="19">
        <f>'FE+EV_H'!G46</f>
        <v>1.4346423151277425</v>
      </c>
      <c r="I46" s="19"/>
      <c r="J46" s="19"/>
      <c r="K46" s="19"/>
      <c r="L46" s="20"/>
      <c r="M46" s="19"/>
      <c r="N46" s="61"/>
      <c r="O46" s="54"/>
      <c r="P46" s="19"/>
      <c r="Q46" s="19"/>
    </row>
    <row r="47" spans="1:31" x14ac:dyDescent="0.3">
      <c r="A47" s="8">
        <v>2045</v>
      </c>
      <c r="B47" s="19">
        <f>'FE+EV_H'!B47</f>
        <v>350.58716094382538</v>
      </c>
      <c r="C47" s="19">
        <f>'FE+EV_H'!C47</f>
        <v>1.3888999999999998</v>
      </c>
      <c r="D47" s="19">
        <f>'FE+EV_H'!D47</f>
        <v>18.424650325737808</v>
      </c>
      <c r="E47" s="19">
        <f>'FE+EV_H'!E47</f>
        <v>0.71437801682350544</v>
      </c>
      <c r="F47" s="19">
        <f>'FE+EV_H'!F47</f>
        <v>0.85478624037719519</v>
      </c>
      <c r="G47" s="19">
        <f>'FE+EV_H'!G47</f>
        <v>2.3482962548491373</v>
      </c>
      <c r="I47" s="19"/>
      <c r="J47" s="19"/>
      <c r="K47" s="19"/>
      <c r="M47" s="19"/>
      <c r="N47" s="61"/>
      <c r="O47" s="54"/>
      <c r="P47" s="19"/>
      <c r="Q47" s="19"/>
    </row>
    <row r="48" spans="1:31" x14ac:dyDescent="0.3">
      <c r="A48" s="8">
        <v>2050</v>
      </c>
      <c r="B48" s="19">
        <f>'FE+EV_H'!B48</f>
        <v>385.03293828613818</v>
      </c>
      <c r="C48" s="19">
        <f>'FE+EV_H'!C48</f>
        <v>1.3888676353418823</v>
      </c>
      <c r="D48" s="19">
        <f>'FE+EV_H'!D48</f>
        <v>24.35963559140778</v>
      </c>
      <c r="E48" s="19">
        <f>'FE+EV_H'!E48</f>
        <v>0.71437801682350544</v>
      </c>
      <c r="F48" s="19">
        <f>'FE+EV_H'!F48</f>
        <v>0.85478624037719519</v>
      </c>
      <c r="G48" s="19">
        <f>'FE+EV_H'!G48</f>
        <v>3.5777711993683763</v>
      </c>
      <c r="I48" s="19"/>
      <c r="J48" s="19"/>
      <c r="K48" s="19"/>
      <c r="L48" s="20"/>
      <c r="M48" s="19"/>
      <c r="N48" s="61"/>
      <c r="O48" s="54"/>
      <c r="P48" s="19"/>
      <c r="Q48" s="19"/>
    </row>
    <row r="49" spans="1:12" x14ac:dyDescent="0.3">
      <c r="A49" s="8"/>
      <c r="L49" s="34"/>
    </row>
    <row r="50" spans="1:12" x14ac:dyDescent="0.3">
      <c r="A50" s="8" t="s">
        <v>871</v>
      </c>
      <c r="B50" t="s">
        <v>835</v>
      </c>
      <c r="C50" t="s">
        <v>919</v>
      </c>
      <c r="D50" t="s">
        <v>798</v>
      </c>
      <c r="E50" t="s">
        <v>948</v>
      </c>
      <c r="F50" t="s">
        <v>949</v>
      </c>
      <c r="G50" t="s">
        <v>827</v>
      </c>
      <c r="H50" t="s">
        <v>836</v>
      </c>
      <c r="L50" s="34"/>
    </row>
    <row r="51" spans="1:12" hidden="1" x14ac:dyDescent="0.3">
      <c r="A51" s="17">
        <v>2017</v>
      </c>
      <c r="B51" s="19">
        <f>(B4-B42)*B16*(B$35*$B26+B$36*$C26+$D26*B$37+$E26*B$38+$F26*B$39)/100*0.72*0.84*44/12*1000/1000000</f>
        <v>426.59545448436347</v>
      </c>
      <c r="C51" s="19" t="e">
        <f>(C4-C42)*C16*(C$35*$B26+C$36*$C26+$D26*C$37+$E26*C$38+$F26*C$39)/100*0.72*0.84*44/12*1000/1000000</f>
        <v>#REF!</v>
      </c>
      <c r="D51" s="19">
        <f>(D4-D42)*D16*(D$35*$B26+D$36*$C26+$D26*D$37+$E26*D$38+$F26*D$39)/100*0.72*0.84*44/12*1000/1000000</f>
        <v>-1.7033051881237562</v>
      </c>
      <c r="E51" s="19">
        <f>(E4-E42)*E16*(E$35*$B26+E$36*$C26+$D26*E$37+$E26*E$38+$F26*E$39)/100*0.72*0.84*44/12*1000/1000000</f>
        <v>-13.005815823550826</v>
      </c>
      <c r="F51" s="19">
        <f>(F4-F42)*F16*(F$35*$B26+F$36*$C26+$D26*F$37+$E26*F$38+$F26*F$39)/100*0.72*0.84*44/12*1000/1000000</f>
        <v>-9.6301046895264655</v>
      </c>
      <c r="G51" s="19">
        <f>G4*$G16*(G$35*$AA26+G$36*$AB26+$AC26*G$37+$AD26*G$38+$AE26*G$39)/100*0.72*0.84*44/12*1000/1000000</f>
        <v>353.15280000000001</v>
      </c>
      <c r="H51" s="19" t="e">
        <f>SUM(B51:G51)</f>
        <v>#REF!</v>
      </c>
      <c r="L51" s="34"/>
    </row>
    <row r="52" spans="1:12" x14ac:dyDescent="0.3">
      <c r="A52" s="8">
        <v>2020</v>
      </c>
      <c r="B52" s="19">
        <f t="shared" ref="B52:B58" si="6">(B7-B42)*B16*(B$35*$B26+B$36*$C26+$D26*B$37+$E26*B$38+$F26*B$39)/100*0.72*0.84*44/12*1000/1000000</f>
        <v>618.50358059416749</v>
      </c>
      <c r="C52" s="19">
        <f t="shared" ref="C52:C58" si="7">(C7-C42)*C16*(C$35*$G26+C$36*$H26+$I26*C$37+$J26*C$38+$K26*C$39)/100*0.72*0.84*44/12*1000/1000000</f>
        <v>28.287709577352192</v>
      </c>
      <c r="D52" s="19">
        <f t="shared" ref="D52:D58" si="8">(D7-D42)*D16*(D$35*$L26+D$36*$M26+$N26*D$37+$O26*D$38+$P26*D$39)/100*0.74*0.84*44/12*1000/1000000</f>
        <v>122.45853613041881</v>
      </c>
      <c r="E52" s="19">
        <f t="shared" ref="E52:E58" si="9">(E7-E42)*E16*(E$35*$Q26+E$36*$R26+$S26*E$37+$T26*E$38+$U26*E$39)/100*0.82*0.84*44/12*1000/1000000</f>
        <v>4.6290294270981427</v>
      </c>
      <c r="F52" s="19">
        <f t="shared" ref="F52:F58" si="10">(F7-F42)*F16*(F$35*$V26+F$36*$W26+$X26*F$37+$Y26*F$38+$Z26*F$39)/100*0.82*0.84*44/12*1000/1000000</f>
        <v>88.90132929138791</v>
      </c>
      <c r="G52" s="19">
        <f t="shared" ref="G52:G58" si="11">(G7-G42)*G16*(G$35*$AA26+G$36*$AB26+$AC26*G$37+$AD26*G$38+$AE26*G$39)/100*0.82*0.84*44/12*1000/1000000</f>
        <v>316.4415087067481</v>
      </c>
      <c r="H52" s="19">
        <f>SUM(B52:G52)</f>
        <v>1179.2216937271726</v>
      </c>
      <c r="L52" s="34"/>
    </row>
    <row r="53" spans="1:12" x14ac:dyDescent="0.3">
      <c r="A53" s="8">
        <v>2025</v>
      </c>
      <c r="B53" s="19">
        <f t="shared" si="6"/>
        <v>592.14037001189672</v>
      </c>
      <c r="C53" s="19">
        <f t="shared" si="7"/>
        <v>10.03191123465005</v>
      </c>
      <c r="D53" s="19">
        <f t="shared" si="8"/>
        <v>134.41074997526098</v>
      </c>
      <c r="E53" s="19">
        <f t="shared" si="9"/>
        <v>3.5745210770354165</v>
      </c>
      <c r="F53" s="19">
        <f t="shared" si="10"/>
        <v>71.265468641846837</v>
      </c>
      <c r="G53" s="19">
        <f t="shared" si="11"/>
        <v>343.13876225268905</v>
      </c>
      <c r="H53" s="19">
        <f t="shared" ref="H53:H58" si="12">SUM(B53:G53)</f>
        <v>1154.5617831933791</v>
      </c>
      <c r="L53" s="34"/>
    </row>
    <row r="54" spans="1:12" x14ac:dyDescent="0.3">
      <c r="A54" s="8">
        <v>2030</v>
      </c>
      <c r="B54" s="19">
        <f t="shared" si="6"/>
        <v>382.73197348520932</v>
      </c>
      <c r="C54" s="19">
        <f t="shared" si="7"/>
        <v>0.42721374877509877</v>
      </c>
      <c r="D54" s="19">
        <f t="shared" si="8"/>
        <v>126.09925635008891</v>
      </c>
      <c r="E54" s="19">
        <f t="shared" si="9"/>
        <v>2.0923537542318198</v>
      </c>
      <c r="F54" s="19">
        <f t="shared" si="10"/>
        <v>55.348945137987577</v>
      </c>
      <c r="G54" s="19">
        <f t="shared" si="11"/>
        <v>348.33809960090679</v>
      </c>
      <c r="H54" s="19">
        <f t="shared" si="12"/>
        <v>915.03784207719946</v>
      </c>
      <c r="L54" s="34"/>
    </row>
    <row r="55" spans="1:12" x14ac:dyDescent="0.3">
      <c r="A55" s="8">
        <v>2035</v>
      </c>
      <c r="B55" s="19">
        <f t="shared" si="6"/>
        <v>198.08603359473804</v>
      </c>
      <c r="C55" s="19">
        <f t="shared" si="7"/>
        <v>0</v>
      </c>
      <c r="D55" s="19">
        <f t="shared" si="8"/>
        <v>108.38427297647394</v>
      </c>
      <c r="E55" s="19">
        <f t="shared" si="9"/>
        <v>1.3507395457237084</v>
      </c>
      <c r="F55" s="19">
        <f t="shared" si="10"/>
        <v>42.899819199592947</v>
      </c>
      <c r="G55" s="19">
        <f t="shared" si="11"/>
        <v>347.10956271103771</v>
      </c>
      <c r="H55" s="19">
        <f t="shared" si="12"/>
        <v>697.83042802756631</v>
      </c>
      <c r="L55" s="34"/>
    </row>
    <row r="56" spans="1:12" x14ac:dyDescent="0.3">
      <c r="A56" s="8">
        <v>2040</v>
      </c>
      <c r="B56" s="19">
        <f t="shared" si="6"/>
        <v>98.637710363453436</v>
      </c>
      <c r="C56" s="19">
        <f t="shared" si="7"/>
        <v>0</v>
      </c>
      <c r="D56" s="19">
        <f t="shared" si="8"/>
        <v>88.706224904356588</v>
      </c>
      <c r="E56" s="19">
        <f t="shared" si="9"/>
        <v>1.2619702823551553</v>
      </c>
      <c r="F56" s="19">
        <f t="shared" si="10"/>
        <v>32.038566403131867</v>
      </c>
      <c r="G56" s="19">
        <f t="shared" si="11"/>
        <v>313.48263412053717</v>
      </c>
      <c r="H56" s="19">
        <f t="shared" si="12"/>
        <v>534.12710607383428</v>
      </c>
      <c r="L56" s="34"/>
    </row>
    <row r="57" spans="1:12" x14ac:dyDescent="0.3">
      <c r="A57" s="8">
        <v>2045</v>
      </c>
      <c r="B57" s="19">
        <f t="shared" si="6"/>
        <v>42.289471248726827</v>
      </c>
      <c r="C57" s="19">
        <f t="shared" si="7"/>
        <v>0</v>
      </c>
      <c r="D57" s="19">
        <f t="shared" si="8"/>
        <v>73.094077855671273</v>
      </c>
      <c r="E57" s="19">
        <f t="shared" si="9"/>
        <v>1.2502713150500442</v>
      </c>
      <c r="F57" s="19">
        <f t="shared" si="10"/>
        <v>31.741556127934771</v>
      </c>
      <c r="G57" s="19">
        <f t="shared" si="11"/>
        <v>293.59708405380934</v>
      </c>
      <c r="H57" s="19">
        <f t="shared" si="12"/>
        <v>441.97246060119227</v>
      </c>
      <c r="L57" s="34"/>
    </row>
    <row r="58" spans="1:12" x14ac:dyDescent="0.3">
      <c r="A58" s="17">
        <v>2050</v>
      </c>
      <c r="B58" s="19">
        <f t="shared" si="6"/>
        <v>14.122240250267692</v>
      </c>
      <c r="C58" s="19">
        <f t="shared" si="7"/>
        <v>1.3497553456677722E-4</v>
      </c>
      <c r="D58" s="19">
        <f t="shared" si="8"/>
        <v>56.965504263030375</v>
      </c>
      <c r="E58" s="19">
        <f t="shared" si="9"/>
        <v>1.2502713150500442</v>
      </c>
      <c r="F58" s="19">
        <f t="shared" si="10"/>
        <v>31.741556127934771</v>
      </c>
      <c r="G58" s="19">
        <f t="shared" si="11"/>
        <v>258.492415251691</v>
      </c>
      <c r="H58" s="19">
        <f t="shared" si="12"/>
        <v>362.57212218350844</v>
      </c>
    </row>
    <row r="59" spans="1:12" x14ac:dyDescent="0.3">
      <c r="A59" s="8"/>
      <c r="L59" s="34"/>
    </row>
    <row r="60" spans="1:12" x14ac:dyDescent="0.3">
      <c r="A60" s="8"/>
      <c r="L60" s="34"/>
    </row>
    <row r="61" spans="1:12" x14ac:dyDescent="0.3">
      <c r="A61" s="11"/>
      <c r="L61" s="34"/>
    </row>
    <row r="62" spans="1:12" x14ac:dyDescent="0.3">
      <c r="A62" s="8"/>
      <c r="L62" s="34"/>
    </row>
    <row r="63" spans="1:12" x14ac:dyDescent="0.3">
      <c r="A63" s="8"/>
      <c r="L63" s="34"/>
    </row>
    <row r="64" spans="1:12" x14ac:dyDescent="0.3">
      <c r="A64" s="8"/>
      <c r="L64" s="34"/>
    </row>
    <row r="65" spans="1:12" x14ac:dyDescent="0.3">
      <c r="A65" s="8"/>
      <c r="L65" s="34"/>
    </row>
    <row r="66" spans="1:12" x14ac:dyDescent="0.3">
      <c r="A66" s="8"/>
      <c r="L66" s="34"/>
    </row>
    <row r="67" spans="1:12" x14ac:dyDescent="0.3">
      <c r="A67" s="8"/>
      <c r="L67" s="34"/>
    </row>
    <row r="68" spans="1:12" x14ac:dyDescent="0.3">
      <c r="A68" s="8"/>
      <c r="L68" s="34"/>
    </row>
    <row r="69" spans="1:12" x14ac:dyDescent="0.3">
      <c r="A69" s="8"/>
      <c r="L69" s="34"/>
    </row>
    <row r="70" spans="1:12" x14ac:dyDescent="0.3">
      <c r="A70" s="8"/>
      <c r="L70" s="34"/>
    </row>
    <row r="71" spans="1:12" x14ac:dyDescent="0.3">
      <c r="A71" s="11"/>
      <c r="L71" s="34"/>
    </row>
    <row r="72" spans="1:12" x14ac:dyDescent="0.3">
      <c r="A72" s="8"/>
      <c r="L72" s="34"/>
    </row>
    <row r="73" spans="1:12" x14ac:dyDescent="0.3">
      <c r="A73" s="8"/>
      <c r="L73" s="34"/>
    </row>
    <row r="74" spans="1:12" x14ac:dyDescent="0.3">
      <c r="A74" s="8"/>
      <c r="L74" s="34"/>
    </row>
    <row r="75" spans="1:12" x14ac:dyDescent="0.3">
      <c r="A75" s="8"/>
      <c r="L75" s="34"/>
    </row>
    <row r="76" spans="1:12" x14ac:dyDescent="0.3">
      <c r="A76" s="8"/>
      <c r="L76" s="34"/>
    </row>
    <row r="77" spans="1:12" x14ac:dyDescent="0.3">
      <c r="A77" s="8"/>
      <c r="L77" s="34"/>
    </row>
    <row r="78" spans="1:12" x14ac:dyDescent="0.3">
      <c r="A78" s="8"/>
      <c r="L78" s="34"/>
    </row>
    <row r="79" spans="1:12" x14ac:dyDescent="0.3">
      <c r="A79" s="8"/>
      <c r="L79" s="34"/>
    </row>
    <row r="80" spans="1:12" x14ac:dyDescent="0.3">
      <c r="A80" s="8"/>
      <c r="L80" s="34"/>
    </row>
    <row r="81" spans="1:12" x14ac:dyDescent="0.3">
      <c r="A81" s="8"/>
      <c r="L81" s="34"/>
    </row>
    <row r="82" spans="1:12" x14ac:dyDescent="0.3">
      <c r="A82" s="8"/>
      <c r="L82" s="34"/>
    </row>
    <row r="83" spans="1:12" x14ac:dyDescent="0.3">
      <c r="A83" s="8"/>
      <c r="L83" s="34"/>
    </row>
    <row r="84" spans="1:12" x14ac:dyDescent="0.3">
      <c r="A84" s="8"/>
      <c r="L84" s="34"/>
    </row>
    <row r="85" spans="1:12" x14ac:dyDescent="0.3">
      <c r="A85" s="8"/>
      <c r="L85" s="34"/>
    </row>
    <row r="86" spans="1:12" x14ac:dyDescent="0.3">
      <c r="A86" s="8"/>
      <c r="L86" s="34"/>
    </row>
    <row r="87" spans="1:12" x14ac:dyDescent="0.3">
      <c r="A87" s="8"/>
      <c r="L87" s="34"/>
    </row>
    <row r="88" spans="1:12" x14ac:dyDescent="0.3">
      <c r="A88" s="8"/>
      <c r="L88" s="34"/>
    </row>
    <row r="89" spans="1:12" x14ac:dyDescent="0.3">
      <c r="A89" s="8"/>
      <c r="L89" s="34"/>
    </row>
    <row r="90" spans="1:12" x14ac:dyDescent="0.3">
      <c r="A90" s="8"/>
      <c r="L90" s="34"/>
    </row>
    <row r="91" spans="1:12" x14ac:dyDescent="0.3">
      <c r="A91" s="8"/>
      <c r="L91" s="34"/>
    </row>
    <row r="92" spans="1:12" x14ac:dyDescent="0.3">
      <c r="A92" s="8"/>
      <c r="L92" s="34"/>
    </row>
    <row r="93" spans="1:12" x14ac:dyDescent="0.3">
      <c r="A93" s="8"/>
      <c r="L93" s="34"/>
    </row>
    <row r="94" spans="1:12" x14ac:dyDescent="0.3">
      <c r="A94" s="8"/>
      <c r="L94" s="34"/>
    </row>
    <row r="95" spans="1:12" x14ac:dyDescent="0.3">
      <c r="A95" s="8"/>
      <c r="L95" s="34"/>
    </row>
    <row r="96" spans="1:12" x14ac:dyDescent="0.3">
      <c r="A96" s="11"/>
      <c r="L96" s="34"/>
    </row>
    <row r="97" spans="1:12" x14ac:dyDescent="0.3">
      <c r="A97" s="8"/>
      <c r="L97" s="34"/>
    </row>
    <row r="98" spans="1:12" x14ac:dyDescent="0.3">
      <c r="A98" s="8"/>
      <c r="L98" s="34"/>
    </row>
    <row r="99" spans="1:12" x14ac:dyDescent="0.3">
      <c r="A99" s="8"/>
      <c r="L99" s="34"/>
    </row>
    <row r="100" spans="1:12" x14ac:dyDescent="0.3">
      <c r="A100" s="8"/>
      <c r="L100" s="34"/>
    </row>
    <row r="101" spans="1:12" x14ac:dyDescent="0.3">
      <c r="A101" s="8"/>
      <c r="L101" s="34"/>
    </row>
    <row r="102" spans="1:12" x14ac:dyDescent="0.3">
      <c r="A102" s="8"/>
      <c r="L102" s="34"/>
    </row>
    <row r="103" spans="1:12" x14ac:dyDescent="0.3">
      <c r="A103" s="8"/>
      <c r="L103" s="34"/>
    </row>
    <row r="104" spans="1:12" x14ac:dyDescent="0.3">
      <c r="A104" s="8"/>
      <c r="L104" s="34"/>
    </row>
    <row r="105" spans="1:12" x14ac:dyDescent="0.3">
      <c r="A105" s="8"/>
      <c r="L105" s="34"/>
    </row>
    <row r="106" spans="1:12" x14ac:dyDescent="0.3">
      <c r="A106" s="8"/>
      <c r="L106" s="34"/>
    </row>
    <row r="107" spans="1:12" x14ac:dyDescent="0.3">
      <c r="A107" s="11"/>
      <c r="L107" s="34"/>
    </row>
    <row r="108" spans="1:12" x14ac:dyDescent="0.3">
      <c r="A108" s="8"/>
      <c r="L108" s="34"/>
    </row>
    <row r="109" spans="1:12" x14ac:dyDescent="0.3">
      <c r="A109" s="8"/>
      <c r="L109" s="34"/>
    </row>
    <row r="110" spans="1:12" x14ac:dyDescent="0.3">
      <c r="A110" s="8"/>
      <c r="L110" s="34"/>
    </row>
    <row r="111" spans="1:12" x14ac:dyDescent="0.3">
      <c r="A111" s="8"/>
      <c r="L111" s="34"/>
    </row>
    <row r="112" spans="1:12" x14ac:dyDescent="0.3">
      <c r="A112" s="8"/>
      <c r="L112" s="34"/>
    </row>
    <row r="113" spans="1:12" x14ac:dyDescent="0.3">
      <c r="A113" s="8"/>
      <c r="L113" s="34"/>
    </row>
    <row r="114" spans="1:12" x14ac:dyDescent="0.3">
      <c r="A114" s="8"/>
      <c r="L114" s="34"/>
    </row>
    <row r="115" spans="1:12" x14ac:dyDescent="0.3">
      <c r="A115" s="8"/>
      <c r="L115" s="34"/>
    </row>
    <row r="116" spans="1:12" x14ac:dyDescent="0.3">
      <c r="A116" s="8"/>
      <c r="L116" s="34"/>
    </row>
    <row r="117" spans="1:12" x14ac:dyDescent="0.3">
      <c r="A117" s="8"/>
      <c r="L117" s="34"/>
    </row>
    <row r="118" spans="1:12" x14ac:dyDescent="0.3">
      <c r="A118" s="8"/>
      <c r="L118" s="34"/>
    </row>
    <row r="119" spans="1:12" x14ac:dyDescent="0.3">
      <c r="A119" s="8"/>
      <c r="L119" s="34"/>
    </row>
    <row r="120" spans="1:12" x14ac:dyDescent="0.3">
      <c r="A120" s="8"/>
      <c r="L120" s="34"/>
    </row>
    <row r="121" spans="1:12" x14ac:dyDescent="0.3">
      <c r="A121" s="8"/>
      <c r="L121" s="34"/>
    </row>
    <row r="122" spans="1:12" x14ac:dyDescent="0.3">
      <c r="A122" s="8"/>
      <c r="L122" s="34"/>
    </row>
    <row r="123" spans="1:12" x14ac:dyDescent="0.3">
      <c r="A123" s="8"/>
      <c r="L123" s="34"/>
    </row>
    <row r="124" spans="1:12" x14ac:dyDescent="0.3">
      <c r="A124" s="8"/>
      <c r="L124" s="34"/>
    </row>
    <row r="125" spans="1:12" x14ac:dyDescent="0.3">
      <c r="A125" s="8"/>
      <c r="L125" s="34"/>
    </row>
    <row r="126" spans="1:12" x14ac:dyDescent="0.3">
      <c r="A126" s="8"/>
      <c r="L126" s="34"/>
    </row>
    <row r="127" spans="1:12" x14ac:dyDescent="0.3">
      <c r="A127" s="8"/>
      <c r="L127" s="34"/>
    </row>
    <row r="128" spans="1:12" x14ac:dyDescent="0.3">
      <c r="A128" s="8"/>
      <c r="L128" s="34"/>
    </row>
    <row r="129" spans="1:12" x14ac:dyDescent="0.3">
      <c r="A129" s="8"/>
      <c r="L129" s="34"/>
    </row>
    <row r="130" spans="1:12" x14ac:dyDescent="0.3">
      <c r="A130" s="8"/>
      <c r="L130" s="34"/>
    </row>
    <row r="131" spans="1:12" x14ac:dyDescent="0.3">
      <c r="A131" s="8"/>
      <c r="L131" s="34"/>
    </row>
    <row r="132" spans="1:12" x14ac:dyDescent="0.3">
      <c r="A132" s="8"/>
      <c r="L132" s="34"/>
    </row>
    <row r="133" spans="1:12" x14ac:dyDescent="0.3">
      <c r="A133" s="8"/>
      <c r="L133" s="34"/>
    </row>
    <row r="134" spans="1:12" x14ac:dyDescent="0.3">
      <c r="A134" s="8"/>
      <c r="L134" s="34"/>
    </row>
    <row r="135" spans="1:12" x14ac:dyDescent="0.3">
      <c r="A135" s="8"/>
      <c r="L135" s="34"/>
    </row>
    <row r="136" spans="1:12" x14ac:dyDescent="0.3">
      <c r="A136" s="8"/>
      <c r="L136" s="34"/>
    </row>
    <row r="137" spans="1:12" x14ac:dyDescent="0.3">
      <c r="A137" s="8"/>
      <c r="L137" s="34"/>
    </row>
    <row r="138" spans="1:12" x14ac:dyDescent="0.3">
      <c r="A138" s="8"/>
      <c r="L138" s="34"/>
    </row>
    <row r="139" spans="1:12" x14ac:dyDescent="0.3">
      <c r="A139" s="8"/>
      <c r="L139" s="34"/>
    </row>
    <row r="140" spans="1:12" x14ac:dyDescent="0.3">
      <c r="A140" s="8"/>
      <c r="L140" s="34"/>
    </row>
    <row r="141" spans="1:12" x14ac:dyDescent="0.3">
      <c r="A141" s="8"/>
      <c r="L141" s="34"/>
    </row>
    <row r="142" spans="1:12" x14ac:dyDescent="0.3">
      <c r="A142" s="8"/>
      <c r="L142" s="34"/>
    </row>
    <row r="143" spans="1:12" x14ac:dyDescent="0.3">
      <c r="A143" s="8"/>
      <c r="L143" s="34"/>
    </row>
    <row r="144" spans="1:12" x14ac:dyDescent="0.3">
      <c r="A144" s="8"/>
      <c r="L144" s="34"/>
    </row>
    <row r="145" spans="1:12" x14ac:dyDescent="0.3">
      <c r="A145" s="8"/>
      <c r="L145" s="34"/>
    </row>
    <row r="146" spans="1:12" x14ac:dyDescent="0.3">
      <c r="A146" s="8"/>
      <c r="L146" s="34"/>
    </row>
    <row r="147" spans="1:12" x14ac:dyDescent="0.3">
      <c r="A147" s="8"/>
      <c r="L147" s="34"/>
    </row>
    <row r="148" spans="1:12" x14ac:dyDescent="0.3">
      <c r="A148" s="8"/>
      <c r="L148" s="34"/>
    </row>
    <row r="149" spans="1:12" x14ac:dyDescent="0.3">
      <c r="A149" s="8"/>
      <c r="L149" s="34"/>
    </row>
    <row r="150" spans="1:12" x14ac:dyDescent="0.3">
      <c r="A150" s="8"/>
      <c r="L150" s="34"/>
    </row>
    <row r="151" spans="1:12" x14ac:dyDescent="0.3">
      <c r="A151" s="8"/>
      <c r="L151" s="34"/>
    </row>
    <row r="152" spans="1:12" x14ac:dyDescent="0.3">
      <c r="A152" s="8"/>
      <c r="L152" s="34"/>
    </row>
    <row r="153" spans="1:12" x14ac:dyDescent="0.3">
      <c r="A153" s="8"/>
      <c r="L153" s="34"/>
    </row>
    <row r="154" spans="1:12" x14ac:dyDescent="0.3">
      <c r="A154" s="8"/>
      <c r="L154" s="34"/>
    </row>
    <row r="155" spans="1:12" x14ac:dyDescent="0.3">
      <c r="A155" s="8"/>
      <c r="L155" s="34"/>
    </row>
    <row r="156" spans="1:12" x14ac:dyDescent="0.3">
      <c r="A156" s="8"/>
      <c r="L156" s="34"/>
    </row>
    <row r="157" spans="1:12" x14ac:dyDescent="0.3">
      <c r="A157" s="8"/>
      <c r="L157" s="34"/>
    </row>
    <row r="158" spans="1:12" x14ac:dyDescent="0.3">
      <c r="A158" s="8"/>
      <c r="L158" s="34"/>
    </row>
    <row r="159" spans="1:12" x14ac:dyDescent="0.3">
      <c r="A159" s="8"/>
      <c r="L159" s="34"/>
    </row>
    <row r="160" spans="1:12" x14ac:dyDescent="0.3">
      <c r="A160" s="8"/>
      <c r="L160" s="34"/>
    </row>
    <row r="161" spans="1:12" x14ac:dyDescent="0.3">
      <c r="A161" s="8"/>
      <c r="L161" s="34"/>
    </row>
    <row r="162" spans="1:12" x14ac:dyDescent="0.3">
      <c r="A162" s="8"/>
      <c r="L162" s="34"/>
    </row>
    <row r="163" spans="1:12" x14ac:dyDescent="0.3">
      <c r="A163" s="8"/>
      <c r="L163" s="34"/>
    </row>
    <row r="164" spans="1:12" x14ac:dyDescent="0.3">
      <c r="A164" s="8"/>
      <c r="L164" s="34"/>
    </row>
    <row r="165" spans="1:12" x14ac:dyDescent="0.3">
      <c r="A165" s="8"/>
      <c r="L165" s="34"/>
    </row>
    <row r="166" spans="1:12" x14ac:dyDescent="0.3">
      <c r="A166" s="8"/>
      <c r="L166" s="34"/>
    </row>
    <row r="167" spans="1:12" x14ac:dyDescent="0.3">
      <c r="A167" s="8"/>
      <c r="L167" s="34"/>
    </row>
    <row r="168" spans="1:12" x14ac:dyDescent="0.3">
      <c r="A168" s="8"/>
      <c r="L168" s="34"/>
    </row>
    <row r="169" spans="1:12" x14ac:dyDescent="0.3">
      <c r="A169" s="8"/>
      <c r="L169" s="34"/>
    </row>
    <row r="170" spans="1:12" x14ac:dyDescent="0.3">
      <c r="A170" s="8"/>
      <c r="L170" s="34"/>
    </row>
    <row r="171" spans="1:12" x14ac:dyDescent="0.3">
      <c r="A171" s="8"/>
      <c r="L171" s="34"/>
    </row>
    <row r="172" spans="1:12" x14ac:dyDescent="0.3">
      <c r="A172" s="8"/>
      <c r="L172" s="34"/>
    </row>
    <row r="173" spans="1:12" x14ac:dyDescent="0.3">
      <c r="A173" s="8"/>
      <c r="L173" s="34"/>
    </row>
    <row r="174" spans="1:12" x14ac:dyDescent="0.3">
      <c r="A174" s="8"/>
      <c r="L174" s="34"/>
    </row>
    <row r="175" spans="1:12" x14ac:dyDescent="0.3">
      <c r="A175" s="8"/>
      <c r="L175" s="34"/>
    </row>
    <row r="176" spans="1:12" x14ac:dyDescent="0.3">
      <c r="A176" s="8"/>
      <c r="L176" s="34"/>
    </row>
    <row r="177" spans="1:12" x14ac:dyDescent="0.3">
      <c r="A177" s="8"/>
      <c r="L177" s="34"/>
    </row>
    <row r="178" spans="1:12" x14ac:dyDescent="0.3">
      <c r="A178" s="8"/>
      <c r="L178" s="34"/>
    </row>
    <row r="179" spans="1:12" x14ac:dyDescent="0.3">
      <c r="A179" s="8"/>
      <c r="L179" s="34"/>
    </row>
    <row r="180" spans="1:12" x14ac:dyDescent="0.3">
      <c r="A180" s="8"/>
      <c r="L180" s="34"/>
    </row>
    <row r="181" spans="1:12" x14ac:dyDescent="0.3">
      <c r="A181" s="8"/>
      <c r="L181" s="34"/>
    </row>
    <row r="182" spans="1:12" x14ac:dyDescent="0.3">
      <c r="A182" s="8"/>
      <c r="L182" s="34"/>
    </row>
    <row r="183" spans="1:12" x14ac:dyDescent="0.3">
      <c r="A183" s="8"/>
      <c r="L183" s="34"/>
    </row>
    <row r="184" spans="1:12" x14ac:dyDescent="0.3">
      <c r="A184" s="8"/>
      <c r="L184" s="34"/>
    </row>
    <row r="185" spans="1:12" x14ac:dyDescent="0.3">
      <c r="A185" s="8"/>
      <c r="L185" s="34"/>
    </row>
    <row r="186" spans="1:12" x14ac:dyDescent="0.3">
      <c r="A186" s="8"/>
      <c r="L186" s="34"/>
    </row>
    <row r="187" spans="1:12" x14ac:dyDescent="0.3">
      <c r="A187" s="8"/>
      <c r="L187" s="34"/>
    </row>
    <row r="188" spans="1:12" x14ac:dyDescent="0.3">
      <c r="A188" s="8"/>
      <c r="L188" s="34"/>
    </row>
    <row r="189" spans="1:12" x14ac:dyDescent="0.3">
      <c r="A189" s="8"/>
      <c r="L189" s="34"/>
    </row>
    <row r="190" spans="1:12" x14ac:dyDescent="0.3">
      <c r="A190" s="8"/>
      <c r="L190" s="34"/>
    </row>
    <row r="191" spans="1:12" x14ac:dyDescent="0.3">
      <c r="A191" s="8"/>
      <c r="L191" s="34"/>
    </row>
    <row r="192" spans="1:12" x14ac:dyDescent="0.3">
      <c r="A192" s="8"/>
      <c r="L192" s="34"/>
    </row>
    <row r="193" spans="1:12" x14ac:dyDescent="0.3">
      <c r="A193" s="8"/>
      <c r="L193" s="34"/>
    </row>
    <row r="194" spans="1:12" x14ac:dyDescent="0.3">
      <c r="A194" s="8"/>
      <c r="L194" s="34"/>
    </row>
    <row r="195" spans="1:12" x14ac:dyDescent="0.3">
      <c r="A195" s="8"/>
      <c r="L195" s="34"/>
    </row>
    <row r="196" spans="1:12" x14ac:dyDescent="0.3">
      <c r="A196" s="8"/>
      <c r="L196" s="34"/>
    </row>
    <row r="197" spans="1:12" x14ac:dyDescent="0.3">
      <c r="A197" s="8"/>
      <c r="L197" s="34"/>
    </row>
    <row r="198" spans="1:12" x14ac:dyDescent="0.3">
      <c r="A198" s="8"/>
      <c r="L198" s="34"/>
    </row>
    <row r="199" spans="1:12" x14ac:dyDescent="0.3">
      <c r="A199" s="8"/>
      <c r="L199" s="34"/>
    </row>
    <row r="200" spans="1:12" x14ac:dyDescent="0.3">
      <c r="A200" s="8"/>
      <c r="L200" s="34"/>
    </row>
    <row r="201" spans="1:12" x14ac:dyDescent="0.3">
      <c r="A201" s="8"/>
      <c r="L201" s="34"/>
    </row>
    <row r="202" spans="1:12" x14ac:dyDescent="0.3">
      <c r="A202" s="8"/>
      <c r="L202" s="34"/>
    </row>
    <row r="203" spans="1:12" x14ac:dyDescent="0.3">
      <c r="A203" s="8"/>
      <c r="L203" s="34"/>
    </row>
    <row r="204" spans="1:12" x14ac:dyDescent="0.3">
      <c r="A204" s="8"/>
      <c r="L204" s="34"/>
    </row>
    <row r="205" spans="1:12" x14ac:dyDescent="0.3">
      <c r="A205" s="8"/>
      <c r="L205" s="34"/>
    </row>
    <row r="206" spans="1:12" x14ac:dyDescent="0.3">
      <c r="A206" s="8"/>
      <c r="L206" s="34"/>
    </row>
    <row r="207" spans="1:12" x14ac:dyDescent="0.3">
      <c r="A207" s="8"/>
      <c r="L207" s="34"/>
    </row>
    <row r="208" spans="1:12" x14ac:dyDescent="0.3">
      <c r="A208" s="8"/>
      <c r="L208" s="34"/>
    </row>
    <row r="209" spans="1:12" x14ac:dyDescent="0.3">
      <c r="A209" s="8"/>
      <c r="L209" s="34"/>
    </row>
    <row r="210" spans="1:12" x14ac:dyDescent="0.3">
      <c r="A210" s="8"/>
      <c r="L210" s="34"/>
    </row>
    <row r="211" spans="1:12" x14ac:dyDescent="0.3">
      <c r="A211" s="8"/>
      <c r="L211" s="34"/>
    </row>
    <row r="212" spans="1:12" x14ac:dyDescent="0.3">
      <c r="A212" s="8"/>
      <c r="L212" s="34"/>
    </row>
    <row r="213" spans="1:12" x14ac:dyDescent="0.3">
      <c r="A213" s="8"/>
      <c r="L213" s="34"/>
    </row>
    <row r="214" spans="1:12" x14ac:dyDescent="0.3">
      <c r="A214" s="8"/>
      <c r="L214" s="34"/>
    </row>
    <row r="215" spans="1:12" x14ac:dyDescent="0.3">
      <c r="A215" s="8"/>
      <c r="L215" s="34"/>
    </row>
    <row r="216" spans="1:12" x14ac:dyDescent="0.3">
      <c r="A216" s="8"/>
      <c r="L216" s="34"/>
    </row>
    <row r="217" spans="1:12" x14ac:dyDescent="0.3">
      <c r="A217" s="8"/>
      <c r="L217" s="34"/>
    </row>
    <row r="218" spans="1:12" x14ac:dyDescent="0.3">
      <c r="A218" s="8"/>
      <c r="L218" s="34"/>
    </row>
    <row r="219" spans="1:12" x14ac:dyDescent="0.3">
      <c r="A219" s="8"/>
      <c r="L219" s="34"/>
    </row>
    <row r="220" spans="1:12" x14ac:dyDescent="0.3">
      <c r="A220" s="8"/>
      <c r="L220" s="34"/>
    </row>
    <row r="221" spans="1:12" x14ac:dyDescent="0.3">
      <c r="A221" s="8"/>
      <c r="L221" s="34"/>
    </row>
    <row r="222" spans="1:12" x14ac:dyDescent="0.3">
      <c r="A222" s="8"/>
      <c r="L222" s="34"/>
    </row>
    <row r="223" spans="1:12" x14ac:dyDescent="0.3">
      <c r="A223" s="8"/>
      <c r="L223" s="34"/>
    </row>
    <row r="224" spans="1:12" x14ac:dyDescent="0.3">
      <c r="A224" s="8"/>
      <c r="L224" s="34"/>
    </row>
    <row r="225" spans="1:12" x14ac:dyDescent="0.3">
      <c r="A225" s="8"/>
      <c r="L225" s="34"/>
    </row>
    <row r="226" spans="1:12" x14ac:dyDescent="0.3">
      <c r="A226" s="8"/>
      <c r="L226" s="34"/>
    </row>
    <row r="227" spans="1:12" x14ac:dyDescent="0.3">
      <c r="A227" s="8"/>
      <c r="L227" s="34"/>
    </row>
    <row r="228" spans="1:12" x14ac:dyDescent="0.3">
      <c r="A228" s="8"/>
      <c r="L228" s="34"/>
    </row>
    <row r="229" spans="1:12" x14ac:dyDescent="0.3">
      <c r="A229" s="8"/>
      <c r="L229" s="34"/>
    </row>
    <row r="230" spans="1:12" x14ac:dyDescent="0.3">
      <c r="A230" s="8"/>
      <c r="L230" s="34"/>
    </row>
    <row r="231" spans="1:12" x14ac:dyDescent="0.3">
      <c r="A231" s="8"/>
      <c r="L231" s="34"/>
    </row>
    <row r="232" spans="1:12" x14ac:dyDescent="0.3">
      <c r="A232" s="8"/>
      <c r="L232" s="34"/>
    </row>
    <row r="233" spans="1:12" x14ac:dyDescent="0.3">
      <c r="A233" s="8"/>
      <c r="L233" s="34"/>
    </row>
    <row r="234" spans="1:12" x14ac:dyDescent="0.3">
      <c r="A234" s="8"/>
      <c r="L234" s="34"/>
    </row>
    <row r="235" spans="1:12" x14ac:dyDescent="0.3">
      <c r="A235" s="8"/>
      <c r="L235" s="34"/>
    </row>
    <row r="236" spans="1:12" x14ac:dyDescent="0.3">
      <c r="A236" s="8"/>
      <c r="L236" s="34"/>
    </row>
    <row r="237" spans="1:12" x14ac:dyDescent="0.3">
      <c r="A237" s="8"/>
      <c r="L237" s="34"/>
    </row>
    <row r="238" spans="1:12" x14ac:dyDescent="0.3">
      <c r="A238" s="8"/>
      <c r="L238" s="34"/>
    </row>
    <row r="239" spans="1:12" x14ac:dyDescent="0.3">
      <c r="A239" s="8"/>
      <c r="L239" s="34"/>
    </row>
    <row r="240" spans="1:12" x14ac:dyDescent="0.3">
      <c r="A240" s="8"/>
      <c r="L240" s="34"/>
    </row>
    <row r="241" spans="1:12" x14ac:dyDescent="0.3">
      <c r="A241" s="8"/>
      <c r="L241" s="34"/>
    </row>
    <row r="242" spans="1:12" x14ac:dyDescent="0.3">
      <c r="A242" s="8"/>
      <c r="L242" s="34"/>
    </row>
    <row r="243" spans="1:12" x14ac:dyDescent="0.3">
      <c r="A243" s="8"/>
      <c r="L243" s="34"/>
    </row>
    <row r="244" spans="1:12" x14ac:dyDescent="0.3">
      <c r="A244" s="8"/>
      <c r="L244" s="34"/>
    </row>
    <row r="245" spans="1:12" x14ac:dyDescent="0.3">
      <c r="A245" s="8"/>
      <c r="L245" s="34"/>
    </row>
    <row r="246" spans="1:12" x14ac:dyDescent="0.3">
      <c r="A246" s="8"/>
      <c r="L246" s="34"/>
    </row>
    <row r="247" spans="1:12" x14ac:dyDescent="0.3">
      <c r="A247" s="8"/>
      <c r="L247" s="34"/>
    </row>
    <row r="248" spans="1:12" x14ac:dyDescent="0.3">
      <c r="A248" s="8"/>
      <c r="L248" s="34"/>
    </row>
    <row r="249" spans="1:12" x14ac:dyDescent="0.3">
      <c r="A249" s="8"/>
      <c r="L249" s="34"/>
    </row>
    <row r="250" spans="1:12" x14ac:dyDescent="0.3">
      <c r="A250" s="8"/>
      <c r="L250" s="34"/>
    </row>
    <row r="251" spans="1:12" x14ac:dyDescent="0.3">
      <c r="A251" s="8"/>
      <c r="L251" s="34"/>
    </row>
    <row r="252" spans="1:12" x14ac:dyDescent="0.3">
      <c r="A252" s="8"/>
      <c r="L252" s="34"/>
    </row>
    <row r="253" spans="1:12" x14ac:dyDescent="0.3">
      <c r="A253" s="8"/>
      <c r="L253" s="34"/>
    </row>
    <row r="254" spans="1:12" x14ac:dyDescent="0.3">
      <c r="A254" s="8"/>
      <c r="L254" s="34"/>
    </row>
    <row r="255" spans="1:12" x14ac:dyDescent="0.3">
      <c r="A255" s="8"/>
      <c r="L255" s="34"/>
    </row>
    <row r="256" spans="1:12" x14ac:dyDescent="0.3">
      <c r="A256" s="8"/>
      <c r="L256" s="34"/>
    </row>
    <row r="257" spans="1:12" x14ac:dyDescent="0.3">
      <c r="A257" s="8"/>
      <c r="L257" s="34"/>
    </row>
    <row r="258" spans="1:12" x14ac:dyDescent="0.3">
      <c r="A258" s="8"/>
      <c r="L258" s="34"/>
    </row>
    <row r="259" spans="1:12" x14ac:dyDescent="0.3">
      <c r="A259" s="8"/>
      <c r="L259" s="34"/>
    </row>
    <row r="260" spans="1:12" x14ac:dyDescent="0.3">
      <c r="A260" s="8"/>
      <c r="L260" s="34"/>
    </row>
    <row r="261" spans="1:12" x14ac:dyDescent="0.3">
      <c r="A261" s="8"/>
      <c r="L261" s="34"/>
    </row>
    <row r="262" spans="1:12" x14ac:dyDescent="0.3">
      <c r="A262" s="8"/>
      <c r="L262" s="34"/>
    </row>
    <row r="263" spans="1:12" x14ac:dyDescent="0.3">
      <c r="A263" s="8"/>
      <c r="L263" s="34"/>
    </row>
    <row r="264" spans="1:12" x14ac:dyDescent="0.3">
      <c r="A264" s="8"/>
      <c r="L264" s="34"/>
    </row>
    <row r="265" spans="1:12" x14ac:dyDescent="0.3">
      <c r="A265" s="8"/>
      <c r="L265" s="34"/>
    </row>
    <row r="266" spans="1:12" x14ac:dyDescent="0.3">
      <c r="A266" s="8"/>
      <c r="L266" s="34"/>
    </row>
    <row r="267" spans="1:12" x14ac:dyDescent="0.3">
      <c r="A267" s="8"/>
      <c r="L267" s="34"/>
    </row>
    <row r="268" spans="1:12" x14ac:dyDescent="0.3">
      <c r="A268" s="8"/>
      <c r="L268" s="34"/>
    </row>
    <row r="269" spans="1:12" x14ac:dyDescent="0.3">
      <c r="A269" s="8"/>
      <c r="L269" s="34"/>
    </row>
    <row r="270" spans="1:12" x14ac:dyDescent="0.3">
      <c r="A270" s="8"/>
      <c r="L270" s="34"/>
    </row>
    <row r="271" spans="1:12" x14ac:dyDescent="0.3">
      <c r="A271" s="8"/>
      <c r="L271" s="34"/>
    </row>
    <row r="272" spans="1:12" x14ac:dyDescent="0.3">
      <c r="A272" s="8"/>
      <c r="L272" s="34"/>
    </row>
    <row r="273" spans="1:12" x14ac:dyDescent="0.3">
      <c r="A273" s="8"/>
      <c r="L273" s="34"/>
    </row>
    <row r="274" spans="1:12" x14ac:dyDescent="0.3">
      <c r="A274" s="8"/>
      <c r="L274" s="34"/>
    </row>
    <row r="275" spans="1:12" x14ac:dyDescent="0.3">
      <c r="A275" s="8"/>
      <c r="L275" s="34"/>
    </row>
    <row r="276" spans="1:12" x14ac:dyDescent="0.3">
      <c r="A276" s="8"/>
      <c r="L276" s="34"/>
    </row>
    <row r="277" spans="1:12" x14ac:dyDescent="0.3">
      <c r="A277" s="8"/>
      <c r="L277" s="34"/>
    </row>
    <row r="278" spans="1:12" x14ac:dyDescent="0.3">
      <c r="A278" s="8"/>
      <c r="L278" s="34"/>
    </row>
    <row r="279" spans="1:12" x14ac:dyDescent="0.3">
      <c r="A279" s="8"/>
      <c r="L279" s="34"/>
    </row>
    <row r="280" spans="1:12" x14ac:dyDescent="0.3">
      <c r="A280" s="8"/>
      <c r="L280" s="34"/>
    </row>
    <row r="281" spans="1:12" x14ac:dyDescent="0.3">
      <c r="A281" s="8"/>
      <c r="L281" s="34"/>
    </row>
    <row r="282" spans="1:12" x14ac:dyDescent="0.3">
      <c r="A282" s="8"/>
      <c r="L282" s="34"/>
    </row>
    <row r="283" spans="1:12" x14ac:dyDescent="0.3">
      <c r="A283" s="8"/>
      <c r="L283" s="34"/>
    </row>
    <row r="284" spans="1:12" x14ac:dyDescent="0.3">
      <c r="A284" s="8"/>
      <c r="L284" s="34"/>
    </row>
    <row r="285" spans="1:12" x14ac:dyDescent="0.3">
      <c r="A285" s="8"/>
      <c r="L285" s="34"/>
    </row>
    <row r="286" spans="1:12" x14ac:dyDescent="0.3">
      <c r="A286" s="8"/>
      <c r="L286" s="34"/>
    </row>
    <row r="287" spans="1:12" x14ac:dyDescent="0.3">
      <c r="A287" s="8"/>
      <c r="L287" s="34"/>
    </row>
    <row r="288" spans="1:12" x14ac:dyDescent="0.3">
      <c r="A288" s="8"/>
      <c r="L288" s="34"/>
    </row>
    <row r="289" spans="1:12" x14ac:dyDescent="0.3">
      <c r="A289" s="8"/>
      <c r="L289" s="34"/>
    </row>
    <row r="290" spans="1:12" x14ac:dyDescent="0.3">
      <c r="A290" s="8"/>
      <c r="L290" s="34"/>
    </row>
    <row r="291" spans="1:12" x14ac:dyDescent="0.3">
      <c r="A291" s="8"/>
      <c r="L291" s="34"/>
    </row>
    <row r="292" spans="1:12" x14ac:dyDescent="0.3">
      <c r="A292" s="8"/>
      <c r="L292" s="34"/>
    </row>
    <row r="293" spans="1:12" x14ac:dyDescent="0.3">
      <c r="A293" s="8"/>
      <c r="L293" s="34"/>
    </row>
    <row r="294" spans="1:12" x14ac:dyDescent="0.3">
      <c r="A294" s="8"/>
      <c r="L294" s="34"/>
    </row>
    <row r="295" spans="1:12" x14ac:dyDescent="0.3">
      <c r="A295" s="8"/>
      <c r="L295" s="34"/>
    </row>
    <row r="296" spans="1:12" x14ac:dyDescent="0.3">
      <c r="A296" s="8"/>
      <c r="L296" s="34"/>
    </row>
    <row r="297" spans="1:12" x14ac:dyDescent="0.3">
      <c r="A297" s="8"/>
      <c r="L297" s="34"/>
    </row>
    <row r="298" spans="1:12" x14ac:dyDescent="0.3">
      <c r="A298" s="8"/>
      <c r="L298" s="34"/>
    </row>
    <row r="299" spans="1:12" x14ac:dyDescent="0.3">
      <c r="A299" s="8"/>
      <c r="L299" s="34"/>
    </row>
    <row r="300" spans="1:12" x14ac:dyDescent="0.3">
      <c r="A300" s="8"/>
      <c r="L300" s="34"/>
    </row>
    <row r="301" spans="1:12" x14ac:dyDescent="0.3">
      <c r="A301" s="8"/>
      <c r="L301" s="34"/>
    </row>
    <row r="302" spans="1:12" x14ac:dyDescent="0.3">
      <c r="A302" s="8"/>
      <c r="L302" s="34"/>
    </row>
    <row r="303" spans="1:12" x14ac:dyDescent="0.3">
      <c r="A303" s="8"/>
      <c r="L303" s="34"/>
    </row>
    <row r="304" spans="1:12" x14ac:dyDescent="0.3">
      <c r="A304" s="8"/>
      <c r="L304" s="34"/>
    </row>
    <row r="305" spans="1:12" x14ac:dyDescent="0.3">
      <c r="A305" s="8"/>
      <c r="L305" s="34"/>
    </row>
    <row r="306" spans="1:12" x14ac:dyDescent="0.3">
      <c r="A306" s="8"/>
      <c r="L306" s="34"/>
    </row>
    <row r="307" spans="1:12" x14ac:dyDescent="0.3">
      <c r="A307" s="8"/>
      <c r="L307" s="34"/>
    </row>
    <row r="308" spans="1:12" x14ac:dyDescent="0.3">
      <c r="A308" s="8"/>
      <c r="L308" s="34"/>
    </row>
    <row r="309" spans="1:12" x14ac:dyDescent="0.3">
      <c r="A309" s="8"/>
      <c r="L309" s="34"/>
    </row>
    <row r="310" spans="1:12" x14ac:dyDescent="0.3">
      <c r="A310" s="8"/>
      <c r="L310" s="34"/>
    </row>
    <row r="311" spans="1:12" x14ac:dyDescent="0.3">
      <c r="A311" s="8"/>
      <c r="L311" s="34"/>
    </row>
    <row r="312" spans="1:12" x14ac:dyDescent="0.3">
      <c r="A312" s="8"/>
      <c r="L312" s="34"/>
    </row>
    <row r="313" spans="1:12" x14ac:dyDescent="0.3">
      <c r="A313" s="8"/>
      <c r="L313" s="34"/>
    </row>
    <row r="314" spans="1:12" x14ac:dyDescent="0.3">
      <c r="A314" s="8"/>
      <c r="L314" s="34"/>
    </row>
    <row r="315" spans="1:12" x14ac:dyDescent="0.3">
      <c r="A315" s="8"/>
      <c r="L315" s="34"/>
    </row>
    <row r="316" spans="1:12" x14ac:dyDescent="0.3">
      <c r="A316" s="8"/>
      <c r="L316" s="34"/>
    </row>
    <row r="317" spans="1:12" x14ac:dyDescent="0.3">
      <c r="A317" s="8"/>
      <c r="L317" s="34"/>
    </row>
    <row r="318" spans="1:12" x14ac:dyDescent="0.3">
      <c r="A318" s="8"/>
      <c r="L318" s="34"/>
    </row>
    <row r="319" spans="1:12" x14ac:dyDescent="0.3">
      <c r="A319" s="8"/>
      <c r="L319" s="34"/>
    </row>
    <row r="320" spans="1:12" x14ac:dyDescent="0.3">
      <c r="A320" s="8"/>
      <c r="L320" s="34"/>
    </row>
    <row r="321" spans="1:12" x14ac:dyDescent="0.3">
      <c r="A321" s="8"/>
      <c r="L321" s="34"/>
    </row>
    <row r="322" spans="1:12" x14ac:dyDescent="0.3">
      <c r="A322" s="8"/>
      <c r="L322" s="34"/>
    </row>
    <row r="323" spans="1:12" x14ac:dyDescent="0.3">
      <c r="A323" s="8"/>
      <c r="L323" s="34"/>
    </row>
    <row r="324" spans="1:12" x14ac:dyDescent="0.3">
      <c r="A324" s="8"/>
      <c r="L324" s="34"/>
    </row>
    <row r="325" spans="1:12" x14ac:dyDescent="0.3">
      <c r="A325" s="8"/>
      <c r="L325" s="34"/>
    </row>
    <row r="326" spans="1:12" x14ac:dyDescent="0.3">
      <c r="A326" s="8"/>
      <c r="L326" s="34"/>
    </row>
    <row r="327" spans="1:12" x14ac:dyDescent="0.3">
      <c r="A327" s="8"/>
      <c r="L327" s="34"/>
    </row>
    <row r="328" spans="1:12" x14ac:dyDescent="0.3">
      <c r="A328" s="8"/>
      <c r="L328" s="34"/>
    </row>
    <row r="329" spans="1:12" x14ac:dyDescent="0.3">
      <c r="A329" s="8"/>
      <c r="L329" s="34"/>
    </row>
    <row r="330" spans="1:12" x14ac:dyDescent="0.3">
      <c r="A330" s="8"/>
      <c r="L330" s="34"/>
    </row>
    <row r="331" spans="1:12" x14ac:dyDescent="0.3">
      <c r="A331" s="8"/>
      <c r="L331" s="34"/>
    </row>
    <row r="332" spans="1:12" x14ac:dyDescent="0.3">
      <c r="A332" s="8"/>
      <c r="L332" s="34"/>
    </row>
    <row r="333" spans="1:12" x14ac:dyDescent="0.3">
      <c r="A333" s="8"/>
      <c r="L333" s="34"/>
    </row>
    <row r="334" spans="1:12" x14ac:dyDescent="0.3">
      <c r="A334" s="8"/>
      <c r="L334" s="34"/>
    </row>
    <row r="335" spans="1:12" x14ac:dyDescent="0.3">
      <c r="A335" s="8"/>
      <c r="L335" s="34"/>
    </row>
    <row r="336" spans="1:12" x14ac:dyDescent="0.3">
      <c r="A336" s="8"/>
      <c r="L336" s="34"/>
    </row>
    <row r="337" spans="1:13" x14ac:dyDescent="0.3">
      <c r="A337" s="8"/>
      <c r="L337" s="34"/>
    </row>
    <row r="338" spans="1:13" x14ac:dyDescent="0.3">
      <c r="A338" s="8"/>
      <c r="L338" s="34"/>
    </row>
    <row r="339" spans="1:13" x14ac:dyDescent="0.3">
      <c r="A339" s="8"/>
      <c r="L339" s="34"/>
    </row>
    <row r="340" spans="1:13" x14ac:dyDescent="0.3">
      <c r="A340" s="8"/>
      <c r="L340" s="34"/>
    </row>
    <row r="341" spans="1:13" x14ac:dyDescent="0.3">
      <c r="A341" s="8"/>
      <c r="L341" s="34"/>
    </row>
    <row r="342" spans="1:13" x14ac:dyDescent="0.3">
      <c r="A342" s="8"/>
      <c r="L342" s="34"/>
    </row>
    <row r="343" spans="1:13" x14ac:dyDescent="0.3">
      <c r="A343" s="8"/>
      <c r="L343" s="34"/>
    </row>
    <row r="344" spans="1:13" x14ac:dyDescent="0.3">
      <c r="A344" s="8"/>
      <c r="L344" s="34"/>
    </row>
    <row r="345" spans="1:13" x14ac:dyDescent="0.3">
      <c r="A345" s="8"/>
      <c r="L345" s="34"/>
    </row>
    <row r="346" spans="1:13" x14ac:dyDescent="0.3">
      <c r="A346" s="8"/>
      <c r="L346" s="34"/>
    </row>
    <row r="347" spans="1:13" x14ac:dyDescent="0.3">
      <c r="A347" s="8"/>
      <c r="L347" s="34"/>
    </row>
    <row r="348" spans="1:13" x14ac:dyDescent="0.3">
      <c r="A348" s="8"/>
      <c r="L348" s="35"/>
      <c r="M348" s="36"/>
    </row>
    <row r="349" spans="1:13" x14ac:dyDescent="0.3">
      <c r="A349" s="8"/>
    </row>
    <row r="350" spans="1:13" x14ac:dyDescent="0.3">
      <c r="A350" s="8"/>
    </row>
    <row r="351" spans="1:13" x14ac:dyDescent="0.3">
      <c r="A351" s="8"/>
    </row>
    <row r="352" spans="1:13" x14ac:dyDescent="0.3">
      <c r="A352" s="8"/>
    </row>
    <row r="353" spans="1:1" x14ac:dyDescent="0.3">
      <c r="A353" s="9"/>
    </row>
  </sheetData>
  <phoneticPr fontId="3" type="noConversion"/>
  <pageMargins left="0.7" right="0.7" top="0.75" bottom="0.75" header="0.3" footer="0.3"/>
  <legacy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9AFC6E-7266-4F5E-8F5C-32B8C52C94EC}">
  <sheetPr>
    <tabColor rgb="FFFFC000"/>
  </sheetPr>
  <dimension ref="A2:AE353"/>
  <sheetViews>
    <sheetView workbookViewId="0">
      <selection activeCell="B17" sqref="B17"/>
    </sheetView>
  </sheetViews>
  <sheetFormatPr defaultRowHeight="13.5" x14ac:dyDescent="0.3"/>
  <cols>
    <col min="1" max="1" width="21.46484375" customWidth="1"/>
    <col min="2" max="2" width="11.86328125" customWidth="1"/>
    <col min="3" max="3" width="9.73046875" customWidth="1"/>
    <col min="4" max="6" width="11.59765625" customWidth="1"/>
    <col min="7" max="7" width="12.73046875" customWidth="1"/>
    <col min="12" max="12" width="11.59765625" customWidth="1"/>
    <col min="16" max="16" width="11.59765625" customWidth="1"/>
    <col min="19" max="19" width="11.73046875" customWidth="1"/>
    <col min="20" max="20" width="12.265625" customWidth="1"/>
    <col min="21" max="21" width="13.1328125" customWidth="1"/>
  </cols>
  <sheetData>
    <row r="2" spans="1:22" x14ac:dyDescent="0.3">
      <c r="A2" s="8" t="s">
        <v>847</v>
      </c>
      <c r="S2" t="s">
        <v>838</v>
      </c>
    </row>
    <row r="3" spans="1:22" x14ac:dyDescent="0.3">
      <c r="A3" s="8"/>
      <c r="B3" t="s">
        <v>880</v>
      </c>
      <c r="C3" t="s">
        <v>919</v>
      </c>
      <c r="D3" t="s">
        <v>920</v>
      </c>
      <c r="E3" t="s">
        <v>1131</v>
      </c>
      <c r="F3" t="s">
        <v>1132</v>
      </c>
      <c r="G3" t="s">
        <v>921</v>
      </c>
      <c r="H3" t="s">
        <v>836</v>
      </c>
      <c r="I3" t="s">
        <v>849</v>
      </c>
      <c r="J3" t="s">
        <v>848</v>
      </c>
      <c r="S3" t="s">
        <v>835</v>
      </c>
      <c r="T3" t="s">
        <v>798</v>
      </c>
      <c r="U3" t="s">
        <v>833</v>
      </c>
      <c r="V3" t="s">
        <v>839</v>
      </c>
    </row>
    <row r="4" spans="1:22" hidden="1" x14ac:dyDescent="0.3">
      <c r="A4" s="8">
        <v>2017</v>
      </c>
      <c r="B4" s="57">
        <f>PV销量预计!$E$41/100</f>
        <v>169.74770000000001</v>
      </c>
      <c r="C4" s="57" t="e">
        <f>#REF!/100</f>
        <v>#REF!</v>
      </c>
      <c r="D4" s="57"/>
      <c r="E4" s="57"/>
      <c r="F4" s="57"/>
      <c r="G4" s="57">
        <v>9.8000000000000007</v>
      </c>
      <c r="H4" s="58" t="e">
        <f>SUM(B4:G4)</f>
        <v>#REF!</v>
      </c>
      <c r="I4" s="58" t="e">
        <f>SUM(B4:D4)</f>
        <v>#REF!</v>
      </c>
      <c r="J4" s="14">
        <f>D4/(B4+D4)</f>
        <v>0</v>
      </c>
      <c r="K4" s="14"/>
      <c r="S4" s="53">
        <v>0.04</v>
      </c>
      <c r="T4" s="53">
        <v>0.06</v>
      </c>
      <c r="U4" s="53">
        <v>0.125</v>
      </c>
      <c r="V4" s="52" t="e">
        <f>((H4+O5)-H5)/H4</f>
        <v>#REF!</v>
      </c>
    </row>
    <row r="5" spans="1:22" hidden="1" x14ac:dyDescent="0.3">
      <c r="A5" s="8">
        <v>2018</v>
      </c>
      <c r="B5" s="57">
        <f>PV销量预计!$E$42/100</f>
        <v>189.05419999999998</v>
      </c>
      <c r="C5" s="57" t="e">
        <f>#REF!/100</f>
        <v>#REF!</v>
      </c>
      <c r="D5" s="57"/>
      <c r="E5" s="57"/>
      <c r="F5" s="57"/>
      <c r="G5" s="57">
        <f>G4*(1-U$4)+N5</f>
        <v>8.5750000000000011</v>
      </c>
      <c r="H5">
        <v>231</v>
      </c>
      <c r="I5" s="58" t="e">
        <f t="shared" ref="I5:I6" si="0">SUM(B5:D5)</f>
        <v>#REF!</v>
      </c>
      <c r="J5" s="14">
        <f t="shared" ref="J5:J6" si="1">D5/(B5+D5)</f>
        <v>0</v>
      </c>
      <c r="K5" s="14"/>
      <c r="L5" s="55"/>
      <c r="M5" s="51"/>
      <c r="N5" s="19"/>
      <c r="O5" s="19"/>
    </row>
    <row r="6" spans="1:22" hidden="1" x14ac:dyDescent="0.3">
      <c r="A6" s="8">
        <v>2019</v>
      </c>
      <c r="B6" s="57">
        <f>PV销量预计!$E$43/100</f>
        <v>224.90771980651999</v>
      </c>
      <c r="C6" s="57" t="e">
        <f>#REF!/100</f>
        <v>#REF!</v>
      </c>
      <c r="D6" s="57"/>
      <c r="E6" s="57"/>
      <c r="F6" s="57"/>
      <c r="G6" s="57">
        <f>G5*(1-U$4)+N6</f>
        <v>7.5031250000000007</v>
      </c>
      <c r="H6" s="19" t="e">
        <f>SUM(B6:G6)</f>
        <v>#REF!</v>
      </c>
      <c r="I6" s="58" t="e">
        <f t="shared" si="0"/>
        <v>#REF!</v>
      </c>
      <c r="J6" s="14">
        <f t="shared" si="1"/>
        <v>0</v>
      </c>
      <c r="K6" s="14"/>
      <c r="L6" s="55"/>
      <c r="M6" s="51"/>
      <c r="N6" s="51"/>
      <c r="O6" s="19"/>
      <c r="S6" t="s">
        <v>840</v>
      </c>
      <c r="U6" t="s">
        <v>841</v>
      </c>
      <c r="V6" s="9">
        <v>0.66559999999999997</v>
      </c>
    </row>
    <row r="7" spans="1:22" x14ac:dyDescent="0.3">
      <c r="A7" s="8">
        <v>2020</v>
      </c>
      <c r="B7" s="19">
        <f>FE_L!B7</f>
        <v>243.47643229281414</v>
      </c>
      <c r="C7" s="19">
        <f>FE_L!C7</f>
        <v>1.3888999999999998</v>
      </c>
      <c r="D7" s="19">
        <f>预测总结L!D24/1000000</f>
        <v>17.51819311231656</v>
      </c>
      <c r="E7" s="19">
        <f>预测总结L!D22/1000000</f>
        <v>0.78664900000000004</v>
      </c>
      <c r="F7" s="19">
        <f>预测总结L!D23/1000000</f>
        <v>1.565674</v>
      </c>
      <c r="G7" s="19">
        <f>(预测总结L!$D$25+预测总结L!$D$26)/1000000</f>
        <v>7.7388265952129629</v>
      </c>
      <c r="H7" s="19">
        <f>SUM(B7:G7)</f>
        <v>272.47467500034367</v>
      </c>
      <c r="I7" s="19">
        <f>B7+C7+D7</f>
        <v>262.38352540513068</v>
      </c>
      <c r="J7" s="14">
        <f>D7/(B7+D7+C7)</f>
        <v>6.6765598508015195E-2</v>
      </c>
      <c r="K7" s="14"/>
      <c r="L7" s="115"/>
      <c r="M7" s="115"/>
      <c r="N7" s="115"/>
      <c r="O7" s="19"/>
      <c r="U7" t="s">
        <v>842</v>
      </c>
      <c r="V7" s="9">
        <v>1.895</v>
      </c>
    </row>
    <row r="8" spans="1:22" x14ac:dyDescent="0.3">
      <c r="A8" s="8">
        <v>2025</v>
      </c>
      <c r="B8" s="19">
        <f>FE_L!B8</f>
        <v>325.20737334816681</v>
      </c>
      <c r="C8" s="19">
        <f>FE_L!C8</f>
        <v>1.3888999999999998</v>
      </c>
      <c r="D8" s="19">
        <f>预测总结L!E24/1000000</f>
        <v>21.001820662082459</v>
      </c>
      <c r="E8" s="19">
        <f>预测总结L!E22/1000000</f>
        <v>0.78664900000000004</v>
      </c>
      <c r="F8" s="19">
        <f>预测总结L!E23/1000000</f>
        <v>1.565674</v>
      </c>
      <c r="G8" s="19">
        <f>(预测总结L!$E$25+预测总结L!$E$26)/1000000</f>
        <v>8.1375777117904793</v>
      </c>
      <c r="H8" s="19">
        <f t="shared" ref="H8:H13" si="2">SUM(B8:G8)</f>
        <v>358.08799472203975</v>
      </c>
      <c r="I8" s="19">
        <f t="shared" ref="I8:I13" si="3">B8+C8+D8</f>
        <v>347.59809401024927</v>
      </c>
      <c r="J8" s="14">
        <f t="shared" ref="J8:J13" si="4">D8/(B8+D8+C8)</f>
        <v>6.0419838382264543E-2</v>
      </c>
      <c r="L8" s="34"/>
      <c r="U8" t="s">
        <v>843</v>
      </c>
      <c r="V8" s="9">
        <v>0.17699999999999999</v>
      </c>
    </row>
    <row r="9" spans="1:22" x14ac:dyDescent="0.3">
      <c r="A9" s="8">
        <v>2030</v>
      </c>
      <c r="B9" s="19">
        <f>FE_L!B9</f>
        <v>378.2727361658242</v>
      </c>
      <c r="C9" s="19">
        <f>FE_L!C9</f>
        <v>1.3888999999999998</v>
      </c>
      <c r="D9" s="19">
        <f>预测总结L!F24/1000000</f>
        <v>24.340012726726741</v>
      </c>
      <c r="E9" s="19">
        <f>预测总结L!F22/1000000</f>
        <v>0.78664900000000004</v>
      </c>
      <c r="F9" s="19">
        <f>预测总结L!F23/1000000</f>
        <v>1.565674</v>
      </c>
      <c r="G9" s="19">
        <f>(预测总结L!$F$25+预测总结L!$F$26)/1000000</f>
        <v>8.4971475893931849</v>
      </c>
      <c r="H9" s="19">
        <f t="shared" si="2"/>
        <v>414.85111948194412</v>
      </c>
      <c r="I9" s="19">
        <f t="shared" si="3"/>
        <v>404.00164889255092</v>
      </c>
      <c r="J9" s="14">
        <f t="shared" si="4"/>
        <v>6.0247310359865039E-2</v>
      </c>
      <c r="L9" s="34"/>
      <c r="U9" t="s">
        <v>844</v>
      </c>
      <c r="V9" s="9">
        <v>1.1479999999999999</v>
      </c>
    </row>
    <row r="10" spans="1:22" x14ac:dyDescent="0.3">
      <c r="A10" s="8">
        <v>2035</v>
      </c>
      <c r="B10" s="19">
        <f>FE_L!B10</f>
        <v>406.03235084255806</v>
      </c>
      <c r="C10" s="19">
        <f>FE_L!C10</f>
        <v>1.3888999999999998</v>
      </c>
      <c r="D10" s="19">
        <f>预测总结L!G24/1000000</f>
        <v>27.394680164443294</v>
      </c>
      <c r="E10" s="19">
        <f>预测总结L!G22/1000000</f>
        <v>0.78664900000000004</v>
      </c>
      <c r="F10" s="19">
        <f>预测总结L!G23/1000000</f>
        <v>1.565674</v>
      </c>
      <c r="G10" s="19">
        <f>(预测总结L!$G$25+预测总结L!$G$26)/1000000</f>
        <v>8.8113178866813318</v>
      </c>
      <c r="H10" s="19">
        <f t="shared" si="2"/>
        <v>445.97957189368265</v>
      </c>
      <c r="I10" s="19">
        <f t="shared" si="3"/>
        <v>434.81593100700132</v>
      </c>
      <c r="J10" s="14">
        <f t="shared" si="4"/>
        <v>6.3002935750305314E-2</v>
      </c>
      <c r="L10" s="34"/>
      <c r="U10" t="s">
        <v>845</v>
      </c>
      <c r="V10">
        <f>4.4-SUM(V6:V9)</f>
        <v>0.51440000000000019</v>
      </c>
    </row>
    <row r="11" spans="1:22" x14ac:dyDescent="0.3">
      <c r="A11" s="8">
        <v>2040</v>
      </c>
      <c r="B11" s="19">
        <f>FE_L!B11</f>
        <v>418.6411834546218</v>
      </c>
      <c r="C11" s="19">
        <f>FE_L!C11</f>
        <v>1.3888999999999998</v>
      </c>
      <c r="D11" s="19">
        <f>预测总结L!H24/1000000</f>
        <v>30.4637988747075</v>
      </c>
      <c r="E11" s="19">
        <f>预测总结L!H22/1000000</f>
        <v>0.78664900000000004</v>
      </c>
      <c r="F11" s="19">
        <f>预测总结L!H23/1000000</f>
        <v>1.565674</v>
      </c>
      <c r="G11" s="19">
        <f>(预测总结L!$H$25+预测总结L!$H$26)/1000000</f>
        <v>9.1138288108061598</v>
      </c>
      <c r="H11" s="19">
        <f t="shared" si="2"/>
        <v>461.96003414013546</v>
      </c>
      <c r="I11" s="19">
        <f t="shared" si="3"/>
        <v>450.49388232932927</v>
      </c>
      <c r="J11" s="14">
        <f t="shared" si="4"/>
        <v>6.7623113364361359E-2</v>
      </c>
      <c r="L11" s="34"/>
      <c r="U11" t="s">
        <v>846</v>
      </c>
      <c r="V11" s="9">
        <f>SUM(V6:V10)</f>
        <v>4.4000000000000004</v>
      </c>
    </row>
    <row r="12" spans="1:22" x14ac:dyDescent="0.3">
      <c r="A12" s="8">
        <v>2045</v>
      </c>
      <c r="B12" s="19">
        <f>FE_L!B12</f>
        <v>419.18599656193766</v>
      </c>
      <c r="C12" s="19">
        <f>FE_L!C12</f>
        <v>1.3888999999999998</v>
      </c>
      <c r="D12" s="19">
        <f>预测总结L!I24/1000000</f>
        <v>33.151839058533504</v>
      </c>
      <c r="E12" s="19">
        <f>预测总结L!I22/1000000</f>
        <v>0.78664900000000004</v>
      </c>
      <c r="F12" s="19">
        <f>预测总结L!I23/1000000</f>
        <v>1.565674</v>
      </c>
      <c r="G12" s="19">
        <f>(预测总结L!$I$25+预测总结L!$I$26)/1000000</f>
        <v>9.3725915012250471</v>
      </c>
      <c r="H12" s="19">
        <f t="shared" si="2"/>
        <v>465.45165012169616</v>
      </c>
      <c r="I12" s="19">
        <f t="shared" si="3"/>
        <v>453.72673562047112</v>
      </c>
      <c r="J12" s="14">
        <f t="shared" si="4"/>
        <v>7.3065650436486579E-2</v>
      </c>
      <c r="L12" s="34"/>
    </row>
    <row r="13" spans="1:22" x14ac:dyDescent="0.3">
      <c r="A13" s="8">
        <v>2050</v>
      </c>
      <c r="B13" s="19">
        <f>FE_L!B13</f>
        <v>412.52259589258369</v>
      </c>
      <c r="C13" s="19">
        <f>FE_L!C13</f>
        <v>1.3888999999999998</v>
      </c>
      <c r="D13" s="19">
        <f>预测总结L!J24/1000000</f>
        <v>35.83719652592108</v>
      </c>
      <c r="E13" s="19">
        <f>预测总结L!J22/1000000</f>
        <v>0.78664900000000004</v>
      </c>
      <c r="F13" s="19">
        <f>预测总结L!J23/1000000</f>
        <v>1.565674</v>
      </c>
      <c r="G13" s="19">
        <f>(预测总结L!$J$25+预测总结L!$J$26)/1000000</f>
        <v>9.6230819924335265</v>
      </c>
      <c r="H13" s="19">
        <f t="shared" si="2"/>
        <v>461.72409741093827</v>
      </c>
      <c r="I13" s="19">
        <f t="shared" si="3"/>
        <v>449.74869241850473</v>
      </c>
      <c r="J13" s="14">
        <f t="shared" si="4"/>
        <v>7.9682714213593506E-2</v>
      </c>
      <c r="L13" s="34"/>
    </row>
    <row r="14" spans="1:22" x14ac:dyDescent="0.3">
      <c r="A14" s="8"/>
      <c r="J14" s="14"/>
      <c r="L14" s="34"/>
    </row>
    <row r="15" spans="1:22" x14ac:dyDescent="0.3">
      <c r="A15" s="8" t="s">
        <v>851</v>
      </c>
      <c r="B15" t="s">
        <v>835</v>
      </c>
      <c r="C15" t="s">
        <v>919</v>
      </c>
      <c r="D15" t="s">
        <v>798</v>
      </c>
      <c r="E15" t="s">
        <v>948</v>
      </c>
      <c r="F15" t="s">
        <v>949</v>
      </c>
      <c r="G15" t="s">
        <v>922</v>
      </c>
      <c r="I15" t="s">
        <v>835</v>
      </c>
      <c r="J15" t="s">
        <v>925</v>
      </c>
      <c r="K15" s="14" t="s">
        <v>798</v>
      </c>
      <c r="L15" s="14" t="s">
        <v>948</v>
      </c>
      <c r="M15" s="14" t="s">
        <v>949</v>
      </c>
      <c r="N15" t="s">
        <v>827</v>
      </c>
      <c r="O15" s="50" t="s">
        <v>872</v>
      </c>
      <c r="R15" s="19"/>
    </row>
    <row r="16" spans="1:22" x14ac:dyDescent="0.3">
      <c r="A16" s="8">
        <v>2020</v>
      </c>
      <c r="B16">
        <f>BAU!B16*(1-I16)</f>
        <v>11880</v>
      </c>
      <c r="C16">
        <f>BAU!C16*(1-J16)</f>
        <v>96442</v>
      </c>
      <c r="D16" s="116">
        <f>BAU!D16*(1-K16)</f>
        <v>32746</v>
      </c>
      <c r="E16" s="116">
        <f>BAU!E16*(1-L16)</f>
        <v>44479</v>
      </c>
      <c r="F16" s="116">
        <f>BAU!F16*(1-M16)</f>
        <v>114800</v>
      </c>
      <c r="G16" s="20">
        <f>BAU!G16*(1-N16)</f>
        <v>65000</v>
      </c>
      <c r="I16">
        <f>'FE+EV+PVKT_L'!I16</f>
        <v>0</v>
      </c>
      <c r="J16">
        <f>'FE+EV+PVKT_L'!J16</f>
        <v>0</v>
      </c>
      <c r="K16" s="87"/>
      <c r="L16" s="87"/>
      <c r="M16" s="87"/>
      <c r="R16" s="19"/>
    </row>
    <row r="17" spans="1:31" x14ac:dyDescent="0.3">
      <c r="A17" s="8">
        <v>2025</v>
      </c>
      <c r="B17">
        <f>BAU!B17*(1-I17)</f>
        <v>11404.8</v>
      </c>
      <c r="C17">
        <f>BAU!C17*(1-J17)</f>
        <v>92584.319999999992</v>
      </c>
      <c r="D17">
        <f>BAU!D17*(1-K17)</f>
        <v>32746</v>
      </c>
      <c r="E17">
        <f>BAU!E17*(1-L17)</f>
        <v>44479</v>
      </c>
      <c r="F17">
        <f>BAU!F17*(1-M17)</f>
        <v>103320</v>
      </c>
      <c r="G17">
        <f>BAU!G17*(1-N17)</f>
        <v>65755.502999999997</v>
      </c>
      <c r="I17" s="61">
        <f>'FE+EV+PVKT_L'!I17</f>
        <v>0.04</v>
      </c>
      <c r="J17" s="61">
        <f>'FE+EV+PVKT_L'!J17</f>
        <v>0.04</v>
      </c>
      <c r="K17" s="119">
        <f>[1]悲观预测L输入!J60</f>
        <v>0</v>
      </c>
      <c r="L17" s="119">
        <f>[1]悲观预测L输入!K60</f>
        <v>0</v>
      </c>
      <c r="M17" s="119">
        <f>[1]悲观预测L输入!L60</f>
        <v>0.1</v>
      </c>
      <c r="N17" s="119">
        <f>[1]悲观预测L输入!M60</f>
        <v>0.1</v>
      </c>
      <c r="R17" s="19"/>
    </row>
    <row r="18" spans="1:31" x14ac:dyDescent="0.3">
      <c r="A18" s="8">
        <v>2030</v>
      </c>
      <c r="B18">
        <f>BAU!B18*(1-I18)</f>
        <v>10929.6</v>
      </c>
      <c r="C18">
        <f>BAU!C18*(1-J18)</f>
        <v>88726.64</v>
      </c>
      <c r="D18">
        <f>BAU!D18*(1-K18)</f>
        <v>31108.699999999997</v>
      </c>
      <c r="E18">
        <f>BAU!E18*(1-L18)</f>
        <v>44479</v>
      </c>
      <c r="F18">
        <f>BAU!F18*(1-M18)</f>
        <v>101024</v>
      </c>
      <c r="G18">
        <f>BAU!G18*(1-N18)</f>
        <v>69817.475200000001</v>
      </c>
      <c r="I18" s="61">
        <f>'FE+EV+PVKT_L'!I18</f>
        <v>0.08</v>
      </c>
      <c r="J18" s="61">
        <f>'FE+EV+PVKT_L'!J18</f>
        <v>0.08</v>
      </c>
      <c r="K18" s="119">
        <f>[1]悲观预测L输入!J61</f>
        <v>0.05</v>
      </c>
      <c r="L18" s="119">
        <f>[1]悲观预测L输入!K61</f>
        <v>0</v>
      </c>
      <c r="M18" s="119">
        <f>[1]悲观预测L输入!L61</f>
        <v>0.12</v>
      </c>
      <c r="N18" s="119">
        <f>[1]悲观预测L输入!M61</f>
        <v>0.12</v>
      </c>
      <c r="R18" s="19"/>
    </row>
    <row r="19" spans="1:31" x14ac:dyDescent="0.3">
      <c r="A19" s="8">
        <v>2035</v>
      </c>
      <c r="B19">
        <f>BAU!B19*(1-I19)</f>
        <v>10454.4</v>
      </c>
      <c r="C19">
        <f>BAU!C19*(1-J19)</f>
        <v>84868.96</v>
      </c>
      <c r="D19">
        <f>BAU!D19*(1-K19)</f>
        <v>30781.239999999998</v>
      </c>
      <c r="E19">
        <f>BAU!E19*(1-L19)</f>
        <v>44479</v>
      </c>
      <c r="F19">
        <f>BAU!F19*(1-M19)</f>
        <v>99876</v>
      </c>
      <c r="G19">
        <f>BAU!G19*(1-N19)</f>
        <v>74190.972599999994</v>
      </c>
      <c r="I19" s="61">
        <f>'FE+EV+PVKT_L'!I19</f>
        <v>0.12</v>
      </c>
      <c r="J19" s="61">
        <f>'FE+EV+PVKT_L'!J19</f>
        <v>0.12</v>
      </c>
      <c r="K19" s="119">
        <f>[1]悲观预测L输入!J62</f>
        <v>0.06</v>
      </c>
      <c r="L19" s="119">
        <f>[1]悲观预测L输入!K62</f>
        <v>0</v>
      </c>
      <c r="M19" s="119">
        <f>[1]悲观预测L输入!L62</f>
        <v>0.13</v>
      </c>
      <c r="N19" s="119">
        <f>[1]悲观预测L输入!M62</f>
        <v>0.13</v>
      </c>
      <c r="R19" s="19"/>
    </row>
    <row r="20" spans="1:31" x14ac:dyDescent="0.3">
      <c r="A20" s="8">
        <v>2040</v>
      </c>
      <c r="B20">
        <f>BAU!B20*(1-I20)</f>
        <v>10216.799999999999</v>
      </c>
      <c r="C20">
        <f>BAU!C20*(1-J20)</f>
        <v>82940.12</v>
      </c>
      <c r="D20">
        <f>BAU!D20*(1-K20)</f>
        <v>30453.78</v>
      </c>
      <c r="E20">
        <f>BAU!E20*(1-L20)</f>
        <v>44479</v>
      </c>
      <c r="F20">
        <f>BAU!F20*(1-M20)</f>
        <v>97580</v>
      </c>
      <c r="G20">
        <f>BAU!G20*(1-N20)</f>
        <v>77065.887499999997</v>
      </c>
      <c r="I20" s="61">
        <f>'FE+EV+PVKT_L'!I20</f>
        <v>0.14000000000000001</v>
      </c>
      <c r="J20" s="61">
        <f>'FE+EV+PVKT_L'!J20</f>
        <v>0.14000000000000001</v>
      </c>
      <c r="K20" s="119">
        <f>[1]悲观预测L输入!J63</f>
        <v>7.0000000000000007E-2</v>
      </c>
      <c r="L20" s="119">
        <f>[1]悲观预测L输入!K63</f>
        <v>0</v>
      </c>
      <c r="M20" s="119">
        <f>[1]悲观预测L输入!L63</f>
        <v>0.15</v>
      </c>
      <c r="N20" s="119">
        <f>[1]悲观预测L输入!M63</f>
        <v>0.15</v>
      </c>
      <c r="R20" s="19"/>
    </row>
    <row r="21" spans="1:31" x14ac:dyDescent="0.3">
      <c r="A21" s="8">
        <v>2045</v>
      </c>
      <c r="B21">
        <f>BAU!B21*(1-I21)</f>
        <v>9979.1999999999989</v>
      </c>
      <c r="C21">
        <f>BAU!C21*(1-J21)</f>
        <v>81011.28</v>
      </c>
      <c r="D21">
        <f>BAU!D21*(1-K21)</f>
        <v>30126.32</v>
      </c>
      <c r="E21">
        <f>BAU!E21*(1-L21)</f>
        <v>44479</v>
      </c>
      <c r="F21">
        <f>BAU!F21*(1-M21)</f>
        <v>95284</v>
      </c>
      <c r="G21">
        <f>BAU!G21*(1-N21)</f>
        <v>78491.830099999992</v>
      </c>
      <c r="I21" s="61">
        <f>'FE+EV+PVKT_L'!I21</f>
        <v>0.16</v>
      </c>
      <c r="J21" s="61">
        <f>'FE+EV+PVKT_L'!J21</f>
        <v>0.16</v>
      </c>
      <c r="K21" s="119">
        <f>[1]悲观预测L输入!J64</f>
        <v>0.08</v>
      </c>
      <c r="L21" s="119">
        <f>[1]悲观预测L输入!K64</f>
        <v>0</v>
      </c>
      <c r="M21" s="119">
        <f>[1]悲观预测L输入!L64</f>
        <v>0.17</v>
      </c>
      <c r="N21" s="119">
        <f>[1]悲观预测L输入!M64</f>
        <v>0.17</v>
      </c>
      <c r="O21" s="34"/>
      <c r="R21" s="19"/>
    </row>
    <row r="22" spans="1:31" x14ac:dyDescent="0.3">
      <c r="A22" s="8">
        <v>2050</v>
      </c>
      <c r="B22">
        <f>BAU!B22*(1-I22)</f>
        <v>9504</v>
      </c>
      <c r="C22">
        <f>BAU!C22*(1-J22)</f>
        <v>77153.600000000006</v>
      </c>
      <c r="D22">
        <f>BAU!D22*(1-K22)</f>
        <v>29471.4</v>
      </c>
      <c r="E22">
        <f>BAU!E22*(1-L22)</f>
        <v>44479</v>
      </c>
      <c r="F22">
        <f>BAU!F22*(1-M22)</f>
        <v>91840</v>
      </c>
      <c r="G22">
        <f>BAU!G22*(1-N22)</f>
        <v>77395.648000000001</v>
      </c>
      <c r="I22" s="61">
        <f>'FE+EV+PVKT_L'!I22</f>
        <v>0.2</v>
      </c>
      <c r="J22" s="61">
        <f>'FE+EV+PVKT_L'!J22</f>
        <v>0.2</v>
      </c>
      <c r="K22" s="119">
        <f>[1]悲观预测L输入!J65</f>
        <v>0.1</v>
      </c>
      <c r="L22" s="119">
        <f>[1]悲观预测L输入!K65</f>
        <v>0</v>
      </c>
      <c r="M22" s="119">
        <f>[1]悲观预测L输入!L65</f>
        <v>0.2</v>
      </c>
      <c r="N22" s="119">
        <f>[1]悲观预测L输入!M65</f>
        <v>0.2</v>
      </c>
      <c r="O22" s="34"/>
    </row>
    <row r="23" spans="1:31" ht="13.9" thickBot="1" x14ac:dyDescent="0.35">
      <c r="A23" s="8"/>
      <c r="J23" s="14"/>
      <c r="L23" s="34"/>
    </row>
    <row r="24" spans="1:31" x14ac:dyDescent="0.3">
      <c r="A24" s="65"/>
      <c r="B24" s="66"/>
      <c r="C24" s="67"/>
      <c r="D24" s="67" t="s">
        <v>835</v>
      </c>
      <c r="E24" s="67"/>
      <c r="F24" s="68"/>
      <c r="G24" s="96"/>
      <c r="H24" s="96"/>
      <c r="I24" s="96" t="s">
        <v>919</v>
      </c>
      <c r="J24" s="96"/>
      <c r="K24" s="96"/>
      <c r="L24" s="66"/>
      <c r="M24" s="67"/>
      <c r="N24" s="77" t="s">
        <v>798</v>
      </c>
      <c r="O24" s="67"/>
      <c r="P24" s="68"/>
      <c r="Q24" s="66"/>
      <c r="R24" s="67"/>
      <c r="S24" s="67" t="s">
        <v>948</v>
      </c>
      <c r="T24" s="67"/>
      <c r="U24" s="68"/>
      <c r="V24" s="66"/>
      <c r="W24" s="67"/>
      <c r="X24" s="67" t="s">
        <v>949</v>
      </c>
      <c r="Y24" s="67"/>
      <c r="Z24" s="68"/>
      <c r="AA24" s="66"/>
      <c r="AB24" s="67"/>
      <c r="AC24" s="67" t="s">
        <v>827</v>
      </c>
      <c r="AD24" s="67"/>
      <c r="AE24" s="68"/>
    </row>
    <row r="25" spans="1:31" x14ac:dyDescent="0.3">
      <c r="A25" s="65" t="s">
        <v>852</v>
      </c>
      <c r="B25" s="69" t="s">
        <v>864</v>
      </c>
      <c r="C25" s="4" t="s">
        <v>853</v>
      </c>
      <c r="D25" s="4" t="s">
        <v>854</v>
      </c>
      <c r="E25" s="4" t="s">
        <v>855</v>
      </c>
      <c r="F25" s="70" t="s">
        <v>861</v>
      </c>
      <c r="G25" s="69" t="s">
        <v>864</v>
      </c>
      <c r="H25" s="4" t="s">
        <v>853</v>
      </c>
      <c r="I25" s="4" t="s">
        <v>854</v>
      </c>
      <c r="J25" s="4" t="s">
        <v>855</v>
      </c>
      <c r="K25" s="70" t="s">
        <v>861</v>
      </c>
      <c r="L25" s="69" t="s">
        <v>864</v>
      </c>
      <c r="M25" s="4" t="s">
        <v>853</v>
      </c>
      <c r="N25" s="4" t="s">
        <v>854</v>
      </c>
      <c r="O25" s="4" t="s">
        <v>855</v>
      </c>
      <c r="P25" s="70" t="s">
        <v>861</v>
      </c>
      <c r="Q25" s="69" t="s">
        <v>864</v>
      </c>
      <c r="R25" s="4" t="s">
        <v>853</v>
      </c>
      <c r="S25" s="4" t="s">
        <v>854</v>
      </c>
      <c r="T25" s="4" t="s">
        <v>855</v>
      </c>
      <c r="U25" s="70" t="s">
        <v>861</v>
      </c>
      <c r="V25" s="69" t="s">
        <v>864</v>
      </c>
      <c r="W25" s="4" t="s">
        <v>853</v>
      </c>
      <c r="X25" s="4" t="s">
        <v>854</v>
      </c>
      <c r="Y25" s="4" t="s">
        <v>855</v>
      </c>
      <c r="Z25" s="70" t="s">
        <v>861</v>
      </c>
      <c r="AA25" s="69" t="s">
        <v>864</v>
      </c>
      <c r="AB25" s="4" t="s">
        <v>853</v>
      </c>
      <c r="AC25" s="4" t="s">
        <v>854</v>
      </c>
      <c r="AD25" s="4" t="s">
        <v>855</v>
      </c>
      <c r="AE25" s="70" t="s">
        <v>861</v>
      </c>
    </row>
    <row r="26" spans="1:31" x14ac:dyDescent="0.3">
      <c r="A26" s="65">
        <v>2020</v>
      </c>
      <c r="B26" s="71">
        <v>1</v>
      </c>
      <c r="C26" s="63">
        <v>0</v>
      </c>
      <c r="D26" s="63">
        <v>0</v>
      </c>
      <c r="E26" s="63">
        <v>0</v>
      </c>
      <c r="F26" s="72">
        <v>0</v>
      </c>
      <c r="G26" s="71">
        <v>1</v>
      </c>
      <c r="H26" s="63">
        <v>0</v>
      </c>
      <c r="I26" s="63">
        <v>0</v>
      </c>
      <c r="J26" s="63">
        <v>0</v>
      </c>
      <c r="K26" s="72">
        <v>0</v>
      </c>
      <c r="L26" s="71">
        <v>1</v>
      </c>
      <c r="M26" s="63">
        <v>0</v>
      </c>
      <c r="N26" s="63">
        <v>0</v>
      </c>
      <c r="O26" s="63">
        <v>0</v>
      </c>
      <c r="P26" s="72">
        <v>0</v>
      </c>
      <c r="Q26" s="71">
        <v>1</v>
      </c>
      <c r="R26" s="63">
        <v>0</v>
      </c>
      <c r="S26" s="63">
        <v>0</v>
      </c>
      <c r="T26" s="63">
        <v>0</v>
      </c>
      <c r="U26" s="72">
        <v>0</v>
      </c>
      <c r="V26" s="71">
        <v>1</v>
      </c>
      <c r="W26" s="63">
        <v>0</v>
      </c>
      <c r="X26" s="63">
        <v>0</v>
      </c>
      <c r="Y26" s="63">
        <v>0</v>
      </c>
      <c r="Z26" s="72">
        <v>0</v>
      </c>
      <c r="AA26" s="71">
        <v>1</v>
      </c>
      <c r="AB26" s="63">
        <v>0</v>
      </c>
      <c r="AC26" s="63">
        <v>0</v>
      </c>
      <c r="AD26" s="63">
        <v>0</v>
      </c>
      <c r="AE26" s="72">
        <v>0</v>
      </c>
    </row>
    <row r="27" spans="1:31" x14ac:dyDescent="0.3">
      <c r="A27" s="65">
        <v>2025</v>
      </c>
      <c r="B27" s="71">
        <f>1-0.475</f>
        <v>0.52500000000000002</v>
      </c>
      <c r="C27" s="63">
        <v>0.47499999999999998</v>
      </c>
      <c r="D27" s="63">
        <v>0</v>
      </c>
      <c r="E27" s="63">
        <v>0</v>
      </c>
      <c r="F27" s="72">
        <v>0</v>
      </c>
      <c r="G27" s="71">
        <f>1-0.475</f>
        <v>0.52500000000000002</v>
      </c>
      <c r="H27" s="63">
        <v>0.47499999999999998</v>
      </c>
      <c r="I27" s="63">
        <v>0</v>
      </c>
      <c r="J27" s="63">
        <v>0</v>
      </c>
      <c r="K27" s="72">
        <v>0</v>
      </c>
      <c r="L27" s="71">
        <f>1-M27</f>
        <v>0.46599999999999997</v>
      </c>
      <c r="M27" s="63">
        <v>0.53400000000000003</v>
      </c>
      <c r="N27" s="63">
        <v>0</v>
      </c>
      <c r="O27" s="63">
        <v>0</v>
      </c>
      <c r="P27" s="72">
        <v>0</v>
      </c>
      <c r="Q27" s="71">
        <f>1-R27</f>
        <v>0.12</v>
      </c>
      <c r="R27" s="63">
        <v>0.88</v>
      </c>
      <c r="S27" s="63">
        <v>0</v>
      </c>
      <c r="T27" s="63">
        <v>0</v>
      </c>
      <c r="U27" s="72">
        <v>0</v>
      </c>
      <c r="V27" s="71">
        <f>1-W27</f>
        <v>0.12</v>
      </c>
      <c r="W27" s="63">
        <v>0.88</v>
      </c>
      <c r="X27" s="63">
        <v>0</v>
      </c>
      <c r="Y27" s="63">
        <v>0</v>
      </c>
      <c r="Z27" s="72">
        <v>0</v>
      </c>
      <c r="AA27" s="71">
        <f>1-AB27</f>
        <v>0.12</v>
      </c>
      <c r="AB27" s="63">
        <v>0.88</v>
      </c>
      <c r="AC27" s="63">
        <v>0</v>
      </c>
      <c r="AD27" s="63">
        <v>0</v>
      </c>
      <c r="AE27" s="72">
        <v>0</v>
      </c>
    </row>
    <row r="28" spans="1:31" x14ac:dyDescent="0.3">
      <c r="A28" s="65">
        <v>2030</v>
      </c>
      <c r="B28" s="71">
        <f>1-C28-D28</f>
        <v>0.14099999999999996</v>
      </c>
      <c r="C28" s="63">
        <v>0.40600000000000003</v>
      </c>
      <c r="D28" s="63">
        <v>0.45300000000000001</v>
      </c>
      <c r="E28" s="63">
        <v>0</v>
      </c>
      <c r="F28" s="72">
        <v>0</v>
      </c>
      <c r="G28" s="71">
        <f>1-H28-I28</f>
        <v>0.14099999999999996</v>
      </c>
      <c r="H28" s="63">
        <v>0.40600000000000003</v>
      </c>
      <c r="I28" s="63">
        <v>0.45300000000000001</v>
      </c>
      <c r="J28" s="63">
        <v>0</v>
      </c>
      <c r="K28" s="72">
        <v>0</v>
      </c>
      <c r="L28" s="71">
        <v>0</v>
      </c>
      <c r="M28" s="63">
        <f>1-N28</f>
        <v>0.46599999999999997</v>
      </c>
      <c r="N28" s="63">
        <v>0.53400000000000003</v>
      </c>
      <c r="O28" s="63">
        <v>0</v>
      </c>
      <c r="P28" s="72">
        <v>0</v>
      </c>
      <c r="Q28" s="71">
        <v>0</v>
      </c>
      <c r="R28" s="63">
        <f>1-S28</f>
        <v>0.129</v>
      </c>
      <c r="S28" s="63">
        <v>0.871</v>
      </c>
      <c r="T28" s="63">
        <v>0</v>
      </c>
      <c r="U28" s="72">
        <v>0</v>
      </c>
      <c r="V28" s="71">
        <v>0</v>
      </c>
      <c r="W28" s="63">
        <f>1-X28</f>
        <v>0.129</v>
      </c>
      <c r="X28" s="63">
        <v>0.871</v>
      </c>
      <c r="Y28" s="63">
        <v>0</v>
      </c>
      <c r="Z28" s="72">
        <v>0</v>
      </c>
      <c r="AA28" s="71">
        <v>0</v>
      </c>
      <c r="AB28" s="63">
        <f>1-AC28</f>
        <v>0.129</v>
      </c>
      <c r="AC28" s="63">
        <v>0.871</v>
      </c>
      <c r="AD28" s="63">
        <v>0</v>
      </c>
      <c r="AE28" s="72">
        <v>0</v>
      </c>
    </row>
    <row r="29" spans="1:31" x14ac:dyDescent="0.3">
      <c r="A29" s="65">
        <v>2035</v>
      </c>
      <c r="B29" s="71">
        <v>0</v>
      </c>
      <c r="C29" s="63">
        <f>1-D29-E29</f>
        <v>0.15600000000000008</v>
      </c>
      <c r="D29" s="63">
        <v>0.41799999999999998</v>
      </c>
      <c r="E29" s="63">
        <v>0.42599999999999999</v>
      </c>
      <c r="F29" s="72">
        <v>0</v>
      </c>
      <c r="G29" s="71">
        <v>0</v>
      </c>
      <c r="H29" s="63">
        <f>1-I29-J29</f>
        <v>0.15600000000000008</v>
      </c>
      <c r="I29" s="63">
        <v>0.41799999999999998</v>
      </c>
      <c r="J29" s="63">
        <v>0.42599999999999999</v>
      </c>
      <c r="K29" s="72">
        <v>0</v>
      </c>
      <c r="L29" s="71">
        <v>0</v>
      </c>
      <c r="M29" s="63">
        <v>0</v>
      </c>
      <c r="N29" s="63">
        <f>1-O29</f>
        <v>0.46599999999999997</v>
      </c>
      <c r="O29" s="63">
        <v>0.53400000000000003</v>
      </c>
      <c r="P29" s="72">
        <v>0</v>
      </c>
      <c r="Q29" s="71">
        <v>0</v>
      </c>
      <c r="R29" s="63">
        <v>0</v>
      </c>
      <c r="S29" s="63">
        <f>1-T29</f>
        <v>0.125</v>
      </c>
      <c r="T29" s="63">
        <v>0.875</v>
      </c>
      <c r="U29" s="72">
        <v>0</v>
      </c>
      <c r="V29" s="71">
        <v>0</v>
      </c>
      <c r="W29" s="63">
        <v>0</v>
      </c>
      <c r="X29" s="63">
        <f>1-Y29</f>
        <v>0.125</v>
      </c>
      <c r="Y29" s="63">
        <v>0.875</v>
      </c>
      <c r="Z29" s="72">
        <v>0</v>
      </c>
      <c r="AA29" s="71">
        <v>0</v>
      </c>
      <c r="AB29" s="63">
        <v>0</v>
      </c>
      <c r="AC29" s="63">
        <f>1-AD29</f>
        <v>0.125</v>
      </c>
      <c r="AD29" s="63">
        <v>0.875</v>
      </c>
      <c r="AE29" s="72">
        <v>0</v>
      </c>
    </row>
    <row r="30" spans="1:31" x14ac:dyDescent="0.3">
      <c r="A30" s="65">
        <v>2040</v>
      </c>
      <c r="B30" s="71">
        <v>0</v>
      </c>
      <c r="C30" s="63">
        <v>0</v>
      </c>
      <c r="D30" s="63">
        <f>1-E30-F30</f>
        <v>0.15700000000000008</v>
      </c>
      <c r="E30" s="63">
        <v>0.42199999999999999</v>
      </c>
      <c r="F30" s="72">
        <v>0.42099999999999999</v>
      </c>
      <c r="G30" s="71">
        <v>0</v>
      </c>
      <c r="H30" s="63">
        <v>0</v>
      </c>
      <c r="I30" s="63">
        <f>1-J30-K30</f>
        <v>0.15700000000000008</v>
      </c>
      <c r="J30" s="63">
        <v>0.42199999999999999</v>
      </c>
      <c r="K30" s="72">
        <v>0.42099999999999999</v>
      </c>
      <c r="L30" s="71">
        <v>0</v>
      </c>
      <c r="M30" s="63">
        <v>0</v>
      </c>
      <c r="N30" s="63">
        <v>0</v>
      </c>
      <c r="O30" s="63">
        <f>1-P30</f>
        <v>0.46599999999999997</v>
      </c>
      <c r="P30" s="72">
        <v>0.53400000000000003</v>
      </c>
      <c r="Q30" s="71">
        <v>0</v>
      </c>
      <c r="R30" s="63">
        <v>0</v>
      </c>
      <c r="S30" s="63">
        <v>0</v>
      </c>
      <c r="T30" s="63">
        <f>1-U30</f>
        <v>0.13100000000000001</v>
      </c>
      <c r="U30" s="72">
        <v>0.86899999999999999</v>
      </c>
      <c r="V30" s="71">
        <v>0</v>
      </c>
      <c r="W30" s="63">
        <v>0</v>
      </c>
      <c r="X30" s="63">
        <v>0</v>
      </c>
      <c r="Y30" s="63">
        <f>1-Z30</f>
        <v>0.13100000000000001</v>
      </c>
      <c r="Z30" s="72">
        <v>0.86899999999999999</v>
      </c>
      <c r="AA30" s="71">
        <v>0</v>
      </c>
      <c r="AB30" s="63">
        <v>0</v>
      </c>
      <c r="AC30" s="63">
        <v>0</v>
      </c>
      <c r="AD30" s="63">
        <f>1-AE30</f>
        <v>0.13100000000000001</v>
      </c>
      <c r="AE30" s="72">
        <v>0.86899999999999999</v>
      </c>
    </row>
    <row r="31" spans="1:31" x14ac:dyDescent="0.3">
      <c r="A31" s="65">
        <v>2045</v>
      </c>
      <c r="B31" s="71">
        <v>0</v>
      </c>
      <c r="C31" s="63">
        <v>0</v>
      </c>
      <c r="D31" s="63">
        <v>0</v>
      </c>
      <c r="E31" s="63">
        <v>0</v>
      </c>
      <c r="F31" s="72">
        <v>1</v>
      </c>
      <c r="G31" s="71">
        <v>0</v>
      </c>
      <c r="H31" s="63">
        <v>0</v>
      </c>
      <c r="I31" s="63">
        <v>0</v>
      </c>
      <c r="J31" s="63">
        <v>0</v>
      </c>
      <c r="K31" s="72">
        <v>1</v>
      </c>
      <c r="L31" s="71">
        <v>0</v>
      </c>
      <c r="M31" s="63">
        <v>0</v>
      </c>
      <c r="N31" s="63">
        <v>0</v>
      </c>
      <c r="O31" s="63">
        <v>0</v>
      </c>
      <c r="P31" s="72">
        <v>1</v>
      </c>
      <c r="Q31" s="71">
        <v>0</v>
      </c>
      <c r="R31" s="63">
        <v>0</v>
      </c>
      <c r="S31" s="63">
        <v>0</v>
      </c>
      <c r="T31" s="63">
        <v>0</v>
      </c>
      <c r="U31" s="72">
        <v>1</v>
      </c>
      <c r="V31" s="71">
        <v>0</v>
      </c>
      <c r="W31" s="63">
        <v>0</v>
      </c>
      <c r="X31" s="63">
        <v>0</v>
      </c>
      <c r="Y31" s="63">
        <v>0</v>
      </c>
      <c r="Z31" s="72">
        <v>1</v>
      </c>
      <c r="AA31" s="71">
        <v>0</v>
      </c>
      <c r="AB31" s="63">
        <v>0</v>
      </c>
      <c r="AC31" s="63">
        <v>0</v>
      </c>
      <c r="AD31" s="63">
        <v>0</v>
      </c>
      <c r="AE31" s="72">
        <v>1</v>
      </c>
    </row>
    <row r="32" spans="1:31" ht="13.9" thickBot="1" x14ac:dyDescent="0.35">
      <c r="A32" s="65">
        <v>2050</v>
      </c>
      <c r="B32" s="74">
        <v>0</v>
      </c>
      <c r="C32" s="75">
        <v>0</v>
      </c>
      <c r="D32" s="75">
        <v>0</v>
      </c>
      <c r="E32" s="75">
        <v>0</v>
      </c>
      <c r="F32" s="76">
        <v>1</v>
      </c>
      <c r="G32" s="74">
        <v>0</v>
      </c>
      <c r="H32" s="75">
        <v>0</v>
      </c>
      <c r="I32" s="75">
        <v>0</v>
      </c>
      <c r="J32" s="75">
        <v>0</v>
      </c>
      <c r="K32" s="76">
        <v>1</v>
      </c>
      <c r="L32" s="74">
        <v>0</v>
      </c>
      <c r="M32" s="75">
        <v>0</v>
      </c>
      <c r="N32" s="75">
        <v>0</v>
      </c>
      <c r="O32" s="75">
        <v>0</v>
      </c>
      <c r="P32" s="76">
        <v>1</v>
      </c>
      <c r="Q32" s="75">
        <v>0</v>
      </c>
      <c r="R32" s="75">
        <v>0</v>
      </c>
      <c r="S32" s="75">
        <v>0</v>
      </c>
      <c r="T32" s="75">
        <v>0</v>
      </c>
      <c r="U32" s="76">
        <v>1</v>
      </c>
      <c r="V32" s="75">
        <v>0</v>
      </c>
      <c r="W32" s="75">
        <v>0</v>
      </c>
      <c r="X32" s="75">
        <v>0</v>
      </c>
      <c r="Y32" s="75">
        <v>0</v>
      </c>
      <c r="Z32" s="76">
        <v>1</v>
      </c>
      <c r="AA32" s="75">
        <v>0</v>
      </c>
      <c r="AB32" s="75">
        <v>0</v>
      </c>
      <c r="AC32" s="75">
        <v>0</v>
      </c>
      <c r="AD32" s="75">
        <v>0</v>
      </c>
      <c r="AE32" s="76">
        <v>1</v>
      </c>
    </row>
    <row r="33" spans="1:31" x14ac:dyDescent="0.3">
      <c r="A33" s="65"/>
      <c r="B33" s="117"/>
      <c r="C33" s="117"/>
      <c r="D33" s="117"/>
      <c r="E33" s="117"/>
      <c r="F33" s="117"/>
      <c r="G33" s="117"/>
      <c r="H33" s="117"/>
      <c r="I33" s="117"/>
      <c r="J33" s="117"/>
      <c r="K33" s="117"/>
      <c r="L33" s="117"/>
      <c r="M33" s="117"/>
      <c r="N33" s="117"/>
      <c r="O33" s="117"/>
      <c r="P33" s="117"/>
      <c r="Q33" s="117"/>
      <c r="R33" s="117"/>
      <c r="S33" s="117"/>
      <c r="T33" s="117"/>
      <c r="U33" s="117"/>
      <c r="V33" s="117"/>
      <c r="W33" s="117"/>
      <c r="X33" s="117"/>
      <c r="Y33" s="117"/>
      <c r="Z33" s="117"/>
      <c r="AA33" s="117"/>
      <c r="AB33" s="117"/>
      <c r="AC33" s="117"/>
      <c r="AD33" s="117"/>
      <c r="AE33" s="117"/>
    </row>
    <row r="34" spans="1:31" x14ac:dyDescent="0.3">
      <c r="A34" s="8" t="s">
        <v>856</v>
      </c>
      <c r="B34" t="s">
        <v>835</v>
      </c>
      <c r="C34" t="s">
        <v>919</v>
      </c>
      <c r="D34" t="s">
        <v>798</v>
      </c>
      <c r="E34" t="s">
        <v>948</v>
      </c>
      <c r="F34" t="s">
        <v>949</v>
      </c>
      <c r="G34" t="s">
        <v>833</v>
      </c>
      <c r="S34" t="s">
        <v>907</v>
      </c>
      <c r="T34" t="s">
        <v>908</v>
      </c>
      <c r="U34" t="s">
        <v>919</v>
      </c>
      <c r="V34" t="s">
        <v>909</v>
      </c>
      <c r="W34" t="s">
        <v>948</v>
      </c>
      <c r="X34" t="s">
        <v>949</v>
      </c>
      <c r="Y34" t="s">
        <v>910</v>
      </c>
    </row>
    <row r="35" spans="1:31" x14ac:dyDescent="0.3">
      <c r="A35" s="60" t="s">
        <v>863</v>
      </c>
      <c r="B35">
        <f>BAU!B35</f>
        <v>9.879999999999999</v>
      </c>
      <c r="C35">
        <f>BAU!C35</f>
        <v>9.879999999999999</v>
      </c>
      <c r="D35" s="19">
        <f>'FE+EV+PVKT_L'!D35</f>
        <v>9.5</v>
      </c>
      <c r="E35" s="19">
        <f>'FE+EV+PVKT_L'!E35</f>
        <v>22</v>
      </c>
      <c r="F35" s="19">
        <f>'FE+EV+PVKT_L'!F35</f>
        <v>22</v>
      </c>
      <c r="G35" s="19">
        <f>'FE+EV+PVKT_L'!G35</f>
        <v>25</v>
      </c>
      <c r="T35" s="92">
        <f t="shared" ref="T35:Y39" si="5">(B7)*B35/(B7-B42)</f>
        <v>10.12344327997241</v>
      </c>
      <c r="U35" s="92">
        <f t="shared" si="5"/>
        <v>10.250298284634439</v>
      </c>
      <c r="V35" s="92">
        <f t="shared" si="5"/>
        <v>9.6358082754067578</v>
      </c>
      <c r="W35" s="92">
        <f t="shared" si="5"/>
        <v>92.396601716265636</v>
      </c>
      <c r="X35" s="92">
        <f t="shared" si="5"/>
        <v>24.714105907948674</v>
      </c>
      <c r="Y35" s="92">
        <f t="shared" si="5"/>
        <v>25.09225034921613</v>
      </c>
    </row>
    <row r="36" spans="1:31" x14ac:dyDescent="0.3">
      <c r="A36" s="60" t="s">
        <v>857</v>
      </c>
      <c r="B36" s="19">
        <f>FE_L!B36</f>
        <v>8.84</v>
      </c>
      <c r="C36" s="19">
        <f>FE_L!C36</f>
        <v>8.84</v>
      </c>
      <c r="D36" s="19">
        <f>'FE+EV+PVKT_L'!D36</f>
        <v>9.1199999999999992</v>
      </c>
      <c r="E36" s="19">
        <f>'FE+EV+PVKT_L'!E36</f>
        <v>20.9</v>
      </c>
      <c r="F36" s="19">
        <f>'FE+EV+PVKT_L'!F36</f>
        <v>20.9</v>
      </c>
      <c r="G36" s="19">
        <f>'FE+EV+PVKT_L'!G36</f>
        <v>24</v>
      </c>
      <c r="I36" s="61"/>
      <c r="T36" s="92">
        <f t="shared" si="5"/>
        <v>9.4017156629140768</v>
      </c>
      <c r="U36" s="92">
        <f t="shared" si="5"/>
        <v>14.978417574066443</v>
      </c>
      <c r="V36" s="92">
        <f t="shared" si="5"/>
        <v>9.3714592433700545</v>
      </c>
      <c r="W36" s="92">
        <f>(E8)*E36/(E8-E43)</f>
        <v>103.66843001462556</v>
      </c>
      <c r="X36" s="92">
        <f t="shared" si="5"/>
        <v>25.704488667669441</v>
      </c>
      <c r="Y36" s="92">
        <f>(G8)*G36/(G8-G43)</f>
        <v>24.202247717460491</v>
      </c>
    </row>
    <row r="37" spans="1:31" x14ac:dyDescent="0.3">
      <c r="A37" s="60" t="s">
        <v>858</v>
      </c>
      <c r="B37" s="19">
        <f>FE_L!B37</f>
        <v>7.4594245507041723</v>
      </c>
      <c r="C37" s="19">
        <f>FE_L!C37</f>
        <v>7.4594245507041723</v>
      </c>
      <c r="D37" s="19">
        <f>'FE+EV+PVKT_L'!D37</f>
        <v>8.6449999999999996</v>
      </c>
      <c r="E37" s="19">
        <f>'FE+EV+PVKT_L'!E37</f>
        <v>19.25</v>
      </c>
      <c r="F37" s="19">
        <f>'FE+EV+PVKT_L'!F37</f>
        <v>19.25</v>
      </c>
      <c r="G37" s="19">
        <f>'FE+EV+PVKT_L'!G37</f>
        <v>22.75</v>
      </c>
      <c r="I37" s="61"/>
      <c r="T37" s="92">
        <f t="shared" si="5"/>
        <v>8.7148409734099346</v>
      </c>
      <c r="U37" s="92">
        <f t="shared" si="5"/>
        <v>29.19848974677144</v>
      </c>
      <c r="V37" s="92">
        <f t="shared" si="5"/>
        <v>9.2099584011062152</v>
      </c>
      <c r="W37" s="92">
        <f t="shared" si="5"/>
        <v>145.39718693177923</v>
      </c>
      <c r="X37" s="92">
        <f t="shared" si="5"/>
        <v>24.458992668762711</v>
      </c>
      <c r="Y37" s="92">
        <f t="shared" si="5"/>
        <v>23.18651325753185</v>
      </c>
    </row>
    <row r="38" spans="1:31" x14ac:dyDescent="0.3">
      <c r="A38" s="60" t="s">
        <v>859</v>
      </c>
      <c r="B38" s="19">
        <f>FE_L!B38</f>
        <v>7.1000793059403922</v>
      </c>
      <c r="C38" s="19">
        <f>FE_L!C38</f>
        <v>7.1000793059403922</v>
      </c>
      <c r="D38" s="19">
        <f>'FE+EV+PVKT_L'!D38</f>
        <v>8.3125</v>
      </c>
      <c r="E38" s="19">
        <f>'FE+EV+PVKT_L'!E38</f>
        <v>18.149999999999999</v>
      </c>
      <c r="F38" s="19">
        <f>'FE+EV+PVKT_L'!F38</f>
        <v>18.149999999999999</v>
      </c>
      <c r="G38" s="19">
        <f>'FE+EV+PVKT_L'!G38</f>
        <v>21.875</v>
      </c>
      <c r="I38" s="61"/>
      <c r="T38" s="92">
        <f t="shared" si="5"/>
        <v>9.8394458613980262</v>
      </c>
      <c r="U38" s="92">
        <f t="shared" si="5"/>
        <v>143.89905477485863</v>
      </c>
      <c r="V38" s="92">
        <f t="shared" si="5"/>
        <v>9.3242549593872504</v>
      </c>
      <c r="W38" s="92">
        <f t="shared" si="5"/>
        <v>197.55756352632085</v>
      </c>
      <c r="X38" s="92">
        <f t="shared" si="5"/>
        <v>24.093211594961979</v>
      </c>
      <c r="Y38" s="92">
        <f t="shared" si="5"/>
        <v>22.770737310777854</v>
      </c>
    </row>
    <row r="39" spans="1:31" x14ac:dyDescent="0.3">
      <c r="A39" s="60" t="s">
        <v>860</v>
      </c>
      <c r="B39" s="19">
        <f>FE_L!B39</f>
        <v>6.7600000000000007</v>
      </c>
      <c r="C39" s="19">
        <f>FE_L!C39</f>
        <v>6.7600000000000007</v>
      </c>
      <c r="D39" s="19">
        <f>'FE+EV+PVKT_L'!D39</f>
        <v>7.6000000000000005</v>
      </c>
      <c r="E39" s="19">
        <f>'FE+EV+PVKT_L'!E39</f>
        <v>17.600000000000001</v>
      </c>
      <c r="F39" s="19">
        <f>'FE+EV+PVKT_L'!F39</f>
        <v>17.600000000000001</v>
      </c>
      <c r="G39" s="19">
        <f>'FE+EV+PVKT_L'!G39</f>
        <v>20</v>
      </c>
      <c r="I39" s="61"/>
      <c r="T39" s="92">
        <f t="shared" si="5"/>
        <v>11.727101474212022</v>
      </c>
      <c r="U39" s="92">
        <f t="shared" si="5"/>
        <v>3003.2968016707105</v>
      </c>
      <c r="V39" s="92">
        <f t="shared" si="5"/>
        <v>9.0598528552823563</v>
      </c>
      <c r="W39" s="92">
        <f t="shared" si="5"/>
        <v>191.57097069218995</v>
      </c>
      <c r="X39" s="92">
        <f t="shared" si="5"/>
        <v>24.63001186001415</v>
      </c>
      <c r="Y39" s="92">
        <f t="shared" si="5"/>
        <v>21.475480237350336</v>
      </c>
    </row>
    <row r="40" spans="1:31" x14ac:dyDescent="0.3">
      <c r="A40" s="60"/>
    </row>
    <row r="41" spans="1:31" x14ac:dyDescent="0.3">
      <c r="A41" s="60" t="s">
        <v>923</v>
      </c>
      <c r="B41" t="s">
        <v>835</v>
      </c>
      <c r="C41" t="s">
        <v>919</v>
      </c>
      <c r="D41" t="s">
        <v>798</v>
      </c>
      <c r="E41" t="s">
        <v>948</v>
      </c>
      <c r="F41" t="s">
        <v>949</v>
      </c>
      <c r="G41" t="s">
        <v>833</v>
      </c>
    </row>
    <row r="42" spans="1:31" x14ac:dyDescent="0.3">
      <c r="A42" s="8">
        <v>2020</v>
      </c>
      <c r="B42" s="19">
        <f>PV保有量BAU!$I$44/100</f>
        <v>5.8549941590135202</v>
      </c>
      <c r="C42" s="102">
        <f>Taxi保有量_BAU!$H$44/100</f>
        <v>5.0174860598909528E-2</v>
      </c>
      <c r="D42" s="54">
        <f>预测总结L!D14</f>
        <v>0.24690358367739815</v>
      </c>
      <c r="E42" s="54">
        <f>预测总结L!D12</f>
        <v>0.59934473037821612</v>
      </c>
      <c r="F42" s="118">
        <f>预测总结L!D$13</f>
        <v>0.17194249588268201</v>
      </c>
      <c r="G42" s="118">
        <f>预测总结L!D$15+预测总结L!D$16</f>
        <v>2.8451392202603613E-2</v>
      </c>
      <c r="I42" s="19"/>
      <c r="J42" s="19"/>
      <c r="K42" s="19"/>
      <c r="L42" s="20"/>
      <c r="M42" s="19"/>
      <c r="N42" s="61"/>
      <c r="O42" s="54"/>
      <c r="P42" s="19"/>
      <c r="Q42" s="19"/>
    </row>
    <row r="43" spans="1:31" x14ac:dyDescent="0.3">
      <c r="A43" s="8">
        <v>2025</v>
      </c>
      <c r="B43" s="19">
        <f>'FE+EV_L'!B43</f>
        <v>19.429865979183536</v>
      </c>
      <c r="C43" s="19">
        <f>'FE+EV_L'!C43</f>
        <v>0.56919551925045453</v>
      </c>
      <c r="D43" s="19">
        <f>'FE+EV_L'!D43</f>
        <v>0.56353037407882844</v>
      </c>
      <c r="E43" s="19">
        <f>'FE+EV_L'!E43</f>
        <v>0.62805718860977733</v>
      </c>
      <c r="F43" s="19">
        <f>'FE+EV_L'!F43</f>
        <v>0.29264394586950204</v>
      </c>
      <c r="G43" s="19">
        <f>'FE+EV_L'!G43</f>
        <v>6.8002217689873162E-2</v>
      </c>
      <c r="I43" s="19"/>
      <c r="J43" s="19"/>
      <c r="K43" s="19"/>
      <c r="M43" s="19"/>
      <c r="N43" s="61"/>
      <c r="O43" s="54"/>
      <c r="P43" s="19"/>
      <c r="Q43" s="19"/>
    </row>
    <row r="44" spans="1:31" x14ac:dyDescent="0.3">
      <c r="A44" s="8">
        <v>2030</v>
      </c>
      <c r="B44" s="19">
        <f>'FE+EV_L'!B44</f>
        <v>54.492079281006681</v>
      </c>
      <c r="C44" s="19">
        <f>'FE+EV_L'!C44</f>
        <v>1.0340736083501165</v>
      </c>
      <c r="D44" s="19">
        <f>'FE+EV_L'!D44</f>
        <v>1.4930680546119335</v>
      </c>
      <c r="E44" s="19">
        <f>'FE+EV_L'!E44</f>
        <v>0.68249985124717627</v>
      </c>
      <c r="F44" s="19">
        <f>'FE+EV_L'!F44</f>
        <v>0.33343909531025462</v>
      </c>
      <c r="G44" s="19">
        <f>'FE+EV_L'!G44</f>
        <v>0.15996875135031569</v>
      </c>
      <c r="I44" s="19"/>
      <c r="J44" s="19"/>
      <c r="K44" s="19"/>
      <c r="L44" s="20"/>
      <c r="M44" s="19"/>
      <c r="N44" s="61"/>
      <c r="O44" s="54"/>
      <c r="P44" s="19"/>
      <c r="Q44" s="19"/>
    </row>
    <row r="45" spans="1:31" x14ac:dyDescent="0.3">
      <c r="A45" s="8">
        <v>2035</v>
      </c>
      <c r="B45" s="19">
        <f>'FE+EV_L'!B45</f>
        <v>113.04208163750269</v>
      </c>
      <c r="C45" s="19">
        <f>'FE+EV_L'!C45</f>
        <v>1.3203707093562955</v>
      </c>
      <c r="D45" s="19">
        <f>'FE+EV_L'!D45</f>
        <v>2.9725381425031827</v>
      </c>
      <c r="E45" s="19">
        <f>'FE+EV_L'!E45</f>
        <v>0.71437801682350544</v>
      </c>
      <c r="F45" s="19">
        <f>'FE+EV_L'!F45</f>
        <v>0.38621384426293148</v>
      </c>
      <c r="G45" s="19">
        <f>'FE+EV_L'!G45</f>
        <v>0.34661267575595739</v>
      </c>
      <c r="I45" s="19"/>
      <c r="J45" s="19"/>
      <c r="K45" s="19"/>
      <c r="M45" s="19"/>
      <c r="N45" s="61"/>
      <c r="O45" s="54"/>
      <c r="P45" s="19"/>
      <c r="Q45" s="19"/>
    </row>
    <row r="46" spans="1:31" x14ac:dyDescent="0.3">
      <c r="A46" s="8">
        <v>2040</v>
      </c>
      <c r="B46" s="19">
        <f>'FE+EV_L'!B46</f>
        <v>177.31860204979085</v>
      </c>
      <c r="C46" s="19">
        <f>'FE+EV_L'!C46</f>
        <v>1.3857737808415147</v>
      </c>
      <c r="D46" s="19">
        <f>'FE+EV_L'!D46</f>
        <v>4.9087622592081459</v>
      </c>
      <c r="E46" s="19">
        <f>'FE+EV_L'!E46</f>
        <v>0.71437801682350544</v>
      </c>
      <c r="F46" s="19">
        <f>'FE+EV_L'!F46</f>
        <v>0.44688191185099468</v>
      </c>
      <c r="G46" s="19">
        <f>'FE+EV_L'!G46</f>
        <v>0.62616873514898164</v>
      </c>
      <c r="I46" s="19"/>
      <c r="J46" s="19"/>
      <c r="K46" s="19"/>
      <c r="L46" s="20"/>
      <c r="M46" s="19"/>
      <c r="N46" s="61"/>
      <c r="O46" s="54"/>
      <c r="P46" s="19"/>
      <c r="Q46" s="19"/>
    </row>
    <row r="47" spans="1:31" x14ac:dyDescent="0.3">
      <c r="A47" s="8">
        <v>2045</v>
      </c>
      <c r="B47" s="19">
        <f>'FE+EV_L'!B47</f>
        <v>231.85741623181323</v>
      </c>
      <c r="C47" s="19">
        <f>'FE+EV_L'!C47</f>
        <v>1.3888999999999998</v>
      </c>
      <c r="D47" s="19">
        <f>'FE+EV_L'!D47</f>
        <v>7.3943990810675748</v>
      </c>
      <c r="E47" s="19">
        <f>'FE+EV_L'!E47</f>
        <v>0.71437801682350544</v>
      </c>
      <c r="F47" s="19">
        <f>'FE+EV_L'!F47</f>
        <v>0.44688191185099468</v>
      </c>
      <c r="G47" s="19">
        <f>'FE+EV_L'!G47</f>
        <v>1.0584875112805174</v>
      </c>
      <c r="I47" s="19"/>
      <c r="J47" s="19"/>
      <c r="K47" s="19"/>
      <c r="M47" s="19"/>
      <c r="N47" s="61"/>
      <c r="O47" s="54"/>
      <c r="P47" s="19"/>
      <c r="Q47" s="19"/>
    </row>
    <row r="48" spans="1:31" x14ac:dyDescent="0.3">
      <c r="A48" s="8">
        <v>2050</v>
      </c>
      <c r="B48" s="19">
        <f>'FE+EV_L'!B48</f>
        <v>273.26675985482046</v>
      </c>
      <c r="C48" s="19">
        <f>'FE+EV_L'!C48</f>
        <v>1.3888676353418823</v>
      </c>
      <c r="D48" s="19">
        <f>'FE+EV_L'!D48</f>
        <v>11.092014931059516</v>
      </c>
      <c r="E48" s="19">
        <f>'FE+EV_L'!E48</f>
        <v>0.71437801682350544</v>
      </c>
      <c r="F48" s="19">
        <f>'FE+EV_L'!F48</f>
        <v>0.44688191185099468</v>
      </c>
      <c r="G48" s="19">
        <f>'FE+EV_L'!G48</f>
        <v>1.7582669848568273</v>
      </c>
      <c r="I48" s="19"/>
      <c r="J48" s="19"/>
      <c r="K48" s="19"/>
      <c r="L48" s="20"/>
      <c r="M48" s="19"/>
      <c r="N48" s="61"/>
      <c r="O48" s="54"/>
      <c r="P48" s="19"/>
      <c r="Q48" s="19"/>
    </row>
    <row r="49" spans="1:12" x14ac:dyDescent="0.3">
      <c r="A49" s="8"/>
      <c r="L49" s="34"/>
    </row>
    <row r="50" spans="1:12" x14ac:dyDescent="0.3">
      <c r="A50" s="8" t="s">
        <v>871</v>
      </c>
      <c r="B50" t="s">
        <v>835</v>
      </c>
      <c r="C50" t="s">
        <v>919</v>
      </c>
      <c r="D50" t="s">
        <v>798</v>
      </c>
      <c r="E50" t="s">
        <v>948</v>
      </c>
      <c r="F50" t="s">
        <v>949</v>
      </c>
      <c r="G50" t="s">
        <v>827</v>
      </c>
      <c r="H50" t="s">
        <v>836</v>
      </c>
      <c r="L50" s="34"/>
    </row>
    <row r="51" spans="1:12" hidden="1" x14ac:dyDescent="0.3">
      <c r="A51" s="17">
        <v>2017</v>
      </c>
      <c r="B51" s="19">
        <f>(B4-B42)*B16*(B$35*$B26+B$36*$C26+$D26*B$37+$E26*B$38+$F26*B$39)/100*0.72*0.84*44/12*1000/1000000</f>
        <v>426.59545448436347</v>
      </c>
      <c r="C51" s="19" t="e">
        <f>(C4-C42)*C16*(C$35*$B26+C$36*$C26+$D26*C$37+$E26*C$38+$F26*C$39)/100*0.72*0.84*44/12*1000/1000000</f>
        <v>#REF!</v>
      </c>
      <c r="D51" s="19">
        <f>(D4-D42)*D16*(D$35*$B26+D$36*$C26+$D26*D$37+$E26*D$38+$F26*D$39)/100*0.72*0.84*44/12*1000/1000000</f>
        <v>-1.7033051881237562</v>
      </c>
      <c r="E51" s="19">
        <f>(E4-E42)*E16*(E$35*$B26+E$36*$C26+$D26*E$37+$E26*E$38+$F26*E$39)/100*0.72*0.84*44/12*1000/1000000</f>
        <v>-13.005815823550826</v>
      </c>
      <c r="F51" s="19">
        <f>(F4-F42)*F16*(F$35*$B26+F$36*$C26+$D26*F$37+$E26*F$38+$F26*F$39)/100*0.72*0.84*44/12*1000/1000000</f>
        <v>-9.6301046895264655</v>
      </c>
      <c r="G51" s="19">
        <f>G4*$G16*(G$35*$AA26+G$36*$AB26+$AC26*G$37+$AD26*G$38+$AE26*G$39)/100*0.72*0.84*44/12*1000/1000000</f>
        <v>353.15280000000001</v>
      </c>
      <c r="H51" s="19" t="e">
        <f>SUM(B51:G51)</f>
        <v>#REF!</v>
      </c>
      <c r="L51" s="34"/>
    </row>
    <row r="52" spans="1:12" x14ac:dyDescent="0.3">
      <c r="A52" s="8">
        <v>2020</v>
      </c>
      <c r="B52" s="19">
        <f t="shared" ref="B52:B58" si="6">(B7-B42)*B16*(B$35*$B26+B$36*$C26+$D26*B$37+$E26*B$38+$F26*B$39)/100*0.72*0.84*44/12*1000/1000000</f>
        <v>618.50358059416749</v>
      </c>
      <c r="C52" s="19">
        <f t="shared" ref="C52:C58" si="7">(C7-C42)*C16*(C$35*$G26+C$36*$H26+$I26*C$37+$J26*C$38+$K26*C$39)/100*0.72*0.84*44/12*1000/1000000</f>
        <v>28.287709577352192</v>
      </c>
      <c r="D52" s="19">
        <f t="shared" ref="D52:D58" si="8">(D7-D42)*D16*(D$35*$L26+D$36*$M26+$N26*D$37+$O26*D$38+$P26*D$39)/100*0.74*0.84*44/12*1000/1000000</f>
        <v>122.45853613041881</v>
      </c>
      <c r="E52" s="19">
        <f t="shared" ref="E52:E58" si="9">(E7-E42)*E16*(E$35*$Q26+E$36*$R26+$S26*E$37+$T26*E$38+$U26*E$39)/100*0.82*0.84*44/12*1000/1000000</f>
        <v>4.6290294270981427</v>
      </c>
      <c r="F52" s="19">
        <f t="shared" ref="F52:F58" si="10">(F7-F42)*F16*(F$35*$V26+F$36*$W26+$X26*F$37+$Y26*F$38+$Z26*F$39)/100*0.82*0.84*44/12*1000/1000000</f>
        <v>88.90132929138791</v>
      </c>
      <c r="G52" s="19">
        <f t="shared" ref="G52:G58" si="11">(G7-G42)*G16*(G$35*$AA26+G$36*$AB26+$AC26*G$37+$AD26*G$38+$AE26*G$39)/100*0.82*0.84*44/12*1000/1000000</f>
        <v>316.4415087067481</v>
      </c>
      <c r="H52" s="19">
        <f>SUM(B52:G52)</f>
        <v>1179.2216937271726</v>
      </c>
      <c r="L52" s="34"/>
    </row>
    <row r="53" spans="1:12" x14ac:dyDescent="0.3">
      <c r="A53" s="8">
        <v>2025</v>
      </c>
      <c r="B53" s="19">
        <f t="shared" si="6"/>
        <v>725.86686625699588</v>
      </c>
      <c r="C53" s="19">
        <f t="shared" si="7"/>
        <v>15.796414205366064</v>
      </c>
      <c r="D53" s="19">
        <f t="shared" si="8"/>
        <v>141.81815299854804</v>
      </c>
      <c r="E53" s="19">
        <f t="shared" si="9"/>
        <v>3.7469760412783537</v>
      </c>
      <c r="F53" s="19">
        <f t="shared" si="10"/>
        <v>69.866372692609971</v>
      </c>
      <c r="G53" s="19">
        <f t="shared" si="11"/>
        <v>323.23967807804803</v>
      </c>
      <c r="H53" s="19">
        <f t="shared" ref="H53:H57" si="12">SUM(B53:G53)</f>
        <v>1280.3344602728464</v>
      </c>
      <c r="L53" s="34"/>
    </row>
    <row r="54" spans="1:12" x14ac:dyDescent="0.3">
      <c r="A54" s="8">
        <v>2030</v>
      </c>
      <c r="B54" s="19">
        <f t="shared" si="6"/>
        <v>656.15891687272199</v>
      </c>
      <c r="C54" s="19">
        <f t="shared" si="7"/>
        <v>5.8374586534018746</v>
      </c>
      <c r="D54" s="19">
        <f t="shared" si="8"/>
        <v>143.62740043763642</v>
      </c>
      <c r="E54" s="19">
        <f t="shared" si="9"/>
        <v>2.2770981148050629</v>
      </c>
      <c r="F54" s="19">
        <f t="shared" si="10"/>
        <v>61.191214254266463</v>
      </c>
      <c r="G54" s="19">
        <f t="shared" si="11"/>
        <v>336.81902165362771</v>
      </c>
      <c r="H54" s="19">
        <f t="shared" si="12"/>
        <v>1205.9111099864595</v>
      </c>
      <c r="L54" s="34"/>
    </row>
    <row r="55" spans="1:12" x14ac:dyDescent="0.3">
      <c r="A55" s="8">
        <v>2035</v>
      </c>
      <c r="B55" s="19">
        <f t="shared" si="6"/>
        <v>510.91928429660277</v>
      </c>
      <c r="C55" s="19">
        <f t="shared" si="7"/>
        <v>0.97011920505549443</v>
      </c>
      <c r="D55" s="19">
        <f t="shared" si="8"/>
        <v>145.07904367712604</v>
      </c>
      <c r="E55" s="19">
        <f t="shared" si="9"/>
        <v>1.4846971866219274</v>
      </c>
      <c r="F55" s="19">
        <f t="shared" si="10"/>
        <v>54.408070292737541</v>
      </c>
      <c r="G55" s="19">
        <f t="shared" si="11"/>
        <v>348.69168798441609</v>
      </c>
      <c r="H55" s="19">
        <f t="shared" si="12"/>
        <v>1061.55290264256</v>
      </c>
      <c r="L55" s="34"/>
    </row>
    <row r="56" spans="1:12" x14ac:dyDescent="0.3">
      <c r="A56" s="8">
        <v>2040</v>
      </c>
      <c r="B56" s="19">
        <f t="shared" si="6"/>
        <v>383.45986541334423</v>
      </c>
      <c r="C56" s="19">
        <f t="shared" si="7"/>
        <v>4.0326556681212038E-2</v>
      </c>
      <c r="D56" s="19">
        <f t="shared" si="8"/>
        <v>140.69680135540679</v>
      </c>
      <c r="E56" s="19">
        <f t="shared" si="9"/>
        <v>1.434730986566892</v>
      </c>
      <c r="F56" s="19">
        <f t="shared" si="10"/>
        <v>48.726105451578761</v>
      </c>
      <c r="G56" s="19">
        <f t="shared" si="11"/>
        <v>334.46133543656839</v>
      </c>
      <c r="H56" s="19">
        <f t="shared" si="12"/>
        <v>908.81916520014624</v>
      </c>
      <c r="L56" s="34"/>
    </row>
    <row r="57" spans="1:12" x14ac:dyDescent="0.3">
      <c r="A57" s="8">
        <v>2045</v>
      </c>
      <c r="B57" s="19">
        <f t="shared" si="6"/>
        <v>280.23971162791344</v>
      </c>
      <c r="C57" s="19">
        <f t="shared" si="7"/>
        <v>0</v>
      </c>
      <c r="D57" s="19">
        <f t="shared" si="8"/>
        <v>134.414094223462</v>
      </c>
      <c r="E57" s="19">
        <f t="shared" si="9"/>
        <v>1.4288815029143362</v>
      </c>
      <c r="F57" s="19">
        <f t="shared" si="10"/>
        <v>47.38562395465371</v>
      </c>
      <c r="G57" s="19">
        <f t="shared" si="11"/>
        <v>329.63587580382881</v>
      </c>
      <c r="H57" s="19">
        <f t="shared" si="12"/>
        <v>793.10418711277225</v>
      </c>
      <c r="L57" s="34"/>
    </row>
    <row r="58" spans="1:12" x14ac:dyDescent="0.3">
      <c r="A58" s="17">
        <v>2050</v>
      </c>
      <c r="B58" s="19">
        <f t="shared" si="6"/>
        <v>198.40368834653029</v>
      </c>
      <c r="C58" s="19">
        <f t="shared" si="7"/>
        <v>3.743321491985287E-4</v>
      </c>
      <c r="D58" s="19">
        <f t="shared" si="8"/>
        <v>126.32445717163313</v>
      </c>
      <c r="E58" s="19">
        <f t="shared" si="9"/>
        <v>1.4288815029143362</v>
      </c>
      <c r="F58" s="19">
        <f t="shared" si="10"/>
        <v>45.67289055870237</v>
      </c>
      <c r="G58" s="19">
        <f t="shared" si="11"/>
        <v>307.46778351978872</v>
      </c>
      <c r="H58" s="19">
        <f>SUM(B58:G58)</f>
        <v>679.29807543171808</v>
      </c>
    </row>
    <row r="59" spans="1:12" x14ac:dyDescent="0.3">
      <c r="A59" s="8"/>
      <c r="L59" s="34"/>
    </row>
    <row r="60" spans="1:12" x14ac:dyDescent="0.3">
      <c r="A60" s="8"/>
      <c r="L60" s="34"/>
    </row>
    <row r="61" spans="1:12" x14ac:dyDescent="0.3">
      <c r="A61" s="11"/>
      <c r="L61" s="34"/>
    </row>
    <row r="62" spans="1:12" x14ac:dyDescent="0.3">
      <c r="A62" s="8"/>
      <c r="L62" s="34"/>
    </row>
    <row r="63" spans="1:12" x14ac:dyDescent="0.3">
      <c r="A63" s="8"/>
      <c r="L63" s="34"/>
    </row>
    <row r="64" spans="1:12" x14ac:dyDescent="0.3">
      <c r="A64" s="8"/>
      <c r="L64" s="34"/>
    </row>
    <row r="65" spans="1:12" x14ac:dyDescent="0.3">
      <c r="A65" s="8"/>
      <c r="L65" s="34"/>
    </row>
    <row r="66" spans="1:12" x14ac:dyDescent="0.3">
      <c r="A66" s="8"/>
      <c r="L66" s="34"/>
    </row>
    <row r="67" spans="1:12" x14ac:dyDescent="0.3">
      <c r="A67" s="8"/>
      <c r="L67" s="34"/>
    </row>
    <row r="68" spans="1:12" x14ac:dyDescent="0.3">
      <c r="A68" s="8"/>
      <c r="L68" s="34"/>
    </row>
    <row r="69" spans="1:12" x14ac:dyDescent="0.3">
      <c r="A69" s="8"/>
      <c r="L69" s="34"/>
    </row>
    <row r="70" spans="1:12" x14ac:dyDescent="0.3">
      <c r="A70" s="8"/>
      <c r="L70" s="34"/>
    </row>
    <row r="71" spans="1:12" x14ac:dyDescent="0.3">
      <c r="A71" s="11"/>
      <c r="L71" s="34"/>
    </row>
    <row r="72" spans="1:12" x14ac:dyDescent="0.3">
      <c r="A72" s="8"/>
      <c r="L72" s="34"/>
    </row>
    <row r="73" spans="1:12" x14ac:dyDescent="0.3">
      <c r="A73" s="8"/>
      <c r="L73" s="34"/>
    </row>
    <row r="74" spans="1:12" x14ac:dyDescent="0.3">
      <c r="A74" s="8"/>
      <c r="L74" s="34"/>
    </row>
    <row r="75" spans="1:12" x14ac:dyDescent="0.3">
      <c r="A75" s="8"/>
      <c r="L75" s="34"/>
    </row>
    <row r="76" spans="1:12" x14ac:dyDescent="0.3">
      <c r="A76" s="8"/>
      <c r="L76" s="34"/>
    </row>
    <row r="77" spans="1:12" x14ac:dyDescent="0.3">
      <c r="A77" s="8"/>
      <c r="L77" s="34"/>
    </row>
    <row r="78" spans="1:12" x14ac:dyDescent="0.3">
      <c r="A78" s="8"/>
      <c r="L78" s="34"/>
    </row>
    <row r="79" spans="1:12" x14ac:dyDescent="0.3">
      <c r="A79" s="8"/>
      <c r="L79" s="34"/>
    </row>
    <row r="80" spans="1:12" x14ac:dyDescent="0.3">
      <c r="A80" s="8"/>
      <c r="L80" s="34"/>
    </row>
    <row r="81" spans="1:12" x14ac:dyDescent="0.3">
      <c r="A81" s="8"/>
      <c r="L81" s="34"/>
    </row>
    <row r="82" spans="1:12" x14ac:dyDescent="0.3">
      <c r="A82" s="8"/>
      <c r="L82" s="34"/>
    </row>
    <row r="83" spans="1:12" x14ac:dyDescent="0.3">
      <c r="A83" s="8"/>
      <c r="L83" s="34"/>
    </row>
    <row r="84" spans="1:12" x14ac:dyDescent="0.3">
      <c r="A84" s="8"/>
      <c r="L84" s="34"/>
    </row>
    <row r="85" spans="1:12" x14ac:dyDescent="0.3">
      <c r="A85" s="8"/>
      <c r="L85" s="34"/>
    </row>
    <row r="86" spans="1:12" x14ac:dyDescent="0.3">
      <c r="A86" s="8"/>
      <c r="L86" s="34"/>
    </row>
    <row r="87" spans="1:12" x14ac:dyDescent="0.3">
      <c r="A87" s="8"/>
      <c r="L87" s="34"/>
    </row>
    <row r="88" spans="1:12" x14ac:dyDescent="0.3">
      <c r="A88" s="8"/>
      <c r="L88" s="34"/>
    </row>
    <row r="89" spans="1:12" x14ac:dyDescent="0.3">
      <c r="A89" s="8"/>
      <c r="L89" s="34"/>
    </row>
    <row r="90" spans="1:12" x14ac:dyDescent="0.3">
      <c r="A90" s="8"/>
      <c r="L90" s="34"/>
    </row>
    <row r="91" spans="1:12" x14ac:dyDescent="0.3">
      <c r="A91" s="8"/>
      <c r="L91" s="34"/>
    </row>
    <row r="92" spans="1:12" x14ac:dyDescent="0.3">
      <c r="A92" s="8"/>
      <c r="L92" s="34"/>
    </row>
    <row r="93" spans="1:12" x14ac:dyDescent="0.3">
      <c r="A93" s="8"/>
      <c r="L93" s="34"/>
    </row>
    <row r="94" spans="1:12" x14ac:dyDescent="0.3">
      <c r="A94" s="8"/>
      <c r="L94" s="34"/>
    </row>
    <row r="95" spans="1:12" x14ac:dyDescent="0.3">
      <c r="A95" s="8"/>
      <c r="L95" s="34"/>
    </row>
    <row r="96" spans="1:12" x14ac:dyDescent="0.3">
      <c r="A96" s="11"/>
      <c r="L96" s="34"/>
    </row>
    <row r="97" spans="1:12" x14ac:dyDescent="0.3">
      <c r="A97" s="8"/>
      <c r="L97" s="34"/>
    </row>
    <row r="98" spans="1:12" x14ac:dyDescent="0.3">
      <c r="A98" s="8"/>
      <c r="L98" s="34"/>
    </row>
    <row r="99" spans="1:12" x14ac:dyDescent="0.3">
      <c r="A99" s="8"/>
      <c r="L99" s="34"/>
    </row>
    <row r="100" spans="1:12" x14ac:dyDescent="0.3">
      <c r="A100" s="8"/>
      <c r="L100" s="34"/>
    </row>
    <row r="101" spans="1:12" x14ac:dyDescent="0.3">
      <c r="A101" s="8"/>
      <c r="L101" s="34"/>
    </row>
    <row r="102" spans="1:12" x14ac:dyDescent="0.3">
      <c r="A102" s="8"/>
      <c r="L102" s="34"/>
    </row>
    <row r="103" spans="1:12" x14ac:dyDescent="0.3">
      <c r="A103" s="8"/>
      <c r="L103" s="34"/>
    </row>
    <row r="104" spans="1:12" x14ac:dyDescent="0.3">
      <c r="A104" s="8"/>
      <c r="L104" s="34"/>
    </row>
    <row r="105" spans="1:12" x14ac:dyDescent="0.3">
      <c r="A105" s="8"/>
      <c r="L105" s="34"/>
    </row>
    <row r="106" spans="1:12" x14ac:dyDescent="0.3">
      <c r="A106" s="8"/>
      <c r="L106" s="34"/>
    </row>
    <row r="107" spans="1:12" x14ac:dyDescent="0.3">
      <c r="A107" s="11"/>
      <c r="L107" s="34"/>
    </row>
    <row r="108" spans="1:12" x14ac:dyDescent="0.3">
      <c r="A108" s="8"/>
      <c r="L108" s="34"/>
    </row>
    <row r="109" spans="1:12" x14ac:dyDescent="0.3">
      <c r="A109" s="8"/>
      <c r="L109" s="34"/>
    </row>
    <row r="110" spans="1:12" x14ac:dyDescent="0.3">
      <c r="A110" s="8"/>
      <c r="L110" s="34"/>
    </row>
    <row r="111" spans="1:12" x14ac:dyDescent="0.3">
      <c r="A111" s="8"/>
      <c r="L111" s="34"/>
    </row>
    <row r="112" spans="1:12" x14ac:dyDescent="0.3">
      <c r="A112" s="8"/>
      <c r="L112" s="34"/>
    </row>
    <row r="113" spans="1:12" x14ac:dyDescent="0.3">
      <c r="A113" s="8"/>
      <c r="L113" s="34"/>
    </row>
    <row r="114" spans="1:12" x14ac:dyDescent="0.3">
      <c r="A114" s="8"/>
      <c r="L114" s="34"/>
    </row>
    <row r="115" spans="1:12" x14ac:dyDescent="0.3">
      <c r="A115" s="8"/>
      <c r="L115" s="34"/>
    </row>
    <row r="116" spans="1:12" x14ac:dyDescent="0.3">
      <c r="A116" s="8"/>
      <c r="L116" s="34"/>
    </row>
    <row r="117" spans="1:12" x14ac:dyDescent="0.3">
      <c r="A117" s="8"/>
      <c r="L117" s="34"/>
    </row>
    <row r="118" spans="1:12" x14ac:dyDescent="0.3">
      <c r="A118" s="8"/>
      <c r="L118" s="34"/>
    </row>
    <row r="119" spans="1:12" x14ac:dyDescent="0.3">
      <c r="A119" s="8"/>
      <c r="L119" s="34"/>
    </row>
    <row r="120" spans="1:12" x14ac:dyDescent="0.3">
      <c r="A120" s="8"/>
      <c r="L120" s="34"/>
    </row>
    <row r="121" spans="1:12" x14ac:dyDescent="0.3">
      <c r="A121" s="8"/>
      <c r="L121" s="34"/>
    </row>
    <row r="122" spans="1:12" x14ac:dyDescent="0.3">
      <c r="A122" s="8"/>
      <c r="L122" s="34"/>
    </row>
    <row r="123" spans="1:12" x14ac:dyDescent="0.3">
      <c r="A123" s="8"/>
      <c r="L123" s="34"/>
    </row>
    <row r="124" spans="1:12" x14ac:dyDescent="0.3">
      <c r="A124" s="8"/>
      <c r="L124" s="34"/>
    </row>
    <row r="125" spans="1:12" x14ac:dyDescent="0.3">
      <c r="A125" s="8"/>
      <c r="L125" s="34"/>
    </row>
    <row r="126" spans="1:12" x14ac:dyDescent="0.3">
      <c r="A126" s="8"/>
      <c r="L126" s="34"/>
    </row>
    <row r="127" spans="1:12" x14ac:dyDescent="0.3">
      <c r="A127" s="8"/>
      <c r="L127" s="34"/>
    </row>
    <row r="128" spans="1:12" x14ac:dyDescent="0.3">
      <c r="A128" s="8"/>
      <c r="L128" s="34"/>
    </row>
    <row r="129" spans="1:12" x14ac:dyDescent="0.3">
      <c r="A129" s="8"/>
      <c r="L129" s="34"/>
    </row>
    <row r="130" spans="1:12" x14ac:dyDescent="0.3">
      <c r="A130" s="8"/>
      <c r="L130" s="34"/>
    </row>
    <row r="131" spans="1:12" x14ac:dyDescent="0.3">
      <c r="A131" s="8"/>
      <c r="L131" s="34"/>
    </row>
    <row r="132" spans="1:12" x14ac:dyDescent="0.3">
      <c r="A132" s="8"/>
      <c r="L132" s="34"/>
    </row>
    <row r="133" spans="1:12" x14ac:dyDescent="0.3">
      <c r="A133" s="8"/>
      <c r="L133" s="34"/>
    </row>
    <row r="134" spans="1:12" x14ac:dyDescent="0.3">
      <c r="A134" s="8"/>
      <c r="L134" s="34"/>
    </row>
    <row r="135" spans="1:12" x14ac:dyDescent="0.3">
      <c r="A135" s="8"/>
      <c r="L135" s="34"/>
    </row>
    <row r="136" spans="1:12" x14ac:dyDescent="0.3">
      <c r="A136" s="8"/>
      <c r="L136" s="34"/>
    </row>
    <row r="137" spans="1:12" x14ac:dyDescent="0.3">
      <c r="A137" s="8"/>
      <c r="L137" s="34"/>
    </row>
    <row r="138" spans="1:12" x14ac:dyDescent="0.3">
      <c r="A138" s="8"/>
      <c r="L138" s="34"/>
    </row>
    <row r="139" spans="1:12" x14ac:dyDescent="0.3">
      <c r="A139" s="8"/>
      <c r="L139" s="34"/>
    </row>
    <row r="140" spans="1:12" x14ac:dyDescent="0.3">
      <c r="A140" s="8"/>
      <c r="L140" s="34"/>
    </row>
    <row r="141" spans="1:12" x14ac:dyDescent="0.3">
      <c r="A141" s="8"/>
      <c r="L141" s="34"/>
    </row>
    <row r="142" spans="1:12" x14ac:dyDescent="0.3">
      <c r="A142" s="8"/>
      <c r="L142" s="34"/>
    </row>
    <row r="143" spans="1:12" x14ac:dyDescent="0.3">
      <c r="A143" s="8"/>
      <c r="L143" s="34"/>
    </row>
    <row r="144" spans="1:12" x14ac:dyDescent="0.3">
      <c r="A144" s="8"/>
      <c r="L144" s="34"/>
    </row>
    <row r="145" spans="1:12" x14ac:dyDescent="0.3">
      <c r="A145" s="8"/>
      <c r="L145" s="34"/>
    </row>
    <row r="146" spans="1:12" x14ac:dyDescent="0.3">
      <c r="A146" s="8"/>
      <c r="L146" s="34"/>
    </row>
    <row r="147" spans="1:12" x14ac:dyDescent="0.3">
      <c r="A147" s="8"/>
      <c r="L147" s="34"/>
    </row>
    <row r="148" spans="1:12" x14ac:dyDescent="0.3">
      <c r="A148" s="8"/>
      <c r="L148" s="34"/>
    </row>
    <row r="149" spans="1:12" x14ac:dyDescent="0.3">
      <c r="A149" s="8"/>
      <c r="L149" s="34"/>
    </row>
    <row r="150" spans="1:12" x14ac:dyDescent="0.3">
      <c r="A150" s="8"/>
      <c r="L150" s="34"/>
    </row>
    <row r="151" spans="1:12" x14ac:dyDescent="0.3">
      <c r="A151" s="8"/>
      <c r="L151" s="34"/>
    </row>
    <row r="152" spans="1:12" x14ac:dyDescent="0.3">
      <c r="A152" s="8"/>
      <c r="L152" s="34"/>
    </row>
    <row r="153" spans="1:12" x14ac:dyDescent="0.3">
      <c r="A153" s="8"/>
      <c r="L153" s="34"/>
    </row>
    <row r="154" spans="1:12" x14ac:dyDescent="0.3">
      <c r="A154" s="8"/>
      <c r="L154" s="34"/>
    </row>
    <row r="155" spans="1:12" x14ac:dyDescent="0.3">
      <c r="A155" s="8"/>
      <c r="L155" s="34"/>
    </row>
    <row r="156" spans="1:12" x14ac:dyDescent="0.3">
      <c r="A156" s="8"/>
      <c r="L156" s="34"/>
    </row>
    <row r="157" spans="1:12" x14ac:dyDescent="0.3">
      <c r="A157" s="8"/>
      <c r="L157" s="34"/>
    </row>
    <row r="158" spans="1:12" x14ac:dyDescent="0.3">
      <c r="A158" s="8"/>
      <c r="L158" s="34"/>
    </row>
    <row r="159" spans="1:12" x14ac:dyDescent="0.3">
      <c r="A159" s="8"/>
      <c r="L159" s="34"/>
    </row>
    <row r="160" spans="1:12" x14ac:dyDescent="0.3">
      <c r="A160" s="8"/>
      <c r="L160" s="34"/>
    </row>
    <row r="161" spans="1:12" x14ac:dyDescent="0.3">
      <c r="A161" s="8"/>
      <c r="L161" s="34"/>
    </row>
    <row r="162" spans="1:12" x14ac:dyDescent="0.3">
      <c r="A162" s="8"/>
      <c r="L162" s="34"/>
    </row>
    <row r="163" spans="1:12" x14ac:dyDescent="0.3">
      <c r="A163" s="8"/>
      <c r="L163" s="34"/>
    </row>
    <row r="164" spans="1:12" x14ac:dyDescent="0.3">
      <c r="A164" s="8"/>
      <c r="L164" s="34"/>
    </row>
    <row r="165" spans="1:12" x14ac:dyDescent="0.3">
      <c r="A165" s="8"/>
      <c r="L165" s="34"/>
    </row>
    <row r="166" spans="1:12" x14ac:dyDescent="0.3">
      <c r="A166" s="8"/>
      <c r="L166" s="34"/>
    </row>
    <row r="167" spans="1:12" x14ac:dyDescent="0.3">
      <c r="A167" s="8"/>
      <c r="L167" s="34"/>
    </row>
    <row r="168" spans="1:12" x14ac:dyDescent="0.3">
      <c r="A168" s="8"/>
      <c r="L168" s="34"/>
    </row>
    <row r="169" spans="1:12" x14ac:dyDescent="0.3">
      <c r="A169" s="8"/>
      <c r="L169" s="34"/>
    </row>
    <row r="170" spans="1:12" x14ac:dyDescent="0.3">
      <c r="A170" s="8"/>
      <c r="L170" s="34"/>
    </row>
    <row r="171" spans="1:12" x14ac:dyDescent="0.3">
      <c r="A171" s="8"/>
      <c r="L171" s="34"/>
    </row>
    <row r="172" spans="1:12" x14ac:dyDescent="0.3">
      <c r="A172" s="8"/>
      <c r="L172" s="34"/>
    </row>
    <row r="173" spans="1:12" x14ac:dyDescent="0.3">
      <c r="A173" s="8"/>
      <c r="L173" s="34"/>
    </row>
    <row r="174" spans="1:12" x14ac:dyDescent="0.3">
      <c r="A174" s="8"/>
      <c r="L174" s="34"/>
    </row>
    <row r="175" spans="1:12" x14ac:dyDescent="0.3">
      <c r="A175" s="8"/>
      <c r="L175" s="34"/>
    </row>
    <row r="176" spans="1:12" x14ac:dyDescent="0.3">
      <c r="A176" s="8"/>
      <c r="L176" s="34"/>
    </row>
    <row r="177" spans="1:12" x14ac:dyDescent="0.3">
      <c r="A177" s="8"/>
      <c r="L177" s="34"/>
    </row>
    <row r="178" spans="1:12" x14ac:dyDescent="0.3">
      <c r="A178" s="8"/>
      <c r="L178" s="34"/>
    </row>
    <row r="179" spans="1:12" x14ac:dyDescent="0.3">
      <c r="A179" s="8"/>
      <c r="L179" s="34"/>
    </row>
    <row r="180" spans="1:12" x14ac:dyDescent="0.3">
      <c r="A180" s="8"/>
      <c r="L180" s="34"/>
    </row>
    <row r="181" spans="1:12" x14ac:dyDescent="0.3">
      <c r="A181" s="8"/>
      <c r="L181" s="34"/>
    </row>
    <row r="182" spans="1:12" x14ac:dyDescent="0.3">
      <c r="A182" s="8"/>
      <c r="L182" s="34"/>
    </row>
    <row r="183" spans="1:12" x14ac:dyDescent="0.3">
      <c r="A183" s="8"/>
      <c r="L183" s="34"/>
    </row>
    <row r="184" spans="1:12" x14ac:dyDescent="0.3">
      <c r="A184" s="8"/>
      <c r="L184" s="34"/>
    </row>
    <row r="185" spans="1:12" x14ac:dyDescent="0.3">
      <c r="A185" s="8"/>
      <c r="L185" s="34"/>
    </row>
    <row r="186" spans="1:12" x14ac:dyDescent="0.3">
      <c r="A186" s="8"/>
      <c r="L186" s="34"/>
    </row>
    <row r="187" spans="1:12" x14ac:dyDescent="0.3">
      <c r="A187" s="8"/>
      <c r="L187" s="34"/>
    </row>
    <row r="188" spans="1:12" x14ac:dyDescent="0.3">
      <c r="A188" s="8"/>
      <c r="L188" s="34"/>
    </row>
    <row r="189" spans="1:12" x14ac:dyDescent="0.3">
      <c r="A189" s="8"/>
      <c r="L189" s="34"/>
    </row>
    <row r="190" spans="1:12" x14ac:dyDescent="0.3">
      <c r="A190" s="8"/>
      <c r="L190" s="34"/>
    </row>
    <row r="191" spans="1:12" x14ac:dyDescent="0.3">
      <c r="A191" s="8"/>
      <c r="L191" s="34"/>
    </row>
    <row r="192" spans="1:12" x14ac:dyDescent="0.3">
      <c r="A192" s="8"/>
      <c r="L192" s="34"/>
    </row>
    <row r="193" spans="1:12" x14ac:dyDescent="0.3">
      <c r="A193" s="8"/>
      <c r="L193" s="34"/>
    </row>
    <row r="194" spans="1:12" x14ac:dyDescent="0.3">
      <c r="A194" s="8"/>
      <c r="L194" s="34"/>
    </row>
    <row r="195" spans="1:12" x14ac:dyDescent="0.3">
      <c r="A195" s="8"/>
      <c r="L195" s="34"/>
    </row>
    <row r="196" spans="1:12" x14ac:dyDescent="0.3">
      <c r="A196" s="8"/>
      <c r="L196" s="34"/>
    </row>
    <row r="197" spans="1:12" x14ac:dyDescent="0.3">
      <c r="A197" s="8"/>
      <c r="L197" s="34"/>
    </row>
    <row r="198" spans="1:12" x14ac:dyDescent="0.3">
      <c r="A198" s="8"/>
      <c r="L198" s="34"/>
    </row>
    <row r="199" spans="1:12" x14ac:dyDescent="0.3">
      <c r="A199" s="8"/>
      <c r="L199" s="34"/>
    </row>
    <row r="200" spans="1:12" x14ac:dyDescent="0.3">
      <c r="A200" s="8"/>
      <c r="L200" s="34"/>
    </row>
    <row r="201" spans="1:12" x14ac:dyDescent="0.3">
      <c r="A201" s="8"/>
      <c r="L201" s="34"/>
    </row>
    <row r="202" spans="1:12" x14ac:dyDescent="0.3">
      <c r="A202" s="8"/>
      <c r="L202" s="34"/>
    </row>
    <row r="203" spans="1:12" x14ac:dyDescent="0.3">
      <c r="A203" s="8"/>
      <c r="L203" s="34"/>
    </row>
    <row r="204" spans="1:12" x14ac:dyDescent="0.3">
      <c r="A204" s="8"/>
      <c r="L204" s="34"/>
    </row>
    <row r="205" spans="1:12" x14ac:dyDescent="0.3">
      <c r="A205" s="8"/>
      <c r="L205" s="34"/>
    </row>
    <row r="206" spans="1:12" x14ac:dyDescent="0.3">
      <c r="A206" s="8"/>
      <c r="L206" s="34"/>
    </row>
    <row r="207" spans="1:12" x14ac:dyDescent="0.3">
      <c r="A207" s="8"/>
      <c r="L207" s="34"/>
    </row>
    <row r="208" spans="1:12" x14ac:dyDescent="0.3">
      <c r="A208" s="8"/>
      <c r="L208" s="34"/>
    </row>
    <row r="209" spans="1:12" x14ac:dyDescent="0.3">
      <c r="A209" s="8"/>
      <c r="L209" s="34"/>
    </row>
    <row r="210" spans="1:12" x14ac:dyDescent="0.3">
      <c r="A210" s="8"/>
      <c r="L210" s="34"/>
    </row>
    <row r="211" spans="1:12" x14ac:dyDescent="0.3">
      <c r="A211" s="8"/>
      <c r="L211" s="34"/>
    </row>
    <row r="212" spans="1:12" x14ac:dyDescent="0.3">
      <c r="A212" s="8"/>
      <c r="L212" s="34"/>
    </row>
    <row r="213" spans="1:12" x14ac:dyDescent="0.3">
      <c r="A213" s="8"/>
      <c r="L213" s="34"/>
    </row>
    <row r="214" spans="1:12" x14ac:dyDescent="0.3">
      <c r="A214" s="8"/>
      <c r="L214" s="34"/>
    </row>
    <row r="215" spans="1:12" x14ac:dyDescent="0.3">
      <c r="A215" s="8"/>
      <c r="L215" s="34"/>
    </row>
    <row r="216" spans="1:12" x14ac:dyDescent="0.3">
      <c r="A216" s="8"/>
      <c r="L216" s="34"/>
    </row>
    <row r="217" spans="1:12" x14ac:dyDescent="0.3">
      <c r="A217" s="8"/>
      <c r="L217" s="34"/>
    </row>
    <row r="218" spans="1:12" x14ac:dyDescent="0.3">
      <c r="A218" s="8"/>
      <c r="L218" s="34"/>
    </row>
    <row r="219" spans="1:12" x14ac:dyDescent="0.3">
      <c r="A219" s="8"/>
      <c r="L219" s="34"/>
    </row>
    <row r="220" spans="1:12" x14ac:dyDescent="0.3">
      <c r="A220" s="8"/>
      <c r="L220" s="34"/>
    </row>
    <row r="221" spans="1:12" x14ac:dyDescent="0.3">
      <c r="A221" s="8"/>
      <c r="L221" s="34"/>
    </row>
    <row r="222" spans="1:12" x14ac:dyDescent="0.3">
      <c r="A222" s="8"/>
      <c r="L222" s="34"/>
    </row>
    <row r="223" spans="1:12" x14ac:dyDescent="0.3">
      <c r="A223" s="8"/>
      <c r="L223" s="34"/>
    </row>
    <row r="224" spans="1:12" x14ac:dyDescent="0.3">
      <c r="A224" s="8"/>
      <c r="L224" s="34"/>
    </row>
    <row r="225" spans="1:12" x14ac:dyDescent="0.3">
      <c r="A225" s="8"/>
      <c r="L225" s="34"/>
    </row>
    <row r="226" spans="1:12" x14ac:dyDescent="0.3">
      <c r="A226" s="8"/>
      <c r="L226" s="34"/>
    </row>
    <row r="227" spans="1:12" x14ac:dyDescent="0.3">
      <c r="A227" s="8"/>
      <c r="L227" s="34"/>
    </row>
    <row r="228" spans="1:12" x14ac:dyDescent="0.3">
      <c r="A228" s="8"/>
      <c r="L228" s="34"/>
    </row>
    <row r="229" spans="1:12" x14ac:dyDescent="0.3">
      <c r="A229" s="8"/>
      <c r="L229" s="34"/>
    </row>
    <row r="230" spans="1:12" x14ac:dyDescent="0.3">
      <c r="A230" s="8"/>
      <c r="L230" s="34"/>
    </row>
    <row r="231" spans="1:12" x14ac:dyDescent="0.3">
      <c r="A231" s="8"/>
      <c r="L231" s="34"/>
    </row>
    <row r="232" spans="1:12" x14ac:dyDescent="0.3">
      <c r="A232" s="8"/>
      <c r="L232" s="34"/>
    </row>
    <row r="233" spans="1:12" x14ac:dyDescent="0.3">
      <c r="A233" s="8"/>
      <c r="L233" s="34"/>
    </row>
    <row r="234" spans="1:12" x14ac:dyDescent="0.3">
      <c r="A234" s="8"/>
      <c r="L234" s="34"/>
    </row>
    <row r="235" spans="1:12" x14ac:dyDescent="0.3">
      <c r="A235" s="8"/>
      <c r="L235" s="34"/>
    </row>
    <row r="236" spans="1:12" x14ac:dyDescent="0.3">
      <c r="A236" s="8"/>
      <c r="L236" s="34"/>
    </row>
    <row r="237" spans="1:12" x14ac:dyDescent="0.3">
      <c r="A237" s="8"/>
      <c r="L237" s="34"/>
    </row>
    <row r="238" spans="1:12" x14ac:dyDescent="0.3">
      <c r="A238" s="8"/>
      <c r="L238" s="34"/>
    </row>
    <row r="239" spans="1:12" x14ac:dyDescent="0.3">
      <c r="A239" s="8"/>
      <c r="L239" s="34"/>
    </row>
    <row r="240" spans="1:12" x14ac:dyDescent="0.3">
      <c r="A240" s="8"/>
      <c r="L240" s="34"/>
    </row>
    <row r="241" spans="1:12" x14ac:dyDescent="0.3">
      <c r="A241" s="8"/>
      <c r="L241" s="34"/>
    </row>
    <row r="242" spans="1:12" x14ac:dyDescent="0.3">
      <c r="A242" s="8"/>
      <c r="L242" s="34"/>
    </row>
    <row r="243" spans="1:12" x14ac:dyDescent="0.3">
      <c r="A243" s="8"/>
      <c r="L243" s="34"/>
    </row>
    <row r="244" spans="1:12" x14ac:dyDescent="0.3">
      <c r="A244" s="8"/>
      <c r="L244" s="34"/>
    </row>
    <row r="245" spans="1:12" x14ac:dyDescent="0.3">
      <c r="A245" s="8"/>
      <c r="L245" s="34"/>
    </row>
    <row r="246" spans="1:12" x14ac:dyDescent="0.3">
      <c r="A246" s="8"/>
      <c r="L246" s="34"/>
    </row>
    <row r="247" spans="1:12" x14ac:dyDescent="0.3">
      <c r="A247" s="8"/>
      <c r="L247" s="34"/>
    </row>
    <row r="248" spans="1:12" x14ac:dyDescent="0.3">
      <c r="A248" s="8"/>
      <c r="L248" s="34"/>
    </row>
    <row r="249" spans="1:12" x14ac:dyDescent="0.3">
      <c r="A249" s="8"/>
      <c r="L249" s="34"/>
    </row>
    <row r="250" spans="1:12" x14ac:dyDescent="0.3">
      <c r="A250" s="8"/>
      <c r="L250" s="34"/>
    </row>
    <row r="251" spans="1:12" x14ac:dyDescent="0.3">
      <c r="A251" s="8"/>
      <c r="L251" s="34"/>
    </row>
    <row r="252" spans="1:12" x14ac:dyDescent="0.3">
      <c r="A252" s="8"/>
      <c r="L252" s="34"/>
    </row>
    <row r="253" spans="1:12" x14ac:dyDescent="0.3">
      <c r="A253" s="8"/>
      <c r="L253" s="34"/>
    </row>
    <row r="254" spans="1:12" x14ac:dyDescent="0.3">
      <c r="A254" s="8"/>
      <c r="L254" s="34"/>
    </row>
    <row r="255" spans="1:12" x14ac:dyDescent="0.3">
      <c r="A255" s="8"/>
      <c r="L255" s="34"/>
    </row>
    <row r="256" spans="1:12" x14ac:dyDescent="0.3">
      <c r="A256" s="8"/>
      <c r="L256" s="34"/>
    </row>
    <row r="257" spans="1:12" x14ac:dyDescent="0.3">
      <c r="A257" s="8"/>
      <c r="L257" s="34"/>
    </row>
    <row r="258" spans="1:12" x14ac:dyDescent="0.3">
      <c r="A258" s="8"/>
      <c r="L258" s="34"/>
    </row>
    <row r="259" spans="1:12" x14ac:dyDescent="0.3">
      <c r="A259" s="8"/>
      <c r="L259" s="34"/>
    </row>
    <row r="260" spans="1:12" x14ac:dyDescent="0.3">
      <c r="A260" s="8"/>
      <c r="L260" s="34"/>
    </row>
    <row r="261" spans="1:12" x14ac:dyDescent="0.3">
      <c r="A261" s="8"/>
      <c r="L261" s="34"/>
    </row>
    <row r="262" spans="1:12" x14ac:dyDescent="0.3">
      <c r="A262" s="8"/>
      <c r="L262" s="34"/>
    </row>
    <row r="263" spans="1:12" x14ac:dyDescent="0.3">
      <c r="A263" s="8"/>
      <c r="L263" s="34"/>
    </row>
    <row r="264" spans="1:12" x14ac:dyDescent="0.3">
      <c r="A264" s="8"/>
      <c r="L264" s="34"/>
    </row>
    <row r="265" spans="1:12" x14ac:dyDescent="0.3">
      <c r="A265" s="8"/>
      <c r="L265" s="34"/>
    </row>
    <row r="266" spans="1:12" x14ac:dyDescent="0.3">
      <c r="A266" s="8"/>
      <c r="L266" s="34"/>
    </row>
    <row r="267" spans="1:12" x14ac:dyDescent="0.3">
      <c r="A267" s="8"/>
      <c r="L267" s="34"/>
    </row>
    <row r="268" spans="1:12" x14ac:dyDescent="0.3">
      <c r="A268" s="8"/>
      <c r="L268" s="34"/>
    </row>
    <row r="269" spans="1:12" x14ac:dyDescent="0.3">
      <c r="A269" s="8"/>
      <c r="L269" s="34"/>
    </row>
    <row r="270" spans="1:12" x14ac:dyDescent="0.3">
      <c r="A270" s="8"/>
      <c r="L270" s="34"/>
    </row>
    <row r="271" spans="1:12" x14ac:dyDescent="0.3">
      <c r="A271" s="8"/>
      <c r="L271" s="34"/>
    </row>
    <row r="272" spans="1:12" x14ac:dyDescent="0.3">
      <c r="A272" s="8"/>
      <c r="L272" s="34"/>
    </row>
    <row r="273" spans="1:12" x14ac:dyDescent="0.3">
      <c r="A273" s="8"/>
      <c r="L273" s="34"/>
    </row>
    <row r="274" spans="1:12" x14ac:dyDescent="0.3">
      <c r="A274" s="8"/>
      <c r="L274" s="34"/>
    </row>
    <row r="275" spans="1:12" x14ac:dyDescent="0.3">
      <c r="A275" s="8"/>
      <c r="L275" s="34"/>
    </row>
    <row r="276" spans="1:12" x14ac:dyDescent="0.3">
      <c r="A276" s="8"/>
      <c r="L276" s="34"/>
    </row>
    <row r="277" spans="1:12" x14ac:dyDescent="0.3">
      <c r="A277" s="8"/>
      <c r="L277" s="34"/>
    </row>
    <row r="278" spans="1:12" x14ac:dyDescent="0.3">
      <c r="A278" s="8"/>
      <c r="L278" s="34"/>
    </row>
    <row r="279" spans="1:12" x14ac:dyDescent="0.3">
      <c r="A279" s="8"/>
      <c r="L279" s="34"/>
    </row>
    <row r="280" spans="1:12" x14ac:dyDescent="0.3">
      <c r="A280" s="8"/>
      <c r="L280" s="34"/>
    </row>
    <row r="281" spans="1:12" x14ac:dyDescent="0.3">
      <c r="A281" s="8"/>
      <c r="L281" s="34"/>
    </row>
    <row r="282" spans="1:12" x14ac:dyDescent="0.3">
      <c r="A282" s="8"/>
      <c r="L282" s="34"/>
    </row>
    <row r="283" spans="1:12" x14ac:dyDescent="0.3">
      <c r="A283" s="8"/>
      <c r="L283" s="34"/>
    </row>
    <row r="284" spans="1:12" x14ac:dyDescent="0.3">
      <c r="A284" s="8"/>
      <c r="L284" s="34"/>
    </row>
    <row r="285" spans="1:12" x14ac:dyDescent="0.3">
      <c r="A285" s="8"/>
      <c r="L285" s="34"/>
    </row>
    <row r="286" spans="1:12" x14ac:dyDescent="0.3">
      <c r="A286" s="8"/>
      <c r="L286" s="34"/>
    </row>
    <row r="287" spans="1:12" x14ac:dyDescent="0.3">
      <c r="A287" s="8"/>
      <c r="L287" s="34"/>
    </row>
    <row r="288" spans="1:12" x14ac:dyDescent="0.3">
      <c r="A288" s="8"/>
      <c r="L288" s="34"/>
    </row>
    <row r="289" spans="1:12" x14ac:dyDescent="0.3">
      <c r="A289" s="8"/>
      <c r="L289" s="34"/>
    </row>
    <row r="290" spans="1:12" x14ac:dyDescent="0.3">
      <c r="A290" s="8"/>
      <c r="L290" s="34"/>
    </row>
    <row r="291" spans="1:12" x14ac:dyDescent="0.3">
      <c r="A291" s="8"/>
      <c r="L291" s="34"/>
    </row>
    <row r="292" spans="1:12" x14ac:dyDescent="0.3">
      <c r="A292" s="8"/>
      <c r="L292" s="34"/>
    </row>
    <row r="293" spans="1:12" x14ac:dyDescent="0.3">
      <c r="A293" s="8"/>
      <c r="L293" s="34"/>
    </row>
    <row r="294" spans="1:12" x14ac:dyDescent="0.3">
      <c r="A294" s="8"/>
      <c r="L294" s="34"/>
    </row>
    <row r="295" spans="1:12" x14ac:dyDescent="0.3">
      <c r="A295" s="8"/>
      <c r="L295" s="34"/>
    </row>
    <row r="296" spans="1:12" x14ac:dyDescent="0.3">
      <c r="A296" s="8"/>
      <c r="L296" s="34"/>
    </row>
    <row r="297" spans="1:12" x14ac:dyDescent="0.3">
      <c r="A297" s="8"/>
      <c r="L297" s="34"/>
    </row>
    <row r="298" spans="1:12" x14ac:dyDescent="0.3">
      <c r="A298" s="8"/>
      <c r="L298" s="34"/>
    </row>
    <row r="299" spans="1:12" x14ac:dyDescent="0.3">
      <c r="A299" s="8"/>
      <c r="L299" s="34"/>
    </row>
    <row r="300" spans="1:12" x14ac:dyDescent="0.3">
      <c r="A300" s="8"/>
      <c r="L300" s="34"/>
    </row>
    <row r="301" spans="1:12" x14ac:dyDescent="0.3">
      <c r="A301" s="8"/>
      <c r="L301" s="34"/>
    </row>
    <row r="302" spans="1:12" x14ac:dyDescent="0.3">
      <c r="A302" s="8"/>
      <c r="L302" s="34"/>
    </row>
    <row r="303" spans="1:12" x14ac:dyDescent="0.3">
      <c r="A303" s="8"/>
      <c r="L303" s="34"/>
    </row>
    <row r="304" spans="1:12" x14ac:dyDescent="0.3">
      <c r="A304" s="8"/>
      <c r="L304" s="34"/>
    </row>
    <row r="305" spans="1:12" x14ac:dyDescent="0.3">
      <c r="A305" s="8"/>
      <c r="L305" s="34"/>
    </row>
    <row r="306" spans="1:12" x14ac:dyDescent="0.3">
      <c r="A306" s="8"/>
      <c r="L306" s="34"/>
    </row>
    <row r="307" spans="1:12" x14ac:dyDescent="0.3">
      <c r="A307" s="8"/>
      <c r="L307" s="34"/>
    </row>
    <row r="308" spans="1:12" x14ac:dyDescent="0.3">
      <c r="A308" s="8"/>
      <c r="L308" s="34"/>
    </row>
    <row r="309" spans="1:12" x14ac:dyDescent="0.3">
      <c r="A309" s="8"/>
      <c r="L309" s="34"/>
    </row>
    <row r="310" spans="1:12" x14ac:dyDescent="0.3">
      <c r="A310" s="8"/>
      <c r="L310" s="34"/>
    </row>
    <row r="311" spans="1:12" x14ac:dyDescent="0.3">
      <c r="A311" s="8"/>
      <c r="L311" s="34"/>
    </row>
    <row r="312" spans="1:12" x14ac:dyDescent="0.3">
      <c r="A312" s="8"/>
      <c r="L312" s="34"/>
    </row>
    <row r="313" spans="1:12" x14ac:dyDescent="0.3">
      <c r="A313" s="8"/>
      <c r="L313" s="34"/>
    </row>
    <row r="314" spans="1:12" x14ac:dyDescent="0.3">
      <c r="A314" s="8"/>
      <c r="L314" s="34"/>
    </row>
    <row r="315" spans="1:12" x14ac:dyDescent="0.3">
      <c r="A315" s="8"/>
      <c r="L315" s="34"/>
    </row>
    <row r="316" spans="1:12" x14ac:dyDescent="0.3">
      <c r="A316" s="8"/>
      <c r="L316" s="34"/>
    </row>
    <row r="317" spans="1:12" x14ac:dyDescent="0.3">
      <c r="A317" s="8"/>
      <c r="L317" s="34"/>
    </row>
    <row r="318" spans="1:12" x14ac:dyDescent="0.3">
      <c r="A318" s="8"/>
      <c r="L318" s="34"/>
    </row>
    <row r="319" spans="1:12" x14ac:dyDescent="0.3">
      <c r="A319" s="8"/>
      <c r="L319" s="34"/>
    </row>
    <row r="320" spans="1:12" x14ac:dyDescent="0.3">
      <c r="A320" s="8"/>
      <c r="L320" s="34"/>
    </row>
    <row r="321" spans="1:12" x14ac:dyDescent="0.3">
      <c r="A321" s="8"/>
      <c r="L321" s="34"/>
    </row>
    <row r="322" spans="1:12" x14ac:dyDescent="0.3">
      <c r="A322" s="8"/>
      <c r="L322" s="34"/>
    </row>
    <row r="323" spans="1:12" x14ac:dyDescent="0.3">
      <c r="A323" s="8"/>
      <c r="L323" s="34"/>
    </row>
    <row r="324" spans="1:12" x14ac:dyDescent="0.3">
      <c r="A324" s="8"/>
      <c r="L324" s="34"/>
    </row>
    <row r="325" spans="1:12" x14ac:dyDescent="0.3">
      <c r="A325" s="8"/>
      <c r="L325" s="34"/>
    </row>
    <row r="326" spans="1:12" x14ac:dyDescent="0.3">
      <c r="A326" s="8"/>
      <c r="L326" s="34"/>
    </row>
    <row r="327" spans="1:12" x14ac:dyDescent="0.3">
      <c r="A327" s="8"/>
      <c r="L327" s="34"/>
    </row>
    <row r="328" spans="1:12" x14ac:dyDescent="0.3">
      <c r="A328" s="8"/>
      <c r="L328" s="34"/>
    </row>
    <row r="329" spans="1:12" x14ac:dyDescent="0.3">
      <c r="A329" s="8"/>
      <c r="L329" s="34"/>
    </row>
    <row r="330" spans="1:12" x14ac:dyDescent="0.3">
      <c r="A330" s="8"/>
      <c r="L330" s="34"/>
    </row>
    <row r="331" spans="1:12" x14ac:dyDescent="0.3">
      <c r="A331" s="8"/>
      <c r="L331" s="34"/>
    </row>
    <row r="332" spans="1:12" x14ac:dyDescent="0.3">
      <c r="A332" s="8"/>
      <c r="L332" s="34"/>
    </row>
    <row r="333" spans="1:12" x14ac:dyDescent="0.3">
      <c r="A333" s="8"/>
      <c r="L333" s="34"/>
    </row>
    <row r="334" spans="1:12" x14ac:dyDescent="0.3">
      <c r="A334" s="8"/>
      <c r="L334" s="34"/>
    </row>
    <row r="335" spans="1:12" x14ac:dyDescent="0.3">
      <c r="A335" s="8"/>
      <c r="L335" s="34"/>
    </row>
    <row r="336" spans="1:12" x14ac:dyDescent="0.3">
      <c r="A336" s="8"/>
      <c r="L336" s="34"/>
    </row>
    <row r="337" spans="1:13" x14ac:dyDescent="0.3">
      <c r="A337" s="8"/>
      <c r="L337" s="34"/>
    </row>
    <row r="338" spans="1:13" x14ac:dyDescent="0.3">
      <c r="A338" s="8"/>
      <c r="L338" s="34"/>
    </row>
    <row r="339" spans="1:13" x14ac:dyDescent="0.3">
      <c r="A339" s="8"/>
      <c r="L339" s="34"/>
    </row>
    <row r="340" spans="1:13" x14ac:dyDescent="0.3">
      <c r="A340" s="8"/>
      <c r="L340" s="34"/>
    </row>
    <row r="341" spans="1:13" x14ac:dyDescent="0.3">
      <c r="A341" s="8"/>
      <c r="L341" s="34"/>
    </row>
    <row r="342" spans="1:13" x14ac:dyDescent="0.3">
      <c r="A342" s="8"/>
      <c r="L342" s="34"/>
    </row>
    <row r="343" spans="1:13" x14ac:dyDescent="0.3">
      <c r="A343" s="8"/>
      <c r="L343" s="34"/>
    </row>
    <row r="344" spans="1:13" x14ac:dyDescent="0.3">
      <c r="A344" s="8"/>
      <c r="L344" s="34"/>
    </row>
    <row r="345" spans="1:13" x14ac:dyDescent="0.3">
      <c r="A345" s="8"/>
      <c r="L345" s="34"/>
    </row>
    <row r="346" spans="1:13" x14ac:dyDescent="0.3">
      <c r="A346" s="8"/>
      <c r="L346" s="34"/>
    </row>
    <row r="347" spans="1:13" x14ac:dyDescent="0.3">
      <c r="A347" s="8"/>
      <c r="L347" s="34"/>
    </row>
    <row r="348" spans="1:13" x14ac:dyDescent="0.3">
      <c r="A348" s="8"/>
      <c r="L348" s="35"/>
      <c r="M348" s="36"/>
    </row>
    <row r="349" spans="1:13" x14ac:dyDescent="0.3">
      <c r="A349" s="8"/>
    </row>
    <row r="350" spans="1:13" x14ac:dyDescent="0.3">
      <c r="A350" s="8"/>
    </row>
    <row r="351" spans="1:13" x14ac:dyDescent="0.3">
      <c r="A351" s="8"/>
    </row>
    <row r="352" spans="1:13" x14ac:dyDescent="0.3">
      <c r="A352" s="8"/>
    </row>
    <row r="353" spans="1:1" x14ac:dyDescent="0.3">
      <c r="A353" s="9"/>
    </row>
  </sheetData>
  <phoneticPr fontId="3" type="noConversion"/>
  <pageMargins left="0.7" right="0.7" top="0.75" bottom="0.75" header="0.3" footer="0.3"/>
  <legacy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658FE-15C0-4898-86B0-A88F72C972DB}">
  <sheetPr>
    <tabColor rgb="FFFFFF00"/>
  </sheetPr>
  <dimension ref="A2:AE353"/>
  <sheetViews>
    <sheetView workbookViewId="0">
      <selection activeCell="D50" sqref="D50"/>
    </sheetView>
  </sheetViews>
  <sheetFormatPr defaultRowHeight="13.5" x14ac:dyDescent="0.3"/>
  <cols>
    <col min="1" max="1" width="21.46484375" customWidth="1"/>
    <col min="2" max="2" width="11.86328125" customWidth="1"/>
    <col min="3" max="3" width="9.73046875" customWidth="1"/>
    <col min="4" max="6" width="11.59765625" customWidth="1"/>
    <col min="7" max="7" width="12.73046875" customWidth="1"/>
    <col min="12" max="12" width="11.59765625" customWidth="1"/>
    <col min="16" max="16" width="11.59765625" customWidth="1"/>
    <col min="19" max="19" width="11.73046875" customWidth="1"/>
    <col min="20" max="20" width="12.265625" customWidth="1"/>
    <col min="21" max="21" width="13.1328125" customWidth="1"/>
  </cols>
  <sheetData>
    <row r="2" spans="1:22" x14ac:dyDescent="0.3">
      <c r="A2" s="8" t="s">
        <v>847</v>
      </c>
      <c r="S2" t="s">
        <v>838</v>
      </c>
    </row>
    <row r="3" spans="1:22" x14ac:dyDescent="0.3">
      <c r="A3" s="8"/>
      <c r="B3" t="s">
        <v>880</v>
      </c>
      <c r="C3" t="s">
        <v>919</v>
      </c>
      <c r="D3" t="s">
        <v>920</v>
      </c>
      <c r="E3" t="s">
        <v>1131</v>
      </c>
      <c r="F3" t="s">
        <v>1132</v>
      </c>
      <c r="G3" t="s">
        <v>921</v>
      </c>
      <c r="H3" t="s">
        <v>836</v>
      </c>
      <c r="I3" t="s">
        <v>849</v>
      </c>
      <c r="J3" t="s">
        <v>848</v>
      </c>
      <c r="S3" t="s">
        <v>835</v>
      </c>
      <c r="T3" t="s">
        <v>798</v>
      </c>
      <c r="U3" t="s">
        <v>833</v>
      </c>
      <c r="V3" t="s">
        <v>839</v>
      </c>
    </row>
    <row r="4" spans="1:22" hidden="1" x14ac:dyDescent="0.3">
      <c r="A4" s="8">
        <v>2017</v>
      </c>
      <c r="B4" s="57">
        <f>PV销量预计!$E$41/100</f>
        <v>169.74770000000001</v>
      </c>
      <c r="C4" s="57" t="e">
        <f>#REF!/100</f>
        <v>#REF!</v>
      </c>
      <c r="D4" s="57"/>
      <c r="E4" s="57"/>
      <c r="F4" s="57"/>
      <c r="G4" s="57">
        <v>9.8000000000000007</v>
      </c>
      <c r="H4" s="58" t="e">
        <f>SUM(B4:G4)</f>
        <v>#REF!</v>
      </c>
      <c r="I4" s="58" t="e">
        <f>SUM(B4:D4)</f>
        <v>#REF!</v>
      </c>
      <c r="J4" s="14">
        <f>D4/(B4+D4)</f>
        <v>0</v>
      </c>
      <c r="K4" s="14"/>
      <c r="S4" s="53">
        <v>0.04</v>
      </c>
      <c r="T4" s="53">
        <v>0.06</v>
      </c>
      <c r="U4" s="53">
        <v>0.125</v>
      </c>
      <c r="V4" s="52" t="e">
        <f>((H4+O5)-H5)/H4</f>
        <v>#REF!</v>
      </c>
    </row>
    <row r="5" spans="1:22" hidden="1" x14ac:dyDescent="0.3">
      <c r="A5" s="8">
        <v>2018</v>
      </c>
      <c r="B5" s="57">
        <f>PV销量预计!$E$42/100</f>
        <v>189.05419999999998</v>
      </c>
      <c r="C5" s="57" t="e">
        <f>#REF!/100</f>
        <v>#REF!</v>
      </c>
      <c r="D5" s="57"/>
      <c r="E5" s="57"/>
      <c r="F5" s="57"/>
      <c r="G5" s="57">
        <f>G4*(1-U$4)+N5</f>
        <v>8.5750000000000011</v>
      </c>
      <c r="H5">
        <v>231</v>
      </c>
      <c r="I5" s="58" t="e">
        <f t="shared" ref="I5:I6" si="0">SUM(B5:D5)</f>
        <v>#REF!</v>
      </c>
      <c r="J5" s="14">
        <f t="shared" ref="J5:J6" si="1">D5/(B5+D5)</f>
        <v>0</v>
      </c>
      <c r="K5" s="14"/>
      <c r="L5" s="55"/>
      <c r="M5" s="51"/>
      <c r="N5" s="19"/>
      <c r="O5" s="19"/>
    </row>
    <row r="6" spans="1:22" hidden="1" x14ac:dyDescent="0.3">
      <c r="A6" s="8">
        <v>2019</v>
      </c>
      <c r="B6" s="57">
        <f>PV销量预计!$E$43/100</f>
        <v>224.90771980651999</v>
      </c>
      <c r="C6" s="57" t="e">
        <f>#REF!/100</f>
        <v>#REF!</v>
      </c>
      <c r="D6" s="57"/>
      <c r="E6" s="57"/>
      <c r="F6" s="57"/>
      <c r="G6" s="57">
        <f>G5*(1-U$4)+N6</f>
        <v>7.5031250000000007</v>
      </c>
      <c r="H6" s="19" t="e">
        <f>SUM(B6:G6)</f>
        <v>#REF!</v>
      </c>
      <c r="I6" s="58" t="e">
        <f t="shared" si="0"/>
        <v>#REF!</v>
      </c>
      <c r="J6" s="14">
        <f t="shared" si="1"/>
        <v>0</v>
      </c>
      <c r="K6" s="14"/>
      <c r="L6" s="55"/>
      <c r="M6" s="51"/>
      <c r="N6" s="51"/>
      <c r="O6" s="19"/>
      <c r="S6" t="s">
        <v>840</v>
      </c>
      <c r="U6" t="s">
        <v>841</v>
      </c>
      <c r="V6" s="9">
        <v>0.66559999999999997</v>
      </c>
    </row>
    <row r="7" spans="1:22" x14ac:dyDescent="0.3">
      <c r="A7" s="8">
        <v>2020</v>
      </c>
      <c r="B7" s="19">
        <f>FE_M!B7</f>
        <v>243.47643229281414</v>
      </c>
      <c r="C7" s="19">
        <f>FE_M!C7</f>
        <v>1.3888999999999998</v>
      </c>
      <c r="D7" s="19">
        <f>预测总结L!D24/1000000</f>
        <v>17.51819311231656</v>
      </c>
      <c r="E7" s="19">
        <f>预测总结L!D22/1000000</f>
        <v>0.78664900000000004</v>
      </c>
      <c r="F7" s="19">
        <f>预测总结L!D23/1000000</f>
        <v>1.565674</v>
      </c>
      <c r="G7" s="19">
        <f>(预测总结L!$D$25+预测总结L!$D$26)/1000000</f>
        <v>7.7388265952129629</v>
      </c>
      <c r="H7" s="19">
        <f>SUM(B7:G7)</f>
        <v>272.47467500034367</v>
      </c>
      <c r="I7" s="19">
        <f>B7+C7+D7</f>
        <v>262.38352540513068</v>
      </c>
      <c r="J7" s="14">
        <f>D7/(B7+D7+C7)</f>
        <v>6.6765598508015195E-2</v>
      </c>
      <c r="K7" s="14"/>
      <c r="L7" s="115"/>
      <c r="M7" s="115"/>
      <c r="N7" s="115"/>
      <c r="O7" s="19"/>
      <c r="U7" t="s">
        <v>842</v>
      </c>
      <c r="V7" s="9">
        <v>1.895</v>
      </c>
    </row>
    <row r="8" spans="1:22" x14ac:dyDescent="0.3">
      <c r="A8" s="8">
        <v>2025</v>
      </c>
      <c r="B8" s="19">
        <f>FE_M!B8</f>
        <v>325.20737334816681</v>
      </c>
      <c r="C8" s="19">
        <f>FE_M!C8</f>
        <v>1.3888999999999998</v>
      </c>
      <c r="D8" s="19">
        <f>预测总结L!E24/1000000</f>
        <v>21.001820662082459</v>
      </c>
      <c r="E8" s="19">
        <f>预测总结L!E22/1000000</f>
        <v>0.78664900000000004</v>
      </c>
      <c r="F8" s="19">
        <f>预测总结L!E23/1000000</f>
        <v>1.565674</v>
      </c>
      <c r="G8" s="19">
        <f>(预测总结L!$E$25+预测总结L!$E$26)/1000000</f>
        <v>8.1375777117904793</v>
      </c>
      <c r="H8" s="19">
        <f t="shared" ref="H8:H13" si="2">SUM(B8:G8)</f>
        <v>358.08799472203975</v>
      </c>
      <c r="I8" s="19">
        <f t="shared" ref="I8:I13" si="3">B8+C8+D8</f>
        <v>347.59809401024927</v>
      </c>
      <c r="J8" s="14">
        <f t="shared" ref="J8:J13" si="4">D8/(B8+D8+C8)</f>
        <v>6.0419838382264543E-2</v>
      </c>
      <c r="L8" s="34"/>
      <c r="U8" t="s">
        <v>843</v>
      </c>
      <c r="V8" s="9">
        <v>0.17699999999999999</v>
      </c>
    </row>
    <row r="9" spans="1:22" x14ac:dyDescent="0.3">
      <c r="A9" s="8">
        <v>2030</v>
      </c>
      <c r="B9" s="19">
        <f>FE_M!B9</f>
        <v>378.2727361658242</v>
      </c>
      <c r="C9" s="19">
        <f>FE_M!C9</f>
        <v>1.3888999999999998</v>
      </c>
      <c r="D9" s="19">
        <f>预测总结L!F24/1000000</f>
        <v>24.340012726726741</v>
      </c>
      <c r="E9" s="19">
        <f>预测总结L!F22/1000000</f>
        <v>0.78664900000000004</v>
      </c>
      <c r="F9" s="19">
        <f>预测总结L!F23/1000000</f>
        <v>1.565674</v>
      </c>
      <c r="G9" s="19">
        <f>(预测总结L!$F$25+预测总结L!$F$26)/1000000</f>
        <v>8.4971475893931849</v>
      </c>
      <c r="H9" s="19">
        <f t="shared" si="2"/>
        <v>414.85111948194412</v>
      </c>
      <c r="I9" s="19">
        <f t="shared" si="3"/>
        <v>404.00164889255092</v>
      </c>
      <c r="J9" s="14">
        <f t="shared" si="4"/>
        <v>6.0247310359865039E-2</v>
      </c>
      <c r="L9" s="34"/>
      <c r="U9" t="s">
        <v>844</v>
      </c>
      <c r="V9" s="9">
        <v>1.1479999999999999</v>
      </c>
    </row>
    <row r="10" spans="1:22" x14ac:dyDescent="0.3">
      <c r="A10" s="8">
        <v>2035</v>
      </c>
      <c r="B10" s="19">
        <f>FE_M!B10</f>
        <v>406.03235084255806</v>
      </c>
      <c r="C10" s="19">
        <f>FE_M!C10</f>
        <v>1.3888999999999998</v>
      </c>
      <c r="D10" s="19">
        <f>预测总结L!G24/1000000</f>
        <v>27.394680164443294</v>
      </c>
      <c r="E10" s="19">
        <f>预测总结L!G22/1000000</f>
        <v>0.78664900000000004</v>
      </c>
      <c r="F10" s="19">
        <f>预测总结L!G23/1000000</f>
        <v>1.565674</v>
      </c>
      <c r="G10" s="19">
        <f>(预测总结L!$G$25+预测总结L!$G$26)/1000000</f>
        <v>8.8113178866813318</v>
      </c>
      <c r="H10" s="19">
        <f t="shared" si="2"/>
        <v>445.97957189368265</v>
      </c>
      <c r="I10" s="19">
        <f t="shared" si="3"/>
        <v>434.81593100700132</v>
      </c>
      <c r="J10" s="14">
        <f t="shared" si="4"/>
        <v>6.3002935750305314E-2</v>
      </c>
      <c r="L10" s="34"/>
      <c r="U10" t="s">
        <v>845</v>
      </c>
      <c r="V10">
        <f>4.4-SUM(V6:V9)</f>
        <v>0.51440000000000019</v>
      </c>
    </row>
    <row r="11" spans="1:22" x14ac:dyDescent="0.3">
      <c r="A11" s="8">
        <v>2040</v>
      </c>
      <c r="B11" s="19">
        <f>FE_M!B11</f>
        <v>418.6411834546218</v>
      </c>
      <c r="C11" s="19">
        <f>FE_M!C11</f>
        <v>1.3888999999999998</v>
      </c>
      <c r="D11" s="19">
        <f>预测总结L!H24/1000000</f>
        <v>30.4637988747075</v>
      </c>
      <c r="E11" s="19">
        <f>预测总结L!H22/1000000</f>
        <v>0.78664900000000004</v>
      </c>
      <c r="F11" s="19">
        <f>预测总结L!H23/1000000</f>
        <v>1.565674</v>
      </c>
      <c r="G11" s="19">
        <f>(预测总结L!$H$25+预测总结L!$H$26)/1000000</f>
        <v>9.1138288108061598</v>
      </c>
      <c r="H11" s="19">
        <f t="shared" si="2"/>
        <v>461.96003414013546</v>
      </c>
      <c r="I11" s="19">
        <f t="shared" si="3"/>
        <v>450.49388232932927</v>
      </c>
      <c r="J11" s="14">
        <f t="shared" si="4"/>
        <v>6.7623113364361359E-2</v>
      </c>
      <c r="L11" s="34"/>
      <c r="U11" t="s">
        <v>846</v>
      </c>
      <c r="V11" s="9">
        <f>SUM(V6:V10)</f>
        <v>4.4000000000000004</v>
      </c>
    </row>
    <row r="12" spans="1:22" x14ac:dyDescent="0.3">
      <c r="A12" s="8">
        <v>2045</v>
      </c>
      <c r="B12" s="19">
        <f>FE_M!B12</f>
        <v>419.18599656193766</v>
      </c>
      <c r="C12" s="19">
        <f>FE_M!C12</f>
        <v>1.3888999999999998</v>
      </c>
      <c r="D12" s="19">
        <f>预测总结L!I24/1000000</f>
        <v>33.151839058533504</v>
      </c>
      <c r="E12" s="19">
        <f>预测总结L!I22/1000000</f>
        <v>0.78664900000000004</v>
      </c>
      <c r="F12" s="19">
        <f>预测总结L!I23/1000000</f>
        <v>1.565674</v>
      </c>
      <c r="G12" s="19">
        <f>(预测总结L!$I$25+预测总结L!$I$26)/1000000</f>
        <v>9.3725915012250471</v>
      </c>
      <c r="H12" s="19">
        <f t="shared" si="2"/>
        <v>465.45165012169616</v>
      </c>
      <c r="I12" s="19">
        <f t="shared" si="3"/>
        <v>453.72673562047112</v>
      </c>
      <c r="J12" s="14">
        <f t="shared" si="4"/>
        <v>7.3065650436486579E-2</v>
      </c>
      <c r="L12" s="34"/>
      <c r="M12">
        <v>1.3</v>
      </c>
    </row>
    <row r="13" spans="1:22" x14ac:dyDescent="0.3">
      <c r="A13" s="8">
        <v>2050</v>
      </c>
      <c r="B13" s="19">
        <f>FE_M!B13</f>
        <v>412.52259589258369</v>
      </c>
      <c r="C13" s="19">
        <f>FE_M!C13</f>
        <v>1.3888999999999998</v>
      </c>
      <c r="D13" s="19">
        <f>预测总结L!J24/1000000</f>
        <v>35.83719652592108</v>
      </c>
      <c r="E13" s="19">
        <f>预测总结L!J22/1000000</f>
        <v>0.78664900000000004</v>
      </c>
      <c r="F13" s="19">
        <f>预测总结L!J23/1000000</f>
        <v>1.565674</v>
      </c>
      <c r="G13" s="19">
        <f>(预测总结L!$J$25+预测总结L!$J$26)/1000000</f>
        <v>9.6230819924335265</v>
      </c>
      <c r="H13" s="19">
        <f t="shared" si="2"/>
        <v>461.72409741093827</v>
      </c>
      <c r="I13" s="19">
        <f t="shared" si="3"/>
        <v>449.74869241850473</v>
      </c>
      <c r="J13" s="14">
        <f t="shared" si="4"/>
        <v>7.9682714213593506E-2</v>
      </c>
      <c r="L13" s="34"/>
    </row>
    <row r="14" spans="1:22" x14ac:dyDescent="0.3">
      <c r="A14" s="8"/>
      <c r="J14" s="14"/>
      <c r="L14" s="34"/>
    </row>
    <row r="15" spans="1:22" x14ac:dyDescent="0.3">
      <c r="A15" s="8" t="s">
        <v>851</v>
      </c>
      <c r="B15" t="s">
        <v>835</v>
      </c>
      <c r="C15" t="s">
        <v>919</v>
      </c>
      <c r="D15" t="s">
        <v>798</v>
      </c>
      <c r="E15" t="s">
        <v>948</v>
      </c>
      <c r="F15" t="s">
        <v>949</v>
      </c>
      <c r="G15" t="s">
        <v>922</v>
      </c>
      <c r="I15" t="s">
        <v>835</v>
      </c>
      <c r="J15" t="s">
        <v>925</v>
      </c>
      <c r="K15" s="14" t="s">
        <v>798</v>
      </c>
      <c r="L15" s="14" t="s">
        <v>948</v>
      </c>
      <c r="M15" s="14" t="s">
        <v>949</v>
      </c>
      <c r="N15" t="s">
        <v>827</v>
      </c>
      <c r="O15" s="50" t="s">
        <v>872</v>
      </c>
      <c r="R15" s="19"/>
    </row>
    <row r="16" spans="1:22" x14ac:dyDescent="0.3">
      <c r="A16" s="8">
        <v>2020</v>
      </c>
      <c r="B16">
        <f>BAU!B16*(1-I16)</f>
        <v>11880</v>
      </c>
      <c r="C16">
        <f>BAU!C16*(1-J16)</f>
        <v>96442</v>
      </c>
      <c r="D16" s="116">
        <f>BAU!D16*(1-K16)</f>
        <v>32746</v>
      </c>
      <c r="E16" s="116">
        <f>BAU!E16*(1-L16)</f>
        <v>44479</v>
      </c>
      <c r="F16" s="116">
        <f>BAU!F16*(1-M16)</f>
        <v>114800</v>
      </c>
      <c r="G16" s="20">
        <f>BAU!G16*(1-N16)</f>
        <v>65000</v>
      </c>
      <c r="K16" s="87"/>
      <c r="L16" s="87"/>
      <c r="M16" s="87"/>
      <c r="R16" s="19"/>
    </row>
    <row r="17" spans="1:31" x14ac:dyDescent="0.3">
      <c r="A17" s="8">
        <v>2025</v>
      </c>
      <c r="B17">
        <f>BAU!B17*(1-I17)</f>
        <v>11167.199999999999</v>
      </c>
      <c r="C17">
        <f>BAU!C17*(1-J17)</f>
        <v>90655.48</v>
      </c>
      <c r="D17">
        <f>BAU!D17*(1-K17)</f>
        <v>32746</v>
      </c>
      <c r="E17">
        <f>BAU!E17*(1-L17)</f>
        <v>44479</v>
      </c>
      <c r="F17">
        <f>BAU!F17*(1-M17)</f>
        <v>103320</v>
      </c>
      <c r="G17">
        <f>BAU!G17*(1-N17)</f>
        <v>65755.502999999997</v>
      </c>
      <c r="I17" s="61">
        <f>'FE+EV+PVKT_M'!I17</f>
        <v>0.06</v>
      </c>
      <c r="J17" s="61">
        <f>'FE+EV+PVKT_M'!J17</f>
        <v>0.06</v>
      </c>
      <c r="K17" s="119">
        <f>[1]中性预测M输入!J60</f>
        <v>0</v>
      </c>
      <c r="L17" s="119">
        <f>[1]中性预测M输入!K60</f>
        <v>0</v>
      </c>
      <c r="M17" s="119">
        <f>[1]中性预测M输入!L60</f>
        <v>0.1</v>
      </c>
      <c r="N17" s="119">
        <f>[1]中性预测M输入!M60</f>
        <v>0.1</v>
      </c>
      <c r="R17" s="19"/>
    </row>
    <row r="18" spans="1:31" x14ac:dyDescent="0.3">
      <c r="A18" s="8">
        <v>2030</v>
      </c>
      <c r="B18">
        <f>BAU!B18*(1-I18)</f>
        <v>10454.4</v>
      </c>
      <c r="C18">
        <f>BAU!C18*(1-J18)</f>
        <v>84868.96</v>
      </c>
      <c r="D18">
        <f>BAU!D18*(1-K18)</f>
        <v>31108.699999999997</v>
      </c>
      <c r="E18">
        <f>BAU!E18*(1-L18)</f>
        <v>44479</v>
      </c>
      <c r="F18">
        <f>BAU!F18*(1-M18)</f>
        <v>96432</v>
      </c>
      <c r="G18">
        <f>BAU!G18*(1-N18)</f>
        <v>66643.953599999993</v>
      </c>
      <c r="I18" s="61">
        <f>'FE+EV+PVKT_M'!I18</f>
        <v>0.12</v>
      </c>
      <c r="J18" s="61">
        <f>'FE+EV+PVKT_M'!J18</f>
        <v>0.12</v>
      </c>
      <c r="K18" s="119">
        <f>[1]中性预测M输入!J61</f>
        <v>0.05</v>
      </c>
      <c r="L18" s="119">
        <f>[1]中性预测M输入!K61</f>
        <v>0</v>
      </c>
      <c r="M18" s="119">
        <f>[1]中性预测M输入!L61</f>
        <v>0.16</v>
      </c>
      <c r="N18" s="119">
        <f>[1]中性预测M输入!M61</f>
        <v>0.16</v>
      </c>
      <c r="R18" s="19"/>
    </row>
    <row r="19" spans="1:31" x14ac:dyDescent="0.3">
      <c r="A19" s="8">
        <v>2035</v>
      </c>
      <c r="B19">
        <f>BAU!B19*(1-I19)</f>
        <v>9741.6</v>
      </c>
      <c r="C19">
        <f>BAU!C19*(1-J19)</f>
        <v>79082.44</v>
      </c>
      <c r="D19">
        <f>BAU!D19*(1-K19)</f>
        <v>30126.32</v>
      </c>
      <c r="E19">
        <f>BAU!E19*(1-L19)</f>
        <v>44479</v>
      </c>
      <c r="F19">
        <f>BAU!F19*(1-M19)</f>
        <v>89544</v>
      </c>
      <c r="G19">
        <f>BAU!G19*(1-N19)</f>
        <v>66516.044399999999</v>
      </c>
      <c r="I19" s="61">
        <f>'FE+EV+PVKT_M'!I19</f>
        <v>0.18</v>
      </c>
      <c r="J19" s="61">
        <f>'FE+EV+PVKT_M'!J19</f>
        <v>0.18</v>
      </c>
      <c r="K19" s="119">
        <f>[1]中性预测M输入!J62</f>
        <v>0.08</v>
      </c>
      <c r="L19" s="119">
        <f>[1]中性预测M输入!K62</f>
        <v>0</v>
      </c>
      <c r="M19" s="119">
        <f>[1]中性预测M输入!L62</f>
        <v>0.22</v>
      </c>
      <c r="N19" s="119">
        <f>[1]中性预测M输入!M62</f>
        <v>0.22</v>
      </c>
      <c r="R19" s="19"/>
    </row>
    <row r="20" spans="1:31" x14ac:dyDescent="0.3">
      <c r="A20" s="8">
        <v>2040</v>
      </c>
      <c r="B20">
        <f>BAU!B20*(1-I20)</f>
        <v>9385.2000000000007</v>
      </c>
      <c r="C20">
        <f>BAU!C20*(1-J20)</f>
        <v>76189.180000000008</v>
      </c>
      <c r="D20">
        <f>BAU!D20*(1-K20)</f>
        <v>29143.94</v>
      </c>
      <c r="E20">
        <f>BAU!E20*(1-L20)</f>
        <v>44479</v>
      </c>
      <c r="F20">
        <f>BAU!F20*(1-M20)</f>
        <v>86100</v>
      </c>
      <c r="G20">
        <f>BAU!G20*(1-N20)</f>
        <v>67999.3125</v>
      </c>
      <c r="I20" s="61">
        <f>'FE+EV+PVKT_M'!I20</f>
        <v>0.21</v>
      </c>
      <c r="J20" s="61">
        <f>'FE+EV+PVKT_M'!J20</f>
        <v>0.21</v>
      </c>
      <c r="K20" s="119">
        <f>[1]中性预测M输入!J63</f>
        <v>0.11</v>
      </c>
      <c r="L20" s="119">
        <f>[1]中性预测M输入!K63</f>
        <v>0</v>
      </c>
      <c r="M20" s="119">
        <f>[1]中性预测M输入!L63</f>
        <v>0.25</v>
      </c>
      <c r="N20" s="119">
        <f>[1]中性预测M输入!M63</f>
        <v>0.25</v>
      </c>
      <c r="R20" s="19"/>
    </row>
    <row r="21" spans="1:31" x14ac:dyDescent="0.3">
      <c r="A21" s="8">
        <v>2045</v>
      </c>
      <c r="B21">
        <f>BAU!B21*(1-I21)</f>
        <v>9028.7999999999993</v>
      </c>
      <c r="C21">
        <f>BAU!C21*(1-J21)</f>
        <v>73295.92</v>
      </c>
      <c r="D21">
        <f>BAU!D21*(1-K21)</f>
        <v>27834.1</v>
      </c>
      <c r="E21">
        <f>BAU!E21*(1-L21)</f>
        <v>44479</v>
      </c>
      <c r="F21">
        <f>BAU!F21*(1-M21)</f>
        <v>79212</v>
      </c>
      <c r="G21">
        <f>BAU!G21*(1-N21)</f>
        <v>65252.244299999998</v>
      </c>
      <c r="I21" s="61">
        <f>'FE+EV+PVKT_M'!I21</f>
        <v>0.24</v>
      </c>
      <c r="J21" s="61">
        <f>'FE+EV+PVKT_M'!J21</f>
        <v>0.24</v>
      </c>
      <c r="K21" s="119">
        <f>[1]中性预测M输入!J64</f>
        <v>0.15</v>
      </c>
      <c r="L21" s="119">
        <f>[1]中性预测M输入!K64</f>
        <v>0</v>
      </c>
      <c r="M21" s="119">
        <f>[1]中性预测M输入!L64</f>
        <v>0.31</v>
      </c>
      <c r="N21" s="119">
        <f>[1]中性预测M输入!M64</f>
        <v>0.31</v>
      </c>
      <c r="O21" s="34"/>
      <c r="R21" s="19"/>
    </row>
    <row r="22" spans="1:31" x14ac:dyDescent="0.3">
      <c r="A22" s="8">
        <v>2050</v>
      </c>
      <c r="B22">
        <f>BAU!B22*(1-I22)</f>
        <v>8316</v>
      </c>
      <c r="C22">
        <f>BAU!C22*(1-J22)</f>
        <v>67509.399999999994</v>
      </c>
      <c r="D22">
        <f>BAU!D22*(1-K22)</f>
        <v>26196.800000000003</v>
      </c>
      <c r="E22">
        <f>BAU!E22*(1-L22)</f>
        <v>44479</v>
      </c>
      <c r="F22">
        <f>BAU!F22*(1-M22)</f>
        <v>68880</v>
      </c>
      <c r="G22">
        <f>BAU!G22*(1-N22)</f>
        <v>58046.735999999997</v>
      </c>
      <c r="I22" s="61">
        <f>'FE+EV+PVKT_M'!I22</f>
        <v>0.3</v>
      </c>
      <c r="J22" s="61">
        <f>'FE+EV+PVKT_M'!J22</f>
        <v>0.3</v>
      </c>
      <c r="K22" s="119">
        <f>[1]中性预测M输入!J65</f>
        <v>0.2</v>
      </c>
      <c r="L22" s="119">
        <f>[1]中性预测M输入!K65</f>
        <v>0</v>
      </c>
      <c r="M22" s="119">
        <f>[1]中性预测M输入!L65</f>
        <v>0.4</v>
      </c>
      <c r="N22" s="119">
        <f>[1]中性预测M输入!M65</f>
        <v>0.4</v>
      </c>
      <c r="O22" s="34"/>
    </row>
    <row r="23" spans="1:31" ht="13.9" thickBot="1" x14ac:dyDescent="0.35">
      <c r="A23" s="8"/>
      <c r="J23" s="14"/>
      <c r="L23" s="34"/>
    </row>
    <row r="24" spans="1:31" x14ac:dyDescent="0.3">
      <c r="A24" s="65"/>
      <c r="B24" s="66"/>
      <c r="C24" s="67"/>
      <c r="D24" s="67" t="s">
        <v>835</v>
      </c>
      <c r="E24" s="67"/>
      <c r="F24" s="68"/>
      <c r="G24" s="96"/>
      <c r="H24" s="96"/>
      <c r="I24" s="96" t="s">
        <v>919</v>
      </c>
      <c r="J24" s="96"/>
      <c r="K24" s="96"/>
      <c r="L24" s="66"/>
      <c r="M24" s="67"/>
      <c r="N24" s="77" t="s">
        <v>798</v>
      </c>
      <c r="O24" s="67"/>
      <c r="P24" s="68"/>
      <c r="Q24" s="66"/>
      <c r="R24" s="67"/>
      <c r="S24" s="67" t="s">
        <v>948</v>
      </c>
      <c r="T24" s="67"/>
      <c r="U24" s="68"/>
      <c r="V24" s="66"/>
      <c r="W24" s="67"/>
      <c r="X24" s="67" t="s">
        <v>949</v>
      </c>
      <c r="Y24" s="67"/>
      <c r="Z24" s="68"/>
      <c r="AA24" s="66"/>
      <c r="AB24" s="67"/>
      <c r="AC24" s="67" t="s">
        <v>827</v>
      </c>
      <c r="AD24" s="67"/>
      <c r="AE24" s="68"/>
    </row>
    <row r="25" spans="1:31" x14ac:dyDescent="0.3">
      <c r="A25" s="65" t="s">
        <v>852</v>
      </c>
      <c r="B25" s="69" t="s">
        <v>864</v>
      </c>
      <c r="C25" s="4" t="s">
        <v>853</v>
      </c>
      <c r="D25" s="4" t="s">
        <v>854</v>
      </c>
      <c r="E25" s="4" t="s">
        <v>855</v>
      </c>
      <c r="F25" s="70" t="s">
        <v>861</v>
      </c>
      <c r="G25" s="69" t="s">
        <v>864</v>
      </c>
      <c r="H25" s="4" t="s">
        <v>853</v>
      </c>
      <c r="I25" s="4" t="s">
        <v>854</v>
      </c>
      <c r="J25" s="4" t="s">
        <v>855</v>
      </c>
      <c r="K25" s="70" t="s">
        <v>861</v>
      </c>
      <c r="L25" s="69" t="s">
        <v>864</v>
      </c>
      <c r="M25" s="4" t="s">
        <v>853</v>
      </c>
      <c r="N25" s="4" t="s">
        <v>854</v>
      </c>
      <c r="O25" s="4" t="s">
        <v>855</v>
      </c>
      <c r="P25" s="70" t="s">
        <v>861</v>
      </c>
      <c r="Q25" s="69" t="s">
        <v>864</v>
      </c>
      <c r="R25" s="4" t="s">
        <v>853</v>
      </c>
      <c r="S25" s="4" t="s">
        <v>854</v>
      </c>
      <c r="T25" s="4" t="s">
        <v>855</v>
      </c>
      <c r="U25" s="70" t="s">
        <v>861</v>
      </c>
      <c r="V25" s="69" t="s">
        <v>864</v>
      </c>
      <c r="W25" s="4" t="s">
        <v>853</v>
      </c>
      <c r="X25" s="4" t="s">
        <v>854</v>
      </c>
      <c r="Y25" s="4" t="s">
        <v>855</v>
      </c>
      <c r="Z25" s="70" t="s">
        <v>861</v>
      </c>
      <c r="AA25" s="69" t="s">
        <v>864</v>
      </c>
      <c r="AB25" s="4" t="s">
        <v>853</v>
      </c>
      <c r="AC25" s="4" t="s">
        <v>854</v>
      </c>
      <c r="AD25" s="4" t="s">
        <v>855</v>
      </c>
      <c r="AE25" s="70" t="s">
        <v>861</v>
      </c>
    </row>
    <row r="26" spans="1:31" x14ac:dyDescent="0.3">
      <c r="A26" s="65">
        <v>2020</v>
      </c>
      <c r="B26" s="71">
        <v>1</v>
      </c>
      <c r="C26" s="63">
        <v>0</v>
      </c>
      <c r="D26" s="63">
        <v>0</v>
      </c>
      <c r="E26" s="63">
        <v>0</v>
      </c>
      <c r="F26" s="72">
        <v>0</v>
      </c>
      <c r="G26" s="71">
        <v>1</v>
      </c>
      <c r="H26" s="63">
        <v>0</v>
      </c>
      <c r="I26" s="63">
        <v>0</v>
      </c>
      <c r="J26" s="63">
        <v>0</v>
      </c>
      <c r="K26" s="72">
        <v>0</v>
      </c>
      <c r="L26" s="71">
        <v>1</v>
      </c>
      <c r="M26" s="63">
        <v>0</v>
      </c>
      <c r="N26" s="63">
        <v>0</v>
      </c>
      <c r="O26" s="63">
        <v>0</v>
      </c>
      <c r="P26" s="72">
        <v>0</v>
      </c>
      <c r="Q26" s="71">
        <v>1</v>
      </c>
      <c r="R26" s="63">
        <v>0</v>
      </c>
      <c r="S26" s="63">
        <v>0</v>
      </c>
      <c r="T26" s="63">
        <v>0</v>
      </c>
      <c r="U26" s="72">
        <v>0</v>
      </c>
      <c r="V26" s="71">
        <v>1</v>
      </c>
      <c r="W26" s="63">
        <v>0</v>
      </c>
      <c r="X26" s="63">
        <v>0</v>
      </c>
      <c r="Y26" s="63">
        <v>0</v>
      </c>
      <c r="Z26" s="72">
        <v>0</v>
      </c>
      <c r="AA26" s="71">
        <v>1</v>
      </c>
      <c r="AB26" s="63">
        <v>0</v>
      </c>
      <c r="AC26" s="63">
        <v>0</v>
      </c>
      <c r="AD26" s="63">
        <v>0</v>
      </c>
      <c r="AE26" s="72">
        <v>0</v>
      </c>
    </row>
    <row r="27" spans="1:31" x14ac:dyDescent="0.3">
      <c r="A27" s="65">
        <v>2025</v>
      </c>
      <c r="B27" s="71">
        <f>1-0.475</f>
        <v>0.52500000000000002</v>
      </c>
      <c r="C27" s="63">
        <v>0.47499999999999998</v>
      </c>
      <c r="D27" s="63">
        <v>0</v>
      </c>
      <c r="E27" s="63">
        <v>0</v>
      </c>
      <c r="F27" s="72">
        <v>0</v>
      </c>
      <c r="G27" s="71">
        <f>1-0.475</f>
        <v>0.52500000000000002</v>
      </c>
      <c r="H27" s="63">
        <v>0.47499999999999998</v>
      </c>
      <c r="I27" s="63">
        <v>0</v>
      </c>
      <c r="J27" s="63">
        <v>0</v>
      </c>
      <c r="K27" s="72">
        <v>0</v>
      </c>
      <c r="L27" s="71">
        <f>1-M27</f>
        <v>0.46599999999999997</v>
      </c>
      <c r="M27" s="63">
        <v>0.53400000000000003</v>
      </c>
      <c r="N27" s="63">
        <v>0</v>
      </c>
      <c r="O27" s="63">
        <v>0</v>
      </c>
      <c r="P27" s="72">
        <v>0</v>
      </c>
      <c r="Q27" s="71">
        <f>1-R27</f>
        <v>0.12</v>
      </c>
      <c r="R27" s="63">
        <v>0.88</v>
      </c>
      <c r="S27" s="63">
        <v>0</v>
      </c>
      <c r="T27" s="63">
        <v>0</v>
      </c>
      <c r="U27" s="72">
        <v>0</v>
      </c>
      <c r="V27" s="71">
        <f>1-W27</f>
        <v>0.12</v>
      </c>
      <c r="W27" s="63">
        <v>0.88</v>
      </c>
      <c r="X27" s="63">
        <v>0</v>
      </c>
      <c r="Y27" s="63">
        <v>0</v>
      </c>
      <c r="Z27" s="72">
        <v>0</v>
      </c>
      <c r="AA27" s="71">
        <f>1-AB27</f>
        <v>0.12</v>
      </c>
      <c r="AB27" s="63">
        <v>0.88</v>
      </c>
      <c r="AC27" s="63">
        <v>0</v>
      </c>
      <c r="AD27" s="63">
        <v>0</v>
      </c>
      <c r="AE27" s="72">
        <v>0</v>
      </c>
    </row>
    <row r="28" spans="1:31" x14ac:dyDescent="0.3">
      <c r="A28" s="65">
        <v>2030</v>
      </c>
      <c r="B28" s="71">
        <f>1-C28-D28</f>
        <v>0.14099999999999996</v>
      </c>
      <c r="C28" s="63">
        <v>0.40600000000000003</v>
      </c>
      <c r="D28" s="63">
        <v>0.45300000000000001</v>
      </c>
      <c r="E28" s="63">
        <v>0</v>
      </c>
      <c r="F28" s="72">
        <v>0</v>
      </c>
      <c r="G28" s="71">
        <f>1-H28-I28</f>
        <v>0.14099999999999996</v>
      </c>
      <c r="H28" s="63">
        <v>0.40600000000000003</v>
      </c>
      <c r="I28" s="63">
        <v>0.45300000000000001</v>
      </c>
      <c r="J28" s="63">
        <v>0</v>
      </c>
      <c r="K28" s="72">
        <v>0</v>
      </c>
      <c r="L28" s="71">
        <v>0</v>
      </c>
      <c r="M28" s="63">
        <f>1-N28</f>
        <v>0.46599999999999997</v>
      </c>
      <c r="N28" s="63">
        <v>0.53400000000000003</v>
      </c>
      <c r="O28" s="63">
        <v>0</v>
      </c>
      <c r="P28" s="72">
        <v>0</v>
      </c>
      <c r="Q28" s="71">
        <v>0</v>
      </c>
      <c r="R28" s="63">
        <f>1-S28</f>
        <v>0.129</v>
      </c>
      <c r="S28" s="63">
        <v>0.871</v>
      </c>
      <c r="T28" s="63">
        <v>0</v>
      </c>
      <c r="U28" s="72">
        <v>0</v>
      </c>
      <c r="V28" s="71">
        <v>0</v>
      </c>
      <c r="W28" s="63">
        <f>1-X28</f>
        <v>0.129</v>
      </c>
      <c r="X28" s="63">
        <v>0.871</v>
      </c>
      <c r="Y28" s="63">
        <v>0</v>
      </c>
      <c r="Z28" s="72">
        <v>0</v>
      </c>
      <c r="AA28" s="71">
        <v>0</v>
      </c>
      <c r="AB28" s="63">
        <f>1-AC28</f>
        <v>0.129</v>
      </c>
      <c r="AC28" s="63">
        <v>0.871</v>
      </c>
      <c r="AD28" s="63">
        <v>0</v>
      </c>
      <c r="AE28" s="72">
        <v>0</v>
      </c>
    </row>
    <row r="29" spans="1:31" x14ac:dyDescent="0.3">
      <c r="A29" s="65">
        <v>2035</v>
      </c>
      <c r="B29" s="71">
        <v>0</v>
      </c>
      <c r="C29" s="63">
        <f>1-D29-E29</f>
        <v>0.15600000000000008</v>
      </c>
      <c r="D29" s="63">
        <v>0.41799999999999998</v>
      </c>
      <c r="E29" s="63">
        <v>0.42599999999999999</v>
      </c>
      <c r="F29" s="72">
        <v>0</v>
      </c>
      <c r="G29" s="71">
        <v>0</v>
      </c>
      <c r="H29" s="63">
        <f>1-I29-J29</f>
        <v>0.15600000000000008</v>
      </c>
      <c r="I29" s="63">
        <v>0.41799999999999998</v>
      </c>
      <c r="J29" s="63">
        <v>0.42599999999999999</v>
      </c>
      <c r="K29" s="72">
        <v>0</v>
      </c>
      <c r="L29" s="71">
        <v>0</v>
      </c>
      <c r="M29" s="63">
        <v>0</v>
      </c>
      <c r="N29" s="63">
        <f>1-O29</f>
        <v>0.46599999999999997</v>
      </c>
      <c r="O29" s="63">
        <v>0.53400000000000003</v>
      </c>
      <c r="P29" s="72">
        <v>0</v>
      </c>
      <c r="Q29" s="71">
        <v>0</v>
      </c>
      <c r="R29" s="63">
        <v>0</v>
      </c>
      <c r="S29" s="63">
        <f>1-T29</f>
        <v>0.125</v>
      </c>
      <c r="T29" s="63">
        <v>0.875</v>
      </c>
      <c r="U29" s="72">
        <v>0</v>
      </c>
      <c r="V29" s="71">
        <v>0</v>
      </c>
      <c r="W29" s="63">
        <v>0</v>
      </c>
      <c r="X29" s="63">
        <f>1-Y29</f>
        <v>0.125</v>
      </c>
      <c r="Y29" s="63">
        <v>0.875</v>
      </c>
      <c r="Z29" s="72">
        <v>0</v>
      </c>
      <c r="AA29" s="71">
        <v>0</v>
      </c>
      <c r="AB29" s="63">
        <v>0</v>
      </c>
      <c r="AC29" s="63">
        <f>1-AD29</f>
        <v>0.125</v>
      </c>
      <c r="AD29" s="63">
        <v>0.875</v>
      </c>
      <c r="AE29" s="72">
        <v>0</v>
      </c>
    </row>
    <row r="30" spans="1:31" x14ac:dyDescent="0.3">
      <c r="A30" s="65">
        <v>2040</v>
      </c>
      <c r="B30" s="71">
        <v>0</v>
      </c>
      <c r="C30" s="63">
        <v>0</v>
      </c>
      <c r="D30" s="63">
        <f>1-E30-F30</f>
        <v>0.15700000000000008</v>
      </c>
      <c r="E30" s="63">
        <v>0.42199999999999999</v>
      </c>
      <c r="F30" s="72">
        <v>0.42099999999999999</v>
      </c>
      <c r="G30" s="71">
        <v>0</v>
      </c>
      <c r="H30" s="63">
        <v>0</v>
      </c>
      <c r="I30" s="63">
        <f>1-J30-K30</f>
        <v>0.15700000000000008</v>
      </c>
      <c r="J30" s="63">
        <v>0.42199999999999999</v>
      </c>
      <c r="K30" s="72">
        <v>0.42099999999999999</v>
      </c>
      <c r="L30" s="71">
        <v>0</v>
      </c>
      <c r="M30" s="63">
        <v>0</v>
      </c>
      <c r="N30" s="63">
        <v>0</v>
      </c>
      <c r="O30" s="63">
        <f>1-P30</f>
        <v>0.46599999999999997</v>
      </c>
      <c r="P30" s="72">
        <v>0.53400000000000003</v>
      </c>
      <c r="Q30" s="71">
        <v>0</v>
      </c>
      <c r="R30" s="63">
        <v>0</v>
      </c>
      <c r="S30" s="63">
        <v>0</v>
      </c>
      <c r="T30" s="63">
        <f>1-U30</f>
        <v>0.13100000000000001</v>
      </c>
      <c r="U30" s="72">
        <v>0.86899999999999999</v>
      </c>
      <c r="V30" s="71">
        <v>0</v>
      </c>
      <c r="W30" s="63">
        <v>0</v>
      </c>
      <c r="X30" s="63">
        <v>0</v>
      </c>
      <c r="Y30" s="63">
        <f>1-Z30</f>
        <v>0.13100000000000001</v>
      </c>
      <c r="Z30" s="72">
        <v>0.86899999999999999</v>
      </c>
      <c r="AA30" s="71">
        <v>0</v>
      </c>
      <c r="AB30" s="63">
        <v>0</v>
      </c>
      <c r="AC30" s="63">
        <v>0</v>
      </c>
      <c r="AD30" s="63">
        <f>1-AE30</f>
        <v>0.13100000000000001</v>
      </c>
      <c r="AE30" s="72">
        <v>0.86899999999999999</v>
      </c>
    </row>
    <row r="31" spans="1:31" x14ac:dyDescent="0.3">
      <c r="A31" s="65">
        <v>2045</v>
      </c>
      <c r="B31" s="71">
        <v>0</v>
      </c>
      <c r="C31" s="63">
        <v>0</v>
      </c>
      <c r="D31" s="63">
        <v>0</v>
      </c>
      <c r="E31" s="63">
        <v>0</v>
      </c>
      <c r="F31" s="72">
        <v>1</v>
      </c>
      <c r="G31" s="71">
        <v>0</v>
      </c>
      <c r="H31" s="63">
        <v>0</v>
      </c>
      <c r="I31" s="63">
        <v>0</v>
      </c>
      <c r="J31" s="63">
        <v>0</v>
      </c>
      <c r="K31" s="72">
        <v>1</v>
      </c>
      <c r="L31" s="71">
        <v>0</v>
      </c>
      <c r="M31" s="63">
        <v>0</v>
      </c>
      <c r="N31" s="63">
        <v>0</v>
      </c>
      <c r="O31" s="63">
        <v>0</v>
      </c>
      <c r="P31" s="72">
        <v>1</v>
      </c>
      <c r="Q31" s="71">
        <v>0</v>
      </c>
      <c r="R31" s="63">
        <v>0</v>
      </c>
      <c r="S31" s="63">
        <v>0</v>
      </c>
      <c r="T31" s="63">
        <v>0</v>
      </c>
      <c r="U31" s="72">
        <v>1</v>
      </c>
      <c r="V31" s="71">
        <v>0</v>
      </c>
      <c r="W31" s="63">
        <v>0</v>
      </c>
      <c r="X31" s="63">
        <v>0</v>
      </c>
      <c r="Y31" s="63">
        <v>0</v>
      </c>
      <c r="Z31" s="72">
        <v>1</v>
      </c>
      <c r="AA31" s="71">
        <v>0</v>
      </c>
      <c r="AB31" s="63">
        <v>0</v>
      </c>
      <c r="AC31" s="63">
        <v>0</v>
      </c>
      <c r="AD31" s="63">
        <v>0</v>
      </c>
      <c r="AE31" s="72">
        <v>1</v>
      </c>
    </row>
    <row r="32" spans="1:31" ht="13.9" thickBot="1" x14ac:dyDescent="0.35">
      <c r="A32" s="65">
        <v>2050</v>
      </c>
      <c r="B32" s="74">
        <v>0</v>
      </c>
      <c r="C32" s="75">
        <v>0</v>
      </c>
      <c r="D32" s="75">
        <v>0</v>
      </c>
      <c r="E32" s="75">
        <v>0</v>
      </c>
      <c r="F32" s="76">
        <v>1</v>
      </c>
      <c r="G32" s="74">
        <v>0</v>
      </c>
      <c r="H32" s="75">
        <v>0</v>
      </c>
      <c r="I32" s="75">
        <v>0</v>
      </c>
      <c r="J32" s="75">
        <v>0</v>
      </c>
      <c r="K32" s="76">
        <v>1</v>
      </c>
      <c r="L32" s="74">
        <v>0</v>
      </c>
      <c r="M32" s="75">
        <v>0</v>
      </c>
      <c r="N32" s="75">
        <v>0</v>
      </c>
      <c r="O32" s="75">
        <v>0</v>
      </c>
      <c r="P32" s="76">
        <v>1</v>
      </c>
      <c r="Q32" s="75">
        <v>0</v>
      </c>
      <c r="R32" s="75">
        <v>0</v>
      </c>
      <c r="S32" s="75">
        <v>0</v>
      </c>
      <c r="T32" s="75">
        <v>0</v>
      </c>
      <c r="U32" s="76">
        <v>1</v>
      </c>
      <c r="V32" s="75">
        <v>0</v>
      </c>
      <c r="W32" s="75">
        <v>0</v>
      </c>
      <c r="X32" s="75">
        <v>0</v>
      </c>
      <c r="Y32" s="75">
        <v>0</v>
      </c>
      <c r="Z32" s="76">
        <v>1</v>
      </c>
      <c r="AA32" s="75">
        <v>0</v>
      </c>
      <c r="AB32" s="75">
        <v>0</v>
      </c>
      <c r="AC32" s="75">
        <v>0</v>
      </c>
      <c r="AD32" s="75">
        <v>0</v>
      </c>
      <c r="AE32" s="76">
        <v>1</v>
      </c>
    </row>
    <row r="33" spans="1:31" x14ac:dyDescent="0.3">
      <c r="A33" s="65"/>
      <c r="B33" s="117"/>
      <c r="C33" s="117"/>
      <c r="D33" s="117"/>
      <c r="E33" s="117"/>
      <c r="F33" s="117"/>
      <c r="G33" s="117"/>
      <c r="H33" s="117"/>
      <c r="I33" s="117"/>
      <c r="J33" s="117"/>
      <c r="K33" s="117"/>
      <c r="L33" s="117"/>
      <c r="M33" s="117"/>
      <c r="N33" s="117"/>
      <c r="O33" s="117"/>
      <c r="P33" s="117"/>
      <c r="Q33" s="117"/>
      <c r="R33" s="117"/>
      <c r="S33" s="117"/>
      <c r="T33" s="117"/>
      <c r="U33" s="117"/>
      <c r="V33" s="117"/>
      <c r="W33" s="117"/>
      <c r="X33" s="117"/>
      <c r="Y33" s="117"/>
      <c r="Z33" s="117"/>
      <c r="AA33" s="117"/>
      <c r="AB33" s="117"/>
      <c r="AC33" s="117"/>
      <c r="AD33" s="117"/>
      <c r="AE33" s="117"/>
    </row>
    <row r="34" spans="1:31" x14ac:dyDescent="0.3">
      <c r="A34" s="8" t="s">
        <v>856</v>
      </c>
      <c r="B34" t="s">
        <v>835</v>
      </c>
      <c r="C34" t="s">
        <v>919</v>
      </c>
      <c r="D34" t="s">
        <v>798</v>
      </c>
      <c r="E34" t="s">
        <v>948</v>
      </c>
      <c r="F34" t="s">
        <v>949</v>
      </c>
      <c r="G34" t="s">
        <v>833</v>
      </c>
      <c r="S34" t="s">
        <v>907</v>
      </c>
      <c r="T34" t="s">
        <v>908</v>
      </c>
      <c r="U34" t="s">
        <v>919</v>
      </c>
      <c r="V34" t="s">
        <v>909</v>
      </c>
      <c r="W34" t="s">
        <v>948</v>
      </c>
      <c r="X34" t="s">
        <v>949</v>
      </c>
      <c r="Y34" t="s">
        <v>910</v>
      </c>
    </row>
    <row r="35" spans="1:31" x14ac:dyDescent="0.3">
      <c r="A35" s="60" t="s">
        <v>863</v>
      </c>
      <c r="B35" s="19">
        <f>BAU!B35</f>
        <v>9.879999999999999</v>
      </c>
      <c r="C35" s="19">
        <f>BAU!C35</f>
        <v>9.879999999999999</v>
      </c>
      <c r="D35" s="19">
        <f>BAU!D35</f>
        <v>9.5</v>
      </c>
      <c r="E35" s="19">
        <f>BAU!E35</f>
        <v>22</v>
      </c>
      <c r="F35" s="19">
        <f>BAU!F35</f>
        <v>22</v>
      </c>
      <c r="G35" s="19">
        <f>BAU!G35</f>
        <v>25</v>
      </c>
      <c r="T35" s="92">
        <f t="shared" ref="T35:Y39" si="5">(B7)*B35/(B7-B42)</f>
        <v>10.12344327997241</v>
      </c>
      <c r="U35" s="92">
        <f t="shared" si="5"/>
        <v>10.250298284634439</v>
      </c>
      <c r="V35" s="92">
        <f t="shared" si="5"/>
        <v>9.6358082754067578</v>
      </c>
      <c r="W35" s="92">
        <f t="shared" si="5"/>
        <v>92.396601716265636</v>
      </c>
      <c r="X35" s="92">
        <f t="shared" si="5"/>
        <v>24.714105907948674</v>
      </c>
      <c r="Y35" s="92">
        <f t="shared" si="5"/>
        <v>25.09225034921613</v>
      </c>
    </row>
    <row r="36" spans="1:31" x14ac:dyDescent="0.3">
      <c r="A36" s="60" t="s">
        <v>857</v>
      </c>
      <c r="B36" s="19">
        <f>'FE+EV+PVKT_M'!B36</f>
        <v>8.32</v>
      </c>
      <c r="C36" s="19">
        <f>'FE+EV+PVKT_M'!C36</f>
        <v>8.32</v>
      </c>
      <c r="D36" s="19">
        <f>'FE+EV+PVKT_M'!D36</f>
        <v>9.0250000000000004</v>
      </c>
      <c r="E36" s="19">
        <f>'FE+EV+PVKT_M'!E36</f>
        <v>20.350000000000001</v>
      </c>
      <c r="F36" s="19">
        <f>'FE+EV+PVKT_M'!F36</f>
        <v>20.350000000000001</v>
      </c>
      <c r="G36" s="19">
        <f>'FE+EV+PVKT_M'!G36</f>
        <v>23.75</v>
      </c>
      <c r="I36" s="61"/>
      <c r="T36" s="92">
        <f t="shared" si="5"/>
        <v>9.1589058387256852</v>
      </c>
      <c r="U36" s="92">
        <f t="shared" si="5"/>
        <v>15.33939251585525</v>
      </c>
      <c r="V36" s="92">
        <f t="shared" si="5"/>
        <v>9.3557998618237725</v>
      </c>
      <c r="W36" s="92">
        <f>(E8)*E36/(E8-E43)</f>
        <v>100.94031343529331</v>
      </c>
      <c r="X36" s="92">
        <f t="shared" si="5"/>
        <v>25.374653245503836</v>
      </c>
      <c r="Y36" s="92">
        <f>(G8)*G36/(G8-G43)</f>
        <v>24.039062371518845</v>
      </c>
    </row>
    <row r="37" spans="1:31" x14ac:dyDescent="0.3">
      <c r="A37" s="60" t="s">
        <v>858</v>
      </c>
      <c r="B37" s="19">
        <f>'FE+EV+PVKT_M'!B37</f>
        <v>6.1749999999999998</v>
      </c>
      <c r="C37" s="19">
        <f>'FE+EV+PVKT_M'!C37</f>
        <v>6.1749999999999998</v>
      </c>
      <c r="D37" s="19">
        <f>'FE+EV+PVKT_M'!D37</f>
        <v>8.3125</v>
      </c>
      <c r="E37" s="19">
        <f>'FE+EV+PVKT_M'!E37</f>
        <v>18.149999999999999</v>
      </c>
      <c r="F37" s="19">
        <f>'FE+EV+PVKT_M'!F37</f>
        <v>18.149999999999999</v>
      </c>
      <c r="G37" s="19">
        <f>'FE+EV+PVKT_M'!G37</f>
        <v>21.875</v>
      </c>
      <c r="I37" s="61"/>
      <c r="T37" s="92">
        <f t="shared" si="5"/>
        <v>8.0905648959864944</v>
      </c>
      <c r="U37" s="92">
        <f t="shared" si="5"/>
        <v>35.670688725795173</v>
      </c>
      <c r="V37" s="92">
        <f t="shared" si="5"/>
        <v>9.1767623495529644</v>
      </c>
      <c r="W37" s="92">
        <f t="shared" si="5"/>
        <v>137.08877624996327</v>
      </c>
      <c r="X37" s="92">
        <f t="shared" si="5"/>
        <v>24.074557262341244</v>
      </c>
      <c r="Y37" s="92">
        <f t="shared" si="5"/>
        <v>22.622481531262018</v>
      </c>
    </row>
    <row r="38" spans="1:31" x14ac:dyDescent="0.3">
      <c r="A38" s="60" t="s">
        <v>859</v>
      </c>
      <c r="B38" s="19">
        <f>'FE+EV+PVKT_M'!B38</f>
        <v>5.2649999999999997</v>
      </c>
      <c r="C38" s="19">
        <f>'FE+EV+PVKT_M'!C38</f>
        <v>5.2649999999999997</v>
      </c>
      <c r="D38" s="19">
        <f>'FE+EV+PVKT_M'!D38</f>
        <v>7.8374999999999995</v>
      </c>
      <c r="E38" s="19">
        <f>'FE+EV+PVKT_M'!E38</f>
        <v>17.05</v>
      </c>
      <c r="F38" s="19">
        <f>'FE+EV+PVKT_M'!F38</f>
        <v>17.05</v>
      </c>
      <c r="G38" s="19">
        <f>'FE+EV+PVKT_M'!G38</f>
        <v>20.625</v>
      </c>
      <c r="I38" s="61"/>
      <c r="T38" s="92">
        <f t="shared" si="5"/>
        <v>8.9015124168323609</v>
      </c>
      <c r="U38" s="92">
        <f t="shared" si="5"/>
        <v>537.60142402710471</v>
      </c>
      <c r="V38" s="92">
        <f t="shared" si="5"/>
        <v>9.6576416782723946</v>
      </c>
      <c r="W38" s="92">
        <f t="shared" si="5"/>
        <v>185.58437785805901</v>
      </c>
      <c r="X38" s="92">
        <f t="shared" si="5"/>
        <v>24.367728561713779</v>
      </c>
      <c r="Y38" s="92">
        <f t="shared" si="5"/>
        <v>22.150102309135224</v>
      </c>
    </row>
    <row r="39" spans="1:31" x14ac:dyDescent="0.3">
      <c r="A39" s="60" t="s">
        <v>860</v>
      </c>
      <c r="B39" s="19">
        <f>'FE+EV+PVKT_M'!B39</f>
        <v>4.9399999999999995</v>
      </c>
      <c r="C39" s="19">
        <f>'FE+EV+PVKT_M'!C39</f>
        <v>4.9399999999999995</v>
      </c>
      <c r="D39" s="19">
        <f>'FE+EV+PVKT_M'!D39</f>
        <v>7.3624999999999998</v>
      </c>
      <c r="E39" s="19">
        <f>'FE+EV+PVKT_M'!E39</f>
        <v>16.5</v>
      </c>
      <c r="F39" s="19">
        <f>'FE+EV+PVKT_M'!F39</f>
        <v>16.5</v>
      </c>
      <c r="G39" s="19">
        <f>'FE+EV+PVKT_M'!G39</f>
        <v>19.375</v>
      </c>
      <c r="I39" s="61"/>
      <c r="T39" s="92">
        <f t="shared" si="5"/>
        <v>11.108463637187263</v>
      </c>
      <c r="U39" s="92" t="e">
        <f t="shared" si="5"/>
        <v>#DIV/0!</v>
      </c>
      <c r="V39" s="92">
        <f t="shared" si="5"/>
        <v>10.369444543629513</v>
      </c>
      <c r="W39" s="92">
        <f t="shared" si="5"/>
        <v>179.59778502392808</v>
      </c>
      <c r="X39" s="92">
        <f t="shared" si="5"/>
        <v>25.826379430080479</v>
      </c>
      <c r="Y39" s="92">
        <f t="shared" si="5"/>
        <v>21.975532952619581</v>
      </c>
    </row>
    <row r="40" spans="1:31" x14ac:dyDescent="0.3">
      <c r="A40" s="60"/>
    </row>
    <row r="41" spans="1:31" x14ac:dyDescent="0.3">
      <c r="A41" s="60" t="s">
        <v>923</v>
      </c>
      <c r="B41" t="s">
        <v>835</v>
      </c>
      <c r="C41" t="s">
        <v>919</v>
      </c>
      <c r="D41" t="s">
        <v>798</v>
      </c>
      <c r="E41" t="s">
        <v>948</v>
      </c>
      <c r="F41" t="s">
        <v>949</v>
      </c>
      <c r="G41" t="s">
        <v>833</v>
      </c>
    </row>
    <row r="42" spans="1:31" x14ac:dyDescent="0.3">
      <c r="A42" s="8">
        <v>2020</v>
      </c>
      <c r="B42" s="19">
        <f>PV保有量BAU!$I$44/100</f>
        <v>5.8549941590135202</v>
      </c>
      <c r="C42" s="102">
        <f>Taxi保有量_BAU!$H$44/100</f>
        <v>5.0174860598909528E-2</v>
      </c>
      <c r="D42" s="54">
        <f>预测总结L!D14</f>
        <v>0.24690358367739815</v>
      </c>
      <c r="E42" s="54">
        <f>预测总结L!D12</f>
        <v>0.59934473037821612</v>
      </c>
      <c r="F42" s="118">
        <f>预测总结L!D13</f>
        <v>0.17194249588268201</v>
      </c>
      <c r="G42" s="118">
        <f>预测总结L!D15+预测总结L!D16</f>
        <v>2.8451392202603613E-2</v>
      </c>
      <c r="I42" s="19"/>
      <c r="J42" s="19"/>
      <c r="K42" s="19"/>
      <c r="L42" s="20"/>
      <c r="M42" s="19"/>
      <c r="N42" s="61"/>
      <c r="O42" s="54"/>
      <c r="P42" s="19"/>
      <c r="Q42" s="19"/>
    </row>
    <row r="43" spans="1:31" x14ac:dyDescent="0.3">
      <c r="A43" s="8">
        <v>2025</v>
      </c>
      <c r="B43" s="19">
        <f>'FE+EV_M'!B43</f>
        <v>29.787222306063065</v>
      </c>
      <c r="C43" s="19">
        <f>'FE+EV_M'!C43</f>
        <v>0.63556847216695567</v>
      </c>
      <c r="D43" s="19">
        <f>'FE+EV_M'!D43</f>
        <v>0.74257674123762585</v>
      </c>
      <c r="E43" s="19">
        <f>'FE+EV_M'!E43</f>
        <v>0.62805718860977733</v>
      </c>
      <c r="F43" s="19">
        <f>'FE+EV_M'!F43</f>
        <v>0.31003256948525698</v>
      </c>
      <c r="G43" s="19">
        <f>'FE+EV_M'!G43</f>
        <v>9.7851882716356753E-2</v>
      </c>
      <c r="I43" s="19"/>
      <c r="J43" s="19"/>
      <c r="K43" s="19"/>
      <c r="M43" s="19"/>
      <c r="N43" s="61"/>
      <c r="O43" s="54"/>
      <c r="P43" s="19"/>
      <c r="Q43" s="19"/>
    </row>
    <row r="44" spans="1:31" x14ac:dyDescent="0.3">
      <c r="A44" s="8">
        <v>2030</v>
      </c>
      <c r="B44" s="19">
        <f>'FE+EV_M'!B44</f>
        <v>89.561851838982307</v>
      </c>
      <c r="C44" s="19">
        <f>'FE+EV_M'!C44</f>
        <v>1.1484656880659565</v>
      </c>
      <c r="D44" s="19">
        <f>'FE+EV_M'!D44</f>
        <v>2.2923287959369079</v>
      </c>
      <c r="E44" s="19">
        <f>'FE+EV_M'!E44</f>
        <v>0.68249985124717627</v>
      </c>
      <c r="F44" s="19">
        <f>'FE+EV_M'!F44</f>
        <v>0.38529993162818343</v>
      </c>
      <c r="G44" s="19">
        <f>'FE+EV_M'!G44</f>
        <v>0.28075880546976584</v>
      </c>
      <c r="I44" s="19"/>
      <c r="J44" s="19"/>
      <c r="K44" s="19"/>
      <c r="L44" s="20"/>
      <c r="M44" s="19"/>
      <c r="N44" s="61"/>
      <c r="O44" s="54"/>
      <c r="P44" s="19"/>
      <c r="Q44" s="19"/>
    </row>
    <row r="45" spans="1:31" x14ac:dyDescent="0.3">
      <c r="A45" s="8">
        <v>2035</v>
      </c>
      <c r="B45" s="19">
        <f>'FE+EV_M'!B45</f>
        <v>165.87537222130052</v>
      </c>
      <c r="C45" s="19">
        <f>'FE+EV_M'!C45</f>
        <v>1.3752978066776262</v>
      </c>
      <c r="D45" s="19">
        <f>'FE+EV_M'!D45</f>
        <v>5.1629787883334366</v>
      </c>
      <c r="E45" s="19">
        <f>'FE+EV_M'!E45</f>
        <v>0.71437801682350544</v>
      </c>
      <c r="F45" s="19">
        <f>'FE+EV_M'!F45</f>
        <v>0.47017830648910003</v>
      </c>
      <c r="G45" s="19">
        <f>'FE+EV_M'!G45</f>
        <v>0.60668619349717334</v>
      </c>
      <c r="I45" s="19"/>
      <c r="J45" s="19"/>
      <c r="K45" s="19"/>
      <c r="M45" s="19"/>
      <c r="N45" s="61"/>
      <c r="O45" s="54"/>
      <c r="P45" s="19"/>
      <c r="Q45" s="19"/>
    </row>
    <row r="46" spans="1:31" x14ac:dyDescent="0.3">
      <c r="A46" s="8">
        <v>2040</v>
      </c>
      <c r="B46" s="19">
        <f>'FE+EV_M'!B46</f>
        <v>232.46895353953292</v>
      </c>
      <c r="C46" s="19">
        <f>'FE+EV_M'!C46</f>
        <v>1.3888999999999998</v>
      </c>
      <c r="D46" s="19">
        <f>'FE+EV_M'!D46</f>
        <v>8.8339306333245258</v>
      </c>
      <c r="E46" s="19">
        <f>'FE+EV_M'!E46</f>
        <v>0.71437801682350544</v>
      </c>
      <c r="F46" s="19">
        <f>'FE+EV_M'!F46</f>
        <v>0.56539360568692465</v>
      </c>
      <c r="G46" s="19">
        <f>'FE+EV_M'!G46</f>
        <v>1.0785090945523539</v>
      </c>
      <c r="I46" s="19"/>
      <c r="J46" s="19"/>
      <c r="K46" s="19"/>
      <c r="L46" s="20"/>
      <c r="M46" s="19"/>
      <c r="N46" s="61"/>
      <c r="O46" s="54"/>
      <c r="P46" s="19"/>
      <c r="Q46" s="19"/>
    </row>
    <row r="47" spans="1:31" x14ac:dyDescent="0.3">
      <c r="A47" s="8">
        <v>2045</v>
      </c>
      <c r="B47" s="19">
        <f>'FE+EV_M'!B47</f>
        <v>284.30105260255522</v>
      </c>
      <c r="C47" s="19">
        <f>'FE+EV_M'!C47</f>
        <v>1.3888999999999998</v>
      </c>
      <c r="D47" s="19">
        <f>'FE+EV_M'!D47</f>
        <v>12.83270435405294</v>
      </c>
      <c r="E47" s="19">
        <f>'FE+EV_M'!E47</f>
        <v>0.71437801682350544</v>
      </c>
      <c r="F47" s="19">
        <f>'FE+EV_M'!F47</f>
        <v>0.56539360568692465</v>
      </c>
      <c r="G47" s="19">
        <f>'FE+EV_M'!G47</f>
        <v>1.7199271307660562</v>
      </c>
      <c r="I47" s="19"/>
      <c r="J47" s="19"/>
      <c r="K47" s="19"/>
      <c r="M47" s="19"/>
      <c r="N47" s="61"/>
      <c r="O47" s="54"/>
      <c r="P47" s="19"/>
      <c r="Q47" s="19"/>
    </row>
    <row r="48" spans="1:31" x14ac:dyDescent="0.3">
      <c r="A48" s="8">
        <v>2050</v>
      </c>
      <c r="B48" s="19">
        <f>'FE+EV_M'!B48</f>
        <v>328.84226117767173</v>
      </c>
      <c r="C48" s="19">
        <f>'FE+EV_M'!C48</f>
        <v>1.3888676353418823</v>
      </c>
      <c r="D48" s="19">
        <f>'FE+EV_M'!D48</f>
        <v>17.909357180558036</v>
      </c>
      <c r="E48" s="19">
        <f>'FE+EV_M'!E48</f>
        <v>0.71437801682350544</v>
      </c>
      <c r="F48" s="19">
        <f>'FE+EV_M'!F48</f>
        <v>0.56539360568692465</v>
      </c>
      <c r="G48" s="19">
        <f>'FE+EV_M'!G48</f>
        <v>2.5853956793711013</v>
      </c>
      <c r="I48" s="19"/>
      <c r="J48" s="19"/>
      <c r="K48" s="19"/>
      <c r="L48" s="20"/>
      <c r="M48" s="19"/>
      <c r="N48" s="61"/>
      <c r="O48" s="54"/>
      <c r="P48" s="19"/>
      <c r="Q48" s="19"/>
    </row>
    <row r="49" spans="1:12" x14ac:dyDescent="0.3">
      <c r="A49" s="8"/>
      <c r="L49" s="34"/>
    </row>
    <row r="50" spans="1:12" x14ac:dyDescent="0.3">
      <c r="A50" s="8" t="s">
        <v>871</v>
      </c>
      <c r="B50" t="s">
        <v>835</v>
      </c>
      <c r="C50" t="s">
        <v>919</v>
      </c>
      <c r="D50" t="s">
        <v>798</v>
      </c>
      <c r="E50" t="s">
        <v>948</v>
      </c>
      <c r="F50" t="s">
        <v>949</v>
      </c>
      <c r="G50" t="s">
        <v>827</v>
      </c>
      <c r="H50" t="s">
        <v>836</v>
      </c>
      <c r="L50" s="34"/>
    </row>
    <row r="51" spans="1:12" hidden="1" x14ac:dyDescent="0.3">
      <c r="A51" s="17">
        <v>2017</v>
      </c>
      <c r="B51" s="19">
        <f>(B4-B42)*B16*(B$35*$B26+B$36*$C26+$D26*B$37+$E26*B$38+$F26*B$39)/100*0.72*0.84*44/12*1000/1000000</f>
        <v>426.59545448436347</v>
      </c>
      <c r="C51" s="19" t="e">
        <f>(C4-C42)*C16*(C$35*$B26+C$36*$C26+$D26*C$37+$E26*C$38+$F26*C$39)/100*0.72*0.84*44/12*1000/1000000</f>
        <v>#REF!</v>
      </c>
      <c r="D51" s="19">
        <f>(D4-D42)*D16*(D$35*$B26+D$36*$C26+$D26*D$37+$E26*D$38+$F26*D$39)/100*0.72*0.84*44/12*1000/1000000</f>
        <v>-1.7033051881237562</v>
      </c>
      <c r="E51" s="19">
        <f>(E4-E42)*E16*(E$35*$B26+E$36*$C26+$D26*E$37+$E26*E$38+$F26*E$39)/100*0.72*0.84*44/12*1000/1000000</f>
        <v>-13.005815823550826</v>
      </c>
      <c r="F51" s="19">
        <f>(F4-F42)*F16*(F$35*$B26+F$36*$C26+$D26*F$37+$E26*F$38+$F26*F$39)/100*0.72*0.84*44/12*1000/1000000</f>
        <v>-9.6301046895264655</v>
      </c>
      <c r="G51" s="19">
        <f>G4*$G16*(G$35*$AA26+G$36*$AB26+$AC26*G$37+$AD26*G$38+$AE26*G$39)/100*0.72*0.84*44/12*1000/1000000</f>
        <v>353.15280000000001</v>
      </c>
      <c r="H51" s="19" t="e">
        <f>SUM(B51:G51)</f>
        <v>#REF!</v>
      </c>
      <c r="L51" s="34"/>
    </row>
    <row r="52" spans="1:12" x14ac:dyDescent="0.3">
      <c r="A52" s="8">
        <v>2020</v>
      </c>
      <c r="B52" s="19">
        <f t="shared" ref="B52:B58" si="6">(B7-B42)*B16*(B$35*$B26+B$36*$C26+$D26*B$37+$E26*B$38+$F26*B$39)/100*0.72*0.84*44/12*1000/1000000</f>
        <v>618.50358059416749</v>
      </c>
      <c r="C52" s="19">
        <f t="shared" ref="C52:C58" si="7">(C7-C42)*C16*(C$35*$G26+C$36*$H26+$I26*C$37+$J26*C$38+$K26*C$39)/100*0.72*0.84*44/12*1000/1000000</f>
        <v>28.287709577352192</v>
      </c>
      <c r="D52" s="19">
        <f t="shared" ref="D52:D58" si="8">(D7-D42)*D16*(D$35*$L26+D$36*$M26+$N26*D$37+$O26*D$38+$P26*D$39)/100*0.74*0.84*44/12*1000/1000000</f>
        <v>122.45853613041881</v>
      </c>
      <c r="E52" s="19">
        <f t="shared" ref="E52:E58" si="9">(E7-E42)*E16*(E$35*$Q26+E$36*$R26+$S26*E$37+$T26*E$38+$U26*E$39)/100*0.82*0.84*44/12*1000/1000000</f>
        <v>4.6290294270981427</v>
      </c>
      <c r="F52" s="19">
        <f t="shared" ref="F52:F58" si="10">(F7-F42)*F16*(F$35*$V26+F$36*$W26+$X26*F$37+$Y26*F$38+$Z26*F$39)/100*0.82*0.84*44/12*1000/1000000</f>
        <v>88.90132929138791</v>
      </c>
      <c r="G52" s="19">
        <f t="shared" ref="G52:G58" si="11">(G7-G42)*G16*(G$35*$AA26+G$36*$AB26+$AC26*G$37+$AD26*G$38+$AE26*G$39)/100*0.82*0.84*44/12*1000/1000000</f>
        <v>316.4415087067481</v>
      </c>
      <c r="H52" s="19">
        <f>SUM(B52:G52)</f>
        <v>1179.2216937271726</v>
      </c>
      <c r="L52" s="34"/>
    </row>
    <row r="53" spans="1:12" x14ac:dyDescent="0.3">
      <c r="A53" s="8">
        <v>2025</v>
      </c>
      <c r="B53" s="19">
        <f t="shared" si="6"/>
        <v>668.59988930483109</v>
      </c>
      <c r="C53" s="19">
        <f t="shared" si="7"/>
        <v>13.840828760137898</v>
      </c>
      <c r="D53" s="19">
        <f t="shared" si="8"/>
        <v>139.80871875890517</v>
      </c>
      <c r="E53" s="19">
        <f t="shared" si="9"/>
        <v>3.6607485591568856</v>
      </c>
      <c r="F53" s="19">
        <f t="shared" si="10"/>
        <v>67.326208927969788</v>
      </c>
      <c r="G53" s="19">
        <f t="shared" si="11"/>
        <v>319.10661917523083</v>
      </c>
      <c r="H53" s="19">
        <f t="shared" ref="H53:H57" si="12">SUM(B53:G53)</f>
        <v>1212.3430134862317</v>
      </c>
      <c r="L53" s="34"/>
    </row>
    <row r="54" spans="1:12" x14ac:dyDescent="0.3">
      <c r="A54" s="8">
        <v>2030</v>
      </c>
      <c r="B54" s="19">
        <f t="shared" si="6"/>
        <v>506.5734063794846</v>
      </c>
      <c r="C54" s="19">
        <f t="shared" si="7"/>
        <v>3.4247229372213841</v>
      </c>
      <c r="D54" s="19">
        <f t="shared" si="8"/>
        <v>135.13517487374367</v>
      </c>
      <c r="E54" s="19">
        <f t="shared" si="9"/>
        <v>2.1567021905164743</v>
      </c>
      <c r="F54" s="19">
        <f t="shared" si="10"/>
        <v>52.993215734315278</v>
      </c>
      <c r="G54" s="19">
        <f t="shared" si="11"/>
        <v>305.86519930965625</v>
      </c>
      <c r="H54" s="19">
        <f t="shared" si="12"/>
        <v>1006.1484214249376</v>
      </c>
      <c r="L54" s="34"/>
    </row>
    <row r="55" spans="1:12" x14ac:dyDescent="0.3">
      <c r="A55" s="8">
        <v>2035</v>
      </c>
      <c r="B55" s="19">
        <f t="shared" si="6"/>
        <v>317.61368366756062</v>
      </c>
      <c r="C55" s="19">
        <f t="shared" si="7"/>
        <v>0.14603693319614763</v>
      </c>
      <c r="D55" s="19">
        <f t="shared" si="8"/>
        <v>123.01959518301236</v>
      </c>
      <c r="E55" s="19">
        <f t="shared" si="9"/>
        <v>1.3953920926897814</v>
      </c>
      <c r="F55" s="19">
        <f t="shared" si="10"/>
        <v>42.581842127115394</v>
      </c>
      <c r="G55" s="19">
        <f t="shared" si="11"/>
        <v>286.43213537213848</v>
      </c>
      <c r="H55" s="19">
        <f t="shared" si="12"/>
        <v>771.18868537571279</v>
      </c>
      <c r="L55" s="34"/>
    </row>
    <row r="56" spans="1:12" x14ac:dyDescent="0.3">
      <c r="A56" s="8">
        <v>2040</v>
      </c>
      <c r="B56" s="19">
        <f t="shared" si="6"/>
        <v>204.23885609111761</v>
      </c>
      <c r="C56" s="19">
        <f t="shared" si="7"/>
        <v>0</v>
      </c>
      <c r="D56" s="19">
        <f t="shared" si="8"/>
        <v>108.96181000631275</v>
      </c>
      <c r="E56" s="19">
        <f t="shared" si="9"/>
        <v>1.345425892634746</v>
      </c>
      <c r="F56" s="19">
        <f t="shared" si="10"/>
        <v>36.046716583381588</v>
      </c>
      <c r="G56" s="19">
        <f t="shared" si="11"/>
        <v>269.63050700370007</v>
      </c>
      <c r="H56" s="19">
        <f t="shared" si="12"/>
        <v>620.22331557714676</v>
      </c>
      <c r="L56" s="34"/>
    </row>
    <row r="57" spans="1:12" x14ac:dyDescent="0.3">
      <c r="A57" s="8">
        <v>2045</v>
      </c>
      <c r="B57" s="19">
        <f t="shared" si="6"/>
        <v>133.41469589480076</v>
      </c>
      <c r="C57" s="19">
        <f t="shared" si="7"/>
        <v>0</v>
      </c>
      <c r="D57" s="19">
        <f t="shared" si="8"/>
        <v>94.905227962691839</v>
      </c>
      <c r="E57" s="19">
        <f t="shared" si="9"/>
        <v>1.3395764089821902</v>
      </c>
      <c r="F57" s="19">
        <f t="shared" si="10"/>
        <v>33.018797175710461</v>
      </c>
      <c r="G57" s="19">
        <f t="shared" si="11"/>
        <v>244.3511571789206</v>
      </c>
      <c r="H57" s="19">
        <f t="shared" si="12"/>
        <v>507.02945462110586</v>
      </c>
      <c r="L57" s="34"/>
    </row>
    <row r="58" spans="1:12" x14ac:dyDescent="0.3">
      <c r="A58" s="17">
        <v>2050</v>
      </c>
      <c r="B58" s="19">
        <f t="shared" si="6"/>
        <v>76.233884739271147</v>
      </c>
      <c r="C58" s="19">
        <f t="shared" si="7"/>
        <v>2.3935661463175148E-4</v>
      </c>
      <c r="D58" s="19">
        <f t="shared" si="8"/>
        <v>78.810474129098154</v>
      </c>
      <c r="E58" s="19">
        <f t="shared" si="9"/>
        <v>1.3395764089821902</v>
      </c>
      <c r="F58" s="19">
        <f t="shared" si="10"/>
        <v>28.711997544096054</v>
      </c>
      <c r="G58" s="19">
        <f t="shared" si="11"/>
        <v>199.9005502494781</v>
      </c>
      <c r="H58" s="19">
        <f>SUM(B58:G58)</f>
        <v>384.99672242754025</v>
      </c>
    </row>
    <row r="59" spans="1:12" x14ac:dyDescent="0.3">
      <c r="A59" s="8"/>
      <c r="L59" s="34"/>
    </row>
    <row r="60" spans="1:12" x14ac:dyDescent="0.3">
      <c r="A60" s="8"/>
      <c r="L60" s="34"/>
    </row>
    <row r="61" spans="1:12" x14ac:dyDescent="0.3">
      <c r="A61" s="11"/>
      <c r="L61" s="34"/>
    </row>
    <row r="62" spans="1:12" x14ac:dyDescent="0.3">
      <c r="A62" s="8"/>
      <c r="L62" s="34"/>
    </row>
    <row r="63" spans="1:12" x14ac:dyDescent="0.3">
      <c r="A63" s="8"/>
      <c r="L63" s="34"/>
    </row>
    <row r="64" spans="1:12" x14ac:dyDescent="0.3">
      <c r="A64" s="8"/>
      <c r="L64" s="34"/>
    </row>
    <row r="65" spans="1:12" x14ac:dyDescent="0.3">
      <c r="A65" s="8"/>
      <c r="L65" s="34"/>
    </row>
    <row r="66" spans="1:12" x14ac:dyDescent="0.3">
      <c r="A66" s="8"/>
      <c r="L66" s="34"/>
    </row>
    <row r="67" spans="1:12" x14ac:dyDescent="0.3">
      <c r="A67" s="8"/>
      <c r="L67" s="34"/>
    </row>
    <row r="68" spans="1:12" x14ac:dyDescent="0.3">
      <c r="A68" s="8"/>
      <c r="L68" s="34"/>
    </row>
    <row r="69" spans="1:12" x14ac:dyDescent="0.3">
      <c r="A69" s="8"/>
      <c r="L69" s="34"/>
    </row>
    <row r="70" spans="1:12" x14ac:dyDescent="0.3">
      <c r="A70" s="8"/>
      <c r="L70" s="34"/>
    </row>
    <row r="71" spans="1:12" x14ac:dyDescent="0.3">
      <c r="A71" s="11"/>
      <c r="L71" s="34"/>
    </row>
    <row r="72" spans="1:12" x14ac:dyDescent="0.3">
      <c r="A72" s="8"/>
      <c r="L72" s="34"/>
    </row>
    <row r="73" spans="1:12" x14ac:dyDescent="0.3">
      <c r="A73" s="8"/>
      <c r="L73" s="34"/>
    </row>
    <row r="74" spans="1:12" x14ac:dyDescent="0.3">
      <c r="A74" s="8"/>
      <c r="L74" s="34"/>
    </row>
    <row r="75" spans="1:12" x14ac:dyDescent="0.3">
      <c r="A75" s="8"/>
      <c r="L75" s="34"/>
    </row>
    <row r="76" spans="1:12" x14ac:dyDescent="0.3">
      <c r="A76" s="8"/>
      <c r="L76" s="34"/>
    </row>
    <row r="77" spans="1:12" x14ac:dyDescent="0.3">
      <c r="A77" s="8"/>
      <c r="L77" s="34"/>
    </row>
    <row r="78" spans="1:12" x14ac:dyDescent="0.3">
      <c r="A78" s="8"/>
      <c r="L78" s="34"/>
    </row>
    <row r="79" spans="1:12" x14ac:dyDescent="0.3">
      <c r="A79" s="8"/>
      <c r="L79" s="34"/>
    </row>
    <row r="80" spans="1:12" x14ac:dyDescent="0.3">
      <c r="A80" s="8"/>
      <c r="L80" s="34"/>
    </row>
    <row r="81" spans="1:12" x14ac:dyDescent="0.3">
      <c r="A81" s="8"/>
      <c r="L81" s="34"/>
    </row>
    <row r="82" spans="1:12" x14ac:dyDescent="0.3">
      <c r="A82" s="8"/>
      <c r="L82" s="34"/>
    </row>
    <row r="83" spans="1:12" x14ac:dyDescent="0.3">
      <c r="A83" s="8"/>
      <c r="L83" s="34"/>
    </row>
    <row r="84" spans="1:12" x14ac:dyDescent="0.3">
      <c r="A84" s="8"/>
      <c r="L84" s="34"/>
    </row>
    <row r="85" spans="1:12" x14ac:dyDescent="0.3">
      <c r="A85" s="8"/>
      <c r="L85" s="34"/>
    </row>
    <row r="86" spans="1:12" x14ac:dyDescent="0.3">
      <c r="A86" s="8"/>
      <c r="L86" s="34"/>
    </row>
    <row r="87" spans="1:12" x14ac:dyDescent="0.3">
      <c r="A87" s="8"/>
      <c r="L87" s="34"/>
    </row>
    <row r="88" spans="1:12" x14ac:dyDescent="0.3">
      <c r="A88" s="8"/>
      <c r="L88" s="34"/>
    </row>
    <row r="89" spans="1:12" x14ac:dyDescent="0.3">
      <c r="A89" s="8"/>
      <c r="L89" s="34"/>
    </row>
    <row r="90" spans="1:12" x14ac:dyDescent="0.3">
      <c r="A90" s="8"/>
      <c r="L90" s="34"/>
    </row>
    <row r="91" spans="1:12" x14ac:dyDescent="0.3">
      <c r="A91" s="8"/>
      <c r="L91" s="34"/>
    </row>
    <row r="92" spans="1:12" x14ac:dyDescent="0.3">
      <c r="A92" s="8"/>
      <c r="L92" s="34"/>
    </row>
    <row r="93" spans="1:12" x14ac:dyDescent="0.3">
      <c r="A93" s="8"/>
      <c r="L93" s="34"/>
    </row>
    <row r="94" spans="1:12" x14ac:dyDescent="0.3">
      <c r="A94" s="8"/>
      <c r="L94" s="34"/>
    </row>
    <row r="95" spans="1:12" x14ac:dyDescent="0.3">
      <c r="A95" s="8"/>
      <c r="L95" s="34"/>
    </row>
    <row r="96" spans="1:12" x14ac:dyDescent="0.3">
      <c r="A96" s="11"/>
      <c r="L96" s="34"/>
    </row>
    <row r="97" spans="1:12" x14ac:dyDescent="0.3">
      <c r="A97" s="8"/>
      <c r="L97" s="34"/>
    </row>
    <row r="98" spans="1:12" x14ac:dyDescent="0.3">
      <c r="A98" s="8"/>
      <c r="L98" s="34"/>
    </row>
    <row r="99" spans="1:12" x14ac:dyDescent="0.3">
      <c r="A99" s="8"/>
      <c r="L99" s="34"/>
    </row>
    <row r="100" spans="1:12" x14ac:dyDescent="0.3">
      <c r="A100" s="8"/>
      <c r="L100" s="34"/>
    </row>
    <row r="101" spans="1:12" x14ac:dyDescent="0.3">
      <c r="A101" s="8"/>
      <c r="L101" s="34"/>
    </row>
    <row r="102" spans="1:12" x14ac:dyDescent="0.3">
      <c r="A102" s="8"/>
      <c r="L102" s="34"/>
    </row>
    <row r="103" spans="1:12" x14ac:dyDescent="0.3">
      <c r="A103" s="8"/>
      <c r="L103" s="34"/>
    </row>
    <row r="104" spans="1:12" x14ac:dyDescent="0.3">
      <c r="A104" s="8"/>
      <c r="L104" s="34"/>
    </row>
    <row r="105" spans="1:12" x14ac:dyDescent="0.3">
      <c r="A105" s="8"/>
      <c r="L105" s="34"/>
    </row>
    <row r="106" spans="1:12" x14ac:dyDescent="0.3">
      <c r="A106" s="8"/>
      <c r="L106" s="34"/>
    </row>
    <row r="107" spans="1:12" x14ac:dyDescent="0.3">
      <c r="A107" s="11"/>
      <c r="L107" s="34"/>
    </row>
    <row r="108" spans="1:12" x14ac:dyDescent="0.3">
      <c r="A108" s="8"/>
      <c r="L108" s="34"/>
    </row>
    <row r="109" spans="1:12" x14ac:dyDescent="0.3">
      <c r="A109" s="8"/>
      <c r="L109" s="34"/>
    </row>
    <row r="110" spans="1:12" x14ac:dyDescent="0.3">
      <c r="A110" s="8"/>
      <c r="L110" s="34"/>
    </row>
    <row r="111" spans="1:12" x14ac:dyDescent="0.3">
      <c r="A111" s="8"/>
      <c r="L111" s="34"/>
    </row>
    <row r="112" spans="1:12" x14ac:dyDescent="0.3">
      <c r="A112" s="8"/>
      <c r="L112" s="34"/>
    </row>
    <row r="113" spans="1:12" x14ac:dyDescent="0.3">
      <c r="A113" s="8"/>
      <c r="L113" s="34"/>
    </row>
    <row r="114" spans="1:12" x14ac:dyDescent="0.3">
      <c r="A114" s="8"/>
      <c r="L114" s="34"/>
    </row>
    <row r="115" spans="1:12" x14ac:dyDescent="0.3">
      <c r="A115" s="8"/>
      <c r="L115" s="34"/>
    </row>
    <row r="116" spans="1:12" x14ac:dyDescent="0.3">
      <c r="A116" s="8"/>
      <c r="L116" s="34"/>
    </row>
    <row r="117" spans="1:12" x14ac:dyDescent="0.3">
      <c r="A117" s="8"/>
      <c r="L117" s="34"/>
    </row>
    <row r="118" spans="1:12" x14ac:dyDescent="0.3">
      <c r="A118" s="8"/>
      <c r="L118" s="34"/>
    </row>
    <row r="119" spans="1:12" x14ac:dyDescent="0.3">
      <c r="A119" s="8"/>
      <c r="L119" s="34"/>
    </row>
    <row r="120" spans="1:12" x14ac:dyDescent="0.3">
      <c r="A120" s="8"/>
      <c r="L120" s="34"/>
    </row>
    <row r="121" spans="1:12" x14ac:dyDescent="0.3">
      <c r="A121" s="8"/>
      <c r="L121" s="34"/>
    </row>
    <row r="122" spans="1:12" x14ac:dyDescent="0.3">
      <c r="A122" s="8"/>
      <c r="L122" s="34"/>
    </row>
    <row r="123" spans="1:12" x14ac:dyDescent="0.3">
      <c r="A123" s="8"/>
      <c r="L123" s="34"/>
    </row>
    <row r="124" spans="1:12" x14ac:dyDescent="0.3">
      <c r="A124" s="8"/>
      <c r="L124" s="34"/>
    </row>
    <row r="125" spans="1:12" x14ac:dyDescent="0.3">
      <c r="A125" s="8"/>
      <c r="L125" s="34"/>
    </row>
    <row r="126" spans="1:12" x14ac:dyDescent="0.3">
      <c r="A126" s="8"/>
      <c r="L126" s="34"/>
    </row>
    <row r="127" spans="1:12" x14ac:dyDescent="0.3">
      <c r="A127" s="8"/>
      <c r="L127" s="34"/>
    </row>
    <row r="128" spans="1:12" x14ac:dyDescent="0.3">
      <c r="A128" s="8"/>
      <c r="L128" s="34"/>
    </row>
    <row r="129" spans="1:12" x14ac:dyDescent="0.3">
      <c r="A129" s="8"/>
      <c r="L129" s="34"/>
    </row>
    <row r="130" spans="1:12" x14ac:dyDescent="0.3">
      <c r="A130" s="8"/>
      <c r="L130" s="34"/>
    </row>
    <row r="131" spans="1:12" x14ac:dyDescent="0.3">
      <c r="A131" s="8"/>
      <c r="L131" s="34"/>
    </row>
    <row r="132" spans="1:12" x14ac:dyDescent="0.3">
      <c r="A132" s="8"/>
      <c r="L132" s="34"/>
    </row>
    <row r="133" spans="1:12" x14ac:dyDescent="0.3">
      <c r="A133" s="8"/>
      <c r="L133" s="34"/>
    </row>
    <row r="134" spans="1:12" x14ac:dyDescent="0.3">
      <c r="A134" s="8"/>
      <c r="L134" s="34"/>
    </row>
    <row r="135" spans="1:12" x14ac:dyDescent="0.3">
      <c r="A135" s="8"/>
      <c r="L135" s="34"/>
    </row>
    <row r="136" spans="1:12" x14ac:dyDescent="0.3">
      <c r="A136" s="8"/>
      <c r="L136" s="34"/>
    </row>
    <row r="137" spans="1:12" x14ac:dyDescent="0.3">
      <c r="A137" s="8"/>
      <c r="L137" s="34"/>
    </row>
    <row r="138" spans="1:12" x14ac:dyDescent="0.3">
      <c r="A138" s="8"/>
      <c r="L138" s="34"/>
    </row>
    <row r="139" spans="1:12" x14ac:dyDescent="0.3">
      <c r="A139" s="8"/>
      <c r="L139" s="34"/>
    </row>
    <row r="140" spans="1:12" x14ac:dyDescent="0.3">
      <c r="A140" s="8"/>
      <c r="L140" s="34"/>
    </row>
    <row r="141" spans="1:12" x14ac:dyDescent="0.3">
      <c r="A141" s="8"/>
      <c r="L141" s="34"/>
    </row>
    <row r="142" spans="1:12" x14ac:dyDescent="0.3">
      <c r="A142" s="8"/>
      <c r="L142" s="34"/>
    </row>
    <row r="143" spans="1:12" x14ac:dyDescent="0.3">
      <c r="A143" s="8"/>
      <c r="L143" s="34"/>
    </row>
    <row r="144" spans="1:12" x14ac:dyDescent="0.3">
      <c r="A144" s="8"/>
      <c r="L144" s="34"/>
    </row>
    <row r="145" spans="1:12" x14ac:dyDescent="0.3">
      <c r="A145" s="8"/>
      <c r="L145" s="34"/>
    </row>
    <row r="146" spans="1:12" x14ac:dyDescent="0.3">
      <c r="A146" s="8"/>
      <c r="L146" s="34"/>
    </row>
    <row r="147" spans="1:12" x14ac:dyDescent="0.3">
      <c r="A147" s="8"/>
      <c r="L147" s="34"/>
    </row>
    <row r="148" spans="1:12" x14ac:dyDescent="0.3">
      <c r="A148" s="8"/>
      <c r="L148" s="34"/>
    </row>
    <row r="149" spans="1:12" x14ac:dyDescent="0.3">
      <c r="A149" s="8"/>
      <c r="L149" s="34"/>
    </row>
    <row r="150" spans="1:12" x14ac:dyDescent="0.3">
      <c r="A150" s="8"/>
      <c r="L150" s="34"/>
    </row>
    <row r="151" spans="1:12" x14ac:dyDescent="0.3">
      <c r="A151" s="8"/>
      <c r="L151" s="34"/>
    </row>
    <row r="152" spans="1:12" x14ac:dyDescent="0.3">
      <c r="A152" s="8"/>
      <c r="L152" s="34"/>
    </row>
    <row r="153" spans="1:12" x14ac:dyDescent="0.3">
      <c r="A153" s="8"/>
      <c r="L153" s="34"/>
    </row>
    <row r="154" spans="1:12" x14ac:dyDescent="0.3">
      <c r="A154" s="8"/>
      <c r="L154" s="34"/>
    </row>
    <row r="155" spans="1:12" x14ac:dyDescent="0.3">
      <c r="A155" s="8"/>
      <c r="L155" s="34"/>
    </row>
    <row r="156" spans="1:12" x14ac:dyDescent="0.3">
      <c r="A156" s="8"/>
      <c r="L156" s="34"/>
    </row>
    <row r="157" spans="1:12" x14ac:dyDescent="0.3">
      <c r="A157" s="8"/>
      <c r="L157" s="34"/>
    </row>
    <row r="158" spans="1:12" x14ac:dyDescent="0.3">
      <c r="A158" s="8"/>
      <c r="L158" s="34"/>
    </row>
    <row r="159" spans="1:12" x14ac:dyDescent="0.3">
      <c r="A159" s="8"/>
      <c r="L159" s="34"/>
    </row>
    <row r="160" spans="1:12" x14ac:dyDescent="0.3">
      <c r="A160" s="8"/>
      <c r="L160" s="34"/>
    </row>
    <row r="161" spans="1:12" x14ac:dyDescent="0.3">
      <c r="A161" s="8"/>
      <c r="L161" s="34"/>
    </row>
    <row r="162" spans="1:12" x14ac:dyDescent="0.3">
      <c r="A162" s="8"/>
      <c r="L162" s="34"/>
    </row>
    <row r="163" spans="1:12" x14ac:dyDescent="0.3">
      <c r="A163" s="8"/>
      <c r="L163" s="34"/>
    </row>
    <row r="164" spans="1:12" x14ac:dyDescent="0.3">
      <c r="A164" s="8"/>
      <c r="L164" s="34"/>
    </row>
    <row r="165" spans="1:12" x14ac:dyDescent="0.3">
      <c r="A165" s="8"/>
      <c r="L165" s="34"/>
    </row>
    <row r="166" spans="1:12" x14ac:dyDescent="0.3">
      <c r="A166" s="8"/>
      <c r="L166" s="34"/>
    </row>
    <row r="167" spans="1:12" x14ac:dyDescent="0.3">
      <c r="A167" s="8"/>
      <c r="L167" s="34"/>
    </row>
    <row r="168" spans="1:12" x14ac:dyDescent="0.3">
      <c r="A168" s="8"/>
      <c r="L168" s="34"/>
    </row>
    <row r="169" spans="1:12" x14ac:dyDescent="0.3">
      <c r="A169" s="8"/>
      <c r="L169" s="34"/>
    </row>
    <row r="170" spans="1:12" x14ac:dyDescent="0.3">
      <c r="A170" s="8"/>
      <c r="L170" s="34"/>
    </row>
    <row r="171" spans="1:12" x14ac:dyDescent="0.3">
      <c r="A171" s="8"/>
      <c r="L171" s="34"/>
    </row>
    <row r="172" spans="1:12" x14ac:dyDescent="0.3">
      <c r="A172" s="8"/>
      <c r="L172" s="34"/>
    </row>
    <row r="173" spans="1:12" x14ac:dyDescent="0.3">
      <c r="A173" s="8"/>
      <c r="L173" s="34"/>
    </row>
    <row r="174" spans="1:12" x14ac:dyDescent="0.3">
      <c r="A174" s="8"/>
      <c r="L174" s="34"/>
    </row>
    <row r="175" spans="1:12" x14ac:dyDescent="0.3">
      <c r="A175" s="8"/>
      <c r="L175" s="34"/>
    </row>
    <row r="176" spans="1:12" x14ac:dyDescent="0.3">
      <c r="A176" s="8"/>
      <c r="L176" s="34"/>
    </row>
    <row r="177" spans="1:12" x14ac:dyDescent="0.3">
      <c r="A177" s="8"/>
      <c r="L177" s="34"/>
    </row>
    <row r="178" spans="1:12" x14ac:dyDescent="0.3">
      <c r="A178" s="8"/>
      <c r="L178" s="34"/>
    </row>
    <row r="179" spans="1:12" x14ac:dyDescent="0.3">
      <c r="A179" s="8"/>
      <c r="L179" s="34"/>
    </row>
    <row r="180" spans="1:12" x14ac:dyDescent="0.3">
      <c r="A180" s="8"/>
      <c r="L180" s="34"/>
    </row>
    <row r="181" spans="1:12" x14ac:dyDescent="0.3">
      <c r="A181" s="8"/>
      <c r="L181" s="34"/>
    </row>
    <row r="182" spans="1:12" x14ac:dyDescent="0.3">
      <c r="A182" s="8"/>
      <c r="L182" s="34"/>
    </row>
    <row r="183" spans="1:12" x14ac:dyDescent="0.3">
      <c r="A183" s="8"/>
      <c r="L183" s="34"/>
    </row>
    <row r="184" spans="1:12" x14ac:dyDescent="0.3">
      <c r="A184" s="8"/>
      <c r="L184" s="34"/>
    </row>
    <row r="185" spans="1:12" x14ac:dyDescent="0.3">
      <c r="A185" s="8"/>
      <c r="L185" s="34"/>
    </row>
    <row r="186" spans="1:12" x14ac:dyDescent="0.3">
      <c r="A186" s="8"/>
      <c r="L186" s="34"/>
    </row>
    <row r="187" spans="1:12" x14ac:dyDescent="0.3">
      <c r="A187" s="8"/>
      <c r="L187" s="34"/>
    </row>
    <row r="188" spans="1:12" x14ac:dyDescent="0.3">
      <c r="A188" s="8"/>
      <c r="L188" s="34"/>
    </row>
    <row r="189" spans="1:12" x14ac:dyDescent="0.3">
      <c r="A189" s="8"/>
      <c r="L189" s="34"/>
    </row>
    <row r="190" spans="1:12" x14ac:dyDescent="0.3">
      <c r="A190" s="8"/>
      <c r="L190" s="34"/>
    </row>
    <row r="191" spans="1:12" x14ac:dyDescent="0.3">
      <c r="A191" s="8"/>
      <c r="L191" s="34"/>
    </row>
    <row r="192" spans="1:12" x14ac:dyDescent="0.3">
      <c r="A192" s="8"/>
      <c r="L192" s="34"/>
    </row>
    <row r="193" spans="1:12" x14ac:dyDescent="0.3">
      <c r="A193" s="8"/>
      <c r="L193" s="34"/>
    </row>
    <row r="194" spans="1:12" x14ac:dyDescent="0.3">
      <c r="A194" s="8"/>
      <c r="L194" s="34"/>
    </row>
    <row r="195" spans="1:12" x14ac:dyDescent="0.3">
      <c r="A195" s="8"/>
      <c r="L195" s="34"/>
    </row>
    <row r="196" spans="1:12" x14ac:dyDescent="0.3">
      <c r="A196" s="8"/>
      <c r="L196" s="34"/>
    </row>
    <row r="197" spans="1:12" x14ac:dyDescent="0.3">
      <c r="A197" s="8"/>
      <c r="L197" s="34"/>
    </row>
    <row r="198" spans="1:12" x14ac:dyDescent="0.3">
      <c r="A198" s="8"/>
      <c r="L198" s="34"/>
    </row>
    <row r="199" spans="1:12" x14ac:dyDescent="0.3">
      <c r="A199" s="8"/>
      <c r="L199" s="34"/>
    </row>
    <row r="200" spans="1:12" x14ac:dyDescent="0.3">
      <c r="A200" s="8"/>
      <c r="L200" s="34"/>
    </row>
    <row r="201" spans="1:12" x14ac:dyDescent="0.3">
      <c r="A201" s="8"/>
      <c r="L201" s="34"/>
    </row>
    <row r="202" spans="1:12" x14ac:dyDescent="0.3">
      <c r="A202" s="8"/>
      <c r="L202" s="34"/>
    </row>
    <row r="203" spans="1:12" x14ac:dyDescent="0.3">
      <c r="A203" s="8"/>
      <c r="L203" s="34"/>
    </row>
    <row r="204" spans="1:12" x14ac:dyDescent="0.3">
      <c r="A204" s="8"/>
      <c r="L204" s="34"/>
    </row>
    <row r="205" spans="1:12" x14ac:dyDescent="0.3">
      <c r="A205" s="8"/>
      <c r="L205" s="34"/>
    </row>
    <row r="206" spans="1:12" x14ac:dyDescent="0.3">
      <c r="A206" s="8"/>
      <c r="L206" s="34"/>
    </row>
    <row r="207" spans="1:12" x14ac:dyDescent="0.3">
      <c r="A207" s="8"/>
      <c r="L207" s="34"/>
    </row>
    <row r="208" spans="1:12" x14ac:dyDescent="0.3">
      <c r="A208" s="8"/>
      <c r="L208" s="34"/>
    </row>
    <row r="209" spans="1:12" x14ac:dyDescent="0.3">
      <c r="A209" s="8"/>
      <c r="L209" s="34"/>
    </row>
    <row r="210" spans="1:12" x14ac:dyDescent="0.3">
      <c r="A210" s="8"/>
      <c r="L210" s="34"/>
    </row>
    <row r="211" spans="1:12" x14ac:dyDescent="0.3">
      <c r="A211" s="8"/>
      <c r="L211" s="34"/>
    </row>
    <row r="212" spans="1:12" x14ac:dyDescent="0.3">
      <c r="A212" s="8"/>
      <c r="L212" s="34"/>
    </row>
    <row r="213" spans="1:12" x14ac:dyDescent="0.3">
      <c r="A213" s="8"/>
      <c r="L213" s="34"/>
    </row>
    <row r="214" spans="1:12" x14ac:dyDescent="0.3">
      <c r="A214" s="8"/>
      <c r="L214" s="34"/>
    </row>
    <row r="215" spans="1:12" x14ac:dyDescent="0.3">
      <c r="A215" s="8"/>
      <c r="L215" s="34"/>
    </row>
    <row r="216" spans="1:12" x14ac:dyDescent="0.3">
      <c r="A216" s="8"/>
      <c r="L216" s="34"/>
    </row>
    <row r="217" spans="1:12" x14ac:dyDescent="0.3">
      <c r="A217" s="8"/>
      <c r="L217" s="34"/>
    </row>
    <row r="218" spans="1:12" x14ac:dyDescent="0.3">
      <c r="A218" s="8"/>
      <c r="L218" s="34"/>
    </row>
    <row r="219" spans="1:12" x14ac:dyDescent="0.3">
      <c r="A219" s="8"/>
      <c r="L219" s="34"/>
    </row>
    <row r="220" spans="1:12" x14ac:dyDescent="0.3">
      <c r="A220" s="8"/>
      <c r="L220" s="34"/>
    </row>
    <row r="221" spans="1:12" x14ac:dyDescent="0.3">
      <c r="A221" s="8"/>
      <c r="L221" s="34"/>
    </row>
    <row r="222" spans="1:12" x14ac:dyDescent="0.3">
      <c r="A222" s="8"/>
      <c r="L222" s="34"/>
    </row>
    <row r="223" spans="1:12" x14ac:dyDescent="0.3">
      <c r="A223" s="8"/>
      <c r="L223" s="34"/>
    </row>
    <row r="224" spans="1:12" x14ac:dyDescent="0.3">
      <c r="A224" s="8"/>
      <c r="L224" s="34"/>
    </row>
    <row r="225" spans="1:12" x14ac:dyDescent="0.3">
      <c r="A225" s="8"/>
      <c r="L225" s="34"/>
    </row>
    <row r="226" spans="1:12" x14ac:dyDescent="0.3">
      <c r="A226" s="8"/>
      <c r="L226" s="34"/>
    </row>
    <row r="227" spans="1:12" x14ac:dyDescent="0.3">
      <c r="A227" s="8"/>
      <c r="L227" s="34"/>
    </row>
    <row r="228" spans="1:12" x14ac:dyDescent="0.3">
      <c r="A228" s="8"/>
      <c r="L228" s="34"/>
    </row>
    <row r="229" spans="1:12" x14ac:dyDescent="0.3">
      <c r="A229" s="8"/>
      <c r="L229" s="34"/>
    </row>
    <row r="230" spans="1:12" x14ac:dyDescent="0.3">
      <c r="A230" s="8"/>
      <c r="L230" s="34"/>
    </row>
    <row r="231" spans="1:12" x14ac:dyDescent="0.3">
      <c r="A231" s="8"/>
      <c r="L231" s="34"/>
    </row>
    <row r="232" spans="1:12" x14ac:dyDescent="0.3">
      <c r="A232" s="8"/>
      <c r="L232" s="34"/>
    </row>
    <row r="233" spans="1:12" x14ac:dyDescent="0.3">
      <c r="A233" s="8"/>
      <c r="L233" s="34"/>
    </row>
    <row r="234" spans="1:12" x14ac:dyDescent="0.3">
      <c r="A234" s="8"/>
      <c r="L234" s="34"/>
    </row>
    <row r="235" spans="1:12" x14ac:dyDescent="0.3">
      <c r="A235" s="8"/>
      <c r="L235" s="34"/>
    </row>
    <row r="236" spans="1:12" x14ac:dyDescent="0.3">
      <c r="A236" s="8"/>
      <c r="L236" s="34"/>
    </row>
    <row r="237" spans="1:12" x14ac:dyDescent="0.3">
      <c r="A237" s="8"/>
      <c r="L237" s="34"/>
    </row>
    <row r="238" spans="1:12" x14ac:dyDescent="0.3">
      <c r="A238" s="8"/>
      <c r="L238" s="34"/>
    </row>
    <row r="239" spans="1:12" x14ac:dyDescent="0.3">
      <c r="A239" s="8"/>
      <c r="L239" s="34"/>
    </row>
    <row r="240" spans="1:12" x14ac:dyDescent="0.3">
      <c r="A240" s="8"/>
      <c r="L240" s="34"/>
    </row>
    <row r="241" spans="1:12" x14ac:dyDescent="0.3">
      <c r="A241" s="8"/>
      <c r="L241" s="34"/>
    </row>
    <row r="242" spans="1:12" x14ac:dyDescent="0.3">
      <c r="A242" s="8"/>
      <c r="L242" s="34"/>
    </row>
    <row r="243" spans="1:12" x14ac:dyDescent="0.3">
      <c r="A243" s="8"/>
      <c r="L243" s="34"/>
    </row>
    <row r="244" spans="1:12" x14ac:dyDescent="0.3">
      <c r="A244" s="8"/>
      <c r="L244" s="34"/>
    </row>
    <row r="245" spans="1:12" x14ac:dyDescent="0.3">
      <c r="A245" s="8"/>
      <c r="L245" s="34"/>
    </row>
    <row r="246" spans="1:12" x14ac:dyDescent="0.3">
      <c r="A246" s="8"/>
      <c r="L246" s="34"/>
    </row>
    <row r="247" spans="1:12" x14ac:dyDescent="0.3">
      <c r="A247" s="8"/>
      <c r="L247" s="34"/>
    </row>
    <row r="248" spans="1:12" x14ac:dyDescent="0.3">
      <c r="A248" s="8"/>
      <c r="L248" s="34"/>
    </row>
    <row r="249" spans="1:12" x14ac:dyDescent="0.3">
      <c r="A249" s="8"/>
      <c r="L249" s="34"/>
    </row>
    <row r="250" spans="1:12" x14ac:dyDescent="0.3">
      <c r="A250" s="8"/>
      <c r="L250" s="34"/>
    </row>
    <row r="251" spans="1:12" x14ac:dyDescent="0.3">
      <c r="A251" s="8"/>
      <c r="L251" s="34"/>
    </row>
    <row r="252" spans="1:12" x14ac:dyDescent="0.3">
      <c r="A252" s="8"/>
      <c r="L252" s="34"/>
    </row>
    <row r="253" spans="1:12" x14ac:dyDescent="0.3">
      <c r="A253" s="8"/>
      <c r="L253" s="34"/>
    </row>
    <row r="254" spans="1:12" x14ac:dyDescent="0.3">
      <c r="A254" s="8"/>
      <c r="L254" s="34"/>
    </row>
    <row r="255" spans="1:12" x14ac:dyDescent="0.3">
      <c r="A255" s="8"/>
      <c r="L255" s="34"/>
    </row>
    <row r="256" spans="1:12" x14ac:dyDescent="0.3">
      <c r="A256" s="8"/>
      <c r="L256" s="34"/>
    </row>
    <row r="257" spans="1:12" x14ac:dyDescent="0.3">
      <c r="A257" s="8"/>
      <c r="L257" s="34"/>
    </row>
    <row r="258" spans="1:12" x14ac:dyDescent="0.3">
      <c r="A258" s="8"/>
      <c r="L258" s="34"/>
    </row>
    <row r="259" spans="1:12" x14ac:dyDescent="0.3">
      <c r="A259" s="8"/>
      <c r="L259" s="34"/>
    </row>
    <row r="260" spans="1:12" x14ac:dyDescent="0.3">
      <c r="A260" s="8"/>
      <c r="L260" s="34"/>
    </row>
    <row r="261" spans="1:12" x14ac:dyDescent="0.3">
      <c r="A261" s="8"/>
      <c r="L261" s="34"/>
    </row>
    <row r="262" spans="1:12" x14ac:dyDescent="0.3">
      <c r="A262" s="8"/>
      <c r="L262" s="34"/>
    </row>
    <row r="263" spans="1:12" x14ac:dyDescent="0.3">
      <c r="A263" s="8"/>
      <c r="L263" s="34"/>
    </row>
    <row r="264" spans="1:12" x14ac:dyDescent="0.3">
      <c r="A264" s="8"/>
      <c r="L264" s="34"/>
    </row>
    <row r="265" spans="1:12" x14ac:dyDescent="0.3">
      <c r="A265" s="8"/>
      <c r="L265" s="34"/>
    </row>
    <row r="266" spans="1:12" x14ac:dyDescent="0.3">
      <c r="A266" s="8"/>
      <c r="L266" s="34"/>
    </row>
    <row r="267" spans="1:12" x14ac:dyDescent="0.3">
      <c r="A267" s="8"/>
      <c r="L267" s="34"/>
    </row>
    <row r="268" spans="1:12" x14ac:dyDescent="0.3">
      <c r="A268" s="8"/>
      <c r="L268" s="34"/>
    </row>
    <row r="269" spans="1:12" x14ac:dyDescent="0.3">
      <c r="A269" s="8"/>
      <c r="L269" s="34"/>
    </row>
    <row r="270" spans="1:12" x14ac:dyDescent="0.3">
      <c r="A270" s="8"/>
      <c r="L270" s="34"/>
    </row>
    <row r="271" spans="1:12" x14ac:dyDescent="0.3">
      <c r="A271" s="8"/>
      <c r="L271" s="34"/>
    </row>
    <row r="272" spans="1:12" x14ac:dyDescent="0.3">
      <c r="A272" s="8"/>
      <c r="L272" s="34"/>
    </row>
    <row r="273" spans="1:12" x14ac:dyDescent="0.3">
      <c r="A273" s="8"/>
      <c r="L273" s="34"/>
    </row>
    <row r="274" spans="1:12" x14ac:dyDescent="0.3">
      <c r="A274" s="8"/>
      <c r="L274" s="34"/>
    </row>
    <row r="275" spans="1:12" x14ac:dyDescent="0.3">
      <c r="A275" s="8"/>
      <c r="L275" s="34"/>
    </row>
    <row r="276" spans="1:12" x14ac:dyDescent="0.3">
      <c r="A276" s="8"/>
      <c r="L276" s="34"/>
    </row>
    <row r="277" spans="1:12" x14ac:dyDescent="0.3">
      <c r="A277" s="8"/>
      <c r="L277" s="34"/>
    </row>
    <row r="278" spans="1:12" x14ac:dyDescent="0.3">
      <c r="A278" s="8"/>
      <c r="L278" s="34"/>
    </row>
    <row r="279" spans="1:12" x14ac:dyDescent="0.3">
      <c r="A279" s="8"/>
      <c r="L279" s="34"/>
    </row>
    <row r="280" spans="1:12" x14ac:dyDescent="0.3">
      <c r="A280" s="8"/>
      <c r="L280" s="34"/>
    </row>
    <row r="281" spans="1:12" x14ac:dyDescent="0.3">
      <c r="A281" s="8"/>
      <c r="L281" s="34"/>
    </row>
    <row r="282" spans="1:12" x14ac:dyDescent="0.3">
      <c r="A282" s="8"/>
      <c r="L282" s="34"/>
    </row>
    <row r="283" spans="1:12" x14ac:dyDescent="0.3">
      <c r="A283" s="8"/>
      <c r="L283" s="34"/>
    </row>
    <row r="284" spans="1:12" x14ac:dyDescent="0.3">
      <c r="A284" s="8"/>
      <c r="L284" s="34"/>
    </row>
    <row r="285" spans="1:12" x14ac:dyDescent="0.3">
      <c r="A285" s="8"/>
      <c r="L285" s="34"/>
    </row>
    <row r="286" spans="1:12" x14ac:dyDescent="0.3">
      <c r="A286" s="8"/>
      <c r="L286" s="34"/>
    </row>
    <row r="287" spans="1:12" x14ac:dyDescent="0.3">
      <c r="A287" s="8"/>
      <c r="L287" s="34"/>
    </row>
    <row r="288" spans="1:12" x14ac:dyDescent="0.3">
      <c r="A288" s="8"/>
      <c r="L288" s="34"/>
    </row>
    <row r="289" spans="1:12" x14ac:dyDescent="0.3">
      <c r="A289" s="8"/>
      <c r="L289" s="34"/>
    </row>
    <row r="290" spans="1:12" x14ac:dyDescent="0.3">
      <c r="A290" s="8"/>
      <c r="L290" s="34"/>
    </row>
    <row r="291" spans="1:12" x14ac:dyDescent="0.3">
      <c r="A291" s="8"/>
      <c r="L291" s="34"/>
    </row>
    <row r="292" spans="1:12" x14ac:dyDescent="0.3">
      <c r="A292" s="8"/>
      <c r="L292" s="34"/>
    </row>
    <row r="293" spans="1:12" x14ac:dyDescent="0.3">
      <c r="A293" s="8"/>
      <c r="L293" s="34"/>
    </row>
    <row r="294" spans="1:12" x14ac:dyDescent="0.3">
      <c r="A294" s="8"/>
      <c r="L294" s="34"/>
    </row>
    <row r="295" spans="1:12" x14ac:dyDescent="0.3">
      <c r="A295" s="8"/>
      <c r="L295" s="34"/>
    </row>
    <row r="296" spans="1:12" x14ac:dyDescent="0.3">
      <c r="A296" s="8"/>
      <c r="L296" s="34"/>
    </row>
    <row r="297" spans="1:12" x14ac:dyDescent="0.3">
      <c r="A297" s="8"/>
      <c r="L297" s="34"/>
    </row>
    <row r="298" spans="1:12" x14ac:dyDescent="0.3">
      <c r="A298" s="8"/>
      <c r="L298" s="34"/>
    </row>
    <row r="299" spans="1:12" x14ac:dyDescent="0.3">
      <c r="A299" s="8"/>
      <c r="L299" s="34"/>
    </row>
    <row r="300" spans="1:12" x14ac:dyDescent="0.3">
      <c r="A300" s="8"/>
      <c r="L300" s="34"/>
    </row>
    <row r="301" spans="1:12" x14ac:dyDescent="0.3">
      <c r="A301" s="8"/>
      <c r="L301" s="34"/>
    </row>
    <row r="302" spans="1:12" x14ac:dyDescent="0.3">
      <c r="A302" s="8"/>
      <c r="L302" s="34"/>
    </row>
    <row r="303" spans="1:12" x14ac:dyDescent="0.3">
      <c r="A303" s="8"/>
      <c r="L303" s="34"/>
    </row>
    <row r="304" spans="1:12" x14ac:dyDescent="0.3">
      <c r="A304" s="8"/>
      <c r="L304" s="34"/>
    </row>
    <row r="305" spans="1:12" x14ac:dyDescent="0.3">
      <c r="A305" s="8"/>
      <c r="L305" s="34"/>
    </row>
    <row r="306" spans="1:12" x14ac:dyDescent="0.3">
      <c r="A306" s="8"/>
      <c r="L306" s="34"/>
    </row>
    <row r="307" spans="1:12" x14ac:dyDescent="0.3">
      <c r="A307" s="8"/>
      <c r="L307" s="34"/>
    </row>
    <row r="308" spans="1:12" x14ac:dyDescent="0.3">
      <c r="A308" s="8"/>
      <c r="L308" s="34"/>
    </row>
    <row r="309" spans="1:12" x14ac:dyDescent="0.3">
      <c r="A309" s="8"/>
      <c r="L309" s="34"/>
    </row>
    <row r="310" spans="1:12" x14ac:dyDescent="0.3">
      <c r="A310" s="8"/>
      <c r="L310" s="34"/>
    </row>
    <row r="311" spans="1:12" x14ac:dyDescent="0.3">
      <c r="A311" s="8"/>
      <c r="L311" s="34"/>
    </row>
    <row r="312" spans="1:12" x14ac:dyDescent="0.3">
      <c r="A312" s="8"/>
      <c r="L312" s="34"/>
    </row>
    <row r="313" spans="1:12" x14ac:dyDescent="0.3">
      <c r="A313" s="8"/>
      <c r="L313" s="34"/>
    </row>
    <row r="314" spans="1:12" x14ac:dyDescent="0.3">
      <c r="A314" s="8"/>
      <c r="L314" s="34"/>
    </row>
    <row r="315" spans="1:12" x14ac:dyDescent="0.3">
      <c r="A315" s="8"/>
      <c r="L315" s="34"/>
    </row>
    <row r="316" spans="1:12" x14ac:dyDescent="0.3">
      <c r="A316" s="8"/>
      <c r="L316" s="34"/>
    </row>
    <row r="317" spans="1:12" x14ac:dyDescent="0.3">
      <c r="A317" s="8"/>
      <c r="L317" s="34"/>
    </row>
    <row r="318" spans="1:12" x14ac:dyDescent="0.3">
      <c r="A318" s="8"/>
      <c r="L318" s="34"/>
    </row>
    <row r="319" spans="1:12" x14ac:dyDescent="0.3">
      <c r="A319" s="8"/>
      <c r="L319" s="34"/>
    </row>
    <row r="320" spans="1:12" x14ac:dyDescent="0.3">
      <c r="A320" s="8"/>
      <c r="L320" s="34"/>
    </row>
    <row r="321" spans="1:12" x14ac:dyDescent="0.3">
      <c r="A321" s="8"/>
      <c r="L321" s="34"/>
    </row>
    <row r="322" spans="1:12" x14ac:dyDescent="0.3">
      <c r="A322" s="8"/>
      <c r="L322" s="34"/>
    </row>
    <row r="323" spans="1:12" x14ac:dyDescent="0.3">
      <c r="A323" s="8"/>
      <c r="L323" s="34"/>
    </row>
    <row r="324" spans="1:12" x14ac:dyDescent="0.3">
      <c r="A324" s="8"/>
      <c r="L324" s="34"/>
    </row>
    <row r="325" spans="1:12" x14ac:dyDescent="0.3">
      <c r="A325" s="8"/>
      <c r="L325" s="34"/>
    </row>
    <row r="326" spans="1:12" x14ac:dyDescent="0.3">
      <c r="A326" s="8"/>
      <c r="L326" s="34"/>
    </row>
    <row r="327" spans="1:12" x14ac:dyDescent="0.3">
      <c r="A327" s="8"/>
      <c r="L327" s="34"/>
    </row>
    <row r="328" spans="1:12" x14ac:dyDescent="0.3">
      <c r="A328" s="8"/>
      <c r="L328" s="34"/>
    </row>
    <row r="329" spans="1:12" x14ac:dyDescent="0.3">
      <c r="A329" s="8"/>
      <c r="L329" s="34"/>
    </row>
    <row r="330" spans="1:12" x14ac:dyDescent="0.3">
      <c r="A330" s="8"/>
      <c r="L330" s="34"/>
    </row>
    <row r="331" spans="1:12" x14ac:dyDescent="0.3">
      <c r="A331" s="8"/>
      <c r="L331" s="34"/>
    </row>
    <row r="332" spans="1:12" x14ac:dyDescent="0.3">
      <c r="A332" s="8"/>
      <c r="L332" s="34"/>
    </row>
    <row r="333" spans="1:12" x14ac:dyDescent="0.3">
      <c r="A333" s="8"/>
      <c r="L333" s="34"/>
    </row>
    <row r="334" spans="1:12" x14ac:dyDescent="0.3">
      <c r="A334" s="8"/>
      <c r="L334" s="34"/>
    </row>
    <row r="335" spans="1:12" x14ac:dyDescent="0.3">
      <c r="A335" s="8"/>
      <c r="L335" s="34"/>
    </row>
    <row r="336" spans="1:12" x14ac:dyDescent="0.3">
      <c r="A336" s="8"/>
      <c r="L336" s="34"/>
    </row>
    <row r="337" spans="1:13" x14ac:dyDescent="0.3">
      <c r="A337" s="8"/>
      <c r="L337" s="34"/>
    </row>
    <row r="338" spans="1:13" x14ac:dyDescent="0.3">
      <c r="A338" s="8"/>
      <c r="L338" s="34"/>
    </row>
    <row r="339" spans="1:13" x14ac:dyDescent="0.3">
      <c r="A339" s="8"/>
      <c r="L339" s="34"/>
    </row>
    <row r="340" spans="1:13" x14ac:dyDescent="0.3">
      <c r="A340" s="8"/>
      <c r="L340" s="34"/>
    </row>
    <row r="341" spans="1:13" x14ac:dyDescent="0.3">
      <c r="A341" s="8"/>
      <c r="L341" s="34"/>
    </row>
    <row r="342" spans="1:13" x14ac:dyDescent="0.3">
      <c r="A342" s="8"/>
      <c r="L342" s="34"/>
    </row>
    <row r="343" spans="1:13" x14ac:dyDescent="0.3">
      <c r="A343" s="8"/>
      <c r="L343" s="34"/>
    </row>
    <row r="344" spans="1:13" x14ac:dyDescent="0.3">
      <c r="A344" s="8"/>
      <c r="L344" s="34"/>
    </row>
    <row r="345" spans="1:13" x14ac:dyDescent="0.3">
      <c r="A345" s="8"/>
      <c r="L345" s="34"/>
    </row>
    <row r="346" spans="1:13" x14ac:dyDescent="0.3">
      <c r="A346" s="8"/>
      <c r="L346" s="34"/>
    </row>
    <row r="347" spans="1:13" x14ac:dyDescent="0.3">
      <c r="A347" s="8"/>
      <c r="L347" s="34"/>
    </row>
    <row r="348" spans="1:13" x14ac:dyDescent="0.3">
      <c r="A348" s="8"/>
      <c r="L348" s="35"/>
      <c r="M348" s="36"/>
    </row>
    <row r="349" spans="1:13" x14ac:dyDescent="0.3">
      <c r="A349" s="8"/>
    </row>
    <row r="350" spans="1:13" x14ac:dyDescent="0.3">
      <c r="A350" s="8"/>
    </row>
    <row r="351" spans="1:13" x14ac:dyDescent="0.3">
      <c r="A351" s="8"/>
    </row>
    <row r="352" spans="1:13" x14ac:dyDescent="0.3">
      <c r="A352" s="8"/>
    </row>
    <row r="353" spans="1:1" x14ac:dyDescent="0.3">
      <c r="A353" s="9"/>
    </row>
  </sheetData>
  <phoneticPr fontId="3" type="noConversion"/>
  <pageMargins left="0.7" right="0.7" top="0.75" bottom="0.75" header="0.3" footer="0.3"/>
  <legacy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C657F-FFEA-4622-98AC-25992714B16F}">
  <sheetPr>
    <tabColor rgb="FF92D050"/>
  </sheetPr>
  <dimension ref="A2:AE353"/>
  <sheetViews>
    <sheetView tabSelected="1" topLeftCell="B1" workbookViewId="0">
      <selection activeCell="G18" sqref="G18"/>
    </sheetView>
  </sheetViews>
  <sheetFormatPr defaultRowHeight="13.5" x14ac:dyDescent="0.3"/>
  <cols>
    <col min="1" max="1" width="21.46484375" customWidth="1"/>
    <col min="2" max="2" width="11.86328125" customWidth="1"/>
    <col min="3" max="3" width="9.73046875" customWidth="1"/>
    <col min="4" max="6" width="11.59765625" customWidth="1"/>
    <col min="7" max="7" width="12.73046875" customWidth="1"/>
    <col min="12" max="12" width="11.59765625" customWidth="1"/>
    <col min="16" max="16" width="11.59765625" customWidth="1"/>
    <col min="19" max="19" width="11.73046875" customWidth="1"/>
    <col min="20" max="20" width="12.265625" customWidth="1"/>
    <col min="21" max="21" width="13.1328125" customWidth="1"/>
  </cols>
  <sheetData>
    <row r="2" spans="1:22" x14ac:dyDescent="0.3">
      <c r="A2" s="8" t="s">
        <v>847</v>
      </c>
      <c r="S2" t="s">
        <v>838</v>
      </c>
    </row>
    <row r="3" spans="1:22" x14ac:dyDescent="0.3">
      <c r="A3" s="8"/>
      <c r="B3" t="s">
        <v>880</v>
      </c>
      <c r="C3" t="s">
        <v>919</v>
      </c>
      <c r="D3" t="s">
        <v>920</v>
      </c>
      <c r="E3" t="s">
        <v>1131</v>
      </c>
      <c r="F3" t="s">
        <v>1132</v>
      </c>
      <c r="G3" t="s">
        <v>921</v>
      </c>
      <c r="H3" t="s">
        <v>836</v>
      </c>
      <c r="I3" t="s">
        <v>849</v>
      </c>
      <c r="J3" t="s">
        <v>848</v>
      </c>
      <c r="S3" t="s">
        <v>835</v>
      </c>
      <c r="T3" t="s">
        <v>798</v>
      </c>
      <c r="U3" t="s">
        <v>833</v>
      </c>
      <c r="V3" t="s">
        <v>839</v>
      </c>
    </row>
    <row r="4" spans="1:22" hidden="1" x14ac:dyDescent="0.3">
      <c r="A4" s="8">
        <v>2017</v>
      </c>
      <c r="B4" s="57">
        <f>PV销量预计!$E$41/100</f>
        <v>169.74770000000001</v>
      </c>
      <c r="C4" s="57" t="e">
        <f>#REF!/100</f>
        <v>#REF!</v>
      </c>
      <c r="D4" s="57"/>
      <c r="E4" s="57"/>
      <c r="F4" s="57"/>
      <c r="G4" s="57">
        <v>9.8000000000000007</v>
      </c>
      <c r="H4" s="58" t="e">
        <f>SUM(B4:G4)</f>
        <v>#REF!</v>
      </c>
      <c r="I4" s="58" t="e">
        <f>SUM(B4:D4)</f>
        <v>#REF!</v>
      </c>
      <c r="J4" s="14">
        <f>D4/(B4+D4)</f>
        <v>0</v>
      </c>
      <c r="K4" s="14"/>
      <c r="S4" s="53">
        <v>0.04</v>
      </c>
      <c r="T4" s="53">
        <v>0.06</v>
      </c>
      <c r="U4" s="53">
        <v>0.125</v>
      </c>
      <c r="V4" s="52" t="e">
        <f>((H4+O5)-H5)/H4</f>
        <v>#REF!</v>
      </c>
    </row>
    <row r="5" spans="1:22" hidden="1" x14ac:dyDescent="0.3">
      <c r="A5" s="8">
        <v>2018</v>
      </c>
      <c r="B5" s="57">
        <f>PV销量预计!$E$42/100</f>
        <v>189.05419999999998</v>
      </c>
      <c r="C5" s="57" t="e">
        <f>#REF!/100</f>
        <v>#REF!</v>
      </c>
      <c r="D5" s="57"/>
      <c r="E5" s="57"/>
      <c r="F5" s="57"/>
      <c r="G5" s="57">
        <f>G4*(1-U$4)+N5</f>
        <v>8.5750000000000011</v>
      </c>
      <c r="H5">
        <v>231</v>
      </c>
      <c r="I5" s="58" t="e">
        <f t="shared" ref="I5:I6" si="0">SUM(B5:D5)</f>
        <v>#REF!</v>
      </c>
      <c r="J5" s="14">
        <f t="shared" ref="J5:J6" si="1">D5/(B5+D5)</f>
        <v>0</v>
      </c>
      <c r="K5" s="14"/>
      <c r="L5" s="55"/>
      <c r="M5" s="51"/>
      <c r="N5" s="19"/>
      <c r="O5" s="19"/>
    </row>
    <row r="6" spans="1:22" hidden="1" x14ac:dyDescent="0.3">
      <c r="A6" s="8">
        <v>2019</v>
      </c>
      <c r="B6" s="57">
        <f>PV销量预计!$E$43/100</f>
        <v>224.90771980651999</v>
      </c>
      <c r="C6" s="57" t="e">
        <f>#REF!/100</f>
        <v>#REF!</v>
      </c>
      <c r="D6" s="57"/>
      <c r="E6" s="57"/>
      <c r="F6" s="57"/>
      <c r="G6" s="57">
        <f>G5*(1-U$4)+N6</f>
        <v>7.5031250000000007</v>
      </c>
      <c r="H6" s="19" t="e">
        <f>SUM(B6:G6)</f>
        <v>#REF!</v>
      </c>
      <c r="I6" s="58" t="e">
        <f t="shared" si="0"/>
        <v>#REF!</v>
      </c>
      <c r="J6" s="14">
        <f t="shared" si="1"/>
        <v>0</v>
      </c>
      <c r="K6" s="14"/>
      <c r="L6" s="55"/>
      <c r="M6" s="51"/>
      <c r="N6" s="51"/>
      <c r="O6" s="19"/>
      <c r="S6" t="s">
        <v>840</v>
      </c>
      <c r="U6" t="s">
        <v>841</v>
      </c>
      <c r="V6" s="9">
        <v>0.66559999999999997</v>
      </c>
    </row>
    <row r="7" spans="1:22" x14ac:dyDescent="0.3">
      <c r="A7" s="8">
        <v>2020</v>
      </c>
      <c r="B7" s="19">
        <f>FE_H!B7</f>
        <v>243.47643229281414</v>
      </c>
      <c r="C7" s="19">
        <f>FE_H!C7</f>
        <v>1.3888999999999998</v>
      </c>
      <c r="D7" s="19">
        <f>预测总结L!D24/1000000</f>
        <v>17.51819311231656</v>
      </c>
      <c r="E7" s="19">
        <f>预测总结L!D22/1000000</f>
        <v>0.78664900000000004</v>
      </c>
      <c r="F7" s="19">
        <f>预测总结L!D23/1000000</f>
        <v>1.565674</v>
      </c>
      <c r="G7" s="19">
        <f>(预测总结L!$D$25+预测总结L!$D$26)/1000000</f>
        <v>7.7388265952129629</v>
      </c>
      <c r="H7" s="19">
        <f>SUM(B7:G7)</f>
        <v>272.47467500034367</v>
      </c>
      <c r="I7" s="19">
        <f>B7+C7+D7</f>
        <v>262.38352540513068</v>
      </c>
      <c r="J7" s="14">
        <f>D7/(B7+D7+C7)</f>
        <v>6.6765598508015195E-2</v>
      </c>
      <c r="K7" s="14"/>
      <c r="L7" s="115"/>
      <c r="M7" s="115"/>
      <c r="N7" s="115"/>
      <c r="O7" s="19"/>
      <c r="U7" t="s">
        <v>842</v>
      </c>
      <c r="V7" s="9">
        <v>1.895</v>
      </c>
    </row>
    <row r="8" spans="1:22" x14ac:dyDescent="0.3">
      <c r="A8" s="8">
        <v>2025</v>
      </c>
      <c r="B8" s="19">
        <f>FE_H!B8</f>
        <v>325.20737334816681</v>
      </c>
      <c r="C8" s="19">
        <f>FE_H!C8</f>
        <v>1.3888999999999998</v>
      </c>
      <c r="D8" s="19">
        <f>预测总结L!E24/1000000</f>
        <v>21.001820662082459</v>
      </c>
      <c r="E8" s="19">
        <f>预测总结L!E22/1000000</f>
        <v>0.78664900000000004</v>
      </c>
      <c r="F8" s="19">
        <f>预测总结L!E23/1000000</f>
        <v>1.565674</v>
      </c>
      <c r="G8" s="19">
        <f>(预测总结L!$E$25+预测总结L!$E$26)/1000000</f>
        <v>8.1375777117904793</v>
      </c>
      <c r="H8" s="19">
        <f t="shared" ref="H8:H13" si="2">SUM(B8:G8)</f>
        <v>358.08799472203975</v>
      </c>
      <c r="I8" s="19">
        <f t="shared" ref="I8:I13" si="3">B8+C8+D8</f>
        <v>347.59809401024927</v>
      </c>
      <c r="J8" s="14">
        <f t="shared" ref="J8:J13" si="4">D8/(B8+D8+C8)</f>
        <v>6.0419838382264543E-2</v>
      </c>
      <c r="L8" s="34"/>
      <c r="U8" t="s">
        <v>843</v>
      </c>
      <c r="V8" s="9">
        <v>0.17699999999999999</v>
      </c>
    </row>
    <row r="9" spans="1:22" x14ac:dyDescent="0.3">
      <c r="A9" s="8">
        <v>2030</v>
      </c>
      <c r="B9" s="19">
        <f>FE_H!B9</f>
        <v>378.2727361658242</v>
      </c>
      <c r="C9" s="19">
        <f>FE_H!C9</f>
        <v>1.3888999999999998</v>
      </c>
      <c r="D9" s="19">
        <f>预测总结L!F24/1000000</f>
        <v>24.340012726726741</v>
      </c>
      <c r="E9" s="19">
        <f>预测总结L!F22/1000000</f>
        <v>0.78664900000000004</v>
      </c>
      <c r="F9" s="19">
        <f>预测总结L!F23/1000000</f>
        <v>1.565674</v>
      </c>
      <c r="G9" s="19">
        <f>(预测总结L!$F$25+预测总结L!$F$26)/1000000</f>
        <v>8.4971475893931849</v>
      </c>
      <c r="H9" s="19">
        <f t="shared" si="2"/>
        <v>414.85111948194412</v>
      </c>
      <c r="I9" s="19">
        <f t="shared" si="3"/>
        <v>404.00164889255092</v>
      </c>
      <c r="J9" s="14">
        <f t="shared" si="4"/>
        <v>6.0247310359865039E-2</v>
      </c>
      <c r="L9" s="34"/>
      <c r="U9" t="s">
        <v>844</v>
      </c>
      <c r="V9" s="9">
        <v>1.1479999999999999</v>
      </c>
    </row>
    <row r="10" spans="1:22" x14ac:dyDescent="0.3">
      <c r="A10" s="8">
        <v>2035</v>
      </c>
      <c r="B10" s="19">
        <f>FE_H!B10</f>
        <v>406.03235084255806</v>
      </c>
      <c r="C10" s="19">
        <f>FE_H!C10</f>
        <v>1.3888999999999998</v>
      </c>
      <c r="D10" s="19">
        <f>预测总结L!G24/1000000</f>
        <v>27.394680164443294</v>
      </c>
      <c r="E10" s="19">
        <f>预测总结L!G22/1000000</f>
        <v>0.78664900000000004</v>
      </c>
      <c r="F10" s="19">
        <f>预测总结L!G23/1000000</f>
        <v>1.565674</v>
      </c>
      <c r="G10" s="19">
        <f>(预测总结L!$G$25+预测总结L!$G$26)/1000000</f>
        <v>8.8113178866813318</v>
      </c>
      <c r="H10" s="19">
        <f t="shared" si="2"/>
        <v>445.97957189368265</v>
      </c>
      <c r="I10" s="19">
        <f t="shared" si="3"/>
        <v>434.81593100700132</v>
      </c>
      <c r="J10" s="14">
        <f t="shared" si="4"/>
        <v>6.3002935750305314E-2</v>
      </c>
      <c r="L10" s="34"/>
      <c r="U10" t="s">
        <v>845</v>
      </c>
      <c r="V10">
        <f>4.4-SUM(V6:V9)</f>
        <v>0.51440000000000019</v>
      </c>
    </row>
    <row r="11" spans="1:22" x14ac:dyDescent="0.3">
      <c r="A11" s="8">
        <v>2040</v>
      </c>
      <c r="B11" s="19">
        <f>FE_H!B11</f>
        <v>418.6411834546218</v>
      </c>
      <c r="C11" s="19">
        <f>FE_H!C11</f>
        <v>1.3888999999999998</v>
      </c>
      <c r="D11" s="19">
        <f>预测总结L!H24/1000000</f>
        <v>30.4637988747075</v>
      </c>
      <c r="E11" s="19">
        <f>预测总结L!H22/1000000</f>
        <v>0.78664900000000004</v>
      </c>
      <c r="F11" s="19">
        <f>预测总结L!H23/1000000</f>
        <v>1.565674</v>
      </c>
      <c r="G11" s="19">
        <f>(预测总结L!$H$25+预测总结L!$H$26)/1000000</f>
        <v>9.1138288108061598</v>
      </c>
      <c r="H11" s="19">
        <f t="shared" si="2"/>
        <v>461.96003414013546</v>
      </c>
      <c r="I11" s="19">
        <f t="shared" si="3"/>
        <v>450.49388232932927</v>
      </c>
      <c r="J11" s="14">
        <f t="shared" si="4"/>
        <v>6.7623113364361359E-2</v>
      </c>
      <c r="L11" s="34"/>
      <c r="U11" t="s">
        <v>846</v>
      </c>
      <c r="V11" s="9">
        <f>SUM(V6:V10)</f>
        <v>4.4000000000000004</v>
      </c>
    </row>
    <row r="12" spans="1:22" x14ac:dyDescent="0.3">
      <c r="A12" s="8">
        <v>2045</v>
      </c>
      <c r="B12" s="19">
        <f>FE_H!B12</f>
        <v>419.18599656193766</v>
      </c>
      <c r="C12" s="19">
        <f>FE_H!C12</f>
        <v>1.3888999999999998</v>
      </c>
      <c r="D12" s="19">
        <f>预测总结L!I24/1000000</f>
        <v>33.151839058533504</v>
      </c>
      <c r="E12" s="19">
        <f>预测总结L!I22/1000000</f>
        <v>0.78664900000000004</v>
      </c>
      <c r="F12" s="19">
        <f>预测总结L!I23/1000000</f>
        <v>1.565674</v>
      </c>
      <c r="G12" s="19">
        <f>(预测总结L!$I$25+预测总结L!$I$26)/1000000</f>
        <v>9.3725915012250471</v>
      </c>
      <c r="H12" s="19">
        <f t="shared" si="2"/>
        <v>465.45165012169616</v>
      </c>
      <c r="I12" s="19">
        <f t="shared" si="3"/>
        <v>453.72673562047112</v>
      </c>
      <c r="J12" s="14">
        <f t="shared" si="4"/>
        <v>7.3065650436486579E-2</v>
      </c>
      <c r="L12" s="34"/>
      <c r="M12">
        <v>1.3</v>
      </c>
    </row>
    <row r="13" spans="1:22" x14ac:dyDescent="0.3">
      <c r="A13" s="8">
        <v>2050</v>
      </c>
      <c r="B13" s="19">
        <f>FE_H!B13</f>
        <v>412.52259589258369</v>
      </c>
      <c r="C13" s="19">
        <f>FE_H!C13</f>
        <v>1.3888999999999998</v>
      </c>
      <c r="D13" s="19">
        <f>预测总结L!J24/1000000</f>
        <v>35.83719652592108</v>
      </c>
      <c r="E13" s="19">
        <f>预测总结L!J22/1000000</f>
        <v>0.78664900000000004</v>
      </c>
      <c r="F13" s="19">
        <f>预测总结L!J23/1000000</f>
        <v>1.565674</v>
      </c>
      <c r="G13" s="19">
        <f>(预测总结L!$J$25+预测总结L!$J$26)/1000000</f>
        <v>9.6230819924335265</v>
      </c>
      <c r="H13" s="19">
        <f t="shared" si="2"/>
        <v>461.72409741093827</v>
      </c>
      <c r="I13" s="19">
        <f t="shared" si="3"/>
        <v>449.74869241850473</v>
      </c>
      <c r="J13" s="14">
        <f t="shared" si="4"/>
        <v>7.9682714213593506E-2</v>
      </c>
      <c r="L13" s="34"/>
    </row>
    <row r="14" spans="1:22" x14ac:dyDescent="0.3">
      <c r="A14" s="8"/>
      <c r="J14" s="14"/>
      <c r="L14" s="34"/>
    </row>
    <row r="15" spans="1:22" x14ac:dyDescent="0.3">
      <c r="A15" s="8" t="s">
        <v>851</v>
      </c>
      <c r="B15" t="s">
        <v>835</v>
      </c>
      <c r="C15" t="s">
        <v>919</v>
      </c>
      <c r="D15" t="s">
        <v>798</v>
      </c>
      <c r="E15" t="s">
        <v>948</v>
      </c>
      <c r="F15" t="s">
        <v>949</v>
      </c>
      <c r="G15" t="s">
        <v>922</v>
      </c>
      <c r="I15" t="s">
        <v>835</v>
      </c>
      <c r="J15" t="s">
        <v>925</v>
      </c>
      <c r="K15" s="14" t="s">
        <v>798</v>
      </c>
      <c r="L15" s="14" t="s">
        <v>948</v>
      </c>
      <c r="M15" s="14" t="s">
        <v>949</v>
      </c>
      <c r="N15" t="s">
        <v>827</v>
      </c>
      <c r="O15" s="50" t="s">
        <v>872</v>
      </c>
      <c r="R15" s="19"/>
    </row>
    <row r="16" spans="1:22" x14ac:dyDescent="0.3">
      <c r="A16" s="8">
        <v>2020</v>
      </c>
      <c r="B16">
        <f>BAU!B16*(1-I16)</f>
        <v>11880</v>
      </c>
      <c r="C16">
        <f>BAU!C16*(1-J16)</f>
        <v>96442</v>
      </c>
      <c r="D16" s="116">
        <f>BAU!D16*(1-K16)</f>
        <v>32746</v>
      </c>
      <c r="E16" s="116">
        <f>BAU!E16*(1-L16)</f>
        <v>44479</v>
      </c>
      <c r="F16" s="116">
        <f>BAU!F16*(1-M16)</f>
        <v>114800</v>
      </c>
      <c r="G16" s="20">
        <f>BAU!G16*(1-N16)</f>
        <v>65000</v>
      </c>
      <c r="K16" s="87"/>
      <c r="L16" s="87"/>
      <c r="M16" s="87"/>
      <c r="R16" s="19"/>
    </row>
    <row r="17" spans="1:31" x14ac:dyDescent="0.3">
      <c r="A17" s="8">
        <v>2025</v>
      </c>
      <c r="B17">
        <f>BAU!B17*(1-I17)</f>
        <v>10692</v>
      </c>
      <c r="C17">
        <f>BAU!C17*(1-J17)</f>
        <v>86797.8</v>
      </c>
      <c r="D17">
        <f>BAU!D17*(1-K17)</f>
        <v>32746</v>
      </c>
      <c r="E17">
        <f>BAU!E17*(1-L17)</f>
        <v>44479</v>
      </c>
      <c r="F17">
        <f>BAU!F17*(1-M17)</f>
        <v>103320</v>
      </c>
      <c r="G17">
        <f>BAU!G17*(1-N17)</f>
        <v>65755.502999999997</v>
      </c>
      <c r="I17" s="61">
        <f>'FE+EV+PVKT_H'!I17</f>
        <v>0.1</v>
      </c>
      <c r="J17" s="61">
        <f>'FE+EV+PVKT_H'!J17</f>
        <v>0.1</v>
      </c>
      <c r="K17" s="119">
        <f>[1]乐观预测H输入!J60</f>
        <v>0</v>
      </c>
      <c r="L17" s="119">
        <f>[1]乐观预测H输入!K60</f>
        <v>0</v>
      </c>
      <c r="M17" s="119">
        <f>[1]乐观预测H输入!L60</f>
        <v>0.1</v>
      </c>
      <c r="N17" s="119">
        <f>[1]乐观预测H输入!M60</f>
        <v>0.1</v>
      </c>
      <c r="R17" s="19"/>
    </row>
    <row r="18" spans="1:31" x14ac:dyDescent="0.3">
      <c r="A18" s="8">
        <v>2030</v>
      </c>
      <c r="B18">
        <f>BAU!B18*(1-I18)</f>
        <v>9504</v>
      </c>
      <c r="C18">
        <f>BAU!C18*(1-J18)</f>
        <v>77153.600000000006</v>
      </c>
      <c r="D18">
        <f>BAU!D18*(1-K18)</f>
        <v>31108.699999999997</v>
      </c>
      <c r="E18">
        <f>BAU!E18*(1-L18)</f>
        <v>44479</v>
      </c>
      <c r="F18">
        <f>BAU!F18*(1-M18)</f>
        <v>91840</v>
      </c>
      <c r="G18">
        <f>BAU!G18*(1-N18)</f>
        <v>63470.432000000001</v>
      </c>
      <c r="I18" s="61">
        <f>'FE+EV+PVKT_H'!I18</f>
        <v>0.2</v>
      </c>
      <c r="J18" s="61">
        <f>'FE+EV+PVKT_H'!J18</f>
        <v>0.2</v>
      </c>
      <c r="K18" s="119">
        <f>[1]乐观预测H输入!J61</f>
        <v>0.05</v>
      </c>
      <c r="L18" s="119">
        <f>[1]乐观预测H输入!K61</f>
        <v>0</v>
      </c>
      <c r="M18" s="119">
        <f>[1]乐观预测H输入!L61</f>
        <v>0.2</v>
      </c>
      <c r="N18" s="119">
        <f>[1]乐观预测H输入!M61</f>
        <v>0.2</v>
      </c>
      <c r="R18" s="19"/>
    </row>
    <row r="19" spans="1:31" x14ac:dyDescent="0.3">
      <c r="A19" s="8">
        <v>2035</v>
      </c>
      <c r="B19">
        <f>BAU!B19*(1-I19)</f>
        <v>8316</v>
      </c>
      <c r="C19">
        <f>BAU!C19*(1-J19)</f>
        <v>67509.399999999994</v>
      </c>
      <c r="D19">
        <f>BAU!D19*(1-K19)</f>
        <v>29471.4</v>
      </c>
      <c r="E19">
        <f>BAU!E19*(1-L19)</f>
        <v>44479</v>
      </c>
      <c r="F19">
        <f>BAU!F19*(1-M19)</f>
        <v>86100</v>
      </c>
      <c r="G19">
        <f>BAU!G19*(1-N19)</f>
        <v>63957.735000000001</v>
      </c>
      <c r="I19" s="61">
        <f>'FE+EV+PVKT_H'!I19</f>
        <v>0.3</v>
      </c>
      <c r="J19" s="61">
        <f>'FE+EV+PVKT_H'!J19</f>
        <v>0.3</v>
      </c>
      <c r="K19" s="119">
        <f>[1]乐观预测H输入!J62</f>
        <v>0.1</v>
      </c>
      <c r="L19" s="119">
        <f>[1]乐观预测H输入!K62</f>
        <v>0</v>
      </c>
      <c r="M19" s="119">
        <f>[1]乐观预测H输入!L62</f>
        <v>0.25</v>
      </c>
      <c r="N19" s="119">
        <f>[1]乐观预测H输入!M62</f>
        <v>0.25</v>
      </c>
      <c r="R19" s="19"/>
    </row>
    <row r="20" spans="1:31" x14ac:dyDescent="0.3">
      <c r="A20" s="8">
        <v>2040</v>
      </c>
      <c r="B20">
        <f>BAU!B20*(1-I20)</f>
        <v>7722</v>
      </c>
      <c r="C20">
        <f>BAU!C20*(1-J20)</f>
        <v>62687.3</v>
      </c>
      <c r="D20">
        <f>BAU!D20*(1-K20)</f>
        <v>27834.1</v>
      </c>
      <c r="E20">
        <f>BAU!E20*(1-L20)</f>
        <v>44479</v>
      </c>
      <c r="F20">
        <f>BAU!F20*(1-M20)</f>
        <v>74620</v>
      </c>
      <c r="G20">
        <f>BAU!G20*(1-N20)</f>
        <v>58932.737500000003</v>
      </c>
      <c r="I20" s="61">
        <f>'FE+EV+PVKT_H'!I20</f>
        <v>0.35</v>
      </c>
      <c r="J20" s="61">
        <f>'FE+EV+PVKT_H'!J20</f>
        <v>0.35</v>
      </c>
      <c r="K20" s="119">
        <f>[1]乐观预测H输入!J63</f>
        <v>0.15</v>
      </c>
      <c r="L20" s="119">
        <f>[1]乐观预测H输入!K63</f>
        <v>0</v>
      </c>
      <c r="M20" s="119">
        <f>[1]乐观预测H输入!L63</f>
        <v>0.35</v>
      </c>
      <c r="N20" s="119">
        <f>[1]乐观预测H输入!M63</f>
        <v>0.35</v>
      </c>
      <c r="R20" s="19"/>
    </row>
    <row r="21" spans="1:31" x14ac:dyDescent="0.3">
      <c r="A21" s="8">
        <v>2045</v>
      </c>
      <c r="B21">
        <f>BAU!B21*(1-I21)</f>
        <v>7128</v>
      </c>
      <c r="C21">
        <f>BAU!C21*(1-J21)</f>
        <v>57865.2</v>
      </c>
      <c r="D21">
        <f>BAU!D21*(1-K21)</f>
        <v>26196.800000000003</v>
      </c>
      <c r="E21">
        <f>BAU!E21*(1-L21)</f>
        <v>44479</v>
      </c>
      <c r="F21">
        <f>BAU!F21*(1-M21)</f>
        <v>63140.000000000007</v>
      </c>
      <c r="G21">
        <f>BAU!G21*(1-N21)</f>
        <v>52012.658500000005</v>
      </c>
      <c r="I21" s="61">
        <f>'FE+EV+PVKT_H'!I21</f>
        <v>0.4</v>
      </c>
      <c r="J21" s="61">
        <f>'FE+EV+PVKT_H'!J21</f>
        <v>0.4</v>
      </c>
      <c r="K21" s="119">
        <f>[1]乐观预测H输入!J64</f>
        <v>0.2</v>
      </c>
      <c r="L21" s="119">
        <f>[1]乐观预测H输入!K64</f>
        <v>0</v>
      </c>
      <c r="M21" s="119">
        <f>[1]乐观预测H输入!L64</f>
        <v>0.45</v>
      </c>
      <c r="N21" s="119">
        <f>[1]乐观预测H输入!M64</f>
        <v>0.45</v>
      </c>
      <c r="O21" s="34"/>
      <c r="R21" s="19"/>
    </row>
    <row r="22" spans="1:31" x14ac:dyDescent="0.3">
      <c r="A22" s="8">
        <v>2050</v>
      </c>
      <c r="B22">
        <f>BAU!B22*(1-I22)</f>
        <v>5940</v>
      </c>
      <c r="C22">
        <f>BAU!C22*(1-J22)</f>
        <v>48221</v>
      </c>
      <c r="D22">
        <f>BAU!D22*(1-K22)</f>
        <v>22922.199999999997</v>
      </c>
      <c r="E22">
        <f>BAU!E22*(1-L22)</f>
        <v>44479</v>
      </c>
      <c r="F22">
        <f>BAU!F22*(1-M22)</f>
        <v>45920</v>
      </c>
      <c r="G22">
        <f>BAU!G22*(1-N22)</f>
        <v>38697.824000000001</v>
      </c>
      <c r="I22" s="61">
        <f>'FE+EV+PVKT_H'!I22</f>
        <v>0.5</v>
      </c>
      <c r="J22" s="61">
        <f>'FE+EV+PVKT_H'!J22</f>
        <v>0.5</v>
      </c>
      <c r="K22" s="119">
        <f>[1]乐观预测H输入!J65</f>
        <v>0.3</v>
      </c>
      <c r="L22" s="119">
        <f>[1]乐观预测H输入!K65</f>
        <v>0</v>
      </c>
      <c r="M22" s="119">
        <f>[1]乐观预测H输入!L65</f>
        <v>0.6</v>
      </c>
      <c r="N22" s="119">
        <f>[1]乐观预测H输入!M65</f>
        <v>0.6</v>
      </c>
      <c r="O22" s="34"/>
    </row>
    <row r="23" spans="1:31" ht="13.9" thickBot="1" x14ac:dyDescent="0.35">
      <c r="A23" s="8"/>
      <c r="J23" s="14"/>
      <c r="L23" s="34"/>
    </row>
    <row r="24" spans="1:31" x14ac:dyDescent="0.3">
      <c r="A24" s="65"/>
      <c r="B24" s="66"/>
      <c r="C24" s="67"/>
      <c r="D24" s="67" t="s">
        <v>835</v>
      </c>
      <c r="E24" s="67"/>
      <c r="F24" s="68"/>
      <c r="G24" s="96"/>
      <c r="H24" s="96"/>
      <c r="I24" s="96" t="s">
        <v>919</v>
      </c>
      <c r="J24" s="96"/>
      <c r="K24" s="96"/>
      <c r="L24" s="66"/>
      <c r="M24" s="67"/>
      <c r="N24" s="77" t="s">
        <v>798</v>
      </c>
      <c r="O24" s="67"/>
      <c r="P24" s="68"/>
      <c r="Q24" s="66"/>
      <c r="R24" s="67"/>
      <c r="S24" s="67" t="s">
        <v>948</v>
      </c>
      <c r="T24" s="67"/>
      <c r="U24" s="68"/>
      <c r="V24" s="66"/>
      <c r="W24" s="67"/>
      <c r="X24" s="67" t="s">
        <v>949</v>
      </c>
      <c r="Y24" s="67"/>
      <c r="Z24" s="68"/>
      <c r="AA24" s="66"/>
      <c r="AB24" s="67"/>
      <c r="AC24" s="67" t="s">
        <v>827</v>
      </c>
      <c r="AD24" s="67"/>
      <c r="AE24" s="68"/>
    </row>
    <row r="25" spans="1:31" x14ac:dyDescent="0.3">
      <c r="A25" s="65" t="s">
        <v>852</v>
      </c>
      <c r="B25" s="69" t="s">
        <v>864</v>
      </c>
      <c r="C25" s="4" t="s">
        <v>853</v>
      </c>
      <c r="D25" s="4" t="s">
        <v>854</v>
      </c>
      <c r="E25" s="4" t="s">
        <v>855</v>
      </c>
      <c r="F25" s="70" t="s">
        <v>861</v>
      </c>
      <c r="G25" s="69" t="s">
        <v>864</v>
      </c>
      <c r="H25" s="4" t="s">
        <v>853</v>
      </c>
      <c r="I25" s="4" t="s">
        <v>854</v>
      </c>
      <c r="J25" s="4" t="s">
        <v>855</v>
      </c>
      <c r="K25" s="70" t="s">
        <v>861</v>
      </c>
      <c r="L25" s="69" t="s">
        <v>864</v>
      </c>
      <c r="M25" s="4" t="s">
        <v>853</v>
      </c>
      <c r="N25" s="4" t="s">
        <v>854</v>
      </c>
      <c r="O25" s="4" t="s">
        <v>855</v>
      </c>
      <c r="P25" s="70" t="s">
        <v>861</v>
      </c>
      <c r="Q25" s="69" t="s">
        <v>864</v>
      </c>
      <c r="R25" s="4" t="s">
        <v>853</v>
      </c>
      <c r="S25" s="4" t="s">
        <v>854</v>
      </c>
      <c r="T25" s="4" t="s">
        <v>855</v>
      </c>
      <c r="U25" s="70" t="s">
        <v>861</v>
      </c>
      <c r="V25" s="69" t="s">
        <v>864</v>
      </c>
      <c r="W25" s="4" t="s">
        <v>853</v>
      </c>
      <c r="X25" s="4" t="s">
        <v>854</v>
      </c>
      <c r="Y25" s="4" t="s">
        <v>855</v>
      </c>
      <c r="Z25" s="70" t="s">
        <v>861</v>
      </c>
      <c r="AA25" s="69" t="s">
        <v>864</v>
      </c>
      <c r="AB25" s="4" t="s">
        <v>853</v>
      </c>
      <c r="AC25" s="4" t="s">
        <v>854</v>
      </c>
      <c r="AD25" s="4" t="s">
        <v>855</v>
      </c>
      <c r="AE25" s="70" t="s">
        <v>861</v>
      </c>
    </row>
    <row r="26" spans="1:31" x14ac:dyDescent="0.3">
      <c r="A26" s="65">
        <v>2020</v>
      </c>
      <c r="B26" s="71">
        <v>1</v>
      </c>
      <c r="C26" s="63">
        <v>0</v>
      </c>
      <c r="D26" s="63">
        <v>0</v>
      </c>
      <c r="E26" s="63">
        <v>0</v>
      </c>
      <c r="F26" s="72">
        <v>0</v>
      </c>
      <c r="G26" s="71">
        <v>1</v>
      </c>
      <c r="H26" s="63">
        <v>0</v>
      </c>
      <c r="I26" s="63">
        <v>0</v>
      </c>
      <c r="J26" s="63">
        <v>0</v>
      </c>
      <c r="K26" s="72">
        <v>0</v>
      </c>
      <c r="L26" s="71">
        <v>1</v>
      </c>
      <c r="M26" s="63">
        <v>0</v>
      </c>
      <c r="N26" s="63">
        <v>0</v>
      </c>
      <c r="O26" s="63">
        <v>0</v>
      </c>
      <c r="P26" s="72">
        <v>0</v>
      </c>
      <c r="Q26" s="71">
        <v>1</v>
      </c>
      <c r="R26" s="63">
        <v>0</v>
      </c>
      <c r="S26" s="63">
        <v>0</v>
      </c>
      <c r="T26" s="63">
        <v>0</v>
      </c>
      <c r="U26" s="72">
        <v>0</v>
      </c>
      <c r="V26" s="71">
        <v>1</v>
      </c>
      <c r="W26" s="63">
        <v>0</v>
      </c>
      <c r="X26" s="63">
        <v>0</v>
      </c>
      <c r="Y26" s="63">
        <v>0</v>
      </c>
      <c r="Z26" s="72">
        <v>0</v>
      </c>
      <c r="AA26" s="71">
        <v>1</v>
      </c>
      <c r="AB26" s="63">
        <v>0</v>
      </c>
      <c r="AC26" s="63">
        <v>0</v>
      </c>
      <c r="AD26" s="63">
        <v>0</v>
      </c>
      <c r="AE26" s="72">
        <v>0</v>
      </c>
    </row>
    <row r="27" spans="1:31" x14ac:dyDescent="0.3">
      <c r="A27" s="65">
        <v>2025</v>
      </c>
      <c r="B27" s="71">
        <f>1-0.475</f>
        <v>0.52500000000000002</v>
      </c>
      <c r="C27" s="63">
        <v>0.47499999999999998</v>
      </c>
      <c r="D27" s="63">
        <v>0</v>
      </c>
      <c r="E27" s="63">
        <v>0</v>
      </c>
      <c r="F27" s="72">
        <v>0</v>
      </c>
      <c r="G27" s="71">
        <f>1-0.475</f>
        <v>0.52500000000000002</v>
      </c>
      <c r="H27" s="63">
        <v>0.47499999999999998</v>
      </c>
      <c r="I27" s="63">
        <v>0</v>
      </c>
      <c r="J27" s="63">
        <v>0</v>
      </c>
      <c r="K27" s="72">
        <v>0</v>
      </c>
      <c r="L27" s="71">
        <f>1-M27</f>
        <v>0.46599999999999997</v>
      </c>
      <c r="M27" s="63">
        <v>0.53400000000000003</v>
      </c>
      <c r="N27" s="63">
        <v>0</v>
      </c>
      <c r="O27" s="63">
        <v>0</v>
      </c>
      <c r="P27" s="72">
        <v>0</v>
      </c>
      <c r="Q27" s="71">
        <f>1-R27</f>
        <v>0.12</v>
      </c>
      <c r="R27" s="63">
        <v>0.88</v>
      </c>
      <c r="S27" s="63">
        <v>0</v>
      </c>
      <c r="T27" s="63">
        <v>0</v>
      </c>
      <c r="U27" s="72">
        <v>0</v>
      </c>
      <c r="V27" s="71">
        <f>1-W27</f>
        <v>0.12</v>
      </c>
      <c r="W27" s="63">
        <v>0.88</v>
      </c>
      <c r="X27" s="63">
        <v>0</v>
      </c>
      <c r="Y27" s="63">
        <v>0</v>
      </c>
      <c r="Z27" s="72">
        <v>0</v>
      </c>
      <c r="AA27" s="71">
        <f>1-AB27</f>
        <v>0.12</v>
      </c>
      <c r="AB27" s="63">
        <v>0.88</v>
      </c>
      <c r="AC27" s="63">
        <v>0</v>
      </c>
      <c r="AD27" s="63">
        <v>0</v>
      </c>
      <c r="AE27" s="72">
        <v>0</v>
      </c>
    </row>
    <row r="28" spans="1:31" x14ac:dyDescent="0.3">
      <c r="A28" s="65">
        <v>2030</v>
      </c>
      <c r="B28" s="71">
        <f>1-C28-D28</f>
        <v>0.14099999999999996</v>
      </c>
      <c r="C28" s="63">
        <v>0.40600000000000003</v>
      </c>
      <c r="D28" s="63">
        <v>0.45300000000000001</v>
      </c>
      <c r="E28" s="63">
        <v>0</v>
      </c>
      <c r="F28" s="72">
        <v>0</v>
      </c>
      <c r="G28" s="71">
        <f>1-H28-I28</f>
        <v>0.14099999999999996</v>
      </c>
      <c r="H28" s="63">
        <v>0.40600000000000003</v>
      </c>
      <c r="I28" s="63">
        <v>0.45300000000000001</v>
      </c>
      <c r="J28" s="63">
        <v>0</v>
      </c>
      <c r="K28" s="72">
        <v>0</v>
      </c>
      <c r="L28" s="71">
        <v>0</v>
      </c>
      <c r="M28" s="63">
        <f>1-N28</f>
        <v>0.46599999999999997</v>
      </c>
      <c r="N28" s="63">
        <v>0.53400000000000003</v>
      </c>
      <c r="O28" s="63">
        <v>0</v>
      </c>
      <c r="P28" s="72">
        <v>0</v>
      </c>
      <c r="Q28" s="71">
        <v>0</v>
      </c>
      <c r="R28" s="63">
        <f>1-S28</f>
        <v>0.129</v>
      </c>
      <c r="S28" s="63">
        <v>0.871</v>
      </c>
      <c r="T28" s="63">
        <v>0</v>
      </c>
      <c r="U28" s="72">
        <v>0</v>
      </c>
      <c r="V28" s="71">
        <v>0</v>
      </c>
      <c r="W28" s="63">
        <f>1-X28</f>
        <v>0.129</v>
      </c>
      <c r="X28" s="63">
        <v>0.871</v>
      </c>
      <c r="Y28" s="63">
        <v>0</v>
      </c>
      <c r="Z28" s="72">
        <v>0</v>
      </c>
      <c r="AA28" s="71">
        <v>0</v>
      </c>
      <c r="AB28" s="63">
        <f>1-AC28</f>
        <v>0.129</v>
      </c>
      <c r="AC28" s="63">
        <v>0.871</v>
      </c>
      <c r="AD28" s="63">
        <v>0</v>
      </c>
      <c r="AE28" s="72">
        <v>0</v>
      </c>
    </row>
    <row r="29" spans="1:31" x14ac:dyDescent="0.3">
      <c r="A29" s="65">
        <v>2035</v>
      </c>
      <c r="B29" s="71">
        <v>0</v>
      </c>
      <c r="C29" s="63">
        <f>1-D29-E29</f>
        <v>0.15600000000000008</v>
      </c>
      <c r="D29" s="63">
        <v>0.41799999999999998</v>
      </c>
      <c r="E29" s="63">
        <v>0.42599999999999999</v>
      </c>
      <c r="F29" s="72">
        <v>0</v>
      </c>
      <c r="G29" s="71">
        <v>0</v>
      </c>
      <c r="H29" s="63">
        <f>1-I29-J29</f>
        <v>0.15600000000000008</v>
      </c>
      <c r="I29" s="63">
        <v>0.41799999999999998</v>
      </c>
      <c r="J29" s="63">
        <v>0.42599999999999999</v>
      </c>
      <c r="K29" s="72">
        <v>0</v>
      </c>
      <c r="L29" s="71">
        <v>0</v>
      </c>
      <c r="M29" s="63">
        <v>0</v>
      </c>
      <c r="N29" s="63">
        <f>1-O29</f>
        <v>0.46599999999999997</v>
      </c>
      <c r="O29" s="63">
        <v>0.53400000000000003</v>
      </c>
      <c r="P29" s="72">
        <v>0</v>
      </c>
      <c r="Q29" s="71">
        <v>0</v>
      </c>
      <c r="R29" s="63">
        <v>0</v>
      </c>
      <c r="S29" s="63">
        <f>1-T29</f>
        <v>0.125</v>
      </c>
      <c r="T29" s="63">
        <v>0.875</v>
      </c>
      <c r="U29" s="72">
        <v>0</v>
      </c>
      <c r="V29" s="71">
        <v>0</v>
      </c>
      <c r="W29" s="63">
        <v>0</v>
      </c>
      <c r="X29" s="63">
        <f>1-Y29</f>
        <v>0.125</v>
      </c>
      <c r="Y29" s="63">
        <v>0.875</v>
      </c>
      <c r="Z29" s="72">
        <v>0</v>
      </c>
      <c r="AA29" s="71">
        <v>0</v>
      </c>
      <c r="AB29" s="63">
        <v>0</v>
      </c>
      <c r="AC29" s="63">
        <f>1-AD29</f>
        <v>0.125</v>
      </c>
      <c r="AD29" s="63">
        <v>0.875</v>
      </c>
      <c r="AE29" s="72">
        <v>0</v>
      </c>
    </row>
    <row r="30" spans="1:31" x14ac:dyDescent="0.3">
      <c r="A30" s="65">
        <v>2040</v>
      </c>
      <c r="B30" s="71">
        <v>0</v>
      </c>
      <c r="C30" s="63">
        <v>0</v>
      </c>
      <c r="D30" s="63">
        <f>1-E30-F30</f>
        <v>0.15700000000000008</v>
      </c>
      <c r="E30" s="63">
        <v>0.42199999999999999</v>
      </c>
      <c r="F30" s="72">
        <v>0.42099999999999999</v>
      </c>
      <c r="G30" s="71">
        <v>0</v>
      </c>
      <c r="H30" s="63">
        <v>0</v>
      </c>
      <c r="I30" s="63">
        <f>1-J30-K30</f>
        <v>0.15700000000000008</v>
      </c>
      <c r="J30" s="63">
        <v>0.42199999999999999</v>
      </c>
      <c r="K30" s="72">
        <v>0.42099999999999999</v>
      </c>
      <c r="L30" s="71">
        <v>0</v>
      </c>
      <c r="M30" s="63">
        <v>0</v>
      </c>
      <c r="N30" s="63">
        <v>0</v>
      </c>
      <c r="O30" s="63">
        <f>1-P30</f>
        <v>0.46599999999999997</v>
      </c>
      <c r="P30" s="72">
        <v>0.53400000000000003</v>
      </c>
      <c r="Q30" s="71">
        <v>0</v>
      </c>
      <c r="R30" s="63">
        <v>0</v>
      </c>
      <c r="S30" s="63">
        <v>0</v>
      </c>
      <c r="T30" s="63">
        <f>1-U30</f>
        <v>0.13100000000000001</v>
      </c>
      <c r="U30" s="72">
        <v>0.86899999999999999</v>
      </c>
      <c r="V30" s="71">
        <v>0</v>
      </c>
      <c r="W30" s="63">
        <v>0</v>
      </c>
      <c r="X30" s="63">
        <v>0</v>
      </c>
      <c r="Y30" s="63">
        <f>1-Z30</f>
        <v>0.13100000000000001</v>
      </c>
      <c r="Z30" s="72">
        <v>0.86899999999999999</v>
      </c>
      <c r="AA30" s="71">
        <v>0</v>
      </c>
      <c r="AB30" s="63">
        <v>0</v>
      </c>
      <c r="AC30" s="63">
        <v>0</v>
      </c>
      <c r="AD30" s="63">
        <f>1-AE30</f>
        <v>0.13100000000000001</v>
      </c>
      <c r="AE30" s="72">
        <v>0.86899999999999999</v>
      </c>
    </row>
    <row r="31" spans="1:31" x14ac:dyDescent="0.3">
      <c r="A31" s="65">
        <v>2045</v>
      </c>
      <c r="B31" s="71">
        <v>0</v>
      </c>
      <c r="C31" s="63">
        <v>0</v>
      </c>
      <c r="D31" s="63">
        <v>0</v>
      </c>
      <c r="E31" s="63">
        <v>0</v>
      </c>
      <c r="F31" s="72">
        <v>1</v>
      </c>
      <c r="G31" s="71">
        <v>0</v>
      </c>
      <c r="H31" s="63">
        <v>0</v>
      </c>
      <c r="I31" s="63">
        <v>0</v>
      </c>
      <c r="J31" s="63">
        <v>0</v>
      </c>
      <c r="K31" s="72">
        <v>1</v>
      </c>
      <c r="L31" s="71">
        <v>0</v>
      </c>
      <c r="M31" s="63">
        <v>0</v>
      </c>
      <c r="N31" s="63">
        <v>0</v>
      </c>
      <c r="O31" s="63">
        <v>0</v>
      </c>
      <c r="P31" s="72">
        <v>1</v>
      </c>
      <c r="Q31" s="71">
        <v>0</v>
      </c>
      <c r="R31" s="63">
        <v>0</v>
      </c>
      <c r="S31" s="63">
        <v>0</v>
      </c>
      <c r="T31" s="63">
        <v>0</v>
      </c>
      <c r="U31" s="72">
        <v>1</v>
      </c>
      <c r="V31" s="71">
        <v>0</v>
      </c>
      <c r="W31" s="63">
        <v>0</v>
      </c>
      <c r="X31" s="63">
        <v>0</v>
      </c>
      <c r="Y31" s="63">
        <v>0</v>
      </c>
      <c r="Z31" s="72">
        <v>1</v>
      </c>
      <c r="AA31" s="71">
        <v>0</v>
      </c>
      <c r="AB31" s="63">
        <v>0</v>
      </c>
      <c r="AC31" s="63">
        <v>0</v>
      </c>
      <c r="AD31" s="63">
        <v>0</v>
      </c>
      <c r="AE31" s="72">
        <v>1</v>
      </c>
    </row>
    <row r="32" spans="1:31" ht="13.9" thickBot="1" x14ac:dyDescent="0.35">
      <c r="A32" s="65">
        <v>2050</v>
      </c>
      <c r="B32" s="74">
        <v>0</v>
      </c>
      <c r="C32" s="75">
        <v>0</v>
      </c>
      <c r="D32" s="75">
        <v>0</v>
      </c>
      <c r="E32" s="75">
        <v>0</v>
      </c>
      <c r="F32" s="76">
        <v>1</v>
      </c>
      <c r="G32" s="74">
        <v>0</v>
      </c>
      <c r="H32" s="75">
        <v>0</v>
      </c>
      <c r="I32" s="75">
        <v>0</v>
      </c>
      <c r="J32" s="75">
        <v>0</v>
      </c>
      <c r="K32" s="76">
        <v>1</v>
      </c>
      <c r="L32" s="74">
        <v>0</v>
      </c>
      <c r="M32" s="75">
        <v>0</v>
      </c>
      <c r="N32" s="75">
        <v>0</v>
      </c>
      <c r="O32" s="75">
        <v>0</v>
      </c>
      <c r="P32" s="76">
        <v>1</v>
      </c>
      <c r="Q32" s="75">
        <v>0</v>
      </c>
      <c r="R32" s="75">
        <v>0</v>
      </c>
      <c r="S32" s="75">
        <v>0</v>
      </c>
      <c r="T32" s="75">
        <v>0</v>
      </c>
      <c r="U32" s="76">
        <v>1</v>
      </c>
      <c r="V32" s="75">
        <v>0</v>
      </c>
      <c r="W32" s="75">
        <v>0</v>
      </c>
      <c r="X32" s="75">
        <v>0</v>
      </c>
      <c r="Y32" s="75">
        <v>0</v>
      </c>
      <c r="Z32" s="76">
        <v>1</v>
      </c>
      <c r="AA32" s="75">
        <v>0</v>
      </c>
      <c r="AB32" s="75">
        <v>0</v>
      </c>
      <c r="AC32" s="75">
        <v>0</v>
      </c>
      <c r="AD32" s="75">
        <v>0</v>
      </c>
      <c r="AE32" s="76">
        <v>1</v>
      </c>
    </row>
    <row r="33" spans="1:31" x14ac:dyDescent="0.3">
      <c r="A33" s="65"/>
      <c r="B33" s="117"/>
      <c r="C33" s="117"/>
      <c r="D33" s="117"/>
      <c r="E33" s="117"/>
      <c r="F33" s="117"/>
      <c r="G33" s="117"/>
      <c r="H33" s="117"/>
      <c r="I33" s="117"/>
      <c r="J33" s="117"/>
      <c r="K33" s="117"/>
      <c r="L33" s="117"/>
      <c r="M33" s="117"/>
      <c r="N33" s="117"/>
      <c r="O33" s="117"/>
      <c r="P33" s="117"/>
      <c r="Q33" s="117"/>
      <c r="R33" s="117"/>
      <c r="S33" s="117"/>
      <c r="T33" s="117"/>
      <c r="U33" s="117"/>
      <c r="V33" s="117"/>
      <c r="W33" s="117"/>
      <c r="X33" s="117"/>
      <c r="Y33" s="117"/>
      <c r="Z33" s="117"/>
      <c r="AA33" s="117"/>
      <c r="AB33" s="117"/>
      <c r="AC33" s="117"/>
      <c r="AD33" s="117"/>
      <c r="AE33" s="117"/>
    </row>
    <row r="34" spans="1:31" x14ac:dyDescent="0.3">
      <c r="A34" s="8" t="s">
        <v>856</v>
      </c>
      <c r="B34" t="s">
        <v>835</v>
      </c>
      <c r="C34" t="s">
        <v>919</v>
      </c>
      <c r="D34" t="s">
        <v>798</v>
      </c>
      <c r="E34" t="s">
        <v>948</v>
      </c>
      <c r="F34" t="s">
        <v>949</v>
      </c>
      <c r="G34" t="s">
        <v>833</v>
      </c>
      <c r="S34" t="s">
        <v>907</v>
      </c>
      <c r="T34" t="s">
        <v>908</v>
      </c>
      <c r="U34" t="s">
        <v>919</v>
      </c>
      <c r="V34" t="s">
        <v>909</v>
      </c>
      <c r="W34" t="s">
        <v>948</v>
      </c>
      <c r="X34" t="s">
        <v>949</v>
      </c>
      <c r="Y34" t="s">
        <v>910</v>
      </c>
    </row>
    <row r="35" spans="1:31" x14ac:dyDescent="0.3">
      <c r="A35" s="60" t="s">
        <v>863</v>
      </c>
      <c r="B35" s="19">
        <f>BAU!B35</f>
        <v>9.879999999999999</v>
      </c>
      <c r="C35" s="19">
        <f>BAU!C35</f>
        <v>9.879999999999999</v>
      </c>
      <c r="D35" s="19">
        <f>FE_H!D35</f>
        <v>9.5</v>
      </c>
      <c r="E35" s="19">
        <f>FE_H!E35</f>
        <v>22</v>
      </c>
      <c r="F35" s="19">
        <f>FE_H!F35</f>
        <v>22</v>
      </c>
      <c r="G35" s="19">
        <f>FE_H!G35</f>
        <v>25</v>
      </c>
      <c r="T35" s="92">
        <f t="shared" ref="T35:Y39" si="5">(B7)*B35/(B7-B42)</f>
        <v>10.12344327997241</v>
      </c>
      <c r="U35" s="92">
        <f t="shared" si="5"/>
        <v>10.250298284634439</v>
      </c>
      <c r="V35" s="92">
        <f t="shared" si="5"/>
        <v>9.6358082754067578</v>
      </c>
      <c r="W35" s="92">
        <f t="shared" si="5"/>
        <v>92.396601716265636</v>
      </c>
      <c r="X35" s="92">
        <f t="shared" si="5"/>
        <v>24.714105907948674</v>
      </c>
      <c r="Y35" s="92">
        <f t="shared" si="5"/>
        <v>25.09225034921613</v>
      </c>
    </row>
    <row r="36" spans="1:31" x14ac:dyDescent="0.3">
      <c r="A36" s="60" t="s">
        <v>857</v>
      </c>
      <c r="B36" s="19">
        <f>FE_H!B36</f>
        <v>7.15</v>
      </c>
      <c r="C36" s="19">
        <f>FE_H!C36</f>
        <v>7.15</v>
      </c>
      <c r="D36" s="19">
        <f>FE_H!D36</f>
        <v>8.74</v>
      </c>
      <c r="E36" s="19">
        <f>FE_H!E36</f>
        <v>19.8</v>
      </c>
      <c r="F36" s="19">
        <f>FE_H!F36</f>
        <v>19.8</v>
      </c>
      <c r="G36" s="19">
        <f>FE_H!G36</f>
        <v>23</v>
      </c>
      <c r="I36" s="61"/>
      <c r="T36" s="92">
        <f t="shared" si="5"/>
        <v>7.9916357307296435</v>
      </c>
      <c r="U36" s="92">
        <f t="shared" si="5"/>
        <v>16.354490981931477</v>
      </c>
      <c r="V36" s="92">
        <f t="shared" si="5"/>
        <v>9.269101939214643</v>
      </c>
      <c r="W36" s="92">
        <f>(E8)*E36/(E8-E43)</f>
        <v>98.212196855961068</v>
      </c>
      <c r="X36" s="92">
        <f t="shared" si="5"/>
        <v>25.305292439431817</v>
      </c>
      <c r="Y36" s="92">
        <f>(G8)*G36/(G8-G43)</f>
        <v>23.390714713840957</v>
      </c>
    </row>
    <row r="37" spans="1:31" x14ac:dyDescent="0.3">
      <c r="A37" s="60" t="s">
        <v>858</v>
      </c>
      <c r="B37" s="19">
        <f>FE_H!B37</f>
        <v>5.2626792247111256</v>
      </c>
      <c r="C37" s="19">
        <f>FE_H!C37</f>
        <v>5.2626792247111256</v>
      </c>
      <c r="D37" s="19">
        <f>FE_H!D37</f>
        <v>8.0749999999999993</v>
      </c>
      <c r="E37" s="19">
        <f>FE_H!E37</f>
        <v>17.600000000000001</v>
      </c>
      <c r="F37" s="19">
        <f>FE_H!F37</f>
        <v>17.600000000000001</v>
      </c>
      <c r="G37" s="19">
        <f>FE_H!G37</f>
        <v>21.25</v>
      </c>
      <c r="I37" s="61"/>
      <c r="T37" s="92">
        <f t="shared" si="5"/>
        <v>7.3228744431983364</v>
      </c>
      <c r="U37" s="92">
        <f t="shared" si="5"/>
        <v>195.54504528345856</v>
      </c>
      <c r="V37" s="92">
        <f t="shared" si="5"/>
        <v>9.7541374207643852</v>
      </c>
      <c r="W37" s="92">
        <f t="shared" si="5"/>
        <v>132.93457090905531</v>
      </c>
      <c r="X37" s="92">
        <f t="shared" si="5"/>
        <v>25.814928137971862</v>
      </c>
      <c r="Y37" s="92">
        <f t="shared" si="5"/>
        <v>22.30619496408935</v>
      </c>
    </row>
    <row r="38" spans="1:31" x14ac:dyDescent="0.3">
      <c r="A38" s="60" t="s">
        <v>859</v>
      </c>
      <c r="B38" s="19">
        <f>FE_H!B38</f>
        <v>4.55</v>
      </c>
      <c r="C38" s="19">
        <f>FE_H!C38</f>
        <v>4.55</v>
      </c>
      <c r="D38" s="19">
        <f>FE_H!D38</f>
        <v>7.6000000000000005</v>
      </c>
      <c r="E38" s="19">
        <f>FE_H!E38</f>
        <v>16.5</v>
      </c>
      <c r="F38" s="19">
        <f>FE_H!F38</f>
        <v>16.5</v>
      </c>
      <c r="G38" s="19">
        <f>FE_H!G38</f>
        <v>20</v>
      </c>
      <c r="I38" s="61"/>
      <c r="T38" s="92">
        <f t="shared" si="5"/>
        <v>9.0357582215777565</v>
      </c>
      <c r="U38" s="92" t="e">
        <f t="shared" si="5"/>
        <v>#DIV/0!</v>
      </c>
      <c r="V38" s="92">
        <f t="shared" si="5"/>
        <v>11.213365346764887</v>
      </c>
      <c r="W38" s="92">
        <f t="shared" si="5"/>
        <v>179.59778502392808</v>
      </c>
      <c r="X38" s="92">
        <f t="shared" si="5"/>
        <v>29.048542546701555</v>
      </c>
      <c r="Y38" s="92">
        <f t="shared" si="5"/>
        <v>22.039939795617553</v>
      </c>
    </row>
    <row r="39" spans="1:31" x14ac:dyDescent="0.3">
      <c r="A39" s="60" t="s">
        <v>860</v>
      </c>
      <c r="B39" s="19">
        <f>FE_H!B39</f>
        <v>3.9000000000000004</v>
      </c>
      <c r="C39" s="19">
        <f>FE_H!C39</f>
        <v>3.9000000000000004</v>
      </c>
      <c r="D39" s="19">
        <f>FE_H!D39</f>
        <v>6.6499999999999995</v>
      </c>
      <c r="E39" s="19">
        <f>FE_H!E39</f>
        <v>15.399999999999999</v>
      </c>
      <c r="F39" s="19">
        <f>FE_H!F39</f>
        <v>15.399999999999999</v>
      </c>
      <c r="G39" s="19">
        <f>FE_H!G39</f>
        <v>17.5</v>
      </c>
      <c r="I39" s="61"/>
      <c r="T39" s="92">
        <f t="shared" si="5"/>
        <v>12.438471604890749</v>
      </c>
      <c r="U39" s="92" t="e">
        <f t="shared" si="5"/>
        <v>#DIV/0!</v>
      </c>
      <c r="V39" s="92">
        <f t="shared" si="5"/>
        <v>12.089376195563188</v>
      </c>
      <c r="W39" s="92">
        <f t="shared" si="5"/>
        <v>167.62459935566616</v>
      </c>
      <c r="X39" s="92">
        <f t="shared" si="5"/>
        <v>33.917280574353164</v>
      </c>
      <c r="Y39" s="92">
        <f t="shared" si="5"/>
        <v>20.769388043754951</v>
      </c>
    </row>
    <row r="40" spans="1:31" x14ac:dyDescent="0.3">
      <c r="A40" s="60"/>
    </row>
    <row r="41" spans="1:31" x14ac:dyDescent="0.3">
      <c r="A41" s="60" t="s">
        <v>923</v>
      </c>
      <c r="B41" t="s">
        <v>835</v>
      </c>
      <c r="C41" t="s">
        <v>919</v>
      </c>
      <c r="D41" t="s">
        <v>798</v>
      </c>
      <c r="E41" t="s">
        <v>948</v>
      </c>
      <c r="F41" t="s">
        <v>949</v>
      </c>
      <c r="G41" t="s">
        <v>833</v>
      </c>
    </row>
    <row r="42" spans="1:31" x14ac:dyDescent="0.3">
      <c r="A42" s="8">
        <v>2020</v>
      </c>
      <c r="B42" s="19">
        <f>PV保有量BAU!$I$44/100</f>
        <v>5.8549941590135202</v>
      </c>
      <c r="C42" s="102">
        <f>Taxi保有量_BAU!$H$44/100</f>
        <v>5.0174860598909528E-2</v>
      </c>
      <c r="D42" s="54">
        <f>预测总结L!D14</f>
        <v>0.24690358367739815</v>
      </c>
      <c r="E42" s="54">
        <f>预测总结L!D12</f>
        <v>0.59934473037821612</v>
      </c>
      <c r="F42" s="118">
        <f>预测总结L!D13</f>
        <v>0.17194249588268201</v>
      </c>
      <c r="G42" s="118">
        <f>预测总结L!D15+预测总结L!D16</f>
        <v>2.8451392202603613E-2</v>
      </c>
      <c r="I42" s="19"/>
      <c r="J42" s="19"/>
      <c r="K42" s="19"/>
      <c r="L42" s="20"/>
      <c r="M42" s="19"/>
      <c r="N42" s="61"/>
      <c r="O42" s="54"/>
      <c r="P42" s="19"/>
      <c r="Q42" s="19"/>
    </row>
    <row r="43" spans="1:31" x14ac:dyDescent="0.3">
      <c r="A43" s="8">
        <v>2025</v>
      </c>
      <c r="B43" s="19">
        <f>'FE+EV_H'!B43</f>
        <v>34.249076725818476</v>
      </c>
      <c r="C43" s="19">
        <f>'FE+EV_H'!C43</f>
        <v>0.78168850005350721</v>
      </c>
      <c r="D43" s="19">
        <f>'FE+EV_H'!D43</f>
        <v>1.1988328656020235</v>
      </c>
      <c r="E43" s="19">
        <f>'FE+EV_H'!E43</f>
        <v>0.62805718860977733</v>
      </c>
      <c r="F43" s="19">
        <f>'FE+EV_H'!F43</f>
        <v>0.34062017878061346</v>
      </c>
      <c r="G43" s="19">
        <f>'FE+EV_H'!G43</f>
        <v>0.13592878139543918</v>
      </c>
      <c r="I43" s="19"/>
      <c r="J43" s="19"/>
      <c r="K43" s="19"/>
      <c r="M43" s="19"/>
      <c r="N43" s="61"/>
      <c r="O43" s="54"/>
      <c r="P43" s="19"/>
      <c r="Q43" s="19"/>
    </row>
    <row r="44" spans="1:31" x14ac:dyDescent="0.3">
      <c r="A44" s="8">
        <v>2030</v>
      </c>
      <c r="B44" s="19">
        <f>'FE+EV_H'!B44</f>
        <v>106.42210082637051</v>
      </c>
      <c r="C44" s="19">
        <f>'FE+EV_H'!C44</f>
        <v>1.3515207088775589</v>
      </c>
      <c r="D44" s="19">
        <f>'FE+EV_H'!D44</f>
        <v>4.1900400238697335</v>
      </c>
      <c r="E44" s="19">
        <f>'FE+EV_H'!E44</f>
        <v>0.68249985124717627</v>
      </c>
      <c r="F44" s="19">
        <f>'FE+EV_H'!F44</f>
        <v>0.49823494873774393</v>
      </c>
      <c r="G44" s="19">
        <f>'FE+EV_H'!G44</f>
        <v>0.40233865558376614</v>
      </c>
      <c r="I44" s="19"/>
      <c r="J44" s="19"/>
      <c r="K44" s="19"/>
      <c r="L44" s="20"/>
      <c r="M44" s="19"/>
      <c r="N44" s="61"/>
      <c r="O44" s="54"/>
      <c r="P44" s="19"/>
      <c r="Q44" s="19"/>
    </row>
    <row r="45" spans="1:31" x14ac:dyDescent="0.3">
      <c r="A45" s="8">
        <v>2035</v>
      </c>
      <c r="B45" s="19">
        <f>'FE+EV_H'!B45</f>
        <v>201.57278574243614</v>
      </c>
      <c r="C45" s="19">
        <f>'FE+EV_H'!C45</f>
        <v>1.3888999999999998</v>
      </c>
      <c r="D45" s="19">
        <f>'FE+EV_H'!D45</f>
        <v>8.827589660267785</v>
      </c>
      <c r="E45" s="19">
        <f>'FE+EV_H'!E45</f>
        <v>0.71437801682350544</v>
      </c>
      <c r="F45" s="19">
        <f>'FE+EV_H'!F45</f>
        <v>0.67634810840089143</v>
      </c>
      <c r="G45" s="19">
        <f>'FE+EV_H'!G45</f>
        <v>0.81554478712560186</v>
      </c>
      <c r="I45" s="19"/>
      <c r="J45" s="19"/>
      <c r="K45" s="19"/>
      <c r="M45" s="19"/>
      <c r="N45" s="61"/>
      <c r="O45" s="54"/>
      <c r="P45" s="19"/>
      <c r="Q45" s="19"/>
    </row>
    <row r="46" spans="1:31" x14ac:dyDescent="0.3">
      <c r="A46" s="8">
        <v>2040</v>
      </c>
      <c r="B46" s="19">
        <f>'FE+EV_H'!B46</f>
        <v>287.37902622695606</v>
      </c>
      <c r="C46" s="19">
        <f>'FE+EV_H'!C46</f>
        <v>1.3888999999999998</v>
      </c>
      <c r="D46" s="19">
        <f>'FE+EV_H'!D46</f>
        <v>13.706585000334607</v>
      </c>
      <c r="E46" s="19">
        <f>'FE+EV_H'!E46</f>
        <v>0.71437801682350544</v>
      </c>
      <c r="F46" s="19">
        <f>'FE+EV_H'!F46</f>
        <v>0.85478624037719519</v>
      </c>
      <c r="G46" s="19">
        <f>'FE+EV_H'!G46</f>
        <v>1.4346423151277425</v>
      </c>
      <c r="I46" s="19"/>
      <c r="J46" s="19"/>
      <c r="K46" s="19"/>
      <c r="L46" s="20"/>
      <c r="M46" s="19"/>
      <c r="N46" s="61"/>
      <c r="O46" s="54"/>
      <c r="P46" s="19"/>
      <c r="Q46" s="19"/>
    </row>
    <row r="47" spans="1:31" x14ac:dyDescent="0.3">
      <c r="A47" s="8">
        <v>2045</v>
      </c>
      <c r="B47" s="19">
        <f>'FE+EV_H'!B47</f>
        <v>350.58716094382538</v>
      </c>
      <c r="C47" s="19">
        <f>'FE+EV_H'!C47</f>
        <v>1.3888999999999998</v>
      </c>
      <c r="D47" s="19">
        <f>'FE+EV_H'!D47</f>
        <v>18.424650325737808</v>
      </c>
      <c r="E47" s="19">
        <f>'FE+EV_H'!E47</f>
        <v>0.71437801682350544</v>
      </c>
      <c r="F47" s="19">
        <f>'FE+EV_H'!F47</f>
        <v>0.85478624037719519</v>
      </c>
      <c r="G47" s="19">
        <f>'FE+EV_H'!G47</f>
        <v>2.3482962548491373</v>
      </c>
      <c r="I47" s="19"/>
      <c r="J47" s="19"/>
      <c r="K47" s="19"/>
      <c r="M47" s="19"/>
      <c r="N47" s="61"/>
      <c r="O47" s="54"/>
      <c r="P47" s="19"/>
      <c r="Q47" s="19"/>
    </row>
    <row r="48" spans="1:31" x14ac:dyDescent="0.3">
      <c r="A48" s="8">
        <v>2050</v>
      </c>
      <c r="B48" s="19">
        <f>'FE+EV_H'!B48</f>
        <v>385.03293828613818</v>
      </c>
      <c r="C48" s="19">
        <f>'FE+EV_H'!C48</f>
        <v>1.3888676353418823</v>
      </c>
      <c r="D48" s="19">
        <f>'FE+EV_H'!D48</f>
        <v>24.35963559140778</v>
      </c>
      <c r="E48" s="19">
        <f>'FE+EV_H'!E48</f>
        <v>0.71437801682350544</v>
      </c>
      <c r="F48" s="19">
        <f>'FE+EV_H'!F48</f>
        <v>0.85478624037719519</v>
      </c>
      <c r="G48" s="19">
        <f>'FE+EV_H'!G48</f>
        <v>3.5777711993683763</v>
      </c>
      <c r="I48" s="19"/>
      <c r="J48" s="19"/>
      <c r="K48" s="19"/>
      <c r="L48" s="20"/>
      <c r="M48" s="19"/>
      <c r="N48" s="61"/>
      <c r="O48" s="54"/>
      <c r="P48" s="19"/>
      <c r="Q48" s="19"/>
    </row>
    <row r="49" spans="1:12" x14ac:dyDescent="0.3">
      <c r="A49" s="8"/>
      <c r="L49" s="34"/>
    </row>
    <row r="50" spans="1:12" x14ac:dyDescent="0.3">
      <c r="A50" s="8" t="s">
        <v>871</v>
      </c>
      <c r="B50" t="s">
        <v>835</v>
      </c>
      <c r="C50" t="s">
        <v>919</v>
      </c>
      <c r="D50" t="s">
        <v>798</v>
      </c>
      <c r="E50" t="s">
        <v>948</v>
      </c>
      <c r="F50" t="s">
        <v>949</v>
      </c>
      <c r="G50" t="s">
        <v>827</v>
      </c>
      <c r="H50" t="s">
        <v>836</v>
      </c>
      <c r="L50" s="34"/>
    </row>
    <row r="51" spans="1:12" hidden="1" x14ac:dyDescent="0.3">
      <c r="A51" s="17">
        <v>2017</v>
      </c>
      <c r="B51" s="19">
        <f>(B4-B42)*B16*(B$35*$B26+B$36*$C26+$D26*B$37+$E26*B$38+$F26*B$39)/100*0.72*0.84*44/12*1000/1000000</f>
        <v>426.59545448436347</v>
      </c>
      <c r="C51" s="19" t="e">
        <f>(C4-C42)*C16*(C$35*$B26+C$36*$C26+$D26*C$37+$E26*C$38+$F26*C$39)/100*0.72*0.84*44/12*1000/1000000</f>
        <v>#REF!</v>
      </c>
      <c r="D51" s="19">
        <f>(D4-D42)*D16*(D$35*$B26+D$36*$C26+$D26*D$37+$E26*D$38+$F26*D$39)/100*0.72*0.84*44/12*1000/1000000</f>
        <v>-1.7033051881237562</v>
      </c>
      <c r="E51" s="19">
        <f>(E4-E42)*E16*(E$35*$B26+E$36*$C26+$D26*E$37+$E26*E$38+$F26*E$39)/100*0.72*0.84*44/12*1000/1000000</f>
        <v>-13.005815823550826</v>
      </c>
      <c r="F51" s="19">
        <f>(F4-F42)*F16*(F$35*$B26+F$36*$C26+$D26*F$37+$E26*F$38+$F26*F$39)/100*0.72*0.84*44/12*1000/1000000</f>
        <v>-9.6301046895264655</v>
      </c>
      <c r="G51" s="19">
        <f>G4*$G16*(G$35*$AA26+G$36*$AB26+$AC26*G$37+$AD26*G$38+$AE26*G$39)/100*0.72*0.84*44/12*1000/1000000</f>
        <v>353.15280000000001</v>
      </c>
      <c r="H51" s="19" t="e">
        <f>SUM(B51:G51)</f>
        <v>#REF!</v>
      </c>
      <c r="L51" s="34"/>
    </row>
    <row r="52" spans="1:12" x14ac:dyDescent="0.3">
      <c r="A52" s="8">
        <v>2020</v>
      </c>
      <c r="B52" s="19">
        <f t="shared" ref="B52:B58" si="6">(B7-B42)*B16*(B$35*$B26+B$36*$C26+$D26*B$37+$E26*B$38+$F26*B$39)/100*0.72*0.84*44/12*1000/1000000</f>
        <v>618.50358059416749</v>
      </c>
      <c r="C52" s="19">
        <f t="shared" ref="C52:C58" si="7">(C7-C42)*C16*(C$35*$G26+C$36*$H26+$I26*C$37+$J26*C$38+$K26*C$39)/100*0.72*0.84*44/12*1000/1000000</f>
        <v>28.287709577352192</v>
      </c>
      <c r="D52" s="19">
        <f t="shared" ref="D52:D58" si="8">(D7-D42)*D16*(D$35*$L26+D$36*$M26+$N26*D$37+$O26*D$38+$P26*D$39)/100*0.74*0.84*44/12*1000/1000000</f>
        <v>122.45853613041881</v>
      </c>
      <c r="E52" s="19">
        <f t="shared" ref="E52:E58" si="9">(E7-E42)*E16*(E$35*$Q26+E$36*$R26+$S26*E$37+$T26*E$38+$U26*E$39)/100*0.82*0.84*44/12*1000/1000000</f>
        <v>4.6290294270981427</v>
      </c>
      <c r="F52" s="19">
        <f t="shared" ref="F52:F58" si="10">(F7-F42)*F16*(F$35*$V26+F$36*$W26+$X26*F$37+$Y26*F$38+$Z26*F$39)/100*0.82*0.84*44/12*1000/1000000</f>
        <v>88.90132929138791</v>
      </c>
      <c r="G52" s="19">
        <f t="shared" ref="G52:G58" si="11">(G7-G42)*G16*(G$35*$AA26+G$36*$AB26+$AC26*G$37+$AD26*G$38+$AE26*G$39)/100*0.82*0.84*44/12*1000/1000000</f>
        <v>316.4415087067481</v>
      </c>
      <c r="H52" s="19">
        <f>SUM(B52:G52)</f>
        <v>1179.2216937271726</v>
      </c>
      <c r="L52" s="34"/>
    </row>
    <row r="53" spans="1:12" x14ac:dyDescent="0.3">
      <c r="A53" s="8">
        <v>2025</v>
      </c>
      <c r="B53" s="19">
        <f t="shared" si="6"/>
        <v>592.14037001189672</v>
      </c>
      <c r="C53" s="19">
        <f t="shared" si="7"/>
        <v>10.03191123465005</v>
      </c>
      <c r="D53" s="19">
        <f t="shared" si="8"/>
        <v>134.41074997526098</v>
      </c>
      <c r="E53" s="19">
        <f t="shared" si="9"/>
        <v>3.5745210770354165</v>
      </c>
      <c r="F53" s="19">
        <f t="shared" si="10"/>
        <v>64.138921777662162</v>
      </c>
      <c r="G53" s="19">
        <f t="shared" si="11"/>
        <v>308.82488602742018</v>
      </c>
      <c r="H53" s="19">
        <f t="shared" ref="H53:H58" si="12">SUM(B53:G53)</f>
        <v>1113.1213601039256</v>
      </c>
      <c r="L53" s="34"/>
    </row>
    <row r="54" spans="1:12" x14ac:dyDescent="0.3">
      <c r="A54" s="8">
        <v>2030</v>
      </c>
      <c r="B54" s="19">
        <f t="shared" si="6"/>
        <v>382.73197348520932</v>
      </c>
      <c r="C54" s="19">
        <f t="shared" si="7"/>
        <v>0.42721374877509877</v>
      </c>
      <c r="D54" s="19">
        <f t="shared" si="8"/>
        <v>119.79429353258445</v>
      </c>
      <c r="E54" s="19">
        <f t="shared" si="9"/>
        <v>2.0923537542318198</v>
      </c>
      <c r="F54" s="19">
        <f t="shared" si="10"/>
        <v>44.279156110390069</v>
      </c>
      <c r="G54" s="19">
        <f t="shared" si="11"/>
        <v>278.67047968072558</v>
      </c>
      <c r="H54" s="19">
        <f t="shared" si="12"/>
        <v>827.99547031191628</v>
      </c>
      <c r="L54" s="34"/>
    </row>
    <row r="55" spans="1:12" x14ac:dyDescent="0.3">
      <c r="A55" s="8">
        <v>2035</v>
      </c>
      <c r="B55" s="19">
        <f t="shared" si="6"/>
        <v>198.08603359473804</v>
      </c>
      <c r="C55" s="19">
        <f t="shared" si="7"/>
        <v>0</v>
      </c>
      <c r="D55" s="19">
        <f t="shared" si="8"/>
        <v>97.545845678826538</v>
      </c>
      <c r="E55" s="19">
        <f t="shared" si="9"/>
        <v>1.3507395457237084</v>
      </c>
      <c r="F55" s="19">
        <f t="shared" si="10"/>
        <v>32.174864399694719</v>
      </c>
      <c r="G55" s="19">
        <f t="shared" si="11"/>
        <v>260.33217203327825</v>
      </c>
      <c r="H55" s="19">
        <f t="shared" si="12"/>
        <v>589.48965525226117</v>
      </c>
      <c r="L55" s="34"/>
    </row>
    <row r="56" spans="1:12" x14ac:dyDescent="0.3">
      <c r="A56" s="8">
        <v>2040</v>
      </c>
      <c r="B56" s="19">
        <f t="shared" si="6"/>
        <v>98.637710363453436</v>
      </c>
      <c r="C56" s="19">
        <f t="shared" si="7"/>
        <v>0</v>
      </c>
      <c r="D56" s="19">
        <f t="shared" si="8"/>
        <v>75.400291168703077</v>
      </c>
      <c r="E56" s="19">
        <f t="shared" si="9"/>
        <v>1.2619702823551553</v>
      </c>
      <c r="F56" s="19">
        <f t="shared" si="10"/>
        <v>20.825068162035713</v>
      </c>
      <c r="G56" s="19">
        <f t="shared" si="11"/>
        <v>203.7637121783491</v>
      </c>
      <c r="H56" s="19">
        <f t="shared" si="12"/>
        <v>399.88875215489645</v>
      </c>
      <c r="L56" s="34"/>
    </row>
    <row r="57" spans="1:12" x14ac:dyDescent="0.3">
      <c r="A57" s="8">
        <v>2045</v>
      </c>
      <c r="B57" s="19">
        <f t="shared" si="6"/>
        <v>42.289471248726827</v>
      </c>
      <c r="C57" s="19">
        <f t="shared" si="7"/>
        <v>0</v>
      </c>
      <c r="D57" s="19">
        <f t="shared" si="8"/>
        <v>58.475262284537017</v>
      </c>
      <c r="E57" s="19">
        <f t="shared" si="9"/>
        <v>1.2502713150500442</v>
      </c>
      <c r="F57" s="19">
        <f t="shared" si="10"/>
        <v>17.457855870364121</v>
      </c>
      <c r="G57" s="19">
        <f t="shared" si="11"/>
        <v>161.47839622959515</v>
      </c>
      <c r="H57" s="19">
        <f t="shared" si="12"/>
        <v>280.95125694827311</v>
      </c>
      <c r="L57" s="34"/>
    </row>
    <row r="58" spans="1:12" x14ac:dyDescent="0.3">
      <c r="A58" s="17">
        <v>2050</v>
      </c>
      <c r="B58" s="19">
        <f t="shared" si="6"/>
        <v>14.122240250267692</v>
      </c>
      <c r="C58" s="19">
        <f t="shared" si="7"/>
        <v>1.3497553456677722E-4</v>
      </c>
      <c r="D58" s="19">
        <f t="shared" si="8"/>
        <v>39.875852984121252</v>
      </c>
      <c r="E58" s="19">
        <f t="shared" si="9"/>
        <v>1.2502713150500442</v>
      </c>
      <c r="F58" s="19">
        <f t="shared" si="10"/>
        <v>12.696622451173903</v>
      </c>
      <c r="G58" s="19">
        <f t="shared" si="11"/>
        <v>103.39696610067644</v>
      </c>
      <c r="H58" s="19">
        <f t="shared" si="12"/>
        <v>171.3420880768239</v>
      </c>
    </row>
    <row r="59" spans="1:12" x14ac:dyDescent="0.3">
      <c r="A59" s="8"/>
      <c r="L59" s="34"/>
    </row>
    <row r="60" spans="1:12" x14ac:dyDescent="0.3">
      <c r="A60" s="8"/>
      <c r="L60" s="34"/>
    </row>
    <row r="61" spans="1:12" x14ac:dyDescent="0.3">
      <c r="A61" s="11"/>
      <c r="L61" s="34"/>
    </row>
    <row r="62" spans="1:12" x14ac:dyDescent="0.3">
      <c r="A62" s="8"/>
      <c r="L62" s="34"/>
    </row>
    <row r="63" spans="1:12" x14ac:dyDescent="0.3">
      <c r="A63" s="8"/>
      <c r="L63" s="34"/>
    </row>
    <row r="64" spans="1:12" x14ac:dyDescent="0.3">
      <c r="A64" s="8"/>
      <c r="L64" s="34"/>
    </row>
    <row r="65" spans="1:12" x14ac:dyDescent="0.3">
      <c r="A65" s="8"/>
      <c r="L65" s="34"/>
    </row>
    <row r="66" spans="1:12" x14ac:dyDescent="0.3">
      <c r="A66" s="8"/>
      <c r="L66" s="34"/>
    </row>
    <row r="67" spans="1:12" x14ac:dyDescent="0.3">
      <c r="A67" s="8"/>
      <c r="L67" s="34"/>
    </row>
    <row r="68" spans="1:12" x14ac:dyDescent="0.3">
      <c r="A68" s="8"/>
      <c r="L68" s="34"/>
    </row>
    <row r="69" spans="1:12" x14ac:dyDescent="0.3">
      <c r="A69" s="8"/>
      <c r="L69" s="34"/>
    </row>
    <row r="70" spans="1:12" x14ac:dyDescent="0.3">
      <c r="A70" s="8"/>
      <c r="L70" s="34"/>
    </row>
    <row r="71" spans="1:12" x14ac:dyDescent="0.3">
      <c r="A71" s="11"/>
      <c r="L71" s="34"/>
    </row>
    <row r="72" spans="1:12" x14ac:dyDescent="0.3">
      <c r="A72" s="8"/>
      <c r="L72" s="34"/>
    </row>
    <row r="73" spans="1:12" x14ac:dyDescent="0.3">
      <c r="A73" s="8"/>
      <c r="L73" s="34"/>
    </row>
    <row r="74" spans="1:12" x14ac:dyDescent="0.3">
      <c r="A74" s="8"/>
      <c r="L74" s="34"/>
    </row>
    <row r="75" spans="1:12" x14ac:dyDescent="0.3">
      <c r="A75" s="8"/>
      <c r="L75" s="34"/>
    </row>
    <row r="76" spans="1:12" x14ac:dyDescent="0.3">
      <c r="A76" s="8"/>
      <c r="L76" s="34"/>
    </row>
    <row r="77" spans="1:12" x14ac:dyDescent="0.3">
      <c r="A77" s="8"/>
      <c r="L77" s="34"/>
    </row>
    <row r="78" spans="1:12" x14ac:dyDescent="0.3">
      <c r="A78" s="8"/>
      <c r="L78" s="34"/>
    </row>
    <row r="79" spans="1:12" x14ac:dyDescent="0.3">
      <c r="A79" s="8"/>
      <c r="L79" s="34"/>
    </row>
    <row r="80" spans="1:12" x14ac:dyDescent="0.3">
      <c r="A80" s="8"/>
      <c r="L80" s="34"/>
    </row>
    <row r="81" spans="1:12" x14ac:dyDescent="0.3">
      <c r="A81" s="8"/>
      <c r="L81" s="34"/>
    </row>
    <row r="82" spans="1:12" x14ac:dyDescent="0.3">
      <c r="A82" s="8"/>
      <c r="L82" s="34"/>
    </row>
    <row r="83" spans="1:12" x14ac:dyDescent="0.3">
      <c r="A83" s="8"/>
      <c r="L83" s="34"/>
    </row>
    <row r="84" spans="1:12" x14ac:dyDescent="0.3">
      <c r="A84" s="8"/>
      <c r="L84" s="34"/>
    </row>
    <row r="85" spans="1:12" x14ac:dyDescent="0.3">
      <c r="A85" s="8"/>
      <c r="L85" s="34"/>
    </row>
    <row r="86" spans="1:12" x14ac:dyDescent="0.3">
      <c r="A86" s="8"/>
      <c r="L86" s="34"/>
    </row>
    <row r="87" spans="1:12" x14ac:dyDescent="0.3">
      <c r="A87" s="8"/>
      <c r="L87" s="34"/>
    </row>
    <row r="88" spans="1:12" x14ac:dyDescent="0.3">
      <c r="A88" s="8"/>
      <c r="L88" s="34"/>
    </row>
    <row r="89" spans="1:12" x14ac:dyDescent="0.3">
      <c r="A89" s="8"/>
      <c r="L89" s="34"/>
    </row>
    <row r="90" spans="1:12" x14ac:dyDescent="0.3">
      <c r="A90" s="8"/>
      <c r="L90" s="34"/>
    </row>
    <row r="91" spans="1:12" x14ac:dyDescent="0.3">
      <c r="A91" s="8"/>
      <c r="L91" s="34"/>
    </row>
    <row r="92" spans="1:12" x14ac:dyDescent="0.3">
      <c r="A92" s="8"/>
      <c r="L92" s="34"/>
    </row>
    <row r="93" spans="1:12" x14ac:dyDescent="0.3">
      <c r="A93" s="8"/>
      <c r="L93" s="34"/>
    </row>
    <row r="94" spans="1:12" x14ac:dyDescent="0.3">
      <c r="A94" s="8"/>
      <c r="L94" s="34"/>
    </row>
    <row r="95" spans="1:12" x14ac:dyDescent="0.3">
      <c r="A95" s="8"/>
      <c r="L95" s="34"/>
    </row>
    <row r="96" spans="1:12" x14ac:dyDescent="0.3">
      <c r="A96" s="11"/>
      <c r="L96" s="34"/>
    </row>
    <row r="97" spans="1:12" x14ac:dyDescent="0.3">
      <c r="A97" s="8"/>
      <c r="L97" s="34"/>
    </row>
    <row r="98" spans="1:12" x14ac:dyDescent="0.3">
      <c r="A98" s="8"/>
      <c r="L98" s="34"/>
    </row>
    <row r="99" spans="1:12" x14ac:dyDescent="0.3">
      <c r="A99" s="8"/>
      <c r="L99" s="34"/>
    </row>
    <row r="100" spans="1:12" x14ac:dyDescent="0.3">
      <c r="A100" s="8"/>
      <c r="L100" s="34"/>
    </row>
    <row r="101" spans="1:12" x14ac:dyDescent="0.3">
      <c r="A101" s="8"/>
      <c r="L101" s="34"/>
    </row>
    <row r="102" spans="1:12" x14ac:dyDescent="0.3">
      <c r="A102" s="8"/>
      <c r="L102" s="34"/>
    </row>
    <row r="103" spans="1:12" x14ac:dyDescent="0.3">
      <c r="A103" s="8"/>
      <c r="L103" s="34"/>
    </row>
    <row r="104" spans="1:12" x14ac:dyDescent="0.3">
      <c r="A104" s="8"/>
      <c r="L104" s="34"/>
    </row>
    <row r="105" spans="1:12" x14ac:dyDescent="0.3">
      <c r="A105" s="8"/>
      <c r="L105" s="34"/>
    </row>
    <row r="106" spans="1:12" x14ac:dyDescent="0.3">
      <c r="A106" s="8"/>
      <c r="L106" s="34"/>
    </row>
    <row r="107" spans="1:12" x14ac:dyDescent="0.3">
      <c r="A107" s="11"/>
      <c r="L107" s="34"/>
    </row>
    <row r="108" spans="1:12" x14ac:dyDescent="0.3">
      <c r="A108" s="8"/>
      <c r="L108" s="34"/>
    </row>
    <row r="109" spans="1:12" x14ac:dyDescent="0.3">
      <c r="A109" s="8"/>
      <c r="L109" s="34"/>
    </row>
    <row r="110" spans="1:12" x14ac:dyDescent="0.3">
      <c r="A110" s="8"/>
      <c r="L110" s="34"/>
    </row>
    <row r="111" spans="1:12" x14ac:dyDescent="0.3">
      <c r="A111" s="8"/>
      <c r="L111" s="34"/>
    </row>
    <row r="112" spans="1:12" x14ac:dyDescent="0.3">
      <c r="A112" s="8"/>
      <c r="L112" s="34"/>
    </row>
    <row r="113" spans="1:12" x14ac:dyDescent="0.3">
      <c r="A113" s="8"/>
      <c r="L113" s="34"/>
    </row>
    <row r="114" spans="1:12" x14ac:dyDescent="0.3">
      <c r="A114" s="8"/>
      <c r="L114" s="34"/>
    </row>
    <row r="115" spans="1:12" x14ac:dyDescent="0.3">
      <c r="A115" s="8"/>
      <c r="L115" s="34"/>
    </row>
    <row r="116" spans="1:12" x14ac:dyDescent="0.3">
      <c r="A116" s="8"/>
      <c r="L116" s="34"/>
    </row>
    <row r="117" spans="1:12" x14ac:dyDescent="0.3">
      <c r="A117" s="8"/>
      <c r="L117" s="34"/>
    </row>
    <row r="118" spans="1:12" x14ac:dyDescent="0.3">
      <c r="A118" s="8"/>
      <c r="L118" s="34"/>
    </row>
    <row r="119" spans="1:12" x14ac:dyDescent="0.3">
      <c r="A119" s="8"/>
      <c r="L119" s="34"/>
    </row>
    <row r="120" spans="1:12" x14ac:dyDescent="0.3">
      <c r="A120" s="8"/>
      <c r="L120" s="34"/>
    </row>
    <row r="121" spans="1:12" x14ac:dyDescent="0.3">
      <c r="A121" s="8"/>
      <c r="L121" s="34"/>
    </row>
    <row r="122" spans="1:12" x14ac:dyDescent="0.3">
      <c r="A122" s="8"/>
      <c r="L122" s="34"/>
    </row>
    <row r="123" spans="1:12" x14ac:dyDescent="0.3">
      <c r="A123" s="8"/>
      <c r="L123" s="34"/>
    </row>
    <row r="124" spans="1:12" x14ac:dyDescent="0.3">
      <c r="A124" s="8"/>
      <c r="L124" s="34"/>
    </row>
    <row r="125" spans="1:12" x14ac:dyDescent="0.3">
      <c r="A125" s="8"/>
      <c r="L125" s="34"/>
    </row>
    <row r="126" spans="1:12" x14ac:dyDescent="0.3">
      <c r="A126" s="8"/>
      <c r="L126" s="34"/>
    </row>
    <row r="127" spans="1:12" x14ac:dyDescent="0.3">
      <c r="A127" s="8"/>
      <c r="L127" s="34"/>
    </row>
    <row r="128" spans="1:12" x14ac:dyDescent="0.3">
      <c r="A128" s="8"/>
      <c r="L128" s="34"/>
    </row>
    <row r="129" spans="1:12" x14ac:dyDescent="0.3">
      <c r="A129" s="8"/>
      <c r="L129" s="34"/>
    </row>
    <row r="130" spans="1:12" x14ac:dyDescent="0.3">
      <c r="A130" s="8"/>
      <c r="L130" s="34"/>
    </row>
    <row r="131" spans="1:12" x14ac:dyDescent="0.3">
      <c r="A131" s="8"/>
      <c r="L131" s="34"/>
    </row>
    <row r="132" spans="1:12" x14ac:dyDescent="0.3">
      <c r="A132" s="8"/>
      <c r="L132" s="34"/>
    </row>
    <row r="133" spans="1:12" x14ac:dyDescent="0.3">
      <c r="A133" s="8"/>
      <c r="L133" s="34"/>
    </row>
    <row r="134" spans="1:12" x14ac:dyDescent="0.3">
      <c r="A134" s="8"/>
      <c r="L134" s="34"/>
    </row>
    <row r="135" spans="1:12" x14ac:dyDescent="0.3">
      <c r="A135" s="8"/>
      <c r="L135" s="34"/>
    </row>
    <row r="136" spans="1:12" x14ac:dyDescent="0.3">
      <c r="A136" s="8"/>
      <c r="L136" s="34"/>
    </row>
    <row r="137" spans="1:12" x14ac:dyDescent="0.3">
      <c r="A137" s="8"/>
      <c r="L137" s="34"/>
    </row>
    <row r="138" spans="1:12" x14ac:dyDescent="0.3">
      <c r="A138" s="8"/>
      <c r="L138" s="34"/>
    </row>
    <row r="139" spans="1:12" x14ac:dyDescent="0.3">
      <c r="A139" s="8"/>
      <c r="L139" s="34"/>
    </row>
    <row r="140" spans="1:12" x14ac:dyDescent="0.3">
      <c r="A140" s="8"/>
      <c r="L140" s="34"/>
    </row>
    <row r="141" spans="1:12" x14ac:dyDescent="0.3">
      <c r="A141" s="8"/>
      <c r="L141" s="34"/>
    </row>
    <row r="142" spans="1:12" x14ac:dyDescent="0.3">
      <c r="A142" s="8"/>
      <c r="L142" s="34"/>
    </row>
    <row r="143" spans="1:12" x14ac:dyDescent="0.3">
      <c r="A143" s="8"/>
      <c r="L143" s="34"/>
    </row>
    <row r="144" spans="1:12" x14ac:dyDescent="0.3">
      <c r="A144" s="8"/>
      <c r="L144" s="34"/>
    </row>
    <row r="145" spans="1:12" x14ac:dyDescent="0.3">
      <c r="A145" s="8"/>
      <c r="L145" s="34"/>
    </row>
    <row r="146" spans="1:12" x14ac:dyDescent="0.3">
      <c r="A146" s="8"/>
      <c r="L146" s="34"/>
    </row>
    <row r="147" spans="1:12" x14ac:dyDescent="0.3">
      <c r="A147" s="8"/>
      <c r="L147" s="34"/>
    </row>
    <row r="148" spans="1:12" x14ac:dyDescent="0.3">
      <c r="A148" s="8"/>
      <c r="L148" s="34"/>
    </row>
    <row r="149" spans="1:12" x14ac:dyDescent="0.3">
      <c r="A149" s="8"/>
      <c r="L149" s="34"/>
    </row>
    <row r="150" spans="1:12" x14ac:dyDescent="0.3">
      <c r="A150" s="8"/>
      <c r="L150" s="34"/>
    </row>
    <row r="151" spans="1:12" x14ac:dyDescent="0.3">
      <c r="A151" s="8"/>
      <c r="L151" s="34"/>
    </row>
    <row r="152" spans="1:12" x14ac:dyDescent="0.3">
      <c r="A152" s="8"/>
      <c r="L152" s="34"/>
    </row>
    <row r="153" spans="1:12" x14ac:dyDescent="0.3">
      <c r="A153" s="8"/>
      <c r="L153" s="34"/>
    </row>
    <row r="154" spans="1:12" x14ac:dyDescent="0.3">
      <c r="A154" s="8"/>
      <c r="L154" s="34"/>
    </row>
    <row r="155" spans="1:12" x14ac:dyDescent="0.3">
      <c r="A155" s="8"/>
      <c r="L155" s="34"/>
    </row>
    <row r="156" spans="1:12" x14ac:dyDescent="0.3">
      <c r="A156" s="8"/>
      <c r="L156" s="34"/>
    </row>
    <row r="157" spans="1:12" x14ac:dyDescent="0.3">
      <c r="A157" s="8"/>
      <c r="L157" s="34"/>
    </row>
    <row r="158" spans="1:12" x14ac:dyDescent="0.3">
      <c r="A158" s="8"/>
      <c r="L158" s="34"/>
    </row>
    <row r="159" spans="1:12" x14ac:dyDescent="0.3">
      <c r="A159" s="8"/>
      <c r="L159" s="34"/>
    </row>
    <row r="160" spans="1:12" x14ac:dyDescent="0.3">
      <c r="A160" s="8"/>
      <c r="L160" s="34"/>
    </row>
    <row r="161" spans="1:12" x14ac:dyDescent="0.3">
      <c r="A161" s="8"/>
      <c r="L161" s="34"/>
    </row>
    <row r="162" spans="1:12" x14ac:dyDescent="0.3">
      <c r="A162" s="8"/>
      <c r="L162" s="34"/>
    </row>
    <row r="163" spans="1:12" x14ac:dyDescent="0.3">
      <c r="A163" s="8"/>
      <c r="L163" s="34"/>
    </row>
    <row r="164" spans="1:12" x14ac:dyDescent="0.3">
      <c r="A164" s="8"/>
      <c r="L164" s="34"/>
    </row>
    <row r="165" spans="1:12" x14ac:dyDescent="0.3">
      <c r="A165" s="8"/>
      <c r="L165" s="34"/>
    </row>
    <row r="166" spans="1:12" x14ac:dyDescent="0.3">
      <c r="A166" s="8"/>
      <c r="L166" s="34"/>
    </row>
    <row r="167" spans="1:12" x14ac:dyDescent="0.3">
      <c r="A167" s="8"/>
      <c r="L167" s="34"/>
    </row>
    <row r="168" spans="1:12" x14ac:dyDescent="0.3">
      <c r="A168" s="8"/>
      <c r="L168" s="34"/>
    </row>
    <row r="169" spans="1:12" x14ac:dyDescent="0.3">
      <c r="A169" s="8"/>
      <c r="L169" s="34"/>
    </row>
    <row r="170" spans="1:12" x14ac:dyDescent="0.3">
      <c r="A170" s="8"/>
      <c r="L170" s="34"/>
    </row>
    <row r="171" spans="1:12" x14ac:dyDescent="0.3">
      <c r="A171" s="8"/>
      <c r="L171" s="34"/>
    </row>
    <row r="172" spans="1:12" x14ac:dyDescent="0.3">
      <c r="A172" s="8"/>
      <c r="L172" s="34"/>
    </row>
    <row r="173" spans="1:12" x14ac:dyDescent="0.3">
      <c r="A173" s="8"/>
      <c r="L173" s="34"/>
    </row>
    <row r="174" spans="1:12" x14ac:dyDescent="0.3">
      <c r="A174" s="8"/>
      <c r="L174" s="34"/>
    </row>
    <row r="175" spans="1:12" x14ac:dyDescent="0.3">
      <c r="A175" s="8"/>
      <c r="L175" s="34"/>
    </row>
    <row r="176" spans="1:12" x14ac:dyDescent="0.3">
      <c r="A176" s="8"/>
      <c r="L176" s="34"/>
    </row>
    <row r="177" spans="1:12" x14ac:dyDescent="0.3">
      <c r="A177" s="8"/>
      <c r="L177" s="34"/>
    </row>
    <row r="178" spans="1:12" x14ac:dyDescent="0.3">
      <c r="A178" s="8"/>
      <c r="L178" s="34"/>
    </row>
    <row r="179" spans="1:12" x14ac:dyDescent="0.3">
      <c r="A179" s="8"/>
      <c r="L179" s="34"/>
    </row>
    <row r="180" spans="1:12" x14ac:dyDescent="0.3">
      <c r="A180" s="8"/>
      <c r="L180" s="34"/>
    </row>
    <row r="181" spans="1:12" x14ac:dyDescent="0.3">
      <c r="A181" s="8"/>
      <c r="L181" s="34"/>
    </row>
    <row r="182" spans="1:12" x14ac:dyDescent="0.3">
      <c r="A182" s="8"/>
      <c r="L182" s="34"/>
    </row>
    <row r="183" spans="1:12" x14ac:dyDescent="0.3">
      <c r="A183" s="8"/>
      <c r="L183" s="34"/>
    </row>
    <row r="184" spans="1:12" x14ac:dyDescent="0.3">
      <c r="A184" s="8"/>
      <c r="L184" s="34"/>
    </row>
    <row r="185" spans="1:12" x14ac:dyDescent="0.3">
      <c r="A185" s="8"/>
      <c r="L185" s="34"/>
    </row>
    <row r="186" spans="1:12" x14ac:dyDescent="0.3">
      <c r="A186" s="8"/>
      <c r="L186" s="34"/>
    </row>
    <row r="187" spans="1:12" x14ac:dyDescent="0.3">
      <c r="A187" s="8"/>
      <c r="L187" s="34"/>
    </row>
    <row r="188" spans="1:12" x14ac:dyDescent="0.3">
      <c r="A188" s="8"/>
      <c r="L188" s="34"/>
    </row>
    <row r="189" spans="1:12" x14ac:dyDescent="0.3">
      <c r="A189" s="8"/>
      <c r="L189" s="34"/>
    </row>
    <row r="190" spans="1:12" x14ac:dyDescent="0.3">
      <c r="A190" s="8"/>
      <c r="L190" s="34"/>
    </row>
    <row r="191" spans="1:12" x14ac:dyDescent="0.3">
      <c r="A191" s="8"/>
      <c r="L191" s="34"/>
    </row>
    <row r="192" spans="1:12" x14ac:dyDescent="0.3">
      <c r="A192" s="8"/>
      <c r="L192" s="34"/>
    </row>
    <row r="193" spans="1:12" x14ac:dyDescent="0.3">
      <c r="A193" s="8"/>
      <c r="L193" s="34"/>
    </row>
    <row r="194" spans="1:12" x14ac:dyDescent="0.3">
      <c r="A194" s="8"/>
      <c r="L194" s="34"/>
    </row>
    <row r="195" spans="1:12" x14ac:dyDescent="0.3">
      <c r="A195" s="8"/>
      <c r="L195" s="34"/>
    </row>
    <row r="196" spans="1:12" x14ac:dyDescent="0.3">
      <c r="A196" s="8"/>
      <c r="L196" s="34"/>
    </row>
    <row r="197" spans="1:12" x14ac:dyDescent="0.3">
      <c r="A197" s="8"/>
      <c r="L197" s="34"/>
    </row>
    <row r="198" spans="1:12" x14ac:dyDescent="0.3">
      <c r="A198" s="8"/>
      <c r="L198" s="34"/>
    </row>
    <row r="199" spans="1:12" x14ac:dyDescent="0.3">
      <c r="A199" s="8"/>
      <c r="L199" s="34"/>
    </row>
    <row r="200" spans="1:12" x14ac:dyDescent="0.3">
      <c r="A200" s="8"/>
      <c r="L200" s="34"/>
    </row>
    <row r="201" spans="1:12" x14ac:dyDescent="0.3">
      <c r="A201" s="8"/>
      <c r="L201" s="34"/>
    </row>
    <row r="202" spans="1:12" x14ac:dyDescent="0.3">
      <c r="A202" s="8"/>
      <c r="L202" s="34"/>
    </row>
    <row r="203" spans="1:12" x14ac:dyDescent="0.3">
      <c r="A203" s="8"/>
      <c r="L203" s="34"/>
    </row>
    <row r="204" spans="1:12" x14ac:dyDescent="0.3">
      <c r="A204" s="8"/>
      <c r="L204" s="34"/>
    </row>
    <row r="205" spans="1:12" x14ac:dyDescent="0.3">
      <c r="A205" s="8"/>
      <c r="L205" s="34"/>
    </row>
    <row r="206" spans="1:12" x14ac:dyDescent="0.3">
      <c r="A206" s="8"/>
      <c r="L206" s="34"/>
    </row>
    <row r="207" spans="1:12" x14ac:dyDescent="0.3">
      <c r="A207" s="8"/>
      <c r="L207" s="34"/>
    </row>
    <row r="208" spans="1:12" x14ac:dyDescent="0.3">
      <c r="A208" s="8"/>
      <c r="L208" s="34"/>
    </row>
    <row r="209" spans="1:12" x14ac:dyDescent="0.3">
      <c r="A209" s="8"/>
      <c r="L209" s="34"/>
    </row>
    <row r="210" spans="1:12" x14ac:dyDescent="0.3">
      <c r="A210" s="8"/>
      <c r="L210" s="34"/>
    </row>
    <row r="211" spans="1:12" x14ac:dyDescent="0.3">
      <c r="A211" s="8"/>
      <c r="L211" s="34"/>
    </row>
    <row r="212" spans="1:12" x14ac:dyDescent="0.3">
      <c r="A212" s="8"/>
      <c r="L212" s="34"/>
    </row>
    <row r="213" spans="1:12" x14ac:dyDescent="0.3">
      <c r="A213" s="8"/>
      <c r="L213" s="34"/>
    </row>
    <row r="214" spans="1:12" x14ac:dyDescent="0.3">
      <c r="A214" s="8"/>
      <c r="L214" s="34"/>
    </row>
    <row r="215" spans="1:12" x14ac:dyDescent="0.3">
      <c r="A215" s="8"/>
      <c r="L215" s="34"/>
    </row>
    <row r="216" spans="1:12" x14ac:dyDescent="0.3">
      <c r="A216" s="8"/>
      <c r="L216" s="34"/>
    </row>
    <row r="217" spans="1:12" x14ac:dyDescent="0.3">
      <c r="A217" s="8"/>
      <c r="L217" s="34"/>
    </row>
    <row r="218" spans="1:12" x14ac:dyDescent="0.3">
      <c r="A218" s="8"/>
      <c r="L218" s="34"/>
    </row>
    <row r="219" spans="1:12" x14ac:dyDescent="0.3">
      <c r="A219" s="8"/>
      <c r="L219" s="34"/>
    </row>
    <row r="220" spans="1:12" x14ac:dyDescent="0.3">
      <c r="A220" s="8"/>
      <c r="L220" s="34"/>
    </row>
    <row r="221" spans="1:12" x14ac:dyDescent="0.3">
      <c r="A221" s="8"/>
      <c r="L221" s="34"/>
    </row>
    <row r="222" spans="1:12" x14ac:dyDescent="0.3">
      <c r="A222" s="8"/>
      <c r="L222" s="34"/>
    </row>
    <row r="223" spans="1:12" x14ac:dyDescent="0.3">
      <c r="A223" s="8"/>
      <c r="L223" s="34"/>
    </row>
    <row r="224" spans="1:12" x14ac:dyDescent="0.3">
      <c r="A224" s="8"/>
      <c r="L224" s="34"/>
    </row>
    <row r="225" spans="1:12" x14ac:dyDescent="0.3">
      <c r="A225" s="8"/>
      <c r="L225" s="34"/>
    </row>
    <row r="226" spans="1:12" x14ac:dyDescent="0.3">
      <c r="A226" s="8"/>
      <c r="L226" s="34"/>
    </row>
    <row r="227" spans="1:12" x14ac:dyDescent="0.3">
      <c r="A227" s="8"/>
      <c r="L227" s="34"/>
    </row>
    <row r="228" spans="1:12" x14ac:dyDescent="0.3">
      <c r="A228" s="8"/>
      <c r="L228" s="34"/>
    </row>
    <row r="229" spans="1:12" x14ac:dyDescent="0.3">
      <c r="A229" s="8"/>
      <c r="L229" s="34"/>
    </row>
    <row r="230" spans="1:12" x14ac:dyDescent="0.3">
      <c r="A230" s="8"/>
      <c r="L230" s="34"/>
    </row>
    <row r="231" spans="1:12" x14ac:dyDescent="0.3">
      <c r="A231" s="8"/>
      <c r="L231" s="34"/>
    </row>
    <row r="232" spans="1:12" x14ac:dyDescent="0.3">
      <c r="A232" s="8"/>
      <c r="L232" s="34"/>
    </row>
    <row r="233" spans="1:12" x14ac:dyDescent="0.3">
      <c r="A233" s="8"/>
      <c r="L233" s="34"/>
    </row>
    <row r="234" spans="1:12" x14ac:dyDescent="0.3">
      <c r="A234" s="8"/>
      <c r="L234" s="34"/>
    </row>
    <row r="235" spans="1:12" x14ac:dyDescent="0.3">
      <c r="A235" s="8"/>
      <c r="L235" s="34"/>
    </row>
    <row r="236" spans="1:12" x14ac:dyDescent="0.3">
      <c r="A236" s="8"/>
      <c r="L236" s="34"/>
    </row>
    <row r="237" spans="1:12" x14ac:dyDescent="0.3">
      <c r="A237" s="8"/>
      <c r="L237" s="34"/>
    </row>
    <row r="238" spans="1:12" x14ac:dyDescent="0.3">
      <c r="A238" s="8"/>
      <c r="L238" s="34"/>
    </row>
    <row r="239" spans="1:12" x14ac:dyDescent="0.3">
      <c r="A239" s="8"/>
      <c r="L239" s="34"/>
    </row>
    <row r="240" spans="1:12" x14ac:dyDescent="0.3">
      <c r="A240" s="8"/>
      <c r="L240" s="34"/>
    </row>
    <row r="241" spans="1:12" x14ac:dyDescent="0.3">
      <c r="A241" s="8"/>
      <c r="L241" s="34"/>
    </row>
    <row r="242" spans="1:12" x14ac:dyDescent="0.3">
      <c r="A242" s="8"/>
      <c r="L242" s="34"/>
    </row>
    <row r="243" spans="1:12" x14ac:dyDescent="0.3">
      <c r="A243" s="8"/>
      <c r="L243" s="34"/>
    </row>
    <row r="244" spans="1:12" x14ac:dyDescent="0.3">
      <c r="A244" s="8"/>
      <c r="L244" s="34"/>
    </row>
    <row r="245" spans="1:12" x14ac:dyDescent="0.3">
      <c r="A245" s="8"/>
      <c r="L245" s="34"/>
    </row>
    <row r="246" spans="1:12" x14ac:dyDescent="0.3">
      <c r="A246" s="8"/>
      <c r="L246" s="34"/>
    </row>
    <row r="247" spans="1:12" x14ac:dyDescent="0.3">
      <c r="A247" s="8"/>
      <c r="L247" s="34"/>
    </row>
    <row r="248" spans="1:12" x14ac:dyDescent="0.3">
      <c r="A248" s="8"/>
      <c r="L248" s="34"/>
    </row>
    <row r="249" spans="1:12" x14ac:dyDescent="0.3">
      <c r="A249" s="8"/>
      <c r="L249" s="34"/>
    </row>
    <row r="250" spans="1:12" x14ac:dyDescent="0.3">
      <c r="A250" s="8"/>
      <c r="L250" s="34"/>
    </row>
    <row r="251" spans="1:12" x14ac:dyDescent="0.3">
      <c r="A251" s="8"/>
      <c r="L251" s="34"/>
    </row>
    <row r="252" spans="1:12" x14ac:dyDescent="0.3">
      <c r="A252" s="8"/>
      <c r="L252" s="34"/>
    </row>
    <row r="253" spans="1:12" x14ac:dyDescent="0.3">
      <c r="A253" s="8"/>
      <c r="L253" s="34"/>
    </row>
    <row r="254" spans="1:12" x14ac:dyDescent="0.3">
      <c r="A254" s="8"/>
      <c r="L254" s="34"/>
    </row>
    <row r="255" spans="1:12" x14ac:dyDescent="0.3">
      <c r="A255" s="8"/>
      <c r="L255" s="34"/>
    </row>
    <row r="256" spans="1:12" x14ac:dyDescent="0.3">
      <c r="A256" s="8"/>
      <c r="L256" s="34"/>
    </row>
    <row r="257" spans="1:12" x14ac:dyDescent="0.3">
      <c r="A257" s="8"/>
      <c r="L257" s="34"/>
    </row>
    <row r="258" spans="1:12" x14ac:dyDescent="0.3">
      <c r="A258" s="8"/>
      <c r="L258" s="34"/>
    </row>
    <row r="259" spans="1:12" x14ac:dyDescent="0.3">
      <c r="A259" s="8"/>
      <c r="L259" s="34"/>
    </row>
    <row r="260" spans="1:12" x14ac:dyDescent="0.3">
      <c r="A260" s="8"/>
      <c r="L260" s="34"/>
    </row>
    <row r="261" spans="1:12" x14ac:dyDescent="0.3">
      <c r="A261" s="8"/>
      <c r="L261" s="34"/>
    </row>
    <row r="262" spans="1:12" x14ac:dyDescent="0.3">
      <c r="A262" s="8"/>
      <c r="L262" s="34"/>
    </row>
    <row r="263" spans="1:12" x14ac:dyDescent="0.3">
      <c r="A263" s="8"/>
      <c r="L263" s="34"/>
    </row>
    <row r="264" spans="1:12" x14ac:dyDescent="0.3">
      <c r="A264" s="8"/>
      <c r="L264" s="34"/>
    </row>
    <row r="265" spans="1:12" x14ac:dyDescent="0.3">
      <c r="A265" s="8"/>
      <c r="L265" s="34"/>
    </row>
    <row r="266" spans="1:12" x14ac:dyDescent="0.3">
      <c r="A266" s="8"/>
      <c r="L266" s="34"/>
    </row>
    <row r="267" spans="1:12" x14ac:dyDescent="0.3">
      <c r="A267" s="8"/>
      <c r="L267" s="34"/>
    </row>
    <row r="268" spans="1:12" x14ac:dyDescent="0.3">
      <c r="A268" s="8"/>
      <c r="L268" s="34"/>
    </row>
    <row r="269" spans="1:12" x14ac:dyDescent="0.3">
      <c r="A269" s="8"/>
      <c r="L269" s="34"/>
    </row>
    <row r="270" spans="1:12" x14ac:dyDescent="0.3">
      <c r="A270" s="8"/>
      <c r="L270" s="34"/>
    </row>
    <row r="271" spans="1:12" x14ac:dyDescent="0.3">
      <c r="A271" s="8"/>
      <c r="L271" s="34"/>
    </row>
    <row r="272" spans="1:12" x14ac:dyDescent="0.3">
      <c r="A272" s="8"/>
      <c r="L272" s="34"/>
    </row>
    <row r="273" spans="1:12" x14ac:dyDescent="0.3">
      <c r="A273" s="8"/>
      <c r="L273" s="34"/>
    </row>
    <row r="274" spans="1:12" x14ac:dyDescent="0.3">
      <c r="A274" s="8"/>
      <c r="L274" s="34"/>
    </row>
    <row r="275" spans="1:12" x14ac:dyDescent="0.3">
      <c r="A275" s="8"/>
      <c r="L275" s="34"/>
    </row>
    <row r="276" spans="1:12" x14ac:dyDescent="0.3">
      <c r="A276" s="8"/>
      <c r="L276" s="34"/>
    </row>
    <row r="277" spans="1:12" x14ac:dyDescent="0.3">
      <c r="A277" s="8"/>
      <c r="L277" s="34"/>
    </row>
    <row r="278" spans="1:12" x14ac:dyDescent="0.3">
      <c r="A278" s="8"/>
      <c r="L278" s="34"/>
    </row>
    <row r="279" spans="1:12" x14ac:dyDescent="0.3">
      <c r="A279" s="8"/>
      <c r="L279" s="34"/>
    </row>
    <row r="280" spans="1:12" x14ac:dyDescent="0.3">
      <c r="A280" s="8"/>
      <c r="L280" s="34"/>
    </row>
    <row r="281" spans="1:12" x14ac:dyDescent="0.3">
      <c r="A281" s="8"/>
      <c r="L281" s="34"/>
    </row>
    <row r="282" spans="1:12" x14ac:dyDescent="0.3">
      <c r="A282" s="8"/>
      <c r="L282" s="34"/>
    </row>
    <row r="283" spans="1:12" x14ac:dyDescent="0.3">
      <c r="A283" s="8"/>
      <c r="L283" s="34"/>
    </row>
    <row r="284" spans="1:12" x14ac:dyDescent="0.3">
      <c r="A284" s="8"/>
      <c r="L284" s="34"/>
    </row>
    <row r="285" spans="1:12" x14ac:dyDescent="0.3">
      <c r="A285" s="8"/>
      <c r="L285" s="34"/>
    </row>
    <row r="286" spans="1:12" x14ac:dyDescent="0.3">
      <c r="A286" s="8"/>
      <c r="L286" s="34"/>
    </row>
    <row r="287" spans="1:12" x14ac:dyDescent="0.3">
      <c r="A287" s="8"/>
      <c r="L287" s="34"/>
    </row>
    <row r="288" spans="1:12" x14ac:dyDescent="0.3">
      <c r="A288" s="8"/>
      <c r="L288" s="34"/>
    </row>
    <row r="289" spans="1:12" x14ac:dyDescent="0.3">
      <c r="A289" s="8"/>
      <c r="L289" s="34"/>
    </row>
    <row r="290" spans="1:12" x14ac:dyDescent="0.3">
      <c r="A290" s="8"/>
      <c r="L290" s="34"/>
    </row>
    <row r="291" spans="1:12" x14ac:dyDescent="0.3">
      <c r="A291" s="8"/>
      <c r="L291" s="34"/>
    </row>
    <row r="292" spans="1:12" x14ac:dyDescent="0.3">
      <c r="A292" s="8"/>
      <c r="L292" s="34"/>
    </row>
    <row r="293" spans="1:12" x14ac:dyDescent="0.3">
      <c r="A293" s="8"/>
      <c r="L293" s="34"/>
    </row>
    <row r="294" spans="1:12" x14ac:dyDescent="0.3">
      <c r="A294" s="8"/>
      <c r="L294" s="34"/>
    </row>
    <row r="295" spans="1:12" x14ac:dyDescent="0.3">
      <c r="A295" s="8"/>
      <c r="L295" s="34"/>
    </row>
    <row r="296" spans="1:12" x14ac:dyDescent="0.3">
      <c r="A296" s="8"/>
      <c r="L296" s="34"/>
    </row>
    <row r="297" spans="1:12" x14ac:dyDescent="0.3">
      <c r="A297" s="8"/>
      <c r="L297" s="34"/>
    </row>
    <row r="298" spans="1:12" x14ac:dyDescent="0.3">
      <c r="A298" s="8"/>
      <c r="L298" s="34"/>
    </row>
    <row r="299" spans="1:12" x14ac:dyDescent="0.3">
      <c r="A299" s="8"/>
      <c r="L299" s="34"/>
    </row>
    <row r="300" spans="1:12" x14ac:dyDescent="0.3">
      <c r="A300" s="8"/>
      <c r="L300" s="34"/>
    </row>
    <row r="301" spans="1:12" x14ac:dyDescent="0.3">
      <c r="A301" s="8"/>
      <c r="L301" s="34"/>
    </row>
    <row r="302" spans="1:12" x14ac:dyDescent="0.3">
      <c r="A302" s="8"/>
      <c r="L302" s="34"/>
    </row>
    <row r="303" spans="1:12" x14ac:dyDescent="0.3">
      <c r="A303" s="8"/>
      <c r="L303" s="34"/>
    </row>
    <row r="304" spans="1:12" x14ac:dyDescent="0.3">
      <c r="A304" s="8"/>
      <c r="L304" s="34"/>
    </row>
    <row r="305" spans="1:12" x14ac:dyDescent="0.3">
      <c r="A305" s="8"/>
      <c r="L305" s="34"/>
    </row>
    <row r="306" spans="1:12" x14ac:dyDescent="0.3">
      <c r="A306" s="8"/>
      <c r="L306" s="34"/>
    </row>
    <row r="307" spans="1:12" x14ac:dyDescent="0.3">
      <c r="A307" s="8"/>
      <c r="L307" s="34"/>
    </row>
    <row r="308" spans="1:12" x14ac:dyDescent="0.3">
      <c r="A308" s="8"/>
      <c r="L308" s="34"/>
    </row>
    <row r="309" spans="1:12" x14ac:dyDescent="0.3">
      <c r="A309" s="8"/>
      <c r="L309" s="34"/>
    </row>
    <row r="310" spans="1:12" x14ac:dyDescent="0.3">
      <c r="A310" s="8"/>
      <c r="L310" s="34"/>
    </row>
    <row r="311" spans="1:12" x14ac:dyDescent="0.3">
      <c r="A311" s="8"/>
      <c r="L311" s="34"/>
    </row>
    <row r="312" spans="1:12" x14ac:dyDescent="0.3">
      <c r="A312" s="8"/>
      <c r="L312" s="34"/>
    </row>
    <row r="313" spans="1:12" x14ac:dyDescent="0.3">
      <c r="A313" s="8"/>
      <c r="L313" s="34"/>
    </row>
    <row r="314" spans="1:12" x14ac:dyDescent="0.3">
      <c r="A314" s="8"/>
      <c r="L314" s="34"/>
    </row>
    <row r="315" spans="1:12" x14ac:dyDescent="0.3">
      <c r="A315" s="8"/>
      <c r="L315" s="34"/>
    </row>
    <row r="316" spans="1:12" x14ac:dyDescent="0.3">
      <c r="A316" s="8"/>
      <c r="L316" s="34"/>
    </row>
    <row r="317" spans="1:12" x14ac:dyDescent="0.3">
      <c r="A317" s="8"/>
      <c r="L317" s="34"/>
    </row>
    <row r="318" spans="1:12" x14ac:dyDescent="0.3">
      <c r="A318" s="8"/>
      <c r="L318" s="34"/>
    </row>
    <row r="319" spans="1:12" x14ac:dyDescent="0.3">
      <c r="A319" s="8"/>
      <c r="L319" s="34"/>
    </row>
    <row r="320" spans="1:12" x14ac:dyDescent="0.3">
      <c r="A320" s="8"/>
      <c r="L320" s="34"/>
    </row>
    <row r="321" spans="1:12" x14ac:dyDescent="0.3">
      <c r="A321" s="8"/>
      <c r="L321" s="34"/>
    </row>
    <row r="322" spans="1:12" x14ac:dyDescent="0.3">
      <c r="A322" s="8"/>
      <c r="L322" s="34"/>
    </row>
    <row r="323" spans="1:12" x14ac:dyDescent="0.3">
      <c r="A323" s="8"/>
      <c r="L323" s="34"/>
    </row>
    <row r="324" spans="1:12" x14ac:dyDescent="0.3">
      <c r="A324" s="8"/>
      <c r="L324" s="34"/>
    </row>
    <row r="325" spans="1:12" x14ac:dyDescent="0.3">
      <c r="A325" s="8"/>
      <c r="L325" s="34"/>
    </row>
    <row r="326" spans="1:12" x14ac:dyDescent="0.3">
      <c r="A326" s="8"/>
      <c r="L326" s="34"/>
    </row>
    <row r="327" spans="1:12" x14ac:dyDescent="0.3">
      <c r="A327" s="8"/>
      <c r="L327" s="34"/>
    </row>
    <row r="328" spans="1:12" x14ac:dyDescent="0.3">
      <c r="A328" s="8"/>
      <c r="L328" s="34"/>
    </row>
    <row r="329" spans="1:12" x14ac:dyDescent="0.3">
      <c r="A329" s="8"/>
      <c r="L329" s="34"/>
    </row>
    <row r="330" spans="1:12" x14ac:dyDescent="0.3">
      <c r="A330" s="8"/>
      <c r="L330" s="34"/>
    </row>
    <row r="331" spans="1:12" x14ac:dyDescent="0.3">
      <c r="A331" s="8"/>
      <c r="L331" s="34"/>
    </row>
    <row r="332" spans="1:12" x14ac:dyDescent="0.3">
      <c r="A332" s="8"/>
      <c r="L332" s="34"/>
    </row>
    <row r="333" spans="1:12" x14ac:dyDescent="0.3">
      <c r="A333" s="8"/>
      <c r="L333" s="34"/>
    </row>
    <row r="334" spans="1:12" x14ac:dyDescent="0.3">
      <c r="A334" s="8"/>
      <c r="L334" s="34"/>
    </row>
    <row r="335" spans="1:12" x14ac:dyDescent="0.3">
      <c r="A335" s="8"/>
      <c r="L335" s="34"/>
    </row>
    <row r="336" spans="1:12" x14ac:dyDescent="0.3">
      <c r="A336" s="8"/>
      <c r="L336" s="34"/>
    </row>
    <row r="337" spans="1:13" x14ac:dyDescent="0.3">
      <c r="A337" s="8"/>
      <c r="L337" s="34"/>
    </row>
    <row r="338" spans="1:13" x14ac:dyDescent="0.3">
      <c r="A338" s="8"/>
      <c r="L338" s="34"/>
    </row>
    <row r="339" spans="1:13" x14ac:dyDescent="0.3">
      <c r="A339" s="8"/>
      <c r="L339" s="34"/>
    </row>
    <row r="340" spans="1:13" x14ac:dyDescent="0.3">
      <c r="A340" s="8"/>
      <c r="L340" s="34"/>
    </row>
    <row r="341" spans="1:13" x14ac:dyDescent="0.3">
      <c r="A341" s="8"/>
      <c r="L341" s="34"/>
    </row>
    <row r="342" spans="1:13" x14ac:dyDescent="0.3">
      <c r="A342" s="8"/>
      <c r="L342" s="34"/>
    </row>
    <row r="343" spans="1:13" x14ac:dyDescent="0.3">
      <c r="A343" s="8"/>
      <c r="L343" s="34"/>
    </row>
    <row r="344" spans="1:13" x14ac:dyDescent="0.3">
      <c r="A344" s="8"/>
      <c r="L344" s="34"/>
    </row>
    <row r="345" spans="1:13" x14ac:dyDescent="0.3">
      <c r="A345" s="8"/>
      <c r="L345" s="34"/>
    </row>
    <row r="346" spans="1:13" x14ac:dyDescent="0.3">
      <c r="A346" s="8"/>
      <c r="L346" s="34"/>
    </row>
    <row r="347" spans="1:13" x14ac:dyDescent="0.3">
      <c r="A347" s="8"/>
      <c r="L347" s="34"/>
    </row>
    <row r="348" spans="1:13" x14ac:dyDescent="0.3">
      <c r="A348" s="8"/>
      <c r="L348" s="35"/>
      <c r="M348" s="36"/>
    </row>
    <row r="349" spans="1:13" x14ac:dyDescent="0.3">
      <c r="A349" s="8"/>
    </row>
    <row r="350" spans="1:13" x14ac:dyDescent="0.3">
      <c r="A350" s="8"/>
    </row>
    <row r="351" spans="1:13" x14ac:dyDescent="0.3">
      <c r="A351" s="8"/>
    </row>
    <row r="352" spans="1:13" x14ac:dyDescent="0.3">
      <c r="A352" s="8"/>
    </row>
    <row r="353" spans="1:1" x14ac:dyDescent="0.3">
      <c r="A353" s="9"/>
    </row>
  </sheetData>
  <phoneticPr fontId="3" type="noConversion"/>
  <pageMargins left="0.7" right="0.7" top="0.75" bottom="0.75" header="0.3" footer="0.3"/>
  <legacy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41CB5F-B508-4210-A30E-9468C52D1F1C}">
  <sheetPr>
    <tabColor rgb="FFFFC000"/>
  </sheetPr>
  <dimension ref="A1:XFD43"/>
  <sheetViews>
    <sheetView workbookViewId="0">
      <selection activeCell="A4" sqref="A4:XFD5"/>
    </sheetView>
  </sheetViews>
  <sheetFormatPr defaultRowHeight="13.5" x14ac:dyDescent="0.3"/>
  <cols>
    <col min="2" max="2" width="11.3984375" customWidth="1"/>
    <col min="4" max="4" width="15.46484375" customWidth="1"/>
    <col min="6" max="6" width="11.1328125" customWidth="1"/>
    <col min="7" max="7" width="10.73046875" customWidth="1"/>
  </cols>
  <sheetData>
    <row r="1" spans="1:16384" x14ac:dyDescent="0.3">
      <c r="A1" t="s">
        <v>890</v>
      </c>
      <c r="B1" t="s">
        <v>892</v>
      </c>
    </row>
    <row r="2" spans="1:16384" x14ac:dyDescent="0.3">
      <c r="A2" t="s">
        <v>874</v>
      </c>
    </row>
    <row r="3" spans="1:16384" x14ac:dyDescent="0.3">
      <c r="C3" t="s">
        <v>873</v>
      </c>
      <c r="D3" t="s">
        <v>954</v>
      </c>
      <c r="E3" t="s">
        <v>955</v>
      </c>
      <c r="F3" t="s">
        <v>956</v>
      </c>
      <c r="G3" t="s">
        <v>957</v>
      </c>
    </row>
    <row r="4" spans="1:16384" x14ac:dyDescent="0.3">
      <c r="A4" s="19"/>
      <c r="B4">
        <v>2010</v>
      </c>
      <c r="C4" s="19"/>
      <c r="D4" s="19"/>
      <c r="E4" s="19"/>
      <c r="F4" s="19"/>
      <c r="G4" s="19">
        <f>BAU早年计算!H63</f>
        <v>560.48529486539246</v>
      </c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  <c r="AC4" s="19"/>
      <c r="AD4" s="19"/>
      <c r="AE4" s="19"/>
      <c r="AF4" s="19"/>
      <c r="AG4" s="19"/>
      <c r="AH4" s="19"/>
      <c r="AI4" s="19"/>
      <c r="AJ4" s="19"/>
      <c r="AK4" s="19"/>
      <c r="AL4" s="19"/>
      <c r="AM4" s="19"/>
      <c r="AN4" s="19"/>
      <c r="AO4" s="19"/>
      <c r="AP4" s="19"/>
      <c r="AQ4" s="19"/>
      <c r="AR4" s="19"/>
      <c r="AS4" s="19"/>
      <c r="AT4" s="19"/>
      <c r="AU4" s="19"/>
      <c r="AV4" s="19"/>
      <c r="AW4" s="19"/>
      <c r="AX4" s="19"/>
      <c r="AY4" s="19"/>
      <c r="AZ4" s="19"/>
      <c r="BA4" s="19"/>
      <c r="BB4" s="19"/>
      <c r="BC4" s="19"/>
      <c r="BD4" s="19"/>
      <c r="BE4" s="19"/>
      <c r="BF4" s="19"/>
      <c r="BG4" s="19"/>
      <c r="BH4" s="19"/>
      <c r="BI4" s="19"/>
      <c r="BJ4" s="19"/>
      <c r="BK4" s="19"/>
      <c r="BL4" s="19"/>
      <c r="BM4" s="19"/>
      <c r="BN4" s="19"/>
      <c r="BO4" s="19"/>
      <c r="BP4" s="19"/>
      <c r="BQ4" s="19"/>
      <c r="BR4" s="19"/>
      <c r="BS4" s="19"/>
      <c r="BT4" s="19"/>
      <c r="BU4" s="19"/>
      <c r="BV4" s="19"/>
      <c r="BW4" s="19"/>
      <c r="BX4" s="19"/>
      <c r="BY4" s="19"/>
      <c r="BZ4" s="19"/>
      <c r="CA4" s="19"/>
      <c r="CB4" s="19"/>
      <c r="CC4" s="19"/>
      <c r="CD4" s="19"/>
      <c r="CE4" s="19"/>
      <c r="CF4" s="19"/>
      <c r="CG4" s="19"/>
      <c r="CH4" s="19"/>
      <c r="CI4" s="19"/>
      <c r="CJ4" s="19"/>
      <c r="CK4" s="19"/>
      <c r="CL4" s="19"/>
      <c r="CM4" s="19"/>
      <c r="CN4" s="19"/>
      <c r="CO4" s="19"/>
      <c r="CP4" s="19"/>
      <c r="CQ4" s="19"/>
      <c r="CR4" s="19"/>
      <c r="CS4" s="19"/>
      <c r="CT4" s="19"/>
      <c r="CU4" s="19"/>
      <c r="CV4" s="19"/>
      <c r="CW4" s="19"/>
      <c r="CX4" s="19"/>
      <c r="CY4" s="19"/>
      <c r="CZ4" s="19"/>
      <c r="DA4" s="19"/>
      <c r="DB4" s="19"/>
      <c r="DC4" s="19"/>
      <c r="DD4" s="19"/>
      <c r="DE4" s="19"/>
      <c r="DF4" s="19"/>
      <c r="DG4" s="19"/>
      <c r="DH4" s="19"/>
      <c r="DI4" s="19"/>
      <c r="DJ4" s="19"/>
      <c r="DK4" s="19"/>
      <c r="DL4" s="19"/>
      <c r="DM4" s="19"/>
      <c r="DN4" s="19"/>
      <c r="DO4" s="19"/>
      <c r="DP4" s="19"/>
      <c r="DQ4" s="19"/>
      <c r="DR4" s="19"/>
      <c r="DS4" s="19"/>
      <c r="DT4" s="19"/>
      <c r="DU4" s="19"/>
      <c r="DV4" s="19"/>
      <c r="DW4" s="19"/>
      <c r="DX4" s="19"/>
      <c r="DY4" s="19"/>
      <c r="DZ4" s="19"/>
      <c r="EA4" s="19"/>
      <c r="EB4" s="19"/>
      <c r="EC4" s="19"/>
      <c r="ED4" s="19"/>
      <c r="EE4" s="19"/>
      <c r="EF4" s="19"/>
      <c r="EG4" s="19"/>
      <c r="EH4" s="19"/>
      <c r="EI4" s="19"/>
      <c r="EJ4" s="19"/>
      <c r="EK4" s="19"/>
      <c r="EL4" s="19"/>
      <c r="EM4" s="19"/>
      <c r="EN4" s="19"/>
      <c r="EO4" s="19"/>
      <c r="EP4" s="19"/>
      <c r="EQ4" s="19"/>
      <c r="ER4" s="19"/>
      <c r="ES4" s="19"/>
      <c r="ET4" s="19"/>
      <c r="EU4" s="19"/>
      <c r="EV4" s="19"/>
      <c r="EW4" s="19"/>
      <c r="EX4" s="19"/>
      <c r="EY4" s="19"/>
      <c r="EZ4" s="19"/>
      <c r="FA4" s="19"/>
      <c r="FB4" s="19"/>
      <c r="FC4" s="19"/>
      <c r="FD4" s="19"/>
      <c r="FE4" s="19"/>
      <c r="FF4" s="19"/>
      <c r="FG4" s="19"/>
      <c r="FH4" s="19"/>
      <c r="FI4" s="19"/>
      <c r="FJ4" s="19"/>
      <c r="FK4" s="19"/>
      <c r="FL4" s="19"/>
      <c r="FM4" s="19"/>
      <c r="FN4" s="19"/>
      <c r="FO4" s="19"/>
      <c r="FP4" s="19"/>
      <c r="FQ4" s="19"/>
      <c r="FR4" s="19"/>
      <c r="FS4" s="19"/>
      <c r="FT4" s="19"/>
      <c r="FU4" s="19"/>
      <c r="FV4" s="19"/>
      <c r="FW4" s="19"/>
      <c r="FX4" s="19"/>
      <c r="FY4" s="19"/>
      <c r="FZ4" s="19"/>
      <c r="GA4" s="19"/>
      <c r="GB4" s="19"/>
      <c r="GC4" s="19"/>
      <c r="GD4" s="19"/>
      <c r="GE4" s="19"/>
      <c r="GF4" s="19"/>
      <c r="GG4" s="19"/>
      <c r="GH4" s="19"/>
      <c r="GI4" s="19"/>
      <c r="GJ4" s="19"/>
      <c r="GK4" s="19"/>
      <c r="GL4" s="19"/>
      <c r="GM4" s="19"/>
      <c r="GN4" s="19"/>
      <c r="GO4" s="19"/>
      <c r="GP4" s="19"/>
      <c r="GQ4" s="19"/>
      <c r="GR4" s="19"/>
      <c r="GS4" s="19"/>
      <c r="GT4" s="19"/>
      <c r="GU4" s="19"/>
      <c r="GV4" s="19"/>
      <c r="GW4" s="19"/>
      <c r="GX4" s="19"/>
      <c r="GY4" s="19"/>
      <c r="GZ4" s="19"/>
      <c r="HA4" s="19"/>
      <c r="HB4" s="19"/>
      <c r="HC4" s="19"/>
      <c r="HD4" s="19"/>
      <c r="HE4" s="19"/>
      <c r="HF4" s="19"/>
      <c r="HG4" s="19"/>
      <c r="HH4" s="19"/>
      <c r="HI4" s="19"/>
      <c r="HJ4" s="19"/>
      <c r="HK4" s="19"/>
      <c r="HL4" s="19"/>
      <c r="HM4" s="19"/>
      <c r="HN4" s="19"/>
      <c r="HO4" s="19"/>
      <c r="HP4" s="19"/>
      <c r="HQ4" s="19"/>
      <c r="HR4" s="19"/>
      <c r="HS4" s="19"/>
      <c r="HT4" s="19"/>
      <c r="HU4" s="19"/>
      <c r="HV4" s="19"/>
      <c r="HW4" s="19"/>
      <c r="HX4" s="19"/>
      <c r="HY4" s="19"/>
      <c r="HZ4" s="19"/>
      <c r="IA4" s="19"/>
      <c r="IB4" s="19"/>
      <c r="IC4" s="19"/>
      <c r="ID4" s="19"/>
      <c r="IE4" s="19"/>
      <c r="IF4" s="19"/>
      <c r="IG4" s="19"/>
      <c r="IH4" s="19"/>
      <c r="II4" s="19"/>
      <c r="IJ4" s="19"/>
      <c r="IK4" s="19"/>
      <c r="IL4" s="19"/>
      <c r="IM4" s="19"/>
      <c r="IN4" s="19"/>
      <c r="IO4" s="19"/>
      <c r="IP4" s="19"/>
      <c r="IQ4" s="19"/>
      <c r="IR4" s="19"/>
      <c r="IS4" s="19"/>
      <c r="IT4" s="19"/>
      <c r="IU4" s="19"/>
      <c r="IV4" s="19"/>
      <c r="IW4" s="19"/>
      <c r="IX4" s="19"/>
      <c r="IY4" s="19"/>
      <c r="IZ4" s="19"/>
      <c r="JA4" s="19"/>
      <c r="JB4" s="19"/>
      <c r="JC4" s="19"/>
      <c r="JD4" s="19"/>
      <c r="JE4" s="19"/>
      <c r="JF4" s="19"/>
      <c r="JG4" s="19"/>
      <c r="JH4" s="19"/>
      <c r="JI4" s="19"/>
      <c r="JJ4" s="19"/>
      <c r="JK4" s="19"/>
      <c r="JL4" s="19"/>
      <c r="JM4" s="19"/>
      <c r="JN4" s="19"/>
      <c r="JO4" s="19"/>
      <c r="JP4" s="19"/>
      <c r="JQ4" s="19"/>
      <c r="JR4" s="19"/>
      <c r="JS4" s="19"/>
      <c r="JT4" s="19"/>
      <c r="JU4" s="19"/>
      <c r="JV4" s="19"/>
      <c r="JW4" s="19"/>
      <c r="JX4" s="19"/>
      <c r="JY4" s="19"/>
      <c r="JZ4" s="19"/>
      <c r="KA4" s="19"/>
      <c r="KB4" s="19"/>
      <c r="KC4" s="19"/>
      <c r="KD4" s="19"/>
      <c r="KE4" s="19"/>
      <c r="KF4" s="19"/>
      <c r="KG4" s="19"/>
      <c r="KH4" s="19"/>
      <c r="KI4" s="19"/>
      <c r="KJ4" s="19"/>
      <c r="KK4" s="19"/>
      <c r="KL4" s="19"/>
      <c r="KM4" s="19"/>
      <c r="KN4" s="19"/>
      <c r="KO4" s="19"/>
      <c r="KP4" s="19"/>
      <c r="KQ4" s="19"/>
      <c r="KR4" s="19"/>
      <c r="KS4" s="19"/>
      <c r="KT4" s="19"/>
      <c r="KU4" s="19"/>
      <c r="KV4" s="19"/>
      <c r="KW4" s="19"/>
      <c r="KX4" s="19"/>
      <c r="KY4" s="19"/>
      <c r="KZ4" s="19"/>
      <c r="LA4" s="19"/>
      <c r="LB4" s="19"/>
      <c r="LC4" s="19"/>
      <c r="LD4" s="19"/>
      <c r="LE4" s="19"/>
      <c r="LF4" s="19"/>
      <c r="LG4" s="19"/>
      <c r="LH4" s="19"/>
      <c r="LI4" s="19"/>
      <c r="LJ4" s="19"/>
      <c r="LK4" s="19"/>
      <c r="LL4" s="19"/>
      <c r="LM4" s="19"/>
      <c r="LN4" s="19"/>
      <c r="LO4" s="19"/>
      <c r="LP4" s="19"/>
      <c r="LQ4" s="19"/>
      <c r="LR4" s="19"/>
      <c r="LS4" s="19"/>
      <c r="LT4" s="19"/>
      <c r="LU4" s="19"/>
      <c r="LV4" s="19"/>
      <c r="LW4" s="19"/>
      <c r="LX4" s="19"/>
      <c r="LY4" s="19"/>
      <c r="LZ4" s="19"/>
      <c r="MA4" s="19"/>
      <c r="MB4" s="19"/>
      <c r="MC4" s="19"/>
      <c r="MD4" s="19"/>
      <c r="ME4" s="19"/>
      <c r="MF4" s="19"/>
      <c r="MG4" s="19"/>
      <c r="MH4" s="19"/>
      <c r="MI4" s="19"/>
      <c r="MJ4" s="19"/>
      <c r="MK4" s="19"/>
      <c r="ML4" s="19"/>
      <c r="MM4" s="19"/>
      <c r="MN4" s="19"/>
      <c r="MO4" s="19"/>
      <c r="MP4" s="19"/>
      <c r="MQ4" s="19"/>
      <c r="MR4" s="19"/>
      <c r="MS4" s="19"/>
      <c r="MT4" s="19"/>
      <c r="MU4" s="19"/>
      <c r="MV4" s="19"/>
      <c r="MW4" s="19"/>
      <c r="MX4" s="19"/>
      <c r="MY4" s="19"/>
      <c r="MZ4" s="19"/>
      <c r="NA4" s="19"/>
      <c r="NB4" s="19"/>
      <c r="NC4" s="19"/>
      <c r="ND4" s="19"/>
      <c r="NE4" s="19"/>
      <c r="NF4" s="19"/>
      <c r="NG4" s="19"/>
      <c r="NH4" s="19"/>
      <c r="NI4" s="19"/>
      <c r="NJ4" s="19"/>
      <c r="NK4" s="19"/>
      <c r="NL4" s="19"/>
      <c r="NM4" s="19"/>
      <c r="NN4" s="19"/>
      <c r="NO4" s="19"/>
      <c r="NP4" s="19"/>
      <c r="NQ4" s="19"/>
      <c r="NR4" s="19"/>
      <c r="NS4" s="19"/>
      <c r="NT4" s="19"/>
      <c r="NU4" s="19"/>
      <c r="NV4" s="19"/>
      <c r="NW4" s="19"/>
      <c r="NX4" s="19"/>
      <c r="NY4" s="19"/>
      <c r="NZ4" s="19"/>
      <c r="OA4" s="19"/>
      <c r="OB4" s="19"/>
      <c r="OC4" s="19"/>
      <c r="OD4" s="19"/>
      <c r="OE4" s="19"/>
      <c r="OF4" s="19"/>
      <c r="OG4" s="19"/>
      <c r="OH4" s="19"/>
      <c r="OI4" s="19"/>
      <c r="OJ4" s="19"/>
      <c r="OK4" s="19"/>
      <c r="OL4" s="19"/>
      <c r="OM4" s="19"/>
      <c r="ON4" s="19"/>
      <c r="OO4" s="19"/>
      <c r="OP4" s="19"/>
      <c r="OQ4" s="19"/>
      <c r="OR4" s="19"/>
      <c r="OS4" s="19"/>
      <c r="OT4" s="19"/>
      <c r="OU4" s="19"/>
      <c r="OV4" s="19"/>
      <c r="OW4" s="19"/>
      <c r="OX4" s="19"/>
      <c r="OY4" s="19"/>
      <c r="OZ4" s="19"/>
      <c r="PA4" s="19"/>
      <c r="PB4" s="19"/>
      <c r="PC4" s="19"/>
      <c r="PD4" s="19"/>
      <c r="PE4" s="19"/>
      <c r="PF4" s="19"/>
      <c r="PG4" s="19"/>
      <c r="PH4" s="19"/>
      <c r="PI4" s="19"/>
      <c r="PJ4" s="19"/>
      <c r="PK4" s="19"/>
      <c r="PL4" s="19"/>
      <c r="PM4" s="19"/>
      <c r="PN4" s="19"/>
      <c r="PO4" s="19"/>
      <c r="PP4" s="19"/>
      <c r="PQ4" s="19"/>
      <c r="PR4" s="19"/>
      <c r="PS4" s="19"/>
      <c r="PT4" s="19"/>
      <c r="PU4" s="19"/>
      <c r="PV4" s="19"/>
      <c r="PW4" s="19"/>
      <c r="PX4" s="19"/>
      <c r="PY4" s="19"/>
      <c r="PZ4" s="19"/>
      <c r="QA4" s="19"/>
      <c r="QB4" s="19"/>
      <c r="QC4" s="19"/>
      <c r="QD4" s="19"/>
      <c r="QE4" s="19"/>
      <c r="QF4" s="19"/>
      <c r="QG4" s="19"/>
      <c r="QH4" s="19"/>
      <c r="QI4" s="19"/>
      <c r="QJ4" s="19"/>
      <c r="QK4" s="19"/>
      <c r="QL4" s="19"/>
      <c r="QM4" s="19"/>
      <c r="QN4" s="19"/>
      <c r="QO4" s="19"/>
      <c r="QP4" s="19"/>
      <c r="QQ4" s="19"/>
      <c r="QR4" s="19"/>
      <c r="QS4" s="19"/>
      <c r="QT4" s="19"/>
      <c r="QU4" s="19"/>
      <c r="QV4" s="19"/>
      <c r="QW4" s="19"/>
      <c r="QX4" s="19"/>
      <c r="QY4" s="19"/>
      <c r="QZ4" s="19"/>
      <c r="RA4" s="19"/>
      <c r="RB4" s="19"/>
      <c r="RC4" s="19"/>
      <c r="RD4" s="19"/>
      <c r="RE4" s="19"/>
      <c r="RF4" s="19"/>
      <c r="RG4" s="19"/>
      <c r="RH4" s="19"/>
      <c r="RI4" s="19"/>
      <c r="RJ4" s="19"/>
      <c r="RK4" s="19"/>
      <c r="RL4" s="19"/>
      <c r="RM4" s="19"/>
      <c r="RN4" s="19"/>
      <c r="RO4" s="19"/>
      <c r="RP4" s="19"/>
      <c r="RQ4" s="19"/>
      <c r="RR4" s="19"/>
      <c r="RS4" s="19"/>
      <c r="RT4" s="19"/>
      <c r="RU4" s="19"/>
      <c r="RV4" s="19"/>
      <c r="RW4" s="19"/>
      <c r="RX4" s="19"/>
      <c r="RY4" s="19"/>
      <c r="RZ4" s="19"/>
      <c r="SA4" s="19"/>
      <c r="SB4" s="19"/>
      <c r="SC4" s="19"/>
      <c r="SD4" s="19"/>
      <c r="SE4" s="19"/>
      <c r="SF4" s="19"/>
      <c r="SG4" s="19"/>
      <c r="SH4" s="19"/>
      <c r="SI4" s="19"/>
      <c r="SJ4" s="19"/>
      <c r="SK4" s="19"/>
      <c r="SL4" s="19"/>
      <c r="SM4" s="19"/>
      <c r="SN4" s="19"/>
      <c r="SO4" s="19"/>
      <c r="SP4" s="19"/>
      <c r="SQ4" s="19"/>
      <c r="SR4" s="19"/>
      <c r="SS4" s="19"/>
      <c r="ST4" s="19"/>
      <c r="SU4" s="19"/>
      <c r="SV4" s="19"/>
      <c r="SW4" s="19"/>
      <c r="SX4" s="19"/>
      <c r="SY4" s="19"/>
      <c r="SZ4" s="19"/>
      <c r="TA4" s="19"/>
      <c r="TB4" s="19"/>
      <c r="TC4" s="19"/>
      <c r="TD4" s="19"/>
      <c r="TE4" s="19"/>
      <c r="TF4" s="19"/>
      <c r="TG4" s="19"/>
      <c r="TH4" s="19"/>
      <c r="TI4" s="19"/>
      <c r="TJ4" s="19"/>
      <c r="TK4" s="19"/>
      <c r="TL4" s="19"/>
      <c r="TM4" s="19"/>
      <c r="TN4" s="19"/>
      <c r="TO4" s="19"/>
      <c r="TP4" s="19"/>
      <c r="TQ4" s="19"/>
      <c r="TR4" s="19"/>
      <c r="TS4" s="19"/>
      <c r="TT4" s="19"/>
      <c r="TU4" s="19"/>
      <c r="TV4" s="19"/>
      <c r="TW4" s="19"/>
      <c r="TX4" s="19"/>
      <c r="TY4" s="19"/>
      <c r="TZ4" s="19"/>
      <c r="UA4" s="19"/>
      <c r="UB4" s="19"/>
      <c r="UC4" s="19"/>
      <c r="UD4" s="19"/>
      <c r="UE4" s="19"/>
      <c r="UF4" s="19"/>
      <c r="UG4" s="19"/>
      <c r="UH4" s="19"/>
      <c r="UI4" s="19"/>
      <c r="UJ4" s="19"/>
      <c r="UK4" s="19"/>
      <c r="UL4" s="19"/>
      <c r="UM4" s="19"/>
      <c r="UN4" s="19"/>
      <c r="UO4" s="19"/>
      <c r="UP4" s="19"/>
      <c r="UQ4" s="19"/>
      <c r="UR4" s="19"/>
      <c r="US4" s="19"/>
      <c r="UT4" s="19"/>
      <c r="UU4" s="19"/>
      <c r="UV4" s="19"/>
      <c r="UW4" s="19"/>
      <c r="UX4" s="19"/>
      <c r="UY4" s="19"/>
      <c r="UZ4" s="19"/>
      <c r="VA4" s="19"/>
      <c r="VB4" s="19"/>
      <c r="VC4" s="19"/>
      <c r="VD4" s="19"/>
      <c r="VE4" s="19"/>
      <c r="VF4" s="19"/>
      <c r="VG4" s="19"/>
      <c r="VH4" s="19"/>
      <c r="VI4" s="19"/>
      <c r="VJ4" s="19"/>
      <c r="VK4" s="19"/>
      <c r="VL4" s="19"/>
      <c r="VM4" s="19"/>
      <c r="VN4" s="19"/>
      <c r="VO4" s="19"/>
      <c r="VP4" s="19"/>
      <c r="VQ4" s="19"/>
      <c r="VR4" s="19"/>
      <c r="VS4" s="19"/>
      <c r="VT4" s="19"/>
      <c r="VU4" s="19"/>
      <c r="VV4" s="19"/>
      <c r="VW4" s="19"/>
      <c r="VX4" s="19"/>
      <c r="VY4" s="19"/>
      <c r="VZ4" s="19"/>
      <c r="WA4" s="19"/>
      <c r="WB4" s="19"/>
      <c r="WC4" s="19"/>
      <c r="WD4" s="19"/>
      <c r="WE4" s="19"/>
      <c r="WF4" s="19"/>
      <c r="WG4" s="19"/>
      <c r="WH4" s="19"/>
      <c r="WI4" s="19"/>
      <c r="WJ4" s="19"/>
      <c r="WK4" s="19"/>
      <c r="WL4" s="19"/>
      <c r="WM4" s="19"/>
      <c r="WN4" s="19"/>
      <c r="WO4" s="19"/>
      <c r="WP4" s="19"/>
      <c r="WQ4" s="19"/>
      <c r="WR4" s="19"/>
      <c r="WS4" s="19"/>
      <c r="WT4" s="19"/>
      <c r="WU4" s="19"/>
      <c r="WV4" s="19"/>
      <c r="WW4" s="19"/>
      <c r="WX4" s="19"/>
      <c r="WY4" s="19"/>
      <c r="WZ4" s="19"/>
      <c r="XA4" s="19"/>
      <c r="XB4" s="19"/>
      <c r="XC4" s="19"/>
      <c r="XD4" s="19"/>
      <c r="XE4" s="19"/>
      <c r="XF4" s="19"/>
      <c r="XG4" s="19"/>
      <c r="XH4" s="19"/>
      <c r="XI4" s="19"/>
      <c r="XJ4" s="19"/>
      <c r="XK4" s="19"/>
      <c r="XL4" s="19"/>
      <c r="XM4" s="19"/>
      <c r="XN4" s="19"/>
      <c r="XO4" s="19"/>
      <c r="XP4" s="19"/>
      <c r="XQ4" s="19"/>
      <c r="XR4" s="19"/>
      <c r="XS4" s="19"/>
      <c r="XT4" s="19"/>
      <c r="XU4" s="19"/>
      <c r="XV4" s="19"/>
      <c r="XW4" s="19"/>
      <c r="XX4" s="19"/>
      <c r="XY4" s="19"/>
      <c r="XZ4" s="19"/>
      <c r="YA4" s="19"/>
      <c r="YB4" s="19"/>
      <c r="YC4" s="19"/>
      <c r="YD4" s="19"/>
      <c r="YE4" s="19"/>
      <c r="YF4" s="19"/>
      <c r="YG4" s="19"/>
      <c r="YH4" s="19"/>
      <c r="YI4" s="19"/>
      <c r="YJ4" s="19"/>
      <c r="YK4" s="19"/>
      <c r="YL4" s="19"/>
      <c r="YM4" s="19"/>
      <c r="YN4" s="19"/>
      <c r="YO4" s="19"/>
      <c r="YP4" s="19"/>
      <c r="YQ4" s="19"/>
      <c r="YR4" s="19"/>
      <c r="YS4" s="19"/>
      <c r="YT4" s="19"/>
      <c r="YU4" s="19"/>
      <c r="YV4" s="19"/>
      <c r="YW4" s="19"/>
      <c r="YX4" s="19"/>
      <c r="YY4" s="19"/>
      <c r="YZ4" s="19"/>
      <c r="ZA4" s="19"/>
      <c r="ZB4" s="19"/>
      <c r="ZC4" s="19"/>
      <c r="ZD4" s="19"/>
      <c r="ZE4" s="19"/>
      <c r="ZF4" s="19"/>
      <c r="ZG4" s="19"/>
      <c r="ZH4" s="19"/>
      <c r="ZI4" s="19"/>
      <c r="ZJ4" s="19"/>
      <c r="ZK4" s="19"/>
      <c r="ZL4" s="19"/>
      <c r="ZM4" s="19"/>
      <c r="ZN4" s="19"/>
      <c r="ZO4" s="19"/>
      <c r="ZP4" s="19"/>
      <c r="ZQ4" s="19"/>
      <c r="ZR4" s="19"/>
      <c r="ZS4" s="19"/>
      <c r="ZT4" s="19"/>
      <c r="ZU4" s="19"/>
      <c r="ZV4" s="19"/>
      <c r="ZW4" s="19"/>
      <c r="ZX4" s="19"/>
      <c r="ZY4" s="19"/>
      <c r="ZZ4" s="19"/>
      <c r="AAA4" s="19"/>
      <c r="AAB4" s="19"/>
      <c r="AAC4" s="19"/>
      <c r="AAD4" s="19"/>
      <c r="AAE4" s="19"/>
      <c r="AAF4" s="19"/>
      <c r="AAG4" s="19"/>
      <c r="AAH4" s="19"/>
      <c r="AAI4" s="19"/>
      <c r="AAJ4" s="19"/>
      <c r="AAK4" s="19"/>
      <c r="AAL4" s="19"/>
      <c r="AAM4" s="19"/>
      <c r="AAN4" s="19"/>
      <c r="AAO4" s="19"/>
      <c r="AAP4" s="19"/>
      <c r="AAQ4" s="19"/>
      <c r="AAR4" s="19"/>
      <c r="AAS4" s="19"/>
      <c r="AAT4" s="19"/>
      <c r="AAU4" s="19"/>
      <c r="AAV4" s="19"/>
      <c r="AAW4" s="19"/>
      <c r="AAX4" s="19"/>
      <c r="AAY4" s="19"/>
      <c r="AAZ4" s="19"/>
      <c r="ABA4" s="19"/>
      <c r="ABB4" s="19"/>
      <c r="ABC4" s="19"/>
      <c r="ABD4" s="19"/>
      <c r="ABE4" s="19"/>
      <c r="ABF4" s="19"/>
      <c r="ABG4" s="19"/>
      <c r="ABH4" s="19"/>
      <c r="ABI4" s="19"/>
      <c r="ABJ4" s="19"/>
      <c r="ABK4" s="19"/>
      <c r="ABL4" s="19"/>
      <c r="ABM4" s="19"/>
      <c r="ABN4" s="19"/>
      <c r="ABO4" s="19"/>
      <c r="ABP4" s="19"/>
      <c r="ABQ4" s="19"/>
      <c r="ABR4" s="19"/>
      <c r="ABS4" s="19"/>
      <c r="ABT4" s="19"/>
      <c r="ABU4" s="19"/>
      <c r="ABV4" s="19"/>
      <c r="ABW4" s="19"/>
      <c r="ABX4" s="19"/>
      <c r="ABY4" s="19"/>
      <c r="ABZ4" s="19"/>
      <c r="ACA4" s="19"/>
      <c r="ACB4" s="19"/>
      <c r="ACC4" s="19"/>
      <c r="ACD4" s="19"/>
      <c r="ACE4" s="19"/>
      <c r="ACF4" s="19"/>
      <c r="ACG4" s="19"/>
      <c r="ACH4" s="19"/>
      <c r="ACI4" s="19"/>
      <c r="ACJ4" s="19"/>
      <c r="ACK4" s="19"/>
      <c r="ACL4" s="19"/>
      <c r="ACM4" s="19"/>
      <c r="ACN4" s="19"/>
      <c r="ACO4" s="19"/>
      <c r="ACP4" s="19"/>
      <c r="ACQ4" s="19"/>
      <c r="ACR4" s="19"/>
      <c r="ACS4" s="19"/>
      <c r="ACT4" s="19"/>
      <c r="ACU4" s="19"/>
      <c r="ACV4" s="19"/>
      <c r="ACW4" s="19"/>
      <c r="ACX4" s="19"/>
      <c r="ACY4" s="19"/>
      <c r="ACZ4" s="19"/>
      <c r="ADA4" s="19"/>
      <c r="ADB4" s="19"/>
      <c r="ADC4" s="19"/>
      <c r="ADD4" s="19"/>
      <c r="ADE4" s="19"/>
      <c r="ADF4" s="19"/>
      <c r="ADG4" s="19"/>
      <c r="ADH4" s="19"/>
      <c r="ADI4" s="19"/>
      <c r="ADJ4" s="19"/>
      <c r="ADK4" s="19"/>
      <c r="ADL4" s="19"/>
      <c r="ADM4" s="19"/>
      <c r="ADN4" s="19"/>
      <c r="ADO4" s="19"/>
      <c r="ADP4" s="19"/>
      <c r="ADQ4" s="19"/>
      <c r="ADR4" s="19"/>
      <c r="ADS4" s="19"/>
      <c r="ADT4" s="19"/>
      <c r="ADU4" s="19"/>
      <c r="ADV4" s="19"/>
      <c r="ADW4" s="19"/>
      <c r="ADX4" s="19"/>
      <c r="ADY4" s="19"/>
      <c r="ADZ4" s="19"/>
      <c r="AEA4" s="19"/>
      <c r="AEB4" s="19"/>
      <c r="AEC4" s="19"/>
      <c r="AED4" s="19"/>
      <c r="AEE4" s="19"/>
      <c r="AEF4" s="19"/>
      <c r="AEG4" s="19"/>
      <c r="AEH4" s="19"/>
      <c r="AEI4" s="19"/>
      <c r="AEJ4" s="19"/>
      <c r="AEK4" s="19"/>
      <c r="AEL4" s="19"/>
      <c r="AEM4" s="19"/>
      <c r="AEN4" s="19"/>
      <c r="AEO4" s="19"/>
      <c r="AEP4" s="19"/>
      <c r="AEQ4" s="19"/>
      <c r="AER4" s="19"/>
      <c r="AES4" s="19"/>
      <c r="AET4" s="19"/>
      <c r="AEU4" s="19"/>
      <c r="AEV4" s="19"/>
      <c r="AEW4" s="19"/>
      <c r="AEX4" s="19"/>
      <c r="AEY4" s="19"/>
      <c r="AEZ4" s="19"/>
      <c r="AFA4" s="19"/>
      <c r="AFB4" s="19"/>
      <c r="AFC4" s="19"/>
      <c r="AFD4" s="19"/>
      <c r="AFE4" s="19"/>
      <c r="AFF4" s="19"/>
      <c r="AFG4" s="19"/>
      <c r="AFH4" s="19"/>
      <c r="AFI4" s="19"/>
      <c r="AFJ4" s="19"/>
      <c r="AFK4" s="19"/>
      <c r="AFL4" s="19"/>
      <c r="AFM4" s="19"/>
      <c r="AFN4" s="19"/>
      <c r="AFO4" s="19"/>
      <c r="AFP4" s="19"/>
      <c r="AFQ4" s="19"/>
      <c r="AFR4" s="19"/>
      <c r="AFS4" s="19"/>
      <c r="AFT4" s="19"/>
      <c r="AFU4" s="19"/>
      <c r="AFV4" s="19"/>
      <c r="AFW4" s="19"/>
      <c r="AFX4" s="19"/>
      <c r="AFY4" s="19"/>
      <c r="AFZ4" s="19"/>
      <c r="AGA4" s="19"/>
      <c r="AGB4" s="19"/>
      <c r="AGC4" s="19"/>
      <c r="AGD4" s="19"/>
      <c r="AGE4" s="19"/>
      <c r="AGF4" s="19"/>
      <c r="AGG4" s="19"/>
      <c r="AGH4" s="19"/>
      <c r="AGI4" s="19"/>
      <c r="AGJ4" s="19"/>
      <c r="AGK4" s="19"/>
      <c r="AGL4" s="19"/>
      <c r="AGM4" s="19"/>
      <c r="AGN4" s="19"/>
      <c r="AGO4" s="19"/>
      <c r="AGP4" s="19"/>
      <c r="AGQ4" s="19"/>
      <c r="AGR4" s="19"/>
      <c r="AGS4" s="19"/>
      <c r="AGT4" s="19"/>
      <c r="AGU4" s="19"/>
      <c r="AGV4" s="19"/>
      <c r="AGW4" s="19"/>
      <c r="AGX4" s="19"/>
      <c r="AGY4" s="19"/>
      <c r="AGZ4" s="19"/>
      <c r="AHA4" s="19"/>
      <c r="AHB4" s="19"/>
      <c r="AHC4" s="19"/>
      <c r="AHD4" s="19"/>
      <c r="AHE4" s="19"/>
      <c r="AHF4" s="19"/>
      <c r="AHG4" s="19"/>
      <c r="AHH4" s="19"/>
      <c r="AHI4" s="19"/>
      <c r="AHJ4" s="19"/>
      <c r="AHK4" s="19"/>
      <c r="AHL4" s="19"/>
      <c r="AHM4" s="19"/>
      <c r="AHN4" s="19"/>
      <c r="AHO4" s="19"/>
      <c r="AHP4" s="19"/>
      <c r="AHQ4" s="19"/>
      <c r="AHR4" s="19"/>
      <c r="AHS4" s="19"/>
      <c r="AHT4" s="19"/>
      <c r="AHU4" s="19"/>
      <c r="AHV4" s="19"/>
      <c r="AHW4" s="19"/>
      <c r="AHX4" s="19"/>
      <c r="AHY4" s="19"/>
      <c r="AHZ4" s="19"/>
      <c r="AIA4" s="19"/>
      <c r="AIB4" s="19"/>
      <c r="AIC4" s="19"/>
      <c r="AID4" s="19"/>
      <c r="AIE4" s="19"/>
      <c r="AIF4" s="19"/>
      <c r="AIG4" s="19"/>
      <c r="AIH4" s="19"/>
      <c r="AII4" s="19"/>
      <c r="AIJ4" s="19"/>
      <c r="AIK4" s="19"/>
      <c r="AIL4" s="19"/>
      <c r="AIM4" s="19"/>
      <c r="AIN4" s="19"/>
      <c r="AIO4" s="19"/>
      <c r="AIP4" s="19"/>
      <c r="AIQ4" s="19"/>
      <c r="AIR4" s="19"/>
      <c r="AIS4" s="19"/>
      <c r="AIT4" s="19"/>
      <c r="AIU4" s="19"/>
      <c r="AIV4" s="19"/>
      <c r="AIW4" s="19"/>
      <c r="AIX4" s="19"/>
      <c r="AIY4" s="19"/>
      <c r="AIZ4" s="19"/>
      <c r="AJA4" s="19"/>
      <c r="AJB4" s="19"/>
      <c r="AJC4" s="19"/>
      <c r="AJD4" s="19"/>
      <c r="AJE4" s="19"/>
      <c r="AJF4" s="19"/>
      <c r="AJG4" s="19"/>
      <c r="AJH4" s="19"/>
      <c r="AJI4" s="19"/>
      <c r="AJJ4" s="19"/>
      <c r="AJK4" s="19"/>
      <c r="AJL4" s="19"/>
      <c r="AJM4" s="19"/>
      <c r="AJN4" s="19"/>
      <c r="AJO4" s="19"/>
      <c r="AJP4" s="19"/>
      <c r="AJQ4" s="19"/>
      <c r="AJR4" s="19"/>
      <c r="AJS4" s="19"/>
      <c r="AJT4" s="19"/>
      <c r="AJU4" s="19"/>
      <c r="AJV4" s="19"/>
      <c r="AJW4" s="19"/>
      <c r="AJX4" s="19"/>
      <c r="AJY4" s="19"/>
      <c r="AJZ4" s="19"/>
      <c r="AKA4" s="19"/>
      <c r="AKB4" s="19"/>
      <c r="AKC4" s="19"/>
      <c r="AKD4" s="19"/>
      <c r="AKE4" s="19"/>
      <c r="AKF4" s="19"/>
      <c r="AKG4" s="19"/>
      <c r="AKH4" s="19"/>
      <c r="AKI4" s="19"/>
      <c r="AKJ4" s="19"/>
      <c r="AKK4" s="19"/>
      <c r="AKL4" s="19"/>
      <c r="AKM4" s="19"/>
      <c r="AKN4" s="19"/>
      <c r="AKO4" s="19"/>
      <c r="AKP4" s="19"/>
      <c r="AKQ4" s="19"/>
      <c r="AKR4" s="19"/>
      <c r="AKS4" s="19"/>
      <c r="AKT4" s="19"/>
      <c r="AKU4" s="19"/>
      <c r="AKV4" s="19"/>
      <c r="AKW4" s="19"/>
      <c r="AKX4" s="19"/>
      <c r="AKY4" s="19"/>
      <c r="AKZ4" s="19"/>
      <c r="ALA4" s="19"/>
      <c r="ALB4" s="19"/>
      <c r="ALC4" s="19"/>
      <c r="ALD4" s="19"/>
      <c r="ALE4" s="19"/>
      <c r="ALF4" s="19"/>
      <c r="ALG4" s="19"/>
      <c r="ALH4" s="19"/>
      <c r="ALI4" s="19"/>
      <c r="ALJ4" s="19"/>
      <c r="ALK4" s="19"/>
      <c r="ALL4" s="19"/>
      <c r="ALM4" s="19"/>
      <c r="ALN4" s="19"/>
      <c r="ALO4" s="19"/>
      <c r="ALP4" s="19"/>
      <c r="ALQ4" s="19"/>
      <c r="ALR4" s="19"/>
      <c r="ALS4" s="19"/>
      <c r="ALT4" s="19"/>
      <c r="ALU4" s="19"/>
      <c r="ALV4" s="19"/>
      <c r="ALW4" s="19"/>
      <c r="ALX4" s="19"/>
      <c r="ALY4" s="19"/>
      <c r="ALZ4" s="19"/>
      <c r="AMA4" s="19"/>
      <c r="AMB4" s="19"/>
      <c r="AMC4" s="19"/>
      <c r="AMD4" s="19"/>
      <c r="AME4" s="19"/>
      <c r="AMF4" s="19"/>
      <c r="AMG4" s="19"/>
      <c r="AMH4" s="19"/>
      <c r="AMI4" s="19"/>
      <c r="AMJ4" s="19"/>
      <c r="AMK4" s="19"/>
      <c r="AML4" s="19"/>
      <c r="AMM4" s="19"/>
      <c r="AMN4" s="19"/>
      <c r="AMO4" s="19"/>
      <c r="AMP4" s="19"/>
      <c r="AMQ4" s="19"/>
      <c r="AMR4" s="19"/>
      <c r="AMS4" s="19"/>
      <c r="AMT4" s="19"/>
      <c r="AMU4" s="19"/>
      <c r="AMV4" s="19"/>
      <c r="AMW4" s="19"/>
      <c r="AMX4" s="19"/>
      <c r="AMY4" s="19"/>
      <c r="AMZ4" s="19"/>
      <c r="ANA4" s="19"/>
      <c r="ANB4" s="19"/>
      <c r="ANC4" s="19"/>
      <c r="AND4" s="19"/>
      <c r="ANE4" s="19"/>
      <c r="ANF4" s="19"/>
      <c r="ANG4" s="19"/>
      <c r="ANH4" s="19"/>
      <c r="ANI4" s="19"/>
      <c r="ANJ4" s="19"/>
      <c r="ANK4" s="19"/>
      <c r="ANL4" s="19"/>
      <c r="ANM4" s="19"/>
      <c r="ANN4" s="19"/>
      <c r="ANO4" s="19"/>
      <c r="ANP4" s="19"/>
      <c r="ANQ4" s="19"/>
      <c r="ANR4" s="19"/>
      <c r="ANS4" s="19"/>
      <c r="ANT4" s="19"/>
      <c r="ANU4" s="19"/>
      <c r="ANV4" s="19"/>
      <c r="ANW4" s="19"/>
      <c r="ANX4" s="19"/>
      <c r="ANY4" s="19"/>
      <c r="ANZ4" s="19"/>
      <c r="AOA4" s="19"/>
      <c r="AOB4" s="19"/>
      <c r="AOC4" s="19"/>
      <c r="AOD4" s="19"/>
      <c r="AOE4" s="19"/>
      <c r="AOF4" s="19"/>
      <c r="AOG4" s="19"/>
      <c r="AOH4" s="19"/>
      <c r="AOI4" s="19"/>
      <c r="AOJ4" s="19"/>
      <c r="AOK4" s="19"/>
      <c r="AOL4" s="19"/>
      <c r="AOM4" s="19"/>
      <c r="AON4" s="19"/>
      <c r="AOO4" s="19"/>
      <c r="AOP4" s="19"/>
      <c r="AOQ4" s="19"/>
      <c r="AOR4" s="19"/>
      <c r="AOS4" s="19"/>
      <c r="AOT4" s="19"/>
      <c r="AOU4" s="19"/>
      <c r="AOV4" s="19"/>
      <c r="AOW4" s="19"/>
      <c r="AOX4" s="19"/>
      <c r="AOY4" s="19"/>
      <c r="AOZ4" s="19"/>
      <c r="APA4" s="19"/>
      <c r="APB4" s="19"/>
      <c r="APC4" s="19"/>
      <c r="APD4" s="19"/>
      <c r="APE4" s="19"/>
      <c r="APF4" s="19"/>
      <c r="APG4" s="19"/>
      <c r="APH4" s="19"/>
      <c r="API4" s="19"/>
      <c r="APJ4" s="19"/>
      <c r="APK4" s="19"/>
      <c r="APL4" s="19"/>
      <c r="APM4" s="19"/>
      <c r="APN4" s="19"/>
      <c r="APO4" s="19"/>
      <c r="APP4" s="19"/>
      <c r="APQ4" s="19"/>
      <c r="APR4" s="19"/>
      <c r="APS4" s="19"/>
      <c r="APT4" s="19"/>
      <c r="APU4" s="19"/>
      <c r="APV4" s="19"/>
      <c r="APW4" s="19"/>
      <c r="APX4" s="19"/>
      <c r="APY4" s="19"/>
      <c r="APZ4" s="19"/>
      <c r="AQA4" s="19"/>
      <c r="AQB4" s="19"/>
      <c r="AQC4" s="19"/>
      <c r="AQD4" s="19"/>
      <c r="AQE4" s="19"/>
      <c r="AQF4" s="19"/>
      <c r="AQG4" s="19"/>
      <c r="AQH4" s="19"/>
      <c r="AQI4" s="19"/>
      <c r="AQJ4" s="19"/>
      <c r="AQK4" s="19"/>
      <c r="AQL4" s="19"/>
      <c r="AQM4" s="19"/>
      <c r="AQN4" s="19"/>
      <c r="AQO4" s="19"/>
      <c r="AQP4" s="19"/>
      <c r="AQQ4" s="19"/>
      <c r="AQR4" s="19"/>
      <c r="AQS4" s="19"/>
      <c r="AQT4" s="19"/>
      <c r="AQU4" s="19"/>
      <c r="AQV4" s="19"/>
      <c r="AQW4" s="19"/>
      <c r="AQX4" s="19"/>
      <c r="AQY4" s="19"/>
      <c r="AQZ4" s="19"/>
      <c r="ARA4" s="19"/>
      <c r="ARB4" s="19"/>
      <c r="ARC4" s="19"/>
      <c r="ARD4" s="19"/>
      <c r="ARE4" s="19"/>
      <c r="ARF4" s="19"/>
      <c r="ARG4" s="19"/>
      <c r="ARH4" s="19"/>
      <c r="ARI4" s="19"/>
      <c r="ARJ4" s="19"/>
      <c r="ARK4" s="19"/>
      <c r="ARL4" s="19"/>
      <c r="ARM4" s="19"/>
      <c r="ARN4" s="19"/>
      <c r="ARO4" s="19"/>
      <c r="ARP4" s="19"/>
      <c r="ARQ4" s="19"/>
      <c r="ARR4" s="19"/>
      <c r="ARS4" s="19"/>
      <c r="ART4" s="19"/>
      <c r="ARU4" s="19"/>
      <c r="ARV4" s="19"/>
      <c r="ARW4" s="19"/>
      <c r="ARX4" s="19"/>
      <c r="ARY4" s="19"/>
      <c r="ARZ4" s="19"/>
      <c r="ASA4" s="19"/>
      <c r="ASB4" s="19"/>
      <c r="ASC4" s="19"/>
      <c r="ASD4" s="19"/>
      <c r="ASE4" s="19"/>
      <c r="ASF4" s="19"/>
      <c r="ASG4" s="19"/>
      <c r="ASH4" s="19"/>
      <c r="ASI4" s="19"/>
      <c r="ASJ4" s="19"/>
      <c r="ASK4" s="19"/>
      <c r="ASL4" s="19"/>
      <c r="ASM4" s="19"/>
      <c r="ASN4" s="19"/>
      <c r="ASO4" s="19"/>
      <c r="ASP4" s="19"/>
      <c r="ASQ4" s="19"/>
      <c r="ASR4" s="19"/>
      <c r="ASS4" s="19"/>
      <c r="AST4" s="19"/>
      <c r="ASU4" s="19"/>
      <c r="ASV4" s="19"/>
      <c r="ASW4" s="19"/>
      <c r="ASX4" s="19"/>
      <c r="ASY4" s="19"/>
      <c r="ASZ4" s="19"/>
      <c r="ATA4" s="19"/>
      <c r="ATB4" s="19"/>
      <c r="ATC4" s="19"/>
      <c r="ATD4" s="19"/>
      <c r="ATE4" s="19"/>
      <c r="ATF4" s="19"/>
      <c r="ATG4" s="19"/>
      <c r="ATH4" s="19"/>
      <c r="ATI4" s="19"/>
      <c r="ATJ4" s="19"/>
      <c r="ATK4" s="19"/>
      <c r="ATL4" s="19"/>
      <c r="ATM4" s="19"/>
      <c r="ATN4" s="19"/>
      <c r="ATO4" s="19"/>
      <c r="ATP4" s="19"/>
      <c r="ATQ4" s="19"/>
      <c r="ATR4" s="19"/>
      <c r="ATS4" s="19"/>
      <c r="ATT4" s="19"/>
      <c r="ATU4" s="19"/>
      <c r="ATV4" s="19"/>
      <c r="ATW4" s="19"/>
      <c r="ATX4" s="19"/>
      <c r="ATY4" s="19"/>
      <c r="ATZ4" s="19"/>
      <c r="AUA4" s="19"/>
      <c r="AUB4" s="19"/>
      <c r="AUC4" s="19"/>
      <c r="AUD4" s="19"/>
      <c r="AUE4" s="19"/>
      <c r="AUF4" s="19"/>
      <c r="AUG4" s="19"/>
      <c r="AUH4" s="19"/>
      <c r="AUI4" s="19"/>
      <c r="AUJ4" s="19"/>
      <c r="AUK4" s="19"/>
      <c r="AUL4" s="19"/>
      <c r="AUM4" s="19"/>
      <c r="AUN4" s="19"/>
      <c r="AUO4" s="19"/>
      <c r="AUP4" s="19"/>
      <c r="AUQ4" s="19"/>
      <c r="AUR4" s="19"/>
      <c r="AUS4" s="19"/>
      <c r="AUT4" s="19"/>
      <c r="AUU4" s="19"/>
      <c r="AUV4" s="19"/>
      <c r="AUW4" s="19"/>
      <c r="AUX4" s="19"/>
      <c r="AUY4" s="19"/>
      <c r="AUZ4" s="19"/>
      <c r="AVA4" s="19"/>
      <c r="AVB4" s="19"/>
      <c r="AVC4" s="19"/>
      <c r="AVD4" s="19"/>
      <c r="AVE4" s="19"/>
      <c r="AVF4" s="19"/>
      <c r="AVG4" s="19"/>
      <c r="AVH4" s="19"/>
      <c r="AVI4" s="19"/>
      <c r="AVJ4" s="19"/>
      <c r="AVK4" s="19"/>
      <c r="AVL4" s="19"/>
      <c r="AVM4" s="19"/>
      <c r="AVN4" s="19"/>
      <c r="AVO4" s="19"/>
      <c r="AVP4" s="19"/>
      <c r="AVQ4" s="19"/>
      <c r="AVR4" s="19"/>
      <c r="AVS4" s="19"/>
      <c r="AVT4" s="19"/>
      <c r="AVU4" s="19"/>
      <c r="AVV4" s="19"/>
      <c r="AVW4" s="19"/>
      <c r="AVX4" s="19"/>
      <c r="AVY4" s="19"/>
      <c r="AVZ4" s="19"/>
      <c r="AWA4" s="19"/>
      <c r="AWB4" s="19"/>
      <c r="AWC4" s="19"/>
      <c r="AWD4" s="19"/>
      <c r="AWE4" s="19"/>
      <c r="AWF4" s="19"/>
      <c r="AWG4" s="19"/>
      <c r="AWH4" s="19"/>
      <c r="AWI4" s="19"/>
      <c r="AWJ4" s="19"/>
      <c r="AWK4" s="19"/>
      <c r="AWL4" s="19"/>
      <c r="AWM4" s="19"/>
      <c r="AWN4" s="19"/>
      <c r="AWO4" s="19"/>
      <c r="AWP4" s="19"/>
      <c r="AWQ4" s="19"/>
      <c r="AWR4" s="19"/>
      <c r="AWS4" s="19"/>
      <c r="AWT4" s="19"/>
      <c r="AWU4" s="19"/>
      <c r="AWV4" s="19"/>
      <c r="AWW4" s="19"/>
      <c r="AWX4" s="19"/>
      <c r="AWY4" s="19"/>
      <c r="AWZ4" s="19"/>
      <c r="AXA4" s="19"/>
      <c r="AXB4" s="19"/>
      <c r="AXC4" s="19"/>
      <c r="AXD4" s="19"/>
      <c r="AXE4" s="19"/>
      <c r="AXF4" s="19"/>
      <c r="AXG4" s="19"/>
      <c r="AXH4" s="19"/>
      <c r="AXI4" s="19"/>
      <c r="AXJ4" s="19"/>
      <c r="AXK4" s="19"/>
      <c r="AXL4" s="19"/>
      <c r="AXM4" s="19"/>
      <c r="AXN4" s="19"/>
      <c r="AXO4" s="19"/>
      <c r="AXP4" s="19"/>
      <c r="AXQ4" s="19"/>
      <c r="AXR4" s="19"/>
      <c r="AXS4" s="19"/>
      <c r="AXT4" s="19"/>
      <c r="AXU4" s="19"/>
      <c r="AXV4" s="19"/>
      <c r="AXW4" s="19"/>
      <c r="AXX4" s="19"/>
      <c r="AXY4" s="19"/>
      <c r="AXZ4" s="19"/>
      <c r="AYA4" s="19"/>
      <c r="AYB4" s="19"/>
      <c r="AYC4" s="19"/>
      <c r="AYD4" s="19"/>
      <c r="AYE4" s="19"/>
      <c r="AYF4" s="19"/>
      <c r="AYG4" s="19"/>
      <c r="AYH4" s="19"/>
      <c r="AYI4" s="19"/>
      <c r="AYJ4" s="19"/>
      <c r="AYK4" s="19"/>
      <c r="AYL4" s="19"/>
      <c r="AYM4" s="19"/>
      <c r="AYN4" s="19"/>
      <c r="AYO4" s="19"/>
      <c r="AYP4" s="19"/>
      <c r="AYQ4" s="19"/>
      <c r="AYR4" s="19"/>
      <c r="AYS4" s="19"/>
      <c r="AYT4" s="19"/>
      <c r="AYU4" s="19"/>
      <c r="AYV4" s="19"/>
      <c r="AYW4" s="19"/>
      <c r="AYX4" s="19"/>
      <c r="AYY4" s="19"/>
      <c r="AYZ4" s="19"/>
      <c r="AZA4" s="19"/>
      <c r="AZB4" s="19"/>
      <c r="AZC4" s="19"/>
      <c r="AZD4" s="19"/>
      <c r="AZE4" s="19"/>
      <c r="AZF4" s="19"/>
      <c r="AZG4" s="19"/>
      <c r="AZH4" s="19"/>
      <c r="AZI4" s="19"/>
      <c r="AZJ4" s="19"/>
      <c r="AZK4" s="19"/>
      <c r="AZL4" s="19"/>
      <c r="AZM4" s="19"/>
      <c r="AZN4" s="19"/>
      <c r="AZO4" s="19"/>
      <c r="AZP4" s="19"/>
      <c r="AZQ4" s="19"/>
      <c r="AZR4" s="19"/>
      <c r="AZS4" s="19"/>
      <c r="AZT4" s="19"/>
      <c r="AZU4" s="19"/>
      <c r="AZV4" s="19"/>
      <c r="AZW4" s="19"/>
      <c r="AZX4" s="19"/>
      <c r="AZY4" s="19"/>
      <c r="AZZ4" s="19"/>
      <c r="BAA4" s="19"/>
      <c r="BAB4" s="19"/>
      <c r="BAC4" s="19"/>
      <c r="BAD4" s="19"/>
      <c r="BAE4" s="19"/>
      <c r="BAF4" s="19"/>
      <c r="BAG4" s="19"/>
      <c r="BAH4" s="19"/>
      <c r="BAI4" s="19"/>
      <c r="BAJ4" s="19"/>
      <c r="BAK4" s="19"/>
      <c r="BAL4" s="19"/>
      <c r="BAM4" s="19"/>
      <c r="BAN4" s="19"/>
      <c r="BAO4" s="19"/>
      <c r="BAP4" s="19"/>
      <c r="BAQ4" s="19"/>
      <c r="BAR4" s="19"/>
      <c r="BAS4" s="19"/>
      <c r="BAT4" s="19"/>
      <c r="BAU4" s="19"/>
      <c r="BAV4" s="19"/>
      <c r="BAW4" s="19"/>
      <c r="BAX4" s="19"/>
      <c r="BAY4" s="19"/>
      <c r="BAZ4" s="19"/>
      <c r="BBA4" s="19"/>
      <c r="BBB4" s="19"/>
      <c r="BBC4" s="19"/>
      <c r="BBD4" s="19"/>
      <c r="BBE4" s="19"/>
      <c r="BBF4" s="19"/>
      <c r="BBG4" s="19"/>
      <c r="BBH4" s="19"/>
      <c r="BBI4" s="19"/>
      <c r="BBJ4" s="19"/>
      <c r="BBK4" s="19"/>
      <c r="BBL4" s="19"/>
      <c r="BBM4" s="19"/>
      <c r="BBN4" s="19"/>
      <c r="BBO4" s="19"/>
      <c r="BBP4" s="19"/>
      <c r="BBQ4" s="19"/>
      <c r="BBR4" s="19"/>
      <c r="BBS4" s="19"/>
      <c r="BBT4" s="19"/>
      <c r="BBU4" s="19"/>
      <c r="BBV4" s="19"/>
      <c r="BBW4" s="19"/>
      <c r="BBX4" s="19"/>
      <c r="BBY4" s="19"/>
      <c r="BBZ4" s="19"/>
      <c r="BCA4" s="19"/>
      <c r="BCB4" s="19"/>
      <c r="BCC4" s="19"/>
      <c r="BCD4" s="19"/>
      <c r="BCE4" s="19"/>
      <c r="BCF4" s="19"/>
      <c r="BCG4" s="19"/>
      <c r="BCH4" s="19"/>
      <c r="BCI4" s="19"/>
      <c r="BCJ4" s="19"/>
      <c r="BCK4" s="19"/>
      <c r="BCL4" s="19"/>
      <c r="BCM4" s="19"/>
      <c r="BCN4" s="19"/>
      <c r="BCO4" s="19"/>
      <c r="BCP4" s="19"/>
      <c r="BCQ4" s="19"/>
      <c r="BCR4" s="19"/>
      <c r="BCS4" s="19"/>
      <c r="BCT4" s="19"/>
      <c r="BCU4" s="19"/>
      <c r="BCV4" s="19"/>
      <c r="BCW4" s="19"/>
      <c r="BCX4" s="19"/>
      <c r="BCY4" s="19"/>
      <c r="BCZ4" s="19"/>
      <c r="BDA4" s="19"/>
      <c r="BDB4" s="19"/>
      <c r="BDC4" s="19"/>
      <c r="BDD4" s="19"/>
      <c r="BDE4" s="19"/>
      <c r="BDF4" s="19"/>
      <c r="BDG4" s="19"/>
      <c r="BDH4" s="19"/>
      <c r="BDI4" s="19"/>
      <c r="BDJ4" s="19"/>
      <c r="BDK4" s="19"/>
      <c r="BDL4" s="19"/>
      <c r="BDM4" s="19"/>
      <c r="BDN4" s="19"/>
      <c r="BDO4" s="19"/>
      <c r="BDP4" s="19"/>
      <c r="BDQ4" s="19"/>
      <c r="BDR4" s="19"/>
      <c r="BDS4" s="19"/>
      <c r="BDT4" s="19"/>
      <c r="BDU4" s="19"/>
      <c r="BDV4" s="19"/>
      <c r="BDW4" s="19"/>
      <c r="BDX4" s="19"/>
      <c r="BDY4" s="19"/>
      <c r="BDZ4" s="19"/>
      <c r="BEA4" s="19"/>
      <c r="BEB4" s="19"/>
      <c r="BEC4" s="19"/>
      <c r="BED4" s="19"/>
      <c r="BEE4" s="19"/>
      <c r="BEF4" s="19"/>
      <c r="BEG4" s="19"/>
      <c r="BEH4" s="19"/>
      <c r="BEI4" s="19"/>
      <c r="BEJ4" s="19"/>
      <c r="BEK4" s="19"/>
      <c r="BEL4" s="19"/>
      <c r="BEM4" s="19"/>
      <c r="BEN4" s="19"/>
      <c r="BEO4" s="19"/>
      <c r="BEP4" s="19"/>
      <c r="BEQ4" s="19"/>
      <c r="BER4" s="19"/>
      <c r="BES4" s="19"/>
      <c r="BET4" s="19"/>
      <c r="BEU4" s="19"/>
      <c r="BEV4" s="19"/>
      <c r="BEW4" s="19"/>
      <c r="BEX4" s="19"/>
      <c r="BEY4" s="19"/>
      <c r="BEZ4" s="19"/>
      <c r="BFA4" s="19"/>
      <c r="BFB4" s="19"/>
      <c r="BFC4" s="19"/>
      <c r="BFD4" s="19"/>
      <c r="BFE4" s="19"/>
      <c r="BFF4" s="19"/>
      <c r="BFG4" s="19"/>
      <c r="BFH4" s="19"/>
      <c r="BFI4" s="19"/>
      <c r="BFJ4" s="19"/>
      <c r="BFK4" s="19"/>
      <c r="BFL4" s="19"/>
      <c r="BFM4" s="19"/>
      <c r="BFN4" s="19"/>
      <c r="BFO4" s="19"/>
      <c r="BFP4" s="19"/>
      <c r="BFQ4" s="19"/>
      <c r="BFR4" s="19"/>
      <c r="BFS4" s="19"/>
      <c r="BFT4" s="19"/>
      <c r="BFU4" s="19"/>
      <c r="BFV4" s="19"/>
      <c r="BFW4" s="19"/>
      <c r="BFX4" s="19"/>
      <c r="BFY4" s="19"/>
      <c r="BFZ4" s="19"/>
      <c r="BGA4" s="19"/>
      <c r="BGB4" s="19"/>
      <c r="BGC4" s="19"/>
      <c r="BGD4" s="19"/>
      <c r="BGE4" s="19"/>
      <c r="BGF4" s="19"/>
      <c r="BGG4" s="19"/>
      <c r="BGH4" s="19"/>
      <c r="BGI4" s="19"/>
      <c r="BGJ4" s="19"/>
      <c r="BGK4" s="19"/>
      <c r="BGL4" s="19"/>
      <c r="BGM4" s="19"/>
      <c r="BGN4" s="19"/>
      <c r="BGO4" s="19"/>
      <c r="BGP4" s="19"/>
      <c r="BGQ4" s="19"/>
      <c r="BGR4" s="19"/>
      <c r="BGS4" s="19"/>
      <c r="BGT4" s="19"/>
      <c r="BGU4" s="19"/>
      <c r="BGV4" s="19"/>
      <c r="BGW4" s="19"/>
      <c r="BGX4" s="19"/>
      <c r="BGY4" s="19"/>
      <c r="BGZ4" s="19"/>
      <c r="BHA4" s="19"/>
      <c r="BHB4" s="19"/>
      <c r="BHC4" s="19"/>
      <c r="BHD4" s="19"/>
      <c r="BHE4" s="19"/>
      <c r="BHF4" s="19"/>
      <c r="BHG4" s="19"/>
      <c r="BHH4" s="19"/>
      <c r="BHI4" s="19"/>
      <c r="BHJ4" s="19"/>
      <c r="BHK4" s="19"/>
      <c r="BHL4" s="19"/>
      <c r="BHM4" s="19"/>
      <c r="BHN4" s="19"/>
      <c r="BHO4" s="19"/>
      <c r="BHP4" s="19"/>
      <c r="BHQ4" s="19"/>
      <c r="BHR4" s="19"/>
      <c r="BHS4" s="19"/>
      <c r="BHT4" s="19"/>
      <c r="BHU4" s="19"/>
      <c r="BHV4" s="19"/>
      <c r="BHW4" s="19"/>
      <c r="BHX4" s="19"/>
      <c r="BHY4" s="19"/>
      <c r="BHZ4" s="19"/>
      <c r="BIA4" s="19"/>
      <c r="BIB4" s="19"/>
      <c r="BIC4" s="19"/>
      <c r="BID4" s="19"/>
      <c r="BIE4" s="19"/>
      <c r="BIF4" s="19"/>
      <c r="BIG4" s="19"/>
      <c r="BIH4" s="19"/>
      <c r="BII4" s="19"/>
      <c r="BIJ4" s="19"/>
      <c r="BIK4" s="19"/>
      <c r="BIL4" s="19"/>
      <c r="BIM4" s="19"/>
      <c r="BIN4" s="19"/>
      <c r="BIO4" s="19"/>
      <c r="BIP4" s="19"/>
      <c r="BIQ4" s="19"/>
      <c r="BIR4" s="19"/>
      <c r="BIS4" s="19"/>
      <c r="BIT4" s="19"/>
      <c r="BIU4" s="19"/>
      <c r="BIV4" s="19"/>
      <c r="BIW4" s="19"/>
      <c r="BIX4" s="19"/>
      <c r="BIY4" s="19"/>
      <c r="BIZ4" s="19"/>
      <c r="BJA4" s="19"/>
      <c r="BJB4" s="19"/>
      <c r="BJC4" s="19"/>
      <c r="BJD4" s="19"/>
      <c r="BJE4" s="19"/>
      <c r="BJF4" s="19"/>
      <c r="BJG4" s="19"/>
      <c r="BJH4" s="19"/>
      <c r="BJI4" s="19"/>
      <c r="BJJ4" s="19"/>
      <c r="BJK4" s="19"/>
      <c r="BJL4" s="19"/>
      <c r="BJM4" s="19"/>
      <c r="BJN4" s="19"/>
      <c r="BJO4" s="19"/>
      <c r="BJP4" s="19"/>
      <c r="BJQ4" s="19"/>
      <c r="BJR4" s="19"/>
      <c r="BJS4" s="19"/>
      <c r="BJT4" s="19"/>
      <c r="BJU4" s="19"/>
      <c r="BJV4" s="19"/>
      <c r="BJW4" s="19"/>
      <c r="BJX4" s="19"/>
      <c r="BJY4" s="19"/>
      <c r="BJZ4" s="19"/>
      <c r="BKA4" s="19"/>
      <c r="BKB4" s="19"/>
      <c r="BKC4" s="19"/>
      <c r="BKD4" s="19"/>
      <c r="BKE4" s="19"/>
      <c r="BKF4" s="19"/>
      <c r="BKG4" s="19"/>
      <c r="BKH4" s="19"/>
      <c r="BKI4" s="19"/>
      <c r="BKJ4" s="19"/>
      <c r="BKK4" s="19"/>
      <c r="BKL4" s="19"/>
      <c r="BKM4" s="19"/>
      <c r="BKN4" s="19"/>
      <c r="BKO4" s="19"/>
      <c r="BKP4" s="19"/>
      <c r="BKQ4" s="19"/>
      <c r="BKR4" s="19"/>
      <c r="BKS4" s="19"/>
      <c r="BKT4" s="19"/>
      <c r="BKU4" s="19"/>
      <c r="BKV4" s="19"/>
      <c r="BKW4" s="19"/>
      <c r="BKX4" s="19"/>
      <c r="BKY4" s="19"/>
      <c r="BKZ4" s="19"/>
      <c r="BLA4" s="19"/>
      <c r="BLB4" s="19"/>
      <c r="BLC4" s="19"/>
      <c r="BLD4" s="19"/>
      <c r="BLE4" s="19"/>
      <c r="BLF4" s="19"/>
      <c r="BLG4" s="19"/>
      <c r="BLH4" s="19"/>
      <c r="BLI4" s="19"/>
      <c r="BLJ4" s="19"/>
      <c r="BLK4" s="19"/>
      <c r="BLL4" s="19"/>
      <c r="BLM4" s="19"/>
      <c r="BLN4" s="19"/>
      <c r="BLO4" s="19"/>
      <c r="BLP4" s="19"/>
      <c r="BLQ4" s="19"/>
      <c r="BLR4" s="19"/>
      <c r="BLS4" s="19"/>
      <c r="BLT4" s="19"/>
      <c r="BLU4" s="19"/>
      <c r="BLV4" s="19"/>
      <c r="BLW4" s="19"/>
      <c r="BLX4" s="19"/>
      <c r="BLY4" s="19"/>
      <c r="BLZ4" s="19"/>
      <c r="BMA4" s="19"/>
      <c r="BMB4" s="19"/>
      <c r="BMC4" s="19"/>
      <c r="BMD4" s="19"/>
      <c r="BME4" s="19"/>
      <c r="BMF4" s="19"/>
      <c r="BMG4" s="19"/>
      <c r="BMH4" s="19"/>
      <c r="BMI4" s="19"/>
      <c r="BMJ4" s="19"/>
      <c r="BMK4" s="19"/>
      <c r="BML4" s="19"/>
      <c r="BMM4" s="19"/>
      <c r="BMN4" s="19"/>
      <c r="BMO4" s="19"/>
      <c r="BMP4" s="19"/>
      <c r="BMQ4" s="19"/>
      <c r="BMR4" s="19"/>
      <c r="BMS4" s="19"/>
      <c r="BMT4" s="19"/>
      <c r="BMU4" s="19"/>
      <c r="BMV4" s="19"/>
      <c r="BMW4" s="19"/>
      <c r="BMX4" s="19"/>
      <c r="BMY4" s="19"/>
      <c r="BMZ4" s="19"/>
      <c r="BNA4" s="19"/>
      <c r="BNB4" s="19"/>
      <c r="BNC4" s="19"/>
      <c r="BND4" s="19"/>
      <c r="BNE4" s="19"/>
      <c r="BNF4" s="19"/>
      <c r="BNG4" s="19"/>
      <c r="BNH4" s="19"/>
      <c r="BNI4" s="19"/>
      <c r="BNJ4" s="19"/>
      <c r="BNK4" s="19"/>
      <c r="BNL4" s="19"/>
      <c r="BNM4" s="19"/>
      <c r="BNN4" s="19"/>
      <c r="BNO4" s="19"/>
      <c r="BNP4" s="19"/>
      <c r="BNQ4" s="19"/>
      <c r="BNR4" s="19"/>
      <c r="BNS4" s="19"/>
      <c r="BNT4" s="19"/>
      <c r="BNU4" s="19"/>
      <c r="BNV4" s="19"/>
      <c r="BNW4" s="19"/>
      <c r="BNX4" s="19"/>
      <c r="BNY4" s="19"/>
      <c r="BNZ4" s="19"/>
      <c r="BOA4" s="19"/>
      <c r="BOB4" s="19"/>
      <c r="BOC4" s="19"/>
      <c r="BOD4" s="19"/>
      <c r="BOE4" s="19"/>
      <c r="BOF4" s="19"/>
      <c r="BOG4" s="19"/>
      <c r="BOH4" s="19"/>
      <c r="BOI4" s="19"/>
      <c r="BOJ4" s="19"/>
      <c r="BOK4" s="19"/>
      <c r="BOL4" s="19"/>
      <c r="BOM4" s="19"/>
      <c r="BON4" s="19"/>
      <c r="BOO4" s="19"/>
      <c r="BOP4" s="19"/>
      <c r="BOQ4" s="19"/>
      <c r="BOR4" s="19"/>
      <c r="BOS4" s="19"/>
      <c r="BOT4" s="19"/>
      <c r="BOU4" s="19"/>
      <c r="BOV4" s="19"/>
      <c r="BOW4" s="19"/>
      <c r="BOX4" s="19"/>
      <c r="BOY4" s="19"/>
      <c r="BOZ4" s="19"/>
      <c r="BPA4" s="19"/>
      <c r="BPB4" s="19"/>
      <c r="BPC4" s="19"/>
      <c r="BPD4" s="19"/>
      <c r="BPE4" s="19"/>
      <c r="BPF4" s="19"/>
      <c r="BPG4" s="19"/>
      <c r="BPH4" s="19"/>
      <c r="BPI4" s="19"/>
      <c r="BPJ4" s="19"/>
      <c r="BPK4" s="19"/>
      <c r="BPL4" s="19"/>
      <c r="BPM4" s="19"/>
      <c r="BPN4" s="19"/>
      <c r="BPO4" s="19"/>
      <c r="BPP4" s="19"/>
      <c r="BPQ4" s="19"/>
      <c r="BPR4" s="19"/>
      <c r="BPS4" s="19"/>
      <c r="BPT4" s="19"/>
      <c r="BPU4" s="19"/>
      <c r="BPV4" s="19"/>
      <c r="BPW4" s="19"/>
      <c r="BPX4" s="19"/>
      <c r="BPY4" s="19"/>
      <c r="BPZ4" s="19"/>
      <c r="BQA4" s="19"/>
      <c r="BQB4" s="19"/>
      <c r="BQC4" s="19"/>
      <c r="BQD4" s="19"/>
      <c r="BQE4" s="19"/>
      <c r="BQF4" s="19"/>
      <c r="BQG4" s="19"/>
      <c r="BQH4" s="19"/>
      <c r="BQI4" s="19"/>
      <c r="BQJ4" s="19"/>
      <c r="BQK4" s="19"/>
      <c r="BQL4" s="19"/>
      <c r="BQM4" s="19"/>
      <c r="BQN4" s="19"/>
      <c r="BQO4" s="19"/>
      <c r="BQP4" s="19"/>
      <c r="BQQ4" s="19"/>
      <c r="BQR4" s="19"/>
      <c r="BQS4" s="19"/>
      <c r="BQT4" s="19"/>
      <c r="BQU4" s="19"/>
      <c r="BQV4" s="19"/>
      <c r="BQW4" s="19"/>
      <c r="BQX4" s="19"/>
      <c r="BQY4" s="19"/>
      <c r="BQZ4" s="19"/>
      <c r="BRA4" s="19"/>
      <c r="BRB4" s="19"/>
      <c r="BRC4" s="19"/>
      <c r="BRD4" s="19"/>
      <c r="BRE4" s="19"/>
      <c r="BRF4" s="19"/>
      <c r="BRG4" s="19"/>
      <c r="BRH4" s="19"/>
      <c r="BRI4" s="19"/>
      <c r="BRJ4" s="19"/>
      <c r="BRK4" s="19"/>
      <c r="BRL4" s="19"/>
      <c r="BRM4" s="19"/>
      <c r="BRN4" s="19"/>
      <c r="BRO4" s="19"/>
      <c r="BRP4" s="19"/>
      <c r="BRQ4" s="19"/>
      <c r="BRR4" s="19"/>
      <c r="BRS4" s="19"/>
      <c r="BRT4" s="19"/>
      <c r="BRU4" s="19"/>
      <c r="BRV4" s="19"/>
      <c r="BRW4" s="19"/>
      <c r="BRX4" s="19"/>
      <c r="BRY4" s="19"/>
      <c r="BRZ4" s="19"/>
      <c r="BSA4" s="19"/>
      <c r="BSB4" s="19"/>
      <c r="BSC4" s="19"/>
      <c r="BSD4" s="19"/>
      <c r="BSE4" s="19"/>
      <c r="BSF4" s="19"/>
      <c r="BSG4" s="19"/>
      <c r="BSH4" s="19"/>
      <c r="BSI4" s="19"/>
      <c r="BSJ4" s="19"/>
      <c r="BSK4" s="19"/>
      <c r="BSL4" s="19"/>
      <c r="BSM4" s="19"/>
      <c r="BSN4" s="19"/>
      <c r="BSO4" s="19"/>
      <c r="BSP4" s="19"/>
      <c r="BSQ4" s="19"/>
      <c r="BSR4" s="19"/>
      <c r="BSS4" s="19"/>
      <c r="BST4" s="19"/>
      <c r="BSU4" s="19"/>
      <c r="BSV4" s="19"/>
      <c r="BSW4" s="19"/>
      <c r="BSX4" s="19"/>
      <c r="BSY4" s="19"/>
      <c r="BSZ4" s="19"/>
      <c r="BTA4" s="19"/>
      <c r="BTB4" s="19"/>
      <c r="BTC4" s="19"/>
      <c r="BTD4" s="19"/>
      <c r="BTE4" s="19"/>
      <c r="BTF4" s="19"/>
      <c r="BTG4" s="19"/>
      <c r="BTH4" s="19"/>
      <c r="BTI4" s="19"/>
      <c r="BTJ4" s="19"/>
      <c r="BTK4" s="19"/>
      <c r="BTL4" s="19"/>
      <c r="BTM4" s="19"/>
      <c r="BTN4" s="19"/>
      <c r="BTO4" s="19"/>
      <c r="BTP4" s="19"/>
      <c r="BTQ4" s="19"/>
      <c r="BTR4" s="19"/>
      <c r="BTS4" s="19"/>
      <c r="BTT4" s="19"/>
      <c r="BTU4" s="19"/>
      <c r="BTV4" s="19"/>
      <c r="BTW4" s="19"/>
      <c r="BTX4" s="19"/>
      <c r="BTY4" s="19"/>
      <c r="BTZ4" s="19"/>
      <c r="BUA4" s="19"/>
      <c r="BUB4" s="19"/>
      <c r="BUC4" s="19"/>
      <c r="BUD4" s="19"/>
      <c r="BUE4" s="19"/>
      <c r="BUF4" s="19"/>
      <c r="BUG4" s="19"/>
      <c r="BUH4" s="19"/>
      <c r="BUI4" s="19"/>
      <c r="BUJ4" s="19"/>
      <c r="BUK4" s="19"/>
      <c r="BUL4" s="19"/>
      <c r="BUM4" s="19"/>
      <c r="BUN4" s="19"/>
      <c r="BUO4" s="19"/>
      <c r="BUP4" s="19"/>
      <c r="BUQ4" s="19"/>
      <c r="BUR4" s="19"/>
      <c r="BUS4" s="19"/>
      <c r="BUT4" s="19"/>
      <c r="BUU4" s="19"/>
      <c r="BUV4" s="19"/>
      <c r="BUW4" s="19"/>
      <c r="BUX4" s="19"/>
      <c r="BUY4" s="19"/>
      <c r="BUZ4" s="19"/>
      <c r="BVA4" s="19"/>
      <c r="BVB4" s="19"/>
      <c r="BVC4" s="19"/>
      <c r="BVD4" s="19"/>
      <c r="BVE4" s="19"/>
      <c r="BVF4" s="19"/>
      <c r="BVG4" s="19"/>
      <c r="BVH4" s="19"/>
      <c r="BVI4" s="19"/>
      <c r="BVJ4" s="19"/>
      <c r="BVK4" s="19"/>
      <c r="BVL4" s="19"/>
      <c r="BVM4" s="19"/>
      <c r="BVN4" s="19"/>
      <c r="BVO4" s="19"/>
      <c r="BVP4" s="19"/>
      <c r="BVQ4" s="19"/>
      <c r="BVR4" s="19"/>
      <c r="BVS4" s="19"/>
      <c r="BVT4" s="19"/>
      <c r="BVU4" s="19"/>
      <c r="BVV4" s="19"/>
      <c r="BVW4" s="19"/>
      <c r="BVX4" s="19"/>
      <c r="BVY4" s="19"/>
      <c r="BVZ4" s="19"/>
      <c r="BWA4" s="19"/>
      <c r="BWB4" s="19"/>
      <c r="BWC4" s="19"/>
      <c r="BWD4" s="19"/>
      <c r="BWE4" s="19"/>
      <c r="BWF4" s="19"/>
      <c r="BWG4" s="19"/>
      <c r="BWH4" s="19"/>
      <c r="BWI4" s="19"/>
      <c r="BWJ4" s="19"/>
      <c r="BWK4" s="19"/>
      <c r="BWL4" s="19"/>
      <c r="BWM4" s="19"/>
      <c r="BWN4" s="19"/>
      <c r="BWO4" s="19"/>
      <c r="BWP4" s="19"/>
      <c r="BWQ4" s="19"/>
      <c r="BWR4" s="19"/>
      <c r="BWS4" s="19"/>
      <c r="BWT4" s="19"/>
      <c r="BWU4" s="19"/>
      <c r="BWV4" s="19"/>
      <c r="BWW4" s="19"/>
      <c r="BWX4" s="19"/>
      <c r="BWY4" s="19"/>
      <c r="BWZ4" s="19"/>
      <c r="BXA4" s="19"/>
      <c r="BXB4" s="19"/>
      <c r="BXC4" s="19"/>
      <c r="BXD4" s="19"/>
      <c r="BXE4" s="19"/>
      <c r="BXF4" s="19"/>
      <c r="BXG4" s="19"/>
      <c r="BXH4" s="19"/>
      <c r="BXI4" s="19"/>
      <c r="BXJ4" s="19"/>
      <c r="BXK4" s="19"/>
      <c r="BXL4" s="19"/>
      <c r="BXM4" s="19"/>
      <c r="BXN4" s="19"/>
      <c r="BXO4" s="19"/>
      <c r="BXP4" s="19"/>
      <c r="BXQ4" s="19"/>
      <c r="BXR4" s="19"/>
      <c r="BXS4" s="19"/>
      <c r="BXT4" s="19"/>
      <c r="BXU4" s="19"/>
      <c r="BXV4" s="19"/>
      <c r="BXW4" s="19"/>
      <c r="BXX4" s="19"/>
      <c r="BXY4" s="19"/>
      <c r="BXZ4" s="19"/>
      <c r="BYA4" s="19"/>
      <c r="BYB4" s="19"/>
      <c r="BYC4" s="19"/>
      <c r="BYD4" s="19"/>
      <c r="BYE4" s="19"/>
      <c r="BYF4" s="19"/>
      <c r="BYG4" s="19"/>
      <c r="BYH4" s="19"/>
      <c r="BYI4" s="19"/>
      <c r="BYJ4" s="19"/>
      <c r="BYK4" s="19"/>
      <c r="BYL4" s="19"/>
      <c r="BYM4" s="19"/>
      <c r="BYN4" s="19"/>
      <c r="BYO4" s="19"/>
      <c r="BYP4" s="19"/>
      <c r="BYQ4" s="19"/>
      <c r="BYR4" s="19"/>
      <c r="BYS4" s="19"/>
      <c r="BYT4" s="19"/>
      <c r="BYU4" s="19"/>
      <c r="BYV4" s="19"/>
      <c r="BYW4" s="19"/>
      <c r="BYX4" s="19"/>
      <c r="BYY4" s="19"/>
      <c r="BYZ4" s="19"/>
      <c r="BZA4" s="19"/>
      <c r="BZB4" s="19"/>
      <c r="BZC4" s="19"/>
      <c r="BZD4" s="19"/>
      <c r="BZE4" s="19"/>
      <c r="BZF4" s="19"/>
      <c r="BZG4" s="19"/>
      <c r="BZH4" s="19"/>
      <c r="BZI4" s="19"/>
      <c r="BZJ4" s="19"/>
      <c r="BZK4" s="19"/>
      <c r="BZL4" s="19"/>
      <c r="BZM4" s="19"/>
      <c r="BZN4" s="19"/>
      <c r="BZO4" s="19"/>
      <c r="BZP4" s="19"/>
      <c r="BZQ4" s="19"/>
      <c r="BZR4" s="19"/>
      <c r="BZS4" s="19"/>
      <c r="BZT4" s="19"/>
      <c r="BZU4" s="19"/>
      <c r="BZV4" s="19"/>
      <c r="BZW4" s="19"/>
      <c r="BZX4" s="19"/>
      <c r="BZY4" s="19"/>
      <c r="BZZ4" s="19"/>
      <c r="CAA4" s="19"/>
      <c r="CAB4" s="19"/>
      <c r="CAC4" s="19"/>
      <c r="CAD4" s="19"/>
      <c r="CAE4" s="19"/>
      <c r="CAF4" s="19"/>
      <c r="CAG4" s="19"/>
      <c r="CAH4" s="19"/>
      <c r="CAI4" s="19"/>
      <c r="CAJ4" s="19"/>
      <c r="CAK4" s="19"/>
      <c r="CAL4" s="19"/>
      <c r="CAM4" s="19"/>
      <c r="CAN4" s="19"/>
      <c r="CAO4" s="19"/>
      <c r="CAP4" s="19"/>
      <c r="CAQ4" s="19"/>
      <c r="CAR4" s="19"/>
      <c r="CAS4" s="19"/>
      <c r="CAT4" s="19"/>
      <c r="CAU4" s="19"/>
      <c r="CAV4" s="19"/>
      <c r="CAW4" s="19"/>
      <c r="CAX4" s="19"/>
      <c r="CAY4" s="19"/>
      <c r="CAZ4" s="19"/>
      <c r="CBA4" s="19"/>
      <c r="CBB4" s="19"/>
      <c r="CBC4" s="19"/>
      <c r="CBD4" s="19"/>
      <c r="CBE4" s="19"/>
      <c r="CBF4" s="19"/>
      <c r="CBG4" s="19"/>
      <c r="CBH4" s="19"/>
      <c r="CBI4" s="19"/>
      <c r="CBJ4" s="19"/>
      <c r="CBK4" s="19"/>
      <c r="CBL4" s="19"/>
      <c r="CBM4" s="19"/>
      <c r="CBN4" s="19"/>
      <c r="CBO4" s="19"/>
      <c r="CBP4" s="19"/>
      <c r="CBQ4" s="19"/>
      <c r="CBR4" s="19"/>
      <c r="CBS4" s="19"/>
      <c r="CBT4" s="19"/>
      <c r="CBU4" s="19"/>
      <c r="CBV4" s="19"/>
      <c r="CBW4" s="19"/>
      <c r="CBX4" s="19"/>
      <c r="CBY4" s="19"/>
      <c r="CBZ4" s="19"/>
      <c r="CCA4" s="19"/>
      <c r="CCB4" s="19"/>
      <c r="CCC4" s="19"/>
      <c r="CCD4" s="19"/>
      <c r="CCE4" s="19"/>
      <c r="CCF4" s="19"/>
      <c r="CCG4" s="19"/>
      <c r="CCH4" s="19"/>
      <c r="CCI4" s="19"/>
      <c r="CCJ4" s="19"/>
      <c r="CCK4" s="19"/>
      <c r="CCL4" s="19"/>
      <c r="CCM4" s="19"/>
      <c r="CCN4" s="19"/>
      <c r="CCO4" s="19"/>
      <c r="CCP4" s="19"/>
      <c r="CCQ4" s="19"/>
      <c r="CCR4" s="19"/>
      <c r="CCS4" s="19"/>
      <c r="CCT4" s="19"/>
      <c r="CCU4" s="19"/>
      <c r="CCV4" s="19"/>
      <c r="CCW4" s="19"/>
      <c r="CCX4" s="19"/>
      <c r="CCY4" s="19"/>
      <c r="CCZ4" s="19"/>
      <c r="CDA4" s="19"/>
      <c r="CDB4" s="19"/>
      <c r="CDC4" s="19"/>
      <c r="CDD4" s="19"/>
      <c r="CDE4" s="19"/>
      <c r="CDF4" s="19"/>
      <c r="CDG4" s="19"/>
      <c r="CDH4" s="19"/>
      <c r="CDI4" s="19"/>
      <c r="CDJ4" s="19"/>
      <c r="CDK4" s="19"/>
      <c r="CDL4" s="19"/>
      <c r="CDM4" s="19"/>
      <c r="CDN4" s="19"/>
      <c r="CDO4" s="19"/>
      <c r="CDP4" s="19"/>
      <c r="CDQ4" s="19"/>
      <c r="CDR4" s="19"/>
      <c r="CDS4" s="19"/>
      <c r="CDT4" s="19"/>
      <c r="CDU4" s="19"/>
      <c r="CDV4" s="19"/>
      <c r="CDW4" s="19"/>
      <c r="CDX4" s="19"/>
      <c r="CDY4" s="19"/>
      <c r="CDZ4" s="19"/>
      <c r="CEA4" s="19"/>
      <c r="CEB4" s="19"/>
      <c r="CEC4" s="19"/>
      <c r="CED4" s="19"/>
      <c r="CEE4" s="19"/>
      <c r="CEF4" s="19"/>
      <c r="CEG4" s="19"/>
      <c r="CEH4" s="19"/>
      <c r="CEI4" s="19"/>
      <c r="CEJ4" s="19"/>
      <c r="CEK4" s="19"/>
      <c r="CEL4" s="19"/>
      <c r="CEM4" s="19"/>
      <c r="CEN4" s="19"/>
      <c r="CEO4" s="19"/>
      <c r="CEP4" s="19"/>
      <c r="CEQ4" s="19"/>
      <c r="CER4" s="19"/>
      <c r="CES4" s="19"/>
      <c r="CET4" s="19"/>
      <c r="CEU4" s="19"/>
      <c r="CEV4" s="19"/>
      <c r="CEW4" s="19"/>
      <c r="CEX4" s="19"/>
      <c r="CEY4" s="19"/>
      <c r="CEZ4" s="19"/>
      <c r="CFA4" s="19"/>
      <c r="CFB4" s="19"/>
      <c r="CFC4" s="19"/>
      <c r="CFD4" s="19"/>
      <c r="CFE4" s="19"/>
      <c r="CFF4" s="19"/>
      <c r="CFG4" s="19"/>
      <c r="CFH4" s="19"/>
      <c r="CFI4" s="19"/>
      <c r="CFJ4" s="19"/>
      <c r="CFK4" s="19"/>
      <c r="CFL4" s="19"/>
      <c r="CFM4" s="19"/>
      <c r="CFN4" s="19"/>
      <c r="CFO4" s="19"/>
      <c r="CFP4" s="19"/>
      <c r="CFQ4" s="19"/>
      <c r="CFR4" s="19"/>
      <c r="CFS4" s="19"/>
      <c r="CFT4" s="19"/>
      <c r="CFU4" s="19"/>
      <c r="CFV4" s="19"/>
      <c r="CFW4" s="19"/>
      <c r="CFX4" s="19"/>
      <c r="CFY4" s="19"/>
      <c r="CFZ4" s="19"/>
      <c r="CGA4" s="19"/>
      <c r="CGB4" s="19"/>
      <c r="CGC4" s="19"/>
      <c r="CGD4" s="19"/>
      <c r="CGE4" s="19"/>
      <c r="CGF4" s="19"/>
      <c r="CGG4" s="19"/>
      <c r="CGH4" s="19"/>
      <c r="CGI4" s="19"/>
      <c r="CGJ4" s="19"/>
      <c r="CGK4" s="19"/>
      <c r="CGL4" s="19"/>
      <c r="CGM4" s="19"/>
      <c r="CGN4" s="19"/>
      <c r="CGO4" s="19"/>
      <c r="CGP4" s="19"/>
      <c r="CGQ4" s="19"/>
      <c r="CGR4" s="19"/>
      <c r="CGS4" s="19"/>
      <c r="CGT4" s="19"/>
      <c r="CGU4" s="19"/>
      <c r="CGV4" s="19"/>
      <c r="CGW4" s="19"/>
      <c r="CGX4" s="19"/>
      <c r="CGY4" s="19"/>
      <c r="CGZ4" s="19"/>
      <c r="CHA4" s="19"/>
      <c r="CHB4" s="19"/>
      <c r="CHC4" s="19"/>
      <c r="CHD4" s="19"/>
      <c r="CHE4" s="19"/>
      <c r="CHF4" s="19"/>
      <c r="CHG4" s="19"/>
      <c r="CHH4" s="19"/>
      <c r="CHI4" s="19"/>
      <c r="CHJ4" s="19"/>
      <c r="CHK4" s="19"/>
      <c r="CHL4" s="19"/>
      <c r="CHM4" s="19"/>
      <c r="CHN4" s="19"/>
      <c r="CHO4" s="19"/>
      <c r="CHP4" s="19"/>
      <c r="CHQ4" s="19"/>
      <c r="CHR4" s="19"/>
      <c r="CHS4" s="19"/>
      <c r="CHT4" s="19"/>
      <c r="CHU4" s="19"/>
      <c r="CHV4" s="19"/>
      <c r="CHW4" s="19"/>
      <c r="CHX4" s="19"/>
      <c r="CHY4" s="19"/>
      <c r="CHZ4" s="19"/>
      <c r="CIA4" s="19"/>
      <c r="CIB4" s="19"/>
      <c r="CIC4" s="19"/>
      <c r="CID4" s="19"/>
      <c r="CIE4" s="19"/>
      <c r="CIF4" s="19"/>
      <c r="CIG4" s="19"/>
      <c r="CIH4" s="19"/>
      <c r="CII4" s="19"/>
      <c r="CIJ4" s="19"/>
      <c r="CIK4" s="19"/>
      <c r="CIL4" s="19"/>
      <c r="CIM4" s="19"/>
      <c r="CIN4" s="19"/>
      <c r="CIO4" s="19"/>
      <c r="CIP4" s="19"/>
      <c r="CIQ4" s="19"/>
      <c r="CIR4" s="19"/>
      <c r="CIS4" s="19"/>
      <c r="CIT4" s="19"/>
      <c r="CIU4" s="19"/>
      <c r="CIV4" s="19"/>
      <c r="CIW4" s="19"/>
      <c r="CIX4" s="19"/>
      <c r="CIY4" s="19"/>
      <c r="CIZ4" s="19"/>
      <c r="CJA4" s="19"/>
      <c r="CJB4" s="19"/>
      <c r="CJC4" s="19"/>
      <c r="CJD4" s="19"/>
      <c r="CJE4" s="19"/>
      <c r="CJF4" s="19"/>
      <c r="CJG4" s="19"/>
      <c r="CJH4" s="19"/>
      <c r="CJI4" s="19"/>
      <c r="CJJ4" s="19"/>
      <c r="CJK4" s="19"/>
      <c r="CJL4" s="19"/>
      <c r="CJM4" s="19"/>
      <c r="CJN4" s="19"/>
      <c r="CJO4" s="19"/>
      <c r="CJP4" s="19"/>
      <c r="CJQ4" s="19"/>
      <c r="CJR4" s="19"/>
      <c r="CJS4" s="19"/>
      <c r="CJT4" s="19"/>
      <c r="CJU4" s="19"/>
      <c r="CJV4" s="19"/>
      <c r="CJW4" s="19"/>
      <c r="CJX4" s="19"/>
      <c r="CJY4" s="19"/>
      <c r="CJZ4" s="19"/>
      <c r="CKA4" s="19"/>
      <c r="CKB4" s="19"/>
      <c r="CKC4" s="19"/>
      <c r="CKD4" s="19"/>
      <c r="CKE4" s="19"/>
      <c r="CKF4" s="19"/>
      <c r="CKG4" s="19"/>
      <c r="CKH4" s="19"/>
      <c r="CKI4" s="19"/>
      <c r="CKJ4" s="19"/>
      <c r="CKK4" s="19"/>
      <c r="CKL4" s="19"/>
      <c r="CKM4" s="19"/>
      <c r="CKN4" s="19"/>
      <c r="CKO4" s="19"/>
      <c r="CKP4" s="19"/>
      <c r="CKQ4" s="19"/>
      <c r="CKR4" s="19"/>
      <c r="CKS4" s="19"/>
      <c r="CKT4" s="19"/>
      <c r="CKU4" s="19"/>
      <c r="CKV4" s="19"/>
      <c r="CKW4" s="19"/>
      <c r="CKX4" s="19"/>
      <c r="CKY4" s="19"/>
      <c r="CKZ4" s="19"/>
      <c r="CLA4" s="19"/>
      <c r="CLB4" s="19"/>
      <c r="CLC4" s="19"/>
      <c r="CLD4" s="19"/>
      <c r="CLE4" s="19"/>
      <c r="CLF4" s="19"/>
      <c r="CLG4" s="19"/>
      <c r="CLH4" s="19"/>
      <c r="CLI4" s="19"/>
      <c r="CLJ4" s="19"/>
      <c r="CLK4" s="19"/>
      <c r="CLL4" s="19"/>
      <c r="CLM4" s="19"/>
      <c r="CLN4" s="19"/>
      <c r="CLO4" s="19"/>
      <c r="CLP4" s="19"/>
      <c r="CLQ4" s="19"/>
      <c r="CLR4" s="19"/>
      <c r="CLS4" s="19"/>
      <c r="CLT4" s="19"/>
      <c r="CLU4" s="19"/>
      <c r="CLV4" s="19"/>
      <c r="CLW4" s="19"/>
      <c r="CLX4" s="19"/>
      <c r="CLY4" s="19"/>
      <c r="CLZ4" s="19"/>
      <c r="CMA4" s="19"/>
      <c r="CMB4" s="19"/>
      <c r="CMC4" s="19"/>
      <c r="CMD4" s="19"/>
      <c r="CME4" s="19"/>
      <c r="CMF4" s="19"/>
      <c r="CMG4" s="19"/>
      <c r="CMH4" s="19"/>
      <c r="CMI4" s="19"/>
      <c r="CMJ4" s="19"/>
      <c r="CMK4" s="19"/>
      <c r="CML4" s="19"/>
      <c r="CMM4" s="19"/>
      <c r="CMN4" s="19"/>
      <c r="CMO4" s="19"/>
      <c r="CMP4" s="19"/>
      <c r="CMQ4" s="19"/>
      <c r="CMR4" s="19"/>
      <c r="CMS4" s="19"/>
      <c r="CMT4" s="19"/>
      <c r="CMU4" s="19"/>
      <c r="CMV4" s="19"/>
      <c r="CMW4" s="19"/>
      <c r="CMX4" s="19"/>
      <c r="CMY4" s="19"/>
      <c r="CMZ4" s="19"/>
      <c r="CNA4" s="19"/>
      <c r="CNB4" s="19"/>
      <c r="CNC4" s="19"/>
      <c r="CND4" s="19"/>
      <c r="CNE4" s="19"/>
      <c r="CNF4" s="19"/>
      <c r="CNG4" s="19"/>
      <c r="CNH4" s="19"/>
      <c r="CNI4" s="19"/>
      <c r="CNJ4" s="19"/>
      <c r="CNK4" s="19"/>
      <c r="CNL4" s="19"/>
      <c r="CNM4" s="19"/>
      <c r="CNN4" s="19"/>
      <c r="CNO4" s="19"/>
      <c r="CNP4" s="19"/>
      <c r="CNQ4" s="19"/>
      <c r="CNR4" s="19"/>
      <c r="CNS4" s="19"/>
      <c r="CNT4" s="19"/>
      <c r="CNU4" s="19"/>
      <c r="CNV4" s="19"/>
      <c r="CNW4" s="19"/>
      <c r="CNX4" s="19"/>
      <c r="CNY4" s="19"/>
      <c r="CNZ4" s="19"/>
      <c r="COA4" s="19"/>
      <c r="COB4" s="19"/>
      <c r="COC4" s="19"/>
      <c r="COD4" s="19"/>
      <c r="COE4" s="19"/>
      <c r="COF4" s="19"/>
      <c r="COG4" s="19"/>
      <c r="COH4" s="19"/>
      <c r="COI4" s="19"/>
      <c r="COJ4" s="19"/>
      <c r="COK4" s="19"/>
      <c r="COL4" s="19"/>
      <c r="COM4" s="19"/>
      <c r="CON4" s="19"/>
      <c r="COO4" s="19"/>
      <c r="COP4" s="19"/>
      <c r="COQ4" s="19"/>
      <c r="COR4" s="19"/>
      <c r="COS4" s="19"/>
      <c r="COT4" s="19"/>
      <c r="COU4" s="19"/>
      <c r="COV4" s="19"/>
      <c r="COW4" s="19"/>
      <c r="COX4" s="19"/>
      <c r="COY4" s="19"/>
      <c r="COZ4" s="19"/>
      <c r="CPA4" s="19"/>
      <c r="CPB4" s="19"/>
      <c r="CPC4" s="19"/>
      <c r="CPD4" s="19"/>
      <c r="CPE4" s="19"/>
      <c r="CPF4" s="19"/>
      <c r="CPG4" s="19"/>
      <c r="CPH4" s="19"/>
      <c r="CPI4" s="19"/>
      <c r="CPJ4" s="19"/>
      <c r="CPK4" s="19"/>
      <c r="CPL4" s="19"/>
      <c r="CPM4" s="19"/>
      <c r="CPN4" s="19"/>
      <c r="CPO4" s="19"/>
      <c r="CPP4" s="19"/>
      <c r="CPQ4" s="19"/>
      <c r="CPR4" s="19"/>
      <c r="CPS4" s="19"/>
      <c r="CPT4" s="19"/>
      <c r="CPU4" s="19"/>
      <c r="CPV4" s="19"/>
      <c r="CPW4" s="19"/>
      <c r="CPX4" s="19"/>
      <c r="CPY4" s="19"/>
      <c r="CPZ4" s="19"/>
      <c r="CQA4" s="19"/>
      <c r="CQB4" s="19"/>
      <c r="CQC4" s="19"/>
      <c r="CQD4" s="19"/>
      <c r="CQE4" s="19"/>
      <c r="CQF4" s="19"/>
      <c r="CQG4" s="19"/>
      <c r="CQH4" s="19"/>
      <c r="CQI4" s="19"/>
      <c r="CQJ4" s="19"/>
      <c r="CQK4" s="19"/>
      <c r="CQL4" s="19"/>
      <c r="CQM4" s="19"/>
      <c r="CQN4" s="19"/>
      <c r="CQO4" s="19"/>
      <c r="CQP4" s="19"/>
      <c r="CQQ4" s="19"/>
      <c r="CQR4" s="19"/>
      <c r="CQS4" s="19"/>
      <c r="CQT4" s="19"/>
      <c r="CQU4" s="19"/>
      <c r="CQV4" s="19"/>
      <c r="CQW4" s="19"/>
      <c r="CQX4" s="19"/>
      <c r="CQY4" s="19"/>
      <c r="CQZ4" s="19"/>
      <c r="CRA4" s="19"/>
      <c r="CRB4" s="19"/>
      <c r="CRC4" s="19"/>
      <c r="CRD4" s="19"/>
      <c r="CRE4" s="19"/>
      <c r="CRF4" s="19"/>
      <c r="CRG4" s="19"/>
      <c r="CRH4" s="19"/>
      <c r="CRI4" s="19"/>
      <c r="CRJ4" s="19"/>
      <c r="CRK4" s="19"/>
      <c r="CRL4" s="19"/>
      <c r="CRM4" s="19"/>
      <c r="CRN4" s="19"/>
      <c r="CRO4" s="19"/>
      <c r="CRP4" s="19"/>
      <c r="CRQ4" s="19"/>
      <c r="CRR4" s="19"/>
      <c r="CRS4" s="19"/>
      <c r="CRT4" s="19"/>
      <c r="CRU4" s="19"/>
      <c r="CRV4" s="19"/>
      <c r="CRW4" s="19"/>
      <c r="CRX4" s="19"/>
      <c r="CRY4" s="19"/>
      <c r="CRZ4" s="19"/>
      <c r="CSA4" s="19"/>
      <c r="CSB4" s="19"/>
      <c r="CSC4" s="19"/>
      <c r="CSD4" s="19"/>
      <c r="CSE4" s="19"/>
      <c r="CSF4" s="19"/>
      <c r="CSG4" s="19"/>
      <c r="CSH4" s="19"/>
      <c r="CSI4" s="19"/>
      <c r="CSJ4" s="19"/>
      <c r="CSK4" s="19"/>
      <c r="CSL4" s="19"/>
      <c r="CSM4" s="19"/>
      <c r="CSN4" s="19"/>
      <c r="CSO4" s="19"/>
      <c r="CSP4" s="19"/>
      <c r="CSQ4" s="19"/>
      <c r="CSR4" s="19"/>
      <c r="CSS4" s="19"/>
      <c r="CST4" s="19"/>
      <c r="CSU4" s="19"/>
      <c r="CSV4" s="19"/>
      <c r="CSW4" s="19"/>
      <c r="CSX4" s="19"/>
      <c r="CSY4" s="19"/>
      <c r="CSZ4" s="19"/>
      <c r="CTA4" s="19"/>
      <c r="CTB4" s="19"/>
      <c r="CTC4" s="19"/>
      <c r="CTD4" s="19"/>
      <c r="CTE4" s="19"/>
      <c r="CTF4" s="19"/>
      <c r="CTG4" s="19"/>
      <c r="CTH4" s="19"/>
      <c r="CTI4" s="19"/>
      <c r="CTJ4" s="19"/>
      <c r="CTK4" s="19"/>
      <c r="CTL4" s="19"/>
      <c r="CTM4" s="19"/>
      <c r="CTN4" s="19"/>
      <c r="CTO4" s="19"/>
      <c r="CTP4" s="19"/>
      <c r="CTQ4" s="19"/>
      <c r="CTR4" s="19"/>
      <c r="CTS4" s="19"/>
      <c r="CTT4" s="19"/>
      <c r="CTU4" s="19"/>
      <c r="CTV4" s="19"/>
      <c r="CTW4" s="19"/>
      <c r="CTX4" s="19"/>
      <c r="CTY4" s="19"/>
      <c r="CTZ4" s="19"/>
      <c r="CUA4" s="19"/>
      <c r="CUB4" s="19"/>
      <c r="CUC4" s="19"/>
      <c r="CUD4" s="19"/>
      <c r="CUE4" s="19"/>
      <c r="CUF4" s="19"/>
      <c r="CUG4" s="19"/>
      <c r="CUH4" s="19"/>
      <c r="CUI4" s="19"/>
      <c r="CUJ4" s="19"/>
      <c r="CUK4" s="19"/>
      <c r="CUL4" s="19"/>
      <c r="CUM4" s="19"/>
      <c r="CUN4" s="19"/>
      <c r="CUO4" s="19"/>
      <c r="CUP4" s="19"/>
      <c r="CUQ4" s="19"/>
      <c r="CUR4" s="19"/>
      <c r="CUS4" s="19"/>
      <c r="CUT4" s="19"/>
      <c r="CUU4" s="19"/>
      <c r="CUV4" s="19"/>
      <c r="CUW4" s="19"/>
      <c r="CUX4" s="19"/>
      <c r="CUY4" s="19"/>
      <c r="CUZ4" s="19"/>
      <c r="CVA4" s="19"/>
      <c r="CVB4" s="19"/>
      <c r="CVC4" s="19"/>
      <c r="CVD4" s="19"/>
      <c r="CVE4" s="19"/>
      <c r="CVF4" s="19"/>
      <c r="CVG4" s="19"/>
      <c r="CVH4" s="19"/>
      <c r="CVI4" s="19"/>
      <c r="CVJ4" s="19"/>
      <c r="CVK4" s="19"/>
      <c r="CVL4" s="19"/>
      <c r="CVM4" s="19"/>
      <c r="CVN4" s="19"/>
      <c r="CVO4" s="19"/>
      <c r="CVP4" s="19"/>
      <c r="CVQ4" s="19"/>
      <c r="CVR4" s="19"/>
      <c r="CVS4" s="19"/>
      <c r="CVT4" s="19"/>
      <c r="CVU4" s="19"/>
      <c r="CVV4" s="19"/>
      <c r="CVW4" s="19"/>
      <c r="CVX4" s="19"/>
      <c r="CVY4" s="19"/>
      <c r="CVZ4" s="19"/>
      <c r="CWA4" s="19"/>
      <c r="CWB4" s="19"/>
      <c r="CWC4" s="19"/>
      <c r="CWD4" s="19"/>
      <c r="CWE4" s="19"/>
      <c r="CWF4" s="19"/>
      <c r="CWG4" s="19"/>
      <c r="CWH4" s="19"/>
      <c r="CWI4" s="19"/>
      <c r="CWJ4" s="19"/>
      <c r="CWK4" s="19"/>
      <c r="CWL4" s="19"/>
      <c r="CWM4" s="19"/>
      <c r="CWN4" s="19"/>
      <c r="CWO4" s="19"/>
      <c r="CWP4" s="19"/>
      <c r="CWQ4" s="19"/>
      <c r="CWR4" s="19"/>
      <c r="CWS4" s="19"/>
      <c r="CWT4" s="19"/>
      <c r="CWU4" s="19"/>
      <c r="CWV4" s="19"/>
      <c r="CWW4" s="19"/>
      <c r="CWX4" s="19"/>
      <c r="CWY4" s="19"/>
      <c r="CWZ4" s="19"/>
      <c r="CXA4" s="19"/>
      <c r="CXB4" s="19"/>
      <c r="CXC4" s="19"/>
      <c r="CXD4" s="19"/>
      <c r="CXE4" s="19"/>
      <c r="CXF4" s="19"/>
      <c r="CXG4" s="19"/>
      <c r="CXH4" s="19"/>
      <c r="CXI4" s="19"/>
      <c r="CXJ4" s="19"/>
      <c r="CXK4" s="19"/>
      <c r="CXL4" s="19"/>
      <c r="CXM4" s="19"/>
      <c r="CXN4" s="19"/>
      <c r="CXO4" s="19"/>
      <c r="CXP4" s="19"/>
      <c r="CXQ4" s="19"/>
      <c r="CXR4" s="19"/>
      <c r="CXS4" s="19"/>
      <c r="CXT4" s="19"/>
      <c r="CXU4" s="19"/>
      <c r="CXV4" s="19"/>
      <c r="CXW4" s="19"/>
      <c r="CXX4" s="19"/>
      <c r="CXY4" s="19"/>
      <c r="CXZ4" s="19"/>
      <c r="CYA4" s="19"/>
      <c r="CYB4" s="19"/>
      <c r="CYC4" s="19"/>
      <c r="CYD4" s="19"/>
      <c r="CYE4" s="19"/>
      <c r="CYF4" s="19"/>
      <c r="CYG4" s="19"/>
      <c r="CYH4" s="19"/>
      <c r="CYI4" s="19"/>
      <c r="CYJ4" s="19"/>
      <c r="CYK4" s="19"/>
      <c r="CYL4" s="19"/>
      <c r="CYM4" s="19"/>
      <c r="CYN4" s="19"/>
      <c r="CYO4" s="19"/>
      <c r="CYP4" s="19"/>
      <c r="CYQ4" s="19"/>
      <c r="CYR4" s="19"/>
      <c r="CYS4" s="19"/>
      <c r="CYT4" s="19"/>
      <c r="CYU4" s="19"/>
      <c r="CYV4" s="19"/>
      <c r="CYW4" s="19"/>
      <c r="CYX4" s="19"/>
      <c r="CYY4" s="19"/>
      <c r="CYZ4" s="19"/>
      <c r="CZA4" s="19"/>
      <c r="CZB4" s="19"/>
      <c r="CZC4" s="19"/>
      <c r="CZD4" s="19"/>
      <c r="CZE4" s="19"/>
      <c r="CZF4" s="19"/>
      <c r="CZG4" s="19"/>
      <c r="CZH4" s="19"/>
      <c r="CZI4" s="19"/>
      <c r="CZJ4" s="19"/>
      <c r="CZK4" s="19"/>
      <c r="CZL4" s="19"/>
      <c r="CZM4" s="19"/>
      <c r="CZN4" s="19"/>
      <c r="CZO4" s="19"/>
      <c r="CZP4" s="19"/>
      <c r="CZQ4" s="19"/>
      <c r="CZR4" s="19"/>
      <c r="CZS4" s="19"/>
      <c r="CZT4" s="19"/>
      <c r="CZU4" s="19"/>
      <c r="CZV4" s="19"/>
      <c r="CZW4" s="19"/>
      <c r="CZX4" s="19"/>
      <c r="CZY4" s="19"/>
      <c r="CZZ4" s="19"/>
      <c r="DAA4" s="19"/>
      <c r="DAB4" s="19"/>
      <c r="DAC4" s="19"/>
      <c r="DAD4" s="19"/>
      <c r="DAE4" s="19"/>
      <c r="DAF4" s="19"/>
      <c r="DAG4" s="19"/>
      <c r="DAH4" s="19"/>
      <c r="DAI4" s="19"/>
      <c r="DAJ4" s="19"/>
      <c r="DAK4" s="19"/>
      <c r="DAL4" s="19"/>
      <c r="DAM4" s="19"/>
      <c r="DAN4" s="19"/>
      <c r="DAO4" s="19"/>
      <c r="DAP4" s="19"/>
      <c r="DAQ4" s="19"/>
      <c r="DAR4" s="19"/>
      <c r="DAS4" s="19"/>
      <c r="DAT4" s="19"/>
      <c r="DAU4" s="19"/>
      <c r="DAV4" s="19"/>
      <c r="DAW4" s="19"/>
      <c r="DAX4" s="19"/>
      <c r="DAY4" s="19"/>
      <c r="DAZ4" s="19"/>
      <c r="DBA4" s="19"/>
      <c r="DBB4" s="19"/>
      <c r="DBC4" s="19"/>
      <c r="DBD4" s="19"/>
      <c r="DBE4" s="19"/>
      <c r="DBF4" s="19"/>
      <c r="DBG4" s="19"/>
      <c r="DBH4" s="19"/>
      <c r="DBI4" s="19"/>
      <c r="DBJ4" s="19"/>
      <c r="DBK4" s="19"/>
      <c r="DBL4" s="19"/>
      <c r="DBM4" s="19"/>
      <c r="DBN4" s="19"/>
      <c r="DBO4" s="19"/>
      <c r="DBP4" s="19"/>
      <c r="DBQ4" s="19"/>
      <c r="DBR4" s="19"/>
      <c r="DBS4" s="19"/>
      <c r="DBT4" s="19"/>
      <c r="DBU4" s="19"/>
      <c r="DBV4" s="19"/>
      <c r="DBW4" s="19"/>
      <c r="DBX4" s="19"/>
      <c r="DBY4" s="19"/>
      <c r="DBZ4" s="19"/>
      <c r="DCA4" s="19"/>
      <c r="DCB4" s="19"/>
      <c r="DCC4" s="19"/>
      <c r="DCD4" s="19"/>
      <c r="DCE4" s="19"/>
      <c r="DCF4" s="19"/>
      <c r="DCG4" s="19"/>
      <c r="DCH4" s="19"/>
      <c r="DCI4" s="19"/>
      <c r="DCJ4" s="19"/>
      <c r="DCK4" s="19"/>
      <c r="DCL4" s="19"/>
      <c r="DCM4" s="19"/>
      <c r="DCN4" s="19"/>
      <c r="DCO4" s="19"/>
      <c r="DCP4" s="19"/>
      <c r="DCQ4" s="19"/>
      <c r="DCR4" s="19"/>
      <c r="DCS4" s="19"/>
      <c r="DCT4" s="19"/>
      <c r="DCU4" s="19"/>
      <c r="DCV4" s="19"/>
      <c r="DCW4" s="19"/>
      <c r="DCX4" s="19"/>
      <c r="DCY4" s="19"/>
      <c r="DCZ4" s="19"/>
      <c r="DDA4" s="19"/>
      <c r="DDB4" s="19"/>
      <c r="DDC4" s="19"/>
      <c r="DDD4" s="19"/>
      <c r="DDE4" s="19"/>
      <c r="DDF4" s="19"/>
      <c r="DDG4" s="19"/>
      <c r="DDH4" s="19"/>
      <c r="DDI4" s="19"/>
      <c r="DDJ4" s="19"/>
      <c r="DDK4" s="19"/>
      <c r="DDL4" s="19"/>
      <c r="DDM4" s="19"/>
      <c r="DDN4" s="19"/>
      <c r="DDO4" s="19"/>
      <c r="DDP4" s="19"/>
      <c r="DDQ4" s="19"/>
      <c r="DDR4" s="19"/>
      <c r="DDS4" s="19"/>
      <c r="DDT4" s="19"/>
      <c r="DDU4" s="19"/>
      <c r="DDV4" s="19"/>
      <c r="DDW4" s="19"/>
      <c r="DDX4" s="19"/>
      <c r="DDY4" s="19"/>
      <c r="DDZ4" s="19"/>
      <c r="DEA4" s="19"/>
      <c r="DEB4" s="19"/>
      <c r="DEC4" s="19"/>
      <c r="DED4" s="19"/>
      <c r="DEE4" s="19"/>
      <c r="DEF4" s="19"/>
      <c r="DEG4" s="19"/>
      <c r="DEH4" s="19"/>
      <c r="DEI4" s="19"/>
      <c r="DEJ4" s="19"/>
      <c r="DEK4" s="19"/>
      <c r="DEL4" s="19"/>
      <c r="DEM4" s="19"/>
      <c r="DEN4" s="19"/>
      <c r="DEO4" s="19"/>
      <c r="DEP4" s="19"/>
      <c r="DEQ4" s="19"/>
      <c r="DER4" s="19"/>
      <c r="DES4" s="19"/>
      <c r="DET4" s="19"/>
      <c r="DEU4" s="19"/>
      <c r="DEV4" s="19"/>
      <c r="DEW4" s="19"/>
      <c r="DEX4" s="19"/>
      <c r="DEY4" s="19"/>
      <c r="DEZ4" s="19"/>
      <c r="DFA4" s="19"/>
      <c r="DFB4" s="19"/>
      <c r="DFC4" s="19"/>
      <c r="DFD4" s="19"/>
      <c r="DFE4" s="19"/>
      <c r="DFF4" s="19"/>
      <c r="DFG4" s="19"/>
      <c r="DFH4" s="19"/>
      <c r="DFI4" s="19"/>
      <c r="DFJ4" s="19"/>
      <c r="DFK4" s="19"/>
      <c r="DFL4" s="19"/>
      <c r="DFM4" s="19"/>
      <c r="DFN4" s="19"/>
      <c r="DFO4" s="19"/>
      <c r="DFP4" s="19"/>
      <c r="DFQ4" s="19"/>
      <c r="DFR4" s="19"/>
      <c r="DFS4" s="19"/>
      <c r="DFT4" s="19"/>
      <c r="DFU4" s="19"/>
      <c r="DFV4" s="19"/>
      <c r="DFW4" s="19"/>
      <c r="DFX4" s="19"/>
      <c r="DFY4" s="19"/>
      <c r="DFZ4" s="19"/>
      <c r="DGA4" s="19"/>
      <c r="DGB4" s="19"/>
      <c r="DGC4" s="19"/>
      <c r="DGD4" s="19"/>
      <c r="DGE4" s="19"/>
      <c r="DGF4" s="19"/>
      <c r="DGG4" s="19"/>
      <c r="DGH4" s="19"/>
      <c r="DGI4" s="19"/>
      <c r="DGJ4" s="19"/>
      <c r="DGK4" s="19"/>
      <c r="DGL4" s="19"/>
      <c r="DGM4" s="19"/>
      <c r="DGN4" s="19"/>
      <c r="DGO4" s="19"/>
      <c r="DGP4" s="19"/>
      <c r="DGQ4" s="19"/>
      <c r="DGR4" s="19"/>
      <c r="DGS4" s="19"/>
      <c r="DGT4" s="19"/>
      <c r="DGU4" s="19"/>
      <c r="DGV4" s="19"/>
      <c r="DGW4" s="19"/>
      <c r="DGX4" s="19"/>
      <c r="DGY4" s="19"/>
      <c r="DGZ4" s="19"/>
      <c r="DHA4" s="19"/>
      <c r="DHB4" s="19"/>
      <c r="DHC4" s="19"/>
      <c r="DHD4" s="19"/>
      <c r="DHE4" s="19"/>
      <c r="DHF4" s="19"/>
      <c r="DHG4" s="19"/>
      <c r="DHH4" s="19"/>
      <c r="DHI4" s="19"/>
      <c r="DHJ4" s="19"/>
      <c r="DHK4" s="19"/>
      <c r="DHL4" s="19"/>
      <c r="DHM4" s="19"/>
      <c r="DHN4" s="19"/>
      <c r="DHO4" s="19"/>
      <c r="DHP4" s="19"/>
      <c r="DHQ4" s="19"/>
      <c r="DHR4" s="19"/>
      <c r="DHS4" s="19"/>
      <c r="DHT4" s="19"/>
      <c r="DHU4" s="19"/>
      <c r="DHV4" s="19"/>
      <c r="DHW4" s="19"/>
      <c r="DHX4" s="19"/>
      <c r="DHY4" s="19"/>
      <c r="DHZ4" s="19"/>
      <c r="DIA4" s="19"/>
      <c r="DIB4" s="19"/>
      <c r="DIC4" s="19"/>
      <c r="DID4" s="19"/>
      <c r="DIE4" s="19"/>
      <c r="DIF4" s="19"/>
      <c r="DIG4" s="19"/>
      <c r="DIH4" s="19"/>
      <c r="DII4" s="19"/>
      <c r="DIJ4" s="19"/>
      <c r="DIK4" s="19"/>
      <c r="DIL4" s="19"/>
      <c r="DIM4" s="19"/>
      <c r="DIN4" s="19"/>
      <c r="DIO4" s="19"/>
      <c r="DIP4" s="19"/>
      <c r="DIQ4" s="19"/>
      <c r="DIR4" s="19"/>
      <c r="DIS4" s="19"/>
      <c r="DIT4" s="19"/>
      <c r="DIU4" s="19"/>
      <c r="DIV4" s="19"/>
      <c r="DIW4" s="19"/>
      <c r="DIX4" s="19"/>
      <c r="DIY4" s="19"/>
      <c r="DIZ4" s="19"/>
      <c r="DJA4" s="19"/>
      <c r="DJB4" s="19"/>
      <c r="DJC4" s="19"/>
      <c r="DJD4" s="19"/>
      <c r="DJE4" s="19"/>
      <c r="DJF4" s="19"/>
      <c r="DJG4" s="19"/>
      <c r="DJH4" s="19"/>
      <c r="DJI4" s="19"/>
      <c r="DJJ4" s="19"/>
      <c r="DJK4" s="19"/>
      <c r="DJL4" s="19"/>
      <c r="DJM4" s="19"/>
      <c r="DJN4" s="19"/>
      <c r="DJO4" s="19"/>
      <c r="DJP4" s="19"/>
      <c r="DJQ4" s="19"/>
      <c r="DJR4" s="19"/>
      <c r="DJS4" s="19"/>
      <c r="DJT4" s="19"/>
      <c r="DJU4" s="19"/>
      <c r="DJV4" s="19"/>
      <c r="DJW4" s="19"/>
      <c r="DJX4" s="19"/>
      <c r="DJY4" s="19"/>
      <c r="DJZ4" s="19"/>
      <c r="DKA4" s="19"/>
      <c r="DKB4" s="19"/>
      <c r="DKC4" s="19"/>
      <c r="DKD4" s="19"/>
      <c r="DKE4" s="19"/>
      <c r="DKF4" s="19"/>
      <c r="DKG4" s="19"/>
      <c r="DKH4" s="19"/>
      <c r="DKI4" s="19"/>
      <c r="DKJ4" s="19"/>
      <c r="DKK4" s="19"/>
      <c r="DKL4" s="19"/>
      <c r="DKM4" s="19"/>
      <c r="DKN4" s="19"/>
      <c r="DKO4" s="19"/>
      <c r="DKP4" s="19"/>
      <c r="DKQ4" s="19"/>
      <c r="DKR4" s="19"/>
      <c r="DKS4" s="19"/>
      <c r="DKT4" s="19"/>
      <c r="DKU4" s="19"/>
      <c r="DKV4" s="19"/>
      <c r="DKW4" s="19"/>
      <c r="DKX4" s="19"/>
      <c r="DKY4" s="19"/>
      <c r="DKZ4" s="19"/>
      <c r="DLA4" s="19"/>
      <c r="DLB4" s="19"/>
      <c r="DLC4" s="19"/>
      <c r="DLD4" s="19"/>
      <c r="DLE4" s="19"/>
      <c r="DLF4" s="19"/>
      <c r="DLG4" s="19"/>
      <c r="DLH4" s="19"/>
      <c r="DLI4" s="19"/>
      <c r="DLJ4" s="19"/>
      <c r="DLK4" s="19"/>
      <c r="DLL4" s="19"/>
      <c r="DLM4" s="19"/>
      <c r="DLN4" s="19"/>
      <c r="DLO4" s="19"/>
      <c r="DLP4" s="19"/>
      <c r="DLQ4" s="19"/>
      <c r="DLR4" s="19"/>
      <c r="DLS4" s="19"/>
      <c r="DLT4" s="19"/>
      <c r="DLU4" s="19"/>
      <c r="DLV4" s="19"/>
      <c r="DLW4" s="19"/>
      <c r="DLX4" s="19"/>
      <c r="DLY4" s="19"/>
      <c r="DLZ4" s="19"/>
      <c r="DMA4" s="19"/>
      <c r="DMB4" s="19"/>
      <c r="DMC4" s="19"/>
      <c r="DMD4" s="19"/>
      <c r="DME4" s="19"/>
      <c r="DMF4" s="19"/>
      <c r="DMG4" s="19"/>
      <c r="DMH4" s="19"/>
      <c r="DMI4" s="19"/>
      <c r="DMJ4" s="19"/>
      <c r="DMK4" s="19"/>
      <c r="DML4" s="19"/>
      <c r="DMM4" s="19"/>
      <c r="DMN4" s="19"/>
      <c r="DMO4" s="19"/>
      <c r="DMP4" s="19"/>
      <c r="DMQ4" s="19"/>
      <c r="DMR4" s="19"/>
      <c r="DMS4" s="19"/>
      <c r="DMT4" s="19"/>
      <c r="DMU4" s="19"/>
      <c r="DMV4" s="19"/>
      <c r="DMW4" s="19"/>
      <c r="DMX4" s="19"/>
      <c r="DMY4" s="19"/>
      <c r="DMZ4" s="19"/>
      <c r="DNA4" s="19"/>
      <c r="DNB4" s="19"/>
      <c r="DNC4" s="19"/>
      <c r="DND4" s="19"/>
      <c r="DNE4" s="19"/>
      <c r="DNF4" s="19"/>
      <c r="DNG4" s="19"/>
      <c r="DNH4" s="19"/>
      <c r="DNI4" s="19"/>
      <c r="DNJ4" s="19"/>
      <c r="DNK4" s="19"/>
      <c r="DNL4" s="19"/>
      <c r="DNM4" s="19"/>
      <c r="DNN4" s="19"/>
      <c r="DNO4" s="19"/>
      <c r="DNP4" s="19"/>
      <c r="DNQ4" s="19"/>
      <c r="DNR4" s="19"/>
      <c r="DNS4" s="19"/>
      <c r="DNT4" s="19"/>
      <c r="DNU4" s="19"/>
      <c r="DNV4" s="19"/>
      <c r="DNW4" s="19"/>
      <c r="DNX4" s="19"/>
      <c r="DNY4" s="19"/>
      <c r="DNZ4" s="19"/>
      <c r="DOA4" s="19"/>
      <c r="DOB4" s="19"/>
      <c r="DOC4" s="19"/>
      <c r="DOD4" s="19"/>
      <c r="DOE4" s="19"/>
      <c r="DOF4" s="19"/>
      <c r="DOG4" s="19"/>
      <c r="DOH4" s="19"/>
      <c r="DOI4" s="19"/>
      <c r="DOJ4" s="19"/>
      <c r="DOK4" s="19"/>
      <c r="DOL4" s="19"/>
      <c r="DOM4" s="19"/>
      <c r="DON4" s="19"/>
      <c r="DOO4" s="19"/>
      <c r="DOP4" s="19"/>
      <c r="DOQ4" s="19"/>
      <c r="DOR4" s="19"/>
      <c r="DOS4" s="19"/>
      <c r="DOT4" s="19"/>
      <c r="DOU4" s="19"/>
      <c r="DOV4" s="19"/>
      <c r="DOW4" s="19"/>
      <c r="DOX4" s="19"/>
      <c r="DOY4" s="19"/>
      <c r="DOZ4" s="19"/>
      <c r="DPA4" s="19"/>
      <c r="DPB4" s="19"/>
      <c r="DPC4" s="19"/>
      <c r="DPD4" s="19"/>
      <c r="DPE4" s="19"/>
      <c r="DPF4" s="19"/>
      <c r="DPG4" s="19"/>
      <c r="DPH4" s="19"/>
      <c r="DPI4" s="19"/>
      <c r="DPJ4" s="19"/>
      <c r="DPK4" s="19"/>
      <c r="DPL4" s="19"/>
      <c r="DPM4" s="19"/>
      <c r="DPN4" s="19"/>
      <c r="DPO4" s="19"/>
      <c r="DPP4" s="19"/>
      <c r="DPQ4" s="19"/>
      <c r="DPR4" s="19"/>
      <c r="DPS4" s="19"/>
      <c r="DPT4" s="19"/>
      <c r="DPU4" s="19"/>
      <c r="DPV4" s="19"/>
      <c r="DPW4" s="19"/>
      <c r="DPX4" s="19"/>
      <c r="DPY4" s="19"/>
      <c r="DPZ4" s="19"/>
      <c r="DQA4" s="19"/>
      <c r="DQB4" s="19"/>
      <c r="DQC4" s="19"/>
      <c r="DQD4" s="19"/>
      <c r="DQE4" s="19"/>
      <c r="DQF4" s="19"/>
      <c r="DQG4" s="19"/>
      <c r="DQH4" s="19"/>
      <c r="DQI4" s="19"/>
      <c r="DQJ4" s="19"/>
      <c r="DQK4" s="19"/>
      <c r="DQL4" s="19"/>
      <c r="DQM4" s="19"/>
      <c r="DQN4" s="19"/>
      <c r="DQO4" s="19"/>
      <c r="DQP4" s="19"/>
      <c r="DQQ4" s="19"/>
      <c r="DQR4" s="19"/>
      <c r="DQS4" s="19"/>
      <c r="DQT4" s="19"/>
      <c r="DQU4" s="19"/>
      <c r="DQV4" s="19"/>
      <c r="DQW4" s="19"/>
      <c r="DQX4" s="19"/>
      <c r="DQY4" s="19"/>
      <c r="DQZ4" s="19"/>
      <c r="DRA4" s="19"/>
      <c r="DRB4" s="19"/>
      <c r="DRC4" s="19"/>
      <c r="DRD4" s="19"/>
      <c r="DRE4" s="19"/>
      <c r="DRF4" s="19"/>
      <c r="DRG4" s="19"/>
      <c r="DRH4" s="19"/>
      <c r="DRI4" s="19"/>
      <c r="DRJ4" s="19"/>
      <c r="DRK4" s="19"/>
      <c r="DRL4" s="19"/>
      <c r="DRM4" s="19"/>
      <c r="DRN4" s="19"/>
      <c r="DRO4" s="19"/>
      <c r="DRP4" s="19"/>
      <c r="DRQ4" s="19"/>
      <c r="DRR4" s="19"/>
      <c r="DRS4" s="19"/>
      <c r="DRT4" s="19"/>
      <c r="DRU4" s="19"/>
      <c r="DRV4" s="19"/>
      <c r="DRW4" s="19"/>
      <c r="DRX4" s="19"/>
      <c r="DRY4" s="19"/>
      <c r="DRZ4" s="19"/>
      <c r="DSA4" s="19"/>
      <c r="DSB4" s="19"/>
      <c r="DSC4" s="19"/>
      <c r="DSD4" s="19"/>
      <c r="DSE4" s="19"/>
      <c r="DSF4" s="19"/>
      <c r="DSG4" s="19"/>
      <c r="DSH4" s="19"/>
      <c r="DSI4" s="19"/>
      <c r="DSJ4" s="19"/>
      <c r="DSK4" s="19"/>
      <c r="DSL4" s="19"/>
      <c r="DSM4" s="19"/>
      <c r="DSN4" s="19"/>
      <c r="DSO4" s="19"/>
      <c r="DSP4" s="19"/>
      <c r="DSQ4" s="19"/>
      <c r="DSR4" s="19"/>
      <c r="DSS4" s="19"/>
      <c r="DST4" s="19"/>
      <c r="DSU4" s="19"/>
      <c r="DSV4" s="19"/>
      <c r="DSW4" s="19"/>
      <c r="DSX4" s="19"/>
      <c r="DSY4" s="19"/>
      <c r="DSZ4" s="19"/>
      <c r="DTA4" s="19"/>
      <c r="DTB4" s="19"/>
      <c r="DTC4" s="19"/>
      <c r="DTD4" s="19"/>
      <c r="DTE4" s="19"/>
      <c r="DTF4" s="19"/>
      <c r="DTG4" s="19"/>
      <c r="DTH4" s="19"/>
      <c r="DTI4" s="19"/>
      <c r="DTJ4" s="19"/>
      <c r="DTK4" s="19"/>
      <c r="DTL4" s="19"/>
      <c r="DTM4" s="19"/>
      <c r="DTN4" s="19"/>
      <c r="DTO4" s="19"/>
      <c r="DTP4" s="19"/>
      <c r="DTQ4" s="19"/>
      <c r="DTR4" s="19"/>
      <c r="DTS4" s="19"/>
      <c r="DTT4" s="19"/>
      <c r="DTU4" s="19"/>
      <c r="DTV4" s="19"/>
      <c r="DTW4" s="19"/>
      <c r="DTX4" s="19"/>
      <c r="DTY4" s="19"/>
      <c r="DTZ4" s="19"/>
      <c r="DUA4" s="19"/>
      <c r="DUB4" s="19"/>
      <c r="DUC4" s="19"/>
      <c r="DUD4" s="19"/>
      <c r="DUE4" s="19"/>
      <c r="DUF4" s="19"/>
      <c r="DUG4" s="19"/>
      <c r="DUH4" s="19"/>
      <c r="DUI4" s="19"/>
      <c r="DUJ4" s="19"/>
      <c r="DUK4" s="19"/>
      <c r="DUL4" s="19"/>
      <c r="DUM4" s="19"/>
      <c r="DUN4" s="19"/>
      <c r="DUO4" s="19"/>
      <c r="DUP4" s="19"/>
      <c r="DUQ4" s="19"/>
      <c r="DUR4" s="19"/>
      <c r="DUS4" s="19"/>
      <c r="DUT4" s="19"/>
      <c r="DUU4" s="19"/>
      <c r="DUV4" s="19"/>
      <c r="DUW4" s="19"/>
      <c r="DUX4" s="19"/>
      <c r="DUY4" s="19"/>
      <c r="DUZ4" s="19"/>
      <c r="DVA4" s="19"/>
      <c r="DVB4" s="19"/>
      <c r="DVC4" s="19"/>
      <c r="DVD4" s="19"/>
      <c r="DVE4" s="19"/>
      <c r="DVF4" s="19"/>
      <c r="DVG4" s="19"/>
      <c r="DVH4" s="19"/>
      <c r="DVI4" s="19"/>
      <c r="DVJ4" s="19"/>
      <c r="DVK4" s="19"/>
      <c r="DVL4" s="19"/>
      <c r="DVM4" s="19"/>
      <c r="DVN4" s="19"/>
      <c r="DVO4" s="19"/>
      <c r="DVP4" s="19"/>
      <c r="DVQ4" s="19"/>
      <c r="DVR4" s="19"/>
      <c r="DVS4" s="19"/>
      <c r="DVT4" s="19"/>
      <c r="DVU4" s="19"/>
      <c r="DVV4" s="19"/>
      <c r="DVW4" s="19"/>
      <c r="DVX4" s="19"/>
      <c r="DVY4" s="19"/>
      <c r="DVZ4" s="19"/>
      <c r="DWA4" s="19"/>
      <c r="DWB4" s="19"/>
      <c r="DWC4" s="19"/>
      <c r="DWD4" s="19"/>
      <c r="DWE4" s="19"/>
      <c r="DWF4" s="19"/>
      <c r="DWG4" s="19"/>
      <c r="DWH4" s="19"/>
      <c r="DWI4" s="19"/>
      <c r="DWJ4" s="19"/>
      <c r="DWK4" s="19"/>
      <c r="DWL4" s="19"/>
      <c r="DWM4" s="19"/>
      <c r="DWN4" s="19"/>
      <c r="DWO4" s="19"/>
      <c r="DWP4" s="19"/>
      <c r="DWQ4" s="19"/>
      <c r="DWR4" s="19"/>
      <c r="DWS4" s="19"/>
      <c r="DWT4" s="19"/>
      <c r="DWU4" s="19"/>
      <c r="DWV4" s="19"/>
      <c r="DWW4" s="19"/>
      <c r="DWX4" s="19"/>
      <c r="DWY4" s="19"/>
      <c r="DWZ4" s="19"/>
      <c r="DXA4" s="19"/>
      <c r="DXB4" s="19"/>
      <c r="DXC4" s="19"/>
      <c r="DXD4" s="19"/>
      <c r="DXE4" s="19"/>
      <c r="DXF4" s="19"/>
      <c r="DXG4" s="19"/>
      <c r="DXH4" s="19"/>
      <c r="DXI4" s="19"/>
      <c r="DXJ4" s="19"/>
      <c r="DXK4" s="19"/>
      <c r="DXL4" s="19"/>
      <c r="DXM4" s="19"/>
      <c r="DXN4" s="19"/>
      <c r="DXO4" s="19"/>
      <c r="DXP4" s="19"/>
      <c r="DXQ4" s="19"/>
      <c r="DXR4" s="19"/>
      <c r="DXS4" s="19"/>
      <c r="DXT4" s="19"/>
      <c r="DXU4" s="19"/>
      <c r="DXV4" s="19"/>
      <c r="DXW4" s="19"/>
      <c r="DXX4" s="19"/>
      <c r="DXY4" s="19"/>
      <c r="DXZ4" s="19"/>
      <c r="DYA4" s="19"/>
      <c r="DYB4" s="19"/>
      <c r="DYC4" s="19"/>
      <c r="DYD4" s="19"/>
      <c r="DYE4" s="19"/>
      <c r="DYF4" s="19"/>
      <c r="DYG4" s="19"/>
      <c r="DYH4" s="19"/>
      <c r="DYI4" s="19"/>
      <c r="DYJ4" s="19"/>
      <c r="DYK4" s="19"/>
      <c r="DYL4" s="19"/>
      <c r="DYM4" s="19"/>
      <c r="DYN4" s="19"/>
      <c r="DYO4" s="19"/>
      <c r="DYP4" s="19"/>
      <c r="DYQ4" s="19"/>
      <c r="DYR4" s="19"/>
      <c r="DYS4" s="19"/>
      <c r="DYT4" s="19"/>
      <c r="DYU4" s="19"/>
      <c r="DYV4" s="19"/>
      <c r="DYW4" s="19"/>
      <c r="DYX4" s="19"/>
      <c r="DYY4" s="19"/>
      <c r="DYZ4" s="19"/>
      <c r="DZA4" s="19"/>
      <c r="DZB4" s="19"/>
      <c r="DZC4" s="19"/>
      <c r="DZD4" s="19"/>
      <c r="DZE4" s="19"/>
      <c r="DZF4" s="19"/>
      <c r="DZG4" s="19"/>
      <c r="DZH4" s="19"/>
      <c r="DZI4" s="19"/>
      <c r="DZJ4" s="19"/>
      <c r="DZK4" s="19"/>
      <c r="DZL4" s="19"/>
      <c r="DZM4" s="19"/>
      <c r="DZN4" s="19"/>
      <c r="DZO4" s="19"/>
      <c r="DZP4" s="19"/>
      <c r="DZQ4" s="19"/>
      <c r="DZR4" s="19"/>
      <c r="DZS4" s="19"/>
      <c r="DZT4" s="19"/>
      <c r="DZU4" s="19"/>
      <c r="DZV4" s="19"/>
      <c r="DZW4" s="19"/>
      <c r="DZX4" s="19"/>
      <c r="DZY4" s="19"/>
      <c r="DZZ4" s="19"/>
      <c r="EAA4" s="19"/>
      <c r="EAB4" s="19"/>
      <c r="EAC4" s="19"/>
      <c r="EAD4" s="19"/>
      <c r="EAE4" s="19"/>
      <c r="EAF4" s="19"/>
      <c r="EAG4" s="19"/>
      <c r="EAH4" s="19"/>
      <c r="EAI4" s="19"/>
      <c r="EAJ4" s="19"/>
      <c r="EAK4" s="19"/>
      <c r="EAL4" s="19"/>
      <c r="EAM4" s="19"/>
      <c r="EAN4" s="19"/>
      <c r="EAO4" s="19"/>
      <c r="EAP4" s="19"/>
      <c r="EAQ4" s="19"/>
      <c r="EAR4" s="19"/>
      <c r="EAS4" s="19"/>
      <c r="EAT4" s="19"/>
      <c r="EAU4" s="19"/>
      <c r="EAV4" s="19"/>
      <c r="EAW4" s="19"/>
      <c r="EAX4" s="19"/>
      <c r="EAY4" s="19"/>
      <c r="EAZ4" s="19"/>
      <c r="EBA4" s="19"/>
      <c r="EBB4" s="19"/>
      <c r="EBC4" s="19"/>
      <c r="EBD4" s="19"/>
      <c r="EBE4" s="19"/>
      <c r="EBF4" s="19"/>
      <c r="EBG4" s="19"/>
      <c r="EBH4" s="19"/>
      <c r="EBI4" s="19"/>
      <c r="EBJ4" s="19"/>
      <c r="EBK4" s="19"/>
      <c r="EBL4" s="19"/>
      <c r="EBM4" s="19"/>
      <c r="EBN4" s="19"/>
      <c r="EBO4" s="19"/>
      <c r="EBP4" s="19"/>
      <c r="EBQ4" s="19"/>
      <c r="EBR4" s="19"/>
      <c r="EBS4" s="19"/>
      <c r="EBT4" s="19"/>
      <c r="EBU4" s="19"/>
      <c r="EBV4" s="19"/>
      <c r="EBW4" s="19"/>
      <c r="EBX4" s="19"/>
      <c r="EBY4" s="19"/>
      <c r="EBZ4" s="19"/>
      <c r="ECA4" s="19"/>
      <c r="ECB4" s="19"/>
      <c r="ECC4" s="19"/>
      <c r="ECD4" s="19"/>
      <c r="ECE4" s="19"/>
      <c r="ECF4" s="19"/>
      <c r="ECG4" s="19"/>
      <c r="ECH4" s="19"/>
      <c r="ECI4" s="19"/>
      <c r="ECJ4" s="19"/>
      <c r="ECK4" s="19"/>
      <c r="ECL4" s="19"/>
      <c r="ECM4" s="19"/>
      <c r="ECN4" s="19"/>
      <c r="ECO4" s="19"/>
      <c r="ECP4" s="19"/>
      <c r="ECQ4" s="19"/>
      <c r="ECR4" s="19"/>
      <c r="ECS4" s="19"/>
      <c r="ECT4" s="19"/>
      <c r="ECU4" s="19"/>
      <c r="ECV4" s="19"/>
      <c r="ECW4" s="19"/>
      <c r="ECX4" s="19"/>
      <c r="ECY4" s="19"/>
      <c r="ECZ4" s="19"/>
      <c r="EDA4" s="19"/>
      <c r="EDB4" s="19"/>
      <c r="EDC4" s="19"/>
      <c r="EDD4" s="19"/>
      <c r="EDE4" s="19"/>
      <c r="EDF4" s="19"/>
      <c r="EDG4" s="19"/>
      <c r="EDH4" s="19"/>
      <c r="EDI4" s="19"/>
      <c r="EDJ4" s="19"/>
      <c r="EDK4" s="19"/>
      <c r="EDL4" s="19"/>
      <c r="EDM4" s="19"/>
      <c r="EDN4" s="19"/>
      <c r="EDO4" s="19"/>
      <c r="EDP4" s="19"/>
      <c r="EDQ4" s="19"/>
      <c r="EDR4" s="19"/>
      <c r="EDS4" s="19"/>
      <c r="EDT4" s="19"/>
      <c r="EDU4" s="19"/>
      <c r="EDV4" s="19"/>
      <c r="EDW4" s="19"/>
      <c r="EDX4" s="19"/>
      <c r="EDY4" s="19"/>
      <c r="EDZ4" s="19"/>
      <c r="EEA4" s="19"/>
      <c r="EEB4" s="19"/>
      <c r="EEC4" s="19"/>
      <c r="EED4" s="19"/>
      <c r="EEE4" s="19"/>
      <c r="EEF4" s="19"/>
      <c r="EEG4" s="19"/>
      <c r="EEH4" s="19"/>
      <c r="EEI4" s="19"/>
      <c r="EEJ4" s="19"/>
      <c r="EEK4" s="19"/>
      <c r="EEL4" s="19"/>
      <c r="EEM4" s="19"/>
      <c r="EEN4" s="19"/>
      <c r="EEO4" s="19"/>
      <c r="EEP4" s="19"/>
      <c r="EEQ4" s="19"/>
      <c r="EER4" s="19"/>
      <c r="EES4" s="19"/>
      <c r="EET4" s="19"/>
      <c r="EEU4" s="19"/>
      <c r="EEV4" s="19"/>
      <c r="EEW4" s="19"/>
      <c r="EEX4" s="19"/>
      <c r="EEY4" s="19"/>
      <c r="EEZ4" s="19"/>
      <c r="EFA4" s="19"/>
      <c r="EFB4" s="19"/>
      <c r="EFC4" s="19"/>
      <c r="EFD4" s="19"/>
      <c r="EFE4" s="19"/>
      <c r="EFF4" s="19"/>
      <c r="EFG4" s="19"/>
      <c r="EFH4" s="19"/>
      <c r="EFI4" s="19"/>
      <c r="EFJ4" s="19"/>
      <c r="EFK4" s="19"/>
      <c r="EFL4" s="19"/>
      <c r="EFM4" s="19"/>
      <c r="EFN4" s="19"/>
      <c r="EFO4" s="19"/>
      <c r="EFP4" s="19"/>
      <c r="EFQ4" s="19"/>
      <c r="EFR4" s="19"/>
      <c r="EFS4" s="19"/>
      <c r="EFT4" s="19"/>
      <c r="EFU4" s="19"/>
      <c r="EFV4" s="19"/>
      <c r="EFW4" s="19"/>
      <c r="EFX4" s="19"/>
      <c r="EFY4" s="19"/>
      <c r="EFZ4" s="19"/>
      <c r="EGA4" s="19"/>
      <c r="EGB4" s="19"/>
      <c r="EGC4" s="19"/>
      <c r="EGD4" s="19"/>
      <c r="EGE4" s="19"/>
      <c r="EGF4" s="19"/>
      <c r="EGG4" s="19"/>
      <c r="EGH4" s="19"/>
      <c r="EGI4" s="19"/>
      <c r="EGJ4" s="19"/>
      <c r="EGK4" s="19"/>
      <c r="EGL4" s="19"/>
      <c r="EGM4" s="19"/>
      <c r="EGN4" s="19"/>
      <c r="EGO4" s="19"/>
      <c r="EGP4" s="19"/>
      <c r="EGQ4" s="19"/>
      <c r="EGR4" s="19"/>
      <c r="EGS4" s="19"/>
      <c r="EGT4" s="19"/>
      <c r="EGU4" s="19"/>
      <c r="EGV4" s="19"/>
      <c r="EGW4" s="19"/>
      <c r="EGX4" s="19"/>
      <c r="EGY4" s="19"/>
      <c r="EGZ4" s="19"/>
      <c r="EHA4" s="19"/>
      <c r="EHB4" s="19"/>
      <c r="EHC4" s="19"/>
      <c r="EHD4" s="19"/>
      <c r="EHE4" s="19"/>
      <c r="EHF4" s="19"/>
      <c r="EHG4" s="19"/>
      <c r="EHH4" s="19"/>
      <c r="EHI4" s="19"/>
      <c r="EHJ4" s="19"/>
      <c r="EHK4" s="19"/>
      <c r="EHL4" s="19"/>
      <c r="EHM4" s="19"/>
      <c r="EHN4" s="19"/>
      <c r="EHO4" s="19"/>
      <c r="EHP4" s="19"/>
      <c r="EHQ4" s="19"/>
      <c r="EHR4" s="19"/>
      <c r="EHS4" s="19"/>
      <c r="EHT4" s="19"/>
      <c r="EHU4" s="19"/>
      <c r="EHV4" s="19"/>
      <c r="EHW4" s="19"/>
      <c r="EHX4" s="19"/>
      <c r="EHY4" s="19"/>
      <c r="EHZ4" s="19"/>
      <c r="EIA4" s="19"/>
      <c r="EIB4" s="19"/>
      <c r="EIC4" s="19"/>
      <c r="EID4" s="19"/>
      <c r="EIE4" s="19"/>
      <c r="EIF4" s="19"/>
      <c r="EIG4" s="19"/>
      <c r="EIH4" s="19"/>
      <c r="EII4" s="19"/>
      <c r="EIJ4" s="19"/>
      <c r="EIK4" s="19"/>
      <c r="EIL4" s="19"/>
      <c r="EIM4" s="19"/>
      <c r="EIN4" s="19"/>
      <c r="EIO4" s="19"/>
      <c r="EIP4" s="19"/>
      <c r="EIQ4" s="19"/>
      <c r="EIR4" s="19"/>
      <c r="EIS4" s="19"/>
      <c r="EIT4" s="19"/>
      <c r="EIU4" s="19"/>
      <c r="EIV4" s="19"/>
      <c r="EIW4" s="19"/>
      <c r="EIX4" s="19"/>
      <c r="EIY4" s="19"/>
      <c r="EIZ4" s="19"/>
      <c r="EJA4" s="19"/>
      <c r="EJB4" s="19"/>
      <c r="EJC4" s="19"/>
      <c r="EJD4" s="19"/>
      <c r="EJE4" s="19"/>
      <c r="EJF4" s="19"/>
      <c r="EJG4" s="19"/>
      <c r="EJH4" s="19"/>
      <c r="EJI4" s="19"/>
      <c r="EJJ4" s="19"/>
      <c r="EJK4" s="19"/>
      <c r="EJL4" s="19"/>
      <c r="EJM4" s="19"/>
      <c r="EJN4" s="19"/>
      <c r="EJO4" s="19"/>
      <c r="EJP4" s="19"/>
      <c r="EJQ4" s="19"/>
      <c r="EJR4" s="19"/>
      <c r="EJS4" s="19"/>
      <c r="EJT4" s="19"/>
      <c r="EJU4" s="19"/>
      <c r="EJV4" s="19"/>
      <c r="EJW4" s="19"/>
      <c r="EJX4" s="19"/>
      <c r="EJY4" s="19"/>
      <c r="EJZ4" s="19"/>
      <c r="EKA4" s="19"/>
      <c r="EKB4" s="19"/>
      <c r="EKC4" s="19"/>
      <c r="EKD4" s="19"/>
      <c r="EKE4" s="19"/>
      <c r="EKF4" s="19"/>
      <c r="EKG4" s="19"/>
      <c r="EKH4" s="19"/>
      <c r="EKI4" s="19"/>
      <c r="EKJ4" s="19"/>
      <c r="EKK4" s="19"/>
      <c r="EKL4" s="19"/>
      <c r="EKM4" s="19"/>
      <c r="EKN4" s="19"/>
      <c r="EKO4" s="19"/>
      <c r="EKP4" s="19"/>
      <c r="EKQ4" s="19"/>
      <c r="EKR4" s="19"/>
      <c r="EKS4" s="19"/>
      <c r="EKT4" s="19"/>
      <c r="EKU4" s="19"/>
      <c r="EKV4" s="19"/>
      <c r="EKW4" s="19"/>
      <c r="EKX4" s="19"/>
      <c r="EKY4" s="19"/>
      <c r="EKZ4" s="19"/>
      <c r="ELA4" s="19"/>
      <c r="ELB4" s="19"/>
      <c r="ELC4" s="19"/>
      <c r="ELD4" s="19"/>
      <c r="ELE4" s="19"/>
      <c r="ELF4" s="19"/>
      <c r="ELG4" s="19"/>
      <c r="ELH4" s="19"/>
      <c r="ELI4" s="19"/>
      <c r="ELJ4" s="19"/>
      <c r="ELK4" s="19"/>
      <c r="ELL4" s="19"/>
      <c r="ELM4" s="19"/>
      <c r="ELN4" s="19"/>
      <c r="ELO4" s="19"/>
      <c r="ELP4" s="19"/>
      <c r="ELQ4" s="19"/>
      <c r="ELR4" s="19"/>
      <c r="ELS4" s="19"/>
      <c r="ELT4" s="19"/>
      <c r="ELU4" s="19"/>
      <c r="ELV4" s="19"/>
      <c r="ELW4" s="19"/>
      <c r="ELX4" s="19"/>
      <c r="ELY4" s="19"/>
      <c r="ELZ4" s="19"/>
      <c r="EMA4" s="19"/>
      <c r="EMB4" s="19"/>
      <c r="EMC4" s="19"/>
      <c r="EMD4" s="19"/>
      <c r="EME4" s="19"/>
      <c r="EMF4" s="19"/>
      <c r="EMG4" s="19"/>
      <c r="EMH4" s="19"/>
      <c r="EMI4" s="19"/>
      <c r="EMJ4" s="19"/>
      <c r="EMK4" s="19"/>
      <c r="EML4" s="19"/>
      <c r="EMM4" s="19"/>
      <c r="EMN4" s="19"/>
      <c r="EMO4" s="19"/>
      <c r="EMP4" s="19"/>
      <c r="EMQ4" s="19"/>
      <c r="EMR4" s="19"/>
      <c r="EMS4" s="19"/>
      <c r="EMT4" s="19"/>
      <c r="EMU4" s="19"/>
      <c r="EMV4" s="19"/>
      <c r="EMW4" s="19"/>
      <c r="EMX4" s="19"/>
      <c r="EMY4" s="19"/>
      <c r="EMZ4" s="19"/>
      <c r="ENA4" s="19"/>
      <c r="ENB4" s="19"/>
      <c r="ENC4" s="19"/>
      <c r="END4" s="19"/>
      <c r="ENE4" s="19"/>
      <c r="ENF4" s="19"/>
      <c r="ENG4" s="19"/>
      <c r="ENH4" s="19"/>
      <c r="ENI4" s="19"/>
      <c r="ENJ4" s="19"/>
      <c r="ENK4" s="19"/>
      <c r="ENL4" s="19"/>
      <c r="ENM4" s="19"/>
      <c r="ENN4" s="19"/>
      <c r="ENO4" s="19"/>
      <c r="ENP4" s="19"/>
      <c r="ENQ4" s="19"/>
      <c r="ENR4" s="19"/>
      <c r="ENS4" s="19"/>
      <c r="ENT4" s="19"/>
      <c r="ENU4" s="19"/>
      <c r="ENV4" s="19"/>
      <c r="ENW4" s="19"/>
      <c r="ENX4" s="19"/>
      <c r="ENY4" s="19"/>
      <c r="ENZ4" s="19"/>
      <c r="EOA4" s="19"/>
      <c r="EOB4" s="19"/>
      <c r="EOC4" s="19"/>
      <c r="EOD4" s="19"/>
      <c r="EOE4" s="19"/>
      <c r="EOF4" s="19"/>
      <c r="EOG4" s="19"/>
      <c r="EOH4" s="19"/>
      <c r="EOI4" s="19"/>
      <c r="EOJ4" s="19"/>
      <c r="EOK4" s="19"/>
      <c r="EOL4" s="19"/>
      <c r="EOM4" s="19"/>
      <c r="EON4" s="19"/>
      <c r="EOO4" s="19"/>
      <c r="EOP4" s="19"/>
      <c r="EOQ4" s="19"/>
      <c r="EOR4" s="19"/>
      <c r="EOS4" s="19"/>
      <c r="EOT4" s="19"/>
      <c r="EOU4" s="19"/>
      <c r="EOV4" s="19"/>
      <c r="EOW4" s="19"/>
      <c r="EOX4" s="19"/>
      <c r="EOY4" s="19"/>
      <c r="EOZ4" s="19"/>
      <c r="EPA4" s="19"/>
      <c r="EPB4" s="19"/>
      <c r="EPC4" s="19"/>
      <c r="EPD4" s="19"/>
      <c r="EPE4" s="19"/>
      <c r="EPF4" s="19"/>
      <c r="EPG4" s="19"/>
      <c r="EPH4" s="19"/>
      <c r="EPI4" s="19"/>
      <c r="EPJ4" s="19"/>
      <c r="EPK4" s="19"/>
      <c r="EPL4" s="19"/>
      <c r="EPM4" s="19"/>
      <c r="EPN4" s="19"/>
      <c r="EPO4" s="19"/>
      <c r="EPP4" s="19"/>
      <c r="EPQ4" s="19"/>
      <c r="EPR4" s="19"/>
      <c r="EPS4" s="19"/>
      <c r="EPT4" s="19"/>
      <c r="EPU4" s="19"/>
      <c r="EPV4" s="19"/>
      <c r="EPW4" s="19"/>
      <c r="EPX4" s="19"/>
      <c r="EPY4" s="19"/>
      <c r="EPZ4" s="19"/>
      <c r="EQA4" s="19"/>
      <c r="EQB4" s="19"/>
      <c r="EQC4" s="19"/>
      <c r="EQD4" s="19"/>
      <c r="EQE4" s="19"/>
      <c r="EQF4" s="19"/>
      <c r="EQG4" s="19"/>
      <c r="EQH4" s="19"/>
      <c r="EQI4" s="19"/>
      <c r="EQJ4" s="19"/>
      <c r="EQK4" s="19"/>
      <c r="EQL4" s="19"/>
      <c r="EQM4" s="19"/>
      <c r="EQN4" s="19"/>
      <c r="EQO4" s="19"/>
      <c r="EQP4" s="19"/>
      <c r="EQQ4" s="19"/>
      <c r="EQR4" s="19"/>
      <c r="EQS4" s="19"/>
      <c r="EQT4" s="19"/>
      <c r="EQU4" s="19"/>
      <c r="EQV4" s="19"/>
      <c r="EQW4" s="19"/>
      <c r="EQX4" s="19"/>
      <c r="EQY4" s="19"/>
      <c r="EQZ4" s="19"/>
      <c r="ERA4" s="19"/>
      <c r="ERB4" s="19"/>
      <c r="ERC4" s="19"/>
      <c r="ERD4" s="19"/>
      <c r="ERE4" s="19"/>
      <c r="ERF4" s="19"/>
      <c r="ERG4" s="19"/>
      <c r="ERH4" s="19"/>
      <c r="ERI4" s="19"/>
      <c r="ERJ4" s="19"/>
      <c r="ERK4" s="19"/>
      <c r="ERL4" s="19"/>
      <c r="ERM4" s="19"/>
      <c r="ERN4" s="19"/>
      <c r="ERO4" s="19"/>
      <c r="ERP4" s="19"/>
      <c r="ERQ4" s="19"/>
      <c r="ERR4" s="19"/>
      <c r="ERS4" s="19"/>
      <c r="ERT4" s="19"/>
      <c r="ERU4" s="19"/>
      <c r="ERV4" s="19"/>
      <c r="ERW4" s="19"/>
      <c r="ERX4" s="19"/>
      <c r="ERY4" s="19"/>
      <c r="ERZ4" s="19"/>
      <c r="ESA4" s="19"/>
      <c r="ESB4" s="19"/>
      <c r="ESC4" s="19"/>
      <c r="ESD4" s="19"/>
      <c r="ESE4" s="19"/>
      <c r="ESF4" s="19"/>
      <c r="ESG4" s="19"/>
      <c r="ESH4" s="19"/>
      <c r="ESI4" s="19"/>
      <c r="ESJ4" s="19"/>
      <c r="ESK4" s="19"/>
      <c r="ESL4" s="19"/>
      <c r="ESM4" s="19"/>
      <c r="ESN4" s="19"/>
      <c r="ESO4" s="19"/>
      <c r="ESP4" s="19"/>
      <c r="ESQ4" s="19"/>
      <c r="ESR4" s="19"/>
      <c r="ESS4" s="19"/>
      <c r="EST4" s="19"/>
      <c r="ESU4" s="19"/>
      <c r="ESV4" s="19"/>
      <c r="ESW4" s="19"/>
      <c r="ESX4" s="19"/>
      <c r="ESY4" s="19"/>
      <c r="ESZ4" s="19"/>
      <c r="ETA4" s="19"/>
      <c r="ETB4" s="19"/>
      <c r="ETC4" s="19"/>
      <c r="ETD4" s="19"/>
      <c r="ETE4" s="19"/>
      <c r="ETF4" s="19"/>
      <c r="ETG4" s="19"/>
      <c r="ETH4" s="19"/>
      <c r="ETI4" s="19"/>
      <c r="ETJ4" s="19"/>
      <c r="ETK4" s="19"/>
      <c r="ETL4" s="19"/>
      <c r="ETM4" s="19"/>
      <c r="ETN4" s="19"/>
      <c r="ETO4" s="19"/>
      <c r="ETP4" s="19"/>
      <c r="ETQ4" s="19"/>
      <c r="ETR4" s="19"/>
      <c r="ETS4" s="19"/>
      <c r="ETT4" s="19"/>
      <c r="ETU4" s="19"/>
      <c r="ETV4" s="19"/>
      <c r="ETW4" s="19"/>
      <c r="ETX4" s="19"/>
      <c r="ETY4" s="19"/>
      <c r="ETZ4" s="19"/>
      <c r="EUA4" s="19"/>
      <c r="EUB4" s="19"/>
      <c r="EUC4" s="19"/>
      <c r="EUD4" s="19"/>
      <c r="EUE4" s="19"/>
      <c r="EUF4" s="19"/>
      <c r="EUG4" s="19"/>
      <c r="EUH4" s="19"/>
      <c r="EUI4" s="19"/>
      <c r="EUJ4" s="19"/>
      <c r="EUK4" s="19"/>
      <c r="EUL4" s="19"/>
      <c r="EUM4" s="19"/>
      <c r="EUN4" s="19"/>
      <c r="EUO4" s="19"/>
      <c r="EUP4" s="19"/>
      <c r="EUQ4" s="19"/>
      <c r="EUR4" s="19"/>
      <c r="EUS4" s="19"/>
      <c r="EUT4" s="19"/>
      <c r="EUU4" s="19"/>
      <c r="EUV4" s="19"/>
      <c r="EUW4" s="19"/>
      <c r="EUX4" s="19"/>
      <c r="EUY4" s="19"/>
      <c r="EUZ4" s="19"/>
      <c r="EVA4" s="19"/>
      <c r="EVB4" s="19"/>
      <c r="EVC4" s="19"/>
      <c r="EVD4" s="19"/>
      <c r="EVE4" s="19"/>
      <c r="EVF4" s="19"/>
      <c r="EVG4" s="19"/>
      <c r="EVH4" s="19"/>
      <c r="EVI4" s="19"/>
      <c r="EVJ4" s="19"/>
      <c r="EVK4" s="19"/>
      <c r="EVL4" s="19"/>
      <c r="EVM4" s="19"/>
      <c r="EVN4" s="19"/>
      <c r="EVO4" s="19"/>
      <c r="EVP4" s="19"/>
      <c r="EVQ4" s="19"/>
      <c r="EVR4" s="19"/>
      <c r="EVS4" s="19"/>
      <c r="EVT4" s="19"/>
      <c r="EVU4" s="19"/>
      <c r="EVV4" s="19"/>
      <c r="EVW4" s="19"/>
      <c r="EVX4" s="19"/>
      <c r="EVY4" s="19"/>
      <c r="EVZ4" s="19"/>
      <c r="EWA4" s="19"/>
      <c r="EWB4" s="19"/>
      <c r="EWC4" s="19"/>
      <c r="EWD4" s="19"/>
      <c r="EWE4" s="19"/>
      <c r="EWF4" s="19"/>
      <c r="EWG4" s="19"/>
      <c r="EWH4" s="19"/>
      <c r="EWI4" s="19"/>
      <c r="EWJ4" s="19"/>
      <c r="EWK4" s="19"/>
      <c r="EWL4" s="19"/>
      <c r="EWM4" s="19"/>
      <c r="EWN4" s="19"/>
      <c r="EWO4" s="19"/>
      <c r="EWP4" s="19"/>
      <c r="EWQ4" s="19"/>
      <c r="EWR4" s="19"/>
      <c r="EWS4" s="19"/>
      <c r="EWT4" s="19"/>
      <c r="EWU4" s="19"/>
      <c r="EWV4" s="19"/>
      <c r="EWW4" s="19"/>
      <c r="EWX4" s="19"/>
      <c r="EWY4" s="19"/>
      <c r="EWZ4" s="19"/>
      <c r="EXA4" s="19"/>
      <c r="EXB4" s="19"/>
      <c r="EXC4" s="19"/>
      <c r="EXD4" s="19"/>
      <c r="EXE4" s="19"/>
      <c r="EXF4" s="19"/>
      <c r="EXG4" s="19"/>
      <c r="EXH4" s="19"/>
      <c r="EXI4" s="19"/>
      <c r="EXJ4" s="19"/>
      <c r="EXK4" s="19"/>
      <c r="EXL4" s="19"/>
      <c r="EXM4" s="19"/>
      <c r="EXN4" s="19"/>
      <c r="EXO4" s="19"/>
      <c r="EXP4" s="19"/>
      <c r="EXQ4" s="19"/>
      <c r="EXR4" s="19"/>
      <c r="EXS4" s="19"/>
      <c r="EXT4" s="19"/>
      <c r="EXU4" s="19"/>
      <c r="EXV4" s="19"/>
      <c r="EXW4" s="19"/>
      <c r="EXX4" s="19"/>
      <c r="EXY4" s="19"/>
      <c r="EXZ4" s="19"/>
      <c r="EYA4" s="19"/>
      <c r="EYB4" s="19"/>
      <c r="EYC4" s="19"/>
      <c r="EYD4" s="19"/>
      <c r="EYE4" s="19"/>
      <c r="EYF4" s="19"/>
      <c r="EYG4" s="19"/>
      <c r="EYH4" s="19"/>
      <c r="EYI4" s="19"/>
      <c r="EYJ4" s="19"/>
      <c r="EYK4" s="19"/>
      <c r="EYL4" s="19"/>
      <c r="EYM4" s="19"/>
      <c r="EYN4" s="19"/>
      <c r="EYO4" s="19"/>
      <c r="EYP4" s="19"/>
      <c r="EYQ4" s="19"/>
      <c r="EYR4" s="19"/>
      <c r="EYS4" s="19"/>
      <c r="EYT4" s="19"/>
      <c r="EYU4" s="19"/>
      <c r="EYV4" s="19"/>
      <c r="EYW4" s="19"/>
      <c r="EYX4" s="19"/>
      <c r="EYY4" s="19"/>
      <c r="EYZ4" s="19"/>
      <c r="EZA4" s="19"/>
      <c r="EZB4" s="19"/>
      <c r="EZC4" s="19"/>
      <c r="EZD4" s="19"/>
      <c r="EZE4" s="19"/>
      <c r="EZF4" s="19"/>
      <c r="EZG4" s="19"/>
      <c r="EZH4" s="19"/>
      <c r="EZI4" s="19"/>
      <c r="EZJ4" s="19"/>
      <c r="EZK4" s="19"/>
      <c r="EZL4" s="19"/>
      <c r="EZM4" s="19"/>
      <c r="EZN4" s="19"/>
      <c r="EZO4" s="19"/>
      <c r="EZP4" s="19"/>
      <c r="EZQ4" s="19"/>
      <c r="EZR4" s="19"/>
      <c r="EZS4" s="19"/>
      <c r="EZT4" s="19"/>
      <c r="EZU4" s="19"/>
      <c r="EZV4" s="19"/>
      <c r="EZW4" s="19"/>
      <c r="EZX4" s="19"/>
      <c r="EZY4" s="19"/>
      <c r="EZZ4" s="19"/>
      <c r="FAA4" s="19"/>
      <c r="FAB4" s="19"/>
      <c r="FAC4" s="19"/>
      <c r="FAD4" s="19"/>
      <c r="FAE4" s="19"/>
      <c r="FAF4" s="19"/>
      <c r="FAG4" s="19"/>
      <c r="FAH4" s="19"/>
      <c r="FAI4" s="19"/>
      <c r="FAJ4" s="19"/>
      <c r="FAK4" s="19"/>
      <c r="FAL4" s="19"/>
      <c r="FAM4" s="19"/>
      <c r="FAN4" s="19"/>
      <c r="FAO4" s="19"/>
      <c r="FAP4" s="19"/>
      <c r="FAQ4" s="19"/>
      <c r="FAR4" s="19"/>
      <c r="FAS4" s="19"/>
      <c r="FAT4" s="19"/>
      <c r="FAU4" s="19"/>
      <c r="FAV4" s="19"/>
      <c r="FAW4" s="19"/>
      <c r="FAX4" s="19"/>
      <c r="FAY4" s="19"/>
      <c r="FAZ4" s="19"/>
      <c r="FBA4" s="19"/>
      <c r="FBB4" s="19"/>
      <c r="FBC4" s="19"/>
      <c r="FBD4" s="19"/>
      <c r="FBE4" s="19"/>
      <c r="FBF4" s="19"/>
      <c r="FBG4" s="19"/>
      <c r="FBH4" s="19"/>
      <c r="FBI4" s="19"/>
      <c r="FBJ4" s="19"/>
      <c r="FBK4" s="19"/>
      <c r="FBL4" s="19"/>
      <c r="FBM4" s="19"/>
      <c r="FBN4" s="19"/>
      <c r="FBO4" s="19"/>
      <c r="FBP4" s="19"/>
      <c r="FBQ4" s="19"/>
      <c r="FBR4" s="19"/>
      <c r="FBS4" s="19"/>
      <c r="FBT4" s="19"/>
      <c r="FBU4" s="19"/>
      <c r="FBV4" s="19"/>
      <c r="FBW4" s="19"/>
      <c r="FBX4" s="19"/>
      <c r="FBY4" s="19"/>
      <c r="FBZ4" s="19"/>
      <c r="FCA4" s="19"/>
      <c r="FCB4" s="19"/>
      <c r="FCC4" s="19"/>
      <c r="FCD4" s="19"/>
      <c r="FCE4" s="19"/>
      <c r="FCF4" s="19"/>
      <c r="FCG4" s="19"/>
      <c r="FCH4" s="19"/>
      <c r="FCI4" s="19"/>
      <c r="FCJ4" s="19"/>
      <c r="FCK4" s="19"/>
      <c r="FCL4" s="19"/>
      <c r="FCM4" s="19"/>
      <c r="FCN4" s="19"/>
      <c r="FCO4" s="19"/>
      <c r="FCP4" s="19"/>
      <c r="FCQ4" s="19"/>
      <c r="FCR4" s="19"/>
      <c r="FCS4" s="19"/>
      <c r="FCT4" s="19"/>
      <c r="FCU4" s="19"/>
      <c r="FCV4" s="19"/>
      <c r="FCW4" s="19"/>
      <c r="FCX4" s="19"/>
      <c r="FCY4" s="19"/>
      <c r="FCZ4" s="19"/>
      <c r="FDA4" s="19"/>
      <c r="FDB4" s="19"/>
      <c r="FDC4" s="19"/>
      <c r="FDD4" s="19"/>
      <c r="FDE4" s="19"/>
      <c r="FDF4" s="19"/>
      <c r="FDG4" s="19"/>
      <c r="FDH4" s="19"/>
      <c r="FDI4" s="19"/>
      <c r="FDJ4" s="19"/>
      <c r="FDK4" s="19"/>
      <c r="FDL4" s="19"/>
      <c r="FDM4" s="19"/>
      <c r="FDN4" s="19"/>
      <c r="FDO4" s="19"/>
      <c r="FDP4" s="19"/>
      <c r="FDQ4" s="19"/>
      <c r="FDR4" s="19"/>
      <c r="FDS4" s="19"/>
      <c r="FDT4" s="19"/>
      <c r="FDU4" s="19"/>
      <c r="FDV4" s="19"/>
      <c r="FDW4" s="19"/>
      <c r="FDX4" s="19"/>
      <c r="FDY4" s="19"/>
      <c r="FDZ4" s="19"/>
      <c r="FEA4" s="19"/>
      <c r="FEB4" s="19"/>
      <c r="FEC4" s="19"/>
      <c r="FED4" s="19"/>
      <c r="FEE4" s="19"/>
      <c r="FEF4" s="19"/>
      <c r="FEG4" s="19"/>
      <c r="FEH4" s="19"/>
      <c r="FEI4" s="19"/>
      <c r="FEJ4" s="19"/>
      <c r="FEK4" s="19"/>
      <c r="FEL4" s="19"/>
      <c r="FEM4" s="19"/>
      <c r="FEN4" s="19"/>
      <c r="FEO4" s="19"/>
      <c r="FEP4" s="19"/>
      <c r="FEQ4" s="19"/>
      <c r="FER4" s="19"/>
      <c r="FES4" s="19"/>
      <c r="FET4" s="19"/>
      <c r="FEU4" s="19"/>
      <c r="FEV4" s="19"/>
      <c r="FEW4" s="19"/>
      <c r="FEX4" s="19"/>
      <c r="FEY4" s="19"/>
      <c r="FEZ4" s="19"/>
      <c r="FFA4" s="19"/>
      <c r="FFB4" s="19"/>
      <c r="FFC4" s="19"/>
      <c r="FFD4" s="19"/>
      <c r="FFE4" s="19"/>
      <c r="FFF4" s="19"/>
      <c r="FFG4" s="19"/>
      <c r="FFH4" s="19"/>
      <c r="FFI4" s="19"/>
      <c r="FFJ4" s="19"/>
      <c r="FFK4" s="19"/>
      <c r="FFL4" s="19"/>
      <c r="FFM4" s="19"/>
      <c r="FFN4" s="19"/>
      <c r="FFO4" s="19"/>
      <c r="FFP4" s="19"/>
      <c r="FFQ4" s="19"/>
      <c r="FFR4" s="19"/>
      <c r="FFS4" s="19"/>
      <c r="FFT4" s="19"/>
      <c r="FFU4" s="19"/>
      <c r="FFV4" s="19"/>
      <c r="FFW4" s="19"/>
      <c r="FFX4" s="19"/>
      <c r="FFY4" s="19"/>
      <c r="FFZ4" s="19"/>
      <c r="FGA4" s="19"/>
      <c r="FGB4" s="19"/>
      <c r="FGC4" s="19"/>
      <c r="FGD4" s="19"/>
      <c r="FGE4" s="19"/>
      <c r="FGF4" s="19"/>
      <c r="FGG4" s="19"/>
      <c r="FGH4" s="19"/>
      <c r="FGI4" s="19"/>
      <c r="FGJ4" s="19"/>
      <c r="FGK4" s="19"/>
      <c r="FGL4" s="19"/>
      <c r="FGM4" s="19"/>
      <c r="FGN4" s="19"/>
      <c r="FGO4" s="19"/>
      <c r="FGP4" s="19"/>
      <c r="FGQ4" s="19"/>
      <c r="FGR4" s="19"/>
      <c r="FGS4" s="19"/>
      <c r="FGT4" s="19"/>
      <c r="FGU4" s="19"/>
      <c r="FGV4" s="19"/>
      <c r="FGW4" s="19"/>
      <c r="FGX4" s="19"/>
      <c r="FGY4" s="19"/>
      <c r="FGZ4" s="19"/>
      <c r="FHA4" s="19"/>
      <c r="FHB4" s="19"/>
      <c r="FHC4" s="19"/>
      <c r="FHD4" s="19"/>
      <c r="FHE4" s="19"/>
      <c r="FHF4" s="19"/>
      <c r="FHG4" s="19"/>
      <c r="FHH4" s="19"/>
      <c r="FHI4" s="19"/>
      <c r="FHJ4" s="19"/>
      <c r="FHK4" s="19"/>
      <c r="FHL4" s="19"/>
      <c r="FHM4" s="19"/>
      <c r="FHN4" s="19"/>
      <c r="FHO4" s="19"/>
      <c r="FHP4" s="19"/>
      <c r="FHQ4" s="19"/>
      <c r="FHR4" s="19"/>
      <c r="FHS4" s="19"/>
      <c r="FHT4" s="19"/>
      <c r="FHU4" s="19"/>
      <c r="FHV4" s="19"/>
      <c r="FHW4" s="19"/>
      <c r="FHX4" s="19"/>
      <c r="FHY4" s="19"/>
      <c r="FHZ4" s="19"/>
      <c r="FIA4" s="19"/>
      <c r="FIB4" s="19"/>
      <c r="FIC4" s="19"/>
      <c r="FID4" s="19"/>
      <c r="FIE4" s="19"/>
      <c r="FIF4" s="19"/>
      <c r="FIG4" s="19"/>
      <c r="FIH4" s="19"/>
      <c r="FII4" s="19"/>
      <c r="FIJ4" s="19"/>
      <c r="FIK4" s="19"/>
      <c r="FIL4" s="19"/>
      <c r="FIM4" s="19"/>
      <c r="FIN4" s="19"/>
      <c r="FIO4" s="19"/>
      <c r="FIP4" s="19"/>
      <c r="FIQ4" s="19"/>
      <c r="FIR4" s="19"/>
      <c r="FIS4" s="19"/>
      <c r="FIT4" s="19"/>
      <c r="FIU4" s="19"/>
      <c r="FIV4" s="19"/>
      <c r="FIW4" s="19"/>
      <c r="FIX4" s="19"/>
      <c r="FIY4" s="19"/>
      <c r="FIZ4" s="19"/>
      <c r="FJA4" s="19"/>
      <c r="FJB4" s="19"/>
      <c r="FJC4" s="19"/>
      <c r="FJD4" s="19"/>
      <c r="FJE4" s="19"/>
      <c r="FJF4" s="19"/>
      <c r="FJG4" s="19"/>
      <c r="FJH4" s="19"/>
      <c r="FJI4" s="19"/>
      <c r="FJJ4" s="19"/>
      <c r="FJK4" s="19"/>
      <c r="FJL4" s="19"/>
      <c r="FJM4" s="19"/>
      <c r="FJN4" s="19"/>
      <c r="FJO4" s="19"/>
      <c r="FJP4" s="19"/>
      <c r="FJQ4" s="19"/>
      <c r="FJR4" s="19"/>
      <c r="FJS4" s="19"/>
      <c r="FJT4" s="19"/>
      <c r="FJU4" s="19"/>
      <c r="FJV4" s="19"/>
      <c r="FJW4" s="19"/>
      <c r="FJX4" s="19"/>
      <c r="FJY4" s="19"/>
      <c r="FJZ4" s="19"/>
      <c r="FKA4" s="19"/>
      <c r="FKB4" s="19"/>
      <c r="FKC4" s="19"/>
      <c r="FKD4" s="19"/>
      <c r="FKE4" s="19"/>
      <c r="FKF4" s="19"/>
      <c r="FKG4" s="19"/>
      <c r="FKH4" s="19"/>
      <c r="FKI4" s="19"/>
      <c r="FKJ4" s="19"/>
      <c r="FKK4" s="19"/>
      <c r="FKL4" s="19"/>
      <c r="FKM4" s="19"/>
      <c r="FKN4" s="19"/>
      <c r="FKO4" s="19"/>
      <c r="FKP4" s="19"/>
      <c r="FKQ4" s="19"/>
      <c r="FKR4" s="19"/>
      <c r="FKS4" s="19"/>
      <c r="FKT4" s="19"/>
      <c r="FKU4" s="19"/>
      <c r="FKV4" s="19"/>
      <c r="FKW4" s="19"/>
      <c r="FKX4" s="19"/>
      <c r="FKY4" s="19"/>
      <c r="FKZ4" s="19"/>
      <c r="FLA4" s="19"/>
      <c r="FLB4" s="19"/>
      <c r="FLC4" s="19"/>
      <c r="FLD4" s="19"/>
      <c r="FLE4" s="19"/>
      <c r="FLF4" s="19"/>
      <c r="FLG4" s="19"/>
      <c r="FLH4" s="19"/>
      <c r="FLI4" s="19"/>
      <c r="FLJ4" s="19"/>
      <c r="FLK4" s="19"/>
      <c r="FLL4" s="19"/>
      <c r="FLM4" s="19"/>
      <c r="FLN4" s="19"/>
      <c r="FLO4" s="19"/>
      <c r="FLP4" s="19"/>
      <c r="FLQ4" s="19"/>
      <c r="FLR4" s="19"/>
      <c r="FLS4" s="19"/>
      <c r="FLT4" s="19"/>
      <c r="FLU4" s="19"/>
      <c r="FLV4" s="19"/>
      <c r="FLW4" s="19"/>
      <c r="FLX4" s="19"/>
      <c r="FLY4" s="19"/>
      <c r="FLZ4" s="19"/>
      <c r="FMA4" s="19"/>
      <c r="FMB4" s="19"/>
      <c r="FMC4" s="19"/>
      <c r="FMD4" s="19"/>
      <c r="FME4" s="19"/>
      <c r="FMF4" s="19"/>
      <c r="FMG4" s="19"/>
      <c r="FMH4" s="19"/>
      <c r="FMI4" s="19"/>
      <c r="FMJ4" s="19"/>
      <c r="FMK4" s="19"/>
      <c r="FML4" s="19"/>
      <c r="FMM4" s="19"/>
      <c r="FMN4" s="19"/>
      <c r="FMO4" s="19"/>
      <c r="FMP4" s="19"/>
      <c r="FMQ4" s="19"/>
      <c r="FMR4" s="19"/>
      <c r="FMS4" s="19"/>
      <c r="FMT4" s="19"/>
      <c r="FMU4" s="19"/>
      <c r="FMV4" s="19"/>
      <c r="FMW4" s="19"/>
      <c r="FMX4" s="19"/>
      <c r="FMY4" s="19"/>
      <c r="FMZ4" s="19"/>
      <c r="FNA4" s="19"/>
      <c r="FNB4" s="19"/>
      <c r="FNC4" s="19"/>
      <c r="FND4" s="19"/>
      <c r="FNE4" s="19"/>
      <c r="FNF4" s="19"/>
      <c r="FNG4" s="19"/>
      <c r="FNH4" s="19"/>
      <c r="FNI4" s="19"/>
      <c r="FNJ4" s="19"/>
      <c r="FNK4" s="19"/>
      <c r="FNL4" s="19"/>
      <c r="FNM4" s="19"/>
      <c r="FNN4" s="19"/>
      <c r="FNO4" s="19"/>
      <c r="FNP4" s="19"/>
      <c r="FNQ4" s="19"/>
      <c r="FNR4" s="19"/>
      <c r="FNS4" s="19"/>
      <c r="FNT4" s="19"/>
      <c r="FNU4" s="19"/>
      <c r="FNV4" s="19"/>
      <c r="FNW4" s="19"/>
      <c r="FNX4" s="19"/>
      <c r="FNY4" s="19"/>
      <c r="FNZ4" s="19"/>
      <c r="FOA4" s="19"/>
      <c r="FOB4" s="19"/>
      <c r="FOC4" s="19"/>
      <c r="FOD4" s="19"/>
      <c r="FOE4" s="19"/>
      <c r="FOF4" s="19"/>
      <c r="FOG4" s="19"/>
      <c r="FOH4" s="19"/>
      <c r="FOI4" s="19"/>
      <c r="FOJ4" s="19"/>
      <c r="FOK4" s="19"/>
      <c r="FOL4" s="19"/>
      <c r="FOM4" s="19"/>
      <c r="FON4" s="19"/>
      <c r="FOO4" s="19"/>
      <c r="FOP4" s="19"/>
      <c r="FOQ4" s="19"/>
      <c r="FOR4" s="19"/>
      <c r="FOS4" s="19"/>
      <c r="FOT4" s="19"/>
      <c r="FOU4" s="19"/>
      <c r="FOV4" s="19"/>
      <c r="FOW4" s="19"/>
      <c r="FOX4" s="19"/>
      <c r="FOY4" s="19"/>
      <c r="FOZ4" s="19"/>
      <c r="FPA4" s="19"/>
      <c r="FPB4" s="19"/>
      <c r="FPC4" s="19"/>
      <c r="FPD4" s="19"/>
      <c r="FPE4" s="19"/>
      <c r="FPF4" s="19"/>
      <c r="FPG4" s="19"/>
      <c r="FPH4" s="19"/>
      <c r="FPI4" s="19"/>
      <c r="FPJ4" s="19"/>
      <c r="FPK4" s="19"/>
      <c r="FPL4" s="19"/>
      <c r="FPM4" s="19"/>
      <c r="FPN4" s="19"/>
      <c r="FPO4" s="19"/>
      <c r="FPP4" s="19"/>
      <c r="FPQ4" s="19"/>
      <c r="FPR4" s="19"/>
      <c r="FPS4" s="19"/>
      <c r="FPT4" s="19"/>
      <c r="FPU4" s="19"/>
      <c r="FPV4" s="19"/>
      <c r="FPW4" s="19"/>
      <c r="FPX4" s="19"/>
      <c r="FPY4" s="19"/>
      <c r="FPZ4" s="19"/>
      <c r="FQA4" s="19"/>
      <c r="FQB4" s="19"/>
      <c r="FQC4" s="19"/>
      <c r="FQD4" s="19"/>
      <c r="FQE4" s="19"/>
      <c r="FQF4" s="19"/>
      <c r="FQG4" s="19"/>
      <c r="FQH4" s="19"/>
      <c r="FQI4" s="19"/>
      <c r="FQJ4" s="19"/>
      <c r="FQK4" s="19"/>
      <c r="FQL4" s="19"/>
      <c r="FQM4" s="19"/>
      <c r="FQN4" s="19"/>
      <c r="FQO4" s="19"/>
      <c r="FQP4" s="19"/>
      <c r="FQQ4" s="19"/>
      <c r="FQR4" s="19"/>
      <c r="FQS4" s="19"/>
      <c r="FQT4" s="19"/>
      <c r="FQU4" s="19"/>
      <c r="FQV4" s="19"/>
      <c r="FQW4" s="19"/>
      <c r="FQX4" s="19"/>
      <c r="FQY4" s="19"/>
      <c r="FQZ4" s="19"/>
      <c r="FRA4" s="19"/>
      <c r="FRB4" s="19"/>
      <c r="FRC4" s="19"/>
      <c r="FRD4" s="19"/>
      <c r="FRE4" s="19"/>
      <c r="FRF4" s="19"/>
      <c r="FRG4" s="19"/>
      <c r="FRH4" s="19"/>
      <c r="FRI4" s="19"/>
      <c r="FRJ4" s="19"/>
      <c r="FRK4" s="19"/>
      <c r="FRL4" s="19"/>
      <c r="FRM4" s="19"/>
      <c r="FRN4" s="19"/>
      <c r="FRO4" s="19"/>
      <c r="FRP4" s="19"/>
      <c r="FRQ4" s="19"/>
      <c r="FRR4" s="19"/>
      <c r="FRS4" s="19"/>
      <c r="FRT4" s="19"/>
      <c r="FRU4" s="19"/>
      <c r="FRV4" s="19"/>
      <c r="FRW4" s="19"/>
      <c r="FRX4" s="19"/>
      <c r="FRY4" s="19"/>
      <c r="FRZ4" s="19"/>
      <c r="FSA4" s="19"/>
      <c r="FSB4" s="19"/>
      <c r="FSC4" s="19"/>
      <c r="FSD4" s="19"/>
      <c r="FSE4" s="19"/>
      <c r="FSF4" s="19"/>
      <c r="FSG4" s="19"/>
      <c r="FSH4" s="19"/>
      <c r="FSI4" s="19"/>
      <c r="FSJ4" s="19"/>
      <c r="FSK4" s="19"/>
      <c r="FSL4" s="19"/>
      <c r="FSM4" s="19"/>
      <c r="FSN4" s="19"/>
      <c r="FSO4" s="19"/>
      <c r="FSP4" s="19"/>
      <c r="FSQ4" s="19"/>
      <c r="FSR4" s="19"/>
      <c r="FSS4" s="19"/>
      <c r="FST4" s="19"/>
      <c r="FSU4" s="19"/>
      <c r="FSV4" s="19"/>
      <c r="FSW4" s="19"/>
      <c r="FSX4" s="19"/>
      <c r="FSY4" s="19"/>
      <c r="FSZ4" s="19"/>
      <c r="FTA4" s="19"/>
      <c r="FTB4" s="19"/>
      <c r="FTC4" s="19"/>
      <c r="FTD4" s="19"/>
      <c r="FTE4" s="19"/>
      <c r="FTF4" s="19"/>
      <c r="FTG4" s="19"/>
      <c r="FTH4" s="19"/>
      <c r="FTI4" s="19"/>
      <c r="FTJ4" s="19"/>
      <c r="FTK4" s="19"/>
      <c r="FTL4" s="19"/>
      <c r="FTM4" s="19"/>
      <c r="FTN4" s="19"/>
      <c r="FTO4" s="19"/>
      <c r="FTP4" s="19"/>
      <c r="FTQ4" s="19"/>
      <c r="FTR4" s="19"/>
      <c r="FTS4" s="19"/>
      <c r="FTT4" s="19"/>
      <c r="FTU4" s="19"/>
      <c r="FTV4" s="19"/>
      <c r="FTW4" s="19"/>
      <c r="FTX4" s="19"/>
      <c r="FTY4" s="19"/>
      <c r="FTZ4" s="19"/>
      <c r="FUA4" s="19"/>
      <c r="FUB4" s="19"/>
      <c r="FUC4" s="19"/>
      <c r="FUD4" s="19"/>
      <c r="FUE4" s="19"/>
      <c r="FUF4" s="19"/>
      <c r="FUG4" s="19"/>
      <c r="FUH4" s="19"/>
      <c r="FUI4" s="19"/>
      <c r="FUJ4" s="19"/>
      <c r="FUK4" s="19"/>
      <c r="FUL4" s="19"/>
      <c r="FUM4" s="19"/>
      <c r="FUN4" s="19"/>
      <c r="FUO4" s="19"/>
      <c r="FUP4" s="19"/>
      <c r="FUQ4" s="19"/>
      <c r="FUR4" s="19"/>
      <c r="FUS4" s="19"/>
      <c r="FUT4" s="19"/>
      <c r="FUU4" s="19"/>
      <c r="FUV4" s="19"/>
      <c r="FUW4" s="19"/>
      <c r="FUX4" s="19"/>
      <c r="FUY4" s="19"/>
      <c r="FUZ4" s="19"/>
      <c r="FVA4" s="19"/>
      <c r="FVB4" s="19"/>
      <c r="FVC4" s="19"/>
      <c r="FVD4" s="19"/>
      <c r="FVE4" s="19"/>
      <c r="FVF4" s="19"/>
      <c r="FVG4" s="19"/>
      <c r="FVH4" s="19"/>
      <c r="FVI4" s="19"/>
      <c r="FVJ4" s="19"/>
      <c r="FVK4" s="19"/>
      <c r="FVL4" s="19"/>
      <c r="FVM4" s="19"/>
      <c r="FVN4" s="19"/>
      <c r="FVO4" s="19"/>
      <c r="FVP4" s="19"/>
      <c r="FVQ4" s="19"/>
      <c r="FVR4" s="19"/>
      <c r="FVS4" s="19"/>
      <c r="FVT4" s="19"/>
      <c r="FVU4" s="19"/>
      <c r="FVV4" s="19"/>
      <c r="FVW4" s="19"/>
      <c r="FVX4" s="19"/>
      <c r="FVY4" s="19"/>
      <c r="FVZ4" s="19"/>
      <c r="FWA4" s="19"/>
      <c r="FWB4" s="19"/>
      <c r="FWC4" s="19"/>
      <c r="FWD4" s="19"/>
      <c r="FWE4" s="19"/>
      <c r="FWF4" s="19"/>
      <c r="FWG4" s="19"/>
      <c r="FWH4" s="19"/>
      <c r="FWI4" s="19"/>
      <c r="FWJ4" s="19"/>
      <c r="FWK4" s="19"/>
      <c r="FWL4" s="19"/>
      <c r="FWM4" s="19"/>
      <c r="FWN4" s="19"/>
      <c r="FWO4" s="19"/>
      <c r="FWP4" s="19"/>
      <c r="FWQ4" s="19"/>
      <c r="FWR4" s="19"/>
      <c r="FWS4" s="19"/>
      <c r="FWT4" s="19"/>
      <c r="FWU4" s="19"/>
      <c r="FWV4" s="19"/>
      <c r="FWW4" s="19"/>
      <c r="FWX4" s="19"/>
      <c r="FWY4" s="19"/>
      <c r="FWZ4" s="19"/>
      <c r="FXA4" s="19"/>
      <c r="FXB4" s="19"/>
      <c r="FXC4" s="19"/>
      <c r="FXD4" s="19"/>
      <c r="FXE4" s="19"/>
      <c r="FXF4" s="19"/>
      <c r="FXG4" s="19"/>
      <c r="FXH4" s="19"/>
      <c r="FXI4" s="19"/>
      <c r="FXJ4" s="19"/>
      <c r="FXK4" s="19"/>
      <c r="FXL4" s="19"/>
      <c r="FXM4" s="19"/>
      <c r="FXN4" s="19"/>
      <c r="FXO4" s="19"/>
      <c r="FXP4" s="19"/>
      <c r="FXQ4" s="19"/>
      <c r="FXR4" s="19"/>
      <c r="FXS4" s="19"/>
      <c r="FXT4" s="19"/>
      <c r="FXU4" s="19"/>
      <c r="FXV4" s="19"/>
      <c r="FXW4" s="19"/>
      <c r="FXX4" s="19"/>
      <c r="FXY4" s="19"/>
      <c r="FXZ4" s="19"/>
      <c r="FYA4" s="19"/>
      <c r="FYB4" s="19"/>
      <c r="FYC4" s="19"/>
      <c r="FYD4" s="19"/>
      <c r="FYE4" s="19"/>
      <c r="FYF4" s="19"/>
      <c r="FYG4" s="19"/>
      <c r="FYH4" s="19"/>
      <c r="FYI4" s="19"/>
      <c r="FYJ4" s="19"/>
      <c r="FYK4" s="19"/>
      <c r="FYL4" s="19"/>
      <c r="FYM4" s="19"/>
      <c r="FYN4" s="19"/>
      <c r="FYO4" s="19"/>
      <c r="FYP4" s="19"/>
      <c r="FYQ4" s="19"/>
      <c r="FYR4" s="19"/>
      <c r="FYS4" s="19"/>
      <c r="FYT4" s="19"/>
      <c r="FYU4" s="19"/>
      <c r="FYV4" s="19"/>
      <c r="FYW4" s="19"/>
      <c r="FYX4" s="19"/>
      <c r="FYY4" s="19"/>
      <c r="FYZ4" s="19"/>
      <c r="FZA4" s="19"/>
      <c r="FZB4" s="19"/>
      <c r="FZC4" s="19"/>
      <c r="FZD4" s="19"/>
      <c r="FZE4" s="19"/>
      <c r="FZF4" s="19"/>
      <c r="FZG4" s="19"/>
      <c r="FZH4" s="19"/>
      <c r="FZI4" s="19"/>
      <c r="FZJ4" s="19"/>
      <c r="FZK4" s="19"/>
      <c r="FZL4" s="19"/>
      <c r="FZM4" s="19"/>
      <c r="FZN4" s="19"/>
      <c r="FZO4" s="19"/>
      <c r="FZP4" s="19"/>
      <c r="FZQ4" s="19"/>
      <c r="FZR4" s="19"/>
      <c r="FZS4" s="19"/>
      <c r="FZT4" s="19"/>
      <c r="FZU4" s="19"/>
      <c r="FZV4" s="19"/>
      <c r="FZW4" s="19"/>
      <c r="FZX4" s="19"/>
      <c r="FZY4" s="19"/>
      <c r="FZZ4" s="19"/>
      <c r="GAA4" s="19"/>
      <c r="GAB4" s="19"/>
      <c r="GAC4" s="19"/>
      <c r="GAD4" s="19"/>
      <c r="GAE4" s="19"/>
      <c r="GAF4" s="19"/>
      <c r="GAG4" s="19"/>
      <c r="GAH4" s="19"/>
      <c r="GAI4" s="19"/>
      <c r="GAJ4" s="19"/>
      <c r="GAK4" s="19"/>
      <c r="GAL4" s="19"/>
      <c r="GAM4" s="19"/>
      <c r="GAN4" s="19"/>
      <c r="GAO4" s="19"/>
      <c r="GAP4" s="19"/>
      <c r="GAQ4" s="19"/>
      <c r="GAR4" s="19"/>
      <c r="GAS4" s="19"/>
      <c r="GAT4" s="19"/>
      <c r="GAU4" s="19"/>
      <c r="GAV4" s="19"/>
      <c r="GAW4" s="19"/>
      <c r="GAX4" s="19"/>
      <c r="GAY4" s="19"/>
      <c r="GAZ4" s="19"/>
      <c r="GBA4" s="19"/>
      <c r="GBB4" s="19"/>
      <c r="GBC4" s="19"/>
      <c r="GBD4" s="19"/>
      <c r="GBE4" s="19"/>
      <c r="GBF4" s="19"/>
      <c r="GBG4" s="19"/>
      <c r="GBH4" s="19"/>
      <c r="GBI4" s="19"/>
      <c r="GBJ4" s="19"/>
      <c r="GBK4" s="19"/>
      <c r="GBL4" s="19"/>
      <c r="GBM4" s="19"/>
      <c r="GBN4" s="19"/>
      <c r="GBO4" s="19"/>
      <c r="GBP4" s="19"/>
      <c r="GBQ4" s="19"/>
      <c r="GBR4" s="19"/>
      <c r="GBS4" s="19"/>
      <c r="GBT4" s="19"/>
      <c r="GBU4" s="19"/>
      <c r="GBV4" s="19"/>
      <c r="GBW4" s="19"/>
      <c r="GBX4" s="19"/>
      <c r="GBY4" s="19"/>
      <c r="GBZ4" s="19"/>
      <c r="GCA4" s="19"/>
      <c r="GCB4" s="19"/>
      <c r="GCC4" s="19"/>
      <c r="GCD4" s="19"/>
      <c r="GCE4" s="19"/>
      <c r="GCF4" s="19"/>
      <c r="GCG4" s="19"/>
      <c r="GCH4" s="19"/>
      <c r="GCI4" s="19"/>
      <c r="GCJ4" s="19"/>
      <c r="GCK4" s="19"/>
      <c r="GCL4" s="19"/>
      <c r="GCM4" s="19"/>
      <c r="GCN4" s="19"/>
      <c r="GCO4" s="19"/>
      <c r="GCP4" s="19"/>
      <c r="GCQ4" s="19"/>
      <c r="GCR4" s="19"/>
      <c r="GCS4" s="19"/>
      <c r="GCT4" s="19"/>
      <c r="GCU4" s="19"/>
      <c r="GCV4" s="19"/>
      <c r="GCW4" s="19"/>
      <c r="GCX4" s="19"/>
      <c r="GCY4" s="19"/>
      <c r="GCZ4" s="19"/>
      <c r="GDA4" s="19"/>
      <c r="GDB4" s="19"/>
      <c r="GDC4" s="19"/>
      <c r="GDD4" s="19"/>
      <c r="GDE4" s="19"/>
      <c r="GDF4" s="19"/>
      <c r="GDG4" s="19"/>
      <c r="GDH4" s="19"/>
      <c r="GDI4" s="19"/>
      <c r="GDJ4" s="19"/>
      <c r="GDK4" s="19"/>
      <c r="GDL4" s="19"/>
      <c r="GDM4" s="19"/>
      <c r="GDN4" s="19"/>
      <c r="GDO4" s="19"/>
      <c r="GDP4" s="19"/>
      <c r="GDQ4" s="19"/>
      <c r="GDR4" s="19"/>
      <c r="GDS4" s="19"/>
      <c r="GDT4" s="19"/>
      <c r="GDU4" s="19"/>
      <c r="GDV4" s="19"/>
      <c r="GDW4" s="19"/>
      <c r="GDX4" s="19"/>
      <c r="GDY4" s="19"/>
      <c r="GDZ4" s="19"/>
      <c r="GEA4" s="19"/>
      <c r="GEB4" s="19"/>
      <c r="GEC4" s="19"/>
      <c r="GED4" s="19"/>
      <c r="GEE4" s="19"/>
      <c r="GEF4" s="19"/>
      <c r="GEG4" s="19"/>
      <c r="GEH4" s="19"/>
      <c r="GEI4" s="19"/>
      <c r="GEJ4" s="19"/>
      <c r="GEK4" s="19"/>
      <c r="GEL4" s="19"/>
      <c r="GEM4" s="19"/>
      <c r="GEN4" s="19"/>
      <c r="GEO4" s="19"/>
      <c r="GEP4" s="19"/>
      <c r="GEQ4" s="19"/>
      <c r="GER4" s="19"/>
      <c r="GES4" s="19"/>
      <c r="GET4" s="19"/>
      <c r="GEU4" s="19"/>
      <c r="GEV4" s="19"/>
      <c r="GEW4" s="19"/>
      <c r="GEX4" s="19"/>
      <c r="GEY4" s="19"/>
      <c r="GEZ4" s="19"/>
      <c r="GFA4" s="19"/>
      <c r="GFB4" s="19"/>
      <c r="GFC4" s="19"/>
      <c r="GFD4" s="19"/>
      <c r="GFE4" s="19"/>
      <c r="GFF4" s="19"/>
      <c r="GFG4" s="19"/>
      <c r="GFH4" s="19"/>
      <c r="GFI4" s="19"/>
      <c r="GFJ4" s="19"/>
      <c r="GFK4" s="19"/>
      <c r="GFL4" s="19"/>
      <c r="GFM4" s="19"/>
      <c r="GFN4" s="19"/>
      <c r="GFO4" s="19"/>
      <c r="GFP4" s="19"/>
      <c r="GFQ4" s="19"/>
      <c r="GFR4" s="19"/>
      <c r="GFS4" s="19"/>
      <c r="GFT4" s="19"/>
      <c r="GFU4" s="19"/>
      <c r="GFV4" s="19"/>
      <c r="GFW4" s="19"/>
      <c r="GFX4" s="19"/>
      <c r="GFY4" s="19"/>
      <c r="GFZ4" s="19"/>
      <c r="GGA4" s="19"/>
      <c r="GGB4" s="19"/>
      <c r="GGC4" s="19"/>
      <c r="GGD4" s="19"/>
      <c r="GGE4" s="19"/>
      <c r="GGF4" s="19"/>
      <c r="GGG4" s="19"/>
      <c r="GGH4" s="19"/>
      <c r="GGI4" s="19"/>
      <c r="GGJ4" s="19"/>
      <c r="GGK4" s="19"/>
      <c r="GGL4" s="19"/>
      <c r="GGM4" s="19"/>
      <c r="GGN4" s="19"/>
      <c r="GGO4" s="19"/>
      <c r="GGP4" s="19"/>
      <c r="GGQ4" s="19"/>
      <c r="GGR4" s="19"/>
      <c r="GGS4" s="19"/>
      <c r="GGT4" s="19"/>
      <c r="GGU4" s="19"/>
      <c r="GGV4" s="19"/>
      <c r="GGW4" s="19"/>
      <c r="GGX4" s="19"/>
      <c r="GGY4" s="19"/>
      <c r="GGZ4" s="19"/>
      <c r="GHA4" s="19"/>
      <c r="GHB4" s="19"/>
      <c r="GHC4" s="19"/>
      <c r="GHD4" s="19"/>
      <c r="GHE4" s="19"/>
      <c r="GHF4" s="19"/>
      <c r="GHG4" s="19"/>
      <c r="GHH4" s="19"/>
      <c r="GHI4" s="19"/>
      <c r="GHJ4" s="19"/>
      <c r="GHK4" s="19"/>
      <c r="GHL4" s="19"/>
      <c r="GHM4" s="19"/>
      <c r="GHN4" s="19"/>
      <c r="GHO4" s="19"/>
      <c r="GHP4" s="19"/>
      <c r="GHQ4" s="19"/>
      <c r="GHR4" s="19"/>
      <c r="GHS4" s="19"/>
      <c r="GHT4" s="19"/>
      <c r="GHU4" s="19"/>
      <c r="GHV4" s="19"/>
      <c r="GHW4" s="19"/>
      <c r="GHX4" s="19"/>
      <c r="GHY4" s="19"/>
      <c r="GHZ4" s="19"/>
      <c r="GIA4" s="19"/>
      <c r="GIB4" s="19"/>
      <c r="GIC4" s="19"/>
      <c r="GID4" s="19"/>
      <c r="GIE4" s="19"/>
      <c r="GIF4" s="19"/>
      <c r="GIG4" s="19"/>
      <c r="GIH4" s="19"/>
      <c r="GII4" s="19"/>
      <c r="GIJ4" s="19"/>
      <c r="GIK4" s="19"/>
      <c r="GIL4" s="19"/>
      <c r="GIM4" s="19"/>
      <c r="GIN4" s="19"/>
      <c r="GIO4" s="19"/>
      <c r="GIP4" s="19"/>
      <c r="GIQ4" s="19"/>
      <c r="GIR4" s="19"/>
      <c r="GIS4" s="19"/>
      <c r="GIT4" s="19"/>
      <c r="GIU4" s="19"/>
      <c r="GIV4" s="19"/>
      <c r="GIW4" s="19"/>
      <c r="GIX4" s="19"/>
      <c r="GIY4" s="19"/>
      <c r="GIZ4" s="19"/>
      <c r="GJA4" s="19"/>
      <c r="GJB4" s="19"/>
      <c r="GJC4" s="19"/>
      <c r="GJD4" s="19"/>
      <c r="GJE4" s="19"/>
      <c r="GJF4" s="19"/>
      <c r="GJG4" s="19"/>
      <c r="GJH4" s="19"/>
      <c r="GJI4" s="19"/>
      <c r="GJJ4" s="19"/>
      <c r="GJK4" s="19"/>
      <c r="GJL4" s="19"/>
      <c r="GJM4" s="19"/>
      <c r="GJN4" s="19"/>
      <c r="GJO4" s="19"/>
      <c r="GJP4" s="19"/>
      <c r="GJQ4" s="19"/>
      <c r="GJR4" s="19"/>
      <c r="GJS4" s="19"/>
      <c r="GJT4" s="19"/>
      <c r="GJU4" s="19"/>
      <c r="GJV4" s="19"/>
      <c r="GJW4" s="19"/>
      <c r="GJX4" s="19"/>
      <c r="GJY4" s="19"/>
      <c r="GJZ4" s="19"/>
      <c r="GKA4" s="19"/>
      <c r="GKB4" s="19"/>
      <c r="GKC4" s="19"/>
      <c r="GKD4" s="19"/>
      <c r="GKE4" s="19"/>
      <c r="GKF4" s="19"/>
      <c r="GKG4" s="19"/>
      <c r="GKH4" s="19"/>
      <c r="GKI4" s="19"/>
      <c r="GKJ4" s="19"/>
      <c r="GKK4" s="19"/>
      <c r="GKL4" s="19"/>
      <c r="GKM4" s="19"/>
      <c r="GKN4" s="19"/>
      <c r="GKO4" s="19"/>
      <c r="GKP4" s="19"/>
      <c r="GKQ4" s="19"/>
      <c r="GKR4" s="19"/>
      <c r="GKS4" s="19"/>
      <c r="GKT4" s="19"/>
      <c r="GKU4" s="19"/>
      <c r="GKV4" s="19"/>
      <c r="GKW4" s="19"/>
      <c r="GKX4" s="19"/>
      <c r="GKY4" s="19"/>
      <c r="GKZ4" s="19"/>
      <c r="GLA4" s="19"/>
      <c r="GLB4" s="19"/>
      <c r="GLC4" s="19"/>
      <c r="GLD4" s="19"/>
      <c r="GLE4" s="19"/>
      <c r="GLF4" s="19"/>
      <c r="GLG4" s="19"/>
      <c r="GLH4" s="19"/>
      <c r="GLI4" s="19"/>
      <c r="GLJ4" s="19"/>
      <c r="GLK4" s="19"/>
      <c r="GLL4" s="19"/>
      <c r="GLM4" s="19"/>
      <c r="GLN4" s="19"/>
      <c r="GLO4" s="19"/>
      <c r="GLP4" s="19"/>
      <c r="GLQ4" s="19"/>
      <c r="GLR4" s="19"/>
      <c r="GLS4" s="19"/>
      <c r="GLT4" s="19"/>
      <c r="GLU4" s="19"/>
      <c r="GLV4" s="19"/>
      <c r="GLW4" s="19"/>
      <c r="GLX4" s="19"/>
      <c r="GLY4" s="19"/>
      <c r="GLZ4" s="19"/>
      <c r="GMA4" s="19"/>
      <c r="GMB4" s="19"/>
      <c r="GMC4" s="19"/>
      <c r="GMD4" s="19"/>
      <c r="GME4" s="19"/>
      <c r="GMF4" s="19"/>
      <c r="GMG4" s="19"/>
      <c r="GMH4" s="19"/>
      <c r="GMI4" s="19"/>
      <c r="GMJ4" s="19"/>
      <c r="GMK4" s="19"/>
      <c r="GML4" s="19"/>
      <c r="GMM4" s="19"/>
      <c r="GMN4" s="19"/>
      <c r="GMO4" s="19"/>
      <c r="GMP4" s="19"/>
      <c r="GMQ4" s="19"/>
      <c r="GMR4" s="19"/>
      <c r="GMS4" s="19"/>
      <c r="GMT4" s="19"/>
      <c r="GMU4" s="19"/>
      <c r="GMV4" s="19"/>
      <c r="GMW4" s="19"/>
      <c r="GMX4" s="19"/>
      <c r="GMY4" s="19"/>
      <c r="GMZ4" s="19"/>
      <c r="GNA4" s="19"/>
      <c r="GNB4" s="19"/>
      <c r="GNC4" s="19"/>
      <c r="GND4" s="19"/>
      <c r="GNE4" s="19"/>
      <c r="GNF4" s="19"/>
      <c r="GNG4" s="19"/>
      <c r="GNH4" s="19"/>
      <c r="GNI4" s="19"/>
      <c r="GNJ4" s="19"/>
      <c r="GNK4" s="19"/>
      <c r="GNL4" s="19"/>
      <c r="GNM4" s="19"/>
      <c r="GNN4" s="19"/>
      <c r="GNO4" s="19"/>
      <c r="GNP4" s="19"/>
      <c r="GNQ4" s="19"/>
      <c r="GNR4" s="19"/>
      <c r="GNS4" s="19"/>
      <c r="GNT4" s="19"/>
      <c r="GNU4" s="19"/>
      <c r="GNV4" s="19"/>
      <c r="GNW4" s="19"/>
      <c r="GNX4" s="19"/>
      <c r="GNY4" s="19"/>
      <c r="GNZ4" s="19"/>
      <c r="GOA4" s="19"/>
      <c r="GOB4" s="19"/>
      <c r="GOC4" s="19"/>
      <c r="GOD4" s="19"/>
      <c r="GOE4" s="19"/>
      <c r="GOF4" s="19"/>
      <c r="GOG4" s="19"/>
      <c r="GOH4" s="19"/>
      <c r="GOI4" s="19"/>
      <c r="GOJ4" s="19"/>
      <c r="GOK4" s="19"/>
      <c r="GOL4" s="19"/>
      <c r="GOM4" s="19"/>
      <c r="GON4" s="19"/>
      <c r="GOO4" s="19"/>
      <c r="GOP4" s="19"/>
      <c r="GOQ4" s="19"/>
      <c r="GOR4" s="19"/>
      <c r="GOS4" s="19"/>
      <c r="GOT4" s="19"/>
      <c r="GOU4" s="19"/>
      <c r="GOV4" s="19"/>
      <c r="GOW4" s="19"/>
      <c r="GOX4" s="19"/>
      <c r="GOY4" s="19"/>
      <c r="GOZ4" s="19"/>
      <c r="GPA4" s="19"/>
      <c r="GPB4" s="19"/>
      <c r="GPC4" s="19"/>
      <c r="GPD4" s="19"/>
      <c r="GPE4" s="19"/>
      <c r="GPF4" s="19"/>
      <c r="GPG4" s="19"/>
      <c r="GPH4" s="19"/>
      <c r="GPI4" s="19"/>
      <c r="GPJ4" s="19"/>
      <c r="GPK4" s="19"/>
      <c r="GPL4" s="19"/>
      <c r="GPM4" s="19"/>
      <c r="GPN4" s="19"/>
      <c r="GPO4" s="19"/>
      <c r="GPP4" s="19"/>
      <c r="GPQ4" s="19"/>
      <c r="GPR4" s="19"/>
      <c r="GPS4" s="19"/>
      <c r="GPT4" s="19"/>
      <c r="GPU4" s="19"/>
      <c r="GPV4" s="19"/>
      <c r="GPW4" s="19"/>
      <c r="GPX4" s="19"/>
      <c r="GPY4" s="19"/>
      <c r="GPZ4" s="19"/>
      <c r="GQA4" s="19"/>
      <c r="GQB4" s="19"/>
      <c r="GQC4" s="19"/>
      <c r="GQD4" s="19"/>
      <c r="GQE4" s="19"/>
      <c r="GQF4" s="19"/>
      <c r="GQG4" s="19"/>
      <c r="GQH4" s="19"/>
      <c r="GQI4" s="19"/>
      <c r="GQJ4" s="19"/>
      <c r="GQK4" s="19"/>
      <c r="GQL4" s="19"/>
      <c r="GQM4" s="19"/>
      <c r="GQN4" s="19"/>
      <c r="GQO4" s="19"/>
      <c r="GQP4" s="19"/>
      <c r="GQQ4" s="19"/>
      <c r="GQR4" s="19"/>
      <c r="GQS4" s="19"/>
      <c r="GQT4" s="19"/>
      <c r="GQU4" s="19"/>
      <c r="GQV4" s="19"/>
      <c r="GQW4" s="19"/>
      <c r="GQX4" s="19"/>
      <c r="GQY4" s="19"/>
      <c r="GQZ4" s="19"/>
      <c r="GRA4" s="19"/>
      <c r="GRB4" s="19"/>
      <c r="GRC4" s="19"/>
      <c r="GRD4" s="19"/>
      <c r="GRE4" s="19"/>
      <c r="GRF4" s="19"/>
      <c r="GRG4" s="19"/>
      <c r="GRH4" s="19"/>
      <c r="GRI4" s="19"/>
      <c r="GRJ4" s="19"/>
      <c r="GRK4" s="19"/>
      <c r="GRL4" s="19"/>
      <c r="GRM4" s="19"/>
      <c r="GRN4" s="19"/>
      <c r="GRO4" s="19"/>
      <c r="GRP4" s="19"/>
      <c r="GRQ4" s="19"/>
      <c r="GRR4" s="19"/>
      <c r="GRS4" s="19"/>
      <c r="GRT4" s="19"/>
      <c r="GRU4" s="19"/>
      <c r="GRV4" s="19"/>
      <c r="GRW4" s="19"/>
      <c r="GRX4" s="19"/>
      <c r="GRY4" s="19"/>
      <c r="GRZ4" s="19"/>
      <c r="GSA4" s="19"/>
      <c r="GSB4" s="19"/>
      <c r="GSC4" s="19"/>
      <c r="GSD4" s="19"/>
      <c r="GSE4" s="19"/>
      <c r="GSF4" s="19"/>
      <c r="GSG4" s="19"/>
      <c r="GSH4" s="19"/>
      <c r="GSI4" s="19"/>
      <c r="GSJ4" s="19"/>
      <c r="GSK4" s="19"/>
      <c r="GSL4" s="19"/>
      <c r="GSM4" s="19"/>
      <c r="GSN4" s="19"/>
      <c r="GSO4" s="19"/>
      <c r="GSP4" s="19"/>
      <c r="GSQ4" s="19"/>
      <c r="GSR4" s="19"/>
      <c r="GSS4" s="19"/>
      <c r="GST4" s="19"/>
      <c r="GSU4" s="19"/>
      <c r="GSV4" s="19"/>
      <c r="GSW4" s="19"/>
      <c r="GSX4" s="19"/>
      <c r="GSY4" s="19"/>
      <c r="GSZ4" s="19"/>
      <c r="GTA4" s="19"/>
      <c r="GTB4" s="19"/>
      <c r="GTC4" s="19"/>
      <c r="GTD4" s="19"/>
      <c r="GTE4" s="19"/>
      <c r="GTF4" s="19"/>
      <c r="GTG4" s="19"/>
      <c r="GTH4" s="19"/>
      <c r="GTI4" s="19"/>
      <c r="GTJ4" s="19"/>
      <c r="GTK4" s="19"/>
      <c r="GTL4" s="19"/>
      <c r="GTM4" s="19"/>
      <c r="GTN4" s="19"/>
      <c r="GTO4" s="19"/>
      <c r="GTP4" s="19"/>
      <c r="GTQ4" s="19"/>
      <c r="GTR4" s="19"/>
      <c r="GTS4" s="19"/>
      <c r="GTT4" s="19"/>
      <c r="GTU4" s="19"/>
      <c r="GTV4" s="19"/>
      <c r="GTW4" s="19"/>
      <c r="GTX4" s="19"/>
      <c r="GTY4" s="19"/>
      <c r="GTZ4" s="19"/>
      <c r="GUA4" s="19"/>
      <c r="GUB4" s="19"/>
      <c r="GUC4" s="19"/>
      <c r="GUD4" s="19"/>
      <c r="GUE4" s="19"/>
      <c r="GUF4" s="19"/>
      <c r="GUG4" s="19"/>
      <c r="GUH4" s="19"/>
      <c r="GUI4" s="19"/>
      <c r="GUJ4" s="19"/>
      <c r="GUK4" s="19"/>
      <c r="GUL4" s="19"/>
      <c r="GUM4" s="19"/>
      <c r="GUN4" s="19"/>
      <c r="GUO4" s="19"/>
      <c r="GUP4" s="19"/>
      <c r="GUQ4" s="19"/>
      <c r="GUR4" s="19"/>
      <c r="GUS4" s="19"/>
      <c r="GUT4" s="19"/>
      <c r="GUU4" s="19"/>
      <c r="GUV4" s="19"/>
      <c r="GUW4" s="19"/>
      <c r="GUX4" s="19"/>
      <c r="GUY4" s="19"/>
      <c r="GUZ4" s="19"/>
      <c r="GVA4" s="19"/>
      <c r="GVB4" s="19"/>
      <c r="GVC4" s="19"/>
      <c r="GVD4" s="19"/>
      <c r="GVE4" s="19"/>
      <c r="GVF4" s="19"/>
      <c r="GVG4" s="19"/>
      <c r="GVH4" s="19"/>
      <c r="GVI4" s="19"/>
      <c r="GVJ4" s="19"/>
      <c r="GVK4" s="19"/>
      <c r="GVL4" s="19"/>
      <c r="GVM4" s="19"/>
      <c r="GVN4" s="19"/>
      <c r="GVO4" s="19"/>
      <c r="GVP4" s="19"/>
      <c r="GVQ4" s="19"/>
      <c r="GVR4" s="19"/>
      <c r="GVS4" s="19"/>
      <c r="GVT4" s="19"/>
      <c r="GVU4" s="19"/>
      <c r="GVV4" s="19"/>
      <c r="GVW4" s="19"/>
      <c r="GVX4" s="19"/>
      <c r="GVY4" s="19"/>
      <c r="GVZ4" s="19"/>
      <c r="GWA4" s="19"/>
      <c r="GWB4" s="19"/>
      <c r="GWC4" s="19"/>
      <c r="GWD4" s="19"/>
      <c r="GWE4" s="19"/>
      <c r="GWF4" s="19"/>
      <c r="GWG4" s="19"/>
      <c r="GWH4" s="19"/>
      <c r="GWI4" s="19"/>
      <c r="GWJ4" s="19"/>
      <c r="GWK4" s="19"/>
      <c r="GWL4" s="19"/>
      <c r="GWM4" s="19"/>
      <c r="GWN4" s="19"/>
      <c r="GWO4" s="19"/>
      <c r="GWP4" s="19"/>
      <c r="GWQ4" s="19"/>
      <c r="GWR4" s="19"/>
      <c r="GWS4" s="19"/>
      <c r="GWT4" s="19"/>
      <c r="GWU4" s="19"/>
      <c r="GWV4" s="19"/>
      <c r="GWW4" s="19"/>
      <c r="GWX4" s="19"/>
      <c r="GWY4" s="19"/>
      <c r="GWZ4" s="19"/>
      <c r="GXA4" s="19"/>
      <c r="GXB4" s="19"/>
      <c r="GXC4" s="19"/>
      <c r="GXD4" s="19"/>
      <c r="GXE4" s="19"/>
      <c r="GXF4" s="19"/>
      <c r="GXG4" s="19"/>
      <c r="GXH4" s="19"/>
      <c r="GXI4" s="19"/>
      <c r="GXJ4" s="19"/>
      <c r="GXK4" s="19"/>
      <c r="GXL4" s="19"/>
      <c r="GXM4" s="19"/>
      <c r="GXN4" s="19"/>
      <c r="GXO4" s="19"/>
      <c r="GXP4" s="19"/>
      <c r="GXQ4" s="19"/>
      <c r="GXR4" s="19"/>
      <c r="GXS4" s="19"/>
      <c r="GXT4" s="19"/>
      <c r="GXU4" s="19"/>
      <c r="GXV4" s="19"/>
      <c r="GXW4" s="19"/>
      <c r="GXX4" s="19"/>
      <c r="GXY4" s="19"/>
      <c r="GXZ4" s="19"/>
      <c r="GYA4" s="19"/>
      <c r="GYB4" s="19"/>
      <c r="GYC4" s="19"/>
      <c r="GYD4" s="19"/>
      <c r="GYE4" s="19"/>
      <c r="GYF4" s="19"/>
      <c r="GYG4" s="19"/>
      <c r="GYH4" s="19"/>
      <c r="GYI4" s="19"/>
      <c r="GYJ4" s="19"/>
      <c r="GYK4" s="19"/>
      <c r="GYL4" s="19"/>
      <c r="GYM4" s="19"/>
      <c r="GYN4" s="19"/>
      <c r="GYO4" s="19"/>
      <c r="GYP4" s="19"/>
      <c r="GYQ4" s="19"/>
      <c r="GYR4" s="19"/>
      <c r="GYS4" s="19"/>
      <c r="GYT4" s="19"/>
      <c r="GYU4" s="19"/>
      <c r="GYV4" s="19"/>
      <c r="GYW4" s="19"/>
      <c r="GYX4" s="19"/>
      <c r="GYY4" s="19"/>
      <c r="GYZ4" s="19"/>
      <c r="GZA4" s="19"/>
      <c r="GZB4" s="19"/>
      <c r="GZC4" s="19"/>
      <c r="GZD4" s="19"/>
      <c r="GZE4" s="19"/>
      <c r="GZF4" s="19"/>
      <c r="GZG4" s="19"/>
      <c r="GZH4" s="19"/>
      <c r="GZI4" s="19"/>
      <c r="GZJ4" s="19"/>
      <c r="GZK4" s="19"/>
      <c r="GZL4" s="19"/>
      <c r="GZM4" s="19"/>
      <c r="GZN4" s="19"/>
      <c r="GZO4" s="19"/>
      <c r="GZP4" s="19"/>
      <c r="GZQ4" s="19"/>
      <c r="GZR4" s="19"/>
      <c r="GZS4" s="19"/>
      <c r="GZT4" s="19"/>
      <c r="GZU4" s="19"/>
      <c r="GZV4" s="19"/>
      <c r="GZW4" s="19"/>
      <c r="GZX4" s="19"/>
      <c r="GZY4" s="19"/>
      <c r="GZZ4" s="19"/>
      <c r="HAA4" s="19"/>
      <c r="HAB4" s="19"/>
      <c r="HAC4" s="19"/>
      <c r="HAD4" s="19"/>
      <c r="HAE4" s="19"/>
      <c r="HAF4" s="19"/>
      <c r="HAG4" s="19"/>
      <c r="HAH4" s="19"/>
      <c r="HAI4" s="19"/>
      <c r="HAJ4" s="19"/>
      <c r="HAK4" s="19"/>
      <c r="HAL4" s="19"/>
      <c r="HAM4" s="19"/>
      <c r="HAN4" s="19"/>
      <c r="HAO4" s="19"/>
      <c r="HAP4" s="19"/>
      <c r="HAQ4" s="19"/>
      <c r="HAR4" s="19"/>
      <c r="HAS4" s="19"/>
      <c r="HAT4" s="19"/>
      <c r="HAU4" s="19"/>
      <c r="HAV4" s="19"/>
      <c r="HAW4" s="19"/>
      <c r="HAX4" s="19"/>
      <c r="HAY4" s="19"/>
      <c r="HAZ4" s="19"/>
      <c r="HBA4" s="19"/>
      <c r="HBB4" s="19"/>
      <c r="HBC4" s="19"/>
      <c r="HBD4" s="19"/>
      <c r="HBE4" s="19"/>
      <c r="HBF4" s="19"/>
      <c r="HBG4" s="19"/>
      <c r="HBH4" s="19"/>
      <c r="HBI4" s="19"/>
      <c r="HBJ4" s="19"/>
      <c r="HBK4" s="19"/>
      <c r="HBL4" s="19"/>
      <c r="HBM4" s="19"/>
      <c r="HBN4" s="19"/>
      <c r="HBO4" s="19"/>
      <c r="HBP4" s="19"/>
      <c r="HBQ4" s="19"/>
      <c r="HBR4" s="19"/>
      <c r="HBS4" s="19"/>
      <c r="HBT4" s="19"/>
      <c r="HBU4" s="19"/>
      <c r="HBV4" s="19"/>
      <c r="HBW4" s="19"/>
      <c r="HBX4" s="19"/>
      <c r="HBY4" s="19"/>
      <c r="HBZ4" s="19"/>
      <c r="HCA4" s="19"/>
      <c r="HCB4" s="19"/>
      <c r="HCC4" s="19"/>
      <c r="HCD4" s="19"/>
      <c r="HCE4" s="19"/>
      <c r="HCF4" s="19"/>
      <c r="HCG4" s="19"/>
      <c r="HCH4" s="19"/>
      <c r="HCI4" s="19"/>
      <c r="HCJ4" s="19"/>
      <c r="HCK4" s="19"/>
      <c r="HCL4" s="19"/>
      <c r="HCM4" s="19"/>
      <c r="HCN4" s="19"/>
      <c r="HCO4" s="19"/>
      <c r="HCP4" s="19"/>
      <c r="HCQ4" s="19"/>
      <c r="HCR4" s="19"/>
      <c r="HCS4" s="19"/>
      <c r="HCT4" s="19"/>
      <c r="HCU4" s="19"/>
      <c r="HCV4" s="19"/>
      <c r="HCW4" s="19"/>
      <c r="HCX4" s="19"/>
      <c r="HCY4" s="19"/>
      <c r="HCZ4" s="19"/>
      <c r="HDA4" s="19"/>
      <c r="HDB4" s="19"/>
      <c r="HDC4" s="19"/>
      <c r="HDD4" s="19"/>
      <c r="HDE4" s="19"/>
      <c r="HDF4" s="19"/>
      <c r="HDG4" s="19"/>
      <c r="HDH4" s="19"/>
      <c r="HDI4" s="19"/>
      <c r="HDJ4" s="19"/>
      <c r="HDK4" s="19"/>
      <c r="HDL4" s="19"/>
      <c r="HDM4" s="19"/>
      <c r="HDN4" s="19"/>
      <c r="HDO4" s="19"/>
      <c r="HDP4" s="19"/>
      <c r="HDQ4" s="19"/>
      <c r="HDR4" s="19"/>
      <c r="HDS4" s="19"/>
      <c r="HDT4" s="19"/>
      <c r="HDU4" s="19"/>
      <c r="HDV4" s="19"/>
      <c r="HDW4" s="19"/>
      <c r="HDX4" s="19"/>
      <c r="HDY4" s="19"/>
      <c r="HDZ4" s="19"/>
      <c r="HEA4" s="19"/>
      <c r="HEB4" s="19"/>
      <c r="HEC4" s="19"/>
      <c r="HED4" s="19"/>
      <c r="HEE4" s="19"/>
      <c r="HEF4" s="19"/>
      <c r="HEG4" s="19"/>
      <c r="HEH4" s="19"/>
      <c r="HEI4" s="19"/>
      <c r="HEJ4" s="19"/>
      <c r="HEK4" s="19"/>
      <c r="HEL4" s="19"/>
      <c r="HEM4" s="19"/>
      <c r="HEN4" s="19"/>
      <c r="HEO4" s="19"/>
      <c r="HEP4" s="19"/>
      <c r="HEQ4" s="19"/>
      <c r="HER4" s="19"/>
      <c r="HES4" s="19"/>
      <c r="HET4" s="19"/>
      <c r="HEU4" s="19"/>
      <c r="HEV4" s="19"/>
      <c r="HEW4" s="19"/>
      <c r="HEX4" s="19"/>
      <c r="HEY4" s="19"/>
      <c r="HEZ4" s="19"/>
      <c r="HFA4" s="19"/>
      <c r="HFB4" s="19"/>
      <c r="HFC4" s="19"/>
      <c r="HFD4" s="19"/>
      <c r="HFE4" s="19"/>
      <c r="HFF4" s="19"/>
      <c r="HFG4" s="19"/>
      <c r="HFH4" s="19"/>
      <c r="HFI4" s="19"/>
      <c r="HFJ4" s="19"/>
      <c r="HFK4" s="19"/>
      <c r="HFL4" s="19"/>
      <c r="HFM4" s="19"/>
      <c r="HFN4" s="19"/>
      <c r="HFO4" s="19"/>
      <c r="HFP4" s="19"/>
      <c r="HFQ4" s="19"/>
      <c r="HFR4" s="19"/>
      <c r="HFS4" s="19"/>
      <c r="HFT4" s="19"/>
      <c r="HFU4" s="19"/>
      <c r="HFV4" s="19"/>
      <c r="HFW4" s="19"/>
      <c r="HFX4" s="19"/>
      <c r="HFY4" s="19"/>
      <c r="HFZ4" s="19"/>
      <c r="HGA4" s="19"/>
      <c r="HGB4" s="19"/>
      <c r="HGC4" s="19"/>
      <c r="HGD4" s="19"/>
      <c r="HGE4" s="19"/>
      <c r="HGF4" s="19"/>
      <c r="HGG4" s="19"/>
      <c r="HGH4" s="19"/>
      <c r="HGI4" s="19"/>
      <c r="HGJ4" s="19"/>
      <c r="HGK4" s="19"/>
      <c r="HGL4" s="19"/>
      <c r="HGM4" s="19"/>
      <c r="HGN4" s="19"/>
      <c r="HGO4" s="19"/>
      <c r="HGP4" s="19"/>
      <c r="HGQ4" s="19"/>
      <c r="HGR4" s="19"/>
      <c r="HGS4" s="19"/>
      <c r="HGT4" s="19"/>
      <c r="HGU4" s="19"/>
      <c r="HGV4" s="19"/>
      <c r="HGW4" s="19"/>
      <c r="HGX4" s="19"/>
      <c r="HGY4" s="19"/>
      <c r="HGZ4" s="19"/>
      <c r="HHA4" s="19"/>
      <c r="HHB4" s="19"/>
      <c r="HHC4" s="19"/>
      <c r="HHD4" s="19"/>
      <c r="HHE4" s="19"/>
      <c r="HHF4" s="19"/>
      <c r="HHG4" s="19"/>
      <c r="HHH4" s="19"/>
      <c r="HHI4" s="19"/>
      <c r="HHJ4" s="19"/>
      <c r="HHK4" s="19"/>
      <c r="HHL4" s="19"/>
      <c r="HHM4" s="19"/>
      <c r="HHN4" s="19"/>
      <c r="HHO4" s="19"/>
      <c r="HHP4" s="19"/>
      <c r="HHQ4" s="19"/>
      <c r="HHR4" s="19"/>
      <c r="HHS4" s="19"/>
      <c r="HHT4" s="19"/>
      <c r="HHU4" s="19"/>
      <c r="HHV4" s="19"/>
      <c r="HHW4" s="19"/>
      <c r="HHX4" s="19"/>
      <c r="HHY4" s="19"/>
      <c r="HHZ4" s="19"/>
      <c r="HIA4" s="19"/>
      <c r="HIB4" s="19"/>
      <c r="HIC4" s="19"/>
      <c r="HID4" s="19"/>
      <c r="HIE4" s="19"/>
      <c r="HIF4" s="19"/>
      <c r="HIG4" s="19"/>
      <c r="HIH4" s="19"/>
      <c r="HII4" s="19"/>
      <c r="HIJ4" s="19"/>
      <c r="HIK4" s="19"/>
      <c r="HIL4" s="19"/>
      <c r="HIM4" s="19"/>
      <c r="HIN4" s="19"/>
      <c r="HIO4" s="19"/>
      <c r="HIP4" s="19"/>
      <c r="HIQ4" s="19"/>
      <c r="HIR4" s="19"/>
      <c r="HIS4" s="19"/>
      <c r="HIT4" s="19"/>
      <c r="HIU4" s="19"/>
      <c r="HIV4" s="19"/>
      <c r="HIW4" s="19"/>
      <c r="HIX4" s="19"/>
      <c r="HIY4" s="19"/>
      <c r="HIZ4" s="19"/>
      <c r="HJA4" s="19"/>
      <c r="HJB4" s="19"/>
      <c r="HJC4" s="19"/>
      <c r="HJD4" s="19"/>
      <c r="HJE4" s="19"/>
      <c r="HJF4" s="19"/>
      <c r="HJG4" s="19"/>
      <c r="HJH4" s="19"/>
      <c r="HJI4" s="19"/>
      <c r="HJJ4" s="19"/>
      <c r="HJK4" s="19"/>
      <c r="HJL4" s="19"/>
      <c r="HJM4" s="19"/>
      <c r="HJN4" s="19"/>
      <c r="HJO4" s="19"/>
      <c r="HJP4" s="19"/>
      <c r="HJQ4" s="19"/>
      <c r="HJR4" s="19"/>
      <c r="HJS4" s="19"/>
      <c r="HJT4" s="19"/>
      <c r="HJU4" s="19"/>
      <c r="HJV4" s="19"/>
      <c r="HJW4" s="19"/>
      <c r="HJX4" s="19"/>
      <c r="HJY4" s="19"/>
      <c r="HJZ4" s="19"/>
      <c r="HKA4" s="19"/>
      <c r="HKB4" s="19"/>
      <c r="HKC4" s="19"/>
      <c r="HKD4" s="19"/>
      <c r="HKE4" s="19"/>
      <c r="HKF4" s="19"/>
      <c r="HKG4" s="19"/>
      <c r="HKH4" s="19"/>
      <c r="HKI4" s="19"/>
      <c r="HKJ4" s="19"/>
      <c r="HKK4" s="19"/>
      <c r="HKL4" s="19"/>
      <c r="HKM4" s="19"/>
      <c r="HKN4" s="19"/>
      <c r="HKO4" s="19"/>
      <c r="HKP4" s="19"/>
      <c r="HKQ4" s="19"/>
      <c r="HKR4" s="19"/>
      <c r="HKS4" s="19"/>
      <c r="HKT4" s="19"/>
      <c r="HKU4" s="19"/>
      <c r="HKV4" s="19"/>
      <c r="HKW4" s="19"/>
      <c r="HKX4" s="19"/>
      <c r="HKY4" s="19"/>
      <c r="HKZ4" s="19"/>
      <c r="HLA4" s="19"/>
      <c r="HLB4" s="19"/>
      <c r="HLC4" s="19"/>
      <c r="HLD4" s="19"/>
      <c r="HLE4" s="19"/>
      <c r="HLF4" s="19"/>
      <c r="HLG4" s="19"/>
      <c r="HLH4" s="19"/>
      <c r="HLI4" s="19"/>
      <c r="HLJ4" s="19"/>
      <c r="HLK4" s="19"/>
      <c r="HLL4" s="19"/>
      <c r="HLM4" s="19"/>
      <c r="HLN4" s="19"/>
      <c r="HLO4" s="19"/>
      <c r="HLP4" s="19"/>
      <c r="HLQ4" s="19"/>
      <c r="HLR4" s="19"/>
      <c r="HLS4" s="19"/>
      <c r="HLT4" s="19"/>
      <c r="HLU4" s="19"/>
      <c r="HLV4" s="19"/>
      <c r="HLW4" s="19"/>
      <c r="HLX4" s="19"/>
      <c r="HLY4" s="19"/>
      <c r="HLZ4" s="19"/>
      <c r="HMA4" s="19"/>
      <c r="HMB4" s="19"/>
      <c r="HMC4" s="19"/>
      <c r="HMD4" s="19"/>
      <c r="HME4" s="19"/>
      <c r="HMF4" s="19"/>
      <c r="HMG4" s="19"/>
      <c r="HMH4" s="19"/>
      <c r="HMI4" s="19"/>
      <c r="HMJ4" s="19"/>
      <c r="HMK4" s="19"/>
      <c r="HML4" s="19"/>
      <c r="HMM4" s="19"/>
      <c r="HMN4" s="19"/>
      <c r="HMO4" s="19"/>
      <c r="HMP4" s="19"/>
      <c r="HMQ4" s="19"/>
      <c r="HMR4" s="19"/>
      <c r="HMS4" s="19"/>
      <c r="HMT4" s="19"/>
      <c r="HMU4" s="19"/>
      <c r="HMV4" s="19"/>
      <c r="HMW4" s="19"/>
      <c r="HMX4" s="19"/>
      <c r="HMY4" s="19"/>
      <c r="HMZ4" s="19"/>
      <c r="HNA4" s="19"/>
      <c r="HNB4" s="19"/>
      <c r="HNC4" s="19"/>
      <c r="HND4" s="19"/>
      <c r="HNE4" s="19"/>
      <c r="HNF4" s="19"/>
      <c r="HNG4" s="19"/>
      <c r="HNH4" s="19"/>
      <c r="HNI4" s="19"/>
      <c r="HNJ4" s="19"/>
      <c r="HNK4" s="19"/>
      <c r="HNL4" s="19"/>
      <c r="HNM4" s="19"/>
      <c r="HNN4" s="19"/>
      <c r="HNO4" s="19"/>
      <c r="HNP4" s="19"/>
      <c r="HNQ4" s="19"/>
      <c r="HNR4" s="19"/>
      <c r="HNS4" s="19"/>
      <c r="HNT4" s="19"/>
      <c r="HNU4" s="19"/>
      <c r="HNV4" s="19"/>
      <c r="HNW4" s="19"/>
      <c r="HNX4" s="19"/>
      <c r="HNY4" s="19"/>
      <c r="HNZ4" s="19"/>
      <c r="HOA4" s="19"/>
      <c r="HOB4" s="19"/>
      <c r="HOC4" s="19"/>
      <c r="HOD4" s="19"/>
      <c r="HOE4" s="19"/>
      <c r="HOF4" s="19"/>
      <c r="HOG4" s="19"/>
      <c r="HOH4" s="19"/>
      <c r="HOI4" s="19"/>
      <c r="HOJ4" s="19"/>
      <c r="HOK4" s="19"/>
      <c r="HOL4" s="19"/>
      <c r="HOM4" s="19"/>
      <c r="HON4" s="19"/>
      <c r="HOO4" s="19"/>
      <c r="HOP4" s="19"/>
      <c r="HOQ4" s="19"/>
      <c r="HOR4" s="19"/>
      <c r="HOS4" s="19"/>
      <c r="HOT4" s="19"/>
      <c r="HOU4" s="19"/>
      <c r="HOV4" s="19"/>
      <c r="HOW4" s="19"/>
      <c r="HOX4" s="19"/>
      <c r="HOY4" s="19"/>
      <c r="HOZ4" s="19"/>
      <c r="HPA4" s="19"/>
      <c r="HPB4" s="19"/>
      <c r="HPC4" s="19"/>
      <c r="HPD4" s="19"/>
      <c r="HPE4" s="19"/>
      <c r="HPF4" s="19"/>
      <c r="HPG4" s="19"/>
      <c r="HPH4" s="19"/>
      <c r="HPI4" s="19"/>
      <c r="HPJ4" s="19"/>
      <c r="HPK4" s="19"/>
      <c r="HPL4" s="19"/>
      <c r="HPM4" s="19"/>
      <c r="HPN4" s="19"/>
      <c r="HPO4" s="19"/>
      <c r="HPP4" s="19"/>
      <c r="HPQ4" s="19"/>
      <c r="HPR4" s="19"/>
      <c r="HPS4" s="19"/>
      <c r="HPT4" s="19"/>
      <c r="HPU4" s="19"/>
      <c r="HPV4" s="19"/>
      <c r="HPW4" s="19"/>
      <c r="HPX4" s="19"/>
      <c r="HPY4" s="19"/>
      <c r="HPZ4" s="19"/>
      <c r="HQA4" s="19"/>
      <c r="HQB4" s="19"/>
      <c r="HQC4" s="19"/>
      <c r="HQD4" s="19"/>
      <c r="HQE4" s="19"/>
      <c r="HQF4" s="19"/>
      <c r="HQG4" s="19"/>
      <c r="HQH4" s="19"/>
      <c r="HQI4" s="19"/>
      <c r="HQJ4" s="19"/>
      <c r="HQK4" s="19"/>
      <c r="HQL4" s="19"/>
      <c r="HQM4" s="19"/>
      <c r="HQN4" s="19"/>
      <c r="HQO4" s="19"/>
      <c r="HQP4" s="19"/>
      <c r="HQQ4" s="19"/>
      <c r="HQR4" s="19"/>
      <c r="HQS4" s="19"/>
      <c r="HQT4" s="19"/>
      <c r="HQU4" s="19"/>
      <c r="HQV4" s="19"/>
      <c r="HQW4" s="19"/>
      <c r="HQX4" s="19"/>
      <c r="HQY4" s="19"/>
      <c r="HQZ4" s="19"/>
      <c r="HRA4" s="19"/>
      <c r="HRB4" s="19"/>
      <c r="HRC4" s="19"/>
      <c r="HRD4" s="19"/>
      <c r="HRE4" s="19"/>
      <c r="HRF4" s="19"/>
      <c r="HRG4" s="19"/>
      <c r="HRH4" s="19"/>
      <c r="HRI4" s="19"/>
      <c r="HRJ4" s="19"/>
      <c r="HRK4" s="19"/>
      <c r="HRL4" s="19"/>
      <c r="HRM4" s="19"/>
      <c r="HRN4" s="19"/>
      <c r="HRO4" s="19"/>
      <c r="HRP4" s="19"/>
      <c r="HRQ4" s="19"/>
      <c r="HRR4" s="19"/>
      <c r="HRS4" s="19"/>
      <c r="HRT4" s="19"/>
      <c r="HRU4" s="19"/>
      <c r="HRV4" s="19"/>
      <c r="HRW4" s="19"/>
      <c r="HRX4" s="19"/>
      <c r="HRY4" s="19"/>
      <c r="HRZ4" s="19"/>
      <c r="HSA4" s="19"/>
      <c r="HSB4" s="19"/>
      <c r="HSC4" s="19"/>
      <c r="HSD4" s="19"/>
      <c r="HSE4" s="19"/>
      <c r="HSF4" s="19"/>
      <c r="HSG4" s="19"/>
      <c r="HSH4" s="19"/>
      <c r="HSI4" s="19"/>
      <c r="HSJ4" s="19"/>
      <c r="HSK4" s="19"/>
      <c r="HSL4" s="19"/>
      <c r="HSM4" s="19"/>
      <c r="HSN4" s="19"/>
      <c r="HSO4" s="19"/>
      <c r="HSP4" s="19"/>
      <c r="HSQ4" s="19"/>
      <c r="HSR4" s="19"/>
      <c r="HSS4" s="19"/>
      <c r="HST4" s="19"/>
      <c r="HSU4" s="19"/>
      <c r="HSV4" s="19"/>
      <c r="HSW4" s="19"/>
      <c r="HSX4" s="19"/>
      <c r="HSY4" s="19"/>
      <c r="HSZ4" s="19"/>
      <c r="HTA4" s="19"/>
      <c r="HTB4" s="19"/>
      <c r="HTC4" s="19"/>
      <c r="HTD4" s="19"/>
      <c r="HTE4" s="19"/>
      <c r="HTF4" s="19"/>
      <c r="HTG4" s="19"/>
      <c r="HTH4" s="19"/>
      <c r="HTI4" s="19"/>
      <c r="HTJ4" s="19"/>
      <c r="HTK4" s="19"/>
      <c r="HTL4" s="19"/>
      <c r="HTM4" s="19"/>
      <c r="HTN4" s="19"/>
      <c r="HTO4" s="19"/>
      <c r="HTP4" s="19"/>
      <c r="HTQ4" s="19"/>
      <c r="HTR4" s="19"/>
      <c r="HTS4" s="19"/>
      <c r="HTT4" s="19"/>
      <c r="HTU4" s="19"/>
      <c r="HTV4" s="19"/>
      <c r="HTW4" s="19"/>
      <c r="HTX4" s="19"/>
      <c r="HTY4" s="19"/>
      <c r="HTZ4" s="19"/>
      <c r="HUA4" s="19"/>
      <c r="HUB4" s="19"/>
      <c r="HUC4" s="19"/>
      <c r="HUD4" s="19"/>
      <c r="HUE4" s="19"/>
      <c r="HUF4" s="19"/>
      <c r="HUG4" s="19"/>
      <c r="HUH4" s="19"/>
      <c r="HUI4" s="19"/>
      <c r="HUJ4" s="19"/>
      <c r="HUK4" s="19"/>
      <c r="HUL4" s="19"/>
      <c r="HUM4" s="19"/>
      <c r="HUN4" s="19"/>
      <c r="HUO4" s="19"/>
      <c r="HUP4" s="19"/>
      <c r="HUQ4" s="19"/>
      <c r="HUR4" s="19"/>
      <c r="HUS4" s="19"/>
      <c r="HUT4" s="19"/>
      <c r="HUU4" s="19"/>
      <c r="HUV4" s="19"/>
      <c r="HUW4" s="19"/>
      <c r="HUX4" s="19"/>
      <c r="HUY4" s="19"/>
      <c r="HUZ4" s="19"/>
      <c r="HVA4" s="19"/>
      <c r="HVB4" s="19"/>
      <c r="HVC4" s="19"/>
      <c r="HVD4" s="19"/>
      <c r="HVE4" s="19"/>
      <c r="HVF4" s="19"/>
      <c r="HVG4" s="19"/>
      <c r="HVH4" s="19"/>
      <c r="HVI4" s="19"/>
      <c r="HVJ4" s="19"/>
      <c r="HVK4" s="19"/>
      <c r="HVL4" s="19"/>
      <c r="HVM4" s="19"/>
      <c r="HVN4" s="19"/>
      <c r="HVO4" s="19"/>
      <c r="HVP4" s="19"/>
      <c r="HVQ4" s="19"/>
      <c r="HVR4" s="19"/>
      <c r="HVS4" s="19"/>
      <c r="HVT4" s="19"/>
      <c r="HVU4" s="19"/>
      <c r="HVV4" s="19"/>
      <c r="HVW4" s="19"/>
      <c r="HVX4" s="19"/>
      <c r="HVY4" s="19"/>
      <c r="HVZ4" s="19"/>
      <c r="HWA4" s="19"/>
      <c r="HWB4" s="19"/>
      <c r="HWC4" s="19"/>
      <c r="HWD4" s="19"/>
      <c r="HWE4" s="19"/>
      <c r="HWF4" s="19"/>
      <c r="HWG4" s="19"/>
      <c r="HWH4" s="19"/>
      <c r="HWI4" s="19"/>
      <c r="HWJ4" s="19"/>
      <c r="HWK4" s="19"/>
      <c r="HWL4" s="19"/>
      <c r="HWM4" s="19"/>
      <c r="HWN4" s="19"/>
      <c r="HWO4" s="19"/>
      <c r="HWP4" s="19"/>
      <c r="HWQ4" s="19"/>
      <c r="HWR4" s="19"/>
      <c r="HWS4" s="19"/>
      <c r="HWT4" s="19"/>
      <c r="HWU4" s="19"/>
      <c r="HWV4" s="19"/>
      <c r="HWW4" s="19"/>
      <c r="HWX4" s="19"/>
      <c r="HWY4" s="19"/>
      <c r="HWZ4" s="19"/>
      <c r="HXA4" s="19"/>
      <c r="HXB4" s="19"/>
      <c r="HXC4" s="19"/>
      <c r="HXD4" s="19"/>
      <c r="HXE4" s="19"/>
      <c r="HXF4" s="19"/>
      <c r="HXG4" s="19"/>
      <c r="HXH4" s="19"/>
      <c r="HXI4" s="19"/>
      <c r="HXJ4" s="19"/>
      <c r="HXK4" s="19"/>
      <c r="HXL4" s="19"/>
      <c r="HXM4" s="19"/>
      <c r="HXN4" s="19"/>
      <c r="HXO4" s="19"/>
      <c r="HXP4" s="19"/>
      <c r="HXQ4" s="19"/>
      <c r="HXR4" s="19"/>
      <c r="HXS4" s="19"/>
      <c r="HXT4" s="19"/>
      <c r="HXU4" s="19"/>
      <c r="HXV4" s="19"/>
      <c r="HXW4" s="19"/>
      <c r="HXX4" s="19"/>
      <c r="HXY4" s="19"/>
      <c r="HXZ4" s="19"/>
      <c r="HYA4" s="19"/>
      <c r="HYB4" s="19"/>
      <c r="HYC4" s="19"/>
      <c r="HYD4" s="19"/>
      <c r="HYE4" s="19"/>
      <c r="HYF4" s="19"/>
      <c r="HYG4" s="19"/>
      <c r="HYH4" s="19"/>
      <c r="HYI4" s="19"/>
      <c r="HYJ4" s="19"/>
      <c r="HYK4" s="19"/>
      <c r="HYL4" s="19"/>
      <c r="HYM4" s="19"/>
      <c r="HYN4" s="19"/>
      <c r="HYO4" s="19"/>
      <c r="HYP4" s="19"/>
      <c r="HYQ4" s="19"/>
      <c r="HYR4" s="19"/>
      <c r="HYS4" s="19"/>
      <c r="HYT4" s="19"/>
      <c r="HYU4" s="19"/>
      <c r="HYV4" s="19"/>
      <c r="HYW4" s="19"/>
      <c r="HYX4" s="19"/>
      <c r="HYY4" s="19"/>
      <c r="HYZ4" s="19"/>
      <c r="HZA4" s="19"/>
      <c r="HZB4" s="19"/>
      <c r="HZC4" s="19"/>
      <c r="HZD4" s="19"/>
      <c r="HZE4" s="19"/>
      <c r="HZF4" s="19"/>
      <c r="HZG4" s="19"/>
      <c r="HZH4" s="19"/>
      <c r="HZI4" s="19"/>
      <c r="HZJ4" s="19"/>
      <c r="HZK4" s="19"/>
      <c r="HZL4" s="19"/>
      <c r="HZM4" s="19"/>
      <c r="HZN4" s="19"/>
      <c r="HZO4" s="19"/>
      <c r="HZP4" s="19"/>
      <c r="HZQ4" s="19"/>
      <c r="HZR4" s="19"/>
      <c r="HZS4" s="19"/>
      <c r="HZT4" s="19"/>
      <c r="HZU4" s="19"/>
      <c r="HZV4" s="19"/>
      <c r="HZW4" s="19"/>
      <c r="HZX4" s="19"/>
      <c r="HZY4" s="19"/>
      <c r="HZZ4" s="19"/>
      <c r="IAA4" s="19"/>
      <c r="IAB4" s="19"/>
      <c r="IAC4" s="19"/>
      <c r="IAD4" s="19"/>
      <c r="IAE4" s="19"/>
      <c r="IAF4" s="19"/>
      <c r="IAG4" s="19"/>
      <c r="IAH4" s="19"/>
      <c r="IAI4" s="19"/>
      <c r="IAJ4" s="19"/>
      <c r="IAK4" s="19"/>
      <c r="IAL4" s="19"/>
      <c r="IAM4" s="19"/>
      <c r="IAN4" s="19"/>
      <c r="IAO4" s="19"/>
      <c r="IAP4" s="19"/>
      <c r="IAQ4" s="19"/>
      <c r="IAR4" s="19"/>
      <c r="IAS4" s="19"/>
      <c r="IAT4" s="19"/>
      <c r="IAU4" s="19"/>
      <c r="IAV4" s="19"/>
      <c r="IAW4" s="19"/>
      <c r="IAX4" s="19"/>
      <c r="IAY4" s="19"/>
      <c r="IAZ4" s="19"/>
      <c r="IBA4" s="19"/>
      <c r="IBB4" s="19"/>
      <c r="IBC4" s="19"/>
      <c r="IBD4" s="19"/>
      <c r="IBE4" s="19"/>
      <c r="IBF4" s="19"/>
      <c r="IBG4" s="19"/>
      <c r="IBH4" s="19"/>
      <c r="IBI4" s="19"/>
      <c r="IBJ4" s="19"/>
      <c r="IBK4" s="19"/>
      <c r="IBL4" s="19"/>
      <c r="IBM4" s="19"/>
      <c r="IBN4" s="19"/>
      <c r="IBO4" s="19"/>
      <c r="IBP4" s="19"/>
      <c r="IBQ4" s="19"/>
      <c r="IBR4" s="19"/>
      <c r="IBS4" s="19"/>
      <c r="IBT4" s="19"/>
      <c r="IBU4" s="19"/>
      <c r="IBV4" s="19"/>
      <c r="IBW4" s="19"/>
      <c r="IBX4" s="19"/>
      <c r="IBY4" s="19"/>
      <c r="IBZ4" s="19"/>
      <c r="ICA4" s="19"/>
      <c r="ICB4" s="19"/>
      <c r="ICC4" s="19"/>
      <c r="ICD4" s="19"/>
      <c r="ICE4" s="19"/>
      <c r="ICF4" s="19"/>
      <c r="ICG4" s="19"/>
      <c r="ICH4" s="19"/>
      <c r="ICI4" s="19"/>
      <c r="ICJ4" s="19"/>
      <c r="ICK4" s="19"/>
      <c r="ICL4" s="19"/>
      <c r="ICM4" s="19"/>
      <c r="ICN4" s="19"/>
      <c r="ICO4" s="19"/>
      <c r="ICP4" s="19"/>
      <c r="ICQ4" s="19"/>
      <c r="ICR4" s="19"/>
      <c r="ICS4" s="19"/>
      <c r="ICT4" s="19"/>
      <c r="ICU4" s="19"/>
      <c r="ICV4" s="19"/>
      <c r="ICW4" s="19"/>
      <c r="ICX4" s="19"/>
      <c r="ICY4" s="19"/>
      <c r="ICZ4" s="19"/>
      <c r="IDA4" s="19"/>
      <c r="IDB4" s="19"/>
      <c r="IDC4" s="19"/>
      <c r="IDD4" s="19"/>
      <c r="IDE4" s="19"/>
      <c r="IDF4" s="19"/>
      <c r="IDG4" s="19"/>
      <c r="IDH4" s="19"/>
      <c r="IDI4" s="19"/>
      <c r="IDJ4" s="19"/>
      <c r="IDK4" s="19"/>
      <c r="IDL4" s="19"/>
      <c r="IDM4" s="19"/>
      <c r="IDN4" s="19"/>
      <c r="IDO4" s="19"/>
      <c r="IDP4" s="19"/>
      <c r="IDQ4" s="19"/>
      <c r="IDR4" s="19"/>
      <c r="IDS4" s="19"/>
      <c r="IDT4" s="19"/>
      <c r="IDU4" s="19"/>
      <c r="IDV4" s="19"/>
      <c r="IDW4" s="19"/>
      <c r="IDX4" s="19"/>
      <c r="IDY4" s="19"/>
      <c r="IDZ4" s="19"/>
      <c r="IEA4" s="19"/>
      <c r="IEB4" s="19"/>
      <c r="IEC4" s="19"/>
      <c r="IED4" s="19"/>
      <c r="IEE4" s="19"/>
      <c r="IEF4" s="19"/>
      <c r="IEG4" s="19"/>
      <c r="IEH4" s="19"/>
      <c r="IEI4" s="19"/>
      <c r="IEJ4" s="19"/>
      <c r="IEK4" s="19"/>
      <c r="IEL4" s="19"/>
      <c r="IEM4" s="19"/>
      <c r="IEN4" s="19"/>
      <c r="IEO4" s="19"/>
      <c r="IEP4" s="19"/>
      <c r="IEQ4" s="19"/>
      <c r="IER4" s="19"/>
      <c r="IES4" s="19"/>
      <c r="IET4" s="19"/>
      <c r="IEU4" s="19"/>
      <c r="IEV4" s="19"/>
      <c r="IEW4" s="19"/>
      <c r="IEX4" s="19"/>
      <c r="IEY4" s="19"/>
      <c r="IEZ4" s="19"/>
      <c r="IFA4" s="19"/>
      <c r="IFB4" s="19"/>
      <c r="IFC4" s="19"/>
      <c r="IFD4" s="19"/>
      <c r="IFE4" s="19"/>
      <c r="IFF4" s="19"/>
      <c r="IFG4" s="19"/>
      <c r="IFH4" s="19"/>
      <c r="IFI4" s="19"/>
      <c r="IFJ4" s="19"/>
      <c r="IFK4" s="19"/>
      <c r="IFL4" s="19"/>
      <c r="IFM4" s="19"/>
      <c r="IFN4" s="19"/>
      <c r="IFO4" s="19"/>
      <c r="IFP4" s="19"/>
      <c r="IFQ4" s="19"/>
      <c r="IFR4" s="19"/>
      <c r="IFS4" s="19"/>
      <c r="IFT4" s="19"/>
      <c r="IFU4" s="19"/>
      <c r="IFV4" s="19"/>
      <c r="IFW4" s="19"/>
      <c r="IFX4" s="19"/>
      <c r="IFY4" s="19"/>
      <c r="IFZ4" s="19"/>
      <c r="IGA4" s="19"/>
      <c r="IGB4" s="19"/>
      <c r="IGC4" s="19"/>
      <c r="IGD4" s="19"/>
      <c r="IGE4" s="19"/>
      <c r="IGF4" s="19"/>
      <c r="IGG4" s="19"/>
      <c r="IGH4" s="19"/>
      <c r="IGI4" s="19"/>
      <c r="IGJ4" s="19"/>
      <c r="IGK4" s="19"/>
      <c r="IGL4" s="19"/>
      <c r="IGM4" s="19"/>
      <c r="IGN4" s="19"/>
      <c r="IGO4" s="19"/>
      <c r="IGP4" s="19"/>
      <c r="IGQ4" s="19"/>
      <c r="IGR4" s="19"/>
      <c r="IGS4" s="19"/>
      <c r="IGT4" s="19"/>
      <c r="IGU4" s="19"/>
      <c r="IGV4" s="19"/>
      <c r="IGW4" s="19"/>
      <c r="IGX4" s="19"/>
      <c r="IGY4" s="19"/>
      <c r="IGZ4" s="19"/>
      <c r="IHA4" s="19"/>
      <c r="IHB4" s="19"/>
      <c r="IHC4" s="19"/>
      <c r="IHD4" s="19"/>
      <c r="IHE4" s="19"/>
      <c r="IHF4" s="19"/>
      <c r="IHG4" s="19"/>
      <c r="IHH4" s="19"/>
      <c r="IHI4" s="19"/>
      <c r="IHJ4" s="19"/>
      <c r="IHK4" s="19"/>
      <c r="IHL4" s="19"/>
      <c r="IHM4" s="19"/>
      <c r="IHN4" s="19"/>
      <c r="IHO4" s="19"/>
      <c r="IHP4" s="19"/>
      <c r="IHQ4" s="19"/>
      <c r="IHR4" s="19"/>
      <c r="IHS4" s="19"/>
      <c r="IHT4" s="19"/>
      <c r="IHU4" s="19"/>
      <c r="IHV4" s="19"/>
      <c r="IHW4" s="19"/>
      <c r="IHX4" s="19"/>
      <c r="IHY4" s="19"/>
      <c r="IHZ4" s="19"/>
      <c r="IIA4" s="19"/>
      <c r="IIB4" s="19"/>
      <c r="IIC4" s="19"/>
      <c r="IID4" s="19"/>
      <c r="IIE4" s="19"/>
      <c r="IIF4" s="19"/>
      <c r="IIG4" s="19"/>
      <c r="IIH4" s="19"/>
      <c r="III4" s="19"/>
      <c r="IIJ4" s="19"/>
      <c r="IIK4" s="19"/>
      <c r="IIL4" s="19"/>
      <c r="IIM4" s="19"/>
      <c r="IIN4" s="19"/>
      <c r="IIO4" s="19"/>
      <c r="IIP4" s="19"/>
      <c r="IIQ4" s="19"/>
      <c r="IIR4" s="19"/>
      <c r="IIS4" s="19"/>
      <c r="IIT4" s="19"/>
      <c r="IIU4" s="19"/>
      <c r="IIV4" s="19"/>
      <c r="IIW4" s="19"/>
      <c r="IIX4" s="19"/>
      <c r="IIY4" s="19"/>
      <c r="IIZ4" s="19"/>
      <c r="IJA4" s="19"/>
      <c r="IJB4" s="19"/>
      <c r="IJC4" s="19"/>
      <c r="IJD4" s="19"/>
      <c r="IJE4" s="19"/>
      <c r="IJF4" s="19"/>
      <c r="IJG4" s="19"/>
      <c r="IJH4" s="19"/>
      <c r="IJI4" s="19"/>
      <c r="IJJ4" s="19"/>
      <c r="IJK4" s="19"/>
      <c r="IJL4" s="19"/>
      <c r="IJM4" s="19"/>
      <c r="IJN4" s="19"/>
      <c r="IJO4" s="19"/>
      <c r="IJP4" s="19"/>
      <c r="IJQ4" s="19"/>
      <c r="IJR4" s="19"/>
      <c r="IJS4" s="19"/>
      <c r="IJT4" s="19"/>
      <c r="IJU4" s="19"/>
      <c r="IJV4" s="19"/>
      <c r="IJW4" s="19"/>
      <c r="IJX4" s="19"/>
      <c r="IJY4" s="19"/>
      <c r="IJZ4" s="19"/>
      <c r="IKA4" s="19"/>
      <c r="IKB4" s="19"/>
      <c r="IKC4" s="19"/>
      <c r="IKD4" s="19"/>
      <c r="IKE4" s="19"/>
      <c r="IKF4" s="19"/>
      <c r="IKG4" s="19"/>
      <c r="IKH4" s="19"/>
      <c r="IKI4" s="19"/>
      <c r="IKJ4" s="19"/>
      <c r="IKK4" s="19"/>
      <c r="IKL4" s="19"/>
      <c r="IKM4" s="19"/>
      <c r="IKN4" s="19"/>
      <c r="IKO4" s="19"/>
      <c r="IKP4" s="19"/>
      <c r="IKQ4" s="19"/>
      <c r="IKR4" s="19"/>
      <c r="IKS4" s="19"/>
      <c r="IKT4" s="19"/>
      <c r="IKU4" s="19"/>
      <c r="IKV4" s="19"/>
      <c r="IKW4" s="19"/>
      <c r="IKX4" s="19"/>
      <c r="IKY4" s="19"/>
      <c r="IKZ4" s="19"/>
      <c r="ILA4" s="19"/>
      <c r="ILB4" s="19"/>
      <c r="ILC4" s="19"/>
      <c r="ILD4" s="19"/>
      <c r="ILE4" s="19"/>
      <c r="ILF4" s="19"/>
      <c r="ILG4" s="19"/>
      <c r="ILH4" s="19"/>
      <c r="ILI4" s="19"/>
      <c r="ILJ4" s="19"/>
      <c r="ILK4" s="19"/>
      <c r="ILL4" s="19"/>
      <c r="ILM4" s="19"/>
      <c r="ILN4" s="19"/>
      <c r="ILO4" s="19"/>
      <c r="ILP4" s="19"/>
      <c r="ILQ4" s="19"/>
      <c r="ILR4" s="19"/>
      <c r="ILS4" s="19"/>
      <c r="ILT4" s="19"/>
      <c r="ILU4" s="19"/>
      <c r="ILV4" s="19"/>
      <c r="ILW4" s="19"/>
      <c r="ILX4" s="19"/>
      <c r="ILY4" s="19"/>
      <c r="ILZ4" s="19"/>
      <c r="IMA4" s="19"/>
      <c r="IMB4" s="19"/>
      <c r="IMC4" s="19"/>
      <c r="IMD4" s="19"/>
      <c r="IME4" s="19"/>
      <c r="IMF4" s="19"/>
      <c r="IMG4" s="19"/>
      <c r="IMH4" s="19"/>
      <c r="IMI4" s="19"/>
      <c r="IMJ4" s="19"/>
      <c r="IMK4" s="19"/>
      <c r="IML4" s="19"/>
      <c r="IMM4" s="19"/>
      <c r="IMN4" s="19"/>
      <c r="IMO4" s="19"/>
      <c r="IMP4" s="19"/>
      <c r="IMQ4" s="19"/>
      <c r="IMR4" s="19"/>
      <c r="IMS4" s="19"/>
      <c r="IMT4" s="19"/>
      <c r="IMU4" s="19"/>
      <c r="IMV4" s="19"/>
      <c r="IMW4" s="19"/>
      <c r="IMX4" s="19"/>
      <c r="IMY4" s="19"/>
      <c r="IMZ4" s="19"/>
      <c r="INA4" s="19"/>
      <c r="INB4" s="19"/>
      <c r="INC4" s="19"/>
      <c r="IND4" s="19"/>
      <c r="INE4" s="19"/>
      <c r="INF4" s="19"/>
      <c r="ING4" s="19"/>
      <c r="INH4" s="19"/>
      <c r="INI4" s="19"/>
      <c r="INJ4" s="19"/>
      <c r="INK4" s="19"/>
      <c r="INL4" s="19"/>
      <c r="INM4" s="19"/>
      <c r="INN4" s="19"/>
      <c r="INO4" s="19"/>
      <c r="INP4" s="19"/>
      <c r="INQ4" s="19"/>
      <c r="INR4" s="19"/>
      <c r="INS4" s="19"/>
      <c r="INT4" s="19"/>
      <c r="INU4" s="19"/>
      <c r="INV4" s="19"/>
      <c r="INW4" s="19"/>
      <c r="INX4" s="19"/>
      <c r="INY4" s="19"/>
      <c r="INZ4" s="19"/>
      <c r="IOA4" s="19"/>
      <c r="IOB4" s="19"/>
      <c r="IOC4" s="19"/>
      <c r="IOD4" s="19"/>
      <c r="IOE4" s="19"/>
      <c r="IOF4" s="19"/>
      <c r="IOG4" s="19"/>
      <c r="IOH4" s="19"/>
      <c r="IOI4" s="19"/>
      <c r="IOJ4" s="19"/>
      <c r="IOK4" s="19"/>
      <c r="IOL4" s="19"/>
      <c r="IOM4" s="19"/>
      <c r="ION4" s="19"/>
      <c r="IOO4" s="19"/>
      <c r="IOP4" s="19"/>
      <c r="IOQ4" s="19"/>
      <c r="IOR4" s="19"/>
      <c r="IOS4" s="19"/>
      <c r="IOT4" s="19"/>
      <c r="IOU4" s="19"/>
      <c r="IOV4" s="19"/>
      <c r="IOW4" s="19"/>
      <c r="IOX4" s="19"/>
      <c r="IOY4" s="19"/>
      <c r="IOZ4" s="19"/>
      <c r="IPA4" s="19"/>
      <c r="IPB4" s="19"/>
      <c r="IPC4" s="19"/>
      <c r="IPD4" s="19"/>
      <c r="IPE4" s="19"/>
      <c r="IPF4" s="19"/>
      <c r="IPG4" s="19"/>
      <c r="IPH4" s="19"/>
      <c r="IPI4" s="19"/>
      <c r="IPJ4" s="19"/>
      <c r="IPK4" s="19"/>
      <c r="IPL4" s="19"/>
      <c r="IPM4" s="19"/>
      <c r="IPN4" s="19"/>
      <c r="IPO4" s="19"/>
      <c r="IPP4" s="19"/>
      <c r="IPQ4" s="19"/>
      <c r="IPR4" s="19"/>
      <c r="IPS4" s="19"/>
      <c r="IPT4" s="19"/>
      <c r="IPU4" s="19"/>
      <c r="IPV4" s="19"/>
      <c r="IPW4" s="19"/>
      <c r="IPX4" s="19"/>
      <c r="IPY4" s="19"/>
      <c r="IPZ4" s="19"/>
      <c r="IQA4" s="19"/>
      <c r="IQB4" s="19"/>
      <c r="IQC4" s="19"/>
      <c r="IQD4" s="19"/>
      <c r="IQE4" s="19"/>
      <c r="IQF4" s="19"/>
      <c r="IQG4" s="19"/>
      <c r="IQH4" s="19"/>
      <c r="IQI4" s="19"/>
      <c r="IQJ4" s="19"/>
      <c r="IQK4" s="19"/>
      <c r="IQL4" s="19"/>
      <c r="IQM4" s="19"/>
      <c r="IQN4" s="19"/>
      <c r="IQO4" s="19"/>
      <c r="IQP4" s="19"/>
      <c r="IQQ4" s="19"/>
      <c r="IQR4" s="19"/>
      <c r="IQS4" s="19"/>
      <c r="IQT4" s="19"/>
      <c r="IQU4" s="19"/>
      <c r="IQV4" s="19"/>
      <c r="IQW4" s="19"/>
      <c r="IQX4" s="19"/>
      <c r="IQY4" s="19"/>
      <c r="IQZ4" s="19"/>
      <c r="IRA4" s="19"/>
      <c r="IRB4" s="19"/>
      <c r="IRC4" s="19"/>
      <c r="IRD4" s="19"/>
      <c r="IRE4" s="19"/>
      <c r="IRF4" s="19"/>
      <c r="IRG4" s="19"/>
      <c r="IRH4" s="19"/>
      <c r="IRI4" s="19"/>
      <c r="IRJ4" s="19"/>
      <c r="IRK4" s="19"/>
      <c r="IRL4" s="19"/>
      <c r="IRM4" s="19"/>
      <c r="IRN4" s="19"/>
      <c r="IRO4" s="19"/>
      <c r="IRP4" s="19"/>
      <c r="IRQ4" s="19"/>
      <c r="IRR4" s="19"/>
      <c r="IRS4" s="19"/>
      <c r="IRT4" s="19"/>
      <c r="IRU4" s="19"/>
      <c r="IRV4" s="19"/>
      <c r="IRW4" s="19"/>
      <c r="IRX4" s="19"/>
      <c r="IRY4" s="19"/>
      <c r="IRZ4" s="19"/>
      <c r="ISA4" s="19"/>
      <c r="ISB4" s="19"/>
      <c r="ISC4" s="19"/>
      <c r="ISD4" s="19"/>
      <c r="ISE4" s="19"/>
      <c r="ISF4" s="19"/>
      <c r="ISG4" s="19"/>
      <c r="ISH4" s="19"/>
      <c r="ISI4" s="19"/>
      <c r="ISJ4" s="19"/>
      <c r="ISK4" s="19"/>
      <c r="ISL4" s="19"/>
      <c r="ISM4" s="19"/>
      <c r="ISN4" s="19"/>
      <c r="ISO4" s="19"/>
      <c r="ISP4" s="19"/>
      <c r="ISQ4" s="19"/>
      <c r="ISR4" s="19"/>
      <c r="ISS4" s="19"/>
      <c r="IST4" s="19"/>
      <c r="ISU4" s="19"/>
      <c r="ISV4" s="19"/>
      <c r="ISW4" s="19"/>
      <c r="ISX4" s="19"/>
      <c r="ISY4" s="19"/>
      <c r="ISZ4" s="19"/>
      <c r="ITA4" s="19"/>
      <c r="ITB4" s="19"/>
      <c r="ITC4" s="19"/>
      <c r="ITD4" s="19"/>
      <c r="ITE4" s="19"/>
      <c r="ITF4" s="19"/>
      <c r="ITG4" s="19"/>
      <c r="ITH4" s="19"/>
      <c r="ITI4" s="19"/>
      <c r="ITJ4" s="19"/>
      <c r="ITK4" s="19"/>
      <c r="ITL4" s="19"/>
      <c r="ITM4" s="19"/>
      <c r="ITN4" s="19"/>
      <c r="ITO4" s="19"/>
      <c r="ITP4" s="19"/>
      <c r="ITQ4" s="19"/>
      <c r="ITR4" s="19"/>
      <c r="ITS4" s="19"/>
      <c r="ITT4" s="19"/>
      <c r="ITU4" s="19"/>
      <c r="ITV4" s="19"/>
      <c r="ITW4" s="19"/>
      <c r="ITX4" s="19"/>
      <c r="ITY4" s="19"/>
      <c r="ITZ4" s="19"/>
      <c r="IUA4" s="19"/>
      <c r="IUB4" s="19"/>
      <c r="IUC4" s="19"/>
      <c r="IUD4" s="19"/>
      <c r="IUE4" s="19"/>
      <c r="IUF4" s="19"/>
      <c r="IUG4" s="19"/>
      <c r="IUH4" s="19"/>
      <c r="IUI4" s="19"/>
      <c r="IUJ4" s="19"/>
      <c r="IUK4" s="19"/>
      <c r="IUL4" s="19"/>
      <c r="IUM4" s="19"/>
      <c r="IUN4" s="19"/>
      <c r="IUO4" s="19"/>
      <c r="IUP4" s="19"/>
      <c r="IUQ4" s="19"/>
      <c r="IUR4" s="19"/>
      <c r="IUS4" s="19"/>
      <c r="IUT4" s="19"/>
      <c r="IUU4" s="19"/>
      <c r="IUV4" s="19"/>
      <c r="IUW4" s="19"/>
      <c r="IUX4" s="19"/>
      <c r="IUY4" s="19"/>
      <c r="IUZ4" s="19"/>
      <c r="IVA4" s="19"/>
      <c r="IVB4" s="19"/>
      <c r="IVC4" s="19"/>
      <c r="IVD4" s="19"/>
      <c r="IVE4" s="19"/>
      <c r="IVF4" s="19"/>
      <c r="IVG4" s="19"/>
      <c r="IVH4" s="19"/>
      <c r="IVI4" s="19"/>
      <c r="IVJ4" s="19"/>
      <c r="IVK4" s="19"/>
      <c r="IVL4" s="19"/>
      <c r="IVM4" s="19"/>
      <c r="IVN4" s="19"/>
      <c r="IVO4" s="19"/>
      <c r="IVP4" s="19"/>
      <c r="IVQ4" s="19"/>
      <c r="IVR4" s="19"/>
      <c r="IVS4" s="19"/>
      <c r="IVT4" s="19"/>
      <c r="IVU4" s="19"/>
      <c r="IVV4" s="19"/>
      <c r="IVW4" s="19"/>
      <c r="IVX4" s="19"/>
      <c r="IVY4" s="19"/>
      <c r="IVZ4" s="19"/>
      <c r="IWA4" s="19"/>
      <c r="IWB4" s="19"/>
      <c r="IWC4" s="19"/>
      <c r="IWD4" s="19"/>
      <c r="IWE4" s="19"/>
      <c r="IWF4" s="19"/>
      <c r="IWG4" s="19"/>
      <c r="IWH4" s="19"/>
      <c r="IWI4" s="19"/>
      <c r="IWJ4" s="19"/>
      <c r="IWK4" s="19"/>
      <c r="IWL4" s="19"/>
      <c r="IWM4" s="19"/>
      <c r="IWN4" s="19"/>
      <c r="IWO4" s="19"/>
      <c r="IWP4" s="19"/>
      <c r="IWQ4" s="19"/>
      <c r="IWR4" s="19"/>
      <c r="IWS4" s="19"/>
      <c r="IWT4" s="19"/>
      <c r="IWU4" s="19"/>
      <c r="IWV4" s="19"/>
      <c r="IWW4" s="19"/>
      <c r="IWX4" s="19"/>
      <c r="IWY4" s="19"/>
      <c r="IWZ4" s="19"/>
      <c r="IXA4" s="19"/>
      <c r="IXB4" s="19"/>
      <c r="IXC4" s="19"/>
      <c r="IXD4" s="19"/>
      <c r="IXE4" s="19"/>
      <c r="IXF4" s="19"/>
      <c r="IXG4" s="19"/>
      <c r="IXH4" s="19"/>
      <c r="IXI4" s="19"/>
      <c r="IXJ4" s="19"/>
      <c r="IXK4" s="19"/>
      <c r="IXL4" s="19"/>
      <c r="IXM4" s="19"/>
      <c r="IXN4" s="19"/>
      <c r="IXO4" s="19"/>
      <c r="IXP4" s="19"/>
      <c r="IXQ4" s="19"/>
      <c r="IXR4" s="19"/>
      <c r="IXS4" s="19"/>
      <c r="IXT4" s="19"/>
      <c r="IXU4" s="19"/>
      <c r="IXV4" s="19"/>
      <c r="IXW4" s="19"/>
      <c r="IXX4" s="19"/>
      <c r="IXY4" s="19"/>
      <c r="IXZ4" s="19"/>
      <c r="IYA4" s="19"/>
      <c r="IYB4" s="19"/>
      <c r="IYC4" s="19"/>
      <c r="IYD4" s="19"/>
      <c r="IYE4" s="19"/>
      <c r="IYF4" s="19"/>
      <c r="IYG4" s="19"/>
      <c r="IYH4" s="19"/>
      <c r="IYI4" s="19"/>
      <c r="IYJ4" s="19"/>
      <c r="IYK4" s="19"/>
      <c r="IYL4" s="19"/>
      <c r="IYM4" s="19"/>
      <c r="IYN4" s="19"/>
      <c r="IYO4" s="19"/>
      <c r="IYP4" s="19"/>
      <c r="IYQ4" s="19"/>
      <c r="IYR4" s="19"/>
      <c r="IYS4" s="19"/>
      <c r="IYT4" s="19"/>
      <c r="IYU4" s="19"/>
      <c r="IYV4" s="19"/>
      <c r="IYW4" s="19"/>
      <c r="IYX4" s="19"/>
      <c r="IYY4" s="19"/>
      <c r="IYZ4" s="19"/>
      <c r="IZA4" s="19"/>
      <c r="IZB4" s="19"/>
      <c r="IZC4" s="19"/>
      <c r="IZD4" s="19"/>
      <c r="IZE4" s="19"/>
      <c r="IZF4" s="19"/>
      <c r="IZG4" s="19"/>
      <c r="IZH4" s="19"/>
      <c r="IZI4" s="19"/>
      <c r="IZJ4" s="19"/>
      <c r="IZK4" s="19"/>
      <c r="IZL4" s="19"/>
      <c r="IZM4" s="19"/>
      <c r="IZN4" s="19"/>
      <c r="IZO4" s="19"/>
      <c r="IZP4" s="19"/>
      <c r="IZQ4" s="19"/>
      <c r="IZR4" s="19"/>
      <c r="IZS4" s="19"/>
      <c r="IZT4" s="19"/>
      <c r="IZU4" s="19"/>
      <c r="IZV4" s="19"/>
      <c r="IZW4" s="19"/>
      <c r="IZX4" s="19"/>
      <c r="IZY4" s="19"/>
      <c r="IZZ4" s="19"/>
      <c r="JAA4" s="19"/>
      <c r="JAB4" s="19"/>
      <c r="JAC4" s="19"/>
      <c r="JAD4" s="19"/>
      <c r="JAE4" s="19"/>
      <c r="JAF4" s="19"/>
      <c r="JAG4" s="19"/>
      <c r="JAH4" s="19"/>
      <c r="JAI4" s="19"/>
      <c r="JAJ4" s="19"/>
      <c r="JAK4" s="19"/>
      <c r="JAL4" s="19"/>
      <c r="JAM4" s="19"/>
      <c r="JAN4" s="19"/>
      <c r="JAO4" s="19"/>
      <c r="JAP4" s="19"/>
      <c r="JAQ4" s="19"/>
      <c r="JAR4" s="19"/>
      <c r="JAS4" s="19"/>
      <c r="JAT4" s="19"/>
      <c r="JAU4" s="19"/>
      <c r="JAV4" s="19"/>
      <c r="JAW4" s="19"/>
      <c r="JAX4" s="19"/>
      <c r="JAY4" s="19"/>
      <c r="JAZ4" s="19"/>
      <c r="JBA4" s="19"/>
      <c r="JBB4" s="19"/>
      <c r="JBC4" s="19"/>
      <c r="JBD4" s="19"/>
      <c r="JBE4" s="19"/>
      <c r="JBF4" s="19"/>
      <c r="JBG4" s="19"/>
      <c r="JBH4" s="19"/>
      <c r="JBI4" s="19"/>
      <c r="JBJ4" s="19"/>
      <c r="JBK4" s="19"/>
      <c r="JBL4" s="19"/>
      <c r="JBM4" s="19"/>
      <c r="JBN4" s="19"/>
      <c r="JBO4" s="19"/>
      <c r="JBP4" s="19"/>
      <c r="JBQ4" s="19"/>
      <c r="JBR4" s="19"/>
      <c r="JBS4" s="19"/>
      <c r="JBT4" s="19"/>
      <c r="JBU4" s="19"/>
      <c r="JBV4" s="19"/>
      <c r="JBW4" s="19"/>
      <c r="JBX4" s="19"/>
      <c r="JBY4" s="19"/>
      <c r="JBZ4" s="19"/>
      <c r="JCA4" s="19"/>
      <c r="JCB4" s="19"/>
      <c r="JCC4" s="19"/>
      <c r="JCD4" s="19"/>
      <c r="JCE4" s="19"/>
      <c r="JCF4" s="19"/>
      <c r="JCG4" s="19"/>
      <c r="JCH4" s="19"/>
      <c r="JCI4" s="19"/>
      <c r="JCJ4" s="19"/>
      <c r="JCK4" s="19"/>
      <c r="JCL4" s="19"/>
      <c r="JCM4" s="19"/>
      <c r="JCN4" s="19"/>
      <c r="JCO4" s="19"/>
      <c r="JCP4" s="19"/>
      <c r="JCQ4" s="19"/>
      <c r="JCR4" s="19"/>
      <c r="JCS4" s="19"/>
      <c r="JCT4" s="19"/>
      <c r="JCU4" s="19"/>
      <c r="JCV4" s="19"/>
      <c r="JCW4" s="19"/>
      <c r="JCX4" s="19"/>
      <c r="JCY4" s="19"/>
      <c r="JCZ4" s="19"/>
      <c r="JDA4" s="19"/>
      <c r="JDB4" s="19"/>
      <c r="JDC4" s="19"/>
      <c r="JDD4" s="19"/>
      <c r="JDE4" s="19"/>
      <c r="JDF4" s="19"/>
      <c r="JDG4" s="19"/>
      <c r="JDH4" s="19"/>
      <c r="JDI4" s="19"/>
      <c r="JDJ4" s="19"/>
      <c r="JDK4" s="19"/>
      <c r="JDL4" s="19"/>
      <c r="JDM4" s="19"/>
      <c r="JDN4" s="19"/>
      <c r="JDO4" s="19"/>
      <c r="JDP4" s="19"/>
      <c r="JDQ4" s="19"/>
      <c r="JDR4" s="19"/>
      <c r="JDS4" s="19"/>
      <c r="JDT4" s="19"/>
      <c r="JDU4" s="19"/>
      <c r="JDV4" s="19"/>
      <c r="JDW4" s="19"/>
      <c r="JDX4" s="19"/>
      <c r="JDY4" s="19"/>
      <c r="JDZ4" s="19"/>
      <c r="JEA4" s="19"/>
      <c r="JEB4" s="19"/>
      <c r="JEC4" s="19"/>
      <c r="JED4" s="19"/>
      <c r="JEE4" s="19"/>
      <c r="JEF4" s="19"/>
      <c r="JEG4" s="19"/>
      <c r="JEH4" s="19"/>
      <c r="JEI4" s="19"/>
      <c r="JEJ4" s="19"/>
      <c r="JEK4" s="19"/>
      <c r="JEL4" s="19"/>
      <c r="JEM4" s="19"/>
      <c r="JEN4" s="19"/>
      <c r="JEO4" s="19"/>
      <c r="JEP4" s="19"/>
      <c r="JEQ4" s="19"/>
      <c r="JER4" s="19"/>
      <c r="JES4" s="19"/>
      <c r="JET4" s="19"/>
      <c r="JEU4" s="19"/>
      <c r="JEV4" s="19"/>
      <c r="JEW4" s="19"/>
      <c r="JEX4" s="19"/>
      <c r="JEY4" s="19"/>
      <c r="JEZ4" s="19"/>
      <c r="JFA4" s="19"/>
      <c r="JFB4" s="19"/>
      <c r="JFC4" s="19"/>
      <c r="JFD4" s="19"/>
      <c r="JFE4" s="19"/>
      <c r="JFF4" s="19"/>
      <c r="JFG4" s="19"/>
      <c r="JFH4" s="19"/>
      <c r="JFI4" s="19"/>
      <c r="JFJ4" s="19"/>
      <c r="JFK4" s="19"/>
      <c r="JFL4" s="19"/>
      <c r="JFM4" s="19"/>
      <c r="JFN4" s="19"/>
      <c r="JFO4" s="19"/>
      <c r="JFP4" s="19"/>
      <c r="JFQ4" s="19"/>
      <c r="JFR4" s="19"/>
      <c r="JFS4" s="19"/>
      <c r="JFT4" s="19"/>
      <c r="JFU4" s="19"/>
      <c r="JFV4" s="19"/>
      <c r="JFW4" s="19"/>
      <c r="JFX4" s="19"/>
      <c r="JFY4" s="19"/>
      <c r="JFZ4" s="19"/>
      <c r="JGA4" s="19"/>
      <c r="JGB4" s="19"/>
      <c r="JGC4" s="19"/>
      <c r="JGD4" s="19"/>
      <c r="JGE4" s="19"/>
      <c r="JGF4" s="19"/>
      <c r="JGG4" s="19"/>
      <c r="JGH4" s="19"/>
      <c r="JGI4" s="19"/>
      <c r="JGJ4" s="19"/>
      <c r="JGK4" s="19"/>
      <c r="JGL4" s="19"/>
      <c r="JGM4" s="19"/>
      <c r="JGN4" s="19"/>
      <c r="JGO4" s="19"/>
      <c r="JGP4" s="19"/>
      <c r="JGQ4" s="19"/>
      <c r="JGR4" s="19"/>
      <c r="JGS4" s="19"/>
      <c r="JGT4" s="19"/>
      <c r="JGU4" s="19"/>
      <c r="JGV4" s="19"/>
      <c r="JGW4" s="19"/>
      <c r="JGX4" s="19"/>
      <c r="JGY4" s="19"/>
      <c r="JGZ4" s="19"/>
      <c r="JHA4" s="19"/>
      <c r="JHB4" s="19"/>
      <c r="JHC4" s="19"/>
      <c r="JHD4" s="19"/>
      <c r="JHE4" s="19"/>
      <c r="JHF4" s="19"/>
      <c r="JHG4" s="19"/>
      <c r="JHH4" s="19"/>
      <c r="JHI4" s="19"/>
      <c r="JHJ4" s="19"/>
      <c r="JHK4" s="19"/>
      <c r="JHL4" s="19"/>
      <c r="JHM4" s="19"/>
      <c r="JHN4" s="19"/>
      <c r="JHO4" s="19"/>
      <c r="JHP4" s="19"/>
      <c r="JHQ4" s="19"/>
      <c r="JHR4" s="19"/>
      <c r="JHS4" s="19"/>
      <c r="JHT4" s="19"/>
      <c r="JHU4" s="19"/>
      <c r="JHV4" s="19"/>
      <c r="JHW4" s="19"/>
      <c r="JHX4" s="19"/>
      <c r="JHY4" s="19"/>
      <c r="JHZ4" s="19"/>
      <c r="JIA4" s="19"/>
      <c r="JIB4" s="19"/>
      <c r="JIC4" s="19"/>
      <c r="JID4" s="19"/>
      <c r="JIE4" s="19"/>
      <c r="JIF4" s="19"/>
      <c r="JIG4" s="19"/>
      <c r="JIH4" s="19"/>
      <c r="JII4" s="19"/>
      <c r="JIJ4" s="19"/>
      <c r="JIK4" s="19"/>
      <c r="JIL4" s="19"/>
      <c r="JIM4" s="19"/>
      <c r="JIN4" s="19"/>
      <c r="JIO4" s="19"/>
      <c r="JIP4" s="19"/>
      <c r="JIQ4" s="19"/>
      <c r="JIR4" s="19"/>
      <c r="JIS4" s="19"/>
      <c r="JIT4" s="19"/>
      <c r="JIU4" s="19"/>
      <c r="JIV4" s="19"/>
      <c r="JIW4" s="19"/>
      <c r="JIX4" s="19"/>
      <c r="JIY4" s="19"/>
      <c r="JIZ4" s="19"/>
      <c r="JJA4" s="19"/>
      <c r="JJB4" s="19"/>
      <c r="JJC4" s="19"/>
      <c r="JJD4" s="19"/>
      <c r="JJE4" s="19"/>
      <c r="JJF4" s="19"/>
      <c r="JJG4" s="19"/>
      <c r="JJH4" s="19"/>
      <c r="JJI4" s="19"/>
      <c r="JJJ4" s="19"/>
      <c r="JJK4" s="19"/>
      <c r="JJL4" s="19"/>
      <c r="JJM4" s="19"/>
      <c r="JJN4" s="19"/>
      <c r="JJO4" s="19"/>
      <c r="JJP4" s="19"/>
      <c r="JJQ4" s="19"/>
      <c r="JJR4" s="19"/>
      <c r="JJS4" s="19"/>
      <c r="JJT4" s="19"/>
      <c r="JJU4" s="19"/>
      <c r="JJV4" s="19"/>
      <c r="JJW4" s="19"/>
      <c r="JJX4" s="19"/>
      <c r="JJY4" s="19"/>
      <c r="JJZ4" s="19"/>
      <c r="JKA4" s="19"/>
      <c r="JKB4" s="19"/>
      <c r="JKC4" s="19"/>
      <c r="JKD4" s="19"/>
      <c r="JKE4" s="19"/>
      <c r="JKF4" s="19"/>
      <c r="JKG4" s="19"/>
      <c r="JKH4" s="19"/>
      <c r="JKI4" s="19"/>
      <c r="JKJ4" s="19"/>
      <c r="JKK4" s="19"/>
      <c r="JKL4" s="19"/>
      <c r="JKM4" s="19"/>
      <c r="JKN4" s="19"/>
      <c r="JKO4" s="19"/>
      <c r="JKP4" s="19"/>
      <c r="JKQ4" s="19"/>
      <c r="JKR4" s="19"/>
      <c r="JKS4" s="19"/>
      <c r="JKT4" s="19"/>
      <c r="JKU4" s="19"/>
      <c r="JKV4" s="19"/>
      <c r="JKW4" s="19"/>
      <c r="JKX4" s="19"/>
      <c r="JKY4" s="19"/>
      <c r="JKZ4" s="19"/>
      <c r="JLA4" s="19"/>
      <c r="JLB4" s="19"/>
      <c r="JLC4" s="19"/>
      <c r="JLD4" s="19"/>
      <c r="JLE4" s="19"/>
      <c r="JLF4" s="19"/>
      <c r="JLG4" s="19"/>
      <c r="JLH4" s="19"/>
      <c r="JLI4" s="19"/>
      <c r="JLJ4" s="19"/>
      <c r="JLK4" s="19"/>
      <c r="JLL4" s="19"/>
      <c r="JLM4" s="19"/>
      <c r="JLN4" s="19"/>
      <c r="JLO4" s="19"/>
      <c r="JLP4" s="19"/>
      <c r="JLQ4" s="19"/>
      <c r="JLR4" s="19"/>
      <c r="JLS4" s="19"/>
      <c r="JLT4" s="19"/>
      <c r="JLU4" s="19"/>
      <c r="JLV4" s="19"/>
      <c r="JLW4" s="19"/>
      <c r="JLX4" s="19"/>
      <c r="JLY4" s="19"/>
      <c r="JLZ4" s="19"/>
      <c r="JMA4" s="19"/>
      <c r="JMB4" s="19"/>
      <c r="JMC4" s="19"/>
      <c r="JMD4" s="19"/>
      <c r="JME4" s="19"/>
      <c r="JMF4" s="19"/>
      <c r="JMG4" s="19"/>
      <c r="JMH4" s="19"/>
      <c r="JMI4" s="19"/>
      <c r="JMJ4" s="19"/>
      <c r="JMK4" s="19"/>
      <c r="JML4" s="19"/>
      <c r="JMM4" s="19"/>
      <c r="JMN4" s="19"/>
      <c r="JMO4" s="19"/>
      <c r="JMP4" s="19"/>
      <c r="JMQ4" s="19"/>
      <c r="JMR4" s="19"/>
      <c r="JMS4" s="19"/>
      <c r="JMT4" s="19"/>
      <c r="JMU4" s="19"/>
      <c r="JMV4" s="19"/>
      <c r="JMW4" s="19"/>
      <c r="JMX4" s="19"/>
      <c r="JMY4" s="19"/>
      <c r="JMZ4" s="19"/>
      <c r="JNA4" s="19"/>
      <c r="JNB4" s="19"/>
      <c r="JNC4" s="19"/>
      <c r="JND4" s="19"/>
      <c r="JNE4" s="19"/>
      <c r="JNF4" s="19"/>
      <c r="JNG4" s="19"/>
      <c r="JNH4" s="19"/>
      <c r="JNI4" s="19"/>
      <c r="JNJ4" s="19"/>
      <c r="JNK4" s="19"/>
      <c r="JNL4" s="19"/>
      <c r="JNM4" s="19"/>
      <c r="JNN4" s="19"/>
      <c r="JNO4" s="19"/>
      <c r="JNP4" s="19"/>
      <c r="JNQ4" s="19"/>
      <c r="JNR4" s="19"/>
      <c r="JNS4" s="19"/>
      <c r="JNT4" s="19"/>
      <c r="JNU4" s="19"/>
      <c r="JNV4" s="19"/>
      <c r="JNW4" s="19"/>
      <c r="JNX4" s="19"/>
      <c r="JNY4" s="19"/>
      <c r="JNZ4" s="19"/>
      <c r="JOA4" s="19"/>
      <c r="JOB4" s="19"/>
      <c r="JOC4" s="19"/>
      <c r="JOD4" s="19"/>
      <c r="JOE4" s="19"/>
      <c r="JOF4" s="19"/>
      <c r="JOG4" s="19"/>
      <c r="JOH4" s="19"/>
      <c r="JOI4" s="19"/>
      <c r="JOJ4" s="19"/>
      <c r="JOK4" s="19"/>
      <c r="JOL4" s="19"/>
      <c r="JOM4" s="19"/>
      <c r="JON4" s="19"/>
      <c r="JOO4" s="19"/>
      <c r="JOP4" s="19"/>
      <c r="JOQ4" s="19"/>
      <c r="JOR4" s="19"/>
      <c r="JOS4" s="19"/>
      <c r="JOT4" s="19"/>
      <c r="JOU4" s="19"/>
      <c r="JOV4" s="19"/>
      <c r="JOW4" s="19"/>
      <c r="JOX4" s="19"/>
      <c r="JOY4" s="19"/>
      <c r="JOZ4" s="19"/>
      <c r="JPA4" s="19"/>
      <c r="JPB4" s="19"/>
      <c r="JPC4" s="19"/>
      <c r="JPD4" s="19"/>
      <c r="JPE4" s="19"/>
      <c r="JPF4" s="19"/>
      <c r="JPG4" s="19"/>
      <c r="JPH4" s="19"/>
      <c r="JPI4" s="19"/>
      <c r="JPJ4" s="19"/>
      <c r="JPK4" s="19"/>
      <c r="JPL4" s="19"/>
      <c r="JPM4" s="19"/>
      <c r="JPN4" s="19"/>
      <c r="JPO4" s="19"/>
      <c r="JPP4" s="19"/>
      <c r="JPQ4" s="19"/>
      <c r="JPR4" s="19"/>
      <c r="JPS4" s="19"/>
      <c r="JPT4" s="19"/>
      <c r="JPU4" s="19"/>
      <c r="JPV4" s="19"/>
      <c r="JPW4" s="19"/>
      <c r="JPX4" s="19"/>
      <c r="JPY4" s="19"/>
      <c r="JPZ4" s="19"/>
      <c r="JQA4" s="19"/>
      <c r="JQB4" s="19"/>
      <c r="JQC4" s="19"/>
      <c r="JQD4" s="19"/>
      <c r="JQE4" s="19"/>
      <c r="JQF4" s="19"/>
      <c r="JQG4" s="19"/>
      <c r="JQH4" s="19"/>
      <c r="JQI4" s="19"/>
      <c r="JQJ4" s="19"/>
      <c r="JQK4" s="19"/>
      <c r="JQL4" s="19"/>
      <c r="JQM4" s="19"/>
      <c r="JQN4" s="19"/>
      <c r="JQO4" s="19"/>
      <c r="JQP4" s="19"/>
      <c r="JQQ4" s="19"/>
      <c r="JQR4" s="19"/>
      <c r="JQS4" s="19"/>
      <c r="JQT4" s="19"/>
      <c r="JQU4" s="19"/>
      <c r="JQV4" s="19"/>
      <c r="JQW4" s="19"/>
      <c r="JQX4" s="19"/>
      <c r="JQY4" s="19"/>
      <c r="JQZ4" s="19"/>
      <c r="JRA4" s="19"/>
      <c r="JRB4" s="19"/>
      <c r="JRC4" s="19"/>
      <c r="JRD4" s="19"/>
      <c r="JRE4" s="19"/>
      <c r="JRF4" s="19"/>
      <c r="JRG4" s="19"/>
      <c r="JRH4" s="19"/>
      <c r="JRI4" s="19"/>
      <c r="JRJ4" s="19"/>
      <c r="JRK4" s="19"/>
      <c r="JRL4" s="19"/>
      <c r="JRM4" s="19"/>
      <c r="JRN4" s="19"/>
      <c r="JRO4" s="19"/>
      <c r="JRP4" s="19"/>
      <c r="JRQ4" s="19"/>
      <c r="JRR4" s="19"/>
      <c r="JRS4" s="19"/>
      <c r="JRT4" s="19"/>
      <c r="JRU4" s="19"/>
      <c r="JRV4" s="19"/>
      <c r="JRW4" s="19"/>
      <c r="JRX4" s="19"/>
      <c r="JRY4" s="19"/>
      <c r="JRZ4" s="19"/>
      <c r="JSA4" s="19"/>
      <c r="JSB4" s="19"/>
      <c r="JSC4" s="19"/>
      <c r="JSD4" s="19"/>
      <c r="JSE4" s="19"/>
      <c r="JSF4" s="19"/>
      <c r="JSG4" s="19"/>
      <c r="JSH4" s="19"/>
      <c r="JSI4" s="19"/>
      <c r="JSJ4" s="19"/>
      <c r="JSK4" s="19"/>
      <c r="JSL4" s="19"/>
      <c r="JSM4" s="19"/>
      <c r="JSN4" s="19"/>
      <c r="JSO4" s="19"/>
      <c r="JSP4" s="19"/>
      <c r="JSQ4" s="19"/>
      <c r="JSR4" s="19"/>
      <c r="JSS4" s="19"/>
      <c r="JST4" s="19"/>
      <c r="JSU4" s="19"/>
      <c r="JSV4" s="19"/>
      <c r="JSW4" s="19"/>
      <c r="JSX4" s="19"/>
      <c r="JSY4" s="19"/>
      <c r="JSZ4" s="19"/>
      <c r="JTA4" s="19"/>
      <c r="JTB4" s="19"/>
      <c r="JTC4" s="19"/>
      <c r="JTD4" s="19"/>
      <c r="JTE4" s="19"/>
      <c r="JTF4" s="19"/>
      <c r="JTG4" s="19"/>
      <c r="JTH4" s="19"/>
      <c r="JTI4" s="19"/>
      <c r="JTJ4" s="19"/>
      <c r="JTK4" s="19"/>
      <c r="JTL4" s="19"/>
      <c r="JTM4" s="19"/>
      <c r="JTN4" s="19"/>
      <c r="JTO4" s="19"/>
      <c r="JTP4" s="19"/>
      <c r="JTQ4" s="19"/>
      <c r="JTR4" s="19"/>
      <c r="JTS4" s="19"/>
      <c r="JTT4" s="19"/>
      <c r="JTU4" s="19"/>
      <c r="JTV4" s="19"/>
      <c r="JTW4" s="19"/>
      <c r="JTX4" s="19"/>
      <c r="JTY4" s="19"/>
      <c r="JTZ4" s="19"/>
      <c r="JUA4" s="19"/>
      <c r="JUB4" s="19"/>
      <c r="JUC4" s="19"/>
      <c r="JUD4" s="19"/>
      <c r="JUE4" s="19"/>
      <c r="JUF4" s="19"/>
      <c r="JUG4" s="19"/>
      <c r="JUH4" s="19"/>
      <c r="JUI4" s="19"/>
      <c r="JUJ4" s="19"/>
      <c r="JUK4" s="19"/>
      <c r="JUL4" s="19"/>
      <c r="JUM4" s="19"/>
      <c r="JUN4" s="19"/>
      <c r="JUO4" s="19"/>
      <c r="JUP4" s="19"/>
      <c r="JUQ4" s="19"/>
      <c r="JUR4" s="19"/>
      <c r="JUS4" s="19"/>
      <c r="JUT4" s="19"/>
      <c r="JUU4" s="19"/>
      <c r="JUV4" s="19"/>
      <c r="JUW4" s="19"/>
      <c r="JUX4" s="19"/>
      <c r="JUY4" s="19"/>
      <c r="JUZ4" s="19"/>
      <c r="JVA4" s="19"/>
      <c r="JVB4" s="19"/>
      <c r="JVC4" s="19"/>
      <c r="JVD4" s="19"/>
      <c r="JVE4" s="19"/>
      <c r="JVF4" s="19"/>
      <c r="JVG4" s="19"/>
      <c r="JVH4" s="19"/>
      <c r="JVI4" s="19"/>
      <c r="JVJ4" s="19"/>
      <c r="JVK4" s="19"/>
      <c r="JVL4" s="19"/>
      <c r="JVM4" s="19"/>
      <c r="JVN4" s="19"/>
      <c r="JVO4" s="19"/>
      <c r="JVP4" s="19"/>
      <c r="JVQ4" s="19"/>
      <c r="JVR4" s="19"/>
      <c r="JVS4" s="19"/>
      <c r="JVT4" s="19"/>
      <c r="JVU4" s="19"/>
      <c r="JVV4" s="19"/>
      <c r="JVW4" s="19"/>
      <c r="JVX4" s="19"/>
      <c r="JVY4" s="19"/>
      <c r="JVZ4" s="19"/>
      <c r="JWA4" s="19"/>
      <c r="JWB4" s="19"/>
      <c r="JWC4" s="19"/>
      <c r="JWD4" s="19"/>
      <c r="JWE4" s="19"/>
      <c r="JWF4" s="19"/>
      <c r="JWG4" s="19"/>
      <c r="JWH4" s="19"/>
      <c r="JWI4" s="19"/>
      <c r="JWJ4" s="19"/>
      <c r="JWK4" s="19"/>
      <c r="JWL4" s="19"/>
      <c r="JWM4" s="19"/>
      <c r="JWN4" s="19"/>
      <c r="JWO4" s="19"/>
      <c r="JWP4" s="19"/>
      <c r="JWQ4" s="19"/>
      <c r="JWR4" s="19"/>
      <c r="JWS4" s="19"/>
      <c r="JWT4" s="19"/>
      <c r="JWU4" s="19"/>
      <c r="JWV4" s="19"/>
      <c r="JWW4" s="19"/>
      <c r="JWX4" s="19"/>
      <c r="JWY4" s="19"/>
      <c r="JWZ4" s="19"/>
      <c r="JXA4" s="19"/>
      <c r="JXB4" s="19"/>
      <c r="JXC4" s="19"/>
      <c r="JXD4" s="19"/>
      <c r="JXE4" s="19"/>
      <c r="JXF4" s="19"/>
      <c r="JXG4" s="19"/>
      <c r="JXH4" s="19"/>
      <c r="JXI4" s="19"/>
      <c r="JXJ4" s="19"/>
      <c r="JXK4" s="19"/>
      <c r="JXL4" s="19"/>
      <c r="JXM4" s="19"/>
      <c r="JXN4" s="19"/>
      <c r="JXO4" s="19"/>
      <c r="JXP4" s="19"/>
      <c r="JXQ4" s="19"/>
      <c r="JXR4" s="19"/>
      <c r="JXS4" s="19"/>
      <c r="JXT4" s="19"/>
      <c r="JXU4" s="19"/>
      <c r="JXV4" s="19"/>
      <c r="JXW4" s="19"/>
      <c r="JXX4" s="19"/>
      <c r="JXY4" s="19"/>
      <c r="JXZ4" s="19"/>
      <c r="JYA4" s="19"/>
      <c r="JYB4" s="19"/>
      <c r="JYC4" s="19"/>
      <c r="JYD4" s="19"/>
      <c r="JYE4" s="19"/>
      <c r="JYF4" s="19"/>
      <c r="JYG4" s="19"/>
      <c r="JYH4" s="19"/>
      <c r="JYI4" s="19"/>
      <c r="JYJ4" s="19"/>
      <c r="JYK4" s="19"/>
      <c r="JYL4" s="19"/>
      <c r="JYM4" s="19"/>
      <c r="JYN4" s="19"/>
      <c r="JYO4" s="19"/>
      <c r="JYP4" s="19"/>
      <c r="JYQ4" s="19"/>
      <c r="JYR4" s="19"/>
      <c r="JYS4" s="19"/>
      <c r="JYT4" s="19"/>
      <c r="JYU4" s="19"/>
      <c r="JYV4" s="19"/>
      <c r="JYW4" s="19"/>
      <c r="JYX4" s="19"/>
      <c r="JYY4" s="19"/>
      <c r="JYZ4" s="19"/>
      <c r="JZA4" s="19"/>
      <c r="JZB4" s="19"/>
      <c r="JZC4" s="19"/>
      <c r="JZD4" s="19"/>
      <c r="JZE4" s="19"/>
      <c r="JZF4" s="19"/>
      <c r="JZG4" s="19"/>
      <c r="JZH4" s="19"/>
      <c r="JZI4" s="19"/>
      <c r="JZJ4" s="19"/>
      <c r="JZK4" s="19"/>
      <c r="JZL4" s="19"/>
      <c r="JZM4" s="19"/>
      <c r="JZN4" s="19"/>
      <c r="JZO4" s="19"/>
      <c r="JZP4" s="19"/>
      <c r="JZQ4" s="19"/>
      <c r="JZR4" s="19"/>
      <c r="JZS4" s="19"/>
      <c r="JZT4" s="19"/>
      <c r="JZU4" s="19"/>
      <c r="JZV4" s="19"/>
      <c r="JZW4" s="19"/>
      <c r="JZX4" s="19"/>
      <c r="JZY4" s="19"/>
      <c r="JZZ4" s="19"/>
      <c r="KAA4" s="19"/>
      <c r="KAB4" s="19"/>
      <c r="KAC4" s="19"/>
      <c r="KAD4" s="19"/>
      <c r="KAE4" s="19"/>
      <c r="KAF4" s="19"/>
      <c r="KAG4" s="19"/>
      <c r="KAH4" s="19"/>
      <c r="KAI4" s="19"/>
      <c r="KAJ4" s="19"/>
      <c r="KAK4" s="19"/>
      <c r="KAL4" s="19"/>
      <c r="KAM4" s="19"/>
      <c r="KAN4" s="19"/>
      <c r="KAO4" s="19"/>
      <c r="KAP4" s="19"/>
      <c r="KAQ4" s="19"/>
      <c r="KAR4" s="19"/>
      <c r="KAS4" s="19"/>
      <c r="KAT4" s="19"/>
      <c r="KAU4" s="19"/>
      <c r="KAV4" s="19"/>
      <c r="KAW4" s="19"/>
      <c r="KAX4" s="19"/>
      <c r="KAY4" s="19"/>
      <c r="KAZ4" s="19"/>
      <c r="KBA4" s="19"/>
      <c r="KBB4" s="19"/>
      <c r="KBC4" s="19"/>
      <c r="KBD4" s="19"/>
      <c r="KBE4" s="19"/>
      <c r="KBF4" s="19"/>
      <c r="KBG4" s="19"/>
      <c r="KBH4" s="19"/>
      <c r="KBI4" s="19"/>
      <c r="KBJ4" s="19"/>
      <c r="KBK4" s="19"/>
      <c r="KBL4" s="19"/>
      <c r="KBM4" s="19"/>
      <c r="KBN4" s="19"/>
      <c r="KBO4" s="19"/>
      <c r="KBP4" s="19"/>
      <c r="KBQ4" s="19"/>
      <c r="KBR4" s="19"/>
      <c r="KBS4" s="19"/>
      <c r="KBT4" s="19"/>
      <c r="KBU4" s="19"/>
      <c r="KBV4" s="19"/>
      <c r="KBW4" s="19"/>
      <c r="KBX4" s="19"/>
      <c r="KBY4" s="19"/>
      <c r="KBZ4" s="19"/>
      <c r="KCA4" s="19"/>
      <c r="KCB4" s="19"/>
      <c r="KCC4" s="19"/>
      <c r="KCD4" s="19"/>
      <c r="KCE4" s="19"/>
      <c r="KCF4" s="19"/>
      <c r="KCG4" s="19"/>
      <c r="KCH4" s="19"/>
      <c r="KCI4" s="19"/>
      <c r="KCJ4" s="19"/>
      <c r="KCK4" s="19"/>
      <c r="KCL4" s="19"/>
      <c r="KCM4" s="19"/>
      <c r="KCN4" s="19"/>
      <c r="KCO4" s="19"/>
      <c r="KCP4" s="19"/>
      <c r="KCQ4" s="19"/>
      <c r="KCR4" s="19"/>
      <c r="KCS4" s="19"/>
      <c r="KCT4" s="19"/>
      <c r="KCU4" s="19"/>
      <c r="KCV4" s="19"/>
      <c r="KCW4" s="19"/>
      <c r="KCX4" s="19"/>
      <c r="KCY4" s="19"/>
      <c r="KCZ4" s="19"/>
      <c r="KDA4" s="19"/>
      <c r="KDB4" s="19"/>
      <c r="KDC4" s="19"/>
      <c r="KDD4" s="19"/>
      <c r="KDE4" s="19"/>
      <c r="KDF4" s="19"/>
      <c r="KDG4" s="19"/>
      <c r="KDH4" s="19"/>
      <c r="KDI4" s="19"/>
      <c r="KDJ4" s="19"/>
      <c r="KDK4" s="19"/>
      <c r="KDL4" s="19"/>
      <c r="KDM4" s="19"/>
      <c r="KDN4" s="19"/>
      <c r="KDO4" s="19"/>
      <c r="KDP4" s="19"/>
      <c r="KDQ4" s="19"/>
      <c r="KDR4" s="19"/>
      <c r="KDS4" s="19"/>
      <c r="KDT4" s="19"/>
      <c r="KDU4" s="19"/>
      <c r="KDV4" s="19"/>
      <c r="KDW4" s="19"/>
      <c r="KDX4" s="19"/>
      <c r="KDY4" s="19"/>
      <c r="KDZ4" s="19"/>
      <c r="KEA4" s="19"/>
      <c r="KEB4" s="19"/>
      <c r="KEC4" s="19"/>
      <c r="KED4" s="19"/>
      <c r="KEE4" s="19"/>
      <c r="KEF4" s="19"/>
      <c r="KEG4" s="19"/>
      <c r="KEH4" s="19"/>
      <c r="KEI4" s="19"/>
      <c r="KEJ4" s="19"/>
      <c r="KEK4" s="19"/>
      <c r="KEL4" s="19"/>
      <c r="KEM4" s="19"/>
      <c r="KEN4" s="19"/>
      <c r="KEO4" s="19"/>
      <c r="KEP4" s="19"/>
      <c r="KEQ4" s="19"/>
      <c r="KER4" s="19"/>
      <c r="KES4" s="19"/>
      <c r="KET4" s="19"/>
      <c r="KEU4" s="19"/>
      <c r="KEV4" s="19"/>
      <c r="KEW4" s="19"/>
      <c r="KEX4" s="19"/>
      <c r="KEY4" s="19"/>
      <c r="KEZ4" s="19"/>
      <c r="KFA4" s="19"/>
      <c r="KFB4" s="19"/>
      <c r="KFC4" s="19"/>
      <c r="KFD4" s="19"/>
      <c r="KFE4" s="19"/>
      <c r="KFF4" s="19"/>
      <c r="KFG4" s="19"/>
      <c r="KFH4" s="19"/>
      <c r="KFI4" s="19"/>
      <c r="KFJ4" s="19"/>
      <c r="KFK4" s="19"/>
      <c r="KFL4" s="19"/>
      <c r="KFM4" s="19"/>
      <c r="KFN4" s="19"/>
      <c r="KFO4" s="19"/>
      <c r="KFP4" s="19"/>
      <c r="KFQ4" s="19"/>
      <c r="KFR4" s="19"/>
      <c r="KFS4" s="19"/>
      <c r="KFT4" s="19"/>
      <c r="KFU4" s="19"/>
      <c r="KFV4" s="19"/>
      <c r="KFW4" s="19"/>
      <c r="KFX4" s="19"/>
      <c r="KFY4" s="19"/>
      <c r="KFZ4" s="19"/>
      <c r="KGA4" s="19"/>
      <c r="KGB4" s="19"/>
      <c r="KGC4" s="19"/>
      <c r="KGD4" s="19"/>
      <c r="KGE4" s="19"/>
      <c r="KGF4" s="19"/>
      <c r="KGG4" s="19"/>
      <c r="KGH4" s="19"/>
      <c r="KGI4" s="19"/>
      <c r="KGJ4" s="19"/>
      <c r="KGK4" s="19"/>
      <c r="KGL4" s="19"/>
      <c r="KGM4" s="19"/>
      <c r="KGN4" s="19"/>
      <c r="KGO4" s="19"/>
      <c r="KGP4" s="19"/>
      <c r="KGQ4" s="19"/>
      <c r="KGR4" s="19"/>
      <c r="KGS4" s="19"/>
      <c r="KGT4" s="19"/>
      <c r="KGU4" s="19"/>
      <c r="KGV4" s="19"/>
      <c r="KGW4" s="19"/>
      <c r="KGX4" s="19"/>
      <c r="KGY4" s="19"/>
      <c r="KGZ4" s="19"/>
      <c r="KHA4" s="19"/>
      <c r="KHB4" s="19"/>
      <c r="KHC4" s="19"/>
      <c r="KHD4" s="19"/>
      <c r="KHE4" s="19"/>
      <c r="KHF4" s="19"/>
      <c r="KHG4" s="19"/>
      <c r="KHH4" s="19"/>
      <c r="KHI4" s="19"/>
      <c r="KHJ4" s="19"/>
      <c r="KHK4" s="19"/>
      <c r="KHL4" s="19"/>
      <c r="KHM4" s="19"/>
      <c r="KHN4" s="19"/>
      <c r="KHO4" s="19"/>
      <c r="KHP4" s="19"/>
      <c r="KHQ4" s="19"/>
      <c r="KHR4" s="19"/>
      <c r="KHS4" s="19"/>
      <c r="KHT4" s="19"/>
      <c r="KHU4" s="19"/>
      <c r="KHV4" s="19"/>
      <c r="KHW4" s="19"/>
      <c r="KHX4" s="19"/>
      <c r="KHY4" s="19"/>
      <c r="KHZ4" s="19"/>
      <c r="KIA4" s="19"/>
      <c r="KIB4" s="19"/>
      <c r="KIC4" s="19"/>
      <c r="KID4" s="19"/>
      <c r="KIE4" s="19"/>
      <c r="KIF4" s="19"/>
      <c r="KIG4" s="19"/>
      <c r="KIH4" s="19"/>
      <c r="KII4" s="19"/>
      <c r="KIJ4" s="19"/>
      <c r="KIK4" s="19"/>
      <c r="KIL4" s="19"/>
      <c r="KIM4" s="19"/>
      <c r="KIN4" s="19"/>
      <c r="KIO4" s="19"/>
      <c r="KIP4" s="19"/>
      <c r="KIQ4" s="19"/>
      <c r="KIR4" s="19"/>
      <c r="KIS4" s="19"/>
      <c r="KIT4" s="19"/>
      <c r="KIU4" s="19"/>
      <c r="KIV4" s="19"/>
      <c r="KIW4" s="19"/>
      <c r="KIX4" s="19"/>
      <c r="KIY4" s="19"/>
      <c r="KIZ4" s="19"/>
      <c r="KJA4" s="19"/>
      <c r="KJB4" s="19"/>
      <c r="KJC4" s="19"/>
      <c r="KJD4" s="19"/>
      <c r="KJE4" s="19"/>
      <c r="KJF4" s="19"/>
      <c r="KJG4" s="19"/>
      <c r="KJH4" s="19"/>
      <c r="KJI4" s="19"/>
      <c r="KJJ4" s="19"/>
      <c r="KJK4" s="19"/>
      <c r="KJL4" s="19"/>
      <c r="KJM4" s="19"/>
      <c r="KJN4" s="19"/>
      <c r="KJO4" s="19"/>
      <c r="KJP4" s="19"/>
      <c r="KJQ4" s="19"/>
      <c r="KJR4" s="19"/>
      <c r="KJS4" s="19"/>
      <c r="KJT4" s="19"/>
      <c r="KJU4" s="19"/>
      <c r="KJV4" s="19"/>
      <c r="KJW4" s="19"/>
      <c r="KJX4" s="19"/>
      <c r="KJY4" s="19"/>
      <c r="KJZ4" s="19"/>
      <c r="KKA4" s="19"/>
      <c r="KKB4" s="19"/>
      <c r="KKC4" s="19"/>
      <c r="KKD4" s="19"/>
      <c r="KKE4" s="19"/>
      <c r="KKF4" s="19"/>
      <c r="KKG4" s="19"/>
      <c r="KKH4" s="19"/>
      <c r="KKI4" s="19"/>
      <c r="KKJ4" s="19"/>
      <c r="KKK4" s="19"/>
      <c r="KKL4" s="19"/>
      <c r="KKM4" s="19"/>
      <c r="KKN4" s="19"/>
      <c r="KKO4" s="19"/>
      <c r="KKP4" s="19"/>
      <c r="KKQ4" s="19"/>
      <c r="KKR4" s="19"/>
      <c r="KKS4" s="19"/>
      <c r="KKT4" s="19"/>
      <c r="KKU4" s="19"/>
      <c r="KKV4" s="19"/>
      <c r="KKW4" s="19"/>
      <c r="KKX4" s="19"/>
      <c r="KKY4" s="19"/>
      <c r="KKZ4" s="19"/>
      <c r="KLA4" s="19"/>
      <c r="KLB4" s="19"/>
      <c r="KLC4" s="19"/>
      <c r="KLD4" s="19"/>
      <c r="KLE4" s="19"/>
      <c r="KLF4" s="19"/>
      <c r="KLG4" s="19"/>
      <c r="KLH4" s="19"/>
      <c r="KLI4" s="19"/>
      <c r="KLJ4" s="19"/>
      <c r="KLK4" s="19"/>
      <c r="KLL4" s="19"/>
      <c r="KLM4" s="19"/>
      <c r="KLN4" s="19"/>
      <c r="KLO4" s="19"/>
      <c r="KLP4" s="19"/>
      <c r="KLQ4" s="19"/>
      <c r="KLR4" s="19"/>
      <c r="KLS4" s="19"/>
      <c r="KLT4" s="19"/>
      <c r="KLU4" s="19"/>
      <c r="KLV4" s="19"/>
      <c r="KLW4" s="19"/>
      <c r="KLX4" s="19"/>
      <c r="KLY4" s="19"/>
      <c r="KLZ4" s="19"/>
      <c r="KMA4" s="19"/>
      <c r="KMB4" s="19"/>
      <c r="KMC4" s="19"/>
      <c r="KMD4" s="19"/>
      <c r="KME4" s="19"/>
      <c r="KMF4" s="19"/>
      <c r="KMG4" s="19"/>
      <c r="KMH4" s="19"/>
      <c r="KMI4" s="19"/>
      <c r="KMJ4" s="19"/>
      <c r="KMK4" s="19"/>
      <c r="KML4" s="19"/>
      <c r="KMM4" s="19"/>
      <c r="KMN4" s="19"/>
      <c r="KMO4" s="19"/>
      <c r="KMP4" s="19"/>
      <c r="KMQ4" s="19"/>
      <c r="KMR4" s="19"/>
      <c r="KMS4" s="19"/>
      <c r="KMT4" s="19"/>
      <c r="KMU4" s="19"/>
      <c r="KMV4" s="19"/>
      <c r="KMW4" s="19"/>
      <c r="KMX4" s="19"/>
      <c r="KMY4" s="19"/>
      <c r="KMZ4" s="19"/>
      <c r="KNA4" s="19"/>
      <c r="KNB4" s="19"/>
      <c r="KNC4" s="19"/>
      <c r="KND4" s="19"/>
      <c r="KNE4" s="19"/>
      <c r="KNF4" s="19"/>
      <c r="KNG4" s="19"/>
      <c r="KNH4" s="19"/>
      <c r="KNI4" s="19"/>
      <c r="KNJ4" s="19"/>
      <c r="KNK4" s="19"/>
      <c r="KNL4" s="19"/>
      <c r="KNM4" s="19"/>
      <c r="KNN4" s="19"/>
      <c r="KNO4" s="19"/>
      <c r="KNP4" s="19"/>
      <c r="KNQ4" s="19"/>
      <c r="KNR4" s="19"/>
      <c r="KNS4" s="19"/>
      <c r="KNT4" s="19"/>
      <c r="KNU4" s="19"/>
      <c r="KNV4" s="19"/>
      <c r="KNW4" s="19"/>
      <c r="KNX4" s="19"/>
      <c r="KNY4" s="19"/>
      <c r="KNZ4" s="19"/>
      <c r="KOA4" s="19"/>
      <c r="KOB4" s="19"/>
      <c r="KOC4" s="19"/>
      <c r="KOD4" s="19"/>
      <c r="KOE4" s="19"/>
      <c r="KOF4" s="19"/>
      <c r="KOG4" s="19"/>
      <c r="KOH4" s="19"/>
      <c r="KOI4" s="19"/>
      <c r="KOJ4" s="19"/>
      <c r="KOK4" s="19"/>
      <c r="KOL4" s="19"/>
      <c r="KOM4" s="19"/>
      <c r="KON4" s="19"/>
      <c r="KOO4" s="19"/>
      <c r="KOP4" s="19"/>
      <c r="KOQ4" s="19"/>
      <c r="KOR4" s="19"/>
      <c r="KOS4" s="19"/>
      <c r="KOT4" s="19"/>
      <c r="KOU4" s="19"/>
      <c r="KOV4" s="19"/>
      <c r="KOW4" s="19"/>
      <c r="KOX4" s="19"/>
      <c r="KOY4" s="19"/>
      <c r="KOZ4" s="19"/>
      <c r="KPA4" s="19"/>
      <c r="KPB4" s="19"/>
      <c r="KPC4" s="19"/>
      <c r="KPD4" s="19"/>
      <c r="KPE4" s="19"/>
      <c r="KPF4" s="19"/>
      <c r="KPG4" s="19"/>
      <c r="KPH4" s="19"/>
      <c r="KPI4" s="19"/>
      <c r="KPJ4" s="19"/>
      <c r="KPK4" s="19"/>
      <c r="KPL4" s="19"/>
      <c r="KPM4" s="19"/>
      <c r="KPN4" s="19"/>
      <c r="KPO4" s="19"/>
      <c r="KPP4" s="19"/>
      <c r="KPQ4" s="19"/>
      <c r="KPR4" s="19"/>
      <c r="KPS4" s="19"/>
      <c r="KPT4" s="19"/>
      <c r="KPU4" s="19"/>
      <c r="KPV4" s="19"/>
      <c r="KPW4" s="19"/>
      <c r="KPX4" s="19"/>
      <c r="KPY4" s="19"/>
      <c r="KPZ4" s="19"/>
      <c r="KQA4" s="19"/>
      <c r="KQB4" s="19"/>
      <c r="KQC4" s="19"/>
      <c r="KQD4" s="19"/>
      <c r="KQE4" s="19"/>
      <c r="KQF4" s="19"/>
      <c r="KQG4" s="19"/>
      <c r="KQH4" s="19"/>
      <c r="KQI4" s="19"/>
      <c r="KQJ4" s="19"/>
      <c r="KQK4" s="19"/>
      <c r="KQL4" s="19"/>
      <c r="KQM4" s="19"/>
      <c r="KQN4" s="19"/>
      <c r="KQO4" s="19"/>
      <c r="KQP4" s="19"/>
      <c r="KQQ4" s="19"/>
      <c r="KQR4" s="19"/>
      <c r="KQS4" s="19"/>
      <c r="KQT4" s="19"/>
      <c r="KQU4" s="19"/>
      <c r="KQV4" s="19"/>
      <c r="KQW4" s="19"/>
      <c r="KQX4" s="19"/>
      <c r="KQY4" s="19"/>
      <c r="KQZ4" s="19"/>
      <c r="KRA4" s="19"/>
      <c r="KRB4" s="19"/>
      <c r="KRC4" s="19"/>
      <c r="KRD4" s="19"/>
      <c r="KRE4" s="19"/>
      <c r="KRF4" s="19"/>
      <c r="KRG4" s="19"/>
      <c r="KRH4" s="19"/>
      <c r="KRI4" s="19"/>
      <c r="KRJ4" s="19"/>
      <c r="KRK4" s="19"/>
      <c r="KRL4" s="19"/>
      <c r="KRM4" s="19"/>
      <c r="KRN4" s="19"/>
      <c r="KRO4" s="19"/>
      <c r="KRP4" s="19"/>
      <c r="KRQ4" s="19"/>
      <c r="KRR4" s="19"/>
      <c r="KRS4" s="19"/>
      <c r="KRT4" s="19"/>
      <c r="KRU4" s="19"/>
      <c r="KRV4" s="19"/>
      <c r="KRW4" s="19"/>
      <c r="KRX4" s="19"/>
      <c r="KRY4" s="19"/>
      <c r="KRZ4" s="19"/>
      <c r="KSA4" s="19"/>
      <c r="KSB4" s="19"/>
      <c r="KSC4" s="19"/>
      <c r="KSD4" s="19"/>
      <c r="KSE4" s="19"/>
      <c r="KSF4" s="19"/>
      <c r="KSG4" s="19"/>
      <c r="KSH4" s="19"/>
      <c r="KSI4" s="19"/>
      <c r="KSJ4" s="19"/>
      <c r="KSK4" s="19"/>
      <c r="KSL4" s="19"/>
      <c r="KSM4" s="19"/>
      <c r="KSN4" s="19"/>
      <c r="KSO4" s="19"/>
      <c r="KSP4" s="19"/>
      <c r="KSQ4" s="19"/>
      <c r="KSR4" s="19"/>
      <c r="KSS4" s="19"/>
      <c r="KST4" s="19"/>
      <c r="KSU4" s="19"/>
      <c r="KSV4" s="19"/>
      <c r="KSW4" s="19"/>
      <c r="KSX4" s="19"/>
      <c r="KSY4" s="19"/>
      <c r="KSZ4" s="19"/>
      <c r="KTA4" s="19"/>
      <c r="KTB4" s="19"/>
      <c r="KTC4" s="19"/>
      <c r="KTD4" s="19"/>
      <c r="KTE4" s="19"/>
      <c r="KTF4" s="19"/>
      <c r="KTG4" s="19"/>
      <c r="KTH4" s="19"/>
      <c r="KTI4" s="19"/>
      <c r="KTJ4" s="19"/>
      <c r="KTK4" s="19"/>
      <c r="KTL4" s="19"/>
      <c r="KTM4" s="19"/>
      <c r="KTN4" s="19"/>
      <c r="KTO4" s="19"/>
      <c r="KTP4" s="19"/>
      <c r="KTQ4" s="19"/>
      <c r="KTR4" s="19"/>
      <c r="KTS4" s="19"/>
      <c r="KTT4" s="19"/>
      <c r="KTU4" s="19"/>
      <c r="KTV4" s="19"/>
      <c r="KTW4" s="19"/>
      <c r="KTX4" s="19"/>
      <c r="KTY4" s="19"/>
      <c r="KTZ4" s="19"/>
      <c r="KUA4" s="19"/>
      <c r="KUB4" s="19"/>
      <c r="KUC4" s="19"/>
      <c r="KUD4" s="19"/>
      <c r="KUE4" s="19"/>
      <c r="KUF4" s="19"/>
      <c r="KUG4" s="19"/>
      <c r="KUH4" s="19"/>
      <c r="KUI4" s="19"/>
      <c r="KUJ4" s="19"/>
      <c r="KUK4" s="19"/>
      <c r="KUL4" s="19"/>
      <c r="KUM4" s="19"/>
      <c r="KUN4" s="19"/>
      <c r="KUO4" s="19"/>
      <c r="KUP4" s="19"/>
      <c r="KUQ4" s="19"/>
      <c r="KUR4" s="19"/>
      <c r="KUS4" s="19"/>
      <c r="KUT4" s="19"/>
      <c r="KUU4" s="19"/>
      <c r="KUV4" s="19"/>
      <c r="KUW4" s="19"/>
      <c r="KUX4" s="19"/>
      <c r="KUY4" s="19"/>
      <c r="KUZ4" s="19"/>
      <c r="KVA4" s="19"/>
      <c r="KVB4" s="19"/>
      <c r="KVC4" s="19"/>
      <c r="KVD4" s="19"/>
      <c r="KVE4" s="19"/>
      <c r="KVF4" s="19"/>
      <c r="KVG4" s="19"/>
      <c r="KVH4" s="19"/>
      <c r="KVI4" s="19"/>
      <c r="KVJ4" s="19"/>
      <c r="KVK4" s="19"/>
      <c r="KVL4" s="19"/>
      <c r="KVM4" s="19"/>
      <c r="KVN4" s="19"/>
      <c r="KVO4" s="19"/>
      <c r="KVP4" s="19"/>
      <c r="KVQ4" s="19"/>
      <c r="KVR4" s="19"/>
      <c r="KVS4" s="19"/>
      <c r="KVT4" s="19"/>
      <c r="KVU4" s="19"/>
      <c r="KVV4" s="19"/>
      <c r="KVW4" s="19"/>
      <c r="KVX4" s="19"/>
      <c r="KVY4" s="19"/>
      <c r="KVZ4" s="19"/>
      <c r="KWA4" s="19"/>
      <c r="KWB4" s="19"/>
      <c r="KWC4" s="19"/>
      <c r="KWD4" s="19"/>
      <c r="KWE4" s="19"/>
      <c r="KWF4" s="19"/>
      <c r="KWG4" s="19"/>
      <c r="KWH4" s="19"/>
      <c r="KWI4" s="19"/>
      <c r="KWJ4" s="19"/>
      <c r="KWK4" s="19"/>
      <c r="KWL4" s="19"/>
      <c r="KWM4" s="19"/>
      <c r="KWN4" s="19"/>
      <c r="KWO4" s="19"/>
      <c r="KWP4" s="19"/>
      <c r="KWQ4" s="19"/>
      <c r="KWR4" s="19"/>
      <c r="KWS4" s="19"/>
      <c r="KWT4" s="19"/>
      <c r="KWU4" s="19"/>
      <c r="KWV4" s="19"/>
      <c r="KWW4" s="19"/>
      <c r="KWX4" s="19"/>
      <c r="KWY4" s="19"/>
      <c r="KWZ4" s="19"/>
      <c r="KXA4" s="19"/>
      <c r="KXB4" s="19"/>
      <c r="KXC4" s="19"/>
      <c r="KXD4" s="19"/>
      <c r="KXE4" s="19"/>
      <c r="KXF4" s="19"/>
      <c r="KXG4" s="19"/>
      <c r="KXH4" s="19"/>
      <c r="KXI4" s="19"/>
      <c r="KXJ4" s="19"/>
      <c r="KXK4" s="19"/>
      <c r="KXL4" s="19"/>
      <c r="KXM4" s="19"/>
      <c r="KXN4" s="19"/>
      <c r="KXO4" s="19"/>
      <c r="KXP4" s="19"/>
      <c r="KXQ4" s="19"/>
      <c r="KXR4" s="19"/>
      <c r="KXS4" s="19"/>
      <c r="KXT4" s="19"/>
      <c r="KXU4" s="19"/>
      <c r="KXV4" s="19"/>
      <c r="KXW4" s="19"/>
      <c r="KXX4" s="19"/>
      <c r="KXY4" s="19"/>
      <c r="KXZ4" s="19"/>
      <c r="KYA4" s="19"/>
      <c r="KYB4" s="19"/>
      <c r="KYC4" s="19"/>
      <c r="KYD4" s="19"/>
      <c r="KYE4" s="19"/>
      <c r="KYF4" s="19"/>
      <c r="KYG4" s="19"/>
      <c r="KYH4" s="19"/>
      <c r="KYI4" s="19"/>
      <c r="KYJ4" s="19"/>
      <c r="KYK4" s="19"/>
      <c r="KYL4" s="19"/>
      <c r="KYM4" s="19"/>
      <c r="KYN4" s="19"/>
      <c r="KYO4" s="19"/>
      <c r="KYP4" s="19"/>
      <c r="KYQ4" s="19"/>
      <c r="KYR4" s="19"/>
      <c r="KYS4" s="19"/>
      <c r="KYT4" s="19"/>
      <c r="KYU4" s="19"/>
      <c r="KYV4" s="19"/>
      <c r="KYW4" s="19"/>
      <c r="KYX4" s="19"/>
      <c r="KYY4" s="19"/>
      <c r="KYZ4" s="19"/>
      <c r="KZA4" s="19"/>
      <c r="KZB4" s="19"/>
      <c r="KZC4" s="19"/>
      <c r="KZD4" s="19"/>
      <c r="KZE4" s="19"/>
      <c r="KZF4" s="19"/>
      <c r="KZG4" s="19"/>
      <c r="KZH4" s="19"/>
      <c r="KZI4" s="19"/>
      <c r="KZJ4" s="19"/>
      <c r="KZK4" s="19"/>
      <c r="KZL4" s="19"/>
      <c r="KZM4" s="19"/>
      <c r="KZN4" s="19"/>
      <c r="KZO4" s="19"/>
      <c r="KZP4" s="19"/>
      <c r="KZQ4" s="19"/>
      <c r="KZR4" s="19"/>
      <c r="KZS4" s="19"/>
      <c r="KZT4" s="19"/>
      <c r="KZU4" s="19"/>
      <c r="KZV4" s="19"/>
      <c r="KZW4" s="19"/>
      <c r="KZX4" s="19"/>
      <c r="KZY4" s="19"/>
      <c r="KZZ4" s="19"/>
      <c r="LAA4" s="19"/>
      <c r="LAB4" s="19"/>
      <c r="LAC4" s="19"/>
      <c r="LAD4" s="19"/>
      <c r="LAE4" s="19"/>
      <c r="LAF4" s="19"/>
      <c r="LAG4" s="19"/>
      <c r="LAH4" s="19"/>
      <c r="LAI4" s="19"/>
      <c r="LAJ4" s="19"/>
      <c r="LAK4" s="19"/>
      <c r="LAL4" s="19"/>
      <c r="LAM4" s="19"/>
      <c r="LAN4" s="19"/>
      <c r="LAO4" s="19"/>
      <c r="LAP4" s="19"/>
      <c r="LAQ4" s="19"/>
      <c r="LAR4" s="19"/>
      <c r="LAS4" s="19"/>
      <c r="LAT4" s="19"/>
      <c r="LAU4" s="19"/>
      <c r="LAV4" s="19"/>
      <c r="LAW4" s="19"/>
      <c r="LAX4" s="19"/>
      <c r="LAY4" s="19"/>
      <c r="LAZ4" s="19"/>
      <c r="LBA4" s="19"/>
      <c r="LBB4" s="19"/>
      <c r="LBC4" s="19"/>
      <c r="LBD4" s="19"/>
      <c r="LBE4" s="19"/>
      <c r="LBF4" s="19"/>
      <c r="LBG4" s="19"/>
      <c r="LBH4" s="19"/>
      <c r="LBI4" s="19"/>
      <c r="LBJ4" s="19"/>
      <c r="LBK4" s="19"/>
      <c r="LBL4" s="19"/>
      <c r="LBM4" s="19"/>
      <c r="LBN4" s="19"/>
      <c r="LBO4" s="19"/>
      <c r="LBP4" s="19"/>
      <c r="LBQ4" s="19"/>
      <c r="LBR4" s="19"/>
      <c r="LBS4" s="19"/>
      <c r="LBT4" s="19"/>
      <c r="LBU4" s="19"/>
      <c r="LBV4" s="19"/>
      <c r="LBW4" s="19"/>
      <c r="LBX4" s="19"/>
      <c r="LBY4" s="19"/>
      <c r="LBZ4" s="19"/>
      <c r="LCA4" s="19"/>
      <c r="LCB4" s="19"/>
      <c r="LCC4" s="19"/>
      <c r="LCD4" s="19"/>
      <c r="LCE4" s="19"/>
      <c r="LCF4" s="19"/>
      <c r="LCG4" s="19"/>
      <c r="LCH4" s="19"/>
      <c r="LCI4" s="19"/>
      <c r="LCJ4" s="19"/>
      <c r="LCK4" s="19"/>
      <c r="LCL4" s="19"/>
      <c r="LCM4" s="19"/>
      <c r="LCN4" s="19"/>
      <c r="LCO4" s="19"/>
      <c r="LCP4" s="19"/>
      <c r="LCQ4" s="19"/>
      <c r="LCR4" s="19"/>
      <c r="LCS4" s="19"/>
      <c r="LCT4" s="19"/>
      <c r="LCU4" s="19"/>
      <c r="LCV4" s="19"/>
      <c r="LCW4" s="19"/>
      <c r="LCX4" s="19"/>
      <c r="LCY4" s="19"/>
      <c r="LCZ4" s="19"/>
      <c r="LDA4" s="19"/>
      <c r="LDB4" s="19"/>
      <c r="LDC4" s="19"/>
      <c r="LDD4" s="19"/>
      <c r="LDE4" s="19"/>
      <c r="LDF4" s="19"/>
      <c r="LDG4" s="19"/>
      <c r="LDH4" s="19"/>
      <c r="LDI4" s="19"/>
      <c r="LDJ4" s="19"/>
      <c r="LDK4" s="19"/>
      <c r="LDL4" s="19"/>
      <c r="LDM4" s="19"/>
      <c r="LDN4" s="19"/>
      <c r="LDO4" s="19"/>
      <c r="LDP4" s="19"/>
      <c r="LDQ4" s="19"/>
      <c r="LDR4" s="19"/>
      <c r="LDS4" s="19"/>
      <c r="LDT4" s="19"/>
      <c r="LDU4" s="19"/>
      <c r="LDV4" s="19"/>
      <c r="LDW4" s="19"/>
      <c r="LDX4" s="19"/>
      <c r="LDY4" s="19"/>
      <c r="LDZ4" s="19"/>
      <c r="LEA4" s="19"/>
      <c r="LEB4" s="19"/>
      <c r="LEC4" s="19"/>
      <c r="LED4" s="19"/>
      <c r="LEE4" s="19"/>
      <c r="LEF4" s="19"/>
      <c r="LEG4" s="19"/>
      <c r="LEH4" s="19"/>
      <c r="LEI4" s="19"/>
      <c r="LEJ4" s="19"/>
      <c r="LEK4" s="19"/>
      <c r="LEL4" s="19"/>
      <c r="LEM4" s="19"/>
      <c r="LEN4" s="19"/>
      <c r="LEO4" s="19"/>
      <c r="LEP4" s="19"/>
      <c r="LEQ4" s="19"/>
      <c r="LER4" s="19"/>
      <c r="LES4" s="19"/>
      <c r="LET4" s="19"/>
      <c r="LEU4" s="19"/>
      <c r="LEV4" s="19"/>
      <c r="LEW4" s="19"/>
      <c r="LEX4" s="19"/>
      <c r="LEY4" s="19"/>
      <c r="LEZ4" s="19"/>
      <c r="LFA4" s="19"/>
      <c r="LFB4" s="19"/>
      <c r="LFC4" s="19"/>
      <c r="LFD4" s="19"/>
      <c r="LFE4" s="19"/>
      <c r="LFF4" s="19"/>
      <c r="LFG4" s="19"/>
      <c r="LFH4" s="19"/>
      <c r="LFI4" s="19"/>
      <c r="LFJ4" s="19"/>
      <c r="LFK4" s="19"/>
      <c r="LFL4" s="19"/>
      <c r="LFM4" s="19"/>
      <c r="LFN4" s="19"/>
      <c r="LFO4" s="19"/>
      <c r="LFP4" s="19"/>
      <c r="LFQ4" s="19"/>
      <c r="LFR4" s="19"/>
      <c r="LFS4" s="19"/>
      <c r="LFT4" s="19"/>
      <c r="LFU4" s="19"/>
      <c r="LFV4" s="19"/>
      <c r="LFW4" s="19"/>
      <c r="LFX4" s="19"/>
      <c r="LFY4" s="19"/>
      <c r="LFZ4" s="19"/>
      <c r="LGA4" s="19"/>
      <c r="LGB4" s="19"/>
      <c r="LGC4" s="19"/>
      <c r="LGD4" s="19"/>
      <c r="LGE4" s="19"/>
      <c r="LGF4" s="19"/>
      <c r="LGG4" s="19"/>
      <c r="LGH4" s="19"/>
      <c r="LGI4" s="19"/>
      <c r="LGJ4" s="19"/>
      <c r="LGK4" s="19"/>
      <c r="LGL4" s="19"/>
      <c r="LGM4" s="19"/>
      <c r="LGN4" s="19"/>
      <c r="LGO4" s="19"/>
      <c r="LGP4" s="19"/>
      <c r="LGQ4" s="19"/>
      <c r="LGR4" s="19"/>
      <c r="LGS4" s="19"/>
      <c r="LGT4" s="19"/>
      <c r="LGU4" s="19"/>
      <c r="LGV4" s="19"/>
      <c r="LGW4" s="19"/>
      <c r="LGX4" s="19"/>
      <c r="LGY4" s="19"/>
      <c r="LGZ4" s="19"/>
      <c r="LHA4" s="19"/>
      <c r="LHB4" s="19"/>
      <c r="LHC4" s="19"/>
      <c r="LHD4" s="19"/>
      <c r="LHE4" s="19"/>
      <c r="LHF4" s="19"/>
      <c r="LHG4" s="19"/>
      <c r="LHH4" s="19"/>
      <c r="LHI4" s="19"/>
      <c r="LHJ4" s="19"/>
      <c r="LHK4" s="19"/>
      <c r="LHL4" s="19"/>
      <c r="LHM4" s="19"/>
      <c r="LHN4" s="19"/>
      <c r="LHO4" s="19"/>
      <c r="LHP4" s="19"/>
      <c r="LHQ4" s="19"/>
      <c r="LHR4" s="19"/>
      <c r="LHS4" s="19"/>
      <c r="LHT4" s="19"/>
      <c r="LHU4" s="19"/>
      <c r="LHV4" s="19"/>
      <c r="LHW4" s="19"/>
      <c r="LHX4" s="19"/>
      <c r="LHY4" s="19"/>
      <c r="LHZ4" s="19"/>
      <c r="LIA4" s="19"/>
      <c r="LIB4" s="19"/>
      <c r="LIC4" s="19"/>
      <c r="LID4" s="19"/>
      <c r="LIE4" s="19"/>
      <c r="LIF4" s="19"/>
      <c r="LIG4" s="19"/>
      <c r="LIH4" s="19"/>
      <c r="LII4" s="19"/>
      <c r="LIJ4" s="19"/>
      <c r="LIK4" s="19"/>
      <c r="LIL4" s="19"/>
      <c r="LIM4" s="19"/>
      <c r="LIN4" s="19"/>
      <c r="LIO4" s="19"/>
      <c r="LIP4" s="19"/>
      <c r="LIQ4" s="19"/>
      <c r="LIR4" s="19"/>
      <c r="LIS4" s="19"/>
      <c r="LIT4" s="19"/>
      <c r="LIU4" s="19"/>
      <c r="LIV4" s="19"/>
      <c r="LIW4" s="19"/>
      <c r="LIX4" s="19"/>
      <c r="LIY4" s="19"/>
      <c r="LIZ4" s="19"/>
      <c r="LJA4" s="19"/>
      <c r="LJB4" s="19"/>
      <c r="LJC4" s="19"/>
      <c r="LJD4" s="19"/>
      <c r="LJE4" s="19"/>
      <c r="LJF4" s="19"/>
      <c r="LJG4" s="19"/>
      <c r="LJH4" s="19"/>
      <c r="LJI4" s="19"/>
      <c r="LJJ4" s="19"/>
      <c r="LJK4" s="19"/>
      <c r="LJL4" s="19"/>
      <c r="LJM4" s="19"/>
      <c r="LJN4" s="19"/>
      <c r="LJO4" s="19"/>
      <c r="LJP4" s="19"/>
      <c r="LJQ4" s="19"/>
      <c r="LJR4" s="19"/>
      <c r="LJS4" s="19"/>
      <c r="LJT4" s="19"/>
      <c r="LJU4" s="19"/>
      <c r="LJV4" s="19"/>
      <c r="LJW4" s="19"/>
      <c r="LJX4" s="19"/>
      <c r="LJY4" s="19"/>
      <c r="LJZ4" s="19"/>
      <c r="LKA4" s="19"/>
      <c r="LKB4" s="19"/>
      <c r="LKC4" s="19"/>
      <c r="LKD4" s="19"/>
      <c r="LKE4" s="19"/>
      <c r="LKF4" s="19"/>
      <c r="LKG4" s="19"/>
      <c r="LKH4" s="19"/>
      <c r="LKI4" s="19"/>
      <c r="LKJ4" s="19"/>
      <c r="LKK4" s="19"/>
      <c r="LKL4" s="19"/>
      <c r="LKM4" s="19"/>
      <c r="LKN4" s="19"/>
      <c r="LKO4" s="19"/>
      <c r="LKP4" s="19"/>
      <c r="LKQ4" s="19"/>
      <c r="LKR4" s="19"/>
      <c r="LKS4" s="19"/>
      <c r="LKT4" s="19"/>
      <c r="LKU4" s="19"/>
      <c r="LKV4" s="19"/>
      <c r="LKW4" s="19"/>
      <c r="LKX4" s="19"/>
      <c r="LKY4" s="19"/>
      <c r="LKZ4" s="19"/>
      <c r="LLA4" s="19"/>
      <c r="LLB4" s="19"/>
      <c r="LLC4" s="19"/>
      <c r="LLD4" s="19"/>
      <c r="LLE4" s="19"/>
      <c r="LLF4" s="19"/>
      <c r="LLG4" s="19"/>
      <c r="LLH4" s="19"/>
      <c r="LLI4" s="19"/>
      <c r="LLJ4" s="19"/>
      <c r="LLK4" s="19"/>
      <c r="LLL4" s="19"/>
      <c r="LLM4" s="19"/>
      <c r="LLN4" s="19"/>
      <c r="LLO4" s="19"/>
      <c r="LLP4" s="19"/>
      <c r="LLQ4" s="19"/>
      <c r="LLR4" s="19"/>
      <c r="LLS4" s="19"/>
      <c r="LLT4" s="19"/>
      <c r="LLU4" s="19"/>
      <c r="LLV4" s="19"/>
      <c r="LLW4" s="19"/>
      <c r="LLX4" s="19"/>
      <c r="LLY4" s="19"/>
      <c r="LLZ4" s="19"/>
      <c r="LMA4" s="19"/>
      <c r="LMB4" s="19"/>
      <c r="LMC4" s="19"/>
      <c r="LMD4" s="19"/>
      <c r="LME4" s="19"/>
      <c r="LMF4" s="19"/>
      <c r="LMG4" s="19"/>
      <c r="LMH4" s="19"/>
      <c r="LMI4" s="19"/>
      <c r="LMJ4" s="19"/>
      <c r="LMK4" s="19"/>
      <c r="LML4" s="19"/>
      <c r="LMM4" s="19"/>
      <c r="LMN4" s="19"/>
      <c r="LMO4" s="19"/>
      <c r="LMP4" s="19"/>
      <c r="LMQ4" s="19"/>
      <c r="LMR4" s="19"/>
      <c r="LMS4" s="19"/>
      <c r="LMT4" s="19"/>
      <c r="LMU4" s="19"/>
      <c r="LMV4" s="19"/>
      <c r="LMW4" s="19"/>
      <c r="LMX4" s="19"/>
      <c r="LMY4" s="19"/>
      <c r="LMZ4" s="19"/>
      <c r="LNA4" s="19"/>
      <c r="LNB4" s="19"/>
      <c r="LNC4" s="19"/>
      <c r="LND4" s="19"/>
      <c r="LNE4" s="19"/>
      <c r="LNF4" s="19"/>
      <c r="LNG4" s="19"/>
      <c r="LNH4" s="19"/>
      <c r="LNI4" s="19"/>
      <c r="LNJ4" s="19"/>
      <c r="LNK4" s="19"/>
      <c r="LNL4" s="19"/>
      <c r="LNM4" s="19"/>
      <c r="LNN4" s="19"/>
      <c r="LNO4" s="19"/>
      <c r="LNP4" s="19"/>
      <c r="LNQ4" s="19"/>
      <c r="LNR4" s="19"/>
      <c r="LNS4" s="19"/>
      <c r="LNT4" s="19"/>
      <c r="LNU4" s="19"/>
      <c r="LNV4" s="19"/>
      <c r="LNW4" s="19"/>
      <c r="LNX4" s="19"/>
      <c r="LNY4" s="19"/>
      <c r="LNZ4" s="19"/>
      <c r="LOA4" s="19"/>
      <c r="LOB4" s="19"/>
      <c r="LOC4" s="19"/>
      <c r="LOD4" s="19"/>
      <c r="LOE4" s="19"/>
      <c r="LOF4" s="19"/>
      <c r="LOG4" s="19"/>
      <c r="LOH4" s="19"/>
      <c r="LOI4" s="19"/>
      <c r="LOJ4" s="19"/>
      <c r="LOK4" s="19"/>
      <c r="LOL4" s="19"/>
      <c r="LOM4" s="19"/>
      <c r="LON4" s="19"/>
      <c r="LOO4" s="19"/>
      <c r="LOP4" s="19"/>
      <c r="LOQ4" s="19"/>
      <c r="LOR4" s="19"/>
      <c r="LOS4" s="19"/>
      <c r="LOT4" s="19"/>
      <c r="LOU4" s="19"/>
      <c r="LOV4" s="19"/>
      <c r="LOW4" s="19"/>
      <c r="LOX4" s="19"/>
      <c r="LOY4" s="19"/>
      <c r="LOZ4" s="19"/>
      <c r="LPA4" s="19"/>
      <c r="LPB4" s="19"/>
      <c r="LPC4" s="19"/>
      <c r="LPD4" s="19"/>
      <c r="LPE4" s="19"/>
      <c r="LPF4" s="19"/>
      <c r="LPG4" s="19"/>
      <c r="LPH4" s="19"/>
      <c r="LPI4" s="19"/>
      <c r="LPJ4" s="19"/>
      <c r="LPK4" s="19"/>
      <c r="LPL4" s="19"/>
      <c r="LPM4" s="19"/>
      <c r="LPN4" s="19"/>
      <c r="LPO4" s="19"/>
      <c r="LPP4" s="19"/>
      <c r="LPQ4" s="19"/>
      <c r="LPR4" s="19"/>
      <c r="LPS4" s="19"/>
      <c r="LPT4" s="19"/>
      <c r="LPU4" s="19"/>
      <c r="LPV4" s="19"/>
      <c r="LPW4" s="19"/>
      <c r="LPX4" s="19"/>
      <c r="LPY4" s="19"/>
      <c r="LPZ4" s="19"/>
      <c r="LQA4" s="19"/>
      <c r="LQB4" s="19"/>
      <c r="LQC4" s="19"/>
      <c r="LQD4" s="19"/>
      <c r="LQE4" s="19"/>
      <c r="LQF4" s="19"/>
      <c r="LQG4" s="19"/>
      <c r="LQH4" s="19"/>
      <c r="LQI4" s="19"/>
      <c r="LQJ4" s="19"/>
      <c r="LQK4" s="19"/>
      <c r="LQL4" s="19"/>
      <c r="LQM4" s="19"/>
      <c r="LQN4" s="19"/>
      <c r="LQO4" s="19"/>
      <c r="LQP4" s="19"/>
      <c r="LQQ4" s="19"/>
      <c r="LQR4" s="19"/>
      <c r="LQS4" s="19"/>
      <c r="LQT4" s="19"/>
      <c r="LQU4" s="19"/>
      <c r="LQV4" s="19"/>
      <c r="LQW4" s="19"/>
      <c r="LQX4" s="19"/>
      <c r="LQY4" s="19"/>
      <c r="LQZ4" s="19"/>
      <c r="LRA4" s="19"/>
      <c r="LRB4" s="19"/>
      <c r="LRC4" s="19"/>
      <c r="LRD4" s="19"/>
      <c r="LRE4" s="19"/>
      <c r="LRF4" s="19"/>
      <c r="LRG4" s="19"/>
      <c r="LRH4" s="19"/>
      <c r="LRI4" s="19"/>
      <c r="LRJ4" s="19"/>
      <c r="LRK4" s="19"/>
      <c r="LRL4" s="19"/>
      <c r="LRM4" s="19"/>
      <c r="LRN4" s="19"/>
      <c r="LRO4" s="19"/>
      <c r="LRP4" s="19"/>
      <c r="LRQ4" s="19"/>
      <c r="LRR4" s="19"/>
      <c r="LRS4" s="19"/>
      <c r="LRT4" s="19"/>
      <c r="LRU4" s="19"/>
      <c r="LRV4" s="19"/>
      <c r="LRW4" s="19"/>
      <c r="LRX4" s="19"/>
      <c r="LRY4" s="19"/>
      <c r="LRZ4" s="19"/>
      <c r="LSA4" s="19"/>
      <c r="LSB4" s="19"/>
      <c r="LSC4" s="19"/>
      <c r="LSD4" s="19"/>
      <c r="LSE4" s="19"/>
      <c r="LSF4" s="19"/>
      <c r="LSG4" s="19"/>
      <c r="LSH4" s="19"/>
      <c r="LSI4" s="19"/>
      <c r="LSJ4" s="19"/>
      <c r="LSK4" s="19"/>
      <c r="LSL4" s="19"/>
      <c r="LSM4" s="19"/>
      <c r="LSN4" s="19"/>
      <c r="LSO4" s="19"/>
      <c r="LSP4" s="19"/>
      <c r="LSQ4" s="19"/>
      <c r="LSR4" s="19"/>
      <c r="LSS4" s="19"/>
      <c r="LST4" s="19"/>
      <c r="LSU4" s="19"/>
      <c r="LSV4" s="19"/>
      <c r="LSW4" s="19"/>
      <c r="LSX4" s="19"/>
      <c r="LSY4" s="19"/>
      <c r="LSZ4" s="19"/>
      <c r="LTA4" s="19"/>
      <c r="LTB4" s="19"/>
      <c r="LTC4" s="19"/>
      <c r="LTD4" s="19"/>
      <c r="LTE4" s="19"/>
      <c r="LTF4" s="19"/>
      <c r="LTG4" s="19"/>
      <c r="LTH4" s="19"/>
      <c r="LTI4" s="19"/>
      <c r="LTJ4" s="19"/>
      <c r="LTK4" s="19"/>
      <c r="LTL4" s="19"/>
      <c r="LTM4" s="19"/>
      <c r="LTN4" s="19"/>
      <c r="LTO4" s="19"/>
      <c r="LTP4" s="19"/>
      <c r="LTQ4" s="19"/>
      <c r="LTR4" s="19"/>
      <c r="LTS4" s="19"/>
      <c r="LTT4" s="19"/>
      <c r="LTU4" s="19"/>
      <c r="LTV4" s="19"/>
      <c r="LTW4" s="19"/>
      <c r="LTX4" s="19"/>
      <c r="LTY4" s="19"/>
      <c r="LTZ4" s="19"/>
      <c r="LUA4" s="19"/>
      <c r="LUB4" s="19"/>
      <c r="LUC4" s="19"/>
      <c r="LUD4" s="19"/>
      <c r="LUE4" s="19"/>
      <c r="LUF4" s="19"/>
      <c r="LUG4" s="19"/>
      <c r="LUH4" s="19"/>
      <c r="LUI4" s="19"/>
      <c r="LUJ4" s="19"/>
      <c r="LUK4" s="19"/>
      <c r="LUL4" s="19"/>
      <c r="LUM4" s="19"/>
      <c r="LUN4" s="19"/>
      <c r="LUO4" s="19"/>
      <c r="LUP4" s="19"/>
      <c r="LUQ4" s="19"/>
      <c r="LUR4" s="19"/>
      <c r="LUS4" s="19"/>
      <c r="LUT4" s="19"/>
      <c r="LUU4" s="19"/>
      <c r="LUV4" s="19"/>
      <c r="LUW4" s="19"/>
      <c r="LUX4" s="19"/>
      <c r="LUY4" s="19"/>
      <c r="LUZ4" s="19"/>
      <c r="LVA4" s="19"/>
      <c r="LVB4" s="19"/>
      <c r="LVC4" s="19"/>
      <c r="LVD4" s="19"/>
      <c r="LVE4" s="19"/>
      <c r="LVF4" s="19"/>
      <c r="LVG4" s="19"/>
      <c r="LVH4" s="19"/>
      <c r="LVI4" s="19"/>
      <c r="LVJ4" s="19"/>
      <c r="LVK4" s="19"/>
      <c r="LVL4" s="19"/>
      <c r="LVM4" s="19"/>
      <c r="LVN4" s="19"/>
      <c r="LVO4" s="19"/>
      <c r="LVP4" s="19"/>
      <c r="LVQ4" s="19"/>
      <c r="LVR4" s="19"/>
      <c r="LVS4" s="19"/>
      <c r="LVT4" s="19"/>
      <c r="LVU4" s="19"/>
      <c r="LVV4" s="19"/>
      <c r="LVW4" s="19"/>
      <c r="LVX4" s="19"/>
      <c r="LVY4" s="19"/>
      <c r="LVZ4" s="19"/>
      <c r="LWA4" s="19"/>
      <c r="LWB4" s="19"/>
      <c r="LWC4" s="19"/>
      <c r="LWD4" s="19"/>
      <c r="LWE4" s="19"/>
      <c r="LWF4" s="19"/>
      <c r="LWG4" s="19"/>
      <c r="LWH4" s="19"/>
      <c r="LWI4" s="19"/>
      <c r="LWJ4" s="19"/>
      <c r="LWK4" s="19"/>
      <c r="LWL4" s="19"/>
      <c r="LWM4" s="19"/>
      <c r="LWN4" s="19"/>
      <c r="LWO4" s="19"/>
      <c r="LWP4" s="19"/>
      <c r="LWQ4" s="19"/>
      <c r="LWR4" s="19"/>
      <c r="LWS4" s="19"/>
      <c r="LWT4" s="19"/>
      <c r="LWU4" s="19"/>
      <c r="LWV4" s="19"/>
      <c r="LWW4" s="19"/>
      <c r="LWX4" s="19"/>
      <c r="LWY4" s="19"/>
      <c r="LWZ4" s="19"/>
      <c r="LXA4" s="19"/>
      <c r="LXB4" s="19"/>
      <c r="LXC4" s="19"/>
      <c r="LXD4" s="19"/>
      <c r="LXE4" s="19"/>
      <c r="LXF4" s="19"/>
      <c r="LXG4" s="19"/>
      <c r="LXH4" s="19"/>
      <c r="LXI4" s="19"/>
      <c r="LXJ4" s="19"/>
      <c r="LXK4" s="19"/>
      <c r="LXL4" s="19"/>
      <c r="LXM4" s="19"/>
      <c r="LXN4" s="19"/>
      <c r="LXO4" s="19"/>
      <c r="LXP4" s="19"/>
      <c r="LXQ4" s="19"/>
      <c r="LXR4" s="19"/>
      <c r="LXS4" s="19"/>
      <c r="LXT4" s="19"/>
      <c r="LXU4" s="19"/>
      <c r="LXV4" s="19"/>
      <c r="LXW4" s="19"/>
      <c r="LXX4" s="19"/>
      <c r="LXY4" s="19"/>
      <c r="LXZ4" s="19"/>
      <c r="LYA4" s="19"/>
      <c r="LYB4" s="19"/>
      <c r="LYC4" s="19"/>
      <c r="LYD4" s="19"/>
      <c r="LYE4" s="19"/>
      <c r="LYF4" s="19"/>
      <c r="LYG4" s="19"/>
      <c r="LYH4" s="19"/>
      <c r="LYI4" s="19"/>
      <c r="LYJ4" s="19"/>
      <c r="LYK4" s="19"/>
      <c r="LYL4" s="19"/>
      <c r="LYM4" s="19"/>
      <c r="LYN4" s="19"/>
      <c r="LYO4" s="19"/>
      <c r="LYP4" s="19"/>
      <c r="LYQ4" s="19"/>
      <c r="LYR4" s="19"/>
      <c r="LYS4" s="19"/>
      <c r="LYT4" s="19"/>
      <c r="LYU4" s="19"/>
      <c r="LYV4" s="19"/>
      <c r="LYW4" s="19"/>
      <c r="LYX4" s="19"/>
      <c r="LYY4" s="19"/>
      <c r="LYZ4" s="19"/>
      <c r="LZA4" s="19"/>
      <c r="LZB4" s="19"/>
      <c r="LZC4" s="19"/>
      <c r="LZD4" s="19"/>
      <c r="LZE4" s="19"/>
      <c r="LZF4" s="19"/>
      <c r="LZG4" s="19"/>
      <c r="LZH4" s="19"/>
      <c r="LZI4" s="19"/>
      <c r="LZJ4" s="19"/>
      <c r="LZK4" s="19"/>
      <c r="LZL4" s="19"/>
      <c r="LZM4" s="19"/>
      <c r="LZN4" s="19"/>
      <c r="LZO4" s="19"/>
      <c r="LZP4" s="19"/>
      <c r="LZQ4" s="19"/>
      <c r="LZR4" s="19"/>
      <c r="LZS4" s="19"/>
      <c r="LZT4" s="19"/>
      <c r="LZU4" s="19"/>
      <c r="LZV4" s="19"/>
      <c r="LZW4" s="19"/>
      <c r="LZX4" s="19"/>
      <c r="LZY4" s="19"/>
      <c r="LZZ4" s="19"/>
      <c r="MAA4" s="19"/>
      <c r="MAB4" s="19"/>
      <c r="MAC4" s="19"/>
      <c r="MAD4" s="19"/>
      <c r="MAE4" s="19"/>
      <c r="MAF4" s="19"/>
      <c r="MAG4" s="19"/>
      <c r="MAH4" s="19"/>
      <c r="MAI4" s="19"/>
      <c r="MAJ4" s="19"/>
      <c r="MAK4" s="19"/>
      <c r="MAL4" s="19"/>
      <c r="MAM4" s="19"/>
      <c r="MAN4" s="19"/>
      <c r="MAO4" s="19"/>
      <c r="MAP4" s="19"/>
      <c r="MAQ4" s="19"/>
      <c r="MAR4" s="19"/>
      <c r="MAS4" s="19"/>
      <c r="MAT4" s="19"/>
      <c r="MAU4" s="19"/>
      <c r="MAV4" s="19"/>
      <c r="MAW4" s="19"/>
      <c r="MAX4" s="19"/>
      <c r="MAY4" s="19"/>
      <c r="MAZ4" s="19"/>
      <c r="MBA4" s="19"/>
      <c r="MBB4" s="19"/>
      <c r="MBC4" s="19"/>
      <c r="MBD4" s="19"/>
      <c r="MBE4" s="19"/>
      <c r="MBF4" s="19"/>
      <c r="MBG4" s="19"/>
      <c r="MBH4" s="19"/>
      <c r="MBI4" s="19"/>
      <c r="MBJ4" s="19"/>
      <c r="MBK4" s="19"/>
      <c r="MBL4" s="19"/>
      <c r="MBM4" s="19"/>
      <c r="MBN4" s="19"/>
      <c r="MBO4" s="19"/>
      <c r="MBP4" s="19"/>
      <c r="MBQ4" s="19"/>
      <c r="MBR4" s="19"/>
      <c r="MBS4" s="19"/>
      <c r="MBT4" s="19"/>
      <c r="MBU4" s="19"/>
      <c r="MBV4" s="19"/>
      <c r="MBW4" s="19"/>
      <c r="MBX4" s="19"/>
      <c r="MBY4" s="19"/>
      <c r="MBZ4" s="19"/>
      <c r="MCA4" s="19"/>
      <c r="MCB4" s="19"/>
      <c r="MCC4" s="19"/>
      <c r="MCD4" s="19"/>
      <c r="MCE4" s="19"/>
      <c r="MCF4" s="19"/>
      <c r="MCG4" s="19"/>
      <c r="MCH4" s="19"/>
      <c r="MCI4" s="19"/>
      <c r="MCJ4" s="19"/>
      <c r="MCK4" s="19"/>
      <c r="MCL4" s="19"/>
      <c r="MCM4" s="19"/>
      <c r="MCN4" s="19"/>
      <c r="MCO4" s="19"/>
      <c r="MCP4" s="19"/>
      <c r="MCQ4" s="19"/>
      <c r="MCR4" s="19"/>
      <c r="MCS4" s="19"/>
      <c r="MCT4" s="19"/>
      <c r="MCU4" s="19"/>
      <c r="MCV4" s="19"/>
      <c r="MCW4" s="19"/>
      <c r="MCX4" s="19"/>
      <c r="MCY4" s="19"/>
      <c r="MCZ4" s="19"/>
      <c r="MDA4" s="19"/>
      <c r="MDB4" s="19"/>
      <c r="MDC4" s="19"/>
      <c r="MDD4" s="19"/>
      <c r="MDE4" s="19"/>
      <c r="MDF4" s="19"/>
      <c r="MDG4" s="19"/>
      <c r="MDH4" s="19"/>
      <c r="MDI4" s="19"/>
      <c r="MDJ4" s="19"/>
      <c r="MDK4" s="19"/>
      <c r="MDL4" s="19"/>
      <c r="MDM4" s="19"/>
      <c r="MDN4" s="19"/>
      <c r="MDO4" s="19"/>
      <c r="MDP4" s="19"/>
      <c r="MDQ4" s="19"/>
      <c r="MDR4" s="19"/>
      <c r="MDS4" s="19"/>
      <c r="MDT4" s="19"/>
      <c r="MDU4" s="19"/>
      <c r="MDV4" s="19"/>
      <c r="MDW4" s="19"/>
      <c r="MDX4" s="19"/>
      <c r="MDY4" s="19"/>
      <c r="MDZ4" s="19"/>
      <c r="MEA4" s="19"/>
      <c r="MEB4" s="19"/>
      <c r="MEC4" s="19"/>
      <c r="MED4" s="19"/>
      <c r="MEE4" s="19"/>
      <c r="MEF4" s="19"/>
      <c r="MEG4" s="19"/>
      <c r="MEH4" s="19"/>
      <c r="MEI4" s="19"/>
      <c r="MEJ4" s="19"/>
      <c r="MEK4" s="19"/>
      <c r="MEL4" s="19"/>
      <c r="MEM4" s="19"/>
      <c r="MEN4" s="19"/>
      <c r="MEO4" s="19"/>
      <c r="MEP4" s="19"/>
      <c r="MEQ4" s="19"/>
      <c r="MER4" s="19"/>
      <c r="MES4" s="19"/>
      <c r="MET4" s="19"/>
      <c r="MEU4" s="19"/>
      <c r="MEV4" s="19"/>
      <c r="MEW4" s="19"/>
      <c r="MEX4" s="19"/>
      <c r="MEY4" s="19"/>
      <c r="MEZ4" s="19"/>
      <c r="MFA4" s="19"/>
      <c r="MFB4" s="19"/>
      <c r="MFC4" s="19"/>
      <c r="MFD4" s="19"/>
      <c r="MFE4" s="19"/>
      <c r="MFF4" s="19"/>
      <c r="MFG4" s="19"/>
      <c r="MFH4" s="19"/>
      <c r="MFI4" s="19"/>
      <c r="MFJ4" s="19"/>
      <c r="MFK4" s="19"/>
      <c r="MFL4" s="19"/>
      <c r="MFM4" s="19"/>
      <c r="MFN4" s="19"/>
      <c r="MFO4" s="19"/>
      <c r="MFP4" s="19"/>
      <c r="MFQ4" s="19"/>
      <c r="MFR4" s="19"/>
      <c r="MFS4" s="19"/>
      <c r="MFT4" s="19"/>
      <c r="MFU4" s="19"/>
      <c r="MFV4" s="19"/>
      <c r="MFW4" s="19"/>
      <c r="MFX4" s="19"/>
      <c r="MFY4" s="19"/>
      <c r="MFZ4" s="19"/>
      <c r="MGA4" s="19"/>
      <c r="MGB4" s="19"/>
      <c r="MGC4" s="19"/>
      <c r="MGD4" s="19"/>
      <c r="MGE4" s="19"/>
      <c r="MGF4" s="19"/>
      <c r="MGG4" s="19"/>
      <c r="MGH4" s="19"/>
      <c r="MGI4" s="19"/>
      <c r="MGJ4" s="19"/>
      <c r="MGK4" s="19"/>
      <c r="MGL4" s="19"/>
      <c r="MGM4" s="19"/>
      <c r="MGN4" s="19"/>
      <c r="MGO4" s="19"/>
      <c r="MGP4" s="19"/>
      <c r="MGQ4" s="19"/>
      <c r="MGR4" s="19"/>
      <c r="MGS4" s="19"/>
      <c r="MGT4" s="19"/>
      <c r="MGU4" s="19"/>
      <c r="MGV4" s="19"/>
      <c r="MGW4" s="19"/>
      <c r="MGX4" s="19"/>
      <c r="MGY4" s="19"/>
      <c r="MGZ4" s="19"/>
      <c r="MHA4" s="19"/>
      <c r="MHB4" s="19"/>
      <c r="MHC4" s="19"/>
      <c r="MHD4" s="19"/>
      <c r="MHE4" s="19"/>
      <c r="MHF4" s="19"/>
      <c r="MHG4" s="19"/>
      <c r="MHH4" s="19"/>
      <c r="MHI4" s="19"/>
      <c r="MHJ4" s="19"/>
      <c r="MHK4" s="19"/>
      <c r="MHL4" s="19"/>
      <c r="MHM4" s="19"/>
      <c r="MHN4" s="19"/>
      <c r="MHO4" s="19"/>
      <c r="MHP4" s="19"/>
      <c r="MHQ4" s="19"/>
      <c r="MHR4" s="19"/>
      <c r="MHS4" s="19"/>
      <c r="MHT4" s="19"/>
      <c r="MHU4" s="19"/>
      <c r="MHV4" s="19"/>
      <c r="MHW4" s="19"/>
      <c r="MHX4" s="19"/>
      <c r="MHY4" s="19"/>
      <c r="MHZ4" s="19"/>
      <c r="MIA4" s="19"/>
      <c r="MIB4" s="19"/>
      <c r="MIC4" s="19"/>
      <c r="MID4" s="19"/>
      <c r="MIE4" s="19"/>
      <c r="MIF4" s="19"/>
      <c r="MIG4" s="19"/>
      <c r="MIH4" s="19"/>
      <c r="MII4" s="19"/>
      <c r="MIJ4" s="19"/>
      <c r="MIK4" s="19"/>
      <c r="MIL4" s="19"/>
      <c r="MIM4" s="19"/>
      <c r="MIN4" s="19"/>
      <c r="MIO4" s="19"/>
      <c r="MIP4" s="19"/>
      <c r="MIQ4" s="19"/>
      <c r="MIR4" s="19"/>
      <c r="MIS4" s="19"/>
      <c r="MIT4" s="19"/>
      <c r="MIU4" s="19"/>
      <c r="MIV4" s="19"/>
      <c r="MIW4" s="19"/>
      <c r="MIX4" s="19"/>
      <c r="MIY4" s="19"/>
      <c r="MIZ4" s="19"/>
      <c r="MJA4" s="19"/>
      <c r="MJB4" s="19"/>
      <c r="MJC4" s="19"/>
      <c r="MJD4" s="19"/>
      <c r="MJE4" s="19"/>
      <c r="MJF4" s="19"/>
      <c r="MJG4" s="19"/>
      <c r="MJH4" s="19"/>
      <c r="MJI4" s="19"/>
      <c r="MJJ4" s="19"/>
      <c r="MJK4" s="19"/>
      <c r="MJL4" s="19"/>
      <c r="MJM4" s="19"/>
      <c r="MJN4" s="19"/>
      <c r="MJO4" s="19"/>
      <c r="MJP4" s="19"/>
      <c r="MJQ4" s="19"/>
      <c r="MJR4" s="19"/>
      <c r="MJS4" s="19"/>
      <c r="MJT4" s="19"/>
      <c r="MJU4" s="19"/>
      <c r="MJV4" s="19"/>
      <c r="MJW4" s="19"/>
      <c r="MJX4" s="19"/>
      <c r="MJY4" s="19"/>
      <c r="MJZ4" s="19"/>
      <c r="MKA4" s="19"/>
      <c r="MKB4" s="19"/>
      <c r="MKC4" s="19"/>
      <c r="MKD4" s="19"/>
      <c r="MKE4" s="19"/>
      <c r="MKF4" s="19"/>
      <c r="MKG4" s="19"/>
      <c r="MKH4" s="19"/>
      <c r="MKI4" s="19"/>
      <c r="MKJ4" s="19"/>
      <c r="MKK4" s="19"/>
      <c r="MKL4" s="19"/>
      <c r="MKM4" s="19"/>
      <c r="MKN4" s="19"/>
      <c r="MKO4" s="19"/>
      <c r="MKP4" s="19"/>
      <c r="MKQ4" s="19"/>
      <c r="MKR4" s="19"/>
      <c r="MKS4" s="19"/>
      <c r="MKT4" s="19"/>
      <c r="MKU4" s="19"/>
      <c r="MKV4" s="19"/>
      <c r="MKW4" s="19"/>
      <c r="MKX4" s="19"/>
      <c r="MKY4" s="19"/>
      <c r="MKZ4" s="19"/>
      <c r="MLA4" s="19"/>
      <c r="MLB4" s="19"/>
      <c r="MLC4" s="19"/>
      <c r="MLD4" s="19"/>
      <c r="MLE4" s="19"/>
      <c r="MLF4" s="19"/>
      <c r="MLG4" s="19"/>
      <c r="MLH4" s="19"/>
      <c r="MLI4" s="19"/>
      <c r="MLJ4" s="19"/>
      <c r="MLK4" s="19"/>
      <c r="MLL4" s="19"/>
      <c r="MLM4" s="19"/>
      <c r="MLN4" s="19"/>
      <c r="MLO4" s="19"/>
      <c r="MLP4" s="19"/>
      <c r="MLQ4" s="19"/>
      <c r="MLR4" s="19"/>
      <c r="MLS4" s="19"/>
      <c r="MLT4" s="19"/>
      <c r="MLU4" s="19"/>
      <c r="MLV4" s="19"/>
      <c r="MLW4" s="19"/>
      <c r="MLX4" s="19"/>
      <c r="MLY4" s="19"/>
      <c r="MLZ4" s="19"/>
      <c r="MMA4" s="19"/>
      <c r="MMB4" s="19"/>
      <c r="MMC4" s="19"/>
      <c r="MMD4" s="19"/>
      <c r="MME4" s="19"/>
      <c r="MMF4" s="19"/>
      <c r="MMG4" s="19"/>
      <c r="MMH4" s="19"/>
      <c r="MMI4" s="19"/>
      <c r="MMJ4" s="19"/>
      <c r="MMK4" s="19"/>
      <c r="MML4" s="19"/>
      <c r="MMM4" s="19"/>
      <c r="MMN4" s="19"/>
      <c r="MMO4" s="19"/>
      <c r="MMP4" s="19"/>
      <c r="MMQ4" s="19"/>
      <c r="MMR4" s="19"/>
      <c r="MMS4" s="19"/>
      <c r="MMT4" s="19"/>
      <c r="MMU4" s="19"/>
      <c r="MMV4" s="19"/>
      <c r="MMW4" s="19"/>
      <c r="MMX4" s="19"/>
      <c r="MMY4" s="19"/>
      <c r="MMZ4" s="19"/>
      <c r="MNA4" s="19"/>
      <c r="MNB4" s="19"/>
      <c r="MNC4" s="19"/>
      <c r="MND4" s="19"/>
      <c r="MNE4" s="19"/>
      <c r="MNF4" s="19"/>
      <c r="MNG4" s="19"/>
      <c r="MNH4" s="19"/>
      <c r="MNI4" s="19"/>
      <c r="MNJ4" s="19"/>
      <c r="MNK4" s="19"/>
      <c r="MNL4" s="19"/>
      <c r="MNM4" s="19"/>
      <c r="MNN4" s="19"/>
      <c r="MNO4" s="19"/>
      <c r="MNP4" s="19"/>
      <c r="MNQ4" s="19"/>
      <c r="MNR4" s="19"/>
      <c r="MNS4" s="19"/>
      <c r="MNT4" s="19"/>
      <c r="MNU4" s="19"/>
      <c r="MNV4" s="19"/>
      <c r="MNW4" s="19"/>
      <c r="MNX4" s="19"/>
      <c r="MNY4" s="19"/>
      <c r="MNZ4" s="19"/>
      <c r="MOA4" s="19"/>
      <c r="MOB4" s="19"/>
      <c r="MOC4" s="19"/>
      <c r="MOD4" s="19"/>
      <c r="MOE4" s="19"/>
      <c r="MOF4" s="19"/>
      <c r="MOG4" s="19"/>
      <c r="MOH4" s="19"/>
      <c r="MOI4" s="19"/>
      <c r="MOJ4" s="19"/>
      <c r="MOK4" s="19"/>
      <c r="MOL4" s="19"/>
      <c r="MOM4" s="19"/>
      <c r="MON4" s="19"/>
      <c r="MOO4" s="19"/>
      <c r="MOP4" s="19"/>
      <c r="MOQ4" s="19"/>
      <c r="MOR4" s="19"/>
      <c r="MOS4" s="19"/>
      <c r="MOT4" s="19"/>
      <c r="MOU4" s="19"/>
      <c r="MOV4" s="19"/>
      <c r="MOW4" s="19"/>
      <c r="MOX4" s="19"/>
      <c r="MOY4" s="19"/>
      <c r="MOZ4" s="19"/>
      <c r="MPA4" s="19"/>
      <c r="MPB4" s="19"/>
      <c r="MPC4" s="19"/>
      <c r="MPD4" s="19"/>
      <c r="MPE4" s="19"/>
      <c r="MPF4" s="19"/>
      <c r="MPG4" s="19"/>
      <c r="MPH4" s="19"/>
      <c r="MPI4" s="19"/>
      <c r="MPJ4" s="19"/>
      <c r="MPK4" s="19"/>
      <c r="MPL4" s="19"/>
      <c r="MPM4" s="19"/>
      <c r="MPN4" s="19"/>
      <c r="MPO4" s="19"/>
      <c r="MPP4" s="19"/>
      <c r="MPQ4" s="19"/>
      <c r="MPR4" s="19"/>
      <c r="MPS4" s="19"/>
      <c r="MPT4" s="19"/>
      <c r="MPU4" s="19"/>
      <c r="MPV4" s="19"/>
      <c r="MPW4" s="19"/>
      <c r="MPX4" s="19"/>
      <c r="MPY4" s="19"/>
      <c r="MPZ4" s="19"/>
      <c r="MQA4" s="19"/>
      <c r="MQB4" s="19"/>
      <c r="MQC4" s="19"/>
      <c r="MQD4" s="19"/>
      <c r="MQE4" s="19"/>
      <c r="MQF4" s="19"/>
      <c r="MQG4" s="19"/>
      <c r="MQH4" s="19"/>
      <c r="MQI4" s="19"/>
      <c r="MQJ4" s="19"/>
      <c r="MQK4" s="19"/>
      <c r="MQL4" s="19"/>
      <c r="MQM4" s="19"/>
      <c r="MQN4" s="19"/>
      <c r="MQO4" s="19"/>
      <c r="MQP4" s="19"/>
      <c r="MQQ4" s="19"/>
      <c r="MQR4" s="19"/>
      <c r="MQS4" s="19"/>
      <c r="MQT4" s="19"/>
      <c r="MQU4" s="19"/>
      <c r="MQV4" s="19"/>
      <c r="MQW4" s="19"/>
      <c r="MQX4" s="19"/>
      <c r="MQY4" s="19"/>
      <c r="MQZ4" s="19"/>
      <c r="MRA4" s="19"/>
      <c r="MRB4" s="19"/>
      <c r="MRC4" s="19"/>
      <c r="MRD4" s="19"/>
      <c r="MRE4" s="19"/>
      <c r="MRF4" s="19"/>
      <c r="MRG4" s="19"/>
      <c r="MRH4" s="19"/>
      <c r="MRI4" s="19"/>
      <c r="MRJ4" s="19"/>
      <c r="MRK4" s="19"/>
      <c r="MRL4" s="19"/>
      <c r="MRM4" s="19"/>
      <c r="MRN4" s="19"/>
      <c r="MRO4" s="19"/>
      <c r="MRP4" s="19"/>
      <c r="MRQ4" s="19"/>
      <c r="MRR4" s="19"/>
      <c r="MRS4" s="19"/>
      <c r="MRT4" s="19"/>
      <c r="MRU4" s="19"/>
      <c r="MRV4" s="19"/>
      <c r="MRW4" s="19"/>
      <c r="MRX4" s="19"/>
      <c r="MRY4" s="19"/>
      <c r="MRZ4" s="19"/>
      <c r="MSA4" s="19"/>
      <c r="MSB4" s="19"/>
      <c r="MSC4" s="19"/>
      <c r="MSD4" s="19"/>
      <c r="MSE4" s="19"/>
      <c r="MSF4" s="19"/>
      <c r="MSG4" s="19"/>
      <c r="MSH4" s="19"/>
      <c r="MSI4" s="19"/>
      <c r="MSJ4" s="19"/>
      <c r="MSK4" s="19"/>
      <c r="MSL4" s="19"/>
      <c r="MSM4" s="19"/>
      <c r="MSN4" s="19"/>
      <c r="MSO4" s="19"/>
      <c r="MSP4" s="19"/>
      <c r="MSQ4" s="19"/>
      <c r="MSR4" s="19"/>
      <c r="MSS4" s="19"/>
      <c r="MST4" s="19"/>
      <c r="MSU4" s="19"/>
      <c r="MSV4" s="19"/>
      <c r="MSW4" s="19"/>
      <c r="MSX4" s="19"/>
      <c r="MSY4" s="19"/>
      <c r="MSZ4" s="19"/>
      <c r="MTA4" s="19"/>
      <c r="MTB4" s="19"/>
      <c r="MTC4" s="19"/>
      <c r="MTD4" s="19"/>
      <c r="MTE4" s="19"/>
      <c r="MTF4" s="19"/>
      <c r="MTG4" s="19"/>
      <c r="MTH4" s="19"/>
      <c r="MTI4" s="19"/>
      <c r="MTJ4" s="19"/>
      <c r="MTK4" s="19"/>
      <c r="MTL4" s="19"/>
      <c r="MTM4" s="19"/>
      <c r="MTN4" s="19"/>
      <c r="MTO4" s="19"/>
      <c r="MTP4" s="19"/>
      <c r="MTQ4" s="19"/>
      <c r="MTR4" s="19"/>
      <c r="MTS4" s="19"/>
      <c r="MTT4" s="19"/>
      <c r="MTU4" s="19"/>
      <c r="MTV4" s="19"/>
      <c r="MTW4" s="19"/>
      <c r="MTX4" s="19"/>
      <c r="MTY4" s="19"/>
      <c r="MTZ4" s="19"/>
      <c r="MUA4" s="19"/>
      <c r="MUB4" s="19"/>
      <c r="MUC4" s="19"/>
      <c r="MUD4" s="19"/>
      <c r="MUE4" s="19"/>
      <c r="MUF4" s="19"/>
      <c r="MUG4" s="19"/>
      <c r="MUH4" s="19"/>
      <c r="MUI4" s="19"/>
      <c r="MUJ4" s="19"/>
      <c r="MUK4" s="19"/>
      <c r="MUL4" s="19"/>
      <c r="MUM4" s="19"/>
      <c r="MUN4" s="19"/>
      <c r="MUO4" s="19"/>
      <c r="MUP4" s="19"/>
      <c r="MUQ4" s="19"/>
      <c r="MUR4" s="19"/>
      <c r="MUS4" s="19"/>
      <c r="MUT4" s="19"/>
      <c r="MUU4" s="19"/>
      <c r="MUV4" s="19"/>
      <c r="MUW4" s="19"/>
      <c r="MUX4" s="19"/>
      <c r="MUY4" s="19"/>
      <c r="MUZ4" s="19"/>
      <c r="MVA4" s="19"/>
      <c r="MVB4" s="19"/>
      <c r="MVC4" s="19"/>
      <c r="MVD4" s="19"/>
      <c r="MVE4" s="19"/>
      <c r="MVF4" s="19"/>
      <c r="MVG4" s="19"/>
      <c r="MVH4" s="19"/>
      <c r="MVI4" s="19"/>
      <c r="MVJ4" s="19"/>
      <c r="MVK4" s="19"/>
      <c r="MVL4" s="19"/>
      <c r="MVM4" s="19"/>
      <c r="MVN4" s="19"/>
      <c r="MVO4" s="19"/>
      <c r="MVP4" s="19"/>
      <c r="MVQ4" s="19"/>
      <c r="MVR4" s="19"/>
      <c r="MVS4" s="19"/>
      <c r="MVT4" s="19"/>
      <c r="MVU4" s="19"/>
      <c r="MVV4" s="19"/>
      <c r="MVW4" s="19"/>
      <c r="MVX4" s="19"/>
      <c r="MVY4" s="19"/>
      <c r="MVZ4" s="19"/>
      <c r="MWA4" s="19"/>
      <c r="MWB4" s="19"/>
      <c r="MWC4" s="19"/>
      <c r="MWD4" s="19"/>
      <c r="MWE4" s="19"/>
      <c r="MWF4" s="19"/>
      <c r="MWG4" s="19"/>
      <c r="MWH4" s="19"/>
      <c r="MWI4" s="19"/>
      <c r="MWJ4" s="19"/>
      <c r="MWK4" s="19"/>
      <c r="MWL4" s="19"/>
      <c r="MWM4" s="19"/>
      <c r="MWN4" s="19"/>
      <c r="MWO4" s="19"/>
      <c r="MWP4" s="19"/>
      <c r="MWQ4" s="19"/>
      <c r="MWR4" s="19"/>
      <c r="MWS4" s="19"/>
      <c r="MWT4" s="19"/>
      <c r="MWU4" s="19"/>
      <c r="MWV4" s="19"/>
      <c r="MWW4" s="19"/>
      <c r="MWX4" s="19"/>
      <c r="MWY4" s="19"/>
      <c r="MWZ4" s="19"/>
      <c r="MXA4" s="19"/>
      <c r="MXB4" s="19"/>
      <c r="MXC4" s="19"/>
      <c r="MXD4" s="19"/>
      <c r="MXE4" s="19"/>
      <c r="MXF4" s="19"/>
      <c r="MXG4" s="19"/>
      <c r="MXH4" s="19"/>
      <c r="MXI4" s="19"/>
      <c r="MXJ4" s="19"/>
      <c r="MXK4" s="19"/>
      <c r="MXL4" s="19"/>
      <c r="MXM4" s="19"/>
      <c r="MXN4" s="19"/>
      <c r="MXO4" s="19"/>
      <c r="MXP4" s="19"/>
      <c r="MXQ4" s="19"/>
      <c r="MXR4" s="19"/>
      <c r="MXS4" s="19"/>
      <c r="MXT4" s="19"/>
      <c r="MXU4" s="19"/>
      <c r="MXV4" s="19"/>
      <c r="MXW4" s="19"/>
      <c r="MXX4" s="19"/>
      <c r="MXY4" s="19"/>
      <c r="MXZ4" s="19"/>
      <c r="MYA4" s="19"/>
      <c r="MYB4" s="19"/>
      <c r="MYC4" s="19"/>
      <c r="MYD4" s="19"/>
      <c r="MYE4" s="19"/>
      <c r="MYF4" s="19"/>
      <c r="MYG4" s="19"/>
      <c r="MYH4" s="19"/>
      <c r="MYI4" s="19"/>
      <c r="MYJ4" s="19"/>
      <c r="MYK4" s="19"/>
      <c r="MYL4" s="19"/>
      <c r="MYM4" s="19"/>
      <c r="MYN4" s="19"/>
      <c r="MYO4" s="19"/>
      <c r="MYP4" s="19"/>
      <c r="MYQ4" s="19"/>
      <c r="MYR4" s="19"/>
      <c r="MYS4" s="19"/>
      <c r="MYT4" s="19"/>
      <c r="MYU4" s="19"/>
      <c r="MYV4" s="19"/>
      <c r="MYW4" s="19"/>
      <c r="MYX4" s="19"/>
      <c r="MYY4" s="19"/>
      <c r="MYZ4" s="19"/>
      <c r="MZA4" s="19"/>
      <c r="MZB4" s="19"/>
      <c r="MZC4" s="19"/>
      <c r="MZD4" s="19"/>
      <c r="MZE4" s="19"/>
      <c r="MZF4" s="19"/>
      <c r="MZG4" s="19"/>
      <c r="MZH4" s="19"/>
      <c r="MZI4" s="19"/>
      <c r="MZJ4" s="19"/>
      <c r="MZK4" s="19"/>
      <c r="MZL4" s="19"/>
      <c r="MZM4" s="19"/>
      <c r="MZN4" s="19"/>
      <c r="MZO4" s="19"/>
      <c r="MZP4" s="19"/>
      <c r="MZQ4" s="19"/>
      <c r="MZR4" s="19"/>
      <c r="MZS4" s="19"/>
      <c r="MZT4" s="19"/>
      <c r="MZU4" s="19"/>
      <c r="MZV4" s="19"/>
      <c r="MZW4" s="19"/>
      <c r="MZX4" s="19"/>
      <c r="MZY4" s="19"/>
      <c r="MZZ4" s="19"/>
      <c r="NAA4" s="19"/>
      <c r="NAB4" s="19"/>
      <c r="NAC4" s="19"/>
      <c r="NAD4" s="19"/>
      <c r="NAE4" s="19"/>
      <c r="NAF4" s="19"/>
      <c r="NAG4" s="19"/>
      <c r="NAH4" s="19"/>
      <c r="NAI4" s="19"/>
      <c r="NAJ4" s="19"/>
      <c r="NAK4" s="19"/>
      <c r="NAL4" s="19"/>
      <c r="NAM4" s="19"/>
      <c r="NAN4" s="19"/>
      <c r="NAO4" s="19"/>
      <c r="NAP4" s="19"/>
      <c r="NAQ4" s="19"/>
      <c r="NAR4" s="19"/>
      <c r="NAS4" s="19"/>
      <c r="NAT4" s="19"/>
      <c r="NAU4" s="19"/>
      <c r="NAV4" s="19"/>
      <c r="NAW4" s="19"/>
      <c r="NAX4" s="19"/>
      <c r="NAY4" s="19"/>
      <c r="NAZ4" s="19"/>
      <c r="NBA4" s="19"/>
      <c r="NBB4" s="19"/>
      <c r="NBC4" s="19"/>
      <c r="NBD4" s="19"/>
      <c r="NBE4" s="19"/>
      <c r="NBF4" s="19"/>
      <c r="NBG4" s="19"/>
      <c r="NBH4" s="19"/>
      <c r="NBI4" s="19"/>
      <c r="NBJ4" s="19"/>
      <c r="NBK4" s="19"/>
      <c r="NBL4" s="19"/>
      <c r="NBM4" s="19"/>
      <c r="NBN4" s="19"/>
      <c r="NBO4" s="19"/>
      <c r="NBP4" s="19"/>
      <c r="NBQ4" s="19"/>
      <c r="NBR4" s="19"/>
      <c r="NBS4" s="19"/>
      <c r="NBT4" s="19"/>
      <c r="NBU4" s="19"/>
      <c r="NBV4" s="19"/>
      <c r="NBW4" s="19"/>
      <c r="NBX4" s="19"/>
      <c r="NBY4" s="19"/>
      <c r="NBZ4" s="19"/>
      <c r="NCA4" s="19"/>
      <c r="NCB4" s="19"/>
      <c r="NCC4" s="19"/>
      <c r="NCD4" s="19"/>
      <c r="NCE4" s="19"/>
      <c r="NCF4" s="19"/>
      <c r="NCG4" s="19"/>
      <c r="NCH4" s="19"/>
      <c r="NCI4" s="19"/>
      <c r="NCJ4" s="19"/>
      <c r="NCK4" s="19"/>
      <c r="NCL4" s="19"/>
      <c r="NCM4" s="19"/>
      <c r="NCN4" s="19"/>
      <c r="NCO4" s="19"/>
      <c r="NCP4" s="19"/>
      <c r="NCQ4" s="19"/>
      <c r="NCR4" s="19"/>
      <c r="NCS4" s="19"/>
      <c r="NCT4" s="19"/>
      <c r="NCU4" s="19"/>
      <c r="NCV4" s="19"/>
      <c r="NCW4" s="19"/>
      <c r="NCX4" s="19"/>
      <c r="NCY4" s="19"/>
      <c r="NCZ4" s="19"/>
      <c r="NDA4" s="19"/>
      <c r="NDB4" s="19"/>
      <c r="NDC4" s="19"/>
      <c r="NDD4" s="19"/>
      <c r="NDE4" s="19"/>
      <c r="NDF4" s="19"/>
      <c r="NDG4" s="19"/>
      <c r="NDH4" s="19"/>
      <c r="NDI4" s="19"/>
      <c r="NDJ4" s="19"/>
      <c r="NDK4" s="19"/>
      <c r="NDL4" s="19"/>
      <c r="NDM4" s="19"/>
      <c r="NDN4" s="19"/>
      <c r="NDO4" s="19"/>
      <c r="NDP4" s="19"/>
      <c r="NDQ4" s="19"/>
      <c r="NDR4" s="19"/>
      <c r="NDS4" s="19"/>
      <c r="NDT4" s="19"/>
      <c r="NDU4" s="19"/>
      <c r="NDV4" s="19"/>
      <c r="NDW4" s="19"/>
      <c r="NDX4" s="19"/>
      <c r="NDY4" s="19"/>
      <c r="NDZ4" s="19"/>
      <c r="NEA4" s="19"/>
      <c r="NEB4" s="19"/>
      <c r="NEC4" s="19"/>
      <c r="NED4" s="19"/>
      <c r="NEE4" s="19"/>
      <c r="NEF4" s="19"/>
      <c r="NEG4" s="19"/>
      <c r="NEH4" s="19"/>
      <c r="NEI4" s="19"/>
      <c r="NEJ4" s="19"/>
      <c r="NEK4" s="19"/>
      <c r="NEL4" s="19"/>
      <c r="NEM4" s="19"/>
      <c r="NEN4" s="19"/>
      <c r="NEO4" s="19"/>
      <c r="NEP4" s="19"/>
      <c r="NEQ4" s="19"/>
      <c r="NER4" s="19"/>
      <c r="NES4" s="19"/>
      <c r="NET4" s="19"/>
      <c r="NEU4" s="19"/>
      <c r="NEV4" s="19"/>
      <c r="NEW4" s="19"/>
      <c r="NEX4" s="19"/>
      <c r="NEY4" s="19"/>
      <c r="NEZ4" s="19"/>
      <c r="NFA4" s="19"/>
      <c r="NFB4" s="19"/>
      <c r="NFC4" s="19"/>
      <c r="NFD4" s="19"/>
      <c r="NFE4" s="19"/>
      <c r="NFF4" s="19"/>
      <c r="NFG4" s="19"/>
      <c r="NFH4" s="19"/>
      <c r="NFI4" s="19"/>
      <c r="NFJ4" s="19"/>
      <c r="NFK4" s="19"/>
      <c r="NFL4" s="19"/>
      <c r="NFM4" s="19"/>
      <c r="NFN4" s="19"/>
      <c r="NFO4" s="19"/>
      <c r="NFP4" s="19"/>
      <c r="NFQ4" s="19"/>
      <c r="NFR4" s="19"/>
      <c r="NFS4" s="19"/>
      <c r="NFT4" s="19"/>
      <c r="NFU4" s="19"/>
      <c r="NFV4" s="19"/>
      <c r="NFW4" s="19"/>
      <c r="NFX4" s="19"/>
      <c r="NFY4" s="19"/>
      <c r="NFZ4" s="19"/>
      <c r="NGA4" s="19"/>
      <c r="NGB4" s="19"/>
      <c r="NGC4" s="19"/>
      <c r="NGD4" s="19"/>
      <c r="NGE4" s="19"/>
      <c r="NGF4" s="19"/>
      <c r="NGG4" s="19"/>
      <c r="NGH4" s="19"/>
      <c r="NGI4" s="19"/>
      <c r="NGJ4" s="19"/>
      <c r="NGK4" s="19"/>
      <c r="NGL4" s="19"/>
      <c r="NGM4" s="19"/>
      <c r="NGN4" s="19"/>
      <c r="NGO4" s="19"/>
      <c r="NGP4" s="19"/>
      <c r="NGQ4" s="19"/>
      <c r="NGR4" s="19"/>
      <c r="NGS4" s="19"/>
      <c r="NGT4" s="19"/>
      <c r="NGU4" s="19"/>
      <c r="NGV4" s="19"/>
      <c r="NGW4" s="19"/>
      <c r="NGX4" s="19"/>
      <c r="NGY4" s="19"/>
      <c r="NGZ4" s="19"/>
      <c r="NHA4" s="19"/>
      <c r="NHB4" s="19"/>
      <c r="NHC4" s="19"/>
      <c r="NHD4" s="19"/>
      <c r="NHE4" s="19"/>
      <c r="NHF4" s="19"/>
      <c r="NHG4" s="19"/>
      <c r="NHH4" s="19"/>
      <c r="NHI4" s="19"/>
      <c r="NHJ4" s="19"/>
      <c r="NHK4" s="19"/>
      <c r="NHL4" s="19"/>
      <c r="NHM4" s="19"/>
      <c r="NHN4" s="19"/>
      <c r="NHO4" s="19"/>
      <c r="NHP4" s="19"/>
      <c r="NHQ4" s="19"/>
      <c r="NHR4" s="19"/>
      <c r="NHS4" s="19"/>
      <c r="NHT4" s="19"/>
      <c r="NHU4" s="19"/>
      <c r="NHV4" s="19"/>
      <c r="NHW4" s="19"/>
      <c r="NHX4" s="19"/>
      <c r="NHY4" s="19"/>
      <c r="NHZ4" s="19"/>
      <c r="NIA4" s="19"/>
      <c r="NIB4" s="19"/>
      <c r="NIC4" s="19"/>
      <c r="NID4" s="19"/>
      <c r="NIE4" s="19"/>
      <c r="NIF4" s="19"/>
      <c r="NIG4" s="19"/>
      <c r="NIH4" s="19"/>
      <c r="NII4" s="19"/>
      <c r="NIJ4" s="19"/>
      <c r="NIK4" s="19"/>
      <c r="NIL4" s="19"/>
      <c r="NIM4" s="19"/>
      <c r="NIN4" s="19"/>
      <c r="NIO4" s="19"/>
      <c r="NIP4" s="19"/>
      <c r="NIQ4" s="19"/>
      <c r="NIR4" s="19"/>
      <c r="NIS4" s="19"/>
      <c r="NIT4" s="19"/>
      <c r="NIU4" s="19"/>
      <c r="NIV4" s="19"/>
      <c r="NIW4" s="19"/>
      <c r="NIX4" s="19"/>
      <c r="NIY4" s="19"/>
      <c r="NIZ4" s="19"/>
      <c r="NJA4" s="19"/>
      <c r="NJB4" s="19"/>
      <c r="NJC4" s="19"/>
      <c r="NJD4" s="19"/>
      <c r="NJE4" s="19"/>
      <c r="NJF4" s="19"/>
      <c r="NJG4" s="19"/>
      <c r="NJH4" s="19"/>
      <c r="NJI4" s="19"/>
      <c r="NJJ4" s="19"/>
      <c r="NJK4" s="19"/>
      <c r="NJL4" s="19"/>
      <c r="NJM4" s="19"/>
      <c r="NJN4" s="19"/>
      <c r="NJO4" s="19"/>
      <c r="NJP4" s="19"/>
      <c r="NJQ4" s="19"/>
      <c r="NJR4" s="19"/>
      <c r="NJS4" s="19"/>
      <c r="NJT4" s="19"/>
      <c r="NJU4" s="19"/>
      <c r="NJV4" s="19"/>
      <c r="NJW4" s="19"/>
      <c r="NJX4" s="19"/>
      <c r="NJY4" s="19"/>
      <c r="NJZ4" s="19"/>
      <c r="NKA4" s="19"/>
      <c r="NKB4" s="19"/>
      <c r="NKC4" s="19"/>
      <c r="NKD4" s="19"/>
      <c r="NKE4" s="19"/>
      <c r="NKF4" s="19"/>
      <c r="NKG4" s="19"/>
      <c r="NKH4" s="19"/>
      <c r="NKI4" s="19"/>
      <c r="NKJ4" s="19"/>
      <c r="NKK4" s="19"/>
      <c r="NKL4" s="19"/>
      <c r="NKM4" s="19"/>
      <c r="NKN4" s="19"/>
      <c r="NKO4" s="19"/>
      <c r="NKP4" s="19"/>
      <c r="NKQ4" s="19"/>
      <c r="NKR4" s="19"/>
      <c r="NKS4" s="19"/>
      <c r="NKT4" s="19"/>
      <c r="NKU4" s="19"/>
      <c r="NKV4" s="19"/>
      <c r="NKW4" s="19"/>
      <c r="NKX4" s="19"/>
      <c r="NKY4" s="19"/>
      <c r="NKZ4" s="19"/>
      <c r="NLA4" s="19"/>
      <c r="NLB4" s="19"/>
      <c r="NLC4" s="19"/>
      <c r="NLD4" s="19"/>
      <c r="NLE4" s="19"/>
      <c r="NLF4" s="19"/>
      <c r="NLG4" s="19"/>
      <c r="NLH4" s="19"/>
      <c r="NLI4" s="19"/>
      <c r="NLJ4" s="19"/>
      <c r="NLK4" s="19"/>
      <c r="NLL4" s="19"/>
      <c r="NLM4" s="19"/>
      <c r="NLN4" s="19"/>
      <c r="NLO4" s="19"/>
      <c r="NLP4" s="19"/>
      <c r="NLQ4" s="19"/>
      <c r="NLR4" s="19"/>
      <c r="NLS4" s="19"/>
      <c r="NLT4" s="19"/>
      <c r="NLU4" s="19"/>
      <c r="NLV4" s="19"/>
      <c r="NLW4" s="19"/>
      <c r="NLX4" s="19"/>
      <c r="NLY4" s="19"/>
      <c r="NLZ4" s="19"/>
      <c r="NMA4" s="19"/>
      <c r="NMB4" s="19"/>
      <c r="NMC4" s="19"/>
      <c r="NMD4" s="19"/>
      <c r="NME4" s="19"/>
      <c r="NMF4" s="19"/>
      <c r="NMG4" s="19"/>
      <c r="NMH4" s="19"/>
      <c r="NMI4" s="19"/>
      <c r="NMJ4" s="19"/>
      <c r="NMK4" s="19"/>
      <c r="NML4" s="19"/>
      <c r="NMM4" s="19"/>
      <c r="NMN4" s="19"/>
      <c r="NMO4" s="19"/>
      <c r="NMP4" s="19"/>
      <c r="NMQ4" s="19"/>
      <c r="NMR4" s="19"/>
      <c r="NMS4" s="19"/>
      <c r="NMT4" s="19"/>
      <c r="NMU4" s="19"/>
      <c r="NMV4" s="19"/>
      <c r="NMW4" s="19"/>
      <c r="NMX4" s="19"/>
      <c r="NMY4" s="19"/>
      <c r="NMZ4" s="19"/>
      <c r="NNA4" s="19"/>
      <c r="NNB4" s="19"/>
      <c r="NNC4" s="19"/>
      <c r="NND4" s="19"/>
      <c r="NNE4" s="19"/>
      <c r="NNF4" s="19"/>
      <c r="NNG4" s="19"/>
      <c r="NNH4" s="19"/>
      <c r="NNI4" s="19"/>
      <c r="NNJ4" s="19"/>
      <c r="NNK4" s="19"/>
      <c r="NNL4" s="19"/>
      <c r="NNM4" s="19"/>
      <c r="NNN4" s="19"/>
      <c r="NNO4" s="19"/>
      <c r="NNP4" s="19"/>
      <c r="NNQ4" s="19"/>
      <c r="NNR4" s="19"/>
      <c r="NNS4" s="19"/>
      <c r="NNT4" s="19"/>
      <c r="NNU4" s="19"/>
      <c r="NNV4" s="19"/>
      <c r="NNW4" s="19"/>
      <c r="NNX4" s="19"/>
      <c r="NNY4" s="19"/>
      <c r="NNZ4" s="19"/>
      <c r="NOA4" s="19"/>
      <c r="NOB4" s="19"/>
      <c r="NOC4" s="19"/>
      <c r="NOD4" s="19"/>
      <c r="NOE4" s="19"/>
      <c r="NOF4" s="19"/>
      <c r="NOG4" s="19"/>
      <c r="NOH4" s="19"/>
      <c r="NOI4" s="19"/>
      <c r="NOJ4" s="19"/>
      <c r="NOK4" s="19"/>
      <c r="NOL4" s="19"/>
      <c r="NOM4" s="19"/>
      <c r="NON4" s="19"/>
      <c r="NOO4" s="19"/>
      <c r="NOP4" s="19"/>
      <c r="NOQ4" s="19"/>
      <c r="NOR4" s="19"/>
      <c r="NOS4" s="19"/>
      <c r="NOT4" s="19"/>
      <c r="NOU4" s="19"/>
      <c r="NOV4" s="19"/>
      <c r="NOW4" s="19"/>
      <c r="NOX4" s="19"/>
      <c r="NOY4" s="19"/>
      <c r="NOZ4" s="19"/>
      <c r="NPA4" s="19"/>
      <c r="NPB4" s="19"/>
      <c r="NPC4" s="19"/>
      <c r="NPD4" s="19"/>
      <c r="NPE4" s="19"/>
      <c r="NPF4" s="19"/>
      <c r="NPG4" s="19"/>
      <c r="NPH4" s="19"/>
      <c r="NPI4" s="19"/>
      <c r="NPJ4" s="19"/>
      <c r="NPK4" s="19"/>
      <c r="NPL4" s="19"/>
      <c r="NPM4" s="19"/>
      <c r="NPN4" s="19"/>
      <c r="NPO4" s="19"/>
      <c r="NPP4" s="19"/>
      <c r="NPQ4" s="19"/>
      <c r="NPR4" s="19"/>
      <c r="NPS4" s="19"/>
      <c r="NPT4" s="19"/>
      <c r="NPU4" s="19"/>
      <c r="NPV4" s="19"/>
      <c r="NPW4" s="19"/>
      <c r="NPX4" s="19"/>
      <c r="NPY4" s="19"/>
      <c r="NPZ4" s="19"/>
      <c r="NQA4" s="19"/>
      <c r="NQB4" s="19"/>
      <c r="NQC4" s="19"/>
      <c r="NQD4" s="19"/>
      <c r="NQE4" s="19"/>
      <c r="NQF4" s="19"/>
      <c r="NQG4" s="19"/>
      <c r="NQH4" s="19"/>
      <c r="NQI4" s="19"/>
      <c r="NQJ4" s="19"/>
      <c r="NQK4" s="19"/>
      <c r="NQL4" s="19"/>
      <c r="NQM4" s="19"/>
      <c r="NQN4" s="19"/>
      <c r="NQO4" s="19"/>
      <c r="NQP4" s="19"/>
      <c r="NQQ4" s="19"/>
      <c r="NQR4" s="19"/>
      <c r="NQS4" s="19"/>
      <c r="NQT4" s="19"/>
      <c r="NQU4" s="19"/>
      <c r="NQV4" s="19"/>
      <c r="NQW4" s="19"/>
      <c r="NQX4" s="19"/>
      <c r="NQY4" s="19"/>
      <c r="NQZ4" s="19"/>
      <c r="NRA4" s="19"/>
      <c r="NRB4" s="19"/>
      <c r="NRC4" s="19"/>
      <c r="NRD4" s="19"/>
      <c r="NRE4" s="19"/>
      <c r="NRF4" s="19"/>
      <c r="NRG4" s="19"/>
      <c r="NRH4" s="19"/>
      <c r="NRI4" s="19"/>
      <c r="NRJ4" s="19"/>
      <c r="NRK4" s="19"/>
      <c r="NRL4" s="19"/>
      <c r="NRM4" s="19"/>
      <c r="NRN4" s="19"/>
      <c r="NRO4" s="19"/>
      <c r="NRP4" s="19"/>
      <c r="NRQ4" s="19"/>
      <c r="NRR4" s="19"/>
      <c r="NRS4" s="19"/>
      <c r="NRT4" s="19"/>
      <c r="NRU4" s="19"/>
      <c r="NRV4" s="19"/>
      <c r="NRW4" s="19"/>
      <c r="NRX4" s="19"/>
      <c r="NRY4" s="19"/>
      <c r="NRZ4" s="19"/>
      <c r="NSA4" s="19"/>
      <c r="NSB4" s="19"/>
      <c r="NSC4" s="19"/>
      <c r="NSD4" s="19"/>
      <c r="NSE4" s="19"/>
      <c r="NSF4" s="19"/>
      <c r="NSG4" s="19"/>
      <c r="NSH4" s="19"/>
      <c r="NSI4" s="19"/>
      <c r="NSJ4" s="19"/>
      <c r="NSK4" s="19"/>
      <c r="NSL4" s="19"/>
      <c r="NSM4" s="19"/>
      <c r="NSN4" s="19"/>
      <c r="NSO4" s="19"/>
      <c r="NSP4" s="19"/>
      <c r="NSQ4" s="19"/>
      <c r="NSR4" s="19"/>
      <c r="NSS4" s="19"/>
      <c r="NST4" s="19"/>
      <c r="NSU4" s="19"/>
      <c r="NSV4" s="19"/>
      <c r="NSW4" s="19"/>
      <c r="NSX4" s="19"/>
      <c r="NSY4" s="19"/>
      <c r="NSZ4" s="19"/>
      <c r="NTA4" s="19"/>
      <c r="NTB4" s="19"/>
      <c r="NTC4" s="19"/>
      <c r="NTD4" s="19"/>
      <c r="NTE4" s="19"/>
      <c r="NTF4" s="19"/>
      <c r="NTG4" s="19"/>
      <c r="NTH4" s="19"/>
      <c r="NTI4" s="19"/>
      <c r="NTJ4" s="19"/>
      <c r="NTK4" s="19"/>
      <c r="NTL4" s="19"/>
      <c r="NTM4" s="19"/>
      <c r="NTN4" s="19"/>
      <c r="NTO4" s="19"/>
      <c r="NTP4" s="19"/>
      <c r="NTQ4" s="19"/>
      <c r="NTR4" s="19"/>
      <c r="NTS4" s="19"/>
      <c r="NTT4" s="19"/>
      <c r="NTU4" s="19"/>
      <c r="NTV4" s="19"/>
      <c r="NTW4" s="19"/>
      <c r="NTX4" s="19"/>
      <c r="NTY4" s="19"/>
      <c r="NTZ4" s="19"/>
      <c r="NUA4" s="19"/>
      <c r="NUB4" s="19"/>
      <c r="NUC4" s="19"/>
      <c r="NUD4" s="19"/>
      <c r="NUE4" s="19"/>
      <c r="NUF4" s="19"/>
      <c r="NUG4" s="19"/>
      <c r="NUH4" s="19"/>
      <c r="NUI4" s="19"/>
      <c r="NUJ4" s="19"/>
      <c r="NUK4" s="19"/>
      <c r="NUL4" s="19"/>
      <c r="NUM4" s="19"/>
      <c r="NUN4" s="19"/>
      <c r="NUO4" s="19"/>
      <c r="NUP4" s="19"/>
      <c r="NUQ4" s="19"/>
      <c r="NUR4" s="19"/>
      <c r="NUS4" s="19"/>
      <c r="NUT4" s="19"/>
      <c r="NUU4" s="19"/>
      <c r="NUV4" s="19"/>
      <c r="NUW4" s="19"/>
      <c r="NUX4" s="19"/>
      <c r="NUY4" s="19"/>
      <c r="NUZ4" s="19"/>
      <c r="NVA4" s="19"/>
      <c r="NVB4" s="19"/>
      <c r="NVC4" s="19"/>
      <c r="NVD4" s="19"/>
      <c r="NVE4" s="19"/>
      <c r="NVF4" s="19"/>
      <c r="NVG4" s="19"/>
      <c r="NVH4" s="19"/>
      <c r="NVI4" s="19"/>
      <c r="NVJ4" s="19"/>
      <c r="NVK4" s="19"/>
      <c r="NVL4" s="19"/>
      <c r="NVM4" s="19"/>
      <c r="NVN4" s="19"/>
      <c r="NVO4" s="19"/>
      <c r="NVP4" s="19"/>
      <c r="NVQ4" s="19"/>
      <c r="NVR4" s="19"/>
      <c r="NVS4" s="19"/>
      <c r="NVT4" s="19"/>
      <c r="NVU4" s="19"/>
      <c r="NVV4" s="19"/>
      <c r="NVW4" s="19"/>
      <c r="NVX4" s="19"/>
      <c r="NVY4" s="19"/>
      <c r="NVZ4" s="19"/>
      <c r="NWA4" s="19"/>
      <c r="NWB4" s="19"/>
      <c r="NWC4" s="19"/>
      <c r="NWD4" s="19"/>
      <c r="NWE4" s="19"/>
      <c r="NWF4" s="19"/>
      <c r="NWG4" s="19"/>
      <c r="NWH4" s="19"/>
      <c r="NWI4" s="19"/>
      <c r="NWJ4" s="19"/>
      <c r="NWK4" s="19"/>
      <c r="NWL4" s="19"/>
      <c r="NWM4" s="19"/>
      <c r="NWN4" s="19"/>
      <c r="NWO4" s="19"/>
      <c r="NWP4" s="19"/>
      <c r="NWQ4" s="19"/>
      <c r="NWR4" s="19"/>
      <c r="NWS4" s="19"/>
      <c r="NWT4" s="19"/>
      <c r="NWU4" s="19"/>
      <c r="NWV4" s="19"/>
      <c r="NWW4" s="19"/>
      <c r="NWX4" s="19"/>
      <c r="NWY4" s="19"/>
      <c r="NWZ4" s="19"/>
      <c r="NXA4" s="19"/>
      <c r="NXB4" s="19"/>
      <c r="NXC4" s="19"/>
      <c r="NXD4" s="19"/>
      <c r="NXE4" s="19"/>
      <c r="NXF4" s="19"/>
      <c r="NXG4" s="19"/>
      <c r="NXH4" s="19"/>
      <c r="NXI4" s="19"/>
      <c r="NXJ4" s="19"/>
      <c r="NXK4" s="19"/>
      <c r="NXL4" s="19"/>
      <c r="NXM4" s="19"/>
      <c r="NXN4" s="19"/>
      <c r="NXO4" s="19"/>
      <c r="NXP4" s="19"/>
      <c r="NXQ4" s="19"/>
      <c r="NXR4" s="19"/>
      <c r="NXS4" s="19"/>
      <c r="NXT4" s="19"/>
      <c r="NXU4" s="19"/>
      <c r="NXV4" s="19"/>
      <c r="NXW4" s="19"/>
      <c r="NXX4" s="19"/>
      <c r="NXY4" s="19"/>
      <c r="NXZ4" s="19"/>
      <c r="NYA4" s="19"/>
      <c r="NYB4" s="19"/>
      <c r="NYC4" s="19"/>
      <c r="NYD4" s="19"/>
      <c r="NYE4" s="19"/>
      <c r="NYF4" s="19"/>
      <c r="NYG4" s="19"/>
      <c r="NYH4" s="19"/>
      <c r="NYI4" s="19"/>
      <c r="NYJ4" s="19"/>
      <c r="NYK4" s="19"/>
      <c r="NYL4" s="19"/>
      <c r="NYM4" s="19"/>
      <c r="NYN4" s="19"/>
      <c r="NYO4" s="19"/>
      <c r="NYP4" s="19"/>
      <c r="NYQ4" s="19"/>
      <c r="NYR4" s="19"/>
      <c r="NYS4" s="19"/>
      <c r="NYT4" s="19"/>
      <c r="NYU4" s="19"/>
      <c r="NYV4" s="19"/>
      <c r="NYW4" s="19"/>
      <c r="NYX4" s="19"/>
      <c r="NYY4" s="19"/>
      <c r="NYZ4" s="19"/>
      <c r="NZA4" s="19"/>
      <c r="NZB4" s="19"/>
      <c r="NZC4" s="19"/>
      <c r="NZD4" s="19"/>
      <c r="NZE4" s="19"/>
      <c r="NZF4" s="19"/>
      <c r="NZG4" s="19"/>
      <c r="NZH4" s="19"/>
      <c r="NZI4" s="19"/>
      <c r="NZJ4" s="19"/>
      <c r="NZK4" s="19"/>
      <c r="NZL4" s="19"/>
      <c r="NZM4" s="19"/>
      <c r="NZN4" s="19"/>
      <c r="NZO4" s="19"/>
      <c r="NZP4" s="19"/>
      <c r="NZQ4" s="19"/>
      <c r="NZR4" s="19"/>
      <c r="NZS4" s="19"/>
      <c r="NZT4" s="19"/>
      <c r="NZU4" s="19"/>
      <c r="NZV4" s="19"/>
      <c r="NZW4" s="19"/>
      <c r="NZX4" s="19"/>
      <c r="NZY4" s="19"/>
      <c r="NZZ4" s="19"/>
      <c r="OAA4" s="19"/>
      <c r="OAB4" s="19"/>
      <c r="OAC4" s="19"/>
      <c r="OAD4" s="19"/>
      <c r="OAE4" s="19"/>
      <c r="OAF4" s="19"/>
      <c r="OAG4" s="19"/>
      <c r="OAH4" s="19"/>
      <c r="OAI4" s="19"/>
      <c r="OAJ4" s="19"/>
      <c r="OAK4" s="19"/>
      <c r="OAL4" s="19"/>
      <c r="OAM4" s="19"/>
      <c r="OAN4" s="19"/>
      <c r="OAO4" s="19"/>
      <c r="OAP4" s="19"/>
      <c r="OAQ4" s="19"/>
      <c r="OAR4" s="19"/>
      <c r="OAS4" s="19"/>
      <c r="OAT4" s="19"/>
      <c r="OAU4" s="19"/>
      <c r="OAV4" s="19"/>
      <c r="OAW4" s="19"/>
      <c r="OAX4" s="19"/>
      <c r="OAY4" s="19"/>
      <c r="OAZ4" s="19"/>
      <c r="OBA4" s="19"/>
      <c r="OBB4" s="19"/>
      <c r="OBC4" s="19"/>
      <c r="OBD4" s="19"/>
      <c r="OBE4" s="19"/>
      <c r="OBF4" s="19"/>
      <c r="OBG4" s="19"/>
      <c r="OBH4" s="19"/>
      <c r="OBI4" s="19"/>
      <c r="OBJ4" s="19"/>
      <c r="OBK4" s="19"/>
      <c r="OBL4" s="19"/>
      <c r="OBM4" s="19"/>
      <c r="OBN4" s="19"/>
      <c r="OBO4" s="19"/>
      <c r="OBP4" s="19"/>
      <c r="OBQ4" s="19"/>
      <c r="OBR4" s="19"/>
      <c r="OBS4" s="19"/>
      <c r="OBT4" s="19"/>
      <c r="OBU4" s="19"/>
      <c r="OBV4" s="19"/>
      <c r="OBW4" s="19"/>
      <c r="OBX4" s="19"/>
      <c r="OBY4" s="19"/>
      <c r="OBZ4" s="19"/>
      <c r="OCA4" s="19"/>
      <c r="OCB4" s="19"/>
      <c r="OCC4" s="19"/>
      <c r="OCD4" s="19"/>
      <c r="OCE4" s="19"/>
      <c r="OCF4" s="19"/>
      <c r="OCG4" s="19"/>
      <c r="OCH4" s="19"/>
      <c r="OCI4" s="19"/>
      <c r="OCJ4" s="19"/>
      <c r="OCK4" s="19"/>
      <c r="OCL4" s="19"/>
      <c r="OCM4" s="19"/>
      <c r="OCN4" s="19"/>
      <c r="OCO4" s="19"/>
      <c r="OCP4" s="19"/>
      <c r="OCQ4" s="19"/>
      <c r="OCR4" s="19"/>
      <c r="OCS4" s="19"/>
      <c r="OCT4" s="19"/>
      <c r="OCU4" s="19"/>
      <c r="OCV4" s="19"/>
      <c r="OCW4" s="19"/>
      <c r="OCX4" s="19"/>
      <c r="OCY4" s="19"/>
      <c r="OCZ4" s="19"/>
      <c r="ODA4" s="19"/>
      <c r="ODB4" s="19"/>
      <c r="ODC4" s="19"/>
      <c r="ODD4" s="19"/>
      <c r="ODE4" s="19"/>
      <c r="ODF4" s="19"/>
      <c r="ODG4" s="19"/>
      <c r="ODH4" s="19"/>
      <c r="ODI4" s="19"/>
      <c r="ODJ4" s="19"/>
      <c r="ODK4" s="19"/>
      <c r="ODL4" s="19"/>
      <c r="ODM4" s="19"/>
      <c r="ODN4" s="19"/>
      <c r="ODO4" s="19"/>
      <c r="ODP4" s="19"/>
      <c r="ODQ4" s="19"/>
      <c r="ODR4" s="19"/>
      <c r="ODS4" s="19"/>
      <c r="ODT4" s="19"/>
      <c r="ODU4" s="19"/>
      <c r="ODV4" s="19"/>
      <c r="ODW4" s="19"/>
      <c r="ODX4" s="19"/>
      <c r="ODY4" s="19"/>
      <c r="ODZ4" s="19"/>
      <c r="OEA4" s="19"/>
      <c r="OEB4" s="19"/>
      <c r="OEC4" s="19"/>
      <c r="OED4" s="19"/>
      <c r="OEE4" s="19"/>
      <c r="OEF4" s="19"/>
      <c r="OEG4" s="19"/>
      <c r="OEH4" s="19"/>
      <c r="OEI4" s="19"/>
      <c r="OEJ4" s="19"/>
      <c r="OEK4" s="19"/>
      <c r="OEL4" s="19"/>
      <c r="OEM4" s="19"/>
      <c r="OEN4" s="19"/>
      <c r="OEO4" s="19"/>
      <c r="OEP4" s="19"/>
      <c r="OEQ4" s="19"/>
      <c r="OER4" s="19"/>
      <c r="OES4" s="19"/>
      <c r="OET4" s="19"/>
      <c r="OEU4" s="19"/>
      <c r="OEV4" s="19"/>
      <c r="OEW4" s="19"/>
      <c r="OEX4" s="19"/>
      <c r="OEY4" s="19"/>
      <c r="OEZ4" s="19"/>
      <c r="OFA4" s="19"/>
      <c r="OFB4" s="19"/>
      <c r="OFC4" s="19"/>
      <c r="OFD4" s="19"/>
      <c r="OFE4" s="19"/>
      <c r="OFF4" s="19"/>
      <c r="OFG4" s="19"/>
      <c r="OFH4" s="19"/>
      <c r="OFI4" s="19"/>
      <c r="OFJ4" s="19"/>
      <c r="OFK4" s="19"/>
      <c r="OFL4" s="19"/>
      <c r="OFM4" s="19"/>
      <c r="OFN4" s="19"/>
      <c r="OFO4" s="19"/>
      <c r="OFP4" s="19"/>
      <c r="OFQ4" s="19"/>
      <c r="OFR4" s="19"/>
      <c r="OFS4" s="19"/>
      <c r="OFT4" s="19"/>
      <c r="OFU4" s="19"/>
      <c r="OFV4" s="19"/>
      <c r="OFW4" s="19"/>
      <c r="OFX4" s="19"/>
      <c r="OFY4" s="19"/>
      <c r="OFZ4" s="19"/>
      <c r="OGA4" s="19"/>
      <c r="OGB4" s="19"/>
      <c r="OGC4" s="19"/>
      <c r="OGD4" s="19"/>
      <c r="OGE4" s="19"/>
      <c r="OGF4" s="19"/>
      <c r="OGG4" s="19"/>
      <c r="OGH4" s="19"/>
      <c r="OGI4" s="19"/>
      <c r="OGJ4" s="19"/>
      <c r="OGK4" s="19"/>
      <c r="OGL4" s="19"/>
      <c r="OGM4" s="19"/>
      <c r="OGN4" s="19"/>
      <c r="OGO4" s="19"/>
      <c r="OGP4" s="19"/>
      <c r="OGQ4" s="19"/>
      <c r="OGR4" s="19"/>
      <c r="OGS4" s="19"/>
      <c r="OGT4" s="19"/>
      <c r="OGU4" s="19"/>
      <c r="OGV4" s="19"/>
      <c r="OGW4" s="19"/>
      <c r="OGX4" s="19"/>
      <c r="OGY4" s="19"/>
      <c r="OGZ4" s="19"/>
      <c r="OHA4" s="19"/>
      <c r="OHB4" s="19"/>
      <c r="OHC4" s="19"/>
      <c r="OHD4" s="19"/>
      <c r="OHE4" s="19"/>
      <c r="OHF4" s="19"/>
      <c r="OHG4" s="19"/>
      <c r="OHH4" s="19"/>
      <c r="OHI4" s="19"/>
      <c r="OHJ4" s="19"/>
      <c r="OHK4" s="19"/>
      <c r="OHL4" s="19"/>
      <c r="OHM4" s="19"/>
      <c r="OHN4" s="19"/>
      <c r="OHO4" s="19"/>
      <c r="OHP4" s="19"/>
      <c r="OHQ4" s="19"/>
      <c r="OHR4" s="19"/>
      <c r="OHS4" s="19"/>
      <c r="OHT4" s="19"/>
      <c r="OHU4" s="19"/>
      <c r="OHV4" s="19"/>
      <c r="OHW4" s="19"/>
      <c r="OHX4" s="19"/>
      <c r="OHY4" s="19"/>
      <c r="OHZ4" s="19"/>
      <c r="OIA4" s="19"/>
      <c r="OIB4" s="19"/>
      <c r="OIC4" s="19"/>
      <c r="OID4" s="19"/>
      <c r="OIE4" s="19"/>
      <c r="OIF4" s="19"/>
      <c r="OIG4" s="19"/>
      <c r="OIH4" s="19"/>
      <c r="OII4" s="19"/>
      <c r="OIJ4" s="19"/>
      <c r="OIK4" s="19"/>
      <c r="OIL4" s="19"/>
      <c r="OIM4" s="19"/>
      <c r="OIN4" s="19"/>
      <c r="OIO4" s="19"/>
      <c r="OIP4" s="19"/>
      <c r="OIQ4" s="19"/>
      <c r="OIR4" s="19"/>
      <c r="OIS4" s="19"/>
      <c r="OIT4" s="19"/>
      <c r="OIU4" s="19"/>
      <c r="OIV4" s="19"/>
      <c r="OIW4" s="19"/>
      <c r="OIX4" s="19"/>
      <c r="OIY4" s="19"/>
      <c r="OIZ4" s="19"/>
      <c r="OJA4" s="19"/>
      <c r="OJB4" s="19"/>
      <c r="OJC4" s="19"/>
      <c r="OJD4" s="19"/>
      <c r="OJE4" s="19"/>
      <c r="OJF4" s="19"/>
      <c r="OJG4" s="19"/>
      <c r="OJH4" s="19"/>
      <c r="OJI4" s="19"/>
      <c r="OJJ4" s="19"/>
      <c r="OJK4" s="19"/>
      <c r="OJL4" s="19"/>
      <c r="OJM4" s="19"/>
      <c r="OJN4" s="19"/>
      <c r="OJO4" s="19"/>
      <c r="OJP4" s="19"/>
      <c r="OJQ4" s="19"/>
      <c r="OJR4" s="19"/>
      <c r="OJS4" s="19"/>
      <c r="OJT4" s="19"/>
      <c r="OJU4" s="19"/>
      <c r="OJV4" s="19"/>
      <c r="OJW4" s="19"/>
      <c r="OJX4" s="19"/>
      <c r="OJY4" s="19"/>
      <c r="OJZ4" s="19"/>
      <c r="OKA4" s="19"/>
      <c r="OKB4" s="19"/>
      <c r="OKC4" s="19"/>
      <c r="OKD4" s="19"/>
      <c r="OKE4" s="19"/>
      <c r="OKF4" s="19"/>
      <c r="OKG4" s="19"/>
      <c r="OKH4" s="19"/>
      <c r="OKI4" s="19"/>
      <c r="OKJ4" s="19"/>
      <c r="OKK4" s="19"/>
      <c r="OKL4" s="19"/>
      <c r="OKM4" s="19"/>
      <c r="OKN4" s="19"/>
      <c r="OKO4" s="19"/>
      <c r="OKP4" s="19"/>
      <c r="OKQ4" s="19"/>
      <c r="OKR4" s="19"/>
      <c r="OKS4" s="19"/>
      <c r="OKT4" s="19"/>
      <c r="OKU4" s="19"/>
      <c r="OKV4" s="19"/>
      <c r="OKW4" s="19"/>
      <c r="OKX4" s="19"/>
      <c r="OKY4" s="19"/>
      <c r="OKZ4" s="19"/>
      <c r="OLA4" s="19"/>
      <c r="OLB4" s="19"/>
      <c r="OLC4" s="19"/>
      <c r="OLD4" s="19"/>
      <c r="OLE4" s="19"/>
      <c r="OLF4" s="19"/>
      <c r="OLG4" s="19"/>
      <c r="OLH4" s="19"/>
      <c r="OLI4" s="19"/>
      <c r="OLJ4" s="19"/>
      <c r="OLK4" s="19"/>
      <c r="OLL4" s="19"/>
      <c r="OLM4" s="19"/>
      <c r="OLN4" s="19"/>
      <c r="OLO4" s="19"/>
      <c r="OLP4" s="19"/>
      <c r="OLQ4" s="19"/>
      <c r="OLR4" s="19"/>
      <c r="OLS4" s="19"/>
      <c r="OLT4" s="19"/>
      <c r="OLU4" s="19"/>
      <c r="OLV4" s="19"/>
      <c r="OLW4" s="19"/>
      <c r="OLX4" s="19"/>
      <c r="OLY4" s="19"/>
      <c r="OLZ4" s="19"/>
      <c r="OMA4" s="19"/>
      <c r="OMB4" s="19"/>
      <c r="OMC4" s="19"/>
      <c r="OMD4" s="19"/>
      <c r="OME4" s="19"/>
      <c r="OMF4" s="19"/>
      <c r="OMG4" s="19"/>
      <c r="OMH4" s="19"/>
      <c r="OMI4" s="19"/>
      <c r="OMJ4" s="19"/>
      <c r="OMK4" s="19"/>
      <c r="OML4" s="19"/>
      <c r="OMM4" s="19"/>
      <c r="OMN4" s="19"/>
      <c r="OMO4" s="19"/>
      <c r="OMP4" s="19"/>
      <c r="OMQ4" s="19"/>
      <c r="OMR4" s="19"/>
      <c r="OMS4" s="19"/>
      <c r="OMT4" s="19"/>
      <c r="OMU4" s="19"/>
      <c r="OMV4" s="19"/>
      <c r="OMW4" s="19"/>
      <c r="OMX4" s="19"/>
      <c r="OMY4" s="19"/>
      <c r="OMZ4" s="19"/>
      <c r="ONA4" s="19"/>
      <c r="ONB4" s="19"/>
      <c r="ONC4" s="19"/>
      <c r="OND4" s="19"/>
      <c r="ONE4" s="19"/>
      <c r="ONF4" s="19"/>
      <c r="ONG4" s="19"/>
      <c r="ONH4" s="19"/>
      <c r="ONI4" s="19"/>
      <c r="ONJ4" s="19"/>
      <c r="ONK4" s="19"/>
      <c r="ONL4" s="19"/>
      <c r="ONM4" s="19"/>
      <c r="ONN4" s="19"/>
      <c r="ONO4" s="19"/>
      <c r="ONP4" s="19"/>
      <c r="ONQ4" s="19"/>
      <c r="ONR4" s="19"/>
      <c r="ONS4" s="19"/>
      <c r="ONT4" s="19"/>
      <c r="ONU4" s="19"/>
      <c r="ONV4" s="19"/>
      <c r="ONW4" s="19"/>
      <c r="ONX4" s="19"/>
      <c r="ONY4" s="19"/>
      <c r="ONZ4" s="19"/>
      <c r="OOA4" s="19"/>
      <c r="OOB4" s="19"/>
      <c r="OOC4" s="19"/>
      <c r="OOD4" s="19"/>
      <c r="OOE4" s="19"/>
      <c r="OOF4" s="19"/>
      <c r="OOG4" s="19"/>
      <c r="OOH4" s="19"/>
      <c r="OOI4" s="19"/>
      <c r="OOJ4" s="19"/>
      <c r="OOK4" s="19"/>
      <c r="OOL4" s="19"/>
      <c r="OOM4" s="19"/>
      <c r="OON4" s="19"/>
      <c r="OOO4" s="19"/>
      <c r="OOP4" s="19"/>
      <c r="OOQ4" s="19"/>
      <c r="OOR4" s="19"/>
      <c r="OOS4" s="19"/>
      <c r="OOT4" s="19"/>
      <c r="OOU4" s="19"/>
      <c r="OOV4" s="19"/>
      <c r="OOW4" s="19"/>
      <c r="OOX4" s="19"/>
      <c r="OOY4" s="19"/>
      <c r="OOZ4" s="19"/>
      <c r="OPA4" s="19"/>
      <c r="OPB4" s="19"/>
      <c r="OPC4" s="19"/>
      <c r="OPD4" s="19"/>
      <c r="OPE4" s="19"/>
      <c r="OPF4" s="19"/>
      <c r="OPG4" s="19"/>
      <c r="OPH4" s="19"/>
      <c r="OPI4" s="19"/>
      <c r="OPJ4" s="19"/>
      <c r="OPK4" s="19"/>
      <c r="OPL4" s="19"/>
      <c r="OPM4" s="19"/>
      <c r="OPN4" s="19"/>
      <c r="OPO4" s="19"/>
      <c r="OPP4" s="19"/>
      <c r="OPQ4" s="19"/>
      <c r="OPR4" s="19"/>
      <c r="OPS4" s="19"/>
      <c r="OPT4" s="19"/>
      <c r="OPU4" s="19"/>
      <c r="OPV4" s="19"/>
      <c r="OPW4" s="19"/>
      <c r="OPX4" s="19"/>
      <c r="OPY4" s="19"/>
      <c r="OPZ4" s="19"/>
      <c r="OQA4" s="19"/>
      <c r="OQB4" s="19"/>
      <c r="OQC4" s="19"/>
      <c r="OQD4" s="19"/>
      <c r="OQE4" s="19"/>
      <c r="OQF4" s="19"/>
      <c r="OQG4" s="19"/>
      <c r="OQH4" s="19"/>
      <c r="OQI4" s="19"/>
      <c r="OQJ4" s="19"/>
      <c r="OQK4" s="19"/>
      <c r="OQL4" s="19"/>
      <c r="OQM4" s="19"/>
      <c r="OQN4" s="19"/>
      <c r="OQO4" s="19"/>
      <c r="OQP4" s="19"/>
      <c r="OQQ4" s="19"/>
      <c r="OQR4" s="19"/>
      <c r="OQS4" s="19"/>
      <c r="OQT4" s="19"/>
      <c r="OQU4" s="19"/>
      <c r="OQV4" s="19"/>
      <c r="OQW4" s="19"/>
      <c r="OQX4" s="19"/>
      <c r="OQY4" s="19"/>
      <c r="OQZ4" s="19"/>
      <c r="ORA4" s="19"/>
      <c r="ORB4" s="19"/>
      <c r="ORC4" s="19"/>
      <c r="ORD4" s="19"/>
      <c r="ORE4" s="19"/>
      <c r="ORF4" s="19"/>
      <c r="ORG4" s="19"/>
      <c r="ORH4" s="19"/>
      <c r="ORI4" s="19"/>
      <c r="ORJ4" s="19"/>
      <c r="ORK4" s="19"/>
      <c r="ORL4" s="19"/>
      <c r="ORM4" s="19"/>
      <c r="ORN4" s="19"/>
      <c r="ORO4" s="19"/>
      <c r="ORP4" s="19"/>
      <c r="ORQ4" s="19"/>
      <c r="ORR4" s="19"/>
      <c r="ORS4" s="19"/>
      <c r="ORT4" s="19"/>
      <c r="ORU4" s="19"/>
      <c r="ORV4" s="19"/>
      <c r="ORW4" s="19"/>
      <c r="ORX4" s="19"/>
      <c r="ORY4" s="19"/>
      <c r="ORZ4" s="19"/>
      <c r="OSA4" s="19"/>
      <c r="OSB4" s="19"/>
      <c r="OSC4" s="19"/>
      <c r="OSD4" s="19"/>
      <c r="OSE4" s="19"/>
      <c r="OSF4" s="19"/>
      <c r="OSG4" s="19"/>
      <c r="OSH4" s="19"/>
      <c r="OSI4" s="19"/>
      <c r="OSJ4" s="19"/>
      <c r="OSK4" s="19"/>
      <c r="OSL4" s="19"/>
      <c r="OSM4" s="19"/>
      <c r="OSN4" s="19"/>
      <c r="OSO4" s="19"/>
      <c r="OSP4" s="19"/>
      <c r="OSQ4" s="19"/>
      <c r="OSR4" s="19"/>
      <c r="OSS4" s="19"/>
      <c r="OST4" s="19"/>
      <c r="OSU4" s="19"/>
      <c r="OSV4" s="19"/>
      <c r="OSW4" s="19"/>
      <c r="OSX4" s="19"/>
      <c r="OSY4" s="19"/>
      <c r="OSZ4" s="19"/>
      <c r="OTA4" s="19"/>
      <c r="OTB4" s="19"/>
      <c r="OTC4" s="19"/>
      <c r="OTD4" s="19"/>
      <c r="OTE4" s="19"/>
      <c r="OTF4" s="19"/>
      <c r="OTG4" s="19"/>
      <c r="OTH4" s="19"/>
      <c r="OTI4" s="19"/>
      <c r="OTJ4" s="19"/>
      <c r="OTK4" s="19"/>
      <c r="OTL4" s="19"/>
      <c r="OTM4" s="19"/>
      <c r="OTN4" s="19"/>
      <c r="OTO4" s="19"/>
      <c r="OTP4" s="19"/>
      <c r="OTQ4" s="19"/>
      <c r="OTR4" s="19"/>
      <c r="OTS4" s="19"/>
      <c r="OTT4" s="19"/>
      <c r="OTU4" s="19"/>
      <c r="OTV4" s="19"/>
      <c r="OTW4" s="19"/>
      <c r="OTX4" s="19"/>
      <c r="OTY4" s="19"/>
      <c r="OTZ4" s="19"/>
      <c r="OUA4" s="19"/>
      <c r="OUB4" s="19"/>
      <c r="OUC4" s="19"/>
      <c r="OUD4" s="19"/>
      <c r="OUE4" s="19"/>
      <c r="OUF4" s="19"/>
      <c r="OUG4" s="19"/>
      <c r="OUH4" s="19"/>
      <c r="OUI4" s="19"/>
      <c r="OUJ4" s="19"/>
      <c r="OUK4" s="19"/>
      <c r="OUL4" s="19"/>
      <c r="OUM4" s="19"/>
      <c r="OUN4" s="19"/>
      <c r="OUO4" s="19"/>
      <c r="OUP4" s="19"/>
      <c r="OUQ4" s="19"/>
      <c r="OUR4" s="19"/>
      <c r="OUS4" s="19"/>
      <c r="OUT4" s="19"/>
      <c r="OUU4" s="19"/>
      <c r="OUV4" s="19"/>
      <c r="OUW4" s="19"/>
      <c r="OUX4" s="19"/>
      <c r="OUY4" s="19"/>
      <c r="OUZ4" s="19"/>
      <c r="OVA4" s="19"/>
      <c r="OVB4" s="19"/>
      <c r="OVC4" s="19"/>
      <c r="OVD4" s="19"/>
      <c r="OVE4" s="19"/>
      <c r="OVF4" s="19"/>
      <c r="OVG4" s="19"/>
      <c r="OVH4" s="19"/>
      <c r="OVI4" s="19"/>
      <c r="OVJ4" s="19"/>
      <c r="OVK4" s="19"/>
      <c r="OVL4" s="19"/>
      <c r="OVM4" s="19"/>
      <c r="OVN4" s="19"/>
      <c r="OVO4" s="19"/>
      <c r="OVP4" s="19"/>
      <c r="OVQ4" s="19"/>
      <c r="OVR4" s="19"/>
      <c r="OVS4" s="19"/>
      <c r="OVT4" s="19"/>
      <c r="OVU4" s="19"/>
      <c r="OVV4" s="19"/>
      <c r="OVW4" s="19"/>
      <c r="OVX4" s="19"/>
      <c r="OVY4" s="19"/>
      <c r="OVZ4" s="19"/>
      <c r="OWA4" s="19"/>
      <c r="OWB4" s="19"/>
      <c r="OWC4" s="19"/>
      <c r="OWD4" s="19"/>
      <c r="OWE4" s="19"/>
      <c r="OWF4" s="19"/>
      <c r="OWG4" s="19"/>
      <c r="OWH4" s="19"/>
      <c r="OWI4" s="19"/>
      <c r="OWJ4" s="19"/>
      <c r="OWK4" s="19"/>
      <c r="OWL4" s="19"/>
      <c r="OWM4" s="19"/>
      <c r="OWN4" s="19"/>
      <c r="OWO4" s="19"/>
      <c r="OWP4" s="19"/>
      <c r="OWQ4" s="19"/>
      <c r="OWR4" s="19"/>
      <c r="OWS4" s="19"/>
      <c r="OWT4" s="19"/>
      <c r="OWU4" s="19"/>
      <c r="OWV4" s="19"/>
      <c r="OWW4" s="19"/>
      <c r="OWX4" s="19"/>
      <c r="OWY4" s="19"/>
      <c r="OWZ4" s="19"/>
      <c r="OXA4" s="19"/>
      <c r="OXB4" s="19"/>
      <c r="OXC4" s="19"/>
      <c r="OXD4" s="19"/>
      <c r="OXE4" s="19"/>
      <c r="OXF4" s="19"/>
      <c r="OXG4" s="19"/>
      <c r="OXH4" s="19"/>
      <c r="OXI4" s="19"/>
      <c r="OXJ4" s="19"/>
      <c r="OXK4" s="19"/>
      <c r="OXL4" s="19"/>
      <c r="OXM4" s="19"/>
      <c r="OXN4" s="19"/>
      <c r="OXO4" s="19"/>
      <c r="OXP4" s="19"/>
      <c r="OXQ4" s="19"/>
      <c r="OXR4" s="19"/>
      <c r="OXS4" s="19"/>
      <c r="OXT4" s="19"/>
      <c r="OXU4" s="19"/>
      <c r="OXV4" s="19"/>
      <c r="OXW4" s="19"/>
      <c r="OXX4" s="19"/>
      <c r="OXY4" s="19"/>
      <c r="OXZ4" s="19"/>
      <c r="OYA4" s="19"/>
      <c r="OYB4" s="19"/>
      <c r="OYC4" s="19"/>
      <c r="OYD4" s="19"/>
      <c r="OYE4" s="19"/>
      <c r="OYF4" s="19"/>
      <c r="OYG4" s="19"/>
      <c r="OYH4" s="19"/>
      <c r="OYI4" s="19"/>
      <c r="OYJ4" s="19"/>
      <c r="OYK4" s="19"/>
      <c r="OYL4" s="19"/>
      <c r="OYM4" s="19"/>
      <c r="OYN4" s="19"/>
      <c r="OYO4" s="19"/>
      <c r="OYP4" s="19"/>
      <c r="OYQ4" s="19"/>
      <c r="OYR4" s="19"/>
      <c r="OYS4" s="19"/>
      <c r="OYT4" s="19"/>
      <c r="OYU4" s="19"/>
      <c r="OYV4" s="19"/>
      <c r="OYW4" s="19"/>
      <c r="OYX4" s="19"/>
      <c r="OYY4" s="19"/>
      <c r="OYZ4" s="19"/>
      <c r="OZA4" s="19"/>
      <c r="OZB4" s="19"/>
      <c r="OZC4" s="19"/>
      <c r="OZD4" s="19"/>
      <c r="OZE4" s="19"/>
      <c r="OZF4" s="19"/>
      <c r="OZG4" s="19"/>
      <c r="OZH4" s="19"/>
      <c r="OZI4" s="19"/>
      <c r="OZJ4" s="19"/>
      <c r="OZK4" s="19"/>
      <c r="OZL4" s="19"/>
      <c r="OZM4" s="19"/>
      <c r="OZN4" s="19"/>
      <c r="OZO4" s="19"/>
      <c r="OZP4" s="19"/>
      <c r="OZQ4" s="19"/>
      <c r="OZR4" s="19"/>
      <c r="OZS4" s="19"/>
      <c r="OZT4" s="19"/>
      <c r="OZU4" s="19"/>
      <c r="OZV4" s="19"/>
      <c r="OZW4" s="19"/>
      <c r="OZX4" s="19"/>
      <c r="OZY4" s="19"/>
      <c r="OZZ4" s="19"/>
      <c r="PAA4" s="19"/>
      <c r="PAB4" s="19"/>
      <c r="PAC4" s="19"/>
      <c r="PAD4" s="19"/>
      <c r="PAE4" s="19"/>
      <c r="PAF4" s="19"/>
      <c r="PAG4" s="19"/>
      <c r="PAH4" s="19"/>
      <c r="PAI4" s="19"/>
      <c r="PAJ4" s="19"/>
      <c r="PAK4" s="19"/>
      <c r="PAL4" s="19"/>
      <c r="PAM4" s="19"/>
      <c r="PAN4" s="19"/>
      <c r="PAO4" s="19"/>
      <c r="PAP4" s="19"/>
      <c r="PAQ4" s="19"/>
      <c r="PAR4" s="19"/>
      <c r="PAS4" s="19"/>
      <c r="PAT4" s="19"/>
      <c r="PAU4" s="19"/>
      <c r="PAV4" s="19"/>
      <c r="PAW4" s="19"/>
      <c r="PAX4" s="19"/>
      <c r="PAY4" s="19"/>
      <c r="PAZ4" s="19"/>
      <c r="PBA4" s="19"/>
      <c r="PBB4" s="19"/>
      <c r="PBC4" s="19"/>
      <c r="PBD4" s="19"/>
      <c r="PBE4" s="19"/>
      <c r="PBF4" s="19"/>
      <c r="PBG4" s="19"/>
      <c r="PBH4" s="19"/>
      <c r="PBI4" s="19"/>
      <c r="PBJ4" s="19"/>
      <c r="PBK4" s="19"/>
      <c r="PBL4" s="19"/>
      <c r="PBM4" s="19"/>
      <c r="PBN4" s="19"/>
      <c r="PBO4" s="19"/>
      <c r="PBP4" s="19"/>
      <c r="PBQ4" s="19"/>
      <c r="PBR4" s="19"/>
      <c r="PBS4" s="19"/>
      <c r="PBT4" s="19"/>
      <c r="PBU4" s="19"/>
      <c r="PBV4" s="19"/>
      <c r="PBW4" s="19"/>
      <c r="PBX4" s="19"/>
      <c r="PBY4" s="19"/>
      <c r="PBZ4" s="19"/>
      <c r="PCA4" s="19"/>
      <c r="PCB4" s="19"/>
      <c r="PCC4" s="19"/>
      <c r="PCD4" s="19"/>
      <c r="PCE4" s="19"/>
      <c r="PCF4" s="19"/>
      <c r="PCG4" s="19"/>
      <c r="PCH4" s="19"/>
      <c r="PCI4" s="19"/>
      <c r="PCJ4" s="19"/>
      <c r="PCK4" s="19"/>
      <c r="PCL4" s="19"/>
      <c r="PCM4" s="19"/>
      <c r="PCN4" s="19"/>
      <c r="PCO4" s="19"/>
      <c r="PCP4" s="19"/>
      <c r="PCQ4" s="19"/>
      <c r="PCR4" s="19"/>
      <c r="PCS4" s="19"/>
      <c r="PCT4" s="19"/>
      <c r="PCU4" s="19"/>
      <c r="PCV4" s="19"/>
      <c r="PCW4" s="19"/>
      <c r="PCX4" s="19"/>
      <c r="PCY4" s="19"/>
      <c r="PCZ4" s="19"/>
      <c r="PDA4" s="19"/>
      <c r="PDB4" s="19"/>
      <c r="PDC4" s="19"/>
      <c r="PDD4" s="19"/>
      <c r="PDE4" s="19"/>
      <c r="PDF4" s="19"/>
      <c r="PDG4" s="19"/>
      <c r="PDH4" s="19"/>
      <c r="PDI4" s="19"/>
      <c r="PDJ4" s="19"/>
      <c r="PDK4" s="19"/>
      <c r="PDL4" s="19"/>
      <c r="PDM4" s="19"/>
      <c r="PDN4" s="19"/>
      <c r="PDO4" s="19"/>
      <c r="PDP4" s="19"/>
      <c r="PDQ4" s="19"/>
      <c r="PDR4" s="19"/>
      <c r="PDS4" s="19"/>
      <c r="PDT4" s="19"/>
      <c r="PDU4" s="19"/>
      <c r="PDV4" s="19"/>
      <c r="PDW4" s="19"/>
      <c r="PDX4" s="19"/>
      <c r="PDY4" s="19"/>
      <c r="PDZ4" s="19"/>
      <c r="PEA4" s="19"/>
      <c r="PEB4" s="19"/>
      <c r="PEC4" s="19"/>
      <c r="PED4" s="19"/>
      <c r="PEE4" s="19"/>
      <c r="PEF4" s="19"/>
      <c r="PEG4" s="19"/>
      <c r="PEH4" s="19"/>
      <c r="PEI4" s="19"/>
      <c r="PEJ4" s="19"/>
      <c r="PEK4" s="19"/>
      <c r="PEL4" s="19"/>
      <c r="PEM4" s="19"/>
      <c r="PEN4" s="19"/>
      <c r="PEO4" s="19"/>
      <c r="PEP4" s="19"/>
      <c r="PEQ4" s="19"/>
      <c r="PER4" s="19"/>
      <c r="PES4" s="19"/>
      <c r="PET4" s="19"/>
      <c r="PEU4" s="19"/>
      <c r="PEV4" s="19"/>
      <c r="PEW4" s="19"/>
      <c r="PEX4" s="19"/>
      <c r="PEY4" s="19"/>
      <c r="PEZ4" s="19"/>
      <c r="PFA4" s="19"/>
      <c r="PFB4" s="19"/>
      <c r="PFC4" s="19"/>
      <c r="PFD4" s="19"/>
      <c r="PFE4" s="19"/>
      <c r="PFF4" s="19"/>
      <c r="PFG4" s="19"/>
      <c r="PFH4" s="19"/>
      <c r="PFI4" s="19"/>
      <c r="PFJ4" s="19"/>
      <c r="PFK4" s="19"/>
      <c r="PFL4" s="19"/>
      <c r="PFM4" s="19"/>
      <c r="PFN4" s="19"/>
      <c r="PFO4" s="19"/>
      <c r="PFP4" s="19"/>
      <c r="PFQ4" s="19"/>
      <c r="PFR4" s="19"/>
      <c r="PFS4" s="19"/>
      <c r="PFT4" s="19"/>
      <c r="PFU4" s="19"/>
      <c r="PFV4" s="19"/>
      <c r="PFW4" s="19"/>
      <c r="PFX4" s="19"/>
      <c r="PFY4" s="19"/>
      <c r="PFZ4" s="19"/>
      <c r="PGA4" s="19"/>
      <c r="PGB4" s="19"/>
      <c r="PGC4" s="19"/>
      <c r="PGD4" s="19"/>
      <c r="PGE4" s="19"/>
      <c r="PGF4" s="19"/>
      <c r="PGG4" s="19"/>
      <c r="PGH4" s="19"/>
      <c r="PGI4" s="19"/>
      <c r="PGJ4" s="19"/>
      <c r="PGK4" s="19"/>
      <c r="PGL4" s="19"/>
      <c r="PGM4" s="19"/>
      <c r="PGN4" s="19"/>
      <c r="PGO4" s="19"/>
      <c r="PGP4" s="19"/>
      <c r="PGQ4" s="19"/>
      <c r="PGR4" s="19"/>
      <c r="PGS4" s="19"/>
      <c r="PGT4" s="19"/>
      <c r="PGU4" s="19"/>
      <c r="PGV4" s="19"/>
      <c r="PGW4" s="19"/>
      <c r="PGX4" s="19"/>
      <c r="PGY4" s="19"/>
      <c r="PGZ4" s="19"/>
      <c r="PHA4" s="19"/>
      <c r="PHB4" s="19"/>
      <c r="PHC4" s="19"/>
      <c r="PHD4" s="19"/>
      <c r="PHE4" s="19"/>
      <c r="PHF4" s="19"/>
      <c r="PHG4" s="19"/>
      <c r="PHH4" s="19"/>
      <c r="PHI4" s="19"/>
      <c r="PHJ4" s="19"/>
      <c r="PHK4" s="19"/>
      <c r="PHL4" s="19"/>
      <c r="PHM4" s="19"/>
      <c r="PHN4" s="19"/>
      <c r="PHO4" s="19"/>
      <c r="PHP4" s="19"/>
      <c r="PHQ4" s="19"/>
      <c r="PHR4" s="19"/>
      <c r="PHS4" s="19"/>
      <c r="PHT4" s="19"/>
      <c r="PHU4" s="19"/>
      <c r="PHV4" s="19"/>
      <c r="PHW4" s="19"/>
      <c r="PHX4" s="19"/>
      <c r="PHY4" s="19"/>
      <c r="PHZ4" s="19"/>
      <c r="PIA4" s="19"/>
      <c r="PIB4" s="19"/>
      <c r="PIC4" s="19"/>
      <c r="PID4" s="19"/>
      <c r="PIE4" s="19"/>
      <c r="PIF4" s="19"/>
      <c r="PIG4" s="19"/>
      <c r="PIH4" s="19"/>
      <c r="PII4" s="19"/>
      <c r="PIJ4" s="19"/>
      <c r="PIK4" s="19"/>
      <c r="PIL4" s="19"/>
      <c r="PIM4" s="19"/>
      <c r="PIN4" s="19"/>
      <c r="PIO4" s="19"/>
      <c r="PIP4" s="19"/>
      <c r="PIQ4" s="19"/>
      <c r="PIR4" s="19"/>
      <c r="PIS4" s="19"/>
      <c r="PIT4" s="19"/>
      <c r="PIU4" s="19"/>
      <c r="PIV4" s="19"/>
      <c r="PIW4" s="19"/>
      <c r="PIX4" s="19"/>
      <c r="PIY4" s="19"/>
      <c r="PIZ4" s="19"/>
      <c r="PJA4" s="19"/>
      <c r="PJB4" s="19"/>
      <c r="PJC4" s="19"/>
      <c r="PJD4" s="19"/>
      <c r="PJE4" s="19"/>
      <c r="PJF4" s="19"/>
      <c r="PJG4" s="19"/>
      <c r="PJH4" s="19"/>
      <c r="PJI4" s="19"/>
      <c r="PJJ4" s="19"/>
      <c r="PJK4" s="19"/>
      <c r="PJL4" s="19"/>
      <c r="PJM4" s="19"/>
      <c r="PJN4" s="19"/>
      <c r="PJO4" s="19"/>
      <c r="PJP4" s="19"/>
      <c r="PJQ4" s="19"/>
      <c r="PJR4" s="19"/>
      <c r="PJS4" s="19"/>
      <c r="PJT4" s="19"/>
      <c r="PJU4" s="19"/>
      <c r="PJV4" s="19"/>
      <c r="PJW4" s="19"/>
      <c r="PJX4" s="19"/>
      <c r="PJY4" s="19"/>
      <c r="PJZ4" s="19"/>
      <c r="PKA4" s="19"/>
      <c r="PKB4" s="19"/>
      <c r="PKC4" s="19"/>
      <c r="PKD4" s="19"/>
      <c r="PKE4" s="19"/>
      <c r="PKF4" s="19"/>
      <c r="PKG4" s="19"/>
      <c r="PKH4" s="19"/>
      <c r="PKI4" s="19"/>
      <c r="PKJ4" s="19"/>
      <c r="PKK4" s="19"/>
      <c r="PKL4" s="19"/>
      <c r="PKM4" s="19"/>
      <c r="PKN4" s="19"/>
      <c r="PKO4" s="19"/>
      <c r="PKP4" s="19"/>
      <c r="PKQ4" s="19"/>
      <c r="PKR4" s="19"/>
      <c r="PKS4" s="19"/>
      <c r="PKT4" s="19"/>
      <c r="PKU4" s="19"/>
      <c r="PKV4" s="19"/>
      <c r="PKW4" s="19"/>
      <c r="PKX4" s="19"/>
      <c r="PKY4" s="19"/>
      <c r="PKZ4" s="19"/>
      <c r="PLA4" s="19"/>
      <c r="PLB4" s="19"/>
      <c r="PLC4" s="19"/>
      <c r="PLD4" s="19"/>
      <c r="PLE4" s="19"/>
      <c r="PLF4" s="19"/>
      <c r="PLG4" s="19"/>
      <c r="PLH4" s="19"/>
      <c r="PLI4" s="19"/>
      <c r="PLJ4" s="19"/>
      <c r="PLK4" s="19"/>
      <c r="PLL4" s="19"/>
      <c r="PLM4" s="19"/>
      <c r="PLN4" s="19"/>
      <c r="PLO4" s="19"/>
      <c r="PLP4" s="19"/>
      <c r="PLQ4" s="19"/>
      <c r="PLR4" s="19"/>
      <c r="PLS4" s="19"/>
      <c r="PLT4" s="19"/>
      <c r="PLU4" s="19"/>
      <c r="PLV4" s="19"/>
      <c r="PLW4" s="19"/>
      <c r="PLX4" s="19"/>
      <c r="PLY4" s="19"/>
      <c r="PLZ4" s="19"/>
      <c r="PMA4" s="19"/>
      <c r="PMB4" s="19"/>
      <c r="PMC4" s="19"/>
      <c r="PMD4" s="19"/>
      <c r="PME4" s="19"/>
      <c r="PMF4" s="19"/>
      <c r="PMG4" s="19"/>
      <c r="PMH4" s="19"/>
      <c r="PMI4" s="19"/>
      <c r="PMJ4" s="19"/>
      <c r="PMK4" s="19"/>
      <c r="PML4" s="19"/>
      <c r="PMM4" s="19"/>
      <c r="PMN4" s="19"/>
      <c r="PMO4" s="19"/>
      <c r="PMP4" s="19"/>
      <c r="PMQ4" s="19"/>
      <c r="PMR4" s="19"/>
      <c r="PMS4" s="19"/>
      <c r="PMT4" s="19"/>
      <c r="PMU4" s="19"/>
      <c r="PMV4" s="19"/>
      <c r="PMW4" s="19"/>
      <c r="PMX4" s="19"/>
      <c r="PMY4" s="19"/>
      <c r="PMZ4" s="19"/>
      <c r="PNA4" s="19"/>
      <c r="PNB4" s="19"/>
      <c r="PNC4" s="19"/>
      <c r="PND4" s="19"/>
      <c r="PNE4" s="19"/>
      <c r="PNF4" s="19"/>
      <c r="PNG4" s="19"/>
      <c r="PNH4" s="19"/>
      <c r="PNI4" s="19"/>
      <c r="PNJ4" s="19"/>
      <c r="PNK4" s="19"/>
      <c r="PNL4" s="19"/>
      <c r="PNM4" s="19"/>
      <c r="PNN4" s="19"/>
      <c r="PNO4" s="19"/>
      <c r="PNP4" s="19"/>
      <c r="PNQ4" s="19"/>
      <c r="PNR4" s="19"/>
      <c r="PNS4" s="19"/>
      <c r="PNT4" s="19"/>
      <c r="PNU4" s="19"/>
      <c r="PNV4" s="19"/>
      <c r="PNW4" s="19"/>
      <c r="PNX4" s="19"/>
      <c r="PNY4" s="19"/>
      <c r="PNZ4" s="19"/>
      <c r="POA4" s="19"/>
      <c r="POB4" s="19"/>
      <c r="POC4" s="19"/>
      <c r="POD4" s="19"/>
      <c r="POE4" s="19"/>
      <c r="POF4" s="19"/>
      <c r="POG4" s="19"/>
      <c r="POH4" s="19"/>
      <c r="POI4" s="19"/>
      <c r="POJ4" s="19"/>
      <c r="POK4" s="19"/>
      <c r="POL4" s="19"/>
      <c r="POM4" s="19"/>
      <c r="PON4" s="19"/>
      <c r="POO4" s="19"/>
      <c r="POP4" s="19"/>
      <c r="POQ4" s="19"/>
      <c r="POR4" s="19"/>
      <c r="POS4" s="19"/>
      <c r="POT4" s="19"/>
      <c r="POU4" s="19"/>
      <c r="POV4" s="19"/>
      <c r="POW4" s="19"/>
      <c r="POX4" s="19"/>
      <c r="POY4" s="19"/>
      <c r="POZ4" s="19"/>
      <c r="PPA4" s="19"/>
      <c r="PPB4" s="19"/>
      <c r="PPC4" s="19"/>
      <c r="PPD4" s="19"/>
      <c r="PPE4" s="19"/>
      <c r="PPF4" s="19"/>
      <c r="PPG4" s="19"/>
      <c r="PPH4" s="19"/>
      <c r="PPI4" s="19"/>
      <c r="PPJ4" s="19"/>
      <c r="PPK4" s="19"/>
      <c r="PPL4" s="19"/>
      <c r="PPM4" s="19"/>
      <c r="PPN4" s="19"/>
      <c r="PPO4" s="19"/>
      <c r="PPP4" s="19"/>
      <c r="PPQ4" s="19"/>
      <c r="PPR4" s="19"/>
      <c r="PPS4" s="19"/>
      <c r="PPT4" s="19"/>
      <c r="PPU4" s="19"/>
      <c r="PPV4" s="19"/>
      <c r="PPW4" s="19"/>
      <c r="PPX4" s="19"/>
      <c r="PPY4" s="19"/>
      <c r="PPZ4" s="19"/>
      <c r="PQA4" s="19"/>
      <c r="PQB4" s="19"/>
      <c r="PQC4" s="19"/>
      <c r="PQD4" s="19"/>
      <c r="PQE4" s="19"/>
      <c r="PQF4" s="19"/>
      <c r="PQG4" s="19"/>
      <c r="PQH4" s="19"/>
      <c r="PQI4" s="19"/>
      <c r="PQJ4" s="19"/>
      <c r="PQK4" s="19"/>
      <c r="PQL4" s="19"/>
      <c r="PQM4" s="19"/>
      <c r="PQN4" s="19"/>
      <c r="PQO4" s="19"/>
      <c r="PQP4" s="19"/>
      <c r="PQQ4" s="19"/>
      <c r="PQR4" s="19"/>
      <c r="PQS4" s="19"/>
      <c r="PQT4" s="19"/>
      <c r="PQU4" s="19"/>
      <c r="PQV4" s="19"/>
      <c r="PQW4" s="19"/>
      <c r="PQX4" s="19"/>
      <c r="PQY4" s="19"/>
      <c r="PQZ4" s="19"/>
      <c r="PRA4" s="19"/>
      <c r="PRB4" s="19"/>
      <c r="PRC4" s="19"/>
      <c r="PRD4" s="19"/>
      <c r="PRE4" s="19"/>
      <c r="PRF4" s="19"/>
      <c r="PRG4" s="19"/>
      <c r="PRH4" s="19"/>
      <c r="PRI4" s="19"/>
      <c r="PRJ4" s="19"/>
      <c r="PRK4" s="19"/>
      <c r="PRL4" s="19"/>
      <c r="PRM4" s="19"/>
      <c r="PRN4" s="19"/>
      <c r="PRO4" s="19"/>
      <c r="PRP4" s="19"/>
      <c r="PRQ4" s="19"/>
      <c r="PRR4" s="19"/>
      <c r="PRS4" s="19"/>
      <c r="PRT4" s="19"/>
      <c r="PRU4" s="19"/>
      <c r="PRV4" s="19"/>
      <c r="PRW4" s="19"/>
      <c r="PRX4" s="19"/>
      <c r="PRY4" s="19"/>
      <c r="PRZ4" s="19"/>
      <c r="PSA4" s="19"/>
      <c r="PSB4" s="19"/>
      <c r="PSC4" s="19"/>
      <c r="PSD4" s="19"/>
      <c r="PSE4" s="19"/>
      <c r="PSF4" s="19"/>
      <c r="PSG4" s="19"/>
      <c r="PSH4" s="19"/>
      <c r="PSI4" s="19"/>
      <c r="PSJ4" s="19"/>
      <c r="PSK4" s="19"/>
      <c r="PSL4" s="19"/>
      <c r="PSM4" s="19"/>
      <c r="PSN4" s="19"/>
      <c r="PSO4" s="19"/>
      <c r="PSP4" s="19"/>
      <c r="PSQ4" s="19"/>
      <c r="PSR4" s="19"/>
      <c r="PSS4" s="19"/>
      <c r="PST4" s="19"/>
      <c r="PSU4" s="19"/>
      <c r="PSV4" s="19"/>
      <c r="PSW4" s="19"/>
      <c r="PSX4" s="19"/>
      <c r="PSY4" s="19"/>
      <c r="PSZ4" s="19"/>
      <c r="PTA4" s="19"/>
      <c r="PTB4" s="19"/>
      <c r="PTC4" s="19"/>
      <c r="PTD4" s="19"/>
      <c r="PTE4" s="19"/>
      <c r="PTF4" s="19"/>
      <c r="PTG4" s="19"/>
      <c r="PTH4" s="19"/>
      <c r="PTI4" s="19"/>
      <c r="PTJ4" s="19"/>
      <c r="PTK4" s="19"/>
      <c r="PTL4" s="19"/>
      <c r="PTM4" s="19"/>
      <c r="PTN4" s="19"/>
      <c r="PTO4" s="19"/>
      <c r="PTP4" s="19"/>
      <c r="PTQ4" s="19"/>
      <c r="PTR4" s="19"/>
      <c r="PTS4" s="19"/>
      <c r="PTT4" s="19"/>
      <c r="PTU4" s="19"/>
      <c r="PTV4" s="19"/>
      <c r="PTW4" s="19"/>
      <c r="PTX4" s="19"/>
      <c r="PTY4" s="19"/>
      <c r="PTZ4" s="19"/>
      <c r="PUA4" s="19"/>
      <c r="PUB4" s="19"/>
      <c r="PUC4" s="19"/>
      <c r="PUD4" s="19"/>
      <c r="PUE4" s="19"/>
      <c r="PUF4" s="19"/>
      <c r="PUG4" s="19"/>
      <c r="PUH4" s="19"/>
      <c r="PUI4" s="19"/>
      <c r="PUJ4" s="19"/>
      <c r="PUK4" s="19"/>
      <c r="PUL4" s="19"/>
      <c r="PUM4" s="19"/>
      <c r="PUN4" s="19"/>
      <c r="PUO4" s="19"/>
      <c r="PUP4" s="19"/>
      <c r="PUQ4" s="19"/>
      <c r="PUR4" s="19"/>
      <c r="PUS4" s="19"/>
      <c r="PUT4" s="19"/>
      <c r="PUU4" s="19"/>
      <c r="PUV4" s="19"/>
      <c r="PUW4" s="19"/>
      <c r="PUX4" s="19"/>
      <c r="PUY4" s="19"/>
      <c r="PUZ4" s="19"/>
      <c r="PVA4" s="19"/>
      <c r="PVB4" s="19"/>
      <c r="PVC4" s="19"/>
      <c r="PVD4" s="19"/>
      <c r="PVE4" s="19"/>
      <c r="PVF4" s="19"/>
      <c r="PVG4" s="19"/>
      <c r="PVH4" s="19"/>
      <c r="PVI4" s="19"/>
      <c r="PVJ4" s="19"/>
      <c r="PVK4" s="19"/>
      <c r="PVL4" s="19"/>
      <c r="PVM4" s="19"/>
      <c r="PVN4" s="19"/>
      <c r="PVO4" s="19"/>
      <c r="PVP4" s="19"/>
      <c r="PVQ4" s="19"/>
      <c r="PVR4" s="19"/>
      <c r="PVS4" s="19"/>
      <c r="PVT4" s="19"/>
      <c r="PVU4" s="19"/>
      <c r="PVV4" s="19"/>
      <c r="PVW4" s="19"/>
      <c r="PVX4" s="19"/>
      <c r="PVY4" s="19"/>
      <c r="PVZ4" s="19"/>
      <c r="PWA4" s="19"/>
      <c r="PWB4" s="19"/>
      <c r="PWC4" s="19"/>
      <c r="PWD4" s="19"/>
      <c r="PWE4" s="19"/>
      <c r="PWF4" s="19"/>
      <c r="PWG4" s="19"/>
      <c r="PWH4" s="19"/>
      <c r="PWI4" s="19"/>
      <c r="PWJ4" s="19"/>
      <c r="PWK4" s="19"/>
      <c r="PWL4" s="19"/>
      <c r="PWM4" s="19"/>
      <c r="PWN4" s="19"/>
      <c r="PWO4" s="19"/>
      <c r="PWP4" s="19"/>
      <c r="PWQ4" s="19"/>
      <c r="PWR4" s="19"/>
      <c r="PWS4" s="19"/>
      <c r="PWT4" s="19"/>
      <c r="PWU4" s="19"/>
      <c r="PWV4" s="19"/>
      <c r="PWW4" s="19"/>
      <c r="PWX4" s="19"/>
      <c r="PWY4" s="19"/>
      <c r="PWZ4" s="19"/>
      <c r="PXA4" s="19"/>
      <c r="PXB4" s="19"/>
      <c r="PXC4" s="19"/>
      <c r="PXD4" s="19"/>
      <c r="PXE4" s="19"/>
      <c r="PXF4" s="19"/>
      <c r="PXG4" s="19"/>
      <c r="PXH4" s="19"/>
      <c r="PXI4" s="19"/>
      <c r="PXJ4" s="19"/>
      <c r="PXK4" s="19"/>
      <c r="PXL4" s="19"/>
      <c r="PXM4" s="19"/>
      <c r="PXN4" s="19"/>
      <c r="PXO4" s="19"/>
      <c r="PXP4" s="19"/>
      <c r="PXQ4" s="19"/>
      <c r="PXR4" s="19"/>
      <c r="PXS4" s="19"/>
      <c r="PXT4" s="19"/>
      <c r="PXU4" s="19"/>
      <c r="PXV4" s="19"/>
      <c r="PXW4" s="19"/>
      <c r="PXX4" s="19"/>
      <c r="PXY4" s="19"/>
      <c r="PXZ4" s="19"/>
      <c r="PYA4" s="19"/>
      <c r="PYB4" s="19"/>
      <c r="PYC4" s="19"/>
      <c r="PYD4" s="19"/>
      <c r="PYE4" s="19"/>
      <c r="PYF4" s="19"/>
      <c r="PYG4" s="19"/>
      <c r="PYH4" s="19"/>
      <c r="PYI4" s="19"/>
      <c r="PYJ4" s="19"/>
      <c r="PYK4" s="19"/>
      <c r="PYL4" s="19"/>
      <c r="PYM4" s="19"/>
      <c r="PYN4" s="19"/>
      <c r="PYO4" s="19"/>
      <c r="PYP4" s="19"/>
      <c r="PYQ4" s="19"/>
      <c r="PYR4" s="19"/>
      <c r="PYS4" s="19"/>
      <c r="PYT4" s="19"/>
      <c r="PYU4" s="19"/>
      <c r="PYV4" s="19"/>
      <c r="PYW4" s="19"/>
      <c r="PYX4" s="19"/>
      <c r="PYY4" s="19"/>
      <c r="PYZ4" s="19"/>
      <c r="PZA4" s="19"/>
      <c r="PZB4" s="19"/>
      <c r="PZC4" s="19"/>
      <c r="PZD4" s="19"/>
      <c r="PZE4" s="19"/>
      <c r="PZF4" s="19"/>
      <c r="PZG4" s="19"/>
      <c r="PZH4" s="19"/>
      <c r="PZI4" s="19"/>
      <c r="PZJ4" s="19"/>
      <c r="PZK4" s="19"/>
      <c r="PZL4" s="19"/>
      <c r="PZM4" s="19"/>
      <c r="PZN4" s="19"/>
      <c r="PZO4" s="19"/>
      <c r="PZP4" s="19"/>
      <c r="PZQ4" s="19"/>
      <c r="PZR4" s="19"/>
      <c r="PZS4" s="19"/>
      <c r="PZT4" s="19"/>
      <c r="PZU4" s="19"/>
      <c r="PZV4" s="19"/>
      <c r="PZW4" s="19"/>
      <c r="PZX4" s="19"/>
      <c r="PZY4" s="19"/>
      <c r="PZZ4" s="19"/>
      <c r="QAA4" s="19"/>
      <c r="QAB4" s="19"/>
      <c r="QAC4" s="19"/>
      <c r="QAD4" s="19"/>
      <c r="QAE4" s="19"/>
      <c r="QAF4" s="19"/>
      <c r="QAG4" s="19"/>
      <c r="QAH4" s="19"/>
      <c r="QAI4" s="19"/>
      <c r="QAJ4" s="19"/>
      <c r="QAK4" s="19"/>
      <c r="QAL4" s="19"/>
      <c r="QAM4" s="19"/>
      <c r="QAN4" s="19"/>
      <c r="QAO4" s="19"/>
      <c r="QAP4" s="19"/>
      <c r="QAQ4" s="19"/>
      <c r="QAR4" s="19"/>
      <c r="QAS4" s="19"/>
      <c r="QAT4" s="19"/>
      <c r="QAU4" s="19"/>
      <c r="QAV4" s="19"/>
      <c r="QAW4" s="19"/>
      <c r="QAX4" s="19"/>
      <c r="QAY4" s="19"/>
      <c r="QAZ4" s="19"/>
      <c r="QBA4" s="19"/>
      <c r="QBB4" s="19"/>
      <c r="QBC4" s="19"/>
      <c r="QBD4" s="19"/>
      <c r="QBE4" s="19"/>
      <c r="QBF4" s="19"/>
      <c r="QBG4" s="19"/>
      <c r="QBH4" s="19"/>
      <c r="QBI4" s="19"/>
      <c r="QBJ4" s="19"/>
      <c r="QBK4" s="19"/>
      <c r="QBL4" s="19"/>
      <c r="QBM4" s="19"/>
      <c r="QBN4" s="19"/>
      <c r="QBO4" s="19"/>
      <c r="QBP4" s="19"/>
      <c r="QBQ4" s="19"/>
      <c r="QBR4" s="19"/>
      <c r="QBS4" s="19"/>
      <c r="QBT4" s="19"/>
      <c r="QBU4" s="19"/>
      <c r="QBV4" s="19"/>
      <c r="QBW4" s="19"/>
      <c r="QBX4" s="19"/>
      <c r="QBY4" s="19"/>
      <c r="QBZ4" s="19"/>
      <c r="QCA4" s="19"/>
      <c r="QCB4" s="19"/>
      <c r="QCC4" s="19"/>
      <c r="QCD4" s="19"/>
      <c r="QCE4" s="19"/>
      <c r="QCF4" s="19"/>
      <c r="QCG4" s="19"/>
      <c r="QCH4" s="19"/>
      <c r="QCI4" s="19"/>
      <c r="QCJ4" s="19"/>
      <c r="QCK4" s="19"/>
      <c r="QCL4" s="19"/>
      <c r="QCM4" s="19"/>
      <c r="QCN4" s="19"/>
      <c r="QCO4" s="19"/>
      <c r="QCP4" s="19"/>
      <c r="QCQ4" s="19"/>
      <c r="QCR4" s="19"/>
      <c r="QCS4" s="19"/>
      <c r="QCT4" s="19"/>
      <c r="QCU4" s="19"/>
      <c r="QCV4" s="19"/>
      <c r="QCW4" s="19"/>
      <c r="QCX4" s="19"/>
      <c r="QCY4" s="19"/>
      <c r="QCZ4" s="19"/>
      <c r="QDA4" s="19"/>
      <c r="QDB4" s="19"/>
      <c r="QDC4" s="19"/>
      <c r="QDD4" s="19"/>
      <c r="QDE4" s="19"/>
      <c r="QDF4" s="19"/>
      <c r="QDG4" s="19"/>
      <c r="QDH4" s="19"/>
      <c r="QDI4" s="19"/>
      <c r="QDJ4" s="19"/>
      <c r="QDK4" s="19"/>
      <c r="QDL4" s="19"/>
      <c r="QDM4" s="19"/>
      <c r="QDN4" s="19"/>
      <c r="QDO4" s="19"/>
      <c r="QDP4" s="19"/>
      <c r="QDQ4" s="19"/>
      <c r="QDR4" s="19"/>
      <c r="QDS4" s="19"/>
      <c r="QDT4" s="19"/>
      <c r="QDU4" s="19"/>
      <c r="QDV4" s="19"/>
      <c r="QDW4" s="19"/>
      <c r="QDX4" s="19"/>
      <c r="QDY4" s="19"/>
      <c r="QDZ4" s="19"/>
      <c r="QEA4" s="19"/>
      <c r="QEB4" s="19"/>
      <c r="QEC4" s="19"/>
      <c r="QED4" s="19"/>
      <c r="QEE4" s="19"/>
      <c r="QEF4" s="19"/>
      <c r="QEG4" s="19"/>
      <c r="QEH4" s="19"/>
      <c r="QEI4" s="19"/>
      <c r="QEJ4" s="19"/>
      <c r="QEK4" s="19"/>
      <c r="QEL4" s="19"/>
      <c r="QEM4" s="19"/>
      <c r="QEN4" s="19"/>
      <c r="QEO4" s="19"/>
      <c r="QEP4" s="19"/>
      <c r="QEQ4" s="19"/>
      <c r="QER4" s="19"/>
      <c r="QES4" s="19"/>
      <c r="QET4" s="19"/>
      <c r="QEU4" s="19"/>
      <c r="QEV4" s="19"/>
      <c r="QEW4" s="19"/>
      <c r="QEX4" s="19"/>
      <c r="QEY4" s="19"/>
      <c r="QEZ4" s="19"/>
      <c r="QFA4" s="19"/>
      <c r="QFB4" s="19"/>
      <c r="QFC4" s="19"/>
      <c r="QFD4" s="19"/>
      <c r="QFE4" s="19"/>
      <c r="QFF4" s="19"/>
      <c r="QFG4" s="19"/>
      <c r="QFH4" s="19"/>
      <c r="QFI4" s="19"/>
      <c r="QFJ4" s="19"/>
      <c r="QFK4" s="19"/>
      <c r="QFL4" s="19"/>
      <c r="QFM4" s="19"/>
      <c r="QFN4" s="19"/>
      <c r="QFO4" s="19"/>
      <c r="QFP4" s="19"/>
      <c r="QFQ4" s="19"/>
      <c r="QFR4" s="19"/>
      <c r="QFS4" s="19"/>
      <c r="QFT4" s="19"/>
      <c r="QFU4" s="19"/>
      <c r="QFV4" s="19"/>
      <c r="QFW4" s="19"/>
      <c r="QFX4" s="19"/>
      <c r="QFY4" s="19"/>
      <c r="QFZ4" s="19"/>
      <c r="QGA4" s="19"/>
      <c r="QGB4" s="19"/>
      <c r="QGC4" s="19"/>
      <c r="QGD4" s="19"/>
      <c r="QGE4" s="19"/>
      <c r="QGF4" s="19"/>
      <c r="QGG4" s="19"/>
      <c r="QGH4" s="19"/>
      <c r="QGI4" s="19"/>
      <c r="QGJ4" s="19"/>
      <c r="QGK4" s="19"/>
      <c r="QGL4" s="19"/>
      <c r="QGM4" s="19"/>
      <c r="QGN4" s="19"/>
      <c r="QGO4" s="19"/>
      <c r="QGP4" s="19"/>
      <c r="QGQ4" s="19"/>
      <c r="QGR4" s="19"/>
      <c r="QGS4" s="19"/>
      <c r="QGT4" s="19"/>
      <c r="QGU4" s="19"/>
      <c r="QGV4" s="19"/>
      <c r="QGW4" s="19"/>
      <c r="QGX4" s="19"/>
      <c r="QGY4" s="19"/>
      <c r="QGZ4" s="19"/>
      <c r="QHA4" s="19"/>
      <c r="QHB4" s="19"/>
      <c r="QHC4" s="19"/>
      <c r="QHD4" s="19"/>
      <c r="QHE4" s="19"/>
      <c r="QHF4" s="19"/>
      <c r="QHG4" s="19"/>
      <c r="QHH4" s="19"/>
      <c r="QHI4" s="19"/>
      <c r="QHJ4" s="19"/>
      <c r="QHK4" s="19"/>
      <c r="QHL4" s="19"/>
      <c r="QHM4" s="19"/>
      <c r="QHN4" s="19"/>
      <c r="QHO4" s="19"/>
      <c r="QHP4" s="19"/>
      <c r="QHQ4" s="19"/>
      <c r="QHR4" s="19"/>
      <c r="QHS4" s="19"/>
      <c r="QHT4" s="19"/>
      <c r="QHU4" s="19"/>
      <c r="QHV4" s="19"/>
      <c r="QHW4" s="19"/>
      <c r="QHX4" s="19"/>
      <c r="QHY4" s="19"/>
      <c r="QHZ4" s="19"/>
      <c r="QIA4" s="19"/>
      <c r="QIB4" s="19"/>
      <c r="QIC4" s="19"/>
      <c r="QID4" s="19"/>
      <c r="QIE4" s="19"/>
      <c r="QIF4" s="19"/>
      <c r="QIG4" s="19"/>
      <c r="QIH4" s="19"/>
      <c r="QII4" s="19"/>
      <c r="QIJ4" s="19"/>
      <c r="QIK4" s="19"/>
      <c r="QIL4" s="19"/>
      <c r="QIM4" s="19"/>
      <c r="QIN4" s="19"/>
      <c r="QIO4" s="19"/>
      <c r="QIP4" s="19"/>
      <c r="QIQ4" s="19"/>
      <c r="QIR4" s="19"/>
      <c r="QIS4" s="19"/>
      <c r="QIT4" s="19"/>
      <c r="QIU4" s="19"/>
      <c r="QIV4" s="19"/>
      <c r="QIW4" s="19"/>
      <c r="QIX4" s="19"/>
      <c r="QIY4" s="19"/>
      <c r="QIZ4" s="19"/>
      <c r="QJA4" s="19"/>
      <c r="QJB4" s="19"/>
      <c r="QJC4" s="19"/>
      <c r="QJD4" s="19"/>
      <c r="QJE4" s="19"/>
      <c r="QJF4" s="19"/>
      <c r="QJG4" s="19"/>
      <c r="QJH4" s="19"/>
      <c r="QJI4" s="19"/>
      <c r="QJJ4" s="19"/>
      <c r="QJK4" s="19"/>
      <c r="QJL4" s="19"/>
      <c r="QJM4" s="19"/>
      <c r="QJN4" s="19"/>
      <c r="QJO4" s="19"/>
      <c r="QJP4" s="19"/>
      <c r="QJQ4" s="19"/>
      <c r="QJR4" s="19"/>
      <c r="QJS4" s="19"/>
      <c r="QJT4" s="19"/>
      <c r="QJU4" s="19"/>
      <c r="QJV4" s="19"/>
      <c r="QJW4" s="19"/>
      <c r="QJX4" s="19"/>
      <c r="QJY4" s="19"/>
      <c r="QJZ4" s="19"/>
      <c r="QKA4" s="19"/>
      <c r="QKB4" s="19"/>
      <c r="QKC4" s="19"/>
      <c r="QKD4" s="19"/>
      <c r="QKE4" s="19"/>
      <c r="QKF4" s="19"/>
      <c r="QKG4" s="19"/>
      <c r="QKH4" s="19"/>
      <c r="QKI4" s="19"/>
      <c r="QKJ4" s="19"/>
      <c r="QKK4" s="19"/>
      <c r="QKL4" s="19"/>
      <c r="QKM4" s="19"/>
      <c r="QKN4" s="19"/>
      <c r="QKO4" s="19"/>
      <c r="QKP4" s="19"/>
      <c r="QKQ4" s="19"/>
      <c r="QKR4" s="19"/>
      <c r="QKS4" s="19"/>
      <c r="QKT4" s="19"/>
      <c r="QKU4" s="19"/>
      <c r="QKV4" s="19"/>
      <c r="QKW4" s="19"/>
      <c r="QKX4" s="19"/>
      <c r="QKY4" s="19"/>
      <c r="QKZ4" s="19"/>
      <c r="QLA4" s="19"/>
      <c r="QLB4" s="19"/>
      <c r="QLC4" s="19"/>
      <c r="QLD4" s="19"/>
      <c r="QLE4" s="19"/>
      <c r="QLF4" s="19"/>
      <c r="QLG4" s="19"/>
      <c r="QLH4" s="19"/>
      <c r="QLI4" s="19"/>
      <c r="QLJ4" s="19"/>
      <c r="QLK4" s="19"/>
      <c r="QLL4" s="19"/>
      <c r="QLM4" s="19"/>
      <c r="QLN4" s="19"/>
      <c r="QLO4" s="19"/>
      <c r="QLP4" s="19"/>
      <c r="QLQ4" s="19"/>
      <c r="QLR4" s="19"/>
      <c r="QLS4" s="19"/>
      <c r="QLT4" s="19"/>
      <c r="QLU4" s="19"/>
      <c r="QLV4" s="19"/>
      <c r="QLW4" s="19"/>
      <c r="QLX4" s="19"/>
      <c r="QLY4" s="19"/>
      <c r="QLZ4" s="19"/>
      <c r="QMA4" s="19"/>
      <c r="QMB4" s="19"/>
      <c r="QMC4" s="19"/>
      <c r="QMD4" s="19"/>
      <c r="QME4" s="19"/>
      <c r="QMF4" s="19"/>
      <c r="QMG4" s="19"/>
      <c r="QMH4" s="19"/>
      <c r="QMI4" s="19"/>
      <c r="QMJ4" s="19"/>
      <c r="QMK4" s="19"/>
      <c r="QML4" s="19"/>
      <c r="QMM4" s="19"/>
      <c r="QMN4" s="19"/>
      <c r="QMO4" s="19"/>
      <c r="QMP4" s="19"/>
      <c r="QMQ4" s="19"/>
      <c r="QMR4" s="19"/>
      <c r="QMS4" s="19"/>
      <c r="QMT4" s="19"/>
      <c r="QMU4" s="19"/>
      <c r="QMV4" s="19"/>
      <c r="QMW4" s="19"/>
      <c r="QMX4" s="19"/>
      <c r="QMY4" s="19"/>
      <c r="QMZ4" s="19"/>
      <c r="QNA4" s="19"/>
      <c r="QNB4" s="19"/>
      <c r="QNC4" s="19"/>
      <c r="QND4" s="19"/>
      <c r="QNE4" s="19"/>
      <c r="QNF4" s="19"/>
      <c r="QNG4" s="19"/>
      <c r="QNH4" s="19"/>
      <c r="QNI4" s="19"/>
      <c r="QNJ4" s="19"/>
      <c r="QNK4" s="19"/>
      <c r="QNL4" s="19"/>
      <c r="QNM4" s="19"/>
      <c r="QNN4" s="19"/>
      <c r="QNO4" s="19"/>
      <c r="QNP4" s="19"/>
      <c r="QNQ4" s="19"/>
      <c r="QNR4" s="19"/>
      <c r="QNS4" s="19"/>
      <c r="QNT4" s="19"/>
      <c r="QNU4" s="19"/>
      <c r="QNV4" s="19"/>
      <c r="QNW4" s="19"/>
      <c r="QNX4" s="19"/>
      <c r="QNY4" s="19"/>
      <c r="QNZ4" s="19"/>
      <c r="QOA4" s="19"/>
      <c r="QOB4" s="19"/>
      <c r="QOC4" s="19"/>
      <c r="QOD4" s="19"/>
      <c r="QOE4" s="19"/>
      <c r="QOF4" s="19"/>
      <c r="QOG4" s="19"/>
      <c r="QOH4" s="19"/>
      <c r="QOI4" s="19"/>
      <c r="QOJ4" s="19"/>
      <c r="QOK4" s="19"/>
      <c r="QOL4" s="19"/>
      <c r="QOM4" s="19"/>
      <c r="QON4" s="19"/>
      <c r="QOO4" s="19"/>
      <c r="QOP4" s="19"/>
      <c r="QOQ4" s="19"/>
      <c r="QOR4" s="19"/>
      <c r="QOS4" s="19"/>
      <c r="QOT4" s="19"/>
      <c r="QOU4" s="19"/>
      <c r="QOV4" s="19"/>
      <c r="QOW4" s="19"/>
      <c r="QOX4" s="19"/>
      <c r="QOY4" s="19"/>
      <c r="QOZ4" s="19"/>
      <c r="QPA4" s="19"/>
      <c r="QPB4" s="19"/>
      <c r="QPC4" s="19"/>
      <c r="QPD4" s="19"/>
      <c r="QPE4" s="19"/>
      <c r="QPF4" s="19"/>
      <c r="QPG4" s="19"/>
      <c r="QPH4" s="19"/>
      <c r="QPI4" s="19"/>
      <c r="QPJ4" s="19"/>
      <c r="QPK4" s="19"/>
      <c r="QPL4" s="19"/>
      <c r="QPM4" s="19"/>
      <c r="QPN4" s="19"/>
      <c r="QPO4" s="19"/>
      <c r="QPP4" s="19"/>
      <c r="QPQ4" s="19"/>
      <c r="QPR4" s="19"/>
      <c r="QPS4" s="19"/>
      <c r="QPT4" s="19"/>
      <c r="QPU4" s="19"/>
      <c r="QPV4" s="19"/>
      <c r="QPW4" s="19"/>
      <c r="QPX4" s="19"/>
      <c r="QPY4" s="19"/>
      <c r="QPZ4" s="19"/>
      <c r="QQA4" s="19"/>
      <c r="QQB4" s="19"/>
      <c r="QQC4" s="19"/>
      <c r="QQD4" s="19"/>
      <c r="QQE4" s="19"/>
      <c r="QQF4" s="19"/>
      <c r="QQG4" s="19"/>
      <c r="QQH4" s="19"/>
      <c r="QQI4" s="19"/>
      <c r="QQJ4" s="19"/>
      <c r="QQK4" s="19"/>
      <c r="QQL4" s="19"/>
      <c r="QQM4" s="19"/>
      <c r="QQN4" s="19"/>
      <c r="QQO4" s="19"/>
      <c r="QQP4" s="19"/>
      <c r="QQQ4" s="19"/>
      <c r="QQR4" s="19"/>
      <c r="QQS4" s="19"/>
      <c r="QQT4" s="19"/>
      <c r="QQU4" s="19"/>
      <c r="QQV4" s="19"/>
      <c r="QQW4" s="19"/>
      <c r="QQX4" s="19"/>
      <c r="QQY4" s="19"/>
      <c r="QQZ4" s="19"/>
      <c r="QRA4" s="19"/>
      <c r="QRB4" s="19"/>
      <c r="QRC4" s="19"/>
      <c r="QRD4" s="19"/>
      <c r="QRE4" s="19"/>
      <c r="QRF4" s="19"/>
      <c r="QRG4" s="19"/>
      <c r="QRH4" s="19"/>
      <c r="QRI4" s="19"/>
      <c r="QRJ4" s="19"/>
      <c r="QRK4" s="19"/>
      <c r="QRL4" s="19"/>
      <c r="QRM4" s="19"/>
      <c r="QRN4" s="19"/>
      <c r="QRO4" s="19"/>
      <c r="QRP4" s="19"/>
      <c r="QRQ4" s="19"/>
      <c r="QRR4" s="19"/>
      <c r="QRS4" s="19"/>
      <c r="QRT4" s="19"/>
      <c r="QRU4" s="19"/>
      <c r="QRV4" s="19"/>
      <c r="QRW4" s="19"/>
      <c r="QRX4" s="19"/>
      <c r="QRY4" s="19"/>
      <c r="QRZ4" s="19"/>
      <c r="QSA4" s="19"/>
      <c r="QSB4" s="19"/>
      <c r="QSC4" s="19"/>
      <c r="QSD4" s="19"/>
      <c r="QSE4" s="19"/>
      <c r="QSF4" s="19"/>
      <c r="QSG4" s="19"/>
      <c r="QSH4" s="19"/>
      <c r="QSI4" s="19"/>
      <c r="QSJ4" s="19"/>
      <c r="QSK4" s="19"/>
      <c r="QSL4" s="19"/>
      <c r="QSM4" s="19"/>
      <c r="QSN4" s="19"/>
      <c r="QSO4" s="19"/>
      <c r="QSP4" s="19"/>
      <c r="QSQ4" s="19"/>
      <c r="QSR4" s="19"/>
      <c r="QSS4" s="19"/>
      <c r="QST4" s="19"/>
      <c r="QSU4" s="19"/>
      <c r="QSV4" s="19"/>
      <c r="QSW4" s="19"/>
      <c r="QSX4" s="19"/>
      <c r="QSY4" s="19"/>
      <c r="QSZ4" s="19"/>
      <c r="QTA4" s="19"/>
      <c r="QTB4" s="19"/>
      <c r="QTC4" s="19"/>
      <c r="QTD4" s="19"/>
      <c r="QTE4" s="19"/>
      <c r="QTF4" s="19"/>
      <c r="QTG4" s="19"/>
      <c r="QTH4" s="19"/>
      <c r="QTI4" s="19"/>
      <c r="QTJ4" s="19"/>
      <c r="QTK4" s="19"/>
      <c r="QTL4" s="19"/>
      <c r="QTM4" s="19"/>
      <c r="QTN4" s="19"/>
      <c r="QTO4" s="19"/>
      <c r="QTP4" s="19"/>
      <c r="QTQ4" s="19"/>
      <c r="QTR4" s="19"/>
      <c r="QTS4" s="19"/>
      <c r="QTT4" s="19"/>
      <c r="QTU4" s="19"/>
      <c r="QTV4" s="19"/>
      <c r="QTW4" s="19"/>
      <c r="QTX4" s="19"/>
      <c r="QTY4" s="19"/>
      <c r="QTZ4" s="19"/>
      <c r="QUA4" s="19"/>
      <c r="QUB4" s="19"/>
      <c r="QUC4" s="19"/>
      <c r="QUD4" s="19"/>
      <c r="QUE4" s="19"/>
      <c r="QUF4" s="19"/>
      <c r="QUG4" s="19"/>
      <c r="QUH4" s="19"/>
      <c r="QUI4" s="19"/>
      <c r="QUJ4" s="19"/>
      <c r="QUK4" s="19"/>
      <c r="QUL4" s="19"/>
      <c r="QUM4" s="19"/>
      <c r="QUN4" s="19"/>
      <c r="QUO4" s="19"/>
      <c r="QUP4" s="19"/>
      <c r="QUQ4" s="19"/>
      <c r="QUR4" s="19"/>
      <c r="QUS4" s="19"/>
      <c r="QUT4" s="19"/>
      <c r="QUU4" s="19"/>
      <c r="QUV4" s="19"/>
      <c r="QUW4" s="19"/>
      <c r="QUX4" s="19"/>
      <c r="QUY4" s="19"/>
      <c r="QUZ4" s="19"/>
      <c r="QVA4" s="19"/>
      <c r="QVB4" s="19"/>
      <c r="QVC4" s="19"/>
      <c r="QVD4" s="19"/>
      <c r="QVE4" s="19"/>
      <c r="QVF4" s="19"/>
      <c r="QVG4" s="19"/>
      <c r="QVH4" s="19"/>
      <c r="QVI4" s="19"/>
      <c r="QVJ4" s="19"/>
      <c r="QVK4" s="19"/>
      <c r="QVL4" s="19"/>
      <c r="QVM4" s="19"/>
      <c r="QVN4" s="19"/>
      <c r="QVO4" s="19"/>
      <c r="QVP4" s="19"/>
      <c r="QVQ4" s="19"/>
      <c r="QVR4" s="19"/>
      <c r="QVS4" s="19"/>
      <c r="QVT4" s="19"/>
      <c r="QVU4" s="19"/>
      <c r="QVV4" s="19"/>
      <c r="QVW4" s="19"/>
      <c r="QVX4" s="19"/>
      <c r="QVY4" s="19"/>
      <c r="QVZ4" s="19"/>
      <c r="QWA4" s="19"/>
      <c r="QWB4" s="19"/>
      <c r="QWC4" s="19"/>
      <c r="QWD4" s="19"/>
      <c r="QWE4" s="19"/>
      <c r="QWF4" s="19"/>
      <c r="QWG4" s="19"/>
      <c r="QWH4" s="19"/>
      <c r="QWI4" s="19"/>
      <c r="QWJ4" s="19"/>
      <c r="QWK4" s="19"/>
      <c r="QWL4" s="19"/>
      <c r="QWM4" s="19"/>
      <c r="QWN4" s="19"/>
      <c r="QWO4" s="19"/>
      <c r="QWP4" s="19"/>
      <c r="QWQ4" s="19"/>
      <c r="QWR4" s="19"/>
      <c r="QWS4" s="19"/>
      <c r="QWT4" s="19"/>
      <c r="QWU4" s="19"/>
      <c r="QWV4" s="19"/>
      <c r="QWW4" s="19"/>
      <c r="QWX4" s="19"/>
      <c r="QWY4" s="19"/>
      <c r="QWZ4" s="19"/>
      <c r="QXA4" s="19"/>
      <c r="QXB4" s="19"/>
      <c r="QXC4" s="19"/>
      <c r="QXD4" s="19"/>
      <c r="QXE4" s="19"/>
      <c r="QXF4" s="19"/>
      <c r="QXG4" s="19"/>
      <c r="QXH4" s="19"/>
      <c r="QXI4" s="19"/>
      <c r="QXJ4" s="19"/>
      <c r="QXK4" s="19"/>
      <c r="QXL4" s="19"/>
      <c r="QXM4" s="19"/>
      <c r="QXN4" s="19"/>
      <c r="QXO4" s="19"/>
      <c r="QXP4" s="19"/>
      <c r="QXQ4" s="19"/>
      <c r="QXR4" s="19"/>
      <c r="QXS4" s="19"/>
      <c r="QXT4" s="19"/>
      <c r="QXU4" s="19"/>
      <c r="QXV4" s="19"/>
      <c r="QXW4" s="19"/>
      <c r="QXX4" s="19"/>
      <c r="QXY4" s="19"/>
      <c r="QXZ4" s="19"/>
      <c r="QYA4" s="19"/>
      <c r="QYB4" s="19"/>
      <c r="QYC4" s="19"/>
      <c r="QYD4" s="19"/>
      <c r="QYE4" s="19"/>
      <c r="QYF4" s="19"/>
      <c r="QYG4" s="19"/>
      <c r="QYH4" s="19"/>
      <c r="QYI4" s="19"/>
      <c r="QYJ4" s="19"/>
      <c r="QYK4" s="19"/>
      <c r="QYL4" s="19"/>
      <c r="QYM4" s="19"/>
      <c r="QYN4" s="19"/>
      <c r="QYO4" s="19"/>
      <c r="QYP4" s="19"/>
      <c r="QYQ4" s="19"/>
      <c r="QYR4" s="19"/>
      <c r="QYS4" s="19"/>
      <c r="QYT4" s="19"/>
      <c r="QYU4" s="19"/>
      <c r="QYV4" s="19"/>
      <c r="QYW4" s="19"/>
      <c r="QYX4" s="19"/>
      <c r="QYY4" s="19"/>
      <c r="QYZ4" s="19"/>
      <c r="QZA4" s="19"/>
      <c r="QZB4" s="19"/>
      <c r="QZC4" s="19"/>
      <c r="QZD4" s="19"/>
      <c r="QZE4" s="19"/>
      <c r="QZF4" s="19"/>
      <c r="QZG4" s="19"/>
      <c r="QZH4" s="19"/>
      <c r="QZI4" s="19"/>
      <c r="QZJ4" s="19"/>
      <c r="QZK4" s="19"/>
      <c r="QZL4" s="19"/>
      <c r="QZM4" s="19"/>
      <c r="QZN4" s="19"/>
      <c r="QZO4" s="19"/>
      <c r="QZP4" s="19"/>
      <c r="QZQ4" s="19"/>
      <c r="QZR4" s="19"/>
      <c r="QZS4" s="19"/>
      <c r="QZT4" s="19"/>
      <c r="QZU4" s="19"/>
      <c r="QZV4" s="19"/>
      <c r="QZW4" s="19"/>
      <c r="QZX4" s="19"/>
      <c r="QZY4" s="19"/>
      <c r="QZZ4" s="19"/>
      <c r="RAA4" s="19"/>
      <c r="RAB4" s="19"/>
      <c r="RAC4" s="19"/>
      <c r="RAD4" s="19"/>
      <c r="RAE4" s="19"/>
      <c r="RAF4" s="19"/>
      <c r="RAG4" s="19"/>
      <c r="RAH4" s="19"/>
      <c r="RAI4" s="19"/>
      <c r="RAJ4" s="19"/>
      <c r="RAK4" s="19"/>
      <c r="RAL4" s="19"/>
      <c r="RAM4" s="19"/>
      <c r="RAN4" s="19"/>
      <c r="RAO4" s="19"/>
      <c r="RAP4" s="19"/>
      <c r="RAQ4" s="19"/>
      <c r="RAR4" s="19"/>
      <c r="RAS4" s="19"/>
      <c r="RAT4" s="19"/>
      <c r="RAU4" s="19"/>
      <c r="RAV4" s="19"/>
      <c r="RAW4" s="19"/>
      <c r="RAX4" s="19"/>
      <c r="RAY4" s="19"/>
      <c r="RAZ4" s="19"/>
      <c r="RBA4" s="19"/>
      <c r="RBB4" s="19"/>
      <c r="RBC4" s="19"/>
      <c r="RBD4" s="19"/>
      <c r="RBE4" s="19"/>
      <c r="RBF4" s="19"/>
      <c r="RBG4" s="19"/>
      <c r="RBH4" s="19"/>
      <c r="RBI4" s="19"/>
      <c r="RBJ4" s="19"/>
      <c r="RBK4" s="19"/>
      <c r="RBL4" s="19"/>
      <c r="RBM4" s="19"/>
      <c r="RBN4" s="19"/>
      <c r="RBO4" s="19"/>
      <c r="RBP4" s="19"/>
      <c r="RBQ4" s="19"/>
      <c r="RBR4" s="19"/>
      <c r="RBS4" s="19"/>
      <c r="RBT4" s="19"/>
      <c r="RBU4" s="19"/>
      <c r="RBV4" s="19"/>
      <c r="RBW4" s="19"/>
      <c r="RBX4" s="19"/>
      <c r="RBY4" s="19"/>
      <c r="RBZ4" s="19"/>
      <c r="RCA4" s="19"/>
      <c r="RCB4" s="19"/>
      <c r="RCC4" s="19"/>
      <c r="RCD4" s="19"/>
      <c r="RCE4" s="19"/>
      <c r="RCF4" s="19"/>
      <c r="RCG4" s="19"/>
      <c r="RCH4" s="19"/>
      <c r="RCI4" s="19"/>
      <c r="RCJ4" s="19"/>
      <c r="RCK4" s="19"/>
      <c r="RCL4" s="19"/>
      <c r="RCM4" s="19"/>
      <c r="RCN4" s="19"/>
      <c r="RCO4" s="19"/>
      <c r="RCP4" s="19"/>
      <c r="RCQ4" s="19"/>
      <c r="RCR4" s="19"/>
      <c r="RCS4" s="19"/>
      <c r="RCT4" s="19"/>
      <c r="RCU4" s="19"/>
      <c r="RCV4" s="19"/>
      <c r="RCW4" s="19"/>
      <c r="RCX4" s="19"/>
      <c r="RCY4" s="19"/>
      <c r="RCZ4" s="19"/>
      <c r="RDA4" s="19"/>
      <c r="RDB4" s="19"/>
      <c r="RDC4" s="19"/>
      <c r="RDD4" s="19"/>
      <c r="RDE4" s="19"/>
      <c r="RDF4" s="19"/>
      <c r="RDG4" s="19"/>
      <c r="RDH4" s="19"/>
      <c r="RDI4" s="19"/>
      <c r="RDJ4" s="19"/>
      <c r="RDK4" s="19"/>
      <c r="RDL4" s="19"/>
      <c r="RDM4" s="19"/>
      <c r="RDN4" s="19"/>
      <c r="RDO4" s="19"/>
      <c r="RDP4" s="19"/>
      <c r="RDQ4" s="19"/>
      <c r="RDR4" s="19"/>
      <c r="RDS4" s="19"/>
      <c r="RDT4" s="19"/>
      <c r="RDU4" s="19"/>
      <c r="RDV4" s="19"/>
      <c r="RDW4" s="19"/>
      <c r="RDX4" s="19"/>
      <c r="RDY4" s="19"/>
      <c r="RDZ4" s="19"/>
      <c r="REA4" s="19"/>
      <c r="REB4" s="19"/>
      <c r="REC4" s="19"/>
      <c r="RED4" s="19"/>
      <c r="REE4" s="19"/>
      <c r="REF4" s="19"/>
      <c r="REG4" s="19"/>
      <c r="REH4" s="19"/>
      <c r="REI4" s="19"/>
      <c r="REJ4" s="19"/>
      <c r="REK4" s="19"/>
      <c r="REL4" s="19"/>
      <c r="REM4" s="19"/>
      <c r="REN4" s="19"/>
      <c r="REO4" s="19"/>
      <c r="REP4" s="19"/>
      <c r="REQ4" s="19"/>
      <c r="RER4" s="19"/>
      <c r="RES4" s="19"/>
      <c r="RET4" s="19"/>
      <c r="REU4" s="19"/>
      <c r="REV4" s="19"/>
      <c r="REW4" s="19"/>
      <c r="REX4" s="19"/>
      <c r="REY4" s="19"/>
      <c r="REZ4" s="19"/>
      <c r="RFA4" s="19"/>
      <c r="RFB4" s="19"/>
      <c r="RFC4" s="19"/>
      <c r="RFD4" s="19"/>
      <c r="RFE4" s="19"/>
      <c r="RFF4" s="19"/>
      <c r="RFG4" s="19"/>
      <c r="RFH4" s="19"/>
      <c r="RFI4" s="19"/>
      <c r="RFJ4" s="19"/>
      <c r="RFK4" s="19"/>
      <c r="RFL4" s="19"/>
      <c r="RFM4" s="19"/>
      <c r="RFN4" s="19"/>
      <c r="RFO4" s="19"/>
      <c r="RFP4" s="19"/>
      <c r="RFQ4" s="19"/>
      <c r="RFR4" s="19"/>
      <c r="RFS4" s="19"/>
      <c r="RFT4" s="19"/>
      <c r="RFU4" s="19"/>
      <c r="RFV4" s="19"/>
      <c r="RFW4" s="19"/>
      <c r="RFX4" s="19"/>
      <c r="RFY4" s="19"/>
      <c r="RFZ4" s="19"/>
      <c r="RGA4" s="19"/>
      <c r="RGB4" s="19"/>
      <c r="RGC4" s="19"/>
      <c r="RGD4" s="19"/>
      <c r="RGE4" s="19"/>
      <c r="RGF4" s="19"/>
      <c r="RGG4" s="19"/>
      <c r="RGH4" s="19"/>
      <c r="RGI4" s="19"/>
      <c r="RGJ4" s="19"/>
      <c r="RGK4" s="19"/>
      <c r="RGL4" s="19"/>
      <c r="RGM4" s="19"/>
      <c r="RGN4" s="19"/>
      <c r="RGO4" s="19"/>
      <c r="RGP4" s="19"/>
      <c r="RGQ4" s="19"/>
      <c r="RGR4" s="19"/>
      <c r="RGS4" s="19"/>
      <c r="RGT4" s="19"/>
      <c r="RGU4" s="19"/>
      <c r="RGV4" s="19"/>
      <c r="RGW4" s="19"/>
      <c r="RGX4" s="19"/>
      <c r="RGY4" s="19"/>
      <c r="RGZ4" s="19"/>
      <c r="RHA4" s="19"/>
      <c r="RHB4" s="19"/>
      <c r="RHC4" s="19"/>
      <c r="RHD4" s="19"/>
      <c r="RHE4" s="19"/>
      <c r="RHF4" s="19"/>
      <c r="RHG4" s="19"/>
      <c r="RHH4" s="19"/>
      <c r="RHI4" s="19"/>
      <c r="RHJ4" s="19"/>
      <c r="RHK4" s="19"/>
      <c r="RHL4" s="19"/>
      <c r="RHM4" s="19"/>
      <c r="RHN4" s="19"/>
      <c r="RHO4" s="19"/>
      <c r="RHP4" s="19"/>
      <c r="RHQ4" s="19"/>
      <c r="RHR4" s="19"/>
      <c r="RHS4" s="19"/>
      <c r="RHT4" s="19"/>
      <c r="RHU4" s="19"/>
      <c r="RHV4" s="19"/>
      <c r="RHW4" s="19"/>
      <c r="RHX4" s="19"/>
      <c r="RHY4" s="19"/>
      <c r="RHZ4" s="19"/>
      <c r="RIA4" s="19"/>
      <c r="RIB4" s="19"/>
      <c r="RIC4" s="19"/>
      <c r="RID4" s="19"/>
      <c r="RIE4" s="19"/>
      <c r="RIF4" s="19"/>
      <c r="RIG4" s="19"/>
      <c r="RIH4" s="19"/>
      <c r="RII4" s="19"/>
      <c r="RIJ4" s="19"/>
      <c r="RIK4" s="19"/>
      <c r="RIL4" s="19"/>
      <c r="RIM4" s="19"/>
      <c r="RIN4" s="19"/>
      <c r="RIO4" s="19"/>
      <c r="RIP4" s="19"/>
      <c r="RIQ4" s="19"/>
      <c r="RIR4" s="19"/>
      <c r="RIS4" s="19"/>
      <c r="RIT4" s="19"/>
      <c r="RIU4" s="19"/>
      <c r="RIV4" s="19"/>
      <c r="RIW4" s="19"/>
      <c r="RIX4" s="19"/>
      <c r="RIY4" s="19"/>
      <c r="RIZ4" s="19"/>
      <c r="RJA4" s="19"/>
      <c r="RJB4" s="19"/>
      <c r="RJC4" s="19"/>
      <c r="RJD4" s="19"/>
      <c r="RJE4" s="19"/>
      <c r="RJF4" s="19"/>
      <c r="RJG4" s="19"/>
      <c r="RJH4" s="19"/>
      <c r="RJI4" s="19"/>
      <c r="RJJ4" s="19"/>
      <c r="RJK4" s="19"/>
      <c r="RJL4" s="19"/>
      <c r="RJM4" s="19"/>
      <c r="RJN4" s="19"/>
      <c r="RJO4" s="19"/>
      <c r="RJP4" s="19"/>
      <c r="RJQ4" s="19"/>
      <c r="RJR4" s="19"/>
      <c r="RJS4" s="19"/>
      <c r="RJT4" s="19"/>
      <c r="RJU4" s="19"/>
      <c r="RJV4" s="19"/>
      <c r="RJW4" s="19"/>
      <c r="RJX4" s="19"/>
      <c r="RJY4" s="19"/>
      <c r="RJZ4" s="19"/>
      <c r="RKA4" s="19"/>
      <c r="RKB4" s="19"/>
      <c r="RKC4" s="19"/>
      <c r="RKD4" s="19"/>
      <c r="RKE4" s="19"/>
      <c r="RKF4" s="19"/>
      <c r="RKG4" s="19"/>
      <c r="RKH4" s="19"/>
      <c r="RKI4" s="19"/>
      <c r="RKJ4" s="19"/>
      <c r="RKK4" s="19"/>
      <c r="RKL4" s="19"/>
      <c r="RKM4" s="19"/>
      <c r="RKN4" s="19"/>
      <c r="RKO4" s="19"/>
      <c r="RKP4" s="19"/>
      <c r="RKQ4" s="19"/>
      <c r="RKR4" s="19"/>
      <c r="RKS4" s="19"/>
      <c r="RKT4" s="19"/>
      <c r="RKU4" s="19"/>
      <c r="RKV4" s="19"/>
      <c r="RKW4" s="19"/>
      <c r="RKX4" s="19"/>
      <c r="RKY4" s="19"/>
      <c r="RKZ4" s="19"/>
      <c r="RLA4" s="19"/>
      <c r="RLB4" s="19"/>
      <c r="RLC4" s="19"/>
      <c r="RLD4" s="19"/>
      <c r="RLE4" s="19"/>
      <c r="RLF4" s="19"/>
      <c r="RLG4" s="19"/>
      <c r="RLH4" s="19"/>
      <c r="RLI4" s="19"/>
      <c r="RLJ4" s="19"/>
      <c r="RLK4" s="19"/>
      <c r="RLL4" s="19"/>
      <c r="RLM4" s="19"/>
      <c r="RLN4" s="19"/>
      <c r="RLO4" s="19"/>
      <c r="RLP4" s="19"/>
      <c r="RLQ4" s="19"/>
      <c r="RLR4" s="19"/>
      <c r="RLS4" s="19"/>
      <c r="RLT4" s="19"/>
      <c r="RLU4" s="19"/>
      <c r="RLV4" s="19"/>
      <c r="RLW4" s="19"/>
      <c r="RLX4" s="19"/>
      <c r="RLY4" s="19"/>
      <c r="RLZ4" s="19"/>
      <c r="RMA4" s="19"/>
      <c r="RMB4" s="19"/>
      <c r="RMC4" s="19"/>
      <c r="RMD4" s="19"/>
      <c r="RME4" s="19"/>
      <c r="RMF4" s="19"/>
      <c r="RMG4" s="19"/>
      <c r="RMH4" s="19"/>
      <c r="RMI4" s="19"/>
      <c r="RMJ4" s="19"/>
      <c r="RMK4" s="19"/>
      <c r="RML4" s="19"/>
      <c r="RMM4" s="19"/>
      <c r="RMN4" s="19"/>
      <c r="RMO4" s="19"/>
      <c r="RMP4" s="19"/>
      <c r="RMQ4" s="19"/>
      <c r="RMR4" s="19"/>
      <c r="RMS4" s="19"/>
      <c r="RMT4" s="19"/>
      <c r="RMU4" s="19"/>
      <c r="RMV4" s="19"/>
      <c r="RMW4" s="19"/>
      <c r="RMX4" s="19"/>
      <c r="RMY4" s="19"/>
      <c r="RMZ4" s="19"/>
      <c r="RNA4" s="19"/>
      <c r="RNB4" s="19"/>
      <c r="RNC4" s="19"/>
      <c r="RND4" s="19"/>
      <c r="RNE4" s="19"/>
      <c r="RNF4" s="19"/>
      <c r="RNG4" s="19"/>
      <c r="RNH4" s="19"/>
      <c r="RNI4" s="19"/>
      <c r="RNJ4" s="19"/>
      <c r="RNK4" s="19"/>
      <c r="RNL4" s="19"/>
      <c r="RNM4" s="19"/>
      <c r="RNN4" s="19"/>
      <c r="RNO4" s="19"/>
      <c r="RNP4" s="19"/>
      <c r="RNQ4" s="19"/>
      <c r="RNR4" s="19"/>
      <c r="RNS4" s="19"/>
      <c r="RNT4" s="19"/>
      <c r="RNU4" s="19"/>
      <c r="RNV4" s="19"/>
      <c r="RNW4" s="19"/>
      <c r="RNX4" s="19"/>
      <c r="RNY4" s="19"/>
      <c r="RNZ4" s="19"/>
      <c r="ROA4" s="19"/>
      <c r="ROB4" s="19"/>
      <c r="ROC4" s="19"/>
      <c r="ROD4" s="19"/>
      <c r="ROE4" s="19"/>
      <c r="ROF4" s="19"/>
      <c r="ROG4" s="19"/>
      <c r="ROH4" s="19"/>
      <c r="ROI4" s="19"/>
      <c r="ROJ4" s="19"/>
      <c r="ROK4" s="19"/>
      <c r="ROL4" s="19"/>
      <c r="ROM4" s="19"/>
      <c r="RON4" s="19"/>
      <c r="ROO4" s="19"/>
      <c r="ROP4" s="19"/>
      <c r="ROQ4" s="19"/>
      <c r="ROR4" s="19"/>
      <c r="ROS4" s="19"/>
      <c r="ROT4" s="19"/>
      <c r="ROU4" s="19"/>
      <c r="ROV4" s="19"/>
      <c r="ROW4" s="19"/>
      <c r="ROX4" s="19"/>
      <c r="ROY4" s="19"/>
      <c r="ROZ4" s="19"/>
      <c r="RPA4" s="19"/>
      <c r="RPB4" s="19"/>
      <c r="RPC4" s="19"/>
      <c r="RPD4" s="19"/>
      <c r="RPE4" s="19"/>
      <c r="RPF4" s="19"/>
      <c r="RPG4" s="19"/>
      <c r="RPH4" s="19"/>
      <c r="RPI4" s="19"/>
      <c r="RPJ4" s="19"/>
      <c r="RPK4" s="19"/>
      <c r="RPL4" s="19"/>
      <c r="RPM4" s="19"/>
      <c r="RPN4" s="19"/>
      <c r="RPO4" s="19"/>
      <c r="RPP4" s="19"/>
      <c r="RPQ4" s="19"/>
      <c r="RPR4" s="19"/>
      <c r="RPS4" s="19"/>
      <c r="RPT4" s="19"/>
      <c r="RPU4" s="19"/>
      <c r="RPV4" s="19"/>
      <c r="RPW4" s="19"/>
      <c r="RPX4" s="19"/>
      <c r="RPY4" s="19"/>
      <c r="RPZ4" s="19"/>
      <c r="RQA4" s="19"/>
      <c r="RQB4" s="19"/>
      <c r="RQC4" s="19"/>
      <c r="RQD4" s="19"/>
      <c r="RQE4" s="19"/>
      <c r="RQF4" s="19"/>
      <c r="RQG4" s="19"/>
      <c r="RQH4" s="19"/>
      <c r="RQI4" s="19"/>
      <c r="RQJ4" s="19"/>
      <c r="RQK4" s="19"/>
      <c r="RQL4" s="19"/>
      <c r="RQM4" s="19"/>
      <c r="RQN4" s="19"/>
      <c r="RQO4" s="19"/>
      <c r="RQP4" s="19"/>
      <c r="RQQ4" s="19"/>
      <c r="RQR4" s="19"/>
      <c r="RQS4" s="19"/>
      <c r="RQT4" s="19"/>
      <c r="RQU4" s="19"/>
      <c r="RQV4" s="19"/>
      <c r="RQW4" s="19"/>
      <c r="RQX4" s="19"/>
      <c r="RQY4" s="19"/>
      <c r="RQZ4" s="19"/>
      <c r="RRA4" s="19"/>
      <c r="RRB4" s="19"/>
      <c r="RRC4" s="19"/>
      <c r="RRD4" s="19"/>
      <c r="RRE4" s="19"/>
      <c r="RRF4" s="19"/>
      <c r="RRG4" s="19"/>
      <c r="RRH4" s="19"/>
      <c r="RRI4" s="19"/>
      <c r="RRJ4" s="19"/>
      <c r="RRK4" s="19"/>
      <c r="RRL4" s="19"/>
      <c r="RRM4" s="19"/>
      <c r="RRN4" s="19"/>
      <c r="RRO4" s="19"/>
      <c r="RRP4" s="19"/>
      <c r="RRQ4" s="19"/>
      <c r="RRR4" s="19"/>
      <c r="RRS4" s="19"/>
      <c r="RRT4" s="19"/>
      <c r="RRU4" s="19"/>
      <c r="RRV4" s="19"/>
      <c r="RRW4" s="19"/>
      <c r="RRX4" s="19"/>
      <c r="RRY4" s="19"/>
      <c r="RRZ4" s="19"/>
      <c r="RSA4" s="19"/>
      <c r="RSB4" s="19"/>
      <c r="RSC4" s="19"/>
      <c r="RSD4" s="19"/>
      <c r="RSE4" s="19"/>
      <c r="RSF4" s="19"/>
      <c r="RSG4" s="19"/>
      <c r="RSH4" s="19"/>
      <c r="RSI4" s="19"/>
      <c r="RSJ4" s="19"/>
      <c r="RSK4" s="19"/>
      <c r="RSL4" s="19"/>
      <c r="RSM4" s="19"/>
      <c r="RSN4" s="19"/>
      <c r="RSO4" s="19"/>
      <c r="RSP4" s="19"/>
      <c r="RSQ4" s="19"/>
      <c r="RSR4" s="19"/>
      <c r="RSS4" s="19"/>
      <c r="RST4" s="19"/>
      <c r="RSU4" s="19"/>
      <c r="RSV4" s="19"/>
      <c r="RSW4" s="19"/>
      <c r="RSX4" s="19"/>
      <c r="RSY4" s="19"/>
      <c r="RSZ4" s="19"/>
      <c r="RTA4" s="19"/>
      <c r="RTB4" s="19"/>
      <c r="RTC4" s="19"/>
      <c r="RTD4" s="19"/>
      <c r="RTE4" s="19"/>
      <c r="RTF4" s="19"/>
      <c r="RTG4" s="19"/>
      <c r="RTH4" s="19"/>
      <c r="RTI4" s="19"/>
      <c r="RTJ4" s="19"/>
      <c r="RTK4" s="19"/>
      <c r="RTL4" s="19"/>
      <c r="RTM4" s="19"/>
      <c r="RTN4" s="19"/>
      <c r="RTO4" s="19"/>
      <c r="RTP4" s="19"/>
      <c r="RTQ4" s="19"/>
      <c r="RTR4" s="19"/>
      <c r="RTS4" s="19"/>
      <c r="RTT4" s="19"/>
      <c r="RTU4" s="19"/>
      <c r="RTV4" s="19"/>
      <c r="RTW4" s="19"/>
      <c r="RTX4" s="19"/>
      <c r="RTY4" s="19"/>
      <c r="RTZ4" s="19"/>
      <c r="RUA4" s="19"/>
      <c r="RUB4" s="19"/>
      <c r="RUC4" s="19"/>
      <c r="RUD4" s="19"/>
      <c r="RUE4" s="19"/>
      <c r="RUF4" s="19"/>
      <c r="RUG4" s="19"/>
      <c r="RUH4" s="19"/>
      <c r="RUI4" s="19"/>
      <c r="RUJ4" s="19"/>
      <c r="RUK4" s="19"/>
      <c r="RUL4" s="19"/>
      <c r="RUM4" s="19"/>
      <c r="RUN4" s="19"/>
      <c r="RUO4" s="19"/>
      <c r="RUP4" s="19"/>
      <c r="RUQ4" s="19"/>
      <c r="RUR4" s="19"/>
      <c r="RUS4" s="19"/>
      <c r="RUT4" s="19"/>
      <c r="RUU4" s="19"/>
      <c r="RUV4" s="19"/>
      <c r="RUW4" s="19"/>
      <c r="RUX4" s="19"/>
      <c r="RUY4" s="19"/>
      <c r="RUZ4" s="19"/>
      <c r="RVA4" s="19"/>
      <c r="RVB4" s="19"/>
      <c r="RVC4" s="19"/>
      <c r="RVD4" s="19"/>
      <c r="RVE4" s="19"/>
      <c r="RVF4" s="19"/>
      <c r="RVG4" s="19"/>
      <c r="RVH4" s="19"/>
      <c r="RVI4" s="19"/>
      <c r="RVJ4" s="19"/>
      <c r="RVK4" s="19"/>
      <c r="RVL4" s="19"/>
      <c r="RVM4" s="19"/>
      <c r="RVN4" s="19"/>
      <c r="RVO4" s="19"/>
      <c r="RVP4" s="19"/>
      <c r="RVQ4" s="19"/>
      <c r="RVR4" s="19"/>
      <c r="RVS4" s="19"/>
      <c r="RVT4" s="19"/>
      <c r="RVU4" s="19"/>
      <c r="RVV4" s="19"/>
      <c r="RVW4" s="19"/>
      <c r="RVX4" s="19"/>
      <c r="RVY4" s="19"/>
      <c r="RVZ4" s="19"/>
      <c r="RWA4" s="19"/>
      <c r="RWB4" s="19"/>
      <c r="RWC4" s="19"/>
      <c r="RWD4" s="19"/>
      <c r="RWE4" s="19"/>
      <c r="RWF4" s="19"/>
      <c r="RWG4" s="19"/>
      <c r="RWH4" s="19"/>
      <c r="RWI4" s="19"/>
      <c r="RWJ4" s="19"/>
      <c r="RWK4" s="19"/>
      <c r="RWL4" s="19"/>
      <c r="RWM4" s="19"/>
      <c r="RWN4" s="19"/>
      <c r="RWO4" s="19"/>
      <c r="RWP4" s="19"/>
      <c r="RWQ4" s="19"/>
      <c r="RWR4" s="19"/>
      <c r="RWS4" s="19"/>
      <c r="RWT4" s="19"/>
      <c r="RWU4" s="19"/>
      <c r="RWV4" s="19"/>
      <c r="RWW4" s="19"/>
      <c r="RWX4" s="19"/>
      <c r="RWY4" s="19"/>
      <c r="RWZ4" s="19"/>
      <c r="RXA4" s="19"/>
      <c r="RXB4" s="19"/>
      <c r="RXC4" s="19"/>
      <c r="RXD4" s="19"/>
      <c r="RXE4" s="19"/>
      <c r="RXF4" s="19"/>
      <c r="RXG4" s="19"/>
      <c r="RXH4" s="19"/>
      <c r="RXI4" s="19"/>
      <c r="RXJ4" s="19"/>
      <c r="RXK4" s="19"/>
      <c r="RXL4" s="19"/>
      <c r="RXM4" s="19"/>
      <c r="RXN4" s="19"/>
      <c r="RXO4" s="19"/>
      <c r="RXP4" s="19"/>
      <c r="RXQ4" s="19"/>
      <c r="RXR4" s="19"/>
      <c r="RXS4" s="19"/>
      <c r="RXT4" s="19"/>
      <c r="RXU4" s="19"/>
      <c r="RXV4" s="19"/>
      <c r="RXW4" s="19"/>
      <c r="RXX4" s="19"/>
      <c r="RXY4" s="19"/>
      <c r="RXZ4" s="19"/>
      <c r="RYA4" s="19"/>
      <c r="RYB4" s="19"/>
      <c r="RYC4" s="19"/>
      <c r="RYD4" s="19"/>
      <c r="RYE4" s="19"/>
      <c r="RYF4" s="19"/>
      <c r="RYG4" s="19"/>
      <c r="RYH4" s="19"/>
      <c r="RYI4" s="19"/>
      <c r="RYJ4" s="19"/>
      <c r="RYK4" s="19"/>
      <c r="RYL4" s="19"/>
      <c r="RYM4" s="19"/>
      <c r="RYN4" s="19"/>
      <c r="RYO4" s="19"/>
      <c r="RYP4" s="19"/>
      <c r="RYQ4" s="19"/>
      <c r="RYR4" s="19"/>
      <c r="RYS4" s="19"/>
      <c r="RYT4" s="19"/>
      <c r="RYU4" s="19"/>
      <c r="RYV4" s="19"/>
      <c r="RYW4" s="19"/>
      <c r="RYX4" s="19"/>
      <c r="RYY4" s="19"/>
      <c r="RYZ4" s="19"/>
      <c r="RZA4" s="19"/>
      <c r="RZB4" s="19"/>
      <c r="RZC4" s="19"/>
      <c r="RZD4" s="19"/>
      <c r="RZE4" s="19"/>
      <c r="RZF4" s="19"/>
      <c r="RZG4" s="19"/>
      <c r="RZH4" s="19"/>
      <c r="RZI4" s="19"/>
      <c r="RZJ4" s="19"/>
      <c r="RZK4" s="19"/>
      <c r="RZL4" s="19"/>
      <c r="RZM4" s="19"/>
      <c r="RZN4" s="19"/>
      <c r="RZO4" s="19"/>
      <c r="RZP4" s="19"/>
      <c r="RZQ4" s="19"/>
      <c r="RZR4" s="19"/>
      <c r="RZS4" s="19"/>
      <c r="RZT4" s="19"/>
      <c r="RZU4" s="19"/>
      <c r="RZV4" s="19"/>
      <c r="RZW4" s="19"/>
      <c r="RZX4" s="19"/>
      <c r="RZY4" s="19"/>
      <c r="RZZ4" s="19"/>
      <c r="SAA4" s="19"/>
      <c r="SAB4" s="19"/>
      <c r="SAC4" s="19"/>
      <c r="SAD4" s="19"/>
      <c r="SAE4" s="19"/>
      <c r="SAF4" s="19"/>
      <c r="SAG4" s="19"/>
      <c r="SAH4" s="19"/>
      <c r="SAI4" s="19"/>
      <c r="SAJ4" s="19"/>
      <c r="SAK4" s="19"/>
      <c r="SAL4" s="19"/>
      <c r="SAM4" s="19"/>
      <c r="SAN4" s="19"/>
      <c r="SAO4" s="19"/>
      <c r="SAP4" s="19"/>
      <c r="SAQ4" s="19"/>
      <c r="SAR4" s="19"/>
      <c r="SAS4" s="19"/>
      <c r="SAT4" s="19"/>
      <c r="SAU4" s="19"/>
      <c r="SAV4" s="19"/>
      <c r="SAW4" s="19"/>
      <c r="SAX4" s="19"/>
      <c r="SAY4" s="19"/>
      <c r="SAZ4" s="19"/>
      <c r="SBA4" s="19"/>
      <c r="SBB4" s="19"/>
      <c r="SBC4" s="19"/>
      <c r="SBD4" s="19"/>
      <c r="SBE4" s="19"/>
      <c r="SBF4" s="19"/>
      <c r="SBG4" s="19"/>
      <c r="SBH4" s="19"/>
      <c r="SBI4" s="19"/>
      <c r="SBJ4" s="19"/>
      <c r="SBK4" s="19"/>
      <c r="SBL4" s="19"/>
      <c r="SBM4" s="19"/>
      <c r="SBN4" s="19"/>
      <c r="SBO4" s="19"/>
      <c r="SBP4" s="19"/>
      <c r="SBQ4" s="19"/>
      <c r="SBR4" s="19"/>
      <c r="SBS4" s="19"/>
      <c r="SBT4" s="19"/>
      <c r="SBU4" s="19"/>
      <c r="SBV4" s="19"/>
      <c r="SBW4" s="19"/>
      <c r="SBX4" s="19"/>
      <c r="SBY4" s="19"/>
      <c r="SBZ4" s="19"/>
      <c r="SCA4" s="19"/>
      <c r="SCB4" s="19"/>
      <c r="SCC4" s="19"/>
      <c r="SCD4" s="19"/>
      <c r="SCE4" s="19"/>
      <c r="SCF4" s="19"/>
      <c r="SCG4" s="19"/>
      <c r="SCH4" s="19"/>
      <c r="SCI4" s="19"/>
      <c r="SCJ4" s="19"/>
      <c r="SCK4" s="19"/>
      <c r="SCL4" s="19"/>
      <c r="SCM4" s="19"/>
      <c r="SCN4" s="19"/>
      <c r="SCO4" s="19"/>
      <c r="SCP4" s="19"/>
      <c r="SCQ4" s="19"/>
      <c r="SCR4" s="19"/>
      <c r="SCS4" s="19"/>
      <c r="SCT4" s="19"/>
      <c r="SCU4" s="19"/>
      <c r="SCV4" s="19"/>
      <c r="SCW4" s="19"/>
      <c r="SCX4" s="19"/>
      <c r="SCY4" s="19"/>
      <c r="SCZ4" s="19"/>
      <c r="SDA4" s="19"/>
      <c r="SDB4" s="19"/>
      <c r="SDC4" s="19"/>
      <c r="SDD4" s="19"/>
      <c r="SDE4" s="19"/>
      <c r="SDF4" s="19"/>
      <c r="SDG4" s="19"/>
      <c r="SDH4" s="19"/>
      <c r="SDI4" s="19"/>
      <c r="SDJ4" s="19"/>
      <c r="SDK4" s="19"/>
      <c r="SDL4" s="19"/>
      <c r="SDM4" s="19"/>
      <c r="SDN4" s="19"/>
      <c r="SDO4" s="19"/>
      <c r="SDP4" s="19"/>
      <c r="SDQ4" s="19"/>
      <c r="SDR4" s="19"/>
      <c r="SDS4" s="19"/>
      <c r="SDT4" s="19"/>
      <c r="SDU4" s="19"/>
      <c r="SDV4" s="19"/>
      <c r="SDW4" s="19"/>
      <c r="SDX4" s="19"/>
      <c r="SDY4" s="19"/>
      <c r="SDZ4" s="19"/>
      <c r="SEA4" s="19"/>
      <c r="SEB4" s="19"/>
      <c r="SEC4" s="19"/>
      <c r="SED4" s="19"/>
      <c r="SEE4" s="19"/>
      <c r="SEF4" s="19"/>
      <c r="SEG4" s="19"/>
      <c r="SEH4" s="19"/>
      <c r="SEI4" s="19"/>
      <c r="SEJ4" s="19"/>
      <c r="SEK4" s="19"/>
      <c r="SEL4" s="19"/>
      <c r="SEM4" s="19"/>
      <c r="SEN4" s="19"/>
      <c r="SEO4" s="19"/>
      <c r="SEP4" s="19"/>
      <c r="SEQ4" s="19"/>
      <c r="SER4" s="19"/>
      <c r="SES4" s="19"/>
      <c r="SET4" s="19"/>
      <c r="SEU4" s="19"/>
      <c r="SEV4" s="19"/>
      <c r="SEW4" s="19"/>
      <c r="SEX4" s="19"/>
      <c r="SEY4" s="19"/>
      <c r="SEZ4" s="19"/>
      <c r="SFA4" s="19"/>
      <c r="SFB4" s="19"/>
      <c r="SFC4" s="19"/>
      <c r="SFD4" s="19"/>
      <c r="SFE4" s="19"/>
      <c r="SFF4" s="19"/>
      <c r="SFG4" s="19"/>
      <c r="SFH4" s="19"/>
      <c r="SFI4" s="19"/>
      <c r="SFJ4" s="19"/>
      <c r="SFK4" s="19"/>
      <c r="SFL4" s="19"/>
      <c r="SFM4" s="19"/>
      <c r="SFN4" s="19"/>
      <c r="SFO4" s="19"/>
      <c r="SFP4" s="19"/>
      <c r="SFQ4" s="19"/>
      <c r="SFR4" s="19"/>
      <c r="SFS4" s="19"/>
      <c r="SFT4" s="19"/>
      <c r="SFU4" s="19"/>
      <c r="SFV4" s="19"/>
      <c r="SFW4" s="19"/>
      <c r="SFX4" s="19"/>
      <c r="SFY4" s="19"/>
      <c r="SFZ4" s="19"/>
      <c r="SGA4" s="19"/>
      <c r="SGB4" s="19"/>
      <c r="SGC4" s="19"/>
      <c r="SGD4" s="19"/>
      <c r="SGE4" s="19"/>
      <c r="SGF4" s="19"/>
      <c r="SGG4" s="19"/>
      <c r="SGH4" s="19"/>
      <c r="SGI4" s="19"/>
      <c r="SGJ4" s="19"/>
      <c r="SGK4" s="19"/>
      <c r="SGL4" s="19"/>
      <c r="SGM4" s="19"/>
      <c r="SGN4" s="19"/>
      <c r="SGO4" s="19"/>
      <c r="SGP4" s="19"/>
      <c r="SGQ4" s="19"/>
      <c r="SGR4" s="19"/>
      <c r="SGS4" s="19"/>
      <c r="SGT4" s="19"/>
      <c r="SGU4" s="19"/>
      <c r="SGV4" s="19"/>
      <c r="SGW4" s="19"/>
      <c r="SGX4" s="19"/>
      <c r="SGY4" s="19"/>
      <c r="SGZ4" s="19"/>
      <c r="SHA4" s="19"/>
      <c r="SHB4" s="19"/>
      <c r="SHC4" s="19"/>
      <c r="SHD4" s="19"/>
      <c r="SHE4" s="19"/>
      <c r="SHF4" s="19"/>
      <c r="SHG4" s="19"/>
      <c r="SHH4" s="19"/>
      <c r="SHI4" s="19"/>
      <c r="SHJ4" s="19"/>
      <c r="SHK4" s="19"/>
      <c r="SHL4" s="19"/>
      <c r="SHM4" s="19"/>
      <c r="SHN4" s="19"/>
      <c r="SHO4" s="19"/>
      <c r="SHP4" s="19"/>
      <c r="SHQ4" s="19"/>
      <c r="SHR4" s="19"/>
      <c r="SHS4" s="19"/>
      <c r="SHT4" s="19"/>
      <c r="SHU4" s="19"/>
      <c r="SHV4" s="19"/>
      <c r="SHW4" s="19"/>
      <c r="SHX4" s="19"/>
      <c r="SHY4" s="19"/>
      <c r="SHZ4" s="19"/>
      <c r="SIA4" s="19"/>
      <c r="SIB4" s="19"/>
      <c r="SIC4" s="19"/>
      <c r="SID4" s="19"/>
      <c r="SIE4" s="19"/>
      <c r="SIF4" s="19"/>
      <c r="SIG4" s="19"/>
      <c r="SIH4" s="19"/>
      <c r="SII4" s="19"/>
      <c r="SIJ4" s="19"/>
      <c r="SIK4" s="19"/>
      <c r="SIL4" s="19"/>
      <c r="SIM4" s="19"/>
      <c r="SIN4" s="19"/>
      <c r="SIO4" s="19"/>
      <c r="SIP4" s="19"/>
      <c r="SIQ4" s="19"/>
      <c r="SIR4" s="19"/>
      <c r="SIS4" s="19"/>
      <c r="SIT4" s="19"/>
      <c r="SIU4" s="19"/>
      <c r="SIV4" s="19"/>
      <c r="SIW4" s="19"/>
      <c r="SIX4" s="19"/>
      <c r="SIY4" s="19"/>
      <c r="SIZ4" s="19"/>
      <c r="SJA4" s="19"/>
      <c r="SJB4" s="19"/>
      <c r="SJC4" s="19"/>
      <c r="SJD4" s="19"/>
      <c r="SJE4" s="19"/>
      <c r="SJF4" s="19"/>
      <c r="SJG4" s="19"/>
      <c r="SJH4" s="19"/>
      <c r="SJI4" s="19"/>
      <c r="SJJ4" s="19"/>
      <c r="SJK4" s="19"/>
      <c r="SJL4" s="19"/>
      <c r="SJM4" s="19"/>
      <c r="SJN4" s="19"/>
      <c r="SJO4" s="19"/>
      <c r="SJP4" s="19"/>
      <c r="SJQ4" s="19"/>
      <c r="SJR4" s="19"/>
      <c r="SJS4" s="19"/>
      <c r="SJT4" s="19"/>
      <c r="SJU4" s="19"/>
      <c r="SJV4" s="19"/>
      <c r="SJW4" s="19"/>
      <c r="SJX4" s="19"/>
      <c r="SJY4" s="19"/>
      <c r="SJZ4" s="19"/>
      <c r="SKA4" s="19"/>
      <c r="SKB4" s="19"/>
      <c r="SKC4" s="19"/>
      <c r="SKD4" s="19"/>
      <c r="SKE4" s="19"/>
      <c r="SKF4" s="19"/>
      <c r="SKG4" s="19"/>
      <c r="SKH4" s="19"/>
      <c r="SKI4" s="19"/>
      <c r="SKJ4" s="19"/>
      <c r="SKK4" s="19"/>
      <c r="SKL4" s="19"/>
      <c r="SKM4" s="19"/>
      <c r="SKN4" s="19"/>
      <c r="SKO4" s="19"/>
      <c r="SKP4" s="19"/>
      <c r="SKQ4" s="19"/>
      <c r="SKR4" s="19"/>
      <c r="SKS4" s="19"/>
      <c r="SKT4" s="19"/>
      <c r="SKU4" s="19"/>
      <c r="SKV4" s="19"/>
      <c r="SKW4" s="19"/>
      <c r="SKX4" s="19"/>
      <c r="SKY4" s="19"/>
      <c r="SKZ4" s="19"/>
      <c r="SLA4" s="19"/>
      <c r="SLB4" s="19"/>
      <c r="SLC4" s="19"/>
      <c r="SLD4" s="19"/>
      <c r="SLE4" s="19"/>
      <c r="SLF4" s="19"/>
      <c r="SLG4" s="19"/>
      <c r="SLH4" s="19"/>
      <c r="SLI4" s="19"/>
      <c r="SLJ4" s="19"/>
      <c r="SLK4" s="19"/>
      <c r="SLL4" s="19"/>
      <c r="SLM4" s="19"/>
      <c r="SLN4" s="19"/>
      <c r="SLO4" s="19"/>
      <c r="SLP4" s="19"/>
      <c r="SLQ4" s="19"/>
      <c r="SLR4" s="19"/>
      <c r="SLS4" s="19"/>
      <c r="SLT4" s="19"/>
      <c r="SLU4" s="19"/>
      <c r="SLV4" s="19"/>
      <c r="SLW4" s="19"/>
      <c r="SLX4" s="19"/>
      <c r="SLY4" s="19"/>
      <c r="SLZ4" s="19"/>
      <c r="SMA4" s="19"/>
      <c r="SMB4" s="19"/>
      <c r="SMC4" s="19"/>
      <c r="SMD4" s="19"/>
      <c r="SME4" s="19"/>
      <c r="SMF4" s="19"/>
      <c r="SMG4" s="19"/>
      <c r="SMH4" s="19"/>
      <c r="SMI4" s="19"/>
      <c r="SMJ4" s="19"/>
      <c r="SMK4" s="19"/>
      <c r="SML4" s="19"/>
      <c r="SMM4" s="19"/>
      <c r="SMN4" s="19"/>
      <c r="SMO4" s="19"/>
      <c r="SMP4" s="19"/>
      <c r="SMQ4" s="19"/>
      <c r="SMR4" s="19"/>
      <c r="SMS4" s="19"/>
      <c r="SMT4" s="19"/>
      <c r="SMU4" s="19"/>
      <c r="SMV4" s="19"/>
      <c r="SMW4" s="19"/>
      <c r="SMX4" s="19"/>
      <c r="SMY4" s="19"/>
      <c r="SMZ4" s="19"/>
      <c r="SNA4" s="19"/>
      <c r="SNB4" s="19"/>
      <c r="SNC4" s="19"/>
      <c r="SND4" s="19"/>
      <c r="SNE4" s="19"/>
      <c r="SNF4" s="19"/>
      <c r="SNG4" s="19"/>
      <c r="SNH4" s="19"/>
      <c r="SNI4" s="19"/>
      <c r="SNJ4" s="19"/>
      <c r="SNK4" s="19"/>
      <c r="SNL4" s="19"/>
      <c r="SNM4" s="19"/>
      <c r="SNN4" s="19"/>
      <c r="SNO4" s="19"/>
      <c r="SNP4" s="19"/>
      <c r="SNQ4" s="19"/>
      <c r="SNR4" s="19"/>
      <c r="SNS4" s="19"/>
      <c r="SNT4" s="19"/>
      <c r="SNU4" s="19"/>
      <c r="SNV4" s="19"/>
      <c r="SNW4" s="19"/>
      <c r="SNX4" s="19"/>
      <c r="SNY4" s="19"/>
      <c r="SNZ4" s="19"/>
      <c r="SOA4" s="19"/>
      <c r="SOB4" s="19"/>
      <c r="SOC4" s="19"/>
      <c r="SOD4" s="19"/>
      <c r="SOE4" s="19"/>
      <c r="SOF4" s="19"/>
      <c r="SOG4" s="19"/>
      <c r="SOH4" s="19"/>
      <c r="SOI4" s="19"/>
      <c r="SOJ4" s="19"/>
      <c r="SOK4" s="19"/>
      <c r="SOL4" s="19"/>
      <c r="SOM4" s="19"/>
      <c r="SON4" s="19"/>
      <c r="SOO4" s="19"/>
      <c r="SOP4" s="19"/>
      <c r="SOQ4" s="19"/>
      <c r="SOR4" s="19"/>
      <c r="SOS4" s="19"/>
      <c r="SOT4" s="19"/>
      <c r="SOU4" s="19"/>
      <c r="SOV4" s="19"/>
      <c r="SOW4" s="19"/>
      <c r="SOX4" s="19"/>
      <c r="SOY4" s="19"/>
      <c r="SOZ4" s="19"/>
      <c r="SPA4" s="19"/>
      <c r="SPB4" s="19"/>
      <c r="SPC4" s="19"/>
      <c r="SPD4" s="19"/>
      <c r="SPE4" s="19"/>
      <c r="SPF4" s="19"/>
      <c r="SPG4" s="19"/>
      <c r="SPH4" s="19"/>
      <c r="SPI4" s="19"/>
      <c r="SPJ4" s="19"/>
      <c r="SPK4" s="19"/>
      <c r="SPL4" s="19"/>
      <c r="SPM4" s="19"/>
      <c r="SPN4" s="19"/>
      <c r="SPO4" s="19"/>
      <c r="SPP4" s="19"/>
      <c r="SPQ4" s="19"/>
      <c r="SPR4" s="19"/>
      <c r="SPS4" s="19"/>
      <c r="SPT4" s="19"/>
      <c r="SPU4" s="19"/>
      <c r="SPV4" s="19"/>
      <c r="SPW4" s="19"/>
      <c r="SPX4" s="19"/>
      <c r="SPY4" s="19"/>
      <c r="SPZ4" s="19"/>
      <c r="SQA4" s="19"/>
      <c r="SQB4" s="19"/>
      <c r="SQC4" s="19"/>
      <c r="SQD4" s="19"/>
      <c r="SQE4" s="19"/>
      <c r="SQF4" s="19"/>
      <c r="SQG4" s="19"/>
      <c r="SQH4" s="19"/>
      <c r="SQI4" s="19"/>
      <c r="SQJ4" s="19"/>
      <c r="SQK4" s="19"/>
      <c r="SQL4" s="19"/>
      <c r="SQM4" s="19"/>
      <c r="SQN4" s="19"/>
      <c r="SQO4" s="19"/>
      <c r="SQP4" s="19"/>
      <c r="SQQ4" s="19"/>
      <c r="SQR4" s="19"/>
      <c r="SQS4" s="19"/>
      <c r="SQT4" s="19"/>
      <c r="SQU4" s="19"/>
      <c r="SQV4" s="19"/>
      <c r="SQW4" s="19"/>
      <c r="SQX4" s="19"/>
      <c r="SQY4" s="19"/>
      <c r="SQZ4" s="19"/>
      <c r="SRA4" s="19"/>
      <c r="SRB4" s="19"/>
      <c r="SRC4" s="19"/>
      <c r="SRD4" s="19"/>
      <c r="SRE4" s="19"/>
      <c r="SRF4" s="19"/>
      <c r="SRG4" s="19"/>
      <c r="SRH4" s="19"/>
      <c r="SRI4" s="19"/>
      <c r="SRJ4" s="19"/>
      <c r="SRK4" s="19"/>
      <c r="SRL4" s="19"/>
      <c r="SRM4" s="19"/>
      <c r="SRN4" s="19"/>
      <c r="SRO4" s="19"/>
      <c r="SRP4" s="19"/>
      <c r="SRQ4" s="19"/>
      <c r="SRR4" s="19"/>
      <c r="SRS4" s="19"/>
      <c r="SRT4" s="19"/>
      <c r="SRU4" s="19"/>
      <c r="SRV4" s="19"/>
      <c r="SRW4" s="19"/>
      <c r="SRX4" s="19"/>
      <c r="SRY4" s="19"/>
      <c r="SRZ4" s="19"/>
      <c r="SSA4" s="19"/>
      <c r="SSB4" s="19"/>
      <c r="SSC4" s="19"/>
      <c r="SSD4" s="19"/>
      <c r="SSE4" s="19"/>
      <c r="SSF4" s="19"/>
      <c r="SSG4" s="19"/>
      <c r="SSH4" s="19"/>
      <c r="SSI4" s="19"/>
      <c r="SSJ4" s="19"/>
      <c r="SSK4" s="19"/>
      <c r="SSL4" s="19"/>
      <c r="SSM4" s="19"/>
      <c r="SSN4" s="19"/>
      <c r="SSO4" s="19"/>
      <c r="SSP4" s="19"/>
      <c r="SSQ4" s="19"/>
      <c r="SSR4" s="19"/>
      <c r="SSS4" s="19"/>
      <c r="SST4" s="19"/>
      <c r="SSU4" s="19"/>
      <c r="SSV4" s="19"/>
      <c r="SSW4" s="19"/>
      <c r="SSX4" s="19"/>
      <c r="SSY4" s="19"/>
      <c r="SSZ4" s="19"/>
      <c r="STA4" s="19"/>
      <c r="STB4" s="19"/>
      <c r="STC4" s="19"/>
      <c r="STD4" s="19"/>
      <c r="STE4" s="19"/>
      <c r="STF4" s="19"/>
      <c r="STG4" s="19"/>
      <c r="STH4" s="19"/>
      <c r="STI4" s="19"/>
      <c r="STJ4" s="19"/>
      <c r="STK4" s="19"/>
      <c r="STL4" s="19"/>
      <c r="STM4" s="19"/>
      <c r="STN4" s="19"/>
      <c r="STO4" s="19"/>
      <c r="STP4" s="19"/>
      <c r="STQ4" s="19"/>
      <c r="STR4" s="19"/>
      <c r="STS4" s="19"/>
      <c r="STT4" s="19"/>
      <c r="STU4" s="19"/>
      <c r="STV4" s="19"/>
      <c r="STW4" s="19"/>
      <c r="STX4" s="19"/>
      <c r="STY4" s="19"/>
      <c r="STZ4" s="19"/>
      <c r="SUA4" s="19"/>
      <c r="SUB4" s="19"/>
      <c r="SUC4" s="19"/>
      <c r="SUD4" s="19"/>
      <c r="SUE4" s="19"/>
      <c r="SUF4" s="19"/>
      <c r="SUG4" s="19"/>
      <c r="SUH4" s="19"/>
      <c r="SUI4" s="19"/>
      <c r="SUJ4" s="19"/>
      <c r="SUK4" s="19"/>
      <c r="SUL4" s="19"/>
      <c r="SUM4" s="19"/>
      <c r="SUN4" s="19"/>
      <c r="SUO4" s="19"/>
      <c r="SUP4" s="19"/>
      <c r="SUQ4" s="19"/>
      <c r="SUR4" s="19"/>
      <c r="SUS4" s="19"/>
      <c r="SUT4" s="19"/>
      <c r="SUU4" s="19"/>
      <c r="SUV4" s="19"/>
      <c r="SUW4" s="19"/>
      <c r="SUX4" s="19"/>
      <c r="SUY4" s="19"/>
      <c r="SUZ4" s="19"/>
      <c r="SVA4" s="19"/>
      <c r="SVB4" s="19"/>
      <c r="SVC4" s="19"/>
      <c r="SVD4" s="19"/>
      <c r="SVE4" s="19"/>
      <c r="SVF4" s="19"/>
      <c r="SVG4" s="19"/>
      <c r="SVH4" s="19"/>
      <c r="SVI4" s="19"/>
      <c r="SVJ4" s="19"/>
      <c r="SVK4" s="19"/>
      <c r="SVL4" s="19"/>
      <c r="SVM4" s="19"/>
      <c r="SVN4" s="19"/>
      <c r="SVO4" s="19"/>
      <c r="SVP4" s="19"/>
      <c r="SVQ4" s="19"/>
      <c r="SVR4" s="19"/>
      <c r="SVS4" s="19"/>
      <c r="SVT4" s="19"/>
      <c r="SVU4" s="19"/>
      <c r="SVV4" s="19"/>
      <c r="SVW4" s="19"/>
      <c r="SVX4" s="19"/>
      <c r="SVY4" s="19"/>
      <c r="SVZ4" s="19"/>
      <c r="SWA4" s="19"/>
      <c r="SWB4" s="19"/>
      <c r="SWC4" s="19"/>
      <c r="SWD4" s="19"/>
      <c r="SWE4" s="19"/>
      <c r="SWF4" s="19"/>
      <c r="SWG4" s="19"/>
      <c r="SWH4" s="19"/>
      <c r="SWI4" s="19"/>
      <c r="SWJ4" s="19"/>
      <c r="SWK4" s="19"/>
      <c r="SWL4" s="19"/>
      <c r="SWM4" s="19"/>
      <c r="SWN4" s="19"/>
      <c r="SWO4" s="19"/>
      <c r="SWP4" s="19"/>
      <c r="SWQ4" s="19"/>
      <c r="SWR4" s="19"/>
      <c r="SWS4" s="19"/>
      <c r="SWT4" s="19"/>
      <c r="SWU4" s="19"/>
      <c r="SWV4" s="19"/>
      <c r="SWW4" s="19"/>
      <c r="SWX4" s="19"/>
      <c r="SWY4" s="19"/>
      <c r="SWZ4" s="19"/>
      <c r="SXA4" s="19"/>
      <c r="SXB4" s="19"/>
      <c r="SXC4" s="19"/>
      <c r="SXD4" s="19"/>
      <c r="SXE4" s="19"/>
      <c r="SXF4" s="19"/>
      <c r="SXG4" s="19"/>
      <c r="SXH4" s="19"/>
      <c r="SXI4" s="19"/>
      <c r="SXJ4" s="19"/>
      <c r="SXK4" s="19"/>
      <c r="SXL4" s="19"/>
      <c r="SXM4" s="19"/>
      <c r="SXN4" s="19"/>
      <c r="SXO4" s="19"/>
      <c r="SXP4" s="19"/>
      <c r="SXQ4" s="19"/>
      <c r="SXR4" s="19"/>
      <c r="SXS4" s="19"/>
      <c r="SXT4" s="19"/>
      <c r="SXU4" s="19"/>
      <c r="SXV4" s="19"/>
      <c r="SXW4" s="19"/>
      <c r="SXX4" s="19"/>
      <c r="SXY4" s="19"/>
      <c r="SXZ4" s="19"/>
      <c r="SYA4" s="19"/>
      <c r="SYB4" s="19"/>
      <c r="SYC4" s="19"/>
      <c r="SYD4" s="19"/>
      <c r="SYE4" s="19"/>
      <c r="SYF4" s="19"/>
      <c r="SYG4" s="19"/>
      <c r="SYH4" s="19"/>
      <c r="SYI4" s="19"/>
      <c r="SYJ4" s="19"/>
      <c r="SYK4" s="19"/>
      <c r="SYL4" s="19"/>
      <c r="SYM4" s="19"/>
      <c r="SYN4" s="19"/>
      <c r="SYO4" s="19"/>
      <c r="SYP4" s="19"/>
      <c r="SYQ4" s="19"/>
      <c r="SYR4" s="19"/>
      <c r="SYS4" s="19"/>
      <c r="SYT4" s="19"/>
      <c r="SYU4" s="19"/>
      <c r="SYV4" s="19"/>
      <c r="SYW4" s="19"/>
      <c r="SYX4" s="19"/>
      <c r="SYY4" s="19"/>
      <c r="SYZ4" s="19"/>
      <c r="SZA4" s="19"/>
      <c r="SZB4" s="19"/>
      <c r="SZC4" s="19"/>
      <c r="SZD4" s="19"/>
      <c r="SZE4" s="19"/>
      <c r="SZF4" s="19"/>
      <c r="SZG4" s="19"/>
      <c r="SZH4" s="19"/>
      <c r="SZI4" s="19"/>
      <c r="SZJ4" s="19"/>
      <c r="SZK4" s="19"/>
      <c r="SZL4" s="19"/>
      <c r="SZM4" s="19"/>
      <c r="SZN4" s="19"/>
      <c r="SZO4" s="19"/>
      <c r="SZP4" s="19"/>
      <c r="SZQ4" s="19"/>
      <c r="SZR4" s="19"/>
      <c r="SZS4" s="19"/>
      <c r="SZT4" s="19"/>
      <c r="SZU4" s="19"/>
      <c r="SZV4" s="19"/>
      <c r="SZW4" s="19"/>
      <c r="SZX4" s="19"/>
      <c r="SZY4" s="19"/>
      <c r="SZZ4" s="19"/>
      <c r="TAA4" s="19"/>
      <c r="TAB4" s="19"/>
      <c r="TAC4" s="19"/>
      <c r="TAD4" s="19"/>
      <c r="TAE4" s="19"/>
      <c r="TAF4" s="19"/>
      <c r="TAG4" s="19"/>
      <c r="TAH4" s="19"/>
      <c r="TAI4" s="19"/>
      <c r="TAJ4" s="19"/>
      <c r="TAK4" s="19"/>
      <c r="TAL4" s="19"/>
      <c r="TAM4" s="19"/>
      <c r="TAN4" s="19"/>
      <c r="TAO4" s="19"/>
      <c r="TAP4" s="19"/>
      <c r="TAQ4" s="19"/>
      <c r="TAR4" s="19"/>
      <c r="TAS4" s="19"/>
      <c r="TAT4" s="19"/>
      <c r="TAU4" s="19"/>
      <c r="TAV4" s="19"/>
      <c r="TAW4" s="19"/>
      <c r="TAX4" s="19"/>
      <c r="TAY4" s="19"/>
      <c r="TAZ4" s="19"/>
      <c r="TBA4" s="19"/>
      <c r="TBB4" s="19"/>
      <c r="TBC4" s="19"/>
      <c r="TBD4" s="19"/>
      <c r="TBE4" s="19"/>
      <c r="TBF4" s="19"/>
      <c r="TBG4" s="19"/>
      <c r="TBH4" s="19"/>
      <c r="TBI4" s="19"/>
      <c r="TBJ4" s="19"/>
      <c r="TBK4" s="19"/>
      <c r="TBL4" s="19"/>
      <c r="TBM4" s="19"/>
      <c r="TBN4" s="19"/>
      <c r="TBO4" s="19"/>
      <c r="TBP4" s="19"/>
      <c r="TBQ4" s="19"/>
      <c r="TBR4" s="19"/>
      <c r="TBS4" s="19"/>
      <c r="TBT4" s="19"/>
      <c r="TBU4" s="19"/>
      <c r="TBV4" s="19"/>
      <c r="TBW4" s="19"/>
      <c r="TBX4" s="19"/>
      <c r="TBY4" s="19"/>
      <c r="TBZ4" s="19"/>
      <c r="TCA4" s="19"/>
      <c r="TCB4" s="19"/>
      <c r="TCC4" s="19"/>
      <c r="TCD4" s="19"/>
      <c r="TCE4" s="19"/>
      <c r="TCF4" s="19"/>
      <c r="TCG4" s="19"/>
      <c r="TCH4" s="19"/>
      <c r="TCI4" s="19"/>
      <c r="TCJ4" s="19"/>
      <c r="TCK4" s="19"/>
      <c r="TCL4" s="19"/>
      <c r="TCM4" s="19"/>
      <c r="TCN4" s="19"/>
      <c r="TCO4" s="19"/>
      <c r="TCP4" s="19"/>
      <c r="TCQ4" s="19"/>
      <c r="TCR4" s="19"/>
      <c r="TCS4" s="19"/>
      <c r="TCT4" s="19"/>
      <c r="TCU4" s="19"/>
      <c r="TCV4" s="19"/>
      <c r="TCW4" s="19"/>
      <c r="TCX4" s="19"/>
      <c r="TCY4" s="19"/>
      <c r="TCZ4" s="19"/>
      <c r="TDA4" s="19"/>
      <c r="TDB4" s="19"/>
      <c r="TDC4" s="19"/>
      <c r="TDD4" s="19"/>
      <c r="TDE4" s="19"/>
      <c r="TDF4" s="19"/>
      <c r="TDG4" s="19"/>
      <c r="TDH4" s="19"/>
      <c r="TDI4" s="19"/>
      <c r="TDJ4" s="19"/>
      <c r="TDK4" s="19"/>
      <c r="TDL4" s="19"/>
      <c r="TDM4" s="19"/>
      <c r="TDN4" s="19"/>
      <c r="TDO4" s="19"/>
      <c r="TDP4" s="19"/>
      <c r="TDQ4" s="19"/>
      <c r="TDR4" s="19"/>
      <c r="TDS4" s="19"/>
      <c r="TDT4" s="19"/>
      <c r="TDU4" s="19"/>
      <c r="TDV4" s="19"/>
      <c r="TDW4" s="19"/>
      <c r="TDX4" s="19"/>
      <c r="TDY4" s="19"/>
      <c r="TDZ4" s="19"/>
      <c r="TEA4" s="19"/>
      <c r="TEB4" s="19"/>
      <c r="TEC4" s="19"/>
      <c r="TED4" s="19"/>
      <c r="TEE4" s="19"/>
      <c r="TEF4" s="19"/>
      <c r="TEG4" s="19"/>
      <c r="TEH4" s="19"/>
      <c r="TEI4" s="19"/>
      <c r="TEJ4" s="19"/>
      <c r="TEK4" s="19"/>
      <c r="TEL4" s="19"/>
      <c r="TEM4" s="19"/>
      <c r="TEN4" s="19"/>
      <c r="TEO4" s="19"/>
      <c r="TEP4" s="19"/>
      <c r="TEQ4" s="19"/>
      <c r="TER4" s="19"/>
      <c r="TES4" s="19"/>
      <c r="TET4" s="19"/>
      <c r="TEU4" s="19"/>
      <c r="TEV4" s="19"/>
      <c r="TEW4" s="19"/>
      <c r="TEX4" s="19"/>
      <c r="TEY4" s="19"/>
      <c r="TEZ4" s="19"/>
      <c r="TFA4" s="19"/>
      <c r="TFB4" s="19"/>
      <c r="TFC4" s="19"/>
      <c r="TFD4" s="19"/>
      <c r="TFE4" s="19"/>
      <c r="TFF4" s="19"/>
      <c r="TFG4" s="19"/>
      <c r="TFH4" s="19"/>
      <c r="TFI4" s="19"/>
      <c r="TFJ4" s="19"/>
      <c r="TFK4" s="19"/>
      <c r="TFL4" s="19"/>
      <c r="TFM4" s="19"/>
      <c r="TFN4" s="19"/>
      <c r="TFO4" s="19"/>
      <c r="TFP4" s="19"/>
      <c r="TFQ4" s="19"/>
      <c r="TFR4" s="19"/>
      <c r="TFS4" s="19"/>
      <c r="TFT4" s="19"/>
      <c r="TFU4" s="19"/>
      <c r="TFV4" s="19"/>
      <c r="TFW4" s="19"/>
      <c r="TFX4" s="19"/>
      <c r="TFY4" s="19"/>
      <c r="TFZ4" s="19"/>
      <c r="TGA4" s="19"/>
      <c r="TGB4" s="19"/>
      <c r="TGC4" s="19"/>
      <c r="TGD4" s="19"/>
      <c r="TGE4" s="19"/>
      <c r="TGF4" s="19"/>
      <c r="TGG4" s="19"/>
      <c r="TGH4" s="19"/>
      <c r="TGI4" s="19"/>
      <c r="TGJ4" s="19"/>
      <c r="TGK4" s="19"/>
      <c r="TGL4" s="19"/>
      <c r="TGM4" s="19"/>
      <c r="TGN4" s="19"/>
      <c r="TGO4" s="19"/>
      <c r="TGP4" s="19"/>
      <c r="TGQ4" s="19"/>
      <c r="TGR4" s="19"/>
      <c r="TGS4" s="19"/>
      <c r="TGT4" s="19"/>
      <c r="TGU4" s="19"/>
      <c r="TGV4" s="19"/>
      <c r="TGW4" s="19"/>
      <c r="TGX4" s="19"/>
      <c r="TGY4" s="19"/>
      <c r="TGZ4" s="19"/>
      <c r="THA4" s="19"/>
      <c r="THB4" s="19"/>
      <c r="THC4" s="19"/>
      <c r="THD4" s="19"/>
      <c r="THE4" s="19"/>
      <c r="THF4" s="19"/>
      <c r="THG4" s="19"/>
      <c r="THH4" s="19"/>
      <c r="THI4" s="19"/>
      <c r="THJ4" s="19"/>
      <c r="THK4" s="19"/>
      <c r="THL4" s="19"/>
      <c r="THM4" s="19"/>
      <c r="THN4" s="19"/>
      <c r="THO4" s="19"/>
      <c r="THP4" s="19"/>
      <c r="THQ4" s="19"/>
      <c r="THR4" s="19"/>
      <c r="THS4" s="19"/>
      <c r="THT4" s="19"/>
      <c r="THU4" s="19"/>
      <c r="THV4" s="19"/>
      <c r="THW4" s="19"/>
      <c r="THX4" s="19"/>
      <c r="THY4" s="19"/>
      <c r="THZ4" s="19"/>
      <c r="TIA4" s="19"/>
      <c r="TIB4" s="19"/>
      <c r="TIC4" s="19"/>
      <c r="TID4" s="19"/>
      <c r="TIE4" s="19"/>
      <c r="TIF4" s="19"/>
      <c r="TIG4" s="19"/>
      <c r="TIH4" s="19"/>
      <c r="TII4" s="19"/>
      <c r="TIJ4" s="19"/>
      <c r="TIK4" s="19"/>
      <c r="TIL4" s="19"/>
      <c r="TIM4" s="19"/>
      <c r="TIN4" s="19"/>
      <c r="TIO4" s="19"/>
      <c r="TIP4" s="19"/>
      <c r="TIQ4" s="19"/>
      <c r="TIR4" s="19"/>
      <c r="TIS4" s="19"/>
      <c r="TIT4" s="19"/>
      <c r="TIU4" s="19"/>
      <c r="TIV4" s="19"/>
      <c r="TIW4" s="19"/>
      <c r="TIX4" s="19"/>
      <c r="TIY4" s="19"/>
      <c r="TIZ4" s="19"/>
      <c r="TJA4" s="19"/>
      <c r="TJB4" s="19"/>
      <c r="TJC4" s="19"/>
      <c r="TJD4" s="19"/>
      <c r="TJE4" s="19"/>
      <c r="TJF4" s="19"/>
      <c r="TJG4" s="19"/>
      <c r="TJH4" s="19"/>
      <c r="TJI4" s="19"/>
      <c r="TJJ4" s="19"/>
      <c r="TJK4" s="19"/>
      <c r="TJL4" s="19"/>
      <c r="TJM4" s="19"/>
      <c r="TJN4" s="19"/>
      <c r="TJO4" s="19"/>
      <c r="TJP4" s="19"/>
      <c r="TJQ4" s="19"/>
      <c r="TJR4" s="19"/>
      <c r="TJS4" s="19"/>
      <c r="TJT4" s="19"/>
      <c r="TJU4" s="19"/>
      <c r="TJV4" s="19"/>
      <c r="TJW4" s="19"/>
      <c r="TJX4" s="19"/>
      <c r="TJY4" s="19"/>
      <c r="TJZ4" s="19"/>
      <c r="TKA4" s="19"/>
      <c r="TKB4" s="19"/>
      <c r="TKC4" s="19"/>
      <c r="TKD4" s="19"/>
      <c r="TKE4" s="19"/>
      <c r="TKF4" s="19"/>
      <c r="TKG4" s="19"/>
      <c r="TKH4" s="19"/>
      <c r="TKI4" s="19"/>
      <c r="TKJ4" s="19"/>
      <c r="TKK4" s="19"/>
      <c r="TKL4" s="19"/>
      <c r="TKM4" s="19"/>
      <c r="TKN4" s="19"/>
      <c r="TKO4" s="19"/>
      <c r="TKP4" s="19"/>
      <c r="TKQ4" s="19"/>
      <c r="TKR4" s="19"/>
      <c r="TKS4" s="19"/>
      <c r="TKT4" s="19"/>
      <c r="TKU4" s="19"/>
      <c r="TKV4" s="19"/>
      <c r="TKW4" s="19"/>
      <c r="TKX4" s="19"/>
      <c r="TKY4" s="19"/>
      <c r="TKZ4" s="19"/>
      <c r="TLA4" s="19"/>
      <c r="TLB4" s="19"/>
      <c r="TLC4" s="19"/>
      <c r="TLD4" s="19"/>
      <c r="TLE4" s="19"/>
      <c r="TLF4" s="19"/>
      <c r="TLG4" s="19"/>
      <c r="TLH4" s="19"/>
      <c r="TLI4" s="19"/>
      <c r="TLJ4" s="19"/>
      <c r="TLK4" s="19"/>
      <c r="TLL4" s="19"/>
      <c r="TLM4" s="19"/>
      <c r="TLN4" s="19"/>
      <c r="TLO4" s="19"/>
      <c r="TLP4" s="19"/>
      <c r="TLQ4" s="19"/>
      <c r="TLR4" s="19"/>
      <c r="TLS4" s="19"/>
      <c r="TLT4" s="19"/>
      <c r="TLU4" s="19"/>
      <c r="TLV4" s="19"/>
      <c r="TLW4" s="19"/>
      <c r="TLX4" s="19"/>
      <c r="TLY4" s="19"/>
      <c r="TLZ4" s="19"/>
      <c r="TMA4" s="19"/>
      <c r="TMB4" s="19"/>
      <c r="TMC4" s="19"/>
      <c r="TMD4" s="19"/>
      <c r="TME4" s="19"/>
      <c r="TMF4" s="19"/>
      <c r="TMG4" s="19"/>
      <c r="TMH4" s="19"/>
      <c r="TMI4" s="19"/>
      <c r="TMJ4" s="19"/>
      <c r="TMK4" s="19"/>
      <c r="TML4" s="19"/>
      <c r="TMM4" s="19"/>
      <c r="TMN4" s="19"/>
      <c r="TMO4" s="19"/>
      <c r="TMP4" s="19"/>
      <c r="TMQ4" s="19"/>
      <c r="TMR4" s="19"/>
      <c r="TMS4" s="19"/>
      <c r="TMT4" s="19"/>
      <c r="TMU4" s="19"/>
      <c r="TMV4" s="19"/>
      <c r="TMW4" s="19"/>
      <c r="TMX4" s="19"/>
      <c r="TMY4" s="19"/>
      <c r="TMZ4" s="19"/>
      <c r="TNA4" s="19"/>
      <c r="TNB4" s="19"/>
      <c r="TNC4" s="19"/>
      <c r="TND4" s="19"/>
      <c r="TNE4" s="19"/>
      <c r="TNF4" s="19"/>
      <c r="TNG4" s="19"/>
      <c r="TNH4" s="19"/>
      <c r="TNI4" s="19"/>
      <c r="TNJ4" s="19"/>
      <c r="TNK4" s="19"/>
      <c r="TNL4" s="19"/>
      <c r="TNM4" s="19"/>
      <c r="TNN4" s="19"/>
      <c r="TNO4" s="19"/>
      <c r="TNP4" s="19"/>
      <c r="TNQ4" s="19"/>
      <c r="TNR4" s="19"/>
      <c r="TNS4" s="19"/>
      <c r="TNT4" s="19"/>
      <c r="TNU4" s="19"/>
      <c r="TNV4" s="19"/>
      <c r="TNW4" s="19"/>
      <c r="TNX4" s="19"/>
      <c r="TNY4" s="19"/>
      <c r="TNZ4" s="19"/>
      <c r="TOA4" s="19"/>
      <c r="TOB4" s="19"/>
      <c r="TOC4" s="19"/>
      <c r="TOD4" s="19"/>
      <c r="TOE4" s="19"/>
      <c r="TOF4" s="19"/>
      <c r="TOG4" s="19"/>
      <c r="TOH4" s="19"/>
      <c r="TOI4" s="19"/>
      <c r="TOJ4" s="19"/>
      <c r="TOK4" s="19"/>
      <c r="TOL4" s="19"/>
      <c r="TOM4" s="19"/>
      <c r="TON4" s="19"/>
      <c r="TOO4" s="19"/>
      <c r="TOP4" s="19"/>
      <c r="TOQ4" s="19"/>
      <c r="TOR4" s="19"/>
      <c r="TOS4" s="19"/>
      <c r="TOT4" s="19"/>
      <c r="TOU4" s="19"/>
      <c r="TOV4" s="19"/>
      <c r="TOW4" s="19"/>
      <c r="TOX4" s="19"/>
      <c r="TOY4" s="19"/>
      <c r="TOZ4" s="19"/>
      <c r="TPA4" s="19"/>
      <c r="TPB4" s="19"/>
      <c r="TPC4" s="19"/>
      <c r="TPD4" s="19"/>
      <c r="TPE4" s="19"/>
      <c r="TPF4" s="19"/>
      <c r="TPG4" s="19"/>
      <c r="TPH4" s="19"/>
      <c r="TPI4" s="19"/>
      <c r="TPJ4" s="19"/>
      <c r="TPK4" s="19"/>
      <c r="TPL4" s="19"/>
      <c r="TPM4" s="19"/>
      <c r="TPN4" s="19"/>
      <c r="TPO4" s="19"/>
      <c r="TPP4" s="19"/>
      <c r="TPQ4" s="19"/>
      <c r="TPR4" s="19"/>
      <c r="TPS4" s="19"/>
      <c r="TPT4" s="19"/>
      <c r="TPU4" s="19"/>
      <c r="TPV4" s="19"/>
      <c r="TPW4" s="19"/>
      <c r="TPX4" s="19"/>
      <c r="TPY4" s="19"/>
      <c r="TPZ4" s="19"/>
      <c r="TQA4" s="19"/>
      <c r="TQB4" s="19"/>
      <c r="TQC4" s="19"/>
      <c r="TQD4" s="19"/>
      <c r="TQE4" s="19"/>
      <c r="TQF4" s="19"/>
      <c r="TQG4" s="19"/>
      <c r="TQH4" s="19"/>
      <c r="TQI4" s="19"/>
      <c r="TQJ4" s="19"/>
      <c r="TQK4" s="19"/>
      <c r="TQL4" s="19"/>
      <c r="TQM4" s="19"/>
      <c r="TQN4" s="19"/>
      <c r="TQO4" s="19"/>
      <c r="TQP4" s="19"/>
      <c r="TQQ4" s="19"/>
      <c r="TQR4" s="19"/>
      <c r="TQS4" s="19"/>
      <c r="TQT4" s="19"/>
      <c r="TQU4" s="19"/>
      <c r="TQV4" s="19"/>
      <c r="TQW4" s="19"/>
      <c r="TQX4" s="19"/>
      <c r="TQY4" s="19"/>
      <c r="TQZ4" s="19"/>
      <c r="TRA4" s="19"/>
      <c r="TRB4" s="19"/>
      <c r="TRC4" s="19"/>
      <c r="TRD4" s="19"/>
      <c r="TRE4" s="19"/>
      <c r="TRF4" s="19"/>
      <c r="TRG4" s="19"/>
      <c r="TRH4" s="19"/>
      <c r="TRI4" s="19"/>
      <c r="TRJ4" s="19"/>
      <c r="TRK4" s="19"/>
      <c r="TRL4" s="19"/>
      <c r="TRM4" s="19"/>
      <c r="TRN4" s="19"/>
      <c r="TRO4" s="19"/>
      <c r="TRP4" s="19"/>
      <c r="TRQ4" s="19"/>
      <c r="TRR4" s="19"/>
      <c r="TRS4" s="19"/>
      <c r="TRT4" s="19"/>
      <c r="TRU4" s="19"/>
      <c r="TRV4" s="19"/>
      <c r="TRW4" s="19"/>
      <c r="TRX4" s="19"/>
      <c r="TRY4" s="19"/>
      <c r="TRZ4" s="19"/>
      <c r="TSA4" s="19"/>
      <c r="TSB4" s="19"/>
      <c r="TSC4" s="19"/>
      <c r="TSD4" s="19"/>
      <c r="TSE4" s="19"/>
      <c r="TSF4" s="19"/>
      <c r="TSG4" s="19"/>
      <c r="TSH4" s="19"/>
      <c r="TSI4" s="19"/>
      <c r="TSJ4" s="19"/>
      <c r="TSK4" s="19"/>
      <c r="TSL4" s="19"/>
      <c r="TSM4" s="19"/>
      <c r="TSN4" s="19"/>
      <c r="TSO4" s="19"/>
      <c r="TSP4" s="19"/>
      <c r="TSQ4" s="19"/>
      <c r="TSR4" s="19"/>
      <c r="TSS4" s="19"/>
      <c r="TST4" s="19"/>
      <c r="TSU4" s="19"/>
      <c r="TSV4" s="19"/>
      <c r="TSW4" s="19"/>
      <c r="TSX4" s="19"/>
      <c r="TSY4" s="19"/>
      <c r="TSZ4" s="19"/>
      <c r="TTA4" s="19"/>
      <c r="TTB4" s="19"/>
      <c r="TTC4" s="19"/>
      <c r="TTD4" s="19"/>
      <c r="TTE4" s="19"/>
      <c r="TTF4" s="19"/>
      <c r="TTG4" s="19"/>
      <c r="TTH4" s="19"/>
      <c r="TTI4" s="19"/>
      <c r="TTJ4" s="19"/>
      <c r="TTK4" s="19"/>
      <c r="TTL4" s="19"/>
      <c r="TTM4" s="19"/>
      <c r="TTN4" s="19"/>
      <c r="TTO4" s="19"/>
      <c r="TTP4" s="19"/>
      <c r="TTQ4" s="19"/>
      <c r="TTR4" s="19"/>
      <c r="TTS4" s="19"/>
      <c r="TTT4" s="19"/>
      <c r="TTU4" s="19"/>
      <c r="TTV4" s="19"/>
      <c r="TTW4" s="19"/>
      <c r="TTX4" s="19"/>
      <c r="TTY4" s="19"/>
      <c r="TTZ4" s="19"/>
      <c r="TUA4" s="19"/>
      <c r="TUB4" s="19"/>
      <c r="TUC4" s="19"/>
      <c r="TUD4" s="19"/>
      <c r="TUE4" s="19"/>
      <c r="TUF4" s="19"/>
      <c r="TUG4" s="19"/>
      <c r="TUH4" s="19"/>
      <c r="TUI4" s="19"/>
      <c r="TUJ4" s="19"/>
      <c r="TUK4" s="19"/>
      <c r="TUL4" s="19"/>
      <c r="TUM4" s="19"/>
      <c r="TUN4" s="19"/>
      <c r="TUO4" s="19"/>
      <c r="TUP4" s="19"/>
      <c r="TUQ4" s="19"/>
      <c r="TUR4" s="19"/>
      <c r="TUS4" s="19"/>
      <c r="TUT4" s="19"/>
      <c r="TUU4" s="19"/>
      <c r="TUV4" s="19"/>
      <c r="TUW4" s="19"/>
      <c r="TUX4" s="19"/>
      <c r="TUY4" s="19"/>
      <c r="TUZ4" s="19"/>
      <c r="TVA4" s="19"/>
      <c r="TVB4" s="19"/>
      <c r="TVC4" s="19"/>
      <c r="TVD4" s="19"/>
      <c r="TVE4" s="19"/>
      <c r="TVF4" s="19"/>
      <c r="TVG4" s="19"/>
      <c r="TVH4" s="19"/>
      <c r="TVI4" s="19"/>
      <c r="TVJ4" s="19"/>
      <c r="TVK4" s="19"/>
      <c r="TVL4" s="19"/>
      <c r="TVM4" s="19"/>
      <c r="TVN4" s="19"/>
      <c r="TVO4" s="19"/>
      <c r="TVP4" s="19"/>
      <c r="TVQ4" s="19"/>
      <c r="TVR4" s="19"/>
      <c r="TVS4" s="19"/>
      <c r="TVT4" s="19"/>
      <c r="TVU4" s="19"/>
      <c r="TVV4" s="19"/>
      <c r="TVW4" s="19"/>
      <c r="TVX4" s="19"/>
      <c r="TVY4" s="19"/>
      <c r="TVZ4" s="19"/>
      <c r="TWA4" s="19"/>
      <c r="TWB4" s="19"/>
      <c r="TWC4" s="19"/>
      <c r="TWD4" s="19"/>
      <c r="TWE4" s="19"/>
      <c r="TWF4" s="19"/>
      <c r="TWG4" s="19"/>
      <c r="TWH4" s="19"/>
      <c r="TWI4" s="19"/>
      <c r="TWJ4" s="19"/>
      <c r="TWK4" s="19"/>
      <c r="TWL4" s="19"/>
      <c r="TWM4" s="19"/>
      <c r="TWN4" s="19"/>
      <c r="TWO4" s="19"/>
      <c r="TWP4" s="19"/>
      <c r="TWQ4" s="19"/>
      <c r="TWR4" s="19"/>
      <c r="TWS4" s="19"/>
      <c r="TWT4" s="19"/>
      <c r="TWU4" s="19"/>
      <c r="TWV4" s="19"/>
      <c r="TWW4" s="19"/>
      <c r="TWX4" s="19"/>
      <c r="TWY4" s="19"/>
      <c r="TWZ4" s="19"/>
      <c r="TXA4" s="19"/>
      <c r="TXB4" s="19"/>
      <c r="TXC4" s="19"/>
      <c r="TXD4" s="19"/>
      <c r="TXE4" s="19"/>
      <c r="TXF4" s="19"/>
      <c r="TXG4" s="19"/>
      <c r="TXH4" s="19"/>
      <c r="TXI4" s="19"/>
      <c r="TXJ4" s="19"/>
      <c r="TXK4" s="19"/>
      <c r="TXL4" s="19"/>
      <c r="TXM4" s="19"/>
      <c r="TXN4" s="19"/>
      <c r="TXO4" s="19"/>
      <c r="TXP4" s="19"/>
      <c r="TXQ4" s="19"/>
      <c r="TXR4" s="19"/>
      <c r="TXS4" s="19"/>
      <c r="TXT4" s="19"/>
      <c r="TXU4" s="19"/>
      <c r="TXV4" s="19"/>
      <c r="TXW4" s="19"/>
      <c r="TXX4" s="19"/>
      <c r="TXY4" s="19"/>
      <c r="TXZ4" s="19"/>
      <c r="TYA4" s="19"/>
      <c r="TYB4" s="19"/>
      <c r="TYC4" s="19"/>
      <c r="TYD4" s="19"/>
      <c r="TYE4" s="19"/>
      <c r="TYF4" s="19"/>
      <c r="TYG4" s="19"/>
      <c r="TYH4" s="19"/>
      <c r="TYI4" s="19"/>
      <c r="TYJ4" s="19"/>
      <c r="TYK4" s="19"/>
      <c r="TYL4" s="19"/>
      <c r="TYM4" s="19"/>
      <c r="TYN4" s="19"/>
      <c r="TYO4" s="19"/>
      <c r="TYP4" s="19"/>
      <c r="TYQ4" s="19"/>
      <c r="TYR4" s="19"/>
      <c r="TYS4" s="19"/>
      <c r="TYT4" s="19"/>
      <c r="TYU4" s="19"/>
      <c r="TYV4" s="19"/>
      <c r="TYW4" s="19"/>
      <c r="TYX4" s="19"/>
      <c r="TYY4" s="19"/>
      <c r="TYZ4" s="19"/>
      <c r="TZA4" s="19"/>
      <c r="TZB4" s="19"/>
      <c r="TZC4" s="19"/>
      <c r="TZD4" s="19"/>
      <c r="TZE4" s="19"/>
      <c r="TZF4" s="19"/>
      <c r="TZG4" s="19"/>
      <c r="TZH4" s="19"/>
      <c r="TZI4" s="19"/>
      <c r="TZJ4" s="19"/>
      <c r="TZK4" s="19"/>
      <c r="TZL4" s="19"/>
      <c r="TZM4" s="19"/>
      <c r="TZN4" s="19"/>
      <c r="TZO4" s="19"/>
      <c r="TZP4" s="19"/>
      <c r="TZQ4" s="19"/>
      <c r="TZR4" s="19"/>
      <c r="TZS4" s="19"/>
      <c r="TZT4" s="19"/>
      <c r="TZU4" s="19"/>
      <c r="TZV4" s="19"/>
      <c r="TZW4" s="19"/>
      <c r="TZX4" s="19"/>
      <c r="TZY4" s="19"/>
      <c r="TZZ4" s="19"/>
      <c r="UAA4" s="19"/>
      <c r="UAB4" s="19"/>
      <c r="UAC4" s="19"/>
      <c r="UAD4" s="19"/>
      <c r="UAE4" s="19"/>
      <c r="UAF4" s="19"/>
      <c r="UAG4" s="19"/>
      <c r="UAH4" s="19"/>
      <c r="UAI4" s="19"/>
      <c r="UAJ4" s="19"/>
      <c r="UAK4" s="19"/>
      <c r="UAL4" s="19"/>
      <c r="UAM4" s="19"/>
      <c r="UAN4" s="19"/>
      <c r="UAO4" s="19"/>
      <c r="UAP4" s="19"/>
      <c r="UAQ4" s="19"/>
      <c r="UAR4" s="19"/>
      <c r="UAS4" s="19"/>
      <c r="UAT4" s="19"/>
      <c r="UAU4" s="19"/>
      <c r="UAV4" s="19"/>
      <c r="UAW4" s="19"/>
      <c r="UAX4" s="19"/>
      <c r="UAY4" s="19"/>
      <c r="UAZ4" s="19"/>
      <c r="UBA4" s="19"/>
      <c r="UBB4" s="19"/>
      <c r="UBC4" s="19"/>
      <c r="UBD4" s="19"/>
      <c r="UBE4" s="19"/>
      <c r="UBF4" s="19"/>
      <c r="UBG4" s="19"/>
      <c r="UBH4" s="19"/>
      <c r="UBI4" s="19"/>
      <c r="UBJ4" s="19"/>
      <c r="UBK4" s="19"/>
      <c r="UBL4" s="19"/>
      <c r="UBM4" s="19"/>
      <c r="UBN4" s="19"/>
      <c r="UBO4" s="19"/>
      <c r="UBP4" s="19"/>
      <c r="UBQ4" s="19"/>
      <c r="UBR4" s="19"/>
      <c r="UBS4" s="19"/>
      <c r="UBT4" s="19"/>
      <c r="UBU4" s="19"/>
      <c r="UBV4" s="19"/>
      <c r="UBW4" s="19"/>
      <c r="UBX4" s="19"/>
      <c r="UBY4" s="19"/>
      <c r="UBZ4" s="19"/>
      <c r="UCA4" s="19"/>
      <c r="UCB4" s="19"/>
      <c r="UCC4" s="19"/>
      <c r="UCD4" s="19"/>
      <c r="UCE4" s="19"/>
      <c r="UCF4" s="19"/>
      <c r="UCG4" s="19"/>
      <c r="UCH4" s="19"/>
      <c r="UCI4" s="19"/>
      <c r="UCJ4" s="19"/>
      <c r="UCK4" s="19"/>
      <c r="UCL4" s="19"/>
      <c r="UCM4" s="19"/>
      <c r="UCN4" s="19"/>
      <c r="UCO4" s="19"/>
      <c r="UCP4" s="19"/>
      <c r="UCQ4" s="19"/>
      <c r="UCR4" s="19"/>
      <c r="UCS4" s="19"/>
      <c r="UCT4" s="19"/>
      <c r="UCU4" s="19"/>
      <c r="UCV4" s="19"/>
      <c r="UCW4" s="19"/>
      <c r="UCX4" s="19"/>
      <c r="UCY4" s="19"/>
      <c r="UCZ4" s="19"/>
      <c r="UDA4" s="19"/>
      <c r="UDB4" s="19"/>
      <c r="UDC4" s="19"/>
      <c r="UDD4" s="19"/>
      <c r="UDE4" s="19"/>
      <c r="UDF4" s="19"/>
      <c r="UDG4" s="19"/>
      <c r="UDH4" s="19"/>
      <c r="UDI4" s="19"/>
      <c r="UDJ4" s="19"/>
      <c r="UDK4" s="19"/>
      <c r="UDL4" s="19"/>
      <c r="UDM4" s="19"/>
      <c r="UDN4" s="19"/>
      <c r="UDO4" s="19"/>
      <c r="UDP4" s="19"/>
      <c r="UDQ4" s="19"/>
      <c r="UDR4" s="19"/>
      <c r="UDS4" s="19"/>
      <c r="UDT4" s="19"/>
      <c r="UDU4" s="19"/>
      <c r="UDV4" s="19"/>
      <c r="UDW4" s="19"/>
      <c r="UDX4" s="19"/>
      <c r="UDY4" s="19"/>
      <c r="UDZ4" s="19"/>
      <c r="UEA4" s="19"/>
      <c r="UEB4" s="19"/>
      <c r="UEC4" s="19"/>
      <c r="UED4" s="19"/>
      <c r="UEE4" s="19"/>
      <c r="UEF4" s="19"/>
      <c r="UEG4" s="19"/>
      <c r="UEH4" s="19"/>
      <c r="UEI4" s="19"/>
      <c r="UEJ4" s="19"/>
      <c r="UEK4" s="19"/>
      <c r="UEL4" s="19"/>
      <c r="UEM4" s="19"/>
      <c r="UEN4" s="19"/>
      <c r="UEO4" s="19"/>
      <c r="UEP4" s="19"/>
      <c r="UEQ4" s="19"/>
      <c r="UER4" s="19"/>
      <c r="UES4" s="19"/>
      <c r="UET4" s="19"/>
      <c r="UEU4" s="19"/>
      <c r="UEV4" s="19"/>
      <c r="UEW4" s="19"/>
      <c r="UEX4" s="19"/>
      <c r="UEY4" s="19"/>
      <c r="UEZ4" s="19"/>
      <c r="UFA4" s="19"/>
      <c r="UFB4" s="19"/>
      <c r="UFC4" s="19"/>
      <c r="UFD4" s="19"/>
      <c r="UFE4" s="19"/>
      <c r="UFF4" s="19"/>
      <c r="UFG4" s="19"/>
      <c r="UFH4" s="19"/>
      <c r="UFI4" s="19"/>
      <c r="UFJ4" s="19"/>
      <c r="UFK4" s="19"/>
      <c r="UFL4" s="19"/>
      <c r="UFM4" s="19"/>
      <c r="UFN4" s="19"/>
      <c r="UFO4" s="19"/>
      <c r="UFP4" s="19"/>
      <c r="UFQ4" s="19"/>
      <c r="UFR4" s="19"/>
      <c r="UFS4" s="19"/>
      <c r="UFT4" s="19"/>
      <c r="UFU4" s="19"/>
      <c r="UFV4" s="19"/>
      <c r="UFW4" s="19"/>
      <c r="UFX4" s="19"/>
      <c r="UFY4" s="19"/>
      <c r="UFZ4" s="19"/>
      <c r="UGA4" s="19"/>
      <c r="UGB4" s="19"/>
      <c r="UGC4" s="19"/>
      <c r="UGD4" s="19"/>
      <c r="UGE4" s="19"/>
      <c r="UGF4" s="19"/>
      <c r="UGG4" s="19"/>
      <c r="UGH4" s="19"/>
      <c r="UGI4" s="19"/>
      <c r="UGJ4" s="19"/>
      <c r="UGK4" s="19"/>
      <c r="UGL4" s="19"/>
      <c r="UGM4" s="19"/>
      <c r="UGN4" s="19"/>
      <c r="UGO4" s="19"/>
      <c r="UGP4" s="19"/>
      <c r="UGQ4" s="19"/>
      <c r="UGR4" s="19"/>
      <c r="UGS4" s="19"/>
      <c r="UGT4" s="19"/>
      <c r="UGU4" s="19"/>
      <c r="UGV4" s="19"/>
      <c r="UGW4" s="19"/>
      <c r="UGX4" s="19"/>
      <c r="UGY4" s="19"/>
      <c r="UGZ4" s="19"/>
      <c r="UHA4" s="19"/>
      <c r="UHB4" s="19"/>
      <c r="UHC4" s="19"/>
      <c r="UHD4" s="19"/>
      <c r="UHE4" s="19"/>
      <c r="UHF4" s="19"/>
      <c r="UHG4" s="19"/>
      <c r="UHH4" s="19"/>
      <c r="UHI4" s="19"/>
      <c r="UHJ4" s="19"/>
      <c r="UHK4" s="19"/>
      <c r="UHL4" s="19"/>
      <c r="UHM4" s="19"/>
      <c r="UHN4" s="19"/>
      <c r="UHO4" s="19"/>
      <c r="UHP4" s="19"/>
      <c r="UHQ4" s="19"/>
      <c r="UHR4" s="19"/>
      <c r="UHS4" s="19"/>
      <c r="UHT4" s="19"/>
      <c r="UHU4" s="19"/>
      <c r="UHV4" s="19"/>
      <c r="UHW4" s="19"/>
      <c r="UHX4" s="19"/>
      <c r="UHY4" s="19"/>
      <c r="UHZ4" s="19"/>
      <c r="UIA4" s="19"/>
      <c r="UIB4" s="19"/>
      <c r="UIC4" s="19"/>
      <c r="UID4" s="19"/>
      <c r="UIE4" s="19"/>
      <c r="UIF4" s="19"/>
      <c r="UIG4" s="19"/>
      <c r="UIH4" s="19"/>
      <c r="UII4" s="19"/>
      <c r="UIJ4" s="19"/>
      <c r="UIK4" s="19"/>
      <c r="UIL4" s="19"/>
      <c r="UIM4" s="19"/>
      <c r="UIN4" s="19"/>
      <c r="UIO4" s="19"/>
      <c r="UIP4" s="19"/>
      <c r="UIQ4" s="19"/>
      <c r="UIR4" s="19"/>
      <c r="UIS4" s="19"/>
      <c r="UIT4" s="19"/>
      <c r="UIU4" s="19"/>
      <c r="UIV4" s="19"/>
      <c r="UIW4" s="19"/>
      <c r="UIX4" s="19"/>
      <c r="UIY4" s="19"/>
      <c r="UIZ4" s="19"/>
      <c r="UJA4" s="19"/>
      <c r="UJB4" s="19"/>
      <c r="UJC4" s="19"/>
      <c r="UJD4" s="19"/>
      <c r="UJE4" s="19"/>
      <c r="UJF4" s="19"/>
      <c r="UJG4" s="19"/>
      <c r="UJH4" s="19"/>
      <c r="UJI4" s="19"/>
      <c r="UJJ4" s="19"/>
      <c r="UJK4" s="19"/>
      <c r="UJL4" s="19"/>
      <c r="UJM4" s="19"/>
      <c r="UJN4" s="19"/>
      <c r="UJO4" s="19"/>
      <c r="UJP4" s="19"/>
      <c r="UJQ4" s="19"/>
      <c r="UJR4" s="19"/>
      <c r="UJS4" s="19"/>
      <c r="UJT4" s="19"/>
      <c r="UJU4" s="19"/>
      <c r="UJV4" s="19"/>
      <c r="UJW4" s="19"/>
      <c r="UJX4" s="19"/>
      <c r="UJY4" s="19"/>
      <c r="UJZ4" s="19"/>
      <c r="UKA4" s="19"/>
      <c r="UKB4" s="19"/>
      <c r="UKC4" s="19"/>
      <c r="UKD4" s="19"/>
      <c r="UKE4" s="19"/>
      <c r="UKF4" s="19"/>
      <c r="UKG4" s="19"/>
      <c r="UKH4" s="19"/>
      <c r="UKI4" s="19"/>
      <c r="UKJ4" s="19"/>
      <c r="UKK4" s="19"/>
      <c r="UKL4" s="19"/>
      <c r="UKM4" s="19"/>
      <c r="UKN4" s="19"/>
      <c r="UKO4" s="19"/>
      <c r="UKP4" s="19"/>
      <c r="UKQ4" s="19"/>
      <c r="UKR4" s="19"/>
      <c r="UKS4" s="19"/>
      <c r="UKT4" s="19"/>
      <c r="UKU4" s="19"/>
      <c r="UKV4" s="19"/>
      <c r="UKW4" s="19"/>
      <c r="UKX4" s="19"/>
      <c r="UKY4" s="19"/>
      <c r="UKZ4" s="19"/>
      <c r="ULA4" s="19"/>
      <c r="ULB4" s="19"/>
      <c r="ULC4" s="19"/>
      <c r="ULD4" s="19"/>
      <c r="ULE4" s="19"/>
      <c r="ULF4" s="19"/>
      <c r="ULG4" s="19"/>
      <c r="ULH4" s="19"/>
      <c r="ULI4" s="19"/>
      <c r="ULJ4" s="19"/>
      <c r="ULK4" s="19"/>
      <c r="ULL4" s="19"/>
      <c r="ULM4" s="19"/>
      <c r="ULN4" s="19"/>
      <c r="ULO4" s="19"/>
      <c r="ULP4" s="19"/>
      <c r="ULQ4" s="19"/>
      <c r="ULR4" s="19"/>
      <c r="ULS4" s="19"/>
      <c r="ULT4" s="19"/>
      <c r="ULU4" s="19"/>
      <c r="ULV4" s="19"/>
      <c r="ULW4" s="19"/>
      <c r="ULX4" s="19"/>
      <c r="ULY4" s="19"/>
      <c r="ULZ4" s="19"/>
      <c r="UMA4" s="19"/>
      <c r="UMB4" s="19"/>
      <c r="UMC4" s="19"/>
      <c r="UMD4" s="19"/>
      <c r="UME4" s="19"/>
      <c r="UMF4" s="19"/>
      <c r="UMG4" s="19"/>
      <c r="UMH4" s="19"/>
      <c r="UMI4" s="19"/>
      <c r="UMJ4" s="19"/>
      <c r="UMK4" s="19"/>
      <c r="UML4" s="19"/>
      <c r="UMM4" s="19"/>
      <c r="UMN4" s="19"/>
      <c r="UMO4" s="19"/>
      <c r="UMP4" s="19"/>
      <c r="UMQ4" s="19"/>
      <c r="UMR4" s="19"/>
      <c r="UMS4" s="19"/>
      <c r="UMT4" s="19"/>
      <c r="UMU4" s="19"/>
      <c r="UMV4" s="19"/>
      <c r="UMW4" s="19"/>
      <c r="UMX4" s="19"/>
      <c r="UMY4" s="19"/>
      <c r="UMZ4" s="19"/>
      <c r="UNA4" s="19"/>
      <c r="UNB4" s="19"/>
      <c r="UNC4" s="19"/>
      <c r="UND4" s="19"/>
      <c r="UNE4" s="19"/>
      <c r="UNF4" s="19"/>
      <c r="UNG4" s="19"/>
      <c r="UNH4" s="19"/>
      <c r="UNI4" s="19"/>
      <c r="UNJ4" s="19"/>
      <c r="UNK4" s="19"/>
      <c r="UNL4" s="19"/>
      <c r="UNM4" s="19"/>
      <c r="UNN4" s="19"/>
      <c r="UNO4" s="19"/>
      <c r="UNP4" s="19"/>
      <c r="UNQ4" s="19"/>
      <c r="UNR4" s="19"/>
      <c r="UNS4" s="19"/>
      <c r="UNT4" s="19"/>
      <c r="UNU4" s="19"/>
      <c r="UNV4" s="19"/>
      <c r="UNW4" s="19"/>
      <c r="UNX4" s="19"/>
      <c r="UNY4" s="19"/>
      <c r="UNZ4" s="19"/>
      <c r="UOA4" s="19"/>
      <c r="UOB4" s="19"/>
      <c r="UOC4" s="19"/>
      <c r="UOD4" s="19"/>
      <c r="UOE4" s="19"/>
      <c r="UOF4" s="19"/>
      <c r="UOG4" s="19"/>
      <c r="UOH4" s="19"/>
      <c r="UOI4" s="19"/>
      <c r="UOJ4" s="19"/>
      <c r="UOK4" s="19"/>
      <c r="UOL4" s="19"/>
      <c r="UOM4" s="19"/>
      <c r="UON4" s="19"/>
      <c r="UOO4" s="19"/>
      <c r="UOP4" s="19"/>
      <c r="UOQ4" s="19"/>
      <c r="UOR4" s="19"/>
      <c r="UOS4" s="19"/>
      <c r="UOT4" s="19"/>
      <c r="UOU4" s="19"/>
      <c r="UOV4" s="19"/>
      <c r="UOW4" s="19"/>
      <c r="UOX4" s="19"/>
      <c r="UOY4" s="19"/>
      <c r="UOZ4" s="19"/>
      <c r="UPA4" s="19"/>
      <c r="UPB4" s="19"/>
      <c r="UPC4" s="19"/>
      <c r="UPD4" s="19"/>
      <c r="UPE4" s="19"/>
      <c r="UPF4" s="19"/>
      <c r="UPG4" s="19"/>
      <c r="UPH4" s="19"/>
      <c r="UPI4" s="19"/>
      <c r="UPJ4" s="19"/>
      <c r="UPK4" s="19"/>
      <c r="UPL4" s="19"/>
      <c r="UPM4" s="19"/>
      <c r="UPN4" s="19"/>
      <c r="UPO4" s="19"/>
      <c r="UPP4" s="19"/>
      <c r="UPQ4" s="19"/>
      <c r="UPR4" s="19"/>
      <c r="UPS4" s="19"/>
      <c r="UPT4" s="19"/>
      <c r="UPU4" s="19"/>
      <c r="UPV4" s="19"/>
      <c r="UPW4" s="19"/>
      <c r="UPX4" s="19"/>
      <c r="UPY4" s="19"/>
      <c r="UPZ4" s="19"/>
      <c r="UQA4" s="19"/>
      <c r="UQB4" s="19"/>
      <c r="UQC4" s="19"/>
      <c r="UQD4" s="19"/>
      <c r="UQE4" s="19"/>
      <c r="UQF4" s="19"/>
      <c r="UQG4" s="19"/>
      <c r="UQH4" s="19"/>
      <c r="UQI4" s="19"/>
      <c r="UQJ4" s="19"/>
      <c r="UQK4" s="19"/>
      <c r="UQL4" s="19"/>
      <c r="UQM4" s="19"/>
      <c r="UQN4" s="19"/>
      <c r="UQO4" s="19"/>
      <c r="UQP4" s="19"/>
      <c r="UQQ4" s="19"/>
      <c r="UQR4" s="19"/>
      <c r="UQS4" s="19"/>
      <c r="UQT4" s="19"/>
      <c r="UQU4" s="19"/>
      <c r="UQV4" s="19"/>
      <c r="UQW4" s="19"/>
      <c r="UQX4" s="19"/>
      <c r="UQY4" s="19"/>
      <c r="UQZ4" s="19"/>
      <c r="URA4" s="19"/>
      <c r="URB4" s="19"/>
      <c r="URC4" s="19"/>
      <c r="URD4" s="19"/>
      <c r="URE4" s="19"/>
      <c r="URF4" s="19"/>
      <c r="URG4" s="19"/>
      <c r="URH4" s="19"/>
      <c r="URI4" s="19"/>
      <c r="URJ4" s="19"/>
      <c r="URK4" s="19"/>
      <c r="URL4" s="19"/>
      <c r="URM4" s="19"/>
      <c r="URN4" s="19"/>
      <c r="URO4" s="19"/>
      <c r="URP4" s="19"/>
      <c r="URQ4" s="19"/>
      <c r="URR4" s="19"/>
      <c r="URS4" s="19"/>
      <c r="URT4" s="19"/>
      <c r="URU4" s="19"/>
      <c r="URV4" s="19"/>
      <c r="URW4" s="19"/>
      <c r="URX4" s="19"/>
      <c r="URY4" s="19"/>
      <c r="URZ4" s="19"/>
      <c r="USA4" s="19"/>
      <c r="USB4" s="19"/>
      <c r="USC4" s="19"/>
      <c r="USD4" s="19"/>
      <c r="USE4" s="19"/>
      <c r="USF4" s="19"/>
      <c r="USG4" s="19"/>
      <c r="USH4" s="19"/>
      <c r="USI4" s="19"/>
      <c r="USJ4" s="19"/>
      <c r="USK4" s="19"/>
      <c r="USL4" s="19"/>
      <c r="USM4" s="19"/>
      <c r="USN4" s="19"/>
      <c r="USO4" s="19"/>
      <c r="USP4" s="19"/>
      <c r="USQ4" s="19"/>
      <c r="USR4" s="19"/>
      <c r="USS4" s="19"/>
      <c r="UST4" s="19"/>
      <c r="USU4" s="19"/>
      <c r="USV4" s="19"/>
      <c r="USW4" s="19"/>
      <c r="USX4" s="19"/>
      <c r="USY4" s="19"/>
      <c r="USZ4" s="19"/>
      <c r="UTA4" s="19"/>
      <c r="UTB4" s="19"/>
      <c r="UTC4" s="19"/>
      <c r="UTD4" s="19"/>
      <c r="UTE4" s="19"/>
      <c r="UTF4" s="19"/>
      <c r="UTG4" s="19"/>
      <c r="UTH4" s="19"/>
      <c r="UTI4" s="19"/>
      <c r="UTJ4" s="19"/>
      <c r="UTK4" s="19"/>
      <c r="UTL4" s="19"/>
      <c r="UTM4" s="19"/>
      <c r="UTN4" s="19"/>
      <c r="UTO4" s="19"/>
      <c r="UTP4" s="19"/>
      <c r="UTQ4" s="19"/>
      <c r="UTR4" s="19"/>
      <c r="UTS4" s="19"/>
      <c r="UTT4" s="19"/>
      <c r="UTU4" s="19"/>
      <c r="UTV4" s="19"/>
      <c r="UTW4" s="19"/>
      <c r="UTX4" s="19"/>
      <c r="UTY4" s="19"/>
      <c r="UTZ4" s="19"/>
      <c r="UUA4" s="19"/>
      <c r="UUB4" s="19"/>
      <c r="UUC4" s="19"/>
      <c r="UUD4" s="19"/>
      <c r="UUE4" s="19"/>
      <c r="UUF4" s="19"/>
      <c r="UUG4" s="19"/>
      <c r="UUH4" s="19"/>
      <c r="UUI4" s="19"/>
      <c r="UUJ4" s="19"/>
      <c r="UUK4" s="19"/>
      <c r="UUL4" s="19"/>
      <c r="UUM4" s="19"/>
      <c r="UUN4" s="19"/>
      <c r="UUO4" s="19"/>
      <c r="UUP4" s="19"/>
      <c r="UUQ4" s="19"/>
      <c r="UUR4" s="19"/>
      <c r="UUS4" s="19"/>
      <c r="UUT4" s="19"/>
      <c r="UUU4" s="19"/>
      <c r="UUV4" s="19"/>
      <c r="UUW4" s="19"/>
      <c r="UUX4" s="19"/>
      <c r="UUY4" s="19"/>
      <c r="UUZ4" s="19"/>
      <c r="UVA4" s="19"/>
      <c r="UVB4" s="19"/>
      <c r="UVC4" s="19"/>
      <c r="UVD4" s="19"/>
      <c r="UVE4" s="19"/>
      <c r="UVF4" s="19"/>
      <c r="UVG4" s="19"/>
      <c r="UVH4" s="19"/>
      <c r="UVI4" s="19"/>
      <c r="UVJ4" s="19"/>
      <c r="UVK4" s="19"/>
      <c r="UVL4" s="19"/>
      <c r="UVM4" s="19"/>
      <c r="UVN4" s="19"/>
      <c r="UVO4" s="19"/>
      <c r="UVP4" s="19"/>
      <c r="UVQ4" s="19"/>
      <c r="UVR4" s="19"/>
      <c r="UVS4" s="19"/>
      <c r="UVT4" s="19"/>
      <c r="UVU4" s="19"/>
      <c r="UVV4" s="19"/>
      <c r="UVW4" s="19"/>
      <c r="UVX4" s="19"/>
      <c r="UVY4" s="19"/>
      <c r="UVZ4" s="19"/>
      <c r="UWA4" s="19"/>
      <c r="UWB4" s="19"/>
      <c r="UWC4" s="19"/>
      <c r="UWD4" s="19"/>
      <c r="UWE4" s="19"/>
      <c r="UWF4" s="19"/>
      <c r="UWG4" s="19"/>
      <c r="UWH4" s="19"/>
      <c r="UWI4" s="19"/>
      <c r="UWJ4" s="19"/>
      <c r="UWK4" s="19"/>
      <c r="UWL4" s="19"/>
      <c r="UWM4" s="19"/>
      <c r="UWN4" s="19"/>
      <c r="UWO4" s="19"/>
      <c r="UWP4" s="19"/>
      <c r="UWQ4" s="19"/>
      <c r="UWR4" s="19"/>
      <c r="UWS4" s="19"/>
      <c r="UWT4" s="19"/>
      <c r="UWU4" s="19"/>
      <c r="UWV4" s="19"/>
      <c r="UWW4" s="19"/>
      <c r="UWX4" s="19"/>
      <c r="UWY4" s="19"/>
      <c r="UWZ4" s="19"/>
      <c r="UXA4" s="19"/>
      <c r="UXB4" s="19"/>
      <c r="UXC4" s="19"/>
      <c r="UXD4" s="19"/>
      <c r="UXE4" s="19"/>
      <c r="UXF4" s="19"/>
      <c r="UXG4" s="19"/>
      <c r="UXH4" s="19"/>
      <c r="UXI4" s="19"/>
      <c r="UXJ4" s="19"/>
      <c r="UXK4" s="19"/>
      <c r="UXL4" s="19"/>
      <c r="UXM4" s="19"/>
      <c r="UXN4" s="19"/>
      <c r="UXO4" s="19"/>
      <c r="UXP4" s="19"/>
      <c r="UXQ4" s="19"/>
      <c r="UXR4" s="19"/>
      <c r="UXS4" s="19"/>
      <c r="UXT4" s="19"/>
      <c r="UXU4" s="19"/>
      <c r="UXV4" s="19"/>
      <c r="UXW4" s="19"/>
      <c r="UXX4" s="19"/>
      <c r="UXY4" s="19"/>
      <c r="UXZ4" s="19"/>
      <c r="UYA4" s="19"/>
      <c r="UYB4" s="19"/>
      <c r="UYC4" s="19"/>
      <c r="UYD4" s="19"/>
      <c r="UYE4" s="19"/>
      <c r="UYF4" s="19"/>
      <c r="UYG4" s="19"/>
      <c r="UYH4" s="19"/>
      <c r="UYI4" s="19"/>
      <c r="UYJ4" s="19"/>
      <c r="UYK4" s="19"/>
      <c r="UYL4" s="19"/>
      <c r="UYM4" s="19"/>
      <c r="UYN4" s="19"/>
      <c r="UYO4" s="19"/>
      <c r="UYP4" s="19"/>
      <c r="UYQ4" s="19"/>
      <c r="UYR4" s="19"/>
      <c r="UYS4" s="19"/>
      <c r="UYT4" s="19"/>
      <c r="UYU4" s="19"/>
      <c r="UYV4" s="19"/>
      <c r="UYW4" s="19"/>
      <c r="UYX4" s="19"/>
      <c r="UYY4" s="19"/>
      <c r="UYZ4" s="19"/>
      <c r="UZA4" s="19"/>
      <c r="UZB4" s="19"/>
      <c r="UZC4" s="19"/>
      <c r="UZD4" s="19"/>
      <c r="UZE4" s="19"/>
      <c r="UZF4" s="19"/>
      <c r="UZG4" s="19"/>
      <c r="UZH4" s="19"/>
      <c r="UZI4" s="19"/>
      <c r="UZJ4" s="19"/>
      <c r="UZK4" s="19"/>
      <c r="UZL4" s="19"/>
      <c r="UZM4" s="19"/>
      <c r="UZN4" s="19"/>
      <c r="UZO4" s="19"/>
      <c r="UZP4" s="19"/>
      <c r="UZQ4" s="19"/>
      <c r="UZR4" s="19"/>
      <c r="UZS4" s="19"/>
      <c r="UZT4" s="19"/>
      <c r="UZU4" s="19"/>
      <c r="UZV4" s="19"/>
      <c r="UZW4" s="19"/>
      <c r="UZX4" s="19"/>
      <c r="UZY4" s="19"/>
      <c r="UZZ4" s="19"/>
      <c r="VAA4" s="19"/>
      <c r="VAB4" s="19"/>
      <c r="VAC4" s="19"/>
      <c r="VAD4" s="19"/>
      <c r="VAE4" s="19"/>
      <c r="VAF4" s="19"/>
      <c r="VAG4" s="19"/>
      <c r="VAH4" s="19"/>
      <c r="VAI4" s="19"/>
      <c r="VAJ4" s="19"/>
      <c r="VAK4" s="19"/>
      <c r="VAL4" s="19"/>
      <c r="VAM4" s="19"/>
      <c r="VAN4" s="19"/>
      <c r="VAO4" s="19"/>
      <c r="VAP4" s="19"/>
      <c r="VAQ4" s="19"/>
      <c r="VAR4" s="19"/>
      <c r="VAS4" s="19"/>
      <c r="VAT4" s="19"/>
      <c r="VAU4" s="19"/>
      <c r="VAV4" s="19"/>
      <c r="VAW4" s="19"/>
      <c r="VAX4" s="19"/>
      <c r="VAY4" s="19"/>
      <c r="VAZ4" s="19"/>
      <c r="VBA4" s="19"/>
      <c r="VBB4" s="19"/>
      <c r="VBC4" s="19"/>
      <c r="VBD4" s="19"/>
      <c r="VBE4" s="19"/>
      <c r="VBF4" s="19"/>
      <c r="VBG4" s="19"/>
      <c r="VBH4" s="19"/>
      <c r="VBI4" s="19"/>
      <c r="VBJ4" s="19"/>
      <c r="VBK4" s="19"/>
      <c r="VBL4" s="19"/>
      <c r="VBM4" s="19"/>
      <c r="VBN4" s="19"/>
      <c r="VBO4" s="19"/>
      <c r="VBP4" s="19"/>
      <c r="VBQ4" s="19"/>
      <c r="VBR4" s="19"/>
      <c r="VBS4" s="19"/>
      <c r="VBT4" s="19"/>
      <c r="VBU4" s="19"/>
      <c r="VBV4" s="19"/>
      <c r="VBW4" s="19"/>
      <c r="VBX4" s="19"/>
      <c r="VBY4" s="19"/>
      <c r="VBZ4" s="19"/>
      <c r="VCA4" s="19"/>
      <c r="VCB4" s="19"/>
      <c r="VCC4" s="19"/>
      <c r="VCD4" s="19"/>
      <c r="VCE4" s="19"/>
      <c r="VCF4" s="19"/>
      <c r="VCG4" s="19"/>
      <c r="VCH4" s="19"/>
      <c r="VCI4" s="19"/>
      <c r="VCJ4" s="19"/>
      <c r="VCK4" s="19"/>
      <c r="VCL4" s="19"/>
      <c r="VCM4" s="19"/>
      <c r="VCN4" s="19"/>
      <c r="VCO4" s="19"/>
      <c r="VCP4" s="19"/>
      <c r="VCQ4" s="19"/>
      <c r="VCR4" s="19"/>
      <c r="VCS4" s="19"/>
      <c r="VCT4" s="19"/>
      <c r="VCU4" s="19"/>
      <c r="VCV4" s="19"/>
      <c r="VCW4" s="19"/>
      <c r="VCX4" s="19"/>
      <c r="VCY4" s="19"/>
      <c r="VCZ4" s="19"/>
      <c r="VDA4" s="19"/>
      <c r="VDB4" s="19"/>
      <c r="VDC4" s="19"/>
      <c r="VDD4" s="19"/>
      <c r="VDE4" s="19"/>
      <c r="VDF4" s="19"/>
      <c r="VDG4" s="19"/>
      <c r="VDH4" s="19"/>
      <c r="VDI4" s="19"/>
      <c r="VDJ4" s="19"/>
      <c r="VDK4" s="19"/>
      <c r="VDL4" s="19"/>
      <c r="VDM4" s="19"/>
      <c r="VDN4" s="19"/>
      <c r="VDO4" s="19"/>
      <c r="VDP4" s="19"/>
      <c r="VDQ4" s="19"/>
      <c r="VDR4" s="19"/>
      <c r="VDS4" s="19"/>
      <c r="VDT4" s="19"/>
      <c r="VDU4" s="19"/>
      <c r="VDV4" s="19"/>
      <c r="VDW4" s="19"/>
      <c r="VDX4" s="19"/>
      <c r="VDY4" s="19"/>
      <c r="VDZ4" s="19"/>
      <c r="VEA4" s="19"/>
      <c r="VEB4" s="19"/>
      <c r="VEC4" s="19"/>
      <c r="VED4" s="19"/>
      <c r="VEE4" s="19"/>
      <c r="VEF4" s="19"/>
      <c r="VEG4" s="19"/>
      <c r="VEH4" s="19"/>
      <c r="VEI4" s="19"/>
      <c r="VEJ4" s="19"/>
      <c r="VEK4" s="19"/>
      <c r="VEL4" s="19"/>
      <c r="VEM4" s="19"/>
      <c r="VEN4" s="19"/>
      <c r="VEO4" s="19"/>
      <c r="VEP4" s="19"/>
      <c r="VEQ4" s="19"/>
      <c r="VER4" s="19"/>
      <c r="VES4" s="19"/>
      <c r="VET4" s="19"/>
      <c r="VEU4" s="19"/>
      <c r="VEV4" s="19"/>
      <c r="VEW4" s="19"/>
      <c r="VEX4" s="19"/>
      <c r="VEY4" s="19"/>
      <c r="VEZ4" s="19"/>
      <c r="VFA4" s="19"/>
      <c r="VFB4" s="19"/>
      <c r="VFC4" s="19"/>
      <c r="VFD4" s="19"/>
      <c r="VFE4" s="19"/>
      <c r="VFF4" s="19"/>
      <c r="VFG4" s="19"/>
      <c r="VFH4" s="19"/>
      <c r="VFI4" s="19"/>
      <c r="VFJ4" s="19"/>
      <c r="VFK4" s="19"/>
      <c r="VFL4" s="19"/>
      <c r="VFM4" s="19"/>
      <c r="VFN4" s="19"/>
      <c r="VFO4" s="19"/>
      <c r="VFP4" s="19"/>
      <c r="VFQ4" s="19"/>
      <c r="VFR4" s="19"/>
      <c r="VFS4" s="19"/>
      <c r="VFT4" s="19"/>
      <c r="VFU4" s="19"/>
      <c r="VFV4" s="19"/>
      <c r="VFW4" s="19"/>
      <c r="VFX4" s="19"/>
      <c r="VFY4" s="19"/>
      <c r="VFZ4" s="19"/>
      <c r="VGA4" s="19"/>
      <c r="VGB4" s="19"/>
      <c r="VGC4" s="19"/>
      <c r="VGD4" s="19"/>
      <c r="VGE4" s="19"/>
      <c r="VGF4" s="19"/>
      <c r="VGG4" s="19"/>
      <c r="VGH4" s="19"/>
      <c r="VGI4" s="19"/>
      <c r="VGJ4" s="19"/>
      <c r="VGK4" s="19"/>
      <c r="VGL4" s="19"/>
      <c r="VGM4" s="19"/>
      <c r="VGN4" s="19"/>
      <c r="VGO4" s="19"/>
      <c r="VGP4" s="19"/>
      <c r="VGQ4" s="19"/>
      <c r="VGR4" s="19"/>
      <c r="VGS4" s="19"/>
      <c r="VGT4" s="19"/>
      <c r="VGU4" s="19"/>
      <c r="VGV4" s="19"/>
      <c r="VGW4" s="19"/>
      <c r="VGX4" s="19"/>
      <c r="VGY4" s="19"/>
      <c r="VGZ4" s="19"/>
      <c r="VHA4" s="19"/>
      <c r="VHB4" s="19"/>
      <c r="VHC4" s="19"/>
      <c r="VHD4" s="19"/>
      <c r="VHE4" s="19"/>
      <c r="VHF4" s="19"/>
      <c r="VHG4" s="19"/>
      <c r="VHH4" s="19"/>
      <c r="VHI4" s="19"/>
      <c r="VHJ4" s="19"/>
      <c r="VHK4" s="19"/>
      <c r="VHL4" s="19"/>
      <c r="VHM4" s="19"/>
      <c r="VHN4" s="19"/>
      <c r="VHO4" s="19"/>
      <c r="VHP4" s="19"/>
      <c r="VHQ4" s="19"/>
      <c r="VHR4" s="19"/>
      <c r="VHS4" s="19"/>
      <c r="VHT4" s="19"/>
      <c r="VHU4" s="19"/>
      <c r="VHV4" s="19"/>
      <c r="VHW4" s="19"/>
      <c r="VHX4" s="19"/>
      <c r="VHY4" s="19"/>
      <c r="VHZ4" s="19"/>
      <c r="VIA4" s="19"/>
      <c r="VIB4" s="19"/>
      <c r="VIC4" s="19"/>
      <c r="VID4" s="19"/>
      <c r="VIE4" s="19"/>
      <c r="VIF4" s="19"/>
      <c r="VIG4" s="19"/>
      <c r="VIH4" s="19"/>
      <c r="VII4" s="19"/>
      <c r="VIJ4" s="19"/>
      <c r="VIK4" s="19"/>
      <c r="VIL4" s="19"/>
      <c r="VIM4" s="19"/>
      <c r="VIN4" s="19"/>
      <c r="VIO4" s="19"/>
      <c r="VIP4" s="19"/>
      <c r="VIQ4" s="19"/>
      <c r="VIR4" s="19"/>
      <c r="VIS4" s="19"/>
      <c r="VIT4" s="19"/>
      <c r="VIU4" s="19"/>
      <c r="VIV4" s="19"/>
      <c r="VIW4" s="19"/>
      <c r="VIX4" s="19"/>
      <c r="VIY4" s="19"/>
      <c r="VIZ4" s="19"/>
      <c r="VJA4" s="19"/>
      <c r="VJB4" s="19"/>
      <c r="VJC4" s="19"/>
      <c r="VJD4" s="19"/>
      <c r="VJE4" s="19"/>
      <c r="VJF4" s="19"/>
      <c r="VJG4" s="19"/>
      <c r="VJH4" s="19"/>
      <c r="VJI4" s="19"/>
      <c r="VJJ4" s="19"/>
      <c r="VJK4" s="19"/>
      <c r="VJL4" s="19"/>
      <c r="VJM4" s="19"/>
      <c r="VJN4" s="19"/>
      <c r="VJO4" s="19"/>
      <c r="VJP4" s="19"/>
      <c r="VJQ4" s="19"/>
      <c r="VJR4" s="19"/>
      <c r="VJS4" s="19"/>
      <c r="VJT4" s="19"/>
      <c r="VJU4" s="19"/>
      <c r="VJV4" s="19"/>
      <c r="VJW4" s="19"/>
      <c r="VJX4" s="19"/>
      <c r="VJY4" s="19"/>
      <c r="VJZ4" s="19"/>
      <c r="VKA4" s="19"/>
      <c r="VKB4" s="19"/>
      <c r="VKC4" s="19"/>
      <c r="VKD4" s="19"/>
      <c r="VKE4" s="19"/>
      <c r="VKF4" s="19"/>
      <c r="VKG4" s="19"/>
      <c r="VKH4" s="19"/>
      <c r="VKI4" s="19"/>
      <c r="VKJ4" s="19"/>
      <c r="VKK4" s="19"/>
      <c r="VKL4" s="19"/>
      <c r="VKM4" s="19"/>
      <c r="VKN4" s="19"/>
      <c r="VKO4" s="19"/>
      <c r="VKP4" s="19"/>
      <c r="VKQ4" s="19"/>
      <c r="VKR4" s="19"/>
      <c r="VKS4" s="19"/>
      <c r="VKT4" s="19"/>
      <c r="VKU4" s="19"/>
      <c r="VKV4" s="19"/>
      <c r="VKW4" s="19"/>
      <c r="VKX4" s="19"/>
      <c r="VKY4" s="19"/>
      <c r="VKZ4" s="19"/>
      <c r="VLA4" s="19"/>
      <c r="VLB4" s="19"/>
      <c r="VLC4" s="19"/>
      <c r="VLD4" s="19"/>
      <c r="VLE4" s="19"/>
      <c r="VLF4" s="19"/>
      <c r="VLG4" s="19"/>
      <c r="VLH4" s="19"/>
      <c r="VLI4" s="19"/>
      <c r="VLJ4" s="19"/>
      <c r="VLK4" s="19"/>
      <c r="VLL4" s="19"/>
      <c r="VLM4" s="19"/>
      <c r="VLN4" s="19"/>
      <c r="VLO4" s="19"/>
      <c r="VLP4" s="19"/>
      <c r="VLQ4" s="19"/>
      <c r="VLR4" s="19"/>
      <c r="VLS4" s="19"/>
      <c r="VLT4" s="19"/>
      <c r="VLU4" s="19"/>
      <c r="VLV4" s="19"/>
      <c r="VLW4" s="19"/>
      <c r="VLX4" s="19"/>
      <c r="VLY4" s="19"/>
      <c r="VLZ4" s="19"/>
      <c r="VMA4" s="19"/>
      <c r="VMB4" s="19"/>
      <c r="VMC4" s="19"/>
      <c r="VMD4" s="19"/>
      <c r="VME4" s="19"/>
      <c r="VMF4" s="19"/>
      <c r="VMG4" s="19"/>
      <c r="VMH4" s="19"/>
      <c r="VMI4" s="19"/>
      <c r="VMJ4" s="19"/>
      <c r="VMK4" s="19"/>
      <c r="VML4" s="19"/>
      <c r="VMM4" s="19"/>
      <c r="VMN4" s="19"/>
      <c r="VMO4" s="19"/>
      <c r="VMP4" s="19"/>
      <c r="VMQ4" s="19"/>
      <c r="VMR4" s="19"/>
      <c r="VMS4" s="19"/>
      <c r="VMT4" s="19"/>
      <c r="VMU4" s="19"/>
      <c r="VMV4" s="19"/>
      <c r="VMW4" s="19"/>
      <c r="VMX4" s="19"/>
      <c r="VMY4" s="19"/>
      <c r="VMZ4" s="19"/>
      <c r="VNA4" s="19"/>
      <c r="VNB4" s="19"/>
      <c r="VNC4" s="19"/>
      <c r="VND4" s="19"/>
      <c r="VNE4" s="19"/>
      <c r="VNF4" s="19"/>
      <c r="VNG4" s="19"/>
      <c r="VNH4" s="19"/>
      <c r="VNI4" s="19"/>
      <c r="VNJ4" s="19"/>
      <c r="VNK4" s="19"/>
      <c r="VNL4" s="19"/>
      <c r="VNM4" s="19"/>
      <c r="VNN4" s="19"/>
      <c r="VNO4" s="19"/>
      <c r="VNP4" s="19"/>
      <c r="VNQ4" s="19"/>
      <c r="VNR4" s="19"/>
      <c r="VNS4" s="19"/>
      <c r="VNT4" s="19"/>
      <c r="VNU4" s="19"/>
      <c r="VNV4" s="19"/>
      <c r="VNW4" s="19"/>
      <c r="VNX4" s="19"/>
      <c r="VNY4" s="19"/>
      <c r="VNZ4" s="19"/>
      <c r="VOA4" s="19"/>
      <c r="VOB4" s="19"/>
      <c r="VOC4" s="19"/>
      <c r="VOD4" s="19"/>
      <c r="VOE4" s="19"/>
      <c r="VOF4" s="19"/>
      <c r="VOG4" s="19"/>
      <c r="VOH4" s="19"/>
      <c r="VOI4" s="19"/>
      <c r="VOJ4" s="19"/>
      <c r="VOK4" s="19"/>
      <c r="VOL4" s="19"/>
      <c r="VOM4" s="19"/>
      <c r="VON4" s="19"/>
      <c r="VOO4" s="19"/>
      <c r="VOP4" s="19"/>
      <c r="VOQ4" s="19"/>
      <c r="VOR4" s="19"/>
      <c r="VOS4" s="19"/>
      <c r="VOT4" s="19"/>
      <c r="VOU4" s="19"/>
      <c r="VOV4" s="19"/>
      <c r="VOW4" s="19"/>
      <c r="VOX4" s="19"/>
      <c r="VOY4" s="19"/>
      <c r="VOZ4" s="19"/>
      <c r="VPA4" s="19"/>
      <c r="VPB4" s="19"/>
      <c r="VPC4" s="19"/>
      <c r="VPD4" s="19"/>
      <c r="VPE4" s="19"/>
      <c r="VPF4" s="19"/>
      <c r="VPG4" s="19"/>
      <c r="VPH4" s="19"/>
      <c r="VPI4" s="19"/>
      <c r="VPJ4" s="19"/>
      <c r="VPK4" s="19"/>
      <c r="VPL4" s="19"/>
      <c r="VPM4" s="19"/>
      <c r="VPN4" s="19"/>
      <c r="VPO4" s="19"/>
      <c r="VPP4" s="19"/>
      <c r="VPQ4" s="19"/>
      <c r="VPR4" s="19"/>
      <c r="VPS4" s="19"/>
      <c r="VPT4" s="19"/>
      <c r="VPU4" s="19"/>
      <c r="VPV4" s="19"/>
      <c r="VPW4" s="19"/>
      <c r="VPX4" s="19"/>
      <c r="VPY4" s="19"/>
      <c r="VPZ4" s="19"/>
      <c r="VQA4" s="19"/>
      <c r="VQB4" s="19"/>
      <c r="VQC4" s="19"/>
      <c r="VQD4" s="19"/>
      <c r="VQE4" s="19"/>
      <c r="VQF4" s="19"/>
      <c r="VQG4" s="19"/>
      <c r="VQH4" s="19"/>
      <c r="VQI4" s="19"/>
      <c r="VQJ4" s="19"/>
      <c r="VQK4" s="19"/>
      <c r="VQL4" s="19"/>
      <c r="VQM4" s="19"/>
      <c r="VQN4" s="19"/>
      <c r="VQO4" s="19"/>
      <c r="VQP4" s="19"/>
      <c r="VQQ4" s="19"/>
      <c r="VQR4" s="19"/>
      <c r="VQS4" s="19"/>
      <c r="VQT4" s="19"/>
      <c r="VQU4" s="19"/>
      <c r="VQV4" s="19"/>
      <c r="VQW4" s="19"/>
      <c r="VQX4" s="19"/>
      <c r="VQY4" s="19"/>
      <c r="VQZ4" s="19"/>
      <c r="VRA4" s="19"/>
      <c r="VRB4" s="19"/>
      <c r="VRC4" s="19"/>
      <c r="VRD4" s="19"/>
      <c r="VRE4" s="19"/>
      <c r="VRF4" s="19"/>
      <c r="VRG4" s="19"/>
      <c r="VRH4" s="19"/>
      <c r="VRI4" s="19"/>
      <c r="VRJ4" s="19"/>
      <c r="VRK4" s="19"/>
      <c r="VRL4" s="19"/>
      <c r="VRM4" s="19"/>
      <c r="VRN4" s="19"/>
      <c r="VRO4" s="19"/>
      <c r="VRP4" s="19"/>
      <c r="VRQ4" s="19"/>
      <c r="VRR4" s="19"/>
      <c r="VRS4" s="19"/>
      <c r="VRT4" s="19"/>
      <c r="VRU4" s="19"/>
      <c r="VRV4" s="19"/>
      <c r="VRW4" s="19"/>
      <c r="VRX4" s="19"/>
      <c r="VRY4" s="19"/>
      <c r="VRZ4" s="19"/>
      <c r="VSA4" s="19"/>
      <c r="VSB4" s="19"/>
      <c r="VSC4" s="19"/>
      <c r="VSD4" s="19"/>
      <c r="VSE4" s="19"/>
      <c r="VSF4" s="19"/>
      <c r="VSG4" s="19"/>
      <c r="VSH4" s="19"/>
      <c r="VSI4" s="19"/>
      <c r="VSJ4" s="19"/>
      <c r="VSK4" s="19"/>
      <c r="VSL4" s="19"/>
      <c r="VSM4" s="19"/>
      <c r="VSN4" s="19"/>
      <c r="VSO4" s="19"/>
      <c r="VSP4" s="19"/>
      <c r="VSQ4" s="19"/>
      <c r="VSR4" s="19"/>
      <c r="VSS4" s="19"/>
      <c r="VST4" s="19"/>
      <c r="VSU4" s="19"/>
      <c r="VSV4" s="19"/>
      <c r="VSW4" s="19"/>
      <c r="VSX4" s="19"/>
      <c r="VSY4" s="19"/>
      <c r="VSZ4" s="19"/>
      <c r="VTA4" s="19"/>
      <c r="VTB4" s="19"/>
      <c r="VTC4" s="19"/>
      <c r="VTD4" s="19"/>
      <c r="VTE4" s="19"/>
      <c r="VTF4" s="19"/>
      <c r="VTG4" s="19"/>
      <c r="VTH4" s="19"/>
      <c r="VTI4" s="19"/>
      <c r="VTJ4" s="19"/>
      <c r="VTK4" s="19"/>
      <c r="VTL4" s="19"/>
      <c r="VTM4" s="19"/>
      <c r="VTN4" s="19"/>
      <c r="VTO4" s="19"/>
      <c r="VTP4" s="19"/>
      <c r="VTQ4" s="19"/>
      <c r="VTR4" s="19"/>
      <c r="VTS4" s="19"/>
      <c r="VTT4" s="19"/>
      <c r="VTU4" s="19"/>
      <c r="VTV4" s="19"/>
      <c r="VTW4" s="19"/>
      <c r="VTX4" s="19"/>
      <c r="VTY4" s="19"/>
      <c r="VTZ4" s="19"/>
      <c r="VUA4" s="19"/>
      <c r="VUB4" s="19"/>
      <c r="VUC4" s="19"/>
      <c r="VUD4" s="19"/>
      <c r="VUE4" s="19"/>
      <c r="VUF4" s="19"/>
      <c r="VUG4" s="19"/>
      <c r="VUH4" s="19"/>
      <c r="VUI4" s="19"/>
      <c r="VUJ4" s="19"/>
      <c r="VUK4" s="19"/>
      <c r="VUL4" s="19"/>
      <c r="VUM4" s="19"/>
      <c r="VUN4" s="19"/>
      <c r="VUO4" s="19"/>
      <c r="VUP4" s="19"/>
      <c r="VUQ4" s="19"/>
      <c r="VUR4" s="19"/>
      <c r="VUS4" s="19"/>
      <c r="VUT4" s="19"/>
      <c r="VUU4" s="19"/>
      <c r="VUV4" s="19"/>
      <c r="VUW4" s="19"/>
      <c r="VUX4" s="19"/>
      <c r="VUY4" s="19"/>
      <c r="VUZ4" s="19"/>
      <c r="VVA4" s="19"/>
      <c r="VVB4" s="19"/>
      <c r="VVC4" s="19"/>
      <c r="VVD4" s="19"/>
      <c r="VVE4" s="19"/>
      <c r="VVF4" s="19"/>
      <c r="VVG4" s="19"/>
      <c r="VVH4" s="19"/>
      <c r="VVI4" s="19"/>
      <c r="VVJ4" s="19"/>
      <c r="VVK4" s="19"/>
      <c r="VVL4" s="19"/>
      <c r="VVM4" s="19"/>
      <c r="VVN4" s="19"/>
      <c r="VVO4" s="19"/>
      <c r="VVP4" s="19"/>
      <c r="VVQ4" s="19"/>
      <c r="VVR4" s="19"/>
      <c r="VVS4" s="19"/>
      <c r="VVT4" s="19"/>
      <c r="VVU4" s="19"/>
      <c r="VVV4" s="19"/>
      <c r="VVW4" s="19"/>
      <c r="VVX4" s="19"/>
      <c r="VVY4" s="19"/>
      <c r="VVZ4" s="19"/>
      <c r="VWA4" s="19"/>
      <c r="VWB4" s="19"/>
      <c r="VWC4" s="19"/>
      <c r="VWD4" s="19"/>
      <c r="VWE4" s="19"/>
      <c r="VWF4" s="19"/>
      <c r="VWG4" s="19"/>
      <c r="VWH4" s="19"/>
      <c r="VWI4" s="19"/>
      <c r="VWJ4" s="19"/>
      <c r="VWK4" s="19"/>
      <c r="VWL4" s="19"/>
      <c r="VWM4" s="19"/>
      <c r="VWN4" s="19"/>
      <c r="VWO4" s="19"/>
      <c r="VWP4" s="19"/>
      <c r="VWQ4" s="19"/>
      <c r="VWR4" s="19"/>
      <c r="VWS4" s="19"/>
      <c r="VWT4" s="19"/>
      <c r="VWU4" s="19"/>
      <c r="VWV4" s="19"/>
      <c r="VWW4" s="19"/>
      <c r="VWX4" s="19"/>
      <c r="VWY4" s="19"/>
      <c r="VWZ4" s="19"/>
      <c r="VXA4" s="19"/>
      <c r="VXB4" s="19"/>
      <c r="VXC4" s="19"/>
      <c r="VXD4" s="19"/>
      <c r="VXE4" s="19"/>
      <c r="VXF4" s="19"/>
      <c r="VXG4" s="19"/>
      <c r="VXH4" s="19"/>
      <c r="VXI4" s="19"/>
      <c r="VXJ4" s="19"/>
      <c r="VXK4" s="19"/>
      <c r="VXL4" s="19"/>
      <c r="VXM4" s="19"/>
      <c r="VXN4" s="19"/>
      <c r="VXO4" s="19"/>
      <c r="VXP4" s="19"/>
      <c r="VXQ4" s="19"/>
      <c r="VXR4" s="19"/>
      <c r="VXS4" s="19"/>
      <c r="VXT4" s="19"/>
      <c r="VXU4" s="19"/>
      <c r="VXV4" s="19"/>
      <c r="VXW4" s="19"/>
      <c r="VXX4" s="19"/>
      <c r="VXY4" s="19"/>
      <c r="VXZ4" s="19"/>
      <c r="VYA4" s="19"/>
      <c r="VYB4" s="19"/>
      <c r="VYC4" s="19"/>
      <c r="VYD4" s="19"/>
      <c r="VYE4" s="19"/>
      <c r="VYF4" s="19"/>
      <c r="VYG4" s="19"/>
      <c r="VYH4" s="19"/>
      <c r="VYI4" s="19"/>
      <c r="VYJ4" s="19"/>
      <c r="VYK4" s="19"/>
      <c r="VYL4" s="19"/>
      <c r="VYM4" s="19"/>
      <c r="VYN4" s="19"/>
      <c r="VYO4" s="19"/>
      <c r="VYP4" s="19"/>
      <c r="VYQ4" s="19"/>
      <c r="VYR4" s="19"/>
      <c r="VYS4" s="19"/>
      <c r="VYT4" s="19"/>
      <c r="VYU4" s="19"/>
      <c r="VYV4" s="19"/>
      <c r="VYW4" s="19"/>
      <c r="VYX4" s="19"/>
      <c r="VYY4" s="19"/>
      <c r="VYZ4" s="19"/>
      <c r="VZA4" s="19"/>
      <c r="VZB4" s="19"/>
      <c r="VZC4" s="19"/>
      <c r="VZD4" s="19"/>
      <c r="VZE4" s="19"/>
      <c r="VZF4" s="19"/>
      <c r="VZG4" s="19"/>
      <c r="VZH4" s="19"/>
      <c r="VZI4" s="19"/>
      <c r="VZJ4" s="19"/>
      <c r="VZK4" s="19"/>
      <c r="VZL4" s="19"/>
      <c r="VZM4" s="19"/>
      <c r="VZN4" s="19"/>
      <c r="VZO4" s="19"/>
      <c r="VZP4" s="19"/>
      <c r="VZQ4" s="19"/>
      <c r="VZR4" s="19"/>
      <c r="VZS4" s="19"/>
      <c r="VZT4" s="19"/>
      <c r="VZU4" s="19"/>
      <c r="VZV4" s="19"/>
      <c r="VZW4" s="19"/>
      <c r="VZX4" s="19"/>
      <c r="VZY4" s="19"/>
      <c r="VZZ4" s="19"/>
      <c r="WAA4" s="19"/>
      <c r="WAB4" s="19"/>
      <c r="WAC4" s="19"/>
      <c r="WAD4" s="19"/>
      <c r="WAE4" s="19"/>
      <c r="WAF4" s="19"/>
      <c r="WAG4" s="19"/>
      <c r="WAH4" s="19"/>
      <c r="WAI4" s="19"/>
      <c r="WAJ4" s="19"/>
      <c r="WAK4" s="19"/>
      <c r="WAL4" s="19"/>
      <c r="WAM4" s="19"/>
      <c r="WAN4" s="19"/>
      <c r="WAO4" s="19"/>
      <c r="WAP4" s="19"/>
      <c r="WAQ4" s="19"/>
      <c r="WAR4" s="19"/>
      <c r="WAS4" s="19"/>
      <c r="WAT4" s="19"/>
      <c r="WAU4" s="19"/>
      <c r="WAV4" s="19"/>
      <c r="WAW4" s="19"/>
      <c r="WAX4" s="19"/>
      <c r="WAY4" s="19"/>
      <c r="WAZ4" s="19"/>
      <c r="WBA4" s="19"/>
      <c r="WBB4" s="19"/>
      <c r="WBC4" s="19"/>
      <c r="WBD4" s="19"/>
      <c r="WBE4" s="19"/>
      <c r="WBF4" s="19"/>
      <c r="WBG4" s="19"/>
      <c r="WBH4" s="19"/>
      <c r="WBI4" s="19"/>
      <c r="WBJ4" s="19"/>
      <c r="WBK4" s="19"/>
      <c r="WBL4" s="19"/>
      <c r="WBM4" s="19"/>
      <c r="WBN4" s="19"/>
      <c r="WBO4" s="19"/>
      <c r="WBP4" s="19"/>
      <c r="WBQ4" s="19"/>
      <c r="WBR4" s="19"/>
      <c r="WBS4" s="19"/>
      <c r="WBT4" s="19"/>
      <c r="WBU4" s="19"/>
      <c r="WBV4" s="19"/>
      <c r="WBW4" s="19"/>
      <c r="WBX4" s="19"/>
      <c r="WBY4" s="19"/>
      <c r="WBZ4" s="19"/>
      <c r="WCA4" s="19"/>
      <c r="WCB4" s="19"/>
      <c r="WCC4" s="19"/>
      <c r="WCD4" s="19"/>
      <c r="WCE4" s="19"/>
      <c r="WCF4" s="19"/>
      <c r="WCG4" s="19"/>
      <c r="WCH4" s="19"/>
      <c r="WCI4" s="19"/>
      <c r="WCJ4" s="19"/>
      <c r="WCK4" s="19"/>
      <c r="WCL4" s="19"/>
      <c r="WCM4" s="19"/>
      <c r="WCN4" s="19"/>
      <c r="WCO4" s="19"/>
      <c r="WCP4" s="19"/>
      <c r="WCQ4" s="19"/>
      <c r="WCR4" s="19"/>
      <c r="WCS4" s="19"/>
      <c r="WCT4" s="19"/>
      <c r="WCU4" s="19"/>
      <c r="WCV4" s="19"/>
      <c r="WCW4" s="19"/>
      <c r="WCX4" s="19"/>
      <c r="WCY4" s="19"/>
      <c r="WCZ4" s="19"/>
      <c r="WDA4" s="19"/>
      <c r="WDB4" s="19"/>
      <c r="WDC4" s="19"/>
      <c r="WDD4" s="19"/>
      <c r="WDE4" s="19"/>
      <c r="WDF4" s="19"/>
      <c r="WDG4" s="19"/>
      <c r="WDH4" s="19"/>
      <c r="WDI4" s="19"/>
      <c r="WDJ4" s="19"/>
      <c r="WDK4" s="19"/>
      <c r="WDL4" s="19"/>
      <c r="WDM4" s="19"/>
      <c r="WDN4" s="19"/>
      <c r="WDO4" s="19"/>
      <c r="WDP4" s="19"/>
      <c r="WDQ4" s="19"/>
      <c r="WDR4" s="19"/>
      <c r="WDS4" s="19"/>
      <c r="WDT4" s="19"/>
      <c r="WDU4" s="19"/>
      <c r="WDV4" s="19"/>
      <c r="WDW4" s="19"/>
      <c r="WDX4" s="19"/>
      <c r="WDY4" s="19"/>
      <c r="WDZ4" s="19"/>
      <c r="WEA4" s="19"/>
      <c r="WEB4" s="19"/>
      <c r="WEC4" s="19"/>
      <c r="WED4" s="19"/>
      <c r="WEE4" s="19"/>
      <c r="WEF4" s="19"/>
      <c r="WEG4" s="19"/>
      <c r="WEH4" s="19"/>
      <c r="WEI4" s="19"/>
      <c r="WEJ4" s="19"/>
      <c r="WEK4" s="19"/>
      <c r="WEL4" s="19"/>
      <c r="WEM4" s="19"/>
      <c r="WEN4" s="19"/>
      <c r="WEO4" s="19"/>
      <c r="WEP4" s="19"/>
      <c r="WEQ4" s="19"/>
      <c r="WER4" s="19"/>
      <c r="WES4" s="19"/>
      <c r="WET4" s="19"/>
      <c r="WEU4" s="19"/>
      <c r="WEV4" s="19"/>
      <c r="WEW4" s="19"/>
      <c r="WEX4" s="19"/>
      <c r="WEY4" s="19"/>
      <c r="WEZ4" s="19"/>
      <c r="WFA4" s="19"/>
      <c r="WFB4" s="19"/>
      <c r="WFC4" s="19"/>
      <c r="WFD4" s="19"/>
      <c r="WFE4" s="19"/>
      <c r="WFF4" s="19"/>
      <c r="WFG4" s="19"/>
      <c r="WFH4" s="19"/>
      <c r="WFI4" s="19"/>
      <c r="WFJ4" s="19"/>
      <c r="WFK4" s="19"/>
      <c r="WFL4" s="19"/>
      <c r="WFM4" s="19"/>
      <c r="WFN4" s="19"/>
      <c r="WFO4" s="19"/>
      <c r="WFP4" s="19"/>
      <c r="WFQ4" s="19"/>
      <c r="WFR4" s="19"/>
      <c r="WFS4" s="19"/>
      <c r="WFT4" s="19"/>
      <c r="WFU4" s="19"/>
      <c r="WFV4" s="19"/>
      <c r="WFW4" s="19"/>
      <c r="WFX4" s="19"/>
      <c r="WFY4" s="19"/>
      <c r="WFZ4" s="19"/>
      <c r="WGA4" s="19"/>
      <c r="WGB4" s="19"/>
      <c r="WGC4" s="19"/>
      <c r="WGD4" s="19"/>
      <c r="WGE4" s="19"/>
      <c r="WGF4" s="19"/>
      <c r="WGG4" s="19"/>
      <c r="WGH4" s="19"/>
      <c r="WGI4" s="19"/>
      <c r="WGJ4" s="19"/>
      <c r="WGK4" s="19"/>
      <c r="WGL4" s="19"/>
      <c r="WGM4" s="19"/>
      <c r="WGN4" s="19"/>
      <c r="WGO4" s="19"/>
      <c r="WGP4" s="19"/>
      <c r="WGQ4" s="19"/>
      <c r="WGR4" s="19"/>
      <c r="WGS4" s="19"/>
      <c r="WGT4" s="19"/>
      <c r="WGU4" s="19"/>
      <c r="WGV4" s="19"/>
      <c r="WGW4" s="19"/>
      <c r="WGX4" s="19"/>
      <c r="WGY4" s="19"/>
      <c r="WGZ4" s="19"/>
      <c r="WHA4" s="19"/>
      <c r="WHB4" s="19"/>
      <c r="WHC4" s="19"/>
      <c r="WHD4" s="19"/>
      <c r="WHE4" s="19"/>
      <c r="WHF4" s="19"/>
      <c r="WHG4" s="19"/>
      <c r="WHH4" s="19"/>
      <c r="WHI4" s="19"/>
      <c r="WHJ4" s="19"/>
      <c r="WHK4" s="19"/>
      <c r="WHL4" s="19"/>
      <c r="WHM4" s="19"/>
      <c r="WHN4" s="19"/>
      <c r="WHO4" s="19"/>
      <c r="WHP4" s="19"/>
      <c r="WHQ4" s="19"/>
      <c r="WHR4" s="19"/>
      <c r="WHS4" s="19"/>
      <c r="WHT4" s="19"/>
      <c r="WHU4" s="19"/>
      <c r="WHV4" s="19"/>
      <c r="WHW4" s="19"/>
      <c r="WHX4" s="19"/>
      <c r="WHY4" s="19"/>
      <c r="WHZ4" s="19"/>
      <c r="WIA4" s="19"/>
      <c r="WIB4" s="19"/>
      <c r="WIC4" s="19"/>
      <c r="WID4" s="19"/>
      <c r="WIE4" s="19"/>
      <c r="WIF4" s="19"/>
      <c r="WIG4" s="19"/>
      <c r="WIH4" s="19"/>
      <c r="WII4" s="19"/>
      <c r="WIJ4" s="19"/>
      <c r="WIK4" s="19"/>
      <c r="WIL4" s="19"/>
      <c r="WIM4" s="19"/>
      <c r="WIN4" s="19"/>
      <c r="WIO4" s="19"/>
      <c r="WIP4" s="19"/>
      <c r="WIQ4" s="19"/>
      <c r="WIR4" s="19"/>
      <c r="WIS4" s="19"/>
      <c r="WIT4" s="19"/>
      <c r="WIU4" s="19"/>
      <c r="WIV4" s="19"/>
      <c r="WIW4" s="19"/>
      <c r="WIX4" s="19"/>
      <c r="WIY4" s="19"/>
      <c r="WIZ4" s="19"/>
      <c r="WJA4" s="19"/>
      <c r="WJB4" s="19"/>
      <c r="WJC4" s="19"/>
      <c r="WJD4" s="19"/>
      <c r="WJE4" s="19"/>
      <c r="WJF4" s="19"/>
      <c r="WJG4" s="19"/>
      <c r="WJH4" s="19"/>
      <c r="WJI4" s="19"/>
      <c r="WJJ4" s="19"/>
      <c r="WJK4" s="19"/>
      <c r="WJL4" s="19"/>
      <c r="WJM4" s="19"/>
      <c r="WJN4" s="19"/>
      <c r="WJO4" s="19"/>
      <c r="WJP4" s="19"/>
      <c r="WJQ4" s="19"/>
      <c r="WJR4" s="19"/>
      <c r="WJS4" s="19"/>
      <c r="WJT4" s="19"/>
      <c r="WJU4" s="19"/>
      <c r="WJV4" s="19"/>
      <c r="WJW4" s="19"/>
      <c r="WJX4" s="19"/>
      <c r="WJY4" s="19"/>
      <c r="WJZ4" s="19"/>
      <c r="WKA4" s="19"/>
      <c r="WKB4" s="19"/>
      <c r="WKC4" s="19"/>
      <c r="WKD4" s="19"/>
      <c r="WKE4" s="19"/>
      <c r="WKF4" s="19"/>
      <c r="WKG4" s="19"/>
      <c r="WKH4" s="19"/>
      <c r="WKI4" s="19"/>
      <c r="WKJ4" s="19"/>
      <c r="WKK4" s="19"/>
      <c r="WKL4" s="19"/>
      <c r="WKM4" s="19"/>
      <c r="WKN4" s="19"/>
      <c r="WKO4" s="19"/>
      <c r="WKP4" s="19"/>
      <c r="WKQ4" s="19"/>
      <c r="WKR4" s="19"/>
      <c r="WKS4" s="19"/>
      <c r="WKT4" s="19"/>
      <c r="WKU4" s="19"/>
      <c r="WKV4" s="19"/>
      <c r="WKW4" s="19"/>
      <c r="WKX4" s="19"/>
      <c r="WKY4" s="19"/>
      <c r="WKZ4" s="19"/>
      <c r="WLA4" s="19"/>
      <c r="WLB4" s="19"/>
      <c r="WLC4" s="19"/>
      <c r="WLD4" s="19"/>
      <c r="WLE4" s="19"/>
      <c r="WLF4" s="19"/>
      <c r="WLG4" s="19"/>
      <c r="WLH4" s="19"/>
      <c r="WLI4" s="19"/>
      <c r="WLJ4" s="19"/>
      <c r="WLK4" s="19"/>
      <c r="WLL4" s="19"/>
      <c r="WLM4" s="19"/>
      <c r="WLN4" s="19"/>
      <c r="WLO4" s="19"/>
      <c r="WLP4" s="19"/>
      <c r="WLQ4" s="19"/>
      <c r="WLR4" s="19"/>
      <c r="WLS4" s="19"/>
      <c r="WLT4" s="19"/>
      <c r="WLU4" s="19"/>
      <c r="WLV4" s="19"/>
      <c r="WLW4" s="19"/>
      <c r="WLX4" s="19"/>
      <c r="WLY4" s="19"/>
      <c r="WLZ4" s="19"/>
      <c r="WMA4" s="19"/>
      <c r="WMB4" s="19"/>
      <c r="WMC4" s="19"/>
      <c r="WMD4" s="19"/>
      <c r="WME4" s="19"/>
      <c r="WMF4" s="19"/>
      <c r="WMG4" s="19"/>
      <c r="WMH4" s="19"/>
      <c r="WMI4" s="19"/>
      <c r="WMJ4" s="19"/>
      <c r="WMK4" s="19"/>
      <c r="WML4" s="19"/>
      <c r="WMM4" s="19"/>
      <c r="WMN4" s="19"/>
      <c r="WMO4" s="19"/>
      <c r="WMP4" s="19"/>
      <c r="WMQ4" s="19"/>
      <c r="WMR4" s="19"/>
      <c r="WMS4" s="19"/>
      <c r="WMT4" s="19"/>
      <c r="WMU4" s="19"/>
      <c r="WMV4" s="19"/>
      <c r="WMW4" s="19"/>
      <c r="WMX4" s="19"/>
      <c r="WMY4" s="19"/>
      <c r="WMZ4" s="19"/>
      <c r="WNA4" s="19"/>
      <c r="WNB4" s="19"/>
      <c r="WNC4" s="19"/>
      <c r="WND4" s="19"/>
      <c r="WNE4" s="19"/>
      <c r="WNF4" s="19"/>
      <c r="WNG4" s="19"/>
      <c r="WNH4" s="19"/>
      <c r="WNI4" s="19"/>
      <c r="WNJ4" s="19"/>
      <c r="WNK4" s="19"/>
      <c r="WNL4" s="19"/>
      <c r="WNM4" s="19"/>
      <c r="WNN4" s="19"/>
      <c r="WNO4" s="19"/>
      <c r="WNP4" s="19"/>
      <c r="WNQ4" s="19"/>
      <c r="WNR4" s="19"/>
      <c r="WNS4" s="19"/>
      <c r="WNT4" s="19"/>
      <c r="WNU4" s="19"/>
      <c r="WNV4" s="19"/>
      <c r="WNW4" s="19"/>
      <c r="WNX4" s="19"/>
      <c r="WNY4" s="19"/>
      <c r="WNZ4" s="19"/>
      <c r="WOA4" s="19"/>
      <c r="WOB4" s="19"/>
      <c r="WOC4" s="19"/>
      <c r="WOD4" s="19"/>
      <c r="WOE4" s="19"/>
      <c r="WOF4" s="19"/>
      <c r="WOG4" s="19"/>
      <c r="WOH4" s="19"/>
      <c r="WOI4" s="19"/>
      <c r="WOJ4" s="19"/>
      <c r="WOK4" s="19"/>
      <c r="WOL4" s="19"/>
      <c r="WOM4" s="19"/>
      <c r="WON4" s="19"/>
      <c r="WOO4" s="19"/>
      <c r="WOP4" s="19"/>
      <c r="WOQ4" s="19"/>
      <c r="WOR4" s="19"/>
      <c r="WOS4" s="19"/>
      <c r="WOT4" s="19"/>
      <c r="WOU4" s="19"/>
      <c r="WOV4" s="19"/>
      <c r="WOW4" s="19"/>
      <c r="WOX4" s="19"/>
      <c r="WOY4" s="19"/>
      <c r="WOZ4" s="19"/>
      <c r="WPA4" s="19"/>
      <c r="WPB4" s="19"/>
      <c r="WPC4" s="19"/>
      <c r="WPD4" s="19"/>
      <c r="WPE4" s="19"/>
      <c r="WPF4" s="19"/>
      <c r="WPG4" s="19"/>
      <c r="WPH4" s="19"/>
      <c r="WPI4" s="19"/>
      <c r="WPJ4" s="19"/>
      <c r="WPK4" s="19"/>
      <c r="WPL4" s="19"/>
      <c r="WPM4" s="19"/>
      <c r="WPN4" s="19"/>
      <c r="WPO4" s="19"/>
      <c r="WPP4" s="19"/>
      <c r="WPQ4" s="19"/>
      <c r="WPR4" s="19"/>
      <c r="WPS4" s="19"/>
      <c r="WPT4" s="19"/>
      <c r="WPU4" s="19"/>
      <c r="WPV4" s="19"/>
      <c r="WPW4" s="19"/>
      <c r="WPX4" s="19"/>
      <c r="WPY4" s="19"/>
      <c r="WPZ4" s="19"/>
      <c r="WQA4" s="19"/>
      <c r="WQB4" s="19"/>
      <c r="WQC4" s="19"/>
      <c r="WQD4" s="19"/>
      <c r="WQE4" s="19"/>
      <c r="WQF4" s="19"/>
      <c r="WQG4" s="19"/>
      <c r="WQH4" s="19"/>
      <c r="WQI4" s="19"/>
      <c r="WQJ4" s="19"/>
      <c r="WQK4" s="19"/>
      <c r="WQL4" s="19"/>
      <c r="WQM4" s="19"/>
      <c r="WQN4" s="19"/>
      <c r="WQO4" s="19"/>
      <c r="WQP4" s="19"/>
      <c r="WQQ4" s="19"/>
      <c r="WQR4" s="19"/>
      <c r="WQS4" s="19"/>
      <c r="WQT4" s="19"/>
      <c r="WQU4" s="19"/>
      <c r="WQV4" s="19"/>
      <c r="WQW4" s="19"/>
      <c r="WQX4" s="19"/>
      <c r="WQY4" s="19"/>
      <c r="WQZ4" s="19"/>
      <c r="WRA4" s="19"/>
      <c r="WRB4" s="19"/>
      <c r="WRC4" s="19"/>
      <c r="WRD4" s="19"/>
      <c r="WRE4" s="19"/>
      <c r="WRF4" s="19"/>
      <c r="WRG4" s="19"/>
      <c r="WRH4" s="19"/>
      <c r="WRI4" s="19"/>
      <c r="WRJ4" s="19"/>
      <c r="WRK4" s="19"/>
      <c r="WRL4" s="19"/>
      <c r="WRM4" s="19"/>
      <c r="WRN4" s="19"/>
      <c r="WRO4" s="19"/>
      <c r="WRP4" s="19"/>
      <c r="WRQ4" s="19"/>
      <c r="WRR4" s="19"/>
      <c r="WRS4" s="19"/>
      <c r="WRT4" s="19"/>
      <c r="WRU4" s="19"/>
      <c r="WRV4" s="19"/>
      <c r="WRW4" s="19"/>
      <c r="WRX4" s="19"/>
      <c r="WRY4" s="19"/>
      <c r="WRZ4" s="19"/>
      <c r="WSA4" s="19"/>
      <c r="WSB4" s="19"/>
      <c r="WSC4" s="19"/>
      <c r="WSD4" s="19"/>
      <c r="WSE4" s="19"/>
      <c r="WSF4" s="19"/>
      <c r="WSG4" s="19"/>
      <c r="WSH4" s="19"/>
      <c r="WSI4" s="19"/>
      <c r="WSJ4" s="19"/>
      <c r="WSK4" s="19"/>
      <c r="WSL4" s="19"/>
      <c r="WSM4" s="19"/>
      <c r="WSN4" s="19"/>
      <c r="WSO4" s="19"/>
      <c r="WSP4" s="19"/>
      <c r="WSQ4" s="19"/>
      <c r="WSR4" s="19"/>
      <c r="WSS4" s="19"/>
      <c r="WST4" s="19"/>
      <c r="WSU4" s="19"/>
      <c r="WSV4" s="19"/>
      <c r="WSW4" s="19"/>
      <c r="WSX4" s="19"/>
      <c r="WSY4" s="19"/>
      <c r="WSZ4" s="19"/>
      <c r="WTA4" s="19"/>
      <c r="WTB4" s="19"/>
      <c r="WTC4" s="19"/>
      <c r="WTD4" s="19"/>
      <c r="WTE4" s="19"/>
      <c r="WTF4" s="19"/>
      <c r="WTG4" s="19"/>
      <c r="WTH4" s="19"/>
      <c r="WTI4" s="19"/>
      <c r="WTJ4" s="19"/>
      <c r="WTK4" s="19"/>
      <c r="WTL4" s="19"/>
      <c r="WTM4" s="19"/>
      <c r="WTN4" s="19"/>
      <c r="WTO4" s="19"/>
      <c r="WTP4" s="19"/>
      <c r="WTQ4" s="19"/>
      <c r="WTR4" s="19"/>
      <c r="WTS4" s="19"/>
      <c r="WTT4" s="19"/>
      <c r="WTU4" s="19"/>
      <c r="WTV4" s="19"/>
      <c r="WTW4" s="19"/>
      <c r="WTX4" s="19"/>
      <c r="WTY4" s="19"/>
      <c r="WTZ4" s="19"/>
      <c r="WUA4" s="19"/>
      <c r="WUB4" s="19"/>
      <c r="WUC4" s="19"/>
      <c r="WUD4" s="19"/>
      <c r="WUE4" s="19"/>
      <c r="WUF4" s="19"/>
      <c r="WUG4" s="19"/>
      <c r="WUH4" s="19"/>
      <c r="WUI4" s="19"/>
      <c r="WUJ4" s="19"/>
      <c r="WUK4" s="19"/>
      <c r="WUL4" s="19"/>
      <c r="WUM4" s="19"/>
      <c r="WUN4" s="19"/>
      <c r="WUO4" s="19"/>
      <c r="WUP4" s="19"/>
      <c r="WUQ4" s="19"/>
      <c r="WUR4" s="19"/>
      <c r="WUS4" s="19"/>
      <c r="WUT4" s="19"/>
      <c r="WUU4" s="19"/>
      <c r="WUV4" s="19"/>
      <c r="WUW4" s="19"/>
      <c r="WUX4" s="19"/>
      <c r="WUY4" s="19"/>
      <c r="WUZ4" s="19"/>
      <c r="WVA4" s="19"/>
      <c r="WVB4" s="19"/>
      <c r="WVC4" s="19"/>
      <c r="WVD4" s="19"/>
      <c r="WVE4" s="19"/>
      <c r="WVF4" s="19"/>
      <c r="WVG4" s="19"/>
      <c r="WVH4" s="19"/>
      <c r="WVI4" s="19"/>
      <c r="WVJ4" s="19"/>
      <c r="WVK4" s="19"/>
      <c r="WVL4" s="19"/>
      <c r="WVM4" s="19"/>
      <c r="WVN4" s="19"/>
      <c r="WVO4" s="19"/>
      <c r="WVP4" s="19"/>
      <c r="WVQ4" s="19"/>
      <c r="WVR4" s="19"/>
      <c r="WVS4" s="19"/>
      <c r="WVT4" s="19"/>
      <c r="WVU4" s="19"/>
      <c r="WVV4" s="19"/>
      <c r="WVW4" s="19"/>
      <c r="WVX4" s="19"/>
      <c r="WVY4" s="19"/>
      <c r="WVZ4" s="19"/>
      <c r="WWA4" s="19"/>
      <c r="WWB4" s="19"/>
      <c r="WWC4" s="19"/>
      <c r="WWD4" s="19"/>
      <c r="WWE4" s="19"/>
      <c r="WWF4" s="19"/>
      <c r="WWG4" s="19"/>
      <c r="WWH4" s="19"/>
      <c r="WWI4" s="19"/>
      <c r="WWJ4" s="19"/>
      <c r="WWK4" s="19"/>
      <c r="WWL4" s="19"/>
      <c r="WWM4" s="19"/>
      <c r="WWN4" s="19"/>
      <c r="WWO4" s="19"/>
      <c r="WWP4" s="19"/>
      <c r="WWQ4" s="19"/>
      <c r="WWR4" s="19"/>
      <c r="WWS4" s="19"/>
      <c r="WWT4" s="19"/>
      <c r="WWU4" s="19"/>
      <c r="WWV4" s="19"/>
      <c r="WWW4" s="19"/>
      <c r="WWX4" s="19"/>
      <c r="WWY4" s="19"/>
      <c r="WWZ4" s="19"/>
      <c r="WXA4" s="19"/>
      <c r="WXB4" s="19"/>
      <c r="WXC4" s="19"/>
      <c r="WXD4" s="19"/>
      <c r="WXE4" s="19"/>
      <c r="WXF4" s="19"/>
      <c r="WXG4" s="19"/>
      <c r="WXH4" s="19"/>
      <c r="WXI4" s="19"/>
      <c r="WXJ4" s="19"/>
      <c r="WXK4" s="19"/>
      <c r="WXL4" s="19"/>
      <c r="WXM4" s="19"/>
      <c r="WXN4" s="19"/>
      <c r="WXO4" s="19"/>
      <c r="WXP4" s="19"/>
      <c r="WXQ4" s="19"/>
      <c r="WXR4" s="19"/>
      <c r="WXS4" s="19"/>
      <c r="WXT4" s="19"/>
      <c r="WXU4" s="19"/>
      <c r="WXV4" s="19"/>
      <c r="WXW4" s="19"/>
      <c r="WXX4" s="19"/>
      <c r="WXY4" s="19"/>
      <c r="WXZ4" s="19"/>
      <c r="WYA4" s="19"/>
      <c r="WYB4" s="19"/>
      <c r="WYC4" s="19"/>
      <c r="WYD4" s="19"/>
      <c r="WYE4" s="19"/>
      <c r="WYF4" s="19"/>
      <c r="WYG4" s="19"/>
      <c r="WYH4" s="19"/>
      <c r="WYI4" s="19"/>
      <c r="WYJ4" s="19"/>
      <c r="WYK4" s="19"/>
      <c r="WYL4" s="19"/>
      <c r="WYM4" s="19"/>
      <c r="WYN4" s="19"/>
      <c r="WYO4" s="19"/>
      <c r="WYP4" s="19"/>
      <c r="WYQ4" s="19"/>
      <c r="WYR4" s="19"/>
      <c r="WYS4" s="19"/>
      <c r="WYT4" s="19"/>
      <c r="WYU4" s="19"/>
      <c r="WYV4" s="19"/>
      <c r="WYW4" s="19"/>
      <c r="WYX4" s="19"/>
      <c r="WYY4" s="19"/>
      <c r="WYZ4" s="19"/>
      <c r="WZA4" s="19"/>
      <c r="WZB4" s="19"/>
      <c r="WZC4" s="19"/>
      <c r="WZD4" s="19"/>
      <c r="WZE4" s="19"/>
      <c r="WZF4" s="19"/>
      <c r="WZG4" s="19"/>
      <c r="WZH4" s="19"/>
      <c r="WZI4" s="19"/>
      <c r="WZJ4" s="19"/>
      <c r="WZK4" s="19"/>
      <c r="WZL4" s="19"/>
      <c r="WZM4" s="19"/>
      <c r="WZN4" s="19"/>
      <c r="WZO4" s="19"/>
      <c r="WZP4" s="19"/>
      <c r="WZQ4" s="19"/>
      <c r="WZR4" s="19"/>
      <c r="WZS4" s="19"/>
      <c r="WZT4" s="19"/>
      <c r="WZU4" s="19"/>
      <c r="WZV4" s="19"/>
      <c r="WZW4" s="19"/>
      <c r="WZX4" s="19"/>
      <c r="WZY4" s="19"/>
      <c r="WZZ4" s="19"/>
      <c r="XAA4" s="19"/>
      <c r="XAB4" s="19"/>
      <c r="XAC4" s="19"/>
      <c r="XAD4" s="19"/>
      <c r="XAE4" s="19"/>
      <c r="XAF4" s="19"/>
      <c r="XAG4" s="19"/>
      <c r="XAH4" s="19"/>
      <c r="XAI4" s="19"/>
      <c r="XAJ4" s="19"/>
      <c r="XAK4" s="19"/>
      <c r="XAL4" s="19"/>
      <c r="XAM4" s="19"/>
      <c r="XAN4" s="19"/>
      <c r="XAO4" s="19"/>
      <c r="XAP4" s="19"/>
      <c r="XAQ4" s="19"/>
      <c r="XAR4" s="19"/>
      <c r="XAS4" s="19"/>
      <c r="XAT4" s="19"/>
      <c r="XAU4" s="19"/>
      <c r="XAV4" s="19"/>
      <c r="XAW4" s="19"/>
      <c r="XAX4" s="19"/>
      <c r="XAY4" s="19"/>
      <c r="XAZ4" s="19"/>
      <c r="XBA4" s="19"/>
      <c r="XBB4" s="19"/>
      <c r="XBC4" s="19"/>
      <c r="XBD4" s="19"/>
      <c r="XBE4" s="19"/>
      <c r="XBF4" s="19"/>
      <c r="XBG4" s="19"/>
      <c r="XBH4" s="19"/>
      <c r="XBI4" s="19"/>
      <c r="XBJ4" s="19"/>
      <c r="XBK4" s="19"/>
      <c r="XBL4" s="19"/>
      <c r="XBM4" s="19"/>
      <c r="XBN4" s="19"/>
      <c r="XBO4" s="19"/>
      <c r="XBP4" s="19"/>
      <c r="XBQ4" s="19"/>
      <c r="XBR4" s="19"/>
      <c r="XBS4" s="19"/>
      <c r="XBT4" s="19"/>
      <c r="XBU4" s="19"/>
      <c r="XBV4" s="19"/>
      <c r="XBW4" s="19"/>
      <c r="XBX4" s="19"/>
      <c r="XBY4" s="19"/>
      <c r="XBZ4" s="19"/>
      <c r="XCA4" s="19"/>
      <c r="XCB4" s="19"/>
      <c r="XCC4" s="19"/>
      <c r="XCD4" s="19"/>
      <c r="XCE4" s="19"/>
      <c r="XCF4" s="19"/>
      <c r="XCG4" s="19"/>
      <c r="XCH4" s="19"/>
      <c r="XCI4" s="19"/>
      <c r="XCJ4" s="19"/>
      <c r="XCK4" s="19"/>
      <c r="XCL4" s="19"/>
      <c r="XCM4" s="19"/>
      <c r="XCN4" s="19"/>
      <c r="XCO4" s="19"/>
      <c r="XCP4" s="19"/>
      <c r="XCQ4" s="19"/>
      <c r="XCR4" s="19"/>
      <c r="XCS4" s="19"/>
      <c r="XCT4" s="19"/>
      <c r="XCU4" s="19"/>
      <c r="XCV4" s="19"/>
      <c r="XCW4" s="19"/>
      <c r="XCX4" s="19"/>
      <c r="XCY4" s="19"/>
      <c r="XCZ4" s="19"/>
      <c r="XDA4" s="19"/>
      <c r="XDB4" s="19"/>
      <c r="XDC4" s="19"/>
      <c r="XDD4" s="19"/>
      <c r="XDE4" s="19"/>
      <c r="XDF4" s="19"/>
      <c r="XDG4" s="19"/>
      <c r="XDH4" s="19"/>
      <c r="XDI4" s="19"/>
      <c r="XDJ4" s="19"/>
      <c r="XDK4" s="19"/>
      <c r="XDL4" s="19"/>
      <c r="XDM4" s="19"/>
      <c r="XDN4" s="19"/>
      <c r="XDO4" s="19"/>
      <c r="XDP4" s="19"/>
      <c r="XDQ4" s="19"/>
      <c r="XDR4" s="19"/>
      <c r="XDS4" s="19"/>
      <c r="XDT4" s="19"/>
      <c r="XDU4" s="19"/>
      <c r="XDV4" s="19"/>
      <c r="XDW4" s="19"/>
      <c r="XDX4" s="19"/>
      <c r="XDY4" s="19"/>
      <c r="XDZ4" s="19"/>
      <c r="XEA4" s="19"/>
      <c r="XEB4" s="19"/>
      <c r="XEC4" s="19"/>
      <c r="XED4" s="19"/>
      <c r="XEE4" s="19"/>
      <c r="XEF4" s="19"/>
      <c r="XEG4" s="19"/>
      <c r="XEH4" s="19"/>
      <c r="XEI4" s="19"/>
      <c r="XEJ4" s="19"/>
      <c r="XEK4" s="19"/>
      <c r="XEL4" s="19"/>
      <c r="XEM4" s="19"/>
      <c r="XEN4" s="19"/>
      <c r="XEO4" s="19"/>
      <c r="XEP4" s="19"/>
      <c r="XEQ4" s="19"/>
      <c r="XER4" s="19"/>
      <c r="XES4" s="19"/>
      <c r="XET4" s="19"/>
      <c r="XEU4" s="19"/>
      <c r="XEV4" s="19"/>
      <c r="XEW4" s="19"/>
      <c r="XEX4" s="19"/>
      <c r="XEY4" s="19"/>
      <c r="XEZ4" s="19"/>
      <c r="XFA4" s="19"/>
      <c r="XFB4" s="19"/>
      <c r="XFC4" s="19"/>
      <c r="XFD4" s="19"/>
    </row>
    <row r="5" spans="1:16384" x14ac:dyDescent="0.3">
      <c r="A5" s="19"/>
      <c r="B5">
        <v>2015</v>
      </c>
      <c r="C5" s="19"/>
      <c r="D5" s="19"/>
      <c r="E5" s="19"/>
      <c r="F5" s="19"/>
      <c r="G5" s="19">
        <f>BAU早年计算!H64</f>
        <v>834.08638520483805</v>
      </c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19"/>
      <c r="AQ5" s="19"/>
      <c r="AR5" s="19"/>
      <c r="AS5" s="19"/>
      <c r="AT5" s="19"/>
      <c r="AU5" s="19"/>
      <c r="AV5" s="19"/>
      <c r="AW5" s="19"/>
      <c r="AX5" s="19"/>
      <c r="AY5" s="19"/>
      <c r="AZ5" s="19"/>
      <c r="BA5" s="19"/>
      <c r="BB5" s="19"/>
      <c r="BC5" s="19"/>
      <c r="BD5" s="19"/>
      <c r="BE5" s="19"/>
      <c r="BF5" s="19"/>
      <c r="BG5" s="19"/>
      <c r="BH5" s="19"/>
      <c r="BI5" s="19"/>
      <c r="BJ5" s="19"/>
      <c r="BK5" s="19"/>
      <c r="BL5" s="19"/>
      <c r="BM5" s="19"/>
      <c r="BN5" s="19"/>
      <c r="BO5" s="19"/>
      <c r="BP5" s="19"/>
      <c r="BQ5" s="19"/>
      <c r="BR5" s="19"/>
      <c r="BS5" s="19"/>
      <c r="BT5" s="19"/>
      <c r="BU5" s="19"/>
      <c r="BV5" s="19"/>
      <c r="BW5" s="19"/>
      <c r="BX5" s="19"/>
      <c r="BY5" s="19"/>
      <c r="BZ5" s="19"/>
      <c r="CA5" s="19"/>
      <c r="CB5" s="19"/>
      <c r="CC5" s="19"/>
      <c r="CD5" s="19"/>
      <c r="CE5" s="19"/>
      <c r="CF5" s="19"/>
      <c r="CG5" s="19"/>
      <c r="CH5" s="19"/>
      <c r="CI5" s="19"/>
      <c r="CJ5" s="19"/>
      <c r="CK5" s="19"/>
      <c r="CL5" s="19"/>
      <c r="CM5" s="19"/>
      <c r="CN5" s="19"/>
      <c r="CO5" s="19"/>
      <c r="CP5" s="19"/>
      <c r="CQ5" s="19"/>
      <c r="CR5" s="19"/>
      <c r="CS5" s="19"/>
      <c r="CT5" s="19"/>
      <c r="CU5" s="19"/>
      <c r="CV5" s="19"/>
      <c r="CW5" s="19"/>
      <c r="CX5" s="19"/>
      <c r="CY5" s="19"/>
      <c r="CZ5" s="19"/>
      <c r="DA5" s="19"/>
      <c r="DB5" s="19"/>
      <c r="DC5" s="19"/>
      <c r="DD5" s="19"/>
      <c r="DE5" s="19"/>
      <c r="DF5" s="19"/>
      <c r="DG5" s="19"/>
      <c r="DH5" s="19"/>
      <c r="DI5" s="19"/>
      <c r="DJ5" s="19"/>
      <c r="DK5" s="19"/>
      <c r="DL5" s="19"/>
      <c r="DM5" s="19"/>
      <c r="DN5" s="19"/>
      <c r="DO5" s="19"/>
      <c r="DP5" s="19"/>
      <c r="DQ5" s="19"/>
      <c r="DR5" s="19"/>
      <c r="DS5" s="19"/>
      <c r="DT5" s="19"/>
      <c r="DU5" s="19"/>
      <c r="DV5" s="19"/>
      <c r="DW5" s="19"/>
      <c r="DX5" s="19"/>
      <c r="DY5" s="19"/>
      <c r="DZ5" s="19"/>
      <c r="EA5" s="19"/>
      <c r="EB5" s="19"/>
      <c r="EC5" s="19"/>
      <c r="ED5" s="19"/>
      <c r="EE5" s="19"/>
      <c r="EF5" s="19"/>
      <c r="EG5" s="19"/>
      <c r="EH5" s="19"/>
      <c r="EI5" s="19"/>
      <c r="EJ5" s="19"/>
      <c r="EK5" s="19"/>
      <c r="EL5" s="19"/>
      <c r="EM5" s="19"/>
      <c r="EN5" s="19"/>
      <c r="EO5" s="19"/>
      <c r="EP5" s="19"/>
      <c r="EQ5" s="19"/>
      <c r="ER5" s="19"/>
      <c r="ES5" s="19"/>
      <c r="ET5" s="19"/>
      <c r="EU5" s="19"/>
      <c r="EV5" s="19"/>
      <c r="EW5" s="19"/>
      <c r="EX5" s="19"/>
      <c r="EY5" s="19"/>
      <c r="EZ5" s="19"/>
      <c r="FA5" s="19"/>
      <c r="FB5" s="19"/>
      <c r="FC5" s="19"/>
      <c r="FD5" s="19"/>
      <c r="FE5" s="19"/>
      <c r="FF5" s="19"/>
      <c r="FG5" s="19"/>
      <c r="FH5" s="19"/>
      <c r="FI5" s="19"/>
      <c r="FJ5" s="19"/>
      <c r="FK5" s="19"/>
      <c r="FL5" s="19"/>
      <c r="FM5" s="19"/>
      <c r="FN5" s="19"/>
      <c r="FO5" s="19"/>
      <c r="FP5" s="19"/>
      <c r="FQ5" s="19"/>
      <c r="FR5" s="19"/>
      <c r="FS5" s="19"/>
      <c r="FT5" s="19"/>
      <c r="FU5" s="19"/>
      <c r="FV5" s="19"/>
      <c r="FW5" s="19"/>
      <c r="FX5" s="19"/>
      <c r="FY5" s="19"/>
      <c r="FZ5" s="19"/>
      <c r="GA5" s="19"/>
      <c r="GB5" s="19"/>
      <c r="GC5" s="19"/>
      <c r="GD5" s="19"/>
      <c r="GE5" s="19"/>
      <c r="GF5" s="19"/>
      <c r="GG5" s="19"/>
      <c r="GH5" s="19"/>
      <c r="GI5" s="19"/>
      <c r="GJ5" s="19"/>
      <c r="GK5" s="19"/>
      <c r="GL5" s="19"/>
      <c r="GM5" s="19"/>
      <c r="GN5" s="19"/>
      <c r="GO5" s="19"/>
      <c r="GP5" s="19"/>
      <c r="GQ5" s="19"/>
      <c r="GR5" s="19"/>
      <c r="GS5" s="19"/>
      <c r="GT5" s="19"/>
      <c r="GU5" s="19"/>
      <c r="GV5" s="19"/>
      <c r="GW5" s="19"/>
      <c r="GX5" s="19"/>
      <c r="GY5" s="19"/>
      <c r="GZ5" s="19"/>
      <c r="HA5" s="19"/>
      <c r="HB5" s="19"/>
      <c r="HC5" s="19"/>
      <c r="HD5" s="19"/>
      <c r="HE5" s="19"/>
      <c r="HF5" s="19"/>
      <c r="HG5" s="19"/>
      <c r="HH5" s="19"/>
      <c r="HI5" s="19"/>
      <c r="HJ5" s="19"/>
      <c r="HK5" s="19"/>
      <c r="HL5" s="19"/>
      <c r="HM5" s="19"/>
      <c r="HN5" s="19"/>
      <c r="HO5" s="19"/>
      <c r="HP5" s="19"/>
      <c r="HQ5" s="19"/>
      <c r="HR5" s="19"/>
      <c r="HS5" s="19"/>
      <c r="HT5" s="19"/>
      <c r="HU5" s="19"/>
      <c r="HV5" s="19"/>
      <c r="HW5" s="19"/>
      <c r="HX5" s="19"/>
      <c r="HY5" s="19"/>
      <c r="HZ5" s="19"/>
      <c r="IA5" s="19"/>
      <c r="IB5" s="19"/>
      <c r="IC5" s="19"/>
      <c r="ID5" s="19"/>
      <c r="IE5" s="19"/>
      <c r="IF5" s="19"/>
      <c r="IG5" s="19"/>
      <c r="IH5" s="19"/>
      <c r="II5" s="19"/>
      <c r="IJ5" s="19"/>
      <c r="IK5" s="19"/>
      <c r="IL5" s="19"/>
      <c r="IM5" s="19"/>
      <c r="IN5" s="19"/>
      <c r="IO5" s="19"/>
      <c r="IP5" s="19"/>
      <c r="IQ5" s="19"/>
      <c r="IR5" s="19"/>
      <c r="IS5" s="19"/>
      <c r="IT5" s="19"/>
      <c r="IU5" s="19"/>
      <c r="IV5" s="19"/>
      <c r="IW5" s="19"/>
      <c r="IX5" s="19"/>
      <c r="IY5" s="19"/>
      <c r="IZ5" s="19"/>
      <c r="JA5" s="19"/>
      <c r="JB5" s="19"/>
      <c r="JC5" s="19"/>
      <c r="JD5" s="19"/>
      <c r="JE5" s="19"/>
      <c r="JF5" s="19"/>
      <c r="JG5" s="19"/>
      <c r="JH5" s="19"/>
      <c r="JI5" s="19"/>
      <c r="JJ5" s="19"/>
      <c r="JK5" s="19"/>
      <c r="JL5" s="19"/>
      <c r="JM5" s="19"/>
      <c r="JN5" s="19"/>
      <c r="JO5" s="19"/>
      <c r="JP5" s="19"/>
      <c r="JQ5" s="19"/>
      <c r="JR5" s="19"/>
      <c r="JS5" s="19"/>
      <c r="JT5" s="19"/>
      <c r="JU5" s="19"/>
      <c r="JV5" s="19"/>
      <c r="JW5" s="19"/>
      <c r="JX5" s="19"/>
      <c r="JY5" s="19"/>
      <c r="JZ5" s="19"/>
      <c r="KA5" s="19"/>
      <c r="KB5" s="19"/>
      <c r="KC5" s="19"/>
      <c r="KD5" s="19"/>
      <c r="KE5" s="19"/>
      <c r="KF5" s="19"/>
      <c r="KG5" s="19"/>
      <c r="KH5" s="19"/>
      <c r="KI5" s="19"/>
      <c r="KJ5" s="19"/>
      <c r="KK5" s="19"/>
      <c r="KL5" s="19"/>
      <c r="KM5" s="19"/>
      <c r="KN5" s="19"/>
      <c r="KO5" s="19"/>
      <c r="KP5" s="19"/>
      <c r="KQ5" s="19"/>
      <c r="KR5" s="19"/>
      <c r="KS5" s="19"/>
      <c r="KT5" s="19"/>
      <c r="KU5" s="19"/>
      <c r="KV5" s="19"/>
      <c r="KW5" s="19"/>
      <c r="KX5" s="19"/>
      <c r="KY5" s="19"/>
      <c r="KZ5" s="19"/>
      <c r="LA5" s="19"/>
      <c r="LB5" s="19"/>
      <c r="LC5" s="19"/>
      <c r="LD5" s="19"/>
      <c r="LE5" s="19"/>
      <c r="LF5" s="19"/>
      <c r="LG5" s="19"/>
      <c r="LH5" s="19"/>
      <c r="LI5" s="19"/>
      <c r="LJ5" s="19"/>
      <c r="LK5" s="19"/>
      <c r="LL5" s="19"/>
      <c r="LM5" s="19"/>
      <c r="LN5" s="19"/>
      <c r="LO5" s="19"/>
      <c r="LP5" s="19"/>
      <c r="LQ5" s="19"/>
      <c r="LR5" s="19"/>
      <c r="LS5" s="19"/>
      <c r="LT5" s="19"/>
      <c r="LU5" s="19"/>
      <c r="LV5" s="19"/>
      <c r="LW5" s="19"/>
      <c r="LX5" s="19"/>
      <c r="LY5" s="19"/>
      <c r="LZ5" s="19"/>
      <c r="MA5" s="19"/>
      <c r="MB5" s="19"/>
      <c r="MC5" s="19"/>
      <c r="MD5" s="19"/>
      <c r="ME5" s="19"/>
      <c r="MF5" s="19"/>
      <c r="MG5" s="19"/>
      <c r="MH5" s="19"/>
      <c r="MI5" s="19"/>
      <c r="MJ5" s="19"/>
      <c r="MK5" s="19"/>
      <c r="ML5" s="19"/>
      <c r="MM5" s="19"/>
      <c r="MN5" s="19"/>
      <c r="MO5" s="19"/>
      <c r="MP5" s="19"/>
      <c r="MQ5" s="19"/>
      <c r="MR5" s="19"/>
      <c r="MS5" s="19"/>
      <c r="MT5" s="19"/>
      <c r="MU5" s="19"/>
      <c r="MV5" s="19"/>
      <c r="MW5" s="19"/>
      <c r="MX5" s="19"/>
      <c r="MY5" s="19"/>
      <c r="MZ5" s="19"/>
      <c r="NA5" s="19"/>
      <c r="NB5" s="19"/>
      <c r="NC5" s="19"/>
      <c r="ND5" s="19"/>
      <c r="NE5" s="19"/>
      <c r="NF5" s="19"/>
      <c r="NG5" s="19"/>
      <c r="NH5" s="19"/>
      <c r="NI5" s="19"/>
      <c r="NJ5" s="19"/>
      <c r="NK5" s="19"/>
      <c r="NL5" s="19"/>
      <c r="NM5" s="19"/>
      <c r="NN5" s="19"/>
      <c r="NO5" s="19"/>
      <c r="NP5" s="19"/>
      <c r="NQ5" s="19"/>
      <c r="NR5" s="19"/>
      <c r="NS5" s="19"/>
      <c r="NT5" s="19"/>
      <c r="NU5" s="19"/>
      <c r="NV5" s="19"/>
      <c r="NW5" s="19"/>
      <c r="NX5" s="19"/>
      <c r="NY5" s="19"/>
      <c r="NZ5" s="19"/>
      <c r="OA5" s="19"/>
      <c r="OB5" s="19"/>
      <c r="OC5" s="19"/>
      <c r="OD5" s="19"/>
      <c r="OE5" s="19"/>
      <c r="OF5" s="19"/>
      <c r="OG5" s="19"/>
      <c r="OH5" s="19"/>
      <c r="OI5" s="19"/>
      <c r="OJ5" s="19"/>
      <c r="OK5" s="19"/>
      <c r="OL5" s="19"/>
      <c r="OM5" s="19"/>
      <c r="ON5" s="19"/>
      <c r="OO5" s="19"/>
      <c r="OP5" s="19"/>
      <c r="OQ5" s="19"/>
      <c r="OR5" s="19"/>
      <c r="OS5" s="19"/>
      <c r="OT5" s="19"/>
      <c r="OU5" s="19"/>
      <c r="OV5" s="19"/>
      <c r="OW5" s="19"/>
      <c r="OX5" s="19"/>
      <c r="OY5" s="19"/>
      <c r="OZ5" s="19"/>
      <c r="PA5" s="19"/>
      <c r="PB5" s="19"/>
      <c r="PC5" s="19"/>
      <c r="PD5" s="19"/>
      <c r="PE5" s="19"/>
      <c r="PF5" s="19"/>
      <c r="PG5" s="19"/>
      <c r="PH5" s="19"/>
      <c r="PI5" s="19"/>
      <c r="PJ5" s="19"/>
      <c r="PK5" s="19"/>
      <c r="PL5" s="19"/>
      <c r="PM5" s="19"/>
      <c r="PN5" s="19"/>
      <c r="PO5" s="19"/>
      <c r="PP5" s="19"/>
      <c r="PQ5" s="19"/>
      <c r="PR5" s="19"/>
      <c r="PS5" s="19"/>
      <c r="PT5" s="19"/>
      <c r="PU5" s="19"/>
      <c r="PV5" s="19"/>
      <c r="PW5" s="19"/>
      <c r="PX5" s="19"/>
      <c r="PY5" s="19"/>
      <c r="PZ5" s="19"/>
      <c r="QA5" s="19"/>
      <c r="QB5" s="19"/>
      <c r="QC5" s="19"/>
      <c r="QD5" s="19"/>
      <c r="QE5" s="19"/>
      <c r="QF5" s="19"/>
      <c r="QG5" s="19"/>
      <c r="QH5" s="19"/>
      <c r="QI5" s="19"/>
      <c r="QJ5" s="19"/>
      <c r="QK5" s="19"/>
      <c r="QL5" s="19"/>
      <c r="QM5" s="19"/>
      <c r="QN5" s="19"/>
      <c r="QO5" s="19"/>
      <c r="QP5" s="19"/>
      <c r="QQ5" s="19"/>
      <c r="QR5" s="19"/>
      <c r="QS5" s="19"/>
      <c r="QT5" s="19"/>
      <c r="QU5" s="19"/>
      <c r="QV5" s="19"/>
      <c r="QW5" s="19"/>
      <c r="QX5" s="19"/>
      <c r="QY5" s="19"/>
      <c r="QZ5" s="19"/>
      <c r="RA5" s="19"/>
      <c r="RB5" s="19"/>
      <c r="RC5" s="19"/>
      <c r="RD5" s="19"/>
      <c r="RE5" s="19"/>
      <c r="RF5" s="19"/>
      <c r="RG5" s="19"/>
      <c r="RH5" s="19"/>
      <c r="RI5" s="19"/>
      <c r="RJ5" s="19"/>
      <c r="RK5" s="19"/>
      <c r="RL5" s="19"/>
      <c r="RM5" s="19"/>
      <c r="RN5" s="19"/>
      <c r="RO5" s="19"/>
      <c r="RP5" s="19"/>
      <c r="RQ5" s="19"/>
      <c r="RR5" s="19"/>
      <c r="RS5" s="19"/>
      <c r="RT5" s="19"/>
      <c r="RU5" s="19"/>
      <c r="RV5" s="19"/>
      <c r="RW5" s="19"/>
      <c r="RX5" s="19"/>
      <c r="RY5" s="19"/>
      <c r="RZ5" s="19"/>
      <c r="SA5" s="19"/>
      <c r="SB5" s="19"/>
      <c r="SC5" s="19"/>
      <c r="SD5" s="19"/>
      <c r="SE5" s="19"/>
      <c r="SF5" s="19"/>
      <c r="SG5" s="19"/>
      <c r="SH5" s="19"/>
      <c r="SI5" s="19"/>
      <c r="SJ5" s="19"/>
      <c r="SK5" s="19"/>
      <c r="SL5" s="19"/>
      <c r="SM5" s="19"/>
      <c r="SN5" s="19"/>
      <c r="SO5" s="19"/>
      <c r="SP5" s="19"/>
      <c r="SQ5" s="19"/>
      <c r="SR5" s="19"/>
      <c r="SS5" s="19"/>
      <c r="ST5" s="19"/>
      <c r="SU5" s="19"/>
      <c r="SV5" s="19"/>
      <c r="SW5" s="19"/>
      <c r="SX5" s="19"/>
      <c r="SY5" s="19"/>
      <c r="SZ5" s="19"/>
      <c r="TA5" s="19"/>
      <c r="TB5" s="19"/>
      <c r="TC5" s="19"/>
      <c r="TD5" s="19"/>
      <c r="TE5" s="19"/>
      <c r="TF5" s="19"/>
      <c r="TG5" s="19"/>
      <c r="TH5" s="19"/>
      <c r="TI5" s="19"/>
      <c r="TJ5" s="19"/>
      <c r="TK5" s="19"/>
      <c r="TL5" s="19"/>
      <c r="TM5" s="19"/>
      <c r="TN5" s="19"/>
      <c r="TO5" s="19"/>
      <c r="TP5" s="19"/>
      <c r="TQ5" s="19"/>
      <c r="TR5" s="19"/>
      <c r="TS5" s="19"/>
      <c r="TT5" s="19"/>
      <c r="TU5" s="19"/>
      <c r="TV5" s="19"/>
      <c r="TW5" s="19"/>
      <c r="TX5" s="19"/>
      <c r="TY5" s="19"/>
      <c r="TZ5" s="19"/>
      <c r="UA5" s="19"/>
      <c r="UB5" s="19"/>
      <c r="UC5" s="19"/>
      <c r="UD5" s="19"/>
      <c r="UE5" s="19"/>
      <c r="UF5" s="19"/>
      <c r="UG5" s="19"/>
      <c r="UH5" s="19"/>
      <c r="UI5" s="19"/>
      <c r="UJ5" s="19"/>
      <c r="UK5" s="19"/>
      <c r="UL5" s="19"/>
      <c r="UM5" s="19"/>
      <c r="UN5" s="19"/>
      <c r="UO5" s="19"/>
      <c r="UP5" s="19"/>
      <c r="UQ5" s="19"/>
      <c r="UR5" s="19"/>
      <c r="US5" s="19"/>
      <c r="UT5" s="19"/>
      <c r="UU5" s="19"/>
      <c r="UV5" s="19"/>
      <c r="UW5" s="19"/>
      <c r="UX5" s="19"/>
      <c r="UY5" s="19"/>
      <c r="UZ5" s="19"/>
      <c r="VA5" s="19"/>
      <c r="VB5" s="19"/>
      <c r="VC5" s="19"/>
      <c r="VD5" s="19"/>
      <c r="VE5" s="19"/>
      <c r="VF5" s="19"/>
      <c r="VG5" s="19"/>
      <c r="VH5" s="19"/>
      <c r="VI5" s="19"/>
      <c r="VJ5" s="19"/>
      <c r="VK5" s="19"/>
      <c r="VL5" s="19"/>
      <c r="VM5" s="19"/>
      <c r="VN5" s="19"/>
      <c r="VO5" s="19"/>
      <c r="VP5" s="19"/>
      <c r="VQ5" s="19"/>
      <c r="VR5" s="19"/>
      <c r="VS5" s="19"/>
      <c r="VT5" s="19"/>
      <c r="VU5" s="19"/>
      <c r="VV5" s="19"/>
      <c r="VW5" s="19"/>
      <c r="VX5" s="19"/>
      <c r="VY5" s="19"/>
      <c r="VZ5" s="19"/>
      <c r="WA5" s="19"/>
      <c r="WB5" s="19"/>
      <c r="WC5" s="19"/>
      <c r="WD5" s="19"/>
      <c r="WE5" s="19"/>
      <c r="WF5" s="19"/>
      <c r="WG5" s="19"/>
      <c r="WH5" s="19"/>
      <c r="WI5" s="19"/>
      <c r="WJ5" s="19"/>
      <c r="WK5" s="19"/>
      <c r="WL5" s="19"/>
      <c r="WM5" s="19"/>
      <c r="WN5" s="19"/>
      <c r="WO5" s="19"/>
      <c r="WP5" s="19"/>
      <c r="WQ5" s="19"/>
      <c r="WR5" s="19"/>
      <c r="WS5" s="19"/>
      <c r="WT5" s="19"/>
      <c r="WU5" s="19"/>
      <c r="WV5" s="19"/>
      <c r="WW5" s="19"/>
      <c r="WX5" s="19"/>
      <c r="WY5" s="19"/>
      <c r="WZ5" s="19"/>
      <c r="XA5" s="19"/>
      <c r="XB5" s="19"/>
      <c r="XC5" s="19"/>
      <c r="XD5" s="19"/>
      <c r="XE5" s="19"/>
      <c r="XF5" s="19"/>
      <c r="XG5" s="19"/>
      <c r="XH5" s="19"/>
      <c r="XI5" s="19"/>
      <c r="XJ5" s="19"/>
      <c r="XK5" s="19"/>
      <c r="XL5" s="19"/>
      <c r="XM5" s="19"/>
      <c r="XN5" s="19"/>
      <c r="XO5" s="19"/>
      <c r="XP5" s="19"/>
      <c r="XQ5" s="19"/>
      <c r="XR5" s="19"/>
      <c r="XS5" s="19"/>
      <c r="XT5" s="19"/>
      <c r="XU5" s="19"/>
      <c r="XV5" s="19"/>
      <c r="XW5" s="19"/>
      <c r="XX5" s="19"/>
      <c r="XY5" s="19"/>
      <c r="XZ5" s="19"/>
      <c r="YA5" s="19"/>
      <c r="YB5" s="19"/>
      <c r="YC5" s="19"/>
      <c r="YD5" s="19"/>
      <c r="YE5" s="19"/>
      <c r="YF5" s="19"/>
      <c r="YG5" s="19"/>
      <c r="YH5" s="19"/>
      <c r="YI5" s="19"/>
      <c r="YJ5" s="19"/>
      <c r="YK5" s="19"/>
      <c r="YL5" s="19"/>
      <c r="YM5" s="19"/>
      <c r="YN5" s="19"/>
      <c r="YO5" s="19"/>
      <c r="YP5" s="19"/>
      <c r="YQ5" s="19"/>
      <c r="YR5" s="19"/>
      <c r="YS5" s="19"/>
      <c r="YT5" s="19"/>
      <c r="YU5" s="19"/>
      <c r="YV5" s="19"/>
      <c r="YW5" s="19"/>
      <c r="YX5" s="19"/>
      <c r="YY5" s="19"/>
      <c r="YZ5" s="19"/>
      <c r="ZA5" s="19"/>
      <c r="ZB5" s="19"/>
      <c r="ZC5" s="19"/>
      <c r="ZD5" s="19"/>
      <c r="ZE5" s="19"/>
      <c r="ZF5" s="19"/>
      <c r="ZG5" s="19"/>
      <c r="ZH5" s="19"/>
      <c r="ZI5" s="19"/>
      <c r="ZJ5" s="19"/>
      <c r="ZK5" s="19"/>
      <c r="ZL5" s="19"/>
      <c r="ZM5" s="19"/>
      <c r="ZN5" s="19"/>
      <c r="ZO5" s="19"/>
      <c r="ZP5" s="19"/>
      <c r="ZQ5" s="19"/>
      <c r="ZR5" s="19"/>
      <c r="ZS5" s="19"/>
      <c r="ZT5" s="19"/>
      <c r="ZU5" s="19"/>
      <c r="ZV5" s="19"/>
      <c r="ZW5" s="19"/>
      <c r="ZX5" s="19"/>
      <c r="ZY5" s="19"/>
      <c r="ZZ5" s="19"/>
      <c r="AAA5" s="19"/>
      <c r="AAB5" s="19"/>
      <c r="AAC5" s="19"/>
      <c r="AAD5" s="19"/>
      <c r="AAE5" s="19"/>
      <c r="AAF5" s="19"/>
      <c r="AAG5" s="19"/>
      <c r="AAH5" s="19"/>
      <c r="AAI5" s="19"/>
      <c r="AAJ5" s="19"/>
      <c r="AAK5" s="19"/>
      <c r="AAL5" s="19"/>
      <c r="AAM5" s="19"/>
      <c r="AAN5" s="19"/>
      <c r="AAO5" s="19"/>
      <c r="AAP5" s="19"/>
      <c r="AAQ5" s="19"/>
      <c r="AAR5" s="19"/>
      <c r="AAS5" s="19"/>
      <c r="AAT5" s="19"/>
      <c r="AAU5" s="19"/>
      <c r="AAV5" s="19"/>
      <c r="AAW5" s="19"/>
      <c r="AAX5" s="19"/>
      <c r="AAY5" s="19"/>
      <c r="AAZ5" s="19"/>
      <c r="ABA5" s="19"/>
      <c r="ABB5" s="19"/>
      <c r="ABC5" s="19"/>
      <c r="ABD5" s="19"/>
      <c r="ABE5" s="19"/>
      <c r="ABF5" s="19"/>
      <c r="ABG5" s="19"/>
      <c r="ABH5" s="19"/>
      <c r="ABI5" s="19"/>
      <c r="ABJ5" s="19"/>
      <c r="ABK5" s="19"/>
      <c r="ABL5" s="19"/>
      <c r="ABM5" s="19"/>
      <c r="ABN5" s="19"/>
      <c r="ABO5" s="19"/>
      <c r="ABP5" s="19"/>
      <c r="ABQ5" s="19"/>
      <c r="ABR5" s="19"/>
      <c r="ABS5" s="19"/>
      <c r="ABT5" s="19"/>
      <c r="ABU5" s="19"/>
      <c r="ABV5" s="19"/>
      <c r="ABW5" s="19"/>
      <c r="ABX5" s="19"/>
      <c r="ABY5" s="19"/>
      <c r="ABZ5" s="19"/>
      <c r="ACA5" s="19"/>
      <c r="ACB5" s="19"/>
      <c r="ACC5" s="19"/>
      <c r="ACD5" s="19"/>
      <c r="ACE5" s="19"/>
      <c r="ACF5" s="19"/>
      <c r="ACG5" s="19"/>
      <c r="ACH5" s="19"/>
      <c r="ACI5" s="19"/>
      <c r="ACJ5" s="19"/>
      <c r="ACK5" s="19"/>
      <c r="ACL5" s="19"/>
      <c r="ACM5" s="19"/>
      <c r="ACN5" s="19"/>
      <c r="ACO5" s="19"/>
      <c r="ACP5" s="19"/>
      <c r="ACQ5" s="19"/>
      <c r="ACR5" s="19"/>
      <c r="ACS5" s="19"/>
      <c r="ACT5" s="19"/>
      <c r="ACU5" s="19"/>
      <c r="ACV5" s="19"/>
      <c r="ACW5" s="19"/>
      <c r="ACX5" s="19"/>
      <c r="ACY5" s="19"/>
      <c r="ACZ5" s="19"/>
      <c r="ADA5" s="19"/>
      <c r="ADB5" s="19"/>
      <c r="ADC5" s="19"/>
      <c r="ADD5" s="19"/>
      <c r="ADE5" s="19"/>
      <c r="ADF5" s="19"/>
      <c r="ADG5" s="19"/>
      <c r="ADH5" s="19"/>
      <c r="ADI5" s="19"/>
      <c r="ADJ5" s="19"/>
      <c r="ADK5" s="19"/>
      <c r="ADL5" s="19"/>
      <c r="ADM5" s="19"/>
      <c r="ADN5" s="19"/>
      <c r="ADO5" s="19"/>
      <c r="ADP5" s="19"/>
      <c r="ADQ5" s="19"/>
      <c r="ADR5" s="19"/>
      <c r="ADS5" s="19"/>
      <c r="ADT5" s="19"/>
      <c r="ADU5" s="19"/>
      <c r="ADV5" s="19"/>
      <c r="ADW5" s="19"/>
      <c r="ADX5" s="19"/>
      <c r="ADY5" s="19"/>
      <c r="ADZ5" s="19"/>
      <c r="AEA5" s="19"/>
      <c r="AEB5" s="19"/>
      <c r="AEC5" s="19"/>
      <c r="AED5" s="19"/>
      <c r="AEE5" s="19"/>
      <c r="AEF5" s="19"/>
      <c r="AEG5" s="19"/>
      <c r="AEH5" s="19"/>
      <c r="AEI5" s="19"/>
      <c r="AEJ5" s="19"/>
      <c r="AEK5" s="19"/>
      <c r="AEL5" s="19"/>
      <c r="AEM5" s="19"/>
      <c r="AEN5" s="19"/>
      <c r="AEO5" s="19"/>
      <c r="AEP5" s="19"/>
      <c r="AEQ5" s="19"/>
      <c r="AER5" s="19"/>
      <c r="AES5" s="19"/>
      <c r="AET5" s="19"/>
      <c r="AEU5" s="19"/>
      <c r="AEV5" s="19"/>
      <c r="AEW5" s="19"/>
      <c r="AEX5" s="19"/>
      <c r="AEY5" s="19"/>
      <c r="AEZ5" s="19"/>
      <c r="AFA5" s="19"/>
      <c r="AFB5" s="19"/>
      <c r="AFC5" s="19"/>
      <c r="AFD5" s="19"/>
      <c r="AFE5" s="19"/>
      <c r="AFF5" s="19"/>
      <c r="AFG5" s="19"/>
      <c r="AFH5" s="19"/>
      <c r="AFI5" s="19"/>
      <c r="AFJ5" s="19"/>
      <c r="AFK5" s="19"/>
      <c r="AFL5" s="19"/>
      <c r="AFM5" s="19"/>
      <c r="AFN5" s="19"/>
      <c r="AFO5" s="19"/>
      <c r="AFP5" s="19"/>
      <c r="AFQ5" s="19"/>
      <c r="AFR5" s="19"/>
      <c r="AFS5" s="19"/>
      <c r="AFT5" s="19"/>
      <c r="AFU5" s="19"/>
      <c r="AFV5" s="19"/>
      <c r="AFW5" s="19"/>
      <c r="AFX5" s="19"/>
      <c r="AFY5" s="19"/>
      <c r="AFZ5" s="19"/>
      <c r="AGA5" s="19"/>
      <c r="AGB5" s="19"/>
      <c r="AGC5" s="19"/>
      <c r="AGD5" s="19"/>
      <c r="AGE5" s="19"/>
      <c r="AGF5" s="19"/>
      <c r="AGG5" s="19"/>
      <c r="AGH5" s="19"/>
      <c r="AGI5" s="19"/>
      <c r="AGJ5" s="19"/>
      <c r="AGK5" s="19"/>
      <c r="AGL5" s="19"/>
      <c r="AGM5" s="19"/>
      <c r="AGN5" s="19"/>
      <c r="AGO5" s="19"/>
      <c r="AGP5" s="19"/>
      <c r="AGQ5" s="19"/>
      <c r="AGR5" s="19"/>
      <c r="AGS5" s="19"/>
      <c r="AGT5" s="19"/>
      <c r="AGU5" s="19"/>
      <c r="AGV5" s="19"/>
      <c r="AGW5" s="19"/>
      <c r="AGX5" s="19"/>
      <c r="AGY5" s="19"/>
      <c r="AGZ5" s="19"/>
      <c r="AHA5" s="19"/>
      <c r="AHB5" s="19"/>
      <c r="AHC5" s="19"/>
      <c r="AHD5" s="19"/>
      <c r="AHE5" s="19"/>
      <c r="AHF5" s="19"/>
      <c r="AHG5" s="19"/>
      <c r="AHH5" s="19"/>
      <c r="AHI5" s="19"/>
      <c r="AHJ5" s="19"/>
      <c r="AHK5" s="19"/>
      <c r="AHL5" s="19"/>
      <c r="AHM5" s="19"/>
      <c r="AHN5" s="19"/>
      <c r="AHO5" s="19"/>
      <c r="AHP5" s="19"/>
      <c r="AHQ5" s="19"/>
      <c r="AHR5" s="19"/>
      <c r="AHS5" s="19"/>
      <c r="AHT5" s="19"/>
      <c r="AHU5" s="19"/>
      <c r="AHV5" s="19"/>
      <c r="AHW5" s="19"/>
      <c r="AHX5" s="19"/>
      <c r="AHY5" s="19"/>
      <c r="AHZ5" s="19"/>
      <c r="AIA5" s="19"/>
      <c r="AIB5" s="19"/>
      <c r="AIC5" s="19"/>
      <c r="AID5" s="19"/>
      <c r="AIE5" s="19"/>
      <c r="AIF5" s="19"/>
      <c r="AIG5" s="19"/>
      <c r="AIH5" s="19"/>
      <c r="AII5" s="19"/>
      <c r="AIJ5" s="19"/>
      <c r="AIK5" s="19"/>
      <c r="AIL5" s="19"/>
      <c r="AIM5" s="19"/>
      <c r="AIN5" s="19"/>
      <c r="AIO5" s="19"/>
      <c r="AIP5" s="19"/>
      <c r="AIQ5" s="19"/>
      <c r="AIR5" s="19"/>
      <c r="AIS5" s="19"/>
      <c r="AIT5" s="19"/>
      <c r="AIU5" s="19"/>
      <c r="AIV5" s="19"/>
      <c r="AIW5" s="19"/>
      <c r="AIX5" s="19"/>
      <c r="AIY5" s="19"/>
      <c r="AIZ5" s="19"/>
      <c r="AJA5" s="19"/>
      <c r="AJB5" s="19"/>
      <c r="AJC5" s="19"/>
      <c r="AJD5" s="19"/>
      <c r="AJE5" s="19"/>
      <c r="AJF5" s="19"/>
      <c r="AJG5" s="19"/>
      <c r="AJH5" s="19"/>
      <c r="AJI5" s="19"/>
      <c r="AJJ5" s="19"/>
      <c r="AJK5" s="19"/>
      <c r="AJL5" s="19"/>
      <c r="AJM5" s="19"/>
      <c r="AJN5" s="19"/>
      <c r="AJO5" s="19"/>
      <c r="AJP5" s="19"/>
      <c r="AJQ5" s="19"/>
      <c r="AJR5" s="19"/>
      <c r="AJS5" s="19"/>
      <c r="AJT5" s="19"/>
      <c r="AJU5" s="19"/>
      <c r="AJV5" s="19"/>
      <c r="AJW5" s="19"/>
      <c r="AJX5" s="19"/>
      <c r="AJY5" s="19"/>
      <c r="AJZ5" s="19"/>
      <c r="AKA5" s="19"/>
      <c r="AKB5" s="19"/>
      <c r="AKC5" s="19"/>
      <c r="AKD5" s="19"/>
      <c r="AKE5" s="19"/>
      <c r="AKF5" s="19"/>
      <c r="AKG5" s="19"/>
      <c r="AKH5" s="19"/>
      <c r="AKI5" s="19"/>
      <c r="AKJ5" s="19"/>
      <c r="AKK5" s="19"/>
      <c r="AKL5" s="19"/>
      <c r="AKM5" s="19"/>
      <c r="AKN5" s="19"/>
      <c r="AKO5" s="19"/>
      <c r="AKP5" s="19"/>
      <c r="AKQ5" s="19"/>
      <c r="AKR5" s="19"/>
      <c r="AKS5" s="19"/>
      <c r="AKT5" s="19"/>
      <c r="AKU5" s="19"/>
      <c r="AKV5" s="19"/>
      <c r="AKW5" s="19"/>
      <c r="AKX5" s="19"/>
      <c r="AKY5" s="19"/>
      <c r="AKZ5" s="19"/>
      <c r="ALA5" s="19"/>
      <c r="ALB5" s="19"/>
      <c r="ALC5" s="19"/>
      <c r="ALD5" s="19"/>
      <c r="ALE5" s="19"/>
      <c r="ALF5" s="19"/>
      <c r="ALG5" s="19"/>
      <c r="ALH5" s="19"/>
      <c r="ALI5" s="19"/>
      <c r="ALJ5" s="19"/>
      <c r="ALK5" s="19"/>
      <c r="ALL5" s="19"/>
      <c r="ALM5" s="19"/>
      <c r="ALN5" s="19"/>
      <c r="ALO5" s="19"/>
      <c r="ALP5" s="19"/>
      <c r="ALQ5" s="19"/>
      <c r="ALR5" s="19"/>
      <c r="ALS5" s="19"/>
      <c r="ALT5" s="19"/>
      <c r="ALU5" s="19"/>
      <c r="ALV5" s="19"/>
      <c r="ALW5" s="19"/>
      <c r="ALX5" s="19"/>
      <c r="ALY5" s="19"/>
      <c r="ALZ5" s="19"/>
      <c r="AMA5" s="19"/>
      <c r="AMB5" s="19"/>
      <c r="AMC5" s="19"/>
      <c r="AMD5" s="19"/>
      <c r="AME5" s="19"/>
      <c r="AMF5" s="19"/>
      <c r="AMG5" s="19"/>
      <c r="AMH5" s="19"/>
      <c r="AMI5" s="19"/>
      <c r="AMJ5" s="19"/>
      <c r="AMK5" s="19"/>
      <c r="AML5" s="19"/>
      <c r="AMM5" s="19"/>
      <c r="AMN5" s="19"/>
      <c r="AMO5" s="19"/>
      <c r="AMP5" s="19"/>
      <c r="AMQ5" s="19"/>
      <c r="AMR5" s="19"/>
      <c r="AMS5" s="19"/>
      <c r="AMT5" s="19"/>
      <c r="AMU5" s="19"/>
      <c r="AMV5" s="19"/>
      <c r="AMW5" s="19"/>
      <c r="AMX5" s="19"/>
      <c r="AMY5" s="19"/>
      <c r="AMZ5" s="19"/>
      <c r="ANA5" s="19"/>
      <c r="ANB5" s="19"/>
      <c r="ANC5" s="19"/>
      <c r="AND5" s="19"/>
      <c r="ANE5" s="19"/>
      <c r="ANF5" s="19"/>
      <c r="ANG5" s="19"/>
      <c r="ANH5" s="19"/>
      <c r="ANI5" s="19"/>
      <c r="ANJ5" s="19"/>
      <c r="ANK5" s="19"/>
      <c r="ANL5" s="19"/>
      <c r="ANM5" s="19"/>
      <c r="ANN5" s="19"/>
      <c r="ANO5" s="19"/>
      <c r="ANP5" s="19"/>
      <c r="ANQ5" s="19"/>
      <c r="ANR5" s="19"/>
      <c r="ANS5" s="19"/>
      <c r="ANT5" s="19"/>
      <c r="ANU5" s="19"/>
      <c r="ANV5" s="19"/>
      <c r="ANW5" s="19"/>
      <c r="ANX5" s="19"/>
      <c r="ANY5" s="19"/>
      <c r="ANZ5" s="19"/>
      <c r="AOA5" s="19"/>
      <c r="AOB5" s="19"/>
      <c r="AOC5" s="19"/>
      <c r="AOD5" s="19"/>
      <c r="AOE5" s="19"/>
      <c r="AOF5" s="19"/>
      <c r="AOG5" s="19"/>
      <c r="AOH5" s="19"/>
      <c r="AOI5" s="19"/>
      <c r="AOJ5" s="19"/>
      <c r="AOK5" s="19"/>
      <c r="AOL5" s="19"/>
      <c r="AOM5" s="19"/>
      <c r="AON5" s="19"/>
      <c r="AOO5" s="19"/>
      <c r="AOP5" s="19"/>
      <c r="AOQ5" s="19"/>
      <c r="AOR5" s="19"/>
      <c r="AOS5" s="19"/>
      <c r="AOT5" s="19"/>
      <c r="AOU5" s="19"/>
      <c r="AOV5" s="19"/>
      <c r="AOW5" s="19"/>
      <c r="AOX5" s="19"/>
      <c r="AOY5" s="19"/>
      <c r="AOZ5" s="19"/>
      <c r="APA5" s="19"/>
      <c r="APB5" s="19"/>
      <c r="APC5" s="19"/>
      <c r="APD5" s="19"/>
      <c r="APE5" s="19"/>
      <c r="APF5" s="19"/>
      <c r="APG5" s="19"/>
      <c r="APH5" s="19"/>
      <c r="API5" s="19"/>
      <c r="APJ5" s="19"/>
      <c r="APK5" s="19"/>
      <c r="APL5" s="19"/>
      <c r="APM5" s="19"/>
      <c r="APN5" s="19"/>
      <c r="APO5" s="19"/>
      <c r="APP5" s="19"/>
      <c r="APQ5" s="19"/>
      <c r="APR5" s="19"/>
      <c r="APS5" s="19"/>
      <c r="APT5" s="19"/>
      <c r="APU5" s="19"/>
      <c r="APV5" s="19"/>
      <c r="APW5" s="19"/>
      <c r="APX5" s="19"/>
      <c r="APY5" s="19"/>
      <c r="APZ5" s="19"/>
      <c r="AQA5" s="19"/>
      <c r="AQB5" s="19"/>
      <c r="AQC5" s="19"/>
      <c r="AQD5" s="19"/>
      <c r="AQE5" s="19"/>
      <c r="AQF5" s="19"/>
      <c r="AQG5" s="19"/>
      <c r="AQH5" s="19"/>
      <c r="AQI5" s="19"/>
      <c r="AQJ5" s="19"/>
      <c r="AQK5" s="19"/>
      <c r="AQL5" s="19"/>
      <c r="AQM5" s="19"/>
      <c r="AQN5" s="19"/>
      <c r="AQO5" s="19"/>
      <c r="AQP5" s="19"/>
      <c r="AQQ5" s="19"/>
      <c r="AQR5" s="19"/>
      <c r="AQS5" s="19"/>
      <c r="AQT5" s="19"/>
      <c r="AQU5" s="19"/>
      <c r="AQV5" s="19"/>
      <c r="AQW5" s="19"/>
      <c r="AQX5" s="19"/>
      <c r="AQY5" s="19"/>
      <c r="AQZ5" s="19"/>
      <c r="ARA5" s="19"/>
      <c r="ARB5" s="19"/>
      <c r="ARC5" s="19"/>
      <c r="ARD5" s="19"/>
      <c r="ARE5" s="19"/>
      <c r="ARF5" s="19"/>
      <c r="ARG5" s="19"/>
      <c r="ARH5" s="19"/>
      <c r="ARI5" s="19"/>
      <c r="ARJ5" s="19"/>
      <c r="ARK5" s="19"/>
      <c r="ARL5" s="19"/>
      <c r="ARM5" s="19"/>
      <c r="ARN5" s="19"/>
      <c r="ARO5" s="19"/>
      <c r="ARP5" s="19"/>
      <c r="ARQ5" s="19"/>
      <c r="ARR5" s="19"/>
      <c r="ARS5" s="19"/>
      <c r="ART5" s="19"/>
      <c r="ARU5" s="19"/>
      <c r="ARV5" s="19"/>
      <c r="ARW5" s="19"/>
      <c r="ARX5" s="19"/>
      <c r="ARY5" s="19"/>
      <c r="ARZ5" s="19"/>
      <c r="ASA5" s="19"/>
      <c r="ASB5" s="19"/>
      <c r="ASC5" s="19"/>
      <c r="ASD5" s="19"/>
      <c r="ASE5" s="19"/>
      <c r="ASF5" s="19"/>
      <c r="ASG5" s="19"/>
      <c r="ASH5" s="19"/>
      <c r="ASI5" s="19"/>
      <c r="ASJ5" s="19"/>
      <c r="ASK5" s="19"/>
      <c r="ASL5" s="19"/>
      <c r="ASM5" s="19"/>
      <c r="ASN5" s="19"/>
      <c r="ASO5" s="19"/>
      <c r="ASP5" s="19"/>
      <c r="ASQ5" s="19"/>
      <c r="ASR5" s="19"/>
      <c r="ASS5" s="19"/>
      <c r="AST5" s="19"/>
      <c r="ASU5" s="19"/>
      <c r="ASV5" s="19"/>
      <c r="ASW5" s="19"/>
      <c r="ASX5" s="19"/>
      <c r="ASY5" s="19"/>
      <c r="ASZ5" s="19"/>
      <c r="ATA5" s="19"/>
      <c r="ATB5" s="19"/>
      <c r="ATC5" s="19"/>
      <c r="ATD5" s="19"/>
      <c r="ATE5" s="19"/>
      <c r="ATF5" s="19"/>
      <c r="ATG5" s="19"/>
      <c r="ATH5" s="19"/>
      <c r="ATI5" s="19"/>
      <c r="ATJ5" s="19"/>
      <c r="ATK5" s="19"/>
      <c r="ATL5" s="19"/>
      <c r="ATM5" s="19"/>
      <c r="ATN5" s="19"/>
      <c r="ATO5" s="19"/>
      <c r="ATP5" s="19"/>
      <c r="ATQ5" s="19"/>
      <c r="ATR5" s="19"/>
      <c r="ATS5" s="19"/>
      <c r="ATT5" s="19"/>
      <c r="ATU5" s="19"/>
      <c r="ATV5" s="19"/>
      <c r="ATW5" s="19"/>
      <c r="ATX5" s="19"/>
      <c r="ATY5" s="19"/>
      <c r="ATZ5" s="19"/>
      <c r="AUA5" s="19"/>
      <c r="AUB5" s="19"/>
      <c r="AUC5" s="19"/>
      <c r="AUD5" s="19"/>
      <c r="AUE5" s="19"/>
      <c r="AUF5" s="19"/>
      <c r="AUG5" s="19"/>
      <c r="AUH5" s="19"/>
      <c r="AUI5" s="19"/>
      <c r="AUJ5" s="19"/>
      <c r="AUK5" s="19"/>
      <c r="AUL5" s="19"/>
      <c r="AUM5" s="19"/>
      <c r="AUN5" s="19"/>
      <c r="AUO5" s="19"/>
      <c r="AUP5" s="19"/>
      <c r="AUQ5" s="19"/>
      <c r="AUR5" s="19"/>
      <c r="AUS5" s="19"/>
      <c r="AUT5" s="19"/>
      <c r="AUU5" s="19"/>
      <c r="AUV5" s="19"/>
      <c r="AUW5" s="19"/>
      <c r="AUX5" s="19"/>
      <c r="AUY5" s="19"/>
      <c r="AUZ5" s="19"/>
      <c r="AVA5" s="19"/>
      <c r="AVB5" s="19"/>
      <c r="AVC5" s="19"/>
      <c r="AVD5" s="19"/>
      <c r="AVE5" s="19"/>
      <c r="AVF5" s="19"/>
      <c r="AVG5" s="19"/>
      <c r="AVH5" s="19"/>
      <c r="AVI5" s="19"/>
      <c r="AVJ5" s="19"/>
      <c r="AVK5" s="19"/>
      <c r="AVL5" s="19"/>
      <c r="AVM5" s="19"/>
      <c r="AVN5" s="19"/>
      <c r="AVO5" s="19"/>
      <c r="AVP5" s="19"/>
      <c r="AVQ5" s="19"/>
      <c r="AVR5" s="19"/>
      <c r="AVS5" s="19"/>
      <c r="AVT5" s="19"/>
      <c r="AVU5" s="19"/>
      <c r="AVV5" s="19"/>
      <c r="AVW5" s="19"/>
      <c r="AVX5" s="19"/>
      <c r="AVY5" s="19"/>
      <c r="AVZ5" s="19"/>
      <c r="AWA5" s="19"/>
      <c r="AWB5" s="19"/>
      <c r="AWC5" s="19"/>
      <c r="AWD5" s="19"/>
      <c r="AWE5" s="19"/>
      <c r="AWF5" s="19"/>
      <c r="AWG5" s="19"/>
      <c r="AWH5" s="19"/>
      <c r="AWI5" s="19"/>
      <c r="AWJ5" s="19"/>
      <c r="AWK5" s="19"/>
      <c r="AWL5" s="19"/>
      <c r="AWM5" s="19"/>
      <c r="AWN5" s="19"/>
      <c r="AWO5" s="19"/>
      <c r="AWP5" s="19"/>
      <c r="AWQ5" s="19"/>
      <c r="AWR5" s="19"/>
      <c r="AWS5" s="19"/>
      <c r="AWT5" s="19"/>
      <c r="AWU5" s="19"/>
      <c r="AWV5" s="19"/>
      <c r="AWW5" s="19"/>
      <c r="AWX5" s="19"/>
      <c r="AWY5" s="19"/>
      <c r="AWZ5" s="19"/>
      <c r="AXA5" s="19"/>
      <c r="AXB5" s="19"/>
      <c r="AXC5" s="19"/>
      <c r="AXD5" s="19"/>
      <c r="AXE5" s="19"/>
      <c r="AXF5" s="19"/>
      <c r="AXG5" s="19"/>
      <c r="AXH5" s="19"/>
      <c r="AXI5" s="19"/>
      <c r="AXJ5" s="19"/>
      <c r="AXK5" s="19"/>
      <c r="AXL5" s="19"/>
      <c r="AXM5" s="19"/>
      <c r="AXN5" s="19"/>
      <c r="AXO5" s="19"/>
      <c r="AXP5" s="19"/>
      <c r="AXQ5" s="19"/>
      <c r="AXR5" s="19"/>
      <c r="AXS5" s="19"/>
      <c r="AXT5" s="19"/>
      <c r="AXU5" s="19"/>
      <c r="AXV5" s="19"/>
      <c r="AXW5" s="19"/>
      <c r="AXX5" s="19"/>
      <c r="AXY5" s="19"/>
      <c r="AXZ5" s="19"/>
      <c r="AYA5" s="19"/>
      <c r="AYB5" s="19"/>
      <c r="AYC5" s="19"/>
      <c r="AYD5" s="19"/>
      <c r="AYE5" s="19"/>
      <c r="AYF5" s="19"/>
      <c r="AYG5" s="19"/>
      <c r="AYH5" s="19"/>
      <c r="AYI5" s="19"/>
      <c r="AYJ5" s="19"/>
      <c r="AYK5" s="19"/>
      <c r="AYL5" s="19"/>
      <c r="AYM5" s="19"/>
      <c r="AYN5" s="19"/>
      <c r="AYO5" s="19"/>
      <c r="AYP5" s="19"/>
      <c r="AYQ5" s="19"/>
      <c r="AYR5" s="19"/>
      <c r="AYS5" s="19"/>
      <c r="AYT5" s="19"/>
      <c r="AYU5" s="19"/>
      <c r="AYV5" s="19"/>
      <c r="AYW5" s="19"/>
      <c r="AYX5" s="19"/>
      <c r="AYY5" s="19"/>
      <c r="AYZ5" s="19"/>
      <c r="AZA5" s="19"/>
      <c r="AZB5" s="19"/>
      <c r="AZC5" s="19"/>
      <c r="AZD5" s="19"/>
      <c r="AZE5" s="19"/>
      <c r="AZF5" s="19"/>
      <c r="AZG5" s="19"/>
      <c r="AZH5" s="19"/>
      <c r="AZI5" s="19"/>
      <c r="AZJ5" s="19"/>
      <c r="AZK5" s="19"/>
      <c r="AZL5" s="19"/>
      <c r="AZM5" s="19"/>
      <c r="AZN5" s="19"/>
      <c r="AZO5" s="19"/>
      <c r="AZP5" s="19"/>
      <c r="AZQ5" s="19"/>
      <c r="AZR5" s="19"/>
      <c r="AZS5" s="19"/>
      <c r="AZT5" s="19"/>
      <c r="AZU5" s="19"/>
      <c r="AZV5" s="19"/>
      <c r="AZW5" s="19"/>
      <c r="AZX5" s="19"/>
      <c r="AZY5" s="19"/>
      <c r="AZZ5" s="19"/>
      <c r="BAA5" s="19"/>
      <c r="BAB5" s="19"/>
      <c r="BAC5" s="19"/>
      <c r="BAD5" s="19"/>
      <c r="BAE5" s="19"/>
      <c r="BAF5" s="19"/>
      <c r="BAG5" s="19"/>
      <c r="BAH5" s="19"/>
      <c r="BAI5" s="19"/>
      <c r="BAJ5" s="19"/>
      <c r="BAK5" s="19"/>
      <c r="BAL5" s="19"/>
      <c r="BAM5" s="19"/>
      <c r="BAN5" s="19"/>
      <c r="BAO5" s="19"/>
      <c r="BAP5" s="19"/>
      <c r="BAQ5" s="19"/>
      <c r="BAR5" s="19"/>
      <c r="BAS5" s="19"/>
      <c r="BAT5" s="19"/>
      <c r="BAU5" s="19"/>
      <c r="BAV5" s="19"/>
      <c r="BAW5" s="19"/>
      <c r="BAX5" s="19"/>
      <c r="BAY5" s="19"/>
      <c r="BAZ5" s="19"/>
      <c r="BBA5" s="19"/>
      <c r="BBB5" s="19"/>
      <c r="BBC5" s="19"/>
      <c r="BBD5" s="19"/>
      <c r="BBE5" s="19"/>
      <c r="BBF5" s="19"/>
      <c r="BBG5" s="19"/>
      <c r="BBH5" s="19"/>
      <c r="BBI5" s="19"/>
      <c r="BBJ5" s="19"/>
      <c r="BBK5" s="19"/>
      <c r="BBL5" s="19"/>
      <c r="BBM5" s="19"/>
      <c r="BBN5" s="19"/>
      <c r="BBO5" s="19"/>
      <c r="BBP5" s="19"/>
      <c r="BBQ5" s="19"/>
      <c r="BBR5" s="19"/>
      <c r="BBS5" s="19"/>
      <c r="BBT5" s="19"/>
      <c r="BBU5" s="19"/>
      <c r="BBV5" s="19"/>
      <c r="BBW5" s="19"/>
      <c r="BBX5" s="19"/>
      <c r="BBY5" s="19"/>
      <c r="BBZ5" s="19"/>
      <c r="BCA5" s="19"/>
      <c r="BCB5" s="19"/>
      <c r="BCC5" s="19"/>
      <c r="BCD5" s="19"/>
      <c r="BCE5" s="19"/>
      <c r="BCF5" s="19"/>
      <c r="BCG5" s="19"/>
      <c r="BCH5" s="19"/>
      <c r="BCI5" s="19"/>
      <c r="BCJ5" s="19"/>
      <c r="BCK5" s="19"/>
      <c r="BCL5" s="19"/>
      <c r="BCM5" s="19"/>
      <c r="BCN5" s="19"/>
      <c r="BCO5" s="19"/>
      <c r="BCP5" s="19"/>
      <c r="BCQ5" s="19"/>
      <c r="BCR5" s="19"/>
      <c r="BCS5" s="19"/>
      <c r="BCT5" s="19"/>
      <c r="BCU5" s="19"/>
      <c r="BCV5" s="19"/>
      <c r="BCW5" s="19"/>
      <c r="BCX5" s="19"/>
      <c r="BCY5" s="19"/>
      <c r="BCZ5" s="19"/>
      <c r="BDA5" s="19"/>
      <c r="BDB5" s="19"/>
      <c r="BDC5" s="19"/>
      <c r="BDD5" s="19"/>
      <c r="BDE5" s="19"/>
      <c r="BDF5" s="19"/>
      <c r="BDG5" s="19"/>
      <c r="BDH5" s="19"/>
      <c r="BDI5" s="19"/>
      <c r="BDJ5" s="19"/>
      <c r="BDK5" s="19"/>
      <c r="BDL5" s="19"/>
      <c r="BDM5" s="19"/>
      <c r="BDN5" s="19"/>
      <c r="BDO5" s="19"/>
      <c r="BDP5" s="19"/>
      <c r="BDQ5" s="19"/>
      <c r="BDR5" s="19"/>
      <c r="BDS5" s="19"/>
      <c r="BDT5" s="19"/>
      <c r="BDU5" s="19"/>
      <c r="BDV5" s="19"/>
      <c r="BDW5" s="19"/>
      <c r="BDX5" s="19"/>
      <c r="BDY5" s="19"/>
      <c r="BDZ5" s="19"/>
      <c r="BEA5" s="19"/>
      <c r="BEB5" s="19"/>
      <c r="BEC5" s="19"/>
      <c r="BED5" s="19"/>
      <c r="BEE5" s="19"/>
      <c r="BEF5" s="19"/>
      <c r="BEG5" s="19"/>
      <c r="BEH5" s="19"/>
      <c r="BEI5" s="19"/>
      <c r="BEJ5" s="19"/>
      <c r="BEK5" s="19"/>
      <c r="BEL5" s="19"/>
      <c r="BEM5" s="19"/>
      <c r="BEN5" s="19"/>
      <c r="BEO5" s="19"/>
      <c r="BEP5" s="19"/>
      <c r="BEQ5" s="19"/>
      <c r="BER5" s="19"/>
      <c r="BES5" s="19"/>
      <c r="BET5" s="19"/>
      <c r="BEU5" s="19"/>
      <c r="BEV5" s="19"/>
      <c r="BEW5" s="19"/>
      <c r="BEX5" s="19"/>
      <c r="BEY5" s="19"/>
      <c r="BEZ5" s="19"/>
      <c r="BFA5" s="19"/>
      <c r="BFB5" s="19"/>
      <c r="BFC5" s="19"/>
      <c r="BFD5" s="19"/>
      <c r="BFE5" s="19"/>
      <c r="BFF5" s="19"/>
      <c r="BFG5" s="19"/>
      <c r="BFH5" s="19"/>
      <c r="BFI5" s="19"/>
      <c r="BFJ5" s="19"/>
      <c r="BFK5" s="19"/>
      <c r="BFL5" s="19"/>
      <c r="BFM5" s="19"/>
      <c r="BFN5" s="19"/>
      <c r="BFO5" s="19"/>
      <c r="BFP5" s="19"/>
      <c r="BFQ5" s="19"/>
      <c r="BFR5" s="19"/>
      <c r="BFS5" s="19"/>
      <c r="BFT5" s="19"/>
      <c r="BFU5" s="19"/>
      <c r="BFV5" s="19"/>
      <c r="BFW5" s="19"/>
      <c r="BFX5" s="19"/>
      <c r="BFY5" s="19"/>
      <c r="BFZ5" s="19"/>
      <c r="BGA5" s="19"/>
      <c r="BGB5" s="19"/>
      <c r="BGC5" s="19"/>
      <c r="BGD5" s="19"/>
      <c r="BGE5" s="19"/>
      <c r="BGF5" s="19"/>
      <c r="BGG5" s="19"/>
      <c r="BGH5" s="19"/>
      <c r="BGI5" s="19"/>
      <c r="BGJ5" s="19"/>
      <c r="BGK5" s="19"/>
      <c r="BGL5" s="19"/>
      <c r="BGM5" s="19"/>
      <c r="BGN5" s="19"/>
      <c r="BGO5" s="19"/>
      <c r="BGP5" s="19"/>
      <c r="BGQ5" s="19"/>
      <c r="BGR5" s="19"/>
      <c r="BGS5" s="19"/>
      <c r="BGT5" s="19"/>
      <c r="BGU5" s="19"/>
      <c r="BGV5" s="19"/>
      <c r="BGW5" s="19"/>
      <c r="BGX5" s="19"/>
      <c r="BGY5" s="19"/>
      <c r="BGZ5" s="19"/>
      <c r="BHA5" s="19"/>
      <c r="BHB5" s="19"/>
      <c r="BHC5" s="19"/>
      <c r="BHD5" s="19"/>
      <c r="BHE5" s="19"/>
      <c r="BHF5" s="19"/>
      <c r="BHG5" s="19"/>
      <c r="BHH5" s="19"/>
      <c r="BHI5" s="19"/>
      <c r="BHJ5" s="19"/>
      <c r="BHK5" s="19"/>
      <c r="BHL5" s="19"/>
      <c r="BHM5" s="19"/>
      <c r="BHN5" s="19"/>
      <c r="BHO5" s="19"/>
      <c r="BHP5" s="19"/>
      <c r="BHQ5" s="19"/>
      <c r="BHR5" s="19"/>
      <c r="BHS5" s="19"/>
      <c r="BHT5" s="19"/>
      <c r="BHU5" s="19"/>
      <c r="BHV5" s="19"/>
      <c r="BHW5" s="19"/>
      <c r="BHX5" s="19"/>
      <c r="BHY5" s="19"/>
      <c r="BHZ5" s="19"/>
      <c r="BIA5" s="19"/>
      <c r="BIB5" s="19"/>
      <c r="BIC5" s="19"/>
      <c r="BID5" s="19"/>
      <c r="BIE5" s="19"/>
      <c r="BIF5" s="19"/>
      <c r="BIG5" s="19"/>
      <c r="BIH5" s="19"/>
      <c r="BII5" s="19"/>
      <c r="BIJ5" s="19"/>
      <c r="BIK5" s="19"/>
      <c r="BIL5" s="19"/>
      <c r="BIM5" s="19"/>
      <c r="BIN5" s="19"/>
      <c r="BIO5" s="19"/>
      <c r="BIP5" s="19"/>
      <c r="BIQ5" s="19"/>
      <c r="BIR5" s="19"/>
      <c r="BIS5" s="19"/>
      <c r="BIT5" s="19"/>
      <c r="BIU5" s="19"/>
      <c r="BIV5" s="19"/>
      <c r="BIW5" s="19"/>
      <c r="BIX5" s="19"/>
      <c r="BIY5" s="19"/>
      <c r="BIZ5" s="19"/>
      <c r="BJA5" s="19"/>
      <c r="BJB5" s="19"/>
      <c r="BJC5" s="19"/>
      <c r="BJD5" s="19"/>
      <c r="BJE5" s="19"/>
      <c r="BJF5" s="19"/>
      <c r="BJG5" s="19"/>
      <c r="BJH5" s="19"/>
      <c r="BJI5" s="19"/>
      <c r="BJJ5" s="19"/>
      <c r="BJK5" s="19"/>
      <c r="BJL5" s="19"/>
      <c r="BJM5" s="19"/>
      <c r="BJN5" s="19"/>
      <c r="BJO5" s="19"/>
      <c r="BJP5" s="19"/>
      <c r="BJQ5" s="19"/>
      <c r="BJR5" s="19"/>
      <c r="BJS5" s="19"/>
      <c r="BJT5" s="19"/>
      <c r="BJU5" s="19"/>
      <c r="BJV5" s="19"/>
      <c r="BJW5" s="19"/>
      <c r="BJX5" s="19"/>
      <c r="BJY5" s="19"/>
      <c r="BJZ5" s="19"/>
      <c r="BKA5" s="19"/>
      <c r="BKB5" s="19"/>
      <c r="BKC5" s="19"/>
      <c r="BKD5" s="19"/>
      <c r="BKE5" s="19"/>
      <c r="BKF5" s="19"/>
      <c r="BKG5" s="19"/>
      <c r="BKH5" s="19"/>
      <c r="BKI5" s="19"/>
      <c r="BKJ5" s="19"/>
      <c r="BKK5" s="19"/>
      <c r="BKL5" s="19"/>
      <c r="BKM5" s="19"/>
      <c r="BKN5" s="19"/>
      <c r="BKO5" s="19"/>
      <c r="BKP5" s="19"/>
      <c r="BKQ5" s="19"/>
      <c r="BKR5" s="19"/>
      <c r="BKS5" s="19"/>
      <c r="BKT5" s="19"/>
      <c r="BKU5" s="19"/>
      <c r="BKV5" s="19"/>
      <c r="BKW5" s="19"/>
      <c r="BKX5" s="19"/>
      <c r="BKY5" s="19"/>
      <c r="BKZ5" s="19"/>
      <c r="BLA5" s="19"/>
      <c r="BLB5" s="19"/>
      <c r="BLC5" s="19"/>
      <c r="BLD5" s="19"/>
      <c r="BLE5" s="19"/>
      <c r="BLF5" s="19"/>
      <c r="BLG5" s="19"/>
      <c r="BLH5" s="19"/>
      <c r="BLI5" s="19"/>
      <c r="BLJ5" s="19"/>
      <c r="BLK5" s="19"/>
      <c r="BLL5" s="19"/>
      <c r="BLM5" s="19"/>
      <c r="BLN5" s="19"/>
      <c r="BLO5" s="19"/>
      <c r="BLP5" s="19"/>
      <c r="BLQ5" s="19"/>
      <c r="BLR5" s="19"/>
      <c r="BLS5" s="19"/>
      <c r="BLT5" s="19"/>
      <c r="BLU5" s="19"/>
      <c r="BLV5" s="19"/>
      <c r="BLW5" s="19"/>
      <c r="BLX5" s="19"/>
      <c r="BLY5" s="19"/>
      <c r="BLZ5" s="19"/>
      <c r="BMA5" s="19"/>
      <c r="BMB5" s="19"/>
      <c r="BMC5" s="19"/>
      <c r="BMD5" s="19"/>
      <c r="BME5" s="19"/>
      <c r="BMF5" s="19"/>
      <c r="BMG5" s="19"/>
      <c r="BMH5" s="19"/>
      <c r="BMI5" s="19"/>
      <c r="BMJ5" s="19"/>
      <c r="BMK5" s="19"/>
      <c r="BML5" s="19"/>
      <c r="BMM5" s="19"/>
      <c r="BMN5" s="19"/>
      <c r="BMO5" s="19"/>
      <c r="BMP5" s="19"/>
      <c r="BMQ5" s="19"/>
      <c r="BMR5" s="19"/>
      <c r="BMS5" s="19"/>
      <c r="BMT5" s="19"/>
      <c r="BMU5" s="19"/>
      <c r="BMV5" s="19"/>
      <c r="BMW5" s="19"/>
      <c r="BMX5" s="19"/>
      <c r="BMY5" s="19"/>
      <c r="BMZ5" s="19"/>
      <c r="BNA5" s="19"/>
      <c r="BNB5" s="19"/>
      <c r="BNC5" s="19"/>
      <c r="BND5" s="19"/>
      <c r="BNE5" s="19"/>
      <c r="BNF5" s="19"/>
      <c r="BNG5" s="19"/>
      <c r="BNH5" s="19"/>
      <c r="BNI5" s="19"/>
      <c r="BNJ5" s="19"/>
      <c r="BNK5" s="19"/>
      <c r="BNL5" s="19"/>
      <c r="BNM5" s="19"/>
      <c r="BNN5" s="19"/>
      <c r="BNO5" s="19"/>
      <c r="BNP5" s="19"/>
      <c r="BNQ5" s="19"/>
      <c r="BNR5" s="19"/>
      <c r="BNS5" s="19"/>
      <c r="BNT5" s="19"/>
      <c r="BNU5" s="19"/>
      <c r="BNV5" s="19"/>
      <c r="BNW5" s="19"/>
      <c r="BNX5" s="19"/>
      <c r="BNY5" s="19"/>
      <c r="BNZ5" s="19"/>
      <c r="BOA5" s="19"/>
      <c r="BOB5" s="19"/>
      <c r="BOC5" s="19"/>
      <c r="BOD5" s="19"/>
      <c r="BOE5" s="19"/>
      <c r="BOF5" s="19"/>
      <c r="BOG5" s="19"/>
      <c r="BOH5" s="19"/>
      <c r="BOI5" s="19"/>
      <c r="BOJ5" s="19"/>
      <c r="BOK5" s="19"/>
      <c r="BOL5" s="19"/>
      <c r="BOM5" s="19"/>
      <c r="BON5" s="19"/>
      <c r="BOO5" s="19"/>
      <c r="BOP5" s="19"/>
      <c r="BOQ5" s="19"/>
      <c r="BOR5" s="19"/>
      <c r="BOS5" s="19"/>
      <c r="BOT5" s="19"/>
      <c r="BOU5" s="19"/>
      <c r="BOV5" s="19"/>
      <c r="BOW5" s="19"/>
      <c r="BOX5" s="19"/>
      <c r="BOY5" s="19"/>
      <c r="BOZ5" s="19"/>
      <c r="BPA5" s="19"/>
      <c r="BPB5" s="19"/>
      <c r="BPC5" s="19"/>
      <c r="BPD5" s="19"/>
      <c r="BPE5" s="19"/>
      <c r="BPF5" s="19"/>
      <c r="BPG5" s="19"/>
      <c r="BPH5" s="19"/>
      <c r="BPI5" s="19"/>
      <c r="BPJ5" s="19"/>
      <c r="BPK5" s="19"/>
      <c r="BPL5" s="19"/>
      <c r="BPM5" s="19"/>
      <c r="BPN5" s="19"/>
      <c r="BPO5" s="19"/>
      <c r="BPP5" s="19"/>
      <c r="BPQ5" s="19"/>
      <c r="BPR5" s="19"/>
      <c r="BPS5" s="19"/>
      <c r="BPT5" s="19"/>
      <c r="BPU5" s="19"/>
      <c r="BPV5" s="19"/>
      <c r="BPW5" s="19"/>
      <c r="BPX5" s="19"/>
      <c r="BPY5" s="19"/>
      <c r="BPZ5" s="19"/>
      <c r="BQA5" s="19"/>
      <c r="BQB5" s="19"/>
      <c r="BQC5" s="19"/>
      <c r="BQD5" s="19"/>
      <c r="BQE5" s="19"/>
      <c r="BQF5" s="19"/>
      <c r="BQG5" s="19"/>
      <c r="BQH5" s="19"/>
      <c r="BQI5" s="19"/>
      <c r="BQJ5" s="19"/>
      <c r="BQK5" s="19"/>
      <c r="BQL5" s="19"/>
      <c r="BQM5" s="19"/>
      <c r="BQN5" s="19"/>
      <c r="BQO5" s="19"/>
      <c r="BQP5" s="19"/>
      <c r="BQQ5" s="19"/>
      <c r="BQR5" s="19"/>
      <c r="BQS5" s="19"/>
      <c r="BQT5" s="19"/>
      <c r="BQU5" s="19"/>
      <c r="BQV5" s="19"/>
      <c r="BQW5" s="19"/>
      <c r="BQX5" s="19"/>
      <c r="BQY5" s="19"/>
      <c r="BQZ5" s="19"/>
      <c r="BRA5" s="19"/>
      <c r="BRB5" s="19"/>
      <c r="BRC5" s="19"/>
      <c r="BRD5" s="19"/>
      <c r="BRE5" s="19"/>
      <c r="BRF5" s="19"/>
      <c r="BRG5" s="19"/>
      <c r="BRH5" s="19"/>
      <c r="BRI5" s="19"/>
      <c r="BRJ5" s="19"/>
      <c r="BRK5" s="19"/>
      <c r="BRL5" s="19"/>
      <c r="BRM5" s="19"/>
      <c r="BRN5" s="19"/>
      <c r="BRO5" s="19"/>
      <c r="BRP5" s="19"/>
      <c r="BRQ5" s="19"/>
      <c r="BRR5" s="19"/>
      <c r="BRS5" s="19"/>
      <c r="BRT5" s="19"/>
      <c r="BRU5" s="19"/>
      <c r="BRV5" s="19"/>
      <c r="BRW5" s="19"/>
      <c r="BRX5" s="19"/>
      <c r="BRY5" s="19"/>
      <c r="BRZ5" s="19"/>
      <c r="BSA5" s="19"/>
      <c r="BSB5" s="19"/>
      <c r="BSC5" s="19"/>
      <c r="BSD5" s="19"/>
      <c r="BSE5" s="19"/>
      <c r="BSF5" s="19"/>
      <c r="BSG5" s="19"/>
      <c r="BSH5" s="19"/>
      <c r="BSI5" s="19"/>
      <c r="BSJ5" s="19"/>
      <c r="BSK5" s="19"/>
      <c r="BSL5" s="19"/>
      <c r="BSM5" s="19"/>
      <c r="BSN5" s="19"/>
      <c r="BSO5" s="19"/>
      <c r="BSP5" s="19"/>
      <c r="BSQ5" s="19"/>
      <c r="BSR5" s="19"/>
      <c r="BSS5" s="19"/>
      <c r="BST5" s="19"/>
      <c r="BSU5" s="19"/>
      <c r="BSV5" s="19"/>
      <c r="BSW5" s="19"/>
      <c r="BSX5" s="19"/>
      <c r="BSY5" s="19"/>
      <c r="BSZ5" s="19"/>
      <c r="BTA5" s="19"/>
      <c r="BTB5" s="19"/>
      <c r="BTC5" s="19"/>
      <c r="BTD5" s="19"/>
      <c r="BTE5" s="19"/>
      <c r="BTF5" s="19"/>
      <c r="BTG5" s="19"/>
      <c r="BTH5" s="19"/>
      <c r="BTI5" s="19"/>
      <c r="BTJ5" s="19"/>
      <c r="BTK5" s="19"/>
      <c r="BTL5" s="19"/>
      <c r="BTM5" s="19"/>
      <c r="BTN5" s="19"/>
      <c r="BTO5" s="19"/>
      <c r="BTP5" s="19"/>
      <c r="BTQ5" s="19"/>
      <c r="BTR5" s="19"/>
      <c r="BTS5" s="19"/>
      <c r="BTT5" s="19"/>
      <c r="BTU5" s="19"/>
      <c r="BTV5" s="19"/>
      <c r="BTW5" s="19"/>
      <c r="BTX5" s="19"/>
      <c r="BTY5" s="19"/>
      <c r="BTZ5" s="19"/>
      <c r="BUA5" s="19"/>
      <c r="BUB5" s="19"/>
      <c r="BUC5" s="19"/>
      <c r="BUD5" s="19"/>
      <c r="BUE5" s="19"/>
      <c r="BUF5" s="19"/>
      <c r="BUG5" s="19"/>
      <c r="BUH5" s="19"/>
      <c r="BUI5" s="19"/>
      <c r="BUJ5" s="19"/>
      <c r="BUK5" s="19"/>
      <c r="BUL5" s="19"/>
      <c r="BUM5" s="19"/>
      <c r="BUN5" s="19"/>
      <c r="BUO5" s="19"/>
      <c r="BUP5" s="19"/>
      <c r="BUQ5" s="19"/>
      <c r="BUR5" s="19"/>
      <c r="BUS5" s="19"/>
      <c r="BUT5" s="19"/>
      <c r="BUU5" s="19"/>
      <c r="BUV5" s="19"/>
      <c r="BUW5" s="19"/>
      <c r="BUX5" s="19"/>
      <c r="BUY5" s="19"/>
      <c r="BUZ5" s="19"/>
      <c r="BVA5" s="19"/>
      <c r="BVB5" s="19"/>
      <c r="BVC5" s="19"/>
      <c r="BVD5" s="19"/>
      <c r="BVE5" s="19"/>
      <c r="BVF5" s="19"/>
      <c r="BVG5" s="19"/>
      <c r="BVH5" s="19"/>
      <c r="BVI5" s="19"/>
      <c r="BVJ5" s="19"/>
      <c r="BVK5" s="19"/>
      <c r="BVL5" s="19"/>
      <c r="BVM5" s="19"/>
      <c r="BVN5" s="19"/>
      <c r="BVO5" s="19"/>
      <c r="BVP5" s="19"/>
      <c r="BVQ5" s="19"/>
      <c r="BVR5" s="19"/>
      <c r="BVS5" s="19"/>
      <c r="BVT5" s="19"/>
      <c r="BVU5" s="19"/>
      <c r="BVV5" s="19"/>
      <c r="BVW5" s="19"/>
      <c r="BVX5" s="19"/>
      <c r="BVY5" s="19"/>
      <c r="BVZ5" s="19"/>
      <c r="BWA5" s="19"/>
      <c r="BWB5" s="19"/>
      <c r="BWC5" s="19"/>
      <c r="BWD5" s="19"/>
      <c r="BWE5" s="19"/>
      <c r="BWF5" s="19"/>
      <c r="BWG5" s="19"/>
      <c r="BWH5" s="19"/>
      <c r="BWI5" s="19"/>
      <c r="BWJ5" s="19"/>
      <c r="BWK5" s="19"/>
      <c r="BWL5" s="19"/>
      <c r="BWM5" s="19"/>
      <c r="BWN5" s="19"/>
      <c r="BWO5" s="19"/>
      <c r="BWP5" s="19"/>
      <c r="BWQ5" s="19"/>
      <c r="BWR5" s="19"/>
      <c r="BWS5" s="19"/>
      <c r="BWT5" s="19"/>
      <c r="BWU5" s="19"/>
      <c r="BWV5" s="19"/>
      <c r="BWW5" s="19"/>
      <c r="BWX5" s="19"/>
      <c r="BWY5" s="19"/>
      <c r="BWZ5" s="19"/>
      <c r="BXA5" s="19"/>
      <c r="BXB5" s="19"/>
      <c r="BXC5" s="19"/>
      <c r="BXD5" s="19"/>
      <c r="BXE5" s="19"/>
      <c r="BXF5" s="19"/>
      <c r="BXG5" s="19"/>
      <c r="BXH5" s="19"/>
      <c r="BXI5" s="19"/>
      <c r="BXJ5" s="19"/>
      <c r="BXK5" s="19"/>
      <c r="BXL5" s="19"/>
      <c r="BXM5" s="19"/>
      <c r="BXN5" s="19"/>
      <c r="BXO5" s="19"/>
      <c r="BXP5" s="19"/>
      <c r="BXQ5" s="19"/>
      <c r="BXR5" s="19"/>
      <c r="BXS5" s="19"/>
      <c r="BXT5" s="19"/>
      <c r="BXU5" s="19"/>
      <c r="BXV5" s="19"/>
      <c r="BXW5" s="19"/>
      <c r="BXX5" s="19"/>
      <c r="BXY5" s="19"/>
      <c r="BXZ5" s="19"/>
      <c r="BYA5" s="19"/>
      <c r="BYB5" s="19"/>
      <c r="BYC5" s="19"/>
      <c r="BYD5" s="19"/>
      <c r="BYE5" s="19"/>
      <c r="BYF5" s="19"/>
      <c r="BYG5" s="19"/>
      <c r="BYH5" s="19"/>
      <c r="BYI5" s="19"/>
      <c r="BYJ5" s="19"/>
      <c r="BYK5" s="19"/>
      <c r="BYL5" s="19"/>
      <c r="BYM5" s="19"/>
      <c r="BYN5" s="19"/>
      <c r="BYO5" s="19"/>
      <c r="BYP5" s="19"/>
      <c r="BYQ5" s="19"/>
      <c r="BYR5" s="19"/>
      <c r="BYS5" s="19"/>
      <c r="BYT5" s="19"/>
      <c r="BYU5" s="19"/>
      <c r="BYV5" s="19"/>
      <c r="BYW5" s="19"/>
      <c r="BYX5" s="19"/>
      <c r="BYY5" s="19"/>
      <c r="BYZ5" s="19"/>
      <c r="BZA5" s="19"/>
      <c r="BZB5" s="19"/>
      <c r="BZC5" s="19"/>
      <c r="BZD5" s="19"/>
      <c r="BZE5" s="19"/>
      <c r="BZF5" s="19"/>
      <c r="BZG5" s="19"/>
      <c r="BZH5" s="19"/>
      <c r="BZI5" s="19"/>
      <c r="BZJ5" s="19"/>
      <c r="BZK5" s="19"/>
      <c r="BZL5" s="19"/>
      <c r="BZM5" s="19"/>
      <c r="BZN5" s="19"/>
      <c r="BZO5" s="19"/>
      <c r="BZP5" s="19"/>
      <c r="BZQ5" s="19"/>
      <c r="BZR5" s="19"/>
      <c r="BZS5" s="19"/>
      <c r="BZT5" s="19"/>
      <c r="BZU5" s="19"/>
      <c r="BZV5" s="19"/>
      <c r="BZW5" s="19"/>
      <c r="BZX5" s="19"/>
      <c r="BZY5" s="19"/>
      <c r="BZZ5" s="19"/>
      <c r="CAA5" s="19"/>
      <c r="CAB5" s="19"/>
      <c r="CAC5" s="19"/>
      <c r="CAD5" s="19"/>
      <c r="CAE5" s="19"/>
      <c r="CAF5" s="19"/>
      <c r="CAG5" s="19"/>
      <c r="CAH5" s="19"/>
      <c r="CAI5" s="19"/>
      <c r="CAJ5" s="19"/>
      <c r="CAK5" s="19"/>
      <c r="CAL5" s="19"/>
      <c r="CAM5" s="19"/>
      <c r="CAN5" s="19"/>
      <c r="CAO5" s="19"/>
      <c r="CAP5" s="19"/>
      <c r="CAQ5" s="19"/>
      <c r="CAR5" s="19"/>
      <c r="CAS5" s="19"/>
      <c r="CAT5" s="19"/>
      <c r="CAU5" s="19"/>
      <c r="CAV5" s="19"/>
      <c r="CAW5" s="19"/>
      <c r="CAX5" s="19"/>
      <c r="CAY5" s="19"/>
      <c r="CAZ5" s="19"/>
      <c r="CBA5" s="19"/>
      <c r="CBB5" s="19"/>
      <c r="CBC5" s="19"/>
      <c r="CBD5" s="19"/>
      <c r="CBE5" s="19"/>
      <c r="CBF5" s="19"/>
      <c r="CBG5" s="19"/>
      <c r="CBH5" s="19"/>
      <c r="CBI5" s="19"/>
      <c r="CBJ5" s="19"/>
      <c r="CBK5" s="19"/>
      <c r="CBL5" s="19"/>
      <c r="CBM5" s="19"/>
      <c r="CBN5" s="19"/>
      <c r="CBO5" s="19"/>
      <c r="CBP5" s="19"/>
      <c r="CBQ5" s="19"/>
      <c r="CBR5" s="19"/>
      <c r="CBS5" s="19"/>
      <c r="CBT5" s="19"/>
      <c r="CBU5" s="19"/>
      <c r="CBV5" s="19"/>
      <c r="CBW5" s="19"/>
      <c r="CBX5" s="19"/>
      <c r="CBY5" s="19"/>
      <c r="CBZ5" s="19"/>
      <c r="CCA5" s="19"/>
      <c r="CCB5" s="19"/>
      <c r="CCC5" s="19"/>
      <c r="CCD5" s="19"/>
      <c r="CCE5" s="19"/>
      <c r="CCF5" s="19"/>
      <c r="CCG5" s="19"/>
      <c r="CCH5" s="19"/>
      <c r="CCI5" s="19"/>
      <c r="CCJ5" s="19"/>
      <c r="CCK5" s="19"/>
      <c r="CCL5" s="19"/>
      <c r="CCM5" s="19"/>
      <c r="CCN5" s="19"/>
      <c r="CCO5" s="19"/>
      <c r="CCP5" s="19"/>
      <c r="CCQ5" s="19"/>
      <c r="CCR5" s="19"/>
      <c r="CCS5" s="19"/>
      <c r="CCT5" s="19"/>
      <c r="CCU5" s="19"/>
      <c r="CCV5" s="19"/>
      <c r="CCW5" s="19"/>
      <c r="CCX5" s="19"/>
      <c r="CCY5" s="19"/>
      <c r="CCZ5" s="19"/>
      <c r="CDA5" s="19"/>
      <c r="CDB5" s="19"/>
      <c r="CDC5" s="19"/>
      <c r="CDD5" s="19"/>
      <c r="CDE5" s="19"/>
      <c r="CDF5" s="19"/>
      <c r="CDG5" s="19"/>
      <c r="CDH5" s="19"/>
      <c r="CDI5" s="19"/>
      <c r="CDJ5" s="19"/>
      <c r="CDK5" s="19"/>
      <c r="CDL5" s="19"/>
      <c r="CDM5" s="19"/>
      <c r="CDN5" s="19"/>
      <c r="CDO5" s="19"/>
      <c r="CDP5" s="19"/>
      <c r="CDQ5" s="19"/>
      <c r="CDR5" s="19"/>
      <c r="CDS5" s="19"/>
      <c r="CDT5" s="19"/>
      <c r="CDU5" s="19"/>
      <c r="CDV5" s="19"/>
      <c r="CDW5" s="19"/>
      <c r="CDX5" s="19"/>
      <c r="CDY5" s="19"/>
      <c r="CDZ5" s="19"/>
      <c r="CEA5" s="19"/>
      <c r="CEB5" s="19"/>
      <c r="CEC5" s="19"/>
      <c r="CED5" s="19"/>
      <c r="CEE5" s="19"/>
      <c r="CEF5" s="19"/>
      <c r="CEG5" s="19"/>
      <c r="CEH5" s="19"/>
      <c r="CEI5" s="19"/>
      <c r="CEJ5" s="19"/>
      <c r="CEK5" s="19"/>
      <c r="CEL5" s="19"/>
      <c r="CEM5" s="19"/>
      <c r="CEN5" s="19"/>
      <c r="CEO5" s="19"/>
      <c r="CEP5" s="19"/>
      <c r="CEQ5" s="19"/>
      <c r="CER5" s="19"/>
      <c r="CES5" s="19"/>
      <c r="CET5" s="19"/>
      <c r="CEU5" s="19"/>
      <c r="CEV5" s="19"/>
      <c r="CEW5" s="19"/>
      <c r="CEX5" s="19"/>
      <c r="CEY5" s="19"/>
      <c r="CEZ5" s="19"/>
      <c r="CFA5" s="19"/>
      <c r="CFB5" s="19"/>
      <c r="CFC5" s="19"/>
      <c r="CFD5" s="19"/>
      <c r="CFE5" s="19"/>
      <c r="CFF5" s="19"/>
      <c r="CFG5" s="19"/>
      <c r="CFH5" s="19"/>
      <c r="CFI5" s="19"/>
      <c r="CFJ5" s="19"/>
      <c r="CFK5" s="19"/>
      <c r="CFL5" s="19"/>
      <c r="CFM5" s="19"/>
      <c r="CFN5" s="19"/>
      <c r="CFO5" s="19"/>
      <c r="CFP5" s="19"/>
      <c r="CFQ5" s="19"/>
      <c r="CFR5" s="19"/>
      <c r="CFS5" s="19"/>
      <c r="CFT5" s="19"/>
      <c r="CFU5" s="19"/>
      <c r="CFV5" s="19"/>
      <c r="CFW5" s="19"/>
      <c r="CFX5" s="19"/>
      <c r="CFY5" s="19"/>
      <c r="CFZ5" s="19"/>
      <c r="CGA5" s="19"/>
      <c r="CGB5" s="19"/>
      <c r="CGC5" s="19"/>
      <c r="CGD5" s="19"/>
      <c r="CGE5" s="19"/>
      <c r="CGF5" s="19"/>
      <c r="CGG5" s="19"/>
      <c r="CGH5" s="19"/>
      <c r="CGI5" s="19"/>
      <c r="CGJ5" s="19"/>
      <c r="CGK5" s="19"/>
      <c r="CGL5" s="19"/>
      <c r="CGM5" s="19"/>
      <c r="CGN5" s="19"/>
      <c r="CGO5" s="19"/>
      <c r="CGP5" s="19"/>
      <c r="CGQ5" s="19"/>
      <c r="CGR5" s="19"/>
      <c r="CGS5" s="19"/>
      <c r="CGT5" s="19"/>
      <c r="CGU5" s="19"/>
      <c r="CGV5" s="19"/>
      <c r="CGW5" s="19"/>
      <c r="CGX5" s="19"/>
      <c r="CGY5" s="19"/>
      <c r="CGZ5" s="19"/>
      <c r="CHA5" s="19"/>
      <c r="CHB5" s="19"/>
      <c r="CHC5" s="19"/>
      <c r="CHD5" s="19"/>
      <c r="CHE5" s="19"/>
      <c r="CHF5" s="19"/>
      <c r="CHG5" s="19"/>
      <c r="CHH5" s="19"/>
      <c r="CHI5" s="19"/>
      <c r="CHJ5" s="19"/>
      <c r="CHK5" s="19"/>
      <c r="CHL5" s="19"/>
      <c r="CHM5" s="19"/>
      <c r="CHN5" s="19"/>
      <c r="CHO5" s="19"/>
      <c r="CHP5" s="19"/>
      <c r="CHQ5" s="19"/>
      <c r="CHR5" s="19"/>
      <c r="CHS5" s="19"/>
      <c r="CHT5" s="19"/>
      <c r="CHU5" s="19"/>
      <c r="CHV5" s="19"/>
      <c r="CHW5" s="19"/>
      <c r="CHX5" s="19"/>
      <c r="CHY5" s="19"/>
      <c r="CHZ5" s="19"/>
      <c r="CIA5" s="19"/>
      <c r="CIB5" s="19"/>
      <c r="CIC5" s="19"/>
      <c r="CID5" s="19"/>
      <c r="CIE5" s="19"/>
      <c r="CIF5" s="19"/>
      <c r="CIG5" s="19"/>
      <c r="CIH5" s="19"/>
      <c r="CII5" s="19"/>
      <c r="CIJ5" s="19"/>
      <c r="CIK5" s="19"/>
      <c r="CIL5" s="19"/>
      <c r="CIM5" s="19"/>
      <c r="CIN5" s="19"/>
      <c r="CIO5" s="19"/>
      <c r="CIP5" s="19"/>
      <c r="CIQ5" s="19"/>
      <c r="CIR5" s="19"/>
      <c r="CIS5" s="19"/>
      <c r="CIT5" s="19"/>
      <c r="CIU5" s="19"/>
      <c r="CIV5" s="19"/>
      <c r="CIW5" s="19"/>
      <c r="CIX5" s="19"/>
      <c r="CIY5" s="19"/>
      <c r="CIZ5" s="19"/>
      <c r="CJA5" s="19"/>
      <c r="CJB5" s="19"/>
      <c r="CJC5" s="19"/>
      <c r="CJD5" s="19"/>
      <c r="CJE5" s="19"/>
      <c r="CJF5" s="19"/>
      <c r="CJG5" s="19"/>
      <c r="CJH5" s="19"/>
      <c r="CJI5" s="19"/>
      <c r="CJJ5" s="19"/>
      <c r="CJK5" s="19"/>
      <c r="CJL5" s="19"/>
      <c r="CJM5" s="19"/>
      <c r="CJN5" s="19"/>
      <c r="CJO5" s="19"/>
      <c r="CJP5" s="19"/>
      <c r="CJQ5" s="19"/>
      <c r="CJR5" s="19"/>
      <c r="CJS5" s="19"/>
      <c r="CJT5" s="19"/>
      <c r="CJU5" s="19"/>
      <c r="CJV5" s="19"/>
      <c r="CJW5" s="19"/>
      <c r="CJX5" s="19"/>
      <c r="CJY5" s="19"/>
      <c r="CJZ5" s="19"/>
      <c r="CKA5" s="19"/>
      <c r="CKB5" s="19"/>
      <c r="CKC5" s="19"/>
      <c r="CKD5" s="19"/>
      <c r="CKE5" s="19"/>
      <c r="CKF5" s="19"/>
      <c r="CKG5" s="19"/>
      <c r="CKH5" s="19"/>
      <c r="CKI5" s="19"/>
      <c r="CKJ5" s="19"/>
      <c r="CKK5" s="19"/>
      <c r="CKL5" s="19"/>
      <c r="CKM5" s="19"/>
      <c r="CKN5" s="19"/>
      <c r="CKO5" s="19"/>
      <c r="CKP5" s="19"/>
      <c r="CKQ5" s="19"/>
      <c r="CKR5" s="19"/>
      <c r="CKS5" s="19"/>
      <c r="CKT5" s="19"/>
      <c r="CKU5" s="19"/>
      <c r="CKV5" s="19"/>
      <c r="CKW5" s="19"/>
      <c r="CKX5" s="19"/>
      <c r="CKY5" s="19"/>
      <c r="CKZ5" s="19"/>
      <c r="CLA5" s="19"/>
      <c r="CLB5" s="19"/>
      <c r="CLC5" s="19"/>
      <c r="CLD5" s="19"/>
      <c r="CLE5" s="19"/>
      <c r="CLF5" s="19"/>
      <c r="CLG5" s="19"/>
      <c r="CLH5" s="19"/>
      <c r="CLI5" s="19"/>
      <c r="CLJ5" s="19"/>
      <c r="CLK5" s="19"/>
      <c r="CLL5" s="19"/>
      <c r="CLM5" s="19"/>
      <c r="CLN5" s="19"/>
      <c r="CLO5" s="19"/>
      <c r="CLP5" s="19"/>
      <c r="CLQ5" s="19"/>
      <c r="CLR5" s="19"/>
      <c r="CLS5" s="19"/>
      <c r="CLT5" s="19"/>
      <c r="CLU5" s="19"/>
      <c r="CLV5" s="19"/>
      <c r="CLW5" s="19"/>
      <c r="CLX5" s="19"/>
      <c r="CLY5" s="19"/>
      <c r="CLZ5" s="19"/>
      <c r="CMA5" s="19"/>
      <c r="CMB5" s="19"/>
      <c r="CMC5" s="19"/>
      <c r="CMD5" s="19"/>
      <c r="CME5" s="19"/>
      <c r="CMF5" s="19"/>
      <c r="CMG5" s="19"/>
      <c r="CMH5" s="19"/>
      <c r="CMI5" s="19"/>
      <c r="CMJ5" s="19"/>
      <c r="CMK5" s="19"/>
      <c r="CML5" s="19"/>
      <c r="CMM5" s="19"/>
      <c r="CMN5" s="19"/>
      <c r="CMO5" s="19"/>
      <c r="CMP5" s="19"/>
      <c r="CMQ5" s="19"/>
      <c r="CMR5" s="19"/>
      <c r="CMS5" s="19"/>
      <c r="CMT5" s="19"/>
      <c r="CMU5" s="19"/>
      <c r="CMV5" s="19"/>
      <c r="CMW5" s="19"/>
      <c r="CMX5" s="19"/>
      <c r="CMY5" s="19"/>
      <c r="CMZ5" s="19"/>
      <c r="CNA5" s="19"/>
      <c r="CNB5" s="19"/>
      <c r="CNC5" s="19"/>
      <c r="CND5" s="19"/>
      <c r="CNE5" s="19"/>
      <c r="CNF5" s="19"/>
      <c r="CNG5" s="19"/>
      <c r="CNH5" s="19"/>
      <c r="CNI5" s="19"/>
      <c r="CNJ5" s="19"/>
      <c r="CNK5" s="19"/>
      <c r="CNL5" s="19"/>
      <c r="CNM5" s="19"/>
      <c r="CNN5" s="19"/>
      <c r="CNO5" s="19"/>
      <c r="CNP5" s="19"/>
      <c r="CNQ5" s="19"/>
      <c r="CNR5" s="19"/>
      <c r="CNS5" s="19"/>
      <c r="CNT5" s="19"/>
      <c r="CNU5" s="19"/>
      <c r="CNV5" s="19"/>
      <c r="CNW5" s="19"/>
      <c r="CNX5" s="19"/>
      <c r="CNY5" s="19"/>
      <c r="CNZ5" s="19"/>
      <c r="COA5" s="19"/>
      <c r="COB5" s="19"/>
      <c r="COC5" s="19"/>
      <c r="COD5" s="19"/>
      <c r="COE5" s="19"/>
      <c r="COF5" s="19"/>
      <c r="COG5" s="19"/>
      <c r="COH5" s="19"/>
      <c r="COI5" s="19"/>
      <c r="COJ5" s="19"/>
      <c r="COK5" s="19"/>
      <c r="COL5" s="19"/>
      <c r="COM5" s="19"/>
      <c r="CON5" s="19"/>
      <c r="COO5" s="19"/>
      <c r="COP5" s="19"/>
      <c r="COQ5" s="19"/>
      <c r="COR5" s="19"/>
      <c r="COS5" s="19"/>
      <c r="COT5" s="19"/>
      <c r="COU5" s="19"/>
      <c r="COV5" s="19"/>
      <c r="COW5" s="19"/>
      <c r="COX5" s="19"/>
      <c r="COY5" s="19"/>
      <c r="COZ5" s="19"/>
      <c r="CPA5" s="19"/>
      <c r="CPB5" s="19"/>
      <c r="CPC5" s="19"/>
      <c r="CPD5" s="19"/>
      <c r="CPE5" s="19"/>
      <c r="CPF5" s="19"/>
      <c r="CPG5" s="19"/>
      <c r="CPH5" s="19"/>
      <c r="CPI5" s="19"/>
      <c r="CPJ5" s="19"/>
      <c r="CPK5" s="19"/>
      <c r="CPL5" s="19"/>
      <c r="CPM5" s="19"/>
      <c r="CPN5" s="19"/>
      <c r="CPO5" s="19"/>
      <c r="CPP5" s="19"/>
      <c r="CPQ5" s="19"/>
      <c r="CPR5" s="19"/>
      <c r="CPS5" s="19"/>
      <c r="CPT5" s="19"/>
      <c r="CPU5" s="19"/>
      <c r="CPV5" s="19"/>
      <c r="CPW5" s="19"/>
      <c r="CPX5" s="19"/>
      <c r="CPY5" s="19"/>
      <c r="CPZ5" s="19"/>
      <c r="CQA5" s="19"/>
      <c r="CQB5" s="19"/>
      <c r="CQC5" s="19"/>
      <c r="CQD5" s="19"/>
      <c r="CQE5" s="19"/>
      <c r="CQF5" s="19"/>
      <c r="CQG5" s="19"/>
      <c r="CQH5" s="19"/>
      <c r="CQI5" s="19"/>
      <c r="CQJ5" s="19"/>
      <c r="CQK5" s="19"/>
      <c r="CQL5" s="19"/>
      <c r="CQM5" s="19"/>
      <c r="CQN5" s="19"/>
      <c r="CQO5" s="19"/>
      <c r="CQP5" s="19"/>
      <c r="CQQ5" s="19"/>
      <c r="CQR5" s="19"/>
      <c r="CQS5" s="19"/>
      <c r="CQT5" s="19"/>
      <c r="CQU5" s="19"/>
      <c r="CQV5" s="19"/>
      <c r="CQW5" s="19"/>
      <c r="CQX5" s="19"/>
      <c r="CQY5" s="19"/>
      <c r="CQZ5" s="19"/>
      <c r="CRA5" s="19"/>
      <c r="CRB5" s="19"/>
      <c r="CRC5" s="19"/>
      <c r="CRD5" s="19"/>
      <c r="CRE5" s="19"/>
      <c r="CRF5" s="19"/>
      <c r="CRG5" s="19"/>
      <c r="CRH5" s="19"/>
      <c r="CRI5" s="19"/>
      <c r="CRJ5" s="19"/>
      <c r="CRK5" s="19"/>
      <c r="CRL5" s="19"/>
      <c r="CRM5" s="19"/>
      <c r="CRN5" s="19"/>
      <c r="CRO5" s="19"/>
      <c r="CRP5" s="19"/>
      <c r="CRQ5" s="19"/>
      <c r="CRR5" s="19"/>
      <c r="CRS5" s="19"/>
      <c r="CRT5" s="19"/>
      <c r="CRU5" s="19"/>
      <c r="CRV5" s="19"/>
      <c r="CRW5" s="19"/>
      <c r="CRX5" s="19"/>
      <c r="CRY5" s="19"/>
      <c r="CRZ5" s="19"/>
      <c r="CSA5" s="19"/>
      <c r="CSB5" s="19"/>
      <c r="CSC5" s="19"/>
      <c r="CSD5" s="19"/>
      <c r="CSE5" s="19"/>
      <c r="CSF5" s="19"/>
      <c r="CSG5" s="19"/>
      <c r="CSH5" s="19"/>
      <c r="CSI5" s="19"/>
      <c r="CSJ5" s="19"/>
      <c r="CSK5" s="19"/>
      <c r="CSL5" s="19"/>
      <c r="CSM5" s="19"/>
      <c r="CSN5" s="19"/>
      <c r="CSO5" s="19"/>
      <c r="CSP5" s="19"/>
      <c r="CSQ5" s="19"/>
      <c r="CSR5" s="19"/>
      <c r="CSS5" s="19"/>
      <c r="CST5" s="19"/>
      <c r="CSU5" s="19"/>
      <c r="CSV5" s="19"/>
      <c r="CSW5" s="19"/>
      <c r="CSX5" s="19"/>
      <c r="CSY5" s="19"/>
      <c r="CSZ5" s="19"/>
      <c r="CTA5" s="19"/>
      <c r="CTB5" s="19"/>
      <c r="CTC5" s="19"/>
      <c r="CTD5" s="19"/>
      <c r="CTE5" s="19"/>
      <c r="CTF5" s="19"/>
      <c r="CTG5" s="19"/>
      <c r="CTH5" s="19"/>
      <c r="CTI5" s="19"/>
      <c r="CTJ5" s="19"/>
      <c r="CTK5" s="19"/>
      <c r="CTL5" s="19"/>
      <c r="CTM5" s="19"/>
      <c r="CTN5" s="19"/>
      <c r="CTO5" s="19"/>
      <c r="CTP5" s="19"/>
      <c r="CTQ5" s="19"/>
      <c r="CTR5" s="19"/>
      <c r="CTS5" s="19"/>
      <c r="CTT5" s="19"/>
      <c r="CTU5" s="19"/>
      <c r="CTV5" s="19"/>
      <c r="CTW5" s="19"/>
      <c r="CTX5" s="19"/>
      <c r="CTY5" s="19"/>
      <c r="CTZ5" s="19"/>
      <c r="CUA5" s="19"/>
      <c r="CUB5" s="19"/>
      <c r="CUC5" s="19"/>
      <c r="CUD5" s="19"/>
      <c r="CUE5" s="19"/>
      <c r="CUF5" s="19"/>
      <c r="CUG5" s="19"/>
      <c r="CUH5" s="19"/>
      <c r="CUI5" s="19"/>
      <c r="CUJ5" s="19"/>
      <c r="CUK5" s="19"/>
      <c r="CUL5" s="19"/>
      <c r="CUM5" s="19"/>
      <c r="CUN5" s="19"/>
      <c r="CUO5" s="19"/>
      <c r="CUP5" s="19"/>
      <c r="CUQ5" s="19"/>
      <c r="CUR5" s="19"/>
      <c r="CUS5" s="19"/>
      <c r="CUT5" s="19"/>
      <c r="CUU5" s="19"/>
      <c r="CUV5" s="19"/>
      <c r="CUW5" s="19"/>
      <c r="CUX5" s="19"/>
      <c r="CUY5" s="19"/>
      <c r="CUZ5" s="19"/>
      <c r="CVA5" s="19"/>
      <c r="CVB5" s="19"/>
      <c r="CVC5" s="19"/>
      <c r="CVD5" s="19"/>
      <c r="CVE5" s="19"/>
      <c r="CVF5" s="19"/>
      <c r="CVG5" s="19"/>
      <c r="CVH5" s="19"/>
      <c r="CVI5" s="19"/>
      <c r="CVJ5" s="19"/>
      <c r="CVK5" s="19"/>
      <c r="CVL5" s="19"/>
      <c r="CVM5" s="19"/>
      <c r="CVN5" s="19"/>
      <c r="CVO5" s="19"/>
      <c r="CVP5" s="19"/>
      <c r="CVQ5" s="19"/>
      <c r="CVR5" s="19"/>
      <c r="CVS5" s="19"/>
      <c r="CVT5" s="19"/>
      <c r="CVU5" s="19"/>
      <c r="CVV5" s="19"/>
      <c r="CVW5" s="19"/>
      <c r="CVX5" s="19"/>
      <c r="CVY5" s="19"/>
      <c r="CVZ5" s="19"/>
      <c r="CWA5" s="19"/>
      <c r="CWB5" s="19"/>
      <c r="CWC5" s="19"/>
      <c r="CWD5" s="19"/>
      <c r="CWE5" s="19"/>
      <c r="CWF5" s="19"/>
      <c r="CWG5" s="19"/>
      <c r="CWH5" s="19"/>
      <c r="CWI5" s="19"/>
      <c r="CWJ5" s="19"/>
      <c r="CWK5" s="19"/>
      <c r="CWL5" s="19"/>
      <c r="CWM5" s="19"/>
      <c r="CWN5" s="19"/>
      <c r="CWO5" s="19"/>
      <c r="CWP5" s="19"/>
      <c r="CWQ5" s="19"/>
      <c r="CWR5" s="19"/>
      <c r="CWS5" s="19"/>
      <c r="CWT5" s="19"/>
      <c r="CWU5" s="19"/>
      <c r="CWV5" s="19"/>
      <c r="CWW5" s="19"/>
      <c r="CWX5" s="19"/>
      <c r="CWY5" s="19"/>
      <c r="CWZ5" s="19"/>
      <c r="CXA5" s="19"/>
      <c r="CXB5" s="19"/>
      <c r="CXC5" s="19"/>
      <c r="CXD5" s="19"/>
      <c r="CXE5" s="19"/>
      <c r="CXF5" s="19"/>
      <c r="CXG5" s="19"/>
      <c r="CXH5" s="19"/>
      <c r="CXI5" s="19"/>
      <c r="CXJ5" s="19"/>
      <c r="CXK5" s="19"/>
      <c r="CXL5" s="19"/>
      <c r="CXM5" s="19"/>
      <c r="CXN5" s="19"/>
      <c r="CXO5" s="19"/>
      <c r="CXP5" s="19"/>
      <c r="CXQ5" s="19"/>
      <c r="CXR5" s="19"/>
      <c r="CXS5" s="19"/>
      <c r="CXT5" s="19"/>
      <c r="CXU5" s="19"/>
      <c r="CXV5" s="19"/>
      <c r="CXW5" s="19"/>
      <c r="CXX5" s="19"/>
      <c r="CXY5" s="19"/>
      <c r="CXZ5" s="19"/>
      <c r="CYA5" s="19"/>
      <c r="CYB5" s="19"/>
      <c r="CYC5" s="19"/>
      <c r="CYD5" s="19"/>
      <c r="CYE5" s="19"/>
      <c r="CYF5" s="19"/>
      <c r="CYG5" s="19"/>
      <c r="CYH5" s="19"/>
      <c r="CYI5" s="19"/>
      <c r="CYJ5" s="19"/>
      <c r="CYK5" s="19"/>
      <c r="CYL5" s="19"/>
      <c r="CYM5" s="19"/>
      <c r="CYN5" s="19"/>
      <c r="CYO5" s="19"/>
      <c r="CYP5" s="19"/>
      <c r="CYQ5" s="19"/>
      <c r="CYR5" s="19"/>
      <c r="CYS5" s="19"/>
      <c r="CYT5" s="19"/>
      <c r="CYU5" s="19"/>
      <c r="CYV5" s="19"/>
      <c r="CYW5" s="19"/>
      <c r="CYX5" s="19"/>
      <c r="CYY5" s="19"/>
      <c r="CYZ5" s="19"/>
      <c r="CZA5" s="19"/>
      <c r="CZB5" s="19"/>
      <c r="CZC5" s="19"/>
      <c r="CZD5" s="19"/>
      <c r="CZE5" s="19"/>
      <c r="CZF5" s="19"/>
      <c r="CZG5" s="19"/>
      <c r="CZH5" s="19"/>
      <c r="CZI5" s="19"/>
      <c r="CZJ5" s="19"/>
      <c r="CZK5" s="19"/>
      <c r="CZL5" s="19"/>
      <c r="CZM5" s="19"/>
      <c r="CZN5" s="19"/>
      <c r="CZO5" s="19"/>
      <c r="CZP5" s="19"/>
      <c r="CZQ5" s="19"/>
      <c r="CZR5" s="19"/>
      <c r="CZS5" s="19"/>
      <c r="CZT5" s="19"/>
      <c r="CZU5" s="19"/>
      <c r="CZV5" s="19"/>
      <c r="CZW5" s="19"/>
      <c r="CZX5" s="19"/>
      <c r="CZY5" s="19"/>
      <c r="CZZ5" s="19"/>
      <c r="DAA5" s="19"/>
      <c r="DAB5" s="19"/>
      <c r="DAC5" s="19"/>
      <c r="DAD5" s="19"/>
      <c r="DAE5" s="19"/>
      <c r="DAF5" s="19"/>
      <c r="DAG5" s="19"/>
      <c r="DAH5" s="19"/>
      <c r="DAI5" s="19"/>
      <c r="DAJ5" s="19"/>
      <c r="DAK5" s="19"/>
      <c r="DAL5" s="19"/>
      <c r="DAM5" s="19"/>
      <c r="DAN5" s="19"/>
      <c r="DAO5" s="19"/>
      <c r="DAP5" s="19"/>
      <c r="DAQ5" s="19"/>
      <c r="DAR5" s="19"/>
      <c r="DAS5" s="19"/>
      <c r="DAT5" s="19"/>
      <c r="DAU5" s="19"/>
      <c r="DAV5" s="19"/>
      <c r="DAW5" s="19"/>
      <c r="DAX5" s="19"/>
      <c r="DAY5" s="19"/>
      <c r="DAZ5" s="19"/>
      <c r="DBA5" s="19"/>
      <c r="DBB5" s="19"/>
      <c r="DBC5" s="19"/>
      <c r="DBD5" s="19"/>
      <c r="DBE5" s="19"/>
      <c r="DBF5" s="19"/>
      <c r="DBG5" s="19"/>
      <c r="DBH5" s="19"/>
      <c r="DBI5" s="19"/>
      <c r="DBJ5" s="19"/>
      <c r="DBK5" s="19"/>
      <c r="DBL5" s="19"/>
      <c r="DBM5" s="19"/>
      <c r="DBN5" s="19"/>
      <c r="DBO5" s="19"/>
      <c r="DBP5" s="19"/>
      <c r="DBQ5" s="19"/>
      <c r="DBR5" s="19"/>
      <c r="DBS5" s="19"/>
      <c r="DBT5" s="19"/>
      <c r="DBU5" s="19"/>
      <c r="DBV5" s="19"/>
      <c r="DBW5" s="19"/>
      <c r="DBX5" s="19"/>
      <c r="DBY5" s="19"/>
      <c r="DBZ5" s="19"/>
      <c r="DCA5" s="19"/>
      <c r="DCB5" s="19"/>
      <c r="DCC5" s="19"/>
      <c r="DCD5" s="19"/>
      <c r="DCE5" s="19"/>
      <c r="DCF5" s="19"/>
      <c r="DCG5" s="19"/>
      <c r="DCH5" s="19"/>
      <c r="DCI5" s="19"/>
      <c r="DCJ5" s="19"/>
      <c r="DCK5" s="19"/>
      <c r="DCL5" s="19"/>
      <c r="DCM5" s="19"/>
      <c r="DCN5" s="19"/>
      <c r="DCO5" s="19"/>
      <c r="DCP5" s="19"/>
      <c r="DCQ5" s="19"/>
      <c r="DCR5" s="19"/>
      <c r="DCS5" s="19"/>
      <c r="DCT5" s="19"/>
      <c r="DCU5" s="19"/>
      <c r="DCV5" s="19"/>
      <c r="DCW5" s="19"/>
      <c r="DCX5" s="19"/>
      <c r="DCY5" s="19"/>
      <c r="DCZ5" s="19"/>
      <c r="DDA5" s="19"/>
      <c r="DDB5" s="19"/>
      <c r="DDC5" s="19"/>
      <c r="DDD5" s="19"/>
      <c r="DDE5" s="19"/>
      <c r="DDF5" s="19"/>
      <c r="DDG5" s="19"/>
      <c r="DDH5" s="19"/>
      <c r="DDI5" s="19"/>
      <c r="DDJ5" s="19"/>
      <c r="DDK5" s="19"/>
      <c r="DDL5" s="19"/>
      <c r="DDM5" s="19"/>
      <c r="DDN5" s="19"/>
      <c r="DDO5" s="19"/>
      <c r="DDP5" s="19"/>
      <c r="DDQ5" s="19"/>
      <c r="DDR5" s="19"/>
      <c r="DDS5" s="19"/>
      <c r="DDT5" s="19"/>
      <c r="DDU5" s="19"/>
      <c r="DDV5" s="19"/>
      <c r="DDW5" s="19"/>
      <c r="DDX5" s="19"/>
      <c r="DDY5" s="19"/>
      <c r="DDZ5" s="19"/>
      <c r="DEA5" s="19"/>
      <c r="DEB5" s="19"/>
      <c r="DEC5" s="19"/>
      <c r="DED5" s="19"/>
      <c r="DEE5" s="19"/>
      <c r="DEF5" s="19"/>
      <c r="DEG5" s="19"/>
      <c r="DEH5" s="19"/>
      <c r="DEI5" s="19"/>
      <c r="DEJ5" s="19"/>
      <c r="DEK5" s="19"/>
      <c r="DEL5" s="19"/>
      <c r="DEM5" s="19"/>
      <c r="DEN5" s="19"/>
      <c r="DEO5" s="19"/>
      <c r="DEP5" s="19"/>
      <c r="DEQ5" s="19"/>
      <c r="DER5" s="19"/>
      <c r="DES5" s="19"/>
      <c r="DET5" s="19"/>
      <c r="DEU5" s="19"/>
      <c r="DEV5" s="19"/>
      <c r="DEW5" s="19"/>
      <c r="DEX5" s="19"/>
      <c r="DEY5" s="19"/>
      <c r="DEZ5" s="19"/>
      <c r="DFA5" s="19"/>
      <c r="DFB5" s="19"/>
      <c r="DFC5" s="19"/>
      <c r="DFD5" s="19"/>
      <c r="DFE5" s="19"/>
      <c r="DFF5" s="19"/>
      <c r="DFG5" s="19"/>
      <c r="DFH5" s="19"/>
      <c r="DFI5" s="19"/>
      <c r="DFJ5" s="19"/>
      <c r="DFK5" s="19"/>
      <c r="DFL5" s="19"/>
      <c r="DFM5" s="19"/>
      <c r="DFN5" s="19"/>
      <c r="DFO5" s="19"/>
      <c r="DFP5" s="19"/>
      <c r="DFQ5" s="19"/>
      <c r="DFR5" s="19"/>
      <c r="DFS5" s="19"/>
      <c r="DFT5" s="19"/>
      <c r="DFU5" s="19"/>
      <c r="DFV5" s="19"/>
      <c r="DFW5" s="19"/>
      <c r="DFX5" s="19"/>
      <c r="DFY5" s="19"/>
      <c r="DFZ5" s="19"/>
      <c r="DGA5" s="19"/>
      <c r="DGB5" s="19"/>
      <c r="DGC5" s="19"/>
      <c r="DGD5" s="19"/>
      <c r="DGE5" s="19"/>
      <c r="DGF5" s="19"/>
      <c r="DGG5" s="19"/>
      <c r="DGH5" s="19"/>
      <c r="DGI5" s="19"/>
      <c r="DGJ5" s="19"/>
      <c r="DGK5" s="19"/>
      <c r="DGL5" s="19"/>
      <c r="DGM5" s="19"/>
      <c r="DGN5" s="19"/>
      <c r="DGO5" s="19"/>
      <c r="DGP5" s="19"/>
      <c r="DGQ5" s="19"/>
      <c r="DGR5" s="19"/>
      <c r="DGS5" s="19"/>
      <c r="DGT5" s="19"/>
      <c r="DGU5" s="19"/>
      <c r="DGV5" s="19"/>
      <c r="DGW5" s="19"/>
      <c r="DGX5" s="19"/>
      <c r="DGY5" s="19"/>
      <c r="DGZ5" s="19"/>
      <c r="DHA5" s="19"/>
      <c r="DHB5" s="19"/>
      <c r="DHC5" s="19"/>
      <c r="DHD5" s="19"/>
      <c r="DHE5" s="19"/>
      <c r="DHF5" s="19"/>
      <c r="DHG5" s="19"/>
      <c r="DHH5" s="19"/>
      <c r="DHI5" s="19"/>
      <c r="DHJ5" s="19"/>
      <c r="DHK5" s="19"/>
      <c r="DHL5" s="19"/>
      <c r="DHM5" s="19"/>
      <c r="DHN5" s="19"/>
      <c r="DHO5" s="19"/>
      <c r="DHP5" s="19"/>
      <c r="DHQ5" s="19"/>
      <c r="DHR5" s="19"/>
      <c r="DHS5" s="19"/>
      <c r="DHT5" s="19"/>
      <c r="DHU5" s="19"/>
      <c r="DHV5" s="19"/>
      <c r="DHW5" s="19"/>
      <c r="DHX5" s="19"/>
      <c r="DHY5" s="19"/>
      <c r="DHZ5" s="19"/>
      <c r="DIA5" s="19"/>
      <c r="DIB5" s="19"/>
      <c r="DIC5" s="19"/>
      <c r="DID5" s="19"/>
      <c r="DIE5" s="19"/>
      <c r="DIF5" s="19"/>
      <c r="DIG5" s="19"/>
      <c r="DIH5" s="19"/>
      <c r="DII5" s="19"/>
      <c r="DIJ5" s="19"/>
      <c r="DIK5" s="19"/>
      <c r="DIL5" s="19"/>
      <c r="DIM5" s="19"/>
      <c r="DIN5" s="19"/>
      <c r="DIO5" s="19"/>
      <c r="DIP5" s="19"/>
      <c r="DIQ5" s="19"/>
      <c r="DIR5" s="19"/>
      <c r="DIS5" s="19"/>
      <c r="DIT5" s="19"/>
      <c r="DIU5" s="19"/>
      <c r="DIV5" s="19"/>
      <c r="DIW5" s="19"/>
      <c r="DIX5" s="19"/>
      <c r="DIY5" s="19"/>
      <c r="DIZ5" s="19"/>
      <c r="DJA5" s="19"/>
      <c r="DJB5" s="19"/>
      <c r="DJC5" s="19"/>
      <c r="DJD5" s="19"/>
      <c r="DJE5" s="19"/>
      <c r="DJF5" s="19"/>
      <c r="DJG5" s="19"/>
      <c r="DJH5" s="19"/>
      <c r="DJI5" s="19"/>
      <c r="DJJ5" s="19"/>
      <c r="DJK5" s="19"/>
      <c r="DJL5" s="19"/>
      <c r="DJM5" s="19"/>
      <c r="DJN5" s="19"/>
      <c r="DJO5" s="19"/>
      <c r="DJP5" s="19"/>
      <c r="DJQ5" s="19"/>
      <c r="DJR5" s="19"/>
      <c r="DJS5" s="19"/>
      <c r="DJT5" s="19"/>
      <c r="DJU5" s="19"/>
      <c r="DJV5" s="19"/>
      <c r="DJW5" s="19"/>
      <c r="DJX5" s="19"/>
      <c r="DJY5" s="19"/>
      <c r="DJZ5" s="19"/>
      <c r="DKA5" s="19"/>
      <c r="DKB5" s="19"/>
      <c r="DKC5" s="19"/>
      <c r="DKD5" s="19"/>
      <c r="DKE5" s="19"/>
      <c r="DKF5" s="19"/>
      <c r="DKG5" s="19"/>
      <c r="DKH5" s="19"/>
      <c r="DKI5" s="19"/>
      <c r="DKJ5" s="19"/>
      <c r="DKK5" s="19"/>
      <c r="DKL5" s="19"/>
      <c r="DKM5" s="19"/>
      <c r="DKN5" s="19"/>
      <c r="DKO5" s="19"/>
      <c r="DKP5" s="19"/>
      <c r="DKQ5" s="19"/>
      <c r="DKR5" s="19"/>
      <c r="DKS5" s="19"/>
      <c r="DKT5" s="19"/>
      <c r="DKU5" s="19"/>
      <c r="DKV5" s="19"/>
      <c r="DKW5" s="19"/>
      <c r="DKX5" s="19"/>
      <c r="DKY5" s="19"/>
      <c r="DKZ5" s="19"/>
      <c r="DLA5" s="19"/>
      <c r="DLB5" s="19"/>
      <c r="DLC5" s="19"/>
      <c r="DLD5" s="19"/>
      <c r="DLE5" s="19"/>
      <c r="DLF5" s="19"/>
      <c r="DLG5" s="19"/>
      <c r="DLH5" s="19"/>
      <c r="DLI5" s="19"/>
      <c r="DLJ5" s="19"/>
      <c r="DLK5" s="19"/>
      <c r="DLL5" s="19"/>
      <c r="DLM5" s="19"/>
      <c r="DLN5" s="19"/>
      <c r="DLO5" s="19"/>
      <c r="DLP5" s="19"/>
      <c r="DLQ5" s="19"/>
      <c r="DLR5" s="19"/>
      <c r="DLS5" s="19"/>
      <c r="DLT5" s="19"/>
      <c r="DLU5" s="19"/>
      <c r="DLV5" s="19"/>
      <c r="DLW5" s="19"/>
      <c r="DLX5" s="19"/>
      <c r="DLY5" s="19"/>
      <c r="DLZ5" s="19"/>
      <c r="DMA5" s="19"/>
      <c r="DMB5" s="19"/>
      <c r="DMC5" s="19"/>
      <c r="DMD5" s="19"/>
      <c r="DME5" s="19"/>
      <c r="DMF5" s="19"/>
      <c r="DMG5" s="19"/>
      <c r="DMH5" s="19"/>
      <c r="DMI5" s="19"/>
      <c r="DMJ5" s="19"/>
      <c r="DMK5" s="19"/>
      <c r="DML5" s="19"/>
      <c r="DMM5" s="19"/>
      <c r="DMN5" s="19"/>
      <c r="DMO5" s="19"/>
      <c r="DMP5" s="19"/>
      <c r="DMQ5" s="19"/>
      <c r="DMR5" s="19"/>
      <c r="DMS5" s="19"/>
      <c r="DMT5" s="19"/>
      <c r="DMU5" s="19"/>
      <c r="DMV5" s="19"/>
      <c r="DMW5" s="19"/>
      <c r="DMX5" s="19"/>
      <c r="DMY5" s="19"/>
      <c r="DMZ5" s="19"/>
      <c r="DNA5" s="19"/>
      <c r="DNB5" s="19"/>
      <c r="DNC5" s="19"/>
      <c r="DND5" s="19"/>
      <c r="DNE5" s="19"/>
      <c r="DNF5" s="19"/>
      <c r="DNG5" s="19"/>
      <c r="DNH5" s="19"/>
      <c r="DNI5" s="19"/>
      <c r="DNJ5" s="19"/>
      <c r="DNK5" s="19"/>
      <c r="DNL5" s="19"/>
      <c r="DNM5" s="19"/>
      <c r="DNN5" s="19"/>
      <c r="DNO5" s="19"/>
      <c r="DNP5" s="19"/>
      <c r="DNQ5" s="19"/>
      <c r="DNR5" s="19"/>
      <c r="DNS5" s="19"/>
      <c r="DNT5" s="19"/>
      <c r="DNU5" s="19"/>
      <c r="DNV5" s="19"/>
      <c r="DNW5" s="19"/>
      <c r="DNX5" s="19"/>
      <c r="DNY5" s="19"/>
      <c r="DNZ5" s="19"/>
      <c r="DOA5" s="19"/>
      <c r="DOB5" s="19"/>
      <c r="DOC5" s="19"/>
      <c r="DOD5" s="19"/>
      <c r="DOE5" s="19"/>
      <c r="DOF5" s="19"/>
      <c r="DOG5" s="19"/>
      <c r="DOH5" s="19"/>
      <c r="DOI5" s="19"/>
      <c r="DOJ5" s="19"/>
      <c r="DOK5" s="19"/>
      <c r="DOL5" s="19"/>
      <c r="DOM5" s="19"/>
      <c r="DON5" s="19"/>
      <c r="DOO5" s="19"/>
      <c r="DOP5" s="19"/>
      <c r="DOQ5" s="19"/>
      <c r="DOR5" s="19"/>
      <c r="DOS5" s="19"/>
      <c r="DOT5" s="19"/>
      <c r="DOU5" s="19"/>
      <c r="DOV5" s="19"/>
      <c r="DOW5" s="19"/>
      <c r="DOX5" s="19"/>
      <c r="DOY5" s="19"/>
      <c r="DOZ5" s="19"/>
      <c r="DPA5" s="19"/>
      <c r="DPB5" s="19"/>
      <c r="DPC5" s="19"/>
      <c r="DPD5" s="19"/>
      <c r="DPE5" s="19"/>
      <c r="DPF5" s="19"/>
      <c r="DPG5" s="19"/>
      <c r="DPH5" s="19"/>
      <c r="DPI5" s="19"/>
      <c r="DPJ5" s="19"/>
      <c r="DPK5" s="19"/>
      <c r="DPL5" s="19"/>
      <c r="DPM5" s="19"/>
      <c r="DPN5" s="19"/>
      <c r="DPO5" s="19"/>
      <c r="DPP5" s="19"/>
      <c r="DPQ5" s="19"/>
      <c r="DPR5" s="19"/>
      <c r="DPS5" s="19"/>
      <c r="DPT5" s="19"/>
      <c r="DPU5" s="19"/>
      <c r="DPV5" s="19"/>
      <c r="DPW5" s="19"/>
      <c r="DPX5" s="19"/>
      <c r="DPY5" s="19"/>
      <c r="DPZ5" s="19"/>
      <c r="DQA5" s="19"/>
      <c r="DQB5" s="19"/>
      <c r="DQC5" s="19"/>
      <c r="DQD5" s="19"/>
      <c r="DQE5" s="19"/>
      <c r="DQF5" s="19"/>
      <c r="DQG5" s="19"/>
      <c r="DQH5" s="19"/>
      <c r="DQI5" s="19"/>
      <c r="DQJ5" s="19"/>
      <c r="DQK5" s="19"/>
      <c r="DQL5" s="19"/>
      <c r="DQM5" s="19"/>
      <c r="DQN5" s="19"/>
      <c r="DQO5" s="19"/>
      <c r="DQP5" s="19"/>
      <c r="DQQ5" s="19"/>
      <c r="DQR5" s="19"/>
      <c r="DQS5" s="19"/>
      <c r="DQT5" s="19"/>
      <c r="DQU5" s="19"/>
      <c r="DQV5" s="19"/>
      <c r="DQW5" s="19"/>
      <c r="DQX5" s="19"/>
      <c r="DQY5" s="19"/>
      <c r="DQZ5" s="19"/>
      <c r="DRA5" s="19"/>
      <c r="DRB5" s="19"/>
      <c r="DRC5" s="19"/>
      <c r="DRD5" s="19"/>
      <c r="DRE5" s="19"/>
      <c r="DRF5" s="19"/>
      <c r="DRG5" s="19"/>
      <c r="DRH5" s="19"/>
      <c r="DRI5" s="19"/>
      <c r="DRJ5" s="19"/>
      <c r="DRK5" s="19"/>
      <c r="DRL5" s="19"/>
      <c r="DRM5" s="19"/>
      <c r="DRN5" s="19"/>
      <c r="DRO5" s="19"/>
      <c r="DRP5" s="19"/>
      <c r="DRQ5" s="19"/>
      <c r="DRR5" s="19"/>
      <c r="DRS5" s="19"/>
      <c r="DRT5" s="19"/>
      <c r="DRU5" s="19"/>
      <c r="DRV5" s="19"/>
      <c r="DRW5" s="19"/>
      <c r="DRX5" s="19"/>
      <c r="DRY5" s="19"/>
      <c r="DRZ5" s="19"/>
      <c r="DSA5" s="19"/>
      <c r="DSB5" s="19"/>
      <c r="DSC5" s="19"/>
      <c r="DSD5" s="19"/>
      <c r="DSE5" s="19"/>
      <c r="DSF5" s="19"/>
      <c r="DSG5" s="19"/>
      <c r="DSH5" s="19"/>
      <c r="DSI5" s="19"/>
      <c r="DSJ5" s="19"/>
      <c r="DSK5" s="19"/>
      <c r="DSL5" s="19"/>
      <c r="DSM5" s="19"/>
      <c r="DSN5" s="19"/>
      <c r="DSO5" s="19"/>
      <c r="DSP5" s="19"/>
      <c r="DSQ5" s="19"/>
      <c r="DSR5" s="19"/>
      <c r="DSS5" s="19"/>
      <c r="DST5" s="19"/>
      <c r="DSU5" s="19"/>
      <c r="DSV5" s="19"/>
      <c r="DSW5" s="19"/>
      <c r="DSX5" s="19"/>
      <c r="DSY5" s="19"/>
      <c r="DSZ5" s="19"/>
      <c r="DTA5" s="19"/>
      <c r="DTB5" s="19"/>
      <c r="DTC5" s="19"/>
      <c r="DTD5" s="19"/>
      <c r="DTE5" s="19"/>
      <c r="DTF5" s="19"/>
      <c r="DTG5" s="19"/>
      <c r="DTH5" s="19"/>
      <c r="DTI5" s="19"/>
      <c r="DTJ5" s="19"/>
      <c r="DTK5" s="19"/>
      <c r="DTL5" s="19"/>
      <c r="DTM5" s="19"/>
      <c r="DTN5" s="19"/>
      <c r="DTO5" s="19"/>
      <c r="DTP5" s="19"/>
      <c r="DTQ5" s="19"/>
      <c r="DTR5" s="19"/>
      <c r="DTS5" s="19"/>
      <c r="DTT5" s="19"/>
      <c r="DTU5" s="19"/>
      <c r="DTV5" s="19"/>
      <c r="DTW5" s="19"/>
      <c r="DTX5" s="19"/>
      <c r="DTY5" s="19"/>
      <c r="DTZ5" s="19"/>
      <c r="DUA5" s="19"/>
      <c r="DUB5" s="19"/>
      <c r="DUC5" s="19"/>
      <c r="DUD5" s="19"/>
      <c r="DUE5" s="19"/>
      <c r="DUF5" s="19"/>
      <c r="DUG5" s="19"/>
      <c r="DUH5" s="19"/>
      <c r="DUI5" s="19"/>
      <c r="DUJ5" s="19"/>
      <c r="DUK5" s="19"/>
      <c r="DUL5" s="19"/>
      <c r="DUM5" s="19"/>
      <c r="DUN5" s="19"/>
      <c r="DUO5" s="19"/>
      <c r="DUP5" s="19"/>
      <c r="DUQ5" s="19"/>
      <c r="DUR5" s="19"/>
      <c r="DUS5" s="19"/>
      <c r="DUT5" s="19"/>
      <c r="DUU5" s="19"/>
      <c r="DUV5" s="19"/>
      <c r="DUW5" s="19"/>
      <c r="DUX5" s="19"/>
      <c r="DUY5" s="19"/>
      <c r="DUZ5" s="19"/>
      <c r="DVA5" s="19"/>
      <c r="DVB5" s="19"/>
      <c r="DVC5" s="19"/>
      <c r="DVD5" s="19"/>
      <c r="DVE5" s="19"/>
      <c r="DVF5" s="19"/>
      <c r="DVG5" s="19"/>
      <c r="DVH5" s="19"/>
      <c r="DVI5" s="19"/>
      <c r="DVJ5" s="19"/>
      <c r="DVK5" s="19"/>
      <c r="DVL5" s="19"/>
      <c r="DVM5" s="19"/>
      <c r="DVN5" s="19"/>
      <c r="DVO5" s="19"/>
      <c r="DVP5" s="19"/>
      <c r="DVQ5" s="19"/>
      <c r="DVR5" s="19"/>
      <c r="DVS5" s="19"/>
      <c r="DVT5" s="19"/>
      <c r="DVU5" s="19"/>
      <c r="DVV5" s="19"/>
      <c r="DVW5" s="19"/>
      <c r="DVX5" s="19"/>
      <c r="DVY5" s="19"/>
      <c r="DVZ5" s="19"/>
      <c r="DWA5" s="19"/>
      <c r="DWB5" s="19"/>
      <c r="DWC5" s="19"/>
      <c r="DWD5" s="19"/>
      <c r="DWE5" s="19"/>
      <c r="DWF5" s="19"/>
      <c r="DWG5" s="19"/>
      <c r="DWH5" s="19"/>
      <c r="DWI5" s="19"/>
      <c r="DWJ5" s="19"/>
      <c r="DWK5" s="19"/>
      <c r="DWL5" s="19"/>
      <c r="DWM5" s="19"/>
      <c r="DWN5" s="19"/>
      <c r="DWO5" s="19"/>
      <c r="DWP5" s="19"/>
      <c r="DWQ5" s="19"/>
      <c r="DWR5" s="19"/>
      <c r="DWS5" s="19"/>
      <c r="DWT5" s="19"/>
      <c r="DWU5" s="19"/>
      <c r="DWV5" s="19"/>
      <c r="DWW5" s="19"/>
      <c r="DWX5" s="19"/>
      <c r="DWY5" s="19"/>
      <c r="DWZ5" s="19"/>
      <c r="DXA5" s="19"/>
      <c r="DXB5" s="19"/>
      <c r="DXC5" s="19"/>
      <c r="DXD5" s="19"/>
      <c r="DXE5" s="19"/>
      <c r="DXF5" s="19"/>
      <c r="DXG5" s="19"/>
      <c r="DXH5" s="19"/>
      <c r="DXI5" s="19"/>
      <c r="DXJ5" s="19"/>
      <c r="DXK5" s="19"/>
      <c r="DXL5" s="19"/>
      <c r="DXM5" s="19"/>
      <c r="DXN5" s="19"/>
      <c r="DXO5" s="19"/>
      <c r="DXP5" s="19"/>
      <c r="DXQ5" s="19"/>
      <c r="DXR5" s="19"/>
      <c r="DXS5" s="19"/>
      <c r="DXT5" s="19"/>
      <c r="DXU5" s="19"/>
      <c r="DXV5" s="19"/>
      <c r="DXW5" s="19"/>
      <c r="DXX5" s="19"/>
      <c r="DXY5" s="19"/>
      <c r="DXZ5" s="19"/>
      <c r="DYA5" s="19"/>
      <c r="DYB5" s="19"/>
      <c r="DYC5" s="19"/>
      <c r="DYD5" s="19"/>
      <c r="DYE5" s="19"/>
      <c r="DYF5" s="19"/>
      <c r="DYG5" s="19"/>
      <c r="DYH5" s="19"/>
      <c r="DYI5" s="19"/>
      <c r="DYJ5" s="19"/>
      <c r="DYK5" s="19"/>
      <c r="DYL5" s="19"/>
      <c r="DYM5" s="19"/>
      <c r="DYN5" s="19"/>
      <c r="DYO5" s="19"/>
      <c r="DYP5" s="19"/>
      <c r="DYQ5" s="19"/>
      <c r="DYR5" s="19"/>
      <c r="DYS5" s="19"/>
      <c r="DYT5" s="19"/>
      <c r="DYU5" s="19"/>
      <c r="DYV5" s="19"/>
      <c r="DYW5" s="19"/>
      <c r="DYX5" s="19"/>
      <c r="DYY5" s="19"/>
      <c r="DYZ5" s="19"/>
      <c r="DZA5" s="19"/>
      <c r="DZB5" s="19"/>
      <c r="DZC5" s="19"/>
      <c r="DZD5" s="19"/>
      <c r="DZE5" s="19"/>
      <c r="DZF5" s="19"/>
      <c r="DZG5" s="19"/>
      <c r="DZH5" s="19"/>
      <c r="DZI5" s="19"/>
      <c r="DZJ5" s="19"/>
      <c r="DZK5" s="19"/>
      <c r="DZL5" s="19"/>
      <c r="DZM5" s="19"/>
      <c r="DZN5" s="19"/>
      <c r="DZO5" s="19"/>
      <c r="DZP5" s="19"/>
      <c r="DZQ5" s="19"/>
      <c r="DZR5" s="19"/>
      <c r="DZS5" s="19"/>
      <c r="DZT5" s="19"/>
      <c r="DZU5" s="19"/>
      <c r="DZV5" s="19"/>
      <c r="DZW5" s="19"/>
      <c r="DZX5" s="19"/>
      <c r="DZY5" s="19"/>
      <c r="DZZ5" s="19"/>
      <c r="EAA5" s="19"/>
      <c r="EAB5" s="19"/>
      <c r="EAC5" s="19"/>
      <c r="EAD5" s="19"/>
      <c r="EAE5" s="19"/>
      <c r="EAF5" s="19"/>
      <c r="EAG5" s="19"/>
      <c r="EAH5" s="19"/>
      <c r="EAI5" s="19"/>
      <c r="EAJ5" s="19"/>
      <c r="EAK5" s="19"/>
      <c r="EAL5" s="19"/>
      <c r="EAM5" s="19"/>
      <c r="EAN5" s="19"/>
      <c r="EAO5" s="19"/>
      <c r="EAP5" s="19"/>
      <c r="EAQ5" s="19"/>
      <c r="EAR5" s="19"/>
      <c r="EAS5" s="19"/>
      <c r="EAT5" s="19"/>
      <c r="EAU5" s="19"/>
      <c r="EAV5" s="19"/>
      <c r="EAW5" s="19"/>
      <c r="EAX5" s="19"/>
      <c r="EAY5" s="19"/>
      <c r="EAZ5" s="19"/>
      <c r="EBA5" s="19"/>
      <c r="EBB5" s="19"/>
      <c r="EBC5" s="19"/>
      <c r="EBD5" s="19"/>
      <c r="EBE5" s="19"/>
      <c r="EBF5" s="19"/>
      <c r="EBG5" s="19"/>
      <c r="EBH5" s="19"/>
      <c r="EBI5" s="19"/>
      <c r="EBJ5" s="19"/>
      <c r="EBK5" s="19"/>
      <c r="EBL5" s="19"/>
      <c r="EBM5" s="19"/>
      <c r="EBN5" s="19"/>
      <c r="EBO5" s="19"/>
      <c r="EBP5" s="19"/>
      <c r="EBQ5" s="19"/>
      <c r="EBR5" s="19"/>
      <c r="EBS5" s="19"/>
      <c r="EBT5" s="19"/>
      <c r="EBU5" s="19"/>
      <c r="EBV5" s="19"/>
      <c r="EBW5" s="19"/>
      <c r="EBX5" s="19"/>
      <c r="EBY5" s="19"/>
      <c r="EBZ5" s="19"/>
      <c r="ECA5" s="19"/>
      <c r="ECB5" s="19"/>
      <c r="ECC5" s="19"/>
      <c r="ECD5" s="19"/>
      <c r="ECE5" s="19"/>
      <c r="ECF5" s="19"/>
      <c r="ECG5" s="19"/>
      <c r="ECH5" s="19"/>
      <c r="ECI5" s="19"/>
      <c r="ECJ5" s="19"/>
      <c r="ECK5" s="19"/>
      <c r="ECL5" s="19"/>
      <c r="ECM5" s="19"/>
      <c r="ECN5" s="19"/>
      <c r="ECO5" s="19"/>
      <c r="ECP5" s="19"/>
      <c r="ECQ5" s="19"/>
      <c r="ECR5" s="19"/>
      <c r="ECS5" s="19"/>
      <c r="ECT5" s="19"/>
      <c r="ECU5" s="19"/>
      <c r="ECV5" s="19"/>
      <c r="ECW5" s="19"/>
      <c r="ECX5" s="19"/>
      <c r="ECY5" s="19"/>
      <c r="ECZ5" s="19"/>
      <c r="EDA5" s="19"/>
      <c r="EDB5" s="19"/>
      <c r="EDC5" s="19"/>
      <c r="EDD5" s="19"/>
      <c r="EDE5" s="19"/>
      <c r="EDF5" s="19"/>
      <c r="EDG5" s="19"/>
      <c r="EDH5" s="19"/>
      <c r="EDI5" s="19"/>
      <c r="EDJ5" s="19"/>
      <c r="EDK5" s="19"/>
      <c r="EDL5" s="19"/>
      <c r="EDM5" s="19"/>
      <c r="EDN5" s="19"/>
      <c r="EDO5" s="19"/>
      <c r="EDP5" s="19"/>
      <c r="EDQ5" s="19"/>
      <c r="EDR5" s="19"/>
      <c r="EDS5" s="19"/>
      <c r="EDT5" s="19"/>
      <c r="EDU5" s="19"/>
      <c r="EDV5" s="19"/>
      <c r="EDW5" s="19"/>
      <c r="EDX5" s="19"/>
      <c r="EDY5" s="19"/>
      <c r="EDZ5" s="19"/>
      <c r="EEA5" s="19"/>
      <c r="EEB5" s="19"/>
      <c r="EEC5" s="19"/>
      <c r="EED5" s="19"/>
      <c r="EEE5" s="19"/>
      <c r="EEF5" s="19"/>
      <c r="EEG5" s="19"/>
      <c r="EEH5" s="19"/>
      <c r="EEI5" s="19"/>
      <c r="EEJ5" s="19"/>
      <c r="EEK5" s="19"/>
      <c r="EEL5" s="19"/>
      <c r="EEM5" s="19"/>
      <c r="EEN5" s="19"/>
      <c r="EEO5" s="19"/>
      <c r="EEP5" s="19"/>
      <c r="EEQ5" s="19"/>
      <c r="EER5" s="19"/>
      <c r="EES5" s="19"/>
      <c r="EET5" s="19"/>
      <c r="EEU5" s="19"/>
      <c r="EEV5" s="19"/>
      <c r="EEW5" s="19"/>
      <c r="EEX5" s="19"/>
      <c r="EEY5" s="19"/>
      <c r="EEZ5" s="19"/>
      <c r="EFA5" s="19"/>
      <c r="EFB5" s="19"/>
      <c r="EFC5" s="19"/>
      <c r="EFD5" s="19"/>
      <c r="EFE5" s="19"/>
      <c r="EFF5" s="19"/>
      <c r="EFG5" s="19"/>
      <c r="EFH5" s="19"/>
      <c r="EFI5" s="19"/>
      <c r="EFJ5" s="19"/>
      <c r="EFK5" s="19"/>
      <c r="EFL5" s="19"/>
      <c r="EFM5" s="19"/>
      <c r="EFN5" s="19"/>
      <c r="EFO5" s="19"/>
      <c r="EFP5" s="19"/>
      <c r="EFQ5" s="19"/>
      <c r="EFR5" s="19"/>
      <c r="EFS5" s="19"/>
      <c r="EFT5" s="19"/>
      <c r="EFU5" s="19"/>
      <c r="EFV5" s="19"/>
      <c r="EFW5" s="19"/>
      <c r="EFX5" s="19"/>
      <c r="EFY5" s="19"/>
      <c r="EFZ5" s="19"/>
      <c r="EGA5" s="19"/>
      <c r="EGB5" s="19"/>
      <c r="EGC5" s="19"/>
      <c r="EGD5" s="19"/>
      <c r="EGE5" s="19"/>
      <c r="EGF5" s="19"/>
      <c r="EGG5" s="19"/>
      <c r="EGH5" s="19"/>
      <c r="EGI5" s="19"/>
      <c r="EGJ5" s="19"/>
      <c r="EGK5" s="19"/>
      <c r="EGL5" s="19"/>
      <c r="EGM5" s="19"/>
      <c r="EGN5" s="19"/>
      <c r="EGO5" s="19"/>
      <c r="EGP5" s="19"/>
      <c r="EGQ5" s="19"/>
      <c r="EGR5" s="19"/>
      <c r="EGS5" s="19"/>
      <c r="EGT5" s="19"/>
      <c r="EGU5" s="19"/>
      <c r="EGV5" s="19"/>
      <c r="EGW5" s="19"/>
      <c r="EGX5" s="19"/>
      <c r="EGY5" s="19"/>
      <c r="EGZ5" s="19"/>
      <c r="EHA5" s="19"/>
      <c r="EHB5" s="19"/>
      <c r="EHC5" s="19"/>
      <c r="EHD5" s="19"/>
      <c r="EHE5" s="19"/>
      <c r="EHF5" s="19"/>
      <c r="EHG5" s="19"/>
      <c r="EHH5" s="19"/>
      <c r="EHI5" s="19"/>
      <c r="EHJ5" s="19"/>
      <c r="EHK5" s="19"/>
      <c r="EHL5" s="19"/>
      <c r="EHM5" s="19"/>
      <c r="EHN5" s="19"/>
      <c r="EHO5" s="19"/>
      <c r="EHP5" s="19"/>
      <c r="EHQ5" s="19"/>
      <c r="EHR5" s="19"/>
      <c r="EHS5" s="19"/>
      <c r="EHT5" s="19"/>
      <c r="EHU5" s="19"/>
      <c r="EHV5" s="19"/>
      <c r="EHW5" s="19"/>
      <c r="EHX5" s="19"/>
      <c r="EHY5" s="19"/>
      <c r="EHZ5" s="19"/>
      <c r="EIA5" s="19"/>
      <c r="EIB5" s="19"/>
      <c r="EIC5" s="19"/>
      <c r="EID5" s="19"/>
      <c r="EIE5" s="19"/>
      <c r="EIF5" s="19"/>
      <c r="EIG5" s="19"/>
      <c r="EIH5" s="19"/>
      <c r="EII5" s="19"/>
      <c r="EIJ5" s="19"/>
      <c r="EIK5" s="19"/>
      <c r="EIL5" s="19"/>
      <c r="EIM5" s="19"/>
      <c r="EIN5" s="19"/>
      <c r="EIO5" s="19"/>
      <c r="EIP5" s="19"/>
      <c r="EIQ5" s="19"/>
      <c r="EIR5" s="19"/>
      <c r="EIS5" s="19"/>
      <c r="EIT5" s="19"/>
      <c r="EIU5" s="19"/>
      <c r="EIV5" s="19"/>
      <c r="EIW5" s="19"/>
      <c r="EIX5" s="19"/>
      <c r="EIY5" s="19"/>
      <c r="EIZ5" s="19"/>
      <c r="EJA5" s="19"/>
      <c r="EJB5" s="19"/>
      <c r="EJC5" s="19"/>
      <c r="EJD5" s="19"/>
      <c r="EJE5" s="19"/>
      <c r="EJF5" s="19"/>
      <c r="EJG5" s="19"/>
      <c r="EJH5" s="19"/>
      <c r="EJI5" s="19"/>
      <c r="EJJ5" s="19"/>
      <c r="EJK5" s="19"/>
      <c r="EJL5" s="19"/>
      <c r="EJM5" s="19"/>
      <c r="EJN5" s="19"/>
      <c r="EJO5" s="19"/>
      <c r="EJP5" s="19"/>
      <c r="EJQ5" s="19"/>
      <c r="EJR5" s="19"/>
      <c r="EJS5" s="19"/>
      <c r="EJT5" s="19"/>
      <c r="EJU5" s="19"/>
      <c r="EJV5" s="19"/>
      <c r="EJW5" s="19"/>
      <c r="EJX5" s="19"/>
      <c r="EJY5" s="19"/>
      <c r="EJZ5" s="19"/>
      <c r="EKA5" s="19"/>
      <c r="EKB5" s="19"/>
      <c r="EKC5" s="19"/>
      <c r="EKD5" s="19"/>
      <c r="EKE5" s="19"/>
      <c r="EKF5" s="19"/>
      <c r="EKG5" s="19"/>
      <c r="EKH5" s="19"/>
      <c r="EKI5" s="19"/>
      <c r="EKJ5" s="19"/>
      <c r="EKK5" s="19"/>
      <c r="EKL5" s="19"/>
      <c r="EKM5" s="19"/>
      <c r="EKN5" s="19"/>
      <c r="EKO5" s="19"/>
      <c r="EKP5" s="19"/>
      <c r="EKQ5" s="19"/>
      <c r="EKR5" s="19"/>
      <c r="EKS5" s="19"/>
      <c r="EKT5" s="19"/>
      <c r="EKU5" s="19"/>
      <c r="EKV5" s="19"/>
      <c r="EKW5" s="19"/>
      <c r="EKX5" s="19"/>
      <c r="EKY5" s="19"/>
      <c r="EKZ5" s="19"/>
      <c r="ELA5" s="19"/>
      <c r="ELB5" s="19"/>
      <c r="ELC5" s="19"/>
      <c r="ELD5" s="19"/>
      <c r="ELE5" s="19"/>
      <c r="ELF5" s="19"/>
      <c r="ELG5" s="19"/>
      <c r="ELH5" s="19"/>
      <c r="ELI5" s="19"/>
      <c r="ELJ5" s="19"/>
      <c r="ELK5" s="19"/>
      <c r="ELL5" s="19"/>
      <c r="ELM5" s="19"/>
      <c r="ELN5" s="19"/>
      <c r="ELO5" s="19"/>
      <c r="ELP5" s="19"/>
      <c r="ELQ5" s="19"/>
      <c r="ELR5" s="19"/>
      <c r="ELS5" s="19"/>
      <c r="ELT5" s="19"/>
      <c r="ELU5" s="19"/>
      <c r="ELV5" s="19"/>
      <c r="ELW5" s="19"/>
      <c r="ELX5" s="19"/>
      <c r="ELY5" s="19"/>
      <c r="ELZ5" s="19"/>
      <c r="EMA5" s="19"/>
      <c r="EMB5" s="19"/>
      <c r="EMC5" s="19"/>
      <c r="EMD5" s="19"/>
      <c r="EME5" s="19"/>
      <c r="EMF5" s="19"/>
      <c r="EMG5" s="19"/>
      <c r="EMH5" s="19"/>
      <c r="EMI5" s="19"/>
      <c r="EMJ5" s="19"/>
      <c r="EMK5" s="19"/>
      <c r="EML5" s="19"/>
      <c r="EMM5" s="19"/>
      <c r="EMN5" s="19"/>
      <c r="EMO5" s="19"/>
      <c r="EMP5" s="19"/>
      <c r="EMQ5" s="19"/>
      <c r="EMR5" s="19"/>
      <c r="EMS5" s="19"/>
      <c r="EMT5" s="19"/>
      <c r="EMU5" s="19"/>
      <c r="EMV5" s="19"/>
      <c r="EMW5" s="19"/>
      <c r="EMX5" s="19"/>
      <c r="EMY5" s="19"/>
      <c r="EMZ5" s="19"/>
      <c r="ENA5" s="19"/>
      <c r="ENB5" s="19"/>
      <c r="ENC5" s="19"/>
      <c r="END5" s="19"/>
      <c r="ENE5" s="19"/>
      <c r="ENF5" s="19"/>
      <c r="ENG5" s="19"/>
      <c r="ENH5" s="19"/>
      <c r="ENI5" s="19"/>
      <c r="ENJ5" s="19"/>
      <c r="ENK5" s="19"/>
      <c r="ENL5" s="19"/>
      <c r="ENM5" s="19"/>
      <c r="ENN5" s="19"/>
      <c r="ENO5" s="19"/>
      <c r="ENP5" s="19"/>
      <c r="ENQ5" s="19"/>
      <c r="ENR5" s="19"/>
      <c r="ENS5" s="19"/>
      <c r="ENT5" s="19"/>
      <c r="ENU5" s="19"/>
      <c r="ENV5" s="19"/>
      <c r="ENW5" s="19"/>
      <c r="ENX5" s="19"/>
      <c r="ENY5" s="19"/>
      <c r="ENZ5" s="19"/>
      <c r="EOA5" s="19"/>
      <c r="EOB5" s="19"/>
      <c r="EOC5" s="19"/>
      <c r="EOD5" s="19"/>
      <c r="EOE5" s="19"/>
      <c r="EOF5" s="19"/>
      <c r="EOG5" s="19"/>
      <c r="EOH5" s="19"/>
      <c r="EOI5" s="19"/>
      <c r="EOJ5" s="19"/>
      <c r="EOK5" s="19"/>
      <c r="EOL5" s="19"/>
      <c r="EOM5" s="19"/>
      <c r="EON5" s="19"/>
      <c r="EOO5" s="19"/>
      <c r="EOP5" s="19"/>
      <c r="EOQ5" s="19"/>
      <c r="EOR5" s="19"/>
      <c r="EOS5" s="19"/>
      <c r="EOT5" s="19"/>
      <c r="EOU5" s="19"/>
      <c r="EOV5" s="19"/>
      <c r="EOW5" s="19"/>
      <c r="EOX5" s="19"/>
      <c r="EOY5" s="19"/>
      <c r="EOZ5" s="19"/>
      <c r="EPA5" s="19"/>
      <c r="EPB5" s="19"/>
      <c r="EPC5" s="19"/>
      <c r="EPD5" s="19"/>
      <c r="EPE5" s="19"/>
      <c r="EPF5" s="19"/>
      <c r="EPG5" s="19"/>
      <c r="EPH5" s="19"/>
      <c r="EPI5" s="19"/>
      <c r="EPJ5" s="19"/>
      <c r="EPK5" s="19"/>
      <c r="EPL5" s="19"/>
      <c r="EPM5" s="19"/>
      <c r="EPN5" s="19"/>
      <c r="EPO5" s="19"/>
      <c r="EPP5" s="19"/>
      <c r="EPQ5" s="19"/>
      <c r="EPR5" s="19"/>
      <c r="EPS5" s="19"/>
      <c r="EPT5" s="19"/>
      <c r="EPU5" s="19"/>
      <c r="EPV5" s="19"/>
      <c r="EPW5" s="19"/>
      <c r="EPX5" s="19"/>
      <c r="EPY5" s="19"/>
      <c r="EPZ5" s="19"/>
      <c r="EQA5" s="19"/>
      <c r="EQB5" s="19"/>
      <c r="EQC5" s="19"/>
      <c r="EQD5" s="19"/>
      <c r="EQE5" s="19"/>
      <c r="EQF5" s="19"/>
      <c r="EQG5" s="19"/>
      <c r="EQH5" s="19"/>
      <c r="EQI5" s="19"/>
      <c r="EQJ5" s="19"/>
      <c r="EQK5" s="19"/>
      <c r="EQL5" s="19"/>
      <c r="EQM5" s="19"/>
      <c r="EQN5" s="19"/>
      <c r="EQO5" s="19"/>
      <c r="EQP5" s="19"/>
      <c r="EQQ5" s="19"/>
      <c r="EQR5" s="19"/>
      <c r="EQS5" s="19"/>
      <c r="EQT5" s="19"/>
      <c r="EQU5" s="19"/>
      <c r="EQV5" s="19"/>
      <c r="EQW5" s="19"/>
      <c r="EQX5" s="19"/>
      <c r="EQY5" s="19"/>
      <c r="EQZ5" s="19"/>
      <c r="ERA5" s="19"/>
      <c r="ERB5" s="19"/>
      <c r="ERC5" s="19"/>
      <c r="ERD5" s="19"/>
      <c r="ERE5" s="19"/>
      <c r="ERF5" s="19"/>
      <c r="ERG5" s="19"/>
      <c r="ERH5" s="19"/>
      <c r="ERI5" s="19"/>
      <c r="ERJ5" s="19"/>
      <c r="ERK5" s="19"/>
      <c r="ERL5" s="19"/>
      <c r="ERM5" s="19"/>
      <c r="ERN5" s="19"/>
      <c r="ERO5" s="19"/>
      <c r="ERP5" s="19"/>
      <c r="ERQ5" s="19"/>
      <c r="ERR5" s="19"/>
      <c r="ERS5" s="19"/>
      <c r="ERT5" s="19"/>
      <c r="ERU5" s="19"/>
      <c r="ERV5" s="19"/>
      <c r="ERW5" s="19"/>
      <c r="ERX5" s="19"/>
      <c r="ERY5" s="19"/>
      <c r="ERZ5" s="19"/>
      <c r="ESA5" s="19"/>
      <c r="ESB5" s="19"/>
      <c r="ESC5" s="19"/>
      <c r="ESD5" s="19"/>
      <c r="ESE5" s="19"/>
      <c r="ESF5" s="19"/>
      <c r="ESG5" s="19"/>
      <c r="ESH5" s="19"/>
      <c r="ESI5" s="19"/>
      <c r="ESJ5" s="19"/>
      <c r="ESK5" s="19"/>
      <c r="ESL5" s="19"/>
      <c r="ESM5" s="19"/>
      <c r="ESN5" s="19"/>
      <c r="ESO5" s="19"/>
      <c r="ESP5" s="19"/>
      <c r="ESQ5" s="19"/>
      <c r="ESR5" s="19"/>
      <c r="ESS5" s="19"/>
      <c r="EST5" s="19"/>
      <c r="ESU5" s="19"/>
      <c r="ESV5" s="19"/>
      <c r="ESW5" s="19"/>
      <c r="ESX5" s="19"/>
      <c r="ESY5" s="19"/>
      <c r="ESZ5" s="19"/>
      <c r="ETA5" s="19"/>
      <c r="ETB5" s="19"/>
      <c r="ETC5" s="19"/>
      <c r="ETD5" s="19"/>
      <c r="ETE5" s="19"/>
      <c r="ETF5" s="19"/>
      <c r="ETG5" s="19"/>
      <c r="ETH5" s="19"/>
      <c r="ETI5" s="19"/>
      <c r="ETJ5" s="19"/>
      <c r="ETK5" s="19"/>
      <c r="ETL5" s="19"/>
      <c r="ETM5" s="19"/>
      <c r="ETN5" s="19"/>
      <c r="ETO5" s="19"/>
      <c r="ETP5" s="19"/>
      <c r="ETQ5" s="19"/>
      <c r="ETR5" s="19"/>
      <c r="ETS5" s="19"/>
      <c r="ETT5" s="19"/>
      <c r="ETU5" s="19"/>
      <c r="ETV5" s="19"/>
      <c r="ETW5" s="19"/>
      <c r="ETX5" s="19"/>
      <c r="ETY5" s="19"/>
      <c r="ETZ5" s="19"/>
      <c r="EUA5" s="19"/>
      <c r="EUB5" s="19"/>
      <c r="EUC5" s="19"/>
      <c r="EUD5" s="19"/>
      <c r="EUE5" s="19"/>
      <c r="EUF5" s="19"/>
      <c r="EUG5" s="19"/>
      <c r="EUH5" s="19"/>
      <c r="EUI5" s="19"/>
      <c r="EUJ5" s="19"/>
      <c r="EUK5" s="19"/>
      <c r="EUL5" s="19"/>
      <c r="EUM5" s="19"/>
      <c r="EUN5" s="19"/>
      <c r="EUO5" s="19"/>
      <c r="EUP5" s="19"/>
      <c r="EUQ5" s="19"/>
      <c r="EUR5" s="19"/>
      <c r="EUS5" s="19"/>
      <c r="EUT5" s="19"/>
      <c r="EUU5" s="19"/>
      <c r="EUV5" s="19"/>
      <c r="EUW5" s="19"/>
      <c r="EUX5" s="19"/>
      <c r="EUY5" s="19"/>
      <c r="EUZ5" s="19"/>
      <c r="EVA5" s="19"/>
      <c r="EVB5" s="19"/>
      <c r="EVC5" s="19"/>
      <c r="EVD5" s="19"/>
      <c r="EVE5" s="19"/>
      <c r="EVF5" s="19"/>
      <c r="EVG5" s="19"/>
      <c r="EVH5" s="19"/>
      <c r="EVI5" s="19"/>
      <c r="EVJ5" s="19"/>
      <c r="EVK5" s="19"/>
      <c r="EVL5" s="19"/>
      <c r="EVM5" s="19"/>
      <c r="EVN5" s="19"/>
      <c r="EVO5" s="19"/>
      <c r="EVP5" s="19"/>
      <c r="EVQ5" s="19"/>
      <c r="EVR5" s="19"/>
      <c r="EVS5" s="19"/>
      <c r="EVT5" s="19"/>
      <c r="EVU5" s="19"/>
      <c r="EVV5" s="19"/>
      <c r="EVW5" s="19"/>
      <c r="EVX5" s="19"/>
      <c r="EVY5" s="19"/>
      <c r="EVZ5" s="19"/>
      <c r="EWA5" s="19"/>
      <c r="EWB5" s="19"/>
      <c r="EWC5" s="19"/>
      <c r="EWD5" s="19"/>
      <c r="EWE5" s="19"/>
      <c r="EWF5" s="19"/>
      <c r="EWG5" s="19"/>
      <c r="EWH5" s="19"/>
      <c r="EWI5" s="19"/>
      <c r="EWJ5" s="19"/>
      <c r="EWK5" s="19"/>
      <c r="EWL5" s="19"/>
      <c r="EWM5" s="19"/>
      <c r="EWN5" s="19"/>
      <c r="EWO5" s="19"/>
      <c r="EWP5" s="19"/>
      <c r="EWQ5" s="19"/>
      <c r="EWR5" s="19"/>
      <c r="EWS5" s="19"/>
      <c r="EWT5" s="19"/>
      <c r="EWU5" s="19"/>
      <c r="EWV5" s="19"/>
      <c r="EWW5" s="19"/>
      <c r="EWX5" s="19"/>
      <c r="EWY5" s="19"/>
      <c r="EWZ5" s="19"/>
      <c r="EXA5" s="19"/>
      <c r="EXB5" s="19"/>
      <c r="EXC5" s="19"/>
      <c r="EXD5" s="19"/>
      <c r="EXE5" s="19"/>
      <c r="EXF5" s="19"/>
      <c r="EXG5" s="19"/>
      <c r="EXH5" s="19"/>
      <c r="EXI5" s="19"/>
      <c r="EXJ5" s="19"/>
      <c r="EXK5" s="19"/>
      <c r="EXL5" s="19"/>
      <c r="EXM5" s="19"/>
      <c r="EXN5" s="19"/>
      <c r="EXO5" s="19"/>
      <c r="EXP5" s="19"/>
      <c r="EXQ5" s="19"/>
      <c r="EXR5" s="19"/>
      <c r="EXS5" s="19"/>
      <c r="EXT5" s="19"/>
      <c r="EXU5" s="19"/>
      <c r="EXV5" s="19"/>
      <c r="EXW5" s="19"/>
      <c r="EXX5" s="19"/>
      <c r="EXY5" s="19"/>
      <c r="EXZ5" s="19"/>
      <c r="EYA5" s="19"/>
      <c r="EYB5" s="19"/>
      <c r="EYC5" s="19"/>
      <c r="EYD5" s="19"/>
      <c r="EYE5" s="19"/>
      <c r="EYF5" s="19"/>
      <c r="EYG5" s="19"/>
      <c r="EYH5" s="19"/>
      <c r="EYI5" s="19"/>
      <c r="EYJ5" s="19"/>
      <c r="EYK5" s="19"/>
      <c r="EYL5" s="19"/>
      <c r="EYM5" s="19"/>
      <c r="EYN5" s="19"/>
      <c r="EYO5" s="19"/>
      <c r="EYP5" s="19"/>
      <c r="EYQ5" s="19"/>
      <c r="EYR5" s="19"/>
      <c r="EYS5" s="19"/>
      <c r="EYT5" s="19"/>
      <c r="EYU5" s="19"/>
      <c r="EYV5" s="19"/>
      <c r="EYW5" s="19"/>
      <c r="EYX5" s="19"/>
      <c r="EYY5" s="19"/>
      <c r="EYZ5" s="19"/>
      <c r="EZA5" s="19"/>
      <c r="EZB5" s="19"/>
      <c r="EZC5" s="19"/>
      <c r="EZD5" s="19"/>
      <c r="EZE5" s="19"/>
      <c r="EZF5" s="19"/>
      <c r="EZG5" s="19"/>
      <c r="EZH5" s="19"/>
      <c r="EZI5" s="19"/>
      <c r="EZJ5" s="19"/>
      <c r="EZK5" s="19"/>
      <c r="EZL5" s="19"/>
      <c r="EZM5" s="19"/>
      <c r="EZN5" s="19"/>
      <c r="EZO5" s="19"/>
      <c r="EZP5" s="19"/>
      <c r="EZQ5" s="19"/>
      <c r="EZR5" s="19"/>
      <c r="EZS5" s="19"/>
      <c r="EZT5" s="19"/>
      <c r="EZU5" s="19"/>
      <c r="EZV5" s="19"/>
      <c r="EZW5" s="19"/>
      <c r="EZX5" s="19"/>
      <c r="EZY5" s="19"/>
      <c r="EZZ5" s="19"/>
      <c r="FAA5" s="19"/>
      <c r="FAB5" s="19"/>
      <c r="FAC5" s="19"/>
      <c r="FAD5" s="19"/>
      <c r="FAE5" s="19"/>
      <c r="FAF5" s="19"/>
      <c r="FAG5" s="19"/>
      <c r="FAH5" s="19"/>
      <c r="FAI5" s="19"/>
      <c r="FAJ5" s="19"/>
      <c r="FAK5" s="19"/>
      <c r="FAL5" s="19"/>
      <c r="FAM5" s="19"/>
      <c r="FAN5" s="19"/>
      <c r="FAO5" s="19"/>
      <c r="FAP5" s="19"/>
      <c r="FAQ5" s="19"/>
      <c r="FAR5" s="19"/>
      <c r="FAS5" s="19"/>
      <c r="FAT5" s="19"/>
      <c r="FAU5" s="19"/>
      <c r="FAV5" s="19"/>
      <c r="FAW5" s="19"/>
      <c r="FAX5" s="19"/>
      <c r="FAY5" s="19"/>
      <c r="FAZ5" s="19"/>
      <c r="FBA5" s="19"/>
      <c r="FBB5" s="19"/>
      <c r="FBC5" s="19"/>
      <c r="FBD5" s="19"/>
      <c r="FBE5" s="19"/>
      <c r="FBF5" s="19"/>
      <c r="FBG5" s="19"/>
      <c r="FBH5" s="19"/>
      <c r="FBI5" s="19"/>
      <c r="FBJ5" s="19"/>
      <c r="FBK5" s="19"/>
      <c r="FBL5" s="19"/>
      <c r="FBM5" s="19"/>
      <c r="FBN5" s="19"/>
      <c r="FBO5" s="19"/>
      <c r="FBP5" s="19"/>
      <c r="FBQ5" s="19"/>
      <c r="FBR5" s="19"/>
      <c r="FBS5" s="19"/>
      <c r="FBT5" s="19"/>
      <c r="FBU5" s="19"/>
      <c r="FBV5" s="19"/>
      <c r="FBW5" s="19"/>
      <c r="FBX5" s="19"/>
      <c r="FBY5" s="19"/>
      <c r="FBZ5" s="19"/>
      <c r="FCA5" s="19"/>
      <c r="FCB5" s="19"/>
      <c r="FCC5" s="19"/>
      <c r="FCD5" s="19"/>
      <c r="FCE5" s="19"/>
      <c r="FCF5" s="19"/>
      <c r="FCG5" s="19"/>
      <c r="FCH5" s="19"/>
      <c r="FCI5" s="19"/>
      <c r="FCJ5" s="19"/>
      <c r="FCK5" s="19"/>
      <c r="FCL5" s="19"/>
      <c r="FCM5" s="19"/>
      <c r="FCN5" s="19"/>
      <c r="FCO5" s="19"/>
      <c r="FCP5" s="19"/>
      <c r="FCQ5" s="19"/>
      <c r="FCR5" s="19"/>
      <c r="FCS5" s="19"/>
      <c r="FCT5" s="19"/>
      <c r="FCU5" s="19"/>
      <c r="FCV5" s="19"/>
      <c r="FCW5" s="19"/>
      <c r="FCX5" s="19"/>
      <c r="FCY5" s="19"/>
      <c r="FCZ5" s="19"/>
      <c r="FDA5" s="19"/>
      <c r="FDB5" s="19"/>
      <c r="FDC5" s="19"/>
      <c r="FDD5" s="19"/>
      <c r="FDE5" s="19"/>
      <c r="FDF5" s="19"/>
      <c r="FDG5" s="19"/>
      <c r="FDH5" s="19"/>
      <c r="FDI5" s="19"/>
      <c r="FDJ5" s="19"/>
      <c r="FDK5" s="19"/>
      <c r="FDL5" s="19"/>
      <c r="FDM5" s="19"/>
      <c r="FDN5" s="19"/>
      <c r="FDO5" s="19"/>
      <c r="FDP5" s="19"/>
      <c r="FDQ5" s="19"/>
      <c r="FDR5" s="19"/>
      <c r="FDS5" s="19"/>
      <c r="FDT5" s="19"/>
      <c r="FDU5" s="19"/>
      <c r="FDV5" s="19"/>
      <c r="FDW5" s="19"/>
      <c r="FDX5" s="19"/>
      <c r="FDY5" s="19"/>
      <c r="FDZ5" s="19"/>
      <c r="FEA5" s="19"/>
      <c r="FEB5" s="19"/>
      <c r="FEC5" s="19"/>
      <c r="FED5" s="19"/>
      <c r="FEE5" s="19"/>
      <c r="FEF5" s="19"/>
      <c r="FEG5" s="19"/>
      <c r="FEH5" s="19"/>
      <c r="FEI5" s="19"/>
      <c r="FEJ5" s="19"/>
      <c r="FEK5" s="19"/>
      <c r="FEL5" s="19"/>
      <c r="FEM5" s="19"/>
      <c r="FEN5" s="19"/>
      <c r="FEO5" s="19"/>
      <c r="FEP5" s="19"/>
      <c r="FEQ5" s="19"/>
      <c r="FER5" s="19"/>
      <c r="FES5" s="19"/>
      <c r="FET5" s="19"/>
      <c r="FEU5" s="19"/>
      <c r="FEV5" s="19"/>
      <c r="FEW5" s="19"/>
      <c r="FEX5" s="19"/>
      <c r="FEY5" s="19"/>
      <c r="FEZ5" s="19"/>
      <c r="FFA5" s="19"/>
      <c r="FFB5" s="19"/>
      <c r="FFC5" s="19"/>
      <c r="FFD5" s="19"/>
      <c r="FFE5" s="19"/>
      <c r="FFF5" s="19"/>
      <c r="FFG5" s="19"/>
      <c r="FFH5" s="19"/>
      <c r="FFI5" s="19"/>
      <c r="FFJ5" s="19"/>
      <c r="FFK5" s="19"/>
      <c r="FFL5" s="19"/>
      <c r="FFM5" s="19"/>
      <c r="FFN5" s="19"/>
      <c r="FFO5" s="19"/>
      <c r="FFP5" s="19"/>
      <c r="FFQ5" s="19"/>
      <c r="FFR5" s="19"/>
      <c r="FFS5" s="19"/>
      <c r="FFT5" s="19"/>
      <c r="FFU5" s="19"/>
      <c r="FFV5" s="19"/>
      <c r="FFW5" s="19"/>
      <c r="FFX5" s="19"/>
      <c r="FFY5" s="19"/>
      <c r="FFZ5" s="19"/>
      <c r="FGA5" s="19"/>
      <c r="FGB5" s="19"/>
      <c r="FGC5" s="19"/>
      <c r="FGD5" s="19"/>
      <c r="FGE5" s="19"/>
      <c r="FGF5" s="19"/>
      <c r="FGG5" s="19"/>
      <c r="FGH5" s="19"/>
      <c r="FGI5" s="19"/>
      <c r="FGJ5" s="19"/>
      <c r="FGK5" s="19"/>
      <c r="FGL5" s="19"/>
      <c r="FGM5" s="19"/>
      <c r="FGN5" s="19"/>
      <c r="FGO5" s="19"/>
      <c r="FGP5" s="19"/>
      <c r="FGQ5" s="19"/>
      <c r="FGR5" s="19"/>
      <c r="FGS5" s="19"/>
      <c r="FGT5" s="19"/>
      <c r="FGU5" s="19"/>
      <c r="FGV5" s="19"/>
      <c r="FGW5" s="19"/>
      <c r="FGX5" s="19"/>
      <c r="FGY5" s="19"/>
      <c r="FGZ5" s="19"/>
      <c r="FHA5" s="19"/>
      <c r="FHB5" s="19"/>
      <c r="FHC5" s="19"/>
      <c r="FHD5" s="19"/>
      <c r="FHE5" s="19"/>
      <c r="FHF5" s="19"/>
      <c r="FHG5" s="19"/>
      <c r="FHH5" s="19"/>
      <c r="FHI5" s="19"/>
      <c r="FHJ5" s="19"/>
      <c r="FHK5" s="19"/>
      <c r="FHL5" s="19"/>
      <c r="FHM5" s="19"/>
      <c r="FHN5" s="19"/>
      <c r="FHO5" s="19"/>
      <c r="FHP5" s="19"/>
      <c r="FHQ5" s="19"/>
      <c r="FHR5" s="19"/>
      <c r="FHS5" s="19"/>
      <c r="FHT5" s="19"/>
      <c r="FHU5" s="19"/>
      <c r="FHV5" s="19"/>
      <c r="FHW5" s="19"/>
      <c r="FHX5" s="19"/>
      <c r="FHY5" s="19"/>
      <c r="FHZ5" s="19"/>
      <c r="FIA5" s="19"/>
      <c r="FIB5" s="19"/>
      <c r="FIC5" s="19"/>
      <c r="FID5" s="19"/>
      <c r="FIE5" s="19"/>
      <c r="FIF5" s="19"/>
      <c r="FIG5" s="19"/>
      <c r="FIH5" s="19"/>
      <c r="FII5" s="19"/>
      <c r="FIJ5" s="19"/>
      <c r="FIK5" s="19"/>
      <c r="FIL5" s="19"/>
      <c r="FIM5" s="19"/>
      <c r="FIN5" s="19"/>
      <c r="FIO5" s="19"/>
      <c r="FIP5" s="19"/>
      <c r="FIQ5" s="19"/>
      <c r="FIR5" s="19"/>
      <c r="FIS5" s="19"/>
      <c r="FIT5" s="19"/>
      <c r="FIU5" s="19"/>
      <c r="FIV5" s="19"/>
      <c r="FIW5" s="19"/>
      <c r="FIX5" s="19"/>
      <c r="FIY5" s="19"/>
      <c r="FIZ5" s="19"/>
      <c r="FJA5" s="19"/>
      <c r="FJB5" s="19"/>
      <c r="FJC5" s="19"/>
      <c r="FJD5" s="19"/>
      <c r="FJE5" s="19"/>
      <c r="FJF5" s="19"/>
      <c r="FJG5" s="19"/>
      <c r="FJH5" s="19"/>
      <c r="FJI5" s="19"/>
      <c r="FJJ5" s="19"/>
      <c r="FJK5" s="19"/>
      <c r="FJL5" s="19"/>
      <c r="FJM5" s="19"/>
      <c r="FJN5" s="19"/>
      <c r="FJO5" s="19"/>
      <c r="FJP5" s="19"/>
      <c r="FJQ5" s="19"/>
      <c r="FJR5" s="19"/>
      <c r="FJS5" s="19"/>
      <c r="FJT5" s="19"/>
      <c r="FJU5" s="19"/>
      <c r="FJV5" s="19"/>
      <c r="FJW5" s="19"/>
      <c r="FJX5" s="19"/>
      <c r="FJY5" s="19"/>
      <c r="FJZ5" s="19"/>
      <c r="FKA5" s="19"/>
      <c r="FKB5" s="19"/>
      <c r="FKC5" s="19"/>
      <c r="FKD5" s="19"/>
      <c r="FKE5" s="19"/>
      <c r="FKF5" s="19"/>
      <c r="FKG5" s="19"/>
      <c r="FKH5" s="19"/>
      <c r="FKI5" s="19"/>
      <c r="FKJ5" s="19"/>
      <c r="FKK5" s="19"/>
      <c r="FKL5" s="19"/>
      <c r="FKM5" s="19"/>
      <c r="FKN5" s="19"/>
      <c r="FKO5" s="19"/>
      <c r="FKP5" s="19"/>
      <c r="FKQ5" s="19"/>
      <c r="FKR5" s="19"/>
      <c r="FKS5" s="19"/>
      <c r="FKT5" s="19"/>
      <c r="FKU5" s="19"/>
      <c r="FKV5" s="19"/>
      <c r="FKW5" s="19"/>
      <c r="FKX5" s="19"/>
      <c r="FKY5" s="19"/>
      <c r="FKZ5" s="19"/>
      <c r="FLA5" s="19"/>
      <c r="FLB5" s="19"/>
      <c r="FLC5" s="19"/>
      <c r="FLD5" s="19"/>
      <c r="FLE5" s="19"/>
      <c r="FLF5" s="19"/>
      <c r="FLG5" s="19"/>
      <c r="FLH5" s="19"/>
      <c r="FLI5" s="19"/>
      <c r="FLJ5" s="19"/>
      <c r="FLK5" s="19"/>
      <c r="FLL5" s="19"/>
      <c r="FLM5" s="19"/>
      <c r="FLN5" s="19"/>
      <c r="FLO5" s="19"/>
      <c r="FLP5" s="19"/>
      <c r="FLQ5" s="19"/>
      <c r="FLR5" s="19"/>
      <c r="FLS5" s="19"/>
      <c r="FLT5" s="19"/>
      <c r="FLU5" s="19"/>
      <c r="FLV5" s="19"/>
      <c r="FLW5" s="19"/>
      <c r="FLX5" s="19"/>
      <c r="FLY5" s="19"/>
      <c r="FLZ5" s="19"/>
      <c r="FMA5" s="19"/>
      <c r="FMB5" s="19"/>
      <c r="FMC5" s="19"/>
      <c r="FMD5" s="19"/>
      <c r="FME5" s="19"/>
      <c r="FMF5" s="19"/>
      <c r="FMG5" s="19"/>
      <c r="FMH5" s="19"/>
      <c r="FMI5" s="19"/>
      <c r="FMJ5" s="19"/>
      <c r="FMK5" s="19"/>
      <c r="FML5" s="19"/>
      <c r="FMM5" s="19"/>
      <c r="FMN5" s="19"/>
      <c r="FMO5" s="19"/>
      <c r="FMP5" s="19"/>
      <c r="FMQ5" s="19"/>
      <c r="FMR5" s="19"/>
      <c r="FMS5" s="19"/>
      <c r="FMT5" s="19"/>
      <c r="FMU5" s="19"/>
      <c r="FMV5" s="19"/>
      <c r="FMW5" s="19"/>
      <c r="FMX5" s="19"/>
      <c r="FMY5" s="19"/>
      <c r="FMZ5" s="19"/>
      <c r="FNA5" s="19"/>
      <c r="FNB5" s="19"/>
      <c r="FNC5" s="19"/>
      <c r="FND5" s="19"/>
      <c r="FNE5" s="19"/>
      <c r="FNF5" s="19"/>
      <c r="FNG5" s="19"/>
      <c r="FNH5" s="19"/>
      <c r="FNI5" s="19"/>
      <c r="FNJ5" s="19"/>
      <c r="FNK5" s="19"/>
      <c r="FNL5" s="19"/>
      <c r="FNM5" s="19"/>
      <c r="FNN5" s="19"/>
      <c r="FNO5" s="19"/>
      <c r="FNP5" s="19"/>
      <c r="FNQ5" s="19"/>
      <c r="FNR5" s="19"/>
      <c r="FNS5" s="19"/>
      <c r="FNT5" s="19"/>
      <c r="FNU5" s="19"/>
      <c r="FNV5" s="19"/>
      <c r="FNW5" s="19"/>
      <c r="FNX5" s="19"/>
      <c r="FNY5" s="19"/>
      <c r="FNZ5" s="19"/>
      <c r="FOA5" s="19"/>
      <c r="FOB5" s="19"/>
      <c r="FOC5" s="19"/>
      <c r="FOD5" s="19"/>
      <c r="FOE5" s="19"/>
      <c r="FOF5" s="19"/>
      <c r="FOG5" s="19"/>
      <c r="FOH5" s="19"/>
      <c r="FOI5" s="19"/>
      <c r="FOJ5" s="19"/>
      <c r="FOK5" s="19"/>
      <c r="FOL5" s="19"/>
      <c r="FOM5" s="19"/>
      <c r="FON5" s="19"/>
      <c r="FOO5" s="19"/>
      <c r="FOP5" s="19"/>
      <c r="FOQ5" s="19"/>
      <c r="FOR5" s="19"/>
      <c r="FOS5" s="19"/>
      <c r="FOT5" s="19"/>
      <c r="FOU5" s="19"/>
      <c r="FOV5" s="19"/>
      <c r="FOW5" s="19"/>
      <c r="FOX5" s="19"/>
      <c r="FOY5" s="19"/>
      <c r="FOZ5" s="19"/>
      <c r="FPA5" s="19"/>
      <c r="FPB5" s="19"/>
      <c r="FPC5" s="19"/>
      <c r="FPD5" s="19"/>
      <c r="FPE5" s="19"/>
      <c r="FPF5" s="19"/>
      <c r="FPG5" s="19"/>
      <c r="FPH5" s="19"/>
      <c r="FPI5" s="19"/>
      <c r="FPJ5" s="19"/>
      <c r="FPK5" s="19"/>
      <c r="FPL5" s="19"/>
      <c r="FPM5" s="19"/>
      <c r="FPN5" s="19"/>
      <c r="FPO5" s="19"/>
      <c r="FPP5" s="19"/>
      <c r="FPQ5" s="19"/>
      <c r="FPR5" s="19"/>
      <c r="FPS5" s="19"/>
      <c r="FPT5" s="19"/>
      <c r="FPU5" s="19"/>
      <c r="FPV5" s="19"/>
      <c r="FPW5" s="19"/>
      <c r="FPX5" s="19"/>
      <c r="FPY5" s="19"/>
      <c r="FPZ5" s="19"/>
      <c r="FQA5" s="19"/>
      <c r="FQB5" s="19"/>
      <c r="FQC5" s="19"/>
      <c r="FQD5" s="19"/>
      <c r="FQE5" s="19"/>
      <c r="FQF5" s="19"/>
      <c r="FQG5" s="19"/>
      <c r="FQH5" s="19"/>
      <c r="FQI5" s="19"/>
      <c r="FQJ5" s="19"/>
      <c r="FQK5" s="19"/>
      <c r="FQL5" s="19"/>
      <c r="FQM5" s="19"/>
      <c r="FQN5" s="19"/>
      <c r="FQO5" s="19"/>
      <c r="FQP5" s="19"/>
      <c r="FQQ5" s="19"/>
      <c r="FQR5" s="19"/>
      <c r="FQS5" s="19"/>
      <c r="FQT5" s="19"/>
      <c r="FQU5" s="19"/>
      <c r="FQV5" s="19"/>
      <c r="FQW5" s="19"/>
      <c r="FQX5" s="19"/>
      <c r="FQY5" s="19"/>
      <c r="FQZ5" s="19"/>
      <c r="FRA5" s="19"/>
      <c r="FRB5" s="19"/>
      <c r="FRC5" s="19"/>
      <c r="FRD5" s="19"/>
      <c r="FRE5" s="19"/>
      <c r="FRF5" s="19"/>
      <c r="FRG5" s="19"/>
      <c r="FRH5" s="19"/>
      <c r="FRI5" s="19"/>
      <c r="FRJ5" s="19"/>
      <c r="FRK5" s="19"/>
      <c r="FRL5" s="19"/>
      <c r="FRM5" s="19"/>
      <c r="FRN5" s="19"/>
      <c r="FRO5" s="19"/>
      <c r="FRP5" s="19"/>
      <c r="FRQ5" s="19"/>
      <c r="FRR5" s="19"/>
      <c r="FRS5" s="19"/>
      <c r="FRT5" s="19"/>
      <c r="FRU5" s="19"/>
      <c r="FRV5" s="19"/>
      <c r="FRW5" s="19"/>
      <c r="FRX5" s="19"/>
      <c r="FRY5" s="19"/>
      <c r="FRZ5" s="19"/>
      <c r="FSA5" s="19"/>
      <c r="FSB5" s="19"/>
      <c r="FSC5" s="19"/>
      <c r="FSD5" s="19"/>
      <c r="FSE5" s="19"/>
      <c r="FSF5" s="19"/>
      <c r="FSG5" s="19"/>
      <c r="FSH5" s="19"/>
      <c r="FSI5" s="19"/>
      <c r="FSJ5" s="19"/>
      <c r="FSK5" s="19"/>
      <c r="FSL5" s="19"/>
      <c r="FSM5" s="19"/>
      <c r="FSN5" s="19"/>
      <c r="FSO5" s="19"/>
      <c r="FSP5" s="19"/>
      <c r="FSQ5" s="19"/>
      <c r="FSR5" s="19"/>
      <c r="FSS5" s="19"/>
      <c r="FST5" s="19"/>
      <c r="FSU5" s="19"/>
      <c r="FSV5" s="19"/>
      <c r="FSW5" s="19"/>
      <c r="FSX5" s="19"/>
      <c r="FSY5" s="19"/>
      <c r="FSZ5" s="19"/>
      <c r="FTA5" s="19"/>
      <c r="FTB5" s="19"/>
      <c r="FTC5" s="19"/>
      <c r="FTD5" s="19"/>
      <c r="FTE5" s="19"/>
      <c r="FTF5" s="19"/>
      <c r="FTG5" s="19"/>
      <c r="FTH5" s="19"/>
      <c r="FTI5" s="19"/>
      <c r="FTJ5" s="19"/>
      <c r="FTK5" s="19"/>
      <c r="FTL5" s="19"/>
      <c r="FTM5" s="19"/>
      <c r="FTN5" s="19"/>
      <c r="FTO5" s="19"/>
      <c r="FTP5" s="19"/>
      <c r="FTQ5" s="19"/>
      <c r="FTR5" s="19"/>
      <c r="FTS5" s="19"/>
      <c r="FTT5" s="19"/>
      <c r="FTU5" s="19"/>
      <c r="FTV5" s="19"/>
      <c r="FTW5" s="19"/>
      <c r="FTX5" s="19"/>
      <c r="FTY5" s="19"/>
      <c r="FTZ5" s="19"/>
      <c r="FUA5" s="19"/>
      <c r="FUB5" s="19"/>
      <c r="FUC5" s="19"/>
      <c r="FUD5" s="19"/>
      <c r="FUE5" s="19"/>
      <c r="FUF5" s="19"/>
      <c r="FUG5" s="19"/>
      <c r="FUH5" s="19"/>
      <c r="FUI5" s="19"/>
      <c r="FUJ5" s="19"/>
      <c r="FUK5" s="19"/>
      <c r="FUL5" s="19"/>
      <c r="FUM5" s="19"/>
      <c r="FUN5" s="19"/>
      <c r="FUO5" s="19"/>
      <c r="FUP5" s="19"/>
      <c r="FUQ5" s="19"/>
      <c r="FUR5" s="19"/>
      <c r="FUS5" s="19"/>
      <c r="FUT5" s="19"/>
      <c r="FUU5" s="19"/>
      <c r="FUV5" s="19"/>
      <c r="FUW5" s="19"/>
      <c r="FUX5" s="19"/>
      <c r="FUY5" s="19"/>
      <c r="FUZ5" s="19"/>
      <c r="FVA5" s="19"/>
      <c r="FVB5" s="19"/>
      <c r="FVC5" s="19"/>
      <c r="FVD5" s="19"/>
      <c r="FVE5" s="19"/>
      <c r="FVF5" s="19"/>
      <c r="FVG5" s="19"/>
      <c r="FVH5" s="19"/>
      <c r="FVI5" s="19"/>
      <c r="FVJ5" s="19"/>
      <c r="FVK5" s="19"/>
      <c r="FVL5" s="19"/>
      <c r="FVM5" s="19"/>
      <c r="FVN5" s="19"/>
      <c r="FVO5" s="19"/>
      <c r="FVP5" s="19"/>
      <c r="FVQ5" s="19"/>
      <c r="FVR5" s="19"/>
      <c r="FVS5" s="19"/>
      <c r="FVT5" s="19"/>
      <c r="FVU5" s="19"/>
      <c r="FVV5" s="19"/>
      <c r="FVW5" s="19"/>
      <c r="FVX5" s="19"/>
      <c r="FVY5" s="19"/>
      <c r="FVZ5" s="19"/>
      <c r="FWA5" s="19"/>
      <c r="FWB5" s="19"/>
      <c r="FWC5" s="19"/>
      <c r="FWD5" s="19"/>
      <c r="FWE5" s="19"/>
      <c r="FWF5" s="19"/>
      <c r="FWG5" s="19"/>
      <c r="FWH5" s="19"/>
      <c r="FWI5" s="19"/>
      <c r="FWJ5" s="19"/>
      <c r="FWK5" s="19"/>
      <c r="FWL5" s="19"/>
      <c r="FWM5" s="19"/>
      <c r="FWN5" s="19"/>
      <c r="FWO5" s="19"/>
      <c r="FWP5" s="19"/>
      <c r="FWQ5" s="19"/>
      <c r="FWR5" s="19"/>
      <c r="FWS5" s="19"/>
      <c r="FWT5" s="19"/>
      <c r="FWU5" s="19"/>
      <c r="FWV5" s="19"/>
      <c r="FWW5" s="19"/>
      <c r="FWX5" s="19"/>
      <c r="FWY5" s="19"/>
      <c r="FWZ5" s="19"/>
      <c r="FXA5" s="19"/>
      <c r="FXB5" s="19"/>
      <c r="FXC5" s="19"/>
      <c r="FXD5" s="19"/>
      <c r="FXE5" s="19"/>
      <c r="FXF5" s="19"/>
      <c r="FXG5" s="19"/>
      <c r="FXH5" s="19"/>
      <c r="FXI5" s="19"/>
      <c r="FXJ5" s="19"/>
      <c r="FXK5" s="19"/>
      <c r="FXL5" s="19"/>
      <c r="FXM5" s="19"/>
      <c r="FXN5" s="19"/>
      <c r="FXO5" s="19"/>
      <c r="FXP5" s="19"/>
      <c r="FXQ5" s="19"/>
      <c r="FXR5" s="19"/>
      <c r="FXS5" s="19"/>
      <c r="FXT5" s="19"/>
      <c r="FXU5" s="19"/>
      <c r="FXV5" s="19"/>
      <c r="FXW5" s="19"/>
      <c r="FXX5" s="19"/>
      <c r="FXY5" s="19"/>
      <c r="FXZ5" s="19"/>
      <c r="FYA5" s="19"/>
      <c r="FYB5" s="19"/>
      <c r="FYC5" s="19"/>
      <c r="FYD5" s="19"/>
      <c r="FYE5" s="19"/>
      <c r="FYF5" s="19"/>
      <c r="FYG5" s="19"/>
      <c r="FYH5" s="19"/>
      <c r="FYI5" s="19"/>
      <c r="FYJ5" s="19"/>
      <c r="FYK5" s="19"/>
      <c r="FYL5" s="19"/>
      <c r="FYM5" s="19"/>
      <c r="FYN5" s="19"/>
      <c r="FYO5" s="19"/>
      <c r="FYP5" s="19"/>
      <c r="FYQ5" s="19"/>
      <c r="FYR5" s="19"/>
      <c r="FYS5" s="19"/>
      <c r="FYT5" s="19"/>
      <c r="FYU5" s="19"/>
      <c r="FYV5" s="19"/>
      <c r="FYW5" s="19"/>
      <c r="FYX5" s="19"/>
      <c r="FYY5" s="19"/>
      <c r="FYZ5" s="19"/>
      <c r="FZA5" s="19"/>
      <c r="FZB5" s="19"/>
      <c r="FZC5" s="19"/>
      <c r="FZD5" s="19"/>
      <c r="FZE5" s="19"/>
      <c r="FZF5" s="19"/>
      <c r="FZG5" s="19"/>
      <c r="FZH5" s="19"/>
      <c r="FZI5" s="19"/>
      <c r="FZJ5" s="19"/>
      <c r="FZK5" s="19"/>
      <c r="FZL5" s="19"/>
      <c r="FZM5" s="19"/>
      <c r="FZN5" s="19"/>
      <c r="FZO5" s="19"/>
      <c r="FZP5" s="19"/>
      <c r="FZQ5" s="19"/>
      <c r="FZR5" s="19"/>
      <c r="FZS5" s="19"/>
      <c r="FZT5" s="19"/>
      <c r="FZU5" s="19"/>
      <c r="FZV5" s="19"/>
      <c r="FZW5" s="19"/>
      <c r="FZX5" s="19"/>
      <c r="FZY5" s="19"/>
      <c r="FZZ5" s="19"/>
      <c r="GAA5" s="19"/>
      <c r="GAB5" s="19"/>
      <c r="GAC5" s="19"/>
      <c r="GAD5" s="19"/>
      <c r="GAE5" s="19"/>
      <c r="GAF5" s="19"/>
      <c r="GAG5" s="19"/>
      <c r="GAH5" s="19"/>
      <c r="GAI5" s="19"/>
      <c r="GAJ5" s="19"/>
      <c r="GAK5" s="19"/>
      <c r="GAL5" s="19"/>
      <c r="GAM5" s="19"/>
      <c r="GAN5" s="19"/>
      <c r="GAO5" s="19"/>
      <c r="GAP5" s="19"/>
      <c r="GAQ5" s="19"/>
      <c r="GAR5" s="19"/>
      <c r="GAS5" s="19"/>
      <c r="GAT5" s="19"/>
      <c r="GAU5" s="19"/>
      <c r="GAV5" s="19"/>
      <c r="GAW5" s="19"/>
      <c r="GAX5" s="19"/>
      <c r="GAY5" s="19"/>
      <c r="GAZ5" s="19"/>
      <c r="GBA5" s="19"/>
      <c r="GBB5" s="19"/>
      <c r="GBC5" s="19"/>
      <c r="GBD5" s="19"/>
      <c r="GBE5" s="19"/>
      <c r="GBF5" s="19"/>
      <c r="GBG5" s="19"/>
      <c r="GBH5" s="19"/>
      <c r="GBI5" s="19"/>
      <c r="GBJ5" s="19"/>
      <c r="GBK5" s="19"/>
      <c r="GBL5" s="19"/>
      <c r="GBM5" s="19"/>
      <c r="GBN5" s="19"/>
      <c r="GBO5" s="19"/>
      <c r="GBP5" s="19"/>
      <c r="GBQ5" s="19"/>
      <c r="GBR5" s="19"/>
      <c r="GBS5" s="19"/>
      <c r="GBT5" s="19"/>
      <c r="GBU5" s="19"/>
      <c r="GBV5" s="19"/>
      <c r="GBW5" s="19"/>
      <c r="GBX5" s="19"/>
      <c r="GBY5" s="19"/>
      <c r="GBZ5" s="19"/>
      <c r="GCA5" s="19"/>
      <c r="GCB5" s="19"/>
      <c r="GCC5" s="19"/>
      <c r="GCD5" s="19"/>
      <c r="GCE5" s="19"/>
      <c r="GCF5" s="19"/>
      <c r="GCG5" s="19"/>
      <c r="GCH5" s="19"/>
      <c r="GCI5" s="19"/>
      <c r="GCJ5" s="19"/>
      <c r="GCK5" s="19"/>
      <c r="GCL5" s="19"/>
      <c r="GCM5" s="19"/>
      <c r="GCN5" s="19"/>
      <c r="GCO5" s="19"/>
      <c r="GCP5" s="19"/>
      <c r="GCQ5" s="19"/>
      <c r="GCR5" s="19"/>
      <c r="GCS5" s="19"/>
      <c r="GCT5" s="19"/>
      <c r="GCU5" s="19"/>
      <c r="GCV5" s="19"/>
      <c r="GCW5" s="19"/>
      <c r="GCX5" s="19"/>
      <c r="GCY5" s="19"/>
      <c r="GCZ5" s="19"/>
      <c r="GDA5" s="19"/>
      <c r="GDB5" s="19"/>
      <c r="GDC5" s="19"/>
      <c r="GDD5" s="19"/>
      <c r="GDE5" s="19"/>
      <c r="GDF5" s="19"/>
      <c r="GDG5" s="19"/>
      <c r="GDH5" s="19"/>
      <c r="GDI5" s="19"/>
      <c r="GDJ5" s="19"/>
      <c r="GDK5" s="19"/>
      <c r="GDL5" s="19"/>
      <c r="GDM5" s="19"/>
      <c r="GDN5" s="19"/>
      <c r="GDO5" s="19"/>
      <c r="GDP5" s="19"/>
      <c r="GDQ5" s="19"/>
      <c r="GDR5" s="19"/>
      <c r="GDS5" s="19"/>
      <c r="GDT5" s="19"/>
      <c r="GDU5" s="19"/>
      <c r="GDV5" s="19"/>
      <c r="GDW5" s="19"/>
      <c r="GDX5" s="19"/>
      <c r="GDY5" s="19"/>
      <c r="GDZ5" s="19"/>
      <c r="GEA5" s="19"/>
      <c r="GEB5" s="19"/>
      <c r="GEC5" s="19"/>
      <c r="GED5" s="19"/>
      <c r="GEE5" s="19"/>
      <c r="GEF5" s="19"/>
      <c r="GEG5" s="19"/>
      <c r="GEH5" s="19"/>
      <c r="GEI5" s="19"/>
      <c r="GEJ5" s="19"/>
      <c r="GEK5" s="19"/>
      <c r="GEL5" s="19"/>
      <c r="GEM5" s="19"/>
      <c r="GEN5" s="19"/>
      <c r="GEO5" s="19"/>
      <c r="GEP5" s="19"/>
      <c r="GEQ5" s="19"/>
      <c r="GER5" s="19"/>
      <c r="GES5" s="19"/>
      <c r="GET5" s="19"/>
      <c r="GEU5" s="19"/>
      <c r="GEV5" s="19"/>
      <c r="GEW5" s="19"/>
      <c r="GEX5" s="19"/>
      <c r="GEY5" s="19"/>
      <c r="GEZ5" s="19"/>
      <c r="GFA5" s="19"/>
      <c r="GFB5" s="19"/>
      <c r="GFC5" s="19"/>
      <c r="GFD5" s="19"/>
      <c r="GFE5" s="19"/>
      <c r="GFF5" s="19"/>
      <c r="GFG5" s="19"/>
      <c r="GFH5" s="19"/>
      <c r="GFI5" s="19"/>
      <c r="GFJ5" s="19"/>
      <c r="GFK5" s="19"/>
      <c r="GFL5" s="19"/>
      <c r="GFM5" s="19"/>
      <c r="GFN5" s="19"/>
      <c r="GFO5" s="19"/>
      <c r="GFP5" s="19"/>
      <c r="GFQ5" s="19"/>
      <c r="GFR5" s="19"/>
      <c r="GFS5" s="19"/>
      <c r="GFT5" s="19"/>
      <c r="GFU5" s="19"/>
      <c r="GFV5" s="19"/>
      <c r="GFW5" s="19"/>
      <c r="GFX5" s="19"/>
      <c r="GFY5" s="19"/>
      <c r="GFZ5" s="19"/>
      <c r="GGA5" s="19"/>
      <c r="GGB5" s="19"/>
      <c r="GGC5" s="19"/>
      <c r="GGD5" s="19"/>
      <c r="GGE5" s="19"/>
      <c r="GGF5" s="19"/>
      <c r="GGG5" s="19"/>
      <c r="GGH5" s="19"/>
      <c r="GGI5" s="19"/>
      <c r="GGJ5" s="19"/>
      <c r="GGK5" s="19"/>
      <c r="GGL5" s="19"/>
      <c r="GGM5" s="19"/>
      <c r="GGN5" s="19"/>
      <c r="GGO5" s="19"/>
      <c r="GGP5" s="19"/>
      <c r="GGQ5" s="19"/>
      <c r="GGR5" s="19"/>
      <c r="GGS5" s="19"/>
      <c r="GGT5" s="19"/>
      <c r="GGU5" s="19"/>
      <c r="GGV5" s="19"/>
      <c r="GGW5" s="19"/>
      <c r="GGX5" s="19"/>
      <c r="GGY5" s="19"/>
      <c r="GGZ5" s="19"/>
      <c r="GHA5" s="19"/>
      <c r="GHB5" s="19"/>
      <c r="GHC5" s="19"/>
      <c r="GHD5" s="19"/>
      <c r="GHE5" s="19"/>
      <c r="GHF5" s="19"/>
      <c r="GHG5" s="19"/>
      <c r="GHH5" s="19"/>
      <c r="GHI5" s="19"/>
      <c r="GHJ5" s="19"/>
      <c r="GHK5" s="19"/>
      <c r="GHL5" s="19"/>
      <c r="GHM5" s="19"/>
      <c r="GHN5" s="19"/>
      <c r="GHO5" s="19"/>
      <c r="GHP5" s="19"/>
      <c r="GHQ5" s="19"/>
      <c r="GHR5" s="19"/>
      <c r="GHS5" s="19"/>
      <c r="GHT5" s="19"/>
      <c r="GHU5" s="19"/>
      <c r="GHV5" s="19"/>
      <c r="GHW5" s="19"/>
      <c r="GHX5" s="19"/>
      <c r="GHY5" s="19"/>
      <c r="GHZ5" s="19"/>
      <c r="GIA5" s="19"/>
      <c r="GIB5" s="19"/>
      <c r="GIC5" s="19"/>
      <c r="GID5" s="19"/>
      <c r="GIE5" s="19"/>
      <c r="GIF5" s="19"/>
      <c r="GIG5" s="19"/>
      <c r="GIH5" s="19"/>
      <c r="GII5" s="19"/>
      <c r="GIJ5" s="19"/>
      <c r="GIK5" s="19"/>
      <c r="GIL5" s="19"/>
      <c r="GIM5" s="19"/>
      <c r="GIN5" s="19"/>
      <c r="GIO5" s="19"/>
      <c r="GIP5" s="19"/>
      <c r="GIQ5" s="19"/>
      <c r="GIR5" s="19"/>
      <c r="GIS5" s="19"/>
      <c r="GIT5" s="19"/>
      <c r="GIU5" s="19"/>
      <c r="GIV5" s="19"/>
      <c r="GIW5" s="19"/>
      <c r="GIX5" s="19"/>
      <c r="GIY5" s="19"/>
      <c r="GIZ5" s="19"/>
      <c r="GJA5" s="19"/>
      <c r="GJB5" s="19"/>
      <c r="GJC5" s="19"/>
      <c r="GJD5" s="19"/>
      <c r="GJE5" s="19"/>
      <c r="GJF5" s="19"/>
      <c r="GJG5" s="19"/>
      <c r="GJH5" s="19"/>
      <c r="GJI5" s="19"/>
      <c r="GJJ5" s="19"/>
      <c r="GJK5" s="19"/>
      <c r="GJL5" s="19"/>
      <c r="GJM5" s="19"/>
      <c r="GJN5" s="19"/>
      <c r="GJO5" s="19"/>
      <c r="GJP5" s="19"/>
      <c r="GJQ5" s="19"/>
      <c r="GJR5" s="19"/>
      <c r="GJS5" s="19"/>
      <c r="GJT5" s="19"/>
      <c r="GJU5" s="19"/>
      <c r="GJV5" s="19"/>
      <c r="GJW5" s="19"/>
      <c r="GJX5" s="19"/>
      <c r="GJY5" s="19"/>
      <c r="GJZ5" s="19"/>
      <c r="GKA5" s="19"/>
      <c r="GKB5" s="19"/>
      <c r="GKC5" s="19"/>
      <c r="GKD5" s="19"/>
      <c r="GKE5" s="19"/>
      <c r="GKF5" s="19"/>
      <c r="GKG5" s="19"/>
      <c r="GKH5" s="19"/>
      <c r="GKI5" s="19"/>
      <c r="GKJ5" s="19"/>
      <c r="GKK5" s="19"/>
      <c r="GKL5" s="19"/>
      <c r="GKM5" s="19"/>
      <c r="GKN5" s="19"/>
      <c r="GKO5" s="19"/>
      <c r="GKP5" s="19"/>
      <c r="GKQ5" s="19"/>
      <c r="GKR5" s="19"/>
      <c r="GKS5" s="19"/>
      <c r="GKT5" s="19"/>
      <c r="GKU5" s="19"/>
      <c r="GKV5" s="19"/>
      <c r="GKW5" s="19"/>
      <c r="GKX5" s="19"/>
      <c r="GKY5" s="19"/>
      <c r="GKZ5" s="19"/>
      <c r="GLA5" s="19"/>
      <c r="GLB5" s="19"/>
      <c r="GLC5" s="19"/>
      <c r="GLD5" s="19"/>
      <c r="GLE5" s="19"/>
      <c r="GLF5" s="19"/>
      <c r="GLG5" s="19"/>
      <c r="GLH5" s="19"/>
      <c r="GLI5" s="19"/>
      <c r="GLJ5" s="19"/>
      <c r="GLK5" s="19"/>
      <c r="GLL5" s="19"/>
      <c r="GLM5" s="19"/>
      <c r="GLN5" s="19"/>
      <c r="GLO5" s="19"/>
      <c r="GLP5" s="19"/>
      <c r="GLQ5" s="19"/>
      <c r="GLR5" s="19"/>
      <c r="GLS5" s="19"/>
      <c r="GLT5" s="19"/>
      <c r="GLU5" s="19"/>
      <c r="GLV5" s="19"/>
      <c r="GLW5" s="19"/>
      <c r="GLX5" s="19"/>
      <c r="GLY5" s="19"/>
      <c r="GLZ5" s="19"/>
      <c r="GMA5" s="19"/>
      <c r="GMB5" s="19"/>
      <c r="GMC5" s="19"/>
      <c r="GMD5" s="19"/>
      <c r="GME5" s="19"/>
      <c r="GMF5" s="19"/>
      <c r="GMG5" s="19"/>
      <c r="GMH5" s="19"/>
      <c r="GMI5" s="19"/>
      <c r="GMJ5" s="19"/>
      <c r="GMK5" s="19"/>
      <c r="GML5" s="19"/>
      <c r="GMM5" s="19"/>
      <c r="GMN5" s="19"/>
      <c r="GMO5" s="19"/>
      <c r="GMP5" s="19"/>
      <c r="GMQ5" s="19"/>
      <c r="GMR5" s="19"/>
      <c r="GMS5" s="19"/>
      <c r="GMT5" s="19"/>
      <c r="GMU5" s="19"/>
      <c r="GMV5" s="19"/>
      <c r="GMW5" s="19"/>
      <c r="GMX5" s="19"/>
      <c r="GMY5" s="19"/>
      <c r="GMZ5" s="19"/>
      <c r="GNA5" s="19"/>
      <c r="GNB5" s="19"/>
      <c r="GNC5" s="19"/>
      <c r="GND5" s="19"/>
      <c r="GNE5" s="19"/>
      <c r="GNF5" s="19"/>
      <c r="GNG5" s="19"/>
      <c r="GNH5" s="19"/>
      <c r="GNI5" s="19"/>
      <c r="GNJ5" s="19"/>
      <c r="GNK5" s="19"/>
      <c r="GNL5" s="19"/>
      <c r="GNM5" s="19"/>
      <c r="GNN5" s="19"/>
      <c r="GNO5" s="19"/>
      <c r="GNP5" s="19"/>
      <c r="GNQ5" s="19"/>
      <c r="GNR5" s="19"/>
      <c r="GNS5" s="19"/>
      <c r="GNT5" s="19"/>
      <c r="GNU5" s="19"/>
      <c r="GNV5" s="19"/>
      <c r="GNW5" s="19"/>
      <c r="GNX5" s="19"/>
      <c r="GNY5" s="19"/>
      <c r="GNZ5" s="19"/>
      <c r="GOA5" s="19"/>
      <c r="GOB5" s="19"/>
      <c r="GOC5" s="19"/>
      <c r="GOD5" s="19"/>
      <c r="GOE5" s="19"/>
      <c r="GOF5" s="19"/>
      <c r="GOG5" s="19"/>
      <c r="GOH5" s="19"/>
      <c r="GOI5" s="19"/>
      <c r="GOJ5" s="19"/>
      <c r="GOK5" s="19"/>
      <c r="GOL5" s="19"/>
      <c r="GOM5" s="19"/>
      <c r="GON5" s="19"/>
      <c r="GOO5" s="19"/>
      <c r="GOP5" s="19"/>
      <c r="GOQ5" s="19"/>
      <c r="GOR5" s="19"/>
      <c r="GOS5" s="19"/>
      <c r="GOT5" s="19"/>
      <c r="GOU5" s="19"/>
      <c r="GOV5" s="19"/>
      <c r="GOW5" s="19"/>
      <c r="GOX5" s="19"/>
      <c r="GOY5" s="19"/>
      <c r="GOZ5" s="19"/>
      <c r="GPA5" s="19"/>
      <c r="GPB5" s="19"/>
      <c r="GPC5" s="19"/>
      <c r="GPD5" s="19"/>
      <c r="GPE5" s="19"/>
      <c r="GPF5" s="19"/>
      <c r="GPG5" s="19"/>
      <c r="GPH5" s="19"/>
      <c r="GPI5" s="19"/>
      <c r="GPJ5" s="19"/>
      <c r="GPK5" s="19"/>
      <c r="GPL5" s="19"/>
      <c r="GPM5" s="19"/>
      <c r="GPN5" s="19"/>
      <c r="GPO5" s="19"/>
      <c r="GPP5" s="19"/>
      <c r="GPQ5" s="19"/>
      <c r="GPR5" s="19"/>
      <c r="GPS5" s="19"/>
      <c r="GPT5" s="19"/>
      <c r="GPU5" s="19"/>
      <c r="GPV5" s="19"/>
      <c r="GPW5" s="19"/>
      <c r="GPX5" s="19"/>
      <c r="GPY5" s="19"/>
      <c r="GPZ5" s="19"/>
      <c r="GQA5" s="19"/>
      <c r="GQB5" s="19"/>
      <c r="GQC5" s="19"/>
      <c r="GQD5" s="19"/>
      <c r="GQE5" s="19"/>
      <c r="GQF5" s="19"/>
      <c r="GQG5" s="19"/>
      <c r="GQH5" s="19"/>
      <c r="GQI5" s="19"/>
      <c r="GQJ5" s="19"/>
      <c r="GQK5" s="19"/>
      <c r="GQL5" s="19"/>
      <c r="GQM5" s="19"/>
      <c r="GQN5" s="19"/>
      <c r="GQO5" s="19"/>
      <c r="GQP5" s="19"/>
      <c r="GQQ5" s="19"/>
      <c r="GQR5" s="19"/>
      <c r="GQS5" s="19"/>
      <c r="GQT5" s="19"/>
      <c r="GQU5" s="19"/>
      <c r="GQV5" s="19"/>
      <c r="GQW5" s="19"/>
      <c r="GQX5" s="19"/>
      <c r="GQY5" s="19"/>
      <c r="GQZ5" s="19"/>
      <c r="GRA5" s="19"/>
      <c r="GRB5" s="19"/>
      <c r="GRC5" s="19"/>
      <c r="GRD5" s="19"/>
      <c r="GRE5" s="19"/>
      <c r="GRF5" s="19"/>
      <c r="GRG5" s="19"/>
      <c r="GRH5" s="19"/>
      <c r="GRI5" s="19"/>
      <c r="GRJ5" s="19"/>
      <c r="GRK5" s="19"/>
      <c r="GRL5" s="19"/>
      <c r="GRM5" s="19"/>
      <c r="GRN5" s="19"/>
      <c r="GRO5" s="19"/>
      <c r="GRP5" s="19"/>
      <c r="GRQ5" s="19"/>
      <c r="GRR5" s="19"/>
      <c r="GRS5" s="19"/>
      <c r="GRT5" s="19"/>
      <c r="GRU5" s="19"/>
      <c r="GRV5" s="19"/>
      <c r="GRW5" s="19"/>
      <c r="GRX5" s="19"/>
      <c r="GRY5" s="19"/>
      <c r="GRZ5" s="19"/>
      <c r="GSA5" s="19"/>
      <c r="GSB5" s="19"/>
      <c r="GSC5" s="19"/>
      <c r="GSD5" s="19"/>
      <c r="GSE5" s="19"/>
      <c r="GSF5" s="19"/>
      <c r="GSG5" s="19"/>
      <c r="GSH5" s="19"/>
      <c r="GSI5" s="19"/>
      <c r="GSJ5" s="19"/>
      <c r="GSK5" s="19"/>
      <c r="GSL5" s="19"/>
      <c r="GSM5" s="19"/>
      <c r="GSN5" s="19"/>
      <c r="GSO5" s="19"/>
      <c r="GSP5" s="19"/>
      <c r="GSQ5" s="19"/>
      <c r="GSR5" s="19"/>
      <c r="GSS5" s="19"/>
      <c r="GST5" s="19"/>
      <c r="GSU5" s="19"/>
      <c r="GSV5" s="19"/>
      <c r="GSW5" s="19"/>
      <c r="GSX5" s="19"/>
      <c r="GSY5" s="19"/>
      <c r="GSZ5" s="19"/>
      <c r="GTA5" s="19"/>
      <c r="GTB5" s="19"/>
      <c r="GTC5" s="19"/>
      <c r="GTD5" s="19"/>
      <c r="GTE5" s="19"/>
      <c r="GTF5" s="19"/>
      <c r="GTG5" s="19"/>
      <c r="GTH5" s="19"/>
      <c r="GTI5" s="19"/>
      <c r="GTJ5" s="19"/>
      <c r="GTK5" s="19"/>
      <c r="GTL5" s="19"/>
      <c r="GTM5" s="19"/>
      <c r="GTN5" s="19"/>
      <c r="GTO5" s="19"/>
      <c r="GTP5" s="19"/>
      <c r="GTQ5" s="19"/>
      <c r="GTR5" s="19"/>
      <c r="GTS5" s="19"/>
      <c r="GTT5" s="19"/>
      <c r="GTU5" s="19"/>
      <c r="GTV5" s="19"/>
      <c r="GTW5" s="19"/>
      <c r="GTX5" s="19"/>
      <c r="GTY5" s="19"/>
      <c r="GTZ5" s="19"/>
      <c r="GUA5" s="19"/>
      <c r="GUB5" s="19"/>
      <c r="GUC5" s="19"/>
      <c r="GUD5" s="19"/>
      <c r="GUE5" s="19"/>
      <c r="GUF5" s="19"/>
      <c r="GUG5" s="19"/>
      <c r="GUH5" s="19"/>
      <c r="GUI5" s="19"/>
      <c r="GUJ5" s="19"/>
      <c r="GUK5" s="19"/>
      <c r="GUL5" s="19"/>
      <c r="GUM5" s="19"/>
      <c r="GUN5" s="19"/>
      <c r="GUO5" s="19"/>
      <c r="GUP5" s="19"/>
      <c r="GUQ5" s="19"/>
      <c r="GUR5" s="19"/>
      <c r="GUS5" s="19"/>
      <c r="GUT5" s="19"/>
      <c r="GUU5" s="19"/>
      <c r="GUV5" s="19"/>
      <c r="GUW5" s="19"/>
      <c r="GUX5" s="19"/>
      <c r="GUY5" s="19"/>
      <c r="GUZ5" s="19"/>
      <c r="GVA5" s="19"/>
      <c r="GVB5" s="19"/>
      <c r="GVC5" s="19"/>
      <c r="GVD5" s="19"/>
      <c r="GVE5" s="19"/>
      <c r="GVF5" s="19"/>
      <c r="GVG5" s="19"/>
      <c r="GVH5" s="19"/>
      <c r="GVI5" s="19"/>
      <c r="GVJ5" s="19"/>
      <c r="GVK5" s="19"/>
      <c r="GVL5" s="19"/>
      <c r="GVM5" s="19"/>
      <c r="GVN5" s="19"/>
      <c r="GVO5" s="19"/>
      <c r="GVP5" s="19"/>
      <c r="GVQ5" s="19"/>
      <c r="GVR5" s="19"/>
      <c r="GVS5" s="19"/>
      <c r="GVT5" s="19"/>
      <c r="GVU5" s="19"/>
      <c r="GVV5" s="19"/>
      <c r="GVW5" s="19"/>
      <c r="GVX5" s="19"/>
      <c r="GVY5" s="19"/>
      <c r="GVZ5" s="19"/>
      <c r="GWA5" s="19"/>
      <c r="GWB5" s="19"/>
      <c r="GWC5" s="19"/>
      <c r="GWD5" s="19"/>
      <c r="GWE5" s="19"/>
      <c r="GWF5" s="19"/>
      <c r="GWG5" s="19"/>
      <c r="GWH5" s="19"/>
      <c r="GWI5" s="19"/>
      <c r="GWJ5" s="19"/>
      <c r="GWK5" s="19"/>
      <c r="GWL5" s="19"/>
      <c r="GWM5" s="19"/>
      <c r="GWN5" s="19"/>
      <c r="GWO5" s="19"/>
      <c r="GWP5" s="19"/>
      <c r="GWQ5" s="19"/>
      <c r="GWR5" s="19"/>
      <c r="GWS5" s="19"/>
      <c r="GWT5" s="19"/>
      <c r="GWU5" s="19"/>
      <c r="GWV5" s="19"/>
      <c r="GWW5" s="19"/>
      <c r="GWX5" s="19"/>
      <c r="GWY5" s="19"/>
      <c r="GWZ5" s="19"/>
      <c r="GXA5" s="19"/>
      <c r="GXB5" s="19"/>
      <c r="GXC5" s="19"/>
      <c r="GXD5" s="19"/>
      <c r="GXE5" s="19"/>
      <c r="GXF5" s="19"/>
      <c r="GXG5" s="19"/>
      <c r="GXH5" s="19"/>
      <c r="GXI5" s="19"/>
      <c r="GXJ5" s="19"/>
      <c r="GXK5" s="19"/>
      <c r="GXL5" s="19"/>
      <c r="GXM5" s="19"/>
      <c r="GXN5" s="19"/>
      <c r="GXO5" s="19"/>
      <c r="GXP5" s="19"/>
      <c r="GXQ5" s="19"/>
      <c r="GXR5" s="19"/>
      <c r="GXS5" s="19"/>
      <c r="GXT5" s="19"/>
      <c r="GXU5" s="19"/>
      <c r="GXV5" s="19"/>
      <c r="GXW5" s="19"/>
      <c r="GXX5" s="19"/>
      <c r="GXY5" s="19"/>
      <c r="GXZ5" s="19"/>
      <c r="GYA5" s="19"/>
      <c r="GYB5" s="19"/>
      <c r="GYC5" s="19"/>
      <c r="GYD5" s="19"/>
      <c r="GYE5" s="19"/>
      <c r="GYF5" s="19"/>
      <c r="GYG5" s="19"/>
      <c r="GYH5" s="19"/>
      <c r="GYI5" s="19"/>
      <c r="GYJ5" s="19"/>
      <c r="GYK5" s="19"/>
      <c r="GYL5" s="19"/>
      <c r="GYM5" s="19"/>
      <c r="GYN5" s="19"/>
      <c r="GYO5" s="19"/>
      <c r="GYP5" s="19"/>
      <c r="GYQ5" s="19"/>
      <c r="GYR5" s="19"/>
      <c r="GYS5" s="19"/>
      <c r="GYT5" s="19"/>
      <c r="GYU5" s="19"/>
      <c r="GYV5" s="19"/>
      <c r="GYW5" s="19"/>
      <c r="GYX5" s="19"/>
      <c r="GYY5" s="19"/>
      <c r="GYZ5" s="19"/>
      <c r="GZA5" s="19"/>
      <c r="GZB5" s="19"/>
      <c r="GZC5" s="19"/>
      <c r="GZD5" s="19"/>
      <c r="GZE5" s="19"/>
      <c r="GZF5" s="19"/>
      <c r="GZG5" s="19"/>
      <c r="GZH5" s="19"/>
      <c r="GZI5" s="19"/>
      <c r="GZJ5" s="19"/>
      <c r="GZK5" s="19"/>
      <c r="GZL5" s="19"/>
      <c r="GZM5" s="19"/>
      <c r="GZN5" s="19"/>
      <c r="GZO5" s="19"/>
      <c r="GZP5" s="19"/>
      <c r="GZQ5" s="19"/>
      <c r="GZR5" s="19"/>
      <c r="GZS5" s="19"/>
      <c r="GZT5" s="19"/>
      <c r="GZU5" s="19"/>
      <c r="GZV5" s="19"/>
      <c r="GZW5" s="19"/>
      <c r="GZX5" s="19"/>
      <c r="GZY5" s="19"/>
      <c r="GZZ5" s="19"/>
      <c r="HAA5" s="19"/>
      <c r="HAB5" s="19"/>
      <c r="HAC5" s="19"/>
      <c r="HAD5" s="19"/>
      <c r="HAE5" s="19"/>
      <c r="HAF5" s="19"/>
      <c r="HAG5" s="19"/>
      <c r="HAH5" s="19"/>
      <c r="HAI5" s="19"/>
      <c r="HAJ5" s="19"/>
      <c r="HAK5" s="19"/>
      <c r="HAL5" s="19"/>
      <c r="HAM5" s="19"/>
      <c r="HAN5" s="19"/>
      <c r="HAO5" s="19"/>
      <c r="HAP5" s="19"/>
      <c r="HAQ5" s="19"/>
      <c r="HAR5" s="19"/>
      <c r="HAS5" s="19"/>
      <c r="HAT5" s="19"/>
      <c r="HAU5" s="19"/>
      <c r="HAV5" s="19"/>
      <c r="HAW5" s="19"/>
      <c r="HAX5" s="19"/>
      <c r="HAY5" s="19"/>
      <c r="HAZ5" s="19"/>
      <c r="HBA5" s="19"/>
      <c r="HBB5" s="19"/>
      <c r="HBC5" s="19"/>
      <c r="HBD5" s="19"/>
      <c r="HBE5" s="19"/>
      <c r="HBF5" s="19"/>
      <c r="HBG5" s="19"/>
      <c r="HBH5" s="19"/>
      <c r="HBI5" s="19"/>
      <c r="HBJ5" s="19"/>
      <c r="HBK5" s="19"/>
      <c r="HBL5" s="19"/>
      <c r="HBM5" s="19"/>
      <c r="HBN5" s="19"/>
      <c r="HBO5" s="19"/>
      <c r="HBP5" s="19"/>
      <c r="HBQ5" s="19"/>
      <c r="HBR5" s="19"/>
      <c r="HBS5" s="19"/>
      <c r="HBT5" s="19"/>
      <c r="HBU5" s="19"/>
      <c r="HBV5" s="19"/>
      <c r="HBW5" s="19"/>
      <c r="HBX5" s="19"/>
      <c r="HBY5" s="19"/>
      <c r="HBZ5" s="19"/>
      <c r="HCA5" s="19"/>
      <c r="HCB5" s="19"/>
      <c r="HCC5" s="19"/>
      <c r="HCD5" s="19"/>
      <c r="HCE5" s="19"/>
      <c r="HCF5" s="19"/>
      <c r="HCG5" s="19"/>
      <c r="HCH5" s="19"/>
      <c r="HCI5" s="19"/>
      <c r="HCJ5" s="19"/>
      <c r="HCK5" s="19"/>
      <c r="HCL5" s="19"/>
      <c r="HCM5" s="19"/>
      <c r="HCN5" s="19"/>
      <c r="HCO5" s="19"/>
      <c r="HCP5" s="19"/>
      <c r="HCQ5" s="19"/>
      <c r="HCR5" s="19"/>
      <c r="HCS5" s="19"/>
      <c r="HCT5" s="19"/>
      <c r="HCU5" s="19"/>
      <c r="HCV5" s="19"/>
      <c r="HCW5" s="19"/>
      <c r="HCX5" s="19"/>
      <c r="HCY5" s="19"/>
      <c r="HCZ5" s="19"/>
      <c r="HDA5" s="19"/>
      <c r="HDB5" s="19"/>
      <c r="HDC5" s="19"/>
      <c r="HDD5" s="19"/>
      <c r="HDE5" s="19"/>
      <c r="HDF5" s="19"/>
      <c r="HDG5" s="19"/>
      <c r="HDH5" s="19"/>
      <c r="HDI5" s="19"/>
      <c r="HDJ5" s="19"/>
      <c r="HDK5" s="19"/>
      <c r="HDL5" s="19"/>
      <c r="HDM5" s="19"/>
      <c r="HDN5" s="19"/>
      <c r="HDO5" s="19"/>
      <c r="HDP5" s="19"/>
      <c r="HDQ5" s="19"/>
      <c r="HDR5" s="19"/>
      <c r="HDS5" s="19"/>
      <c r="HDT5" s="19"/>
      <c r="HDU5" s="19"/>
      <c r="HDV5" s="19"/>
      <c r="HDW5" s="19"/>
      <c r="HDX5" s="19"/>
      <c r="HDY5" s="19"/>
      <c r="HDZ5" s="19"/>
      <c r="HEA5" s="19"/>
      <c r="HEB5" s="19"/>
      <c r="HEC5" s="19"/>
      <c r="HED5" s="19"/>
      <c r="HEE5" s="19"/>
      <c r="HEF5" s="19"/>
      <c r="HEG5" s="19"/>
      <c r="HEH5" s="19"/>
      <c r="HEI5" s="19"/>
      <c r="HEJ5" s="19"/>
      <c r="HEK5" s="19"/>
      <c r="HEL5" s="19"/>
      <c r="HEM5" s="19"/>
      <c r="HEN5" s="19"/>
      <c r="HEO5" s="19"/>
      <c r="HEP5" s="19"/>
      <c r="HEQ5" s="19"/>
      <c r="HER5" s="19"/>
      <c r="HES5" s="19"/>
      <c r="HET5" s="19"/>
      <c r="HEU5" s="19"/>
      <c r="HEV5" s="19"/>
      <c r="HEW5" s="19"/>
      <c r="HEX5" s="19"/>
      <c r="HEY5" s="19"/>
      <c r="HEZ5" s="19"/>
      <c r="HFA5" s="19"/>
      <c r="HFB5" s="19"/>
      <c r="HFC5" s="19"/>
      <c r="HFD5" s="19"/>
      <c r="HFE5" s="19"/>
      <c r="HFF5" s="19"/>
      <c r="HFG5" s="19"/>
      <c r="HFH5" s="19"/>
      <c r="HFI5" s="19"/>
      <c r="HFJ5" s="19"/>
      <c r="HFK5" s="19"/>
      <c r="HFL5" s="19"/>
      <c r="HFM5" s="19"/>
      <c r="HFN5" s="19"/>
      <c r="HFO5" s="19"/>
      <c r="HFP5" s="19"/>
      <c r="HFQ5" s="19"/>
      <c r="HFR5" s="19"/>
      <c r="HFS5" s="19"/>
      <c r="HFT5" s="19"/>
      <c r="HFU5" s="19"/>
      <c r="HFV5" s="19"/>
      <c r="HFW5" s="19"/>
      <c r="HFX5" s="19"/>
      <c r="HFY5" s="19"/>
      <c r="HFZ5" s="19"/>
      <c r="HGA5" s="19"/>
      <c r="HGB5" s="19"/>
      <c r="HGC5" s="19"/>
      <c r="HGD5" s="19"/>
      <c r="HGE5" s="19"/>
      <c r="HGF5" s="19"/>
      <c r="HGG5" s="19"/>
      <c r="HGH5" s="19"/>
      <c r="HGI5" s="19"/>
      <c r="HGJ5" s="19"/>
      <c r="HGK5" s="19"/>
      <c r="HGL5" s="19"/>
      <c r="HGM5" s="19"/>
      <c r="HGN5" s="19"/>
      <c r="HGO5" s="19"/>
      <c r="HGP5" s="19"/>
      <c r="HGQ5" s="19"/>
      <c r="HGR5" s="19"/>
      <c r="HGS5" s="19"/>
      <c r="HGT5" s="19"/>
      <c r="HGU5" s="19"/>
      <c r="HGV5" s="19"/>
      <c r="HGW5" s="19"/>
      <c r="HGX5" s="19"/>
      <c r="HGY5" s="19"/>
      <c r="HGZ5" s="19"/>
      <c r="HHA5" s="19"/>
      <c r="HHB5" s="19"/>
      <c r="HHC5" s="19"/>
      <c r="HHD5" s="19"/>
      <c r="HHE5" s="19"/>
      <c r="HHF5" s="19"/>
      <c r="HHG5" s="19"/>
      <c r="HHH5" s="19"/>
      <c r="HHI5" s="19"/>
      <c r="HHJ5" s="19"/>
      <c r="HHK5" s="19"/>
      <c r="HHL5" s="19"/>
      <c r="HHM5" s="19"/>
      <c r="HHN5" s="19"/>
      <c r="HHO5" s="19"/>
      <c r="HHP5" s="19"/>
      <c r="HHQ5" s="19"/>
      <c r="HHR5" s="19"/>
      <c r="HHS5" s="19"/>
      <c r="HHT5" s="19"/>
      <c r="HHU5" s="19"/>
      <c r="HHV5" s="19"/>
      <c r="HHW5" s="19"/>
      <c r="HHX5" s="19"/>
      <c r="HHY5" s="19"/>
      <c r="HHZ5" s="19"/>
      <c r="HIA5" s="19"/>
      <c r="HIB5" s="19"/>
      <c r="HIC5" s="19"/>
      <c r="HID5" s="19"/>
      <c r="HIE5" s="19"/>
      <c r="HIF5" s="19"/>
      <c r="HIG5" s="19"/>
      <c r="HIH5" s="19"/>
      <c r="HII5" s="19"/>
      <c r="HIJ5" s="19"/>
      <c r="HIK5" s="19"/>
      <c r="HIL5" s="19"/>
      <c r="HIM5" s="19"/>
      <c r="HIN5" s="19"/>
      <c r="HIO5" s="19"/>
      <c r="HIP5" s="19"/>
      <c r="HIQ5" s="19"/>
      <c r="HIR5" s="19"/>
      <c r="HIS5" s="19"/>
      <c r="HIT5" s="19"/>
      <c r="HIU5" s="19"/>
      <c r="HIV5" s="19"/>
      <c r="HIW5" s="19"/>
      <c r="HIX5" s="19"/>
      <c r="HIY5" s="19"/>
      <c r="HIZ5" s="19"/>
      <c r="HJA5" s="19"/>
      <c r="HJB5" s="19"/>
      <c r="HJC5" s="19"/>
      <c r="HJD5" s="19"/>
      <c r="HJE5" s="19"/>
      <c r="HJF5" s="19"/>
      <c r="HJG5" s="19"/>
      <c r="HJH5" s="19"/>
      <c r="HJI5" s="19"/>
      <c r="HJJ5" s="19"/>
      <c r="HJK5" s="19"/>
      <c r="HJL5" s="19"/>
      <c r="HJM5" s="19"/>
      <c r="HJN5" s="19"/>
      <c r="HJO5" s="19"/>
      <c r="HJP5" s="19"/>
      <c r="HJQ5" s="19"/>
      <c r="HJR5" s="19"/>
      <c r="HJS5" s="19"/>
      <c r="HJT5" s="19"/>
      <c r="HJU5" s="19"/>
      <c r="HJV5" s="19"/>
      <c r="HJW5" s="19"/>
      <c r="HJX5" s="19"/>
      <c r="HJY5" s="19"/>
      <c r="HJZ5" s="19"/>
      <c r="HKA5" s="19"/>
      <c r="HKB5" s="19"/>
      <c r="HKC5" s="19"/>
      <c r="HKD5" s="19"/>
      <c r="HKE5" s="19"/>
      <c r="HKF5" s="19"/>
      <c r="HKG5" s="19"/>
      <c r="HKH5" s="19"/>
      <c r="HKI5" s="19"/>
      <c r="HKJ5" s="19"/>
      <c r="HKK5" s="19"/>
      <c r="HKL5" s="19"/>
      <c r="HKM5" s="19"/>
      <c r="HKN5" s="19"/>
      <c r="HKO5" s="19"/>
      <c r="HKP5" s="19"/>
      <c r="HKQ5" s="19"/>
      <c r="HKR5" s="19"/>
      <c r="HKS5" s="19"/>
      <c r="HKT5" s="19"/>
      <c r="HKU5" s="19"/>
      <c r="HKV5" s="19"/>
      <c r="HKW5" s="19"/>
      <c r="HKX5" s="19"/>
      <c r="HKY5" s="19"/>
      <c r="HKZ5" s="19"/>
      <c r="HLA5" s="19"/>
      <c r="HLB5" s="19"/>
      <c r="HLC5" s="19"/>
      <c r="HLD5" s="19"/>
      <c r="HLE5" s="19"/>
      <c r="HLF5" s="19"/>
      <c r="HLG5" s="19"/>
      <c r="HLH5" s="19"/>
      <c r="HLI5" s="19"/>
      <c r="HLJ5" s="19"/>
      <c r="HLK5" s="19"/>
      <c r="HLL5" s="19"/>
      <c r="HLM5" s="19"/>
      <c r="HLN5" s="19"/>
      <c r="HLO5" s="19"/>
      <c r="HLP5" s="19"/>
      <c r="HLQ5" s="19"/>
      <c r="HLR5" s="19"/>
      <c r="HLS5" s="19"/>
      <c r="HLT5" s="19"/>
      <c r="HLU5" s="19"/>
      <c r="HLV5" s="19"/>
      <c r="HLW5" s="19"/>
      <c r="HLX5" s="19"/>
      <c r="HLY5" s="19"/>
      <c r="HLZ5" s="19"/>
      <c r="HMA5" s="19"/>
      <c r="HMB5" s="19"/>
      <c r="HMC5" s="19"/>
      <c r="HMD5" s="19"/>
      <c r="HME5" s="19"/>
      <c r="HMF5" s="19"/>
      <c r="HMG5" s="19"/>
      <c r="HMH5" s="19"/>
      <c r="HMI5" s="19"/>
      <c r="HMJ5" s="19"/>
      <c r="HMK5" s="19"/>
      <c r="HML5" s="19"/>
      <c r="HMM5" s="19"/>
      <c r="HMN5" s="19"/>
      <c r="HMO5" s="19"/>
      <c r="HMP5" s="19"/>
      <c r="HMQ5" s="19"/>
      <c r="HMR5" s="19"/>
      <c r="HMS5" s="19"/>
      <c r="HMT5" s="19"/>
      <c r="HMU5" s="19"/>
      <c r="HMV5" s="19"/>
      <c r="HMW5" s="19"/>
      <c r="HMX5" s="19"/>
      <c r="HMY5" s="19"/>
      <c r="HMZ5" s="19"/>
      <c r="HNA5" s="19"/>
      <c r="HNB5" s="19"/>
      <c r="HNC5" s="19"/>
      <c r="HND5" s="19"/>
      <c r="HNE5" s="19"/>
      <c r="HNF5" s="19"/>
      <c r="HNG5" s="19"/>
      <c r="HNH5" s="19"/>
      <c r="HNI5" s="19"/>
      <c r="HNJ5" s="19"/>
      <c r="HNK5" s="19"/>
      <c r="HNL5" s="19"/>
      <c r="HNM5" s="19"/>
      <c r="HNN5" s="19"/>
      <c r="HNO5" s="19"/>
      <c r="HNP5" s="19"/>
      <c r="HNQ5" s="19"/>
      <c r="HNR5" s="19"/>
      <c r="HNS5" s="19"/>
      <c r="HNT5" s="19"/>
      <c r="HNU5" s="19"/>
      <c r="HNV5" s="19"/>
      <c r="HNW5" s="19"/>
      <c r="HNX5" s="19"/>
      <c r="HNY5" s="19"/>
      <c r="HNZ5" s="19"/>
      <c r="HOA5" s="19"/>
      <c r="HOB5" s="19"/>
      <c r="HOC5" s="19"/>
      <c r="HOD5" s="19"/>
      <c r="HOE5" s="19"/>
      <c r="HOF5" s="19"/>
      <c r="HOG5" s="19"/>
      <c r="HOH5" s="19"/>
      <c r="HOI5" s="19"/>
      <c r="HOJ5" s="19"/>
      <c r="HOK5" s="19"/>
      <c r="HOL5" s="19"/>
      <c r="HOM5" s="19"/>
      <c r="HON5" s="19"/>
      <c r="HOO5" s="19"/>
      <c r="HOP5" s="19"/>
      <c r="HOQ5" s="19"/>
      <c r="HOR5" s="19"/>
      <c r="HOS5" s="19"/>
      <c r="HOT5" s="19"/>
      <c r="HOU5" s="19"/>
      <c r="HOV5" s="19"/>
      <c r="HOW5" s="19"/>
      <c r="HOX5" s="19"/>
      <c r="HOY5" s="19"/>
      <c r="HOZ5" s="19"/>
      <c r="HPA5" s="19"/>
      <c r="HPB5" s="19"/>
      <c r="HPC5" s="19"/>
      <c r="HPD5" s="19"/>
      <c r="HPE5" s="19"/>
      <c r="HPF5" s="19"/>
      <c r="HPG5" s="19"/>
      <c r="HPH5" s="19"/>
      <c r="HPI5" s="19"/>
      <c r="HPJ5" s="19"/>
      <c r="HPK5" s="19"/>
      <c r="HPL5" s="19"/>
      <c r="HPM5" s="19"/>
      <c r="HPN5" s="19"/>
      <c r="HPO5" s="19"/>
      <c r="HPP5" s="19"/>
      <c r="HPQ5" s="19"/>
      <c r="HPR5" s="19"/>
      <c r="HPS5" s="19"/>
      <c r="HPT5" s="19"/>
      <c r="HPU5" s="19"/>
      <c r="HPV5" s="19"/>
      <c r="HPW5" s="19"/>
      <c r="HPX5" s="19"/>
      <c r="HPY5" s="19"/>
      <c r="HPZ5" s="19"/>
      <c r="HQA5" s="19"/>
      <c r="HQB5" s="19"/>
      <c r="HQC5" s="19"/>
      <c r="HQD5" s="19"/>
      <c r="HQE5" s="19"/>
      <c r="HQF5" s="19"/>
      <c r="HQG5" s="19"/>
      <c r="HQH5" s="19"/>
      <c r="HQI5" s="19"/>
      <c r="HQJ5" s="19"/>
      <c r="HQK5" s="19"/>
      <c r="HQL5" s="19"/>
      <c r="HQM5" s="19"/>
      <c r="HQN5" s="19"/>
      <c r="HQO5" s="19"/>
      <c r="HQP5" s="19"/>
      <c r="HQQ5" s="19"/>
      <c r="HQR5" s="19"/>
      <c r="HQS5" s="19"/>
      <c r="HQT5" s="19"/>
      <c r="HQU5" s="19"/>
      <c r="HQV5" s="19"/>
      <c r="HQW5" s="19"/>
      <c r="HQX5" s="19"/>
      <c r="HQY5" s="19"/>
      <c r="HQZ5" s="19"/>
      <c r="HRA5" s="19"/>
      <c r="HRB5" s="19"/>
      <c r="HRC5" s="19"/>
      <c r="HRD5" s="19"/>
      <c r="HRE5" s="19"/>
      <c r="HRF5" s="19"/>
      <c r="HRG5" s="19"/>
      <c r="HRH5" s="19"/>
      <c r="HRI5" s="19"/>
      <c r="HRJ5" s="19"/>
      <c r="HRK5" s="19"/>
      <c r="HRL5" s="19"/>
      <c r="HRM5" s="19"/>
      <c r="HRN5" s="19"/>
      <c r="HRO5" s="19"/>
      <c r="HRP5" s="19"/>
      <c r="HRQ5" s="19"/>
      <c r="HRR5" s="19"/>
      <c r="HRS5" s="19"/>
      <c r="HRT5" s="19"/>
      <c r="HRU5" s="19"/>
      <c r="HRV5" s="19"/>
      <c r="HRW5" s="19"/>
      <c r="HRX5" s="19"/>
      <c r="HRY5" s="19"/>
      <c r="HRZ5" s="19"/>
      <c r="HSA5" s="19"/>
      <c r="HSB5" s="19"/>
      <c r="HSC5" s="19"/>
      <c r="HSD5" s="19"/>
      <c r="HSE5" s="19"/>
      <c r="HSF5" s="19"/>
      <c r="HSG5" s="19"/>
      <c r="HSH5" s="19"/>
      <c r="HSI5" s="19"/>
      <c r="HSJ5" s="19"/>
      <c r="HSK5" s="19"/>
      <c r="HSL5" s="19"/>
      <c r="HSM5" s="19"/>
      <c r="HSN5" s="19"/>
      <c r="HSO5" s="19"/>
      <c r="HSP5" s="19"/>
      <c r="HSQ5" s="19"/>
      <c r="HSR5" s="19"/>
      <c r="HSS5" s="19"/>
      <c r="HST5" s="19"/>
      <c r="HSU5" s="19"/>
      <c r="HSV5" s="19"/>
      <c r="HSW5" s="19"/>
      <c r="HSX5" s="19"/>
      <c r="HSY5" s="19"/>
      <c r="HSZ5" s="19"/>
      <c r="HTA5" s="19"/>
      <c r="HTB5" s="19"/>
      <c r="HTC5" s="19"/>
      <c r="HTD5" s="19"/>
      <c r="HTE5" s="19"/>
      <c r="HTF5" s="19"/>
      <c r="HTG5" s="19"/>
      <c r="HTH5" s="19"/>
      <c r="HTI5" s="19"/>
      <c r="HTJ5" s="19"/>
      <c r="HTK5" s="19"/>
      <c r="HTL5" s="19"/>
      <c r="HTM5" s="19"/>
      <c r="HTN5" s="19"/>
      <c r="HTO5" s="19"/>
      <c r="HTP5" s="19"/>
      <c r="HTQ5" s="19"/>
      <c r="HTR5" s="19"/>
      <c r="HTS5" s="19"/>
      <c r="HTT5" s="19"/>
      <c r="HTU5" s="19"/>
      <c r="HTV5" s="19"/>
      <c r="HTW5" s="19"/>
      <c r="HTX5" s="19"/>
      <c r="HTY5" s="19"/>
      <c r="HTZ5" s="19"/>
      <c r="HUA5" s="19"/>
      <c r="HUB5" s="19"/>
      <c r="HUC5" s="19"/>
      <c r="HUD5" s="19"/>
      <c r="HUE5" s="19"/>
      <c r="HUF5" s="19"/>
      <c r="HUG5" s="19"/>
      <c r="HUH5" s="19"/>
      <c r="HUI5" s="19"/>
      <c r="HUJ5" s="19"/>
      <c r="HUK5" s="19"/>
      <c r="HUL5" s="19"/>
      <c r="HUM5" s="19"/>
      <c r="HUN5" s="19"/>
      <c r="HUO5" s="19"/>
      <c r="HUP5" s="19"/>
      <c r="HUQ5" s="19"/>
      <c r="HUR5" s="19"/>
      <c r="HUS5" s="19"/>
      <c r="HUT5" s="19"/>
      <c r="HUU5" s="19"/>
      <c r="HUV5" s="19"/>
      <c r="HUW5" s="19"/>
      <c r="HUX5" s="19"/>
      <c r="HUY5" s="19"/>
      <c r="HUZ5" s="19"/>
      <c r="HVA5" s="19"/>
      <c r="HVB5" s="19"/>
      <c r="HVC5" s="19"/>
      <c r="HVD5" s="19"/>
      <c r="HVE5" s="19"/>
      <c r="HVF5" s="19"/>
      <c r="HVG5" s="19"/>
      <c r="HVH5" s="19"/>
      <c r="HVI5" s="19"/>
      <c r="HVJ5" s="19"/>
      <c r="HVK5" s="19"/>
      <c r="HVL5" s="19"/>
      <c r="HVM5" s="19"/>
      <c r="HVN5" s="19"/>
      <c r="HVO5" s="19"/>
      <c r="HVP5" s="19"/>
      <c r="HVQ5" s="19"/>
      <c r="HVR5" s="19"/>
      <c r="HVS5" s="19"/>
      <c r="HVT5" s="19"/>
      <c r="HVU5" s="19"/>
      <c r="HVV5" s="19"/>
      <c r="HVW5" s="19"/>
      <c r="HVX5" s="19"/>
      <c r="HVY5" s="19"/>
      <c r="HVZ5" s="19"/>
      <c r="HWA5" s="19"/>
      <c r="HWB5" s="19"/>
      <c r="HWC5" s="19"/>
      <c r="HWD5" s="19"/>
      <c r="HWE5" s="19"/>
      <c r="HWF5" s="19"/>
      <c r="HWG5" s="19"/>
      <c r="HWH5" s="19"/>
      <c r="HWI5" s="19"/>
      <c r="HWJ5" s="19"/>
      <c r="HWK5" s="19"/>
      <c r="HWL5" s="19"/>
      <c r="HWM5" s="19"/>
      <c r="HWN5" s="19"/>
      <c r="HWO5" s="19"/>
      <c r="HWP5" s="19"/>
      <c r="HWQ5" s="19"/>
      <c r="HWR5" s="19"/>
      <c r="HWS5" s="19"/>
      <c r="HWT5" s="19"/>
      <c r="HWU5" s="19"/>
      <c r="HWV5" s="19"/>
      <c r="HWW5" s="19"/>
      <c r="HWX5" s="19"/>
      <c r="HWY5" s="19"/>
      <c r="HWZ5" s="19"/>
      <c r="HXA5" s="19"/>
      <c r="HXB5" s="19"/>
      <c r="HXC5" s="19"/>
      <c r="HXD5" s="19"/>
      <c r="HXE5" s="19"/>
      <c r="HXF5" s="19"/>
      <c r="HXG5" s="19"/>
      <c r="HXH5" s="19"/>
      <c r="HXI5" s="19"/>
      <c r="HXJ5" s="19"/>
      <c r="HXK5" s="19"/>
      <c r="HXL5" s="19"/>
      <c r="HXM5" s="19"/>
      <c r="HXN5" s="19"/>
      <c r="HXO5" s="19"/>
      <c r="HXP5" s="19"/>
      <c r="HXQ5" s="19"/>
      <c r="HXR5" s="19"/>
      <c r="HXS5" s="19"/>
      <c r="HXT5" s="19"/>
      <c r="HXU5" s="19"/>
      <c r="HXV5" s="19"/>
      <c r="HXW5" s="19"/>
      <c r="HXX5" s="19"/>
      <c r="HXY5" s="19"/>
      <c r="HXZ5" s="19"/>
      <c r="HYA5" s="19"/>
      <c r="HYB5" s="19"/>
      <c r="HYC5" s="19"/>
      <c r="HYD5" s="19"/>
      <c r="HYE5" s="19"/>
      <c r="HYF5" s="19"/>
      <c r="HYG5" s="19"/>
      <c r="HYH5" s="19"/>
      <c r="HYI5" s="19"/>
      <c r="HYJ5" s="19"/>
      <c r="HYK5" s="19"/>
      <c r="HYL5" s="19"/>
      <c r="HYM5" s="19"/>
      <c r="HYN5" s="19"/>
      <c r="HYO5" s="19"/>
      <c r="HYP5" s="19"/>
      <c r="HYQ5" s="19"/>
      <c r="HYR5" s="19"/>
      <c r="HYS5" s="19"/>
      <c r="HYT5" s="19"/>
      <c r="HYU5" s="19"/>
      <c r="HYV5" s="19"/>
      <c r="HYW5" s="19"/>
      <c r="HYX5" s="19"/>
      <c r="HYY5" s="19"/>
      <c r="HYZ5" s="19"/>
      <c r="HZA5" s="19"/>
      <c r="HZB5" s="19"/>
      <c r="HZC5" s="19"/>
      <c r="HZD5" s="19"/>
      <c r="HZE5" s="19"/>
      <c r="HZF5" s="19"/>
      <c r="HZG5" s="19"/>
      <c r="HZH5" s="19"/>
      <c r="HZI5" s="19"/>
      <c r="HZJ5" s="19"/>
      <c r="HZK5" s="19"/>
      <c r="HZL5" s="19"/>
      <c r="HZM5" s="19"/>
      <c r="HZN5" s="19"/>
      <c r="HZO5" s="19"/>
      <c r="HZP5" s="19"/>
      <c r="HZQ5" s="19"/>
      <c r="HZR5" s="19"/>
      <c r="HZS5" s="19"/>
      <c r="HZT5" s="19"/>
      <c r="HZU5" s="19"/>
      <c r="HZV5" s="19"/>
      <c r="HZW5" s="19"/>
      <c r="HZX5" s="19"/>
      <c r="HZY5" s="19"/>
      <c r="HZZ5" s="19"/>
      <c r="IAA5" s="19"/>
      <c r="IAB5" s="19"/>
      <c r="IAC5" s="19"/>
      <c r="IAD5" s="19"/>
      <c r="IAE5" s="19"/>
      <c r="IAF5" s="19"/>
      <c r="IAG5" s="19"/>
      <c r="IAH5" s="19"/>
      <c r="IAI5" s="19"/>
      <c r="IAJ5" s="19"/>
      <c r="IAK5" s="19"/>
      <c r="IAL5" s="19"/>
      <c r="IAM5" s="19"/>
      <c r="IAN5" s="19"/>
      <c r="IAO5" s="19"/>
      <c r="IAP5" s="19"/>
      <c r="IAQ5" s="19"/>
      <c r="IAR5" s="19"/>
      <c r="IAS5" s="19"/>
      <c r="IAT5" s="19"/>
      <c r="IAU5" s="19"/>
      <c r="IAV5" s="19"/>
      <c r="IAW5" s="19"/>
      <c r="IAX5" s="19"/>
      <c r="IAY5" s="19"/>
      <c r="IAZ5" s="19"/>
      <c r="IBA5" s="19"/>
      <c r="IBB5" s="19"/>
      <c r="IBC5" s="19"/>
      <c r="IBD5" s="19"/>
      <c r="IBE5" s="19"/>
      <c r="IBF5" s="19"/>
      <c r="IBG5" s="19"/>
      <c r="IBH5" s="19"/>
      <c r="IBI5" s="19"/>
      <c r="IBJ5" s="19"/>
      <c r="IBK5" s="19"/>
      <c r="IBL5" s="19"/>
      <c r="IBM5" s="19"/>
      <c r="IBN5" s="19"/>
      <c r="IBO5" s="19"/>
      <c r="IBP5" s="19"/>
      <c r="IBQ5" s="19"/>
      <c r="IBR5" s="19"/>
      <c r="IBS5" s="19"/>
      <c r="IBT5" s="19"/>
      <c r="IBU5" s="19"/>
      <c r="IBV5" s="19"/>
      <c r="IBW5" s="19"/>
      <c r="IBX5" s="19"/>
      <c r="IBY5" s="19"/>
      <c r="IBZ5" s="19"/>
      <c r="ICA5" s="19"/>
      <c r="ICB5" s="19"/>
      <c r="ICC5" s="19"/>
      <c r="ICD5" s="19"/>
      <c r="ICE5" s="19"/>
      <c r="ICF5" s="19"/>
      <c r="ICG5" s="19"/>
      <c r="ICH5" s="19"/>
      <c r="ICI5" s="19"/>
      <c r="ICJ5" s="19"/>
      <c r="ICK5" s="19"/>
      <c r="ICL5" s="19"/>
      <c r="ICM5" s="19"/>
      <c r="ICN5" s="19"/>
      <c r="ICO5" s="19"/>
      <c r="ICP5" s="19"/>
      <c r="ICQ5" s="19"/>
      <c r="ICR5" s="19"/>
      <c r="ICS5" s="19"/>
      <c r="ICT5" s="19"/>
      <c r="ICU5" s="19"/>
      <c r="ICV5" s="19"/>
      <c r="ICW5" s="19"/>
      <c r="ICX5" s="19"/>
      <c r="ICY5" s="19"/>
      <c r="ICZ5" s="19"/>
      <c r="IDA5" s="19"/>
      <c r="IDB5" s="19"/>
      <c r="IDC5" s="19"/>
      <c r="IDD5" s="19"/>
      <c r="IDE5" s="19"/>
      <c r="IDF5" s="19"/>
      <c r="IDG5" s="19"/>
      <c r="IDH5" s="19"/>
      <c r="IDI5" s="19"/>
      <c r="IDJ5" s="19"/>
      <c r="IDK5" s="19"/>
      <c r="IDL5" s="19"/>
      <c r="IDM5" s="19"/>
      <c r="IDN5" s="19"/>
      <c r="IDO5" s="19"/>
      <c r="IDP5" s="19"/>
      <c r="IDQ5" s="19"/>
      <c r="IDR5" s="19"/>
      <c r="IDS5" s="19"/>
      <c r="IDT5" s="19"/>
      <c r="IDU5" s="19"/>
      <c r="IDV5" s="19"/>
      <c r="IDW5" s="19"/>
      <c r="IDX5" s="19"/>
      <c r="IDY5" s="19"/>
      <c r="IDZ5" s="19"/>
      <c r="IEA5" s="19"/>
      <c r="IEB5" s="19"/>
      <c r="IEC5" s="19"/>
      <c r="IED5" s="19"/>
      <c r="IEE5" s="19"/>
      <c r="IEF5" s="19"/>
      <c r="IEG5" s="19"/>
      <c r="IEH5" s="19"/>
      <c r="IEI5" s="19"/>
      <c r="IEJ5" s="19"/>
      <c r="IEK5" s="19"/>
      <c r="IEL5" s="19"/>
      <c r="IEM5" s="19"/>
      <c r="IEN5" s="19"/>
      <c r="IEO5" s="19"/>
      <c r="IEP5" s="19"/>
      <c r="IEQ5" s="19"/>
      <c r="IER5" s="19"/>
      <c r="IES5" s="19"/>
      <c r="IET5" s="19"/>
      <c r="IEU5" s="19"/>
      <c r="IEV5" s="19"/>
      <c r="IEW5" s="19"/>
      <c r="IEX5" s="19"/>
      <c r="IEY5" s="19"/>
      <c r="IEZ5" s="19"/>
      <c r="IFA5" s="19"/>
      <c r="IFB5" s="19"/>
      <c r="IFC5" s="19"/>
      <c r="IFD5" s="19"/>
      <c r="IFE5" s="19"/>
      <c r="IFF5" s="19"/>
      <c r="IFG5" s="19"/>
      <c r="IFH5" s="19"/>
      <c r="IFI5" s="19"/>
      <c r="IFJ5" s="19"/>
      <c r="IFK5" s="19"/>
      <c r="IFL5" s="19"/>
      <c r="IFM5" s="19"/>
      <c r="IFN5" s="19"/>
      <c r="IFO5" s="19"/>
      <c r="IFP5" s="19"/>
      <c r="IFQ5" s="19"/>
      <c r="IFR5" s="19"/>
      <c r="IFS5" s="19"/>
      <c r="IFT5" s="19"/>
      <c r="IFU5" s="19"/>
      <c r="IFV5" s="19"/>
      <c r="IFW5" s="19"/>
      <c r="IFX5" s="19"/>
      <c r="IFY5" s="19"/>
      <c r="IFZ5" s="19"/>
      <c r="IGA5" s="19"/>
      <c r="IGB5" s="19"/>
      <c r="IGC5" s="19"/>
      <c r="IGD5" s="19"/>
      <c r="IGE5" s="19"/>
      <c r="IGF5" s="19"/>
      <c r="IGG5" s="19"/>
      <c r="IGH5" s="19"/>
      <c r="IGI5" s="19"/>
      <c r="IGJ5" s="19"/>
      <c r="IGK5" s="19"/>
      <c r="IGL5" s="19"/>
      <c r="IGM5" s="19"/>
      <c r="IGN5" s="19"/>
      <c r="IGO5" s="19"/>
      <c r="IGP5" s="19"/>
      <c r="IGQ5" s="19"/>
      <c r="IGR5" s="19"/>
      <c r="IGS5" s="19"/>
      <c r="IGT5" s="19"/>
      <c r="IGU5" s="19"/>
      <c r="IGV5" s="19"/>
      <c r="IGW5" s="19"/>
      <c r="IGX5" s="19"/>
      <c r="IGY5" s="19"/>
      <c r="IGZ5" s="19"/>
      <c r="IHA5" s="19"/>
      <c r="IHB5" s="19"/>
      <c r="IHC5" s="19"/>
      <c r="IHD5" s="19"/>
      <c r="IHE5" s="19"/>
      <c r="IHF5" s="19"/>
      <c r="IHG5" s="19"/>
      <c r="IHH5" s="19"/>
      <c r="IHI5" s="19"/>
      <c r="IHJ5" s="19"/>
      <c r="IHK5" s="19"/>
      <c r="IHL5" s="19"/>
      <c r="IHM5" s="19"/>
      <c r="IHN5" s="19"/>
      <c r="IHO5" s="19"/>
      <c r="IHP5" s="19"/>
      <c r="IHQ5" s="19"/>
      <c r="IHR5" s="19"/>
      <c r="IHS5" s="19"/>
      <c r="IHT5" s="19"/>
      <c r="IHU5" s="19"/>
      <c r="IHV5" s="19"/>
      <c r="IHW5" s="19"/>
      <c r="IHX5" s="19"/>
      <c r="IHY5" s="19"/>
      <c r="IHZ5" s="19"/>
      <c r="IIA5" s="19"/>
      <c r="IIB5" s="19"/>
      <c r="IIC5" s="19"/>
      <c r="IID5" s="19"/>
      <c r="IIE5" s="19"/>
      <c r="IIF5" s="19"/>
      <c r="IIG5" s="19"/>
      <c r="IIH5" s="19"/>
      <c r="III5" s="19"/>
      <c r="IIJ5" s="19"/>
      <c r="IIK5" s="19"/>
      <c r="IIL5" s="19"/>
      <c r="IIM5" s="19"/>
      <c r="IIN5" s="19"/>
      <c r="IIO5" s="19"/>
      <c r="IIP5" s="19"/>
      <c r="IIQ5" s="19"/>
      <c r="IIR5" s="19"/>
      <c r="IIS5" s="19"/>
      <c r="IIT5" s="19"/>
      <c r="IIU5" s="19"/>
      <c r="IIV5" s="19"/>
      <c r="IIW5" s="19"/>
      <c r="IIX5" s="19"/>
      <c r="IIY5" s="19"/>
      <c r="IIZ5" s="19"/>
      <c r="IJA5" s="19"/>
      <c r="IJB5" s="19"/>
      <c r="IJC5" s="19"/>
      <c r="IJD5" s="19"/>
      <c r="IJE5" s="19"/>
      <c r="IJF5" s="19"/>
      <c r="IJG5" s="19"/>
      <c r="IJH5" s="19"/>
      <c r="IJI5" s="19"/>
      <c r="IJJ5" s="19"/>
      <c r="IJK5" s="19"/>
      <c r="IJL5" s="19"/>
      <c r="IJM5" s="19"/>
      <c r="IJN5" s="19"/>
      <c r="IJO5" s="19"/>
      <c r="IJP5" s="19"/>
      <c r="IJQ5" s="19"/>
      <c r="IJR5" s="19"/>
      <c r="IJS5" s="19"/>
      <c r="IJT5" s="19"/>
      <c r="IJU5" s="19"/>
      <c r="IJV5" s="19"/>
      <c r="IJW5" s="19"/>
      <c r="IJX5" s="19"/>
      <c r="IJY5" s="19"/>
      <c r="IJZ5" s="19"/>
      <c r="IKA5" s="19"/>
      <c r="IKB5" s="19"/>
      <c r="IKC5" s="19"/>
      <c r="IKD5" s="19"/>
      <c r="IKE5" s="19"/>
      <c r="IKF5" s="19"/>
      <c r="IKG5" s="19"/>
      <c r="IKH5" s="19"/>
      <c r="IKI5" s="19"/>
      <c r="IKJ5" s="19"/>
      <c r="IKK5" s="19"/>
      <c r="IKL5" s="19"/>
      <c r="IKM5" s="19"/>
      <c r="IKN5" s="19"/>
      <c r="IKO5" s="19"/>
      <c r="IKP5" s="19"/>
      <c r="IKQ5" s="19"/>
      <c r="IKR5" s="19"/>
      <c r="IKS5" s="19"/>
      <c r="IKT5" s="19"/>
      <c r="IKU5" s="19"/>
      <c r="IKV5" s="19"/>
      <c r="IKW5" s="19"/>
      <c r="IKX5" s="19"/>
      <c r="IKY5" s="19"/>
      <c r="IKZ5" s="19"/>
      <c r="ILA5" s="19"/>
      <c r="ILB5" s="19"/>
      <c r="ILC5" s="19"/>
      <c r="ILD5" s="19"/>
      <c r="ILE5" s="19"/>
      <c r="ILF5" s="19"/>
      <c r="ILG5" s="19"/>
      <c r="ILH5" s="19"/>
      <c r="ILI5" s="19"/>
      <c r="ILJ5" s="19"/>
      <c r="ILK5" s="19"/>
      <c r="ILL5" s="19"/>
      <c r="ILM5" s="19"/>
      <c r="ILN5" s="19"/>
      <c r="ILO5" s="19"/>
      <c r="ILP5" s="19"/>
      <c r="ILQ5" s="19"/>
      <c r="ILR5" s="19"/>
      <c r="ILS5" s="19"/>
      <c r="ILT5" s="19"/>
      <c r="ILU5" s="19"/>
      <c r="ILV5" s="19"/>
      <c r="ILW5" s="19"/>
      <c r="ILX5" s="19"/>
      <c r="ILY5" s="19"/>
      <c r="ILZ5" s="19"/>
      <c r="IMA5" s="19"/>
      <c r="IMB5" s="19"/>
      <c r="IMC5" s="19"/>
      <c r="IMD5" s="19"/>
      <c r="IME5" s="19"/>
      <c r="IMF5" s="19"/>
      <c r="IMG5" s="19"/>
      <c r="IMH5" s="19"/>
      <c r="IMI5" s="19"/>
      <c r="IMJ5" s="19"/>
      <c r="IMK5" s="19"/>
      <c r="IML5" s="19"/>
      <c r="IMM5" s="19"/>
      <c r="IMN5" s="19"/>
      <c r="IMO5" s="19"/>
      <c r="IMP5" s="19"/>
      <c r="IMQ5" s="19"/>
      <c r="IMR5" s="19"/>
      <c r="IMS5" s="19"/>
      <c r="IMT5" s="19"/>
      <c r="IMU5" s="19"/>
      <c r="IMV5" s="19"/>
      <c r="IMW5" s="19"/>
      <c r="IMX5" s="19"/>
      <c r="IMY5" s="19"/>
      <c r="IMZ5" s="19"/>
      <c r="INA5" s="19"/>
      <c r="INB5" s="19"/>
      <c r="INC5" s="19"/>
      <c r="IND5" s="19"/>
      <c r="INE5" s="19"/>
      <c r="INF5" s="19"/>
      <c r="ING5" s="19"/>
      <c r="INH5" s="19"/>
      <c r="INI5" s="19"/>
      <c r="INJ5" s="19"/>
      <c r="INK5" s="19"/>
      <c r="INL5" s="19"/>
      <c r="INM5" s="19"/>
      <c r="INN5" s="19"/>
      <c r="INO5" s="19"/>
      <c r="INP5" s="19"/>
      <c r="INQ5" s="19"/>
      <c r="INR5" s="19"/>
      <c r="INS5" s="19"/>
      <c r="INT5" s="19"/>
      <c r="INU5" s="19"/>
      <c r="INV5" s="19"/>
      <c r="INW5" s="19"/>
      <c r="INX5" s="19"/>
      <c r="INY5" s="19"/>
      <c r="INZ5" s="19"/>
      <c r="IOA5" s="19"/>
      <c r="IOB5" s="19"/>
      <c r="IOC5" s="19"/>
      <c r="IOD5" s="19"/>
      <c r="IOE5" s="19"/>
      <c r="IOF5" s="19"/>
      <c r="IOG5" s="19"/>
      <c r="IOH5" s="19"/>
      <c r="IOI5" s="19"/>
      <c r="IOJ5" s="19"/>
      <c r="IOK5" s="19"/>
      <c r="IOL5" s="19"/>
      <c r="IOM5" s="19"/>
      <c r="ION5" s="19"/>
      <c r="IOO5" s="19"/>
      <c r="IOP5" s="19"/>
      <c r="IOQ5" s="19"/>
      <c r="IOR5" s="19"/>
      <c r="IOS5" s="19"/>
      <c r="IOT5" s="19"/>
      <c r="IOU5" s="19"/>
      <c r="IOV5" s="19"/>
      <c r="IOW5" s="19"/>
      <c r="IOX5" s="19"/>
      <c r="IOY5" s="19"/>
      <c r="IOZ5" s="19"/>
      <c r="IPA5" s="19"/>
      <c r="IPB5" s="19"/>
      <c r="IPC5" s="19"/>
      <c r="IPD5" s="19"/>
      <c r="IPE5" s="19"/>
      <c r="IPF5" s="19"/>
      <c r="IPG5" s="19"/>
      <c r="IPH5" s="19"/>
      <c r="IPI5" s="19"/>
      <c r="IPJ5" s="19"/>
      <c r="IPK5" s="19"/>
      <c r="IPL5" s="19"/>
      <c r="IPM5" s="19"/>
      <c r="IPN5" s="19"/>
      <c r="IPO5" s="19"/>
      <c r="IPP5" s="19"/>
      <c r="IPQ5" s="19"/>
      <c r="IPR5" s="19"/>
      <c r="IPS5" s="19"/>
      <c r="IPT5" s="19"/>
      <c r="IPU5" s="19"/>
      <c r="IPV5" s="19"/>
      <c r="IPW5" s="19"/>
      <c r="IPX5" s="19"/>
      <c r="IPY5" s="19"/>
      <c r="IPZ5" s="19"/>
      <c r="IQA5" s="19"/>
      <c r="IQB5" s="19"/>
      <c r="IQC5" s="19"/>
      <c r="IQD5" s="19"/>
      <c r="IQE5" s="19"/>
      <c r="IQF5" s="19"/>
      <c r="IQG5" s="19"/>
      <c r="IQH5" s="19"/>
      <c r="IQI5" s="19"/>
      <c r="IQJ5" s="19"/>
      <c r="IQK5" s="19"/>
      <c r="IQL5" s="19"/>
      <c r="IQM5" s="19"/>
      <c r="IQN5" s="19"/>
      <c r="IQO5" s="19"/>
      <c r="IQP5" s="19"/>
      <c r="IQQ5" s="19"/>
      <c r="IQR5" s="19"/>
      <c r="IQS5" s="19"/>
      <c r="IQT5" s="19"/>
      <c r="IQU5" s="19"/>
      <c r="IQV5" s="19"/>
      <c r="IQW5" s="19"/>
      <c r="IQX5" s="19"/>
      <c r="IQY5" s="19"/>
      <c r="IQZ5" s="19"/>
      <c r="IRA5" s="19"/>
      <c r="IRB5" s="19"/>
      <c r="IRC5" s="19"/>
      <c r="IRD5" s="19"/>
      <c r="IRE5" s="19"/>
      <c r="IRF5" s="19"/>
      <c r="IRG5" s="19"/>
      <c r="IRH5" s="19"/>
      <c r="IRI5" s="19"/>
      <c r="IRJ5" s="19"/>
      <c r="IRK5" s="19"/>
      <c r="IRL5" s="19"/>
      <c r="IRM5" s="19"/>
      <c r="IRN5" s="19"/>
      <c r="IRO5" s="19"/>
      <c r="IRP5" s="19"/>
      <c r="IRQ5" s="19"/>
      <c r="IRR5" s="19"/>
      <c r="IRS5" s="19"/>
      <c r="IRT5" s="19"/>
      <c r="IRU5" s="19"/>
      <c r="IRV5" s="19"/>
      <c r="IRW5" s="19"/>
      <c r="IRX5" s="19"/>
      <c r="IRY5" s="19"/>
      <c r="IRZ5" s="19"/>
      <c r="ISA5" s="19"/>
      <c r="ISB5" s="19"/>
      <c r="ISC5" s="19"/>
      <c r="ISD5" s="19"/>
      <c r="ISE5" s="19"/>
      <c r="ISF5" s="19"/>
      <c r="ISG5" s="19"/>
      <c r="ISH5" s="19"/>
      <c r="ISI5" s="19"/>
      <c r="ISJ5" s="19"/>
      <c r="ISK5" s="19"/>
      <c r="ISL5" s="19"/>
      <c r="ISM5" s="19"/>
      <c r="ISN5" s="19"/>
      <c r="ISO5" s="19"/>
      <c r="ISP5" s="19"/>
      <c r="ISQ5" s="19"/>
      <c r="ISR5" s="19"/>
      <c r="ISS5" s="19"/>
      <c r="IST5" s="19"/>
      <c r="ISU5" s="19"/>
      <c r="ISV5" s="19"/>
      <c r="ISW5" s="19"/>
      <c r="ISX5" s="19"/>
      <c r="ISY5" s="19"/>
      <c r="ISZ5" s="19"/>
      <c r="ITA5" s="19"/>
      <c r="ITB5" s="19"/>
      <c r="ITC5" s="19"/>
      <c r="ITD5" s="19"/>
      <c r="ITE5" s="19"/>
      <c r="ITF5" s="19"/>
      <c r="ITG5" s="19"/>
      <c r="ITH5" s="19"/>
      <c r="ITI5" s="19"/>
      <c r="ITJ5" s="19"/>
      <c r="ITK5" s="19"/>
      <c r="ITL5" s="19"/>
      <c r="ITM5" s="19"/>
      <c r="ITN5" s="19"/>
      <c r="ITO5" s="19"/>
      <c r="ITP5" s="19"/>
      <c r="ITQ5" s="19"/>
      <c r="ITR5" s="19"/>
      <c r="ITS5" s="19"/>
      <c r="ITT5" s="19"/>
      <c r="ITU5" s="19"/>
      <c r="ITV5" s="19"/>
      <c r="ITW5" s="19"/>
      <c r="ITX5" s="19"/>
      <c r="ITY5" s="19"/>
      <c r="ITZ5" s="19"/>
      <c r="IUA5" s="19"/>
      <c r="IUB5" s="19"/>
      <c r="IUC5" s="19"/>
      <c r="IUD5" s="19"/>
      <c r="IUE5" s="19"/>
      <c r="IUF5" s="19"/>
      <c r="IUG5" s="19"/>
      <c r="IUH5" s="19"/>
      <c r="IUI5" s="19"/>
      <c r="IUJ5" s="19"/>
      <c r="IUK5" s="19"/>
      <c r="IUL5" s="19"/>
      <c r="IUM5" s="19"/>
      <c r="IUN5" s="19"/>
      <c r="IUO5" s="19"/>
      <c r="IUP5" s="19"/>
      <c r="IUQ5" s="19"/>
      <c r="IUR5" s="19"/>
      <c r="IUS5" s="19"/>
      <c r="IUT5" s="19"/>
      <c r="IUU5" s="19"/>
      <c r="IUV5" s="19"/>
      <c r="IUW5" s="19"/>
      <c r="IUX5" s="19"/>
      <c r="IUY5" s="19"/>
      <c r="IUZ5" s="19"/>
      <c r="IVA5" s="19"/>
      <c r="IVB5" s="19"/>
      <c r="IVC5" s="19"/>
      <c r="IVD5" s="19"/>
      <c r="IVE5" s="19"/>
      <c r="IVF5" s="19"/>
      <c r="IVG5" s="19"/>
      <c r="IVH5" s="19"/>
      <c r="IVI5" s="19"/>
      <c r="IVJ5" s="19"/>
      <c r="IVK5" s="19"/>
      <c r="IVL5" s="19"/>
      <c r="IVM5" s="19"/>
      <c r="IVN5" s="19"/>
      <c r="IVO5" s="19"/>
      <c r="IVP5" s="19"/>
      <c r="IVQ5" s="19"/>
      <c r="IVR5" s="19"/>
      <c r="IVS5" s="19"/>
      <c r="IVT5" s="19"/>
      <c r="IVU5" s="19"/>
      <c r="IVV5" s="19"/>
      <c r="IVW5" s="19"/>
      <c r="IVX5" s="19"/>
      <c r="IVY5" s="19"/>
      <c r="IVZ5" s="19"/>
      <c r="IWA5" s="19"/>
      <c r="IWB5" s="19"/>
      <c r="IWC5" s="19"/>
      <c r="IWD5" s="19"/>
      <c r="IWE5" s="19"/>
      <c r="IWF5" s="19"/>
      <c r="IWG5" s="19"/>
      <c r="IWH5" s="19"/>
      <c r="IWI5" s="19"/>
      <c r="IWJ5" s="19"/>
      <c r="IWK5" s="19"/>
      <c r="IWL5" s="19"/>
      <c r="IWM5" s="19"/>
      <c r="IWN5" s="19"/>
      <c r="IWO5" s="19"/>
      <c r="IWP5" s="19"/>
      <c r="IWQ5" s="19"/>
      <c r="IWR5" s="19"/>
      <c r="IWS5" s="19"/>
      <c r="IWT5" s="19"/>
      <c r="IWU5" s="19"/>
      <c r="IWV5" s="19"/>
      <c r="IWW5" s="19"/>
      <c r="IWX5" s="19"/>
      <c r="IWY5" s="19"/>
      <c r="IWZ5" s="19"/>
      <c r="IXA5" s="19"/>
      <c r="IXB5" s="19"/>
      <c r="IXC5" s="19"/>
      <c r="IXD5" s="19"/>
      <c r="IXE5" s="19"/>
      <c r="IXF5" s="19"/>
      <c r="IXG5" s="19"/>
      <c r="IXH5" s="19"/>
      <c r="IXI5" s="19"/>
      <c r="IXJ5" s="19"/>
      <c r="IXK5" s="19"/>
      <c r="IXL5" s="19"/>
      <c r="IXM5" s="19"/>
      <c r="IXN5" s="19"/>
      <c r="IXO5" s="19"/>
      <c r="IXP5" s="19"/>
      <c r="IXQ5" s="19"/>
      <c r="IXR5" s="19"/>
      <c r="IXS5" s="19"/>
      <c r="IXT5" s="19"/>
      <c r="IXU5" s="19"/>
      <c r="IXV5" s="19"/>
      <c r="IXW5" s="19"/>
      <c r="IXX5" s="19"/>
      <c r="IXY5" s="19"/>
      <c r="IXZ5" s="19"/>
      <c r="IYA5" s="19"/>
      <c r="IYB5" s="19"/>
      <c r="IYC5" s="19"/>
      <c r="IYD5" s="19"/>
      <c r="IYE5" s="19"/>
      <c r="IYF5" s="19"/>
      <c r="IYG5" s="19"/>
      <c r="IYH5" s="19"/>
      <c r="IYI5" s="19"/>
      <c r="IYJ5" s="19"/>
      <c r="IYK5" s="19"/>
      <c r="IYL5" s="19"/>
      <c r="IYM5" s="19"/>
      <c r="IYN5" s="19"/>
      <c r="IYO5" s="19"/>
      <c r="IYP5" s="19"/>
      <c r="IYQ5" s="19"/>
      <c r="IYR5" s="19"/>
      <c r="IYS5" s="19"/>
      <c r="IYT5" s="19"/>
      <c r="IYU5" s="19"/>
      <c r="IYV5" s="19"/>
      <c r="IYW5" s="19"/>
      <c r="IYX5" s="19"/>
      <c r="IYY5" s="19"/>
      <c r="IYZ5" s="19"/>
      <c r="IZA5" s="19"/>
      <c r="IZB5" s="19"/>
      <c r="IZC5" s="19"/>
      <c r="IZD5" s="19"/>
      <c r="IZE5" s="19"/>
      <c r="IZF5" s="19"/>
      <c r="IZG5" s="19"/>
      <c r="IZH5" s="19"/>
      <c r="IZI5" s="19"/>
      <c r="IZJ5" s="19"/>
      <c r="IZK5" s="19"/>
      <c r="IZL5" s="19"/>
      <c r="IZM5" s="19"/>
      <c r="IZN5" s="19"/>
      <c r="IZO5" s="19"/>
      <c r="IZP5" s="19"/>
      <c r="IZQ5" s="19"/>
      <c r="IZR5" s="19"/>
      <c r="IZS5" s="19"/>
      <c r="IZT5" s="19"/>
      <c r="IZU5" s="19"/>
      <c r="IZV5" s="19"/>
      <c r="IZW5" s="19"/>
      <c r="IZX5" s="19"/>
      <c r="IZY5" s="19"/>
      <c r="IZZ5" s="19"/>
      <c r="JAA5" s="19"/>
      <c r="JAB5" s="19"/>
      <c r="JAC5" s="19"/>
      <c r="JAD5" s="19"/>
      <c r="JAE5" s="19"/>
      <c r="JAF5" s="19"/>
      <c r="JAG5" s="19"/>
      <c r="JAH5" s="19"/>
      <c r="JAI5" s="19"/>
      <c r="JAJ5" s="19"/>
      <c r="JAK5" s="19"/>
      <c r="JAL5" s="19"/>
      <c r="JAM5" s="19"/>
      <c r="JAN5" s="19"/>
      <c r="JAO5" s="19"/>
      <c r="JAP5" s="19"/>
      <c r="JAQ5" s="19"/>
      <c r="JAR5" s="19"/>
      <c r="JAS5" s="19"/>
      <c r="JAT5" s="19"/>
      <c r="JAU5" s="19"/>
      <c r="JAV5" s="19"/>
      <c r="JAW5" s="19"/>
      <c r="JAX5" s="19"/>
      <c r="JAY5" s="19"/>
      <c r="JAZ5" s="19"/>
      <c r="JBA5" s="19"/>
      <c r="JBB5" s="19"/>
      <c r="JBC5" s="19"/>
      <c r="JBD5" s="19"/>
      <c r="JBE5" s="19"/>
      <c r="JBF5" s="19"/>
      <c r="JBG5" s="19"/>
      <c r="JBH5" s="19"/>
      <c r="JBI5" s="19"/>
      <c r="JBJ5" s="19"/>
      <c r="JBK5" s="19"/>
      <c r="JBL5" s="19"/>
      <c r="JBM5" s="19"/>
      <c r="JBN5" s="19"/>
      <c r="JBO5" s="19"/>
      <c r="JBP5" s="19"/>
      <c r="JBQ5" s="19"/>
      <c r="JBR5" s="19"/>
      <c r="JBS5" s="19"/>
      <c r="JBT5" s="19"/>
      <c r="JBU5" s="19"/>
      <c r="JBV5" s="19"/>
      <c r="JBW5" s="19"/>
      <c r="JBX5" s="19"/>
      <c r="JBY5" s="19"/>
      <c r="JBZ5" s="19"/>
      <c r="JCA5" s="19"/>
      <c r="JCB5" s="19"/>
      <c r="JCC5" s="19"/>
      <c r="JCD5" s="19"/>
      <c r="JCE5" s="19"/>
      <c r="JCF5" s="19"/>
      <c r="JCG5" s="19"/>
      <c r="JCH5" s="19"/>
      <c r="JCI5" s="19"/>
      <c r="JCJ5" s="19"/>
      <c r="JCK5" s="19"/>
      <c r="JCL5" s="19"/>
      <c r="JCM5" s="19"/>
      <c r="JCN5" s="19"/>
      <c r="JCO5" s="19"/>
      <c r="JCP5" s="19"/>
      <c r="JCQ5" s="19"/>
      <c r="JCR5" s="19"/>
      <c r="JCS5" s="19"/>
      <c r="JCT5" s="19"/>
      <c r="JCU5" s="19"/>
      <c r="JCV5" s="19"/>
      <c r="JCW5" s="19"/>
      <c r="JCX5" s="19"/>
      <c r="JCY5" s="19"/>
      <c r="JCZ5" s="19"/>
      <c r="JDA5" s="19"/>
      <c r="JDB5" s="19"/>
      <c r="JDC5" s="19"/>
      <c r="JDD5" s="19"/>
      <c r="JDE5" s="19"/>
      <c r="JDF5" s="19"/>
      <c r="JDG5" s="19"/>
      <c r="JDH5" s="19"/>
      <c r="JDI5" s="19"/>
      <c r="JDJ5" s="19"/>
      <c r="JDK5" s="19"/>
      <c r="JDL5" s="19"/>
      <c r="JDM5" s="19"/>
      <c r="JDN5" s="19"/>
      <c r="JDO5" s="19"/>
      <c r="JDP5" s="19"/>
      <c r="JDQ5" s="19"/>
      <c r="JDR5" s="19"/>
      <c r="JDS5" s="19"/>
      <c r="JDT5" s="19"/>
      <c r="JDU5" s="19"/>
      <c r="JDV5" s="19"/>
      <c r="JDW5" s="19"/>
      <c r="JDX5" s="19"/>
      <c r="JDY5" s="19"/>
      <c r="JDZ5" s="19"/>
      <c r="JEA5" s="19"/>
      <c r="JEB5" s="19"/>
      <c r="JEC5" s="19"/>
      <c r="JED5" s="19"/>
      <c r="JEE5" s="19"/>
      <c r="JEF5" s="19"/>
      <c r="JEG5" s="19"/>
      <c r="JEH5" s="19"/>
      <c r="JEI5" s="19"/>
      <c r="JEJ5" s="19"/>
      <c r="JEK5" s="19"/>
      <c r="JEL5" s="19"/>
      <c r="JEM5" s="19"/>
      <c r="JEN5" s="19"/>
      <c r="JEO5" s="19"/>
      <c r="JEP5" s="19"/>
      <c r="JEQ5" s="19"/>
      <c r="JER5" s="19"/>
      <c r="JES5" s="19"/>
      <c r="JET5" s="19"/>
      <c r="JEU5" s="19"/>
      <c r="JEV5" s="19"/>
      <c r="JEW5" s="19"/>
      <c r="JEX5" s="19"/>
      <c r="JEY5" s="19"/>
      <c r="JEZ5" s="19"/>
      <c r="JFA5" s="19"/>
      <c r="JFB5" s="19"/>
      <c r="JFC5" s="19"/>
      <c r="JFD5" s="19"/>
      <c r="JFE5" s="19"/>
      <c r="JFF5" s="19"/>
      <c r="JFG5" s="19"/>
      <c r="JFH5" s="19"/>
      <c r="JFI5" s="19"/>
      <c r="JFJ5" s="19"/>
      <c r="JFK5" s="19"/>
      <c r="JFL5" s="19"/>
      <c r="JFM5" s="19"/>
      <c r="JFN5" s="19"/>
      <c r="JFO5" s="19"/>
      <c r="JFP5" s="19"/>
      <c r="JFQ5" s="19"/>
      <c r="JFR5" s="19"/>
      <c r="JFS5" s="19"/>
      <c r="JFT5" s="19"/>
      <c r="JFU5" s="19"/>
      <c r="JFV5" s="19"/>
      <c r="JFW5" s="19"/>
      <c r="JFX5" s="19"/>
      <c r="JFY5" s="19"/>
      <c r="JFZ5" s="19"/>
      <c r="JGA5" s="19"/>
      <c r="JGB5" s="19"/>
      <c r="JGC5" s="19"/>
      <c r="JGD5" s="19"/>
      <c r="JGE5" s="19"/>
      <c r="JGF5" s="19"/>
      <c r="JGG5" s="19"/>
      <c r="JGH5" s="19"/>
      <c r="JGI5" s="19"/>
      <c r="JGJ5" s="19"/>
      <c r="JGK5" s="19"/>
      <c r="JGL5" s="19"/>
      <c r="JGM5" s="19"/>
      <c r="JGN5" s="19"/>
      <c r="JGO5" s="19"/>
      <c r="JGP5" s="19"/>
      <c r="JGQ5" s="19"/>
      <c r="JGR5" s="19"/>
      <c r="JGS5" s="19"/>
      <c r="JGT5" s="19"/>
      <c r="JGU5" s="19"/>
      <c r="JGV5" s="19"/>
      <c r="JGW5" s="19"/>
      <c r="JGX5" s="19"/>
      <c r="JGY5" s="19"/>
      <c r="JGZ5" s="19"/>
      <c r="JHA5" s="19"/>
      <c r="JHB5" s="19"/>
      <c r="JHC5" s="19"/>
      <c r="JHD5" s="19"/>
      <c r="JHE5" s="19"/>
      <c r="JHF5" s="19"/>
      <c r="JHG5" s="19"/>
      <c r="JHH5" s="19"/>
      <c r="JHI5" s="19"/>
      <c r="JHJ5" s="19"/>
      <c r="JHK5" s="19"/>
      <c r="JHL5" s="19"/>
      <c r="JHM5" s="19"/>
      <c r="JHN5" s="19"/>
      <c r="JHO5" s="19"/>
      <c r="JHP5" s="19"/>
      <c r="JHQ5" s="19"/>
      <c r="JHR5" s="19"/>
      <c r="JHS5" s="19"/>
      <c r="JHT5" s="19"/>
      <c r="JHU5" s="19"/>
      <c r="JHV5" s="19"/>
      <c r="JHW5" s="19"/>
      <c r="JHX5" s="19"/>
      <c r="JHY5" s="19"/>
      <c r="JHZ5" s="19"/>
      <c r="JIA5" s="19"/>
      <c r="JIB5" s="19"/>
      <c r="JIC5" s="19"/>
      <c r="JID5" s="19"/>
      <c r="JIE5" s="19"/>
      <c r="JIF5" s="19"/>
      <c r="JIG5" s="19"/>
      <c r="JIH5" s="19"/>
      <c r="JII5" s="19"/>
      <c r="JIJ5" s="19"/>
      <c r="JIK5" s="19"/>
      <c r="JIL5" s="19"/>
      <c r="JIM5" s="19"/>
      <c r="JIN5" s="19"/>
      <c r="JIO5" s="19"/>
      <c r="JIP5" s="19"/>
      <c r="JIQ5" s="19"/>
      <c r="JIR5" s="19"/>
      <c r="JIS5" s="19"/>
      <c r="JIT5" s="19"/>
      <c r="JIU5" s="19"/>
      <c r="JIV5" s="19"/>
      <c r="JIW5" s="19"/>
      <c r="JIX5" s="19"/>
      <c r="JIY5" s="19"/>
      <c r="JIZ5" s="19"/>
      <c r="JJA5" s="19"/>
      <c r="JJB5" s="19"/>
      <c r="JJC5" s="19"/>
      <c r="JJD5" s="19"/>
      <c r="JJE5" s="19"/>
      <c r="JJF5" s="19"/>
      <c r="JJG5" s="19"/>
      <c r="JJH5" s="19"/>
      <c r="JJI5" s="19"/>
      <c r="JJJ5" s="19"/>
      <c r="JJK5" s="19"/>
      <c r="JJL5" s="19"/>
      <c r="JJM5" s="19"/>
      <c r="JJN5" s="19"/>
      <c r="JJO5" s="19"/>
      <c r="JJP5" s="19"/>
      <c r="JJQ5" s="19"/>
      <c r="JJR5" s="19"/>
      <c r="JJS5" s="19"/>
      <c r="JJT5" s="19"/>
      <c r="JJU5" s="19"/>
      <c r="JJV5" s="19"/>
      <c r="JJW5" s="19"/>
      <c r="JJX5" s="19"/>
      <c r="JJY5" s="19"/>
      <c r="JJZ5" s="19"/>
      <c r="JKA5" s="19"/>
      <c r="JKB5" s="19"/>
      <c r="JKC5" s="19"/>
      <c r="JKD5" s="19"/>
      <c r="JKE5" s="19"/>
      <c r="JKF5" s="19"/>
      <c r="JKG5" s="19"/>
      <c r="JKH5" s="19"/>
      <c r="JKI5" s="19"/>
      <c r="JKJ5" s="19"/>
      <c r="JKK5" s="19"/>
      <c r="JKL5" s="19"/>
      <c r="JKM5" s="19"/>
      <c r="JKN5" s="19"/>
      <c r="JKO5" s="19"/>
      <c r="JKP5" s="19"/>
      <c r="JKQ5" s="19"/>
      <c r="JKR5" s="19"/>
      <c r="JKS5" s="19"/>
      <c r="JKT5" s="19"/>
      <c r="JKU5" s="19"/>
      <c r="JKV5" s="19"/>
      <c r="JKW5" s="19"/>
      <c r="JKX5" s="19"/>
      <c r="JKY5" s="19"/>
      <c r="JKZ5" s="19"/>
      <c r="JLA5" s="19"/>
      <c r="JLB5" s="19"/>
      <c r="JLC5" s="19"/>
      <c r="JLD5" s="19"/>
      <c r="JLE5" s="19"/>
      <c r="JLF5" s="19"/>
      <c r="JLG5" s="19"/>
      <c r="JLH5" s="19"/>
      <c r="JLI5" s="19"/>
      <c r="JLJ5" s="19"/>
      <c r="JLK5" s="19"/>
      <c r="JLL5" s="19"/>
      <c r="JLM5" s="19"/>
      <c r="JLN5" s="19"/>
      <c r="JLO5" s="19"/>
      <c r="JLP5" s="19"/>
      <c r="JLQ5" s="19"/>
      <c r="JLR5" s="19"/>
      <c r="JLS5" s="19"/>
      <c r="JLT5" s="19"/>
      <c r="JLU5" s="19"/>
      <c r="JLV5" s="19"/>
      <c r="JLW5" s="19"/>
      <c r="JLX5" s="19"/>
      <c r="JLY5" s="19"/>
      <c r="JLZ5" s="19"/>
      <c r="JMA5" s="19"/>
      <c r="JMB5" s="19"/>
      <c r="JMC5" s="19"/>
      <c r="JMD5" s="19"/>
      <c r="JME5" s="19"/>
      <c r="JMF5" s="19"/>
      <c r="JMG5" s="19"/>
      <c r="JMH5" s="19"/>
      <c r="JMI5" s="19"/>
      <c r="JMJ5" s="19"/>
      <c r="JMK5" s="19"/>
      <c r="JML5" s="19"/>
      <c r="JMM5" s="19"/>
      <c r="JMN5" s="19"/>
      <c r="JMO5" s="19"/>
      <c r="JMP5" s="19"/>
      <c r="JMQ5" s="19"/>
      <c r="JMR5" s="19"/>
      <c r="JMS5" s="19"/>
      <c r="JMT5" s="19"/>
      <c r="JMU5" s="19"/>
      <c r="JMV5" s="19"/>
      <c r="JMW5" s="19"/>
      <c r="JMX5" s="19"/>
      <c r="JMY5" s="19"/>
      <c r="JMZ5" s="19"/>
      <c r="JNA5" s="19"/>
      <c r="JNB5" s="19"/>
      <c r="JNC5" s="19"/>
      <c r="JND5" s="19"/>
      <c r="JNE5" s="19"/>
      <c r="JNF5" s="19"/>
      <c r="JNG5" s="19"/>
      <c r="JNH5" s="19"/>
      <c r="JNI5" s="19"/>
      <c r="JNJ5" s="19"/>
      <c r="JNK5" s="19"/>
      <c r="JNL5" s="19"/>
      <c r="JNM5" s="19"/>
      <c r="JNN5" s="19"/>
      <c r="JNO5" s="19"/>
      <c r="JNP5" s="19"/>
      <c r="JNQ5" s="19"/>
      <c r="JNR5" s="19"/>
      <c r="JNS5" s="19"/>
      <c r="JNT5" s="19"/>
      <c r="JNU5" s="19"/>
      <c r="JNV5" s="19"/>
      <c r="JNW5" s="19"/>
      <c r="JNX5" s="19"/>
      <c r="JNY5" s="19"/>
      <c r="JNZ5" s="19"/>
      <c r="JOA5" s="19"/>
      <c r="JOB5" s="19"/>
      <c r="JOC5" s="19"/>
      <c r="JOD5" s="19"/>
      <c r="JOE5" s="19"/>
      <c r="JOF5" s="19"/>
      <c r="JOG5" s="19"/>
      <c r="JOH5" s="19"/>
      <c r="JOI5" s="19"/>
      <c r="JOJ5" s="19"/>
      <c r="JOK5" s="19"/>
      <c r="JOL5" s="19"/>
      <c r="JOM5" s="19"/>
      <c r="JON5" s="19"/>
      <c r="JOO5" s="19"/>
      <c r="JOP5" s="19"/>
      <c r="JOQ5" s="19"/>
      <c r="JOR5" s="19"/>
      <c r="JOS5" s="19"/>
      <c r="JOT5" s="19"/>
      <c r="JOU5" s="19"/>
      <c r="JOV5" s="19"/>
      <c r="JOW5" s="19"/>
      <c r="JOX5" s="19"/>
      <c r="JOY5" s="19"/>
      <c r="JOZ5" s="19"/>
      <c r="JPA5" s="19"/>
      <c r="JPB5" s="19"/>
      <c r="JPC5" s="19"/>
      <c r="JPD5" s="19"/>
      <c r="JPE5" s="19"/>
      <c r="JPF5" s="19"/>
      <c r="JPG5" s="19"/>
      <c r="JPH5" s="19"/>
      <c r="JPI5" s="19"/>
      <c r="JPJ5" s="19"/>
      <c r="JPK5" s="19"/>
      <c r="JPL5" s="19"/>
      <c r="JPM5" s="19"/>
      <c r="JPN5" s="19"/>
      <c r="JPO5" s="19"/>
      <c r="JPP5" s="19"/>
      <c r="JPQ5" s="19"/>
      <c r="JPR5" s="19"/>
      <c r="JPS5" s="19"/>
      <c r="JPT5" s="19"/>
      <c r="JPU5" s="19"/>
      <c r="JPV5" s="19"/>
      <c r="JPW5" s="19"/>
      <c r="JPX5" s="19"/>
      <c r="JPY5" s="19"/>
      <c r="JPZ5" s="19"/>
      <c r="JQA5" s="19"/>
      <c r="JQB5" s="19"/>
      <c r="JQC5" s="19"/>
      <c r="JQD5" s="19"/>
      <c r="JQE5" s="19"/>
      <c r="JQF5" s="19"/>
      <c r="JQG5" s="19"/>
      <c r="JQH5" s="19"/>
      <c r="JQI5" s="19"/>
      <c r="JQJ5" s="19"/>
      <c r="JQK5" s="19"/>
      <c r="JQL5" s="19"/>
      <c r="JQM5" s="19"/>
      <c r="JQN5" s="19"/>
      <c r="JQO5" s="19"/>
      <c r="JQP5" s="19"/>
      <c r="JQQ5" s="19"/>
      <c r="JQR5" s="19"/>
      <c r="JQS5" s="19"/>
      <c r="JQT5" s="19"/>
      <c r="JQU5" s="19"/>
      <c r="JQV5" s="19"/>
      <c r="JQW5" s="19"/>
      <c r="JQX5" s="19"/>
      <c r="JQY5" s="19"/>
      <c r="JQZ5" s="19"/>
      <c r="JRA5" s="19"/>
      <c r="JRB5" s="19"/>
      <c r="JRC5" s="19"/>
      <c r="JRD5" s="19"/>
      <c r="JRE5" s="19"/>
      <c r="JRF5" s="19"/>
      <c r="JRG5" s="19"/>
      <c r="JRH5" s="19"/>
      <c r="JRI5" s="19"/>
      <c r="JRJ5" s="19"/>
      <c r="JRK5" s="19"/>
      <c r="JRL5" s="19"/>
      <c r="JRM5" s="19"/>
      <c r="JRN5" s="19"/>
      <c r="JRO5" s="19"/>
      <c r="JRP5" s="19"/>
      <c r="JRQ5" s="19"/>
      <c r="JRR5" s="19"/>
      <c r="JRS5" s="19"/>
      <c r="JRT5" s="19"/>
      <c r="JRU5" s="19"/>
      <c r="JRV5" s="19"/>
      <c r="JRW5" s="19"/>
      <c r="JRX5" s="19"/>
      <c r="JRY5" s="19"/>
      <c r="JRZ5" s="19"/>
      <c r="JSA5" s="19"/>
      <c r="JSB5" s="19"/>
      <c r="JSC5" s="19"/>
      <c r="JSD5" s="19"/>
      <c r="JSE5" s="19"/>
      <c r="JSF5" s="19"/>
      <c r="JSG5" s="19"/>
      <c r="JSH5" s="19"/>
      <c r="JSI5" s="19"/>
      <c r="JSJ5" s="19"/>
      <c r="JSK5" s="19"/>
      <c r="JSL5" s="19"/>
      <c r="JSM5" s="19"/>
      <c r="JSN5" s="19"/>
      <c r="JSO5" s="19"/>
      <c r="JSP5" s="19"/>
      <c r="JSQ5" s="19"/>
      <c r="JSR5" s="19"/>
      <c r="JSS5" s="19"/>
      <c r="JST5" s="19"/>
      <c r="JSU5" s="19"/>
      <c r="JSV5" s="19"/>
      <c r="JSW5" s="19"/>
      <c r="JSX5" s="19"/>
      <c r="JSY5" s="19"/>
      <c r="JSZ5" s="19"/>
      <c r="JTA5" s="19"/>
      <c r="JTB5" s="19"/>
      <c r="JTC5" s="19"/>
      <c r="JTD5" s="19"/>
      <c r="JTE5" s="19"/>
      <c r="JTF5" s="19"/>
      <c r="JTG5" s="19"/>
      <c r="JTH5" s="19"/>
      <c r="JTI5" s="19"/>
      <c r="JTJ5" s="19"/>
      <c r="JTK5" s="19"/>
      <c r="JTL5" s="19"/>
      <c r="JTM5" s="19"/>
      <c r="JTN5" s="19"/>
      <c r="JTO5" s="19"/>
      <c r="JTP5" s="19"/>
      <c r="JTQ5" s="19"/>
      <c r="JTR5" s="19"/>
      <c r="JTS5" s="19"/>
      <c r="JTT5" s="19"/>
      <c r="JTU5" s="19"/>
      <c r="JTV5" s="19"/>
      <c r="JTW5" s="19"/>
      <c r="JTX5" s="19"/>
      <c r="JTY5" s="19"/>
      <c r="JTZ5" s="19"/>
      <c r="JUA5" s="19"/>
      <c r="JUB5" s="19"/>
      <c r="JUC5" s="19"/>
      <c r="JUD5" s="19"/>
      <c r="JUE5" s="19"/>
      <c r="JUF5" s="19"/>
      <c r="JUG5" s="19"/>
      <c r="JUH5" s="19"/>
      <c r="JUI5" s="19"/>
      <c r="JUJ5" s="19"/>
      <c r="JUK5" s="19"/>
      <c r="JUL5" s="19"/>
      <c r="JUM5" s="19"/>
      <c r="JUN5" s="19"/>
      <c r="JUO5" s="19"/>
      <c r="JUP5" s="19"/>
      <c r="JUQ5" s="19"/>
      <c r="JUR5" s="19"/>
      <c r="JUS5" s="19"/>
      <c r="JUT5" s="19"/>
      <c r="JUU5" s="19"/>
      <c r="JUV5" s="19"/>
      <c r="JUW5" s="19"/>
      <c r="JUX5" s="19"/>
      <c r="JUY5" s="19"/>
      <c r="JUZ5" s="19"/>
      <c r="JVA5" s="19"/>
      <c r="JVB5" s="19"/>
      <c r="JVC5" s="19"/>
      <c r="JVD5" s="19"/>
      <c r="JVE5" s="19"/>
      <c r="JVF5" s="19"/>
      <c r="JVG5" s="19"/>
      <c r="JVH5" s="19"/>
      <c r="JVI5" s="19"/>
      <c r="JVJ5" s="19"/>
      <c r="JVK5" s="19"/>
      <c r="JVL5" s="19"/>
      <c r="JVM5" s="19"/>
      <c r="JVN5" s="19"/>
      <c r="JVO5" s="19"/>
      <c r="JVP5" s="19"/>
      <c r="JVQ5" s="19"/>
      <c r="JVR5" s="19"/>
      <c r="JVS5" s="19"/>
      <c r="JVT5" s="19"/>
      <c r="JVU5" s="19"/>
      <c r="JVV5" s="19"/>
      <c r="JVW5" s="19"/>
      <c r="JVX5" s="19"/>
      <c r="JVY5" s="19"/>
      <c r="JVZ5" s="19"/>
      <c r="JWA5" s="19"/>
      <c r="JWB5" s="19"/>
      <c r="JWC5" s="19"/>
      <c r="JWD5" s="19"/>
      <c r="JWE5" s="19"/>
      <c r="JWF5" s="19"/>
      <c r="JWG5" s="19"/>
      <c r="JWH5" s="19"/>
      <c r="JWI5" s="19"/>
      <c r="JWJ5" s="19"/>
      <c r="JWK5" s="19"/>
      <c r="JWL5" s="19"/>
      <c r="JWM5" s="19"/>
      <c r="JWN5" s="19"/>
      <c r="JWO5" s="19"/>
      <c r="JWP5" s="19"/>
      <c r="JWQ5" s="19"/>
      <c r="JWR5" s="19"/>
      <c r="JWS5" s="19"/>
      <c r="JWT5" s="19"/>
      <c r="JWU5" s="19"/>
      <c r="JWV5" s="19"/>
      <c r="JWW5" s="19"/>
      <c r="JWX5" s="19"/>
      <c r="JWY5" s="19"/>
      <c r="JWZ5" s="19"/>
      <c r="JXA5" s="19"/>
      <c r="JXB5" s="19"/>
      <c r="JXC5" s="19"/>
      <c r="JXD5" s="19"/>
      <c r="JXE5" s="19"/>
      <c r="JXF5" s="19"/>
      <c r="JXG5" s="19"/>
      <c r="JXH5" s="19"/>
      <c r="JXI5" s="19"/>
      <c r="JXJ5" s="19"/>
      <c r="JXK5" s="19"/>
      <c r="JXL5" s="19"/>
      <c r="JXM5" s="19"/>
      <c r="JXN5" s="19"/>
      <c r="JXO5" s="19"/>
      <c r="JXP5" s="19"/>
      <c r="JXQ5" s="19"/>
      <c r="JXR5" s="19"/>
      <c r="JXS5" s="19"/>
      <c r="JXT5" s="19"/>
      <c r="JXU5" s="19"/>
      <c r="JXV5" s="19"/>
      <c r="JXW5" s="19"/>
      <c r="JXX5" s="19"/>
      <c r="JXY5" s="19"/>
      <c r="JXZ5" s="19"/>
      <c r="JYA5" s="19"/>
      <c r="JYB5" s="19"/>
      <c r="JYC5" s="19"/>
      <c r="JYD5" s="19"/>
      <c r="JYE5" s="19"/>
      <c r="JYF5" s="19"/>
      <c r="JYG5" s="19"/>
      <c r="JYH5" s="19"/>
      <c r="JYI5" s="19"/>
      <c r="JYJ5" s="19"/>
      <c r="JYK5" s="19"/>
      <c r="JYL5" s="19"/>
      <c r="JYM5" s="19"/>
      <c r="JYN5" s="19"/>
      <c r="JYO5" s="19"/>
      <c r="JYP5" s="19"/>
      <c r="JYQ5" s="19"/>
      <c r="JYR5" s="19"/>
      <c r="JYS5" s="19"/>
      <c r="JYT5" s="19"/>
      <c r="JYU5" s="19"/>
      <c r="JYV5" s="19"/>
      <c r="JYW5" s="19"/>
      <c r="JYX5" s="19"/>
      <c r="JYY5" s="19"/>
      <c r="JYZ5" s="19"/>
      <c r="JZA5" s="19"/>
      <c r="JZB5" s="19"/>
      <c r="JZC5" s="19"/>
      <c r="JZD5" s="19"/>
      <c r="JZE5" s="19"/>
      <c r="JZF5" s="19"/>
      <c r="JZG5" s="19"/>
      <c r="JZH5" s="19"/>
      <c r="JZI5" s="19"/>
      <c r="JZJ5" s="19"/>
      <c r="JZK5" s="19"/>
      <c r="JZL5" s="19"/>
      <c r="JZM5" s="19"/>
      <c r="JZN5" s="19"/>
      <c r="JZO5" s="19"/>
      <c r="JZP5" s="19"/>
      <c r="JZQ5" s="19"/>
      <c r="JZR5" s="19"/>
      <c r="JZS5" s="19"/>
      <c r="JZT5" s="19"/>
      <c r="JZU5" s="19"/>
      <c r="JZV5" s="19"/>
      <c r="JZW5" s="19"/>
      <c r="JZX5" s="19"/>
      <c r="JZY5" s="19"/>
      <c r="JZZ5" s="19"/>
      <c r="KAA5" s="19"/>
      <c r="KAB5" s="19"/>
      <c r="KAC5" s="19"/>
      <c r="KAD5" s="19"/>
      <c r="KAE5" s="19"/>
      <c r="KAF5" s="19"/>
      <c r="KAG5" s="19"/>
      <c r="KAH5" s="19"/>
      <c r="KAI5" s="19"/>
      <c r="KAJ5" s="19"/>
      <c r="KAK5" s="19"/>
      <c r="KAL5" s="19"/>
      <c r="KAM5" s="19"/>
      <c r="KAN5" s="19"/>
      <c r="KAO5" s="19"/>
      <c r="KAP5" s="19"/>
      <c r="KAQ5" s="19"/>
      <c r="KAR5" s="19"/>
      <c r="KAS5" s="19"/>
      <c r="KAT5" s="19"/>
      <c r="KAU5" s="19"/>
      <c r="KAV5" s="19"/>
      <c r="KAW5" s="19"/>
      <c r="KAX5" s="19"/>
      <c r="KAY5" s="19"/>
      <c r="KAZ5" s="19"/>
      <c r="KBA5" s="19"/>
      <c r="KBB5" s="19"/>
      <c r="KBC5" s="19"/>
      <c r="KBD5" s="19"/>
      <c r="KBE5" s="19"/>
      <c r="KBF5" s="19"/>
      <c r="KBG5" s="19"/>
      <c r="KBH5" s="19"/>
      <c r="KBI5" s="19"/>
      <c r="KBJ5" s="19"/>
      <c r="KBK5" s="19"/>
      <c r="KBL5" s="19"/>
      <c r="KBM5" s="19"/>
      <c r="KBN5" s="19"/>
      <c r="KBO5" s="19"/>
      <c r="KBP5" s="19"/>
      <c r="KBQ5" s="19"/>
      <c r="KBR5" s="19"/>
      <c r="KBS5" s="19"/>
      <c r="KBT5" s="19"/>
      <c r="KBU5" s="19"/>
      <c r="KBV5" s="19"/>
      <c r="KBW5" s="19"/>
      <c r="KBX5" s="19"/>
      <c r="KBY5" s="19"/>
      <c r="KBZ5" s="19"/>
      <c r="KCA5" s="19"/>
      <c r="KCB5" s="19"/>
      <c r="KCC5" s="19"/>
      <c r="KCD5" s="19"/>
      <c r="KCE5" s="19"/>
      <c r="KCF5" s="19"/>
      <c r="KCG5" s="19"/>
      <c r="KCH5" s="19"/>
      <c r="KCI5" s="19"/>
      <c r="KCJ5" s="19"/>
      <c r="KCK5" s="19"/>
      <c r="KCL5" s="19"/>
      <c r="KCM5" s="19"/>
      <c r="KCN5" s="19"/>
      <c r="KCO5" s="19"/>
      <c r="KCP5" s="19"/>
      <c r="KCQ5" s="19"/>
      <c r="KCR5" s="19"/>
      <c r="KCS5" s="19"/>
      <c r="KCT5" s="19"/>
      <c r="KCU5" s="19"/>
      <c r="KCV5" s="19"/>
      <c r="KCW5" s="19"/>
      <c r="KCX5" s="19"/>
      <c r="KCY5" s="19"/>
      <c r="KCZ5" s="19"/>
      <c r="KDA5" s="19"/>
      <c r="KDB5" s="19"/>
      <c r="KDC5" s="19"/>
      <c r="KDD5" s="19"/>
      <c r="KDE5" s="19"/>
      <c r="KDF5" s="19"/>
      <c r="KDG5" s="19"/>
      <c r="KDH5" s="19"/>
      <c r="KDI5" s="19"/>
      <c r="KDJ5" s="19"/>
      <c r="KDK5" s="19"/>
      <c r="KDL5" s="19"/>
      <c r="KDM5" s="19"/>
      <c r="KDN5" s="19"/>
      <c r="KDO5" s="19"/>
      <c r="KDP5" s="19"/>
      <c r="KDQ5" s="19"/>
      <c r="KDR5" s="19"/>
      <c r="KDS5" s="19"/>
      <c r="KDT5" s="19"/>
      <c r="KDU5" s="19"/>
      <c r="KDV5" s="19"/>
      <c r="KDW5" s="19"/>
      <c r="KDX5" s="19"/>
      <c r="KDY5" s="19"/>
      <c r="KDZ5" s="19"/>
      <c r="KEA5" s="19"/>
      <c r="KEB5" s="19"/>
      <c r="KEC5" s="19"/>
      <c r="KED5" s="19"/>
      <c r="KEE5" s="19"/>
      <c r="KEF5" s="19"/>
      <c r="KEG5" s="19"/>
      <c r="KEH5" s="19"/>
      <c r="KEI5" s="19"/>
      <c r="KEJ5" s="19"/>
      <c r="KEK5" s="19"/>
      <c r="KEL5" s="19"/>
      <c r="KEM5" s="19"/>
      <c r="KEN5" s="19"/>
      <c r="KEO5" s="19"/>
      <c r="KEP5" s="19"/>
      <c r="KEQ5" s="19"/>
      <c r="KER5" s="19"/>
      <c r="KES5" s="19"/>
      <c r="KET5" s="19"/>
      <c r="KEU5" s="19"/>
      <c r="KEV5" s="19"/>
      <c r="KEW5" s="19"/>
      <c r="KEX5" s="19"/>
      <c r="KEY5" s="19"/>
      <c r="KEZ5" s="19"/>
      <c r="KFA5" s="19"/>
      <c r="KFB5" s="19"/>
      <c r="KFC5" s="19"/>
      <c r="KFD5" s="19"/>
      <c r="KFE5" s="19"/>
      <c r="KFF5" s="19"/>
      <c r="KFG5" s="19"/>
      <c r="KFH5" s="19"/>
      <c r="KFI5" s="19"/>
      <c r="KFJ5" s="19"/>
      <c r="KFK5" s="19"/>
      <c r="KFL5" s="19"/>
      <c r="KFM5" s="19"/>
      <c r="KFN5" s="19"/>
      <c r="KFO5" s="19"/>
      <c r="KFP5" s="19"/>
      <c r="KFQ5" s="19"/>
      <c r="KFR5" s="19"/>
      <c r="KFS5" s="19"/>
      <c r="KFT5" s="19"/>
      <c r="KFU5" s="19"/>
      <c r="KFV5" s="19"/>
      <c r="KFW5" s="19"/>
      <c r="KFX5" s="19"/>
      <c r="KFY5" s="19"/>
      <c r="KFZ5" s="19"/>
      <c r="KGA5" s="19"/>
      <c r="KGB5" s="19"/>
      <c r="KGC5" s="19"/>
      <c r="KGD5" s="19"/>
      <c r="KGE5" s="19"/>
      <c r="KGF5" s="19"/>
      <c r="KGG5" s="19"/>
      <c r="KGH5" s="19"/>
      <c r="KGI5" s="19"/>
      <c r="KGJ5" s="19"/>
      <c r="KGK5" s="19"/>
      <c r="KGL5" s="19"/>
      <c r="KGM5" s="19"/>
      <c r="KGN5" s="19"/>
      <c r="KGO5" s="19"/>
      <c r="KGP5" s="19"/>
      <c r="KGQ5" s="19"/>
      <c r="KGR5" s="19"/>
      <c r="KGS5" s="19"/>
      <c r="KGT5" s="19"/>
      <c r="KGU5" s="19"/>
      <c r="KGV5" s="19"/>
      <c r="KGW5" s="19"/>
      <c r="KGX5" s="19"/>
      <c r="KGY5" s="19"/>
      <c r="KGZ5" s="19"/>
      <c r="KHA5" s="19"/>
      <c r="KHB5" s="19"/>
      <c r="KHC5" s="19"/>
      <c r="KHD5" s="19"/>
      <c r="KHE5" s="19"/>
      <c r="KHF5" s="19"/>
      <c r="KHG5" s="19"/>
      <c r="KHH5" s="19"/>
      <c r="KHI5" s="19"/>
      <c r="KHJ5" s="19"/>
      <c r="KHK5" s="19"/>
      <c r="KHL5" s="19"/>
      <c r="KHM5" s="19"/>
      <c r="KHN5" s="19"/>
      <c r="KHO5" s="19"/>
      <c r="KHP5" s="19"/>
      <c r="KHQ5" s="19"/>
      <c r="KHR5" s="19"/>
      <c r="KHS5" s="19"/>
      <c r="KHT5" s="19"/>
      <c r="KHU5" s="19"/>
      <c r="KHV5" s="19"/>
      <c r="KHW5" s="19"/>
      <c r="KHX5" s="19"/>
      <c r="KHY5" s="19"/>
      <c r="KHZ5" s="19"/>
      <c r="KIA5" s="19"/>
      <c r="KIB5" s="19"/>
      <c r="KIC5" s="19"/>
      <c r="KID5" s="19"/>
      <c r="KIE5" s="19"/>
      <c r="KIF5" s="19"/>
      <c r="KIG5" s="19"/>
      <c r="KIH5" s="19"/>
      <c r="KII5" s="19"/>
      <c r="KIJ5" s="19"/>
      <c r="KIK5" s="19"/>
      <c r="KIL5" s="19"/>
      <c r="KIM5" s="19"/>
      <c r="KIN5" s="19"/>
      <c r="KIO5" s="19"/>
      <c r="KIP5" s="19"/>
      <c r="KIQ5" s="19"/>
      <c r="KIR5" s="19"/>
      <c r="KIS5" s="19"/>
      <c r="KIT5" s="19"/>
      <c r="KIU5" s="19"/>
      <c r="KIV5" s="19"/>
      <c r="KIW5" s="19"/>
      <c r="KIX5" s="19"/>
      <c r="KIY5" s="19"/>
      <c r="KIZ5" s="19"/>
      <c r="KJA5" s="19"/>
      <c r="KJB5" s="19"/>
      <c r="KJC5" s="19"/>
      <c r="KJD5" s="19"/>
      <c r="KJE5" s="19"/>
      <c r="KJF5" s="19"/>
      <c r="KJG5" s="19"/>
      <c r="KJH5" s="19"/>
      <c r="KJI5" s="19"/>
      <c r="KJJ5" s="19"/>
      <c r="KJK5" s="19"/>
      <c r="KJL5" s="19"/>
      <c r="KJM5" s="19"/>
      <c r="KJN5" s="19"/>
      <c r="KJO5" s="19"/>
      <c r="KJP5" s="19"/>
      <c r="KJQ5" s="19"/>
      <c r="KJR5" s="19"/>
      <c r="KJS5" s="19"/>
      <c r="KJT5" s="19"/>
      <c r="KJU5" s="19"/>
      <c r="KJV5" s="19"/>
      <c r="KJW5" s="19"/>
      <c r="KJX5" s="19"/>
      <c r="KJY5" s="19"/>
      <c r="KJZ5" s="19"/>
      <c r="KKA5" s="19"/>
      <c r="KKB5" s="19"/>
      <c r="KKC5" s="19"/>
      <c r="KKD5" s="19"/>
      <c r="KKE5" s="19"/>
      <c r="KKF5" s="19"/>
      <c r="KKG5" s="19"/>
      <c r="KKH5" s="19"/>
      <c r="KKI5" s="19"/>
      <c r="KKJ5" s="19"/>
      <c r="KKK5" s="19"/>
      <c r="KKL5" s="19"/>
      <c r="KKM5" s="19"/>
      <c r="KKN5" s="19"/>
      <c r="KKO5" s="19"/>
      <c r="KKP5" s="19"/>
      <c r="KKQ5" s="19"/>
      <c r="KKR5" s="19"/>
      <c r="KKS5" s="19"/>
      <c r="KKT5" s="19"/>
      <c r="KKU5" s="19"/>
      <c r="KKV5" s="19"/>
      <c r="KKW5" s="19"/>
      <c r="KKX5" s="19"/>
      <c r="KKY5" s="19"/>
      <c r="KKZ5" s="19"/>
      <c r="KLA5" s="19"/>
      <c r="KLB5" s="19"/>
      <c r="KLC5" s="19"/>
      <c r="KLD5" s="19"/>
      <c r="KLE5" s="19"/>
      <c r="KLF5" s="19"/>
      <c r="KLG5" s="19"/>
      <c r="KLH5" s="19"/>
      <c r="KLI5" s="19"/>
      <c r="KLJ5" s="19"/>
      <c r="KLK5" s="19"/>
      <c r="KLL5" s="19"/>
      <c r="KLM5" s="19"/>
      <c r="KLN5" s="19"/>
      <c r="KLO5" s="19"/>
      <c r="KLP5" s="19"/>
      <c r="KLQ5" s="19"/>
      <c r="KLR5" s="19"/>
      <c r="KLS5" s="19"/>
      <c r="KLT5" s="19"/>
      <c r="KLU5" s="19"/>
      <c r="KLV5" s="19"/>
      <c r="KLW5" s="19"/>
      <c r="KLX5" s="19"/>
      <c r="KLY5" s="19"/>
      <c r="KLZ5" s="19"/>
      <c r="KMA5" s="19"/>
      <c r="KMB5" s="19"/>
      <c r="KMC5" s="19"/>
      <c r="KMD5" s="19"/>
      <c r="KME5" s="19"/>
      <c r="KMF5" s="19"/>
      <c r="KMG5" s="19"/>
      <c r="KMH5" s="19"/>
      <c r="KMI5" s="19"/>
      <c r="KMJ5" s="19"/>
      <c r="KMK5" s="19"/>
      <c r="KML5" s="19"/>
      <c r="KMM5" s="19"/>
      <c r="KMN5" s="19"/>
      <c r="KMO5" s="19"/>
      <c r="KMP5" s="19"/>
      <c r="KMQ5" s="19"/>
      <c r="KMR5" s="19"/>
      <c r="KMS5" s="19"/>
      <c r="KMT5" s="19"/>
      <c r="KMU5" s="19"/>
      <c r="KMV5" s="19"/>
      <c r="KMW5" s="19"/>
      <c r="KMX5" s="19"/>
      <c r="KMY5" s="19"/>
      <c r="KMZ5" s="19"/>
      <c r="KNA5" s="19"/>
      <c r="KNB5" s="19"/>
      <c r="KNC5" s="19"/>
      <c r="KND5" s="19"/>
      <c r="KNE5" s="19"/>
      <c r="KNF5" s="19"/>
      <c r="KNG5" s="19"/>
      <c r="KNH5" s="19"/>
      <c r="KNI5" s="19"/>
      <c r="KNJ5" s="19"/>
      <c r="KNK5" s="19"/>
      <c r="KNL5" s="19"/>
      <c r="KNM5" s="19"/>
      <c r="KNN5" s="19"/>
      <c r="KNO5" s="19"/>
      <c r="KNP5" s="19"/>
      <c r="KNQ5" s="19"/>
      <c r="KNR5" s="19"/>
      <c r="KNS5" s="19"/>
      <c r="KNT5" s="19"/>
      <c r="KNU5" s="19"/>
      <c r="KNV5" s="19"/>
      <c r="KNW5" s="19"/>
      <c r="KNX5" s="19"/>
      <c r="KNY5" s="19"/>
      <c r="KNZ5" s="19"/>
      <c r="KOA5" s="19"/>
      <c r="KOB5" s="19"/>
      <c r="KOC5" s="19"/>
      <c r="KOD5" s="19"/>
      <c r="KOE5" s="19"/>
      <c r="KOF5" s="19"/>
      <c r="KOG5" s="19"/>
      <c r="KOH5" s="19"/>
      <c r="KOI5" s="19"/>
      <c r="KOJ5" s="19"/>
      <c r="KOK5" s="19"/>
      <c r="KOL5" s="19"/>
      <c r="KOM5" s="19"/>
      <c r="KON5" s="19"/>
      <c r="KOO5" s="19"/>
      <c r="KOP5" s="19"/>
      <c r="KOQ5" s="19"/>
      <c r="KOR5" s="19"/>
      <c r="KOS5" s="19"/>
      <c r="KOT5" s="19"/>
      <c r="KOU5" s="19"/>
      <c r="KOV5" s="19"/>
      <c r="KOW5" s="19"/>
      <c r="KOX5" s="19"/>
      <c r="KOY5" s="19"/>
      <c r="KOZ5" s="19"/>
      <c r="KPA5" s="19"/>
      <c r="KPB5" s="19"/>
      <c r="KPC5" s="19"/>
      <c r="KPD5" s="19"/>
      <c r="KPE5" s="19"/>
      <c r="KPF5" s="19"/>
      <c r="KPG5" s="19"/>
      <c r="KPH5" s="19"/>
      <c r="KPI5" s="19"/>
      <c r="KPJ5" s="19"/>
      <c r="KPK5" s="19"/>
      <c r="KPL5" s="19"/>
      <c r="KPM5" s="19"/>
      <c r="KPN5" s="19"/>
      <c r="KPO5" s="19"/>
      <c r="KPP5" s="19"/>
      <c r="KPQ5" s="19"/>
      <c r="KPR5" s="19"/>
      <c r="KPS5" s="19"/>
      <c r="KPT5" s="19"/>
      <c r="KPU5" s="19"/>
      <c r="KPV5" s="19"/>
      <c r="KPW5" s="19"/>
      <c r="KPX5" s="19"/>
      <c r="KPY5" s="19"/>
      <c r="KPZ5" s="19"/>
      <c r="KQA5" s="19"/>
      <c r="KQB5" s="19"/>
      <c r="KQC5" s="19"/>
      <c r="KQD5" s="19"/>
      <c r="KQE5" s="19"/>
      <c r="KQF5" s="19"/>
      <c r="KQG5" s="19"/>
      <c r="KQH5" s="19"/>
      <c r="KQI5" s="19"/>
      <c r="KQJ5" s="19"/>
      <c r="KQK5" s="19"/>
      <c r="KQL5" s="19"/>
      <c r="KQM5" s="19"/>
      <c r="KQN5" s="19"/>
      <c r="KQO5" s="19"/>
      <c r="KQP5" s="19"/>
      <c r="KQQ5" s="19"/>
      <c r="KQR5" s="19"/>
      <c r="KQS5" s="19"/>
      <c r="KQT5" s="19"/>
      <c r="KQU5" s="19"/>
      <c r="KQV5" s="19"/>
      <c r="KQW5" s="19"/>
      <c r="KQX5" s="19"/>
      <c r="KQY5" s="19"/>
      <c r="KQZ5" s="19"/>
      <c r="KRA5" s="19"/>
      <c r="KRB5" s="19"/>
      <c r="KRC5" s="19"/>
      <c r="KRD5" s="19"/>
      <c r="KRE5" s="19"/>
      <c r="KRF5" s="19"/>
      <c r="KRG5" s="19"/>
      <c r="KRH5" s="19"/>
      <c r="KRI5" s="19"/>
      <c r="KRJ5" s="19"/>
      <c r="KRK5" s="19"/>
      <c r="KRL5" s="19"/>
      <c r="KRM5" s="19"/>
      <c r="KRN5" s="19"/>
      <c r="KRO5" s="19"/>
      <c r="KRP5" s="19"/>
      <c r="KRQ5" s="19"/>
      <c r="KRR5" s="19"/>
      <c r="KRS5" s="19"/>
      <c r="KRT5" s="19"/>
      <c r="KRU5" s="19"/>
      <c r="KRV5" s="19"/>
      <c r="KRW5" s="19"/>
      <c r="KRX5" s="19"/>
      <c r="KRY5" s="19"/>
      <c r="KRZ5" s="19"/>
      <c r="KSA5" s="19"/>
      <c r="KSB5" s="19"/>
      <c r="KSC5" s="19"/>
      <c r="KSD5" s="19"/>
      <c r="KSE5" s="19"/>
      <c r="KSF5" s="19"/>
      <c r="KSG5" s="19"/>
      <c r="KSH5" s="19"/>
      <c r="KSI5" s="19"/>
      <c r="KSJ5" s="19"/>
      <c r="KSK5" s="19"/>
      <c r="KSL5" s="19"/>
      <c r="KSM5" s="19"/>
      <c r="KSN5" s="19"/>
      <c r="KSO5" s="19"/>
      <c r="KSP5" s="19"/>
      <c r="KSQ5" s="19"/>
      <c r="KSR5" s="19"/>
      <c r="KSS5" s="19"/>
      <c r="KST5" s="19"/>
      <c r="KSU5" s="19"/>
      <c r="KSV5" s="19"/>
      <c r="KSW5" s="19"/>
      <c r="KSX5" s="19"/>
      <c r="KSY5" s="19"/>
      <c r="KSZ5" s="19"/>
      <c r="KTA5" s="19"/>
      <c r="KTB5" s="19"/>
      <c r="KTC5" s="19"/>
      <c r="KTD5" s="19"/>
      <c r="KTE5" s="19"/>
      <c r="KTF5" s="19"/>
      <c r="KTG5" s="19"/>
      <c r="KTH5" s="19"/>
      <c r="KTI5" s="19"/>
      <c r="KTJ5" s="19"/>
      <c r="KTK5" s="19"/>
      <c r="KTL5" s="19"/>
      <c r="KTM5" s="19"/>
      <c r="KTN5" s="19"/>
      <c r="KTO5" s="19"/>
      <c r="KTP5" s="19"/>
      <c r="KTQ5" s="19"/>
      <c r="KTR5" s="19"/>
      <c r="KTS5" s="19"/>
      <c r="KTT5" s="19"/>
      <c r="KTU5" s="19"/>
      <c r="KTV5" s="19"/>
      <c r="KTW5" s="19"/>
      <c r="KTX5" s="19"/>
      <c r="KTY5" s="19"/>
      <c r="KTZ5" s="19"/>
      <c r="KUA5" s="19"/>
      <c r="KUB5" s="19"/>
      <c r="KUC5" s="19"/>
      <c r="KUD5" s="19"/>
      <c r="KUE5" s="19"/>
      <c r="KUF5" s="19"/>
      <c r="KUG5" s="19"/>
      <c r="KUH5" s="19"/>
      <c r="KUI5" s="19"/>
      <c r="KUJ5" s="19"/>
      <c r="KUK5" s="19"/>
      <c r="KUL5" s="19"/>
      <c r="KUM5" s="19"/>
      <c r="KUN5" s="19"/>
      <c r="KUO5" s="19"/>
      <c r="KUP5" s="19"/>
      <c r="KUQ5" s="19"/>
      <c r="KUR5" s="19"/>
      <c r="KUS5" s="19"/>
      <c r="KUT5" s="19"/>
      <c r="KUU5" s="19"/>
      <c r="KUV5" s="19"/>
      <c r="KUW5" s="19"/>
      <c r="KUX5" s="19"/>
      <c r="KUY5" s="19"/>
      <c r="KUZ5" s="19"/>
      <c r="KVA5" s="19"/>
      <c r="KVB5" s="19"/>
      <c r="KVC5" s="19"/>
      <c r="KVD5" s="19"/>
      <c r="KVE5" s="19"/>
      <c r="KVF5" s="19"/>
      <c r="KVG5" s="19"/>
      <c r="KVH5" s="19"/>
      <c r="KVI5" s="19"/>
      <c r="KVJ5" s="19"/>
      <c r="KVK5" s="19"/>
      <c r="KVL5" s="19"/>
      <c r="KVM5" s="19"/>
      <c r="KVN5" s="19"/>
      <c r="KVO5" s="19"/>
      <c r="KVP5" s="19"/>
      <c r="KVQ5" s="19"/>
      <c r="KVR5" s="19"/>
      <c r="KVS5" s="19"/>
      <c r="KVT5" s="19"/>
      <c r="KVU5" s="19"/>
      <c r="KVV5" s="19"/>
      <c r="KVW5" s="19"/>
      <c r="KVX5" s="19"/>
      <c r="KVY5" s="19"/>
      <c r="KVZ5" s="19"/>
      <c r="KWA5" s="19"/>
      <c r="KWB5" s="19"/>
      <c r="KWC5" s="19"/>
      <c r="KWD5" s="19"/>
      <c r="KWE5" s="19"/>
      <c r="KWF5" s="19"/>
      <c r="KWG5" s="19"/>
      <c r="KWH5" s="19"/>
      <c r="KWI5" s="19"/>
      <c r="KWJ5" s="19"/>
      <c r="KWK5" s="19"/>
      <c r="KWL5" s="19"/>
      <c r="KWM5" s="19"/>
      <c r="KWN5" s="19"/>
      <c r="KWO5" s="19"/>
      <c r="KWP5" s="19"/>
      <c r="KWQ5" s="19"/>
      <c r="KWR5" s="19"/>
      <c r="KWS5" s="19"/>
      <c r="KWT5" s="19"/>
      <c r="KWU5" s="19"/>
      <c r="KWV5" s="19"/>
      <c r="KWW5" s="19"/>
      <c r="KWX5" s="19"/>
      <c r="KWY5" s="19"/>
      <c r="KWZ5" s="19"/>
      <c r="KXA5" s="19"/>
      <c r="KXB5" s="19"/>
      <c r="KXC5" s="19"/>
      <c r="KXD5" s="19"/>
      <c r="KXE5" s="19"/>
      <c r="KXF5" s="19"/>
      <c r="KXG5" s="19"/>
      <c r="KXH5" s="19"/>
      <c r="KXI5" s="19"/>
      <c r="KXJ5" s="19"/>
      <c r="KXK5" s="19"/>
      <c r="KXL5" s="19"/>
      <c r="KXM5" s="19"/>
      <c r="KXN5" s="19"/>
      <c r="KXO5" s="19"/>
      <c r="KXP5" s="19"/>
      <c r="KXQ5" s="19"/>
      <c r="KXR5" s="19"/>
      <c r="KXS5" s="19"/>
      <c r="KXT5" s="19"/>
      <c r="KXU5" s="19"/>
      <c r="KXV5" s="19"/>
      <c r="KXW5" s="19"/>
      <c r="KXX5" s="19"/>
      <c r="KXY5" s="19"/>
      <c r="KXZ5" s="19"/>
      <c r="KYA5" s="19"/>
      <c r="KYB5" s="19"/>
      <c r="KYC5" s="19"/>
      <c r="KYD5" s="19"/>
      <c r="KYE5" s="19"/>
      <c r="KYF5" s="19"/>
      <c r="KYG5" s="19"/>
      <c r="KYH5" s="19"/>
      <c r="KYI5" s="19"/>
      <c r="KYJ5" s="19"/>
      <c r="KYK5" s="19"/>
      <c r="KYL5" s="19"/>
      <c r="KYM5" s="19"/>
      <c r="KYN5" s="19"/>
      <c r="KYO5" s="19"/>
      <c r="KYP5" s="19"/>
      <c r="KYQ5" s="19"/>
      <c r="KYR5" s="19"/>
      <c r="KYS5" s="19"/>
      <c r="KYT5" s="19"/>
      <c r="KYU5" s="19"/>
      <c r="KYV5" s="19"/>
      <c r="KYW5" s="19"/>
      <c r="KYX5" s="19"/>
      <c r="KYY5" s="19"/>
      <c r="KYZ5" s="19"/>
      <c r="KZA5" s="19"/>
      <c r="KZB5" s="19"/>
      <c r="KZC5" s="19"/>
      <c r="KZD5" s="19"/>
      <c r="KZE5" s="19"/>
      <c r="KZF5" s="19"/>
      <c r="KZG5" s="19"/>
      <c r="KZH5" s="19"/>
      <c r="KZI5" s="19"/>
      <c r="KZJ5" s="19"/>
      <c r="KZK5" s="19"/>
      <c r="KZL5" s="19"/>
      <c r="KZM5" s="19"/>
      <c r="KZN5" s="19"/>
      <c r="KZO5" s="19"/>
      <c r="KZP5" s="19"/>
      <c r="KZQ5" s="19"/>
      <c r="KZR5" s="19"/>
      <c r="KZS5" s="19"/>
      <c r="KZT5" s="19"/>
      <c r="KZU5" s="19"/>
      <c r="KZV5" s="19"/>
      <c r="KZW5" s="19"/>
      <c r="KZX5" s="19"/>
      <c r="KZY5" s="19"/>
      <c r="KZZ5" s="19"/>
      <c r="LAA5" s="19"/>
      <c r="LAB5" s="19"/>
      <c r="LAC5" s="19"/>
      <c r="LAD5" s="19"/>
      <c r="LAE5" s="19"/>
      <c r="LAF5" s="19"/>
      <c r="LAG5" s="19"/>
      <c r="LAH5" s="19"/>
      <c r="LAI5" s="19"/>
      <c r="LAJ5" s="19"/>
      <c r="LAK5" s="19"/>
      <c r="LAL5" s="19"/>
      <c r="LAM5" s="19"/>
      <c r="LAN5" s="19"/>
      <c r="LAO5" s="19"/>
      <c r="LAP5" s="19"/>
      <c r="LAQ5" s="19"/>
      <c r="LAR5" s="19"/>
      <c r="LAS5" s="19"/>
      <c r="LAT5" s="19"/>
      <c r="LAU5" s="19"/>
      <c r="LAV5" s="19"/>
      <c r="LAW5" s="19"/>
      <c r="LAX5" s="19"/>
      <c r="LAY5" s="19"/>
      <c r="LAZ5" s="19"/>
      <c r="LBA5" s="19"/>
      <c r="LBB5" s="19"/>
      <c r="LBC5" s="19"/>
      <c r="LBD5" s="19"/>
      <c r="LBE5" s="19"/>
      <c r="LBF5" s="19"/>
      <c r="LBG5" s="19"/>
      <c r="LBH5" s="19"/>
      <c r="LBI5" s="19"/>
      <c r="LBJ5" s="19"/>
      <c r="LBK5" s="19"/>
      <c r="LBL5" s="19"/>
      <c r="LBM5" s="19"/>
      <c r="LBN5" s="19"/>
      <c r="LBO5" s="19"/>
      <c r="LBP5" s="19"/>
      <c r="LBQ5" s="19"/>
      <c r="LBR5" s="19"/>
      <c r="LBS5" s="19"/>
      <c r="LBT5" s="19"/>
      <c r="LBU5" s="19"/>
      <c r="LBV5" s="19"/>
      <c r="LBW5" s="19"/>
      <c r="LBX5" s="19"/>
      <c r="LBY5" s="19"/>
      <c r="LBZ5" s="19"/>
      <c r="LCA5" s="19"/>
      <c r="LCB5" s="19"/>
      <c r="LCC5" s="19"/>
      <c r="LCD5" s="19"/>
      <c r="LCE5" s="19"/>
      <c r="LCF5" s="19"/>
      <c r="LCG5" s="19"/>
      <c r="LCH5" s="19"/>
      <c r="LCI5" s="19"/>
      <c r="LCJ5" s="19"/>
      <c r="LCK5" s="19"/>
      <c r="LCL5" s="19"/>
      <c r="LCM5" s="19"/>
      <c r="LCN5" s="19"/>
      <c r="LCO5" s="19"/>
      <c r="LCP5" s="19"/>
      <c r="LCQ5" s="19"/>
      <c r="LCR5" s="19"/>
      <c r="LCS5" s="19"/>
      <c r="LCT5" s="19"/>
      <c r="LCU5" s="19"/>
      <c r="LCV5" s="19"/>
      <c r="LCW5" s="19"/>
      <c r="LCX5" s="19"/>
      <c r="LCY5" s="19"/>
      <c r="LCZ5" s="19"/>
      <c r="LDA5" s="19"/>
      <c r="LDB5" s="19"/>
      <c r="LDC5" s="19"/>
      <c r="LDD5" s="19"/>
      <c r="LDE5" s="19"/>
      <c r="LDF5" s="19"/>
      <c r="LDG5" s="19"/>
      <c r="LDH5" s="19"/>
      <c r="LDI5" s="19"/>
      <c r="LDJ5" s="19"/>
      <c r="LDK5" s="19"/>
      <c r="LDL5" s="19"/>
      <c r="LDM5" s="19"/>
      <c r="LDN5" s="19"/>
      <c r="LDO5" s="19"/>
      <c r="LDP5" s="19"/>
      <c r="LDQ5" s="19"/>
      <c r="LDR5" s="19"/>
      <c r="LDS5" s="19"/>
      <c r="LDT5" s="19"/>
      <c r="LDU5" s="19"/>
      <c r="LDV5" s="19"/>
      <c r="LDW5" s="19"/>
      <c r="LDX5" s="19"/>
      <c r="LDY5" s="19"/>
      <c r="LDZ5" s="19"/>
      <c r="LEA5" s="19"/>
      <c r="LEB5" s="19"/>
      <c r="LEC5" s="19"/>
      <c r="LED5" s="19"/>
      <c r="LEE5" s="19"/>
      <c r="LEF5" s="19"/>
      <c r="LEG5" s="19"/>
      <c r="LEH5" s="19"/>
      <c r="LEI5" s="19"/>
      <c r="LEJ5" s="19"/>
      <c r="LEK5" s="19"/>
      <c r="LEL5" s="19"/>
      <c r="LEM5" s="19"/>
      <c r="LEN5" s="19"/>
      <c r="LEO5" s="19"/>
      <c r="LEP5" s="19"/>
      <c r="LEQ5" s="19"/>
      <c r="LER5" s="19"/>
      <c r="LES5" s="19"/>
      <c r="LET5" s="19"/>
      <c r="LEU5" s="19"/>
      <c r="LEV5" s="19"/>
      <c r="LEW5" s="19"/>
      <c r="LEX5" s="19"/>
      <c r="LEY5" s="19"/>
      <c r="LEZ5" s="19"/>
      <c r="LFA5" s="19"/>
      <c r="LFB5" s="19"/>
      <c r="LFC5" s="19"/>
      <c r="LFD5" s="19"/>
      <c r="LFE5" s="19"/>
      <c r="LFF5" s="19"/>
      <c r="LFG5" s="19"/>
      <c r="LFH5" s="19"/>
      <c r="LFI5" s="19"/>
      <c r="LFJ5" s="19"/>
      <c r="LFK5" s="19"/>
      <c r="LFL5" s="19"/>
      <c r="LFM5" s="19"/>
      <c r="LFN5" s="19"/>
      <c r="LFO5" s="19"/>
      <c r="LFP5" s="19"/>
      <c r="LFQ5" s="19"/>
      <c r="LFR5" s="19"/>
      <c r="LFS5" s="19"/>
      <c r="LFT5" s="19"/>
      <c r="LFU5" s="19"/>
      <c r="LFV5" s="19"/>
      <c r="LFW5" s="19"/>
      <c r="LFX5" s="19"/>
      <c r="LFY5" s="19"/>
      <c r="LFZ5" s="19"/>
      <c r="LGA5" s="19"/>
      <c r="LGB5" s="19"/>
      <c r="LGC5" s="19"/>
      <c r="LGD5" s="19"/>
      <c r="LGE5" s="19"/>
      <c r="LGF5" s="19"/>
      <c r="LGG5" s="19"/>
      <c r="LGH5" s="19"/>
      <c r="LGI5" s="19"/>
      <c r="LGJ5" s="19"/>
      <c r="LGK5" s="19"/>
      <c r="LGL5" s="19"/>
      <c r="LGM5" s="19"/>
      <c r="LGN5" s="19"/>
      <c r="LGO5" s="19"/>
      <c r="LGP5" s="19"/>
      <c r="LGQ5" s="19"/>
      <c r="LGR5" s="19"/>
      <c r="LGS5" s="19"/>
      <c r="LGT5" s="19"/>
      <c r="LGU5" s="19"/>
      <c r="LGV5" s="19"/>
      <c r="LGW5" s="19"/>
      <c r="LGX5" s="19"/>
      <c r="LGY5" s="19"/>
      <c r="LGZ5" s="19"/>
      <c r="LHA5" s="19"/>
      <c r="LHB5" s="19"/>
      <c r="LHC5" s="19"/>
      <c r="LHD5" s="19"/>
      <c r="LHE5" s="19"/>
      <c r="LHF5" s="19"/>
      <c r="LHG5" s="19"/>
      <c r="LHH5" s="19"/>
      <c r="LHI5" s="19"/>
      <c r="LHJ5" s="19"/>
      <c r="LHK5" s="19"/>
      <c r="LHL5" s="19"/>
      <c r="LHM5" s="19"/>
      <c r="LHN5" s="19"/>
      <c r="LHO5" s="19"/>
      <c r="LHP5" s="19"/>
      <c r="LHQ5" s="19"/>
      <c r="LHR5" s="19"/>
      <c r="LHS5" s="19"/>
      <c r="LHT5" s="19"/>
      <c r="LHU5" s="19"/>
      <c r="LHV5" s="19"/>
      <c r="LHW5" s="19"/>
      <c r="LHX5" s="19"/>
      <c r="LHY5" s="19"/>
      <c r="LHZ5" s="19"/>
      <c r="LIA5" s="19"/>
      <c r="LIB5" s="19"/>
      <c r="LIC5" s="19"/>
      <c r="LID5" s="19"/>
      <c r="LIE5" s="19"/>
      <c r="LIF5" s="19"/>
      <c r="LIG5" s="19"/>
      <c r="LIH5" s="19"/>
      <c r="LII5" s="19"/>
      <c r="LIJ5" s="19"/>
      <c r="LIK5" s="19"/>
      <c r="LIL5" s="19"/>
      <c r="LIM5" s="19"/>
      <c r="LIN5" s="19"/>
      <c r="LIO5" s="19"/>
      <c r="LIP5" s="19"/>
      <c r="LIQ5" s="19"/>
      <c r="LIR5" s="19"/>
      <c r="LIS5" s="19"/>
      <c r="LIT5" s="19"/>
      <c r="LIU5" s="19"/>
      <c r="LIV5" s="19"/>
      <c r="LIW5" s="19"/>
      <c r="LIX5" s="19"/>
      <c r="LIY5" s="19"/>
      <c r="LIZ5" s="19"/>
      <c r="LJA5" s="19"/>
      <c r="LJB5" s="19"/>
      <c r="LJC5" s="19"/>
      <c r="LJD5" s="19"/>
      <c r="LJE5" s="19"/>
      <c r="LJF5" s="19"/>
      <c r="LJG5" s="19"/>
      <c r="LJH5" s="19"/>
      <c r="LJI5" s="19"/>
      <c r="LJJ5" s="19"/>
      <c r="LJK5" s="19"/>
      <c r="LJL5" s="19"/>
      <c r="LJM5" s="19"/>
      <c r="LJN5" s="19"/>
      <c r="LJO5" s="19"/>
      <c r="LJP5" s="19"/>
      <c r="LJQ5" s="19"/>
      <c r="LJR5" s="19"/>
      <c r="LJS5" s="19"/>
      <c r="LJT5" s="19"/>
      <c r="LJU5" s="19"/>
      <c r="LJV5" s="19"/>
      <c r="LJW5" s="19"/>
      <c r="LJX5" s="19"/>
      <c r="LJY5" s="19"/>
      <c r="LJZ5" s="19"/>
      <c r="LKA5" s="19"/>
      <c r="LKB5" s="19"/>
      <c r="LKC5" s="19"/>
      <c r="LKD5" s="19"/>
      <c r="LKE5" s="19"/>
      <c r="LKF5" s="19"/>
      <c r="LKG5" s="19"/>
      <c r="LKH5" s="19"/>
      <c r="LKI5" s="19"/>
      <c r="LKJ5" s="19"/>
      <c r="LKK5" s="19"/>
      <c r="LKL5" s="19"/>
      <c r="LKM5" s="19"/>
      <c r="LKN5" s="19"/>
      <c r="LKO5" s="19"/>
      <c r="LKP5" s="19"/>
      <c r="LKQ5" s="19"/>
      <c r="LKR5" s="19"/>
      <c r="LKS5" s="19"/>
      <c r="LKT5" s="19"/>
      <c r="LKU5" s="19"/>
      <c r="LKV5" s="19"/>
      <c r="LKW5" s="19"/>
      <c r="LKX5" s="19"/>
      <c r="LKY5" s="19"/>
      <c r="LKZ5" s="19"/>
      <c r="LLA5" s="19"/>
      <c r="LLB5" s="19"/>
      <c r="LLC5" s="19"/>
      <c r="LLD5" s="19"/>
      <c r="LLE5" s="19"/>
      <c r="LLF5" s="19"/>
      <c r="LLG5" s="19"/>
      <c r="LLH5" s="19"/>
      <c r="LLI5" s="19"/>
      <c r="LLJ5" s="19"/>
      <c r="LLK5" s="19"/>
      <c r="LLL5" s="19"/>
      <c r="LLM5" s="19"/>
      <c r="LLN5" s="19"/>
      <c r="LLO5" s="19"/>
      <c r="LLP5" s="19"/>
      <c r="LLQ5" s="19"/>
      <c r="LLR5" s="19"/>
      <c r="LLS5" s="19"/>
      <c r="LLT5" s="19"/>
      <c r="LLU5" s="19"/>
      <c r="LLV5" s="19"/>
      <c r="LLW5" s="19"/>
      <c r="LLX5" s="19"/>
      <c r="LLY5" s="19"/>
      <c r="LLZ5" s="19"/>
      <c r="LMA5" s="19"/>
      <c r="LMB5" s="19"/>
      <c r="LMC5" s="19"/>
      <c r="LMD5" s="19"/>
      <c r="LME5" s="19"/>
      <c r="LMF5" s="19"/>
      <c r="LMG5" s="19"/>
      <c r="LMH5" s="19"/>
      <c r="LMI5" s="19"/>
      <c r="LMJ5" s="19"/>
      <c r="LMK5" s="19"/>
      <c r="LML5" s="19"/>
      <c r="LMM5" s="19"/>
      <c r="LMN5" s="19"/>
      <c r="LMO5" s="19"/>
      <c r="LMP5" s="19"/>
      <c r="LMQ5" s="19"/>
      <c r="LMR5" s="19"/>
      <c r="LMS5" s="19"/>
      <c r="LMT5" s="19"/>
      <c r="LMU5" s="19"/>
      <c r="LMV5" s="19"/>
      <c r="LMW5" s="19"/>
      <c r="LMX5" s="19"/>
      <c r="LMY5" s="19"/>
      <c r="LMZ5" s="19"/>
      <c r="LNA5" s="19"/>
      <c r="LNB5" s="19"/>
      <c r="LNC5" s="19"/>
      <c r="LND5" s="19"/>
      <c r="LNE5" s="19"/>
      <c r="LNF5" s="19"/>
      <c r="LNG5" s="19"/>
      <c r="LNH5" s="19"/>
      <c r="LNI5" s="19"/>
      <c r="LNJ5" s="19"/>
      <c r="LNK5" s="19"/>
      <c r="LNL5" s="19"/>
      <c r="LNM5" s="19"/>
      <c r="LNN5" s="19"/>
      <c r="LNO5" s="19"/>
      <c r="LNP5" s="19"/>
      <c r="LNQ5" s="19"/>
      <c r="LNR5" s="19"/>
      <c r="LNS5" s="19"/>
      <c r="LNT5" s="19"/>
      <c r="LNU5" s="19"/>
      <c r="LNV5" s="19"/>
      <c r="LNW5" s="19"/>
      <c r="LNX5" s="19"/>
      <c r="LNY5" s="19"/>
      <c r="LNZ5" s="19"/>
      <c r="LOA5" s="19"/>
      <c r="LOB5" s="19"/>
      <c r="LOC5" s="19"/>
      <c r="LOD5" s="19"/>
      <c r="LOE5" s="19"/>
      <c r="LOF5" s="19"/>
      <c r="LOG5" s="19"/>
      <c r="LOH5" s="19"/>
      <c r="LOI5" s="19"/>
      <c r="LOJ5" s="19"/>
      <c r="LOK5" s="19"/>
      <c r="LOL5" s="19"/>
      <c r="LOM5" s="19"/>
      <c r="LON5" s="19"/>
      <c r="LOO5" s="19"/>
      <c r="LOP5" s="19"/>
      <c r="LOQ5" s="19"/>
      <c r="LOR5" s="19"/>
      <c r="LOS5" s="19"/>
      <c r="LOT5" s="19"/>
      <c r="LOU5" s="19"/>
      <c r="LOV5" s="19"/>
      <c r="LOW5" s="19"/>
      <c r="LOX5" s="19"/>
      <c r="LOY5" s="19"/>
      <c r="LOZ5" s="19"/>
      <c r="LPA5" s="19"/>
      <c r="LPB5" s="19"/>
      <c r="LPC5" s="19"/>
      <c r="LPD5" s="19"/>
      <c r="LPE5" s="19"/>
      <c r="LPF5" s="19"/>
      <c r="LPG5" s="19"/>
      <c r="LPH5" s="19"/>
      <c r="LPI5" s="19"/>
      <c r="LPJ5" s="19"/>
      <c r="LPK5" s="19"/>
      <c r="LPL5" s="19"/>
      <c r="LPM5" s="19"/>
      <c r="LPN5" s="19"/>
      <c r="LPO5" s="19"/>
      <c r="LPP5" s="19"/>
      <c r="LPQ5" s="19"/>
      <c r="LPR5" s="19"/>
      <c r="LPS5" s="19"/>
      <c r="LPT5" s="19"/>
      <c r="LPU5" s="19"/>
      <c r="LPV5" s="19"/>
      <c r="LPW5" s="19"/>
      <c r="LPX5" s="19"/>
      <c r="LPY5" s="19"/>
      <c r="LPZ5" s="19"/>
      <c r="LQA5" s="19"/>
      <c r="LQB5" s="19"/>
      <c r="LQC5" s="19"/>
      <c r="LQD5" s="19"/>
      <c r="LQE5" s="19"/>
      <c r="LQF5" s="19"/>
      <c r="LQG5" s="19"/>
      <c r="LQH5" s="19"/>
      <c r="LQI5" s="19"/>
      <c r="LQJ5" s="19"/>
      <c r="LQK5" s="19"/>
      <c r="LQL5" s="19"/>
      <c r="LQM5" s="19"/>
      <c r="LQN5" s="19"/>
      <c r="LQO5" s="19"/>
      <c r="LQP5" s="19"/>
      <c r="LQQ5" s="19"/>
      <c r="LQR5" s="19"/>
      <c r="LQS5" s="19"/>
      <c r="LQT5" s="19"/>
      <c r="LQU5" s="19"/>
      <c r="LQV5" s="19"/>
      <c r="LQW5" s="19"/>
      <c r="LQX5" s="19"/>
      <c r="LQY5" s="19"/>
      <c r="LQZ5" s="19"/>
      <c r="LRA5" s="19"/>
      <c r="LRB5" s="19"/>
      <c r="LRC5" s="19"/>
      <c r="LRD5" s="19"/>
      <c r="LRE5" s="19"/>
      <c r="LRF5" s="19"/>
      <c r="LRG5" s="19"/>
      <c r="LRH5" s="19"/>
      <c r="LRI5" s="19"/>
      <c r="LRJ5" s="19"/>
      <c r="LRK5" s="19"/>
      <c r="LRL5" s="19"/>
      <c r="LRM5" s="19"/>
      <c r="LRN5" s="19"/>
      <c r="LRO5" s="19"/>
      <c r="LRP5" s="19"/>
      <c r="LRQ5" s="19"/>
      <c r="LRR5" s="19"/>
      <c r="LRS5" s="19"/>
      <c r="LRT5" s="19"/>
      <c r="LRU5" s="19"/>
      <c r="LRV5" s="19"/>
      <c r="LRW5" s="19"/>
      <c r="LRX5" s="19"/>
      <c r="LRY5" s="19"/>
      <c r="LRZ5" s="19"/>
      <c r="LSA5" s="19"/>
      <c r="LSB5" s="19"/>
      <c r="LSC5" s="19"/>
      <c r="LSD5" s="19"/>
      <c r="LSE5" s="19"/>
      <c r="LSF5" s="19"/>
      <c r="LSG5" s="19"/>
      <c r="LSH5" s="19"/>
      <c r="LSI5" s="19"/>
      <c r="LSJ5" s="19"/>
      <c r="LSK5" s="19"/>
      <c r="LSL5" s="19"/>
      <c r="LSM5" s="19"/>
      <c r="LSN5" s="19"/>
      <c r="LSO5" s="19"/>
      <c r="LSP5" s="19"/>
      <c r="LSQ5" s="19"/>
      <c r="LSR5" s="19"/>
      <c r="LSS5" s="19"/>
      <c r="LST5" s="19"/>
      <c r="LSU5" s="19"/>
      <c r="LSV5" s="19"/>
      <c r="LSW5" s="19"/>
      <c r="LSX5" s="19"/>
      <c r="LSY5" s="19"/>
      <c r="LSZ5" s="19"/>
      <c r="LTA5" s="19"/>
      <c r="LTB5" s="19"/>
      <c r="LTC5" s="19"/>
      <c r="LTD5" s="19"/>
      <c r="LTE5" s="19"/>
      <c r="LTF5" s="19"/>
      <c r="LTG5" s="19"/>
      <c r="LTH5" s="19"/>
      <c r="LTI5" s="19"/>
      <c r="LTJ5" s="19"/>
      <c r="LTK5" s="19"/>
      <c r="LTL5" s="19"/>
      <c r="LTM5" s="19"/>
      <c r="LTN5" s="19"/>
      <c r="LTO5" s="19"/>
      <c r="LTP5" s="19"/>
      <c r="LTQ5" s="19"/>
      <c r="LTR5" s="19"/>
      <c r="LTS5" s="19"/>
      <c r="LTT5" s="19"/>
      <c r="LTU5" s="19"/>
      <c r="LTV5" s="19"/>
      <c r="LTW5" s="19"/>
      <c r="LTX5" s="19"/>
      <c r="LTY5" s="19"/>
      <c r="LTZ5" s="19"/>
      <c r="LUA5" s="19"/>
      <c r="LUB5" s="19"/>
      <c r="LUC5" s="19"/>
      <c r="LUD5" s="19"/>
      <c r="LUE5" s="19"/>
      <c r="LUF5" s="19"/>
      <c r="LUG5" s="19"/>
      <c r="LUH5" s="19"/>
      <c r="LUI5" s="19"/>
      <c r="LUJ5" s="19"/>
      <c r="LUK5" s="19"/>
      <c r="LUL5" s="19"/>
      <c r="LUM5" s="19"/>
      <c r="LUN5" s="19"/>
      <c r="LUO5" s="19"/>
      <c r="LUP5" s="19"/>
      <c r="LUQ5" s="19"/>
      <c r="LUR5" s="19"/>
      <c r="LUS5" s="19"/>
      <c r="LUT5" s="19"/>
      <c r="LUU5" s="19"/>
      <c r="LUV5" s="19"/>
      <c r="LUW5" s="19"/>
      <c r="LUX5" s="19"/>
      <c r="LUY5" s="19"/>
      <c r="LUZ5" s="19"/>
      <c r="LVA5" s="19"/>
      <c r="LVB5" s="19"/>
      <c r="LVC5" s="19"/>
      <c r="LVD5" s="19"/>
      <c r="LVE5" s="19"/>
      <c r="LVF5" s="19"/>
      <c r="LVG5" s="19"/>
      <c r="LVH5" s="19"/>
      <c r="LVI5" s="19"/>
      <c r="LVJ5" s="19"/>
      <c r="LVK5" s="19"/>
      <c r="LVL5" s="19"/>
      <c r="LVM5" s="19"/>
      <c r="LVN5" s="19"/>
      <c r="LVO5" s="19"/>
      <c r="LVP5" s="19"/>
      <c r="LVQ5" s="19"/>
      <c r="LVR5" s="19"/>
      <c r="LVS5" s="19"/>
      <c r="LVT5" s="19"/>
      <c r="LVU5" s="19"/>
      <c r="LVV5" s="19"/>
      <c r="LVW5" s="19"/>
      <c r="LVX5" s="19"/>
      <c r="LVY5" s="19"/>
      <c r="LVZ5" s="19"/>
      <c r="LWA5" s="19"/>
      <c r="LWB5" s="19"/>
      <c r="LWC5" s="19"/>
      <c r="LWD5" s="19"/>
      <c r="LWE5" s="19"/>
      <c r="LWF5" s="19"/>
      <c r="LWG5" s="19"/>
      <c r="LWH5" s="19"/>
      <c r="LWI5" s="19"/>
      <c r="LWJ5" s="19"/>
      <c r="LWK5" s="19"/>
      <c r="LWL5" s="19"/>
      <c r="LWM5" s="19"/>
      <c r="LWN5" s="19"/>
      <c r="LWO5" s="19"/>
      <c r="LWP5" s="19"/>
      <c r="LWQ5" s="19"/>
      <c r="LWR5" s="19"/>
      <c r="LWS5" s="19"/>
      <c r="LWT5" s="19"/>
      <c r="LWU5" s="19"/>
      <c r="LWV5" s="19"/>
      <c r="LWW5" s="19"/>
      <c r="LWX5" s="19"/>
      <c r="LWY5" s="19"/>
      <c r="LWZ5" s="19"/>
      <c r="LXA5" s="19"/>
      <c r="LXB5" s="19"/>
      <c r="LXC5" s="19"/>
      <c r="LXD5" s="19"/>
      <c r="LXE5" s="19"/>
      <c r="LXF5" s="19"/>
      <c r="LXG5" s="19"/>
      <c r="LXH5" s="19"/>
      <c r="LXI5" s="19"/>
      <c r="LXJ5" s="19"/>
      <c r="LXK5" s="19"/>
      <c r="LXL5" s="19"/>
      <c r="LXM5" s="19"/>
      <c r="LXN5" s="19"/>
      <c r="LXO5" s="19"/>
      <c r="LXP5" s="19"/>
      <c r="LXQ5" s="19"/>
      <c r="LXR5" s="19"/>
      <c r="LXS5" s="19"/>
      <c r="LXT5" s="19"/>
      <c r="LXU5" s="19"/>
      <c r="LXV5" s="19"/>
      <c r="LXW5" s="19"/>
      <c r="LXX5" s="19"/>
      <c r="LXY5" s="19"/>
      <c r="LXZ5" s="19"/>
      <c r="LYA5" s="19"/>
      <c r="LYB5" s="19"/>
      <c r="LYC5" s="19"/>
      <c r="LYD5" s="19"/>
      <c r="LYE5" s="19"/>
      <c r="LYF5" s="19"/>
      <c r="LYG5" s="19"/>
      <c r="LYH5" s="19"/>
      <c r="LYI5" s="19"/>
      <c r="LYJ5" s="19"/>
      <c r="LYK5" s="19"/>
      <c r="LYL5" s="19"/>
      <c r="LYM5" s="19"/>
      <c r="LYN5" s="19"/>
      <c r="LYO5" s="19"/>
      <c r="LYP5" s="19"/>
      <c r="LYQ5" s="19"/>
      <c r="LYR5" s="19"/>
      <c r="LYS5" s="19"/>
      <c r="LYT5" s="19"/>
      <c r="LYU5" s="19"/>
      <c r="LYV5" s="19"/>
      <c r="LYW5" s="19"/>
      <c r="LYX5" s="19"/>
      <c r="LYY5" s="19"/>
      <c r="LYZ5" s="19"/>
      <c r="LZA5" s="19"/>
      <c r="LZB5" s="19"/>
      <c r="LZC5" s="19"/>
      <c r="LZD5" s="19"/>
      <c r="LZE5" s="19"/>
      <c r="LZF5" s="19"/>
      <c r="LZG5" s="19"/>
      <c r="LZH5" s="19"/>
      <c r="LZI5" s="19"/>
      <c r="LZJ5" s="19"/>
      <c r="LZK5" s="19"/>
      <c r="LZL5" s="19"/>
      <c r="LZM5" s="19"/>
      <c r="LZN5" s="19"/>
      <c r="LZO5" s="19"/>
      <c r="LZP5" s="19"/>
      <c r="LZQ5" s="19"/>
      <c r="LZR5" s="19"/>
      <c r="LZS5" s="19"/>
      <c r="LZT5" s="19"/>
      <c r="LZU5" s="19"/>
      <c r="LZV5" s="19"/>
      <c r="LZW5" s="19"/>
      <c r="LZX5" s="19"/>
      <c r="LZY5" s="19"/>
      <c r="LZZ5" s="19"/>
      <c r="MAA5" s="19"/>
      <c r="MAB5" s="19"/>
      <c r="MAC5" s="19"/>
      <c r="MAD5" s="19"/>
      <c r="MAE5" s="19"/>
      <c r="MAF5" s="19"/>
      <c r="MAG5" s="19"/>
      <c r="MAH5" s="19"/>
      <c r="MAI5" s="19"/>
      <c r="MAJ5" s="19"/>
      <c r="MAK5" s="19"/>
      <c r="MAL5" s="19"/>
      <c r="MAM5" s="19"/>
      <c r="MAN5" s="19"/>
      <c r="MAO5" s="19"/>
      <c r="MAP5" s="19"/>
      <c r="MAQ5" s="19"/>
      <c r="MAR5" s="19"/>
      <c r="MAS5" s="19"/>
      <c r="MAT5" s="19"/>
      <c r="MAU5" s="19"/>
      <c r="MAV5" s="19"/>
      <c r="MAW5" s="19"/>
      <c r="MAX5" s="19"/>
      <c r="MAY5" s="19"/>
      <c r="MAZ5" s="19"/>
      <c r="MBA5" s="19"/>
      <c r="MBB5" s="19"/>
      <c r="MBC5" s="19"/>
      <c r="MBD5" s="19"/>
      <c r="MBE5" s="19"/>
      <c r="MBF5" s="19"/>
      <c r="MBG5" s="19"/>
      <c r="MBH5" s="19"/>
      <c r="MBI5" s="19"/>
      <c r="MBJ5" s="19"/>
      <c r="MBK5" s="19"/>
      <c r="MBL5" s="19"/>
      <c r="MBM5" s="19"/>
      <c r="MBN5" s="19"/>
      <c r="MBO5" s="19"/>
      <c r="MBP5" s="19"/>
      <c r="MBQ5" s="19"/>
      <c r="MBR5" s="19"/>
      <c r="MBS5" s="19"/>
      <c r="MBT5" s="19"/>
      <c r="MBU5" s="19"/>
      <c r="MBV5" s="19"/>
      <c r="MBW5" s="19"/>
      <c r="MBX5" s="19"/>
      <c r="MBY5" s="19"/>
      <c r="MBZ5" s="19"/>
      <c r="MCA5" s="19"/>
      <c r="MCB5" s="19"/>
      <c r="MCC5" s="19"/>
      <c r="MCD5" s="19"/>
      <c r="MCE5" s="19"/>
      <c r="MCF5" s="19"/>
      <c r="MCG5" s="19"/>
      <c r="MCH5" s="19"/>
      <c r="MCI5" s="19"/>
      <c r="MCJ5" s="19"/>
      <c r="MCK5" s="19"/>
      <c r="MCL5" s="19"/>
      <c r="MCM5" s="19"/>
      <c r="MCN5" s="19"/>
      <c r="MCO5" s="19"/>
      <c r="MCP5" s="19"/>
      <c r="MCQ5" s="19"/>
      <c r="MCR5" s="19"/>
      <c r="MCS5" s="19"/>
      <c r="MCT5" s="19"/>
      <c r="MCU5" s="19"/>
      <c r="MCV5" s="19"/>
      <c r="MCW5" s="19"/>
      <c r="MCX5" s="19"/>
      <c r="MCY5" s="19"/>
      <c r="MCZ5" s="19"/>
      <c r="MDA5" s="19"/>
      <c r="MDB5" s="19"/>
      <c r="MDC5" s="19"/>
      <c r="MDD5" s="19"/>
      <c r="MDE5" s="19"/>
      <c r="MDF5" s="19"/>
      <c r="MDG5" s="19"/>
      <c r="MDH5" s="19"/>
      <c r="MDI5" s="19"/>
      <c r="MDJ5" s="19"/>
      <c r="MDK5" s="19"/>
      <c r="MDL5" s="19"/>
      <c r="MDM5" s="19"/>
      <c r="MDN5" s="19"/>
      <c r="MDO5" s="19"/>
      <c r="MDP5" s="19"/>
      <c r="MDQ5" s="19"/>
      <c r="MDR5" s="19"/>
      <c r="MDS5" s="19"/>
      <c r="MDT5" s="19"/>
      <c r="MDU5" s="19"/>
      <c r="MDV5" s="19"/>
      <c r="MDW5" s="19"/>
      <c r="MDX5" s="19"/>
      <c r="MDY5" s="19"/>
      <c r="MDZ5" s="19"/>
      <c r="MEA5" s="19"/>
      <c r="MEB5" s="19"/>
      <c r="MEC5" s="19"/>
      <c r="MED5" s="19"/>
      <c r="MEE5" s="19"/>
      <c r="MEF5" s="19"/>
      <c r="MEG5" s="19"/>
      <c r="MEH5" s="19"/>
      <c r="MEI5" s="19"/>
      <c r="MEJ5" s="19"/>
      <c r="MEK5" s="19"/>
      <c r="MEL5" s="19"/>
      <c r="MEM5" s="19"/>
      <c r="MEN5" s="19"/>
      <c r="MEO5" s="19"/>
      <c r="MEP5" s="19"/>
      <c r="MEQ5" s="19"/>
      <c r="MER5" s="19"/>
      <c r="MES5" s="19"/>
      <c r="MET5" s="19"/>
      <c r="MEU5" s="19"/>
      <c r="MEV5" s="19"/>
      <c r="MEW5" s="19"/>
      <c r="MEX5" s="19"/>
      <c r="MEY5" s="19"/>
      <c r="MEZ5" s="19"/>
      <c r="MFA5" s="19"/>
      <c r="MFB5" s="19"/>
      <c r="MFC5" s="19"/>
      <c r="MFD5" s="19"/>
      <c r="MFE5" s="19"/>
      <c r="MFF5" s="19"/>
      <c r="MFG5" s="19"/>
      <c r="MFH5" s="19"/>
      <c r="MFI5" s="19"/>
      <c r="MFJ5" s="19"/>
      <c r="MFK5" s="19"/>
      <c r="MFL5" s="19"/>
      <c r="MFM5" s="19"/>
      <c r="MFN5" s="19"/>
      <c r="MFO5" s="19"/>
      <c r="MFP5" s="19"/>
      <c r="MFQ5" s="19"/>
      <c r="MFR5" s="19"/>
      <c r="MFS5" s="19"/>
      <c r="MFT5" s="19"/>
      <c r="MFU5" s="19"/>
      <c r="MFV5" s="19"/>
      <c r="MFW5" s="19"/>
      <c r="MFX5" s="19"/>
      <c r="MFY5" s="19"/>
      <c r="MFZ5" s="19"/>
      <c r="MGA5" s="19"/>
      <c r="MGB5" s="19"/>
      <c r="MGC5" s="19"/>
      <c r="MGD5" s="19"/>
      <c r="MGE5" s="19"/>
      <c r="MGF5" s="19"/>
      <c r="MGG5" s="19"/>
      <c r="MGH5" s="19"/>
      <c r="MGI5" s="19"/>
      <c r="MGJ5" s="19"/>
      <c r="MGK5" s="19"/>
      <c r="MGL5" s="19"/>
      <c r="MGM5" s="19"/>
      <c r="MGN5" s="19"/>
      <c r="MGO5" s="19"/>
      <c r="MGP5" s="19"/>
      <c r="MGQ5" s="19"/>
      <c r="MGR5" s="19"/>
      <c r="MGS5" s="19"/>
      <c r="MGT5" s="19"/>
      <c r="MGU5" s="19"/>
      <c r="MGV5" s="19"/>
      <c r="MGW5" s="19"/>
      <c r="MGX5" s="19"/>
      <c r="MGY5" s="19"/>
      <c r="MGZ5" s="19"/>
      <c r="MHA5" s="19"/>
      <c r="MHB5" s="19"/>
      <c r="MHC5" s="19"/>
      <c r="MHD5" s="19"/>
      <c r="MHE5" s="19"/>
      <c r="MHF5" s="19"/>
      <c r="MHG5" s="19"/>
      <c r="MHH5" s="19"/>
      <c r="MHI5" s="19"/>
      <c r="MHJ5" s="19"/>
      <c r="MHK5" s="19"/>
      <c r="MHL5" s="19"/>
      <c r="MHM5" s="19"/>
      <c r="MHN5" s="19"/>
      <c r="MHO5" s="19"/>
      <c r="MHP5" s="19"/>
      <c r="MHQ5" s="19"/>
      <c r="MHR5" s="19"/>
      <c r="MHS5" s="19"/>
      <c r="MHT5" s="19"/>
      <c r="MHU5" s="19"/>
      <c r="MHV5" s="19"/>
      <c r="MHW5" s="19"/>
      <c r="MHX5" s="19"/>
      <c r="MHY5" s="19"/>
      <c r="MHZ5" s="19"/>
      <c r="MIA5" s="19"/>
      <c r="MIB5" s="19"/>
      <c r="MIC5" s="19"/>
      <c r="MID5" s="19"/>
      <c r="MIE5" s="19"/>
      <c r="MIF5" s="19"/>
      <c r="MIG5" s="19"/>
      <c r="MIH5" s="19"/>
      <c r="MII5" s="19"/>
      <c r="MIJ5" s="19"/>
      <c r="MIK5" s="19"/>
      <c r="MIL5" s="19"/>
      <c r="MIM5" s="19"/>
      <c r="MIN5" s="19"/>
      <c r="MIO5" s="19"/>
      <c r="MIP5" s="19"/>
      <c r="MIQ5" s="19"/>
      <c r="MIR5" s="19"/>
      <c r="MIS5" s="19"/>
      <c r="MIT5" s="19"/>
      <c r="MIU5" s="19"/>
      <c r="MIV5" s="19"/>
      <c r="MIW5" s="19"/>
      <c r="MIX5" s="19"/>
      <c r="MIY5" s="19"/>
      <c r="MIZ5" s="19"/>
      <c r="MJA5" s="19"/>
      <c r="MJB5" s="19"/>
      <c r="MJC5" s="19"/>
      <c r="MJD5" s="19"/>
      <c r="MJE5" s="19"/>
      <c r="MJF5" s="19"/>
      <c r="MJG5" s="19"/>
      <c r="MJH5" s="19"/>
      <c r="MJI5" s="19"/>
      <c r="MJJ5" s="19"/>
      <c r="MJK5" s="19"/>
      <c r="MJL5" s="19"/>
      <c r="MJM5" s="19"/>
      <c r="MJN5" s="19"/>
      <c r="MJO5" s="19"/>
      <c r="MJP5" s="19"/>
      <c r="MJQ5" s="19"/>
      <c r="MJR5" s="19"/>
      <c r="MJS5" s="19"/>
      <c r="MJT5" s="19"/>
      <c r="MJU5" s="19"/>
      <c r="MJV5" s="19"/>
      <c r="MJW5" s="19"/>
      <c r="MJX5" s="19"/>
      <c r="MJY5" s="19"/>
      <c r="MJZ5" s="19"/>
      <c r="MKA5" s="19"/>
      <c r="MKB5" s="19"/>
      <c r="MKC5" s="19"/>
      <c r="MKD5" s="19"/>
      <c r="MKE5" s="19"/>
      <c r="MKF5" s="19"/>
      <c r="MKG5" s="19"/>
      <c r="MKH5" s="19"/>
      <c r="MKI5" s="19"/>
      <c r="MKJ5" s="19"/>
      <c r="MKK5" s="19"/>
      <c r="MKL5" s="19"/>
      <c r="MKM5" s="19"/>
      <c r="MKN5" s="19"/>
      <c r="MKO5" s="19"/>
      <c r="MKP5" s="19"/>
      <c r="MKQ5" s="19"/>
      <c r="MKR5" s="19"/>
      <c r="MKS5" s="19"/>
      <c r="MKT5" s="19"/>
      <c r="MKU5" s="19"/>
      <c r="MKV5" s="19"/>
      <c r="MKW5" s="19"/>
      <c r="MKX5" s="19"/>
      <c r="MKY5" s="19"/>
      <c r="MKZ5" s="19"/>
      <c r="MLA5" s="19"/>
      <c r="MLB5" s="19"/>
      <c r="MLC5" s="19"/>
      <c r="MLD5" s="19"/>
      <c r="MLE5" s="19"/>
      <c r="MLF5" s="19"/>
      <c r="MLG5" s="19"/>
      <c r="MLH5" s="19"/>
      <c r="MLI5" s="19"/>
      <c r="MLJ5" s="19"/>
      <c r="MLK5" s="19"/>
      <c r="MLL5" s="19"/>
      <c r="MLM5" s="19"/>
      <c r="MLN5" s="19"/>
      <c r="MLO5" s="19"/>
      <c r="MLP5" s="19"/>
      <c r="MLQ5" s="19"/>
      <c r="MLR5" s="19"/>
      <c r="MLS5" s="19"/>
      <c r="MLT5" s="19"/>
      <c r="MLU5" s="19"/>
      <c r="MLV5" s="19"/>
      <c r="MLW5" s="19"/>
      <c r="MLX5" s="19"/>
      <c r="MLY5" s="19"/>
      <c r="MLZ5" s="19"/>
      <c r="MMA5" s="19"/>
      <c r="MMB5" s="19"/>
      <c r="MMC5" s="19"/>
      <c r="MMD5" s="19"/>
      <c r="MME5" s="19"/>
      <c r="MMF5" s="19"/>
      <c r="MMG5" s="19"/>
      <c r="MMH5" s="19"/>
      <c r="MMI5" s="19"/>
      <c r="MMJ5" s="19"/>
      <c r="MMK5" s="19"/>
      <c r="MML5" s="19"/>
      <c r="MMM5" s="19"/>
      <c r="MMN5" s="19"/>
      <c r="MMO5" s="19"/>
      <c r="MMP5" s="19"/>
      <c r="MMQ5" s="19"/>
      <c r="MMR5" s="19"/>
      <c r="MMS5" s="19"/>
      <c r="MMT5" s="19"/>
      <c r="MMU5" s="19"/>
      <c r="MMV5" s="19"/>
      <c r="MMW5" s="19"/>
      <c r="MMX5" s="19"/>
      <c r="MMY5" s="19"/>
      <c r="MMZ5" s="19"/>
      <c r="MNA5" s="19"/>
      <c r="MNB5" s="19"/>
      <c r="MNC5" s="19"/>
      <c r="MND5" s="19"/>
      <c r="MNE5" s="19"/>
      <c r="MNF5" s="19"/>
      <c r="MNG5" s="19"/>
      <c r="MNH5" s="19"/>
      <c r="MNI5" s="19"/>
      <c r="MNJ5" s="19"/>
      <c r="MNK5" s="19"/>
      <c r="MNL5" s="19"/>
      <c r="MNM5" s="19"/>
      <c r="MNN5" s="19"/>
      <c r="MNO5" s="19"/>
      <c r="MNP5" s="19"/>
      <c r="MNQ5" s="19"/>
      <c r="MNR5" s="19"/>
      <c r="MNS5" s="19"/>
      <c r="MNT5" s="19"/>
      <c r="MNU5" s="19"/>
      <c r="MNV5" s="19"/>
      <c r="MNW5" s="19"/>
      <c r="MNX5" s="19"/>
      <c r="MNY5" s="19"/>
      <c r="MNZ5" s="19"/>
      <c r="MOA5" s="19"/>
      <c r="MOB5" s="19"/>
      <c r="MOC5" s="19"/>
      <c r="MOD5" s="19"/>
      <c r="MOE5" s="19"/>
      <c r="MOF5" s="19"/>
      <c r="MOG5" s="19"/>
      <c r="MOH5" s="19"/>
      <c r="MOI5" s="19"/>
      <c r="MOJ5" s="19"/>
      <c r="MOK5" s="19"/>
      <c r="MOL5" s="19"/>
      <c r="MOM5" s="19"/>
      <c r="MON5" s="19"/>
      <c r="MOO5" s="19"/>
      <c r="MOP5" s="19"/>
      <c r="MOQ5" s="19"/>
      <c r="MOR5" s="19"/>
      <c r="MOS5" s="19"/>
      <c r="MOT5" s="19"/>
      <c r="MOU5" s="19"/>
      <c r="MOV5" s="19"/>
      <c r="MOW5" s="19"/>
      <c r="MOX5" s="19"/>
      <c r="MOY5" s="19"/>
      <c r="MOZ5" s="19"/>
      <c r="MPA5" s="19"/>
      <c r="MPB5" s="19"/>
      <c r="MPC5" s="19"/>
      <c r="MPD5" s="19"/>
      <c r="MPE5" s="19"/>
      <c r="MPF5" s="19"/>
      <c r="MPG5" s="19"/>
      <c r="MPH5" s="19"/>
      <c r="MPI5" s="19"/>
      <c r="MPJ5" s="19"/>
      <c r="MPK5" s="19"/>
      <c r="MPL5" s="19"/>
      <c r="MPM5" s="19"/>
      <c r="MPN5" s="19"/>
      <c r="MPO5" s="19"/>
      <c r="MPP5" s="19"/>
      <c r="MPQ5" s="19"/>
      <c r="MPR5" s="19"/>
      <c r="MPS5" s="19"/>
      <c r="MPT5" s="19"/>
      <c r="MPU5" s="19"/>
      <c r="MPV5" s="19"/>
      <c r="MPW5" s="19"/>
      <c r="MPX5" s="19"/>
      <c r="MPY5" s="19"/>
      <c r="MPZ5" s="19"/>
      <c r="MQA5" s="19"/>
      <c r="MQB5" s="19"/>
      <c r="MQC5" s="19"/>
      <c r="MQD5" s="19"/>
      <c r="MQE5" s="19"/>
      <c r="MQF5" s="19"/>
      <c r="MQG5" s="19"/>
      <c r="MQH5" s="19"/>
      <c r="MQI5" s="19"/>
      <c r="MQJ5" s="19"/>
      <c r="MQK5" s="19"/>
      <c r="MQL5" s="19"/>
      <c r="MQM5" s="19"/>
      <c r="MQN5" s="19"/>
      <c r="MQO5" s="19"/>
      <c r="MQP5" s="19"/>
      <c r="MQQ5" s="19"/>
      <c r="MQR5" s="19"/>
      <c r="MQS5" s="19"/>
      <c r="MQT5" s="19"/>
      <c r="MQU5" s="19"/>
      <c r="MQV5" s="19"/>
      <c r="MQW5" s="19"/>
      <c r="MQX5" s="19"/>
      <c r="MQY5" s="19"/>
      <c r="MQZ5" s="19"/>
      <c r="MRA5" s="19"/>
      <c r="MRB5" s="19"/>
      <c r="MRC5" s="19"/>
      <c r="MRD5" s="19"/>
      <c r="MRE5" s="19"/>
      <c r="MRF5" s="19"/>
      <c r="MRG5" s="19"/>
      <c r="MRH5" s="19"/>
      <c r="MRI5" s="19"/>
      <c r="MRJ5" s="19"/>
      <c r="MRK5" s="19"/>
      <c r="MRL5" s="19"/>
      <c r="MRM5" s="19"/>
      <c r="MRN5" s="19"/>
      <c r="MRO5" s="19"/>
      <c r="MRP5" s="19"/>
      <c r="MRQ5" s="19"/>
      <c r="MRR5" s="19"/>
      <c r="MRS5" s="19"/>
      <c r="MRT5" s="19"/>
      <c r="MRU5" s="19"/>
      <c r="MRV5" s="19"/>
      <c r="MRW5" s="19"/>
      <c r="MRX5" s="19"/>
      <c r="MRY5" s="19"/>
      <c r="MRZ5" s="19"/>
      <c r="MSA5" s="19"/>
      <c r="MSB5" s="19"/>
      <c r="MSC5" s="19"/>
      <c r="MSD5" s="19"/>
      <c r="MSE5" s="19"/>
      <c r="MSF5" s="19"/>
      <c r="MSG5" s="19"/>
      <c r="MSH5" s="19"/>
      <c r="MSI5" s="19"/>
      <c r="MSJ5" s="19"/>
      <c r="MSK5" s="19"/>
      <c r="MSL5" s="19"/>
      <c r="MSM5" s="19"/>
      <c r="MSN5" s="19"/>
      <c r="MSO5" s="19"/>
      <c r="MSP5" s="19"/>
      <c r="MSQ5" s="19"/>
      <c r="MSR5" s="19"/>
      <c r="MSS5" s="19"/>
      <c r="MST5" s="19"/>
      <c r="MSU5" s="19"/>
      <c r="MSV5" s="19"/>
      <c r="MSW5" s="19"/>
      <c r="MSX5" s="19"/>
      <c r="MSY5" s="19"/>
      <c r="MSZ5" s="19"/>
      <c r="MTA5" s="19"/>
      <c r="MTB5" s="19"/>
      <c r="MTC5" s="19"/>
      <c r="MTD5" s="19"/>
      <c r="MTE5" s="19"/>
      <c r="MTF5" s="19"/>
      <c r="MTG5" s="19"/>
      <c r="MTH5" s="19"/>
      <c r="MTI5" s="19"/>
      <c r="MTJ5" s="19"/>
      <c r="MTK5" s="19"/>
      <c r="MTL5" s="19"/>
      <c r="MTM5" s="19"/>
      <c r="MTN5" s="19"/>
      <c r="MTO5" s="19"/>
      <c r="MTP5" s="19"/>
      <c r="MTQ5" s="19"/>
      <c r="MTR5" s="19"/>
      <c r="MTS5" s="19"/>
      <c r="MTT5" s="19"/>
      <c r="MTU5" s="19"/>
      <c r="MTV5" s="19"/>
      <c r="MTW5" s="19"/>
      <c r="MTX5" s="19"/>
      <c r="MTY5" s="19"/>
      <c r="MTZ5" s="19"/>
      <c r="MUA5" s="19"/>
      <c r="MUB5" s="19"/>
      <c r="MUC5" s="19"/>
      <c r="MUD5" s="19"/>
      <c r="MUE5" s="19"/>
      <c r="MUF5" s="19"/>
      <c r="MUG5" s="19"/>
      <c r="MUH5" s="19"/>
      <c r="MUI5" s="19"/>
      <c r="MUJ5" s="19"/>
      <c r="MUK5" s="19"/>
      <c r="MUL5" s="19"/>
      <c r="MUM5" s="19"/>
      <c r="MUN5" s="19"/>
      <c r="MUO5" s="19"/>
      <c r="MUP5" s="19"/>
      <c r="MUQ5" s="19"/>
      <c r="MUR5" s="19"/>
      <c r="MUS5" s="19"/>
      <c r="MUT5" s="19"/>
      <c r="MUU5" s="19"/>
      <c r="MUV5" s="19"/>
      <c r="MUW5" s="19"/>
      <c r="MUX5" s="19"/>
      <c r="MUY5" s="19"/>
      <c r="MUZ5" s="19"/>
      <c r="MVA5" s="19"/>
      <c r="MVB5" s="19"/>
      <c r="MVC5" s="19"/>
      <c r="MVD5" s="19"/>
      <c r="MVE5" s="19"/>
      <c r="MVF5" s="19"/>
      <c r="MVG5" s="19"/>
      <c r="MVH5" s="19"/>
      <c r="MVI5" s="19"/>
      <c r="MVJ5" s="19"/>
      <c r="MVK5" s="19"/>
      <c r="MVL5" s="19"/>
      <c r="MVM5" s="19"/>
      <c r="MVN5" s="19"/>
      <c r="MVO5" s="19"/>
      <c r="MVP5" s="19"/>
      <c r="MVQ5" s="19"/>
      <c r="MVR5" s="19"/>
      <c r="MVS5" s="19"/>
      <c r="MVT5" s="19"/>
      <c r="MVU5" s="19"/>
      <c r="MVV5" s="19"/>
      <c r="MVW5" s="19"/>
      <c r="MVX5" s="19"/>
      <c r="MVY5" s="19"/>
      <c r="MVZ5" s="19"/>
      <c r="MWA5" s="19"/>
      <c r="MWB5" s="19"/>
      <c r="MWC5" s="19"/>
      <c r="MWD5" s="19"/>
      <c r="MWE5" s="19"/>
      <c r="MWF5" s="19"/>
      <c r="MWG5" s="19"/>
      <c r="MWH5" s="19"/>
      <c r="MWI5" s="19"/>
      <c r="MWJ5" s="19"/>
      <c r="MWK5" s="19"/>
      <c r="MWL5" s="19"/>
      <c r="MWM5" s="19"/>
      <c r="MWN5" s="19"/>
      <c r="MWO5" s="19"/>
      <c r="MWP5" s="19"/>
      <c r="MWQ5" s="19"/>
      <c r="MWR5" s="19"/>
      <c r="MWS5" s="19"/>
      <c r="MWT5" s="19"/>
      <c r="MWU5" s="19"/>
      <c r="MWV5" s="19"/>
      <c r="MWW5" s="19"/>
      <c r="MWX5" s="19"/>
      <c r="MWY5" s="19"/>
      <c r="MWZ5" s="19"/>
      <c r="MXA5" s="19"/>
      <c r="MXB5" s="19"/>
      <c r="MXC5" s="19"/>
      <c r="MXD5" s="19"/>
      <c r="MXE5" s="19"/>
      <c r="MXF5" s="19"/>
      <c r="MXG5" s="19"/>
      <c r="MXH5" s="19"/>
      <c r="MXI5" s="19"/>
      <c r="MXJ5" s="19"/>
      <c r="MXK5" s="19"/>
      <c r="MXL5" s="19"/>
      <c r="MXM5" s="19"/>
      <c r="MXN5" s="19"/>
      <c r="MXO5" s="19"/>
      <c r="MXP5" s="19"/>
      <c r="MXQ5" s="19"/>
      <c r="MXR5" s="19"/>
      <c r="MXS5" s="19"/>
      <c r="MXT5" s="19"/>
      <c r="MXU5" s="19"/>
      <c r="MXV5" s="19"/>
      <c r="MXW5" s="19"/>
      <c r="MXX5" s="19"/>
      <c r="MXY5" s="19"/>
      <c r="MXZ5" s="19"/>
      <c r="MYA5" s="19"/>
      <c r="MYB5" s="19"/>
      <c r="MYC5" s="19"/>
      <c r="MYD5" s="19"/>
      <c r="MYE5" s="19"/>
      <c r="MYF5" s="19"/>
      <c r="MYG5" s="19"/>
      <c r="MYH5" s="19"/>
      <c r="MYI5" s="19"/>
      <c r="MYJ5" s="19"/>
      <c r="MYK5" s="19"/>
      <c r="MYL5" s="19"/>
      <c r="MYM5" s="19"/>
      <c r="MYN5" s="19"/>
      <c r="MYO5" s="19"/>
      <c r="MYP5" s="19"/>
      <c r="MYQ5" s="19"/>
      <c r="MYR5" s="19"/>
      <c r="MYS5" s="19"/>
      <c r="MYT5" s="19"/>
      <c r="MYU5" s="19"/>
      <c r="MYV5" s="19"/>
      <c r="MYW5" s="19"/>
      <c r="MYX5" s="19"/>
      <c r="MYY5" s="19"/>
      <c r="MYZ5" s="19"/>
      <c r="MZA5" s="19"/>
      <c r="MZB5" s="19"/>
      <c r="MZC5" s="19"/>
      <c r="MZD5" s="19"/>
      <c r="MZE5" s="19"/>
      <c r="MZF5" s="19"/>
      <c r="MZG5" s="19"/>
      <c r="MZH5" s="19"/>
      <c r="MZI5" s="19"/>
      <c r="MZJ5" s="19"/>
      <c r="MZK5" s="19"/>
      <c r="MZL5" s="19"/>
      <c r="MZM5" s="19"/>
      <c r="MZN5" s="19"/>
      <c r="MZO5" s="19"/>
      <c r="MZP5" s="19"/>
      <c r="MZQ5" s="19"/>
      <c r="MZR5" s="19"/>
      <c r="MZS5" s="19"/>
      <c r="MZT5" s="19"/>
      <c r="MZU5" s="19"/>
      <c r="MZV5" s="19"/>
      <c r="MZW5" s="19"/>
      <c r="MZX5" s="19"/>
      <c r="MZY5" s="19"/>
      <c r="MZZ5" s="19"/>
      <c r="NAA5" s="19"/>
      <c r="NAB5" s="19"/>
      <c r="NAC5" s="19"/>
      <c r="NAD5" s="19"/>
      <c r="NAE5" s="19"/>
      <c r="NAF5" s="19"/>
      <c r="NAG5" s="19"/>
      <c r="NAH5" s="19"/>
      <c r="NAI5" s="19"/>
      <c r="NAJ5" s="19"/>
      <c r="NAK5" s="19"/>
      <c r="NAL5" s="19"/>
      <c r="NAM5" s="19"/>
      <c r="NAN5" s="19"/>
      <c r="NAO5" s="19"/>
      <c r="NAP5" s="19"/>
      <c r="NAQ5" s="19"/>
      <c r="NAR5" s="19"/>
      <c r="NAS5" s="19"/>
      <c r="NAT5" s="19"/>
      <c r="NAU5" s="19"/>
      <c r="NAV5" s="19"/>
      <c r="NAW5" s="19"/>
      <c r="NAX5" s="19"/>
      <c r="NAY5" s="19"/>
      <c r="NAZ5" s="19"/>
      <c r="NBA5" s="19"/>
      <c r="NBB5" s="19"/>
      <c r="NBC5" s="19"/>
      <c r="NBD5" s="19"/>
      <c r="NBE5" s="19"/>
      <c r="NBF5" s="19"/>
      <c r="NBG5" s="19"/>
      <c r="NBH5" s="19"/>
      <c r="NBI5" s="19"/>
      <c r="NBJ5" s="19"/>
      <c r="NBK5" s="19"/>
      <c r="NBL5" s="19"/>
      <c r="NBM5" s="19"/>
      <c r="NBN5" s="19"/>
      <c r="NBO5" s="19"/>
      <c r="NBP5" s="19"/>
      <c r="NBQ5" s="19"/>
      <c r="NBR5" s="19"/>
      <c r="NBS5" s="19"/>
      <c r="NBT5" s="19"/>
      <c r="NBU5" s="19"/>
      <c r="NBV5" s="19"/>
      <c r="NBW5" s="19"/>
      <c r="NBX5" s="19"/>
      <c r="NBY5" s="19"/>
      <c r="NBZ5" s="19"/>
      <c r="NCA5" s="19"/>
      <c r="NCB5" s="19"/>
      <c r="NCC5" s="19"/>
      <c r="NCD5" s="19"/>
      <c r="NCE5" s="19"/>
      <c r="NCF5" s="19"/>
      <c r="NCG5" s="19"/>
      <c r="NCH5" s="19"/>
      <c r="NCI5" s="19"/>
      <c r="NCJ5" s="19"/>
      <c r="NCK5" s="19"/>
      <c r="NCL5" s="19"/>
      <c r="NCM5" s="19"/>
      <c r="NCN5" s="19"/>
      <c r="NCO5" s="19"/>
      <c r="NCP5" s="19"/>
      <c r="NCQ5" s="19"/>
      <c r="NCR5" s="19"/>
      <c r="NCS5" s="19"/>
      <c r="NCT5" s="19"/>
      <c r="NCU5" s="19"/>
      <c r="NCV5" s="19"/>
      <c r="NCW5" s="19"/>
      <c r="NCX5" s="19"/>
      <c r="NCY5" s="19"/>
      <c r="NCZ5" s="19"/>
      <c r="NDA5" s="19"/>
      <c r="NDB5" s="19"/>
      <c r="NDC5" s="19"/>
      <c r="NDD5" s="19"/>
      <c r="NDE5" s="19"/>
      <c r="NDF5" s="19"/>
      <c r="NDG5" s="19"/>
      <c r="NDH5" s="19"/>
      <c r="NDI5" s="19"/>
      <c r="NDJ5" s="19"/>
      <c r="NDK5" s="19"/>
      <c r="NDL5" s="19"/>
      <c r="NDM5" s="19"/>
      <c r="NDN5" s="19"/>
      <c r="NDO5" s="19"/>
      <c r="NDP5" s="19"/>
      <c r="NDQ5" s="19"/>
      <c r="NDR5" s="19"/>
      <c r="NDS5" s="19"/>
      <c r="NDT5" s="19"/>
      <c r="NDU5" s="19"/>
      <c r="NDV5" s="19"/>
      <c r="NDW5" s="19"/>
      <c r="NDX5" s="19"/>
      <c r="NDY5" s="19"/>
      <c r="NDZ5" s="19"/>
      <c r="NEA5" s="19"/>
      <c r="NEB5" s="19"/>
      <c r="NEC5" s="19"/>
      <c r="NED5" s="19"/>
      <c r="NEE5" s="19"/>
      <c r="NEF5" s="19"/>
      <c r="NEG5" s="19"/>
      <c r="NEH5" s="19"/>
      <c r="NEI5" s="19"/>
      <c r="NEJ5" s="19"/>
      <c r="NEK5" s="19"/>
      <c r="NEL5" s="19"/>
      <c r="NEM5" s="19"/>
      <c r="NEN5" s="19"/>
      <c r="NEO5" s="19"/>
      <c r="NEP5" s="19"/>
      <c r="NEQ5" s="19"/>
      <c r="NER5" s="19"/>
      <c r="NES5" s="19"/>
      <c r="NET5" s="19"/>
      <c r="NEU5" s="19"/>
      <c r="NEV5" s="19"/>
      <c r="NEW5" s="19"/>
      <c r="NEX5" s="19"/>
      <c r="NEY5" s="19"/>
      <c r="NEZ5" s="19"/>
      <c r="NFA5" s="19"/>
      <c r="NFB5" s="19"/>
      <c r="NFC5" s="19"/>
      <c r="NFD5" s="19"/>
      <c r="NFE5" s="19"/>
      <c r="NFF5" s="19"/>
      <c r="NFG5" s="19"/>
      <c r="NFH5" s="19"/>
      <c r="NFI5" s="19"/>
      <c r="NFJ5" s="19"/>
      <c r="NFK5" s="19"/>
      <c r="NFL5" s="19"/>
      <c r="NFM5" s="19"/>
      <c r="NFN5" s="19"/>
      <c r="NFO5" s="19"/>
      <c r="NFP5" s="19"/>
      <c r="NFQ5" s="19"/>
      <c r="NFR5" s="19"/>
      <c r="NFS5" s="19"/>
      <c r="NFT5" s="19"/>
      <c r="NFU5" s="19"/>
      <c r="NFV5" s="19"/>
      <c r="NFW5" s="19"/>
      <c r="NFX5" s="19"/>
      <c r="NFY5" s="19"/>
      <c r="NFZ5" s="19"/>
      <c r="NGA5" s="19"/>
      <c r="NGB5" s="19"/>
      <c r="NGC5" s="19"/>
      <c r="NGD5" s="19"/>
      <c r="NGE5" s="19"/>
      <c r="NGF5" s="19"/>
      <c r="NGG5" s="19"/>
      <c r="NGH5" s="19"/>
      <c r="NGI5" s="19"/>
      <c r="NGJ5" s="19"/>
      <c r="NGK5" s="19"/>
      <c r="NGL5" s="19"/>
      <c r="NGM5" s="19"/>
      <c r="NGN5" s="19"/>
      <c r="NGO5" s="19"/>
      <c r="NGP5" s="19"/>
      <c r="NGQ5" s="19"/>
      <c r="NGR5" s="19"/>
      <c r="NGS5" s="19"/>
      <c r="NGT5" s="19"/>
      <c r="NGU5" s="19"/>
      <c r="NGV5" s="19"/>
      <c r="NGW5" s="19"/>
      <c r="NGX5" s="19"/>
      <c r="NGY5" s="19"/>
      <c r="NGZ5" s="19"/>
      <c r="NHA5" s="19"/>
      <c r="NHB5" s="19"/>
      <c r="NHC5" s="19"/>
      <c r="NHD5" s="19"/>
      <c r="NHE5" s="19"/>
      <c r="NHF5" s="19"/>
      <c r="NHG5" s="19"/>
      <c r="NHH5" s="19"/>
      <c r="NHI5" s="19"/>
      <c r="NHJ5" s="19"/>
      <c r="NHK5" s="19"/>
      <c r="NHL5" s="19"/>
      <c r="NHM5" s="19"/>
      <c r="NHN5" s="19"/>
      <c r="NHO5" s="19"/>
      <c r="NHP5" s="19"/>
      <c r="NHQ5" s="19"/>
      <c r="NHR5" s="19"/>
      <c r="NHS5" s="19"/>
      <c r="NHT5" s="19"/>
      <c r="NHU5" s="19"/>
      <c r="NHV5" s="19"/>
      <c r="NHW5" s="19"/>
      <c r="NHX5" s="19"/>
      <c r="NHY5" s="19"/>
      <c r="NHZ5" s="19"/>
      <c r="NIA5" s="19"/>
      <c r="NIB5" s="19"/>
      <c r="NIC5" s="19"/>
      <c r="NID5" s="19"/>
      <c r="NIE5" s="19"/>
      <c r="NIF5" s="19"/>
      <c r="NIG5" s="19"/>
      <c r="NIH5" s="19"/>
      <c r="NII5" s="19"/>
      <c r="NIJ5" s="19"/>
      <c r="NIK5" s="19"/>
      <c r="NIL5" s="19"/>
      <c r="NIM5" s="19"/>
      <c r="NIN5" s="19"/>
      <c r="NIO5" s="19"/>
      <c r="NIP5" s="19"/>
      <c r="NIQ5" s="19"/>
      <c r="NIR5" s="19"/>
      <c r="NIS5" s="19"/>
      <c r="NIT5" s="19"/>
      <c r="NIU5" s="19"/>
      <c r="NIV5" s="19"/>
      <c r="NIW5" s="19"/>
      <c r="NIX5" s="19"/>
      <c r="NIY5" s="19"/>
      <c r="NIZ5" s="19"/>
      <c r="NJA5" s="19"/>
      <c r="NJB5" s="19"/>
      <c r="NJC5" s="19"/>
      <c r="NJD5" s="19"/>
      <c r="NJE5" s="19"/>
      <c r="NJF5" s="19"/>
      <c r="NJG5" s="19"/>
      <c r="NJH5" s="19"/>
      <c r="NJI5" s="19"/>
      <c r="NJJ5" s="19"/>
      <c r="NJK5" s="19"/>
      <c r="NJL5" s="19"/>
      <c r="NJM5" s="19"/>
      <c r="NJN5" s="19"/>
      <c r="NJO5" s="19"/>
      <c r="NJP5" s="19"/>
      <c r="NJQ5" s="19"/>
      <c r="NJR5" s="19"/>
      <c r="NJS5" s="19"/>
      <c r="NJT5" s="19"/>
      <c r="NJU5" s="19"/>
      <c r="NJV5" s="19"/>
      <c r="NJW5" s="19"/>
      <c r="NJX5" s="19"/>
      <c r="NJY5" s="19"/>
      <c r="NJZ5" s="19"/>
      <c r="NKA5" s="19"/>
      <c r="NKB5" s="19"/>
      <c r="NKC5" s="19"/>
      <c r="NKD5" s="19"/>
      <c r="NKE5" s="19"/>
      <c r="NKF5" s="19"/>
      <c r="NKG5" s="19"/>
      <c r="NKH5" s="19"/>
      <c r="NKI5" s="19"/>
      <c r="NKJ5" s="19"/>
      <c r="NKK5" s="19"/>
      <c r="NKL5" s="19"/>
      <c r="NKM5" s="19"/>
      <c r="NKN5" s="19"/>
      <c r="NKO5" s="19"/>
      <c r="NKP5" s="19"/>
      <c r="NKQ5" s="19"/>
      <c r="NKR5" s="19"/>
      <c r="NKS5" s="19"/>
      <c r="NKT5" s="19"/>
      <c r="NKU5" s="19"/>
      <c r="NKV5" s="19"/>
      <c r="NKW5" s="19"/>
      <c r="NKX5" s="19"/>
      <c r="NKY5" s="19"/>
      <c r="NKZ5" s="19"/>
      <c r="NLA5" s="19"/>
      <c r="NLB5" s="19"/>
      <c r="NLC5" s="19"/>
      <c r="NLD5" s="19"/>
      <c r="NLE5" s="19"/>
      <c r="NLF5" s="19"/>
      <c r="NLG5" s="19"/>
      <c r="NLH5" s="19"/>
      <c r="NLI5" s="19"/>
      <c r="NLJ5" s="19"/>
      <c r="NLK5" s="19"/>
      <c r="NLL5" s="19"/>
      <c r="NLM5" s="19"/>
      <c r="NLN5" s="19"/>
      <c r="NLO5" s="19"/>
      <c r="NLP5" s="19"/>
      <c r="NLQ5" s="19"/>
      <c r="NLR5" s="19"/>
      <c r="NLS5" s="19"/>
      <c r="NLT5" s="19"/>
      <c r="NLU5" s="19"/>
      <c r="NLV5" s="19"/>
      <c r="NLW5" s="19"/>
      <c r="NLX5" s="19"/>
      <c r="NLY5" s="19"/>
      <c r="NLZ5" s="19"/>
      <c r="NMA5" s="19"/>
      <c r="NMB5" s="19"/>
      <c r="NMC5" s="19"/>
      <c r="NMD5" s="19"/>
      <c r="NME5" s="19"/>
      <c r="NMF5" s="19"/>
      <c r="NMG5" s="19"/>
      <c r="NMH5" s="19"/>
      <c r="NMI5" s="19"/>
      <c r="NMJ5" s="19"/>
      <c r="NMK5" s="19"/>
      <c r="NML5" s="19"/>
      <c r="NMM5" s="19"/>
      <c r="NMN5" s="19"/>
      <c r="NMO5" s="19"/>
      <c r="NMP5" s="19"/>
      <c r="NMQ5" s="19"/>
      <c r="NMR5" s="19"/>
      <c r="NMS5" s="19"/>
      <c r="NMT5" s="19"/>
      <c r="NMU5" s="19"/>
      <c r="NMV5" s="19"/>
      <c r="NMW5" s="19"/>
      <c r="NMX5" s="19"/>
      <c r="NMY5" s="19"/>
      <c r="NMZ5" s="19"/>
      <c r="NNA5" s="19"/>
      <c r="NNB5" s="19"/>
      <c r="NNC5" s="19"/>
      <c r="NND5" s="19"/>
      <c r="NNE5" s="19"/>
      <c r="NNF5" s="19"/>
      <c r="NNG5" s="19"/>
      <c r="NNH5" s="19"/>
      <c r="NNI5" s="19"/>
      <c r="NNJ5" s="19"/>
      <c r="NNK5" s="19"/>
      <c r="NNL5" s="19"/>
      <c r="NNM5" s="19"/>
      <c r="NNN5" s="19"/>
      <c r="NNO5" s="19"/>
      <c r="NNP5" s="19"/>
      <c r="NNQ5" s="19"/>
      <c r="NNR5" s="19"/>
      <c r="NNS5" s="19"/>
      <c r="NNT5" s="19"/>
      <c r="NNU5" s="19"/>
      <c r="NNV5" s="19"/>
      <c r="NNW5" s="19"/>
      <c r="NNX5" s="19"/>
      <c r="NNY5" s="19"/>
      <c r="NNZ5" s="19"/>
      <c r="NOA5" s="19"/>
      <c r="NOB5" s="19"/>
      <c r="NOC5" s="19"/>
      <c r="NOD5" s="19"/>
      <c r="NOE5" s="19"/>
      <c r="NOF5" s="19"/>
      <c r="NOG5" s="19"/>
      <c r="NOH5" s="19"/>
      <c r="NOI5" s="19"/>
      <c r="NOJ5" s="19"/>
      <c r="NOK5" s="19"/>
      <c r="NOL5" s="19"/>
      <c r="NOM5" s="19"/>
      <c r="NON5" s="19"/>
      <c r="NOO5" s="19"/>
      <c r="NOP5" s="19"/>
      <c r="NOQ5" s="19"/>
      <c r="NOR5" s="19"/>
      <c r="NOS5" s="19"/>
      <c r="NOT5" s="19"/>
      <c r="NOU5" s="19"/>
      <c r="NOV5" s="19"/>
      <c r="NOW5" s="19"/>
      <c r="NOX5" s="19"/>
      <c r="NOY5" s="19"/>
      <c r="NOZ5" s="19"/>
      <c r="NPA5" s="19"/>
      <c r="NPB5" s="19"/>
      <c r="NPC5" s="19"/>
      <c r="NPD5" s="19"/>
      <c r="NPE5" s="19"/>
      <c r="NPF5" s="19"/>
      <c r="NPG5" s="19"/>
      <c r="NPH5" s="19"/>
      <c r="NPI5" s="19"/>
      <c r="NPJ5" s="19"/>
      <c r="NPK5" s="19"/>
      <c r="NPL5" s="19"/>
      <c r="NPM5" s="19"/>
      <c r="NPN5" s="19"/>
      <c r="NPO5" s="19"/>
      <c r="NPP5" s="19"/>
      <c r="NPQ5" s="19"/>
      <c r="NPR5" s="19"/>
      <c r="NPS5" s="19"/>
      <c r="NPT5" s="19"/>
      <c r="NPU5" s="19"/>
      <c r="NPV5" s="19"/>
      <c r="NPW5" s="19"/>
      <c r="NPX5" s="19"/>
      <c r="NPY5" s="19"/>
      <c r="NPZ5" s="19"/>
      <c r="NQA5" s="19"/>
      <c r="NQB5" s="19"/>
      <c r="NQC5" s="19"/>
      <c r="NQD5" s="19"/>
      <c r="NQE5" s="19"/>
      <c r="NQF5" s="19"/>
      <c r="NQG5" s="19"/>
      <c r="NQH5" s="19"/>
      <c r="NQI5" s="19"/>
      <c r="NQJ5" s="19"/>
      <c r="NQK5" s="19"/>
      <c r="NQL5" s="19"/>
      <c r="NQM5" s="19"/>
      <c r="NQN5" s="19"/>
      <c r="NQO5" s="19"/>
      <c r="NQP5" s="19"/>
      <c r="NQQ5" s="19"/>
      <c r="NQR5" s="19"/>
      <c r="NQS5" s="19"/>
      <c r="NQT5" s="19"/>
      <c r="NQU5" s="19"/>
      <c r="NQV5" s="19"/>
      <c r="NQW5" s="19"/>
      <c r="NQX5" s="19"/>
      <c r="NQY5" s="19"/>
      <c r="NQZ5" s="19"/>
      <c r="NRA5" s="19"/>
      <c r="NRB5" s="19"/>
      <c r="NRC5" s="19"/>
      <c r="NRD5" s="19"/>
      <c r="NRE5" s="19"/>
      <c r="NRF5" s="19"/>
      <c r="NRG5" s="19"/>
      <c r="NRH5" s="19"/>
      <c r="NRI5" s="19"/>
      <c r="NRJ5" s="19"/>
      <c r="NRK5" s="19"/>
      <c r="NRL5" s="19"/>
      <c r="NRM5" s="19"/>
      <c r="NRN5" s="19"/>
      <c r="NRO5" s="19"/>
      <c r="NRP5" s="19"/>
      <c r="NRQ5" s="19"/>
      <c r="NRR5" s="19"/>
      <c r="NRS5" s="19"/>
      <c r="NRT5" s="19"/>
      <c r="NRU5" s="19"/>
      <c r="NRV5" s="19"/>
      <c r="NRW5" s="19"/>
      <c r="NRX5" s="19"/>
      <c r="NRY5" s="19"/>
      <c r="NRZ5" s="19"/>
      <c r="NSA5" s="19"/>
      <c r="NSB5" s="19"/>
      <c r="NSC5" s="19"/>
      <c r="NSD5" s="19"/>
      <c r="NSE5" s="19"/>
      <c r="NSF5" s="19"/>
      <c r="NSG5" s="19"/>
      <c r="NSH5" s="19"/>
      <c r="NSI5" s="19"/>
      <c r="NSJ5" s="19"/>
      <c r="NSK5" s="19"/>
      <c r="NSL5" s="19"/>
      <c r="NSM5" s="19"/>
      <c r="NSN5" s="19"/>
      <c r="NSO5" s="19"/>
      <c r="NSP5" s="19"/>
      <c r="NSQ5" s="19"/>
      <c r="NSR5" s="19"/>
      <c r="NSS5" s="19"/>
      <c r="NST5" s="19"/>
      <c r="NSU5" s="19"/>
      <c r="NSV5" s="19"/>
      <c r="NSW5" s="19"/>
      <c r="NSX5" s="19"/>
      <c r="NSY5" s="19"/>
      <c r="NSZ5" s="19"/>
      <c r="NTA5" s="19"/>
      <c r="NTB5" s="19"/>
      <c r="NTC5" s="19"/>
      <c r="NTD5" s="19"/>
      <c r="NTE5" s="19"/>
      <c r="NTF5" s="19"/>
      <c r="NTG5" s="19"/>
      <c r="NTH5" s="19"/>
      <c r="NTI5" s="19"/>
      <c r="NTJ5" s="19"/>
      <c r="NTK5" s="19"/>
      <c r="NTL5" s="19"/>
      <c r="NTM5" s="19"/>
      <c r="NTN5" s="19"/>
      <c r="NTO5" s="19"/>
      <c r="NTP5" s="19"/>
      <c r="NTQ5" s="19"/>
      <c r="NTR5" s="19"/>
      <c r="NTS5" s="19"/>
      <c r="NTT5" s="19"/>
      <c r="NTU5" s="19"/>
      <c r="NTV5" s="19"/>
      <c r="NTW5" s="19"/>
      <c r="NTX5" s="19"/>
      <c r="NTY5" s="19"/>
      <c r="NTZ5" s="19"/>
      <c r="NUA5" s="19"/>
      <c r="NUB5" s="19"/>
      <c r="NUC5" s="19"/>
      <c r="NUD5" s="19"/>
      <c r="NUE5" s="19"/>
      <c r="NUF5" s="19"/>
      <c r="NUG5" s="19"/>
      <c r="NUH5" s="19"/>
      <c r="NUI5" s="19"/>
      <c r="NUJ5" s="19"/>
      <c r="NUK5" s="19"/>
      <c r="NUL5" s="19"/>
      <c r="NUM5" s="19"/>
      <c r="NUN5" s="19"/>
      <c r="NUO5" s="19"/>
      <c r="NUP5" s="19"/>
      <c r="NUQ5" s="19"/>
      <c r="NUR5" s="19"/>
      <c r="NUS5" s="19"/>
      <c r="NUT5" s="19"/>
      <c r="NUU5" s="19"/>
      <c r="NUV5" s="19"/>
      <c r="NUW5" s="19"/>
      <c r="NUX5" s="19"/>
      <c r="NUY5" s="19"/>
      <c r="NUZ5" s="19"/>
      <c r="NVA5" s="19"/>
      <c r="NVB5" s="19"/>
      <c r="NVC5" s="19"/>
      <c r="NVD5" s="19"/>
      <c r="NVE5" s="19"/>
      <c r="NVF5" s="19"/>
      <c r="NVG5" s="19"/>
      <c r="NVH5" s="19"/>
      <c r="NVI5" s="19"/>
      <c r="NVJ5" s="19"/>
      <c r="NVK5" s="19"/>
      <c r="NVL5" s="19"/>
      <c r="NVM5" s="19"/>
      <c r="NVN5" s="19"/>
      <c r="NVO5" s="19"/>
      <c r="NVP5" s="19"/>
      <c r="NVQ5" s="19"/>
      <c r="NVR5" s="19"/>
      <c r="NVS5" s="19"/>
      <c r="NVT5" s="19"/>
      <c r="NVU5" s="19"/>
      <c r="NVV5" s="19"/>
      <c r="NVW5" s="19"/>
      <c r="NVX5" s="19"/>
      <c r="NVY5" s="19"/>
      <c r="NVZ5" s="19"/>
      <c r="NWA5" s="19"/>
      <c r="NWB5" s="19"/>
      <c r="NWC5" s="19"/>
      <c r="NWD5" s="19"/>
      <c r="NWE5" s="19"/>
      <c r="NWF5" s="19"/>
      <c r="NWG5" s="19"/>
      <c r="NWH5" s="19"/>
      <c r="NWI5" s="19"/>
      <c r="NWJ5" s="19"/>
      <c r="NWK5" s="19"/>
      <c r="NWL5" s="19"/>
      <c r="NWM5" s="19"/>
      <c r="NWN5" s="19"/>
      <c r="NWO5" s="19"/>
      <c r="NWP5" s="19"/>
      <c r="NWQ5" s="19"/>
      <c r="NWR5" s="19"/>
      <c r="NWS5" s="19"/>
      <c r="NWT5" s="19"/>
      <c r="NWU5" s="19"/>
      <c r="NWV5" s="19"/>
      <c r="NWW5" s="19"/>
      <c r="NWX5" s="19"/>
      <c r="NWY5" s="19"/>
      <c r="NWZ5" s="19"/>
      <c r="NXA5" s="19"/>
      <c r="NXB5" s="19"/>
      <c r="NXC5" s="19"/>
      <c r="NXD5" s="19"/>
      <c r="NXE5" s="19"/>
      <c r="NXF5" s="19"/>
      <c r="NXG5" s="19"/>
      <c r="NXH5" s="19"/>
      <c r="NXI5" s="19"/>
      <c r="NXJ5" s="19"/>
      <c r="NXK5" s="19"/>
      <c r="NXL5" s="19"/>
      <c r="NXM5" s="19"/>
      <c r="NXN5" s="19"/>
      <c r="NXO5" s="19"/>
      <c r="NXP5" s="19"/>
      <c r="NXQ5" s="19"/>
      <c r="NXR5" s="19"/>
      <c r="NXS5" s="19"/>
      <c r="NXT5" s="19"/>
      <c r="NXU5" s="19"/>
      <c r="NXV5" s="19"/>
      <c r="NXW5" s="19"/>
      <c r="NXX5" s="19"/>
      <c r="NXY5" s="19"/>
      <c r="NXZ5" s="19"/>
      <c r="NYA5" s="19"/>
      <c r="NYB5" s="19"/>
      <c r="NYC5" s="19"/>
      <c r="NYD5" s="19"/>
      <c r="NYE5" s="19"/>
      <c r="NYF5" s="19"/>
      <c r="NYG5" s="19"/>
      <c r="NYH5" s="19"/>
      <c r="NYI5" s="19"/>
      <c r="NYJ5" s="19"/>
      <c r="NYK5" s="19"/>
      <c r="NYL5" s="19"/>
      <c r="NYM5" s="19"/>
      <c r="NYN5" s="19"/>
      <c r="NYO5" s="19"/>
      <c r="NYP5" s="19"/>
      <c r="NYQ5" s="19"/>
      <c r="NYR5" s="19"/>
      <c r="NYS5" s="19"/>
      <c r="NYT5" s="19"/>
      <c r="NYU5" s="19"/>
      <c r="NYV5" s="19"/>
      <c r="NYW5" s="19"/>
      <c r="NYX5" s="19"/>
      <c r="NYY5" s="19"/>
      <c r="NYZ5" s="19"/>
      <c r="NZA5" s="19"/>
      <c r="NZB5" s="19"/>
      <c r="NZC5" s="19"/>
      <c r="NZD5" s="19"/>
      <c r="NZE5" s="19"/>
      <c r="NZF5" s="19"/>
      <c r="NZG5" s="19"/>
      <c r="NZH5" s="19"/>
      <c r="NZI5" s="19"/>
      <c r="NZJ5" s="19"/>
      <c r="NZK5" s="19"/>
      <c r="NZL5" s="19"/>
      <c r="NZM5" s="19"/>
      <c r="NZN5" s="19"/>
      <c r="NZO5" s="19"/>
      <c r="NZP5" s="19"/>
      <c r="NZQ5" s="19"/>
      <c r="NZR5" s="19"/>
      <c r="NZS5" s="19"/>
      <c r="NZT5" s="19"/>
      <c r="NZU5" s="19"/>
      <c r="NZV5" s="19"/>
      <c r="NZW5" s="19"/>
      <c r="NZX5" s="19"/>
      <c r="NZY5" s="19"/>
      <c r="NZZ5" s="19"/>
      <c r="OAA5" s="19"/>
      <c r="OAB5" s="19"/>
      <c r="OAC5" s="19"/>
      <c r="OAD5" s="19"/>
      <c r="OAE5" s="19"/>
      <c r="OAF5" s="19"/>
      <c r="OAG5" s="19"/>
      <c r="OAH5" s="19"/>
      <c r="OAI5" s="19"/>
      <c r="OAJ5" s="19"/>
      <c r="OAK5" s="19"/>
      <c r="OAL5" s="19"/>
      <c r="OAM5" s="19"/>
      <c r="OAN5" s="19"/>
      <c r="OAO5" s="19"/>
      <c r="OAP5" s="19"/>
      <c r="OAQ5" s="19"/>
      <c r="OAR5" s="19"/>
      <c r="OAS5" s="19"/>
      <c r="OAT5" s="19"/>
      <c r="OAU5" s="19"/>
      <c r="OAV5" s="19"/>
      <c r="OAW5" s="19"/>
      <c r="OAX5" s="19"/>
      <c r="OAY5" s="19"/>
      <c r="OAZ5" s="19"/>
      <c r="OBA5" s="19"/>
      <c r="OBB5" s="19"/>
      <c r="OBC5" s="19"/>
      <c r="OBD5" s="19"/>
      <c r="OBE5" s="19"/>
      <c r="OBF5" s="19"/>
      <c r="OBG5" s="19"/>
      <c r="OBH5" s="19"/>
      <c r="OBI5" s="19"/>
      <c r="OBJ5" s="19"/>
      <c r="OBK5" s="19"/>
      <c r="OBL5" s="19"/>
      <c r="OBM5" s="19"/>
      <c r="OBN5" s="19"/>
      <c r="OBO5" s="19"/>
      <c r="OBP5" s="19"/>
      <c r="OBQ5" s="19"/>
      <c r="OBR5" s="19"/>
      <c r="OBS5" s="19"/>
      <c r="OBT5" s="19"/>
      <c r="OBU5" s="19"/>
      <c r="OBV5" s="19"/>
      <c r="OBW5" s="19"/>
      <c r="OBX5" s="19"/>
      <c r="OBY5" s="19"/>
      <c r="OBZ5" s="19"/>
      <c r="OCA5" s="19"/>
      <c r="OCB5" s="19"/>
      <c r="OCC5" s="19"/>
      <c r="OCD5" s="19"/>
      <c r="OCE5" s="19"/>
      <c r="OCF5" s="19"/>
      <c r="OCG5" s="19"/>
      <c r="OCH5" s="19"/>
      <c r="OCI5" s="19"/>
      <c r="OCJ5" s="19"/>
      <c r="OCK5" s="19"/>
      <c r="OCL5" s="19"/>
      <c r="OCM5" s="19"/>
      <c r="OCN5" s="19"/>
      <c r="OCO5" s="19"/>
      <c r="OCP5" s="19"/>
      <c r="OCQ5" s="19"/>
      <c r="OCR5" s="19"/>
      <c r="OCS5" s="19"/>
      <c r="OCT5" s="19"/>
      <c r="OCU5" s="19"/>
      <c r="OCV5" s="19"/>
      <c r="OCW5" s="19"/>
      <c r="OCX5" s="19"/>
      <c r="OCY5" s="19"/>
      <c r="OCZ5" s="19"/>
      <c r="ODA5" s="19"/>
      <c r="ODB5" s="19"/>
      <c r="ODC5" s="19"/>
      <c r="ODD5" s="19"/>
      <c r="ODE5" s="19"/>
      <c r="ODF5" s="19"/>
      <c r="ODG5" s="19"/>
      <c r="ODH5" s="19"/>
      <c r="ODI5" s="19"/>
      <c r="ODJ5" s="19"/>
      <c r="ODK5" s="19"/>
      <c r="ODL5" s="19"/>
      <c r="ODM5" s="19"/>
      <c r="ODN5" s="19"/>
      <c r="ODO5" s="19"/>
      <c r="ODP5" s="19"/>
      <c r="ODQ5" s="19"/>
      <c r="ODR5" s="19"/>
      <c r="ODS5" s="19"/>
      <c r="ODT5" s="19"/>
      <c r="ODU5" s="19"/>
      <c r="ODV5" s="19"/>
      <c r="ODW5" s="19"/>
      <c r="ODX5" s="19"/>
      <c r="ODY5" s="19"/>
      <c r="ODZ5" s="19"/>
      <c r="OEA5" s="19"/>
      <c r="OEB5" s="19"/>
      <c r="OEC5" s="19"/>
      <c r="OED5" s="19"/>
      <c r="OEE5" s="19"/>
      <c r="OEF5" s="19"/>
      <c r="OEG5" s="19"/>
      <c r="OEH5" s="19"/>
      <c r="OEI5" s="19"/>
      <c r="OEJ5" s="19"/>
      <c r="OEK5" s="19"/>
      <c r="OEL5" s="19"/>
      <c r="OEM5" s="19"/>
      <c r="OEN5" s="19"/>
      <c r="OEO5" s="19"/>
      <c r="OEP5" s="19"/>
      <c r="OEQ5" s="19"/>
      <c r="OER5" s="19"/>
      <c r="OES5" s="19"/>
      <c r="OET5" s="19"/>
      <c r="OEU5" s="19"/>
      <c r="OEV5" s="19"/>
      <c r="OEW5" s="19"/>
      <c r="OEX5" s="19"/>
      <c r="OEY5" s="19"/>
      <c r="OEZ5" s="19"/>
      <c r="OFA5" s="19"/>
      <c r="OFB5" s="19"/>
      <c r="OFC5" s="19"/>
      <c r="OFD5" s="19"/>
      <c r="OFE5" s="19"/>
      <c r="OFF5" s="19"/>
      <c r="OFG5" s="19"/>
      <c r="OFH5" s="19"/>
      <c r="OFI5" s="19"/>
      <c r="OFJ5" s="19"/>
      <c r="OFK5" s="19"/>
      <c r="OFL5" s="19"/>
      <c r="OFM5" s="19"/>
      <c r="OFN5" s="19"/>
      <c r="OFO5" s="19"/>
      <c r="OFP5" s="19"/>
      <c r="OFQ5" s="19"/>
      <c r="OFR5" s="19"/>
      <c r="OFS5" s="19"/>
      <c r="OFT5" s="19"/>
      <c r="OFU5" s="19"/>
      <c r="OFV5" s="19"/>
      <c r="OFW5" s="19"/>
      <c r="OFX5" s="19"/>
      <c r="OFY5" s="19"/>
      <c r="OFZ5" s="19"/>
      <c r="OGA5" s="19"/>
      <c r="OGB5" s="19"/>
      <c r="OGC5" s="19"/>
      <c r="OGD5" s="19"/>
      <c r="OGE5" s="19"/>
      <c r="OGF5" s="19"/>
      <c r="OGG5" s="19"/>
      <c r="OGH5" s="19"/>
      <c r="OGI5" s="19"/>
      <c r="OGJ5" s="19"/>
      <c r="OGK5" s="19"/>
      <c r="OGL5" s="19"/>
      <c r="OGM5" s="19"/>
      <c r="OGN5" s="19"/>
      <c r="OGO5" s="19"/>
      <c r="OGP5" s="19"/>
      <c r="OGQ5" s="19"/>
      <c r="OGR5" s="19"/>
      <c r="OGS5" s="19"/>
      <c r="OGT5" s="19"/>
      <c r="OGU5" s="19"/>
      <c r="OGV5" s="19"/>
      <c r="OGW5" s="19"/>
      <c r="OGX5" s="19"/>
      <c r="OGY5" s="19"/>
      <c r="OGZ5" s="19"/>
      <c r="OHA5" s="19"/>
      <c r="OHB5" s="19"/>
      <c r="OHC5" s="19"/>
      <c r="OHD5" s="19"/>
      <c r="OHE5" s="19"/>
      <c r="OHF5" s="19"/>
      <c r="OHG5" s="19"/>
      <c r="OHH5" s="19"/>
      <c r="OHI5" s="19"/>
      <c r="OHJ5" s="19"/>
      <c r="OHK5" s="19"/>
      <c r="OHL5" s="19"/>
      <c r="OHM5" s="19"/>
      <c r="OHN5" s="19"/>
      <c r="OHO5" s="19"/>
      <c r="OHP5" s="19"/>
      <c r="OHQ5" s="19"/>
      <c r="OHR5" s="19"/>
      <c r="OHS5" s="19"/>
      <c r="OHT5" s="19"/>
      <c r="OHU5" s="19"/>
      <c r="OHV5" s="19"/>
      <c r="OHW5" s="19"/>
      <c r="OHX5" s="19"/>
      <c r="OHY5" s="19"/>
      <c r="OHZ5" s="19"/>
      <c r="OIA5" s="19"/>
      <c r="OIB5" s="19"/>
      <c r="OIC5" s="19"/>
      <c r="OID5" s="19"/>
      <c r="OIE5" s="19"/>
      <c r="OIF5" s="19"/>
      <c r="OIG5" s="19"/>
      <c r="OIH5" s="19"/>
      <c r="OII5" s="19"/>
      <c r="OIJ5" s="19"/>
      <c r="OIK5" s="19"/>
      <c r="OIL5" s="19"/>
      <c r="OIM5" s="19"/>
      <c r="OIN5" s="19"/>
      <c r="OIO5" s="19"/>
      <c r="OIP5" s="19"/>
      <c r="OIQ5" s="19"/>
      <c r="OIR5" s="19"/>
      <c r="OIS5" s="19"/>
      <c r="OIT5" s="19"/>
      <c r="OIU5" s="19"/>
      <c r="OIV5" s="19"/>
      <c r="OIW5" s="19"/>
      <c r="OIX5" s="19"/>
      <c r="OIY5" s="19"/>
      <c r="OIZ5" s="19"/>
      <c r="OJA5" s="19"/>
      <c r="OJB5" s="19"/>
      <c r="OJC5" s="19"/>
      <c r="OJD5" s="19"/>
      <c r="OJE5" s="19"/>
      <c r="OJF5" s="19"/>
      <c r="OJG5" s="19"/>
      <c r="OJH5" s="19"/>
      <c r="OJI5" s="19"/>
      <c r="OJJ5" s="19"/>
      <c r="OJK5" s="19"/>
      <c r="OJL5" s="19"/>
      <c r="OJM5" s="19"/>
      <c r="OJN5" s="19"/>
      <c r="OJO5" s="19"/>
      <c r="OJP5" s="19"/>
      <c r="OJQ5" s="19"/>
      <c r="OJR5" s="19"/>
      <c r="OJS5" s="19"/>
      <c r="OJT5" s="19"/>
      <c r="OJU5" s="19"/>
      <c r="OJV5" s="19"/>
      <c r="OJW5" s="19"/>
      <c r="OJX5" s="19"/>
      <c r="OJY5" s="19"/>
      <c r="OJZ5" s="19"/>
      <c r="OKA5" s="19"/>
      <c r="OKB5" s="19"/>
      <c r="OKC5" s="19"/>
      <c r="OKD5" s="19"/>
      <c r="OKE5" s="19"/>
      <c r="OKF5" s="19"/>
      <c r="OKG5" s="19"/>
      <c r="OKH5" s="19"/>
      <c r="OKI5" s="19"/>
      <c r="OKJ5" s="19"/>
      <c r="OKK5" s="19"/>
      <c r="OKL5" s="19"/>
      <c r="OKM5" s="19"/>
      <c r="OKN5" s="19"/>
      <c r="OKO5" s="19"/>
      <c r="OKP5" s="19"/>
      <c r="OKQ5" s="19"/>
      <c r="OKR5" s="19"/>
      <c r="OKS5" s="19"/>
      <c r="OKT5" s="19"/>
      <c r="OKU5" s="19"/>
      <c r="OKV5" s="19"/>
      <c r="OKW5" s="19"/>
      <c r="OKX5" s="19"/>
      <c r="OKY5" s="19"/>
      <c r="OKZ5" s="19"/>
      <c r="OLA5" s="19"/>
      <c r="OLB5" s="19"/>
      <c r="OLC5" s="19"/>
      <c r="OLD5" s="19"/>
      <c r="OLE5" s="19"/>
      <c r="OLF5" s="19"/>
      <c r="OLG5" s="19"/>
      <c r="OLH5" s="19"/>
      <c r="OLI5" s="19"/>
      <c r="OLJ5" s="19"/>
      <c r="OLK5" s="19"/>
      <c r="OLL5" s="19"/>
      <c r="OLM5" s="19"/>
      <c r="OLN5" s="19"/>
      <c r="OLO5" s="19"/>
      <c r="OLP5" s="19"/>
      <c r="OLQ5" s="19"/>
      <c r="OLR5" s="19"/>
      <c r="OLS5" s="19"/>
      <c r="OLT5" s="19"/>
      <c r="OLU5" s="19"/>
      <c r="OLV5" s="19"/>
      <c r="OLW5" s="19"/>
      <c r="OLX5" s="19"/>
      <c r="OLY5" s="19"/>
      <c r="OLZ5" s="19"/>
      <c r="OMA5" s="19"/>
      <c r="OMB5" s="19"/>
      <c r="OMC5" s="19"/>
      <c r="OMD5" s="19"/>
      <c r="OME5" s="19"/>
      <c r="OMF5" s="19"/>
      <c r="OMG5" s="19"/>
      <c r="OMH5" s="19"/>
      <c r="OMI5" s="19"/>
      <c r="OMJ5" s="19"/>
      <c r="OMK5" s="19"/>
      <c r="OML5" s="19"/>
      <c r="OMM5" s="19"/>
      <c r="OMN5" s="19"/>
      <c r="OMO5" s="19"/>
      <c r="OMP5" s="19"/>
      <c r="OMQ5" s="19"/>
      <c r="OMR5" s="19"/>
      <c r="OMS5" s="19"/>
      <c r="OMT5" s="19"/>
      <c r="OMU5" s="19"/>
      <c r="OMV5" s="19"/>
      <c r="OMW5" s="19"/>
      <c r="OMX5" s="19"/>
      <c r="OMY5" s="19"/>
      <c r="OMZ5" s="19"/>
      <c r="ONA5" s="19"/>
      <c r="ONB5" s="19"/>
      <c r="ONC5" s="19"/>
      <c r="OND5" s="19"/>
      <c r="ONE5" s="19"/>
      <c r="ONF5" s="19"/>
      <c r="ONG5" s="19"/>
      <c r="ONH5" s="19"/>
      <c r="ONI5" s="19"/>
      <c r="ONJ5" s="19"/>
      <c r="ONK5" s="19"/>
      <c r="ONL5" s="19"/>
      <c r="ONM5" s="19"/>
      <c r="ONN5" s="19"/>
      <c r="ONO5" s="19"/>
      <c r="ONP5" s="19"/>
      <c r="ONQ5" s="19"/>
      <c r="ONR5" s="19"/>
      <c r="ONS5" s="19"/>
      <c r="ONT5" s="19"/>
      <c r="ONU5" s="19"/>
      <c r="ONV5" s="19"/>
      <c r="ONW5" s="19"/>
      <c r="ONX5" s="19"/>
      <c r="ONY5" s="19"/>
      <c r="ONZ5" s="19"/>
      <c r="OOA5" s="19"/>
      <c r="OOB5" s="19"/>
      <c r="OOC5" s="19"/>
      <c r="OOD5" s="19"/>
      <c r="OOE5" s="19"/>
      <c r="OOF5" s="19"/>
      <c r="OOG5" s="19"/>
      <c r="OOH5" s="19"/>
      <c r="OOI5" s="19"/>
      <c r="OOJ5" s="19"/>
      <c r="OOK5" s="19"/>
      <c r="OOL5" s="19"/>
      <c r="OOM5" s="19"/>
      <c r="OON5" s="19"/>
      <c r="OOO5" s="19"/>
      <c r="OOP5" s="19"/>
      <c r="OOQ5" s="19"/>
      <c r="OOR5" s="19"/>
      <c r="OOS5" s="19"/>
      <c r="OOT5" s="19"/>
      <c r="OOU5" s="19"/>
      <c r="OOV5" s="19"/>
      <c r="OOW5" s="19"/>
      <c r="OOX5" s="19"/>
      <c r="OOY5" s="19"/>
      <c r="OOZ5" s="19"/>
      <c r="OPA5" s="19"/>
      <c r="OPB5" s="19"/>
      <c r="OPC5" s="19"/>
      <c r="OPD5" s="19"/>
      <c r="OPE5" s="19"/>
      <c r="OPF5" s="19"/>
      <c r="OPG5" s="19"/>
      <c r="OPH5" s="19"/>
      <c r="OPI5" s="19"/>
      <c r="OPJ5" s="19"/>
      <c r="OPK5" s="19"/>
      <c r="OPL5" s="19"/>
      <c r="OPM5" s="19"/>
      <c r="OPN5" s="19"/>
      <c r="OPO5" s="19"/>
      <c r="OPP5" s="19"/>
      <c r="OPQ5" s="19"/>
      <c r="OPR5" s="19"/>
      <c r="OPS5" s="19"/>
      <c r="OPT5" s="19"/>
      <c r="OPU5" s="19"/>
      <c r="OPV5" s="19"/>
      <c r="OPW5" s="19"/>
      <c r="OPX5" s="19"/>
      <c r="OPY5" s="19"/>
      <c r="OPZ5" s="19"/>
      <c r="OQA5" s="19"/>
      <c r="OQB5" s="19"/>
      <c r="OQC5" s="19"/>
      <c r="OQD5" s="19"/>
      <c r="OQE5" s="19"/>
      <c r="OQF5" s="19"/>
      <c r="OQG5" s="19"/>
      <c r="OQH5" s="19"/>
      <c r="OQI5" s="19"/>
      <c r="OQJ5" s="19"/>
      <c r="OQK5" s="19"/>
      <c r="OQL5" s="19"/>
      <c r="OQM5" s="19"/>
      <c r="OQN5" s="19"/>
      <c r="OQO5" s="19"/>
      <c r="OQP5" s="19"/>
      <c r="OQQ5" s="19"/>
      <c r="OQR5" s="19"/>
      <c r="OQS5" s="19"/>
      <c r="OQT5" s="19"/>
      <c r="OQU5" s="19"/>
      <c r="OQV5" s="19"/>
      <c r="OQW5" s="19"/>
      <c r="OQX5" s="19"/>
      <c r="OQY5" s="19"/>
      <c r="OQZ5" s="19"/>
      <c r="ORA5" s="19"/>
      <c r="ORB5" s="19"/>
      <c r="ORC5" s="19"/>
      <c r="ORD5" s="19"/>
      <c r="ORE5" s="19"/>
      <c r="ORF5" s="19"/>
      <c r="ORG5" s="19"/>
      <c r="ORH5" s="19"/>
      <c r="ORI5" s="19"/>
      <c r="ORJ5" s="19"/>
      <c r="ORK5" s="19"/>
      <c r="ORL5" s="19"/>
      <c r="ORM5" s="19"/>
      <c r="ORN5" s="19"/>
      <c r="ORO5" s="19"/>
      <c r="ORP5" s="19"/>
      <c r="ORQ5" s="19"/>
      <c r="ORR5" s="19"/>
      <c r="ORS5" s="19"/>
      <c r="ORT5" s="19"/>
      <c r="ORU5" s="19"/>
      <c r="ORV5" s="19"/>
      <c r="ORW5" s="19"/>
      <c r="ORX5" s="19"/>
      <c r="ORY5" s="19"/>
      <c r="ORZ5" s="19"/>
      <c r="OSA5" s="19"/>
      <c r="OSB5" s="19"/>
      <c r="OSC5" s="19"/>
      <c r="OSD5" s="19"/>
      <c r="OSE5" s="19"/>
      <c r="OSF5" s="19"/>
      <c r="OSG5" s="19"/>
      <c r="OSH5" s="19"/>
      <c r="OSI5" s="19"/>
      <c r="OSJ5" s="19"/>
      <c r="OSK5" s="19"/>
      <c r="OSL5" s="19"/>
      <c r="OSM5" s="19"/>
      <c r="OSN5" s="19"/>
      <c r="OSO5" s="19"/>
      <c r="OSP5" s="19"/>
      <c r="OSQ5" s="19"/>
      <c r="OSR5" s="19"/>
      <c r="OSS5" s="19"/>
      <c r="OST5" s="19"/>
      <c r="OSU5" s="19"/>
      <c r="OSV5" s="19"/>
      <c r="OSW5" s="19"/>
      <c r="OSX5" s="19"/>
      <c r="OSY5" s="19"/>
      <c r="OSZ5" s="19"/>
      <c r="OTA5" s="19"/>
      <c r="OTB5" s="19"/>
      <c r="OTC5" s="19"/>
      <c r="OTD5" s="19"/>
      <c r="OTE5" s="19"/>
      <c r="OTF5" s="19"/>
      <c r="OTG5" s="19"/>
      <c r="OTH5" s="19"/>
      <c r="OTI5" s="19"/>
      <c r="OTJ5" s="19"/>
      <c r="OTK5" s="19"/>
      <c r="OTL5" s="19"/>
      <c r="OTM5" s="19"/>
      <c r="OTN5" s="19"/>
      <c r="OTO5" s="19"/>
      <c r="OTP5" s="19"/>
      <c r="OTQ5" s="19"/>
      <c r="OTR5" s="19"/>
      <c r="OTS5" s="19"/>
      <c r="OTT5" s="19"/>
      <c r="OTU5" s="19"/>
      <c r="OTV5" s="19"/>
      <c r="OTW5" s="19"/>
      <c r="OTX5" s="19"/>
      <c r="OTY5" s="19"/>
      <c r="OTZ5" s="19"/>
      <c r="OUA5" s="19"/>
      <c r="OUB5" s="19"/>
      <c r="OUC5" s="19"/>
      <c r="OUD5" s="19"/>
      <c r="OUE5" s="19"/>
      <c r="OUF5" s="19"/>
      <c r="OUG5" s="19"/>
      <c r="OUH5" s="19"/>
      <c r="OUI5" s="19"/>
      <c r="OUJ5" s="19"/>
      <c r="OUK5" s="19"/>
      <c r="OUL5" s="19"/>
      <c r="OUM5" s="19"/>
      <c r="OUN5" s="19"/>
      <c r="OUO5" s="19"/>
      <c r="OUP5" s="19"/>
      <c r="OUQ5" s="19"/>
      <c r="OUR5" s="19"/>
      <c r="OUS5" s="19"/>
      <c r="OUT5" s="19"/>
      <c r="OUU5" s="19"/>
      <c r="OUV5" s="19"/>
      <c r="OUW5" s="19"/>
      <c r="OUX5" s="19"/>
      <c r="OUY5" s="19"/>
      <c r="OUZ5" s="19"/>
      <c r="OVA5" s="19"/>
      <c r="OVB5" s="19"/>
      <c r="OVC5" s="19"/>
      <c r="OVD5" s="19"/>
      <c r="OVE5" s="19"/>
      <c r="OVF5" s="19"/>
      <c r="OVG5" s="19"/>
      <c r="OVH5" s="19"/>
      <c r="OVI5" s="19"/>
      <c r="OVJ5" s="19"/>
      <c r="OVK5" s="19"/>
      <c r="OVL5" s="19"/>
      <c r="OVM5" s="19"/>
      <c r="OVN5" s="19"/>
      <c r="OVO5" s="19"/>
      <c r="OVP5" s="19"/>
      <c r="OVQ5" s="19"/>
      <c r="OVR5" s="19"/>
      <c r="OVS5" s="19"/>
      <c r="OVT5" s="19"/>
      <c r="OVU5" s="19"/>
      <c r="OVV5" s="19"/>
      <c r="OVW5" s="19"/>
      <c r="OVX5" s="19"/>
      <c r="OVY5" s="19"/>
      <c r="OVZ5" s="19"/>
      <c r="OWA5" s="19"/>
      <c r="OWB5" s="19"/>
      <c r="OWC5" s="19"/>
      <c r="OWD5" s="19"/>
      <c r="OWE5" s="19"/>
      <c r="OWF5" s="19"/>
      <c r="OWG5" s="19"/>
      <c r="OWH5" s="19"/>
      <c r="OWI5" s="19"/>
      <c r="OWJ5" s="19"/>
      <c r="OWK5" s="19"/>
      <c r="OWL5" s="19"/>
      <c r="OWM5" s="19"/>
      <c r="OWN5" s="19"/>
      <c r="OWO5" s="19"/>
      <c r="OWP5" s="19"/>
      <c r="OWQ5" s="19"/>
      <c r="OWR5" s="19"/>
      <c r="OWS5" s="19"/>
      <c r="OWT5" s="19"/>
      <c r="OWU5" s="19"/>
      <c r="OWV5" s="19"/>
      <c r="OWW5" s="19"/>
      <c r="OWX5" s="19"/>
      <c r="OWY5" s="19"/>
      <c r="OWZ5" s="19"/>
      <c r="OXA5" s="19"/>
      <c r="OXB5" s="19"/>
      <c r="OXC5" s="19"/>
      <c r="OXD5" s="19"/>
      <c r="OXE5" s="19"/>
      <c r="OXF5" s="19"/>
      <c r="OXG5" s="19"/>
      <c r="OXH5" s="19"/>
      <c r="OXI5" s="19"/>
      <c r="OXJ5" s="19"/>
      <c r="OXK5" s="19"/>
      <c r="OXL5" s="19"/>
      <c r="OXM5" s="19"/>
      <c r="OXN5" s="19"/>
      <c r="OXO5" s="19"/>
      <c r="OXP5" s="19"/>
      <c r="OXQ5" s="19"/>
      <c r="OXR5" s="19"/>
      <c r="OXS5" s="19"/>
      <c r="OXT5" s="19"/>
      <c r="OXU5" s="19"/>
      <c r="OXV5" s="19"/>
      <c r="OXW5" s="19"/>
      <c r="OXX5" s="19"/>
      <c r="OXY5" s="19"/>
      <c r="OXZ5" s="19"/>
      <c r="OYA5" s="19"/>
      <c r="OYB5" s="19"/>
      <c r="OYC5" s="19"/>
      <c r="OYD5" s="19"/>
      <c r="OYE5" s="19"/>
      <c r="OYF5" s="19"/>
      <c r="OYG5" s="19"/>
      <c r="OYH5" s="19"/>
      <c r="OYI5" s="19"/>
      <c r="OYJ5" s="19"/>
      <c r="OYK5" s="19"/>
      <c r="OYL5" s="19"/>
      <c r="OYM5" s="19"/>
      <c r="OYN5" s="19"/>
      <c r="OYO5" s="19"/>
      <c r="OYP5" s="19"/>
      <c r="OYQ5" s="19"/>
      <c r="OYR5" s="19"/>
      <c r="OYS5" s="19"/>
      <c r="OYT5" s="19"/>
      <c r="OYU5" s="19"/>
      <c r="OYV5" s="19"/>
      <c r="OYW5" s="19"/>
      <c r="OYX5" s="19"/>
      <c r="OYY5" s="19"/>
      <c r="OYZ5" s="19"/>
      <c r="OZA5" s="19"/>
      <c r="OZB5" s="19"/>
      <c r="OZC5" s="19"/>
      <c r="OZD5" s="19"/>
      <c r="OZE5" s="19"/>
      <c r="OZF5" s="19"/>
      <c r="OZG5" s="19"/>
      <c r="OZH5" s="19"/>
      <c r="OZI5" s="19"/>
      <c r="OZJ5" s="19"/>
      <c r="OZK5" s="19"/>
      <c r="OZL5" s="19"/>
      <c r="OZM5" s="19"/>
      <c r="OZN5" s="19"/>
      <c r="OZO5" s="19"/>
      <c r="OZP5" s="19"/>
      <c r="OZQ5" s="19"/>
      <c r="OZR5" s="19"/>
      <c r="OZS5" s="19"/>
      <c r="OZT5" s="19"/>
      <c r="OZU5" s="19"/>
      <c r="OZV5" s="19"/>
      <c r="OZW5" s="19"/>
      <c r="OZX5" s="19"/>
      <c r="OZY5" s="19"/>
      <c r="OZZ5" s="19"/>
      <c r="PAA5" s="19"/>
      <c r="PAB5" s="19"/>
      <c r="PAC5" s="19"/>
      <c r="PAD5" s="19"/>
      <c r="PAE5" s="19"/>
      <c r="PAF5" s="19"/>
      <c r="PAG5" s="19"/>
      <c r="PAH5" s="19"/>
      <c r="PAI5" s="19"/>
      <c r="PAJ5" s="19"/>
      <c r="PAK5" s="19"/>
      <c r="PAL5" s="19"/>
      <c r="PAM5" s="19"/>
      <c r="PAN5" s="19"/>
      <c r="PAO5" s="19"/>
      <c r="PAP5" s="19"/>
      <c r="PAQ5" s="19"/>
      <c r="PAR5" s="19"/>
      <c r="PAS5" s="19"/>
      <c r="PAT5" s="19"/>
      <c r="PAU5" s="19"/>
      <c r="PAV5" s="19"/>
      <c r="PAW5" s="19"/>
      <c r="PAX5" s="19"/>
      <c r="PAY5" s="19"/>
      <c r="PAZ5" s="19"/>
      <c r="PBA5" s="19"/>
      <c r="PBB5" s="19"/>
      <c r="PBC5" s="19"/>
      <c r="PBD5" s="19"/>
      <c r="PBE5" s="19"/>
      <c r="PBF5" s="19"/>
      <c r="PBG5" s="19"/>
      <c r="PBH5" s="19"/>
      <c r="PBI5" s="19"/>
      <c r="PBJ5" s="19"/>
      <c r="PBK5" s="19"/>
      <c r="PBL5" s="19"/>
      <c r="PBM5" s="19"/>
      <c r="PBN5" s="19"/>
      <c r="PBO5" s="19"/>
      <c r="PBP5" s="19"/>
      <c r="PBQ5" s="19"/>
      <c r="PBR5" s="19"/>
      <c r="PBS5" s="19"/>
      <c r="PBT5" s="19"/>
      <c r="PBU5" s="19"/>
      <c r="PBV5" s="19"/>
      <c r="PBW5" s="19"/>
      <c r="PBX5" s="19"/>
      <c r="PBY5" s="19"/>
      <c r="PBZ5" s="19"/>
      <c r="PCA5" s="19"/>
      <c r="PCB5" s="19"/>
      <c r="PCC5" s="19"/>
      <c r="PCD5" s="19"/>
      <c r="PCE5" s="19"/>
      <c r="PCF5" s="19"/>
      <c r="PCG5" s="19"/>
      <c r="PCH5" s="19"/>
      <c r="PCI5" s="19"/>
      <c r="PCJ5" s="19"/>
      <c r="PCK5" s="19"/>
      <c r="PCL5" s="19"/>
      <c r="PCM5" s="19"/>
      <c r="PCN5" s="19"/>
      <c r="PCO5" s="19"/>
      <c r="PCP5" s="19"/>
      <c r="PCQ5" s="19"/>
      <c r="PCR5" s="19"/>
      <c r="PCS5" s="19"/>
      <c r="PCT5" s="19"/>
      <c r="PCU5" s="19"/>
      <c r="PCV5" s="19"/>
      <c r="PCW5" s="19"/>
      <c r="PCX5" s="19"/>
      <c r="PCY5" s="19"/>
      <c r="PCZ5" s="19"/>
      <c r="PDA5" s="19"/>
      <c r="PDB5" s="19"/>
      <c r="PDC5" s="19"/>
      <c r="PDD5" s="19"/>
      <c r="PDE5" s="19"/>
      <c r="PDF5" s="19"/>
      <c r="PDG5" s="19"/>
      <c r="PDH5" s="19"/>
      <c r="PDI5" s="19"/>
      <c r="PDJ5" s="19"/>
      <c r="PDK5" s="19"/>
      <c r="PDL5" s="19"/>
      <c r="PDM5" s="19"/>
      <c r="PDN5" s="19"/>
      <c r="PDO5" s="19"/>
      <c r="PDP5" s="19"/>
      <c r="PDQ5" s="19"/>
      <c r="PDR5" s="19"/>
      <c r="PDS5" s="19"/>
      <c r="PDT5" s="19"/>
      <c r="PDU5" s="19"/>
      <c r="PDV5" s="19"/>
      <c r="PDW5" s="19"/>
      <c r="PDX5" s="19"/>
      <c r="PDY5" s="19"/>
      <c r="PDZ5" s="19"/>
      <c r="PEA5" s="19"/>
      <c r="PEB5" s="19"/>
      <c r="PEC5" s="19"/>
      <c r="PED5" s="19"/>
      <c r="PEE5" s="19"/>
      <c r="PEF5" s="19"/>
      <c r="PEG5" s="19"/>
      <c r="PEH5" s="19"/>
      <c r="PEI5" s="19"/>
      <c r="PEJ5" s="19"/>
      <c r="PEK5" s="19"/>
      <c r="PEL5" s="19"/>
      <c r="PEM5" s="19"/>
      <c r="PEN5" s="19"/>
      <c r="PEO5" s="19"/>
      <c r="PEP5" s="19"/>
      <c r="PEQ5" s="19"/>
      <c r="PER5" s="19"/>
      <c r="PES5" s="19"/>
      <c r="PET5" s="19"/>
      <c r="PEU5" s="19"/>
      <c r="PEV5" s="19"/>
      <c r="PEW5" s="19"/>
      <c r="PEX5" s="19"/>
      <c r="PEY5" s="19"/>
      <c r="PEZ5" s="19"/>
      <c r="PFA5" s="19"/>
      <c r="PFB5" s="19"/>
      <c r="PFC5" s="19"/>
      <c r="PFD5" s="19"/>
      <c r="PFE5" s="19"/>
      <c r="PFF5" s="19"/>
      <c r="PFG5" s="19"/>
      <c r="PFH5" s="19"/>
      <c r="PFI5" s="19"/>
      <c r="PFJ5" s="19"/>
      <c r="PFK5" s="19"/>
      <c r="PFL5" s="19"/>
      <c r="PFM5" s="19"/>
      <c r="PFN5" s="19"/>
      <c r="PFO5" s="19"/>
      <c r="PFP5" s="19"/>
      <c r="PFQ5" s="19"/>
      <c r="PFR5" s="19"/>
      <c r="PFS5" s="19"/>
      <c r="PFT5" s="19"/>
      <c r="PFU5" s="19"/>
      <c r="PFV5" s="19"/>
      <c r="PFW5" s="19"/>
      <c r="PFX5" s="19"/>
      <c r="PFY5" s="19"/>
      <c r="PFZ5" s="19"/>
      <c r="PGA5" s="19"/>
      <c r="PGB5" s="19"/>
      <c r="PGC5" s="19"/>
      <c r="PGD5" s="19"/>
      <c r="PGE5" s="19"/>
      <c r="PGF5" s="19"/>
      <c r="PGG5" s="19"/>
      <c r="PGH5" s="19"/>
      <c r="PGI5" s="19"/>
      <c r="PGJ5" s="19"/>
      <c r="PGK5" s="19"/>
      <c r="PGL5" s="19"/>
      <c r="PGM5" s="19"/>
      <c r="PGN5" s="19"/>
      <c r="PGO5" s="19"/>
      <c r="PGP5" s="19"/>
      <c r="PGQ5" s="19"/>
      <c r="PGR5" s="19"/>
      <c r="PGS5" s="19"/>
      <c r="PGT5" s="19"/>
      <c r="PGU5" s="19"/>
      <c r="PGV5" s="19"/>
      <c r="PGW5" s="19"/>
      <c r="PGX5" s="19"/>
      <c r="PGY5" s="19"/>
      <c r="PGZ5" s="19"/>
      <c r="PHA5" s="19"/>
      <c r="PHB5" s="19"/>
      <c r="PHC5" s="19"/>
      <c r="PHD5" s="19"/>
      <c r="PHE5" s="19"/>
      <c r="PHF5" s="19"/>
      <c r="PHG5" s="19"/>
      <c r="PHH5" s="19"/>
      <c r="PHI5" s="19"/>
      <c r="PHJ5" s="19"/>
      <c r="PHK5" s="19"/>
      <c r="PHL5" s="19"/>
      <c r="PHM5" s="19"/>
      <c r="PHN5" s="19"/>
      <c r="PHO5" s="19"/>
      <c r="PHP5" s="19"/>
      <c r="PHQ5" s="19"/>
      <c r="PHR5" s="19"/>
      <c r="PHS5" s="19"/>
      <c r="PHT5" s="19"/>
      <c r="PHU5" s="19"/>
      <c r="PHV5" s="19"/>
      <c r="PHW5" s="19"/>
      <c r="PHX5" s="19"/>
      <c r="PHY5" s="19"/>
      <c r="PHZ5" s="19"/>
      <c r="PIA5" s="19"/>
      <c r="PIB5" s="19"/>
      <c r="PIC5" s="19"/>
      <c r="PID5" s="19"/>
      <c r="PIE5" s="19"/>
      <c r="PIF5" s="19"/>
      <c r="PIG5" s="19"/>
      <c r="PIH5" s="19"/>
      <c r="PII5" s="19"/>
      <c r="PIJ5" s="19"/>
      <c r="PIK5" s="19"/>
      <c r="PIL5" s="19"/>
      <c r="PIM5" s="19"/>
      <c r="PIN5" s="19"/>
      <c r="PIO5" s="19"/>
      <c r="PIP5" s="19"/>
      <c r="PIQ5" s="19"/>
      <c r="PIR5" s="19"/>
      <c r="PIS5" s="19"/>
      <c r="PIT5" s="19"/>
      <c r="PIU5" s="19"/>
      <c r="PIV5" s="19"/>
      <c r="PIW5" s="19"/>
      <c r="PIX5" s="19"/>
      <c r="PIY5" s="19"/>
      <c r="PIZ5" s="19"/>
      <c r="PJA5" s="19"/>
      <c r="PJB5" s="19"/>
      <c r="PJC5" s="19"/>
      <c r="PJD5" s="19"/>
      <c r="PJE5" s="19"/>
      <c r="PJF5" s="19"/>
      <c r="PJG5" s="19"/>
      <c r="PJH5" s="19"/>
      <c r="PJI5" s="19"/>
      <c r="PJJ5" s="19"/>
      <c r="PJK5" s="19"/>
      <c r="PJL5" s="19"/>
      <c r="PJM5" s="19"/>
      <c r="PJN5" s="19"/>
      <c r="PJO5" s="19"/>
      <c r="PJP5" s="19"/>
      <c r="PJQ5" s="19"/>
      <c r="PJR5" s="19"/>
      <c r="PJS5" s="19"/>
      <c r="PJT5" s="19"/>
      <c r="PJU5" s="19"/>
      <c r="PJV5" s="19"/>
      <c r="PJW5" s="19"/>
      <c r="PJX5" s="19"/>
      <c r="PJY5" s="19"/>
      <c r="PJZ5" s="19"/>
      <c r="PKA5" s="19"/>
      <c r="PKB5" s="19"/>
      <c r="PKC5" s="19"/>
      <c r="PKD5" s="19"/>
      <c r="PKE5" s="19"/>
      <c r="PKF5" s="19"/>
      <c r="PKG5" s="19"/>
      <c r="PKH5" s="19"/>
      <c r="PKI5" s="19"/>
      <c r="PKJ5" s="19"/>
      <c r="PKK5" s="19"/>
      <c r="PKL5" s="19"/>
      <c r="PKM5" s="19"/>
      <c r="PKN5" s="19"/>
      <c r="PKO5" s="19"/>
      <c r="PKP5" s="19"/>
      <c r="PKQ5" s="19"/>
      <c r="PKR5" s="19"/>
      <c r="PKS5" s="19"/>
      <c r="PKT5" s="19"/>
      <c r="PKU5" s="19"/>
      <c r="PKV5" s="19"/>
      <c r="PKW5" s="19"/>
      <c r="PKX5" s="19"/>
      <c r="PKY5" s="19"/>
      <c r="PKZ5" s="19"/>
      <c r="PLA5" s="19"/>
      <c r="PLB5" s="19"/>
      <c r="PLC5" s="19"/>
      <c r="PLD5" s="19"/>
      <c r="PLE5" s="19"/>
      <c r="PLF5" s="19"/>
      <c r="PLG5" s="19"/>
      <c r="PLH5" s="19"/>
      <c r="PLI5" s="19"/>
      <c r="PLJ5" s="19"/>
      <c r="PLK5" s="19"/>
      <c r="PLL5" s="19"/>
      <c r="PLM5" s="19"/>
      <c r="PLN5" s="19"/>
      <c r="PLO5" s="19"/>
      <c r="PLP5" s="19"/>
      <c r="PLQ5" s="19"/>
      <c r="PLR5" s="19"/>
      <c r="PLS5" s="19"/>
      <c r="PLT5" s="19"/>
      <c r="PLU5" s="19"/>
      <c r="PLV5" s="19"/>
      <c r="PLW5" s="19"/>
      <c r="PLX5" s="19"/>
      <c r="PLY5" s="19"/>
      <c r="PLZ5" s="19"/>
      <c r="PMA5" s="19"/>
      <c r="PMB5" s="19"/>
      <c r="PMC5" s="19"/>
      <c r="PMD5" s="19"/>
      <c r="PME5" s="19"/>
      <c r="PMF5" s="19"/>
      <c r="PMG5" s="19"/>
      <c r="PMH5" s="19"/>
      <c r="PMI5" s="19"/>
      <c r="PMJ5" s="19"/>
      <c r="PMK5" s="19"/>
      <c r="PML5" s="19"/>
      <c r="PMM5" s="19"/>
      <c r="PMN5" s="19"/>
      <c r="PMO5" s="19"/>
      <c r="PMP5" s="19"/>
      <c r="PMQ5" s="19"/>
      <c r="PMR5" s="19"/>
      <c r="PMS5" s="19"/>
      <c r="PMT5" s="19"/>
      <c r="PMU5" s="19"/>
      <c r="PMV5" s="19"/>
      <c r="PMW5" s="19"/>
      <c r="PMX5" s="19"/>
      <c r="PMY5" s="19"/>
      <c r="PMZ5" s="19"/>
      <c r="PNA5" s="19"/>
      <c r="PNB5" s="19"/>
      <c r="PNC5" s="19"/>
      <c r="PND5" s="19"/>
      <c r="PNE5" s="19"/>
      <c r="PNF5" s="19"/>
      <c r="PNG5" s="19"/>
      <c r="PNH5" s="19"/>
      <c r="PNI5" s="19"/>
      <c r="PNJ5" s="19"/>
      <c r="PNK5" s="19"/>
      <c r="PNL5" s="19"/>
      <c r="PNM5" s="19"/>
      <c r="PNN5" s="19"/>
      <c r="PNO5" s="19"/>
      <c r="PNP5" s="19"/>
      <c r="PNQ5" s="19"/>
      <c r="PNR5" s="19"/>
      <c r="PNS5" s="19"/>
      <c r="PNT5" s="19"/>
      <c r="PNU5" s="19"/>
      <c r="PNV5" s="19"/>
      <c r="PNW5" s="19"/>
      <c r="PNX5" s="19"/>
      <c r="PNY5" s="19"/>
      <c r="PNZ5" s="19"/>
      <c r="POA5" s="19"/>
      <c r="POB5" s="19"/>
      <c r="POC5" s="19"/>
      <c r="POD5" s="19"/>
      <c r="POE5" s="19"/>
      <c r="POF5" s="19"/>
      <c r="POG5" s="19"/>
      <c r="POH5" s="19"/>
      <c r="POI5" s="19"/>
      <c r="POJ5" s="19"/>
      <c r="POK5" s="19"/>
      <c r="POL5" s="19"/>
      <c r="POM5" s="19"/>
      <c r="PON5" s="19"/>
      <c r="POO5" s="19"/>
      <c r="POP5" s="19"/>
      <c r="POQ5" s="19"/>
      <c r="POR5" s="19"/>
      <c r="POS5" s="19"/>
      <c r="POT5" s="19"/>
      <c r="POU5" s="19"/>
      <c r="POV5" s="19"/>
      <c r="POW5" s="19"/>
      <c r="POX5" s="19"/>
      <c r="POY5" s="19"/>
      <c r="POZ5" s="19"/>
      <c r="PPA5" s="19"/>
      <c r="PPB5" s="19"/>
      <c r="PPC5" s="19"/>
      <c r="PPD5" s="19"/>
      <c r="PPE5" s="19"/>
      <c r="PPF5" s="19"/>
      <c r="PPG5" s="19"/>
      <c r="PPH5" s="19"/>
      <c r="PPI5" s="19"/>
      <c r="PPJ5" s="19"/>
      <c r="PPK5" s="19"/>
      <c r="PPL5" s="19"/>
      <c r="PPM5" s="19"/>
      <c r="PPN5" s="19"/>
      <c r="PPO5" s="19"/>
      <c r="PPP5" s="19"/>
      <c r="PPQ5" s="19"/>
      <c r="PPR5" s="19"/>
      <c r="PPS5" s="19"/>
      <c r="PPT5" s="19"/>
      <c r="PPU5" s="19"/>
      <c r="PPV5" s="19"/>
      <c r="PPW5" s="19"/>
      <c r="PPX5" s="19"/>
      <c r="PPY5" s="19"/>
      <c r="PPZ5" s="19"/>
      <c r="PQA5" s="19"/>
      <c r="PQB5" s="19"/>
      <c r="PQC5" s="19"/>
      <c r="PQD5" s="19"/>
      <c r="PQE5" s="19"/>
      <c r="PQF5" s="19"/>
      <c r="PQG5" s="19"/>
      <c r="PQH5" s="19"/>
      <c r="PQI5" s="19"/>
      <c r="PQJ5" s="19"/>
      <c r="PQK5" s="19"/>
      <c r="PQL5" s="19"/>
      <c r="PQM5" s="19"/>
      <c r="PQN5" s="19"/>
      <c r="PQO5" s="19"/>
      <c r="PQP5" s="19"/>
      <c r="PQQ5" s="19"/>
      <c r="PQR5" s="19"/>
      <c r="PQS5" s="19"/>
      <c r="PQT5" s="19"/>
      <c r="PQU5" s="19"/>
      <c r="PQV5" s="19"/>
      <c r="PQW5" s="19"/>
      <c r="PQX5" s="19"/>
      <c r="PQY5" s="19"/>
      <c r="PQZ5" s="19"/>
      <c r="PRA5" s="19"/>
      <c r="PRB5" s="19"/>
      <c r="PRC5" s="19"/>
      <c r="PRD5" s="19"/>
      <c r="PRE5" s="19"/>
      <c r="PRF5" s="19"/>
      <c r="PRG5" s="19"/>
      <c r="PRH5" s="19"/>
      <c r="PRI5" s="19"/>
      <c r="PRJ5" s="19"/>
      <c r="PRK5" s="19"/>
      <c r="PRL5" s="19"/>
      <c r="PRM5" s="19"/>
      <c r="PRN5" s="19"/>
      <c r="PRO5" s="19"/>
      <c r="PRP5" s="19"/>
      <c r="PRQ5" s="19"/>
      <c r="PRR5" s="19"/>
      <c r="PRS5" s="19"/>
      <c r="PRT5" s="19"/>
      <c r="PRU5" s="19"/>
      <c r="PRV5" s="19"/>
      <c r="PRW5" s="19"/>
      <c r="PRX5" s="19"/>
      <c r="PRY5" s="19"/>
      <c r="PRZ5" s="19"/>
      <c r="PSA5" s="19"/>
      <c r="PSB5" s="19"/>
      <c r="PSC5" s="19"/>
      <c r="PSD5" s="19"/>
      <c r="PSE5" s="19"/>
      <c r="PSF5" s="19"/>
      <c r="PSG5" s="19"/>
      <c r="PSH5" s="19"/>
      <c r="PSI5" s="19"/>
      <c r="PSJ5" s="19"/>
      <c r="PSK5" s="19"/>
      <c r="PSL5" s="19"/>
      <c r="PSM5" s="19"/>
      <c r="PSN5" s="19"/>
      <c r="PSO5" s="19"/>
      <c r="PSP5" s="19"/>
      <c r="PSQ5" s="19"/>
      <c r="PSR5" s="19"/>
      <c r="PSS5" s="19"/>
      <c r="PST5" s="19"/>
      <c r="PSU5" s="19"/>
      <c r="PSV5" s="19"/>
      <c r="PSW5" s="19"/>
      <c r="PSX5" s="19"/>
      <c r="PSY5" s="19"/>
      <c r="PSZ5" s="19"/>
      <c r="PTA5" s="19"/>
      <c r="PTB5" s="19"/>
      <c r="PTC5" s="19"/>
      <c r="PTD5" s="19"/>
      <c r="PTE5" s="19"/>
      <c r="PTF5" s="19"/>
      <c r="PTG5" s="19"/>
      <c r="PTH5" s="19"/>
      <c r="PTI5" s="19"/>
      <c r="PTJ5" s="19"/>
      <c r="PTK5" s="19"/>
      <c r="PTL5" s="19"/>
      <c r="PTM5" s="19"/>
      <c r="PTN5" s="19"/>
      <c r="PTO5" s="19"/>
      <c r="PTP5" s="19"/>
      <c r="PTQ5" s="19"/>
      <c r="PTR5" s="19"/>
      <c r="PTS5" s="19"/>
      <c r="PTT5" s="19"/>
      <c r="PTU5" s="19"/>
      <c r="PTV5" s="19"/>
      <c r="PTW5" s="19"/>
      <c r="PTX5" s="19"/>
      <c r="PTY5" s="19"/>
      <c r="PTZ5" s="19"/>
      <c r="PUA5" s="19"/>
      <c r="PUB5" s="19"/>
      <c r="PUC5" s="19"/>
      <c r="PUD5" s="19"/>
      <c r="PUE5" s="19"/>
      <c r="PUF5" s="19"/>
      <c r="PUG5" s="19"/>
      <c r="PUH5" s="19"/>
      <c r="PUI5" s="19"/>
      <c r="PUJ5" s="19"/>
      <c r="PUK5" s="19"/>
      <c r="PUL5" s="19"/>
      <c r="PUM5" s="19"/>
      <c r="PUN5" s="19"/>
      <c r="PUO5" s="19"/>
      <c r="PUP5" s="19"/>
      <c r="PUQ5" s="19"/>
      <c r="PUR5" s="19"/>
      <c r="PUS5" s="19"/>
      <c r="PUT5" s="19"/>
      <c r="PUU5" s="19"/>
      <c r="PUV5" s="19"/>
      <c r="PUW5" s="19"/>
      <c r="PUX5" s="19"/>
      <c r="PUY5" s="19"/>
      <c r="PUZ5" s="19"/>
      <c r="PVA5" s="19"/>
      <c r="PVB5" s="19"/>
      <c r="PVC5" s="19"/>
      <c r="PVD5" s="19"/>
      <c r="PVE5" s="19"/>
      <c r="PVF5" s="19"/>
      <c r="PVG5" s="19"/>
      <c r="PVH5" s="19"/>
      <c r="PVI5" s="19"/>
      <c r="PVJ5" s="19"/>
      <c r="PVK5" s="19"/>
      <c r="PVL5" s="19"/>
      <c r="PVM5" s="19"/>
      <c r="PVN5" s="19"/>
      <c r="PVO5" s="19"/>
      <c r="PVP5" s="19"/>
      <c r="PVQ5" s="19"/>
      <c r="PVR5" s="19"/>
      <c r="PVS5" s="19"/>
      <c r="PVT5" s="19"/>
      <c r="PVU5" s="19"/>
      <c r="PVV5" s="19"/>
      <c r="PVW5" s="19"/>
      <c r="PVX5" s="19"/>
      <c r="PVY5" s="19"/>
      <c r="PVZ5" s="19"/>
      <c r="PWA5" s="19"/>
      <c r="PWB5" s="19"/>
      <c r="PWC5" s="19"/>
      <c r="PWD5" s="19"/>
      <c r="PWE5" s="19"/>
      <c r="PWF5" s="19"/>
      <c r="PWG5" s="19"/>
      <c r="PWH5" s="19"/>
      <c r="PWI5" s="19"/>
      <c r="PWJ5" s="19"/>
      <c r="PWK5" s="19"/>
      <c r="PWL5" s="19"/>
      <c r="PWM5" s="19"/>
      <c r="PWN5" s="19"/>
      <c r="PWO5" s="19"/>
      <c r="PWP5" s="19"/>
      <c r="PWQ5" s="19"/>
      <c r="PWR5" s="19"/>
      <c r="PWS5" s="19"/>
      <c r="PWT5" s="19"/>
      <c r="PWU5" s="19"/>
      <c r="PWV5" s="19"/>
      <c r="PWW5" s="19"/>
      <c r="PWX5" s="19"/>
      <c r="PWY5" s="19"/>
      <c r="PWZ5" s="19"/>
      <c r="PXA5" s="19"/>
      <c r="PXB5" s="19"/>
      <c r="PXC5" s="19"/>
      <c r="PXD5" s="19"/>
      <c r="PXE5" s="19"/>
      <c r="PXF5" s="19"/>
      <c r="PXG5" s="19"/>
      <c r="PXH5" s="19"/>
      <c r="PXI5" s="19"/>
      <c r="PXJ5" s="19"/>
      <c r="PXK5" s="19"/>
      <c r="PXL5" s="19"/>
      <c r="PXM5" s="19"/>
      <c r="PXN5" s="19"/>
      <c r="PXO5" s="19"/>
      <c r="PXP5" s="19"/>
      <c r="PXQ5" s="19"/>
      <c r="PXR5" s="19"/>
      <c r="PXS5" s="19"/>
      <c r="PXT5" s="19"/>
      <c r="PXU5" s="19"/>
      <c r="PXV5" s="19"/>
      <c r="PXW5" s="19"/>
      <c r="PXX5" s="19"/>
      <c r="PXY5" s="19"/>
      <c r="PXZ5" s="19"/>
      <c r="PYA5" s="19"/>
      <c r="PYB5" s="19"/>
      <c r="PYC5" s="19"/>
      <c r="PYD5" s="19"/>
      <c r="PYE5" s="19"/>
      <c r="PYF5" s="19"/>
      <c r="PYG5" s="19"/>
      <c r="PYH5" s="19"/>
      <c r="PYI5" s="19"/>
      <c r="PYJ5" s="19"/>
      <c r="PYK5" s="19"/>
      <c r="PYL5" s="19"/>
      <c r="PYM5" s="19"/>
      <c r="PYN5" s="19"/>
      <c r="PYO5" s="19"/>
      <c r="PYP5" s="19"/>
      <c r="PYQ5" s="19"/>
      <c r="PYR5" s="19"/>
      <c r="PYS5" s="19"/>
      <c r="PYT5" s="19"/>
      <c r="PYU5" s="19"/>
      <c r="PYV5" s="19"/>
      <c r="PYW5" s="19"/>
      <c r="PYX5" s="19"/>
      <c r="PYY5" s="19"/>
      <c r="PYZ5" s="19"/>
      <c r="PZA5" s="19"/>
      <c r="PZB5" s="19"/>
      <c r="PZC5" s="19"/>
      <c r="PZD5" s="19"/>
      <c r="PZE5" s="19"/>
      <c r="PZF5" s="19"/>
      <c r="PZG5" s="19"/>
      <c r="PZH5" s="19"/>
      <c r="PZI5" s="19"/>
      <c r="PZJ5" s="19"/>
      <c r="PZK5" s="19"/>
      <c r="PZL5" s="19"/>
      <c r="PZM5" s="19"/>
      <c r="PZN5" s="19"/>
      <c r="PZO5" s="19"/>
      <c r="PZP5" s="19"/>
      <c r="PZQ5" s="19"/>
      <c r="PZR5" s="19"/>
      <c r="PZS5" s="19"/>
      <c r="PZT5" s="19"/>
      <c r="PZU5" s="19"/>
      <c r="PZV5" s="19"/>
      <c r="PZW5" s="19"/>
      <c r="PZX5" s="19"/>
      <c r="PZY5" s="19"/>
      <c r="PZZ5" s="19"/>
      <c r="QAA5" s="19"/>
      <c r="QAB5" s="19"/>
      <c r="QAC5" s="19"/>
      <c r="QAD5" s="19"/>
      <c r="QAE5" s="19"/>
      <c r="QAF5" s="19"/>
      <c r="QAG5" s="19"/>
      <c r="QAH5" s="19"/>
      <c r="QAI5" s="19"/>
      <c r="QAJ5" s="19"/>
      <c r="QAK5" s="19"/>
      <c r="QAL5" s="19"/>
      <c r="QAM5" s="19"/>
      <c r="QAN5" s="19"/>
      <c r="QAO5" s="19"/>
      <c r="QAP5" s="19"/>
      <c r="QAQ5" s="19"/>
      <c r="QAR5" s="19"/>
      <c r="QAS5" s="19"/>
      <c r="QAT5" s="19"/>
      <c r="QAU5" s="19"/>
      <c r="QAV5" s="19"/>
      <c r="QAW5" s="19"/>
      <c r="QAX5" s="19"/>
      <c r="QAY5" s="19"/>
      <c r="QAZ5" s="19"/>
      <c r="QBA5" s="19"/>
      <c r="QBB5" s="19"/>
      <c r="QBC5" s="19"/>
      <c r="QBD5" s="19"/>
      <c r="QBE5" s="19"/>
      <c r="QBF5" s="19"/>
      <c r="QBG5" s="19"/>
      <c r="QBH5" s="19"/>
      <c r="QBI5" s="19"/>
      <c r="QBJ5" s="19"/>
      <c r="QBK5" s="19"/>
      <c r="QBL5" s="19"/>
      <c r="QBM5" s="19"/>
      <c r="QBN5" s="19"/>
      <c r="QBO5" s="19"/>
      <c r="QBP5" s="19"/>
      <c r="QBQ5" s="19"/>
      <c r="QBR5" s="19"/>
      <c r="QBS5" s="19"/>
      <c r="QBT5" s="19"/>
      <c r="QBU5" s="19"/>
      <c r="QBV5" s="19"/>
      <c r="QBW5" s="19"/>
      <c r="QBX5" s="19"/>
      <c r="QBY5" s="19"/>
      <c r="QBZ5" s="19"/>
      <c r="QCA5" s="19"/>
      <c r="QCB5" s="19"/>
      <c r="QCC5" s="19"/>
      <c r="QCD5" s="19"/>
      <c r="QCE5" s="19"/>
      <c r="QCF5" s="19"/>
      <c r="QCG5" s="19"/>
      <c r="QCH5" s="19"/>
      <c r="QCI5" s="19"/>
      <c r="QCJ5" s="19"/>
      <c r="QCK5" s="19"/>
      <c r="QCL5" s="19"/>
      <c r="QCM5" s="19"/>
      <c r="QCN5" s="19"/>
      <c r="QCO5" s="19"/>
      <c r="QCP5" s="19"/>
      <c r="QCQ5" s="19"/>
      <c r="QCR5" s="19"/>
      <c r="QCS5" s="19"/>
      <c r="QCT5" s="19"/>
      <c r="QCU5" s="19"/>
      <c r="QCV5" s="19"/>
      <c r="QCW5" s="19"/>
      <c r="QCX5" s="19"/>
      <c r="QCY5" s="19"/>
      <c r="QCZ5" s="19"/>
      <c r="QDA5" s="19"/>
      <c r="QDB5" s="19"/>
      <c r="QDC5" s="19"/>
      <c r="QDD5" s="19"/>
      <c r="QDE5" s="19"/>
      <c r="QDF5" s="19"/>
      <c r="QDG5" s="19"/>
      <c r="QDH5" s="19"/>
      <c r="QDI5" s="19"/>
      <c r="QDJ5" s="19"/>
      <c r="QDK5" s="19"/>
      <c r="QDL5" s="19"/>
      <c r="QDM5" s="19"/>
      <c r="QDN5" s="19"/>
      <c r="QDO5" s="19"/>
      <c r="QDP5" s="19"/>
      <c r="QDQ5" s="19"/>
      <c r="QDR5" s="19"/>
      <c r="QDS5" s="19"/>
      <c r="QDT5" s="19"/>
      <c r="QDU5" s="19"/>
      <c r="QDV5" s="19"/>
      <c r="QDW5" s="19"/>
      <c r="QDX5" s="19"/>
      <c r="QDY5" s="19"/>
      <c r="QDZ5" s="19"/>
      <c r="QEA5" s="19"/>
      <c r="QEB5" s="19"/>
      <c r="QEC5" s="19"/>
      <c r="QED5" s="19"/>
      <c r="QEE5" s="19"/>
      <c r="QEF5" s="19"/>
      <c r="QEG5" s="19"/>
      <c r="QEH5" s="19"/>
      <c r="QEI5" s="19"/>
      <c r="QEJ5" s="19"/>
      <c r="QEK5" s="19"/>
      <c r="QEL5" s="19"/>
      <c r="QEM5" s="19"/>
      <c r="QEN5" s="19"/>
      <c r="QEO5" s="19"/>
      <c r="QEP5" s="19"/>
      <c r="QEQ5" s="19"/>
      <c r="QER5" s="19"/>
      <c r="QES5" s="19"/>
      <c r="QET5" s="19"/>
      <c r="QEU5" s="19"/>
      <c r="QEV5" s="19"/>
      <c r="QEW5" s="19"/>
      <c r="QEX5" s="19"/>
      <c r="QEY5" s="19"/>
      <c r="QEZ5" s="19"/>
      <c r="QFA5" s="19"/>
      <c r="QFB5" s="19"/>
      <c r="QFC5" s="19"/>
      <c r="QFD5" s="19"/>
      <c r="QFE5" s="19"/>
      <c r="QFF5" s="19"/>
      <c r="QFG5" s="19"/>
      <c r="QFH5" s="19"/>
      <c r="QFI5" s="19"/>
      <c r="QFJ5" s="19"/>
      <c r="QFK5" s="19"/>
      <c r="QFL5" s="19"/>
      <c r="QFM5" s="19"/>
      <c r="QFN5" s="19"/>
      <c r="QFO5" s="19"/>
      <c r="QFP5" s="19"/>
      <c r="QFQ5" s="19"/>
      <c r="QFR5" s="19"/>
      <c r="QFS5" s="19"/>
      <c r="QFT5" s="19"/>
      <c r="QFU5" s="19"/>
      <c r="QFV5" s="19"/>
      <c r="QFW5" s="19"/>
      <c r="QFX5" s="19"/>
      <c r="QFY5" s="19"/>
      <c r="QFZ5" s="19"/>
      <c r="QGA5" s="19"/>
      <c r="QGB5" s="19"/>
      <c r="QGC5" s="19"/>
      <c r="QGD5" s="19"/>
      <c r="QGE5" s="19"/>
      <c r="QGF5" s="19"/>
      <c r="QGG5" s="19"/>
      <c r="QGH5" s="19"/>
      <c r="QGI5" s="19"/>
      <c r="QGJ5" s="19"/>
      <c r="QGK5" s="19"/>
      <c r="QGL5" s="19"/>
      <c r="QGM5" s="19"/>
      <c r="QGN5" s="19"/>
      <c r="QGO5" s="19"/>
      <c r="QGP5" s="19"/>
      <c r="QGQ5" s="19"/>
      <c r="QGR5" s="19"/>
      <c r="QGS5" s="19"/>
      <c r="QGT5" s="19"/>
      <c r="QGU5" s="19"/>
      <c r="QGV5" s="19"/>
      <c r="QGW5" s="19"/>
      <c r="QGX5" s="19"/>
      <c r="QGY5" s="19"/>
      <c r="QGZ5" s="19"/>
      <c r="QHA5" s="19"/>
      <c r="QHB5" s="19"/>
      <c r="QHC5" s="19"/>
      <c r="QHD5" s="19"/>
      <c r="QHE5" s="19"/>
      <c r="QHF5" s="19"/>
      <c r="QHG5" s="19"/>
      <c r="QHH5" s="19"/>
      <c r="QHI5" s="19"/>
      <c r="QHJ5" s="19"/>
      <c r="QHK5" s="19"/>
      <c r="QHL5" s="19"/>
      <c r="QHM5" s="19"/>
      <c r="QHN5" s="19"/>
      <c r="QHO5" s="19"/>
      <c r="QHP5" s="19"/>
      <c r="QHQ5" s="19"/>
      <c r="QHR5" s="19"/>
      <c r="QHS5" s="19"/>
      <c r="QHT5" s="19"/>
      <c r="QHU5" s="19"/>
      <c r="QHV5" s="19"/>
      <c r="QHW5" s="19"/>
      <c r="QHX5" s="19"/>
      <c r="QHY5" s="19"/>
      <c r="QHZ5" s="19"/>
      <c r="QIA5" s="19"/>
      <c r="QIB5" s="19"/>
      <c r="QIC5" s="19"/>
      <c r="QID5" s="19"/>
      <c r="QIE5" s="19"/>
      <c r="QIF5" s="19"/>
      <c r="QIG5" s="19"/>
      <c r="QIH5" s="19"/>
      <c r="QII5" s="19"/>
      <c r="QIJ5" s="19"/>
      <c r="QIK5" s="19"/>
      <c r="QIL5" s="19"/>
      <c r="QIM5" s="19"/>
      <c r="QIN5" s="19"/>
      <c r="QIO5" s="19"/>
      <c r="QIP5" s="19"/>
      <c r="QIQ5" s="19"/>
      <c r="QIR5" s="19"/>
      <c r="QIS5" s="19"/>
      <c r="QIT5" s="19"/>
      <c r="QIU5" s="19"/>
      <c r="QIV5" s="19"/>
      <c r="QIW5" s="19"/>
      <c r="QIX5" s="19"/>
      <c r="QIY5" s="19"/>
      <c r="QIZ5" s="19"/>
      <c r="QJA5" s="19"/>
      <c r="QJB5" s="19"/>
      <c r="QJC5" s="19"/>
      <c r="QJD5" s="19"/>
      <c r="QJE5" s="19"/>
      <c r="QJF5" s="19"/>
      <c r="QJG5" s="19"/>
      <c r="QJH5" s="19"/>
      <c r="QJI5" s="19"/>
      <c r="QJJ5" s="19"/>
      <c r="QJK5" s="19"/>
      <c r="QJL5" s="19"/>
      <c r="QJM5" s="19"/>
      <c r="QJN5" s="19"/>
      <c r="QJO5" s="19"/>
      <c r="QJP5" s="19"/>
      <c r="QJQ5" s="19"/>
      <c r="QJR5" s="19"/>
      <c r="QJS5" s="19"/>
      <c r="QJT5" s="19"/>
      <c r="QJU5" s="19"/>
      <c r="QJV5" s="19"/>
      <c r="QJW5" s="19"/>
      <c r="QJX5" s="19"/>
      <c r="QJY5" s="19"/>
      <c r="QJZ5" s="19"/>
      <c r="QKA5" s="19"/>
      <c r="QKB5" s="19"/>
      <c r="QKC5" s="19"/>
      <c r="QKD5" s="19"/>
      <c r="QKE5" s="19"/>
      <c r="QKF5" s="19"/>
      <c r="QKG5" s="19"/>
      <c r="QKH5" s="19"/>
      <c r="QKI5" s="19"/>
      <c r="QKJ5" s="19"/>
      <c r="QKK5" s="19"/>
      <c r="QKL5" s="19"/>
      <c r="QKM5" s="19"/>
      <c r="QKN5" s="19"/>
      <c r="QKO5" s="19"/>
      <c r="QKP5" s="19"/>
      <c r="QKQ5" s="19"/>
      <c r="QKR5" s="19"/>
      <c r="QKS5" s="19"/>
      <c r="QKT5" s="19"/>
      <c r="QKU5" s="19"/>
      <c r="QKV5" s="19"/>
      <c r="QKW5" s="19"/>
      <c r="QKX5" s="19"/>
      <c r="QKY5" s="19"/>
      <c r="QKZ5" s="19"/>
      <c r="QLA5" s="19"/>
      <c r="QLB5" s="19"/>
      <c r="QLC5" s="19"/>
      <c r="QLD5" s="19"/>
      <c r="QLE5" s="19"/>
      <c r="QLF5" s="19"/>
      <c r="QLG5" s="19"/>
      <c r="QLH5" s="19"/>
      <c r="QLI5" s="19"/>
      <c r="QLJ5" s="19"/>
      <c r="QLK5" s="19"/>
      <c r="QLL5" s="19"/>
      <c r="QLM5" s="19"/>
      <c r="QLN5" s="19"/>
      <c r="QLO5" s="19"/>
      <c r="QLP5" s="19"/>
      <c r="QLQ5" s="19"/>
      <c r="QLR5" s="19"/>
      <c r="QLS5" s="19"/>
      <c r="QLT5" s="19"/>
      <c r="QLU5" s="19"/>
      <c r="QLV5" s="19"/>
      <c r="QLW5" s="19"/>
      <c r="QLX5" s="19"/>
      <c r="QLY5" s="19"/>
      <c r="QLZ5" s="19"/>
      <c r="QMA5" s="19"/>
      <c r="QMB5" s="19"/>
      <c r="QMC5" s="19"/>
      <c r="QMD5" s="19"/>
      <c r="QME5" s="19"/>
      <c r="QMF5" s="19"/>
      <c r="QMG5" s="19"/>
      <c r="QMH5" s="19"/>
      <c r="QMI5" s="19"/>
      <c r="QMJ5" s="19"/>
      <c r="QMK5" s="19"/>
      <c r="QML5" s="19"/>
      <c r="QMM5" s="19"/>
      <c r="QMN5" s="19"/>
      <c r="QMO5" s="19"/>
      <c r="QMP5" s="19"/>
      <c r="QMQ5" s="19"/>
      <c r="QMR5" s="19"/>
      <c r="QMS5" s="19"/>
      <c r="QMT5" s="19"/>
      <c r="QMU5" s="19"/>
      <c r="QMV5" s="19"/>
      <c r="QMW5" s="19"/>
      <c r="QMX5" s="19"/>
      <c r="QMY5" s="19"/>
      <c r="QMZ5" s="19"/>
      <c r="QNA5" s="19"/>
      <c r="QNB5" s="19"/>
      <c r="QNC5" s="19"/>
      <c r="QND5" s="19"/>
      <c r="QNE5" s="19"/>
      <c r="QNF5" s="19"/>
      <c r="QNG5" s="19"/>
      <c r="QNH5" s="19"/>
      <c r="QNI5" s="19"/>
      <c r="QNJ5" s="19"/>
      <c r="QNK5" s="19"/>
      <c r="QNL5" s="19"/>
      <c r="QNM5" s="19"/>
      <c r="QNN5" s="19"/>
      <c r="QNO5" s="19"/>
      <c r="QNP5" s="19"/>
      <c r="QNQ5" s="19"/>
      <c r="QNR5" s="19"/>
      <c r="QNS5" s="19"/>
      <c r="QNT5" s="19"/>
      <c r="QNU5" s="19"/>
      <c r="QNV5" s="19"/>
      <c r="QNW5" s="19"/>
      <c r="QNX5" s="19"/>
      <c r="QNY5" s="19"/>
      <c r="QNZ5" s="19"/>
      <c r="QOA5" s="19"/>
      <c r="QOB5" s="19"/>
      <c r="QOC5" s="19"/>
      <c r="QOD5" s="19"/>
      <c r="QOE5" s="19"/>
      <c r="QOF5" s="19"/>
      <c r="QOG5" s="19"/>
      <c r="QOH5" s="19"/>
      <c r="QOI5" s="19"/>
      <c r="QOJ5" s="19"/>
      <c r="QOK5" s="19"/>
      <c r="QOL5" s="19"/>
      <c r="QOM5" s="19"/>
      <c r="QON5" s="19"/>
      <c r="QOO5" s="19"/>
      <c r="QOP5" s="19"/>
      <c r="QOQ5" s="19"/>
      <c r="QOR5" s="19"/>
      <c r="QOS5" s="19"/>
      <c r="QOT5" s="19"/>
      <c r="QOU5" s="19"/>
      <c r="QOV5" s="19"/>
      <c r="QOW5" s="19"/>
      <c r="QOX5" s="19"/>
      <c r="QOY5" s="19"/>
      <c r="QOZ5" s="19"/>
      <c r="QPA5" s="19"/>
      <c r="QPB5" s="19"/>
      <c r="QPC5" s="19"/>
      <c r="QPD5" s="19"/>
      <c r="QPE5" s="19"/>
      <c r="QPF5" s="19"/>
      <c r="QPG5" s="19"/>
      <c r="QPH5" s="19"/>
      <c r="QPI5" s="19"/>
      <c r="QPJ5" s="19"/>
      <c r="QPK5" s="19"/>
      <c r="QPL5" s="19"/>
      <c r="QPM5" s="19"/>
      <c r="QPN5" s="19"/>
      <c r="QPO5" s="19"/>
      <c r="QPP5" s="19"/>
      <c r="QPQ5" s="19"/>
      <c r="QPR5" s="19"/>
      <c r="QPS5" s="19"/>
      <c r="QPT5" s="19"/>
      <c r="QPU5" s="19"/>
      <c r="QPV5" s="19"/>
      <c r="QPW5" s="19"/>
      <c r="QPX5" s="19"/>
      <c r="QPY5" s="19"/>
      <c r="QPZ5" s="19"/>
      <c r="QQA5" s="19"/>
      <c r="QQB5" s="19"/>
      <c r="QQC5" s="19"/>
      <c r="QQD5" s="19"/>
      <c r="QQE5" s="19"/>
      <c r="QQF5" s="19"/>
      <c r="QQG5" s="19"/>
      <c r="QQH5" s="19"/>
      <c r="QQI5" s="19"/>
      <c r="QQJ5" s="19"/>
      <c r="QQK5" s="19"/>
      <c r="QQL5" s="19"/>
      <c r="QQM5" s="19"/>
      <c r="QQN5" s="19"/>
      <c r="QQO5" s="19"/>
      <c r="QQP5" s="19"/>
      <c r="QQQ5" s="19"/>
      <c r="QQR5" s="19"/>
      <c r="QQS5" s="19"/>
      <c r="QQT5" s="19"/>
      <c r="QQU5" s="19"/>
      <c r="QQV5" s="19"/>
      <c r="QQW5" s="19"/>
      <c r="QQX5" s="19"/>
      <c r="QQY5" s="19"/>
      <c r="QQZ5" s="19"/>
      <c r="QRA5" s="19"/>
      <c r="QRB5" s="19"/>
      <c r="QRC5" s="19"/>
      <c r="QRD5" s="19"/>
      <c r="QRE5" s="19"/>
      <c r="QRF5" s="19"/>
      <c r="QRG5" s="19"/>
      <c r="QRH5" s="19"/>
      <c r="QRI5" s="19"/>
      <c r="QRJ5" s="19"/>
      <c r="QRK5" s="19"/>
      <c r="QRL5" s="19"/>
      <c r="QRM5" s="19"/>
      <c r="QRN5" s="19"/>
      <c r="QRO5" s="19"/>
      <c r="QRP5" s="19"/>
      <c r="QRQ5" s="19"/>
      <c r="QRR5" s="19"/>
      <c r="QRS5" s="19"/>
      <c r="QRT5" s="19"/>
      <c r="QRU5" s="19"/>
      <c r="QRV5" s="19"/>
      <c r="QRW5" s="19"/>
      <c r="QRX5" s="19"/>
      <c r="QRY5" s="19"/>
      <c r="QRZ5" s="19"/>
      <c r="QSA5" s="19"/>
      <c r="QSB5" s="19"/>
      <c r="QSC5" s="19"/>
      <c r="QSD5" s="19"/>
      <c r="QSE5" s="19"/>
      <c r="QSF5" s="19"/>
      <c r="QSG5" s="19"/>
      <c r="QSH5" s="19"/>
      <c r="QSI5" s="19"/>
      <c r="QSJ5" s="19"/>
      <c r="QSK5" s="19"/>
      <c r="QSL5" s="19"/>
      <c r="QSM5" s="19"/>
      <c r="QSN5" s="19"/>
      <c r="QSO5" s="19"/>
      <c r="QSP5" s="19"/>
      <c r="QSQ5" s="19"/>
      <c r="QSR5" s="19"/>
      <c r="QSS5" s="19"/>
      <c r="QST5" s="19"/>
      <c r="QSU5" s="19"/>
      <c r="QSV5" s="19"/>
      <c r="QSW5" s="19"/>
      <c r="QSX5" s="19"/>
      <c r="QSY5" s="19"/>
      <c r="QSZ5" s="19"/>
      <c r="QTA5" s="19"/>
      <c r="QTB5" s="19"/>
      <c r="QTC5" s="19"/>
      <c r="QTD5" s="19"/>
      <c r="QTE5" s="19"/>
      <c r="QTF5" s="19"/>
      <c r="QTG5" s="19"/>
      <c r="QTH5" s="19"/>
      <c r="QTI5" s="19"/>
      <c r="QTJ5" s="19"/>
      <c r="QTK5" s="19"/>
      <c r="QTL5" s="19"/>
      <c r="QTM5" s="19"/>
      <c r="QTN5" s="19"/>
      <c r="QTO5" s="19"/>
      <c r="QTP5" s="19"/>
      <c r="QTQ5" s="19"/>
      <c r="QTR5" s="19"/>
      <c r="QTS5" s="19"/>
      <c r="QTT5" s="19"/>
      <c r="QTU5" s="19"/>
      <c r="QTV5" s="19"/>
      <c r="QTW5" s="19"/>
      <c r="QTX5" s="19"/>
      <c r="QTY5" s="19"/>
      <c r="QTZ5" s="19"/>
      <c r="QUA5" s="19"/>
      <c r="QUB5" s="19"/>
      <c r="QUC5" s="19"/>
      <c r="QUD5" s="19"/>
      <c r="QUE5" s="19"/>
      <c r="QUF5" s="19"/>
      <c r="QUG5" s="19"/>
      <c r="QUH5" s="19"/>
      <c r="QUI5" s="19"/>
      <c r="QUJ5" s="19"/>
      <c r="QUK5" s="19"/>
      <c r="QUL5" s="19"/>
      <c r="QUM5" s="19"/>
      <c r="QUN5" s="19"/>
      <c r="QUO5" s="19"/>
      <c r="QUP5" s="19"/>
      <c r="QUQ5" s="19"/>
      <c r="QUR5" s="19"/>
      <c r="QUS5" s="19"/>
      <c r="QUT5" s="19"/>
      <c r="QUU5" s="19"/>
      <c r="QUV5" s="19"/>
      <c r="QUW5" s="19"/>
      <c r="QUX5" s="19"/>
      <c r="QUY5" s="19"/>
      <c r="QUZ5" s="19"/>
      <c r="QVA5" s="19"/>
      <c r="QVB5" s="19"/>
      <c r="QVC5" s="19"/>
      <c r="QVD5" s="19"/>
      <c r="QVE5" s="19"/>
      <c r="QVF5" s="19"/>
      <c r="QVG5" s="19"/>
      <c r="QVH5" s="19"/>
      <c r="QVI5" s="19"/>
      <c r="QVJ5" s="19"/>
      <c r="QVK5" s="19"/>
      <c r="QVL5" s="19"/>
      <c r="QVM5" s="19"/>
      <c r="QVN5" s="19"/>
      <c r="QVO5" s="19"/>
      <c r="QVP5" s="19"/>
      <c r="QVQ5" s="19"/>
      <c r="QVR5" s="19"/>
      <c r="QVS5" s="19"/>
      <c r="QVT5" s="19"/>
      <c r="QVU5" s="19"/>
      <c r="QVV5" s="19"/>
      <c r="QVW5" s="19"/>
      <c r="QVX5" s="19"/>
      <c r="QVY5" s="19"/>
      <c r="QVZ5" s="19"/>
      <c r="QWA5" s="19"/>
      <c r="QWB5" s="19"/>
      <c r="QWC5" s="19"/>
      <c r="QWD5" s="19"/>
      <c r="QWE5" s="19"/>
      <c r="QWF5" s="19"/>
      <c r="QWG5" s="19"/>
      <c r="QWH5" s="19"/>
      <c r="QWI5" s="19"/>
      <c r="QWJ5" s="19"/>
      <c r="QWK5" s="19"/>
      <c r="QWL5" s="19"/>
      <c r="QWM5" s="19"/>
      <c r="QWN5" s="19"/>
      <c r="QWO5" s="19"/>
      <c r="QWP5" s="19"/>
      <c r="QWQ5" s="19"/>
      <c r="QWR5" s="19"/>
      <c r="QWS5" s="19"/>
      <c r="QWT5" s="19"/>
      <c r="QWU5" s="19"/>
      <c r="QWV5" s="19"/>
      <c r="QWW5" s="19"/>
      <c r="QWX5" s="19"/>
      <c r="QWY5" s="19"/>
      <c r="QWZ5" s="19"/>
      <c r="QXA5" s="19"/>
      <c r="QXB5" s="19"/>
      <c r="QXC5" s="19"/>
      <c r="QXD5" s="19"/>
      <c r="QXE5" s="19"/>
      <c r="QXF5" s="19"/>
      <c r="QXG5" s="19"/>
      <c r="QXH5" s="19"/>
      <c r="QXI5" s="19"/>
      <c r="QXJ5" s="19"/>
      <c r="QXK5" s="19"/>
      <c r="QXL5" s="19"/>
      <c r="QXM5" s="19"/>
      <c r="QXN5" s="19"/>
      <c r="QXO5" s="19"/>
      <c r="QXP5" s="19"/>
      <c r="QXQ5" s="19"/>
      <c r="QXR5" s="19"/>
      <c r="QXS5" s="19"/>
      <c r="QXT5" s="19"/>
      <c r="QXU5" s="19"/>
      <c r="QXV5" s="19"/>
      <c r="QXW5" s="19"/>
      <c r="QXX5" s="19"/>
      <c r="QXY5" s="19"/>
      <c r="QXZ5" s="19"/>
      <c r="QYA5" s="19"/>
      <c r="QYB5" s="19"/>
      <c r="QYC5" s="19"/>
      <c r="QYD5" s="19"/>
      <c r="QYE5" s="19"/>
      <c r="QYF5" s="19"/>
      <c r="QYG5" s="19"/>
      <c r="QYH5" s="19"/>
      <c r="QYI5" s="19"/>
      <c r="QYJ5" s="19"/>
      <c r="QYK5" s="19"/>
      <c r="QYL5" s="19"/>
      <c r="QYM5" s="19"/>
      <c r="QYN5" s="19"/>
      <c r="QYO5" s="19"/>
      <c r="QYP5" s="19"/>
      <c r="QYQ5" s="19"/>
      <c r="QYR5" s="19"/>
      <c r="QYS5" s="19"/>
      <c r="QYT5" s="19"/>
      <c r="QYU5" s="19"/>
      <c r="QYV5" s="19"/>
      <c r="QYW5" s="19"/>
      <c r="QYX5" s="19"/>
      <c r="QYY5" s="19"/>
      <c r="QYZ5" s="19"/>
      <c r="QZA5" s="19"/>
      <c r="QZB5" s="19"/>
      <c r="QZC5" s="19"/>
      <c r="QZD5" s="19"/>
      <c r="QZE5" s="19"/>
      <c r="QZF5" s="19"/>
      <c r="QZG5" s="19"/>
      <c r="QZH5" s="19"/>
      <c r="QZI5" s="19"/>
      <c r="QZJ5" s="19"/>
      <c r="QZK5" s="19"/>
      <c r="QZL5" s="19"/>
      <c r="QZM5" s="19"/>
      <c r="QZN5" s="19"/>
      <c r="QZO5" s="19"/>
      <c r="QZP5" s="19"/>
      <c r="QZQ5" s="19"/>
      <c r="QZR5" s="19"/>
      <c r="QZS5" s="19"/>
      <c r="QZT5" s="19"/>
      <c r="QZU5" s="19"/>
      <c r="QZV5" s="19"/>
      <c r="QZW5" s="19"/>
      <c r="QZX5" s="19"/>
      <c r="QZY5" s="19"/>
      <c r="QZZ5" s="19"/>
      <c r="RAA5" s="19"/>
      <c r="RAB5" s="19"/>
      <c r="RAC5" s="19"/>
      <c r="RAD5" s="19"/>
      <c r="RAE5" s="19"/>
      <c r="RAF5" s="19"/>
      <c r="RAG5" s="19"/>
      <c r="RAH5" s="19"/>
      <c r="RAI5" s="19"/>
      <c r="RAJ5" s="19"/>
      <c r="RAK5" s="19"/>
      <c r="RAL5" s="19"/>
      <c r="RAM5" s="19"/>
      <c r="RAN5" s="19"/>
      <c r="RAO5" s="19"/>
      <c r="RAP5" s="19"/>
      <c r="RAQ5" s="19"/>
      <c r="RAR5" s="19"/>
      <c r="RAS5" s="19"/>
      <c r="RAT5" s="19"/>
      <c r="RAU5" s="19"/>
      <c r="RAV5" s="19"/>
      <c r="RAW5" s="19"/>
      <c r="RAX5" s="19"/>
      <c r="RAY5" s="19"/>
      <c r="RAZ5" s="19"/>
      <c r="RBA5" s="19"/>
      <c r="RBB5" s="19"/>
      <c r="RBC5" s="19"/>
      <c r="RBD5" s="19"/>
      <c r="RBE5" s="19"/>
      <c r="RBF5" s="19"/>
      <c r="RBG5" s="19"/>
      <c r="RBH5" s="19"/>
      <c r="RBI5" s="19"/>
      <c r="RBJ5" s="19"/>
      <c r="RBK5" s="19"/>
      <c r="RBL5" s="19"/>
      <c r="RBM5" s="19"/>
      <c r="RBN5" s="19"/>
      <c r="RBO5" s="19"/>
      <c r="RBP5" s="19"/>
      <c r="RBQ5" s="19"/>
      <c r="RBR5" s="19"/>
      <c r="RBS5" s="19"/>
      <c r="RBT5" s="19"/>
      <c r="RBU5" s="19"/>
      <c r="RBV5" s="19"/>
      <c r="RBW5" s="19"/>
      <c r="RBX5" s="19"/>
      <c r="RBY5" s="19"/>
      <c r="RBZ5" s="19"/>
      <c r="RCA5" s="19"/>
      <c r="RCB5" s="19"/>
      <c r="RCC5" s="19"/>
      <c r="RCD5" s="19"/>
      <c r="RCE5" s="19"/>
      <c r="RCF5" s="19"/>
      <c r="RCG5" s="19"/>
      <c r="RCH5" s="19"/>
      <c r="RCI5" s="19"/>
      <c r="RCJ5" s="19"/>
      <c r="RCK5" s="19"/>
      <c r="RCL5" s="19"/>
      <c r="RCM5" s="19"/>
      <c r="RCN5" s="19"/>
      <c r="RCO5" s="19"/>
      <c r="RCP5" s="19"/>
      <c r="RCQ5" s="19"/>
      <c r="RCR5" s="19"/>
      <c r="RCS5" s="19"/>
      <c r="RCT5" s="19"/>
      <c r="RCU5" s="19"/>
      <c r="RCV5" s="19"/>
      <c r="RCW5" s="19"/>
      <c r="RCX5" s="19"/>
      <c r="RCY5" s="19"/>
      <c r="RCZ5" s="19"/>
      <c r="RDA5" s="19"/>
      <c r="RDB5" s="19"/>
      <c r="RDC5" s="19"/>
      <c r="RDD5" s="19"/>
      <c r="RDE5" s="19"/>
      <c r="RDF5" s="19"/>
      <c r="RDG5" s="19"/>
      <c r="RDH5" s="19"/>
      <c r="RDI5" s="19"/>
      <c r="RDJ5" s="19"/>
      <c r="RDK5" s="19"/>
      <c r="RDL5" s="19"/>
      <c r="RDM5" s="19"/>
      <c r="RDN5" s="19"/>
      <c r="RDO5" s="19"/>
      <c r="RDP5" s="19"/>
      <c r="RDQ5" s="19"/>
      <c r="RDR5" s="19"/>
      <c r="RDS5" s="19"/>
      <c r="RDT5" s="19"/>
      <c r="RDU5" s="19"/>
      <c r="RDV5" s="19"/>
      <c r="RDW5" s="19"/>
      <c r="RDX5" s="19"/>
      <c r="RDY5" s="19"/>
      <c r="RDZ5" s="19"/>
      <c r="REA5" s="19"/>
      <c r="REB5" s="19"/>
      <c r="REC5" s="19"/>
      <c r="RED5" s="19"/>
      <c r="REE5" s="19"/>
      <c r="REF5" s="19"/>
      <c r="REG5" s="19"/>
      <c r="REH5" s="19"/>
      <c r="REI5" s="19"/>
      <c r="REJ5" s="19"/>
      <c r="REK5" s="19"/>
      <c r="REL5" s="19"/>
      <c r="REM5" s="19"/>
      <c r="REN5" s="19"/>
      <c r="REO5" s="19"/>
      <c r="REP5" s="19"/>
      <c r="REQ5" s="19"/>
      <c r="RER5" s="19"/>
      <c r="RES5" s="19"/>
      <c r="RET5" s="19"/>
      <c r="REU5" s="19"/>
      <c r="REV5" s="19"/>
      <c r="REW5" s="19"/>
      <c r="REX5" s="19"/>
      <c r="REY5" s="19"/>
      <c r="REZ5" s="19"/>
      <c r="RFA5" s="19"/>
      <c r="RFB5" s="19"/>
      <c r="RFC5" s="19"/>
      <c r="RFD5" s="19"/>
      <c r="RFE5" s="19"/>
      <c r="RFF5" s="19"/>
      <c r="RFG5" s="19"/>
      <c r="RFH5" s="19"/>
      <c r="RFI5" s="19"/>
      <c r="RFJ5" s="19"/>
      <c r="RFK5" s="19"/>
      <c r="RFL5" s="19"/>
      <c r="RFM5" s="19"/>
      <c r="RFN5" s="19"/>
      <c r="RFO5" s="19"/>
      <c r="RFP5" s="19"/>
      <c r="RFQ5" s="19"/>
      <c r="RFR5" s="19"/>
      <c r="RFS5" s="19"/>
      <c r="RFT5" s="19"/>
      <c r="RFU5" s="19"/>
      <c r="RFV5" s="19"/>
      <c r="RFW5" s="19"/>
      <c r="RFX5" s="19"/>
      <c r="RFY5" s="19"/>
      <c r="RFZ5" s="19"/>
      <c r="RGA5" s="19"/>
      <c r="RGB5" s="19"/>
      <c r="RGC5" s="19"/>
      <c r="RGD5" s="19"/>
      <c r="RGE5" s="19"/>
      <c r="RGF5" s="19"/>
      <c r="RGG5" s="19"/>
      <c r="RGH5" s="19"/>
      <c r="RGI5" s="19"/>
      <c r="RGJ5" s="19"/>
      <c r="RGK5" s="19"/>
      <c r="RGL5" s="19"/>
      <c r="RGM5" s="19"/>
      <c r="RGN5" s="19"/>
      <c r="RGO5" s="19"/>
      <c r="RGP5" s="19"/>
      <c r="RGQ5" s="19"/>
      <c r="RGR5" s="19"/>
      <c r="RGS5" s="19"/>
      <c r="RGT5" s="19"/>
      <c r="RGU5" s="19"/>
      <c r="RGV5" s="19"/>
      <c r="RGW5" s="19"/>
      <c r="RGX5" s="19"/>
      <c r="RGY5" s="19"/>
      <c r="RGZ5" s="19"/>
      <c r="RHA5" s="19"/>
      <c r="RHB5" s="19"/>
      <c r="RHC5" s="19"/>
      <c r="RHD5" s="19"/>
      <c r="RHE5" s="19"/>
      <c r="RHF5" s="19"/>
      <c r="RHG5" s="19"/>
      <c r="RHH5" s="19"/>
      <c r="RHI5" s="19"/>
      <c r="RHJ5" s="19"/>
      <c r="RHK5" s="19"/>
      <c r="RHL5" s="19"/>
      <c r="RHM5" s="19"/>
      <c r="RHN5" s="19"/>
      <c r="RHO5" s="19"/>
      <c r="RHP5" s="19"/>
      <c r="RHQ5" s="19"/>
      <c r="RHR5" s="19"/>
      <c r="RHS5" s="19"/>
      <c r="RHT5" s="19"/>
      <c r="RHU5" s="19"/>
      <c r="RHV5" s="19"/>
      <c r="RHW5" s="19"/>
      <c r="RHX5" s="19"/>
      <c r="RHY5" s="19"/>
      <c r="RHZ5" s="19"/>
      <c r="RIA5" s="19"/>
      <c r="RIB5" s="19"/>
      <c r="RIC5" s="19"/>
      <c r="RID5" s="19"/>
      <c r="RIE5" s="19"/>
      <c r="RIF5" s="19"/>
      <c r="RIG5" s="19"/>
      <c r="RIH5" s="19"/>
      <c r="RII5" s="19"/>
      <c r="RIJ5" s="19"/>
      <c r="RIK5" s="19"/>
      <c r="RIL5" s="19"/>
      <c r="RIM5" s="19"/>
      <c r="RIN5" s="19"/>
      <c r="RIO5" s="19"/>
      <c r="RIP5" s="19"/>
      <c r="RIQ5" s="19"/>
      <c r="RIR5" s="19"/>
      <c r="RIS5" s="19"/>
      <c r="RIT5" s="19"/>
      <c r="RIU5" s="19"/>
      <c r="RIV5" s="19"/>
      <c r="RIW5" s="19"/>
      <c r="RIX5" s="19"/>
      <c r="RIY5" s="19"/>
      <c r="RIZ5" s="19"/>
      <c r="RJA5" s="19"/>
      <c r="RJB5" s="19"/>
      <c r="RJC5" s="19"/>
      <c r="RJD5" s="19"/>
      <c r="RJE5" s="19"/>
      <c r="RJF5" s="19"/>
      <c r="RJG5" s="19"/>
      <c r="RJH5" s="19"/>
      <c r="RJI5" s="19"/>
      <c r="RJJ5" s="19"/>
      <c r="RJK5" s="19"/>
      <c r="RJL5" s="19"/>
      <c r="RJM5" s="19"/>
      <c r="RJN5" s="19"/>
      <c r="RJO5" s="19"/>
      <c r="RJP5" s="19"/>
      <c r="RJQ5" s="19"/>
      <c r="RJR5" s="19"/>
      <c r="RJS5" s="19"/>
      <c r="RJT5" s="19"/>
      <c r="RJU5" s="19"/>
      <c r="RJV5" s="19"/>
      <c r="RJW5" s="19"/>
      <c r="RJX5" s="19"/>
      <c r="RJY5" s="19"/>
      <c r="RJZ5" s="19"/>
      <c r="RKA5" s="19"/>
      <c r="RKB5" s="19"/>
      <c r="RKC5" s="19"/>
      <c r="RKD5" s="19"/>
      <c r="RKE5" s="19"/>
      <c r="RKF5" s="19"/>
      <c r="RKG5" s="19"/>
      <c r="RKH5" s="19"/>
      <c r="RKI5" s="19"/>
      <c r="RKJ5" s="19"/>
      <c r="RKK5" s="19"/>
      <c r="RKL5" s="19"/>
      <c r="RKM5" s="19"/>
      <c r="RKN5" s="19"/>
      <c r="RKO5" s="19"/>
      <c r="RKP5" s="19"/>
      <c r="RKQ5" s="19"/>
      <c r="RKR5" s="19"/>
      <c r="RKS5" s="19"/>
      <c r="RKT5" s="19"/>
      <c r="RKU5" s="19"/>
      <c r="RKV5" s="19"/>
      <c r="RKW5" s="19"/>
      <c r="RKX5" s="19"/>
      <c r="RKY5" s="19"/>
      <c r="RKZ5" s="19"/>
      <c r="RLA5" s="19"/>
      <c r="RLB5" s="19"/>
      <c r="RLC5" s="19"/>
      <c r="RLD5" s="19"/>
      <c r="RLE5" s="19"/>
      <c r="RLF5" s="19"/>
      <c r="RLG5" s="19"/>
      <c r="RLH5" s="19"/>
      <c r="RLI5" s="19"/>
      <c r="RLJ5" s="19"/>
      <c r="RLK5" s="19"/>
      <c r="RLL5" s="19"/>
      <c r="RLM5" s="19"/>
      <c r="RLN5" s="19"/>
      <c r="RLO5" s="19"/>
      <c r="RLP5" s="19"/>
      <c r="RLQ5" s="19"/>
      <c r="RLR5" s="19"/>
      <c r="RLS5" s="19"/>
      <c r="RLT5" s="19"/>
      <c r="RLU5" s="19"/>
      <c r="RLV5" s="19"/>
      <c r="RLW5" s="19"/>
      <c r="RLX5" s="19"/>
      <c r="RLY5" s="19"/>
      <c r="RLZ5" s="19"/>
      <c r="RMA5" s="19"/>
      <c r="RMB5" s="19"/>
      <c r="RMC5" s="19"/>
      <c r="RMD5" s="19"/>
      <c r="RME5" s="19"/>
      <c r="RMF5" s="19"/>
      <c r="RMG5" s="19"/>
      <c r="RMH5" s="19"/>
      <c r="RMI5" s="19"/>
      <c r="RMJ5" s="19"/>
      <c r="RMK5" s="19"/>
      <c r="RML5" s="19"/>
      <c r="RMM5" s="19"/>
      <c r="RMN5" s="19"/>
      <c r="RMO5" s="19"/>
      <c r="RMP5" s="19"/>
      <c r="RMQ5" s="19"/>
      <c r="RMR5" s="19"/>
      <c r="RMS5" s="19"/>
      <c r="RMT5" s="19"/>
      <c r="RMU5" s="19"/>
      <c r="RMV5" s="19"/>
      <c r="RMW5" s="19"/>
      <c r="RMX5" s="19"/>
      <c r="RMY5" s="19"/>
      <c r="RMZ5" s="19"/>
      <c r="RNA5" s="19"/>
      <c r="RNB5" s="19"/>
      <c r="RNC5" s="19"/>
      <c r="RND5" s="19"/>
      <c r="RNE5" s="19"/>
      <c r="RNF5" s="19"/>
      <c r="RNG5" s="19"/>
      <c r="RNH5" s="19"/>
      <c r="RNI5" s="19"/>
      <c r="RNJ5" s="19"/>
      <c r="RNK5" s="19"/>
      <c r="RNL5" s="19"/>
      <c r="RNM5" s="19"/>
      <c r="RNN5" s="19"/>
      <c r="RNO5" s="19"/>
      <c r="RNP5" s="19"/>
      <c r="RNQ5" s="19"/>
      <c r="RNR5" s="19"/>
      <c r="RNS5" s="19"/>
      <c r="RNT5" s="19"/>
      <c r="RNU5" s="19"/>
      <c r="RNV5" s="19"/>
      <c r="RNW5" s="19"/>
      <c r="RNX5" s="19"/>
      <c r="RNY5" s="19"/>
      <c r="RNZ5" s="19"/>
      <c r="ROA5" s="19"/>
      <c r="ROB5" s="19"/>
      <c r="ROC5" s="19"/>
      <c r="ROD5" s="19"/>
      <c r="ROE5" s="19"/>
      <c r="ROF5" s="19"/>
      <c r="ROG5" s="19"/>
      <c r="ROH5" s="19"/>
      <c r="ROI5" s="19"/>
      <c r="ROJ5" s="19"/>
      <c r="ROK5" s="19"/>
      <c r="ROL5" s="19"/>
      <c r="ROM5" s="19"/>
      <c r="RON5" s="19"/>
      <c r="ROO5" s="19"/>
      <c r="ROP5" s="19"/>
      <c r="ROQ5" s="19"/>
      <c r="ROR5" s="19"/>
      <c r="ROS5" s="19"/>
      <c r="ROT5" s="19"/>
      <c r="ROU5" s="19"/>
      <c r="ROV5" s="19"/>
      <c r="ROW5" s="19"/>
      <c r="ROX5" s="19"/>
      <c r="ROY5" s="19"/>
      <c r="ROZ5" s="19"/>
      <c r="RPA5" s="19"/>
      <c r="RPB5" s="19"/>
      <c r="RPC5" s="19"/>
      <c r="RPD5" s="19"/>
      <c r="RPE5" s="19"/>
      <c r="RPF5" s="19"/>
      <c r="RPG5" s="19"/>
      <c r="RPH5" s="19"/>
      <c r="RPI5" s="19"/>
      <c r="RPJ5" s="19"/>
      <c r="RPK5" s="19"/>
      <c r="RPL5" s="19"/>
      <c r="RPM5" s="19"/>
      <c r="RPN5" s="19"/>
      <c r="RPO5" s="19"/>
      <c r="RPP5" s="19"/>
      <c r="RPQ5" s="19"/>
      <c r="RPR5" s="19"/>
      <c r="RPS5" s="19"/>
      <c r="RPT5" s="19"/>
      <c r="RPU5" s="19"/>
      <c r="RPV5" s="19"/>
      <c r="RPW5" s="19"/>
      <c r="RPX5" s="19"/>
      <c r="RPY5" s="19"/>
      <c r="RPZ5" s="19"/>
      <c r="RQA5" s="19"/>
      <c r="RQB5" s="19"/>
      <c r="RQC5" s="19"/>
      <c r="RQD5" s="19"/>
      <c r="RQE5" s="19"/>
      <c r="RQF5" s="19"/>
      <c r="RQG5" s="19"/>
      <c r="RQH5" s="19"/>
      <c r="RQI5" s="19"/>
      <c r="RQJ5" s="19"/>
      <c r="RQK5" s="19"/>
      <c r="RQL5" s="19"/>
      <c r="RQM5" s="19"/>
      <c r="RQN5" s="19"/>
      <c r="RQO5" s="19"/>
      <c r="RQP5" s="19"/>
      <c r="RQQ5" s="19"/>
      <c r="RQR5" s="19"/>
      <c r="RQS5" s="19"/>
      <c r="RQT5" s="19"/>
      <c r="RQU5" s="19"/>
      <c r="RQV5" s="19"/>
      <c r="RQW5" s="19"/>
      <c r="RQX5" s="19"/>
      <c r="RQY5" s="19"/>
      <c r="RQZ5" s="19"/>
      <c r="RRA5" s="19"/>
      <c r="RRB5" s="19"/>
      <c r="RRC5" s="19"/>
      <c r="RRD5" s="19"/>
      <c r="RRE5" s="19"/>
      <c r="RRF5" s="19"/>
      <c r="RRG5" s="19"/>
      <c r="RRH5" s="19"/>
      <c r="RRI5" s="19"/>
      <c r="RRJ5" s="19"/>
      <c r="RRK5" s="19"/>
      <c r="RRL5" s="19"/>
      <c r="RRM5" s="19"/>
      <c r="RRN5" s="19"/>
      <c r="RRO5" s="19"/>
      <c r="RRP5" s="19"/>
      <c r="RRQ5" s="19"/>
      <c r="RRR5" s="19"/>
      <c r="RRS5" s="19"/>
      <c r="RRT5" s="19"/>
      <c r="RRU5" s="19"/>
      <c r="RRV5" s="19"/>
      <c r="RRW5" s="19"/>
      <c r="RRX5" s="19"/>
      <c r="RRY5" s="19"/>
      <c r="RRZ5" s="19"/>
      <c r="RSA5" s="19"/>
      <c r="RSB5" s="19"/>
      <c r="RSC5" s="19"/>
      <c r="RSD5" s="19"/>
      <c r="RSE5" s="19"/>
      <c r="RSF5" s="19"/>
      <c r="RSG5" s="19"/>
      <c r="RSH5" s="19"/>
      <c r="RSI5" s="19"/>
      <c r="RSJ5" s="19"/>
      <c r="RSK5" s="19"/>
      <c r="RSL5" s="19"/>
      <c r="RSM5" s="19"/>
      <c r="RSN5" s="19"/>
      <c r="RSO5" s="19"/>
      <c r="RSP5" s="19"/>
      <c r="RSQ5" s="19"/>
      <c r="RSR5" s="19"/>
      <c r="RSS5" s="19"/>
      <c r="RST5" s="19"/>
      <c r="RSU5" s="19"/>
      <c r="RSV5" s="19"/>
      <c r="RSW5" s="19"/>
      <c r="RSX5" s="19"/>
      <c r="RSY5" s="19"/>
      <c r="RSZ5" s="19"/>
      <c r="RTA5" s="19"/>
      <c r="RTB5" s="19"/>
      <c r="RTC5" s="19"/>
      <c r="RTD5" s="19"/>
      <c r="RTE5" s="19"/>
      <c r="RTF5" s="19"/>
      <c r="RTG5" s="19"/>
      <c r="RTH5" s="19"/>
      <c r="RTI5" s="19"/>
      <c r="RTJ5" s="19"/>
      <c r="RTK5" s="19"/>
      <c r="RTL5" s="19"/>
      <c r="RTM5" s="19"/>
      <c r="RTN5" s="19"/>
      <c r="RTO5" s="19"/>
      <c r="RTP5" s="19"/>
      <c r="RTQ5" s="19"/>
      <c r="RTR5" s="19"/>
      <c r="RTS5" s="19"/>
      <c r="RTT5" s="19"/>
      <c r="RTU5" s="19"/>
      <c r="RTV5" s="19"/>
      <c r="RTW5" s="19"/>
      <c r="RTX5" s="19"/>
      <c r="RTY5" s="19"/>
      <c r="RTZ5" s="19"/>
      <c r="RUA5" s="19"/>
      <c r="RUB5" s="19"/>
      <c r="RUC5" s="19"/>
      <c r="RUD5" s="19"/>
      <c r="RUE5" s="19"/>
      <c r="RUF5" s="19"/>
      <c r="RUG5" s="19"/>
      <c r="RUH5" s="19"/>
      <c r="RUI5" s="19"/>
      <c r="RUJ5" s="19"/>
      <c r="RUK5" s="19"/>
      <c r="RUL5" s="19"/>
      <c r="RUM5" s="19"/>
      <c r="RUN5" s="19"/>
      <c r="RUO5" s="19"/>
      <c r="RUP5" s="19"/>
      <c r="RUQ5" s="19"/>
      <c r="RUR5" s="19"/>
      <c r="RUS5" s="19"/>
      <c r="RUT5" s="19"/>
      <c r="RUU5" s="19"/>
      <c r="RUV5" s="19"/>
      <c r="RUW5" s="19"/>
      <c r="RUX5" s="19"/>
      <c r="RUY5" s="19"/>
      <c r="RUZ5" s="19"/>
      <c r="RVA5" s="19"/>
      <c r="RVB5" s="19"/>
      <c r="RVC5" s="19"/>
      <c r="RVD5" s="19"/>
      <c r="RVE5" s="19"/>
      <c r="RVF5" s="19"/>
      <c r="RVG5" s="19"/>
      <c r="RVH5" s="19"/>
      <c r="RVI5" s="19"/>
      <c r="RVJ5" s="19"/>
      <c r="RVK5" s="19"/>
      <c r="RVL5" s="19"/>
      <c r="RVM5" s="19"/>
      <c r="RVN5" s="19"/>
      <c r="RVO5" s="19"/>
      <c r="RVP5" s="19"/>
      <c r="RVQ5" s="19"/>
      <c r="RVR5" s="19"/>
      <c r="RVS5" s="19"/>
      <c r="RVT5" s="19"/>
      <c r="RVU5" s="19"/>
      <c r="RVV5" s="19"/>
      <c r="RVW5" s="19"/>
      <c r="RVX5" s="19"/>
      <c r="RVY5" s="19"/>
      <c r="RVZ5" s="19"/>
      <c r="RWA5" s="19"/>
      <c r="RWB5" s="19"/>
      <c r="RWC5" s="19"/>
      <c r="RWD5" s="19"/>
      <c r="RWE5" s="19"/>
      <c r="RWF5" s="19"/>
      <c r="RWG5" s="19"/>
      <c r="RWH5" s="19"/>
      <c r="RWI5" s="19"/>
      <c r="RWJ5" s="19"/>
      <c r="RWK5" s="19"/>
      <c r="RWL5" s="19"/>
      <c r="RWM5" s="19"/>
      <c r="RWN5" s="19"/>
      <c r="RWO5" s="19"/>
      <c r="RWP5" s="19"/>
      <c r="RWQ5" s="19"/>
      <c r="RWR5" s="19"/>
      <c r="RWS5" s="19"/>
      <c r="RWT5" s="19"/>
      <c r="RWU5" s="19"/>
      <c r="RWV5" s="19"/>
      <c r="RWW5" s="19"/>
      <c r="RWX5" s="19"/>
      <c r="RWY5" s="19"/>
      <c r="RWZ5" s="19"/>
      <c r="RXA5" s="19"/>
      <c r="RXB5" s="19"/>
      <c r="RXC5" s="19"/>
      <c r="RXD5" s="19"/>
      <c r="RXE5" s="19"/>
      <c r="RXF5" s="19"/>
      <c r="RXG5" s="19"/>
      <c r="RXH5" s="19"/>
      <c r="RXI5" s="19"/>
      <c r="RXJ5" s="19"/>
      <c r="RXK5" s="19"/>
      <c r="RXL5" s="19"/>
      <c r="RXM5" s="19"/>
      <c r="RXN5" s="19"/>
      <c r="RXO5" s="19"/>
      <c r="RXP5" s="19"/>
      <c r="RXQ5" s="19"/>
      <c r="RXR5" s="19"/>
      <c r="RXS5" s="19"/>
      <c r="RXT5" s="19"/>
      <c r="RXU5" s="19"/>
      <c r="RXV5" s="19"/>
      <c r="RXW5" s="19"/>
      <c r="RXX5" s="19"/>
      <c r="RXY5" s="19"/>
      <c r="RXZ5" s="19"/>
      <c r="RYA5" s="19"/>
      <c r="RYB5" s="19"/>
      <c r="RYC5" s="19"/>
      <c r="RYD5" s="19"/>
      <c r="RYE5" s="19"/>
      <c r="RYF5" s="19"/>
      <c r="RYG5" s="19"/>
      <c r="RYH5" s="19"/>
      <c r="RYI5" s="19"/>
      <c r="RYJ5" s="19"/>
      <c r="RYK5" s="19"/>
      <c r="RYL5" s="19"/>
      <c r="RYM5" s="19"/>
      <c r="RYN5" s="19"/>
      <c r="RYO5" s="19"/>
      <c r="RYP5" s="19"/>
      <c r="RYQ5" s="19"/>
      <c r="RYR5" s="19"/>
      <c r="RYS5" s="19"/>
      <c r="RYT5" s="19"/>
      <c r="RYU5" s="19"/>
      <c r="RYV5" s="19"/>
      <c r="RYW5" s="19"/>
      <c r="RYX5" s="19"/>
      <c r="RYY5" s="19"/>
      <c r="RYZ5" s="19"/>
      <c r="RZA5" s="19"/>
      <c r="RZB5" s="19"/>
      <c r="RZC5" s="19"/>
      <c r="RZD5" s="19"/>
      <c r="RZE5" s="19"/>
      <c r="RZF5" s="19"/>
      <c r="RZG5" s="19"/>
      <c r="RZH5" s="19"/>
      <c r="RZI5" s="19"/>
      <c r="RZJ5" s="19"/>
      <c r="RZK5" s="19"/>
      <c r="RZL5" s="19"/>
      <c r="RZM5" s="19"/>
      <c r="RZN5" s="19"/>
      <c r="RZO5" s="19"/>
      <c r="RZP5" s="19"/>
      <c r="RZQ5" s="19"/>
      <c r="RZR5" s="19"/>
      <c r="RZS5" s="19"/>
      <c r="RZT5" s="19"/>
      <c r="RZU5" s="19"/>
      <c r="RZV5" s="19"/>
      <c r="RZW5" s="19"/>
      <c r="RZX5" s="19"/>
      <c r="RZY5" s="19"/>
      <c r="RZZ5" s="19"/>
      <c r="SAA5" s="19"/>
      <c r="SAB5" s="19"/>
      <c r="SAC5" s="19"/>
      <c r="SAD5" s="19"/>
      <c r="SAE5" s="19"/>
      <c r="SAF5" s="19"/>
      <c r="SAG5" s="19"/>
      <c r="SAH5" s="19"/>
      <c r="SAI5" s="19"/>
      <c r="SAJ5" s="19"/>
      <c r="SAK5" s="19"/>
      <c r="SAL5" s="19"/>
      <c r="SAM5" s="19"/>
      <c r="SAN5" s="19"/>
      <c r="SAO5" s="19"/>
      <c r="SAP5" s="19"/>
      <c r="SAQ5" s="19"/>
      <c r="SAR5" s="19"/>
      <c r="SAS5" s="19"/>
      <c r="SAT5" s="19"/>
      <c r="SAU5" s="19"/>
      <c r="SAV5" s="19"/>
      <c r="SAW5" s="19"/>
      <c r="SAX5" s="19"/>
      <c r="SAY5" s="19"/>
      <c r="SAZ5" s="19"/>
      <c r="SBA5" s="19"/>
      <c r="SBB5" s="19"/>
      <c r="SBC5" s="19"/>
      <c r="SBD5" s="19"/>
      <c r="SBE5" s="19"/>
      <c r="SBF5" s="19"/>
      <c r="SBG5" s="19"/>
      <c r="SBH5" s="19"/>
      <c r="SBI5" s="19"/>
      <c r="SBJ5" s="19"/>
      <c r="SBK5" s="19"/>
      <c r="SBL5" s="19"/>
      <c r="SBM5" s="19"/>
      <c r="SBN5" s="19"/>
      <c r="SBO5" s="19"/>
      <c r="SBP5" s="19"/>
      <c r="SBQ5" s="19"/>
      <c r="SBR5" s="19"/>
      <c r="SBS5" s="19"/>
      <c r="SBT5" s="19"/>
      <c r="SBU5" s="19"/>
      <c r="SBV5" s="19"/>
      <c r="SBW5" s="19"/>
      <c r="SBX5" s="19"/>
      <c r="SBY5" s="19"/>
      <c r="SBZ5" s="19"/>
      <c r="SCA5" s="19"/>
      <c r="SCB5" s="19"/>
      <c r="SCC5" s="19"/>
      <c r="SCD5" s="19"/>
      <c r="SCE5" s="19"/>
      <c r="SCF5" s="19"/>
      <c r="SCG5" s="19"/>
      <c r="SCH5" s="19"/>
      <c r="SCI5" s="19"/>
      <c r="SCJ5" s="19"/>
      <c r="SCK5" s="19"/>
      <c r="SCL5" s="19"/>
      <c r="SCM5" s="19"/>
      <c r="SCN5" s="19"/>
      <c r="SCO5" s="19"/>
      <c r="SCP5" s="19"/>
      <c r="SCQ5" s="19"/>
      <c r="SCR5" s="19"/>
      <c r="SCS5" s="19"/>
      <c r="SCT5" s="19"/>
      <c r="SCU5" s="19"/>
      <c r="SCV5" s="19"/>
      <c r="SCW5" s="19"/>
      <c r="SCX5" s="19"/>
      <c r="SCY5" s="19"/>
      <c r="SCZ5" s="19"/>
      <c r="SDA5" s="19"/>
      <c r="SDB5" s="19"/>
      <c r="SDC5" s="19"/>
      <c r="SDD5" s="19"/>
      <c r="SDE5" s="19"/>
      <c r="SDF5" s="19"/>
      <c r="SDG5" s="19"/>
      <c r="SDH5" s="19"/>
      <c r="SDI5" s="19"/>
      <c r="SDJ5" s="19"/>
      <c r="SDK5" s="19"/>
      <c r="SDL5" s="19"/>
      <c r="SDM5" s="19"/>
      <c r="SDN5" s="19"/>
      <c r="SDO5" s="19"/>
      <c r="SDP5" s="19"/>
      <c r="SDQ5" s="19"/>
      <c r="SDR5" s="19"/>
      <c r="SDS5" s="19"/>
      <c r="SDT5" s="19"/>
      <c r="SDU5" s="19"/>
      <c r="SDV5" s="19"/>
      <c r="SDW5" s="19"/>
      <c r="SDX5" s="19"/>
      <c r="SDY5" s="19"/>
      <c r="SDZ5" s="19"/>
      <c r="SEA5" s="19"/>
      <c r="SEB5" s="19"/>
      <c r="SEC5" s="19"/>
      <c r="SED5" s="19"/>
      <c r="SEE5" s="19"/>
      <c r="SEF5" s="19"/>
      <c r="SEG5" s="19"/>
      <c r="SEH5" s="19"/>
      <c r="SEI5" s="19"/>
      <c r="SEJ5" s="19"/>
      <c r="SEK5" s="19"/>
      <c r="SEL5" s="19"/>
      <c r="SEM5" s="19"/>
      <c r="SEN5" s="19"/>
      <c r="SEO5" s="19"/>
      <c r="SEP5" s="19"/>
      <c r="SEQ5" s="19"/>
      <c r="SER5" s="19"/>
      <c r="SES5" s="19"/>
      <c r="SET5" s="19"/>
      <c r="SEU5" s="19"/>
      <c r="SEV5" s="19"/>
      <c r="SEW5" s="19"/>
      <c r="SEX5" s="19"/>
      <c r="SEY5" s="19"/>
      <c r="SEZ5" s="19"/>
      <c r="SFA5" s="19"/>
      <c r="SFB5" s="19"/>
      <c r="SFC5" s="19"/>
      <c r="SFD5" s="19"/>
      <c r="SFE5" s="19"/>
      <c r="SFF5" s="19"/>
      <c r="SFG5" s="19"/>
      <c r="SFH5" s="19"/>
      <c r="SFI5" s="19"/>
      <c r="SFJ5" s="19"/>
      <c r="SFK5" s="19"/>
      <c r="SFL5" s="19"/>
      <c r="SFM5" s="19"/>
      <c r="SFN5" s="19"/>
      <c r="SFO5" s="19"/>
      <c r="SFP5" s="19"/>
      <c r="SFQ5" s="19"/>
      <c r="SFR5" s="19"/>
      <c r="SFS5" s="19"/>
      <c r="SFT5" s="19"/>
      <c r="SFU5" s="19"/>
      <c r="SFV5" s="19"/>
      <c r="SFW5" s="19"/>
      <c r="SFX5" s="19"/>
      <c r="SFY5" s="19"/>
      <c r="SFZ5" s="19"/>
      <c r="SGA5" s="19"/>
      <c r="SGB5" s="19"/>
      <c r="SGC5" s="19"/>
      <c r="SGD5" s="19"/>
      <c r="SGE5" s="19"/>
      <c r="SGF5" s="19"/>
      <c r="SGG5" s="19"/>
      <c r="SGH5" s="19"/>
      <c r="SGI5" s="19"/>
      <c r="SGJ5" s="19"/>
      <c r="SGK5" s="19"/>
      <c r="SGL5" s="19"/>
      <c r="SGM5" s="19"/>
      <c r="SGN5" s="19"/>
      <c r="SGO5" s="19"/>
      <c r="SGP5" s="19"/>
      <c r="SGQ5" s="19"/>
      <c r="SGR5" s="19"/>
      <c r="SGS5" s="19"/>
      <c r="SGT5" s="19"/>
      <c r="SGU5" s="19"/>
      <c r="SGV5" s="19"/>
      <c r="SGW5" s="19"/>
      <c r="SGX5" s="19"/>
      <c r="SGY5" s="19"/>
      <c r="SGZ5" s="19"/>
      <c r="SHA5" s="19"/>
      <c r="SHB5" s="19"/>
      <c r="SHC5" s="19"/>
      <c r="SHD5" s="19"/>
      <c r="SHE5" s="19"/>
      <c r="SHF5" s="19"/>
      <c r="SHG5" s="19"/>
      <c r="SHH5" s="19"/>
      <c r="SHI5" s="19"/>
      <c r="SHJ5" s="19"/>
      <c r="SHK5" s="19"/>
      <c r="SHL5" s="19"/>
      <c r="SHM5" s="19"/>
      <c r="SHN5" s="19"/>
      <c r="SHO5" s="19"/>
      <c r="SHP5" s="19"/>
      <c r="SHQ5" s="19"/>
      <c r="SHR5" s="19"/>
      <c r="SHS5" s="19"/>
      <c r="SHT5" s="19"/>
      <c r="SHU5" s="19"/>
      <c r="SHV5" s="19"/>
      <c r="SHW5" s="19"/>
      <c r="SHX5" s="19"/>
      <c r="SHY5" s="19"/>
      <c r="SHZ5" s="19"/>
      <c r="SIA5" s="19"/>
      <c r="SIB5" s="19"/>
      <c r="SIC5" s="19"/>
      <c r="SID5" s="19"/>
      <c r="SIE5" s="19"/>
      <c r="SIF5" s="19"/>
      <c r="SIG5" s="19"/>
      <c r="SIH5" s="19"/>
      <c r="SII5" s="19"/>
      <c r="SIJ5" s="19"/>
      <c r="SIK5" s="19"/>
      <c r="SIL5" s="19"/>
      <c r="SIM5" s="19"/>
      <c r="SIN5" s="19"/>
      <c r="SIO5" s="19"/>
      <c r="SIP5" s="19"/>
      <c r="SIQ5" s="19"/>
      <c r="SIR5" s="19"/>
      <c r="SIS5" s="19"/>
      <c r="SIT5" s="19"/>
      <c r="SIU5" s="19"/>
      <c r="SIV5" s="19"/>
      <c r="SIW5" s="19"/>
      <c r="SIX5" s="19"/>
      <c r="SIY5" s="19"/>
      <c r="SIZ5" s="19"/>
      <c r="SJA5" s="19"/>
      <c r="SJB5" s="19"/>
      <c r="SJC5" s="19"/>
      <c r="SJD5" s="19"/>
      <c r="SJE5" s="19"/>
      <c r="SJF5" s="19"/>
      <c r="SJG5" s="19"/>
      <c r="SJH5" s="19"/>
      <c r="SJI5" s="19"/>
      <c r="SJJ5" s="19"/>
      <c r="SJK5" s="19"/>
      <c r="SJL5" s="19"/>
      <c r="SJM5" s="19"/>
      <c r="SJN5" s="19"/>
      <c r="SJO5" s="19"/>
      <c r="SJP5" s="19"/>
      <c r="SJQ5" s="19"/>
      <c r="SJR5" s="19"/>
      <c r="SJS5" s="19"/>
      <c r="SJT5" s="19"/>
      <c r="SJU5" s="19"/>
      <c r="SJV5" s="19"/>
      <c r="SJW5" s="19"/>
      <c r="SJX5" s="19"/>
      <c r="SJY5" s="19"/>
      <c r="SJZ5" s="19"/>
      <c r="SKA5" s="19"/>
      <c r="SKB5" s="19"/>
      <c r="SKC5" s="19"/>
      <c r="SKD5" s="19"/>
      <c r="SKE5" s="19"/>
      <c r="SKF5" s="19"/>
      <c r="SKG5" s="19"/>
      <c r="SKH5" s="19"/>
      <c r="SKI5" s="19"/>
      <c r="SKJ5" s="19"/>
      <c r="SKK5" s="19"/>
      <c r="SKL5" s="19"/>
      <c r="SKM5" s="19"/>
      <c r="SKN5" s="19"/>
      <c r="SKO5" s="19"/>
      <c r="SKP5" s="19"/>
      <c r="SKQ5" s="19"/>
      <c r="SKR5" s="19"/>
      <c r="SKS5" s="19"/>
      <c r="SKT5" s="19"/>
      <c r="SKU5" s="19"/>
      <c r="SKV5" s="19"/>
      <c r="SKW5" s="19"/>
      <c r="SKX5" s="19"/>
      <c r="SKY5" s="19"/>
      <c r="SKZ5" s="19"/>
      <c r="SLA5" s="19"/>
      <c r="SLB5" s="19"/>
      <c r="SLC5" s="19"/>
      <c r="SLD5" s="19"/>
      <c r="SLE5" s="19"/>
      <c r="SLF5" s="19"/>
      <c r="SLG5" s="19"/>
      <c r="SLH5" s="19"/>
      <c r="SLI5" s="19"/>
      <c r="SLJ5" s="19"/>
      <c r="SLK5" s="19"/>
      <c r="SLL5" s="19"/>
      <c r="SLM5" s="19"/>
      <c r="SLN5" s="19"/>
      <c r="SLO5" s="19"/>
      <c r="SLP5" s="19"/>
      <c r="SLQ5" s="19"/>
      <c r="SLR5" s="19"/>
      <c r="SLS5" s="19"/>
      <c r="SLT5" s="19"/>
      <c r="SLU5" s="19"/>
      <c r="SLV5" s="19"/>
      <c r="SLW5" s="19"/>
      <c r="SLX5" s="19"/>
      <c r="SLY5" s="19"/>
      <c r="SLZ5" s="19"/>
      <c r="SMA5" s="19"/>
      <c r="SMB5" s="19"/>
      <c r="SMC5" s="19"/>
      <c r="SMD5" s="19"/>
      <c r="SME5" s="19"/>
      <c r="SMF5" s="19"/>
      <c r="SMG5" s="19"/>
      <c r="SMH5" s="19"/>
      <c r="SMI5" s="19"/>
      <c r="SMJ5" s="19"/>
      <c r="SMK5" s="19"/>
      <c r="SML5" s="19"/>
      <c r="SMM5" s="19"/>
      <c r="SMN5" s="19"/>
      <c r="SMO5" s="19"/>
      <c r="SMP5" s="19"/>
      <c r="SMQ5" s="19"/>
      <c r="SMR5" s="19"/>
      <c r="SMS5" s="19"/>
      <c r="SMT5" s="19"/>
      <c r="SMU5" s="19"/>
      <c r="SMV5" s="19"/>
      <c r="SMW5" s="19"/>
      <c r="SMX5" s="19"/>
      <c r="SMY5" s="19"/>
      <c r="SMZ5" s="19"/>
      <c r="SNA5" s="19"/>
      <c r="SNB5" s="19"/>
      <c r="SNC5" s="19"/>
      <c r="SND5" s="19"/>
      <c r="SNE5" s="19"/>
      <c r="SNF5" s="19"/>
      <c r="SNG5" s="19"/>
      <c r="SNH5" s="19"/>
      <c r="SNI5" s="19"/>
      <c r="SNJ5" s="19"/>
      <c r="SNK5" s="19"/>
      <c r="SNL5" s="19"/>
      <c r="SNM5" s="19"/>
      <c r="SNN5" s="19"/>
      <c r="SNO5" s="19"/>
      <c r="SNP5" s="19"/>
      <c r="SNQ5" s="19"/>
      <c r="SNR5" s="19"/>
      <c r="SNS5" s="19"/>
      <c r="SNT5" s="19"/>
      <c r="SNU5" s="19"/>
      <c r="SNV5" s="19"/>
      <c r="SNW5" s="19"/>
      <c r="SNX5" s="19"/>
      <c r="SNY5" s="19"/>
      <c r="SNZ5" s="19"/>
      <c r="SOA5" s="19"/>
      <c r="SOB5" s="19"/>
      <c r="SOC5" s="19"/>
      <c r="SOD5" s="19"/>
      <c r="SOE5" s="19"/>
      <c r="SOF5" s="19"/>
      <c r="SOG5" s="19"/>
      <c r="SOH5" s="19"/>
      <c r="SOI5" s="19"/>
      <c r="SOJ5" s="19"/>
      <c r="SOK5" s="19"/>
      <c r="SOL5" s="19"/>
      <c r="SOM5" s="19"/>
      <c r="SON5" s="19"/>
      <c r="SOO5" s="19"/>
      <c r="SOP5" s="19"/>
      <c r="SOQ5" s="19"/>
      <c r="SOR5" s="19"/>
      <c r="SOS5" s="19"/>
      <c r="SOT5" s="19"/>
      <c r="SOU5" s="19"/>
      <c r="SOV5" s="19"/>
      <c r="SOW5" s="19"/>
      <c r="SOX5" s="19"/>
      <c r="SOY5" s="19"/>
      <c r="SOZ5" s="19"/>
      <c r="SPA5" s="19"/>
      <c r="SPB5" s="19"/>
      <c r="SPC5" s="19"/>
      <c r="SPD5" s="19"/>
      <c r="SPE5" s="19"/>
      <c r="SPF5" s="19"/>
      <c r="SPG5" s="19"/>
      <c r="SPH5" s="19"/>
      <c r="SPI5" s="19"/>
      <c r="SPJ5" s="19"/>
      <c r="SPK5" s="19"/>
      <c r="SPL5" s="19"/>
      <c r="SPM5" s="19"/>
      <c r="SPN5" s="19"/>
      <c r="SPO5" s="19"/>
      <c r="SPP5" s="19"/>
      <c r="SPQ5" s="19"/>
      <c r="SPR5" s="19"/>
      <c r="SPS5" s="19"/>
      <c r="SPT5" s="19"/>
      <c r="SPU5" s="19"/>
      <c r="SPV5" s="19"/>
      <c r="SPW5" s="19"/>
      <c r="SPX5" s="19"/>
      <c r="SPY5" s="19"/>
      <c r="SPZ5" s="19"/>
      <c r="SQA5" s="19"/>
      <c r="SQB5" s="19"/>
      <c r="SQC5" s="19"/>
      <c r="SQD5" s="19"/>
      <c r="SQE5" s="19"/>
      <c r="SQF5" s="19"/>
      <c r="SQG5" s="19"/>
      <c r="SQH5" s="19"/>
      <c r="SQI5" s="19"/>
      <c r="SQJ5" s="19"/>
      <c r="SQK5" s="19"/>
      <c r="SQL5" s="19"/>
      <c r="SQM5" s="19"/>
      <c r="SQN5" s="19"/>
      <c r="SQO5" s="19"/>
      <c r="SQP5" s="19"/>
      <c r="SQQ5" s="19"/>
      <c r="SQR5" s="19"/>
      <c r="SQS5" s="19"/>
      <c r="SQT5" s="19"/>
      <c r="SQU5" s="19"/>
      <c r="SQV5" s="19"/>
      <c r="SQW5" s="19"/>
      <c r="SQX5" s="19"/>
      <c r="SQY5" s="19"/>
      <c r="SQZ5" s="19"/>
      <c r="SRA5" s="19"/>
      <c r="SRB5" s="19"/>
      <c r="SRC5" s="19"/>
      <c r="SRD5" s="19"/>
      <c r="SRE5" s="19"/>
      <c r="SRF5" s="19"/>
      <c r="SRG5" s="19"/>
      <c r="SRH5" s="19"/>
      <c r="SRI5" s="19"/>
      <c r="SRJ5" s="19"/>
      <c r="SRK5" s="19"/>
      <c r="SRL5" s="19"/>
      <c r="SRM5" s="19"/>
      <c r="SRN5" s="19"/>
      <c r="SRO5" s="19"/>
      <c r="SRP5" s="19"/>
      <c r="SRQ5" s="19"/>
      <c r="SRR5" s="19"/>
      <c r="SRS5" s="19"/>
      <c r="SRT5" s="19"/>
      <c r="SRU5" s="19"/>
      <c r="SRV5" s="19"/>
      <c r="SRW5" s="19"/>
      <c r="SRX5" s="19"/>
      <c r="SRY5" s="19"/>
      <c r="SRZ5" s="19"/>
      <c r="SSA5" s="19"/>
      <c r="SSB5" s="19"/>
      <c r="SSC5" s="19"/>
      <c r="SSD5" s="19"/>
      <c r="SSE5" s="19"/>
      <c r="SSF5" s="19"/>
      <c r="SSG5" s="19"/>
      <c r="SSH5" s="19"/>
      <c r="SSI5" s="19"/>
      <c r="SSJ5" s="19"/>
      <c r="SSK5" s="19"/>
      <c r="SSL5" s="19"/>
      <c r="SSM5" s="19"/>
      <c r="SSN5" s="19"/>
      <c r="SSO5" s="19"/>
      <c r="SSP5" s="19"/>
      <c r="SSQ5" s="19"/>
      <c r="SSR5" s="19"/>
      <c r="SSS5" s="19"/>
      <c r="SST5" s="19"/>
      <c r="SSU5" s="19"/>
      <c r="SSV5" s="19"/>
      <c r="SSW5" s="19"/>
      <c r="SSX5" s="19"/>
      <c r="SSY5" s="19"/>
      <c r="SSZ5" s="19"/>
      <c r="STA5" s="19"/>
      <c r="STB5" s="19"/>
      <c r="STC5" s="19"/>
      <c r="STD5" s="19"/>
      <c r="STE5" s="19"/>
      <c r="STF5" s="19"/>
      <c r="STG5" s="19"/>
      <c r="STH5" s="19"/>
      <c r="STI5" s="19"/>
      <c r="STJ5" s="19"/>
      <c r="STK5" s="19"/>
      <c r="STL5" s="19"/>
      <c r="STM5" s="19"/>
      <c r="STN5" s="19"/>
      <c r="STO5" s="19"/>
      <c r="STP5" s="19"/>
      <c r="STQ5" s="19"/>
      <c r="STR5" s="19"/>
      <c r="STS5" s="19"/>
      <c r="STT5" s="19"/>
      <c r="STU5" s="19"/>
      <c r="STV5" s="19"/>
      <c r="STW5" s="19"/>
      <c r="STX5" s="19"/>
      <c r="STY5" s="19"/>
      <c r="STZ5" s="19"/>
      <c r="SUA5" s="19"/>
      <c r="SUB5" s="19"/>
      <c r="SUC5" s="19"/>
      <c r="SUD5" s="19"/>
      <c r="SUE5" s="19"/>
      <c r="SUF5" s="19"/>
      <c r="SUG5" s="19"/>
      <c r="SUH5" s="19"/>
      <c r="SUI5" s="19"/>
      <c r="SUJ5" s="19"/>
      <c r="SUK5" s="19"/>
      <c r="SUL5" s="19"/>
      <c r="SUM5" s="19"/>
      <c r="SUN5" s="19"/>
      <c r="SUO5" s="19"/>
      <c r="SUP5" s="19"/>
      <c r="SUQ5" s="19"/>
      <c r="SUR5" s="19"/>
      <c r="SUS5" s="19"/>
      <c r="SUT5" s="19"/>
      <c r="SUU5" s="19"/>
      <c r="SUV5" s="19"/>
      <c r="SUW5" s="19"/>
      <c r="SUX5" s="19"/>
      <c r="SUY5" s="19"/>
      <c r="SUZ5" s="19"/>
      <c r="SVA5" s="19"/>
      <c r="SVB5" s="19"/>
      <c r="SVC5" s="19"/>
      <c r="SVD5" s="19"/>
      <c r="SVE5" s="19"/>
      <c r="SVF5" s="19"/>
      <c r="SVG5" s="19"/>
      <c r="SVH5" s="19"/>
      <c r="SVI5" s="19"/>
      <c r="SVJ5" s="19"/>
      <c r="SVK5" s="19"/>
      <c r="SVL5" s="19"/>
      <c r="SVM5" s="19"/>
      <c r="SVN5" s="19"/>
      <c r="SVO5" s="19"/>
      <c r="SVP5" s="19"/>
      <c r="SVQ5" s="19"/>
      <c r="SVR5" s="19"/>
      <c r="SVS5" s="19"/>
      <c r="SVT5" s="19"/>
      <c r="SVU5" s="19"/>
      <c r="SVV5" s="19"/>
      <c r="SVW5" s="19"/>
      <c r="SVX5" s="19"/>
      <c r="SVY5" s="19"/>
      <c r="SVZ5" s="19"/>
      <c r="SWA5" s="19"/>
      <c r="SWB5" s="19"/>
      <c r="SWC5" s="19"/>
      <c r="SWD5" s="19"/>
      <c r="SWE5" s="19"/>
      <c r="SWF5" s="19"/>
      <c r="SWG5" s="19"/>
      <c r="SWH5" s="19"/>
      <c r="SWI5" s="19"/>
      <c r="SWJ5" s="19"/>
      <c r="SWK5" s="19"/>
      <c r="SWL5" s="19"/>
      <c r="SWM5" s="19"/>
      <c r="SWN5" s="19"/>
      <c r="SWO5" s="19"/>
      <c r="SWP5" s="19"/>
      <c r="SWQ5" s="19"/>
      <c r="SWR5" s="19"/>
      <c r="SWS5" s="19"/>
      <c r="SWT5" s="19"/>
      <c r="SWU5" s="19"/>
      <c r="SWV5" s="19"/>
      <c r="SWW5" s="19"/>
      <c r="SWX5" s="19"/>
      <c r="SWY5" s="19"/>
      <c r="SWZ5" s="19"/>
      <c r="SXA5" s="19"/>
      <c r="SXB5" s="19"/>
      <c r="SXC5" s="19"/>
      <c r="SXD5" s="19"/>
      <c r="SXE5" s="19"/>
      <c r="SXF5" s="19"/>
      <c r="SXG5" s="19"/>
      <c r="SXH5" s="19"/>
      <c r="SXI5" s="19"/>
      <c r="SXJ5" s="19"/>
      <c r="SXK5" s="19"/>
      <c r="SXL5" s="19"/>
      <c r="SXM5" s="19"/>
      <c r="SXN5" s="19"/>
      <c r="SXO5" s="19"/>
      <c r="SXP5" s="19"/>
      <c r="SXQ5" s="19"/>
      <c r="SXR5" s="19"/>
      <c r="SXS5" s="19"/>
      <c r="SXT5" s="19"/>
      <c r="SXU5" s="19"/>
      <c r="SXV5" s="19"/>
      <c r="SXW5" s="19"/>
      <c r="SXX5" s="19"/>
      <c r="SXY5" s="19"/>
      <c r="SXZ5" s="19"/>
      <c r="SYA5" s="19"/>
      <c r="SYB5" s="19"/>
      <c r="SYC5" s="19"/>
      <c r="SYD5" s="19"/>
      <c r="SYE5" s="19"/>
      <c r="SYF5" s="19"/>
      <c r="SYG5" s="19"/>
      <c r="SYH5" s="19"/>
      <c r="SYI5" s="19"/>
      <c r="SYJ5" s="19"/>
      <c r="SYK5" s="19"/>
      <c r="SYL5" s="19"/>
      <c r="SYM5" s="19"/>
      <c r="SYN5" s="19"/>
      <c r="SYO5" s="19"/>
      <c r="SYP5" s="19"/>
      <c r="SYQ5" s="19"/>
      <c r="SYR5" s="19"/>
      <c r="SYS5" s="19"/>
      <c r="SYT5" s="19"/>
      <c r="SYU5" s="19"/>
      <c r="SYV5" s="19"/>
      <c r="SYW5" s="19"/>
      <c r="SYX5" s="19"/>
      <c r="SYY5" s="19"/>
      <c r="SYZ5" s="19"/>
      <c r="SZA5" s="19"/>
      <c r="SZB5" s="19"/>
      <c r="SZC5" s="19"/>
      <c r="SZD5" s="19"/>
      <c r="SZE5" s="19"/>
      <c r="SZF5" s="19"/>
      <c r="SZG5" s="19"/>
      <c r="SZH5" s="19"/>
      <c r="SZI5" s="19"/>
      <c r="SZJ5" s="19"/>
      <c r="SZK5" s="19"/>
      <c r="SZL5" s="19"/>
      <c r="SZM5" s="19"/>
      <c r="SZN5" s="19"/>
      <c r="SZO5" s="19"/>
      <c r="SZP5" s="19"/>
      <c r="SZQ5" s="19"/>
      <c r="SZR5" s="19"/>
      <c r="SZS5" s="19"/>
      <c r="SZT5" s="19"/>
      <c r="SZU5" s="19"/>
      <c r="SZV5" s="19"/>
      <c r="SZW5" s="19"/>
      <c r="SZX5" s="19"/>
      <c r="SZY5" s="19"/>
      <c r="SZZ5" s="19"/>
      <c r="TAA5" s="19"/>
      <c r="TAB5" s="19"/>
      <c r="TAC5" s="19"/>
      <c r="TAD5" s="19"/>
      <c r="TAE5" s="19"/>
      <c r="TAF5" s="19"/>
      <c r="TAG5" s="19"/>
      <c r="TAH5" s="19"/>
      <c r="TAI5" s="19"/>
      <c r="TAJ5" s="19"/>
      <c r="TAK5" s="19"/>
      <c r="TAL5" s="19"/>
      <c r="TAM5" s="19"/>
      <c r="TAN5" s="19"/>
      <c r="TAO5" s="19"/>
      <c r="TAP5" s="19"/>
      <c r="TAQ5" s="19"/>
      <c r="TAR5" s="19"/>
      <c r="TAS5" s="19"/>
      <c r="TAT5" s="19"/>
      <c r="TAU5" s="19"/>
      <c r="TAV5" s="19"/>
      <c r="TAW5" s="19"/>
      <c r="TAX5" s="19"/>
      <c r="TAY5" s="19"/>
      <c r="TAZ5" s="19"/>
      <c r="TBA5" s="19"/>
      <c r="TBB5" s="19"/>
      <c r="TBC5" s="19"/>
      <c r="TBD5" s="19"/>
      <c r="TBE5" s="19"/>
      <c r="TBF5" s="19"/>
      <c r="TBG5" s="19"/>
      <c r="TBH5" s="19"/>
      <c r="TBI5" s="19"/>
      <c r="TBJ5" s="19"/>
      <c r="TBK5" s="19"/>
      <c r="TBL5" s="19"/>
      <c r="TBM5" s="19"/>
      <c r="TBN5" s="19"/>
      <c r="TBO5" s="19"/>
      <c r="TBP5" s="19"/>
      <c r="TBQ5" s="19"/>
      <c r="TBR5" s="19"/>
      <c r="TBS5" s="19"/>
      <c r="TBT5" s="19"/>
      <c r="TBU5" s="19"/>
      <c r="TBV5" s="19"/>
      <c r="TBW5" s="19"/>
      <c r="TBX5" s="19"/>
      <c r="TBY5" s="19"/>
      <c r="TBZ5" s="19"/>
      <c r="TCA5" s="19"/>
      <c r="TCB5" s="19"/>
      <c r="TCC5" s="19"/>
      <c r="TCD5" s="19"/>
      <c r="TCE5" s="19"/>
      <c r="TCF5" s="19"/>
      <c r="TCG5" s="19"/>
      <c r="TCH5" s="19"/>
      <c r="TCI5" s="19"/>
      <c r="TCJ5" s="19"/>
      <c r="TCK5" s="19"/>
      <c r="TCL5" s="19"/>
      <c r="TCM5" s="19"/>
      <c r="TCN5" s="19"/>
      <c r="TCO5" s="19"/>
      <c r="TCP5" s="19"/>
      <c r="TCQ5" s="19"/>
      <c r="TCR5" s="19"/>
      <c r="TCS5" s="19"/>
      <c r="TCT5" s="19"/>
      <c r="TCU5" s="19"/>
      <c r="TCV5" s="19"/>
      <c r="TCW5" s="19"/>
      <c r="TCX5" s="19"/>
      <c r="TCY5" s="19"/>
      <c r="TCZ5" s="19"/>
      <c r="TDA5" s="19"/>
      <c r="TDB5" s="19"/>
      <c r="TDC5" s="19"/>
      <c r="TDD5" s="19"/>
      <c r="TDE5" s="19"/>
      <c r="TDF5" s="19"/>
      <c r="TDG5" s="19"/>
      <c r="TDH5" s="19"/>
      <c r="TDI5" s="19"/>
      <c r="TDJ5" s="19"/>
      <c r="TDK5" s="19"/>
      <c r="TDL5" s="19"/>
      <c r="TDM5" s="19"/>
      <c r="TDN5" s="19"/>
      <c r="TDO5" s="19"/>
      <c r="TDP5" s="19"/>
      <c r="TDQ5" s="19"/>
      <c r="TDR5" s="19"/>
      <c r="TDS5" s="19"/>
      <c r="TDT5" s="19"/>
      <c r="TDU5" s="19"/>
      <c r="TDV5" s="19"/>
      <c r="TDW5" s="19"/>
      <c r="TDX5" s="19"/>
      <c r="TDY5" s="19"/>
      <c r="TDZ5" s="19"/>
      <c r="TEA5" s="19"/>
      <c r="TEB5" s="19"/>
      <c r="TEC5" s="19"/>
      <c r="TED5" s="19"/>
      <c r="TEE5" s="19"/>
      <c r="TEF5" s="19"/>
      <c r="TEG5" s="19"/>
      <c r="TEH5" s="19"/>
      <c r="TEI5" s="19"/>
      <c r="TEJ5" s="19"/>
      <c r="TEK5" s="19"/>
      <c r="TEL5" s="19"/>
      <c r="TEM5" s="19"/>
      <c r="TEN5" s="19"/>
      <c r="TEO5" s="19"/>
      <c r="TEP5" s="19"/>
      <c r="TEQ5" s="19"/>
      <c r="TER5" s="19"/>
      <c r="TES5" s="19"/>
      <c r="TET5" s="19"/>
      <c r="TEU5" s="19"/>
      <c r="TEV5" s="19"/>
      <c r="TEW5" s="19"/>
      <c r="TEX5" s="19"/>
      <c r="TEY5" s="19"/>
      <c r="TEZ5" s="19"/>
      <c r="TFA5" s="19"/>
      <c r="TFB5" s="19"/>
      <c r="TFC5" s="19"/>
      <c r="TFD5" s="19"/>
      <c r="TFE5" s="19"/>
      <c r="TFF5" s="19"/>
      <c r="TFG5" s="19"/>
      <c r="TFH5" s="19"/>
      <c r="TFI5" s="19"/>
      <c r="TFJ5" s="19"/>
      <c r="TFK5" s="19"/>
      <c r="TFL5" s="19"/>
      <c r="TFM5" s="19"/>
      <c r="TFN5" s="19"/>
      <c r="TFO5" s="19"/>
      <c r="TFP5" s="19"/>
      <c r="TFQ5" s="19"/>
      <c r="TFR5" s="19"/>
      <c r="TFS5" s="19"/>
      <c r="TFT5" s="19"/>
      <c r="TFU5" s="19"/>
      <c r="TFV5" s="19"/>
      <c r="TFW5" s="19"/>
      <c r="TFX5" s="19"/>
      <c r="TFY5" s="19"/>
      <c r="TFZ5" s="19"/>
      <c r="TGA5" s="19"/>
      <c r="TGB5" s="19"/>
      <c r="TGC5" s="19"/>
      <c r="TGD5" s="19"/>
      <c r="TGE5" s="19"/>
      <c r="TGF5" s="19"/>
      <c r="TGG5" s="19"/>
      <c r="TGH5" s="19"/>
      <c r="TGI5" s="19"/>
      <c r="TGJ5" s="19"/>
      <c r="TGK5" s="19"/>
      <c r="TGL5" s="19"/>
      <c r="TGM5" s="19"/>
      <c r="TGN5" s="19"/>
      <c r="TGO5" s="19"/>
      <c r="TGP5" s="19"/>
      <c r="TGQ5" s="19"/>
      <c r="TGR5" s="19"/>
      <c r="TGS5" s="19"/>
      <c r="TGT5" s="19"/>
      <c r="TGU5" s="19"/>
      <c r="TGV5" s="19"/>
      <c r="TGW5" s="19"/>
      <c r="TGX5" s="19"/>
      <c r="TGY5" s="19"/>
      <c r="TGZ5" s="19"/>
      <c r="THA5" s="19"/>
      <c r="THB5" s="19"/>
      <c r="THC5" s="19"/>
      <c r="THD5" s="19"/>
      <c r="THE5" s="19"/>
      <c r="THF5" s="19"/>
      <c r="THG5" s="19"/>
      <c r="THH5" s="19"/>
      <c r="THI5" s="19"/>
      <c r="THJ5" s="19"/>
      <c r="THK5" s="19"/>
      <c r="THL5" s="19"/>
      <c r="THM5" s="19"/>
      <c r="THN5" s="19"/>
      <c r="THO5" s="19"/>
      <c r="THP5" s="19"/>
      <c r="THQ5" s="19"/>
      <c r="THR5" s="19"/>
      <c r="THS5" s="19"/>
      <c r="THT5" s="19"/>
      <c r="THU5" s="19"/>
      <c r="THV5" s="19"/>
      <c r="THW5" s="19"/>
      <c r="THX5" s="19"/>
      <c r="THY5" s="19"/>
      <c r="THZ5" s="19"/>
      <c r="TIA5" s="19"/>
      <c r="TIB5" s="19"/>
      <c r="TIC5" s="19"/>
      <c r="TID5" s="19"/>
      <c r="TIE5" s="19"/>
      <c r="TIF5" s="19"/>
      <c r="TIG5" s="19"/>
      <c r="TIH5" s="19"/>
      <c r="TII5" s="19"/>
      <c r="TIJ5" s="19"/>
      <c r="TIK5" s="19"/>
      <c r="TIL5" s="19"/>
      <c r="TIM5" s="19"/>
      <c r="TIN5" s="19"/>
      <c r="TIO5" s="19"/>
      <c r="TIP5" s="19"/>
      <c r="TIQ5" s="19"/>
      <c r="TIR5" s="19"/>
      <c r="TIS5" s="19"/>
      <c r="TIT5" s="19"/>
      <c r="TIU5" s="19"/>
      <c r="TIV5" s="19"/>
      <c r="TIW5" s="19"/>
      <c r="TIX5" s="19"/>
      <c r="TIY5" s="19"/>
      <c r="TIZ5" s="19"/>
      <c r="TJA5" s="19"/>
      <c r="TJB5" s="19"/>
      <c r="TJC5" s="19"/>
      <c r="TJD5" s="19"/>
      <c r="TJE5" s="19"/>
      <c r="TJF5" s="19"/>
      <c r="TJG5" s="19"/>
      <c r="TJH5" s="19"/>
      <c r="TJI5" s="19"/>
      <c r="TJJ5" s="19"/>
      <c r="TJK5" s="19"/>
      <c r="TJL5" s="19"/>
      <c r="TJM5" s="19"/>
      <c r="TJN5" s="19"/>
      <c r="TJO5" s="19"/>
      <c r="TJP5" s="19"/>
      <c r="TJQ5" s="19"/>
      <c r="TJR5" s="19"/>
      <c r="TJS5" s="19"/>
      <c r="TJT5" s="19"/>
      <c r="TJU5" s="19"/>
      <c r="TJV5" s="19"/>
      <c r="TJW5" s="19"/>
      <c r="TJX5" s="19"/>
      <c r="TJY5" s="19"/>
      <c r="TJZ5" s="19"/>
      <c r="TKA5" s="19"/>
      <c r="TKB5" s="19"/>
      <c r="TKC5" s="19"/>
      <c r="TKD5" s="19"/>
      <c r="TKE5" s="19"/>
      <c r="TKF5" s="19"/>
      <c r="TKG5" s="19"/>
      <c r="TKH5" s="19"/>
      <c r="TKI5" s="19"/>
      <c r="TKJ5" s="19"/>
      <c r="TKK5" s="19"/>
      <c r="TKL5" s="19"/>
      <c r="TKM5" s="19"/>
      <c r="TKN5" s="19"/>
      <c r="TKO5" s="19"/>
      <c r="TKP5" s="19"/>
      <c r="TKQ5" s="19"/>
      <c r="TKR5" s="19"/>
      <c r="TKS5" s="19"/>
      <c r="TKT5" s="19"/>
      <c r="TKU5" s="19"/>
      <c r="TKV5" s="19"/>
      <c r="TKW5" s="19"/>
      <c r="TKX5" s="19"/>
      <c r="TKY5" s="19"/>
      <c r="TKZ5" s="19"/>
      <c r="TLA5" s="19"/>
      <c r="TLB5" s="19"/>
      <c r="TLC5" s="19"/>
      <c r="TLD5" s="19"/>
      <c r="TLE5" s="19"/>
      <c r="TLF5" s="19"/>
      <c r="TLG5" s="19"/>
      <c r="TLH5" s="19"/>
      <c r="TLI5" s="19"/>
      <c r="TLJ5" s="19"/>
      <c r="TLK5" s="19"/>
      <c r="TLL5" s="19"/>
      <c r="TLM5" s="19"/>
      <c r="TLN5" s="19"/>
      <c r="TLO5" s="19"/>
      <c r="TLP5" s="19"/>
      <c r="TLQ5" s="19"/>
      <c r="TLR5" s="19"/>
      <c r="TLS5" s="19"/>
      <c r="TLT5" s="19"/>
      <c r="TLU5" s="19"/>
      <c r="TLV5" s="19"/>
      <c r="TLW5" s="19"/>
      <c r="TLX5" s="19"/>
      <c r="TLY5" s="19"/>
      <c r="TLZ5" s="19"/>
      <c r="TMA5" s="19"/>
      <c r="TMB5" s="19"/>
      <c r="TMC5" s="19"/>
      <c r="TMD5" s="19"/>
      <c r="TME5" s="19"/>
      <c r="TMF5" s="19"/>
      <c r="TMG5" s="19"/>
      <c r="TMH5" s="19"/>
      <c r="TMI5" s="19"/>
      <c r="TMJ5" s="19"/>
      <c r="TMK5" s="19"/>
      <c r="TML5" s="19"/>
      <c r="TMM5" s="19"/>
      <c r="TMN5" s="19"/>
      <c r="TMO5" s="19"/>
      <c r="TMP5" s="19"/>
      <c r="TMQ5" s="19"/>
      <c r="TMR5" s="19"/>
      <c r="TMS5" s="19"/>
      <c r="TMT5" s="19"/>
      <c r="TMU5" s="19"/>
      <c r="TMV5" s="19"/>
      <c r="TMW5" s="19"/>
      <c r="TMX5" s="19"/>
      <c r="TMY5" s="19"/>
      <c r="TMZ5" s="19"/>
      <c r="TNA5" s="19"/>
      <c r="TNB5" s="19"/>
      <c r="TNC5" s="19"/>
      <c r="TND5" s="19"/>
      <c r="TNE5" s="19"/>
      <c r="TNF5" s="19"/>
      <c r="TNG5" s="19"/>
      <c r="TNH5" s="19"/>
      <c r="TNI5" s="19"/>
      <c r="TNJ5" s="19"/>
      <c r="TNK5" s="19"/>
      <c r="TNL5" s="19"/>
      <c r="TNM5" s="19"/>
      <c r="TNN5" s="19"/>
      <c r="TNO5" s="19"/>
      <c r="TNP5" s="19"/>
      <c r="TNQ5" s="19"/>
      <c r="TNR5" s="19"/>
      <c r="TNS5" s="19"/>
      <c r="TNT5" s="19"/>
      <c r="TNU5" s="19"/>
      <c r="TNV5" s="19"/>
      <c r="TNW5" s="19"/>
      <c r="TNX5" s="19"/>
      <c r="TNY5" s="19"/>
      <c r="TNZ5" s="19"/>
      <c r="TOA5" s="19"/>
      <c r="TOB5" s="19"/>
      <c r="TOC5" s="19"/>
      <c r="TOD5" s="19"/>
      <c r="TOE5" s="19"/>
      <c r="TOF5" s="19"/>
      <c r="TOG5" s="19"/>
      <c r="TOH5" s="19"/>
      <c r="TOI5" s="19"/>
      <c r="TOJ5" s="19"/>
      <c r="TOK5" s="19"/>
      <c r="TOL5" s="19"/>
      <c r="TOM5" s="19"/>
      <c r="TON5" s="19"/>
      <c r="TOO5" s="19"/>
      <c r="TOP5" s="19"/>
      <c r="TOQ5" s="19"/>
      <c r="TOR5" s="19"/>
      <c r="TOS5" s="19"/>
      <c r="TOT5" s="19"/>
      <c r="TOU5" s="19"/>
      <c r="TOV5" s="19"/>
      <c r="TOW5" s="19"/>
      <c r="TOX5" s="19"/>
      <c r="TOY5" s="19"/>
      <c r="TOZ5" s="19"/>
      <c r="TPA5" s="19"/>
      <c r="TPB5" s="19"/>
      <c r="TPC5" s="19"/>
      <c r="TPD5" s="19"/>
      <c r="TPE5" s="19"/>
      <c r="TPF5" s="19"/>
      <c r="TPG5" s="19"/>
      <c r="TPH5" s="19"/>
      <c r="TPI5" s="19"/>
      <c r="TPJ5" s="19"/>
      <c r="TPK5" s="19"/>
      <c r="TPL5" s="19"/>
      <c r="TPM5" s="19"/>
      <c r="TPN5" s="19"/>
      <c r="TPO5" s="19"/>
      <c r="TPP5" s="19"/>
      <c r="TPQ5" s="19"/>
      <c r="TPR5" s="19"/>
      <c r="TPS5" s="19"/>
      <c r="TPT5" s="19"/>
      <c r="TPU5" s="19"/>
      <c r="TPV5" s="19"/>
      <c r="TPW5" s="19"/>
      <c r="TPX5" s="19"/>
      <c r="TPY5" s="19"/>
      <c r="TPZ5" s="19"/>
      <c r="TQA5" s="19"/>
      <c r="TQB5" s="19"/>
      <c r="TQC5" s="19"/>
      <c r="TQD5" s="19"/>
      <c r="TQE5" s="19"/>
      <c r="TQF5" s="19"/>
      <c r="TQG5" s="19"/>
      <c r="TQH5" s="19"/>
      <c r="TQI5" s="19"/>
      <c r="TQJ5" s="19"/>
      <c r="TQK5" s="19"/>
      <c r="TQL5" s="19"/>
      <c r="TQM5" s="19"/>
      <c r="TQN5" s="19"/>
      <c r="TQO5" s="19"/>
      <c r="TQP5" s="19"/>
      <c r="TQQ5" s="19"/>
      <c r="TQR5" s="19"/>
      <c r="TQS5" s="19"/>
      <c r="TQT5" s="19"/>
      <c r="TQU5" s="19"/>
      <c r="TQV5" s="19"/>
      <c r="TQW5" s="19"/>
      <c r="TQX5" s="19"/>
      <c r="TQY5" s="19"/>
      <c r="TQZ5" s="19"/>
      <c r="TRA5" s="19"/>
      <c r="TRB5" s="19"/>
      <c r="TRC5" s="19"/>
      <c r="TRD5" s="19"/>
      <c r="TRE5" s="19"/>
      <c r="TRF5" s="19"/>
      <c r="TRG5" s="19"/>
      <c r="TRH5" s="19"/>
      <c r="TRI5" s="19"/>
      <c r="TRJ5" s="19"/>
      <c r="TRK5" s="19"/>
      <c r="TRL5" s="19"/>
      <c r="TRM5" s="19"/>
      <c r="TRN5" s="19"/>
      <c r="TRO5" s="19"/>
      <c r="TRP5" s="19"/>
      <c r="TRQ5" s="19"/>
      <c r="TRR5" s="19"/>
      <c r="TRS5" s="19"/>
      <c r="TRT5" s="19"/>
      <c r="TRU5" s="19"/>
      <c r="TRV5" s="19"/>
      <c r="TRW5" s="19"/>
      <c r="TRX5" s="19"/>
      <c r="TRY5" s="19"/>
      <c r="TRZ5" s="19"/>
      <c r="TSA5" s="19"/>
      <c r="TSB5" s="19"/>
      <c r="TSC5" s="19"/>
      <c r="TSD5" s="19"/>
      <c r="TSE5" s="19"/>
      <c r="TSF5" s="19"/>
      <c r="TSG5" s="19"/>
      <c r="TSH5" s="19"/>
      <c r="TSI5" s="19"/>
      <c r="TSJ5" s="19"/>
      <c r="TSK5" s="19"/>
      <c r="TSL5" s="19"/>
      <c r="TSM5" s="19"/>
      <c r="TSN5" s="19"/>
      <c r="TSO5" s="19"/>
      <c r="TSP5" s="19"/>
      <c r="TSQ5" s="19"/>
      <c r="TSR5" s="19"/>
      <c r="TSS5" s="19"/>
      <c r="TST5" s="19"/>
      <c r="TSU5" s="19"/>
      <c r="TSV5" s="19"/>
      <c r="TSW5" s="19"/>
      <c r="TSX5" s="19"/>
      <c r="TSY5" s="19"/>
      <c r="TSZ5" s="19"/>
      <c r="TTA5" s="19"/>
      <c r="TTB5" s="19"/>
      <c r="TTC5" s="19"/>
      <c r="TTD5" s="19"/>
      <c r="TTE5" s="19"/>
      <c r="TTF5" s="19"/>
      <c r="TTG5" s="19"/>
      <c r="TTH5" s="19"/>
      <c r="TTI5" s="19"/>
      <c r="TTJ5" s="19"/>
      <c r="TTK5" s="19"/>
      <c r="TTL5" s="19"/>
      <c r="TTM5" s="19"/>
      <c r="TTN5" s="19"/>
      <c r="TTO5" s="19"/>
      <c r="TTP5" s="19"/>
      <c r="TTQ5" s="19"/>
      <c r="TTR5" s="19"/>
      <c r="TTS5" s="19"/>
      <c r="TTT5" s="19"/>
      <c r="TTU5" s="19"/>
      <c r="TTV5" s="19"/>
      <c r="TTW5" s="19"/>
      <c r="TTX5" s="19"/>
      <c r="TTY5" s="19"/>
      <c r="TTZ5" s="19"/>
      <c r="TUA5" s="19"/>
      <c r="TUB5" s="19"/>
      <c r="TUC5" s="19"/>
      <c r="TUD5" s="19"/>
      <c r="TUE5" s="19"/>
      <c r="TUF5" s="19"/>
      <c r="TUG5" s="19"/>
      <c r="TUH5" s="19"/>
      <c r="TUI5" s="19"/>
      <c r="TUJ5" s="19"/>
      <c r="TUK5" s="19"/>
      <c r="TUL5" s="19"/>
      <c r="TUM5" s="19"/>
      <c r="TUN5" s="19"/>
      <c r="TUO5" s="19"/>
      <c r="TUP5" s="19"/>
      <c r="TUQ5" s="19"/>
      <c r="TUR5" s="19"/>
      <c r="TUS5" s="19"/>
      <c r="TUT5" s="19"/>
      <c r="TUU5" s="19"/>
      <c r="TUV5" s="19"/>
      <c r="TUW5" s="19"/>
      <c r="TUX5" s="19"/>
      <c r="TUY5" s="19"/>
      <c r="TUZ5" s="19"/>
      <c r="TVA5" s="19"/>
      <c r="TVB5" s="19"/>
      <c r="TVC5" s="19"/>
      <c r="TVD5" s="19"/>
      <c r="TVE5" s="19"/>
      <c r="TVF5" s="19"/>
      <c r="TVG5" s="19"/>
      <c r="TVH5" s="19"/>
      <c r="TVI5" s="19"/>
      <c r="TVJ5" s="19"/>
      <c r="TVK5" s="19"/>
      <c r="TVL5" s="19"/>
      <c r="TVM5" s="19"/>
      <c r="TVN5" s="19"/>
      <c r="TVO5" s="19"/>
      <c r="TVP5" s="19"/>
      <c r="TVQ5" s="19"/>
      <c r="TVR5" s="19"/>
      <c r="TVS5" s="19"/>
      <c r="TVT5" s="19"/>
      <c r="TVU5" s="19"/>
      <c r="TVV5" s="19"/>
      <c r="TVW5" s="19"/>
      <c r="TVX5" s="19"/>
      <c r="TVY5" s="19"/>
      <c r="TVZ5" s="19"/>
      <c r="TWA5" s="19"/>
      <c r="TWB5" s="19"/>
      <c r="TWC5" s="19"/>
      <c r="TWD5" s="19"/>
      <c r="TWE5" s="19"/>
      <c r="TWF5" s="19"/>
      <c r="TWG5" s="19"/>
      <c r="TWH5" s="19"/>
      <c r="TWI5" s="19"/>
      <c r="TWJ5" s="19"/>
      <c r="TWK5" s="19"/>
      <c r="TWL5" s="19"/>
      <c r="TWM5" s="19"/>
      <c r="TWN5" s="19"/>
      <c r="TWO5" s="19"/>
      <c r="TWP5" s="19"/>
      <c r="TWQ5" s="19"/>
      <c r="TWR5" s="19"/>
      <c r="TWS5" s="19"/>
      <c r="TWT5" s="19"/>
      <c r="TWU5" s="19"/>
      <c r="TWV5" s="19"/>
      <c r="TWW5" s="19"/>
      <c r="TWX5" s="19"/>
      <c r="TWY5" s="19"/>
      <c r="TWZ5" s="19"/>
      <c r="TXA5" s="19"/>
      <c r="TXB5" s="19"/>
      <c r="TXC5" s="19"/>
      <c r="TXD5" s="19"/>
      <c r="TXE5" s="19"/>
      <c r="TXF5" s="19"/>
      <c r="TXG5" s="19"/>
      <c r="TXH5" s="19"/>
      <c r="TXI5" s="19"/>
      <c r="TXJ5" s="19"/>
      <c r="TXK5" s="19"/>
      <c r="TXL5" s="19"/>
      <c r="TXM5" s="19"/>
      <c r="TXN5" s="19"/>
      <c r="TXO5" s="19"/>
      <c r="TXP5" s="19"/>
      <c r="TXQ5" s="19"/>
      <c r="TXR5" s="19"/>
      <c r="TXS5" s="19"/>
      <c r="TXT5" s="19"/>
      <c r="TXU5" s="19"/>
      <c r="TXV5" s="19"/>
      <c r="TXW5" s="19"/>
      <c r="TXX5" s="19"/>
      <c r="TXY5" s="19"/>
      <c r="TXZ5" s="19"/>
      <c r="TYA5" s="19"/>
      <c r="TYB5" s="19"/>
      <c r="TYC5" s="19"/>
      <c r="TYD5" s="19"/>
      <c r="TYE5" s="19"/>
      <c r="TYF5" s="19"/>
      <c r="TYG5" s="19"/>
      <c r="TYH5" s="19"/>
      <c r="TYI5" s="19"/>
      <c r="TYJ5" s="19"/>
      <c r="TYK5" s="19"/>
      <c r="TYL5" s="19"/>
      <c r="TYM5" s="19"/>
      <c r="TYN5" s="19"/>
      <c r="TYO5" s="19"/>
      <c r="TYP5" s="19"/>
      <c r="TYQ5" s="19"/>
      <c r="TYR5" s="19"/>
      <c r="TYS5" s="19"/>
      <c r="TYT5" s="19"/>
      <c r="TYU5" s="19"/>
      <c r="TYV5" s="19"/>
      <c r="TYW5" s="19"/>
      <c r="TYX5" s="19"/>
      <c r="TYY5" s="19"/>
      <c r="TYZ5" s="19"/>
      <c r="TZA5" s="19"/>
      <c r="TZB5" s="19"/>
      <c r="TZC5" s="19"/>
      <c r="TZD5" s="19"/>
      <c r="TZE5" s="19"/>
      <c r="TZF5" s="19"/>
      <c r="TZG5" s="19"/>
      <c r="TZH5" s="19"/>
      <c r="TZI5" s="19"/>
      <c r="TZJ5" s="19"/>
      <c r="TZK5" s="19"/>
      <c r="TZL5" s="19"/>
      <c r="TZM5" s="19"/>
      <c r="TZN5" s="19"/>
      <c r="TZO5" s="19"/>
      <c r="TZP5" s="19"/>
      <c r="TZQ5" s="19"/>
      <c r="TZR5" s="19"/>
      <c r="TZS5" s="19"/>
      <c r="TZT5" s="19"/>
      <c r="TZU5" s="19"/>
      <c r="TZV5" s="19"/>
      <c r="TZW5" s="19"/>
      <c r="TZX5" s="19"/>
      <c r="TZY5" s="19"/>
      <c r="TZZ5" s="19"/>
      <c r="UAA5" s="19"/>
      <c r="UAB5" s="19"/>
      <c r="UAC5" s="19"/>
      <c r="UAD5" s="19"/>
      <c r="UAE5" s="19"/>
      <c r="UAF5" s="19"/>
      <c r="UAG5" s="19"/>
      <c r="UAH5" s="19"/>
      <c r="UAI5" s="19"/>
      <c r="UAJ5" s="19"/>
      <c r="UAK5" s="19"/>
      <c r="UAL5" s="19"/>
      <c r="UAM5" s="19"/>
      <c r="UAN5" s="19"/>
      <c r="UAO5" s="19"/>
      <c r="UAP5" s="19"/>
      <c r="UAQ5" s="19"/>
      <c r="UAR5" s="19"/>
      <c r="UAS5" s="19"/>
      <c r="UAT5" s="19"/>
      <c r="UAU5" s="19"/>
      <c r="UAV5" s="19"/>
      <c r="UAW5" s="19"/>
      <c r="UAX5" s="19"/>
      <c r="UAY5" s="19"/>
      <c r="UAZ5" s="19"/>
      <c r="UBA5" s="19"/>
      <c r="UBB5" s="19"/>
      <c r="UBC5" s="19"/>
      <c r="UBD5" s="19"/>
      <c r="UBE5" s="19"/>
      <c r="UBF5" s="19"/>
      <c r="UBG5" s="19"/>
      <c r="UBH5" s="19"/>
      <c r="UBI5" s="19"/>
      <c r="UBJ5" s="19"/>
      <c r="UBK5" s="19"/>
      <c r="UBL5" s="19"/>
      <c r="UBM5" s="19"/>
      <c r="UBN5" s="19"/>
      <c r="UBO5" s="19"/>
      <c r="UBP5" s="19"/>
      <c r="UBQ5" s="19"/>
      <c r="UBR5" s="19"/>
      <c r="UBS5" s="19"/>
      <c r="UBT5" s="19"/>
      <c r="UBU5" s="19"/>
      <c r="UBV5" s="19"/>
      <c r="UBW5" s="19"/>
      <c r="UBX5" s="19"/>
      <c r="UBY5" s="19"/>
      <c r="UBZ5" s="19"/>
      <c r="UCA5" s="19"/>
      <c r="UCB5" s="19"/>
      <c r="UCC5" s="19"/>
      <c r="UCD5" s="19"/>
      <c r="UCE5" s="19"/>
      <c r="UCF5" s="19"/>
      <c r="UCG5" s="19"/>
      <c r="UCH5" s="19"/>
      <c r="UCI5" s="19"/>
      <c r="UCJ5" s="19"/>
      <c r="UCK5" s="19"/>
      <c r="UCL5" s="19"/>
      <c r="UCM5" s="19"/>
      <c r="UCN5" s="19"/>
      <c r="UCO5" s="19"/>
      <c r="UCP5" s="19"/>
      <c r="UCQ5" s="19"/>
      <c r="UCR5" s="19"/>
      <c r="UCS5" s="19"/>
      <c r="UCT5" s="19"/>
      <c r="UCU5" s="19"/>
      <c r="UCV5" s="19"/>
      <c r="UCW5" s="19"/>
      <c r="UCX5" s="19"/>
      <c r="UCY5" s="19"/>
      <c r="UCZ5" s="19"/>
      <c r="UDA5" s="19"/>
      <c r="UDB5" s="19"/>
      <c r="UDC5" s="19"/>
      <c r="UDD5" s="19"/>
      <c r="UDE5" s="19"/>
      <c r="UDF5" s="19"/>
      <c r="UDG5" s="19"/>
      <c r="UDH5" s="19"/>
      <c r="UDI5" s="19"/>
      <c r="UDJ5" s="19"/>
      <c r="UDK5" s="19"/>
      <c r="UDL5" s="19"/>
      <c r="UDM5" s="19"/>
      <c r="UDN5" s="19"/>
      <c r="UDO5" s="19"/>
      <c r="UDP5" s="19"/>
      <c r="UDQ5" s="19"/>
      <c r="UDR5" s="19"/>
      <c r="UDS5" s="19"/>
      <c r="UDT5" s="19"/>
      <c r="UDU5" s="19"/>
      <c r="UDV5" s="19"/>
      <c r="UDW5" s="19"/>
      <c r="UDX5" s="19"/>
      <c r="UDY5" s="19"/>
      <c r="UDZ5" s="19"/>
      <c r="UEA5" s="19"/>
      <c r="UEB5" s="19"/>
      <c r="UEC5" s="19"/>
      <c r="UED5" s="19"/>
      <c r="UEE5" s="19"/>
      <c r="UEF5" s="19"/>
      <c r="UEG5" s="19"/>
      <c r="UEH5" s="19"/>
      <c r="UEI5" s="19"/>
      <c r="UEJ5" s="19"/>
      <c r="UEK5" s="19"/>
      <c r="UEL5" s="19"/>
      <c r="UEM5" s="19"/>
      <c r="UEN5" s="19"/>
      <c r="UEO5" s="19"/>
      <c r="UEP5" s="19"/>
      <c r="UEQ5" s="19"/>
      <c r="UER5" s="19"/>
      <c r="UES5" s="19"/>
      <c r="UET5" s="19"/>
      <c r="UEU5" s="19"/>
      <c r="UEV5" s="19"/>
      <c r="UEW5" s="19"/>
      <c r="UEX5" s="19"/>
      <c r="UEY5" s="19"/>
      <c r="UEZ5" s="19"/>
      <c r="UFA5" s="19"/>
      <c r="UFB5" s="19"/>
      <c r="UFC5" s="19"/>
      <c r="UFD5" s="19"/>
      <c r="UFE5" s="19"/>
      <c r="UFF5" s="19"/>
      <c r="UFG5" s="19"/>
      <c r="UFH5" s="19"/>
      <c r="UFI5" s="19"/>
      <c r="UFJ5" s="19"/>
      <c r="UFK5" s="19"/>
      <c r="UFL5" s="19"/>
      <c r="UFM5" s="19"/>
      <c r="UFN5" s="19"/>
      <c r="UFO5" s="19"/>
      <c r="UFP5" s="19"/>
      <c r="UFQ5" s="19"/>
      <c r="UFR5" s="19"/>
      <c r="UFS5" s="19"/>
      <c r="UFT5" s="19"/>
      <c r="UFU5" s="19"/>
      <c r="UFV5" s="19"/>
      <c r="UFW5" s="19"/>
      <c r="UFX5" s="19"/>
      <c r="UFY5" s="19"/>
      <c r="UFZ5" s="19"/>
      <c r="UGA5" s="19"/>
      <c r="UGB5" s="19"/>
      <c r="UGC5" s="19"/>
      <c r="UGD5" s="19"/>
      <c r="UGE5" s="19"/>
      <c r="UGF5" s="19"/>
      <c r="UGG5" s="19"/>
      <c r="UGH5" s="19"/>
      <c r="UGI5" s="19"/>
      <c r="UGJ5" s="19"/>
      <c r="UGK5" s="19"/>
      <c r="UGL5" s="19"/>
      <c r="UGM5" s="19"/>
      <c r="UGN5" s="19"/>
      <c r="UGO5" s="19"/>
      <c r="UGP5" s="19"/>
      <c r="UGQ5" s="19"/>
      <c r="UGR5" s="19"/>
      <c r="UGS5" s="19"/>
      <c r="UGT5" s="19"/>
      <c r="UGU5" s="19"/>
      <c r="UGV5" s="19"/>
      <c r="UGW5" s="19"/>
      <c r="UGX5" s="19"/>
      <c r="UGY5" s="19"/>
      <c r="UGZ5" s="19"/>
      <c r="UHA5" s="19"/>
      <c r="UHB5" s="19"/>
      <c r="UHC5" s="19"/>
      <c r="UHD5" s="19"/>
      <c r="UHE5" s="19"/>
      <c r="UHF5" s="19"/>
      <c r="UHG5" s="19"/>
      <c r="UHH5" s="19"/>
      <c r="UHI5" s="19"/>
      <c r="UHJ5" s="19"/>
      <c r="UHK5" s="19"/>
      <c r="UHL5" s="19"/>
      <c r="UHM5" s="19"/>
      <c r="UHN5" s="19"/>
      <c r="UHO5" s="19"/>
      <c r="UHP5" s="19"/>
      <c r="UHQ5" s="19"/>
      <c r="UHR5" s="19"/>
      <c r="UHS5" s="19"/>
      <c r="UHT5" s="19"/>
      <c r="UHU5" s="19"/>
      <c r="UHV5" s="19"/>
      <c r="UHW5" s="19"/>
      <c r="UHX5" s="19"/>
      <c r="UHY5" s="19"/>
      <c r="UHZ5" s="19"/>
      <c r="UIA5" s="19"/>
      <c r="UIB5" s="19"/>
      <c r="UIC5" s="19"/>
      <c r="UID5" s="19"/>
      <c r="UIE5" s="19"/>
      <c r="UIF5" s="19"/>
      <c r="UIG5" s="19"/>
      <c r="UIH5" s="19"/>
      <c r="UII5" s="19"/>
      <c r="UIJ5" s="19"/>
      <c r="UIK5" s="19"/>
      <c r="UIL5" s="19"/>
      <c r="UIM5" s="19"/>
      <c r="UIN5" s="19"/>
      <c r="UIO5" s="19"/>
      <c r="UIP5" s="19"/>
      <c r="UIQ5" s="19"/>
      <c r="UIR5" s="19"/>
      <c r="UIS5" s="19"/>
      <c r="UIT5" s="19"/>
      <c r="UIU5" s="19"/>
      <c r="UIV5" s="19"/>
      <c r="UIW5" s="19"/>
      <c r="UIX5" s="19"/>
      <c r="UIY5" s="19"/>
      <c r="UIZ5" s="19"/>
      <c r="UJA5" s="19"/>
      <c r="UJB5" s="19"/>
      <c r="UJC5" s="19"/>
      <c r="UJD5" s="19"/>
      <c r="UJE5" s="19"/>
      <c r="UJF5" s="19"/>
      <c r="UJG5" s="19"/>
      <c r="UJH5" s="19"/>
      <c r="UJI5" s="19"/>
      <c r="UJJ5" s="19"/>
      <c r="UJK5" s="19"/>
      <c r="UJL5" s="19"/>
      <c r="UJM5" s="19"/>
      <c r="UJN5" s="19"/>
      <c r="UJO5" s="19"/>
      <c r="UJP5" s="19"/>
      <c r="UJQ5" s="19"/>
      <c r="UJR5" s="19"/>
      <c r="UJS5" s="19"/>
      <c r="UJT5" s="19"/>
      <c r="UJU5" s="19"/>
      <c r="UJV5" s="19"/>
      <c r="UJW5" s="19"/>
      <c r="UJX5" s="19"/>
      <c r="UJY5" s="19"/>
      <c r="UJZ5" s="19"/>
      <c r="UKA5" s="19"/>
      <c r="UKB5" s="19"/>
      <c r="UKC5" s="19"/>
      <c r="UKD5" s="19"/>
      <c r="UKE5" s="19"/>
      <c r="UKF5" s="19"/>
      <c r="UKG5" s="19"/>
      <c r="UKH5" s="19"/>
      <c r="UKI5" s="19"/>
      <c r="UKJ5" s="19"/>
      <c r="UKK5" s="19"/>
      <c r="UKL5" s="19"/>
      <c r="UKM5" s="19"/>
      <c r="UKN5" s="19"/>
      <c r="UKO5" s="19"/>
      <c r="UKP5" s="19"/>
      <c r="UKQ5" s="19"/>
      <c r="UKR5" s="19"/>
      <c r="UKS5" s="19"/>
      <c r="UKT5" s="19"/>
      <c r="UKU5" s="19"/>
      <c r="UKV5" s="19"/>
      <c r="UKW5" s="19"/>
      <c r="UKX5" s="19"/>
      <c r="UKY5" s="19"/>
      <c r="UKZ5" s="19"/>
      <c r="ULA5" s="19"/>
      <c r="ULB5" s="19"/>
      <c r="ULC5" s="19"/>
      <c r="ULD5" s="19"/>
      <c r="ULE5" s="19"/>
      <c r="ULF5" s="19"/>
      <c r="ULG5" s="19"/>
      <c r="ULH5" s="19"/>
      <c r="ULI5" s="19"/>
      <c r="ULJ5" s="19"/>
      <c r="ULK5" s="19"/>
      <c r="ULL5" s="19"/>
      <c r="ULM5" s="19"/>
      <c r="ULN5" s="19"/>
      <c r="ULO5" s="19"/>
      <c r="ULP5" s="19"/>
      <c r="ULQ5" s="19"/>
      <c r="ULR5" s="19"/>
      <c r="ULS5" s="19"/>
      <c r="ULT5" s="19"/>
      <c r="ULU5" s="19"/>
      <c r="ULV5" s="19"/>
      <c r="ULW5" s="19"/>
      <c r="ULX5" s="19"/>
      <c r="ULY5" s="19"/>
      <c r="ULZ5" s="19"/>
      <c r="UMA5" s="19"/>
      <c r="UMB5" s="19"/>
      <c r="UMC5" s="19"/>
      <c r="UMD5" s="19"/>
      <c r="UME5" s="19"/>
      <c r="UMF5" s="19"/>
      <c r="UMG5" s="19"/>
      <c r="UMH5" s="19"/>
      <c r="UMI5" s="19"/>
      <c r="UMJ5" s="19"/>
      <c r="UMK5" s="19"/>
      <c r="UML5" s="19"/>
      <c r="UMM5" s="19"/>
      <c r="UMN5" s="19"/>
      <c r="UMO5" s="19"/>
      <c r="UMP5" s="19"/>
      <c r="UMQ5" s="19"/>
      <c r="UMR5" s="19"/>
      <c r="UMS5" s="19"/>
      <c r="UMT5" s="19"/>
      <c r="UMU5" s="19"/>
      <c r="UMV5" s="19"/>
      <c r="UMW5" s="19"/>
      <c r="UMX5" s="19"/>
      <c r="UMY5" s="19"/>
      <c r="UMZ5" s="19"/>
      <c r="UNA5" s="19"/>
      <c r="UNB5" s="19"/>
      <c r="UNC5" s="19"/>
      <c r="UND5" s="19"/>
      <c r="UNE5" s="19"/>
      <c r="UNF5" s="19"/>
      <c r="UNG5" s="19"/>
      <c r="UNH5" s="19"/>
      <c r="UNI5" s="19"/>
      <c r="UNJ5" s="19"/>
      <c r="UNK5" s="19"/>
      <c r="UNL5" s="19"/>
      <c r="UNM5" s="19"/>
      <c r="UNN5" s="19"/>
      <c r="UNO5" s="19"/>
      <c r="UNP5" s="19"/>
      <c r="UNQ5" s="19"/>
      <c r="UNR5" s="19"/>
      <c r="UNS5" s="19"/>
      <c r="UNT5" s="19"/>
      <c r="UNU5" s="19"/>
      <c r="UNV5" s="19"/>
      <c r="UNW5" s="19"/>
      <c r="UNX5" s="19"/>
      <c r="UNY5" s="19"/>
      <c r="UNZ5" s="19"/>
      <c r="UOA5" s="19"/>
      <c r="UOB5" s="19"/>
      <c r="UOC5" s="19"/>
      <c r="UOD5" s="19"/>
      <c r="UOE5" s="19"/>
      <c r="UOF5" s="19"/>
      <c r="UOG5" s="19"/>
      <c r="UOH5" s="19"/>
      <c r="UOI5" s="19"/>
      <c r="UOJ5" s="19"/>
      <c r="UOK5" s="19"/>
      <c r="UOL5" s="19"/>
      <c r="UOM5" s="19"/>
      <c r="UON5" s="19"/>
      <c r="UOO5" s="19"/>
      <c r="UOP5" s="19"/>
      <c r="UOQ5" s="19"/>
      <c r="UOR5" s="19"/>
      <c r="UOS5" s="19"/>
      <c r="UOT5" s="19"/>
      <c r="UOU5" s="19"/>
      <c r="UOV5" s="19"/>
      <c r="UOW5" s="19"/>
      <c r="UOX5" s="19"/>
      <c r="UOY5" s="19"/>
      <c r="UOZ5" s="19"/>
      <c r="UPA5" s="19"/>
      <c r="UPB5" s="19"/>
      <c r="UPC5" s="19"/>
      <c r="UPD5" s="19"/>
      <c r="UPE5" s="19"/>
      <c r="UPF5" s="19"/>
      <c r="UPG5" s="19"/>
      <c r="UPH5" s="19"/>
      <c r="UPI5" s="19"/>
      <c r="UPJ5" s="19"/>
      <c r="UPK5" s="19"/>
      <c r="UPL5" s="19"/>
      <c r="UPM5" s="19"/>
      <c r="UPN5" s="19"/>
      <c r="UPO5" s="19"/>
      <c r="UPP5" s="19"/>
      <c r="UPQ5" s="19"/>
      <c r="UPR5" s="19"/>
      <c r="UPS5" s="19"/>
      <c r="UPT5" s="19"/>
      <c r="UPU5" s="19"/>
      <c r="UPV5" s="19"/>
      <c r="UPW5" s="19"/>
      <c r="UPX5" s="19"/>
      <c r="UPY5" s="19"/>
      <c r="UPZ5" s="19"/>
      <c r="UQA5" s="19"/>
      <c r="UQB5" s="19"/>
      <c r="UQC5" s="19"/>
      <c r="UQD5" s="19"/>
      <c r="UQE5" s="19"/>
      <c r="UQF5" s="19"/>
      <c r="UQG5" s="19"/>
      <c r="UQH5" s="19"/>
      <c r="UQI5" s="19"/>
      <c r="UQJ5" s="19"/>
      <c r="UQK5" s="19"/>
      <c r="UQL5" s="19"/>
      <c r="UQM5" s="19"/>
      <c r="UQN5" s="19"/>
      <c r="UQO5" s="19"/>
      <c r="UQP5" s="19"/>
      <c r="UQQ5" s="19"/>
      <c r="UQR5" s="19"/>
      <c r="UQS5" s="19"/>
      <c r="UQT5" s="19"/>
      <c r="UQU5" s="19"/>
      <c r="UQV5" s="19"/>
      <c r="UQW5" s="19"/>
      <c r="UQX5" s="19"/>
      <c r="UQY5" s="19"/>
      <c r="UQZ5" s="19"/>
      <c r="URA5" s="19"/>
      <c r="URB5" s="19"/>
      <c r="URC5" s="19"/>
      <c r="URD5" s="19"/>
      <c r="URE5" s="19"/>
      <c r="URF5" s="19"/>
      <c r="URG5" s="19"/>
      <c r="URH5" s="19"/>
      <c r="URI5" s="19"/>
      <c r="URJ5" s="19"/>
      <c r="URK5" s="19"/>
      <c r="URL5" s="19"/>
      <c r="URM5" s="19"/>
      <c r="URN5" s="19"/>
      <c r="URO5" s="19"/>
      <c r="URP5" s="19"/>
      <c r="URQ5" s="19"/>
      <c r="URR5" s="19"/>
      <c r="URS5" s="19"/>
      <c r="URT5" s="19"/>
      <c r="URU5" s="19"/>
      <c r="URV5" s="19"/>
      <c r="URW5" s="19"/>
      <c r="URX5" s="19"/>
      <c r="URY5" s="19"/>
      <c r="URZ5" s="19"/>
      <c r="USA5" s="19"/>
      <c r="USB5" s="19"/>
      <c r="USC5" s="19"/>
      <c r="USD5" s="19"/>
      <c r="USE5" s="19"/>
      <c r="USF5" s="19"/>
      <c r="USG5" s="19"/>
      <c r="USH5" s="19"/>
      <c r="USI5" s="19"/>
      <c r="USJ5" s="19"/>
      <c r="USK5" s="19"/>
      <c r="USL5" s="19"/>
      <c r="USM5" s="19"/>
      <c r="USN5" s="19"/>
      <c r="USO5" s="19"/>
      <c r="USP5" s="19"/>
      <c r="USQ5" s="19"/>
      <c r="USR5" s="19"/>
      <c r="USS5" s="19"/>
      <c r="UST5" s="19"/>
      <c r="USU5" s="19"/>
      <c r="USV5" s="19"/>
      <c r="USW5" s="19"/>
      <c r="USX5" s="19"/>
      <c r="USY5" s="19"/>
      <c r="USZ5" s="19"/>
      <c r="UTA5" s="19"/>
      <c r="UTB5" s="19"/>
      <c r="UTC5" s="19"/>
      <c r="UTD5" s="19"/>
      <c r="UTE5" s="19"/>
      <c r="UTF5" s="19"/>
      <c r="UTG5" s="19"/>
      <c r="UTH5" s="19"/>
      <c r="UTI5" s="19"/>
      <c r="UTJ5" s="19"/>
      <c r="UTK5" s="19"/>
      <c r="UTL5" s="19"/>
      <c r="UTM5" s="19"/>
      <c r="UTN5" s="19"/>
      <c r="UTO5" s="19"/>
      <c r="UTP5" s="19"/>
      <c r="UTQ5" s="19"/>
      <c r="UTR5" s="19"/>
      <c r="UTS5" s="19"/>
      <c r="UTT5" s="19"/>
      <c r="UTU5" s="19"/>
      <c r="UTV5" s="19"/>
      <c r="UTW5" s="19"/>
      <c r="UTX5" s="19"/>
      <c r="UTY5" s="19"/>
      <c r="UTZ5" s="19"/>
      <c r="UUA5" s="19"/>
      <c r="UUB5" s="19"/>
      <c r="UUC5" s="19"/>
      <c r="UUD5" s="19"/>
      <c r="UUE5" s="19"/>
      <c r="UUF5" s="19"/>
      <c r="UUG5" s="19"/>
      <c r="UUH5" s="19"/>
      <c r="UUI5" s="19"/>
      <c r="UUJ5" s="19"/>
      <c r="UUK5" s="19"/>
      <c r="UUL5" s="19"/>
      <c r="UUM5" s="19"/>
      <c r="UUN5" s="19"/>
      <c r="UUO5" s="19"/>
      <c r="UUP5" s="19"/>
      <c r="UUQ5" s="19"/>
      <c r="UUR5" s="19"/>
      <c r="UUS5" s="19"/>
      <c r="UUT5" s="19"/>
      <c r="UUU5" s="19"/>
      <c r="UUV5" s="19"/>
      <c r="UUW5" s="19"/>
      <c r="UUX5" s="19"/>
      <c r="UUY5" s="19"/>
      <c r="UUZ5" s="19"/>
      <c r="UVA5" s="19"/>
      <c r="UVB5" s="19"/>
      <c r="UVC5" s="19"/>
      <c r="UVD5" s="19"/>
      <c r="UVE5" s="19"/>
      <c r="UVF5" s="19"/>
      <c r="UVG5" s="19"/>
      <c r="UVH5" s="19"/>
      <c r="UVI5" s="19"/>
      <c r="UVJ5" s="19"/>
      <c r="UVK5" s="19"/>
      <c r="UVL5" s="19"/>
      <c r="UVM5" s="19"/>
      <c r="UVN5" s="19"/>
      <c r="UVO5" s="19"/>
      <c r="UVP5" s="19"/>
      <c r="UVQ5" s="19"/>
      <c r="UVR5" s="19"/>
      <c r="UVS5" s="19"/>
      <c r="UVT5" s="19"/>
      <c r="UVU5" s="19"/>
      <c r="UVV5" s="19"/>
      <c r="UVW5" s="19"/>
      <c r="UVX5" s="19"/>
      <c r="UVY5" s="19"/>
      <c r="UVZ5" s="19"/>
      <c r="UWA5" s="19"/>
      <c r="UWB5" s="19"/>
      <c r="UWC5" s="19"/>
      <c r="UWD5" s="19"/>
      <c r="UWE5" s="19"/>
      <c r="UWF5" s="19"/>
      <c r="UWG5" s="19"/>
      <c r="UWH5" s="19"/>
      <c r="UWI5" s="19"/>
      <c r="UWJ5" s="19"/>
      <c r="UWK5" s="19"/>
      <c r="UWL5" s="19"/>
      <c r="UWM5" s="19"/>
      <c r="UWN5" s="19"/>
      <c r="UWO5" s="19"/>
      <c r="UWP5" s="19"/>
      <c r="UWQ5" s="19"/>
      <c r="UWR5" s="19"/>
      <c r="UWS5" s="19"/>
      <c r="UWT5" s="19"/>
      <c r="UWU5" s="19"/>
      <c r="UWV5" s="19"/>
      <c r="UWW5" s="19"/>
      <c r="UWX5" s="19"/>
      <c r="UWY5" s="19"/>
      <c r="UWZ5" s="19"/>
      <c r="UXA5" s="19"/>
      <c r="UXB5" s="19"/>
      <c r="UXC5" s="19"/>
      <c r="UXD5" s="19"/>
      <c r="UXE5" s="19"/>
      <c r="UXF5" s="19"/>
      <c r="UXG5" s="19"/>
      <c r="UXH5" s="19"/>
      <c r="UXI5" s="19"/>
      <c r="UXJ5" s="19"/>
      <c r="UXK5" s="19"/>
      <c r="UXL5" s="19"/>
      <c r="UXM5" s="19"/>
      <c r="UXN5" s="19"/>
      <c r="UXO5" s="19"/>
      <c r="UXP5" s="19"/>
      <c r="UXQ5" s="19"/>
      <c r="UXR5" s="19"/>
      <c r="UXS5" s="19"/>
      <c r="UXT5" s="19"/>
      <c r="UXU5" s="19"/>
      <c r="UXV5" s="19"/>
      <c r="UXW5" s="19"/>
      <c r="UXX5" s="19"/>
      <c r="UXY5" s="19"/>
      <c r="UXZ5" s="19"/>
      <c r="UYA5" s="19"/>
      <c r="UYB5" s="19"/>
      <c r="UYC5" s="19"/>
      <c r="UYD5" s="19"/>
      <c r="UYE5" s="19"/>
      <c r="UYF5" s="19"/>
      <c r="UYG5" s="19"/>
      <c r="UYH5" s="19"/>
      <c r="UYI5" s="19"/>
      <c r="UYJ5" s="19"/>
      <c r="UYK5" s="19"/>
      <c r="UYL5" s="19"/>
      <c r="UYM5" s="19"/>
      <c r="UYN5" s="19"/>
      <c r="UYO5" s="19"/>
      <c r="UYP5" s="19"/>
      <c r="UYQ5" s="19"/>
      <c r="UYR5" s="19"/>
      <c r="UYS5" s="19"/>
      <c r="UYT5" s="19"/>
      <c r="UYU5" s="19"/>
      <c r="UYV5" s="19"/>
      <c r="UYW5" s="19"/>
      <c r="UYX5" s="19"/>
      <c r="UYY5" s="19"/>
      <c r="UYZ5" s="19"/>
      <c r="UZA5" s="19"/>
      <c r="UZB5" s="19"/>
      <c r="UZC5" s="19"/>
      <c r="UZD5" s="19"/>
      <c r="UZE5" s="19"/>
      <c r="UZF5" s="19"/>
      <c r="UZG5" s="19"/>
      <c r="UZH5" s="19"/>
      <c r="UZI5" s="19"/>
      <c r="UZJ5" s="19"/>
      <c r="UZK5" s="19"/>
      <c r="UZL5" s="19"/>
      <c r="UZM5" s="19"/>
      <c r="UZN5" s="19"/>
      <c r="UZO5" s="19"/>
      <c r="UZP5" s="19"/>
      <c r="UZQ5" s="19"/>
      <c r="UZR5" s="19"/>
      <c r="UZS5" s="19"/>
      <c r="UZT5" s="19"/>
      <c r="UZU5" s="19"/>
      <c r="UZV5" s="19"/>
      <c r="UZW5" s="19"/>
      <c r="UZX5" s="19"/>
      <c r="UZY5" s="19"/>
      <c r="UZZ5" s="19"/>
      <c r="VAA5" s="19"/>
      <c r="VAB5" s="19"/>
      <c r="VAC5" s="19"/>
      <c r="VAD5" s="19"/>
      <c r="VAE5" s="19"/>
      <c r="VAF5" s="19"/>
      <c r="VAG5" s="19"/>
      <c r="VAH5" s="19"/>
      <c r="VAI5" s="19"/>
      <c r="VAJ5" s="19"/>
      <c r="VAK5" s="19"/>
      <c r="VAL5" s="19"/>
      <c r="VAM5" s="19"/>
      <c r="VAN5" s="19"/>
      <c r="VAO5" s="19"/>
      <c r="VAP5" s="19"/>
      <c r="VAQ5" s="19"/>
      <c r="VAR5" s="19"/>
      <c r="VAS5" s="19"/>
      <c r="VAT5" s="19"/>
      <c r="VAU5" s="19"/>
      <c r="VAV5" s="19"/>
      <c r="VAW5" s="19"/>
      <c r="VAX5" s="19"/>
      <c r="VAY5" s="19"/>
      <c r="VAZ5" s="19"/>
      <c r="VBA5" s="19"/>
      <c r="VBB5" s="19"/>
      <c r="VBC5" s="19"/>
      <c r="VBD5" s="19"/>
      <c r="VBE5" s="19"/>
      <c r="VBF5" s="19"/>
      <c r="VBG5" s="19"/>
      <c r="VBH5" s="19"/>
      <c r="VBI5" s="19"/>
      <c r="VBJ5" s="19"/>
      <c r="VBK5" s="19"/>
      <c r="VBL5" s="19"/>
      <c r="VBM5" s="19"/>
      <c r="VBN5" s="19"/>
      <c r="VBO5" s="19"/>
      <c r="VBP5" s="19"/>
      <c r="VBQ5" s="19"/>
      <c r="VBR5" s="19"/>
      <c r="VBS5" s="19"/>
      <c r="VBT5" s="19"/>
      <c r="VBU5" s="19"/>
      <c r="VBV5" s="19"/>
      <c r="VBW5" s="19"/>
      <c r="VBX5" s="19"/>
      <c r="VBY5" s="19"/>
      <c r="VBZ5" s="19"/>
      <c r="VCA5" s="19"/>
      <c r="VCB5" s="19"/>
      <c r="VCC5" s="19"/>
      <c r="VCD5" s="19"/>
      <c r="VCE5" s="19"/>
      <c r="VCF5" s="19"/>
      <c r="VCG5" s="19"/>
      <c r="VCH5" s="19"/>
      <c r="VCI5" s="19"/>
      <c r="VCJ5" s="19"/>
      <c r="VCK5" s="19"/>
      <c r="VCL5" s="19"/>
      <c r="VCM5" s="19"/>
      <c r="VCN5" s="19"/>
      <c r="VCO5" s="19"/>
      <c r="VCP5" s="19"/>
      <c r="VCQ5" s="19"/>
      <c r="VCR5" s="19"/>
      <c r="VCS5" s="19"/>
      <c r="VCT5" s="19"/>
      <c r="VCU5" s="19"/>
      <c r="VCV5" s="19"/>
      <c r="VCW5" s="19"/>
      <c r="VCX5" s="19"/>
      <c r="VCY5" s="19"/>
      <c r="VCZ5" s="19"/>
      <c r="VDA5" s="19"/>
      <c r="VDB5" s="19"/>
      <c r="VDC5" s="19"/>
      <c r="VDD5" s="19"/>
      <c r="VDE5" s="19"/>
      <c r="VDF5" s="19"/>
      <c r="VDG5" s="19"/>
      <c r="VDH5" s="19"/>
      <c r="VDI5" s="19"/>
      <c r="VDJ5" s="19"/>
      <c r="VDK5" s="19"/>
      <c r="VDL5" s="19"/>
      <c r="VDM5" s="19"/>
      <c r="VDN5" s="19"/>
      <c r="VDO5" s="19"/>
      <c r="VDP5" s="19"/>
      <c r="VDQ5" s="19"/>
      <c r="VDR5" s="19"/>
      <c r="VDS5" s="19"/>
      <c r="VDT5" s="19"/>
      <c r="VDU5" s="19"/>
      <c r="VDV5" s="19"/>
      <c r="VDW5" s="19"/>
      <c r="VDX5" s="19"/>
      <c r="VDY5" s="19"/>
      <c r="VDZ5" s="19"/>
      <c r="VEA5" s="19"/>
      <c r="VEB5" s="19"/>
      <c r="VEC5" s="19"/>
      <c r="VED5" s="19"/>
      <c r="VEE5" s="19"/>
      <c r="VEF5" s="19"/>
      <c r="VEG5" s="19"/>
      <c r="VEH5" s="19"/>
      <c r="VEI5" s="19"/>
      <c r="VEJ5" s="19"/>
      <c r="VEK5" s="19"/>
      <c r="VEL5" s="19"/>
      <c r="VEM5" s="19"/>
      <c r="VEN5" s="19"/>
      <c r="VEO5" s="19"/>
      <c r="VEP5" s="19"/>
      <c r="VEQ5" s="19"/>
      <c r="VER5" s="19"/>
      <c r="VES5" s="19"/>
      <c r="VET5" s="19"/>
      <c r="VEU5" s="19"/>
      <c r="VEV5" s="19"/>
      <c r="VEW5" s="19"/>
      <c r="VEX5" s="19"/>
      <c r="VEY5" s="19"/>
      <c r="VEZ5" s="19"/>
      <c r="VFA5" s="19"/>
      <c r="VFB5" s="19"/>
      <c r="VFC5" s="19"/>
      <c r="VFD5" s="19"/>
      <c r="VFE5" s="19"/>
      <c r="VFF5" s="19"/>
      <c r="VFG5" s="19"/>
      <c r="VFH5" s="19"/>
      <c r="VFI5" s="19"/>
      <c r="VFJ5" s="19"/>
      <c r="VFK5" s="19"/>
      <c r="VFL5" s="19"/>
      <c r="VFM5" s="19"/>
      <c r="VFN5" s="19"/>
      <c r="VFO5" s="19"/>
      <c r="VFP5" s="19"/>
      <c r="VFQ5" s="19"/>
      <c r="VFR5" s="19"/>
      <c r="VFS5" s="19"/>
      <c r="VFT5" s="19"/>
      <c r="VFU5" s="19"/>
      <c r="VFV5" s="19"/>
      <c r="VFW5" s="19"/>
      <c r="VFX5" s="19"/>
      <c r="VFY5" s="19"/>
      <c r="VFZ5" s="19"/>
      <c r="VGA5" s="19"/>
      <c r="VGB5" s="19"/>
      <c r="VGC5" s="19"/>
      <c r="VGD5" s="19"/>
      <c r="VGE5" s="19"/>
      <c r="VGF5" s="19"/>
      <c r="VGG5" s="19"/>
      <c r="VGH5" s="19"/>
      <c r="VGI5" s="19"/>
      <c r="VGJ5" s="19"/>
      <c r="VGK5" s="19"/>
      <c r="VGL5" s="19"/>
      <c r="VGM5" s="19"/>
      <c r="VGN5" s="19"/>
      <c r="VGO5" s="19"/>
      <c r="VGP5" s="19"/>
      <c r="VGQ5" s="19"/>
      <c r="VGR5" s="19"/>
      <c r="VGS5" s="19"/>
      <c r="VGT5" s="19"/>
      <c r="VGU5" s="19"/>
      <c r="VGV5" s="19"/>
      <c r="VGW5" s="19"/>
      <c r="VGX5" s="19"/>
      <c r="VGY5" s="19"/>
      <c r="VGZ5" s="19"/>
      <c r="VHA5" s="19"/>
      <c r="VHB5" s="19"/>
      <c r="VHC5" s="19"/>
      <c r="VHD5" s="19"/>
      <c r="VHE5" s="19"/>
      <c r="VHF5" s="19"/>
      <c r="VHG5" s="19"/>
      <c r="VHH5" s="19"/>
      <c r="VHI5" s="19"/>
      <c r="VHJ5" s="19"/>
      <c r="VHK5" s="19"/>
      <c r="VHL5" s="19"/>
      <c r="VHM5" s="19"/>
      <c r="VHN5" s="19"/>
      <c r="VHO5" s="19"/>
      <c r="VHP5" s="19"/>
      <c r="VHQ5" s="19"/>
      <c r="VHR5" s="19"/>
      <c r="VHS5" s="19"/>
      <c r="VHT5" s="19"/>
      <c r="VHU5" s="19"/>
      <c r="VHV5" s="19"/>
      <c r="VHW5" s="19"/>
      <c r="VHX5" s="19"/>
      <c r="VHY5" s="19"/>
      <c r="VHZ5" s="19"/>
      <c r="VIA5" s="19"/>
      <c r="VIB5" s="19"/>
      <c r="VIC5" s="19"/>
      <c r="VID5" s="19"/>
      <c r="VIE5" s="19"/>
      <c r="VIF5" s="19"/>
      <c r="VIG5" s="19"/>
      <c r="VIH5" s="19"/>
      <c r="VII5" s="19"/>
      <c r="VIJ5" s="19"/>
      <c r="VIK5" s="19"/>
      <c r="VIL5" s="19"/>
      <c r="VIM5" s="19"/>
      <c r="VIN5" s="19"/>
      <c r="VIO5" s="19"/>
      <c r="VIP5" s="19"/>
      <c r="VIQ5" s="19"/>
      <c r="VIR5" s="19"/>
      <c r="VIS5" s="19"/>
      <c r="VIT5" s="19"/>
      <c r="VIU5" s="19"/>
      <c r="VIV5" s="19"/>
      <c r="VIW5" s="19"/>
      <c r="VIX5" s="19"/>
      <c r="VIY5" s="19"/>
      <c r="VIZ5" s="19"/>
      <c r="VJA5" s="19"/>
      <c r="VJB5" s="19"/>
      <c r="VJC5" s="19"/>
      <c r="VJD5" s="19"/>
      <c r="VJE5" s="19"/>
      <c r="VJF5" s="19"/>
      <c r="VJG5" s="19"/>
      <c r="VJH5" s="19"/>
      <c r="VJI5" s="19"/>
      <c r="VJJ5" s="19"/>
      <c r="VJK5" s="19"/>
      <c r="VJL5" s="19"/>
      <c r="VJM5" s="19"/>
      <c r="VJN5" s="19"/>
      <c r="VJO5" s="19"/>
      <c r="VJP5" s="19"/>
      <c r="VJQ5" s="19"/>
      <c r="VJR5" s="19"/>
      <c r="VJS5" s="19"/>
      <c r="VJT5" s="19"/>
      <c r="VJU5" s="19"/>
      <c r="VJV5" s="19"/>
      <c r="VJW5" s="19"/>
      <c r="VJX5" s="19"/>
      <c r="VJY5" s="19"/>
      <c r="VJZ5" s="19"/>
      <c r="VKA5" s="19"/>
      <c r="VKB5" s="19"/>
      <c r="VKC5" s="19"/>
      <c r="VKD5" s="19"/>
      <c r="VKE5" s="19"/>
      <c r="VKF5" s="19"/>
      <c r="VKG5" s="19"/>
      <c r="VKH5" s="19"/>
      <c r="VKI5" s="19"/>
      <c r="VKJ5" s="19"/>
      <c r="VKK5" s="19"/>
      <c r="VKL5" s="19"/>
      <c r="VKM5" s="19"/>
      <c r="VKN5" s="19"/>
      <c r="VKO5" s="19"/>
      <c r="VKP5" s="19"/>
      <c r="VKQ5" s="19"/>
      <c r="VKR5" s="19"/>
      <c r="VKS5" s="19"/>
      <c r="VKT5" s="19"/>
      <c r="VKU5" s="19"/>
      <c r="VKV5" s="19"/>
      <c r="VKW5" s="19"/>
      <c r="VKX5" s="19"/>
      <c r="VKY5" s="19"/>
      <c r="VKZ5" s="19"/>
      <c r="VLA5" s="19"/>
      <c r="VLB5" s="19"/>
      <c r="VLC5" s="19"/>
      <c r="VLD5" s="19"/>
      <c r="VLE5" s="19"/>
      <c r="VLF5" s="19"/>
      <c r="VLG5" s="19"/>
      <c r="VLH5" s="19"/>
      <c r="VLI5" s="19"/>
      <c r="VLJ5" s="19"/>
      <c r="VLK5" s="19"/>
      <c r="VLL5" s="19"/>
      <c r="VLM5" s="19"/>
      <c r="VLN5" s="19"/>
      <c r="VLO5" s="19"/>
      <c r="VLP5" s="19"/>
      <c r="VLQ5" s="19"/>
      <c r="VLR5" s="19"/>
      <c r="VLS5" s="19"/>
      <c r="VLT5" s="19"/>
      <c r="VLU5" s="19"/>
      <c r="VLV5" s="19"/>
      <c r="VLW5" s="19"/>
      <c r="VLX5" s="19"/>
      <c r="VLY5" s="19"/>
      <c r="VLZ5" s="19"/>
      <c r="VMA5" s="19"/>
      <c r="VMB5" s="19"/>
      <c r="VMC5" s="19"/>
      <c r="VMD5" s="19"/>
      <c r="VME5" s="19"/>
      <c r="VMF5" s="19"/>
      <c r="VMG5" s="19"/>
      <c r="VMH5" s="19"/>
      <c r="VMI5" s="19"/>
      <c r="VMJ5" s="19"/>
      <c r="VMK5" s="19"/>
      <c r="VML5" s="19"/>
      <c r="VMM5" s="19"/>
      <c r="VMN5" s="19"/>
      <c r="VMO5" s="19"/>
      <c r="VMP5" s="19"/>
      <c r="VMQ5" s="19"/>
      <c r="VMR5" s="19"/>
      <c r="VMS5" s="19"/>
      <c r="VMT5" s="19"/>
      <c r="VMU5" s="19"/>
      <c r="VMV5" s="19"/>
      <c r="VMW5" s="19"/>
      <c r="VMX5" s="19"/>
      <c r="VMY5" s="19"/>
      <c r="VMZ5" s="19"/>
      <c r="VNA5" s="19"/>
      <c r="VNB5" s="19"/>
      <c r="VNC5" s="19"/>
      <c r="VND5" s="19"/>
      <c r="VNE5" s="19"/>
      <c r="VNF5" s="19"/>
      <c r="VNG5" s="19"/>
      <c r="VNH5" s="19"/>
      <c r="VNI5" s="19"/>
      <c r="VNJ5" s="19"/>
      <c r="VNK5" s="19"/>
      <c r="VNL5" s="19"/>
      <c r="VNM5" s="19"/>
      <c r="VNN5" s="19"/>
      <c r="VNO5" s="19"/>
      <c r="VNP5" s="19"/>
      <c r="VNQ5" s="19"/>
      <c r="VNR5" s="19"/>
      <c r="VNS5" s="19"/>
      <c r="VNT5" s="19"/>
      <c r="VNU5" s="19"/>
      <c r="VNV5" s="19"/>
      <c r="VNW5" s="19"/>
      <c r="VNX5" s="19"/>
      <c r="VNY5" s="19"/>
      <c r="VNZ5" s="19"/>
      <c r="VOA5" s="19"/>
      <c r="VOB5" s="19"/>
      <c r="VOC5" s="19"/>
      <c r="VOD5" s="19"/>
      <c r="VOE5" s="19"/>
      <c r="VOF5" s="19"/>
      <c r="VOG5" s="19"/>
      <c r="VOH5" s="19"/>
      <c r="VOI5" s="19"/>
      <c r="VOJ5" s="19"/>
      <c r="VOK5" s="19"/>
      <c r="VOL5" s="19"/>
      <c r="VOM5" s="19"/>
      <c r="VON5" s="19"/>
      <c r="VOO5" s="19"/>
      <c r="VOP5" s="19"/>
      <c r="VOQ5" s="19"/>
      <c r="VOR5" s="19"/>
      <c r="VOS5" s="19"/>
      <c r="VOT5" s="19"/>
      <c r="VOU5" s="19"/>
      <c r="VOV5" s="19"/>
      <c r="VOW5" s="19"/>
      <c r="VOX5" s="19"/>
      <c r="VOY5" s="19"/>
      <c r="VOZ5" s="19"/>
      <c r="VPA5" s="19"/>
      <c r="VPB5" s="19"/>
      <c r="VPC5" s="19"/>
      <c r="VPD5" s="19"/>
      <c r="VPE5" s="19"/>
      <c r="VPF5" s="19"/>
      <c r="VPG5" s="19"/>
      <c r="VPH5" s="19"/>
      <c r="VPI5" s="19"/>
      <c r="VPJ5" s="19"/>
      <c r="VPK5" s="19"/>
      <c r="VPL5" s="19"/>
      <c r="VPM5" s="19"/>
      <c r="VPN5" s="19"/>
      <c r="VPO5" s="19"/>
      <c r="VPP5" s="19"/>
      <c r="VPQ5" s="19"/>
      <c r="VPR5" s="19"/>
      <c r="VPS5" s="19"/>
      <c r="VPT5" s="19"/>
      <c r="VPU5" s="19"/>
      <c r="VPV5" s="19"/>
      <c r="VPW5" s="19"/>
      <c r="VPX5" s="19"/>
      <c r="VPY5" s="19"/>
      <c r="VPZ5" s="19"/>
      <c r="VQA5" s="19"/>
      <c r="VQB5" s="19"/>
      <c r="VQC5" s="19"/>
      <c r="VQD5" s="19"/>
      <c r="VQE5" s="19"/>
      <c r="VQF5" s="19"/>
      <c r="VQG5" s="19"/>
      <c r="VQH5" s="19"/>
      <c r="VQI5" s="19"/>
      <c r="VQJ5" s="19"/>
      <c r="VQK5" s="19"/>
      <c r="VQL5" s="19"/>
      <c r="VQM5" s="19"/>
      <c r="VQN5" s="19"/>
      <c r="VQO5" s="19"/>
      <c r="VQP5" s="19"/>
      <c r="VQQ5" s="19"/>
      <c r="VQR5" s="19"/>
      <c r="VQS5" s="19"/>
      <c r="VQT5" s="19"/>
      <c r="VQU5" s="19"/>
      <c r="VQV5" s="19"/>
      <c r="VQW5" s="19"/>
      <c r="VQX5" s="19"/>
      <c r="VQY5" s="19"/>
      <c r="VQZ5" s="19"/>
      <c r="VRA5" s="19"/>
      <c r="VRB5" s="19"/>
      <c r="VRC5" s="19"/>
      <c r="VRD5" s="19"/>
      <c r="VRE5" s="19"/>
      <c r="VRF5" s="19"/>
      <c r="VRG5" s="19"/>
      <c r="VRH5" s="19"/>
      <c r="VRI5" s="19"/>
      <c r="VRJ5" s="19"/>
      <c r="VRK5" s="19"/>
      <c r="VRL5" s="19"/>
      <c r="VRM5" s="19"/>
      <c r="VRN5" s="19"/>
      <c r="VRO5" s="19"/>
      <c r="VRP5" s="19"/>
      <c r="VRQ5" s="19"/>
      <c r="VRR5" s="19"/>
      <c r="VRS5" s="19"/>
      <c r="VRT5" s="19"/>
      <c r="VRU5" s="19"/>
      <c r="VRV5" s="19"/>
      <c r="VRW5" s="19"/>
      <c r="VRX5" s="19"/>
      <c r="VRY5" s="19"/>
      <c r="VRZ5" s="19"/>
      <c r="VSA5" s="19"/>
      <c r="VSB5" s="19"/>
      <c r="VSC5" s="19"/>
      <c r="VSD5" s="19"/>
      <c r="VSE5" s="19"/>
      <c r="VSF5" s="19"/>
      <c r="VSG5" s="19"/>
      <c r="VSH5" s="19"/>
      <c r="VSI5" s="19"/>
      <c r="VSJ5" s="19"/>
      <c r="VSK5" s="19"/>
      <c r="VSL5" s="19"/>
      <c r="VSM5" s="19"/>
      <c r="VSN5" s="19"/>
      <c r="VSO5" s="19"/>
      <c r="VSP5" s="19"/>
      <c r="VSQ5" s="19"/>
      <c r="VSR5" s="19"/>
      <c r="VSS5" s="19"/>
      <c r="VST5" s="19"/>
      <c r="VSU5" s="19"/>
      <c r="VSV5" s="19"/>
      <c r="VSW5" s="19"/>
      <c r="VSX5" s="19"/>
      <c r="VSY5" s="19"/>
      <c r="VSZ5" s="19"/>
      <c r="VTA5" s="19"/>
      <c r="VTB5" s="19"/>
      <c r="VTC5" s="19"/>
      <c r="VTD5" s="19"/>
      <c r="VTE5" s="19"/>
      <c r="VTF5" s="19"/>
      <c r="VTG5" s="19"/>
      <c r="VTH5" s="19"/>
      <c r="VTI5" s="19"/>
      <c r="VTJ5" s="19"/>
      <c r="VTK5" s="19"/>
      <c r="VTL5" s="19"/>
      <c r="VTM5" s="19"/>
      <c r="VTN5" s="19"/>
      <c r="VTO5" s="19"/>
      <c r="VTP5" s="19"/>
      <c r="VTQ5" s="19"/>
      <c r="VTR5" s="19"/>
      <c r="VTS5" s="19"/>
      <c r="VTT5" s="19"/>
      <c r="VTU5" s="19"/>
      <c r="VTV5" s="19"/>
      <c r="VTW5" s="19"/>
      <c r="VTX5" s="19"/>
      <c r="VTY5" s="19"/>
      <c r="VTZ5" s="19"/>
      <c r="VUA5" s="19"/>
      <c r="VUB5" s="19"/>
      <c r="VUC5" s="19"/>
      <c r="VUD5" s="19"/>
      <c r="VUE5" s="19"/>
      <c r="VUF5" s="19"/>
      <c r="VUG5" s="19"/>
      <c r="VUH5" s="19"/>
      <c r="VUI5" s="19"/>
      <c r="VUJ5" s="19"/>
      <c r="VUK5" s="19"/>
      <c r="VUL5" s="19"/>
      <c r="VUM5" s="19"/>
      <c r="VUN5" s="19"/>
      <c r="VUO5" s="19"/>
      <c r="VUP5" s="19"/>
      <c r="VUQ5" s="19"/>
      <c r="VUR5" s="19"/>
      <c r="VUS5" s="19"/>
      <c r="VUT5" s="19"/>
      <c r="VUU5" s="19"/>
      <c r="VUV5" s="19"/>
      <c r="VUW5" s="19"/>
      <c r="VUX5" s="19"/>
      <c r="VUY5" s="19"/>
      <c r="VUZ5" s="19"/>
      <c r="VVA5" s="19"/>
      <c r="VVB5" s="19"/>
      <c r="VVC5" s="19"/>
      <c r="VVD5" s="19"/>
      <c r="VVE5" s="19"/>
      <c r="VVF5" s="19"/>
      <c r="VVG5" s="19"/>
      <c r="VVH5" s="19"/>
      <c r="VVI5" s="19"/>
      <c r="VVJ5" s="19"/>
      <c r="VVK5" s="19"/>
      <c r="VVL5" s="19"/>
      <c r="VVM5" s="19"/>
      <c r="VVN5" s="19"/>
      <c r="VVO5" s="19"/>
      <c r="VVP5" s="19"/>
      <c r="VVQ5" s="19"/>
      <c r="VVR5" s="19"/>
      <c r="VVS5" s="19"/>
      <c r="VVT5" s="19"/>
      <c r="VVU5" s="19"/>
      <c r="VVV5" s="19"/>
      <c r="VVW5" s="19"/>
      <c r="VVX5" s="19"/>
      <c r="VVY5" s="19"/>
      <c r="VVZ5" s="19"/>
      <c r="VWA5" s="19"/>
      <c r="VWB5" s="19"/>
      <c r="VWC5" s="19"/>
      <c r="VWD5" s="19"/>
      <c r="VWE5" s="19"/>
      <c r="VWF5" s="19"/>
      <c r="VWG5" s="19"/>
      <c r="VWH5" s="19"/>
      <c r="VWI5" s="19"/>
      <c r="VWJ5" s="19"/>
      <c r="VWK5" s="19"/>
      <c r="VWL5" s="19"/>
      <c r="VWM5" s="19"/>
      <c r="VWN5" s="19"/>
      <c r="VWO5" s="19"/>
      <c r="VWP5" s="19"/>
      <c r="VWQ5" s="19"/>
      <c r="VWR5" s="19"/>
      <c r="VWS5" s="19"/>
      <c r="VWT5" s="19"/>
      <c r="VWU5" s="19"/>
      <c r="VWV5" s="19"/>
      <c r="VWW5" s="19"/>
      <c r="VWX5" s="19"/>
      <c r="VWY5" s="19"/>
      <c r="VWZ5" s="19"/>
      <c r="VXA5" s="19"/>
      <c r="VXB5" s="19"/>
      <c r="VXC5" s="19"/>
      <c r="VXD5" s="19"/>
      <c r="VXE5" s="19"/>
      <c r="VXF5" s="19"/>
      <c r="VXG5" s="19"/>
      <c r="VXH5" s="19"/>
      <c r="VXI5" s="19"/>
      <c r="VXJ5" s="19"/>
      <c r="VXK5" s="19"/>
      <c r="VXL5" s="19"/>
      <c r="VXM5" s="19"/>
      <c r="VXN5" s="19"/>
      <c r="VXO5" s="19"/>
      <c r="VXP5" s="19"/>
      <c r="VXQ5" s="19"/>
      <c r="VXR5" s="19"/>
      <c r="VXS5" s="19"/>
      <c r="VXT5" s="19"/>
      <c r="VXU5" s="19"/>
      <c r="VXV5" s="19"/>
      <c r="VXW5" s="19"/>
      <c r="VXX5" s="19"/>
      <c r="VXY5" s="19"/>
      <c r="VXZ5" s="19"/>
      <c r="VYA5" s="19"/>
      <c r="VYB5" s="19"/>
      <c r="VYC5" s="19"/>
      <c r="VYD5" s="19"/>
      <c r="VYE5" s="19"/>
      <c r="VYF5" s="19"/>
      <c r="VYG5" s="19"/>
      <c r="VYH5" s="19"/>
      <c r="VYI5" s="19"/>
      <c r="VYJ5" s="19"/>
      <c r="VYK5" s="19"/>
      <c r="VYL5" s="19"/>
      <c r="VYM5" s="19"/>
      <c r="VYN5" s="19"/>
      <c r="VYO5" s="19"/>
      <c r="VYP5" s="19"/>
      <c r="VYQ5" s="19"/>
      <c r="VYR5" s="19"/>
      <c r="VYS5" s="19"/>
      <c r="VYT5" s="19"/>
      <c r="VYU5" s="19"/>
      <c r="VYV5" s="19"/>
      <c r="VYW5" s="19"/>
      <c r="VYX5" s="19"/>
      <c r="VYY5" s="19"/>
      <c r="VYZ5" s="19"/>
      <c r="VZA5" s="19"/>
      <c r="VZB5" s="19"/>
      <c r="VZC5" s="19"/>
      <c r="VZD5" s="19"/>
      <c r="VZE5" s="19"/>
      <c r="VZF5" s="19"/>
      <c r="VZG5" s="19"/>
      <c r="VZH5" s="19"/>
      <c r="VZI5" s="19"/>
      <c r="VZJ5" s="19"/>
      <c r="VZK5" s="19"/>
      <c r="VZL5" s="19"/>
      <c r="VZM5" s="19"/>
      <c r="VZN5" s="19"/>
      <c r="VZO5" s="19"/>
      <c r="VZP5" s="19"/>
      <c r="VZQ5" s="19"/>
      <c r="VZR5" s="19"/>
      <c r="VZS5" s="19"/>
      <c r="VZT5" s="19"/>
      <c r="VZU5" s="19"/>
      <c r="VZV5" s="19"/>
      <c r="VZW5" s="19"/>
      <c r="VZX5" s="19"/>
      <c r="VZY5" s="19"/>
      <c r="VZZ5" s="19"/>
      <c r="WAA5" s="19"/>
      <c r="WAB5" s="19"/>
      <c r="WAC5" s="19"/>
      <c r="WAD5" s="19"/>
      <c r="WAE5" s="19"/>
      <c r="WAF5" s="19"/>
      <c r="WAG5" s="19"/>
      <c r="WAH5" s="19"/>
      <c r="WAI5" s="19"/>
      <c r="WAJ5" s="19"/>
      <c r="WAK5" s="19"/>
      <c r="WAL5" s="19"/>
      <c r="WAM5" s="19"/>
      <c r="WAN5" s="19"/>
      <c r="WAO5" s="19"/>
      <c r="WAP5" s="19"/>
      <c r="WAQ5" s="19"/>
      <c r="WAR5" s="19"/>
      <c r="WAS5" s="19"/>
      <c r="WAT5" s="19"/>
      <c r="WAU5" s="19"/>
      <c r="WAV5" s="19"/>
      <c r="WAW5" s="19"/>
      <c r="WAX5" s="19"/>
      <c r="WAY5" s="19"/>
      <c r="WAZ5" s="19"/>
      <c r="WBA5" s="19"/>
      <c r="WBB5" s="19"/>
      <c r="WBC5" s="19"/>
      <c r="WBD5" s="19"/>
      <c r="WBE5" s="19"/>
      <c r="WBF5" s="19"/>
      <c r="WBG5" s="19"/>
      <c r="WBH5" s="19"/>
      <c r="WBI5" s="19"/>
      <c r="WBJ5" s="19"/>
      <c r="WBK5" s="19"/>
      <c r="WBL5" s="19"/>
      <c r="WBM5" s="19"/>
      <c r="WBN5" s="19"/>
      <c r="WBO5" s="19"/>
      <c r="WBP5" s="19"/>
      <c r="WBQ5" s="19"/>
      <c r="WBR5" s="19"/>
      <c r="WBS5" s="19"/>
      <c r="WBT5" s="19"/>
      <c r="WBU5" s="19"/>
      <c r="WBV5" s="19"/>
      <c r="WBW5" s="19"/>
      <c r="WBX5" s="19"/>
      <c r="WBY5" s="19"/>
      <c r="WBZ5" s="19"/>
      <c r="WCA5" s="19"/>
      <c r="WCB5" s="19"/>
      <c r="WCC5" s="19"/>
      <c r="WCD5" s="19"/>
      <c r="WCE5" s="19"/>
      <c r="WCF5" s="19"/>
      <c r="WCG5" s="19"/>
      <c r="WCH5" s="19"/>
      <c r="WCI5" s="19"/>
      <c r="WCJ5" s="19"/>
      <c r="WCK5" s="19"/>
      <c r="WCL5" s="19"/>
      <c r="WCM5" s="19"/>
      <c r="WCN5" s="19"/>
      <c r="WCO5" s="19"/>
      <c r="WCP5" s="19"/>
      <c r="WCQ5" s="19"/>
      <c r="WCR5" s="19"/>
      <c r="WCS5" s="19"/>
      <c r="WCT5" s="19"/>
      <c r="WCU5" s="19"/>
      <c r="WCV5" s="19"/>
      <c r="WCW5" s="19"/>
      <c r="WCX5" s="19"/>
      <c r="WCY5" s="19"/>
      <c r="WCZ5" s="19"/>
      <c r="WDA5" s="19"/>
      <c r="WDB5" s="19"/>
      <c r="WDC5" s="19"/>
      <c r="WDD5" s="19"/>
      <c r="WDE5" s="19"/>
      <c r="WDF5" s="19"/>
      <c r="WDG5" s="19"/>
      <c r="WDH5" s="19"/>
      <c r="WDI5" s="19"/>
      <c r="WDJ5" s="19"/>
      <c r="WDK5" s="19"/>
      <c r="WDL5" s="19"/>
      <c r="WDM5" s="19"/>
      <c r="WDN5" s="19"/>
      <c r="WDO5" s="19"/>
      <c r="WDP5" s="19"/>
      <c r="WDQ5" s="19"/>
      <c r="WDR5" s="19"/>
      <c r="WDS5" s="19"/>
      <c r="WDT5" s="19"/>
      <c r="WDU5" s="19"/>
      <c r="WDV5" s="19"/>
      <c r="WDW5" s="19"/>
      <c r="WDX5" s="19"/>
      <c r="WDY5" s="19"/>
      <c r="WDZ5" s="19"/>
      <c r="WEA5" s="19"/>
      <c r="WEB5" s="19"/>
      <c r="WEC5" s="19"/>
      <c r="WED5" s="19"/>
      <c r="WEE5" s="19"/>
      <c r="WEF5" s="19"/>
      <c r="WEG5" s="19"/>
      <c r="WEH5" s="19"/>
      <c r="WEI5" s="19"/>
      <c r="WEJ5" s="19"/>
      <c r="WEK5" s="19"/>
      <c r="WEL5" s="19"/>
      <c r="WEM5" s="19"/>
      <c r="WEN5" s="19"/>
      <c r="WEO5" s="19"/>
      <c r="WEP5" s="19"/>
      <c r="WEQ5" s="19"/>
      <c r="WER5" s="19"/>
      <c r="WES5" s="19"/>
      <c r="WET5" s="19"/>
      <c r="WEU5" s="19"/>
      <c r="WEV5" s="19"/>
      <c r="WEW5" s="19"/>
      <c r="WEX5" s="19"/>
      <c r="WEY5" s="19"/>
      <c r="WEZ5" s="19"/>
      <c r="WFA5" s="19"/>
      <c r="WFB5" s="19"/>
      <c r="WFC5" s="19"/>
      <c r="WFD5" s="19"/>
      <c r="WFE5" s="19"/>
      <c r="WFF5" s="19"/>
      <c r="WFG5" s="19"/>
      <c r="WFH5" s="19"/>
      <c r="WFI5" s="19"/>
      <c r="WFJ5" s="19"/>
      <c r="WFK5" s="19"/>
      <c r="WFL5" s="19"/>
      <c r="WFM5" s="19"/>
      <c r="WFN5" s="19"/>
      <c r="WFO5" s="19"/>
      <c r="WFP5" s="19"/>
      <c r="WFQ5" s="19"/>
      <c r="WFR5" s="19"/>
      <c r="WFS5" s="19"/>
      <c r="WFT5" s="19"/>
      <c r="WFU5" s="19"/>
      <c r="WFV5" s="19"/>
      <c r="WFW5" s="19"/>
      <c r="WFX5" s="19"/>
      <c r="WFY5" s="19"/>
      <c r="WFZ5" s="19"/>
      <c r="WGA5" s="19"/>
      <c r="WGB5" s="19"/>
      <c r="WGC5" s="19"/>
      <c r="WGD5" s="19"/>
      <c r="WGE5" s="19"/>
      <c r="WGF5" s="19"/>
      <c r="WGG5" s="19"/>
      <c r="WGH5" s="19"/>
      <c r="WGI5" s="19"/>
      <c r="WGJ5" s="19"/>
      <c r="WGK5" s="19"/>
      <c r="WGL5" s="19"/>
      <c r="WGM5" s="19"/>
      <c r="WGN5" s="19"/>
      <c r="WGO5" s="19"/>
      <c r="WGP5" s="19"/>
      <c r="WGQ5" s="19"/>
      <c r="WGR5" s="19"/>
      <c r="WGS5" s="19"/>
      <c r="WGT5" s="19"/>
      <c r="WGU5" s="19"/>
      <c r="WGV5" s="19"/>
      <c r="WGW5" s="19"/>
      <c r="WGX5" s="19"/>
      <c r="WGY5" s="19"/>
      <c r="WGZ5" s="19"/>
      <c r="WHA5" s="19"/>
      <c r="WHB5" s="19"/>
      <c r="WHC5" s="19"/>
      <c r="WHD5" s="19"/>
      <c r="WHE5" s="19"/>
      <c r="WHF5" s="19"/>
      <c r="WHG5" s="19"/>
      <c r="WHH5" s="19"/>
      <c r="WHI5" s="19"/>
      <c r="WHJ5" s="19"/>
      <c r="WHK5" s="19"/>
      <c r="WHL5" s="19"/>
      <c r="WHM5" s="19"/>
      <c r="WHN5" s="19"/>
      <c r="WHO5" s="19"/>
      <c r="WHP5" s="19"/>
      <c r="WHQ5" s="19"/>
      <c r="WHR5" s="19"/>
      <c r="WHS5" s="19"/>
      <c r="WHT5" s="19"/>
      <c r="WHU5" s="19"/>
      <c r="WHV5" s="19"/>
      <c r="WHW5" s="19"/>
      <c r="WHX5" s="19"/>
      <c r="WHY5" s="19"/>
      <c r="WHZ5" s="19"/>
      <c r="WIA5" s="19"/>
      <c r="WIB5" s="19"/>
      <c r="WIC5" s="19"/>
      <c r="WID5" s="19"/>
      <c r="WIE5" s="19"/>
      <c r="WIF5" s="19"/>
      <c r="WIG5" s="19"/>
      <c r="WIH5" s="19"/>
      <c r="WII5" s="19"/>
      <c r="WIJ5" s="19"/>
      <c r="WIK5" s="19"/>
      <c r="WIL5" s="19"/>
      <c r="WIM5" s="19"/>
      <c r="WIN5" s="19"/>
      <c r="WIO5" s="19"/>
      <c r="WIP5" s="19"/>
      <c r="WIQ5" s="19"/>
      <c r="WIR5" s="19"/>
      <c r="WIS5" s="19"/>
      <c r="WIT5" s="19"/>
      <c r="WIU5" s="19"/>
      <c r="WIV5" s="19"/>
      <c r="WIW5" s="19"/>
      <c r="WIX5" s="19"/>
      <c r="WIY5" s="19"/>
      <c r="WIZ5" s="19"/>
      <c r="WJA5" s="19"/>
      <c r="WJB5" s="19"/>
      <c r="WJC5" s="19"/>
      <c r="WJD5" s="19"/>
      <c r="WJE5" s="19"/>
      <c r="WJF5" s="19"/>
      <c r="WJG5" s="19"/>
      <c r="WJH5" s="19"/>
      <c r="WJI5" s="19"/>
      <c r="WJJ5" s="19"/>
      <c r="WJK5" s="19"/>
      <c r="WJL5" s="19"/>
      <c r="WJM5" s="19"/>
      <c r="WJN5" s="19"/>
      <c r="WJO5" s="19"/>
      <c r="WJP5" s="19"/>
      <c r="WJQ5" s="19"/>
      <c r="WJR5" s="19"/>
      <c r="WJS5" s="19"/>
      <c r="WJT5" s="19"/>
      <c r="WJU5" s="19"/>
      <c r="WJV5" s="19"/>
      <c r="WJW5" s="19"/>
      <c r="WJX5" s="19"/>
      <c r="WJY5" s="19"/>
      <c r="WJZ5" s="19"/>
      <c r="WKA5" s="19"/>
      <c r="WKB5" s="19"/>
      <c r="WKC5" s="19"/>
      <c r="WKD5" s="19"/>
      <c r="WKE5" s="19"/>
      <c r="WKF5" s="19"/>
      <c r="WKG5" s="19"/>
      <c r="WKH5" s="19"/>
      <c r="WKI5" s="19"/>
      <c r="WKJ5" s="19"/>
      <c r="WKK5" s="19"/>
      <c r="WKL5" s="19"/>
      <c r="WKM5" s="19"/>
      <c r="WKN5" s="19"/>
      <c r="WKO5" s="19"/>
      <c r="WKP5" s="19"/>
      <c r="WKQ5" s="19"/>
      <c r="WKR5" s="19"/>
      <c r="WKS5" s="19"/>
      <c r="WKT5" s="19"/>
      <c r="WKU5" s="19"/>
      <c r="WKV5" s="19"/>
      <c r="WKW5" s="19"/>
      <c r="WKX5" s="19"/>
      <c r="WKY5" s="19"/>
      <c r="WKZ5" s="19"/>
      <c r="WLA5" s="19"/>
      <c r="WLB5" s="19"/>
      <c r="WLC5" s="19"/>
      <c r="WLD5" s="19"/>
      <c r="WLE5" s="19"/>
      <c r="WLF5" s="19"/>
      <c r="WLG5" s="19"/>
      <c r="WLH5" s="19"/>
      <c r="WLI5" s="19"/>
      <c r="WLJ5" s="19"/>
      <c r="WLK5" s="19"/>
      <c r="WLL5" s="19"/>
      <c r="WLM5" s="19"/>
      <c r="WLN5" s="19"/>
      <c r="WLO5" s="19"/>
      <c r="WLP5" s="19"/>
      <c r="WLQ5" s="19"/>
      <c r="WLR5" s="19"/>
      <c r="WLS5" s="19"/>
      <c r="WLT5" s="19"/>
      <c r="WLU5" s="19"/>
      <c r="WLV5" s="19"/>
      <c r="WLW5" s="19"/>
      <c r="WLX5" s="19"/>
      <c r="WLY5" s="19"/>
      <c r="WLZ5" s="19"/>
      <c r="WMA5" s="19"/>
      <c r="WMB5" s="19"/>
      <c r="WMC5" s="19"/>
      <c r="WMD5" s="19"/>
      <c r="WME5" s="19"/>
      <c r="WMF5" s="19"/>
      <c r="WMG5" s="19"/>
      <c r="WMH5" s="19"/>
      <c r="WMI5" s="19"/>
      <c r="WMJ5" s="19"/>
      <c r="WMK5" s="19"/>
      <c r="WML5" s="19"/>
      <c r="WMM5" s="19"/>
      <c r="WMN5" s="19"/>
      <c r="WMO5" s="19"/>
      <c r="WMP5" s="19"/>
      <c r="WMQ5" s="19"/>
      <c r="WMR5" s="19"/>
      <c r="WMS5" s="19"/>
      <c r="WMT5" s="19"/>
      <c r="WMU5" s="19"/>
      <c r="WMV5" s="19"/>
      <c r="WMW5" s="19"/>
      <c r="WMX5" s="19"/>
      <c r="WMY5" s="19"/>
      <c r="WMZ5" s="19"/>
      <c r="WNA5" s="19"/>
      <c r="WNB5" s="19"/>
      <c r="WNC5" s="19"/>
      <c r="WND5" s="19"/>
      <c r="WNE5" s="19"/>
      <c r="WNF5" s="19"/>
      <c r="WNG5" s="19"/>
      <c r="WNH5" s="19"/>
      <c r="WNI5" s="19"/>
      <c r="WNJ5" s="19"/>
      <c r="WNK5" s="19"/>
      <c r="WNL5" s="19"/>
      <c r="WNM5" s="19"/>
      <c r="WNN5" s="19"/>
      <c r="WNO5" s="19"/>
      <c r="WNP5" s="19"/>
      <c r="WNQ5" s="19"/>
      <c r="WNR5" s="19"/>
      <c r="WNS5" s="19"/>
      <c r="WNT5" s="19"/>
      <c r="WNU5" s="19"/>
      <c r="WNV5" s="19"/>
      <c r="WNW5" s="19"/>
      <c r="WNX5" s="19"/>
      <c r="WNY5" s="19"/>
      <c r="WNZ5" s="19"/>
      <c r="WOA5" s="19"/>
      <c r="WOB5" s="19"/>
      <c r="WOC5" s="19"/>
      <c r="WOD5" s="19"/>
      <c r="WOE5" s="19"/>
      <c r="WOF5" s="19"/>
      <c r="WOG5" s="19"/>
      <c r="WOH5" s="19"/>
      <c r="WOI5" s="19"/>
      <c r="WOJ5" s="19"/>
      <c r="WOK5" s="19"/>
      <c r="WOL5" s="19"/>
      <c r="WOM5" s="19"/>
      <c r="WON5" s="19"/>
      <c r="WOO5" s="19"/>
      <c r="WOP5" s="19"/>
      <c r="WOQ5" s="19"/>
      <c r="WOR5" s="19"/>
      <c r="WOS5" s="19"/>
      <c r="WOT5" s="19"/>
      <c r="WOU5" s="19"/>
      <c r="WOV5" s="19"/>
      <c r="WOW5" s="19"/>
      <c r="WOX5" s="19"/>
      <c r="WOY5" s="19"/>
      <c r="WOZ5" s="19"/>
      <c r="WPA5" s="19"/>
      <c r="WPB5" s="19"/>
      <c r="WPC5" s="19"/>
      <c r="WPD5" s="19"/>
      <c r="WPE5" s="19"/>
      <c r="WPF5" s="19"/>
      <c r="WPG5" s="19"/>
      <c r="WPH5" s="19"/>
      <c r="WPI5" s="19"/>
      <c r="WPJ5" s="19"/>
      <c r="WPK5" s="19"/>
      <c r="WPL5" s="19"/>
      <c r="WPM5" s="19"/>
      <c r="WPN5" s="19"/>
      <c r="WPO5" s="19"/>
      <c r="WPP5" s="19"/>
      <c r="WPQ5" s="19"/>
      <c r="WPR5" s="19"/>
      <c r="WPS5" s="19"/>
      <c r="WPT5" s="19"/>
      <c r="WPU5" s="19"/>
      <c r="WPV5" s="19"/>
      <c r="WPW5" s="19"/>
      <c r="WPX5" s="19"/>
      <c r="WPY5" s="19"/>
      <c r="WPZ5" s="19"/>
      <c r="WQA5" s="19"/>
      <c r="WQB5" s="19"/>
      <c r="WQC5" s="19"/>
      <c r="WQD5" s="19"/>
      <c r="WQE5" s="19"/>
      <c r="WQF5" s="19"/>
      <c r="WQG5" s="19"/>
      <c r="WQH5" s="19"/>
      <c r="WQI5" s="19"/>
      <c r="WQJ5" s="19"/>
      <c r="WQK5" s="19"/>
      <c r="WQL5" s="19"/>
      <c r="WQM5" s="19"/>
      <c r="WQN5" s="19"/>
      <c r="WQO5" s="19"/>
      <c r="WQP5" s="19"/>
      <c r="WQQ5" s="19"/>
      <c r="WQR5" s="19"/>
      <c r="WQS5" s="19"/>
      <c r="WQT5" s="19"/>
      <c r="WQU5" s="19"/>
      <c r="WQV5" s="19"/>
      <c r="WQW5" s="19"/>
      <c r="WQX5" s="19"/>
      <c r="WQY5" s="19"/>
      <c r="WQZ5" s="19"/>
      <c r="WRA5" s="19"/>
      <c r="WRB5" s="19"/>
      <c r="WRC5" s="19"/>
      <c r="WRD5" s="19"/>
      <c r="WRE5" s="19"/>
      <c r="WRF5" s="19"/>
      <c r="WRG5" s="19"/>
      <c r="WRH5" s="19"/>
      <c r="WRI5" s="19"/>
      <c r="WRJ5" s="19"/>
      <c r="WRK5" s="19"/>
      <c r="WRL5" s="19"/>
      <c r="WRM5" s="19"/>
      <c r="WRN5" s="19"/>
      <c r="WRO5" s="19"/>
      <c r="WRP5" s="19"/>
      <c r="WRQ5" s="19"/>
      <c r="WRR5" s="19"/>
      <c r="WRS5" s="19"/>
      <c r="WRT5" s="19"/>
      <c r="WRU5" s="19"/>
      <c r="WRV5" s="19"/>
      <c r="WRW5" s="19"/>
      <c r="WRX5" s="19"/>
      <c r="WRY5" s="19"/>
      <c r="WRZ5" s="19"/>
      <c r="WSA5" s="19"/>
      <c r="WSB5" s="19"/>
      <c r="WSC5" s="19"/>
      <c r="WSD5" s="19"/>
      <c r="WSE5" s="19"/>
      <c r="WSF5" s="19"/>
      <c r="WSG5" s="19"/>
      <c r="WSH5" s="19"/>
      <c r="WSI5" s="19"/>
      <c r="WSJ5" s="19"/>
      <c r="WSK5" s="19"/>
      <c r="WSL5" s="19"/>
      <c r="WSM5" s="19"/>
      <c r="WSN5" s="19"/>
      <c r="WSO5" s="19"/>
      <c r="WSP5" s="19"/>
      <c r="WSQ5" s="19"/>
      <c r="WSR5" s="19"/>
      <c r="WSS5" s="19"/>
      <c r="WST5" s="19"/>
      <c r="WSU5" s="19"/>
      <c r="WSV5" s="19"/>
      <c r="WSW5" s="19"/>
      <c r="WSX5" s="19"/>
      <c r="WSY5" s="19"/>
      <c r="WSZ5" s="19"/>
      <c r="WTA5" s="19"/>
      <c r="WTB5" s="19"/>
      <c r="WTC5" s="19"/>
      <c r="WTD5" s="19"/>
      <c r="WTE5" s="19"/>
      <c r="WTF5" s="19"/>
      <c r="WTG5" s="19"/>
      <c r="WTH5" s="19"/>
      <c r="WTI5" s="19"/>
      <c r="WTJ5" s="19"/>
      <c r="WTK5" s="19"/>
      <c r="WTL5" s="19"/>
      <c r="WTM5" s="19"/>
      <c r="WTN5" s="19"/>
      <c r="WTO5" s="19"/>
      <c r="WTP5" s="19"/>
      <c r="WTQ5" s="19"/>
      <c r="WTR5" s="19"/>
      <c r="WTS5" s="19"/>
      <c r="WTT5" s="19"/>
      <c r="WTU5" s="19"/>
      <c r="WTV5" s="19"/>
      <c r="WTW5" s="19"/>
      <c r="WTX5" s="19"/>
      <c r="WTY5" s="19"/>
      <c r="WTZ5" s="19"/>
      <c r="WUA5" s="19"/>
      <c r="WUB5" s="19"/>
      <c r="WUC5" s="19"/>
      <c r="WUD5" s="19"/>
      <c r="WUE5" s="19"/>
      <c r="WUF5" s="19"/>
      <c r="WUG5" s="19"/>
      <c r="WUH5" s="19"/>
      <c r="WUI5" s="19"/>
      <c r="WUJ5" s="19"/>
      <c r="WUK5" s="19"/>
      <c r="WUL5" s="19"/>
      <c r="WUM5" s="19"/>
      <c r="WUN5" s="19"/>
      <c r="WUO5" s="19"/>
      <c r="WUP5" s="19"/>
      <c r="WUQ5" s="19"/>
      <c r="WUR5" s="19"/>
      <c r="WUS5" s="19"/>
      <c r="WUT5" s="19"/>
      <c r="WUU5" s="19"/>
      <c r="WUV5" s="19"/>
      <c r="WUW5" s="19"/>
      <c r="WUX5" s="19"/>
      <c r="WUY5" s="19"/>
      <c r="WUZ5" s="19"/>
      <c r="WVA5" s="19"/>
      <c r="WVB5" s="19"/>
      <c r="WVC5" s="19"/>
      <c r="WVD5" s="19"/>
      <c r="WVE5" s="19"/>
      <c r="WVF5" s="19"/>
      <c r="WVG5" s="19"/>
      <c r="WVH5" s="19"/>
      <c r="WVI5" s="19"/>
      <c r="WVJ5" s="19"/>
      <c r="WVK5" s="19"/>
      <c r="WVL5" s="19"/>
      <c r="WVM5" s="19"/>
      <c r="WVN5" s="19"/>
      <c r="WVO5" s="19"/>
      <c r="WVP5" s="19"/>
      <c r="WVQ5" s="19"/>
      <c r="WVR5" s="19"/>
      <c r="WVS5" s="19"/>
      <c r="WVT5" s="19"/>
      <c r="WVU5" s="19"/>
      <c r="WVV5" s="19"/>
      <c r="WVW5" s="19"/>
      <c r="WVX5" s="19"/>
      <c r="WVY5" s="19"/>
      <c r="WVZ5" s="19"/>
      <c r="WWA5" s="19"/>
      <c r="WWB5" s="19"/>
      <c r="WWC5" s="19"/>
      <c r="WWD5" s="19"/>
      <c r="WWE5" s="19"/>
      <c r="WWF5" s="19"/>
      <c r="WWG5" s="19"/>
      <c r="WWH5" s="19"/>
      <c r="WWI5" s="19"/>
      <c r="WWJ5" s="19"/>
      <c r="WWK5" s="19"/>
      <c r="WWL5" s="19"/>
      <c r="WWM5" s="19"/>
      <c r="WWN5" s="19"/>
      <c r="WWO5" s="19"/>
      <c r="WWP5" s="19"/>
      <c r="WWQ5" s="19"/>
      <c r="WWR5" s="19"/>
      <c r="WWS5" s="19"/>
      <c r="WWT5" s="19"/>
      <c r="WWU5" s="19"/>
      <c r="WWV5" s="19"/>
      <c r="WWW5" s="19"/>
      <c r="WWX5" s="19"/>
      <c r="WWY5" s="19"/>
      <c r="WWZ5" s="19"/>
      <c r="WXA5" s="19"/>
      <c r="WXB5" s="19"/>
      <c r="WXC5" s="19"/>
      <c r="WXD5" s="19"/>
      <c r="WXE5" s="19"/>
      <c r="WXF5" s="19"/>
      <c r="WXG5" s="19"/>
      <c r="WXH5" s="19"/>
      <c r="WXI5" s="19"/>
      <c r="WXJ5" s="19"/>
      <c r="WXK5" s="19"/>
      <c r="WXL5" s="19"/>
      <c r="WXM5" s="19"/>
      <c r="WXN5" s="19"/>
      <c r="WXO5" s="19"/>
      <c r="WXP5" s="19"/>
      <c r="WXQ5" s="19"/>
      <c r="WXR5" s="19"/>
      <c r="WXS5" s="19"/>
      <c r="WXT5" s="19"/>
      <c r="WXU5" s="19"/>
      <c r="WXV5" s="19"/>
      <c r="WXW5" s="19"/>
      <c r="WXX5" s="19"/>
      <c r="WXY5" s="19"/>
      <c r="WXZ5" s="19"/>
      <c r="WYA5" s="19"/>
      <c r="WYB5" s="19"/>
      <c r="WYC5" s="19"/>
      <c r="WYD5" s="19"/>
      <c r="WYE5" s="19"/>
      <c r="WYF5" s="19"/>
      <c r="WYG5" s="19"/>
      <c r="WYH5" s="19"/>
      <c r="WYI5" s="19"/>
      <c r="WYJ5" s="19"/>
      <c r="WYK5" s="19"/>
      <c r="WYL5" s="19"/>
      <c r="WYM5" s="19"/>
      <c r="WYN5" s="19"/>
      <c r="WYO5" s="19"/>
      <c r="WYP5" s="19"/>
      <c r="WYQ5" s="19"/>
      <c r="WYR5" s="19"/>
      <c r="WYS5" s="19"/>
      <c r="WYT5" s="19"/>
      <c r="WYU5" s="19"/>
      <c r="WYV5" s="19"/>
      <c r="WYW5" s="19"/>
      <c r="WYX5" s="19"/>
      <c r="WYY5" s="19"/>
      <c r="WYZ5" s="19"/>
      <c r="WZA5" s="19"/>
      <c r="WZB5" s="19"/>
      <c r="WZC5" s="19"/>
      <c r="WZD5" s="19"/>
      <c r="WZE5" s="19"/>
      <c r="WZF5" s="19"/>
      <c r="WZG5" s="19"/>
      <c r="WZH5" s="19"/>
      <c r="WZI5" s="19"/>
      <c r="WZJ5" s="19"/>
      <c r="WZK5" s="19"/>
      <c r="WZL5" s="19"/>
      <c r="WZM5" s="19"/>
      <c r="WZN5" s="19"/>
      <c r="WZO5" s="19"/>
      <c r="WZP5" s="19"/>
      <c r="WZQ5" s="19"/>
      <c r="WZR5" s="19"/>
      <c r="WZS5" s="19"/>
      <c r="WZT5" s="19"/>
      <c r="WZU5" s="19"/>
      <c r="WZV5" s="19"/>
      <c r="WZW5" s="19"/>
      <c r="WZX5" s="19"/>
      <c r="WZY5" s="19"/>
      <c r="WZZ5" s="19"/>
      <c r="XAA5" s="19"/>
      <c r="XAB5" s="19"/>
      <c r="XAC5" s="19"/>
      <c r="XAD5" s="19"/>
      <c r="XAE5" s="19"/>
      <c r="XAF5" s="19"/>
      <c r="XAG5" s="19"/>
      <c r="XAH5" s="19"/>
      <c r="XAI5" s="19"/>
      <c r="XAJ5" s="19"/>
      <c r="XAK5" s="19"/>
      <c r="XAL5" s="19"/>
      <c r="XAM5" s="19"/>
      <c r="XAN5" s="19"/>
      <c r="XAO5" s="19"/>
      <c r="XAP5" s="19"/>
      <c r="XAQ5" s="19"/>
      <c r="XAR5" s="19"/>
      <c r="XAS5" s="19"/>
      <c r="XAT5" s="19"/>
      <c r="XAU5" s="19"/>
      <c r="XAV5" s="19"/>
      <c r="XAW5" s="19"/>
      <c r="XAX5" s="19"/>
      <c r="XAY5" s="19"/>
      <c r="XAZ5" s="19"/>
      <c r="XBA5" s="19"/>
      <c r="XBB5" s="19"/>
      <c r="XBC5" s="19"/>
      <c r="XBD5" s="19"/>
      <c r="XBE5" s="19"/>
      <c r="XBF5" s="19"/>
      <c r="XBG5" s="19"/>
      <c r="XBH5" s="19"/>
      <c r="XBI5" s="19"/>
      <c r="XBJ5" s="19"/>
      <c r="XBK5" s="19"/>
      <c r="XBL5" s="19"/>
      <c r="XBM5" s="19"/>
      <c r="XBN5" s="19"/>
      <c r="XBO5" s="19"/>
      <c r="XBP5" s="19"/>
      <c r="XBQ5" s="19"/>
      <c r="XBR5" s="19"/>
      <c r="XBS5" s="19"/>
      <c r="XBT5" s="19"/>
      <c r="XBU5" s="19"/>
      <c r="XBV5" s="19"/>
      <c r="XBW5" s="19"/>
      <c r="XBX5" s="19"/>
      <c r="XBY5" s="19"/>
      <c r="XBZ5" s="19"/>
      <c r="XCA5" s="19"/>
      <c r="XCB5" s="19"/>
      <c r="XCC5" s="19"/>
      <c r="XCD5" s="19"/>
      <c r="XCE5" s="19"/>
      <c r="XCF5" s="19"/>
      <c r="XCG5" s="19"/>
      <c r="XCH5" s="19"/>
      <c r="XCI5" s="19"/>
      <c r="XCJ5" s="19"/>
      <c r="XCK5" s="19"/>
      <c r="XCL5" s="19"/>
      <c r="XCM5" s="19"/>
      <c r="XCN5" s="19"/>
      <c r="XCO5" s="19"/>
      <c r="XCP5" s="19"/>
      <c r="XCQ5" s="19"/>
      <c r="XCR5" s="19"/>
      <c r="XCS5" s="19"/>
      <c r="XCT5" s="19"/>
      <c r="XCU5" s="19"/>
      <c r="XCV5" s="19"/>
      <c r="XCW5" s="19"/>
      <c r="XCX5" s="19"/>
      <c r="XCY5" s="19"/>
      <c r="XCZ5" s="19"/>
      <c r="XDA5" s="19"/>
      <c r="XDB5" s="19"/>
      <c r="XDC5" s="19"/>
      <c r="XDD5" s="19"/>
      <c r="XDE5" s="19"/>
      <c r="XDF5" s="19"/>
      <c r="XDG5" s="19"/>
      <c r="XDH5" s="19"/>
      <c r="XDI5" s="19"/>
      <c r="XDJ5" s="19"/>
      <c r="XDK5" s="19"/>
      <c r="XDL5" s="19"/>
      <c r="XDM5" s="19"/>
      <c r="XDN5" s="19"/>
      <c r="XDO5" s="19"/>
      <c r="XDP5" s="19"/>
      <c r="XDQ5" s="19"/>
      <c r="XDR5" s="19"/>
      <c r="XDS5" s="19"/>
      <c r="XDT5" s="19"/>
      <c r="XDU5" s="19"/>
      <c r="XDV5" s="19"/>
      <c r="XDW5" s="19"/>
      <c r="XDX5" s="19"/>
      <c r="XDY5" s="19"/>
      <c r="XDZ5" s="19"/>
      <c r="XEA5" s="19"/>
      <c r="XEB5" s="19"/>
      <c r="XEC5" s="19"/>
      <c r="XED5" s="19"/>
      <c r="XEE5" s="19"/>
      <c r="XEF5" s="19"/>
      <c r="XEG5" s="19"/>
      <c r="XEH5" s="19"/>
      <c r="XEI5" s="19"/>
      <c r="XEJ5" s="19"/>
      <c r="XEK5" s="19"/>
      <c r="XEL5" s="19"/>
      <c r="XEM5" s="19"/>
      <c r="XEN5" s="19"/>
      <c r="XEO5" s="19"/>
      <c r="XEP5" s="19"/>
      <c r="XEQ5" s="19"/>
      <c r="XER5" s="19"/>
      <c r="XES5" s="19"/>
      <c r="XET5" s="19"/>
      <c r="XEU5" s="19"/>
      <c r="XEV5" s="19"/>
      <c r="XEW5" s="19"/>
      <c r="XEX5" s="19"/>
      <c r="XEY5" s="19"/>
      <c r="XEZ5" s="19"/>
      <c r="XFA5" s="19"/>
      <c r="XFB5" s="19"/>
      <c r="XFC5" s="19"/>
      <c r="XFD5" s="19"/>
    </row>
    <row r="6" spans="1:16384" x14ac:dyDescent="0.3">
      <c r="B6">
        <v>2020</v>
      </c>
      <c r="C6" s="19">
        <f>BAU!H52</f>
        <v>1179.2216937271726</v>
      </c>
      <c r="D6" s="19">
        <f>FE_L!H52</f>
        <v>1179.2216937271726</v>
      </c>
      <c r="E6" s="19">
        <f>'FE+EV_L'!H52</f>
        <v>1179.2216937271726</v>
      </c>
      <c r="F6" s="19">
        <f>'FE+EV+PVKT_L'!H52</f>
        <v>1179.2216937271726</v>
      </c>
      <c r="G6" s="19">
        <f>'FE+EV+VKT_L'!H52</f>
        <v>1179.2216937271726</v>
      </c>
    </row>
    <row r="7" spans="1:16384" x14ac:dyDescent="0.3">
      <c r="B7">
        <v>2025</v>
      </c>
      <c r="C7" s="19">
        <f>BAU!H53</f>
        <v>1468.7688524714681</v>
      </c>
      <c r="D7" s="19">
        <f>FE_L!H53</f>
        <v>1405.631671570437</v>
      </c>
      <c r="E7" s="19">
        <f>'FE+EV_L'!H53</f>
        <v>1354.9155470444066</v>
      </c>
      <c r="F7" s="19">
        <f>'FE+EV+PVKT_L'!H53</f>
        <v>1324.012910358475</v>
      </c>
      <c r="G7" s="19">
        <f>'FE+EV+VKT_L'!H53</f>
        <v>1280.3344602728464</v>
      </c>
    </row>
    <row r="8" spans="1:16384" x14ac:dyDescent="0.3">
      <c r="B8">
        <v>2030</v>
      </c>
      <c r="C8" s="19">
        <f>BAU!H54</f>
        <v>1676.9819896440454</v>
      </c>
      <c r="D8" s="19">
        <f>FE_L!H54</f>
        <v>1467.3512749651557</v>
      </c>
      <c r="E8" s="19">
        <f>'FE+EV_L'!H54</f>
        <v>1325.3094721496104</v>
      </c>
      <c r="F8" s="19">
        <f>'FE+EV+PVKT_L'!H54</f>
        <v>1267.7445699299476</v>
      </c>
      <c r="G8" s="19">
        <f>'FE+EV+VKT_L'!H54</f>
        <v>1205.9111099864595</v>
      </c>
    </row>
    <row r="9" spans="1:16384" x14ac:dyDescent="0.3">
      <c r="B9">
        <v>2035</v>
      </c>
      <c r="C9" s="19">
        <f>BAU!H55</f>
        <v>1817.4528362499116</v>
      </c>
      <c r="D9" s="19">
        <f>FE_L!H55</f>
        <v>1470.8865065502771</v>
      </c>
      <c r="E9" s="19">
        <f>'FE+EV_L'!H55</f>
        <v>1200.8496648239156</v>
      </c>
      <c r="F9" s="19">
        <f>'FE+EV+PVKT_L'!H55</f>
        <v>1131.0465643464167</v>
      </c>
      <c r="G9" s="19">
        <f>'FE+EV+VKT_L'!H55</f>
        <v>1061.55290264256</v>
      </c>
      <c r="R9" t="s">
        <v>882</v>
      </c>
    </row>
    <row r="10" spans="1:16384" x14ac:dyDescent="0.3">
      <c r="B10">
        <v>2040</v>
      </c>
      <c r="C10" s="19">
        <f>BAU!H56</f>
        <v>1918.0613282551253</v>
      </c>
      <c r="D10" s="19">
        <f>FE_L!H56</f>
        <v>1448.8834365603823</v>
      </c>
      <c r="E10" s="19">
        <f>'FE+EV_L'!H56</f>
        <v>1049.4608239295785</v>
      </c>
      <c r="F10" s="19">
        <f>'FE+EV+PVKT_L'!H56</f>
        <v>987.03056012050456</v>
      </c>
      <c r="G10" s="19">
        <f>'FE+EV+VKT_L'!H56</f>
        <v>908.81916520014624</v>
      </c>
    </row>
    <row r="11" spans="1:16384" x14ac:dyDescent="0.3">
      <c r="B11">
        <v>2045</v>
      </c>
      <c r="C11" s="19">
        <f>BAU!H57</f>
        <v>1976.0052743086442</v>
      </c>
      <c r="D11" s="19">
        <f>FE_L!H57</f>
        <v>1454.2293517456228</v>
      </c>
      <c r="E11" s="19">
        <f>'FE+EV_L'!H57</f>
        <v>935.39263294506145</v>
      </c>
      <c r="F11" s="19">
        <f>'FE+EV+PVKT_L'!H57</f>
        <v>882.01364025403018</v>
      </c>
      <c r="G11" s="19">
        <f>'FE+EV+VKT_L'!H57</f>
        <v>793.10418711277225</v>
      </c>
    </row>
    <row r="12" spans="1:16384" x14ac:dyDescent="0.3">
      <c r="B12">
        <v>2050</v>
      </c>
      <c r="C12" s="19">
        <f>BAU!H58</f>
        <v>2005.9251267936033</v>
      </c>
      <c r="D12" s="19">
        <f>FE_L!H58</f>
        <v>1480.125207672894</v>
      </c>
      <c r="E12" s="19">
        <f>'FE+EV_L'!H58</f>
        <v>831.22031041785885</v>
      </c>
      <c r="F12" s="19">
        <f>'FE+EV+PVKT_L'!H58</f>
        <v>781.61929474818908</v>
      </c>
      <c r="G12" s="19">
        <f>'FE+EV+VKT_L'!H58</f>
        <v>679.29807543171808</v>
      </c>
    </row>
    <row r="14" spans="1:16384" x14ac:dyDescent="0.3">
      <c r="A14" t="s">
        <v>875</v>
      </c>
    </row>
    <row r="15" spans="1:16384" x14ac:dyDescent="0.3">
      <c r="D15" t="s">
        <v>876</v>
      </c>
      <c r="E15" t="s">
        <v>877</v>
      </c>
      <c r="F15" t="s">
        <v>878</v>
      </c>
      <c r="G15" t="s">
        <v>879</v>
      </c>
    </row>
    <row r="16" spans="1:16384" x14ac:dyDescent="0.3">
      <c r="B16">
        <v>2020</v>
      </c>
      <c r="D16" s="19">
        <f>C6-D6</f>
        <v>0</v>
      </c>
      <c r="E16" s="19">
        <f t="shared" ref="E16:G16" si="0">D6-E6</f>
        <v>0</v>
      </c>
      <c r="F16">
        <f>E6-F6</f>
        <v>0</v>
      </c>
      <c r="G16" s="19">
        <f t="shared" si="0"/>
        <v>0</v>
      </c>
    </row>
    <row r="17" spans="2:7" x14ac:dyDescent="0.3">
      <c r="B17">
        <v>2025</v>
      </c>
      <c r="D17" s="19">
        <f t="shared" ref="D17:G22" si="1">C7-D7</f>
        <v>63.137180901031115</v>
      </c>
      <c r="E17" s="19">
        <f t="shared" si="1"/>
        <v>50.716124526030399</v>
      </c>
      <c r="F17" s="19">
        <f t="shared" si="1"/>
        <v>30.902636685931611</v>
      </c>
      <c r="G17" s="19">
        <f t="shared" si="1"/>
        <v>43.678450085628583</v>
      </c>
    </row>
    <row r="18" spans="2:7" x14ac:dyDescent="0.3">
      <c r="B18">
        <v>2030</v>
      </c>
      <c r="D18" s="19">
        <f t="shared" si="1"/>
        <v>209.63071467888972</v>
      </c>
      <c r="E18" s="19">
        <f t="shared" si="1"/>
        <v>142.04180281554522</v>
      </c>
      <c r="F18" s="19">
        <f t="shared" si="1"/>
        <v>57.564902219662827</v>
      </c>
      <c r="G18" s="19">
        <f t="shared" si="1"/>
        <v>61.833459943488151</v>
      </c>
    </row>
    <row r="19" spans="2:7" x14ac:dyDescent="0.3">
      <c r="B19">
        <v>2035</v>
      </c>
      <c r="D19" s="19">
        <f t="shared" si="1"/>
        <v>346.56632969963448</v>
      </c>
      <c r="E19" s="19">
        <f t="shared" si="1"/>
        <v>270.03684172636144</v>
      </c>
      <c r="F19" s="19">
        <f t="shared" si="1"/>
        <v>69.803100477498901</v>
      </c>
      <c r="G19" s="19">
        <f t="shared" si="1"/>
        <v>69.493661703856787</v>
      </c>
    </row>
    <row r="20" spans="2:7" x14ac:dyDescent="0.3">
      <c r="B20">
        <v>2040</v>
      </c>
      <c r="D20" s="19">
        <f t="shared" si="1"/>
        <v>469.17789169474304</v>
      </c>
      <c r="E20" s="19">
        <f t="shared" si="1"/>
        <v>399.42261263080377</v>
      </c>
      <c r="F20" s="19">
        <f t="shared" si="1"/>
        <v>62.430263809073949</v>
      </c>
      <c r="G20" s="19">
        <f t="shared" si="1"/>
        <v>78.211394920358316</v>
      </c>
    </row>
    <row r="21" spans="2:7" x14ac:dyDescent="0.3">
      <c r="B21">
        <v>2045</v>
      </c>
      <c r="D21" s="19">
        <f t="shared" si="1"/>
        <v>521.77592256302137</v>
      </c>
      <c r="E21" s="19">
        <f t="shared" si="1"/>
        <v>518.83671880056136</v>
      </c>
      <c r="F21" s="19">
        <f t="shared" si="1"/>
        <v>53.378992691031272</v>
      </c>
      <c r="G21" s="19">
        <f t="shared" si="1"/>
        <v>88.909453141257927</v>
      </c>
    </row>
    <row r="22" spans="2:7" x14ac:dyDescent="0.3">
      <c r="B22">
        <v>2050</v>
      </c>
      <c r="D22" s="19">
        <f t="shared" si="1"/>
        <v>525.79991912070932</v>
      </c>
      <c r="E22" s="19">
        <f t="shared" si="1"/>
        <v>648.90489725503517</v>
      </c>
      <c r="F22" s="19">
        <f t="shared" si="1"/>
        <v>49.601015669669778</v>
      </c>
      <c r="G22" s="19">
        <f t="shared" si="1"/>
        <v>102.321219316471</v>
      </c>
    </row>
    <row r="27" spans="2:7" x14ac:dyDescent="0.3">
      <c r="B27" t="s">
        <v>885</v>
      </c>
      <c r="C27" s="19">
        <f>C6</f>
        <v>1179.2216937271726</v>
      </c>
    </row>
    <row r="28" spans="2:7" x14ac:dyDescent="0.3">
      <c r="B28" t="s">
        <v>886</v>
      </c>
      <c r="C28" s="19">
        <f>C9</f>
        <v>1817.4528362499116</v>
      </c>
    </row>
    <row r="29" spans="2:7" x14ac:dyDescent="0.3">
      <c r="B29" t="s">
        <v>887</v>
      </c>
      <c r="C29" s="19">
        <f>C12</f>
        <v>2005.9251267936033</v>
      </c>
    </row>
    <row r="30" spans="2:7" x14ac:dyDescent="0.3">
      <c r="B30" s="34" t="s">
        <v>917</v>
      </c>
      <c r="C30" s="19">
        <f>D12</f>
        <v>1480.125207672894</v>
      </c>
      <c r="D30" s="19">
        <f>C29-C30</f>
        <v>525.79991912070932</v>
      </c>
    </row>
    <row r="31" spans="2:7" x14ac:dyDescent="0.3">
      <c r="B31" t="s">
        <v>918</v>
      </c>
      <c r="C31" s="19">
        <f>E12</f>
        <v>831.22031041785885</v>
      </c>
      <c r="D31" s="19">
        <f t="shared" ref="D31:D33" si="2">C30-C31</f>
        <v>648.90489725503517</v>
      </c>
    </row>
    <row r="32" spans="2:7" x14ac:dyDescent="0.3">
      <c r="B32" t="s">
        <v>915</v>
      </c>
      <c r="C32" s="19">
        <f>F12</f>
        <v>781.61929474818908</v>
      </c>
      <c r="D32" s="19">
        <f t="shared" si="2"/>
        <v>49.601015669669778</v>
      </c>
    </row>
    <row r="33" spans="2:5" x14ac:dyDescent="0.3">
      <c r="B33" t="s">
        <v>916</v>
      </c>
      <c r="C33" s="19">
        <f>G12</f>
        <v>679.29807543171808</v>
      </c>
      <c r="D33" s="19">
        <f t="shared" si="2"/>
        <v>102.321219316471</v>
      </c>
    </row>
    <row r="34" spans="2:5" x14ac:dyDescent="0.3">
      <c r="B34" t="s">
        <v>888</v>
      </c>
      <c r="D34" s="19">
        <f>C33-C34</f>
        <v>679.29807543171808</v>
      </c>
    </row>
    <row r="37" spans="2:5" x14ac:dyDescent="0.3">
      <c r="C37" s="19"/>
      <c r="D37" s="19"/>
      <c r="E37" s="19"/>
    </row>
    <row r="38" spans="2:5" x14ac:dyDescent="0.3">
      <c r="C38" s="19"/>
      <c r="D38" s="19"/>
      <c r="E38" s="19"/>
    </row>
    <row r="39" spans="2:5" x14ac:dyDescent="0.3">
      <c r="C39" s="19"/>
      <c r="D39" s="19"/>
      <c r="E39" s="19"/>
    </row>
    <row r="40" spans="2:5" x14ac:dyDescent="0.3">
      <c r="C40" s="19"/>
      <c r="D40" s="19"/>
      <c r="E40" s="19"/>
    </row>
    <row r="41" spans="2:5" x14ac:dyDescent="0.3">
      <c r="C41" s="19"/>
      <c r="D41" s="19"/>
      <c r="E41" s="19"/>
    </row>
    <row r="42" spans="2:5" x14ac:dyDescent="0.3">
      <c r="C42" s="19"/>
      <c r="D42" s="19"/>
      <c r="E42" s="19"/>
    </row>
    <row r="43" spans="2:5" x14ac:dyDescent="0.3">
      <c r="C43" s="19"/>
      <c r="D43" s="19"/>
      <c r="E43" s="19"/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859A4A-45C6-40C2-B2AA-3DC076942151}">
  <sheetPr>
    <tabColor rgb="FFFFFF00"/>
  </sheetPr>
  <dimension ref="A1:XFD43"/>
  <sheetViews>
    <sheetView zoomScaleNormal="100" workbookViewId="0">
      <selection activeCell="H8" sqref="H8"/>
    </sheetView>
  </sheetViews>
  <sheetFormatPr defaultRowHeight="13.5" x14ac:dyDescent="0.3"/>
  <cols>
    <col min="2" max="2" width="11.3984375" customWidth="1"/>
    <col min="4" max="4" width="13" customWidth="1"/>
    <col min="5" max="5" width="11.59765625" bestFit="1" customWidth="1"/>
    <col min="6" max="6" width="11.1328125" customWidth="1"/>
    <col min="7" max="7" width="10.73046875" customWidth="1"/>
  </cols>
  <sheetData>
    <row r="1" spans="1:16384" x14ac:dyDescent="0.3">
      <c r="A1" t="s">
        <v>894</v>
      </c>
      <c r="B1" t="s">
        <v>895</v>
      </c>
    </row>
    <row r="2" spans="1:16384" x14ac:dyDescent="0.3">
      <c r="A2" t="s">
        <v>874</v>
      </c>
    </row>
    <row r="3" spans="1:16384" x14ac:dyDescent="0.3">
      <c r="C3" t="s">
        <v>873</v>
      </c>
      <c r="D3" t="s">
        <v>954</v>
      </c>
      <c r="E3" t="s">
        <v>955</v>
      </c>
      <c r="F3" t="s">
        <v>956</v>
      </c>
      <c r="G3" t="s">
        <v>958</v>
      </c>
    </row>
    <row r="4" spans="1:16384" x14ac:dyDescent="0.3">
      <c r="A4" s="19"/>
      <c r="B4">
        <v>2010</v>
      </c>
      <c r="C4" s="19"/>
      <c r="D4" s="19"/>
      <c r="E4" s="19"/>
      <c r="F4" s="19"/>
      <c r="G4" s="19">
        <f>BAU早年计算!H63</f>
        <v>560.48529486539246</v>
      </c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  <c r="AC4" s="19"/>
      <c r="AD4" s="19"/>
      <c r="AE4" s="19"/>
      <c r="AF4" s="19"/>
      <c r="AG4" s="19"/>
      <c r="AH4" s="19"/>
      <c r="AI4" s="19"/>
      <c r="AJ4" s="19"/>
      <c r="AK4" s="19"/>
      <c r="AL4" s="19"/>
      <c r="AM4" s="19"/>
      <c r="AN4" s="19"/>
      <c r="AO4" s="19"/>
      <c r="AP4" s="19"/>
      <c r="AQ4" s="19"/>
      <c r="AR4" s="19"/>
      <c r="AS4" s="19"/>
      <c r="AT4" s="19"/>
      <c r="AU4" s="19"/>
      <c r="AV4" s="19"/>
      <c r="AW4" s="19"/>
      <c r="AX4" s="19"/>
      <c r="AY4" s="19"/>
      <c r="AZ4" s="19"/>
      <c r="BA4" s="19"/>
      <c r="BB4" s="19"/>
      <c r="BC4" s="19"/>
      <c r="BD4" s="19"/>
      <c r="BE4" s="19"/>
      <c r="BF4" s="19"/>
      <c r="BG4" s="19"/>
      <c r="BH4" s="19"/>
      <c r="BI4" s="19"/>
      <c r="BJ4" s="19"/>
      <c r="BK4" s="19"/>
      <c r="BL4" s="19"/>
      <c r="BM4" s="19"/>
      <c r="BN4" s="19"/>
      <c r="BO4" s="19"/>
      <c r="BP4" s="19"/>
      <c r="BQ4" s="19"/>
      <c r="BR4" s="19"/>
      <c r="BS4" s="19"/>
      <c r="BT4" s="19"/>
      <c r="BU4" s="19"/>
      <c r="BV4" s="19"/>
      <c r="BW4" s="19"/>
      <c r="BX4" s="19"/>
      <c r="BY4" s="19"/>
      <c r="BZ4" s="19"/>
      <c r="CA4" s="19"/>
      <c r="CB4" s="19"/>
      <c r="CC4" s="19"/>
      <c r="CD4" s="19"/>
      <c r="CE4" s="19"/>
      <c r="CF4" s="19"/>
      <c r="CG4" s="19"/>
      <c r="CH4" s="19"/>
      <c r="CI4" s="19"/>
      <c r="CJ4" s="19"/>
      <c r="CK4" s="19"/>
      <c r="CL4" s="19"/>
      <c r="CM4" s="19"/>
      <c r="CN4" s="19"/>
      <c r="CO4" s="19"/>
      <c r="CP4" s="19"/>
      <c r="CQ4" s="19"/>
      <c r="CR4" s="19"/>
      <c r="CS4" s="19"/>
      <c r="CT4" s="19"/>
      <c r="CU4" s="19"/>
      <c r="CV4" s="19"/>
      <c r="CW4" s="19"/>
      <c r="CX4" s="19"/>
      <c r="CY4" s="19"/>
      <c r="CZ4" s="19"/>
      <c r="DA4" s="19"/>
      <c r="DB4" s="19"/>
      <c r="DC4" s="19"/>
      <c r="DD4" s="19"/>
      <c r="DE4" s="19"/>
      <c r="DF4" s="19"/>
      <c r="DG4" s="19"/>
      <c r="DH4" s="19"/>
      <c r="DI4" s="19"/>
      <c r="DJ4" s="19"/>
      <c r="DK4" s="19"/>
      <c r="DL4" s="19"/>
      <c r="DM4" s="19"/>
      <c r="DN4" s="19"/>
      <c r="DO4" s="19"/>
      <c r="DP4" s="19"/>
      <c r="DQ4" s="19"/>
      <c r="DR4" s="19"/>
      <c r="DS4" s="19"/>
      <c r="DT4" s="19"/>
      <c r="DU4" s="19"/>
      <c r="DV4" s="19"/>
      <c r="DW4" s="19"/>
      <c r="DX4" s="19"/>
      <c r="DY4" s="19"/>
      <c r="DZ4" s="19"/>
      <c r="EA4" s="19"/>
      <c r="EB4" s="19"/>
      <c r="EC4" s="19"/>
      <c r="ED4" s="19"/>
      <c r="EE4" s="19"/>
      <c r="EF4" s="19"/>
      <c r="EG4" s="19"/>
      <c r="EH4" s="19"/>
      <c r="EI4" s="19"/>
      <c r="EJ4" s="19"/>
      <c r="EK4" s="19"/>
      <c r="EL4" s="19"/>
      <c r="EM4" s="19"/>
      <c r="EN4" s="19"/>
      <c r="EO4" s="19"/>
      <c r="EP4" s="19"/>
      <c r="EQ4" s="19"/>
      <c r="ER4" s="19"/>
      <c r="ES4" s="19"/>
      <c r="ET4" s="19"/>
      <c r="EU4" s="19"/>
      <c r="EV4" s="19"/>
      <c r="EW4" s="19"/>
      <c r="EX4" s="19"/>
      <c r="EY4" s="19"/>
      <c r="EZ4" s="19"/>
      <c r="FA4" s="19"/>
      <c r="FB4" s="19"/>
      <c r="FC4" s="19"/>
      <c r="FD4" s="19"/>
      <c r="FE4" s="19"/>
      <c r="FF4" s="19"/>
      <c r="FG4" s="19"/>
      <c r="FH4" s="19"/>
      <c r="FI4" s="19"/>
      <c r="FJ4" s="19"/>
      <c r="FK4" s="19"/>
      <c r="FL4" s="19"/>
      <c r="FM4" s="19"/>
      <c r="FN4" s="19"/>
      <c r="FO4" s="19"/>
      <c r="FP4" s="19"/>
      <c r="FQ4" s="19"/>
      <c r="FR4" s="19"/>
      <c r="FS4" s="19"/>
      <c r="FT4" s="19"/>
      <c r="FU4" s="19"/>
      <c r="FV4" s="19"/>
      <c r="FW4" s="19"/>
      <c r="FX4" s="19"/>
      <c r="FY4" s="19"/>
      <c r="FZ4" s="19"/>
      <c r="GA4" s="19"/>
      <c r="GB4" s="19"/>
      <c r="GC4" s="19"/>
      <c r="GD4" s="19"/>
      <c r="GE4" s="19"/>
      <c r="GF4" s="19"/>
      <c r="GG4" s="19"/>
      <c r="GH4" s="19"/>
      <c r="GI4" s="19"/>
      <c r="GJ4" s="19"/>
      <c r="GK4" s="19"/>
      <c r="GL4" s="19"/>
      <c r="GM4" s="19"/>
      <c r="GN4" s="19"/>
      <c r="GO4" s="19"/>
      <c r="GP4" s="19"/>
      <c r="GQ4" s="19"/>
      <c r="GR4" s="19"/>
      <c r="GS4" s="19"/>
      <c r="GT4" s="19"/>
      <c r="GU4" s="19"/>
      <c r="GV4" s="19"/>
      <c r="GW4" s="19"/>
      <c r="GX4" s="19"/>
      <c r="GY4" s="19"/>
      <c r="GZ4" s="19"/>
      <c r="HA4" s="19"/>
      <c r="HB4" s="19"/>
      <c r="HC4" s="19"/>
      <c r="HD4" s="19"/>
      <c r="HE4" s="19"/>
      <c r="HF4" s="19"/>
      <c r="HG4" s="19"/>
      <c r="HH4" s="19"/>
      <c r="HI4" s="19"/>
      <c r="HJ4" s="19"/>
      <c r="HK4" s="19"/>
      <c r="HL4" s="19"/>
      <c r="HM4" s="19"/>
      <c r="HN4" s="19"/>
      <c r="HO4" s="19"/>
      <c r="HP4" s="19"/>
      <c r="HQ4" s="19"/>
      <c r="HR4" s="19"/>
      <c r="HS4" s="19"/>
      <c r="HT4" s="19"/>
      <c r="HU4" s="19"/>
      <c r="HV4" s="19"/>
      <c r="HW4" s="19"/>
      <c r="HX4" s="19"/>
      <c r="HY4" s="19"/>
      <c r="HZ4" s="19"/>
      <c r="IA4" s="19"/>
      <c r="IB4" s="19"/>
      <c r="IC4" s="19"/>
      <c r="ID4" s="19"/>
      <c r="IE4" s="19"/>
      <c r="IF4" s="19"/>
      <c r="IG4" s="19"/>
      <c r="IH4" s="19"/>
      <c r="II4" s="19"/>
      <c r="IJ4" s="19"/>
      <c r="IK4" s="19"/>
      <c r="IL4" s="19"/>
      <c r="IM4" s="19"/>
      <c r="IN4" s="19"/>
      <c r="IO4" s="19"/>
      <c r="IP4" s="19"/>
      <c r="IQ4" s="19"/>
      <c r="IR4" s="19"/>
      <c r="IS4" s="19"/>
      <c r="IT4" s="19"/>
      <c r="IU4" s="19"/>
      <c r="IV4" s="19"/>
      <c r="IW4" s="19"/>
      <c r="IX4" s="19"/>
      <c r="IY4" s="19"/>
      <c r="IZ4" s="19"/>
      <c r="JA4" s="19"/>
      <c r="JB4" s="19"/>
      <c r="JC4" s="19"/>
      <c r="JD4" s="19"/>
      <c r="JE4" s="19"/>
      <c r="JF4" s="19"/>
      <c r="JG4" s="19"/>
      <c r="JH4" s="19"/>
      <c r="JI4" s="19"/>
      <c r="JJ4" s="19"/>
      <c r="JK4" s="19"/>
      <c r="JL4" s="19"/>
      <c r="JM4" s="19"/>
      <c r="JN4" s="19"/>
      <c r="JO4" s="19"/>
      <c r="JP4" s="19"/>
      <c r="JQ4" s="19"/>
      <c r="JR4" s="19"/>
      <c r="JS4" s="19"/>
      <c r="JT4" s="19"/>
      <c r="JU4" s="19"/>
      <c r="JV4" s="19"/>
      <c r="JW4" s="19"/>
      <c r="JX4" s="19"/>
      <c r="JY4" s="19"/>
      <c r="JZ4" s="19"/>
      <c r="KA4" s="19"/>
      <c r="KB4" s="19"/>
      <c r="KC4" s="19"/>
      <c r="KD4" s="19"/>
      <c r="KE4" s="19"/>
      <c r="KF4" s="19"/>
      <c r="KG4" s="19"/>
      <c r="KH4" s="19"/>
      <c r="KI4" s="19"/>
      <c r="KJ4" s="19"/>
      <c r="KK4" s="19"/>
      <c r="KL4" s="19"/>
      <c r="KM4" s="19"/>
      <c r="KN4" s="19"/>
      <c r="KO4" s="19"/>
      <c r="KP4" s="19"/>
      <c r="KQ4" s="19"/>
      <c r="KR4" s="19"/>
      <c r="KS4" s="19"/>
      <c r="KT4" s="19"/>
      <c r="KU4" s="19"/>
      <c r="KV4" s="19"/>
      <c r="KW4" s="19"/>
      <c r="KX4" s="19"/>
      <c r="KY4" s="19"/>
      <c r="KZ4" s="19"/>
      <c r="LA4" s="19"/>
      <c r="LB4" s="19"/>
      <c r="LC4" s="19"/>
      <c r="LD4" s="19"/>
      <c r="LE4" s="19"/>
      <c r="LF4" s="19"/>
      <c r="LG4" s="19"/>
      <c r="LH4" s="19"/>
      <c r="LI4" s="19"/>
      <c r="LJ4" s="19"/>
      <c r="LK4" s="19"/>
      <c r="LL4" s="19"/>
      <c r="LM4" s="19"/>
      <c r="LN4" s="19"/>
      <c r="LO4" s="19"/>
      <c r="LP4" s="19"/>
      <c r="LQ4" s="19"/>
      <c r="LR4" s="19"/>
      <c r="LS4" s="19"/>
      <c r="LT4" s="19"/>
      <c r="LU4" s="19"/>
      <c r="LV4" s="19"/>
      <c r="LW4" s="19"/>
      <c r="LX4" s="19"/>
      <c r="LY4" s="19"/>
      <c r="LZ4" s="19"/>
      <c r="MA4" s="19"/>
      <c r="MB4" s="19"/>
      <c r="MC4" s="19"/>
      <c r="MD4" s="19"/>
      <c r="ME4" s="19"/>
      <c r="MF4" s="19"/>
      <c r="MG4" s="19"/>
      <c r="MH4" s="19"/>
      <c r="MI4" s="19"/>
      <c r="MJ4" s="19"/>
      <c r="MK4" s="19"/>
      <c r="ML4" s="19"/>
      <c r="MM4" s="19"/>
      <c r="MN4" s="19"/>
      <c r="MO4" s="19"/>
      <c r="MP4" s="19"/>
      <c r="MQ4" s="19"/>
      <c r="MR4" s="19"/>
      <c r="MS4" s="19"/>
      <c r="MT4" s="19"/>
      <c r="MU4" s="19"/>
      <c r="MV4" s="19"/>
      <c r="MW4" s="19"/>
      <c r="MX4" s="19"/>
      <c r="MY4" s="19"/>
      <c r="MZ4" s="19"/>
      <c r="NA4" s="19"/>
      <c r="NB4" s="19"/>
      <c r="NC4" s="19"/>
      <c r="ND4" s="19"/>
      <c r="NE4" s="19"/>
      <c r="NF4" s="19"/>
      <c r="NG4" s="19"/>
      <c r="NH4" s="19"/>
      <c r="NI4" s="19"/>
      <c r="NJ4" s="19"/>
      <c r="NK4" s="19"/>
      <c r="NL4" s="19"/>
      <c r="NM4" s="19"/>
      <c r="NN4" s="19"/>
      <c r="NO4" s="19"/>
      <c r="NP4" s="19"/>
      <c r="NQ4" s="19"/>
      <c r="NR4" s="19"/>
      <c r="NS4" s="19"/>
      <c r="NT4" s="19"/>
      <c r="NU4" s="19"/>
      <c r="NV4" s="19"/>
      <c r="NW4" s="19"/>
      <c r="NX4" s="19"/>
      <c r="NY4" s="19"/>
      <c r="NZ4" s="19"/>
      <c r="OA4" s="19"/>
      <c r="OB4" s="19"/>
      <c r="OC4" s="19"/>
      <c r="OD4" s="19"/>
      <c r="OE4" s="19"/>
      <c r="OF4" s="19"/>
      <c r="OG4" s="19"/>
      <c r="OH4" s="19"/>
      <c r="OI4" s="19"/>
      <c r="OJ4" s="19"/>
      <c r="OK4" s="19"/>
      <c r="OL4" s="19"/>
      <c r="OM4" s="19"/>
      <c r="ON4" s="19"/>
      <c r="OO4" s="19"/>
      <c r="OP4" s="19"/>
      <c r="OQ4" s="19"/>
      <c r="OR4" s="19"/>
      <c r="OS4" s="19"/>
      <c r="OT4" s="19"/>
      <c r="OU4" s="19"/>
      <c r="OV4" s="19"/>
      <c r="OW4" s="19"/>
      <c r="OX4" s="19"/>
      <c r="OY4" s="19"/>
      <c r="OZ4" s="19"/>
      <c r="PA4" s="19"/>
      <c r="PB4" s="19"/>
      <c r="PC4" s="19"/>
      <c r="PD4" s="19"/>
      <c r="PE4" s="19"/>
      <c r="PF4" s="19"/>
      <c r="PG4" s="19"/>
      <c r="PH4" s="19"/>
      <c r="PI4" s="19"/>
      <c r="PJ4" s="19"/>
      <c r="PK4" s="19"/>
      <c r="PL4" s="19"/>
      <c r="PM4" s="19"/>
      <c r="PN4" s="19"/>
      <c r="PO4" s="19"/>
      <c r="PP4" s="19"/>
      <c r="PQ4" s="19"/>
      <c r="PR4" s="19"/>
      <c r="PS4" s="19"/>
      <c r="PT4" s="19"/>
      <c r="PU4" s="19"/>
      <c r="PV4" s="19"/>
      <c r="PW4" s="19"/>
      <c r="PX4" s="19"/>
      <c r="PY4" s="19"/>
      <c r="PZ4" s="19"/>
      <c r="QA4" s="19"/>
      <c r="QB4" s="19"/>
      <c r="QC4" s="19"/>
      <c r="QD4" s="19"/>
      <c r="QE4" s="19"/>
      <c r="QF4" s="19"/>
      <c r="QG4" s="19"/>
      <c r="QH4" s="19"/>
      <c r="QI4" s="19"/>
      <c r="QJ4" s="19"/>
      <c r="QK4" s="19"/>
      <c r="QL4" s="19"/>
      <c r="QM4" s="19"/>
      <c r="QN4" s="19"/>
      <c r="QO4" s="19"/>
      <c r="QP4" s="19"/>
      <c r="QQ4" s="19"/>
      <c r="QR4" s="19"/>
      <c r="QS4" s="19"/>
      <c r="QT4" s="19"/>
      <c r="QU4" s="19"/>
      <c r="QV4" s="19"/>
      <c r="QW4" s="19"/>
      <c r="QX4" s="19"/>
      <c r="QY4" s="19"/>
      <c r="QZ4" s="19"/>
      <c r="RA4" s="19"/>
      <c r="RB4" s="19"/>
      <c r="RC4" s="19"/>
      <c r="RD4" s="19"/>
      <c r="RE4" s="19"/>
      <c r="RF4" s="19"/>
      <c r="RG4" s="19"/>
      <c r="RH4" s="19"/>
      <c r="RI4" s="19"/>
      <c r="RJ4" s="19"/>
      <c r="RK4" s="19"/>
      <c r="RL4" s="19"/>
      <c r="RM4" s="19"/>
      <c r="RN4" s="19"/>
      <c r="RO4" s="19"/>
      <c r="RP4" s="19"/>
      <c r="RQ4" s="19"/>
      <c r="RR4" s="19"/>
      <c r="RS4" s="19"/>
      <c r="RT4" s="19"/>
      <c r="RU4" s="19"/>
      <c r="RV4" s="19"/>
      <c r="RW4" s="19"/>
      <c r="RX4" s="19"/>
      <c r="RY4" s="19"/>
      <c r="RZ4" s="19"/>
      <c r="SA4" s="19"/>
      <c r="SB4" s="19"/>
      <c r="SC4" s="19"/>
      <c r="SD4" s="19"/>
      <c r="SE4" s="19"/>
      <c r="SF4" s="19"/>
      <c r="SG4" s="19"/>
      <c r="SH4" s="19"/>
      <c r="SI4" s="19"/>
      <c r="SJ4" s="19"/>
      <c r="SK4" s="19"/>
      <c r="SL4" s="19"/>
      <c r="SM4" s="19"/>
      <c r="SN4" s="19"/>
      <c r="SO4" s="19"/>
      <c r="SP4" s="19"/>
      <c r="SQ4" s="19"/>
      <c r="SR4" s="19"/>
      <c r="SS4" s="19"/>
      <c r="ST4" s="19"/>
      <c r="SU4" s="19"/>
      <c r="SV4" s="19"/>
      <c r="SW4" s="19"/>
      <c r="SX4" s="19"/>
      <c r="SY4" s="19"/>
      <c r="SZ4" s="19"/>
      <c r="TA4" s="19"/>
      <c r="TB4" s="19"/>
      <c r="TC4" s="19"/>
      <c r="TD4" s="19"/>
      <c r="TE4" s="19"/>
      <c r="TF4" s="19"/>
      <c r="TG4" s="19"/>
      <c r="TH4" s="19"/>
      <c r="TI4" s="19"/>
      <c r="TJ4" s="19"/>
      <c r="TK4" s="19"/>
      <c r="TL4" s="19"/>
      <c r="TM4" s="19"/>
      <c r="TN4" s="19"/>
      <c r="TO4" s="19"/>
      <c r="TP4" s="19"/>
      <c r="TQ4" s="19"/>
      <c r="TR4" s="19"/>
      <c r="TS4" s="19"/>
      <c r="TT4" s="19"/>
      <c r="TU4" s="19"/>
      <c r="TV4" s="19"/>
      <c r="TW4" s="19"/>
      <c r="TX4" s="19"/>
      <c r="TY4" s="19"/>
      <c r="TZ4" s="19"/>
      <c r="UA4" s="19"/>
      <c r="UB4" s="19"/>
      <c r="UC4" s="19"/>
      <c r="UD4" s="19"/>
      <c r="UE4" s="19"/>
      <c r="UF4" s="19"/>
      <c r="UG4" s="19"/>
      <c r="UH4" s="19"/>
      <c r="UI4" s="19"/>
      <c r="UJ4" s="19"/>
      <c r="UK4" s="19"/>
      <c r="UL4" s="19"/>
      <c r="UM4" s="19"/>
      <c r="UN4" s="19"/>
      <c r="UO4" s="19"/>
      <c r="UP4" s="19"/>
      <c r="UQ4" s="19"/>
      <c r="UR4" s="19"/>
      <c r="US4" s="19"/>
      <c r="UT4" s="19"/>
      <c r="UU4" s="19"/>
      <c r="UV4" s="19"/>
      <c r="UW4" s="19"/>
      <c r="UX4" s="19"/>
      <c r="UY4" s="19"/>
      <c r="UZ4" s="19"/>
      <c r="VA4" s="19"/>
      <c r="VB4" s="19"/>
      <c r="VC4" s="19"/>
      <c r="VD4" s="19"/>
      <c r="VE4" s="19"/>
      <c r="VF4" s="19"/>
      <c r="VG4" s="19"/>
      <c r="VH4" s="19"/>
      <c r="VI4" s="19"/>
      <c r="VJ4" s="19"/>
      <c r="VK4" s="19"/>
      <c r="VL4" s="19"/>
      <c r="VM4" s="19"/>
      <c r="VN4" s="19"/>
      <c r="VO4" s="19"/>
      <c r="VP4" s="19"/>
      <c r="VQ4" s="19"/>
      <c r="VR4" s="19"/>
      <c r="VS4" s="19"/>
      <c r="VT4" s="19"/>
      <c r="VU4" s="19"/>
      <c r="VV4" s="19"/>
      <c r="VW4" s="19"/>
      <c r="VX4" s="19"/>
      <c r="VY4" s="19"/>
      <c r="VZ4" s="19"/>
      <c r="WA4" s="19"/>
      <c r="WB4" s="19"/>
      <c r="WC4" s="19"/>
      <c r="WD4" s="19"/>
      <c r="WE4" s="19"/>
      <c r="WF4" s="19"/>
      <c r="WG4" s="19"/>
      <c r="WH4" s="19"/>
      <c r="WI4" s="19"/>
      <c r="WJ4" s="19"/>
      <c r="WK4" s="19"/>
      <c r="WL4" s="19"/>
      <c r="WM4" s="19"/>
      <c r="WN4" s="19"/>
      <c r="WO4" s="19"/>
      <c r="WP4" s="19"/>
      <c r="WQ4" s="19"/>
      <c r="WR4" s="19"/>
      <c r="WS4" s="19"/>
      <c r="WT4" s="19"/>
      <c r="WU4" s="19"/>
      <c r="WV4" s="19"/>
      <c r="WW4" s="19"/>
      <c r="WX4" s="19"/>
      <c r="WY4" s="19"/>
      <c r="WZ4" s="19"/>
      <c r="XA4" s="19"/>
      <c r="XB4" s="19"/>
      <c r="XC4" s="19"/>
      <c r="XD4" s="19"/>
      <c r="XE4" s="19"/>
      <c r="XF4" s="19"/>
      <c r="XG4" s="19"/>
      <c r="XH4" s="19"/>
      <c r="XI4" s="19"/>
      <c r="XJ4" s="19"/>
      <c r="XK4" s="19"/>
      <c r="XL4" s="19"/>
      <c r="XM4" s="19"/>
      <c r="XN4" s="19"/>
      <c r="XO4" s="19"/>
      <c r="XP4" s="19"/>
      <c r="XQ4" s="19"/>
      <c r="XR4" s="19"/>
      <c r="XS4" s="19"/>
      <c r="XT4" s="19"/>
      <c r="XU4" s="19"/>
      <c r="XV4" s="19"/>
      <c r="XW4" s="19"/>
      <c r="XX4" s="19"/>
      <c r="XY4" s="19"/>
      <c r="XZ4" s="19"/>
      <c r="YA4" s="19"/>
      <c r="YB4" s="19"/>
      <c r="YC4" s="19"/>
      <c r="YD4" s="19"/>
      <c r="YE4" s="19"/>
      <c r="YF4" s="19"/>
      <c r="YG4" s="19"/>
      <c r="YH4" s="19"/>
      <c r="YI4" s="19"/>
      <c r="YJ4" s="19"/>
      <c r="YK4" s="19"/>
      <c r="YL4" s="19"/>
      <c r="YM4" s="19"/>
      <c r="YN4" s="19"/>
      <c r="YO4" s="19"/>
      <c r="YP4" s="19"/>
      <c r="YQ4" s="19"/>
      <c r="YR4" s="19"/>
      <c r="YS4" s="19"/>
      <c r="YT4" s="19"/>
      <c r="YU4" s="19"/>
      <c r="YV4" s="19"/>
      <c r="YW4" s="19"/>
      <c r="YX4" s="19"/>
      <c r="YY4" s="19"/>
      <c r="YZ4" s="19"/>
      <c r="ZA4" s="19"/>
      <c r="ZB4" s="19"/>
      <c r="ZC4" s="19"/>
      <c r="ZD4" s="19"/>
      <c r="ZE4" s="19"/>
      <c r="ZF4" s="19"/>
      <c r="ZG4" s="19"/>
      <c r="ZH4" s="19"/>
      <c r="ZI4" s="19"/>
      <c r="ZJ4" s="19"/>
      <c r="ZK4" s="19"/>
      <c r="ZL4" s="19"/>
      <c r="ZM4" s="19"/>
      <c r="ZN4" s="19"/>
      <c r="ZO4" s="19"/>
      <c r="ZP4" s="19"/>
      <c r="ZQ4" s="19"/>
      <c r="ZR4" s="19"/>
      <c r="ZS4" s="19"/>
      <c r="ZT4" s="19"/>
      <c r="ZU4" s="19"/>
      <c r="ZV4" s="19"/>
      <c r="ZW4" s="19"/>
      <c r="ZX4" s="19"/>
      <c r="ZY4" s="19"/>
      <c r="ZZ4" s="19"/>
      <c r="AAA4" s="19"/>
      <c r="AAB4" s="19"/>
      <c r="AAC4" s="19"/>
      <c r="AAD4" s="19"/>
      <c r="AAE4" s="19"/>
      <c r="AAF4" s="19"/>
      <c r="AAG4" s="19"/>
      <c r="AAH4" s="19"/>
      <c r="AAI4" s="19"/>
      <c r="AAJ4" s="19"/>
      <c r="AAK4" s="19"/>
      <c r="AAL4" s="19"/>
      <c r="AAM4" s="19"/>
      <c r="AAN4" s="19"/>
      <c r="AAO4" s="19"/>
      <c r="AAP4" s="19"/>
      <c r="AAQ4" s="19"/>
      <c r="AAR4" s="19"/>
      <c r="AAS4" s="19"/>
      <c r="AAT4" s="19"/>
      <c r="AAU4" s="19"/>
      <c r="AAV4" s="19"/>
      <c r="AAW4" s="19"/>
      <c r="AAX4" s="19"/>
      <c r="AAY4" s="19"/>
      <c r="AAZ4" s="19"/>
      <c r="ABA4" s="19"/>
      <c r="ABB4" s="19"/>
      <c r="ABC4" s="19"/>
      <c r="ABD4" s="19"/>
      <c r="ABE4" s="19"/>
      <c r="ABF4" s="19"/>
      <c r="ABG4" s="19"/>
      <c r="ABH4" s="19"/>
      <c r="ABI4" s="19"/>
      <c r="ABJ4" s="19"/>
      <c r="ABK4" s="19"/>
      <c r="ABL4" s="19"/>
      <c r="ABM4" s="19"/>
      <c r="ABN4" s="19"/>
      <c r="ABO4" s="19"/>
      <c r="ABP4" s="19"/>
      <c r="ABQ4" s="19"/>
      <c r="ABR4" s="19"/>
      <c r="ABS4" s="19"/>
      <c r="ABT4" s="19"/>
      <c r="ABU4" s="19"/>
      <c r="ABV4" s="19"/>
      <c r="ABW4" s="19"/>
      <c r="ABX4" s="19"/>
      <c r="ABY4" s="19"/>
      <c r="ABZ4" s="19"/>
      <c r="ACA4" s="19"/>
      <c r="ACB4" s="19"/>
      <c r="ACC4" s="19"/>
      <c r="ACD4" s="19"/>
      <c r="ACE4" s="19"/>
      <c r="ACF4" s="19"/>
      <c r="ACG4" s="19"/>
      <c r="ACH4" s="19"/>
      <c r="ACI4" s="19"/>
      <c r="ACJ4" s="19"/>
      <c r="ACK4" s="19"/>
      <c r="ACL4" s="19"/>
      <c r="ACM4" s="19"/>
      <c r="ACN4" s="19"/>
      <c r="ACO4" s="19"/>
      <c r="ACP4" s="19"/>
      <c r="ACQ4" s="19"/>
      <c r="ACR4" s="19"/>
      <c r="ACS4" s="19"/>
      <c r="ACT4" s="19"/>
      <c r="ACU4" s="19"/>
      <c r="ACV4" s="19"/>
      <c r="ACW4" s="19"/>
      <c r="ACX4" s="19"/>
      <c r="ACY4" s="19"/>
      <c r="ACZ4" s="19"/>
      <c r="ADA4" s="19"/>
      <c r="ADB4" s="19"/>
      <c r="ADC4" s="19"/>
      <c r="ADD4" s="19"/>
      <c r="ADE4" s="19"/>
      <c r="ADF4" s="19"/>
      <c r="ADG4" s="19"/>
      <c r="ADH4" s="19"/>
      <c r="ADI4" s="19"/>
      <c r="ADJ4" s="19"/>
      <c r="ADK4" s="19"/>
      <c r="ADL4" s="19"/>
      <c r="ADM4" s="19"/>
      <c r="ADN4" s="19"/>
      <c r="ADO4" s="19"/>
      <c r="ADP4" s="19"/>
      <c r="ADQ4" s="19"/>
      <c r="ADR4" s="19"/>
      <c r="ADS4" s="19"/>
      <c r="ADT4" s="19"/>
      <c r="ADU4" s="19"/>
      <c r="ADV4" s="19"/>
      <c r="ADW4" s="19"/>
      <c r="ADX4" s="19"/>
      <c r="ADY4" s="19"/>
      <c r="ADZ4" s="19"/>
      <c r="AEA4" s="19"/>
      <c r="AEB4" s="19"/>
      <c r="AEC4" s="19"/>
      <c r="AED4" s="19"/>
      <c r="AEE4" s="19"/>
      <c r="AEF4" s="19"/>
      <c r="AEG4" s="19"/>
      <c r="AEH4" s="19"/>
      <c r="AEI4" s="19"/>
      <c r="AEJ4" s="19"/>
      <c r="AEK4" s="19"/>
      <c r="AEL4" s="19"/>
      <c r="AEM4" s="19"/>
      <c r="AEN4" s="19"/>
      <c r="AEO4" s="19"/>
      <c r="AEP4" s="19"/>
      <c r="AEQ4" s="19"/>
      <c r="AER4" s="19"/>
      <c r="AES4" s="19"/>
      <c r="AET4" s="19"/>
      <c r="AEU4" s="19"/>
      <c r="AEV4" s="19"/>
      <c r="AEW4" s="19"/>
      <c r="AEX4" s="19"/>
      <c r="AEY4" s="19"/>
      <c r="AEZ4" s="19"/>
      <c r="AFA4" s="19"/>
      <c r="AFB4" s="19"/>
      <c r="AFC4" s="19"/>
      <c r="AFD4" s="19"/>
      <c r="AFE4" s="19"/>
      <c r="AFF4" s="19"/>
      <c r="AFG4" s="19"/>
      <c r="AFH4" s="19"/>
      <c r="AFI4" s="19"/>
      <c r="AFJ4" s="19"/>
      <c r="AFK4" s="19"/>
      <c r="AFL4" s="19"/>
      <c r="AFM4" s="19"/>
      <c r="AFN4" s="19"/>
      <c r="AFO4" s="19"/>
      <c r="AFP4" s="19"/>
      <c r="AFQ4" s="19"/>
      <c r="AFR4" s="19"/>
      <c r="AFS4" s="19"/>
      <c r="AFT4" s="19"/>
      <c r="AFU4" s="19"/>
      <c r="AFV4" s="19"/>
      <c r="AFW4" s="19"/>
      <c r="AFX4" s="19"/>
      <c r="AFY4" s="19"/>
      <c r="AFZ4" s="19"/>
      <c r="AGA4" s="19"/>
      <c r="AGB4" s="19"/>
      <c r="AGC4" s="19"/>
      <c r="AGD4" s="19"/>
      <c r="AGE4" s="19"/>
      <c r="AGF4" s="19"/>
      <c r="AGG4" s="19"/>
      <c r="AGH4" s="19"/>
      <c r="AGI4" s="19"/>
      <c r="AGJ4" s="19"/>
      <c r="AGK4" s="19"/>
      <c r="AGL4" s="19"/>
      <c r="AGM4" s="19"/>
      <c r="AGN4" s="19"/>
      <c r="AGO4" s="19"/>
      <c r="AGP4" s="19"/>
      <c r="AGQ4" s="19"/>
      <c r="AGR4" s="19"/>
      <c r="AGS4" s="19"/>
      <c r="AGT4" s="19"/>
      <c r="AGU4" s="19"/>
      <c r="AGV4" s="19"/>
      <c r="AGW4" s="19"/>
      <c r="AGX4" s="19"/>
      <c r="AGY4" s="19"/>
      <c r="AGZ4" s="19"/>
      <c r="AHA4" s="19"/>
      <c r="AHB4" s="19"/>
      <c r="AHC4" s="19"/>
      <c r="AHD4" s="19"/>
      <c r="AHE4" s="19"/>
      <c r="AHF4" s="19"/>
      <c r="AHG4" s="19"/>
      <c r="AHH4" s="19"/>
      <c r="AHI4" s="19"/>
      <c r="AHJ4" s="19"/>
      <c r="AHK4" s="19"/>
      <c r="AHL4" s="19"/>
      <c r="AHM4" s="19"/>
      <c r="AHN4" s="19"/>
      <c r="AHO4" s="19"/>
      <c r="AHP4" s="19"/>
      <c r="AHQ4" s="19"/>
      <c r="AHR4" s="19"/>
      <c r="AHS4" s="19"/>
      <c r="AHT4" s="19"/>
      <c r="AHU4" s="19"/>
      <c r="AHV4" s="19"/>
      <c r="AHW4" s="19"/>
      <c r="AHX4" s="19"/>
      <c r="AHY4" s="19"/>
      <c r="AHZ4" s="19"/>
      <c r="AIA4" s="19"/>
      <c r="AIB4" s="19"/>
      <c r="AIC4" s="19"/>
      <c r="AID4" s="19"/>
      <c r="AIE4" s="19"/>
      <c r="AIF4" s="19"/>
      <c r="AIG4" s="19"/>
      <c r="AIH4" s="19"/>
      <c r="AII4" s="19"/>
      <c r="AIJ4" s="19"/>
      <c r="AIK4" s="19"/>
      <c r="AIL4" s="19"/>
      <c r="AIM4" s="19"/>
      <c r="AIN4" s="19"/>
      <c r="AIO4" s="19"/>
      <c r="AIP4" s="19"/>
      <c r="AIQ4" s="19"/>
      <c r="AIR4" s="19"/>
      <c r="AIS4" s="19"/>
      <c r="AIT4" s="19"/>
      <c r="AIU4" s="19"/>
      <c r="AIV4" s="19"/>
      <c r="AIW4" s="19"/>
      <c r="AIX4" s="19"/>
      <c r="AIY4" s="19"/>
      <c r="AIZ4" s="19"/>
      <c r="AJA4" s="19"/>
      <c r="AJB4" s="19"/>
      <c r="AJC4" s="19"/>
      <c r="AJD4" s="19"/>
      <c r="AJE4" s="19"/>
      <c r="AJF4" s="19"/>
      <c r="AJG4" s="19"/>
      <c r="AJH4" s="19"/>
      <c r="AJI4" s="19"/>
      <c r="AJJ4" s="19"/>
      <c r="AJK4" s="19"/>
      <c r="AJL4" s="19"/>
      <c r="AJM4" s="19"/>
      <c r="AJN4" s="19"/>
      <c r="AJO4" s="19"/>
      <c r="AJP4" s="19"/>
      <c r="AJQ4" s="19"/>
      <c r="AJR4" s="19"/>
      <c r="AJS4" s="19"/>
      <c r="AJT4" s="19"/>
      <c r="AJU4" s="19"/>
      <c r="AJV4" s="19"/>
      <c r="AJW4" s="19"/>
      <c r="AJX4" s="19"/>
      <c r="AJY4" s="19"/>
      <c r="AJZ4" s="19"/>
      <c r="AKA4" s="19"/>
      <c r="AKB4" s="19"/>
      <c r="AKC4" s="19"/>
      <c r="AKD4" s="19"/>
      <c r="AKE4" s="19"/>
      <c r="AKF4" s="19"/>
      <c r="AKG4" s="19"/>
      <c r="AKH4" s="19"/>
      <c r="AKI4" s="19"/>
      <c r="AKJ4" s="19"/>
      <c r="AKK4" s="19"/>
      <c r="AKL4" s="19"/>
      <c r="AKM4" s="19"/>
      <c r="AKN4" s="19"/>
      <c r="AKO4" s="19"/>
      <c r="AKP4" s="19"/>
      <c r="AKQ4" s="19"/>
      <c r="AKR4" s="19"/>
      <c r="AKS4" s="19"/>
      <c r="AKT4" s="19"/>
      <c r="AKU4" s="19"/>
      <c r="AKV4" s="19"/>
      <c r="AKW4" s="19"/>
      <c r="AKX4" s="19"/>
      <c r="AKY4" s="19"/>
      <c r="AKZ4" s="19"/>
      <c r="ALA4" s="19"/>
      <c r="ALB4" s="19"/>
      <c r="ALC4" s="19"/>
      <c r="ALD4" s="19"/>
      <c r="ALE4" s="19"/>
      <c r="ALF4" s="19"/>
      <c r="ALG4" s="19"/>
      <c r="ALH4" s="19"/>
      <c r="ALI4" s="19"/>
      <c r="ALJ4" s="19"/>
      <c r="ALK4" s="19"/>
      <c r="ALL4" s="19"/>
      <c r="ALM4" s="19"/>
      <c r="ALN4" s="19"/>
      <c r="ALO4" s="19"/>
      <c r="ALP4" s="19"/>
      <c r="ALQ4" s="19"/>
      <c r="ALR4" s="19"/>
      <c r="ALS4" s="19"/>
      <c r="ALT4" s="19"/>
      <c r="ALU4" s="19"/>
      <c r="ALV4" s="19"/>
      <c r="ALW4" s="19"/>
      <c r="ALX4" s="19"/>
      <c r="ALY4" s="19"/>
      <c r="ALZ4" s="19"/>
      <c r="AMA4" s="19"/>
      <c r="AMB4" s="19"/>
      <c r="AMC4" s="19"/>
      <c r="AMD4" s="19"/>
      <c r="AME4" s="19"/>
      <c r="AMF4" s="19"/>
      <c r="AMG4" s="19"/>
      <c r="AMH4" s="19"/>
      <c r="AMI4" s="19"/>
      <c r="AMJ4" s="19"/>
      <c r="AMK4" s="19"/>
      <c r="AML4" s="19"/>
      <c r="AMM4" s="19"/>
      <c r="AMN4" s="19"/>
      <c r="AMO4" s="19"/>
      <c r="AMP4" s="19"/>
      <c r="AMQ4" s="19"/>
      <c r="AMR4" s="19"/>
      <c r="AMS4" s="19"/>
      <c r="AMT4" s="19"/>
      <c r="AMU4" s="19"/>
      <c r="AMV4" s="19"/>
      <c r="AMW4" s="19"/>
      <c r="AMX4" s="19"/>
      <c r="AMY4" s="19"/>
      <c r="AMZ4" s="19"/>
      <c r="ANA4" s="19"/>
      <c r="ANB4" s="19"/>
      <c r="ANC4" s="19"/>
      <c r="AND4" s="19"/>
      <c r="ANE4" s="19"/>
      <c r="ANF4" s="19"/>
      <c r="ANG4" s="19"/>
      <c r="ANH4" s="19"/>
      <c r="ANI4" s="19"/>
      <c r="ANJ4" s="19"/>
      <c r="ANK4" s="19"/>
      <c r="ANL4" s="19"/>
      <c r="ANM4" s="19"/>
      <c r="ANN4" s="19"/>
      <c r="ANO4" s="19"/>
      <c r="ANP4" s="19"/>
      <c r="ANQ4" s="19"/>
      <c r="ANR4" s="19"/>
      <c r="ANS4" s="19"/>
      <c r="ANT4" s="19"/>
      <c r="ANU4" s="19"/>
      <c r="ANV4" s="19"/>
      <c r="ANW4" s="19"/>
      <c r="ANX4" s="19"/>
      <c r="ANY4" s="19"/>
      <c r="ANZ4" s="19"/>
      <c r="AOA4" s="19"/>
      <c r="AOB4" s="19"/>
      <c r="AOC4" s="19"/>
      <c r="AOD4" s="19"/>
      <c r="AOE4" s="19"/>
      <c r="AOF4" s="19"/>
      <c r="AOG4" s="19"/>
      <c r="AOH4" s="19"/>
      <c r="AOI4" s="19"/>
      <c r="AOJ4" s="19"/>
      <c r="AOK4" s="19"/>
      <c r="AOL4" s="19"/>
      <c r="AOM4" s="19"/>
      <c r="AON4" s="19"/>
      <c r="AOO4" s="19"/>
      <c r="AOP4" s="19"/>
      <c r="AOQ4" s="19"/>
      <c r="AOR4" s="19"/>
      <c r="AOS4" s="19"/>
      <c r="AOT4" s="19"/>
      <c r="AOU4" s="19"/>
      <c r="AOV4" s="19"/>
      <c r="AOW4" s="19"/>
      <c r="AOX4" s="19"/>
      <c r="AOY4" s="19"/>
      <c r="AOZ4" s="19"/>
      <c r="APA4" s="19"/>
      <c r="APB4" s="19"/>
      <c r="APC4" s="19"/>
      <c r="APD4" s="19"/>
      <c r="APE4" s="19"/>
      <c r="APF4" s="19"/>
      <c r="APG4" s="19"/>
      <c r="APH4" s="19"/>
      <c r="API4" s="19"/>
      <c r="APJ4" s="19"/>
      <c r="APK4" s="19"/>
      <c r="APL4" s="19"/>
      <c r="APM4" s="19"/>
      <c r="APN4" s="19"/>
      <c r="APO4" s="19"/>
      <c r="APP4" s="19"/>
      <c r="APQ4" s="19"/>
      <c r="APR4" s="19"/>
      <c r="APS4" s="19"/>
      <c r="APT4" s="19"/>
      <c r="APU4" s="19"/>
      <c r="APV4" s="19"/>
      <c r="APW4" s="19"/>
      <c r="APX4" s="19"/>
      <c r="APY4" s="19"/>
      <c r="APZ4" s="19"/>
      <c r="AQA4" s="19"/>
      <c r="AQB4" s="19"/>
      <c r="AQC4" s="19"/>
      <c r="AQD4" s="19"/>
      <c r="AQE4" s="19"/>
      <c r="AQF4" s="19"/>
      <c r="AQG4" s="19"/>
      <c r="AQH4" s="19"/>
      <c r="AQI4" s="19"/>
      <c r="AQJ4" s="19"/>
      <c r="AQK4" s="19"/>
      <c r="AQL4" s="19"/>
      <c r="AQM4" s="19"/>
      <c r="AQN4" s="19"/>
      <c r="AQO4" s="19"/>
      <c r="AQP4" s="19"/>
      <c r="AQQ4" s="19"/>
      <c r="AQR4" s="19"/>
      <c r="AQS4" s="19"/>
      <c r="AQT4" s="19"/>
      <c r="AQU4" s="19"/>
      <c r="AQV4" s="19"/>
      <c r="AQW4" s="19"/>
      <c r="AQX4" s="19"/>
      <c r="AQY4" s="19"/>
      <c r="AQZ4" s="19"/>
      <c r="ARA4" s="19"/>
      <c r="ARB4" s="19"/>
      <c r="ARC4" s="19"/>
      <c r="ARD4" s="19"/>
      <c r="ARE4" s="19"/>
      <c r="ARF4" s="19"/>
      <c r="ARG4" s="19"/>
      <c r="ARH4" s="19"/>
      <c r="ARI4" s="19"/>
      <c r="ARJ4" s="19"/>
      <c r="ARK4" s="19"/>
      <c r="ARL4" s="19"/>
      <c r="ARM4" s="19"/>
      <c r="ARN4" s="19"/>
      <c r="ARO4" s="19"/>
      <c r="ARP4" s="19"/>
      <c r="ARQ4" s="19"/>
      <c r="ARR4" s="19"/>
      <c r="ARS4" s="19"/>
      <c r="ART4" s="19"/>
      <c r="ARU4" s="19"/>
      <c r="ARV4" s="19"/>
      <c r="ARW4" s="19"/>
      <c r="ARX4" s="19"/>
      <c r="ARY4" s="19"/>
      <c r="ARZ4" s="19"/>
      <c r="ASA4" s="19"/>
      <c r="ASB4" s="19"/>
      <c r="ASC4" s="19"/>
      <c r="ASD4" s="19"/>
      <c r="ASE4" s="19"/>
      <c r="ASF4" s="19"/>
      <c r="ASG4" s="19"/>
      <c r="ASH4" s="19"/>
      <c r="ASI4" s="19"/>
      <c r="ASJ4" s="19"/>
      <c r="ASK4" s="19"/>
      <c r="ASL4" s="19"/>
      <c r="ASM4" s="19"/>
      <c r="ASN4" s="19"/>
      <c r="ASO4" s="19"/>
      <c r="ASP4" s="19"/>
      <c r="ASQ4" s="19"/>
      <c r="ASR4" s="19"/>
      <c r="ASS4" s="19"/>
      <c r="AST4" s="19"/>
      <c r="ASU4" s="19"/>
      <c r="ASV4" s="19"/>
      <c r="ASW4" s="19"/>
      <c r="ASX4" s="19"/>
      <c r="ASY4" s="19"/>
      <c r="ASZ4" s="19"/>
      <c r="ATA4" s="19"/>
      <c r="ATB4" s="19"/>
      <c r="ATC4" s="19"/>
      <c r="ATD4" s="19"/>
      <c r="ATE4" s="19"/>
      <c r="ATF4" s="19"/>
      <c r="ATG4" s="19"/>
      <c r="ATH4" s="19"/>
      <c r="ATI4" s="19"/>
      <c r="ATJ4" s="19"/>
      <c r="ATK4" s="19"/>
      <c r="ATL4" s="19"/>
      <c r="ATM4" s="19"/>
      <c r="ATN4" s="19"/>
      <c r="ATO4" s="19"/>
      <c r="ATP4" s="19"/>
      <c r="ATQ4" s="19"/>
      <c r="ATR4" s="19"/>
      <c r="ATS4" s="19"/>
      <c r="ATT4" s="19"/>
      <c r="ATU4" s="19"/>
      <c r="ATV4" s="19"/>
      <c r="ATW4" s="19"/>
      <c r="ATX4" s="19"/>
      <c r="ATY4" s="19"/>
      <c r="ATZ4" s="19"/>
      <c r="AUA4" s="19"/>
      <c r="AUB4" s="19"/>
      <c r="AUC4" s="19"/>
      <c r="AUD4" s="19"/>
      <c r="AUE4" s="19"/>
      <c r="AUF4" s="19"/>
      <c r="AUG4" s="19"/>
      <c r="AUH4" s="19"/>
      <c r="AUI4" s="19"/>
      <c r="AUJ4" s="19"/>
      <c r="AUK4" s="19"/>
      <c r="AUL4" s="19"/>
      <c r="AUM4" s="19"/>
      <c r="AUN4" s="19"/>
      <c r="AUO4" s="19"/>
      <c r="AUP4" s="19"/>
      <c r="AUQ4" s="19"/>
      <c r="AUR4" s="19"/>
      <c r="AUS4" s="19"/>
      <c r="AUT4" s="19"/>
      <c r="AUU4" s="19"/>
      <c r="AUV4" s="19"/>
      <c r="AUW4" s="19"/>
      <c r="AUX4" s="19"/>
      <c r="AUY4" s="19"/>
      <c r="AUZ4" s="19"/>
      <c r="AVA4" s="19"/>
      <c r="AVB4" s="19"/>
      <c r="AVC4" s="19"/>
      <c r="AVD4" s="19"/>
      <c r="AVE4" s="19"/>
      <c r="AVF4" s="19"/>
      <c r="AVG4" s="19"/>
      <c r="AVH4" s="19"/>
      <c r="AVI4" s="19"/>
      <c r="AVJ4" s="19"/>
      <c r="AVK4" s="19"/>
      <c r="AVL4" s="19"/>
      <c r="AVM4" s="19"/>
      <c r="AVN4" s="19"/>
      <c r="AVO4" s="19"/>
      <c r="AVP4" s="19"/>
      <c r="AVQ4" s="19"/>
      <c r="AVR4" s="19"/>
      <c r="AVS4" s="19"/>
      <c r="AVT4" s="19"/>
      <c r="AVU4" s="19"/>
      <c r="AVV4" s="19"/>
      <c r="AVW4" s="19"/>
      <c r="AVX4" s="19"/>
      <c r="AVY4" s="19"/>
      <c r="AVZ4" s="19"/>
      <c r="AWA4" s="19"/>
      <c r="AWB4" s="19"/>
      <c r="AWC4" s="19"/>
      <c r="AWD4" s="19"/>
      <c r="AWE4" s="19"/>
      <c r="AWF4" s="19"/>
      <c r="AWG4" s="19"/>
      <c r="AWH4" s="19"/>
      <c r="AWI4" s="19"/>
      <c r="AWJ4" s="19"/>
      <c r="AWK4" s="19"/>
      <c r="AWL4" s="19"/>
      <c r="AWM4" s="19"/>
      <c r="AWN4" s="19"/>
      <c r="AWO4" s="19"/>
      <c r="AWP4" s="19"/>
      <c r="AWQ4" s="19"/>
      <c r="AWR4" s="19"/>
      <c r="AWS4" s="19"/>
      <c r="AWT4" s="19"/>
      <c r="AWU4" s="19"/>
      <c r="AWV4" s="19"/>
      <c r="AWW4" s="19"/>
      <c r="AWX4" s="19"/>
      <c r="AWY4" s="19"/>
      <c r="AWZ4" s="19"/>
      <c r="AXA4" s="19"/>
      <c r="AXB4" s="19"/>
      <c r="AXC4" s="19"/>
      <c r="AXD4" s="19"/>
      <c r="AXE4" s="19"/>
      <c r="AXF4" s="19"/>
      <c r="AXG4" s="19"/>
      <c r="AXH4" s="19"/>
      <c r="AXI4" s="19"/>
      <c r="AXJ4" s="19"/>
      <c r="AXK4" s="19"/>
      <c r="AXL4" s="19"/>
      <c r="AXM4" s="19"/>
      <c r="AXN4" s="19"/>
      <c r="AXO4" s="19"/>
      <c r="AXP4" s="19"/>
      <c r="AXQ4" s="19"/>
      <c r="AXR4" s="19"/>
      <c r="AXS4" s="19"/>
      <c r="AXT4" s="19"/>
      <c r="AXU4" s="19"/>
      <c r="AXV4" s="19"/>
      <c r="AXW4" s="19"/>
      <c r="AXX4" s="19"/>
      <c r="AXY4" s="19"/>
      <c r="AXZ4" s="19"/>
      <c r="AYA4" s="19"/>
      <c r="AYB4" s="19"/>
      <c r="AYC4" s="19"/>
      <c r="AYD4" s="19"/>
      <c r="AYE4" s="19"/>
      <c r="AYF4" s="19"/>
      <c r="AYG4" s="19"/>
      <c r="AYH4" s="19"/>
      <c r="AYI4" s="19"/>
      <c r="AYJ4" s="19"/>
      <c r="AYK4" s="19"/>
      <c r="AYL4" s="19"/>
      <c r="AYM4" s="19"/>
      <c r="AYN4" s="19"/>
      <c r="AYO4" s="19"/>
      <c r="AYP4" s="19"/>
      <c r="AYQ4" s="19"/>
      <c r="AYR4" s="19"/>
      <c r="AYS4" s="19"/>
      <c r="AYT4" s="19"/>
      <c r="AYU4" s="19"/>
      <c r="AYV4" s="19"/>
      <c r="AYW4" s="19"/>
      <c r="AYX4" s="19"/>
      <c r="AYY4" s="19"/>
      <c r="AYZ4" s="19"/>
      <c r="AZA4" s="19"/>
      <c r="AZB4" s="19"/>
      <c r="AZC4" s="19"/>
      <c r="AZD4" s="19"/>
      <c r="AZE4" s="19"/>
      <c r="AZF4" s="19"/>
      <c r="AZG4" s="19"/>
      <c r="AZH4" s="19"/>
      <c r="AZI4" s="19"/>
      <c r="AZJ4" s="19"/>
      <c r="AZK4" s="19"/>
      <c r="AZL4" s="19"/>
      <c r="AZM4" s="19"/>
      <c r="AZN4" s="19"/>
      <c r="AZO4" s="19"/>
      <c r="AZP4" s="19"/>
      <c r="AZQ4" s="19"/>
      <c r="AZR4" s="19"/>
      <c r="AZS4" s="19"/>
      <c r="AZT4" s="19"/>
      <c r="AZU4" s="19"/>
      <c r="AZV4" s="19"/>
      <c r="AZW4" s="19"/>
      <c r="AZX4" s="19"/>
      <c r="AZY4" s="19"/>
      <c r="AZZ4" s="19"/>
      <c r="BAA4" s="19"/>
      <c r="BAB4" s="19"/>
      <c r="BAC4" s="19"/>
      <c r="BAD4" s="19"/>
      <c r="BAE4" s="19"/>
      <c r="BAF4" s="19"/>
      <c r="BAG4" s="19"/>
      <c r="BAH4" s="19"/>
      <c r="BAI4" s="19"/>
      <c r="BAJ4" s="19"/>
      <c r="BAK4" s="19"/>
      <c r="BAL4" s="19"/>
      <c r="BAM4" s="19"/>
      <c r="BAN4" s="19"/>
      <c r="BAO4" s="19"/>
      <c r="BAP4" s="19"/>
      <c r="BAQ4" s="19"/>
      <c r="BAR4" s="19"/>
      <c r="BAS4" s="19"/>
      <c r="BAT4" s="19"/>
      <c r="BAU4" s="19"/>
      <c r="BAV4" s="19"/>
      <c r="BAW4" s="19"/>
      <c r="BAX4" s="19"/>
      <c r="BAY4" s="19"/>
      <c r="BAZ4" s="19"/>
      <c r="BBA4" s="19"/>
      <c r="BBB4" s="19"/>
      <c r="BBC4" s="19"/>
      <c r="BBD4" s="19"/>
      <c r="BBE4" s="19"/>
      <c r="BBF4" s="19"/>
      <c r="BBG4" s="19"/>
      <c r="BBH4" s="19"/>
      <c r="BBI4" s="19"/>
      <c r="BBJ4" s="19"/>
      <c r="BBK4" s="19"/>
      <c r="BBL4" s="19"/>
      <c r="BBM4" s="19"/>
      <c r="BBN4" s="19"/>
      <c r="BBO4" s="19"/>
      <c r="BBP4" s="19"/>
      <c r="BBQ4" s="19"/>
      <c r="BBR4" s="19"/>
      <c r="BBS4" s="19"/>
      <c r="BBT4" s="19"/>
      <c r="BBU4" s="19"/>
      <c r="BBV4" s="19"/>
      <c r="BBW4" s="19"/>
      <c r="BBX4" s="19"/>
      <c r="BBY4" s="19"/>
      <c r="BBZ4" s="19"/>
      <c r="BCA4" s="19"/>
      <c r="BCB4" s="19"/>
      <c r="BCC4" s="19"/>
      <c r="BCD4" s="19"/>
      <c r="BCE4" s="19"/>
      <c r="BCF4" s="19"/>
      <c r="BCG4" s="19"/>
      <c r="BCH4" s="19"/>
      <c r="BCI4" s="19"/>
      <c r="BCJ4" s="19"/>
      <c r="BCK4" s="19"/>
      <c r="BCL4" s="19"/>
      <c r="BCM4" s="19"/>
      <c r="BCN4" s="19"/>
      <c r="BCO4" s="19"/>
      <c r="BCP4" s="19"/>
      <c r="BCQ4" s="19"/>
      <c r="BCR4" s="19"/>
      <c r="BCS4" s="19"/>
      <c r="BCT4" s="19"/>
      <c r="BCU4" s="19"/>
      <c r="BCV4" s="19"/>
      <c r="BCW4" s="19"/>
      <c r="BCX4" s="19"/>
      <c r="BCY4" s="19"/>
      <c r="BCZ4" s="19"/>
      <c r="BDA4" s="19"/>
      <c r="BDB4" s="19"/>
      <c r="BDC4" s="19"/>
      <c r="BDD4" s="19"/>
      <c r="BDE4" s="19"/>
      <c r="BDF4" s="19"/>
      <c r="BDG4" s="19"/>
      <c r="BDH4" s="19"/>
      <c r="BDI4" s="19"/>
      <c r="BDJ4" s="19"/>
      <c r="BDK4" s="19"/>
      <c r="BDL4" s="19"/>
      <c r="BDM4" s="19"/>
      <c r="BDN4" s="19"/>
      <c r="BDO4" s="19"/>
      <c r="BDP4" s="19"/>
      <c r="BDQ4" s="19"/>
      <c r="BDR4" s="19"/>
      <c r="BDS4" s="19"/>
      <c r="BDT4" s="19"/>
      <c r="BDU4" s="19"/>
      <c r="BDV4" s="19"/>
      <c r="BDW4" s="19"/>
      <c r="BDX4" s="19"/>
      <c r="BDY4" s="19"/>
      <c r="BDZ4" s="19"/>
      <c r="BEA4" s="19"/>
      <c r="BEB4" s="19"/>
      <c r="BEC4" s="19"/>
      <c r="BED4" s="19"/>
      <c r="BEE4" s="19"/>
      <c r="BEF4" s="19"/>
      <c r="BEG4" s="19"/>
      <c r="BEH4" s="19"/>
      <c r="BEI4" s="19"/>
      <c r="BEJ4" s="19"/>
      <c r="BEK4" s="19"/>
      <c r="BEL4" s="19"/>
      <c r="BEM4" s="19"/>
      <c r="BEN4" s="19"/>
      <c r="BEO4" s="19"/>
      <c r="BEP4" s="19"/>
      <c r="BEQ4" s="19"/>
      <c r="BER4" s="19"/>
      <c r="BES4" s="19"/>
      <c r="BET4" s="19"/>
      <c r="BEU4" s="19"/>
      <c r="BEV4" s="19"/>
      <c r="BEW4" s="19"/>
      <c r="BEX4" s="19"/>
      <c r="BEY4" s="19"/>
      <c r="BEZ4" s="19"/>
      <c r="BFA4" s="19"/>
      <c r="BFB4" s="19"/>
      <c r="BFC4" s="19"/>
      <c r="BFD4" s="19"/>
      <c r="BFE4" s="19"/>
      <c r="BFF4" s="19"/>
      <c r="BFG4" s="19"/>
      <c r="BFH4" s="19"/>
      <c r="BFI4" s="19"/>
      <c r="BFJ4" s="19"/>
      <c r="BFK4" s="19"/>
      <c r="BFL4" s="19"/>
      <c r="BFM4" s="19"/>
      <c r="BFN4" s="19"/>
      <c r="BFO4" s="19"/>
      <c r="BFP4" s="19"/>
      <c r="BFQ4" s="19"/>
      <c r="BFR4" s="19"/>
      <c r="BFS4" s="19"/>
      <c r="BFT4" s="19"/>
      <c r="BFU4" s="19"/>
      <c r="BFV4" s="19"/>
      <c r="BFW4" s="19"/>
      <c r="BFX4" s="19"/>
      <c r="BFY4" s="19"/>
      <c r="BFZ4" s="19"/>
      <c r="BGA4" s="19"/>
      <c r="BGB4" s="19"/>
      <c r="BGC4" s="19"/>
      <c r="BGD4" s="19"/>
      <c r="BGE4" s="19"/>
      <c r="BGF4" s="19"/>
      <c r="BGG4" s="19"/>
      <c r="BGH4" s="19"/>
      <c r="BGI4" s="19"/>
      <c r="BGJ4" s="19"/>
      <c r="BGK4" s="19"/>
      <c r="BGL4" s="19"/>
      <c r="BGM4" s="19"/>
      <c r="BGN4" s="19"/>
      <c r="BGO4" s="19"/>
      <c r="BGP4" s="19"/>
      <c r="BGQ4" s="19"/>
      <c r="BGR4" s="19"/>
      <c r="BGS4" s="19"/>
      <c r="BGT4" s="19"/>
      <c r="BGU4" s="19"/>
      <c r="BGV4" s="19"/>
      <c r="BGW4" s="19"/>
      <c r="BGX4" s="19"/>
      <c r="BGY4" s="19"/>
      <c r="BGZ4" s="19"/>
      <c r="BHA4" s="19"/>
      <c r="BHB4" s="19"/>
      <c r="BHC4" s="19"/>
      <c r="BHD4" s="19"/>
      <c r="BHE4" s="19"/>
      <c r="BHF4" s="19"/>
      <c r="BHG4" s="19"/>
      <c r="BHH4" s="19"/>
      <c r="BHI4" s="19"/>
      <c r="BHJ4" s="19"/>
      <c r="BHK4" s="19"/>
      <c r="BHL4" s="19"/>
      <c r="BHM4" s="19"/>
      <c r="BHN4" s="19"/>
      <c r="BHO4" s="19"/>
      <c r="BHP4" s="19"/>
      <c r="BHQ4" s="19"/>
      <c r="BHR4" s="19"/>
      <c r="BHS4" s="19"/>
      <c r="BHT4" s="19"/>
      <c r="BHU4" s="19"/>
      <c r="BHV4" s="19"/>
      <c r="BHW4" s="19"/>
      <c r="BHX4" s="19"/>
      <c r="BHY4" s="19"/>
      <c r="BHZ4" s="19"/>
      <c r="BIA4" s="19"/>
      <c r="BIB4" s="19"/>
      <c r="BIC4" s="19"/>
      <c r="BID4" s="19"/>
      <c r="BIE4" s="19"/>
      <c r="BIF4" s="19"/>
      <c r="BIG4" s="19"/>
      <c r="BIH4" s="19"/>
      <c r="BII4" s="19"/>
      <c r="BIJ4" s="19"/>
      <c r="BIK4" s="19"/>
      <c r="BIL4" s="19"/>
      <c r="BIM4" s="19"/>
      <c r="BIN4" s="19"/>
      <c r="BIO4" s="19"/>
      <c r="BIP4" s="19"/>
      <c r="BIQ4" s="19"/>
      <c r="BIR4" s="19"/>
      <c r="BIS4" s="19"/>
      <c r="BIT4" s="19"/>
      <c r="BIU4" s="19"/>
      <c r="BIV4" s="19"/>
      <c r="BIW4" s="19"/>
      <c r="BIX4" s="19"/>
      <c r="BIY4" s="19"/>
      <c r="BIZ4" s="19"/>
      <c r="BJA4" s="19"/>
      <c r="BJB4" s="19"/>
      <c r="BJC4" s="19"/>
      <c r="BJD4" s="19"/>
      <c r="BJE4" s="19"/>
      <c r="BJF4" s="19"/>
      <c r="BJG4" s="19"/>
      <c r="BJH4" s="19"/>
      <c r="BJI4" s="19"/>
      <c r="BJJ4" s="19"/>
      <c r="BJK4" s="19"/>
      <c r="BJL4" s="19"/>
      <c r="BJM4" s="19"/>
      <c r="BJN4" s="19"/>
      <c r="BJO4" s="19"/>
      <c r="BJP4" s="19"/>
      <c r="BJQ4" s="19"/>
      <c r="BJR4" s="19"/>
      <c r="BJS4" s="19"/>
      <c r="BJT4" s="19"/>
      <c r="BJU4" s="19"/>
      <c r="BJV4" s="19"/>
      <c r="BJW4" s="19"/>
      <c r="BJX4" s="19"/>
      <c r="BJY4" s="19"/>
      <c r="BJZ4" s="19"/>
      <c r="BKA4" s="19"/>
      <c r="BKB4" s="19"/>
      <c r="BKC4" s="19"/>
      <c r="BKD4" s="19"/>
      <c r="BKE4" s="19"/>
      <c r="BKF4" s="19"/>
      <c r="BKG4" s="19"/>
      <c r="BKH4" s="19"/>
      <c r="BKI4" s="19"/>
      <c r="BKJ4" s="19"/>
      <c r="BKK4" s="19"/>
      <c r="BKL4" s="19"/>
      <c r="BKM4" s="19"/>
      <c r="BKN4" s="19"/>
      <c r="BKO4" s="19"/>
      <c r="BKP4" s="19"/>
      <c r="BKQ4" s="19"/>
      <c r="BKR4" s="19"/>
      <c r="BKS4" s="19"/>
      <c r="BKT4" s="19"/>
      <c r="BKU4" s="19"/>
      <c r="BKV4" s="19"/>
      <c r="BKW4" s="19"/>
      <c r="BKX4" s="19"/>
      <c r="BKY4" s="19"/>
      <c r="BKZ4" s="19"/>
      <c r="BLA4" s="19"/>
      <c r="BLB4" s="19"/>
      <c r="BLC4" s="19"/>
      <c r="BLD4" s="19"/>
      <c r="BLE4" s="19"/>
      <c r="BLF4" s="19"/>
      <c r="BLG4" s="19"/>
      <c r="BLH4" s="19"/>
      <c r="BLI4" s="19"/>
      <c r="BLJ4" s="19"/>
      <c r="BLK4" s="19"/>
      <c r="BLL4" s="19"/>
      <c r="BLM4" s="19"/>
      <c r="BLN4" s="19"/>
      <c r="BLO4" s="19"/>
      <c r="BLP4" s="19"/>
      <c r="BLQ4" s="19"/>
      <c r="BLR4" s="19"/>
      <c r="BLS4" s="19"/>
      <c r="BLT4" s="19"/>
      <c r="BLU4" s="19"/>
      <c r="BLV4" s="19"/>
      <c r="BLW4" s="19"/>
      <c r="BLX4" s="19"/>
      <c r="BLY4" s="19"/>
      <c r="BLZ4" s="19"/>
      <c r="BMA4" s="19"/>
      <c r="BMB4" s="19"/>
      <c r="BMC4" s="19"/>
      <c r="BMD4" s="19"/>
      <c r="BME4" s="19"/>
      <c r="BMF4" s="19"/>
      <c r="BMG4" s="19"/>
      <c r="BMH4" s="19"/>
      <c r="BMI4" s="19"/>
      <c r="BMJ4" s="19"/>
      <c r="BMK4" s="19"/>
      <c r="BML4" s="19"/>
      <c r="BMM4" s="19"/>
      <c r="BMN4" s="19"/>
      <c r="BMO4" s="19"/>
      <c r="BMP4" s="19"/>
      <c r="BMQ4" s="19"/>
      <c r="BMR4" s="19"/>
      <c r="BMS4" s="19"/>
      <c r="BMT4" s="19"/>
      <c r="BMU4" s="19"/>
      <c r="BMV4" s="19"/>
      <c r="BMW4" s="19"/>
      <c r="BMX4" s="19"/>
      <c r="BMY4" s="19"/>
      <c r="BMZ4" s="19"/>
      <c r="BNA4" s="19"/>
      <c r="BNB4" s="19"/>
      <c r="BNC4" s="19"/>
      <c r="BND4" s="19"/>
      <c r="BNE4" s="19"/>
      <c r="BNF4" s="19"/>
      <c r="BNG4" s="19"/>
      <c r="BNH4" s="19"/>
      <c r="BNI4" s="19"/>
      <c r="BNJ4" s="19"/>
      <c r="BNK4" s="19"/>
      <c r="BNL4" s="19"/>
      <c r="BNM4" s="19"/>
      <c r="BNN4" s="19"/>
      <c r="BNO4" s="19"/>
      <c r="BNP4" s="19"/>
      <c r="BNQ4" s="19"/>
      <c r="BNR4" s="19"/>
      <c r="BNS4" s="19"/>
      <c r="BNT4" s="19"/>
      <c r="BNU4" s="19"/>
      <c r="BNV4" s="19"/>
      <c r="BNW4" s="19"/>
      <c r="BNX4" s="19"/>
      <c r="BNY4" s="19"/>
      <c r="BNZ4" s="19"/>
      <c r="BOA4" s="19"/>
      <c r="BOB4" s="19"/>
      <c r="BOC4" s="19"/>
      <c r="BOD4" s="19"/>
      <c r="BOE4" s="19"/>
      <c r="BOF4" s="19"/>
      <c r="BOG4" s="19"/>
      <c r="BOH4" s="19"/>
      <c r="BOI4" s="19"/>
      <c r="BOJ4" s="19"/>
      <c r="BOK4" s="19"/>
      <c r="BOL4" s="19"/>
      <c r="BOM4" s="19"/>
      <c r="BON4" s="19"/>
      <c r="BOO4" s="19"/>
      <c r="BOP4" s="19"/>
      <c r="BOQ4" s="19"/>
      <c r="BOR4" s="19"/>
      <c r="BOS4" s="19"/>
      <c r="BOT4" s="19"/>
      <c r="BOU4" s="19"/>
      <c r="BOV4" s="19"/>
      <c r="BOW4" s="19"/>
      <c r="BOX4" s="19"/>
      <c r="BOY4" s="19"/>
      <c r="BOZ4" s="19"/>
      <c r="BPA4" s="19"/>
      <c r="BPB4" s="19"/>
      <c r="BPC4" s="19"/>
      <c r="BPD4" s="19"/>
      <c r="BPE4" s="19"/>
      <c r="BPF4" s="19"/>
      <c r="BPG4" s="19"/>
      <c r="BPH4" s="19"/>
      <c r="BPI4" s="19"/>
      <c r="BPJ4" s="19"/>
      <c r="BPK4" s="19"/>
      <c r="BPL4" s="19"/>
      <c r="BPM4" s="19"/>
      <c r="BPN4" s="19"/>
      <c r="BPO4" s="19"/>
      <c r="BPP4" s="19"/>
      <c r="BPQ4" s="19"/>
      <c r="BPR4" s="19"/>
      <c r="BPS4" s="19"/>
      <c r="BPT4" s="19"/>
      <c r="BPU4" s="19"/>
      <c r="BPV4" s="19"/>
      <c r="BPW4" s="19"/>
      <c r="BPX4" s="19"/>
      <c r="BPY4" s="19"/>
      <c r="BPZ4" s="19"/>
      <c r="BQA4" s="19"/>
      <c r="BQB4" s="19"/>
      <c r="BQC4" s="19"/>
      <c r="BQD4" s="19"/>
      <c r="BQE4" s="19"/>
      <c r="BQF4" s="19"/>
      <c r="BQG4" s="19"/>
      <c r="BQH4" s="19"/>
      <c r="BQI4" s="19"/>
      <c r="BQJ4" s="19"/>
      <c r="BQK4" s="19"/>
      <c r="BQL4" s="19"/>
      <c r="BQM4" s="19"/>
      <c r="BQN4" s="19"/>
      <c r="BQO4" s="19"/>
      <c r="BQP4" s="19"/>
      <c r="BQQ4" s="19"/>
      <c r="BQR4" s="19"/>
      <c r="BQS4" s="19"/>
      <c r="BQT4" s="19"/>
      <c r="BQU4" s="19"/>
      <c r="BQV4" s="19"/>
      <c r="BQW4" s="19"/>
      <c r="BQX4" s="19"/>
      <c r="BQY4" s="19"/>
      <c r="BQZ4" s="19"/>
      <c r="BRA4" s="19"/>
      <c r="BRB4" s="19"/>
      <c r="BRC4" s="19"/>
      <c r="BRD4" s="19"/>
      <c r="BRE4" s="19"/>
      <c r="BRF4" s="19"/>
      <c r="BRG4" s="19"/>
      <c r="BRH4" s="19"/>
      <c r="BRI4" s="19"/>
      <c r="BRJ4" s="19"/>
      <c r="BRK4" s="19"/>
      <c r="BRL4" s="19"/>
      <c r="BRM4" s="19"/>
      <c r="BRN4" s="19"/>
      <c r="BRO4" s="19"/>
      <c r="BRP4" s="19"/>
      <c r="BRQ4" s="19"/>
      <c r="BRR4" s="19"/>
      <c r="BRS4" s="19"/>
      <c r="BRT4" s="19"/>
      <c r="BRU4" s="19"/>
      <c r="BRV4" s="19"/>
      <c r="BRW4" s="19"/>
      <c r="BRX4" s="19"/>
      <c r="BRY4" s="19"/>
      <c r="BRZ4" s="19"/>
      <c r="BSA4" s="19"/>
      <c r="BSB4" s="19"/>
      <c r="BSC4" s="19"/>
      <c r="BSD4" s="19"/>
      <c r="BSE4" s="19"/>
      <c r="BSF4" s="19"/>
      <c r="BSG4" s="19"/>
      <c r="BSH4" s="19"/>
      <c r="BSI4" s="19"/>
      <c r="BSJ4" s="19"/>
      <c r="BSK4" s="19"/>
      <c r="BSL4" s="19"/>
      <c r="BSM4" s="19"/>
      <c r="BSN4" s="19"/>
      <c r="BSO4" s="19"/>
      <c r="BSP4" s="19"/>
      <c r="BSQ4" s="19"/>
      <c r="BSR4" s="19"/>
      <c r="BSS4" s="19"/>
      <c r="BST4" s="19"/>
      <c r="BSU4" s="19"/>
      <c r="BSV4" s="19"/>
      <c r="BSW4" s="19"/>
      <c r="BSX4" s="19"/>
      <c r="BSY4" s="19"/>
      <c r="BSZ4" s="19"/>
      <c r="BTA4" s="19"/>
      <c r="BTB4" s="19"/>
      <c r="BTC4" s="19"/>
      <c r="BTD4" s="19"/>
      <c r="BTE4" s="19"/>
      <c r="BTF4" s="19"/>
      <c r="BTG4" s="19"/>
      <c r="BTH4" s="19"/>
      <c r="BTI4" s="19"/>
      <c r="BTJ4" s="19"/>
      <c r="BTK4" s="19"/>
      <c r="BTL4" s="19"/>
      <c r="BTM4" s="19"/>
      <c r="BTN4" s="19"/>
      <c r="BTO4" s="19"/>
      <c r="BTP4" s="19"/>
      <c r="BTQ4" s="19"/>
      <c r="BTR4" s="19"/>
      <c r="BTS4" s="19"/>
      <c r="BTT4" s="19"/>
      <c r="BTU4" s="19"/>
      <c r="BTV4" s="19"/>
      <c r="BTW4" s="19"/>
      <c r="BTX4" s="19"/>
      <c r="BTY4" s="19"/>
      <c r="BTZ4" s="19"/>
      <c r="BUA4" s="19"/>
      <c r="BUB4" s="19"/>
      <c r="BUC4" s="19"/>
      <c r="BUD4" s="19"/>
      <c r="BUE4" s="19"/>
      <c r="BUF4" s="19"/>
      <c r="BUG4" s="19"/>
      <c r="BUH4" s="19"/>
      <c r="BUI4" s="19"/>
      <c r="BUJ4" s="19"/>
      <c r="BUK4" s="19"/>
      <c r="BUL4" s="19"/>
      <c r="BUM4" s="19"/>
      <c r="BUN4" s="19"/>
      <c r="BUO4" s="19"/>
      <c r="BUP4" s="19"/>
      <c r="BUQ4" s="19"/>
      <c r="BUR4" s="19"/>
      <c r="BUS4" s="19"/>
      <c r="BUT4" s="19"/>
      <c r="BUU4" s="19"/>
      <c r="BUV4" s="19"/>
      <c r="BUW4" s="19"/>
      <c r="BUX4" s="19"/>
      <c r="BUY4" s="19"/>
      <c r="BUZ4" s="19"/>
      <c r="BVA4" s="19"/>
      <c r="BVB4" s="19"/>
      <c r="BVC4" s="19"/>
      <c r="BVD4" s="19"/>
      <c r="BVE4" s="19"/>
      <c r="BVF4" s="19"/>
      <c r="BVG4" s="19"/>
      <c r="BVH4" s="19"/>
      <c r="BVI4" s="19"/>
      <c r="BVJ4" s="19"/>
      <c r="BVK4" s="19"/>
      <c r="BVL4" s="19"/>
      <c r="BVM4" s="19"/>
      <c r="BVN4" s="19"/>
      <c r="BVO4" s="19"/>
      <c r="BVP4" s="19"/>
      <c r="BVQ4" s="19"/>
      <c r="BVR4" s="19"/>
      <c r="BVS4" s="19"/>
      <c r="BVT4" s="19"/>
      <c r="BVU4" s="19"/>
      <c r="BVV4" s="19"/>
      <c r="BVW4" s="19"/>
      <c r="BVX4" s="19"/>
      <c r="BVY4" s="19"/>
      <c r="BVZ4" s="19"/>
      <c r="BWA4" s="19"/>
      <c r="BWB4" s="19"/>
      <c r="BWC4" s="19"/>
      <c r="BWD4" s="19"/>
      <c r="BWE4" s="19"/>
      <c r="BWF4" s="19"/>
      <c r="BWG4" s="19"/>
      <c r="BWH4" s="19"/>
      <c r="BWI4" s="19"/>
      <c r="BWJ4" s="19"/>
      <c r="BWK4" s="19"/>
      <c r="BWL4" s="19"/>
      <c r="BWM4" s="19"/>
      <c r="BWN4" s="19"/>
      <c r="BWO4" s="19"/>
      <c r="BWP4" s="19"/>
      <c r="BWQ4" s="19"/>
      <c r="BWR4" s="19"/>
      <c r="BWS4" s="19"/>
      <c r="BWT4" s="19"/>
      <c r="BWU4" s="19"/>
      <c r="BWV4" s="19"/>
      <c r="BWW4" s="19"/>
      <c r="BWX4" s="19"/>
      <c r="BWY4" s="19"/>
      <c r="BWZ4" s="19"/>
      <c r="BXA4" s="19"/>
      <c r="BXB4" s="19"/>
      <c r="BXC4" s="19"/>
      <c r="BXD4" s="19"/>
      <c r="BXE4" s="19"/>
      <c r="BXF4" s="19"/>
      <c r="BXG4" s="19"/>
      <c r="BXH4" s="19"/>
      <c r="BXI4" s="19"/>
      <c r="BXJ4" s="19"/>
      <c r="BXK4" s="19"/>
      <c r="BXL4" s="19"/>
      <c r="BXM4" s="19"/>
      <c r="BXN4" s="19"/>
      <c r="BXO4" s="19"/>
      <c r="BXP4" s="19"/>
      <c r="BXQ4" s="19"/>
      <c r="BXR4" s="19"/>
      <c r="BXS4" s="19"/>
      <c r="BXT4" s="19"/>
      <c r="BXU4" s="19"/>
      <c r="BXV4" s="19"/>
      <c r="BXW4" s="19"/>
      <c r="BXX4" s="19"/>
      <c r="BXY4" s="19"/>
      <c r="BXZ4" s="19"/>
      <c r="BYA4" s="19"/>
      <c r="BYB4" s="19"/>
      <c r="BYC4" s="19"/>
      <c r="BYD4" s="19"/>
      <c r="BYE4" s="19"/>
      <c r="BYF4" s="19"/>
      <c r="BYG4" s="19"/>
      <c r="BYH4" s="19"/>
      <c r="BYI4" s="19"/>
      <c r="BYJ4" s="19"/>
      <c r="BYK4" s="19"/>
      <c r="BYL4" s="19"/>
      <c r="BYM4" s="19"/>
      <c r="BYN4" s="19"/>
      <c r="BYO4" s="19"/>
      <c r="BYP4" s="19"/>
      <c r="BYQ4" s="19"/>
      <c r="BYR4" s="19"/>
      <c r="BYS4" s="19"/>
      <c r="BYT4" s="19"/>
      <c r="BYU4" s="19"/>
      <c r="BYV4" s="19"/>
      <c r="BYW4" s="19"/>
      <c r="BYX4" s="19"/>
      <c r="BYY4" s="19"/>
      <c r="BYZ4" s="19"/>
      <c r="BZA4" s="19"/>
      <c r="BZB4" s="19"/>
      <c r="BZC4" s="19"/>
      <c r="BZD4" s="19"/>
      <c r="BZE4" s="19"/>
      <c r="BZF4" s="19"/>
      <c r="BZG4" s="19"/>
      <c r="BZH4" s="19"/>
      <c r="BZI4" s="19"/>
      <c r="BZJ4" s="19"/>
      <c r="BZK4" s="19"/>
      <c r="BZL4" s="19"/>
      <c r="BZM4" s="19"/>
      <c r="BZN4" s="19"/>
      <c r="BZO4" s="19"/>
      <c r="BZP4" s="19"/>
      <c r="BZQ4" s="19"/>
      <c r="BZR4" s="19"/>
      <c r="BZS4" s="19"/>
      <c r="BZT4" s="19"/>
      <c r="BZU4" s="19"/>
      <c r="BZV4" s="19"/>
      <c r="BZW4" s="19"/>
      <c r="BZX4" s="19"/>
      <c r="BZY4" s="19"/>
      <c r="BZZ4" s="19"/>
      <c r="CAA4" s="19"/>
      <c r="CAB4" s="19"/>
      <c r="CAC4" s="19"/>
      <c r="CAD4" s="19"/>
      <c r="CAE4" s="19"/>
      <c r="CAF4" s="19"/>
      <c r="CAG4" s="19"/>
      <c r="CAH4" s="19"/>
      <c r="CAI4" s="19"/>
      <c r="CAJ4" s="19"/>
      <c r="CAK4" s="19"/>
      <c r="CAL4" s="19"/>
      <c r="CAM4" s="19"/>
      <c r="CAN4" s="19"/>
      <c r="CAO4" s="19"/>
      <c r="CAP4" s="19"/>
      <c r="CAQ4" s="19"/>
      <c r="CAR4" s="19"/>
      <c r="CAS4" s="19"/>
      <c r="CAT4" s="19"/>
      <c r="CAU4" s="19"/>
      <c r="CAV4" s="19"/>
      <c r="CAW4" s="19"/>
      <c r="CAX4" s="19"/>
      <c r="CAY4" s="19"/>
      <c r="CAZ4" s="19"/>
      <c r="CBA4" s="19"/>
      <c r="CBB4" s="19"/>
      <c r="CBC4" s="19"/>
      <c r="CBD4" s="19"/>
      <c r="CBE4" s="19"/>
      <c r="CBF4" s="19"/>
      <c r="CBG4" s="19"/>
      <c r="CBH4" s="19"/>
      <c r="CBI4" s="19"/>
      <c r="CBJ4" s="19"/>
      <c r="CBK4" s="19"/>
      <c r="CBL4" s="19"/>
      <c r="CBM4" s="19"/>
      <c r="CBN4" s="19"/>
      <c r="CBO4" s="19"/>
      <c r="CBP4" s="19"/>
      <c r="CBQ4" s="19"/>
      <c r="CBR4" s="19"/>
      <c r="CBS4" s="19"/>
      <c r="CBT4" s="19"/>
      <c r="CBU4" s="19"/>
      <c r="CBV4" s="19"/>
      <c r="CBW4" s="19"/>
      <c r="CBX4" s="19"/>
      <c r="CBY4" s="19"/>
      <c r="CBZ4" s="19"/>
      <c r="CCA4" s="19"/>
      <c r="CCB4" s="19"/>
      <c r="CCC4" s="19"/>
      <c r="CCD4" s="19"/>
      <c r="CCE4" s="19"/>
      <c r="CCF4" s="19"/>
      <c r="CCG4" s="19"/>
      <c r="CCH4" s="19"/>
      <c r="CCI4" s="19"/>
      <c r="CCJ4" s="19"/>
      <c r="CCK4" s="19"/>
      <c r="CCL4" s="19"/>
      <c r="CCM4" s="19"/>
      <c r="CCN4" s="19"/>
      <c r="CCO4" s="19"/>
      <c r="CCP4" s="19"/>
      <c r="CCQ4" s="19"/>
      <c r="CCR4" s="19"/>
      <c r="CCS4" s="19"/>
      <c r="CCT4" s="19"/>
      <c r="CCU4" s="19"/>
      <c r="CCV4" s="19"/>
      <c r="CCW4" s="19"/>
      <c r="CCX4" s="19"/>
      <c r="CCY4" s="19"/>
      <c r="CCZ4" s="19"/>
      <c r="CDA4" s="19"/>
      <c r="CDB4" s="19"/>
      <c r="CDC4" s="19"/>
      <c r="CDD4" s="19"/>
      <c r="CDE4" s="19"/>
      <c r="CDF4" s="19"/>
      <c r="CDG4" s="19"/>
      <c r="CDH4" s="19"/>
      <c r="CDI4" s="19"/>
      <c r="CDJ4" s="19"/>
      <c r="CDK4" s="19"/>
      <c r="CDL4" s="19"/>
      <c r="CDM4" s="19"/>
      <c r="CDN4" s="19"/>
      <c r="CDO4" s="19"/>
      <c r="CDP4" s="19"/>
      <c r="CDQ4" s="19"/>
      <c r="CDR4" s="19"/>
      <c r="CDS4" s="19"/>
      <c r="CDT4" s="19"/>
      <c r="CDU4" s="19"/>
      <c r="CDV4" s="19"/>
      <c r="CDW4" s="19"/>
      <c r="CDX4" s="19"/>
      <c r="CDY4" s="19"/>
      <c r="CDZ4" s="19"/>
      <c r="CEA4" s="19"/>
      <c r="CEB4" s="19"/>
      <c r="CEC4" s="19"/>
      <c r="CED4" s="19"/>
      <c r="CEE4" s="19"/>
      <c r="CEF4" s="19"/>
      <c r="CEG4" s="19"/>
      <c r="CEH4" s="19"/>
      <c r="CEI4" s="19"/>
      <c r="CEJ4" s="19"/>
      <c r="CEK4" s="19"/>
      <c r="CEL4" s="19"/>
      <c r="CEM4" s="19"/>
      <c r="CEN4" s="19"/>
      <c r="CEO4" s="19"/>
      <c r="CEP4" s="19"/>
      <c r="CEQ4" s="19"/>
      <c r="CER4" s="19"/>
      <c r="CES4" s="19"/>
      <c r="CET4" s="19"/>
      <c r="CEU4" s="19"/>
      <c r="CEV4" s="19"/>
      <c r="CEW4" s="19"/>
      <c r="CEX4" s="19"/>
      <c r="CEY4" s="19"/>
      <c r="CEZ4" s="19"/>
      <c r="CFA4" s="19"/>
      <c r="CFB4" s="19"/>
      <c r="CFC4" s="19"/>
      <c r="CFD4" s="19"/>
      <c r="CFE4" s="19"/>
      <c r="CFF4" s="19"/>
      <c r="CFG4" s="19"/>
      <c r="CFH4" s="19"/>
      <c r="CFI4" s="19"/>
      <c r="CFJ4" s="19"/>
      <c r="CFK4" s="19"/>
      <c r="CFL4" s="19"/>
      <c r="CFM4" s="19"/>
      <c r="CFN4" s="19"/>
      <c r="CFO4" s="19"/>
      <c r="CFP4" s="19"/>
      <c r="CFQ4" s="19"/>
      <c r="CFR4" s="19"/>
      <c r="CFS4" s="19"/>
      <c r="CFT4" s="19"/>
      <c r="CFU4" s="19"/>
      <c r="CFV4" s="19"/>
      <c r="CFW4" s="19"/>
      <c r="CFX4" s="19"/>
      <c r="CFY4" s="19"/>
      <c r="CFZ4" s="19"/>
      <c r="CGA4" s="19"/>
      <c r="CGB4" s="19"/>
      <c r="CGC4" s="19"/>
      <c r="CGD4" s="19"/>
      <c r="CGE4" s="19"/>
      <c r="CGF4" s="19"/>
      <c r="CGG4" s="19"/>
      <c r="CGH4" s="19"/>
      <c r="CGI4" s="19"/>
      <c r="CGJ4" s="19"/>
      <c r="CGK4" s="19"/>
      <c r="CGL4" s="19"/>
      <c r="CGM4" s="19"/>
      <c r="CGN4" s="19"/>
      <c r="CGO4" s="19"/>
      <c r="CGP4" s="19"/>
      <c r="CGQ4" s="19"/>
      <c r="CGR4" s="19"/>
      <c r="CGS4" s="19"/>
      <c r="CGT4" s="19"/>
      <c r="CGU4" s="19"/>
      <c r="CGV4" s="19"/>
      <c r="CGW4" s="19"/>
      <c r="CGX4" s="19"/>
      <c r="CGY4" s="19"/>
      <c r="CGZ4" s="19"/>
      <c r="CHA4" s="19"/>
      <c r="CHB4" s="19"/>
      <c r="CHC4" s="19"/>
      <c r="CHD4" s="19"/>
      <c r="CHE4" s="19"/>
      <c r="CHF4" s="19"/>
      <c r="CHG4" s="19"/>
      <c r="CHH4" s="19"/>
      <c r="CHI4" s="19"/>
      <c r="CHJ4" s="19"/>
      <c r="CHK4" s="19"/>
      <c r="CHL4" s="19"/>
      <c r="CHM4" s="19"/>
      <c r="CHN4" s="19"/>
      <c r="CHO4" s="19"/>
      <c r="CHP4" s="19"/>
      <c r="CHQ4" s="19"/>
      <c r="CHR4" s="19"/>
      <c r="CHS4" s="19"/>
      <c r="CHT4" s="19"/>
      <c r="CHU4" s="19"/>
      <c r="CHV4" s="19"/>
      <c r="CHW4" s="19"/>
      <c r="CHX4" s="19"/>
      <c r="CHY4" s="19"/>
      <c r="CHZ4" s="19"/>
      <c r="CIA4" s="19"/>
      <c r="CIB4" s="19"/>
      <c r="CIC4" s="19"/>
      <c r="CID4" s="19"/>
      <c r="CIE4" s="19"/>
      <c r="CIF4" s="19"/>
      <c r="CIG4" s="19"/>
      <c r="CIH4" s="19"/>
      <c r="CII4" s="19"/>
      <c r="CIJ4" s="19"/>
      <c r="CIK4" s="19"/>
      <c r="CIL4" s="19"/>
      <c r="CIM4" s="19"/>
      <c r="CIN4" s="19"/>
      <c r="CIO4" s="19"/>
      <c r="CIP4" s="19"/>
      <c r="CIQ4" s="19"/>
      <c r="CIR4" s="19"/>
      <c r="CIS4" s="19"/>
      <c r="CIT4" s="19"/>
      <c r="CIU4" s="19"/>
      <c r="CIV4" s="19"/>
      <c r="CIW4" s="19"/>
      <c r="CIX4" s="19"/>
      <c r="CIY4" s="19"/>
      <c r="CIZ4" s="19"/>
      <c r="CJA4" s="19"/>
      <c r="CJB4" s="19"/>
      <c r="CJC4" s="19"/>
      <c r="CJD4" s="19"/>
      <c r="CJE4" s="19"/>
      <c r="CJF4" s="19"/>
      <c r="CJG4" s="19"/>
      <c r="CJH4" s="19"/>
      <c r="CJI4" s="19"/>
      <c r="CJJ4" s="19"/>
      <c r="CJK4" s="19"/>
      <c r="CJL4" s="19"/>
      <c r="CJM4" s="19"/>
      <c r="CJN4" s="19"/>
      <c r="CJO4" s="19"/>
      <c r="CJP4" s="19"/>
      <c r="CJQ4" s="19"/>
      <c r="CJR4" s="19"/>
      <c r="CJS4" s="19"/>
      <c r="CJT4" s="19"/>
      <c r="CJU4" s="19"/>
      <c r="CJV4" s="19"/>
      <c r="CJW4" s="19"/>
      <c r="CJX4" s="19"/>
      <c r="CJY4" s="19"/>
      <c r="CJZ4" s="19"/>
      <c r="CKA4" s="19"/>
      <c r="CKB4" s="19"/>
      <c r="CKC4" s="19"/>
      <c r="CKD4" s="19"/>
      <c r="CKE4" s="19"/>
      <c r="CKF4" s="19"/>
      <c r="CKG4" s="19"/>
      <c r="CKH4" s="19"/>
      <c r="CKI4" s="19"/>
      <c r="CKJ4" s="19"/>
      <c r="CKK4" s="19"/>
      <c r="CKL4" s="19"/>
      <c r="CKM4" s="19"/>
      <c r="CKN4" s="19"/>
      <c r="CKO4" s="19"/>
      <c r="CKP4" s="19"/>
      <c r="CKQ4" s="19"/>
      <c r="CKR4" s="19"/>
      <c r="CKS4" s="19"/>
      <c r="CKT4" s="19"/>
      <c r="CKU4" s="19"/>
      <c r="CKV4" s="19"/>
      <c r="CKW4" s="19"/>
      <c r="CKX4" s="19"/>
      <c r="CKY4" s="19"/>
      <c r="CKZ4" s="19"/>
      <c r="CLA4" s="19"/>
      <c r="CLB4" s="19"/>
      <c r="CLC4" s="19"/>
      <c r="CLD4" s="19"/>
      <c r="CLE4" s="19"/>
      <c r="CLF4" s="19"/>
      <c r="CLG4" s="19"/>
      <c r="CLH4" s="19"/>
      <c r="CLI4" s="19"/>
      <c r="CLJ4" s="19"/>
      <c r="CLK4" s="19"/>
      <c r="CLL4" s="19"/>
      <c r="CLM4" s="19"/>
      <c r="CLN4" s="19"/>
      <c r="CLO4" s="19"/>
      <c r="CLP4" s="19"/>
      <c r="CLQ4" s="19"/>
      <c r="CLR4" s="19"/>
      <c r="CLS4" s="19"/>
      <c r="CLT4" s="19"/>
      <c r="CLU4" s="19"/>
      <c r="CLV4" s="19"/>
      <c r="CLW4" s="19"/>
      <c r="CLX4" s="19"/>
      <c r="CLY4" s="19"/>
      <c r="CLZ4" s="19"/>
      <c r="CMA4" s="19"/>
      <c r="CMB4" s="19"/>
      <c r="CMC4" s="19"/>
      <c r="CMD4" s="19"/>
      <c r="CME4" s="19"/>
      <c r="CMF4" s="19"/>
      <c r="CMG4" s="19"/>
      <c r="CMH4" s="19"/>
      <c r="CMI4" s="19"/>
      <c r="CMJ4" s="19"/>
      <c r="CMK4" s="19"/>
      <c r="CML4" s="19"/>
      <c r="CMM4" s="19"/>
      <c r="CMN4" s="19"/>
      <c r="CMO4" s="19"/>
      <c r="CMP4" s="19"/>
      <c r="CMQ4" s="19"/>
      <c r="CMR4" s="19"/>
      <c r="CMS4" s="19"/>
      <c r="CMT4" s="19"/>
      <c r="CMU4" s="19"/>
      <c r="CMV4" s="19"/>
      <c r="CMW4" s="19"/>
      <c r="CMX4" s="19"/>
      <c r="CMY4" s="19"/>
      <c r="CMZ4" s="19"/>
      <c r="CNA4" s="19"/>
      <c r="CNB4" s="19"/>
      <c r="CNC4" s="19"/>
      <c r="CND4" s="19"/>
      <c r="CNE4" s="19"/>
      <c r="CNF4" s="19"/>
      <c r="CNG4" s="19"/>
      <c r="CNH4" s="19"/>
      <c r="CNI4" s="19"/>
      <c r="CNJ4" s="19"/>
      <c r="CNK4" s="19"/>
      <c r="CNL4" s="19"/>
      <c r="CNM4" s="19"/>
      <c r="CNN4" s="19"/>
      <c r="CNO4" s="19"/>
      <c r="CNP4" s="19"/>
      <c r="CNQ4" s="19"/>
      <c r="CNR4" s="19"/>
      <c r="CNS4" s="19"/>
      <c r="CNT4" s="19"/>
      <c r="CNU4" s="19"/>
      <c r="CNV4" s="19"/>
      <c r="CNW4" s="19"/>
      <c r="CNX4" s="19"/>
      <c r="CNY4" s="19"/>
      <c r="CNZ4" s="19"/>
      <c r="COA4" s="19"/>
      <c r="COB4" s="19"/>
      <c r="COC4" s="19"/>
      <c r="COD4" s="19"/>
      <c r="COE4" s="19"/>
      <c r="COF4" s="19"/>
      <c r="COG4" s="19"/>
      <c r="COH4" s="19"/>
      <c r="COI4" s="19"/>
      <c r="COJ4" s="19"/>
      <c r="COK4" s="19"/>
      <c r="COL4" s="19"/>
      <c r="COM4" s="19"/>
      <c r="CON4" s="19"/>
      <c r="COO4" s="19"/>
      <c r="COP4" s="19"/>
      <c r="COQ4" s="19"/>
      <c r="COR4" s="19"/>
      <c r="COS4" s="19"/>
      <c r="COT4" s="19"/>
      <c r="COU4" s="19"/>
      <c r="COV4" s="19"/>
      <c r="COW4" s="19"/>
      <c r="COX4" s="19"/>
      <c r="COY4" s="19"/>
      <c r="COZ4" s="19"/>
      <c r="CPA4" s="19"/>
      <c r="CPB4" s="19"/>
      <c r="CPC4" s="19"/>
      <c r="CPD4" s="19"/>
      <c r="CPE4" s="19"/>
      <c r="CPF4" s="19"/>
      <c r="CPG4" s="19"/>
      <c r="CPH4" s="19"/>
      <c r="CPI4" s="19"/>
      <c r="CPJ4" s="19"/>
      <c r="CPK4" s="19"/>
      <c r="CPL4" s="19"/>
      <c r="CPM4" s="19"/>
      <c r="CPN4" s="19"/>
      <c r="CPO4" s="19"/>
      <c r="CPP4" s="19"/>
      <c r="CPQ4" s="19"/>
      <c r="CPR4" s="19"/>
      <c r="CPS4" s="19"/>
      <c r="CPT4" s="19"/>
      <c r="CPU4" s="19"/>
      <c r="CPV4" s="19"/>
      <c r="CPW4" s="19"/>
      <c r="CPX4" s="19"/>
      <c r="CPY4" s="19"/>
      <c r="CPZ4" s="19"/>
      <c r="CQA4" s="19"/>
      <c r="CQB4" s="19"/>
      <c r="CQC4" s="19"/>
      <c r="CQD4" s="19"/>
      <c r="CQE4" s="19"/>
      <c r="CQF4" s="19"/>
      <c r="CQG4" s="19"/>
      <c r="CQH4" s="19"/>
      <c r="CQI4" s="19"/>
      <c r="CQJ4" s="19"/>
      <c r="CQK4" s="19"/>
      <c r="CQL4" s="19"/>
      <c r="CQM4" s="19"/>
      <c r="CQN4" s="19"/>
      <c r="CQO4" s="19"/>
      <c r="CQP4" s="19"/>
      <c r="CQQ4" s="19"/>
      <c r="CQR4" s="19"/>
      <c r="CQS4" s="19"/>
      <c r="CQT4" s="19"/>
      <c r="CQU4" s="19"/>
      <c r="CQV4" s="19"/>
      <c r="CQW4" s="19"/>
      <c r="CQX4" s="19"/>
      <c r="CQY4" s="19"/>
      <c r="CQZ4" s="19"/>
      <c r="CRA4" s="19"/>
      <c r="CRB4" s="19"/>
      <c r="CRC4" s="19"/>
      <c r="CRD4" s="19"/>
      <c r="CRE4" s="19"/>
      <c r="CRF4" s="19"/>
      <c r="CRG4" s="19"/>
      <c r="CRH4" s="19"/>
      <c r="CRI4" s="19"/>
      <c r="CRJ4" s="19"/>
      <c r="CRK4" s="19"/>
      <c r="CRL4" s="19"/>
      <c r="CRM4" s="19"/>
      <c r="CRN4" s="19"/>
      <c r="CRO4" s="19"/>
      <c r="CRP4" s="19"/>
      <c r="CRQ4" s="19"/>
      <c r="CRR4" s="19"/>
      <c r="CRS4" s="19"/>
      <c r="CRT4" s="19"/>
      <c r="CRU4" s="19"/>
      <c r="CRV4" s="19"/>
      <c r="CRW4" s="19"/>
      <c r="CRX4" s="19"/>
      <c r="CRY4" s="19"/>
      <c r="CRZ4" s="19"/>
      <c r="CSA4" s="19"/>
      <c r="CSB4" s="19"/>
      <c r="CSC4" s="19"/>
      <c r="CSD4" s="19"/>
      <c r="CSE4" s="19"/>
      <c r="CSF4" s="19"/>
      <c r="CSG4" s="19"/>
      <c r="CSH4" s="19"/>
      <c r="CSI4" s="19"/>
      <c r="CSJ4" s="19"/>
      <c r="CSK4" s="19"/>
      <c r="CSL4" s="19"/>
      <c r="CSM4" s="19"/>
      <c r="CSN4" s="19"/>
      <c r="CSO4" s="19"/>
      <c r="CSP4" s="19"/>
      <c r="CSQ4" s="19"/>
      <c r="CSR4" s="19"/>
      <c r="CSS4" s="19"/>
      <c r="CST4" s="19"/>
      <c r="CSU4" s="19"/>
      <c r="CSV4" s="19"/>
      <c r="CSW4" s="19"/>
      <c r="CSX4" s="19"/>
      <c r="CSY4" s="19"/>
      <c r="CSZ4" s="19"/>
      <c r="CTA4" s="19"/>
      <c r="CTB4" s="19"/>
      <c r="CTC4" s="19"/>
      <c r="CTD4" s="19"/>
      <c r="CTE4" s="19"/>
      <c r="CTF4" s="19"/>
      <c r="CTG4" s="19"/>
      <c r="CTH4" s="19"/>
      <c r="CTI4" s="19"/>
      <c r="CTJ4" s="19"/>
      <c r="CTK4" s="19"/>
      <c r="CTL4" s="19"/>
      <c r="CTM4" s="19"/>
      <c r="CTN4" s="19"/>
      <c r="CTO4" s="19"/>
      <c r="CTP4" s="19"/>
      <c r="CTQ4" s="19"/>
      <c r="CTR4" s="19"/>
      <c r="CTS4" s="19"/>
      <c r="CTT4" s="19"/>
      <c r="CTU4" s="19"/>
      <c r="CTV4" s="19"/>
      <c r="CTW4" s="19"/>
      <c r="CTX4" s="19"/>
      <c r="CTY4" s="19"/>
      <c r="CTZ4" s="19"/>
      <c r="CUA4" s="19"/>
      <c r="CUB4" s="19"/>
      <c r="CUC4" s="19"/>
      <c r="CUD4" s="19"/>
      <c r="CUE4" s="19"/>
      <c r="CUF4" s="19"/>
      <c r="CUG4" s="19"/>
      <c r="CUH4" s="19"/>
      <c r="CUI4" s="19"/>
      <c r="CUJ4" s="19"/>
      <c r="CUK4" s="19"/>
      <c r="CUL4" s="19"/>
      <c r="CUM4" s="19"/>
      <c r="CUN4" s="19"/>
      <c r="CUO4" s="19"/>
      <c r="CUP4" s="19"/>
      <c r="CUQ4" s="19"/>
      <c r="CUR4" s="19"/>
      <c r="CUS4" s="19"/>
      <c r="CUT4" s="19"/>
      <c r="CUU4" s="19"/>
      <c r="CUV4" s="19"/>
      <c r="CUW4" s="19"/>
      <c r="CUX4" s="19"/>
      <c r="CUY4" s="19"/>
      <c r="CUZ4" s="19"/>
      <c r="CVA4" s="19"/>
      <c r="CVB4" s="19"/>
      <c r="CVC4" s="19"/>
      <c r="CVD4" s="19"/>
      <c r="CVE4" s="19"/>
      <c r="CVF4" s="19"/>
      <c r="CVG4" s="19"/>
      <c r="CVH4" s="19"/>
      <c r="CVI4" s="19"/>
      <c r="CVJ4" s="19"/>
      <c r="CVK4" s="19"/>
      <c r="CVL4" s="19"/>
      <c r="CVM4" s="19"/>
      <c r="CVN4" s="19"/>
      <c r="CVO4" s="19"/>
      <c r="CVP4" s="19"/>
      <c r="CVQ4" s="19"/>
      <c r="CVR4" s="19"/>
      <c r="CVS4" s="19"/>
      <c r="CVT4" s="19"/>
      <c r="CVU4" s="19"/>
      <c r="CVV4" s="19"/>
      <c r="CVW4" s="19"/>
      <c r="CVX4" s="19"/>
      <c r="CVY4" s="19"/>
      <c r="CVZ4" s="19"/>
      <c r="CWA4" s="19"/>
      <c r="CWB4" s="19"/>
      <c r="CWC4" s="19"/>
      <c r="CWD4" s="19"/>
      <c r="CWE4" s="19"/>
      <c r="CWF4" s="19"/>
      <c r="CWG4" s="19"/>
      <c r="CWH4" s="19"/>
      <c r="CWI4" s="19"/>
      <c r="CWJ4" s="19"/>
      <c r="CWK4" s="19"/>
      <c r="CWL4" s="19"/>
      <c r="CWM4" s="19"/>
      <c r="CWN4" s="19"/>
      <c r="CWO4" s="19"/>
      <c r="CWP4" s="19"/>
      <c r="CWQ4" s="19"/>
      <c r="CWR4" s="19"/>
      <c r="CWS4" s="19"/>
      <c r="CWT4" s="19"/>
      <c r="CWU4" s="19"/>
      <c r="CWV4" s="19"/>
      <c r="CWW4" s="19"/>
      <c r="CWX4" s="19"/>
      <c r="CWY4" s="19"/>
      <c r="CWZ4" s="19"/>
      <c r="CXA4" s="19"/>
      <c r="CXB4" s="19"/>
      <c r="CXC4" s="19"/>
      <c r="CXD4" s="19"/>
      <c r="CXE4" s="19"/>
      <c r="CXF4" s="19"/>
      <c r="CXG4" s="19"/>
      <c r="CXH4" s="19"/>
      <c r="CXI4" s="19"/>
      <c r="CXJ4" s="19"/>
      <c r="CXK4" s="19"/>
      <c r="CXL4" s="19"/>
      <c r="CXM4" s="19"/>
      <c r="CXN4" s="19"/>
      <c r="CXO4" s="19"/>
      <c r="CXP4" s="19"/>
      <c r="CXQ4" s="19"/>
      <c r="CXR4" s="19"/>
      <c r="CXS4" s="19"/>
      <c r="CXT4" s="19"/>
      <c r="CXU4" s="19"/>
      <c r="CXV4" s="19"/>
      <c r="CXW4" s="19"/>
      <c r="CXX4" s="19"/>
      <c r="CXY4" s="19"/>
      <c r="CXZ4" s="19"/>
      <c r="CYA4" s="19"/>
      <c r="CYB4" s="19"/>
      <c r="CYC4" s="19"/>
      <c r="CYD4" s="19"/>
      <c r="CYE4" s="19"/>
      <c r="CYF4" s="19"/>
      <c r="CYG4" s="19"/>
      <c r="CYH4" s="19"/>
      <c r="CYI4" s="19"/>
      <c r="CYJ4" s="19"/>
      <c r="CYK4" s="19"/>
      <c r="CYL4" s="19"/>
      <c r="CYM4" s="19"/>
      <c r="CYN4" s="19"/>
      <c r="CYO4" s="19"/>
      <c r="CYP4" s="19"/>
      <c r="CYQ4" s="19"/>
      <c r="CYR4" s="19"/>
      <c r="CYS4" s="19"/>
      <c r="CYT4" s="19"/>
      <c r="CYU4" s="19"/>
      <c r="CYV4" s="19"/>
      <c r="CYW4" s="19"/>
      <c r="CYX4" s="19"/>
      <c r="CYY4" s="19"/>
      <c r="CYZ4" s="19"/>
      <c r="CZA4" s="19"/>
      <c r="CZB4" s="19"/>
      <c r="CZC4" s="19"/>
      <c r="CZD4" s="19"/>
      <c r="CZE4" s="19"/>
      <c r="CZF4" s="19"/>
      <c r="CZG4" s="19"/>
      <c r="CZH4" s="19"/>
      <c r="CZI4" s="19"/>
      <c r="CZJ4" s="19"/>
      <c r="CZK4" s="19"/>
      <c r="CZL4" s="19"/>
      <c r="CZM4" s="19"/>
      <c r="CZN4" s="19"/>
      <c r="CZO4" s="19"/>
      <c r="CZP4" s="19"/>
      <c r="CZQ4" s="19"/>
      <c r="CZR4" s="19"/>
      <c r="CZS4" s="19"/>
      <c r="CZT4" s="19"/>
      <c r="CZU4" s="19"/>
      <c r="CZV4" s="19"/>
      <c r="CZW4" s="19"/>
      <c r="CZX4" s="19"/>
      <c r="CZY4" s="19"/>
      <c r="CZZ4" s="19"/>
      <c r="DAA4" s="19"/>
      <c r="DAB4" s="19"/>
      <c r="DAC4" s="19"/>
      <c r="DAD4" s="19"/>
      <c r="DAE4" s="19"/>
      <c r="DAF4" s="19"/>
      <c r="DAG4" s="19"/>
      <c r="DAH4" s="19"/>
      <c r="DAI4" s="19"/>
      <c r="DAJ4" s="19"/>
      <c r="DAK4" s="19"/>
      <c r="DAL4" s="19"/>
      <c r="DAM4" s="19"/>
      <c r="DAN4" s="19"/>
      <c r="DAO4" s="19"/>
      <c r="DAP4" s="19"/>
      <c r="DAQ4" s="19"/>
      <c r="DAR4" s="19"/>
      <c r="DAS4" s="19"/>
      <c r="DAT4" s="19"/>
      <c r="DAU4" s="19"/>
      <c r="DAV4" s="19"/>
      <c r="DAW4" s="19"/>
      <c r="DAX4" s="19"/>
      <c r="DAY4" s="19"/>
      <c r="DAZ4" s="19"/>
      <c r="DBA4" s="19"/>
      <c r="DBB4" s="19"/>
      <c r="DBC4" s="19"/>
      <c r="DBD4" s="19"/>
      <c r="DBE4" s="19"/>
      <c r="DBF4" s="19"/>
      <c r="DBG4" s="19"/>
      <c r="DBH4" s="19"/>
      <c r="DBI4" s="19"/>
      <c r="DBJ4" s="19"/>
      <c r="DBK4" s="19"/>
      <c r="DBL4" s="19"/>
      <c r="DBM4" s="19"/>
      <c r="DBN4" s="19"/>
      <c r="DBO4" s="19"/>
      <c r="DBP4" s="19"/>
      <c r="DBQ4" s="19"/>
      <c r="DBR4" s="19"/>
      <c r="DBS4" s="19"/>
      <c r="DBT4" s="19"/>
      <c r="DBU4" s="19"/>
      <c r="DBV4" s="19"/>
      <c r="DBW4" s="19"/>
      <c r="DBX4" s="19"/>
      <c r="DBY4" s="19"/>
      <c r="DBZ4" s="19"/>
      <c r="DCA4" s="19"/>
      <c r="DCB4" s="19"/>
      <c r="DCC4" s="19"/>
      <c r="DCD4" s="19"/>
      <c r="DCE4" s="19"/>
      <c r="DCF4" s="19"/>
      <c r="DCG4" s="19"/>
      <c r="DCH4" s="19"/>
      <c r="DCI4" s="19"/>
      <c r="DCJ4" s="19"/>
      <c r="DCK4" s="19"/>
      <c r="DCL4" s="19"/>
      <c r="DCM4" s="19"/>
      <c r="DCN4" s="19"/>
      <c r="DCO4" s="19"/>
      <c r="DCP4" s="19"/>
      <c r="DCQ4" s="19"/>
      <c r="DCR4" s="19"/>
      <c r="DCS4" s="19"/>
      <c r="DCT4" s="19"/>
      <c r="DCU4" s="19"/>
      <c r="DCV4" s="19"/>
      <c r="DCW4" s="19"/>
      <c r="DCX4" s="19"/>
      <c r="DCY4" s="19"/>
      <c r="DCZ4" s="19"/>
      <c r="DDA4" s="19"/>
      <c r="DDB4" s="19"/>
      <c r="DDC4" s="19"/>
      <c r="DDD4" s="19"/>
      <c r="DDE4" s="19"/>
      <c r="DDF4" s="19"/>
      <c r="DDG4" s="19"/>
      <c r="DDH4" s="19"/>
      <c r="DDI4" s="19"/>
      <c r="DDJ4" s="19"/>
      <c r="DDK4" s="19"/>
      <c r="DDL4" s="19"/>
      <c r="DDM4" s="19"/>
      <c r="DDN4" s="19"/>
      <c r="DDO4" s="19"/>
      <c r="DDP4" s="19"/>
      <c r="DDQ4" s="19"/>
      <c r="DDR4" s="19"/>
      <c r="DDS4" s="19"/>
      <c r="DDT4" s="19"/>
      <c r="DDU4" s="19"/>
      <c r="DDV4" s="19"/>
      <c r="DDW4" s="19"/>
      <c r="DDX4" s="19"/>
      <c r="DDY4" s="19"/>
      <c r="DDZ4" s="19"/>
      <c r="DEA4" s="19"/>
      <c r="DEB4" s="19"/>
      <c r="DEC4" s="19"/>
      <c r="DED4" s="19"/>
      <c r="DEE4" s="19"/>
      <c r="DEF4" s="19"/>
      <c r="DEG4" s="19"/>
      <c r="DEH4" s="19"/>
      <c r="DEI4" s="19"/>
      <c r="DEJ4" s="19"/>
      <c r="DEK4" s="19"/>
      <c r="DEL4" s="19"/>
      <c r="DEM4" s="19"/>
      <c r="DEN4" s="19"/>
      <c r="DEO4" s="19"/>
      <c r="DEP4" s="19"/>
      <c r="DEQ4" s="19"/>
      <c r="DER4" s="19"/>
      <c r="DES4" s="19"/>
      <c r="DET4" s="19"/>
      <c r="DEU4" s="19"/>
      <c r="DEV4" s="19"/>
      <c r="DEW4" s="19"/>
      <c r="DEX4" s="19"/>
      <c r="DEY4" s="19"/>
      <c r="DEZ4" s="19"/>
      <c r="DFA4" s="19"/>
      <c r="DFB4" s="19"/>
      <c r="DFC4" s="19"/>
      <c r="DFD4" s="19"/>
      <c r="DFE4" s="19"/>
      <c r="DFF4" s="19"/>
      <c r="DFG4" s="19"/>
      <c r="DFH4" s="19"/>
      <c r="DFI4" s="19"/>
      <c r="DFJ4" s="19"/>
      <c r="DFK4" s="19"/>
      <c r="DFL4" s="19"/>
      <c r="DFM4" s="19"/>
      <c r="DFN4" s="19"/>
      <c r="DFO4" s="19"/>
      <c r="DFP4" s="19"/>
      <c r="DFQ4" s="19"/>
      <c r="DFR4" s="19"/>
      <c r="DFS4" s="19"/>
      <c r="DFT4" s="19"/>
      <c r="DFU4" s="19"/>
      <c r="DFV4" s="19"/>
      <c r="DFW4" s="19"/>
      <c r="DFX4" s="19"/>
      <c r="DFY4" s="19"/>
      <c r="DFZ4" s="19"/>
      <c r="DGA4" s="19"/>
      <c r="DGB4" s="19"/>
      <c r="DGC4" s="19"/>
      <c r="DGD4" s="19"/>
      <c r="DGE4" s="19"/>
      <c r="DGF4" s="19"/>
      <c r="DGG4" s="19"/>
      <c r="DGH4" s="19"/>
      <c r="DGI4" s="19"/>
      <c r="DGJ4" s="19"/>
      <c r="DGK4" s="19"/>
      <c r="DGL4" s="19"/>
      <c r="DGM4" s="19"/>
      <c r="DGN4" s="19"/>
      <c r="DGO4" s="19"/>
      <c r="DGP4" s="19"/>
      <c r="DGQ4" s="19"/>
      <c r="DGR4" s="19"/>
      <c r="DGS4" s="19"/>
      <c r="DGT4" s="19"/>
      <c r="DGU4" s="19"/>
      <c r="DGV4" s="19"/>
      <c r="DGW4" s="19"/>
      <c r="DGX4" s="19"/>
      <c r="DGY4" s="19"/>
      <c r="DGZ4" s="19"/>
      <c r="DHA4" s="19"/>
      <c r="DHB4" s="19"/>
      <c r="DHC4" s="19"/>
      <c r="DHD4" s="19"/>
      <c r="DHE4" s="19"/>
      <c r="DHF4" s="19"/>
      <c r="DHG4" s="19"/>
      <c r="DHH4" s="19"/>
      <c r="DHI4" s="19"/>
      <c r="DHJ4" s="19"/>
      <c r="DHK4" s="19"/>
      <c r="DHL4" s="19"/>
      <c r="DHM4" s="19"/>
      <c r="DHN4" s="19"/>
      <c r="DHO4" s="19"/>
      <c r="DHP4" s="19"/>
      <c r="DHQ4" s="19"/>
      <c r="DHR4" s="19"/>
      <c r="DHS4" s="19"/>
      <c r="DHT4" s="19"/>
      <c r="DHU4" s="19"/>
      <c r="DHV4" s="19"/>
      <c r="DHW4" s="19"/>
      <c r="DHX4" s="19"/>
      <c r="DHY4" s="19"/>
      <c r="DHZ4" s="19"/>
      <c r="DIA4" s="19"/>
      <c r="DIB4" s="19"/>
      <c r="DIC4" s="19"/>
      <c r="DID4" s="19"/>
      <c r="DIE4" s="19"/>
      <c r="DIF4" s="19"/>
      <c r="DIG4" s="19"/>
      <c r="DIH4" s="19"/>
      <c r="DII4" s="19"/>
      <c r="DIJ4" s="19"/>
      <c r="DIK4" s="19"/>
      <c r="DIL4" s="19"/>
      <c r="DIM4" s="19"/>
      <c r="DIN4" s="19"/>
      <c r="DIO4" s="19"/>
      <c r="DIP4" s="19"/>
      <c r="DIQ4" s="19"/>
      <c r="DIR4" s="19"/>
      <c r="DIS4" s="19"/>
      <c r="DIT4" s="19"/>
      <c r="DIU4" s="19"/>
      <c r="DIV4" s="19"/>
      <c r="DIW4" s="19"/>
      <c r="DIX4" s="19"/>
      <c r="DIY4" s="19"/>
      <c r="DIZ4" s="19"/>
      <c r="DJA4" s="19"/>
      <c r="DJB4" s="19"/>
      <c r="DJC4" s="19"/>
      <c r="DJD4" s="19"/>
      <c r="DJE4" s="19"/>
      <c r="DJF4" s="19"/>
      <c r="DJG4" s="19"/>
      <c r="DJH4" s="19"/>
      <c r="DJI4" s="19"/>
      <c r="DJJ4" s="19"/>
      <c r="DJK4" s="19"/>
      <c r="DJL4" s="19"/>
      <c r="DJM4" s="19"/>
      <c r="DJN4" s="19"/>
      <c r="DJO4" s="19"/>
      <c r="DJP4" s="19"/>
      <c r="DJQ4" s="19"/>
      <c r="DJR4" s="19"/>
      <c r="DJS4" s="19"/>
      <c r="DJT4" s="19"/>
      <c r="DJU4" s="19"/>
      <c r="DJV4" s="19"/>
      <c r="DJW4" s="19"/>
      <c r="DJX4" s="19"/>
      <c r="DJY4" s="19"/>
      <c r="DJZ4" s="19"/>
      <c r="DKA4" s="19"/>
      <c r="DKB4" s="19"/>
      <c r="DKC4" s="19"/>
      <c r="DKD4" s="19"/>
      <c r="DKE4" s="19"/>
      <c r="DKF4" s="19"/>
      <c r="DKG4" s="19"/>
      <c r="DKH4" s="19"/>
      <c r="DKI4" s="19"/>
      <c r="DKJ4" s="19"/>
      <c r="DKK4" s="19"/>
      <c r="DKL4" s="19"/>
      <c r="DKM4" s="19"/>
      <c r="DKN4" s="19"/>
      <c r="DKO4" s="19"/>
      <c r="DKP4" s="19"/>
      <c r="DKQ4" s="19"/>
      <c r="DKR4" s="19"/>
      <c r="DKS4" s="19"/>
      <c r="DKT4" s="19"/>
      <c r="DKU4" s="19"/>
      <c r="DKV4" s="19"/>
      <c r="DKW4" s="19"/>
      <c r="DKX4" s="19"/>
      <c r="DKY4" s="19"/>
      <c r="DKZ4" s="19"/>
      <c r="DLA4" s="19"/>
      <c r="DLB4" s="19"/>
      <c r="DLC4" s="19"/>
      <c r="DLD4" s="19"/>
      <c r="DLE4" s="19"/>
      <c r="DLF4" s="19"/>
      <c r="DLG4" s="19"/>
      <c r="DLH4" s="19"/>
      <c r="DLI4" s="19"/>
      <c r="DLJ4" s="19"/>
      <c r="DLK4" s="19"/>
      <c r="DLL4" s="19"/>
      <c r="DLM4" s="19"/>
      <c r="DLN4" s="19"/>
      <c r="DLO4" s="19"/>
      <c r="DLP4" s="19"/>
      <c r="DLQ4" s="19"/>
      <c r="DLR4" s="19"/>
      <c r="DLS4" s="19"/>
      <c r="DLT4" s="19"/>
      <c r="DLU4" s="19"/>
      <c r="DLV4" s="19"/>
      <c r="DLW4" s="19"/>
      <c r="DLX4" s="19"/>
      <c r="DLY4" s="19"/>
      <c r="DLZ4" s="19"/>
      <c r="DMA4" s="19"/>
      <c r="DMB4" s="19"/>
      <c r="DMC4" s="19"/>
      <c r="DMD4" s="19"/>
      <c r="DME4" s="19"/>
      <c r="DMF4" s="19"/>
      <c r="DMG4" s="19"/>
      <c r="DMH4" s="19"/>
      <c r="DMI4" s="19"/>
      <c r="DMJ4" s="19"/>
      <c r="DMK4" s="19"/>
      <c r="DML4" s="19"/>
      <c r="DMM4" s="19"/>
      <c r="DMN4" s="19"/>
      <c r="DMO4" s="19"/>
      <c r="DMP4" s="19"/>
      <c r="DMQ4" s="19"/>
      <c r="DMR4" s="19"/>
      <c r="DMS4" s="19"/>
      <c r="DMT4" s="19"/>
      <c r="DMU4" s="19"/>
      <c r="DMV4" s="19"/>
      <c r="DMW4" s="19"/>
      <c r="DMX4" s="19"/>
      <c r="DMY4" s="19"/>
      <c r="DMZ4" s="19"/>
      <c r="DNA4" s="19"/>
      <c r="DNB4" s="19"/>
      <c r="DNC4" s="19"/>
      <c r="DND4" s="19"/>
      <c r="DNE4" s="19"/>
      <c r="DNF4" s="19"/>
      <c r="DNG4" s="19"/>
      <c r="DNH4" s="19"/>
      <c r="DNI4" s="19"/>
      <c r="DNJ4" s="19"/>
      <c r="DNK4" s="19"/>
      <c r="DNL4" s="19"/>
      <c r="DNM4" s="19"/>
      <c r="DNN4" s="19"/>
      <c r="DNO4" s="19"/>
      <c r="DNP4" s="19"/>
      <c r="DNQ4" s="19"/>
      <c r="DNR4" s="19"/>
      <c r="DNS4" s="19"/>
      <c r="DNT4" s="19"/>
      <c r="DNU4" s="19"/>
      <c r="DNV4" s="19"/>
      <c r="DNW4" s="19"/>
      <c r="DNX4" s="19"/>
      <c r="DNY4" s="19"/>
      <c r="DNZ4" s="19"/>
      <c r="DOA4" s="19"/>
      <c r="DOB4" s="19"/>
      <c r="DOC4" s="19"/>
      <c r="DOD4" s="19"/>
      <c r="DOE4" s="19"/>
      <c r="DOF4" s="19"/>
      <c r="DOG4" s="19"/>
      <c r="DOH4" s="19"/>
      <c r="DOI4" s="19"/>
      <c r="DOJ4" s="19"/>
      <c r="DOK4" s="19"/>
      <c r="DOL4" s="19"/>
      <c r="DOM4" s="19"/>
      <c r="DON4" s="19"/>
      <c r="DOO4" s="19"/>
      <c r="DOP4" s="19"/>
      <c r="DOQ4" s="19"/>
      <c r="DOR4" s="19"/>
      <c r="DOS4" s="19"/>
      <c r="DOT4" s="19"/>
      <c r="DOU4" s="19"/>
      <c r="DOV4" s="19"/>
      <c r="DOW4" s="19"/>
      <c r="DOX4" s="19"/>
      <c r="DOY4" s="19"/>
      <c r="DOZ4" s="19"/>
      <c r="DPA4" s="19"/>
      <c r="DPB4" s="19"/>
      <c r="DPC4" s="19"/>
      <c r="DPD4" s="19"/>
      <c r="DPE4" s="19"/>
      <c r="DPF4" s="19"/>
      <c r="DPG4" s="19"/>
      <c r="DPH4" s="19"/>
      <c r="DPI4" s="19"/>
      <c r="DPJ4" s="19"/>
      <c r="DPK4" s="19"/>
      <c r="DPL4" s="19"/>
      <c r="DPM4" s="19"/>
      <c r="DPN4" s="19"/>
      <c r="DPO4" s="19"/>
      <c r="DPP4" s="19"/>
      <c r="DPQ4" s="19"/>
      <c r="DPR4" s="19"/>
      <c r="DPS4" s="19"/>
      <c r="DPT4" s="19"/>
      <c r="DPU4" s="19"/>
      <c r="DPV4" s="19"/>
      <c r="DPW4" s="19"/>
      <c r="DPX4" s="19"/>
      <c r="DPY4" s="19"/>
      <c r="DPZ4" s="19"/>
      <c r="DQA4" s="19"/>
      <c r="DQB4" s="19"/>
      <c r="DQC4" s="19"/>
      <c r="DQD4" s="19"/>
      <c r="DQE4" s="19"/>
      <c r="DQF4" s="19"/>
      <c r="DQG4" s="19"/>
      <c r="DQH4" s="19"/>
      <c r="DQI4" s="19"/>
      <c r="DQJ4" s="19"/>
      <c r="DQK4" s="19"/>
      <c r="DQL4" s="19"/>
      <c r="DQM4" s="19"/>
      <c r="DQN4" s="19"/>
      <c r="DQO4" s="19"/>
      <c r="DQP4" s="19"/>
      <c r="DQQ4" s="19"/>
      <c r="DQR4" s="19"/>
      <c r="DQS4" s="19"/>
      <c r="DQT4" s="19"/>
      <c r="DQU4" s="19"/>
      <c r="DQV4" s="19"/>
      <c r="DQW4" s="19"/>
      <c r="DQX4" s="19"/>
      <c r="DQY4" s="19"/>
      <c r="DQZ4" s="19"/>
      <c r="DRA4" s="19"/>
      <c r="DRB4" s="19"/>
      <c r="DRC4" s="19"/>
      <c r="DRD4" s="19"/>
      <c r="DRE4" s="19"/>
      <c r="DRF4" s="19"/>
      <c r="DRG4" s="19"/>
      <c r="DRH4" s="19"/>
      <c r="DRI4" s="19"/>
      <c r="DRJ4" s="19"/>
      <c r="DRK4" s="19"/>
      <c r="DRL4" s="19"/>
      <c r="DRM4" s="19"/>
      <c r="DRN4" s="19"/>
      <c r="DRO4" s="19"/>
      <c r="DRP4" s="19"/>
      <c r="DRQ4" s="19"/>
      <c r="DRR4" s="19"/>
      <c r="DRS4" s="19"/>
      <c r="DRT4" s="19"/>
      <c r="DRU4" s="19"/>
      <c r="DRV4" s="19"/>
      <c r="DRW4" s="19"/>
      <c r="DRX4" s="19"/>
      <c r="DRY4" s="19"/>
      <c r="DRZ4" s="19"/>
      <c r="DSA4" s="19"/>
      <c r="DSB4" s="19"/>
      <c r="DSC4" s="19"/>
      <c r="DSD4" s="19"/>
      <c r="DSE4" s="19"/>
      <c r="DSF4" s="19"/>
      <c r="DSG4" s="19"/>
      <c r="DSH4" s="19"/>
      <c r="DSI4" s="19"/>
      <c r="DSJ4" s="19"/>
      <c r="DSK4" s="19"/>
      <c r="DSL4" s="19"/>
      <c r="DSM4" s="19"/>
      <c r="DSN4" s="19"/>
      <c r="DSO4" s="19"/>
      <c r="DSP4" s="19"/>
      <c r="DSQ4" s="19"/>
      <c r="DSR4" s="19"/>
      <c r="DSS4" s="19"/>
      <c r="DST4" s="19"/>
      <c r="DSU4" s="19"/>
      <c r="DSV4" s="19"/>
      <c r="DSW4" s="19"/>
      <c r="DSX4" s="19"/>
      <c r="DSY4" s="19"/>
      <c r="DSZ4" s="19"/>
      <c r="DTA4" s="19"/>
      <c r="DTB4" s="19"/>
      <c r="DTC4" s="19"/>
      <c r="DTD4" s="19"/>
      <c r="DTE4" s="19"/>
      <c r="DTF4" s="19"/>
      <c r="DTG4" s="19"/>
      <c r="DTH4" s="19"/>
      <c r="DTI4" s="19"/>
      <c r="DTJ4" s="19"/>
      <c r="DTK4" s="19"/>
      <c r="DTL4" s="19"/>
      <c r="DTM4" s="19"/>
      <c r="DTN4" s="19"/>
      <c r="DTO4" s="19"/>
      <c r="DTP4" s="19"/>
      <c r="DTQ4" s="19"/>
      <c r="DTR4" s="19"/>
      <c r="DTS4" s="19"/>
      <c r="DTT4" s="19"/>
      <c r="DTU4" s="19"/>
      <c r="DTV4" s="19"/>
      <c r="DTW4" s="19"/>
      <c r="DTX4" s="19"/>
      <c r="DTY4" s="19"/>
      <c r="DTZ4" s="19"/>
      <c r="DUA4" s="19"/>
      <c r="DUB4" s="19"/>
      <c r="DUC4" s="19"/>
      <c r="DUD4" s="19"/>
      <c r="DUE4" s="19"/>
      <c r="DUF4" s="19"/>
      <c r="DUG4" s="19"/>
      <c r="DUH4" s="19"/>
      <c r="DUI4" s="19"/>
      <c r="DUJ4" s="19"/>
      <c r="DUK4" s="19"/>
      <c r="DUL4" s="19"/>
      <c r="DUM4" s="19"/>
      <c r="DUN4" s="19"/>
      <c r="DUO4" s="19"/>
      <c r="DUP4" s="19"/>
      <c r="DUQ4" s="19"/>
      <c r="DUR4" s="19"/>
      <c r="DUS4" s="19"/>
      <c r="DUT4" s="19"/>
      <c r="DUU4" s="19"/>
      <c r="DUV4" s="19"/>
      <c r="DUW4" s="19"/>
      <c r="DUX4" s="19"/>
      <c r="DUY4" s="19"/>
      <c r="DUZ4" s="19"/>
      <c r="DVA4" s="19"/>
      <c r="DVB4" s="19"/>
      <c r="DVC4" s="19"/>
      <c r="DVD4" s="19"/>
      <c r="DVE4" s="19"/>
      <c r="DVF4" s="19"/>
      <c r="DVG4" s="19"/>
      <c r="DVH4" s="19"/>
      <c r="DVI4" s="19"/>
      <c r="DVJ4" s="19"/>
      <c r="DVK4" s="19"/>
      <c r="DVL4" s="19"/>
      <c r="DVM4" s="19"/>
      <c r="DVN4" s="19"/>
      <c r="DVO4" s="19"/>
      <c r="DVP4" s="19"/>
      <c r="DVQ4" s="19"/>
      <c r="DVR4" s="19"/>
      <c r="DVS4" s="19"/>
      <c r="DVT4" s="19"/>
      <c r="DVU4" s="19"/>
      <c r="DVV4" s="19"/>
      <c r="DVW4" s="19"/>
      <c r="DVX4" s="19"/>
      <c r="DVY4" s="19"/>
      <c r="DVZ4" s="19"/>
      <c r="DWA4" s="19"/>
      <c r="DWB4" s="19"/>
      <c r="DWC4" s="19"/>
      <c r="DWD4" s="19"/>
      <c r="DWE4" s="19"/>
      <c r="DWF4" s="19"/>
      <c r="DWG4" s="19"/>
      <c r="DWH4" s="19"/>
      <c r="DWI4" s="19"/>
      <c r="DWJ4" s="19"/>
      <c r="DWK4" s="19"/>
      <c r="DWL4" s="19"/>
      <c r="DWM4" s="19"/>
      <c r="DWN4" s="19"/>
      <c r="DWO4" s="19"/>
      <c r="DWP4" s="19"/>
      <c r="DWQ4" s="19"/>
      <c r="DWR4" s="19"/>
      <c r="DWS4" s="19"/>
      <c r="DWT4" s="19"/>
      <c r="DWU4" s="19"/>
      <c r="DWV4" s="19"/>
      <c r="DWW4" s="19"/>
      <c r="DWX4" s="19"/>
      <c r="DWY4" s="19"/>
      <c r="DWZ4" s="19"/>
      <c r="DXA4" s="19"/>
      <c r="DXB4" s="19"/>
      <c r="DXC4" s="19"/>
      <c r="DXD4" s="19"/>
      <c r="DXE4" s="19"/>
      <c r="DXF4" s="19"/>
      <c r="DXG4" s="19"/>
      <c r="DXH4" s="19"/>
      <c r="DXI4" s="19"/>
      <c r="DXJ4" s="19"/>
      <c r="DXK4" s="19"/>
      <c r="DXL4" s="19"/>
      <c r="DXM4" s="19"/>
      <c r="DXN4" s="19"/>
      <c r="DXO4" s="19"/>
      <c r="DXP4" s="19"/>
      <c r="DXQ4" s="19"/>
      <c r="DXR4" s="19"/>
      <c r="DXS4" s="19"/>
      <c r="DXT4" s="19"/>
      <c r="DXU4" s="19"/>
      <c r="DXV4" s="19"/>
      <c r="DXW4" s="19"/>
      <c r="DXX4" s="19"/>
      <c r="DXY4" s="19"/>
      <c r="DXZ4" s="19"/>
      <c r="DYA4" s="19"/>
      <c r="DYB4" s="19"/>
      <c r="DYC4" s="19"/>
      <c r="DYD4" s="19"/>
      <c r="DYE4" s="19"/>
      <c r="DYF4" s="19"/>
      <c r="DYG4" s="19"/>
      <c r="DYH4" s="19"/>
      <c r="DYI4" s="19"/>
      <c r="DYJ4" s="19"/>
      <c r="DYK4" s="19"/>
      <c r="DYL4" s="19"/>
      <c r="DYM4" s="19"/>
      <c r="DYN4" s="19"/>
      <c r="DYO4" s="19"/>
      <c r="DYP4" s="19"/>
      <c r="DYQ4" s="19"/>
      <c r="DYR4" s="19"/>
      <c r="DYS4" s="19"/>
      <c r="DYT4" s="19"/>
      <c r="DYU4" s="19"/>
      <c r="DYV4" s="19"/>
      <c r="DYW4" s="19"/>
      <c r="DYX4" s="19"/>
      <c r="DYY4" s="19"/>
      <c r="DYZ4" s="19"/>
      <c r="DZA4" s="19"/>
      <c r="DZB4" s="19"/>
      <c r="DZC4" s="19"/>
      <c r="DZD4" s="19"/>
      <c r="DZE4" s="19"/>
      <c r="DZF4" s="19"/>
      <c r="DZG4" s="19"/>
      <c r="DZH4" s="19"/>
      <c r="DZI4" s="19"/>
      <c r="DZJ4" s="19"/>
      <c r="DZK4" s="19"/>
      <c r="DZL4" s="19"/>
      <c r="DZM4" s="19"/>
      <c r="DZN4" s="19"/>
      <c r="DZO4" s="19"/>
      <c r="DZP4" s="19"/>
      <c r="DZQ4" s="19"/>
      <c r="DZR4" s="19"/>
      <c r="DZS4" s="19"/>
      <c r="DZT4" s="19"/>
      <c r="DZU4" s="19"/>
      <c r="DZV4" s="19"/>
      <c r="DZW4" s="19"/>
      <c r="DZX4" s="19"/>
      <c r="DZY4" s="19"/>
      <c r="DZZ4" s="19"/>
      <c r="EAA4" s="19"/>
      <c r="EAB4" s="19"/>
      <c r="EAC4" s="19"/>
      <c r="EAD4" s="19"/>
      <c r="EAE4" s="19"/>
      <c r="EAF4" s="19"/>
      <c r="EAG4" s="19"/>
      <c r="EAH4" s="19"/>
      <c r="EAI4" s="19"/>
      <c r="EAJ4" s="19"/>
      <c r="EAK4" s="19"/>
      <c r="EAL4" s="19"/>
      <c r="EAM4" s="19"/>
      <c r="EAN4" s="19"/>
      <c r="EAO4" s="19"/>
      <c r="EAP4" s="19"/>
      <c r="EAQ4" s="19"/>
      <c r="EAR4" s="19"/>
      <c r="EAS4" s="19"/>
      <c r="EAT4" s="19"/>
      <c r="EAU4" s="19"/>
      <c r="EAV4" s="19"/>
      <c r="EAW4" s="19"/>
      <c r="EAX4" s="19"/>
      <c r="EAY4" s="19"/>
      <c r="EAZ4" s="19"/>
      <c r="EBA4" s="19"/>
      <c r="EBB4" s="19"/>
      <c r="EBC4" s="19"/>
      <c r="EBD4" s="19"/>
      <c r="EBE4" s="19"/>
      <c r="EBF4" s="19"/>
      <c r="EBG4" s="19"/>
      <c r="EBH4" s="19"/>
      <c r="EBI4" s="19"/>
      <c r="EBJ4" s="19"/>
      <c r="EBK4" s="19"/>
      <c r="EBL4" s="19"/>
      <c r="EBM4" s="19"/>
      <c r="EBN4" s="19"/>
      <c r="EBO4" s="19"/>
      <c r="EBP4" s="19"/>
      <c r="EBQ4" s="19"/>
      <c r="EBR4" s="19"/>
      <c r="EBS4" s="19"/>
      <c r="EBT4" s="19"/>
      <c r="EBU4" s="19"/>
      <c r="EBV4" s="19"/>
      <c r="EBW4" s="19"/>
      <c r="EBX4" s="19"/>
      <c r="EBY4" s="19"/>
      <c r="EBZ4" s="19"/>
      <c r="ECA4" s="19"/>
      <c r="ECB4" s="19"/>
      <c r="ECC4" s="19"/>
      <c r="ECD4" s="19"/>
      <c r="ECE4" s="19"/>
      <c r="ECF4" s="19"/>
      <c r="ECG4" s="19"/>
      <c r="ECH4" s="19"/>
      <c r="ECI4" s="19"/>
      <c r="ECJ4" s="19"/>
      <c r="ECK4" s="19"/>
      <c r="ECL4" s="19"/>
      <c r="ECM4" s="19"/>
      <c r="ECN4" s="19"/>
      <c r="ECO4" s="19"/>
      <c r="ECP4" s="19"/>
      <c r="ECQ4" s="19"/>
      <c r="ECR4" s="19"/>
      <c r="ECS4" s="19"/>
      <c r="ECT4" s="19"/>
      <c r="ECU4" s="19"/>
      <c r="ECV4" s="19"/>
      <c r="ECW4" s="19"/>
      <c r="ECX4" s="19"/>
      <c r="ECY4" s="19"/>
      <c r="ECZ4" s="19"/>
      <c r="EDA4" s="19"/>
      <c r="EDB4" s="19"/>
      <c r="EDC4" s="19"/>
      <c r="EDD4" s="19"/>
      <c r="EDE4" s="19"/>
      <c r="EDF4" s="19"/>
      <c r="EDG4" s="19"/>
      <c r="EDH4" s="19"/>
      <c r="EDI4" s="19"/>
      <c r="EDJ4" s="19"/>
      <c r="EDK4" s="19"/>
      <c r="EDL4" s="19"/>
      <c r="EDM4" s="19"/>
      <c r="EDN4" s="19"/>
      <c r="EDO4" s="19"/>
      <c r="EDP4" s="19"/>
      <c r="EDQ4" s="19"/>
      <c r="EDR4" s="19"/>
      <c r="EDS4" s="19"/>
      <c r="EDT4" s="19"/>
      <c r="EDU4" s="19"/>
      <c r="EDV4" s="19"/>
      <c r="EDW4" s="19"/>
      <c r="EDX4" s="19"/>
      <c r="EDY4" s="19"/>
      <c r="EDZ4" s="19"/>
      <c r="EEA4" s="19"/>
      <c r="EEB4" s="19"/>
      <c r="EEC4" s="19"/>
      <c r="EED4" s="19"/>
      <c r="EEE4" s="19"/>
      <c r="EEF4" s="19"/>
      <c r="EEG4" s="19"/>
      <c r="EEH4" s="19"/>
      <c r="EEI4" s="19"/>
      <c r="EEJ4" s="19"/>
      <c r="EEK4" s="19"/>
      <c r="EEL4" s="19"/>
      <c r="EEM4" s="19"/>
      <c r="EEN4" s="19"/>
      <c r="EEO4" s="19"/>
      <c r="EEP4" s="19"/>
      <c r="EEQ4" s="19"/>
      <c r="EER4" s="19"/>
      <c r="EES4" s="19"/>
      <c r="EET4" s="19"/>
      <c r="EEU4" s="19"/>
      <c r="EEV4" s="19"/>
      <c r="EEW4" s="19"/>
      <c r="EEX4" s="19"/>
      <c r="EEY4" s="19"/>
      <c r="EEZ4" s="19"/>
      <c r="EFA4" s="19"/>
      <c r="EFB4" s="19"/>
      <c r="EFC4" s="19"/>
      <c r="EFD4" s="19"/>
      <c r="EFE4" s="19"/>
      <c r="EFF4" s="19"/>
      <c r="EFG4" s="19"/>
      <c r="EFH4" s="19"/>
      <c r="EFI4" s="19"/>
      <c r="EFJ4" s="19"/>
      <c r="EFK4" s="19"/>
      <c r="EFL4" s="19"/>
      <c r="EFM4" s="19"/>
      <c r="EFN4" s="19"/>
      <c r="EFO4" s="19"/>
      <c r="EFP4" s="19"/>
      <c r="EFQ4" s="19"/>
      <c r="EFR4" s="19"/>
      <c r="EFS4" s="19"/>
      <c r="EFT4" s="19"/>
      <c r="EFU4" s="19"/>
      <c r="EFV4" s="19"/>
      <c r="EFW4" s="19"/>
      <c r="EFX4" s="19"/>
      <c r="EFY4" s="19"/>
      <c r="EFZ4" s="19"/>
      <c r="EGA4" s="19"/>
      <c r="EGB4" s="19"/>
      <c r="EGC4" s="19"/>
      <c r="EGD4" s="19"/>
      <c r="EGE4" s="19"/>
      <c r="EGF4" s="19"/>
      <c r="EGG4" s="19"/>
      <c r="EGH4" s="19"/>
      <c r="EGI4" s="19"/>
      <c r="EGJ4" s="19"/>
      <c r="EGK4" s="19"/>
      <c r="EGL4" s="19"/>
      <c r="EGM4" s="19"/>
      <c r="EGN4" s="19"/>
      <c r="EGO4" s="19"/>
      <c r="EGP4" s="19"/>
      <c r="EGQ4" s="19"/>
      <c r="EGR4" s="19"/>
      <c r="EGS4" s="19"/>
      <c r="EGT4" s="19"/>
      <c r="EGU4" s="19"/>
      <c r="EGV4" s="19"/>
      <c r="EGW4" s="19"/>
      <c r="EGX4" s="19"/>
      <c r="EGY4" s="19"/>
      <c r="EGZ4" s="19"/>
      <c r="EHA4" s="19"/>
      <c r="EHB4" s="19"/>
      <c r="EHC4" s="19"/>
      <c r="EHD4" s="19"/>
      <c r="EHE4" s="19"/>
      <c r="EHF4" s="19"/>
      <c r="EHG4" s="19"/>
      <c r="EHH4" s="19"/>
      <c r="EHI4" s="19"/>
      <c r="EHJ4" s="19"/>
      <c r="EHK4" s="19"/>
      <c r="EHL4" s="19"/>
      <c r="EHM4" s="19"/>
      <c r="EHN4" s="19"/>
      <c r="EHO4" s="19"/>
      <c r="EHP4" s="19"/>
      <c r="EHQ4" s="19"/>
      <c r="EHR4" s="19"/>
      <c r="EHS4" s="19"/>
      <c r="EHT4" s="19"/>
      <c r="EHU4" s="19"/>
      <c r="EHV4" s="19"/>
      <c r="EHW4" s="19"/>
      <c r="EHX4" s="19"/>
      <c r="EHY4" s="19"/>
      <c r="EHZ4" s="19"/>
      <c r="EIA4" s="19"/>
      <c r="EIB4" s="19"/>
      <c r="EIC4" s="19"/>
      <c r="EID4" s="19"/>
      <c r="EIE4" s="19"/>
      <c r="EIF4" s="19"/>
      <c r="EIG4" s="19"/>
      <c r="EIH4" s="19"/>
      <c r="EII4" s="19"/>
      <c r="EIJ4" s="19"/>
      <c r="EIK4" s="19"/>
      <c r="EIL4" s="19"/>
      <c r="EIM4" s="19"/>
      <c r="EIN4" s="19"/>
      <c r="EIO4" s="19"/>
      <c r="EIP4" s="19"/>
      <c r="EIQ4" s="19"/>
      <c r="EIR4" s="19"/>
      <c r="EIS4" s="19"/>
      <c r="EIT4" s="19"/>
      <c r="EIU4" s="19"/>
      <c r="EIV4" s="19"/>
      <c r="EIW4" s="19"/>
      <c r="EIX4" s="19"/>
      <c r="EIY4" s="19"/>
      <c r="EIZ4" s="19"/>
      <c r="EJA4" s="19"/>
      <c r="EJB4" s="19"/>
      <c r="EJC4" s="19"/>
      <c r="EJD4" s="19"/>
      <c r="EJE4" s="19"/>
      <c r="EJF4" s="19"/>
      <c r="EJG4" s="19"/>
      <c r="EJH4" s="19"/>
      <c r="EJI4" s="19"/>
      <c r="EJJ4" s="19"/>
      <c r="EJK4" s="19"/>
      <c r="EJL4" s="19"/>
      <c r="EJM4" s="19"/>
      <c r="EJN4" s="19"/>
      <c r="EJO4" s="19"/>
      <c r="EJP4" s="19"/>
      <c r="EJQ4" s="19"/>
      <c r="EJR4" s="19"/>
      <c r="EJS4" s="19"/>
      <c r="EJT4" s="19"/>
      <c r="EJU4" s="19"/>
      <c r="EJV4" s="19"/>
      <c r="EJW4" s="19"/>
      <c r="EJX4" s="19"/>
      <c r="EJY4" s="19"/>
      <c r="EJZ4" s="19"/>
      <c r="EKA4" s="19"/>
      <c r="EKB4" s="19"/>
      <c r="EKC4" s="19"/>
      <c r="EKD4" s="19"/>
      <c r="EKE4" s="19"/>
      <c r="EKF4" s="19"/>
      <c r="EKG4" s="19"/>
      <c r="EKH4" s="19"/>
      <c r="EKI4" s="19"/>
      <c r="EKJ4" s="19"/>
      <c r="EKK4" s="19"/>
      <c r="EKL4" s="19"/>
      <c r="EKM4" s="19"/>
      <c r="EKN4" s="19"/>
      <c r="EKO4" s="19"/>
      <c r="EKP4" s="19"/>
      <c r="EKQ4" s="19"/>
      <c r="EKR4" s="19"/>
      <c r="EKS4" s="19"/>
      <c r="EKT4" s="19"/>
      <c r="EKU4" s="19"/>
      <c r="EKV4" s="19"/>
      <c r="EKW4" s="19"/>
      <c r="EKX4" s="19"/>
      <c r="EKY4" s="19"/>
      <c r="EKZ4" s="19"/>
      <c r="ELA4" s="19"/>
      <c r="ELB4" s="19"/>
      <c r="ELC4" s="19"/>
      <c r="ELD4" s="19"/>
      <c r="ELE4" s="19"/>
      <c r="ELF4" s="19"/>
      <c r="ELG4" s="19"/>
      <c r="ELH4" s="19"/>
      <c r="ELI4" s="19"/>
      <c r="ELJ4" s="19"/>
      <c r="ELK4" s="19"/>
      <c r="ELL4" s="19"/>
      <c r="ELM4" s="19"/>
      <c r="ELN4" s="19"/>
      <c r="ELO4" s="19"/>
      <c r="ELP4" s="19"/>
      <c r="ELQ4" s="19"/>
      <c r="ELR4" s="19"/>
      <c r="ELS4" s="19"/>
      <c r="ELT4" s="19"/>
      <c r="ELU4" s="19"/>
      <c r="ELV4" s="19"/>
      <c r="ELW4" s="19"/>
      <c r="ELX4" s="19"/>
      <c r="ELY4" s="19"/>
      <c r="ELZ4" s="19"/>
      <c r="EMA4" s="19"/>
      <c r="EMB4" s="19"/>
      <c r="EMC4" s="19"/>
      <c r="EMD4" s="19"/>
      <c r="EME4" s="19"/>
      <c r="EMF4" s="19"/>
      <c r="EMG4" s="19"/>
      <c r="EMH4" s="19"/>
      <c r="EMI4" s="19"/>
      <c r="EMJ4" s="19"/>
      <c r="EMK4" s="19"/>
      <c r="EML4" s="19"/>
      <c r="EMM4" s="19"/>
      <c r="EMN4" s="19"/>
      <c r="EMO4" s="19"/>
      <c r="EMP4" s="19"/>
      <c r="EMQ4" s="19"/>
      <c r="EMR4" s="19"/>
      <c r="EMS4" s="19"/>
      <c r="EMT4" s="19"/>
      <c r="EMU4" s="19"/>
      <c r="EMV4" s="19"/>
      <c r="EMW4" s="19"/>
      <c r="EMX4" s="19"/>
      <c r="EMY4" s="19"/>
      <c r="EMZ4" s="19"/>
      <c r="ENA4" s="19"/>
      <c r="ENB4" s="19"/>
      <c r="ENC4" s="19"/>
      <c r="END4" s="19"/>
      <c r="ENE4" s="19"/>
      <c r="ENF4" s="19"/>
      <c r="ENG4" s="19"/>
      <c r="ENH4" s="19"/>
      <c r="ENI4" s="19"/>
      <c r="ENJ4" s="19"/>
      <c r="ENK4" s="19"/>
      <c r="ENL4" s="19"/>
      <c r="ENM4" s="19"/>
      <c r="ENN4" s="19"/>
      <c r="ENO4" s="19"/>
      <c r="ENP4" s="19"/>
      <c r="ENQ4" s="19"/>
      <c r="ENR4" s="19"/>
      <c r="ENS4" s="19"/>
      <c r="ENT4" s="19"/>
      <c r="ENU4" s="19"/>
      <c r="ENV4" s="19"/>
      <c r="ENW4" s="19"/>
      <c r="ENX4" s="19"/>
      <c r="ENY4" s="19"/>
      <c r="ENZ4" s="19"/>
      <c r="EOA4" s="19"/>
      <c r="EOB4" s="19"/>
      <c r="EOC4" s="19"/>
      <c r="EOD4" s="19"/>
      <c r="EOE4" s="19"/>
      <c r="EOF4" s="19"/>
      <c r="EOG4" s="19"/>
      <c r="EOH4" s="19"/>
      <c r="EOI4" s="19"/>
      <c r="EOJ4" s="19"/>
      <c r="EOK4" s="19"/>
      <c r="EOL4" s="19"/>
      <c r="EOM4" s="19"/>
      <c r="EON4" s="19"/>
      <c r="EOO4" s="19"/>
      <c r="EOP4" s="19"/>
      <c r="EOQ4" s="19"/>
      <c r="EOR4" s="19"/>
      <c r="EOS4" s="19"/>
      <c r="EOT4" s="19"/>
      <c r="EOU4" s="19"/>
      <c r="EOV4" s="19"/>
      <c r="EOW4" s="19"/>
      <c r="EOX4" s="19"/>
      <c r="EOY4" s="19"/>
      <c r="EOZ4" s="19"/>
      <c r="EPA4" s="19"/>
      <c r="EPB4" s="19"/>
      <c r="EPC4" s="19"/>
      <c r="EPD4" s="19"/>
      <c r="EPE4" s="19"/>
      <c r="EPF4" s="19"/>
      <c r="EPG4" s="19"/>
      <c r="EPH4" s="19"/>
      <c r="EPI4" s="19"/>
      <c r="EPJ4" s="19"/>
      <c r="EPK4" s="19"/>
      <c r="EPL4" s="19"/>
      <c r="EPM4" s="19"/>
      <c r="EPN4" s="19"/>
      <c r="EPO4" s="19"/>
      <c r="EPP4" s="19"/>
      <c r="EPQ4" s="19"/>
      <c r="EPR4" s="19"/>
      <c r="EPS4" s="19"/>
      <c r="EPT4" s="19"/>
      <c r="EPU4" s="19"/>
      <c r="EPV4" s="19"/>
      <c r="EPW4" s="19"/>
      <c r="EPX4" s="19"/>
      <c r="EPY4" s="19"/>
      <c r="EPZ4" s="19"/>
      <c r="EQA4" s="19"/>
      <c r="EQB4" s="19"/>
      <c r="EQC4" s="19"/>
      <c r="EQD4" s="19"/>
      <c r="EQE4" s="19"/>
      <c r="EQF4" s="19"/>
      <c r="EQG4" s="19"/>
      <c r="EQH4" s="19"/>
      <c r="EQI4" s="19"/>
      <c r="EQJ4" s="19"/>
      <c r="EQK4" s="19"/>
      <c r="EQL4" s="19"/>
      <c r="EQM4" s="19"/>
      <c r="EQN4" s="19"/>
      <c r="EQO4" s="19"/>
      <c r="EQP4" s="19"/>
      <c r="EQQ4" s="19"/>
      <c r="EQR4" s="19"/>
      <c r="EQS4" s="19"/>
      <c r="EQT4" s="19"/>
      <c r="EQU4" s="19"/>
      <c r="EQV4" s="19"/>
      <c r="EQW4" s="19"/>
      <c r="EQX4" s="19"/>
      <c r="EQY4" s="19"/>
      <c r="EQZ4" s="19"/>
      <c r="ERA4" s="19"/>
      <c r="ERB4" s="19"/>
      <c r="ERC4" s="19"/>
      <c r="ERD4" s="19"/>
      <c r="ERE4" s="19"/>
      <c r="ERF4" s="19"/>
      <c r="ERG4" s="19"/>
      <c r="ERH4" s="19"/>
      <c r="ERI4" s="19"/>
      <c r="ERJ4" s="19"/>
      <c r="ERK4" s="19"/>
      <c r="ERL4" s="19"/>
      <c r="ERM4" s="19"/>
      <c r="ERN4" s="19"/>
      <c r="ERO4" s="19"/>
      <c r="ERP4" s="19"/>
      <c r="ERQ4" s="19"/>
      <c r="ERR4" s="19"/>
      <c r="ERS4" s="19"/>
      <c r="ERT4" s="19"/>
      <c r="ERU4" s="19"/>
      <c r="ERV4" s="19"/>
      <c r="ERW4" s="19"/>
      <c r="ERX4" s="19"/>
      <c r="ERY4" s="19"/>
      <c r="ERZ4" s="19"/>
      <c r="ESA4" s="19"/>
      <c r="ESB4" s="19"/>
      <c r="ESC4" s="19"/>
      <c r="ESD4" s="19"/>
      <c r="ESE4" s="19"/>
      <c r="ESF4" s="19"/>
      <c r="ESG4" s="19"/>
      <c r="ESH4" s="19"/>
      <c r="ESI4" s="19"/>
      <c r="ESJ4" s="19"/>
      <c r="ESK4" s="19"/>
      <c r="ESL4" s="19"/>
      <c r="ESM4" s="19"/>
      <c r="ESN4" s="19"/>
      <c r="ESO4" s="19"/>
      <c r="ESP4" s="19"/>
      <c r="ESQ4" s="19"/>
      <c r="ESR4" s="19"/>
      <c r="ESS4" s="19"/>
      <c r="EST4" s="19"/>
      <c r="ESU4" s="19"/>
      <c r="ESV4" s="19"/>
      <c r="ESW4" s="19"/>
      <c r="ESX4" s="19"/>
      <c r="ESY4" s="19"/>
      <c r="ESZ4" s="19"/>
      <c r="ETA4" s="19"/>
      <c r="ETB4" s="19"/>
      <c r="ETC4" s="19"/>
      <c r="ETD4" s="19"/>
      <c r="ETE4" s="19"/>
      <c r="ETF4" s="19"/>
      <c r="ETG4" s="19"/>
      <c r="ETH4" s="19"/>
      <c r="ETI4" s="19"/>
      <c r="ETJ4" s="19"/>
      <c r="ETK4" s="19"/>
      <c r="ETL4" s="19"/>
      <c r="ETM4" s="19"/>
      <c r="ETN4" s="19"/>
      <c r="ETO4" s="19"/>
      <c r="ETP4" s="19"/>
      <c r="ETQ4" s="19"/>
      <c r="ETR4" s="19"/>
      <c r="ETS4" s="19"/>
      <c r="ETT4" s="19"/>
      <c r="ETU4" s="19"/>
      <c r="ETV4" s="19"/>
      <c r="ETW4" s="19"/>
      <c r="ETX4" s="19"/>
      <c r="ETY4" s="19"/>
      <c r="ETZ4" s="19"/>
      <c r="EUA4" s="19"/>
      <c r="EUB4" s="19"/>
      <c r="EUC4" s="19"/>
      <c r="EUD4" s="19"/>
      <c r="EUE4" s="19"/>
      <c r="EUF4" s="19"/>
      <c r="EUG4" s="19"/>
      <c r="EUH4" s="19"/>
      <c r="EUI4" s="19"/>
      <c r="EUJ4" s="19"/>
      <c r="EUK4" s="19"/>
      <c r="EUL4" s="19"/>
      <c r="EUM4" s="19"/>
      <c r="EUN4" s="19"/>
      <c r="EUO4" s="19"/>
      <c r="EUP4" s="19"/>
      <c r="EUQ4" s="19"/>
      <c r="EUR4" s="19"/>
      <c r="EUS4" s="19"/>
      <c r="EUT4" s="19"/>
      <c r="EUU4" s="19"/>
      <c r="EUV4" s="19"/>
      <c r="EUW4" s="19"/>
      <c r="EUX4" s="19"/>
      <c r="EUY4" s="19"/>
      <c r="EUZ4" s="19"/>
      <c r="EVA4" s="19"/>
      <c r="EVB4" s="19"/>
      <c r="EVC4" s="19"/>
      <c r="EVD4" s="19"/>
      <c r="EVE4" s="19"/>
      <c r="EVF4" s="19"/>
      <c r="EVG4" s="19"/>
      <c r="EVH4" s="19"/>
      <c r="EVI4" s="19"/>
      <c r="EVJ4" s="19"/>
      <c r="EVK4" s="19"/>
      <c r="EVL4" s="19"/>
      <c r="EVM4" s="19"/>
      <c r="EVN4" s="19"/>
      <c r="EVO4" s="19"/>
      <c r="EVP4" s="19"/>
      <c r="EVQ4" s="19"/>
      <c r="EVR4" s="19"/>
      <c r="EVS4" s="19"/>
      <c r="EVT4" s="19"/>
      <c r="EVU4" s="19"/>
      <c r="EVV4" s="19"/>
      <c r="EVW4" s="19"/>
      <c r="EVX4" s="19"/>
      <c r="EVY4" s="19"/>
      <c r="EVZ4" s="19"/>
      <c r="EWA4" s="19"/>
      <c r="EWB4" s="19"/>
      <c r="EWC4" s="19"/>
      <c r="EWD4" s="19"/>
      <c r="EWE4" s="19"/>
      <c r="EWF4" s="19"/>
      <c r="EWG4" s="19"/>
      <c r="EWH4" s="19"/>
      <c r="EWI4" s="19"/>
      <c r="EWJ4" s="19"/>
      <c r="EWK4" s="19"/>
      <c r="EWL4" s="19"/>
      <c r="EWM4" s="19"/>
      <c r="EWN4" s="19"/>
      <c r="EWO4" s="19"/>
      <c r="EWP4" s="19"/>
      <c r="EWQ4" s="19"/>
      <c r="EWR4" s="19"/>
      <c r="EWS4" s="19"/>
      <c r="EWT4" s="19"/>
      <c r="EWU4" s="19"/>
      <c r="EWV4" s="19"/>
      <c r="EWW4" s="19"/>
      <c r="EWX4" s="19"/>
      <c r="EWY4" s="19"/>
      <c r="EWZ4" s="19"/>
      <c r="EXA4" s="19"/>
      <c r="EXB4" s="19"/>
      <c r="EXC4" s="19"/>
      <c r="EXD4" s="19"/>
      <c r="EXE4" s="19"/>
      <c r="EXF4" s="19"/>
      <c r="EXG4" s="19"/>
      <c r="EXH4" s="19"/>
      <c r="EXI4" s="19"/>
      <c r="EXJ4" s="19"/>
      <c r="EXK4" s="19"/>
      <c r="EXL4" s="19"/>
      <c r="EXM4" s="19"/>
      <c r="EXN4" s="19"/>
      <c r="EXO4" s="19"/>
      <c r="EXP4" s="19"/>
      <c r="EXQ4" s="19"/>
      <c r="EXR4" s="19"/>
      <c r="EXS4" s="19"/>
      <c r="EXT4" s="19"/>
      <c r="EXU4" s="19"/>
      <c r="EXV4" s="19"/>
      <c r="EXW4" s="19"/>
      <c r="EXX4" s="19"/>
      <c r="EXY4" s="19"/>
      <c r="EXZ4" s="19"/>
      <c r="EYA4" s="19"/>
      <c r="EYB4" s="19"/>
      <c r="EYC4" s="19"/>
      <c r="EYD4" s="19"/>
      <c r="EYE4" s="19"/>
      <c r="EYF4" s="19"/>
      <c r="EYG4" s="19"/>
      <c r="EYH4" s="19"/>
      <c r="EYI4" s="19"/>
      <c r="EYJ4" s="19"/>
      <c r="EYK4" s="19"/>
      <c r="EYL4" s="19"/>
      <c r="EYM4" s="19"/>
      <c r="EYN4" s="19"/>
      <c r="EYO4" s="19"/>
      <c r="EYP4" s="19"/>
      <c r="EYQ4" s="19"/>
      <c r="EYR4" s="19"/>
      <c r="EYS4" s="19"/>
      <c r="EYT4" s="19"/>
      <c r="EYU4" s="19"/>
      <c r="EYV4" s="19"/>
      <c r="EYW4" s="19"/>
      <c r="EYX4" s="19"/>
      <c r="EYY4" s="19"/>
      <c r="EYZ4" s="19"/>
      <c r="EZA4" s="19"/>
      <c r="EZB4" s="19"/>
      <c r="EZC4" s="19"/>
      <c r="EZD4" s="19"/>
      <c r="EZE4" s="19"/>
      <c r="EZF4" s="19"/>
      <c r="EZG4" s="19"/>
      <c r="EZH4" s="19"/>
      <c r="EZI4" s="19"/>
      <c r="EZJ4" s="19"/>
      <c r="EZK4" s="19"/>
      <c r="EZL4" s="19"/>
      <c r="EZM4" s="19"/>
      <c r="EZN4" s="19"/>
      <c r="EZO4" s="19"/>
      <c r="EZP4" s="19"/>
      <c r="EZQ4" s="19"/>
      <c r="EZR4" s="19"/>
      <c r="EZS4" s="19"/>
      <c r="EZT4" s="19"/>
      <c r="EZU4" s="19"/>
      <c r="EZV4" s="19"/>
      <c r="EZW4" s="19"/>
      <c r="EZX4" s="19"/>
      <c r="EZY4" s="19"/>
      <c r="EZZ4" s="19"/>
      <c r="FAA4" s="19"/>
      <c r="FAB4" s="19"/>
      <c r="FAC4" s="19"/>
      <c r="FAD4" s="19"/>
      <c r="FAE4" s="19"/>
      <c r="FAF4" s="19"/>
      <c r="FAG4" s="19"/>
      <c r="FAH4" s="19"/>
      <c r="FAI4" s="19"/>
      <c r="FAJ4" s="19"/>
      <c r="FAK4" s="19"/>
      <c r="FAL4" s="19"/>
      <c r="FAM4" s="19"/>
      <c r="FAN4" s="19"/>
      <c r="FAO4" s="19"/>
      <c r="FAP4" s="19"/>
      <c r="FAQ4" s="19"/>
      <c r="FAR4" s="19"/>
      <c r="FAS4" s="19"/>
      <c r="FAT4" s="19"/>
      <c r="FAU4" s="19"/>
      <c r="FAV4" s="19"/>
      <c r="FAW4" s="19"/>
      <c r="FAX4" s="19"/>
      <c r="FAY4" s="19"/>
      <c r="FAZ4" s="19"/>
      <c r="FBA4" s="19"/>
      <c r="FBB4" s="19"/>
      <c r="FBC4" s="19"/>
      <c r="FBD4" s="19"/>
      <c r="FBE4" s="19"/>
      <c r="FBF4" s="19"/>
      <c r="FBG4" s="19"/>
      <c r="FBH4" s="19"/>
      <c r="FBI4" s="19"/>
      <c r="FBJ4" s="19"/>
      <c r="FBK4" s="19"/>
      <c r="FBL4" s="19"/>
      <c r="FBM4" s="19"/>
      <c r="FBN4" s="19"/>
      <c r="FBO4" s="19"/>
      <c r="FBP4" s="19"/>
      <c r="FBQ4" s="19"/>
      <c r="FBR4" s="19"/>
      <c r="FBS4" s="19"/>
      <c r="FBT4" s="19"/>
      <c r="FBU4" s="19"/>
      <c r="FBV4" s="19"/>
      <c r="FBW4" s="19"/>
      <c r="FBX4" s="19"/>
      <c r="FBY4" s="19"/>
      <c r="FBZ4" s="19"/>
      <c r="FCA4" s="19"/>
      <c r="FCB4" s="19"/>
      <c r="FCC4" s="19"/>
      <c r="FCD4" s="19"/>
      <c r="FCE4" s="19"/>
      <c r="FCF4" s="19"/>
      <c r="FCG4" s="19"/>
      <c r="FCH4" s="19"/>
      <c r="FCI4" s="19"/>
      <c r="FCJ4" s="19"/>
      <c r="FCK4" s="19"/>
      <c r="FCL4" s="19"/>
      <c r="FCM4" s="19"/>
      <c r="FCN4" s="19"/>
      <c r="FCO4" s="19"/>
      <c r="FCP4" s="19"/>
      <c r="FCQ4" s="19"/>
      <c r="FCR4" s="19"/>
      <c r="FCS4" s="19"/>
      <c r="FCT4" s="19"/>
      <c r="FCU4" s="19"/>
      <c r="FCV4" s="19"/>
      <c r="FCW4" s="19"/>
      <c r="FCX4" s="19"/>
      <c r="FCY4" s="19"/>
      <c r="FCZ4" s="19"/>
      <c r="FDA4" s="19"/>
      <c r="FDB4" s="19"/>
      <c r="FDC4" s="19"/>
      <c r="FDD4" s="19"/>
      <c r="FDE4" s="19"/>
      <c r="FDF4" s="19"/>
      <c r="FDG4" s="19"/>
      <c r="FDH4" s="19"/>
      <c r="FDI4" s="19"/>
      <c r="FDJ4" s="19"/>
      <c r="FDK4" s="19"/>
      <c r="FDL4" s="19"/>
      <c r="FDM4" s="19"/>
      <c r="FDN4" s="19"/>
      <c r="FDO4" s="19"/>
      <c r="FDP4" s="19"/>
      <c r="FDQ4" s="19"/>
      <c r="FDR4" s="19"/>
      <c r="FDS4" s="19"/>
      <c r="FDT4" s="19"/>
      <c r="FDU4" s="19"/>
      <c r="FDV4" s="19"/>
      <c r="FDW4" s="19"/>
      <c r="FDX4" s="19"/>
      <c r="FDY4" s="19"/>
      <c r="FDZ4" s="19"/>
      <c r="FEA4" s="19"/>
      <c r="FEB4" s="19"/>
      <c r="FEC4" s="19"/>
      <c r="FED4" s="19"/>
      <c r="FEE4" s="19"/>
      <c r="FEF4" s="19"/>
      <c r="FEG4" s="19"/>
      <c r="FEH4" s="19"/>
      <c r="FEI4" s="19"/>
      <c r="FEJ4" s="19"/>
      <c r="FEK4" s="19"/>
      <c r="FEL4" s="19"/>
      <c r="FEM4" s="19"/>
      <c r="FEN4" s="19"/>
      <c r="FEO4" s="19"/>
      <c r="FEP4" s="19"/>
      <c r="FEQ4" s="19"/>
      <c r="FER4" s="19"/>
      <c r="FES4" s="19"/>
      <c r="FET4" s="19"/>
      <c r="FEU4" s="19"/>
      <c r="FEV4" s="19"/>
      <c r="FEW4" s="19"/>
      <c r="FEX4" s="19"/>
      <c r="FEY4" s="19"/>
      <c r="FEZ4" s="19"/>
      <c r="FFA4" s="19"/>
      <c r="FFB4" s="19"/>
      <c r="FFC4" s="19"/>
      <c r="FFD4" s="19"/>
      <c r="FFE4" s="19"/>
      <c r="FFF4" s="19"/>
      <c r="FFG4" s="19"/>
      <c r="FFH4" s="19"/>
      <c r="FFI4" s="19"/>
      <c r="FFJ4" s="19"/>
      <c r="FFK4" s="19"/>
      <c r="FFL4" s="19"/>
      <c r="FFM4" s="19"/>
      <c r="FFN4" s="19"/>
      <c r="FFO4" s="19"/>
      <c r="FFP4" s="19"/>
      <c r="FFQ4" s="19"/>
      <c r="FFR4" s="19"/>
      <c r="FFS4" s="19"/>
      <c r="FFT4" s="19"/>
      <c r="FFU4" s="19"/>
      <c r="FFV4" s="19"/>
      <c r="FFW4" s="19"/>
      <c r="FFX4" s="19"/>
      <c r="FFY4" s="19"/>
      <c r="FFZ4" s="19"/>
      <c r="FGA4" s="19"/>
      <c r="FGB4" s="19"/>
      <c r="FGC4" s="19"/>
      <c r="FGD4" s="19"/>
      <c r="FGE4" s="19"/>
      <c r="FGF4" s="19"/>
      <c r="FGG4" s="19"/>
      <c r="FGH4" s="19"/>
      <c r="FGI4" s="19"/>
      <c r="FGJ4" s="19"/>
      <c r="FGK4" s="19"/>
      <c r="FGL4" s="19"/>
      <c r="FGM4" s="19"/>
      <c r="FGN4" s="19"/>
      <c r="FGO4" s="19"/>
      <c r="FGP4" s="19"/>
      <c r="FGQ4" s="19"/>
      <c r="FGR4" s="19"/>
      <c r="FGS4" s="19"/>
      <c r="FGT4" s="19"/>
      <c r="FGU4" s="19"/>
      <c r="FGV4" s="19"/>
      <c r="FGW4" s="19"/>
      <c r="FGX4" s="19"/>
      <c r="FGY4" s="19"/>
      <c r="FGZ4" s="19"/>
      <c r="FHA4" s="19"/>
      <c r="FHB4" s="19"/>
      <c r="FHC4" s="19"/>
      <c r="FHD4" s="19"/>
      <c r="FHE4" s="19"/>
      <c r="FHF4" s="19"/>
      <c r="FHG4" s="19"/>
      <c r="FHH4" s="19"/>
      <c r="FHI4" s="19"/>
      <c r="FHJ4" s="19"/>
      <c r="FHK4" s="19"/>
      <c r="FHL4" s="19"/>
      <c r="FHM4" s="19"/>
      <c r="FHN4" s="19"/>
      <c r="FHO4" s="19"/>
      <c r="FHP4" s="19"/>
      <c r="FHQ4" s="19"/>
      <c r="FHR4" s="19"/>
      <c r="FHS4" s="19"/>
      <c r="FHT4" s="19"/>
      <c r="FHU4" s="19"/>
      <c r="FHV4" s="19"/>
      <c r="FHW4" s="19"/>
      <c r="FHX4" s="19"/>
      <c r="FHY4" s="19"/>
      <c r="FHZ4" s="19"/>
      <c r="FIA4" s="19"/>
      <c r="FIB4" s="19"/>
      <c r="FIC4" s="19"/>
      <c r="FID4" s="19"/>
      <c r="FIE4" s="19"/>
      <c r="FIF4" s="19"/>
      <c r="FIG4" s="19"/>
      <c r="FIH4" s="19"/>
      <c r="FII4" s="19"/>
      <c r="FIJ4" s="19"/>
      <c r="FIK4" s="19"/>
      <c r="FIL4" s="19"/>
      <c r="FIM4" s="19"/>
      <c r="FIN4" s="19"/>
      <c r="FIO4" s="19"/>
      <c r="FIP4" s="19"/>
      <c r="FIQ4" s="19"/>
      <c r="FIR4" s="19"/>
      <c r="FIS4" s="19"/>
      <c r="FIT4" s="19"/>
      <c r="FIU4" s="19"/>
      <c r="FIV4" s="19"/>
      <c r="FIW4" s="19"/>
      <c r="FIX4" s="19"/>
      <c r="FIY4" s="19"/>
      <c r="FIZ4" s="19"/>
      <c r="FJA4" s="19"/>
      <c r="FJB4" s="19"/>
      <c r="FJC4" s="19"/>
      <c r="FJD4" s="19"/>
      <c r="FJE4" s="19"/>
      <c r="FJF4" s="19"/>
      <c r="FJG4" s="19"/>
      <c r="FJH4" s="19"/>
      <c r="FJI4" s="19"/>
      <c r="FJJ4" s="19"/>
      <c r="FJK4" s="19"/>
      <c r="FJL4" s="19"/>
      <c r="FJM4" s="19"/>
      <c r="FJN4" s="19"/>
      <c r="FJO4" s="19"/>
      <c r="FJP4" s="19"/>
      <c r="FJQ4" s="19"/>
      <c r="FJR4" s="19"/>
      <c r="FJS4" s="19"/>
      <c r="FJT4" s="19"/>
      <c r="FJU4" s="19"/>
      <c r="FJV4" s="19"/>
      <c r="FJW4" s="19"/>
      <c r="FJX4" s="19"/>
      <c r="FJY4" s="19"/>
      <c r="FJZ4" s="19"/>
      <c r="FKA4" s="19"/>
      <c r="FKB4" s="19"/>
      <c r="FKC4" s="19"/>
      <c r="FKD4" s="19"/>
      <c r="FKE4" s="19"/>
      <c r="FKF4" s="19"/>
      <c r="FKG4" s="19"/>
      <c r="FKH4" s="19"/>
      <c r="FKI4" s="19"/>
      <c r="FKJ4" s="19"/>
      <c r="FKK4" s="19"/>
      <c r="FKL4" s="19"/>
      <c r="FKM4" s="19"/>
      <c r="FKN4" s="19"/>
      <c r="FKO4" s="19"/>
      <c r="FKP4" s="19"/>
      <c r="FKQ4" s="19"/>
      <c r="FKR4" s="19"/>
      <c r="FKS4" s="19"/>
      <c r="FKT4" s="19"/>
      <c r="FKU4" s="19"/>
      <c r="FKV4" s="19"/>
      <c r="FKW4" s="19"/>
      <c r="FKX4" s="19"/>
      <c r="FKY4" s="19"/>
      <c r="FKZ4" s="19"/>
      <c r="FLA4" s="19"/>
      <c r="FLB4" s="19"/>
      <c r="FLC4" s="19"/>
      <c r="FLD4" s="19"/>
      <c r="FLE4" s="19"/>
      <c r="FLF4" s="19"/>
      <c r="FLG4" s="19"/>
      <c r="FLH4" s="19"/>
      <c r="FLI4" s="19"/>
      <c r="FLJ4" s="19"/>
      <c r="FLK4" s="19"/>
      <c r="FLL4" s="19"/>
      <c r="FLM4" s="19"/>
      <c r="FLN4" s="19"/>
      <c r="FLO4" s="19"/>
      <c r="FLP4" s="19"/>
      <c r="FLQ4" s="19"/>
      <c r="FLR4" s="19"/>
      <c r="FLS4" s="19"/>
      <c r="FLT4" s="19"/>
      <c r="FLU4" s="19"/>
      <c r="FLV4" s="19"/>
      <c r="FLW4" s="19"/>
      <c r="FLX4" s="19"/>
      <c r="FLY4" s="19"/>
      <c r="FLZ4" s="19"/>
      <c r="FMA4" s="19"/>
      <c r="FMB4" s="19"/>
      <c r="FMC4" s="19"/>
      <c r="FMD4" s="19"/>
      <c r="FME4" s="19"/>
      <c r="FMF4" s="19"/>
      <c r="FMG4" s="19"/>
      <c r="FMH4" s="19"/>
      <c r="FMI4" s="19"/>
      <c r="FMJ4" s="19"/>
      <c r="FMK4" s="19"/>
      <c r="FML4" s="19"/>
      <c r="FMM4" s="19"/>
      <c r="FMN4" s="19"/>
      <c r="FMO4" s="19"/>
      <c r="FMP4" s="19"/>
      <c r="FMQ4" s="19"/>
      <c r="FMR4" s="19"/>
      <c r="FMS4" s="19"/>
      <c r="FMT4" s="19"/>
      <c r="FMU4" s="19"/>
      <c r="FMV4" s="19"/>
      <c r="FMW4" s="19"/>
      <c r="FMX4" s="19"/>
      <c r="FMY4" s="19"/>
      <c r="FMZ4" s="19"/>
      <c r="FNA4" s="19"/>
      <c r="FNB4" s="19"/>
      <c r="FNC4" s="19"/>
      <c r="FND4" s="19"/>
      <c r="FNE4" s="19"/>
      <c r="FNF4" s="19"/>
      <c r="FNG4" s="19"/>
      <c r="FNH4" s="19"/>
      <c r="FNI4" s="19"/>
      <c r="FNJ4" s="19"/>
      <c r="FNK4" s="19"/>
      <c r="FNL4" s="19"/>
      <c r="FNM4" s="19"/>
      <c r="FNN4" s="19"/>
      <c r="FNO4" s="19"/>
      <c r="FNP4" s="19"/>
      <c r="FNQ4" s="19"/>
      <c r="FNR4" s="19"/>
      <c r="FNS4" s="19"/>
      <c r="FNT4" s="19"/>
      <c r="FNU4" s="19"/>
      <c r="FNV4" s="19"/>
      <c r="FNW4" s="19"/>
      <c r="FNX4" s="19"/>
      <c r="FNY4" s="19"/>
      <c r="FNZ4" s="19"/>
      <c r="FOA4" s="19"/>
      <c r="FOB4" s="19"/>
      <c r="FOC4" s="19"/>
      <c r="FOD4" s="19"/>
      <c r="FOE4" s="19"/>
      <c r="FOF4" s="19"/>
      <c r="FOG4" s="19"/>
      <c r="FOH4" s="19"/>
      <c r="FOI4" s="19"/>
      <c r="FOJ4" s="19"/>
      <c r="FOK4" s="19"/>
      <c r="FOL4" s="19"/>
      <c r="FOM4" s="19"/>
      <c r="FON4" s="19"/>
      <c r="FOO4" s="19"/>
      <c r="FOP4" s="19"/>
      <c r="FOQ4" s="19"/>
      <c r="FOR4" s="19"/>
      <c r="FOS4" s="19"/>
      <c r="FOT4" s="19"/>
      <c r="FOU4" s="19"/>
      <c r="FOV4" s="19"/>
      <c r="FOW4" s="19"/>
      <c r="FOX4" s="19"/>
      <c r="FOY4" s="19"/>
      <c r="FOZ4" s="19"/>
      <c r="FPA4" s="19"/>
      <c r="FPB4" s="19"/>
      <c r="FPC4" s="19"/>
      <c r="FPD4" s="19"/>
      <c r="FPE4" s="19"/>
      <c r="FPF4" s="19"/>
      <c r="FPG4" s="19"/>
      <c r="FPH4" s="19"/>
      <c r="FPI4" s="19"/>
      <c r="FPJ4" s="19"/>
      <c r="FPK4" s="19"/>
      <c r="FPL4" s="19"/>
      <c r="FPM4" s="19"/>
      <c r="FPN4" s="19"/>
      <c r="FPO4" s="19"/>
      <c r="FPP4" s="19"/>
      <c r="FPQ4" s="19"/>
      <c r="FPR4" s="19"/>
      <c r="FPS4" s="19"/>
      <c r="FPT4" s="19"/>
      <c r="FPU4" s="19"/>
      <c r="FPV4" s="19"/>
      <c r="FPW4" s="19"/>
      <c r="FPX4" s="19"/>
      <c r="FPY4" s="19"/>
      <c r="FPZ4" s="19"/>
      <c r="FQA4" s="19"/>
      <c r="FQB4" s="19"/>
      <c r="FQC4" s="19"/>
      <c r="FQD4" s="19"/>
      <c r="FQE4" s="19"/>
      <c r="FQF4" s="19"/>
      <c r="FQG4" s="19"/>
      <c r="FQH4" s="19"/>
      <c r="FQI4" s="19"/>
      <c r="FQJ4" s="19"/>
      <c r="FQK4" s="19"/>
      <c r="FQL4" s="19"/>
      <c r="FQM4" s="19"/>
      <c r="FQN4" s="19"/>
      <c r="FQO4" s="19"/>
      <c r="FQP4" s="19"/>
      <c r="FQQ4" s="19"/>
      <c r="FQR4" s="19"/>
      <c r="FQS4" s="19"/>
      <c r="FQT4" s="19"/>
      <c r="FQU4" s="19"/>
      <c r="FQV4" s="19"/>
      <c r="FQW4" s="19"/>
      <c r="FQX4" s="19"/>
      <c r="FQY4" s="19"/>
      <c r="FQZ4" s="19"/>
      <c r="FRA4" s="19"/>
      <c r="FRB4" s="19"/>
      <c r="FRC4" s="19"/>
      <c r="FRD4" s="19"/>
      <c r="FRE4" s="19"/>
      <c r="FRF4" s="19"/>
      <c r="FRG4" s="19"/>
      <c r="FRH4" s="19"/>
      <c r="FRI4" s="19"/>
      <c r="FRJ4" s="19"/>
      <c r="FRK4" s="19"/>
      <c r="FRL4" s="19"/>
      <c r="FRM4" s="19"/>
      <c r="FRN4" s="19"/>
      <c r="FRO4" s="19"/>
      <c r="FRP4" s="19"/>
      <c r="FRQ4" s="19"/>
      <c r="FRR4" s="19"/>
      <c r="FRS4" s="19"/>
      <c r="FRT4" s="19"/>
      <c r="FRU4" s="19"/>
      <c r="FRV4" s="19"/>
      <c r="FRW4" s="19"/>
      <c r="FRX4" s="19"/>
      <c r="FRY4" s="19"/>
      <c r="FRZ4" s="19"/>
      <c r="FSA4" s="19"/>
      <c r="FSB4" s="19"/>
      <c r="FSC4" s="19"/>
      <c r="FSD4" s="19"/>
      <c r="FSE4" s="19"/>
      <c r="FSF4" s="19"/>
      <c r="FSG4" s="19"/>
      <c r="FSH4" s="19"/>
      <c r="FSI4" s="19"/>
      <c r="FSJ4" s="19"/>
      <c r="FSK4" s="19"/>
      <c r="FSL4" s="19"/>
      <c r="FSM4" s="19"/>
      <c r="FSN4" s="19"/>
      <c r="FSO4" s="19"/>
      <c r="FSP4" s="19"/>
      <c r="FSQ4" s="19"/>
      <c r="FSR4" s="19"/>
      <c r="FSS4" s="19"/>
      <c r="FST4" s="19"/>
      <c r="FSU4" s="19"/>
      <c r="FSV4" s="19"/>
      <c r="FSW4" s="19"/>
      <c r="FSX4" s="19"/>
      <c r="FSY4" s="19"/>
      <c r="FSZ4" s="19"/>
      <c r="FTA4" s="19"/>
      <c r="FTB4" s="19"/>
      <c r="FTC4" s="19"/>
      <c r="FTD4" s="19"/>
      <c r="FTE4" s="19"/>
      <c r="FTF4" s="19"/>
      <c r="FTG4" s="19"/>
      <c r="FTH4" s="19"/>
      <c r="FTI4" s="19"/>
      <c r="FTJ4" s="19"/>
      <c r="FTK4" s="19"/>
      <c r="FTL4" s="19"/>
      <c r="FTM4" s="19"/>
      <c r="FTN4" s="19"/>
      <c r="FTO4" s="19"/>
      <c r="FTP4" s="19"/>
      <c r="FTQ4" s="19"/>
      <c r="FTR4" s="19"/>
      <c r="FTS4" s="19"/>
      <c r="FTT4" s="19"/>
      <c r="FTU4" s="19"/>
      <c r="FTV4" s="19"/>
      <c r="FTW4" s="19"/>
      <c r="FTX4" s="19"/>
      <c r="FTY4" s="19"/>
      <c r="FTZ4" s="19"/>
      <c r="FUA4" s="19"/>
      <c r="FUB4" s="19"/>
      <c r="FUC4" s="19"/>
      <c r="FUD4" s="19"/>
      <c r="FUE4" s="19"/>
      <c r="FUF4" s="19"/>
      <c r="FUG4" s="19"/>
      <c r="FUH4" s="19"/>
      <c r="FUI4" s="19"/>
      <c r="FUJ4" s="19"/>
      <c r="FUK4" s="19"/>
      <c r="FUL4" s="19"/>
      <c r="FUM4" s="19"/>
      <c r="FUN4" s="19"/>
      <c r="FUO4" s="19"/>
      <c r="FUP4" s="19"/>
      <c r="FUQ4" s="19"/>
      <c r="FUR4" s="19"/>
      <c r="FUS4" s="19"/>
      <c r="FUT4" s="19"/>
      <c r="FUU4" s="19"/>
      <c r="FUV4" s="19"/>
      <c r="FUW4" s="19"/>
      <c r="FUX4" s="19"/>
      <c r="FUY4" s="19"/>
      <c r="FUZ4" s="19"/>
      <c r="FVA4" s="19"/>
      <c r="FVB4" s="19"/>
      <c r="FVC4" s="19"/>
      <c r="FVD4" s="19"/>
      <c r="FVE4" s="19"/>
      <c r="FVF4" s="19"/>
      <c r="FVG4" s="19"/>
      <c r="FVH4" s="19"/>
      <c r="FVI4" s="19"/>
      <c r="FVJ4" s="19"/>
      <c r="FVK4" s="19"/>
      <c r="FVL4" s="19"/>
      <c r="FVM4" s="19"/>
      <c r="FVN4" s="19"/>
      <c r="FVO4" s="19"/>
      <c r="FVP4" s="19"/>
      <c r="FVQ4" s="19"/>
      <c r="FVR4" s="19"/>
      <c r="FVS4" s="19"/>
      <c r="FVT4" s="19"/>
      <c r="FVU4" s="19"/>
      <c r="FVV4" s="19"/>
      <c r="FVW4" s="19"/>
      <c r="FVX4" s="19"/>
      <c r="FVY4" s="19"/>
      <c r="FVZ4" s="19"/>
      <c r="FWA4" s="19"/>
      <c r="FWB4" s="19"/>
      <c r="FWC4" s="19"/>
      <c r="FWD4" s="19"/>
      <c r="FWE4" s="19"/>
      <c r="FWF4" s="19"/>
      <c r="FWG4" s="19"/>
      <c r="FWH4" s="19"/>
      <c r="FWI4" s="19"/>
      <c r="FWJ4" s="19"/>
      <c r="FWK4" s="19"/>
      <c r="FWL4" s="19"/>
      <c r="FWM4" s="19"/>
      <c r="FWN4" s="19"/>
      <c r="FWO4" s="19"/>
      <c r="FWP4" s="19"/>
      <c r="FWQ4" s="19"/>
      <c r="FWR4" s="19"/>
      <c r="FWS4" s="19"/>
      <c r="FWT4" s="19"/>
      <c r="FWU4" s="19"/>
      <c r="FWV4" s="19"/>
      <c r="FWW4" s="19"/>
      <c r="FWX4" s="19"/>
      <c r="FWY4" s="19"/>
      <c r="FWZ4" s="19"/>
      <c r="FXA4" s="19"/>
      <c r="FXB4" s="19"/>
      <c r="FXC4" s="19"/>
      <c r="FXD4" s="19"/>
      <c r="FXE4" s="19"/>
      <c r="FXF4" s="19"/>
      <c r="FXG4" s="19"/>
      <c r="FXH4" s="19"/>
      <c r="FXI4" s="19"/>
      <c r="FXJ4" s="19"/>
      <c r="FXK4" s="19"/>
      <c r="FXL4" s="19"/>
      <c r="FXM4" s="19"/>
      <c r="FXN4" s="19"/>
      <c r="FXO4" s="19"/>
      <c r="FXP4" s="19"/>
      <c r="FXQ4" s="19"/>
      <c r="FXR4" s="19"/>
      <c r="FXS4" s="19"/>
      <c r="FXT4" s="19"/>
      <c r="FXU4" s="19"/>
      <c r="FXV4" s="19"/>
      <c r="FXW4" s="19"/>
      <c r="FXX4" s="19"/>
      <c r="FXY4" s="19"/>
      <c r="FXZ4" s="19"/>
      <c r="FYA4" s="19"/>
      <c r="FYB4" s="19"/>
      <c r="FYC4" s="19"/>
      <c r="FYD4" s="19"/>
      <c r="FYE4" s="19"/>
      <c r="FYF4" s="19"/>
      <c r="FYG4" s="19"/>
      <c r="FYH4" s="19"/>
      <c r="FYI4" s="19"/>
      <c r="FYJ4" s="19"/>
      <c r="FYK4" s="19"/>
      <c r="FYL4" s="19"/>
      <c r="FYM4" s="19"/>
      <c r="FYN4" s="19"/>
      <c r="FYO4" s="19"/>
      <c r="FYP4" s="19"/>
      <c r="FYQ4" s="19"/>
      <c r="FYR4" s="19"/>
      <c r="FYS4" s="19"/>
      <c r="FYT4" s="19"/>
      <c r="FYU4" s="19"/>
      <c r="FYV4" s="19"/>
      <c r="FYW4" s="19"/>
      <c r="FYX4" s="19"/>
      <c r="FYY4" s="19"/>
      <c r="FYZ4" s="19"/>
      <c r="FZA4" s="19"/>
      <c r="FZB4" s="19"/>
      <c r="FZC4" s="19"/>
      <c r="FZD4" s="19"/>
      <c r="FZE4" s="19"/>
      <c r="FZF4" s="19"/>
      <c r="FZG4" s="19"/>
      <c r="FZH4" s="19"/>
      <c r="FZI4" s="19"/>
      <c r="FZJ4" s="19"/>
      <c r="FZK4" s="19"/>
      <c r="FZL4" s="19"/>
      <c r="FZM4" s="19"/>
      <c r="FZN4" s="19"/>
      <c r="FZO4" s="19"/>
      <c r="FZP4" s="19"/>
      <c r="FZQ4" s="19"/>
      <c r="FZR4" s="19"/>
      <c r="FZS4" s="19"/>
      <c r="FZT4" s="19"/>
      <c r="FZU4" s="19"/>
      <c r="FZV4" s="19"/>
      <c r="FZW4" s="19"/>
      <c r="FZX4" s="19"/>
      <c r="FZY4" s="19"/>
      <c r="FZZ4" s="19"/>
      <c r="GAA4" s="19"/>
      <c r="GAB4" s="19"/>
      <c r="GAC4" s="19"/>
      <c r="GAD4" s="19"/>
      <c r="GAE4" s="19"/>
      <c r="GAF4" s="19"/>
      <c r="GAG4" s="19"/>
      <c r="GAH4" s="19"/>
      <c r="GAI4" s="19"/>
      <c r="GAJ4" s="19"/>
      <c r="GAK4" s="19"/>
      <c r="GAL4" s="19"/>
      <c r="GAM4" s="19"/>
      <c r="GAN4" s="19"/>
      <c r="GAO4" s="19"/>
      <c r="GAP4" s="19"/>
      <c r="GAQ4" s="19"/>
      <c r="GAR4" s="19"/>
      <c r="GAS4" s="19"/>
      <c r="GAT4" s="19"/>
      <c r="GAU4" s="19"/>
      <c r="GAV4" s="19"/>
      <c r="GAW4" s="19"/>
      <c r="GAX4" s="19"/>
      <c r="GAY4" s="19"/>
      <c r="GAZ4" s="19"/>
      <c r="GBA4" s="19"/>
      <c r="GBB4" s="19"/>
      <c r="GBC4" s="19"/>
      <c r="GBD4" s="19"/>
      <c r="GBE4" s="19"/>
      <c r="GBF4" s="19"/>
      <c r="GBG4" s="19"/>
      <c r="GBH4" s="19"/>
      <c r="GBI4" s="19"/>
      <c r="GBJ4" s="19"/>
      <c r="GBK4" s="19"/>
      <c r="GBL4" s="19"/>
      <c r="GBM4" s="19"/>
      <c r="GBN4" s="19"/>
      <c r="GBO4" s="19"/>
      <c r="GBP4" s="19"/>
      <c r="GBQ4" s="19"/>
      <c r="GBR4" s="19"/>
      <c r="GBS4" s="19"/>
      <c r="GBT4" s="19"/>
      <c r="GBU4" s="19"/>
      <c r="GBV4" s="19"/>
      <c r="GBW4" s="19"/>
      <c r="GBX4" s="19"/>
      <c r="GBY4" s="19"/>
      <c r="GBZ4" s="19"/>
      <c r="GCA4" s="19"/>
      <c r="GCB4" s="19"/>
      <c r="GCC4" s="19"/>
      <c r="GCD4" s="19"/>
      <c r="GCE4" s="19"/>
      <c r="GCF4" s="19"/>
      <c r="GCG4" s="19"/>
      <c r="GCH4" s="19"/>
      <c r="GCI4" s="19"/>
      <c r="GCJ4" s="19"/>
      <c r="GCK4" s="19"/>
      <c r="GCL4" s="19"/>
      <c r="GCM4" s="19"/>
      <c r="GCN4" s="19"/>
      <c r="GCO4" s="19"/>
      <c r="GCP4" s="19"/>
      <c r="GCQ4" s="19"/>
      <c r="GCR4" s="19"/>
      <c r="GCS4" s="19"/>
      <c r="GCT4" s="19"/>
      <c r="GCU4" s="19"/>
      <c r="GCV4" s="19"/>
      <c r="GCW4" s="19"/>
      <c r="GCX4" s="19"/>
      <c r="GCY4" s="19"/>
      <c r="GCZ4" s="19"/>
      <c r="GDA4" s="19"/>
      <c r="GDB4" s="19"/>
      <c r="GDC4" s="19"/>
      <c r="GDD4" s="19"/>
      <c r="GDE4" s="19"/>
      <c r="GDF4" s="19"/>
      <c r="GDG4" s="19"/>
      <c r="GDH4" s="19"/>
      <c r="GDI4" s="19"/>
      <c r="GDJ4" s="19"/>
      <c r="GDK4" s="19"/>
      <c r="GDL4" s="19"/>
      <c r="GDM4" s="19"/>
      <c r="GDN4" s="19"/>
      <c r="GDO4" s="19"/>
      <c r="GDP4" s="19"/>
      <c r="GDQ4" s="19"/>
      <c r="GDR4" s="19"/>
      <c r="GDS4" s="19"/>
      <c r="GDT4" s="19"/>
      <c r="GDU4" s="19"/>
      <c r="GDV4" s="19"/>
      <c r="GDW4" s="19"/>
      <c r="GDX4" s="19"/>
      <c r="GDY4" s="19"/>
      <c r="GDZ4" s="19"/>
      <c r="GEA4" s="19"/>
      <c r="GEB4" s="19"/>
      <c r="GEC4" s="19"/>
      <c r="GED4" s="19"/>
      <c r="GEE4" s="19"/>
      <c r="GEF4" s="19"/>
      <c r="GEG4" s="19"/>
      <c r="GEH4" s="19"/>
      <c r="GEI4" s="19"/>
      <c r="GEJ4" s="19"/>
      <c r="GEK4" s="19"/>
      <c r="GEL4" s="19"/>
      <c r="GEM4" s="19"/>
      <c r="GEN4" s="19"/>
      <c r="GEO4" s="19"/>
      <c r="GEP4" s="19"/>
      <c r="GEQ4" s="19"/>
      <c r="GER4" s="19"/>
      <c r="GES4" s="19"/>
      <c r="GET4" s="19"/>
      <c r="GEU4" s="19"/>
      <c r="GEV4" s="19"/>
      <c r="GEW4" s="19"/>
      <c r="GEX4" s="19"/>
      <c r="GEY4" s="19"/>
      <c r="GEZ4" s="19"/>
      <c r="GFA4" s="19"/>
      <c r="GFB4" s="19"/>
      <c r="GFC4" s="19"/>
      <c r="GFD4" s="19"/>
      <c r="GFE4" s="19"/>
      <c r="GFF4" s="19"/>
      <c r="GFG4" s="19"/>
      <c r="GFH4" s="19"/>
      <c r="GFI4" s="19"/>
      <c r="GFJ4" s="19"/>
      <c r="GFK4" s="19"/>
      <c r="GFL4" s="19"/>
      <c r="GFM4" s="19"/>
      <c r="GFN4" s="19"/>
      <c r="GFO4" s="19"/>
      <c r="GFP4" s="19"/>
      <c r="GFQ4" s="19"/>
      <c r="GFR4" s="19"/>
      <c r="GFS4" s="19"/>
      <c r="GFT4" s="19"/>
      <c r="GFU4" s="19"/>
      <c r="GFV4" s="19"/>
      <c r="GFW4" s="19"/>
      <c r="GFX4" s="19"/>
      <c r="GFY4" s="19"/>
      <c r="GFZ4" s="19"/>
      <c r="GGA4" s="19"/>
      <c r="GGB4" s="19"/>
      <c r="GGC4" s="19"/>
      <c r="GGD4" s="19"/>
      <c r="GGE4" s="19"/>
      <c r="GGF4" s="19"/>
      <c r="GGG4" s="19"/>
      <c r="GGH4" s="19"/>
      <c r="GGI4" s="19"/>
      <c r="GGJ4" s="19"/>
      <c r="GGK4" s="19"/>
      <c r="GGL4" s="19"/>
      <c r="GGM4" s="19"/>
      <c r="GGN4" s="19"/>
      <c r="GGO4" s="19"/>
      <c r="GGP4" s="19"/>
      <c r="GGQ4" s="19"/>
      <c r="GGR4" s="19"/>
      <c r="GGS4" s="19"/>
      <c r="GGT4" s="19"/>
      <c r="GGU4" s="19"/>
      <c r="GGV4" s="19"/>
      <c r="GGW4" s="19"/>
      <c r="GGX4" s="19"/>
      <c r="GGY4" s="19"/>
      <c r="GGZ4" s="19"/>
      <c r="GHA4" s="19"/>
      <c r="GHB4" s="19"/>
      <c r="GHC4" s="19"/>
      <c r="GHD4" s="19"/>
      <c r="GHE4" s="19"/>
      <c r="GHF4" s="19"/>
      <c r="GHG4" s="19"/>
      <c r="GHH4" s="19"/>
      <c r="GHI4" s="19"/>
      <c r="GHJ4" s="19"/>
      <c r="GHK4" s="19"/>
      <c r="GHL4" s="19"/>
      <c r="GHM4" s="19"/>
      <c r="GHN4" s="19"/>
      <c r="GHO4" s="19"/>
      <c r="GHP4" s="19"/>
      <c r="GHQ4" s="19"/>
      <c r="GHR4" s="19"/>
      <c r="GHS4" s="19"/>
      <c r="GHT4" s="19"/>
      <c r="GHU4" s="19"/>
      <c r="GHV4" s="19"/>
      <c r="GHW4" s="19"/>
      <c r="GHX4" s="19"/>
      <c r="GHY4" s="19"/>
      <c r="GHZ4" s="19"/>
      <c r="GIA4" s="19"/>
      <c r="GIB4" s="19"/>
      <c r="GIC4" s="19"/>
      <c r="GID4" s="19"/>
      <c r="GIE4" s="19"/>
      <c r="GIF4" s="19"/>
      <c r="GIG4" s="19"/>
      <c r="GIH4" s="19"/>
      <c r="GII4" s="19"/>
      <c r="GIJ4" s="19"/>
      <c r="GIK4" s="19"/>
      <c r="GIL4" s="19"/>
      <c r="GIM4" s="19"/>
      <c r="GIN4" s="19"/>
      <c r="GIO4" s="19"/>
      <c r="GIP4" s="19"/>
      <c r="GIQ4" s="19"/>
      <c r="GIR4" s="19"/>
      <c r="GIS4" s="19"/>
      <c r="GIT4" s="19"/>
      <c r="GIU4" s="19"/>
      <c r="GIV4" s="19"/>
      <c r="GIW4" s="19"/>
      <c r="GIX4" s="19"/>
      <c r="GIY4" s="19"/>
      <c r="GIZ4" s="19"/>
      <c r="GJA4" s="19"/>
      <c r="GJB4" s="19"/>
      <c r="GJC4" s="19"/>
      <c r="GJD4" s="19"/>
      <c r="GJE4" s="19"/>
      <c r="GJF4" s="19"/>
      <c r="GJG4" s="19"/>
      <c r="GJH4" s="19"/>
      <c r="GJI4" s="19"/>
      <c r="GJJ4" s="19"/>
      <c r="GJK4" s="19"/>
      <c r="GJL4" s="19"/>
      <c r="GJM4" s="19"/>
      <c r="GJN4" s="19"/>
      <c r="GJO4" s="19"/>
      <c r="GJP4" s="19"/>
      <c r="GJQ4" s="19"/>
      <c r="GJR4" s="19"/>
      <c r="GJS4" s="19"/>
      <c r="GJT4" s="19"/>
      <c r="GJU4" s="19"/>
      <c r="GJV4" s="19"/>
      <c r="GJW4" s="19"/>
      <c r="GJX4" s="19"/>
      <c r="GJY4" s="19"/>
      <c r="GJZ4" s="19"/>
      <c r="GKA4" s="19"/>
      <c r="GKB4" s="19"/>
      <c r="GKC4" s="19"/>
      <c r="GKD4" s="19"/>
      <c r="GKE4" s="19"/>
      <c r="GKF4" s="19"/>
      <c r="GKG4" s="19"/>
      <c r="GKH4" s="19"/>
      <c r="GKI4" s="19"/>
      <c r="GKJ4" s="19"/>
      <c r="GKK4" s="19"/>
      <c r="GKL4" s="19"/>
      <c r="GKM4" s="19"/>
      <c r="GKN4" s="19"/>
      <c r="GKO4" s="19"/>
      <c r="GKP4" s="19"/>
      <c r="GKQ4" s="19"/>
      <c r="GKR4" s="19"/>
      <c r="GKS4" s="19"/>
      <c r="GKT4" s="19"/>
      <c r="GKU4" s="19"/>
      <c r="GKV4" s="19"/>
      <c r="GKW4" s="19"/>
      <c r="GKX4" s="19"/>
      <c r="GKY4" s="19"/>
      <c r="GKZ4" s="19"/>
      <c r="GLA4" s="19"/>
      <c r="GLB4" s="19"/>
      <c r="GLC4" s="19"/>
      <c r="GLD4" s="19"/>
      <c r="GLE4" s="19"/>
      <c r="GLF4" s="19"/>
      <c r="GLG4" s="19"/>
      <c r="GLH4" s="19"/>
      <c r="GLI4" s="19"/>
      <c r="GLJ4" s="19"/>
      <c r="GLK4" s="19"/>
      <c r="GLL4" s="19"/>
      <c r="GLM4" s="19"/>
      <c r="GLN4" s="19"/>
      <c r="GLO4" s="19"/>
      <c r="GLP4" s="19"/>
      <c r="GLQ4" s="19"/>
      <c r="GLR4" s="19"/>
      <c r="GLS4" s="19"/>
      <c r="GLT4" s="19"/>
      <c r="GLU4" s="19"/>
      <c r="GLV4" s="19"/>
      <c r="GLW4" s="19"/>
      <c r="GLX4" s="19"/>
      <c r="GLY4" s="19"/>
      <c r="GLZ4" s="19"/>
      <c r="GMA4" s="19"/>
      <c r="GMB4" s="19"/>
      <c r="GMC4" s="19"/>
      <c r="GMD4" s="19"/>
      <c r="GME4" s="19"/>
      <c r="GMF4" s="19"/>
      <c r="GMG4" s="19"/>
      <c r="GMH4" s="19"/>
      <c r="GMI4" s="19"/>
      <c r="GMJ4" s="19"/>
      <c r="GMK4" s="19"/>
      <c r="GML4" s="19"/>
      <c r="GMM4" s="19"/>
      <c r="GMN4" s="19"/>
      <c r="GMO4" s="19"/>
      <c r="GMP4" s="19"/>
      <c r="GMQ4" s="19"/>
      <c r="GMR4" s="19"/>
      <c r="GMS4" s="19"/>
      <c r="GMT4" s="19"/>
      <c r="GMU4" s="19"/>
      <c r="GMV4" s="19"/>
      <c r="GMW4" s="19"/>
      <c r="GMX4" s="19"/>
      <c r="GMY4" s="19"/>
      <c r="GMZ4" s="19"/>
      <c r="GNA4" s="19"/>
      <c r="GNB4" s="19"/>
      <c r="GNC4" s="19"/>
      <c r="GND4" s="19"/>
      <c r="GNE4" s="19"/>
      <c r="GNF4" s="19"/>
      <c r="GNG4" s="19"/>
      <c r="GNH4" s="19"/>
      <c r="GNI4" s="19"/>
      <c r="GNJ4" s="19"/>
      <c r="GNK4" s="19"/>
      <c r="GNL4" s="19"/>
      <c r="GNM4" s="19"/>
      <c r="GNN4" s="19"/>
      <c r="GNO4" s="19"/>
      <c r="GNP4" s="19"/>
      <c r="GNQ4" s="19"/>
      <c r="GNR4" s="19"/>
      <c r="GNS4" s="19"/>
      <c r="GNT4" s="19"/>
      <c r="GNU4" s="19"/>
      <c r="GNV4" s="19"/>
      <c r="GNW4" s="19"/>
      <c r="GNX4" s="19"/>
      <c r="GNY4" s="19"/>
      <c r="GNZ4" s="19"/>
      <c r="GOA4" s="19"/>
      <c r="GOB4" s="19"/>
      <c r="GOC4" s="19"/>
      <c r="GOD4" s="19"/>
      <c r="GOE4" s="19"/>
      <c r="GOF4" s="19"/>
      <c r="GOG4" s="19"/>
      <c r="GOH4" s="19"/>
      <c r="GOI4" s="19"/>
      <c r="GOJ4" s="19"/>
      <c r="GOK4" s="19"/>
      <c r="GOL4" s="19"/>
      <c r="GOM4" s="19"/>
      <c r="GON4" s="19"/>
      <c r="GOO4" s="19"/>
      <c r="GOP4" s="19"/>
      <c r="GOQ4" s="19"/>
      <c r="GOR4" s="19"/>
      <c r="GOS4" s="19"/>
      <c r="GOT4" s="19"/>
      <c r="GOU4" s="19"/>
      <c r="GOV4" s="19"/>
      <c r="GOW4" s="19"/>
      <c r="GOX4" s="19"/>
      <c r="GOY4" s="19"/>
      <c r="GOZ4" s="19"/>
      <c r="GPA4" s="19"/>
      <c r="GPB4" s="19"/>
      <c r="GPC4" s="19"/>
      <c r="GPD4" s="19"/>
      <c r="GPE4" s="19"/>
      <c r="GPF4" s="19"/>
      <c r="GPG4" s="19"/>
      <c r="GPH4" s="19"/>
      <c r="GPI4" s="19"/>
      <c r="GPJ4" s="19"/>
      <c r="GPK4" s="19"/>
      <c r="GPL4" s="19"/>
      <c r="GPM4" s="19"/>
      <c r="GPN4" s="19"/>
      <c r="GPO4" s="19"/>
      <c r="GPP4" s="19"/>
      <c r="GPQ4" s="19"/>
      <c r="GPR4" s="19"/>
      <c r="GPS4" s="19"/>
      <c r="GPT4" s="19"/>
      <c r="GPU4" s="19"/>
      <c r="GPV4" s="19"/>
      <c r="GPW4" s="19"/>
      <c r="GPX4" s="19"/>
      <c r="GPY4" s="19"/>
      <c r="GPZ4" s="19"/>
      <c r="GQA4" s="19"/>
      <c r="GQB4" s="19"/>
      <c r="GQC4" s="19"/>
      <c r="GQD4" s="19"/>
      <c r="GQE4" s="19"/>
      <c r="GQF4" s="19"/>
      <c r="GQG4" s="19"/>
      <c r="GQH4" s="19"/>
      <c r="GQI4" s="19"/>
      <c r="GQJ4" s="19"/>
      <c r="GQK4" s="19"/>
      <c r="GQL4" s="19"/>
      <c r="GQM4" s="19"/>
      <c r="GQN4" s="19"/>
      <c r="GQO4" s="19"/>
      <c r="GQP4" s="19"/>
      <c r="GQQ4" s="19"/>
      <c r="GQR4" s="19"/>
      <c r="GQS4" s="19"/>
      <c r="GQT4" s="19"/>
      <c r="GQU4" s="19"/>
      <c r="GQV4" s="19"/>
      <c r="GQW4" s="19"/>
      <c r="GQX4" s="19"/>
      <c r="GQY4" s="19"/>
      <c r="GQZ4" s="19"/>
      <c r="GRA4" s="19"/>
      <c r="GRB4" s="19"/>
      <c r="GRC4" s="19"/>
      <c r="GRD4" s="19"/>
      <c r="GRE4" s="19"/>
      <c r="GRF4" s="19"/>
      <c r="GRG4" s="19"/>
      <c r="GRH4" s="19"/>
      <c r="GRI4" s="19"/>
      <c r="GRJ4" s="19"/>
      <c r="GRK4" s="19"/>
      <c r="GRL4" s="19"/>
      <c r="GRM4" s="19"/>
      <c r="GRN4" s="19"/>
      <c r="GRO4" s="19"/>
      <c r="GRP4" s="19"/>
      <c r="GRQ4" s="19"/>
      <c r="GRR4" s="19"/>
      <c r="GRS4" s="19"/>
      <c r="GRT4" s="19"/>
      <c r="GRU4" s="19"/>
      <c r="GRV4" s="19"/>
      <c r="GRW4" s="19"/>
      <c r="GRX4" s="19"/>
      <c r="GRY4" s="19"/>
      <c r="GRZ4" s="19"/>
      <c r="GSA4" s="19"/>
      <c r="GSB4" s="19"/>
      <c r="GSC4" s="19"/>
      <c r="GSD4" s="19"/>
      <c r="GSE4" s="19"/>
      <c r="GSF4" s="19"/>
      <c r="GSG4" s="19"/>
      <c r="GSH4" s="19"/>
      <c r="GSI4" s="19"/>
      <c r="GSJ4" s="19"/>
      <c r="GSK4" s="19"/>
      <c r="GSL4" s="19"/>
      <c r="GSM4" s="19"/>
      <c r="GSN4" s="19"/>
      <c r="GSO4" s="19"/>
      <c r="GSP4" s="19"/>
      <c r="GSQ4" s="19"/>
      <c r="GSR4" s="19"/>
      <c r="GSS4" s="19"/>
      <c r="GST4" s="19"/>
      <c r="GSU4" s="19"/>
      <c r="GSV4" s="19"/>
      <c r="GSW4" s="19"/>
      <c r="GSX4" s="19"/>
      <c r="GSY4" s="19"/>
      <c r="GSZ4" s="19"/>
      <c r="GTA4" s="19"/>
      <c r="GTB4" s="19"/>
      <c r="GTC4" s="19"/>
      <c r="GTD4" s="19"/>
      <c r="GTE4" s="19"/>
      <c r="GTF4" s="19"/>
      <c r="GTG4" s="19"/>
      <c r="GTH4" s="19"/>
      <c r="GTI4" s="19"/>
      <c r="GTJ4" s="19"/>
      <c r="GTK4" s="19"/>
      <c r="GTL4" s="19"/>
      <c r="GTM4" s="19"/>
      <c r="GTN4" s="19"/>
      <c r="GTO4" s="19"/>
      <c r="GTP4" s="19"/>
      <c r="GTQ4" s="19"/>
      <c r="GTR4" s="19"/>
      <c r="GTS4" s="19"/>
      <c r="GTT4" s="19"/>
      <c r="GTU4" s="19"/>
      <c r="GTV4" s="19"/>
      <c r="GTW4" s="19"/>
      <c r="GTX4" s="19"/>
      <c r="GTY4" s="19"/>
      <c r="GTZ4" s="19"/>
      <c r="GUA4" s="19"/>
      <c r="GUB4" s="19"/>
      <c r="GUC4" s="19"/>
      <c r="GUD4" s="19"/>
      <c r="GUE4" s="19"/>
      <c r="GUF4" s="19"/>
      <c r="GUG4" s="19"/>
      <c r="GUH4" s="19"/>
      <c r="GUI4" s="19"/>
      <c r="GUJ4" s="19"/>
      <c r="GUK4" s="19"/>
      <c r="GUL4" s="19"/>
      <c r="GUM4" s="19"/>
      <c r="GUN4" s="19"/>
      <c r="GUO4" s="19"/>
      <c r="GUP4" s="19"/>
      <c r="GUQ4" s="19"/>
      <c r="GUR4" s="19"/>
      <c r="GUS4" s="19"/>
      <c r="GUT4" s="19"/>
      <c r="GUU4" s="19"/>
      <c r="GUV4" s="19"/>
      <c r="GUW4" s="19"/>
      <c r="GUX4" s="19"/>
      <c r="GUY4" s="19"/>
      <c r="GUZ4" s="19"/>
      <c r="GVA4" s="19"/>
      <c r="GVB4" s="19"/>
      <c r="GVC4" s="19"/>
      <c r="GVD4" s="19"/>
      <c r="GVE4" s="19"/>
      <c r="GVF4" s="19"/>
      <c r="GVG4" s="19"/>
      <c r="GVH4" s="19"/>
      <c r="GVI4" s="19"/>
      <c r="GVJ4" s="19"/>
      <c r="GVK4" s="19"/>
      <c r="GVL4" s="19"/>
      <c r="GVM4" s="19"/>
      <c r="GVN4" s="19"/>
      <c r="GVO4" s="19"/>
      <c r="GVP4" s="19"/>
      <c r="GVQ4" s="19"/>
      <c r="GVR4" s="19"/>
      <c r="GVS4" s="19"/>
      <c r="GVT4" s="19"/>
      <c r="GVU4" s="19"/>
      <c r="GVV4" s="19"/>
      <c r="GVW4" s="19"/>
      <c r="GVX4" s="19"/>
      <c r="GVY4" s="19"/>
      <c r="GVZ4" s="19"/>
      <c r="GWA4" s="19"/>
      <c r="GWB4" s="19"/>
      <c r="GWC4" s="19"/>
      <c r="GWD4" s="19"/>
      <c r="GWE4" s="19"/>
      <c r="GWF4" s="19"/>
      <c r="GWG4" s="19"/>
      <c r="GWH4" s="19"/>
      <c r="GWI4" s="19"/>
      <c r="GWJ4" s="19"/>
      <c r="GWK4" s="19"/>
      <c r="GWL4" s="19"/>
      <c r="GWM4" s="19"/>
      <c r="GWN4" s="19"/>
      <c r="GWO4" s="19"/>
      <c r="GWP4" s="19"/>
      <c r="GWQ4" s="19"/>
      <c r="GWR4" s="19"/>
      <c r="GWS4" s="19"/>
      <c r="GWT4" s="19"/>
      <c r="GWU4" s="19"/>
      <c r="GWV4" s="19"/>
      <c r="GWW4" s="19"/>
      <c r="GWX4" s="19"/>
      <c r="GWY4" s="19"/>
      <c r="GWZ4" s="19"/>
      <c r="GXA4" s="19"/>
      <c r="GXB4" s="19"/>
      <c r="GXC4" s="19"/>
      <c r="GXD4" s="19"/>
      <c r="GXE4" s="19"/>
      <c r="GXF4" s="19"/>
      <c r="GXG4" s="19"/>
      <c r="GXH4" s="19"/>
      <c r="GXI4" s="19"/>
      <c r="GXJ4" s="19"/>
      <c r="GXK4" s="19"/>
      <c r="GXL4" s="19"/>
      <c r="GXM4" s="19"/>
      <c r="GXN4" s="19"/>
      <c r="GXO4" s="19"/>
      <c r="GXP4" s="19"/>
      <c r="GXQ4" s="19"/>
      <c r="GXR4" s="19"/>
      <c r="GXS4" s="19"/>
      <c r="GXT4" s="19"/>
      <c r="GXU4" s="19"/>
      <c r="GXV4" s="19"/>
      <c r="GXW4" s="19"/>
      <c r="GXX4" s="19"/>
      <c r="GXY4" s="19"/>
      <c r="GXZ4" s="19"/>
      <c r="GYA4" s="19"/>
      <c r="GYB4" s="19"/>
      <c r="GYC4" s="19"/>
      <c r="GYD4" s="19"/>
      <c r="GYE4" s="19"/>
      <c r="GYF4" s="19"/>
      <c r="GYG4" s="19"/>
      <c r="GYH4" s="19"/>
      <c r="GYI4" s="19"/>
      <c r="GYJ4" s="19"/>
      <c r="GYK4" s="19"/>
      <c r="GYL4" s="19"/>
      <c r="GYM4" s="19"/>
      <c r="GYN4" s="19"/>
      <c r="GYO4" s="19"/>
      <c r="GYP4" s="19"/>
      <c r="GYQ4" s="19"/>
      <c r="GYR4" s="19"/>
      <c r="GYS4" s="19"/>
      <c r="GYT4" s="19"/>
      <c r="GYU4" s="19"/>
      <c r="GYV4" s="19"/>
      <c r="GYW4" s="19"/>
      <c r="GYX4" s="19"/>
      <c r="GYY4" s="19"/>
      <c r="GYZ4" s="19"/>
      <c r="GZA4" s="19"/>
      <c r="GZB4" s="19"/>
      <c r="GZC4" s="19"/>
      <c r="GZD4" s="19"/>
      <c r="GZE4" s="19"/>
      <c r="GZF4" s="19"/>
      <c r="GZG4" s="19"/>
      <c r="GZH4" s="19"/>
      <c r="GZI4" s="19"/>
      <c r="GZJ4" s="19"/>
      <c r="GZK4" s="19"/>
      <c r="GZL4" s="19"/>
      <c r="GZM4" s="19"/>
      <c r="GZN4" s="19"/>
      <c r="GZO4" s="19"/>
      <c r="GZP4" s="19"/>
      <c r="GZQ4" s="19"/>
      <c r="GZR4" s="19"/>
      <c r="GZS4" s="19"/>
      <c r="GZT4" s="19"/>
      <c r="GZU4" s="19"/>
      <c r="GZV4" s="19"/>
      <c r="GZW4" s="19"/>
      <c r="GZX4" s="19"/>
      <c r="GZY4" s="19"/>
      <c r="GZZ4" s="19"/>
      <c r="HAA4" s="19"/>
      <c r="HAB4" s="19"/>
      <c r="HAC4" s="19"/>
      <c r="HAD4" s="19"/>
      <c r="HAE4" s="19"/>
      <c r="HAF4" s="19"/>
      <c r="HAG4" s="19"/>
      <c r="HAH4" s="19"/>
      <c r="HAI4" s="19"/>
      <c r="HAJ4" s="19"/>
      <c r="HAK4" s="19"/>
      <c r="HAL4" s="19"/>
      <c r="HAM4" s="19"/>
      <c r="HAN4" s="19"/>
      <c r="HAO4" s="19"/>
      <c r="HAP4" s="19"/>
      <c r="HAQ4" s="19"/>
      <c r="HAR4" s="19"/>
      <c r="HAS4" s="19"/>
      <c r="HAT4" s="19"/>
      <c r="HAU4" s="19"/>
      <c r="HAV4" s="19"/>
      <c r="HAW4" s="19"/>
      <c r="HAX4" s="19"/>
      <c r="HAY4" s="19"/>
      <c r="HAZ4" s="19"/>
      <c r="HBA4" s="19"/>
      <c r="HBB4" s="19"/>
      <c r="HBC4" s="19"/>
      <c r="HBD4" s="19"/>
      <c r="HBE4" s="19"/>
      <c r="HBF4" s="19"/>
      <c r="HBG4" s="19"/>
      <c r="HBH4" s="19"/>
      <c r="HBI4" s="19"/>
      <c r="HBJ4" s="19"/>
      <c r="HBK4" s="19"/>
      <c r="HBL4" s="19"/>
      <c r="HBM4" s="19"/>
      <c r="HBN4" s="19"/>
      <c r="HBO4" s="19"/>
      <c r="HBP4" s="19"/>
      <c r="HBQ4" s="19"/>
      <c r="HBR4" s="19"/>
      <c r="HBS4" s="19"/>
      <c r="HBT4" s="19"/>
      <c r="HBU4" s="19"/>
      <c r="HBV4" s="19"/>
      <c r="HBW4" s="19"/>
      <c r="HBX4" s="19"/>
      <c r="HBY4" s="19"/>
      <c r="HBZ4" s="19"/>
      <c r="HCA4" s="19"/>
      <c r="HCB4" s="19"/>
      <c r="HCC4" s="19"/>
      <c r="HCD4" s="19"/>
      <c r="HCE4" s="19"/>
      <c r="HCF4" s="19"/>
      <c r="HCG4" s="19"/>
      <c r="HCH4" s="19"/>
      <c r="HCI4" s="19"/>
      <c r="HCJ4" s="19"/>
      <c r="HCK4" s="19"/>
      <c r="HCL4" s="19"/>
      <c r="HCM4" s="19"/>
      <c r="HCN4" s="19"/>
      <c r="HCO4" s="19"/>
      <c r="HCP4" s="19"/>
      <c r="HCQ4" s="19"/>
      <c r="HCR4" s="19"/>
      <c r="HCS4" s="19"/>
      <c r="HCT4" s="19"/>
      <c r="HCU4" s="19"/>
      <c r="HCV4" s="19"/>
      <c r="HCW4" s="19"/>
      <c r="HCX4" s="19"/>
      <c r="HCY4" s="19"/>
      <c r="HCZ4" s="19"/>
      <c r="HDA4" s="19"/>
      <c r="HDB4" s="19"/>
      <c r="HDC4" s="19"/>
      <c r="HDD4" s="19"/>
      <c r="HDE4" s="19"/>
      <c r="HDF4" s="19"/>
      <c r="HDG4" s="19"/>
      <c r="HDH4" s="19"/>
      <c r="HDI4" s="19"/>
      <c r="HDJ4" s="19"/>
      <c r="HDK4" s="19"/>
      <c r="HDL4" s="19"/>
      <c r="HDM4" s="19"/>
      <c r="HDN4" s="19"/>
      <c r="HDO4" s="19"/>
      <c r="HDP4" s="19"/>
      <c r="HDQ4" s="19"/>
      <c r="HDR4" s="19"/>
      <c r="HDS4" s="19"/>
      <c r="HDT4" s="19"/>
      <c r="HDU4" s="19"/>
      <c r="HDV4" s="19"/>
      <c r="HDW4" s="19"/>
      <c r="HDX4" s="19"/>
      <c r="HDY4" s="19"/>
      <c r="HDZ4" s="19"/>
      <c r="HEA4" s="19"/>
      <c r="HEB4" s="19"/>
      <c r="HEC4" s="19"/>
      <c r="HED4" s="19"/>
      <c r="HEE4" s="19"/>
      <c r="HEF4" s="19"/>
      <c r="HEG4" s="19"/>
      <c r="HEH4" s="19"/>
      <c r="HEI4" s="19"/>
      <c r="HEJ4" s="19"/>
      <c r="HEK4" s="19"/>
      <c r="HEL4" s="19"/>
      <c r="HEM4" s="19"/>
      <c r="HEN4" s="19"/>
      <c r="HEO4" s="19"/>
      <c r="HEP4" s="19"/>
      <c r="HEQ4" s="19"/>
      <c r="HER4" s="19"/>
      <c r="HES4" s="19"/>
      <c r="HET4" s="19"/>
      <c r="HEU4" s="19"/>
      <c r="HEV4" s="19"/>
      <c r="HEW4" s="19"/>
      <c r="HEX4" s="19"/>
      <c r="HEY4" s="19"/>
      <c r="HEZ4" s="19"/>
      <c r="HFA4" s="19"/>
      <c r="HFB4" s="19"/>
      <c r="HFC4" s="19"/>
      <c r="HFD4" s="19"/>
      <c r="HFE4" s="19"/>
      <c r="HFF4" s="19"/>
      <c r="HFG4" s="19"/>
      <c r="HFH4" s="19"/>
      <c r="HFI4" s="19"/>
      <c r="HFJ4" s="19"/>
      <c r="HFK4" s="19"/>
      <c r="HFL4" s="19"/>
      <c r="HFM4" s="19"/>
      <c r="HFN4" s="19"/>
      <c r="HFO4" s="19"/>
      <c r="HFP4" s="19"/>
      <c r="HFQ4" s="19"/>
      <c r="HFR4" s="19"/>
      <c r="HFS4" s="19"/>
      <c r="HFT4" s="19"/>
      <c r="HFU4" s="19"/>
      <c r="HFV4" s="19"/>
      <c r="HFW4" s="19"/>
      <c r="HFX4" s="19"/>
      <c r="HFY4" s="19"/>
      <c r="HFZ4" s="19"/>
      <c r="HGA4" s="19"/>
      <c r="HGB4" s="19"/>
      <c r="HGC4" s="19"/>
      <c r="HGD4" s="19"/>
      <c r="HGE4" s="19"/>
      <c r="HGF4" s="19"/>
      <c r="HGG4" s="19"/>
      <c r="HGH4" s="19"/>
      <c r="HGI4" s="19"/>
      <c r="HGJ4" s="19"/>
      <c r="HGK4" s="19"/>
      <c r="HGL4" s="19"/>
      <c r="HGM4" s="19"/>
      <c r="HGN4" s="19"/>
      <c r="HGO4" s="19"/>
      <c r="HGP4" s="19"/>
      <c r="HGQ4" s="19"/>
      <c r="HGR4" s="19"/>
      <c r="HGS4" s="19"/>
      <c r="HGT4" s="19"/>
      <c r="HGU4" s="19"/>
      <c r="HGV4" s="19"/>
      <c r="HGW4" s="19"/>
      <c r="HGX4" s="19"/>
      <c r="HGY4" s="19"/>
      <c r="HGZ4" s="19"/>
      <c r="HHA4" s="19"/>
      <c r="HHB4" s="19"/>
      <c r="HHC4" s="19"/>
      <c r="HHD4" s="19"/>
      <c r="HHE4" s="19"/>
      <c r="HHF4" s="19"/>
      <c r="HHG4" s="19"/>
      <c r="HHH4" s="19"/>
      <c r="HHI4" s="19"/>
      <c r="HHJ4" s="19"/>
      <c r="HHK4" s="19"/>
      <c r="HHL4" s="19"/>
      <c r="HHM4" s="19"/>
      <c r="HHN4" s="19"/>
      <c r="HHO4" s="19"/>
      <c r="HHP4" s="19"/>
      <c r="HHQ4" s="19"/>
      <c r="HHR4" s="19"/>
      <c r="HHS4" s="19"/>
      <c r="HHT4" s="19"/>
      <c r="HHU4" s="19"/>
      <c r="HHV4" s="19"/>
      <c r="HHW4" s="19"/>
      <c r="HHX4" s="19"/>
      <c r="HHY4" s="19"/>
      <c r="HHZ4" s="19"/>
      <c r="HIA4" s="19"/>
      <c r="HIB4" s="19"/>
      <c r="HIC4" s="19"/>
      <c r="HID4" s="19"/>
      <c r="HIE4" s="19"/>
      <c r="HIF4" s="19"/>
      <c r="HIG4" s="19"/>
      <c r="HIH4" s="19"/>
      <c r="HII4" s="19"/>
      <c r="HIJ4" s="19"/>
      <c r="HIK4" s="19"/>
      <c r="HIL4" s="19"/>
      <c r="HIM4" s="19"/>
      <c r="HIN4" s="19"/>
      <c r="HIO4" s="19"/>
      <c r="HIP4" s="19"/>
      <c r="HIQ4" s="19"/>
      <c r="HIR4" s="19"/>
      <c r="HIS4" s="19"/>
      <c r="HIT4" s="19"/>
      <c r="HIU4" s="19"/>
      <c r="HIV4" s="19"/>
      <c r="HIW4" s="19"/>
      <c r="HIX4" s="19"/>
      <c r="HIY4" s="19"/>
      <c r="HIZ4" s="19"/>
      <c r="HJA4" s="19"/>
      <c r="HJB4" s="19"/>
      <c r="HJC4" s="19"/>
      <c r="HJD4" s="19"/>
      <c r="HJE4" s="19"/>
      <c r="HJF4" s="19"/>
      <c r="HJG4" s="19"/>
      <c r="HJH4" s="19"/>
      <c r="HJI4" s="19"/>
      <c r="HJJ4" s="19"/>
      <c r="HJK4" s="19"/>
      <c r="HJL4" s="19"/>
      <c r="HJM4" s="19"/>
      <c r="HJN4" s="19"/>
      <c r="HJO4" s="19"/>
      <c r="HJP4" s="19"/>
      <c r="HJQ4" s="19"/>
      <c r="HJR4" s="19"/>
      <c r="HJS4" s="19"/>
      <c r="HJT4" s="19"/>
      <c r="HJU4" s="19"/>
      <c r="HJV4" s="19"/>
      <c r="HJW4" s="19"/>
      <c r="HJX4" s="19"/>
      <c r="HJY4" s="19"/>
      <c r="HJZ4" s="19"/>
      <c r="HKA4" s="19"/>
      <c r="HKB4" s="19"/>
      <c r="HKC4" s="19"/>
      <c r="HKD4" s="19"/>
      <c r="HKE4" s="19"/>
      <c r="HKF4" s="19"/>
      <c r="HKG4" s="19"/>
      <c r="HKH4" s="19"/>
      <c r="HKI4" s="19"/>
      <c r="HKJ4" s="19"/>
      <c r="HKK4" s="19"/>
      <c r="HKL4" s="19"/>
      <c r="HKM4" s="19"/>
      <c r="HKN4" s="19"/>
      <c r="HKO4" s="19"/>
      <c r="HKP4" s="19"/>
      <c r="HKQ4" s="19"/>
      <c r="HKR4" s="19"/>
      <c r="HKS4" s="19"/>
      <c r="HKT4" s="19"/>
      <c r="HKU4" s="19"/>
      <c r="HKV4" s="19"/>
      <c r="HKW4" s="19"/>
      <c r="HKX4" s="19"/>
      <c r="HKY4" s="19"/>
      <c r="HKZ4" s="19"/>
      <c r="HLA4" s="19"/>
      <c r="HLB4" s="19"/>
      <c r="HLC4" s="19"/>
      <c r="HLD4" s="19"/>
      <c r="HLE4" s="19"/>
      <c r="HLF4" s="19"/>
      <c r="HLG4" s="19"/>
      <c r="HLH4" s="19"/>
      <c r="HLI4" s="19"/>
      <c r="HLJ4" s="19"/>
      <c r="HLK4" s="19"/>
      <c r="HLL4" s="19"/>
      <c r="HLM4" s="19"/>
      <c r="HLN4" s="19"/>
      <c r="HLO4" s="19"/>
      <c r="HLP4" s="19"/>
      <c r="HLQ4" s="19"/>
      <c r="HLR4" s="19"/>
      <c r="HLS4" s="19"/>
      <c r="HLT4" s="19"/>
      <c r="HLU4" s="19"/>
      <c r="HLV4" s="19"/>
      <c r="HLW4" s="19"/>
      <c r="HLX4" s="19"/>
      <c r="HLY4" s="19"/>
      <c r="HLZ4" s="19"/>
      <c r="HMA4" s="19"/>
      <c r="HMB4" s="19"/>
      <c r="HMC4" s="19"/>
      <c r="HMD4" s="19"/>
      <c r="HME4" s="19"/>
      <c r="HMF4" s="19"/>
      <c r="HMG4" s="19"/>
      <c r="HMH4" s="19"/>
      <c r="HMI4" s="19"/>
      <c r="HMJ4" s="19"/>
      <c r="HMK4" s="19"/>
      <c r="HML4" s="19"/>
      <c r="HMM4" s="19"/>
      <c r="HMN4" s="19"/>
      <c r="HMO4" s="19"/>
      <c r="HMP4" s="19"/>
      <c r="HMQ4" s="19"/>
      <c r="HMR4" s="19"/>
      <c r="HMS4" s="19"/>
      <c r="HMT4" s="19"/>
      <c r="HMU4" s="19"/>
      <c r="HMV4" s="19"/>
      <c r="HMW4" s="19"/>
      <c r="HMX4" s="19"/>
      <c r="HMY4" s="19"/>
      <c r="HMZ4" s="19"/>
      <c r="HNA4" s="19"/>
      <c r="HNB4" s="19"/>
      <c r="HNC4" s="19"/>
      <c r="HND4" s="19"/>
      <c r="HNE4" s="19"/>
      <c r="HNF4" s="19"/>
      <c r="HNG4" s="19"/>
      <c r="HNH4" s="19"/>
      <c r="HNI4" s="19"/>
      <c r="HNJ4" s="19"/>
      <c r="HNK4" s="19"/>
      <c r="HNL4" s="19"/>
      <c r="HNM4" s="19"/>
      <c r="HNN4" s="19"/>
      <c r="HNO4" s="19"/>
      <c r="HNP4" s="19"/>
      <c r="HNQ4" s="19"/>
      <c r="HNR4" s="19"/>
      <c r="HNS4" s="19"/>
      <c r="HNT4" s="19"/>
      <c r="HNU4" s="19"/>
      <c r="HNV4" s="19"/>
      <c r="HNW4" s="19"/>
      <c r="HNX4" s="19"/>
      <c r="HNY4" s="19"/>
      <c r="HNZ4" s="19"/>
      <c r="HOA4" s="19"/>
      <c r="HOB4" s="19"/>
      <c r="HOC4" s="19"/>
      <c r="HOD4" s="19"/>
      <c r="HOE4" s="19"/>
      <c r="HOF4" s="19"/>
      <c r="HOG4" s="19"/>
      <c r="HOH4" s="19"/>
      <c r="HOI4" s="19"/>
      <c r="HOJ4" s="19"/>
      <c r="HOK4" s="19"/>
      <c r="HOL4" s="19"/>
      <c r="HOM4" s="19"/>
      <c r="HON4" s="19"/>
      <c r="HOO4" s="19"/>
      <c r="HOP4" s="19"/>
      <c r="HOQ4" s="19"/>
      <c r="HOR4" s="19"/>
      <c r="HOS4" s="19"/>
      <c r="HOT4" s="19"/>
      <c r="HOU4" s="19"/>
      <c r="HOV4" s="19"/>
      <c r="HOW4" s="19"/>
      <c r="HOX4" s="19"/>
      <c r="HOY4" s="19"/>
      <c r="HOZ4" s="19"/>
      <c r="HPA4" s="19"/>
      <c r="HPB4" s="19"/>
      <c r="HPC4" s="19"/>
      <c r="HPD4" s="19"/>
      <c r="HPE4" s="19"/>
      <c r="HPF4" s="19"/>
      <c r="HPG4" s="19"/>
      <c r="HPH4" s="19"/>
      <c r="HPI4" s="19"/>
      <c r="HPJ4" s="19"/>
      <c r="HPK4" s="19"/>
      <c r="HPL4" s="19"/>
      <c r="HPM4" s="19"/>
      <c r="HPN4" s="19"/>
      <c r="HPO4" s="19"/>
      <c r="HPP4" s="19"/>
      <c r="HPQ4" s="19"/>
      <c r="HPR4" s="19"/>
      <c r="HPS4" s="19"/>
      <c r="HPT4" s="19"/>
      <c r="HPU4" s="19"/>
      <c r="HPV4" s="19"/>
      <c r="HPW4" s="19"/>
      <c r="HPX4" s="19"/>
      <c r="HPY4" s="19"/>
      <c r="HPZ4" s="19"/>
      <c r="HQA4" s="19"/>
      <c r="HQB4" s="19"/>
      <c r="HQC4" s="19"/>
      <c r="HQD4" s="19"/>
      <c r="HQE4" s="19"/>
      <c r="HQF4" s="19"/>
      <c r="HQG4" s="19"/>
      <c r="HQH4" s="19"/>
      <c r="HQI4" s="19"/>
      <c r="HQJ4" s="19"/>
      <c r="HQK4" s="19"/>
      <c r="HQL4" s="19"/>
      <c r="HQM4" s="19"/>
      <c r="HQN4" s="19"/>
      <c r="HQO4" s="19"/>
      <c r="HQP4" s="19"/>
      <c r="HQQ4" s="19"/>
      <c r="HQR4" s="19"/>
      <c r="HQS4" s="19"/>
      <c r="HQT4" s="19"/>
      <c r="HQU4" s="19"/>
      <c r="HQV4" s="19"/>
      <c r="HQW4" s="19"/>
      <c r="HQX4" s="19"/>
      <c r="HQY4" s="19"/>
      <c r="HQZ4" s="19"/>
      <c r="HRA4" s="19"/>
      <c r="HRB4" s="19"/>
      <c r="HRC4" s="19"/>
      <c r="HRD4" s="19"/>
      <c r="HRE4" s="19"/>
      <c r="HRF4" s="19"/>
      <c r="HRG4" s="19"/>
      <c r="HRH4" s="19"/>
      <c r="HRI4" s="19"/>
      <c r="HRJ4" s="19"/>
      <c r="HRK4" s="19"/>
      <c r="HRL4" s="19"/>
      <c r="HRM4" s="19"/>
      <c r="HRN4" s="19"/>
      <c r="HRO4" s="19"/>
      <c r="HRP4" s="19"/>
      <c r="HRQ4" s="19"/>
      <c r="HRR4" s="19"/>
      <c r="HRS4" s="19"/>
      <c r="HRT4" s="19"/>
      <c r="HRU4" s="19"/>
      <c r="HRV4" s="19"/>
      <c r="HRW4" s="19"/>
      <c r="HRX4" s="19"/>
      <c r="HRY4" s="19"/>
      <c r="HRZ4" s="19"/>
      <c r="HSA4" s="19"/>
      <c r="HSB4" s="19"/>
      <c r="HSC4" s="19"/>
      <c r="HSD4" s="19"/>
      <c r="HSE4" s="19"/>
      <c r="HSF4" s="19"/>
      <c r="HSG4" s="19"/>
      <c r="HSH4" s="19"/>
      <c r="HSI4" s="19"/>
      <c r="HSJ4" s="19"/>
      <c r="HSK4" s="19"/>
      <c r="HSL4" s="19"/>
      <c r="HSM4" s="19"/>
      <c r="HSN4" s="19"/>
      <c r="HSO4" s="19"/>
      <c r="HSP4" s="19"/>
      <c r="HSQ4" s="19"/>
      <c r="HSR4" s="19"/>
      <c r="HSS4" s="19"/>
      <c r="HST4" s="19"/>
      <c r="HSU4" s="19"/>
      <c r="HSV4" s="19"/>
      <c r="HSW4" s="19"/>
      <c r="HSX4" s="19"/>
      <c r="HSY4" s="19"/>
      <c r="HSZ4" s="19"/>
      <c r="HTA4" s="19"/>
      <c r="HTB4" s="19"/>
      <c r="HTC4" s="19"/>
      <c r="HTD4" s="19"/>
      <c r="HTE4" s="19"/>
      <c r="HTF4" s="19"/>
      <c r="HTG4" s="19"/>
      <c r="HTH4" s="19"/>
      <c r="HTI4" s="19"/>
      <c r="HTJ4" s="19"/>
      <c r="HTK4" s="19"/>
      <c r="HTL4" s="19"/>
      <c r="HTM4" s="19"/>
      <c r="HTN4" s="19"/>
      <c r="HTO4" s="19"/>
      <c r="HTP4" s="19"/>
      <c r="HTQ4" s="19"/>
      <c r="HTR4" s="19"/>
      <c r="HTS4" s="19"/>
      <c r="HTT4" s="19"/>
      <c r="HTU4" s="19"/>
      <c r="HTV4" s="19"/>
      <c r="HTW4" s="19"/>
      <c r="HTX4" s="19"/>
      <c r="HTY4" s="19"/>
      <c r="HTZ4" s="19"/>
      <c r="HUA4" s="19"/>
      <c r="HUB4" s="19"/>
      <c r="HUC4" s="19"/>
      <c r="HUD4" s="19"/>
      <c r="HUE4" s="19"/>
      <c r="HUF4" s="19"/>
      <c r="HUG4" s="19"/>
      <c r="HUH4" s="19"/>
      <c r="HUI4" s="19"/>
      <c r="HUJ4" s="19"/>
      <c r="HUK4" s="19"/>
      <c r="HUL4" s="19"/>
      <c r="HUM4" s="19"/>
      <c r="HUN4" s="19"/>
      <c r="HUO4" s="19"/>
      <c r="HUP4" s="19"/>
      <c r="HUQ4" s="19"/>
      <c r="HUR4" s="19"/>
      <c r="HUS4" s="19"/>
      <c r="HUT4" s="19"/>
      <c r="HUU4" s="19"/>
      <c r="HUV4" s="19"/>
      <c r="HUW4" s="19"/>
      <c r="HUX4" s="19"/>
      <c r="HUY4" s="19"/>
      <c r="HUZ4" s="19"/>
      <c r="HVA4" s="19"/>
      <c r="HVB4" s="19"/>
      <c r="HVC4" s="19"/>
      <c r="HVD4" s="19"/>
      <c r="HVE4" s="19"/>
      <c r="HVF4" s="19"/>
      <c r="HVG4" s="19"/>
      <c r="HVH4" s="19"/>
      <c r="HVI4" s="19"/>
      <c r="HVJ4" s="19"/>
      <c r="HVK4" s="19"/>
      <c r="HVL4" s="19"/>
      <c r="HVM4" s="19"/>
      <c r="HVN4" s="19"/>
      <c r="HVO4" s="19"/>
      <c r="HVP4" s="19"/>
      <c r="HVQ4" s="19"/>
      <c r="HVR4" s="19"/>
      <c r="HVS4" s="19"/>
      <c r="HVT4" s="19"/>
      <c r="HVU4" s="19"/>
      <c r="HVV4" s="19"/>
      <c r="HVW4" s="19"/>
      <c r="HVX4" s="19"/>
      <c r="HVY4" s="19"/>
      <c r="HVZ4" s="19"/>
      <c r="HWA4" s="19"/>
      <c r="HWB4" s="19"/>
      <c r="HWC4" s="19"/>
      <c r="HWD4" s="19"/>
      <c r="HWE4" s="19"/>
      <c r="HWF4" s="19"/>
      <c r="HWG4" s="19"/>
      <c r="HWH4" s="19"/>
      <c r="HWI4" s="19"/>
      <c r="HWJ4" s="19"/>
      <c r="HWK4" s="19"/>
      <c r="HWL4" s="19"/>
      <c r="HWM4" s="19"/>
      <c r="HWN4" s="19"/>
      <c r="HWO4" s="19"/>
      <c r="HWP4" s="19"/>
      <c r="HWQ4" s="19"/>
      <c r="HWR4" s="19"/>
      <c r="HWS4" s="19"/>
      <c r="HWT4" s="19"/>
      <c r="HWU4" s="19"/>
      <c r="HWV4" s="19"/>
      <c r="HWW4" s="19"/>
      <c r="HWX4" s="19"/>
      <c r="HWY4" s="19"/>
      <c r="HWZ4" s="19"/>
      <c r="HXA4" s="19"/>
      <c r="HXB4" s="19"/>
      <c r="HXC4" s="19"/>
      <c r="HXD4" s="19"/>
      <c r="HXE4" s="19"/>
      <c r="HXF4" s="19"/>
      <c r="HXG4" s="19"/>
      <c r="HXH4" s="19"/>
      <c r="HXI4" s="19"/>
      <c r="HXJ4" s="19"/>
      <c r="HXK4" s="19"/>
      <c r="HXL4" s="19"/>
      <c r="HXM4" s="19"/>
      <c r="HXN4" s="19"/>
      <c r="HXO4" s="19"/>
      <c r="HXP4" s="19"/>
      <c r="HXQ4" s="19"/>
      <c r="HXR4" s="19"/>
      <c r="HXS4" s="19"/>
      <c r="HXT4" s="19"/>
      <c r="HXU4" s="19"/>
      <c r="HXV4" s="19"/>
      <c r="HXW4" s="19"/>
      <c r="HXX4" s="19"/>
      <c r="HXY4" s="19"/>
      <c r="HXZ4" s="19"/>
      <c r="HYA4" s="19"/>
      <c r="HYB4" s="19"/>
      <c r="HYC4" s="19"/>
      <c r="HYD4" s="19"/>
      <c r="HYE4" s="19"/>
      <c r="HYF4" s="19"/>
      <c r="HYG4" s="19"/>
      <c r="HYH4" s="19"/>
      <c r="HYI4" s="19"/>
      <c r="HYJ4" s="19"/>
      <c r="HYK4" s="19"/>
      <c r="HYL4" s="19"/>
      <c r="HYM4" s="19"/>
      <c r="HYN4" s="19"/>
      <c r="HYO4" s="19"/>
      <c r="HYP4" s="19"/>
      <c r="HYQ4" s="19"/>
      <c r="HYR4" s="19"/>
      <c r="HYS4" s="19"/>
      <c r="HYT4" s="19"/>
      <c r="HYU4" s="19"/>
      <c r="HYV4" s="19"/>
      <c r="HYW4" s="19"/>
      <c r="HYX4" s="19"/>
      <c r="HYY4" s="19"/>
      <c r="HYZ4" s="19"/>
      <c r="HZA4" s="19"/>
      <c r="HZB4" s="19"/>
      <c r="HZC4" s="19"/>
      <c r="HZD4" s="19"/>
      <c r="HZE4" s="19"/>
      <c r="HZF4" s="19"/>
      <c r="HZG4" s="19"/>
      <c r="HZH4" s="19"/>
      <c r="HZI4" s="19"/>
      <c r="HZJ4" s="19"/>
      <c r="HZK4" s="19"/>
      <c r="HZL4" s="19"/>
      <c r="HZM4" s="19"/>
      <c r="HZN4" s="19"/>
      <c r="HZO4" s="19"/>
      <c r="HZP4" s="19"/>
      <c r="HZQ4" s="19"/>
      <c r="HZR4" s="19"/>
      <c r="HZS4" s="19"/>
      <c r="HZT4" s="19"/>
      <c r="HZU4" s="19"/>
      <c r="HZV4" s="19"/>
      <c r="HZW4" s="19"/>
      <c r="HZX4" s="19"/>
      <c r="HZY4" s="19"/>
      <c r="HZZ4" s="19"/>
      <c r="IAA4" s="19"/>
      <c r="IAB4" s="19"/>
      <c r="IAC4" s="19"/>
      <c r="IAD4" s="19"/>
      <c r="IAE4" s="19"/>
      <c r="IAF4" s="19"/>
      <c r="IAG4" s="19"/>
      <c r="IAH4" s="19"/>
      <c r="IAI4" s="19"/>
      <c r="IAJ4" s="19"/>
      <c r="IAK4" s="19"/>
      <c r="IAL4" s="19"/>
      <c r="IAM4" s="19"/>
      <c r="IAN4" s="19"/>
      <c r="IAO4" s="19"/>
      <c r="IAP4" s="19"/>
      <c r="IAQ4" s="19"/>
      <c r="IAR4" s="19"/>
      <c r="IAS4" s="19"/>
      <c r="IAT4" s="19"/>
      <c r="IAU4" s="19"/>
      <c r="IAV4" s="19"/>
      <c r="IAW4" s="19"/>
      <c r="IAX4" s="19"/>
      <c r="IAY4" s="19"/>
      <c r="IAZ4" s="19"/>
      <c r="IBA4" s="19"/>
      <c r="IBB4" s="19"/>
      <c r="IBC4" s="19"/>
      <c r="IBD4" s="19"/>
      <c r="IBE4" s="19"/>
      <c r="IBF4" s="19"/>
      <c r="IBG4" s="19"/>
      <c r="IBH4" s="19"/>
      <c r="IBI4" s="19"/>
      <c r="IBJ4" s="19"/>
      <c r="IBK4" s="19"/>
      <c r="IBL4" s="19"/>
      <c r="IBM4" s="19"/>
      <c r="IBN4" s="19"/>
      <c r="IBO4" s="19"/>
      <c r="IBP4" s="19"/>
      <c r="IBQ4" s="19"/>
      <c r="IBR4" s="19"/>
      <c r="IBS4" s="19"/>
      <c r="IBT4" s="19"/>
      <c r="IBU4" s="19"/>
      <c r="IBV4" s="19"/>
      <c r="IBW4" s="19"/>
      <c r="IBX4" s="19"/>
      <c r="IBY4" s="19"/>
      <c r="IBZ4" s="19"/>
      <c r="ICA4" s="19"/>
      <c r="ICB4" s="19"/>
      <c r="ICC4" s="19"/>
      <c r="ICD4" s="19"/>
      <c r="ICE4" s="19"/>
      <c r="ICF4" s="19"/>
      <c r="ICG4" s="19"/>
      <c r="ICH4" s="19"/>
      <c r="ICI4" s="19"/>
      <c r="ICJ4" s="19"/>
      <c r="ICK4" s="19"/>
      <c r="ICL4" s="19"/>
      <c r="ICM4" s="19"/>
      <c r="ICN4" s="19"/>
      <c r="ICO4" s="19"/>
      <c r="ICP4" s="19"/>
      <c r="ICQ4" s="19"/>
      <c r="ICR4" s="19"/>
      <c r="ICS4" s="19"/>
      <c r="ICT4" s="19"/>
      <c r="ICU4" s="19"/>
      <c r="ICV4" s="19"/>
      <c r="ICW4" s="19"/>
      <c r="ICX4" s="19"/>
      <c r="ICY4" s="19"/>
      <c r="ICZ4" s="19"/>
      <c r="IDA4" s="19"/>
      <c r="IDB4" s="19"/>
      <c r="IDC4" s="19"/>
      <c r="IDD4" s="19"/>
      <c r="IDE4" s="19"/>
      <c r="IDF4" s="19"/>
      <c r="IDG4" s="19"/>
      <c r="IDH4" s="19"/>
      <c r="IDI4" s="19"/>
      <c r="IDJ4" s="19"/>
      <c r="IDK4" s="19"/>
      <c r="IDL4" s="19"/>
      <c r="IDM4" s="19"/>
      <c r="IDN4" s="19"/>
      <c r="IDO4" s="19"/>
      <c r="IDP4" s="19"/>
      <c r="IDQ4" s="19"/>
      <c r="IDR4" s="19"/>
      <c r="IDS4" s="19"/>
      <c r="IDT4" s="19"/>
      <c r="IDU4" s="19"/>
      <c r="IDV4" s="19"/>
      <c r="IDW4" s="19"/>
      <c r="IDX4" s="19"/>
      <c r="IDY4" s="19"/>
      <c r="IDZ4" s="19"/>
      <c r="IEA4" s="19"/>
      <c r="IEB4" s="19"/>
      <c r="IEC4" s="19"/>
      <c r="IED4" s="19"/>
      <c r="IEE4" s="19"/>
      <c r="IEF4" s="19"/>
      <c r="IEG4" s="19"/>
      <c r="IEH4" s="19"/>
      <c r="IEI4" s="19"/>
      <c r="IEJ4" s="19"/>
      <c r="IEK4" s="19"/>
      <c r="IEL4" s="19"/>
      <c r="IEM4" s="19"/>
      <c r="IEN4" s="19"/>
      <c r="IEO4" s="19"/>
      <c r="IEP4" s="19"/>
      <c r="IEQ4" s="19"/>
      <c r="IER4" s="19"/>
      <c r="IES4" s="19"/>
      <c r="IET4" s="19"/>
      <c r="IEU4" s="19"/>
      <c r="IEV4" s="19"/>
      <c r="IEW4" s="19"/>
      <c r="IEX4" s="19"/>
      <c r="IEY4" s="19"/>
      <c r="IEZ4" s="19"/>
      <c r="IFA4" s="19"/>
      <c r="IFB4" s="19"/>
      <c r="IFC4" s="19"/>
      <c r="IFD4" s="19"/>
      <c r="IFE4" s="19"/>
      <c r="IFF4" s="19"/>
      <c r="IFG4" s="19"/>
      <c r="IFH4" s="19"/>
      <c r="IFI4" s="19"/>
      <c r="IFJ4" s="19"/>
      <c r="IFK4" s="19"/>
      <c r="IFL4" s="19"/>
      <c r="IFM4" s="19"/>
      <c r="IFN4" s="19"/>
      <c r="IFO4" s="19"/>
      <c r="IFP4" s="19"/>
      <c r="IFQ4" s="19"/>
      <c r="IFR4" s="19"/>
      <c r="IFS4" s="19"/>
      <c r="IFT4" s="19"/>
      <c r="IFU4" s="19"/>
      <c r="IFV4" s="19"/>
      <c r="IFW4" s="19"/>
      <c r="IFX4" s="19"/>
      <c r="IFY4" s="19"/>
      <c r="IFZ4" s="19"/>
      <c r="IGA4" s="19"/>
      <c r="IGB4" s="19"/>
      <c r="IGC4" s="19"/>
      <c r="IGD4" s="19"/>
      <c r="IGE4" s="19"/>
      <c r="IGF4" s="19"/>
      <c r="IGG4" s="19"/>
      <c r="IGH4" s="19"/>
      <c r="IGI4" s="19"/>
      <c r="IGJ4" s="19"/>
      <c r="IGK4" s="19"/>
      <c r="IGL4" s="19"/>
      <c r="IGM4" s="19"/>
      <c r="IGN4" s="19"/>
      <c r="IGO4" s="19"/>
      <c r="IGP4" s="19"/>
      <c r="IGQ4" s="19"/>
      <c r="IGR4" s="19"/>
      <c r="IGS4" s="19"/>
      <c r="IGT4" s="19"/>
      <c r="IGU4" s="19"/>
      <c r="IGV4" s="19"/>
      <c r="IGW4" s="19"/>
      <c r="IGX4" s="19"/>
      <c r="IGY4" s="19"/>
      <c r="IGZ4" s="19"/>
      <c r="IHA4" s="19"/>
      <c r="IHB4" s="19"/>
      <c r="IHC4" s="19"/>
      <c r="IHD4" s="19"/>
      <c r="IHE4" s="19"/>
      <c r="IHF4" s="19"/>
      <c r="IHG4" s="19"/>
      <c r="IHH4" s="19"/>
      <c r="IHI4" s="19"/>
      <c r="IHJ4" s="19"/>
      <c r="IHK4" s="19"/>
      <c r="IHL4" s="19"/>
      <c r="IHM4" s="19"/>
      <c r="IHN4" s="19"/>
      <c r="IHO4" s="19"/>
      <c r="IHP4" s="19"/>
      <c r="IHQ4" s="19"/>
      <c r="IHR4" s="19"/>
      <c r="IHS4" s="19"/>
      <c r="IHT4" s="19"/>
      <c r="IHU4" s="19"/>
      <c r="IHV4" s="19"/>
      <c r="IHW4" s="19"/>
      <c r="IHX4" s="19"/>
      <c r="IHY4" s="19"/>
      <c r="IHZ4" s="19"/>
      <c r="IIA4" s="19"/>
      <c r="IIB4" s="19"/>
      <c r="IIC4" s="19"/>
      <c r="IID4" s="19"/>
      <c r="IIE4" s="19"/>
      <c r="IIF4" s="19"/>
      <c r="IIG4" s="19"/>
      <c r="IIH4" s="19"/>
      <c r="III4" s="19"/>
      <c r="IIJ4" s="19"/>
      <c r="IIK4" s="19"/>
      <c r="IIL4" s="19"/>
      <c r="IIM4" s="19"/>
      <c r="IIN4" s="19"/>
      <c r="IIO4" s="19"/>
      <c r="IIP4" s="19"/>
      <c r="IIQ4" s="19"/>
      <c r="IIR4" s="19"/>
      <c r="IIS4" s="19"/>
      <c r="IIT4" s="19"/>
      <c r="IIU4" s="19"/>
      <c r="IIV4" s="19"/>
      <c r="IIW4" s="19"/>
      <c r="IIX4" s="19"/>
      <c r="IIY4" s="19"/>
      <c r="IIZ4" s="19"/>
      <c r="IJA4" s="19"/>
      <c r="IJB4" s="19"/>
      <c r="IJC4" s="19"/>
      <c r="IJD4" s="19"/>
      <c r="IJE4" s="19"/>
      <c r="IJF4" s="19"/>
      <c r="IJG4" s="19"/>
      <c r="IJH4" s="19"/>
      <c r="IJI4" s="19"/>
      <c r="IJJ4" s="19"/>
      <c r="IJK4" s="19"/>
      <c r="IJL4" s="19"/>
      <c r="IJM4" s="19"/>
      <c r="IJN4" s="19"/>
      <c r="IJO4" s="19"/>
      <c r="IJP4" s="19"/>
      <c r="IJQ4" s="19"/>
      <c r="IJR4" s="19"/>
      <c r="IJS4" s="19"/>
      <c r="IJT4" s="19"/>
      <c r="IJU4" s="19"/>
      <c r="IJV4" s="19"/>
      <c r="IJW4" s="19"/>
      <c r="IJX4" s="19"/>
      <c r="IJY4" s="19"/>
      <c r="IJZ4" s="19"/>
      <c r="IKA4" s="19"/>
      <c r="IKB4" s="19"/>
      <c r="IKC4" s="19"/>
      <c r="IKD4" s="19"/>
      <c r="IKE4" s="19"/>
      <c r="IKF4" s="19"/>
      <c r="IKG4" s="19"/>
      <c r="IKH4" s="19"/>
      <c r="IKI4" s="19"/>
      <c r="IKJ4" s="19"/>
      <c r="IKK4" s="19"/>
      <c r="IKL4" s="19"/>
      <c r="IKM4" s="19"/>
      <c r="IKN4" s="19"/>
      <c r="IKO4" s="19"/>
      <c r="IKP4" s="19"/>
      <c r="IKQ4" s="19"/>
      <c r="IKR4" s="19"/>
      <c r="IKS4" s="19"/>
      <c r="IKT4" s="19"/>
      <c r="IKU4" s="19"/>
      <c r="IKV4" s="19"/>
      <c r="IKW4" s="19"/>
      <c r="IKX4" s="19"/>
      <c r="IKY4" s="19"/>
      <c r="IKZ4" s="19"/>
      <c r="ILA4" s="19"/>
      <c r="ILB4" s="19"/>
      <c r="ILC4" s="19"/>
      <c r="ILD4" s="19"/>
      <c r="ILE4" s="19"/>
      <c r="ILF4" s="19"/>
      <c r="ILG4" s="19"/>
      <c r="ILH4" s="19"/>
      <c r="ILI4" s="19"/>
      <c r="ILJ4" s="19"/>
      <c r="ILK4" s="19"/>
      <c r="ILL4" s="19"/>
      <c r="ILM4" s="19"/>
      <c r="ILN4" s="19"/>
      <c r="ILO4" s="19"/>
      <c r="ILP4" s="19"/>
      <c r="ILQ4" s="19"/>
      <c r="ILR4" s="19"/>
      <c r="ILS4" s="19"/>
      <c r="ILT4" s="19"/>
      <c r="ILU4" s="19"/>
      <c r="ILV4" s="19"/>
      <c r="ILW4" s="19"/>
      <c r="ILX4" s="19"/>
      <c r="ILY4" s="19"/>
      <c r="ILZ4" s="19"/>
      <c r="IMA4" s="19"/>
      <c r="IMB4" s="19"/>
      <c r="IMC4" s="19"/>
      <c r="IMD4" s="19"/>
      <c r="IME4" s="19"/>
      <c r="IMF4" s="19"/>
      <c r="IMG4" s="19"/>
      <c r="IMH4" s="19"/>
      <c r="IMI4" s="19"/>
      <c r="IMJ4" s="19"/>
      <c r="IMK4" s="19"/>
      <c r="IML4" s="19"/>
      <c r="IMM4" s="19"/>
      <c r="IMN4" s="19"/>
      <c r="IMO4" s="19"/>
      <c r="IMP4" s="19"/>
      <c r="IMQ4" s="19"/>
      <c r="IMR4" s="19"/>
      <c r="IMS4" s="19"/>
      <c r="IMT4" s="19"/>
      <c r="IMU4" s="19"/>
      <c r="IMV4" s="19"/>
      <c r="IMW4" s="19"/>
      <c r="IMX4" s="19"/>
      <c r="IMY4" s="19"/>
      <c r="IMZ4" s="19"/>
      <c r="INA4" s="19"/>
      <c r="INB4" s="19"/>
      <c r="INC4" s="19"/>
      <c r="IND4" s="19"/>
      <c r="INE4" s="19"/>
      <c r="INF4" s="19"/>
      <c r="ING4" s="19"/>
      <c r="INH4" s="19"/>
      <c r="INI4" s="19"/>
      <c r="INJ4" s="19"/>
      <c r="INK4" s="19"/>
      <c r="INL4" s="19"/>
      <c r="INM4" s="19"/>
      <c r="INN4" s="19"/>
      <c r="INO4" s="19"/>
      <c r="INP4" s="19"/>
      <c r="INQ4" s="19"/>
      <c r="INR4" s="19"/>
      <c r="INS4" s="19"/>
      <c r="INT4" s="19"/>
      <c r="INU4" s="19"/>
      <c r="INV4" s="19"/>
      <c r="INW4" s="19"/>
      <c r="INX4" s="19"/>
      <c r="INY4" s="19"/>
      <c r="INZ4" s="19"/>
      <c r="IOA4" s="19"/>
      <c r="IOB4" s="19"/>
      <c r="IOC4" s="19"/>
      <c r="IOD4" s="19"/>
      <c r="IOE4" s="19"/>
      <c r="IOF4" s="19"/>
      <c r="IOG4" s="19"/>
      <c r="IOH4" s="19"/>
      <c r="IOI4" s="19"/>
      <c r="IOJ4" s="19"/>
      <c r="IOK4" s="19"/>
      <c r="IOL4" s="19"/>
      <c r="IOM4" s="19"/>
      <c r="ION4" s="19"/>
      <c r="IOO4" s="19"/>
      <c r="IOP4" s="19"/>
      <c r="IOQ4" s="19"/>
      <c r="IOR4" s="19"/>
      <c r="IOS4" s="19"/>
      <c r="IOT4" s="19"/>
      <c r="IOU4" s="19"/>
      <c r="IOV4" s="19"/>
      <c r="IOW4" s="19"/>
      <c r="IOX4" s="19"/>
      <c r="IOY4" s="19"/>
      <c r="IOZ4" s="19"/>
      <c r="IPA4" s="19"/>
      <c r="IPB4" s="19"/>
      <c r="IPC4" s="19"/>
      <c r="IPD4" s="19"/>
      <c r="IPE4" s="19"/>
      <c r="IPF4" s="19"/>
      <c r="IPG4" s="19"/>
      <c r="IPH4" s="19"/>
      <c r="IPI4" s="19"/>
      <c r="IPJ4" s="19"/>
      <c r="IPK4" s="19"/>
      <c r="IPL4" s="19"/>
      <c r="IPM4" s="19"/>
      <c r="IPN4" s="19"/>
      <c r="IPO4" s="19"/>
      <c r="IPP4" s="19"/>
      <c r="IPQ4" s="19"/>
      <c r="IPR4" s="19"/>
      <c r="IPS4" s="19"/>
      <c r="IPT4" s="19"/>
      <c r="IPU4" s="19"/>
      <c r="IPV4" s="19"/>
      <c r="IPW4" s="19"/>
      <c r="IPX4" s="19"/>
      <c r="IPY4" s="19"/>
      <c r="IPZ4" s="19"/>
      <c r="IQA4" s="19"/>
      <c r="IQB4" s="19"/>
      <c r="IQC4" s="19"/>
      <c r="IQD4" s="19"/>
      <c r="IQE4" s="19"/>
      <c r="IQF4" s="19"/>
      <c r="IQG4" s="19"/>
      <c r="IQH4" s="19"/>
      <c r="IQI4" s="19"/>
      <c r="IQJ4" s="19"/>
      <c r="IQK4" s="19"/>
      <c r="IQL4" s="19"/>
      <c r="IQM4" s="19"/>
      <c r="IQN4" s="19"/>
      <c r="IQO4" s="19"/>
      <c r="IQP4" s="19"/>
      <c r="IQQ4" s="19"/>
      <c r="IQR4" s="19"/>
      <c r="IQS4" s="19"/>
      <c r="IQT4" s="19"/>
      <c r="IQU4" s="19"/>
      <c r="IQV4" s="19"/>
      <c r="IQW4" s="19"/>
      <c r="IQX4" s="19"/>
      <c r="IQY4" s="19"/>
      <c r="IQZ4" s="19"/>
      <c r="IRA4" s="19"/>
      <c r="IRB4" s="19"/>
      <c r="IRC4" s="19"/>
      <c r="IRD4" s="19"/>
      <c r="IRE4" s="19"/>
      <c r="IRF4" s="19"/>
      <c r="IRG4" s="19"/>
      <c r="IRH4" s="19"/>
      <c r="IRI4" s="19"/>
      <c r="IRJ4" s="19"/>
      <c r="IRK4" s="19"/>
      <c r="IRL4" s="19"/>
      <c r="IRM4" s="19"/>
      <c r="IRN4" s="19"/>
      <c r="IRO4" s="19"/>
      <c r="IRP4" s="19"/>
      <c r="IRQ4" s="19"/>
      <c r="IRR4" s="19"/>
      <c r="IRS4" s="19"/>
      <c r="IRT4" s="19"/>
      <c r="IRU4" s="19"/>
      <c r="IRV4" s="19"/>
      <c r="IRW4" s="19"/>
      <c r="IRX4" s="19"/>
      <c r="IRY4" s="19"/>
      <c r="IRZ4" s="19"/>
      <c r="ISA4" s="19"/>
      <c r="ISB4" s="19"/>
      <c r="ISC4" s="19"/>
      <c r="ISD4" s="19"/>
      <c r="ISE4" s="19"/>
      <c r="ISF4" s="19"/>
      <c r="ISG4" s="19"/>
      <c r="ISH4" s="19"/>
      <c r="ISI4" s="19"/>
      <c r="ISJ4" s="19"/>
      <c r="ISK4" s="19"/>
      <c r="ISL4" s="19"/>
      <c r="ISM4" s="19"/>
      <c r="ISN4" s="19"/>
      <c r="ISO4" s="19"/>
      <c r="ISP4" s="19"/>
      <c r="ISQ4" s="19"/>
      <c r="ISR4" s="19"/>
      <c r="ISS4" s="19"/>
      <c r="IST4" s="19"/>
      <c r="ISU4" s="19"/>
      <c r="ISV4" s="19"/>
      <c r="ISW4" s="19"/>
      <c r="ISX4" s="19"/>
      <c r="ISY4" s="19"/>
      <c r="ISZ4" s="19"/>
      <c r="ITA4" s="19"/>
      <c r="ITB4" s="19"/>
      <c r="ITC4" s="19"/>
      <c r="ITD4" s="19"/>
      <c r="ITE4" s="19"/>
      <c r="ITF4" s="19"/>
      <c r="ITG4" s="19"/>
      <c r="ITH4" s="19"/>
      <c r="ITI4" s="19"/>
      <c r="ITJ4" s="19"/>
      <c r="ITK4" s="19"/>
      <c r="ITL4" s="19"/>
      <c r="ITM4" s="19"/>
      <c r="ITN4" s="19"/>
      <c r="ITO4" s="19"/>
      <c r="ITP4" s="19"/>
      <c r="ITQ4" s="19"/>
      <c r="ITR4" s="19"/>
      <c r="ITS4" s="19"/>
      <c r="ITT4" s="19"/>
      <c r="ITU4" s="19"/>
      <c r="ITV4" s="19"/>
      <c r="ITW4" s="19"/>
      <c r="ITX4" s="19"/>
      <c r="ITY4" s="19"/>
      <c r="ITZ4" s="19"/>
      <c r="IUA4" s="19"/>
      <c r="IUB4" s="19"/>
      <c r="IUC4" s="19"/>
      <c r="IUD4" s="19"/>
      <c r="IUE4" s="19"/>
      <c r="IUF4" s="19"/>
      <c r="IUG4" s="19"/>
      <c r="IUH4" s="19"/>
      <c r="IUI4" s="19"/>
      <c r="IUJ4" s="19"/>
      <c r="IUK4" s="19"/>
      <c r="IUL4" s="19"/>
      <c r="IUM4" s="19"/>
      <c r="IUN4" s="19"/>
      <c r="IUO4" s="19"/>
      <c r="IUP4" s="19"/>
      <c r="IUQ4" s="19"/>
      <c r="IUR4" s="19"/>
      <c r="IUS4" s="19"/>
      <c r="IUT4" s="19"/>
      <c r="IUU4" s="19"/>
      <c r="IUV4" s="19"/>
      <c r="IUW4" s="19"/>
      <c r="IUX4" s="19"/>
      <c r="IUY4" s="19"/>
      <c r="IUZ4" s="19"/>
      <c r="IVA4" s="19"/>
      <c r="IVB4" s="19"/>
      <c r="IVC4" s="19"/>
      <c r="IVD4" s="19"/>
      <c r="IVE4" s="19"/>
      <c r="IVF4" s="19"/>
      <c r="IVG4" s="19"/>
      <c r="IVH4" s="19"/>
      <c r="IVI4" s="19"/>
      <c r="IVJ4" s="19"/>
      <c r="IVK4" s="19"/>
      <c r="IVL4" s="19"/>
      <c r="IVM4" s="19"/>
      <c r="IVN4" s="19"/>
      <c r="IVO4" s="19"/>
      <c r="IVP4" s="19"/>
      <c r="IVQ4" s="19"/>
      <c r="IVR4" s="19"/>
      <c r="IVS4" s="19"/>
      <c r="IVT4" s="19"/>
      <c r="IVU4" s="19"/>
      <c r="IVV4" s="19"/>
      <c r="IVW4" s="19"/>
      <c r="IVX4" s="19"/>
      <c r="IVY4" s="19"/>
      <c r="IVZ4" s="19"/>
      <c r="IWA4" s="19"/>
      <c r="IWB4" s="19"/>
      <c r="IWC4" s="19"/>
      <c r="IWD4" s="19"/>
      <c r="IWE4" s="19"/>
      <c r="IWF4" s="19"/>
      <c r="IWG4" s="19"/>
      <c r="IWH4" s="19"/>
      <c r="IWI4" s="19"/>
      <c r="IWJ4" s="19"/>
      <c r="IWK4" s="19"/>
      <c r="IWL4" s="19"/>
      <c r="IWM4" s="19"/>
      <c r="IWN4" s="19"/>
      <c r="IWO4" s="19"/>
      <c r="IWP4" s="19"/>
      <c r="IWQ4" s="19"/>
      <c r="IWR4" s="19"/>
      <c r="IWS4" s="19"/>
      <c r="IWT4" s="19"/>
      <c r="IWU4" s="19"/>
      <c r="IWV4" s="19"/>
      <c r="IWW4" s="19"/>
      <c r="IWX4" s="19"/>
      <c r="IWY4" s="19"/>
      <c r="IWZ4" s="19"/>
      <c r="IXA4" s="19"/>
      <c r="IXB4" s="19"/>
      <c r="IXC4" s="19"/>
      <c r="IXD4" s="19"/>
      <c r="IXE4" s="19"/>
      <c r="IXF4" s="19"/>
      <c r="IXG4" s="19"/>
      <c r="IXH4" s="19"/>
      <c r="IXI4" s="19"/>
      <c r="IXJ4" s="19"/>
      <c r="IXK4" s="19"/>
      <c r="IXL4" s="19"/>
      <c r="IXM4" s="19"/>
      <c r="IXN4" s="19"/>
      <c r="IXO4" s="19"/>
      <c r="IXP4" s="19"/>
      <c r="IXQ4" s="19"/>
      <c r="IXR4" s="19"/>
      <c r="IXS4" s="19"/>
      <c r="IXT4" s="19"/>
      <c r="IXU4" s="19"/>
      <c r="IXV4" s="19"/>
      <c r="IXW4" s="19"/>
      <c r="IXX4" s="19"/>
      <c r="IXY4" s="19"/>
      <c r="IXZ4" s="19"/>
      <c r="IYA4" s="19"/>
      <c r="IYB4" s="19"/>
      <c r="IYC4" s="19"/>
      <c r="IYD4" s="19"/>
      <c r="IYE4" s="19"/>
      <c r="IYF4" s="19"/>
      <c r="IYG4" s="19"/>
      <c r="IYH4" s="19"/>
      <c r="IYI4" s="19"/>
      <c r="IYJ4" s="19"/>
      <c r="IYK4" s="19"/>
      <c r="IYL4" s="19"/>
      <c r="IYM4" s="19"/>
      <c r="IYN4" s="19"/>
      <c r="IYO4" s="19"/>
      <c r="IYP4" s="19"/>
      <c r="IYQ4" s="19"/>
      <c r="IYR4" s="19"/>
      <c r="IYS4" s="19"/>
      <c r="IYT4" s="19"/>
      <c r="IYU4" s="19"/>
      <c r="IYV4" s="19"/>
      <c r="IYW4" s="19"/>
      <c r="IYX4" s="19"/>
      <c r="IYY4" s="19"/>
      <c r="IYZ4" s="19"/>
      <c r="IZA4" s="19"/>
      <c r="IZB4" s="19"/>
      <c r="IZC4" s="19"/>
      <c r="IZD4" s="19"/>
      <c r="IZE4" s="19"/>
      <c r="IZF4" s="19"/>
      <c r="IZG4" s="19"/>
      <c r="IZH4" s="19"/>
      <c r="IZI4" s="19"/>
      <c r="IZJ4" s="19"/>
      <c r="IZK4" s="19"/>
      <c r="IZL4" s="19"/>
      <c r="IZM4" s="19"/>
      <c r="IZN4" s="19"/>
      <c r="IZO4" s="19"/>
      <c r="IZP4" s="19"/>
      <c r="IZQ4" s="19"/>
      <c r="IZR4" s="19"/>
      <c r="IZS4" s="19"/>
      <c r="IZT4" s="19"/>
      <c r="IZU4" s="19"/>
      <c r="IZV4" s="19"/>
      <c r="IZW4" s="19"/>
      <c r="IZX4" s="19"/>
      <c r="IZY4" s="19"/>
      <c r="IZZ4" s="19"/>
      <c r="JAA4" s="19"/>
      <c r="JAB4" s="19"/>
      <c r="JAC4" s="19"/>
      <c r="JAD4" s="19"/>
      <c r="JAE4" s="19"/>
      <c r="JAF4" s="19"/>
      <c r="JAG4" s="19"/>
      <c r="JAH4" s="19"/>
      <c r="JAI4" s="19"/>
      <c r="JAJ4" s="19"/>
      <c r="JAK4" s="19"/>
      <c r="JAL4" s="19"/>
      <c r="JAM4" s="19"/>
      <c r="JAN4" s="19"/>
      <c r="JAO4" s="19"/>
      <c r="JAP4" s="19"/>
      <c r="JAQ4" s="19"/>
      <c r="JAR4" s="19"/>
      <c r="JAS4" s="19"/>
      <c r="JAT4" s="19"/>
      <c r="JAU4" s="19"/>
      <c r="JAV4" s="19"/>
      <c r="JAW4" s="19"/>
      <c r="JAX4" s="19"/>
      <c r="JAY4" s="19"/>
      <c r="JAZ4" s="19"/>
      <c r="JBA4" s="19"/>
      <c r="JBB4" s="19"/>
      <c r="JBC4" s="19"/>
      <c r="JBD4" s="19"/>
      <c r="JBE4" s="19"/>
      <c r="JBF4" s="19"/>
      <c r="JBG4" s="19"/>
      <c r="JBH4" s="19"/>
      <c r="JBI4" s="19"/>
      <c r="JBJ4" s="19"/>
      <c r="JBK4" s="19"/>
      <c r="JBL4" s="19"/>
      <c r="JBM4" s="19"/>
      <c r="JBN4" s="19"/>
      <c r="JBO4" s="19"/>
      <c r="JBP4" s="19"/>
      <c r="JBQ4" s="19"/>
      <c r="JBR4" s="19"/>
      <c r="JBS4" s="19"/>
      <c r="JBT4" s="19"/>
      <c r="JBU4" s="19"/>
      <c r="JBV4" s="19"/>
      <c r="JBW4" s="19"/>
      <c r="JBX4" s="19"/>
      <c r="JBY4" s="19"/>
      <c r="JBZ4" s="19"/>
      <c r="JCA4" s="19"/>
      <c r="JCB4" s="19"/>
      <c r="JCC4" s="19"/>
      <c r="JCD4" s="19"/>
      <c r="JCE4" s="19"/>
      <c r="JCF4" s="19"/>
      <c r="JCG4" s="19"/>
      <c r="JCH4" s="19"/>
      <c r="JCI4" s="19"/>
      <c r="JCJ4" s="19"/>
      <c r="JCK4" s="19"/>
      <c r="JCL4" s="19"/>
      <c r="JCM4" s="19"/>
      <c r="JCN4" s="19"/>
      <c r="JCO4" s="19"/>
      <c r="JCP4" s="19"/>
      <c r="JCQ4" s="19"/>
      <c r="JCR4" s="19"/>
      <c r="JCS4" s="19"/>
      <c r="JCT4" s="19"/>
      <c r="JCU4" s="19"/>
      <c r="JCV4" s="19"/>
      <c r="JCW4" s="19"/>
      <c r="JCX4" s="19"/>
      <c r="JCY4" s="19"/>
      <c r="JCZ4" s="19"/>
      <c r="JDA4" s="19"/>
      <c r="JDB4" s="19"/>
      <c r="JDC4" s="19"/>
      <c r="JDD4" s="19"/>
      <c r="JDE4" s="19"/>
      <c r="JDF4" s="19"/>
      <c r="JDG4" s="19"/>
      <c r="JDH4" s="19"/>
      <c r="JDI4" s="19"/>
      <c r="JDJ4" s="19"/>
      <c r="JDK4" s="19"/>
      <c r="JDL4" s="19"/>
      <c r="JDM4" s="19"/>
      <c r="JDN4" s="19"/>
      <c r="JDO4" s="19"/>
      <c r="JDP4" s="19"/>
      <c r="JDQ4" s="19"/>
      <c r="JDR4" s="19"/>
      <c r="JDS4" s="19"/>
      <c r="JDT4" s="19"/>
      <c r="JDU4" s="19"/>
      <c r="JDV4" s="19"/>
      <c r="JDW4" s="19"/>
      <c r="JDX4" s="19"/>
      <c r="JDY4" s="19"/>
      <c r="JDZ4" s="19"/>
      <c r="JEA4" s="19"/>
      <c r="JEB4" s="19"/>
      <c r="JEC4" s="19"/>
      <c r="JED4" s="19"/>
      <c r="JEE4" s="19"/>
      <c r="JEF4" s="19"/>
      <c r="JEG4" s="19"/>
      <c r="JEH4" s="19"/>
      <c r="JEI4" s="19"/>
      <c r="JEJ4" s="19"/>
      <c r="JEK4" s="19"/>
      <c r="JEL4" s="19"/>
      <c r="JEM4" s="19"/>
      <c r="JEN4" s="19"/>
      <c r="JEO4" s="19"/>
      <c r="JEP4" s="19"/>
      <c r="JEQ4" s="19"/>
      <c r="JER4" s="19"/>
      <c r="JES4" s="19"/>
      <c r="JET4" s="19"/>
      <c r="JEU4" s="19"/>
      <c r="JEV4" s="19"/>
      <c r="JEW4" s="19"/>
      <c r="JEX4" s="19"/>
      <c r="JEY4" s="19"/>
      <c r="JEZ4" s="19"/>
      <c r="JFA4" s="19"/>
      <c r="JFB4" s="19"/>
      <c r="JFC4" s="19"/>
      <c r="JFD4" s="19"/>
      <c r="JFE4" s="19"/>
      <c r="JFF4" s="19"/>
      <c r="JFG4" s="19"/>
      <c r="JFH4" s="19"/>
      <c r="JFI4" s="19"/>
      <c r="JFJ4" s="19"/>
      <c r="JFK4" s="19"/>
      <c r="JFL4" s="19"/>
      <c r="JFM4" s="19"/>
      <c r="JFN4" s="19"/>
      <c r="JFO4" s="19"/>
      <c r="JFP4" s="19"/>
      <c r="JFQ4" s="19"/>
      <c r="JFR4" s="19"/>
      <c r="JFS4" s="19"/>
      <c r="JFT4" s="19"/>
      <c r="JFU4" s="19"/>
      <c r="JFV4" s="19"/>
      <c r="JFW4" s="19"/>
      <c r="JFX4" s="19"/>
      <c r="JFY4" s="19"/>
      <c r="JFZ4" s="19"/>
      <c r="JGA4" s="19"/>
      <c r="JGB4" s="19"/>
      <c r="JGC4" s="19"/>
      <c r="JGD4" s="19"/>
      <c r="JGE4" s="19"/>
      <c r="JGF4" s="19"/>
      <c r="JGG4" s="19"/>
      <c r="JGH4" s="19"/>
      <c r="JGI4" s="19"/>
      <c r="JGJ4" s="19"/>
      <c r="JGK4" s="19"/>
      <c r="JGL4" s="19"/>
      <c r="JGM4" s="19"/>
      <c r="JGN4" s="19"/>
      <c r="JGO4" s="19"/>
      <c r="JGP4" s="19"/>
      <c r="JGQ4" s="19"/>
      <c r="JGR4" s="19"/>
      <c r="JGS4" s="19"/>
      <c r="JGT4" s="19"/>
      <c r="JGU4" s="19"/>
      <c r="JGV4" s="19"/>
      <c r="JGW4" s="19"/>
      <c r="JGX4" s="19"/>
      <c r="JGY4" s="19"/>
      <c r="JGZ4" s="19"/>
      <c r="JHA4" s="19"/>
      <c r="JHB4" s="19"/>
      <c r="JHC4" s="19"/>
      <c r="JHD4" s="19"/>
      <c r="JHE4" s="19"/>
      <c r="JHF4" s="19"/>
      <c r="JHG4" s="19"/>
      <c r="JHH4" s="19"/>
      <c r="JHI4" s="19"/>
      <c r="JHJ4" s="19"/>
      <c r="JHK4" s="19"/>
      <c r="JHL4" s="19"/>
      <c r="JHM4" s="19"/>
      <c r="JHN4" s="19"/>
      <c r="JHO4" s="19"/>
      <c r="JHP4" s="19"/>
      <c r="JHQ4" s="19"/>
      <c r="JHR4" s="19"/>
      <c r="JHS4" s="19"/>
      <c r="JHT4" s="19"/>
      <c r="JHU4" s="19"/>
      <c r="JHV4" s="19"/>
      <c r="JHW4" s="19"/>
      <c r="JHX4" s="19"/>
      <c r="JHY4" s="19"/>
      <c r="JHZ4" s="19"/>
      <c r="JIA4" s="19"/>
      <c r="JIB4" s="19"/>
      <c r="JIC4" s="19"/>
      <c r="JID4" s="19"/>
      <c r="JIE4" s="19"/>
      <c r="JIF4" s="19"/>
      <c r="JIG4" s="19"/>
      <c r="JIH4" s="19"/>
      <c r="JII4" s="19"/>
      <c r="JIJ4" s="19"/>
      <c r="JIK4" s="19"/>
      <c r="JIL4" s="19"/>
      <c r="JIM4" s="19"/>
      <c r="JIN4" s="19"/>
      <c r="JIO4" s="19"/>
      <c r="JIP4" s="19"/>
      <c r="JIQ4" s="19"/>
      <c r="JIR4" s="19"/>
      <c r="JIS4" s="19"/>
      <c r="JIT4" s="19"/>
      <c r="JIU4" s="19"/>
      <c r="JIV4" s="19"/>
      <c r="JIW4" s="19"/>
      <c r="JIX4" s="19"/>
      <c r="JIY4" s="19"/>
      <c r="JIZ4" s="19"/>
      <c r="JJA4" s="19"/>
      <c r="JJB4" s="19"/>
      <c r="JJC4" s="19"/>
      <c r="JJD4" s="19"/>
      <c r="JJE4" s="19"/>
      <c r="JJF4" s="19"/>
      <c r="JJG4" s="19"/>
      <c r="JJH4" s="19"/>
      <c r="JJI4" s="19"/>
      <c r="JJJ4" s="19"/>
      <c r="JJK4" s="19"/>
      <c r="JJL4" s="19"/>
      <c r="JJM4" s="19"/>
      <c r="JJN4" s="19"/>
      <c r="JJO4" s="19"/>
      <c r="JJP4" s="19"/>
      <c r="JJQ4" s="19"/>
      <c r="JJR4" s="19"/>
      <c r="JJS4" s="19"/>
      <c r="JJT4" s="19"/>
      <c r="JJU4" s="19"/>
      <c r="JJV4" s="19"/>
      <c r="JJW4" s="19"/>
      <c r="JJX4" s="19"/>
      <c r="JJY4" s="19"/>
      <c r="JJZ4" s="19"/>
      <c r="JKA4" s="19"/>
      <c r="JKB4" s="19"/>
      <c r="JKC4" s="19"/>
      <c r="JKD4" s="19"/>
      <c r="JKE4" s="19"/>
      <c r="JKF4" s="19"/>
      <c r="JKG4" s="19"/>
      <c r="JKH4" s="19"/>
      <c r="JKI4" s="19"/>
      <c r="JKJ4" s="19"/>
      <c r="JKK4" s="19"/>
      <c r="JKL4" s="19"/>
      <c r="JKM4" s="19"/>
      <c r="JKN4" s="19"/>
      <c r="JKO4" s="19"/>
      <c r="JKP4" s="19"/>
      <c r="JKQ4" s="19"/>
      <c r="JKR4" s="19"/>
      <c r="JKS4" s="19"/>
      <c r="JKT4" s="19"/>
      <c r="JKU4" s="19"/>
      <c r="JKV4" s="19"/>
      <c r="JKW4" s="19"/>
      <c r="JKX4" s="19"/>
      <c r="JKY4" s="19"/>
      <c r="JKZ4" s="19"/>
      <c r="JLA4" s="19"/>
      <c r="JLB4" s="19"/>
      <c r="JLC4" s="19"/>
      <c r="JLD4" s="19"/>
      <c r="JLE4" s="19"/>
      <c r="JLF4" s="19"/>
      <c r="JLG4" s="19"/>
      <c r="JLH4" s="19"/>
      <c r="JLI4" s="19"/>
      <c r="JLJ4" s="19"/>
      <c r="JLK4" s="19"/>
      <c r="JLL4" s="19"/>
      <c r="JLM4" s="19"/>
      <c r="JLN4" s="19"/>
      <c r="JLO4" s="19"/>
      <c r="JLP4" s="19"/>
      <c r="JLQ4" s="19"/>
      <c r="JLR4" s="19"/>
      <c r="JLS4" s="19"/>
      <c r="JLT4" s="19"/>
      <c r="JLU4" s="19"/>
      <c r="JLV4" s="19"/>
      <c r="JLW4" s="19"/>
      <c r="JLX4" s="19"/>
      <c r="JLY4" s="19"/>
      <c r="JLZ4" s="19"/>
      <c r="JMA4" s="19"/>
      <c r="JMB4" s="19"/>
      <c r="JMC4" s="19"/>
      <c r="JMD4" s="19"/>
      <c r="JME4" s="19"/>
      <c r="JMF4" s="19"/>
      <c r="JMG4" s="19"/>
      <c r="JMH4" s="19"/>
      <c r="JMI4" s="19"/>
      <c r="JMJ4" s="19"/>
      <c r="JMK4" s="19"/>
      <c r="JML4" s="19"/>
      <c r="JMM4" s="19"/>
      <c r="JMN4" s="19"/>
      <c r="JMO4" s="19"/>
      <c r="JMP4" s="19"/>
      <c r="JMQ4" s="19"/>
      <c r="JMR4" s="19"/>
      <c r="JMS4" s="19"/>
      <c r="JMT4" s="19"/>
      <c r="JMU4" s="19"/>
      <c r="JMV4" s="19"/>
      <c r="JMW4" s="19"/>
      <c r="JMX4" s="19"/>
      <c r="JMY4" s="19"/>
      <c r="JMZ4" s="19"/>
      <c r="JNA4" s="19"/>
      <c r="JNB4" s="19"/>
      <c r="JNC4" s="19"/>
      <c r="JND4" s="19"/>
      <c r="JNE4" s="19"/>
      <c r="JNF4" s="19"/>
      <c r="JNG4" s="19"/>
      <c r="JNH4" s="19"/>
      <c r="JNI4" s="19"/>
      <c r="JNJ4" s="19"/>
      <c r="JNK4" s="19"/>
      <c r="JNL4" s="19"/>
      <c r="JNM4" s="19"/>
      <c r="JNN4" s="19"/>
      <c r="JNO4" s="19"/>
      <c r="JNP4" s="19"/>
      <c r="JNQ4" s="19"/>
      <c r="JNR4" s="19"/>
      <c r="JNS4" s="19"/>
      <c r="JNT4" s="19"/>
      <c r="JNU4" s="19"/>
      <c r="JNV4" s="19"/>
      <c r="JNW4" s="19"/>
      <c r="JNX4" s="19"/>
      <c r="JNY4" s="19"/>
      <c r="JNZ4" s="19"/>
      <c r="JOA4" s="19"/>
      <c r="JOB4" s="19"/>
      <c r="JOC4" s="19"/>
      <c r="JOD4" s="19"/>
      <c r="JOE4" s="19"/>
      <c r="JOF4" s="19"/>
      <c r="JOG4" s="19"/>
      <c r="JOH4" s="19"/>
      <c r="JOI4" s="19"/>
      <c r="JOJ4" s="19"/>
      <c r="JOK4" s="19"/>
      <c r="JOL4" s="19"/>
      <c r="JOM4" s="19"/>
      <c r="JON4" s="19"/>
      <c r="JOO4" s="19"/>
      <c r="JOP4" s="19"/>
      <c r="JOQ4" s="19"/>
      <c r="JOR4" s="19"/>
      <c r="JOS4" s="19"/>
      <c r="JOT4" s="19"/>
      <c r="JOU4" s="19"/>
      <c r="JOV4" s="19"/>
      <c r="JOW4" s="19"/>
      <c r="JOX4" s="19"/>
      <c r="JOY4" s="19"/>
      <c r="JOZ4" s="19"/>
      <c r="JPA4" s="19"/>
      <c r="JPB4" s="19"/>
      <c r="JPC4" s="19"/>
      <c r="JPD4" s="19"/>
      <c r="JPE4" s="19"/>
      <c r="JPF4" s="19"/>
      <c r="JPG4" s="19"/>
      <c r="JPH4" s="19"/>
      <c r="JPI4" s="19"/>
      <c r="JPJ4" s="19"/>
      <c r="JPK4" s="19"/>
      <c r="JPL4" s="19"/>
      <c r="JPM4" s="19"/>
      <c r="JPN4" s="19"/>
      <c r="JPO4" s="19"/>
      <c r="JPP4" s="19"/>
      <c r="JPQ4" s="19"/>
      <c r="JPR4" s="19"/>
      <c r="JPS4" s="19"/>
      <c r="JPT4" s="19"/>
      <c r="JPU4" s="19"/>
      <c r="JPV4" s="19"/>
      <c r="JPW4" s="19"/>
      <c r="JPX4" s="19"/>
      <c r="JPY4" s="19"/>
      <c r="JPZ4" s="19"/>
      <c r="JQA4" s="19"/>
      <c r="JQB4" s="19"/>
      <c r="JQC4" s="19"/>
      <c r="JQD4" s="19"/>
      <c r="JQE4" s="19"/>
      <c r="JQF4" s="19"/>
      <c r="JQG4" s="19"/>
      <c r="JQH4" s="19"/>
      <c r="JQI4" s="19"/>
      <c r="JQJ4" s="19"/>
      <c r="JQK4" s="19"/>
      <c r="JQL4" s="19"/>
      <c r="JQM4" s="19"/>
      <c r="JQN4" s="19"/>
      <c r="JQO4" s="19"/>
      <c r="JQP4" s="19"/>
      <c r="JQQ4" s="19"/>
      <c r="JQR4" s="19"/>
      <c r="JQS4" s="19"/>
      <c r="JQT4" s="19"/>
      <c r="JQU4" s="19"/>
      <c r="JQV4" s="19"/>
      <c r="JQW4" s="19"/>
      <c r="JQX4" s="19"/>
      <c r="JQY4" s="19"/>
      <c r="JQZ4" s="19"/>
      <c r="JRA4" s="19"/>
      <c r="JRB4" s="19"/>
      <c r="JRC4" s="19"/>
      <c r="JRD4" s="19"/>
      <c r="JRE4" s="19"/>
      <c r="JRF4" s="19"/>
      <c r="JRG4" s="19"/>
      <c r="JRH4" s="19"/>
      <c r="JRI4" s="19"/>
      <c r="JRJ4" s="19"/>
      <c r="JRK4" s="19"/>
      <c r="JRL4" s="19"/>
      <c r="JRM4" s="19"/>
      <c r="JRN4" s="19"/>
      <c r="JRO4" s="19"/>
      <c r="JRP4" s="19"/>
      <c r="JRQ4" s="19"/>
      <c r="JRR4" s="19"/>
      <c r="JRS4" s="19"/>
      <c r="JRT4" s="19"/>
      <c r="JRU4" s="19"/>
      <c r="JRV4" s="19"/>
      <c r="JRW4" s="19"/>
      <c r="JRX4" s="19"/>
      <c r="JRY4" s="19"/>
      <c r="JRZ4" s="19"/>
      <c r="JSA4" s="19"/>
      <c r="JSB4" s="19"/>
      <c r="JSC4" s="19"/>
      <c r="JSD4" s="19"/>
      <c r="JSE4" s="19"/>
      <c r="JSF4" s="19"/>
      <c r="JSG4" s="19"/>
      <c r="JSH4" s="19"/>
      <c r="JSI4" s="19"/>
      <c r="JSJ4" s="19"/>
      <c r="JSK4" s="19"/>
      <c r="JSL4" s="19"/>
      <c r="JSM4" s="19"/>
      <c r="JSN4" s="19"/>
      <c r="JSO4" s="19"/>
      <c r="JSP4" s="19"/>
      <c r="JSQ4" s="19"/>
      <c r="JSR4" s="19"/>
      <c r="JSS4" s="19"/>
      <c r="JST4" s="19"/>
      <c r="JSU4" s="19"/>
      <c r="JSV4" s="19"/>
      <c r="JSW4" s="19"/>
      <c r="JSX4" s="19"/>
      <c r="JSY4" s="19"/>
      <c r="JSZ4" s="19"/>
      <c r="JTA4" s="19"/>
      <c r="JTB4" s="19"/>
      <c r="JTC4" s="19"/>
      <c r="JTD4" s="19"/>
      <c r="JTE4" s="19"/>
      <c r="JTF4" s="19"/>
      <c r="JTG4" s="19"/>
      <c r="JTH4" s="19"/>
      <c r="JTI4" s="19"/>
      <c r="JTJ4" s="19"/>
      <c r="JTK4" s="19"/>
      <c r="JTL4" s="19"/>
      <c r="JTM4" s="19"/>
      <c r="JTN4" s="19"/>
      <c r="JTO4" s="19"/>
      <c r="JTP4" s="19"/>
      <c r="JTQ4" s="19"/>
      <c r="JTR4" s="19"/>
      <c r="JTS4" s="19"/>
      <c r="JTT4" s="19"/>
      <c r="JTU4" s="19"/>
      <c r="JTV4" s="19"/>
      <c r="JTW4" s="19"/>
      <c r="JTX4" s="19"/>
      <c r="JTY4" s="19"/>
      <c r="JTZ4" s="19"/>
      <c r="JUA4" s="19"/>
      <c r="JUB4" s="19"/>
      <c r="JUC4" s="19"/>
      <c r="JUD4" s="19"/>
      <c r="JUE4" s="19"/>
      <c r="JUF4" s="19"/>
      <c r="JUG4" s="19"/>
      <c r="JUH4" s="19"/>
      <c r="JUI4" s="19"/>
      <c r="JUJ4" s="19"/>
      <c r="JUK4" s="19"/>
      <c r="JUL4" s="19"/>
      <c r="JUM4" s="19"/>
      <c r="JUN4" s="19"/>
      <c r="JUO4" s="19"/>
      <c r="JUP4" s="19"/>
      <c r="JUQ4" s="19"/>
      <c r="JUR4" s="19"/>
      <c r="JUS4" s="19"/>
      <c r="JUT4" s="19"/>
      <c r="JUU4" s="19"/>
      <c r="JUV4" s="19"/>
      <c r="JUW4" s="19"/>
      <c r="JUX4" s="19"/>
      <c r="JUY4" s="19"/>
      <c r="JUZ4" s="19"/>
      <c r="JVA4" s="19"/>
      <c r="JVB4" s="19"/>
      <c r="JVC4" s="19"/>
      <c r="JVD4" s="19"/>
      <c r="JVE4" s="19"/>
      <c r="JVF4" s="19"/>
      <c r="JVG4" s="19"/>
      <c r="JVH4" s="19"/>
      <c r="JVI4" s="19"/>
      <c r="JVJ4" s="19"/>
      <c r="JVK4" s="19"/>
      <c r="JVL4" s="19"/>
      <c r="JVM4" s="19"/>
      <c r="JVN4" s="19"/>
      <c r="JVO4" s="19"/>
      <c r="JVP4" s="19"/>
      <c r="JVQ4" s="19"/>
      <c r="JVR4" s="19"/>
      <c r="JVS4" s="19"/>
      <c r="JVT4" s="19"/>
      <c r="JVU4" s="19"/>
      <c r="JVV4" s="19"/>
      <c r="JVW4" s="19"/>
      <c r="JVX4" s="19"/>
      <c r="JVY4" s="19"/>
      <c r="JVZ4" s="19"/>
      <c r="JWA4" s="19"/>
      <c r="JWB4" s="19"/>
      <c r="JWC4" s="19"/>
      <c r="JWD4" s="19"/>
      <c r="JWE4" s="19"/>
      <c r="JWF4" s="19"/>
      <c r="JWG4" s="19"/>
      <c r="JWH4" s="19"/>
      <c r="JWI4" s="19"/>
      <c r="JWJ4" s="19"/>
      <c r="JWK4" s="19"/>
      <c r="JWL4" s="19"/>
      <c r="JWM4" s="19"/>
      <c r="JWN4" s="19"/>
      <c r="JWO4" s="19"/>
      <c r="JWP4" s="19"/>
      <c r="JWQ4" s="19"/>
      <c r="JWR4" s="19"/>
      <c r="JWS4" s="19"/>
      <c r="JWT4" s="19"/>
      <c r="JWU4" s="19"/>
      <c r="JWV4" s="19"/>
      <c r="JWW4" s="19"/>
      <c r="JWX4" s="19"/>
      <c r="JWY4" s="19"/>
      <c r="JWZ4" s="19"/>
      <c r="JXA4" s="19"/>
      <c r="JXB4" s="19"/>
      <c r="JXC4" s="19"/>
      <c r="JXD4" s="19"/>
      <c r="JXE4" s="19"/>
      <c r="JXF4" s="19"/>
      <c r="JXG4" s="19"/>
      <c r="JXH4" s="19"/>
      <c r="JXI4" s="19"/>
      <c r="JXJ4" s="19"/>
      <c r="JXK4" s="19"/>
      <c r="JXL4" s="19"/>
      <c r="JXM4" s="19"/>
      <c r="JXN4" s="19"/>
      <c r="JXO4" s="19"/>
      <c r="JXP4" s="19"/>
      <c r="JXQ4" s="19"/>
      <c r="JXR4" s="19"/>
      <c r="JXS4" s="19"/>
      <c r="JXT4" s="19"/>
      <c r="JXU4" s="19"/>
      <c r="JXV4" s="19"/>
      <c r="JXW4" s="19"/>
      <c r="JXX4" s="19"/>
      <c r="JXY4" s="19"/>
      <c r="JXZ4" s="19"/>
      <c r="JYA4" s="19"/>
      <c r="JYB4" s="19"/>
      <c r="JYC4" s="19"/>
      <c r="JYD4" s="19"/>
      <c r="JYE4" s="19"/>
      <c r="JYF4" s="19"/>
      <c r="JYG4" s="19"/>
      <c r="JYH4" s="19"/>
      <c r="JYI4" s="19"/>
      <c r="JYJ4" s="19"/>
      <c r="JYK4" s="19"/>
      <c r="JYL4" s="19"/>
      <c r="JYM4" s="19"/>
      <c r="JYN4" s="19"/>
      <c r="JYO4" s="19"/>
      <c r="JYP4" s="19"/>
      <c r="JYQ4" s="19"/>
      <c r="JYR4" s="19"/>
      <c r="JYS4" s="19"/>
      <c r="JYT4" s="19"/>
      <c r="JYU4" s="19"/>
      <c r="JYV4" s="19"/>
      <c r="JYW4" s="19"/>
      <c r="JYX4" s="19"/>
      <c r="JYY4" s="19"/>
      <c r="JYZ4" s="19"/>
      <c r="JZA4" s="19"/>
      <c r="JZB4" s="19"/>
      <c r="JZC4" s="19"/>
      <c r="JZD4" s="19"/>
      <c r="JZE4" s="19"/>
      <c r="JZF4" s="19"/>
      <c r="JZG4" s="19"/>
      <c r="JZH4" s="19"/>
      <c r="JZI4" s="19"/>
      <c r="JZJ4" s="19"/>
      <c r="JZK4" s="19"/>
      <c r="JZL4" s="19"/>
      <c r="JZM4" s="19"/>
      <c r="JZN4" s="19"/>
      <c r="JZO4" s="19"/>
      <c r="JZP4" s="19"/>
      <c r="JZQ4" s="19"/>
      <c r="JZR4" s="19"/>
      <c r="JZS4" s="19"/>
      <c r="JZT4" s="19"/>
      <c r="JZU4" s="19"/>
      <c r="JZV4" s="19"/>
      <c r="JZW4" s="19"/>
      <c r="JZX4" s="19"/>
      <c r="JZY4" s="19"/>
      <c r="JZZ4" s="19"/>
      <c r="KAA4" s="19"/>
      <c r="KAB4" s="19"/>
      <c r="KAC4" s="19"/>
      <c r="KAD4" s="19"/>
      <c r="KAE4" s="19"/>
      <c r="KAF4" s="19"/>
      <c r="KAG4" s="19"/>
      <c r="KAH4" s="19"/>
      <c r="KAI4" s="19"/>
      <c r="KAJ4" s="19"/>
      <c r="KAK4" s="19"/>
      <c r="KAL4" s="19"/>
      <c r="KAM4" s="19"/>
      <c r="KAN4" s="19"/>
      <c r="KAO4" s="19"/>
      <c r="KAP4" s="19"/>
      <c r="KAQ4" s="19"/>
      <c r="KAR4" s="19"/>
      <c r="KAS4" s="19"/>
      <c r="KAT4" s="19"/>
      <c r="KAU4" s="19"/>
      <c r="KAV4" s="19"/>
      <c r="KAW4" s="19"/>
      <c r="KAX4" s="19"/>
      <c r="KAY4" s="19"/>
      <c r="KAZ4" s="19"/>
      <c r="KBA4" s="19"/>
      <c r="KBB4" s="19"/>
      <c r="KBC4" s="19"/>
      <c r="KBD4" s="19"/>
      <c r="KBE4" s="19"/>
      <c r="KBF4" s="19"/>
      <c r="KBG4" s="19"/>
      <c r="KBH4" s="19"/>
      <c r="KBI4" s="19"/>
      <c r="KBJ4" s="19"/>
      <c r="KBK4" s="19"/>
      <c r="KBL4" s="19"/>
      <c r="KBM4" s="19"/>
      <c r="KBN4" s="19"/>
      <c r="KBO4" s="19"/>
      <c r="KBP4" s="19"/>
      <c r="KBQ4" s="19"/>
      <c r="KBR4" s="19"/>
      <c r="KBS4" s="19"/>
      <c r="KBT4" s="19"/>
      <c r="KBU4" s="19"/>
      <c r="KBV4" s="19"/>
      <c r="KBW4" s="19"/>
      <c r="KBX4" s="19"/>
      <c r="KBY4" s="19"/>
      <c r="KBZ4" s="19"/>
      <c r="KCA4" s="19"/>
      <c r="KCB4" s="19"/>
      <c r="KCC4" s="19"/>
      <c r="KCD4" s="19"/>
      <c r="KCE4" s="19"/>
      <c r="KCF4" s="19"/>
      <c r="KCG4" s="19"/>
      <c r="KCH4" s="19"/>
      <c r="KCI4" s="19"/>
      <c r="KCJ4" s="19"/>
      <c r="KCK4" s="19"/>
      <c r="KCL4" s="19"/>
      <c r="KCM4" s="19"/>
      <c r="KCN4" s="19"/>
      <c r="KCO4" s="19"/>
      <c r="KCP4" s="19"/>
      <c r="KCQ4" s="19"/>
      <c r="KCR4" s="19"/>
      <c r="KCS4" s="19"/>
      <c r="KCT4" s="19"/>
      <c r="KCU4" s="19"/>
      <c r="KCV4" s="19"/>
      <c r="KCW4" s="19"/>
      <c r="KCX4" s="19"/>
      <c r="KCY4" s="19"/>
      <c r="KCZ4" s="19"/>
      <c r="KDA4" s="19"/>
      <c r="KDB4" s="19"/>
      <c r="KDC4" s="19"/>
      <c r="KDD4" s="19"/>
      <c r="KDE4" s="19"/>
      <c r="KDF4" s="19"/>
      <c r="KDG4" s="19"/>
      <c r="KDH4" s="19"/>
      <c r="KDI4" s="19"/>
      <c r="KDJ4" s="19"/>
      <c r="KDK4" s="19"/>
      <c r="KDL4" s="19"/>
      <c r="KDM4" s="19"/>
      <c r="KDN4" s="19"/>
      <c r="KDO4" s="19"/>
      <c r="KDP4" s="19"/>
      <c r="KDQ4" s="19"/>
      <c r="KDR4" s="19"/>
      <c r="KDS4" s="19"/>
      <c r="KDT4" s="19"/>
      <c r="KDU4" s="19"/>
      <c r="KDV4" s="19"/>
      <c r="KDW4" s="19"/>
      <c r="KDX4" s="19"/>
      <c r="KDY4" s="19"/>
      <c r="KDZ4" s="19"/>
      <c r="KEA4" s="19"/>
      <c r="KEB4" s="19"/>
      <c r="KEC4" s="19"/>
      <c r="KED4" s="19"/>
      <c r="KEE4" s="19"/>
      <c r="KEF4" s="19"/>
      <c r="KEG4" s="19"/>
      <c r="KEH4" s="19"/>
      <c r="KEI4" s="19"/>
      <c r="KEJ4" s="19"/>
      <c r="KEK4" s="19"/>
      <c r="KEL4" s="19"/>
      <c r="KEM4" s="19"/>
      <c r="KEN4" s="19"/>
      <c r="KEO4" s="19"/>
      <c r="KEP4" s="19"/>
      <c r="KEQ4" s="19"/>
      <c r="KER4" s="19"/>
      <c r="KES4" s="19"/>
      <c r="KET4" s="19"/>
      <c r="KEU4" s="19"/>
      <c r="KEV4" s="19"/>
      <c r="KEW4" s="19"/>
      <c r="KEX4" s="19"/>
      <c r="KEY4" s="19"/>
      <c r="KEZ4" s="19"/>
      <c r="KFA4" s="19"/>
      <c r="KFB4" s="19"/>
      <c r="KFC4" s="19"/>
      <c r="KFD4" s="19"/>
      <c r="KFE4" s="19"/>
      <c r="KFF4" s="19"/>
      <c r="KFG4" s="19"/>
      <c r="KFH4" s="19"/>
      <c r="KFI4" s="19"/>
      <c r="KFJ4" s="19"/>
      <c r="KFK4" s="19"/>
      <c r="KFL4" s="19"/>
      <c r="KFM4" s="19"/>
      <c r="KFN4" s="19"/>
      <c r="KFO4" s="19"/>
      <c r="KFP4" s="19"/>
      <c r="KFQ4" s="19"/>
      <c r="KFR4" s="19"/>
      <c r="KFS4" s="19"/>
      <c r="KFT4" s="19"/>
      <c r="KFU4" s="19"/>
      <c r="KFV4" s="19"/>
      <c r="KFW4" s="19"/>
      <c r="KFX4" s="19"/>
      <c r="KFY4" s="19"/>
      <c r="KFZ4" s="19"/>
      <c r="KGA4" s="19"/>
      <c r="KGB4" s="19"/>
      <c r="KGC4" s="19"/>
      <c r="KGD4" s="19"/>
      <c r="KGE4" s="19"/>
      <c r="KGF4" s="19"/>
      <c r="KGG4" s="19"/>
      <c r="KGH4" s="19"/>
      <c r="KGI4" s="19"/>
      <c r="KGJ4" s="19"/>
      <c r="KGK4" s="19"/>
      <c r="KGL4" s="19"/>
      <c r="KGM4" s="19"/>
      <c r="KGN4" s="19"/>
      <c r="KGO4" s="19"/>
      <c r="KGP4" s="19"/>
      <c r="KGQ4" s="19"/>
      <c r="KGR4" s="19"/>
      <c r="KGS4" s="19"/>
      <c r="KGT4" s="19"/>
      <c r="KGU4" s="19"/>
      <c r="KGV4" s="19"/>
      <c r="KGW4" s="19"/>
      <c r="KGX4" s="19"/>
      <c r="KGY4" s="19"/>
      <c r="KGZ4" s="19"/>
      <c r="KHA4" s="19"/>
      <c r="KHB4" s="19"/>
      <c r="KHC4" s="19"/>
      <c r="KHD4" s="19"/>
      <c r="KHE4" s="19"/>
      <c r="KHF4" s="19"/>
      <c r="KHG4" s="19"/>
      <c r="KHH4" s="19"/>
      <c r="KHI4" s="19"/>
      <c r="KHJ4" s="19"/>
      <c r="KHK4" s="19"/>
      <c r="KHL4" s="19"/>
      <c r="KHM4" s="19"/>
      <c r="KHN4" s="19"/>
      <c r="KHO4" s="19"/>
      <c r="KHP4" s="19"/>
      <c r="KHQ4" s="19"/>
      <c r="KHR4" s="19"/>
      <c r="KHS4" s="19"/>
      <c r="KHT4" s="19"/>
      <c r="KHU4" s="19"/>
      <c r="KHV4" s="19"/>
      <c r="KHW4" s="19"/>
      <c r="KHX4" s="19"/>
      <c r="KHY4" s="19"/>
      <c r="KHZ4" s="19"/>
      <c r="KIA4" s="19"/>
      <c r="KIB4" s="19"/>
      <c r="KIC4" s="19"/>
      <c r="KID4" s="19"/>
      <c r="KIE4" s="19"/>
      <c r="KIF4" s="19"/>
      <c r="KIG4" s="19"/>
      <c r="KIH4" s="19"/>
      <c r="KII4" s="19"/>
      <c r="KIJ4" s="19"/>
      <c r="KIK4" s="19"/>
      <c r="KIL4" s="19"/>
      <c r="KIM4" s="19"/>
      <c r="KIN4" s="19"/>
      <c r="KIO4" s="19"/>
      <c r="KIP4" s="19"/>
      <c r="KIQ4" s="19"/>
      <c r="KIR4" s="19"/>
      <c r="KIS4" s="19"/>
      <c r="KIT4" s="19"/>
      <c r="KIU4" s="19"/>
      <c r="KIV4" s="19"/>
      <c r="KIW4" s="19"/>
      <c r="KIX4" s="19"/>
      <c r="KIY4" s="19"/>
      <c r="KIZ4" s="19"/>
      <c r="KJA4" s="19"/>
      <c r="KJB4" s="19"/>
      <c r="KJC4" s="19"/>
      <c r="KJD4" s="19"/>
      <c r="KJE4" s="19"/>
      <c r="KJF4" s="19"/>
      <c r="KJG4" s="19"/>
      <c r="KJH4" s="19"/>
      <c r="KJI4" s="19"/>
      <c r="KJJ4" s="19"/>
      <c r="KJK4" s="19"/>
      <c r="KJL4" s="19"/>
      <c r="KJM4" s="19"/>
      <c r="KJN4" s="19"/>
      <c r="KJO4" s="19"/>
      <c r="KJP4" s="19"/>
      <c r="KJQ4" s="19"/>
      <c r="KJR4" s="19"/>
      <c r="KJS4" s="19"/>
      <c r="KJT4" s="19"/>
      <c r="KJU4" s="19"/>
      <c r="KJV4" s="19"/>
      <c r="KJW4" s="19"/>
      <c r="KJX4" s="19"/>
      <c r="KJY4" s="19"/>
      <c r="KJZ4" s="19"/>
      <c r="KKA4" s="19"/>
      <c r="KKB4" s="19"/>
      <c r="KKC4" s="19"/>
      <c r="KKD4" s="19"/>
      <c r="KKE4" s="19"/>
      <c r="KKF4" s="19"/>
      <c r="KKG4" s="19"/>
      <c r="KKH4" s="19"/>
      <c r="KKI4" s="19"/>
      <c r="KKJ4" s="19"/>
      <c r="KKK4" s="19"/>
      <c r="KKL4" s="19"/>
      <c r="KKM4" s="19"/>
      <c r="KKN4" s="19"/>
      <c r="KKO4" s="19"/>
      <c r="KKP4" s="19"/>
      <c r="KKQ4" s="19"/>
      <c r="KKR4" s="19"/>
      <c r="KKS4" s="19"/>
      <c r="KKT4" s="19"/>
      <c r="KKU4" s="19"/>
      <c r="KKV4" s="19"/>
      <c r="KKW4" s="19"/>
      <c r="KKX4" s="19"/>
      <c r="KKY4" s="19"/>
      <c r="KKZ4" s="19"/>
      <c r="KLA4" s="19"/>
      <c r="KLB4" s="19"/>
      <c r="KLC4" s="19"/>
      <c r="KLD4" s="19"/>
      <c r="KLE4" s="19"/>
      <c r="KLF4" s="19"/>
      <c r="KLG4" s="19"/>
      <c r="KLH4" s="19"/>
      <c r="KLI4" s="19"/>
      <c r="KLJ4" s="19"/>
      <c r="KLK4" s="19"/>
      <c r="KLL4" s="19"/>
      <c r="KLM4" s="19"/>
      <c r="KLN4" s="19"/>
      <c r="KLO4" s="19"/>
      <c r="KLP4" s="19"/>
      <c r="KLQ4" s="19"/>
      <c r="KLR4" s="19"/>
      <c r="KLS4" s="19"/>
      <c r="KLT4" s="19"/>
      <c r="KLU4" s="19"/>
      <c r="KLV4" s="19"/>
      <c r="KLW4" s="19"/>
      <c r="KLX4" s="19"/>
      <c r="KLY4" s="19"/>
      <c r="KLZ4" s="19"/>
      <c r="KMA4" s="19"/>
      <c r="KMB4" s="19"/>
      <c r="KMC4" s="19"/>
      <c r="KMD4" s="19"/>
      <c r="KME4" s="19"/>
      <c r="KMF4" s="19"/>
      <c r="KMG4" s="19"/>
      <c r="KMH4" s="19"/>
      <c r="KMI4" s="19"/>
      <c r="KMJ4" s="19"/>
      <c r="KMK4" s="19"/>
      <c r="KML4" s="19"/>
      <c r="KMM4" s="19"/>
      <c r="KMN4" s="19"/>
      <c r="KMO4" s="19"/>
      <c r="KMP4" s="19"/>
      <c r="KMQ4" s="19"/>
      <c r="KMR4" s="19"/>
      <c r="KMS4" s="19"/>
      <c r="KMT4" s="19"/>
      <c r="KMU4" s="19"/>
      <c r="KMV4" s="19"/>
      <c r="KMW4" s="19"/>
      <c r="KMX4" s="19"/>
      <c r="KMY4" s="19"/>
      <c r="KMZ4" s="19"/>
      <c r="KNA4" s="19"/>
      <c r="KNB4" s="19"/>
      <c r="KNC4" s="19"/>
      <c r="KND4" s="19"/>
      <c r="KNE4" s="19"/>
      <c r="KNF4" s="19"/>
      <c r="KNG4" s="19"/>
      <c r="KNH4" s="19"/>
      <c r="KNI4" s="19"/>
      <c r="KNJ4" s="19"/>
      <c r="KNK4" s="19"/>
      <c r="KNL4" s="19"/>
      <c r="KNM4" s="19"/>
      <c r="KNN4" s="19"/>
      <c r="KNO4" s="19"/>
      <c r="KNP4" s="19"/>
      <c r="KNQ4" s="19"/>
      <c r="KNR4" s="19"/>
      <c r="KNS4" s="19"/>
      <c r="KNT4" s="19"/>
      <c r="KNU4" s="19"/>
      <c r="KNV4" s="19"/>
      <c r="KNW4" s="19"/>
      <c r="KNX4" s="19"/>
      <c r="KNY4" s="19"/>
      <c r="KNZ4" s="19"/>
      <c r="KOA4" s="19"/>
      <c r="KOB4" s="19"/>
      <c r="KOC4" s="19"/>
      <c r="KOD4" s="19"/>
      <c r="KOE4" s="19"/>
      <c r="KOF4" s="19"/>
      <c r="KOG4" s="19"/>
      <c r="KOH4" s="19"/>
      <c r="KOI4" s="19"/>
      <c r="KOJ4" s="19"/>
      <c r="KOK4" s="19"/>
      <c r="KOL4" s="19"/>
      <c r="KOM4" s="19"/>
      <c r="KON4" s="19"/>
      <c r="KOO4" s="19"/>
      <c r="KOP4" s="19"/>
      <c r="KOQ4" s="19"/>
      <c r="KOR4" s="19"/>
      <c r="KOS4" s="19"/>
      <c r="KOT4" s="19"/>
      <c r="KOU4" s="19"/>
      <c r="KOV4" s="19"/>
      <c r="KOW4" s="19"/>
      <c r="KOX4" s="19"/>
      <c r="KOY4" s="19"/>
      <c r="KOZ4" s="19"/>
      <c r="KPA4" s="19"/>
      <c r="KPB4" s="19"/>
      <c r="KPC4" s="19"/>
      <c r="KPD4" s="19"/>
      <c r="KPE4" s="19"/>
      <c r="KPF4" s="19"/>
      <c r="KPG4" s="19"/>
      <c r="KPH4" s="19"/>
      <c r="KPI4" s="19"/>
      <c r="KPJ4" s="19"/>
      <c r="KPK4" s="19"/>
      <c r="KPL4" s="19"/>
      <c r="KPM4" s="19"/>
      <c r="KPN4" s="19"/>
      <c r="KPO4" s="19"/>
      <c r="KPP4" s="19"/>
      <c r="KPQ4" s="19"/>
      <c r="KPR4" s="19"/>
      <c r="KPS4" s="19"/>
      <c r="KPT4" s="19"/>
      <c r="KPU4" s="19"/>
      <c r="KPV4" s="19"/>
      <c r="KPW4" s="19"/>
      <c r="KPX4" s="19"/>
      <c r="KPY4" s="19"/>
      <c r="KPZ4" s="19"/>
      <c r="KQA4" s="19"/>
      <c r="KQB4" s="19"/>
      <c r="KQC4" s="19"/>
      <c r="KQD4" s="19"/>
      <c r="KQE4" s="19"/>
      <c r="KQF4" s="19"/>
      <c r="KQG4" s="19"/>
      <c r="KQH4" s="19"/>
      <c r="KQI4" s="19"/>
      <c r="KQJ4" s="19"/>
      <c r="KQK4" s="19"/>
      <c r="KQL4" s="19"/>
      <c r="KQM4" s="19"/>
      <c r="KQN4" s="19"/>
      <c r="KQO4" s="19"/>
      <c r="KQP4" s="19"/>
      <c r="KQQ4" s="19"/>
      <c r="KQR4" s="19"/>
      <c r="KQS4" s="19"/>
      <c r="KQT4" s="19"/>
      <c r="KQU4" s="19"/>
      <c r="KQV4" s="19"/>
      <c r="KQW4" s="19"/>
      <c r="KQX4" s="19"/>
      <c r="KQY4" s="19"/>
      <c r="KQZ4" s="19"/>
      <c r="KRA4" s="19"/>
      <c r="KRB4" s="19"/>
      <c r="KRC4" s="19"/>
      <c r="KRD4" s="19"/>
      <c r="KRE4" s="19"/>
      <c r="KRF4" s="19"/>
      <c r="KRG4" s="19"/>
      <c r="KRH4" s="19"/>
      <c r="KRI4" s="19"/>
      <c r="KRJ4" s="19"/>
      <c r="KRK4" s="19"/>
      <c r="KRL4" s="19"/>
      <c r="KRM4" s="19"/>
      <c r="KRN4" s="19"/>
      <c r="KRO4" s="19"/>
      <c r="KRP4" s="19"/>
      <c r="KRQ4" s="19"/>
      <c r="KRR4" s="19"/>
      <c r="KRS4" s="19"/>
      <c r="KRT4" s="19"/>
      <c r="KRU4" s="19"/>
      <c r="KRV4" s="19"/>
      <c r="KRW4" s="19"/>
      <c r="KRX4" s="19"/>
      <c r="KRY4" s="19"/>
      <c r="KRZ4" s="19"/>
      <c r="KSA4" s="19"/>
      <c r="KSB4" s="19"/>
      <c r="KSC4" s="19"/>
      <c r="KSD4" s="19"/>
      <c r="KSE4" s="19"/>
      <c r="KSF4" s="19"/>
      <c r="KSG4" s="19"/>
      <c r="KSH4" s="19"/>
      <c r="KSI4" s="19"/>
      <c r="KSJ4" s="19"/>
      <c r="KSK4" s="19"/>
      <c r="KSL4" s="19"/>
      <c r="KSM4" s="19"/>
      <c r="KSN4" s="19"/>
      <c r="KSO4" s="19"/>
      <c r="KSP4" s="19"/>
      <c r="KSQ4" s="19"/>
      <c r="KSR4" s="19"/>
      <c r="KSS4" s="19"/>
      <c r="KST4" s="19"/>
      <c r="KSU4" s="19"/>
      <c r="KSV4" s="19"/>
      <c r="KSW4" s="19"/>
      <c r="KSX4" s="19"/>
      <c r="KSY4" s="19"/>
      <c r="KSZ4" s="19"/>
      <c r="KTA4" s="19"/>
      <c r="KTB4" s="19"/>
      <c r="KTC4" s="19"/>
      <c r="KTD4" s="19"/>
      <c r="KTE4" s="19"/>
      <c r="KTF4" s="19"/>
      <c r="KTG4" s="19"/>
      <c r="KTH4" s="19"/>
      <c r="KTI4" s="19"/>
      <c r="KTJ4" s="19"/>
      <c r="KTK4" s="19"/>
      <c r="KTL4" s="19"/>
      <c r="KTM4" s="19"/>
      <c r="KTN4" s="19"/>
      <c r="KTO4" s="19"/>
      <c r="KTP4" s="19"/>
      <c r="KTQ4" s="19"/>
      <c r="KTR4" s="19"/>
      <c r="KTS4" s="19"/>
      <c r="KTT4" s="19"/>
      <c r="KTU4" s="19"/>
      <c r="KTV4" s="19"/>
      <c r="KTW4" s="19"/>
      <c r="KTX4" s="19"/>
      <c r="KTY4" s="19"/>
      <c r="KTZ4" s="19"/>
      <c r="KUA4" s="19"/>
      <c r="KUB4" s="19"/>
      <c r="KUC4" s="19"/>
      <c r="KUD4" s="19"/>
      <c r="KUE4" s="19"/>
      <c r="KUF4" s="19"/>
      <c r="KUG4" s="19"/>
      <c r="KUH4" s="19"/>
      <c r="KUI4" s="19"/>
      <c r="KUJ4" s="19"/>
      <c r="KUK4" s="19"/>
      <c r="KUL4" s="19"/>
      <c r="KUM4" s="19"/>
      <c r="KUN4" s="19"/>
      <c r="KUO4" s="19"/>
      <c r="KUP4" s="19"/>
      <c r="KUQ4" s="19"/>
      <c r="KUR4" s="19"/>
      <c r="KUS4" s="19"/>
      <c r="KUT4" s="19"/>
      <c r="KUU4" s="19"/>
      <c r="KUV4" s="19"/>
      <c r="KUW4" s="19"/>
      <c r="KUX4" s="19"/>
      <c r="KUY4" s="19"/>
      <c r="KUZ4" s="19"/>
      <c r="KVA4" s="19"/>
      <c r="KVB4" s="19"/>
      <c r="KVC4" s="19"/>
      <c r="KVD4" s="19"/>
      <c r="KVE4" s="19"/>
      <c r="KVF4" s="19"/>
      <c r="KVG4" s="19"/>
      <c r="KVH4" s="19"/>
      <c r="KVI4" s="19"/>
      <c r="KVJ4" s="19"/>
      <c r="KVK4" s="19"/>
      <c r="KVL4" s="19"/>
      <c r="KVM4" s="19"/>
      <c r="KVN4" s="19"/>
      <c r="KVO4" s="19"/>
      <c r="KVP4" s="19"/>
      <c r="KVQ4" s="19"/>
      <c r="KVR4" s="19"/>
      <c r="KVS4" s="19"/>
      <c r="KVT4" s="19"/>
      <c r="KVU4" s="19"/>
      <c r="KVV4" s="19"/>
      <c r="KVW4" s="19"/>
      <c r="KVX4" s="19"/>
      <c r="KVY4" s="19"/>
      <c r="KVZ4" s="19"/>
      <c r="KWA4" s="19"/>
      <c r="KWB4" s="19"/>
      <c r="KWC4" s="19"/>
      <c r="KWD4" s="19"/>
      <c r="KWE4" s="19"/>
      <c r="KWF4" s="19"/>
      <c r="KWG4" s="19"/>
      <c r="KWH4" s="19"/>
      <c r="KWI4" s="19"/>
      <c r="KWJ4" s="19"/>
      <c r="KWK4" s="19"/>
      <c r="KWL4" s="19"/>
      <c r="KWM4" s="19"/>
      <c r="KWN4" s="19"/>
      <c r="KWO4" s="19"/>
      <c r="KWP4" s="19"/>
      <c r="KWQ4" s="19"/>
      <c r="KWR4" s="19"/>
      <c r="KWS4" s="19"/>
      <c r="KWT4" s="19"/>
      <c r="KWU4" s="19"/>
      <c r="KWV4" s="19"/>
      <c r="KWW4" s="19"/>
      <c r="KWX4" s="19"/>
      <c r="KWY4" s="19"/>
      <c r="KWZ4" s="19"/>
      <c r="KXA4" s="19"/>
      <c r="KXB4" s="19"/>
      <c r="KXC4" s="19"/>
      <c r="KXD4" s="19"/>
      <c r="KXE4" s="19"/>
      <c r="KXF4" s="19"/>
      <c r="KXG4" s="19"/>
      <c r="KXH4" s="19"/>
      <c r="KXI4" s="19"/>
      <c r="KXJ4" s="19"/>
      <c r="KXK4" s="19"/>
      <c r="KXL4" s="19"/>
      <c r="KXM4" s="19"/>
      <c r="KXN4" s="19"/>
      <c r="KXO4" s="19"/>
      <c r="KXP4" s="19"/>
      <c r="KXQ4" s="19"/>
      <c r="KXR4" s="19"/>
      <c r="KXS4" s="19"/>
      <c r="KXT4" s="19"/>
      <c r="KXU4" s="19"/>
      <c r="KXV4" s="19"/>
      <c r="KXW4" s="19"/>
      <c r="KXX4" s="19"/>
      <c r="KXY4" s="19"/>
      <c r="KXZ4" s="19"/>
      <c r="KYA4" s="19"/>
      <c r="KYB4" s="19"/>
      <c r="KYC4" s="19"/>
      <c r="KYD4" s="19"/>
      <c r="KYE4" s="19"/>
      <c r="KYF4" s="19"/>
      <c r="KYG4" s="19"/>
      <c r="KYH4" s="19"/>
      <c r="KYI4" s="19"/>
      <c r="KYJ4" s="19"/>
      <c r="KYK4" s="19"/>
      <c r="KYL4" s="19"/>
      <c r="KYM4" s="19"/>
      <c r="KYN4" s="19"/>
      <c r="KYO4" s="19"/>
      <c r="KYP4" s="19"/>
      <c r="KYQ4" s="19"/>
      <c r="KYR4" s="19"/>
      <c r="KYS4" s="19"/>
      <c r="KYT4" s="19"/>
      <c r="KYU4" s="19"/>
      <c r="KYV4" s="19"/>
      <c r="KYW4" s="19"/>
      <c r="KYX4" s="19"/>
      <c r="KYY4" s="19"/>
      <c r="KYZ4" s="19"/>
      <c r="KZA4" s="19"/>
      <c r="KZB4" s="19"/>
      <c r="KZC4" s="19"/>
      <c r="KZD4" s="19"/>
      <c r="KZE4" s="19"/>
      <c r="KZF4" s="19"/>
      <c r="KZG4" s="19"/>
      <c r="KZH4" s="19"/>
      <c r="KZI4" s="19"/>
      <c r="KZJ4" s="19"/>
      <c r="KZK4" s="19"/>
      <c r="KZL4" s="19"/>
      <c r="KZM4" s="19"/>
      <c r="KZN4" s="19"/>
      <c r="KZO4" s="19"/>
      <c r="KZP4" s="19"/>
      <c r="KZQ4" s="19"/>
      <c r="KZR4" s="19"/>
      <c r="KZS4" s="19"/>
      <c r="KZT4" s="19"/>
      <c r="KZU4" s="19"/>
      <c r="KZV4" s="19"/>
      <c r="KZW4" s="19"/>
      <c r="KZX4" s="19"/>
      <c r="KZY4" s="19"/>
      <c r="KZZ4" s="19"/>
      <c r="LAA4" s="19"/>
      <c r="LAB4" s="19"/>
      <c r="LAC4" s="19"/>
      <c r="LAD4" s="19"/>
      <c r="LAE4" s="19"/>
      <c r="LAF4" s="19"/>
      <c r="LAG4" s="19"/>
      <c r="LAH4" s="19"/>
      <c r="LAI4" s="19"/>
      <c r="LAJ4" s="19"/>
      <c r="LAK4" s="19"/>
      <c r="LAL4" s="19"/>
      <c r="LAM4" s="19"/>
      <c r="LAN4" s="19"/>
      <c r="LAO4" s="19"/>
      <c r="LAP4" s="19"/>
      <c r="LAQ4" s="19"/>
      <c r="LAR4" s="19"/>
      <c r="LAS4" s="19"/>
      <c r="LAT4" s="19"/>
      <c r="LAU4" s="19"/>
      <c r="LAV4" s="19"/>
      <c r="LAW4" s="19"/>
      <c r="LAX4" s="19"/>
      <c r="LAY4" s="19"/>
      <c r="LAZ4" s="19"/>
      <c r="LBA4" s="19"/>
      <c r="LBB4" s="19"/>
      <c r="LBC4" s="19"/>
      <c r="LBD4" s="19"/>
      <c r="LBE4" s="19"/>
      <c r="LBF4" s="19"/>
      <c r="LBG4" s="19"/>
      <c r="LBH4" s="19"/>
      <c r="LBI4" s="19"/>
      <c r="LBJ4" s="19"/>
      <c r="LBK4" s="19"/>
      <c r="LBL4" s="19"/>
      <c r="LBM4" s="19"/>
      <c r="LBN4" s="19"/>
      <c r="LBO4" s="19"/>
      <c r="LBP4" s="19"/>
      <c r="LBQ4" s="19"/>
      <c r="LBR4" s="19"/>
      <c r="LBS4" s="19"/>
      <c r="LBT4" s="19"/>
      <c r="LBU4" s="19"/>
      <c r="LBV4" s="19"/>
      <c r="LBW4" s="19"/>
      <c r="LBX4" s="19"/>
      <c r="LBY4" s="19"/>
      <c r="LBZ4" s="19"/>
      <c r="LCA4" s="19"/>
      <c r="LCB4" s="19"/>
      <c r="LCC4" s="19"/>
      <c r="LCD4" s="19"/>
      <c r="LCE4" s="19"/>
      <c r="LCF4" s="19"/>
      <c r="LCG4" s="19"/>
      <c r="LCH4" s="19"/>
      <c r="LCI4" s="19"/>
      <c r="LCJ4" s="19"/>
      <c r="LCK4" s="19"/>
      <c r="LCL4" s="19"/>
      <c r="LCM4" s="19"/>
      <c r="LCN4" s="19"/>
      <c r="LCO4" s="19"/>
      <c r="LCP4" s="19"/>
      <c r="LCQ4" s="19"/>
      <c r="LCR4" s="19"/>
      <c r="LCS4" s="19"/>
      <c r="LCT4" s="19"/>
      <c r="LCU4" s="19"/>
      <c r="LCV4" s="19"/>
      <c r="LCW4" s="19"/>
      <c r="LCX4" s="19"/>
      <c r="LCY4" s="19"/>
      <c r="LCZ4" s="19"/>
      <c r="LDA4" s="19"/>
      <c r="LDB4" s="19"/>
      <c r="LDC4" s="19"/>
      <c r="LDD4" s="19"/>
      <c r="LDE4" s="19"/>
      <c r="LDF4" s="19"/>
      <c r="LDG4" s="19"/>
      <c r="LDH4" s="19"/>
      <c r="LDI4" s="19"/>
      <c r="LDJ4" s="19"/>
      <c r="LDK4" s="19"/>
      <c r="LDL4" s="19"/>
      <c r="LDM4" s="19"/>
      <c r="LDN4" s="19"/>
      <c r="LDO4" s="19"/>
      <c r="LDP4" s="19"/>
      <c r="LDQ4" s="19"/>
      <c r="LDR4" s="19"/>
      <c r="LDS4" s="19"/>
      <c r="LDT4" s="19"/>
      <c r="LDU4" s="19"/>
      <c r="LDV4" s="19"/>
      <c r="LDW4" s="19"/>
      <c r="LDX4" s="19"/>
      <c r="LDY4" s="19"/>
      <c r="LDZ4" s="19"/>
      <c r="LEA4" s="19"/>
      <c r="LEB4" s="19"/>
      <c r="LEC4" s="19"/>
      <c r="LED4" s="19"/>
      <c r="LEE4" s="19"/>
      <c r="LEF4" s="19"/>
      <c r="LEG4" s="19"/>
      <c r="LEH4" s="19"/>
      <c r="LEI4" s="19"/>
      <c r="LEJ4" s="19"/>
      <c r="LEK4" s="19"/>
      <c r="LEL4" s="19"/>
      <c r="LEM4" s="19"/>
      <c r="LEN4" s="19"/>
      <c r="LEO4" s="19"/>
      <c r="LEP4" s="19"/>
      <c r="LEQ4" s="19"/>
      <c r="LER4" s="19"/>
      <c r="LES4" s="19"/>
      <c r="LET4" s="19"/>
      <c r="LEU4" s="19"/>
      <c r="LEV4" s="19"/>
      <c r="LEW4" s="19"/>
      <c r="LEX4" s="19"/>
      <c r="LEY4" s="19"/>
      <c r="LEZ4" s="19"/>
      <c r="LFA4" s="19"/>
      <c r="LFB4" s="19"/>
      <c r="LFC4" s="19"/>
      <c r="LFD4" s="19"/>
      <c r="LFE4" s="19"/>
      <c r="LFF4" s="19"/>
      <c r="LFG4" s="19"/>
      <c r="LFH4" s="19"/>
      <c r="LFI4" s="19"/>
      <c r="LFJ4" s="19"/>
      <c r="LFK4" s="19"/>
      <c r="LFL4" s="19"/>
      <c r="LFM4" s="19"/>
      <c r="LFN4" s="19"/>
      <c r="LFO4" s="19"/>
      <c r="LFP4" s="19"/>
      <c r="LFQ4" s="19"/>
      <c r="LFR4" s="19"/>
      <c r="LFS4" s="19"/>
      <c r="LFT4" s="19"/>
      <c r="LFU4" s="19"/>
      <c r="LFV4" s="19"/>
      <c r="LFW4" s="19"/>
      <c r="LFX4" s="19"/>
      <c r="LFY4" s="19"/>
      <c r="LFZ4" s="19"/>
      <c r="LGA4" s="19"/>
      <c r="LGB4" s="19"/>
      <c r="LGC4" s="19"/>
      <c r="LGD4" s="19"/>
      <c r="LGE4" s="19"/>
      <c r="LGF4" s="19"/>
      <c r="LGG4" s="19"/>
      <c r="LGH4" s="19"/>
      <c r="LGI4" s="19"/>
      <c r="LGJ4" s="19"/>
      <c r="LGK4" s="19"/>
      <c r="LGL4" s="19"/>
      <c r="LGM4" s="19"/>
      <c r="LGN4" s="19"/>
      <c r="LGO4" s="19"/>
      <c r="LGP4" s="19"/>
      <c r="LGQ4" s="19"/>
      <c r="LGR4" s="19"/>
      <c r="LGS4" s="19"/>
      <c r="LGT4" s="19"/>
      <c r="LGU4" s="19"/>
      <c r="LGV4" s="19"/>
      <c r="LGW4" s="19"/>
      <c r="LGX4" s="19"/>
      <c r="LGY4" s="19"/>
      <c r="LGZ4" s="19"/>
      <c r="LHA4" s="19"/>
      <c r="LHB4" s="19"/>
      <c r="LHC4" s="19"/>
      <c r="LHD4" s="19"/>
      <c r="LHE4" s="19"/>
      <c r="LHF4" s="19"/>
      <c r="LHG4" s="19"/>
      <c r="LHH4" s="19"/>
      <c r="LHI4" s="19"/>
      <c r="LHJ4" s="19"/>
      <c r="LHK4" s="19"/>
      <c r="LHL4" s="19"/>
      <c r="LHM4" s="19"/>
      <c r="LHN4" s="19"/>
      <c r="LHO4" s="19"/>
      <c r="LHP4" s="19"/>
      <c r="LHQ4" s="19"/>
      <c r="LHR4" s="19"/>
      <c r="LHS4" s="19"/>
      <c r="LHT4" s="19"/>
      <c r="LHU4" s="19"/>
      <c r="LHV4" s="19"/>
      <c r="LHW4" s="19"/>
      <c r="LHX4" s="19"/>
      <c r="LHY4" s="19"/>
      <c r="LHZ4" s="19"/>
      <c r="LIA4" s="19"/>
      <c r="LIB4" s="19"/>
      <c r="LIC4" s="19"/>
      <c r="LID4" s="19"/>
      <c r="LIE4" s="19"/>
      <c r="LIF4" s="19"/>
      <c r="LIG4" s="19"/>
      <c r="LIH4" s="19"/>
      <c r="LII4" s="19"/>
      <c r="LIJ4" s="19"/>
      <c r="LIK4" s="19"/>
      <c r="LIL4" s="19"/>
      <c r="LIM4" s="19"/>
      <c r="LIN4" s="19"/>
      <c r="LIO4" s="19"/>
      <c r="LIP4" s="19"/>
      <c r="LIQ4" s="19"/>
      <c r="LIR4" s="19"/>
      <c r="LIS4" s="19"/>
      <c r="LIT4" s="19"/>
      <c r="LIU4" s="19"/>
      <c r="LIV4" s="19"/>
      <c r="LIW4" s="19"/>
      <c r="LIX4" s="19"/>
      <c r="LIY4" s="19"/>
      <c r="LIZ4" s="19"/>
      <c r="LJA4" s="19"/>
      <c r="LJB4" s="19"/>
      <c r="LJC4" s="19"/>
      <c r="LJD4" s="19"/>
      <c r="LJE4" s="19"/>
      <c r="LJF4" s="19"/>
      <c r="LJG4" s="19"/>
      <c r="LJH4" s="19"/>
      <c r="LJI4" s="19"/>
      <c r="LJJ4" s="19"/>
      <c r="LJK4" s="19"/>
      <c r="LJL4" s="19"/>
      <c r="LJM4" s="19"/>
      <c r="LJN4" s="19"/>
      <c r="LJO4" s="19"/>
      <c r="LJP4" s="19"/>
      <c r="LJQ4" s="19"/>
      <c r="LJR4" s="19"/>
      <c r="LJS4" s="19"/>
      <c r="LJT4" s="19"/>
      <c r="LJU4" s="19"/>
      <c r="LJV4" s="19"/>
      <c r="LJW4" s="19"/>
      <c r="LJX4" s="19"/>
      <c r="LJY4" s="19"/>
      <c r="LJZ4" s="19"/>
      <c r="LKA4" s="19"/>
      <c r="LKB4" s="19"/>
      <c r="LKC4" s="19"/>
      <c r="LKD4" s="19"/>
      <c r="LKE4" s="19"/>
      <c r="LKF4" s="19"/>
      <c r="LKG4" s="19"/>
      <c r="LKH4" s="19"/>
      <c r="LKI4" s="19"/>
      <c r="LKJ4" s="19"/>
      <c r="LKK4" s="19"/>
      <c r="LKL4" s="19"/>
      <c r="LKM4" s="19"/>
      <c r="LKN4" s="19"/>
      <c r="LKO4" s="19"/>
      <c r="LKP4" s="19"/>
      <c r="LKQ4" s="19"/>
      <c r="LKR4" s="19"/>
      <c r="LKS4" s="19"/>
      <c r="LKT4" s="19"/>
      <c r="LKU4" s="19"/>
      <c r="LKV4" s="19"/>
      <c r="LKW4" s="19"/>
      <c r="LKX4" s="19"/>
      <c r="LKY4" s="19"/>
      <c r="LKZ4" s="19"/>
      <c r="LLA4" s="19"/>
      <c r="LLB4" s="19"/>
      <c r="LLC4" s="19"/>
      <c r="LLD4" s="19"/>
      <c r="LLE4" s="19"/>
      <c r="LLF4" s="19"/>
      <c r="LLG4" s="19"/>
      <c r="LLH4" s="19"/>
      <c r="LLI4" s="19"/>
      <c r="LLJ4" s="19"/>
      <c r="LLK4" s="19"/>
      <c r="LLL4" s="19"/>
      <c r="LLM4" s="19"/>
      <c r="LLN4" s="19"/>
      <c r="LLO4" s="19"/>
      <c r="LLP4" s="19"/>
      <c r="LLQ4" s="19"/>
      <c r="LLR4" s="19"/>
      <c r="LLS4" s="19"/>
      <c r="LLT4" s="19"/>
      <c r="LLU4" s="19"/>
      <c r="LLV4" s="19"/>
      <c r="LLW4" s="19"/>
      <c r="LLX4" s="19"/>
      <c r="LLY4" s="19"/>
      <c r="LLZ4" s="19"/>
      <c r="LMA4" s="19"/>
      <c r="LMB4" s="19"/>
      <c r="LMC4" s="19"/>
      <c r="LMD4" s="19"/>
      <c r="LME4" s="19"/>
      <c r="LMF4" s="19"/>
      <c r="LMG4" s="19"/>
      <c r="LMH4" s="19"/>
      <c r="LMI4" s="19"/>
      <c r="LMJ4" s="19"/>
      <c r="LMK4" s="19"/>
      <c r="LML4" s="19"/>
      <c r="LMM4" s="19"/>
      <c r="LMN4" s="19"/>
      <c r="LMO4" s="19"/>
      <c r="LMP4" s="19"/>
      <c r="LMQ4" s="19"/>
      <c r="LMR4" s="19"/>
      <c r="LMS4" s="19"/>
      <c r="LMT4" s="19"/>
      <c r="LMU4" s="19"/>
      <c r="LMV4" s="19"/>
      <c r="LMW4" s="19"/>
      <c r="LMX4" s="19"/>
      <c r="LMY4" s="19"/>
      <c r="LMZ4" s="19"/>
      <c r="LNA4" s="19"/>
      <c r="LNB4" s="19"/>
      <c r="LNC4" s="19"/>
      <c r="LND4" s="19"/>
      <c r="LNE4" s="19"/>
      <c r="LNF4" s="19"/>
      <c r="LNG4" s="19"/>
      <c r="LNH4" s="19"/>
      <c r="LNI4" s="19"/>
      <c r="LNJ4" s="19"/>
      <c r="LNK4" s="19"/>
      <c r="LNL4" s="19"/>
      <c r="LNM4" s="19"/>
      <c r="LNN4" s="19"/>
      <c r="LNO4" s="19"/>
      <c r="LNP4" s="19"/>
      <c r="LNQ4" s="19"/>
      <c r="LNR4" s="19"/>
      <c r="LNS4" s="19"/>
      <c r="LNT4" s="19"/>
      <c r="LNU4" s="19"/>
      <c r="LNV4" s="19"/>
      <c r="LNW4" s="19"/>
      <c r="LNX4" s="19"/>
      <c r="LNY4" s="19"/>
      <c r="LNZ4" s="19"/>
      <c r="LOA4" s="19"/>
      <c r="LOB4" s="19"/>
      <c r="LOC4" s="19"/>
      <c r="LOD4" s="19"/>
      <c r="LOE4" s="19"/>
      <c r="LOF4" s="19"/>
      <c r="LOG4" s="19"/>
      <c r="LOH4" s="19"/>
      <c r="LOI4" s="19"/>
      <c r="LOJ4" s="19"/>
      <c r="LOK4" s="19"/>
      <c r="LOL4" s="19"/>
      <c r="LOM4" s="19"/>
      <c r="LON4" s="19"/>
      <c r="LOO4" s="19"/>
      <c r="LOP4" s="19"/>
      <c r="LOQ4" s="19"/>
      <c r="LOR4" s="19"/>
      <c r="LOS4" s="19"/>
      <c r="LOT4" s="19"/>
      <c r="LOU4" s="19"/>
      <c r="LOV4" s="19"/>
      <c r="LOW4" s="19"/>
      <c r="LOX4" s="19"/>
      <c r="LOY4" s="19"/>
      <c r="LOZ4" s="19"/>
      <c r="LPA4" s="19"/>
      <c r="LPB4" s="19"/>
      <c r="LPC4" s="19"/>
      <c r="LPD4" s="19"/>
      <c r="LPE4" s="19"/>
      <c r="LPF4" s="19"/>
      <c r="LPG4" s="19"/>
      <c r="LPH4" s="19"/>
      <c r="LPI4" s="19"/>
      <c r="LPJ4" s="19"/>
      <c r="LPK4" s="19"/>
      <c r="LPL4" s="19"/>
      <c r="LPM4" s="19"/>
      <c r="LPN4" s="19"/>
      <c r="LPO4" s="19"/>
      <c r="LPP4" s="19"/>
      <c r="LPQ4" s="19"/>
      <c r="LPR4" s="19"/>
      <c r="LPS4" s="19"/>
      <c r="LPT4" s="19"/>
      <c r="LPU4" s="19"/>
      <c r="LPV4" s="19"/>
      <c r="LPW4" s="19"/>
      <c r="LPX4" s="19"/>
      <c r="LPY4" s="19"/>
      <c r="LPZ4" s="19"/>
      <c r="LQA4" s="19"/>
      <c r="LQB4" s="19"/>
      <c r="LQC4" s="19"/>
      <c r="LQD4" s="19"/>
      <c r="LQE4" s="19"/>
      <c r="LQF4" s="19"/>
      <c r="LQG4" s="19"/>
      <c r="LQH4" s="19"/>
      <c r="LQI4" s="19"/>
      <c r="LQJ4" s="19"/>
      <c r="LQK4" s="19"/>
      <c r="LQL4" s="19"/>
      <c r="LQM4" s="19"/>
      <c r="LQN4" s="19"/>
      <c r="LQO4" s="19"/>
      <c r="LQP4" s="19"/>
      <c r="LQQ4" s="19"/>
      <c r="LQR4" s="19"/>
      <c r="LQS4" s="19"/>
      <c r="LQT4" s="19"/>
      <c r="LQU4" s="19"/>
      <c r="LQV4" s="19"/>
      <c r="LQW4" s="19"/>
      <c r="LQX4" s="19"/>
      <c r="LQY4" s="19"/>
      <c r="LQZ4" s="19"/>
      <c r="LRA4" s="19"/>
      <c r="LRB4" s="19"/>
      <c r="LRC4" s="19"/>
      <c r="LRD4" s="19"/>
      <c r="LRE4" s="19"/>
      <c r="LRF4" s="19"/>
      <c r="LRG4" s="19"/>
      <c r="LRH4" s="19"/>
      <c r="LRI4" s="19"/>
      <c r="LRJ4" s="19"/>
      <c r="LRK4" s="19"/>
      <c r="LRL4" s="19"/>
      <c r="LRM4" s="19"/>
      <c r="LRN4" s="19"/>
      <c r="LRO4" s="19"/>
      <c r="LRP4" s="19"/>
      <c r="LRQ4" s="19"/>
      <c r="LRR4" s="19"/>
      <c r="LRS4" s="19"/>
      <c r="LRT4" s="19"/>
      <c r="LRU4" s="19"/>
      <c r="LRV4" s="19"/>
      <c r="LRW4" s="19"/>
      <c r="LRX4" s="19"/>
      <c r="LRY4" s="19"/>
      <c r="LRZ4" s="19"/>
      <c r="LSA4" s="19"/>
      <c r="LSB4" s="19"/>
      <c r="LSC4" s="19"/>
      <c r="LSD4" s="19"/>
      <c r="LSE4" s="19"/>
      <c r="LSF4" s="19"/>
      <c r="LSG4" s="19"/>
      <c r="LSH4" s="19"/>
      <c r="LSI4" s="19"/>
      <c r="LSJ4" s="19"/>
      <c r="LSK4" s="19"/>
      <c r="LSL4" s="19"/>
      <c r="LSM4" s="19"/>
      <c r="LSN4" s="19"/>
      <c r="LSO4" s="19"/>
      <c r="LSP4" s="19"/>
      <c r="LSQ4" s="19"/>
      <c r="LSR4" s="19"/>
      <c r="LSS4" s="19"/>
      <c r="LST4" s="19"/>
      <c r="LSU4" s="19"/>
      <c r="LSV4" s="19"/>
      <c r="LSW4" s="19"/>
      <c r="LSX4" s="19"/>
      <c r="LSY4" s="19"/>
      <c r="LSZ4" s="19"/>
      <c r="LTA4" s="19"/>
      <c r="LTB4" s="19"/>
      <c r="LTC4" s="19"/>
      <c r="LTD4" s="19"/>
      <c r="LTE4" s="19"/>
      <c r="LTF4" s="19"/>
      <c r="LTG4" s="19"/>
      <c r="LTH4" s="19"/>
      <c r="LTI4" s="19"/>
      <c r="LTJ4" s="19"/>
      <c r="LTK4" s="19"/>
      <c r="LTL4" s="19"/>
      <c r="LTM4" s="19"/>
      <c r="LTN4" s="19"/>
      <c r="LTO4" s="19"/>
      <c r="LTP4" s="19"/>
      <c r="LTQ4" s="19"/>
      <c r="LTR4" s="19"/>
      <c r="LTS4" s="19"/>
      <c r="LTT4" s="19"/>
      <c r="LTU4" s="19"/>
      <c r="LTV4" s="19"/>
      <c r="LTW4" s="19"/>
      <c r="LTX4" s="19"/>
      <c r="LTY4" s="19"/>
      <c r="LTZ4" s="19"/>
      <c r="LUA4" s="19"/>
      <c r="LUB4" s="19"/>
      <c r="LUC4" s="19"/>
      <c r="LUD4" s="19"/>
      <c r="LUE4" s="19"/>
      <c r="LUF4" s="19"/>
      <c r="LUG4" s="19"/>
      <c r="LUH4" s="19"/>
      <c r="LUI4" s="19"/>
      <c r="LUJ4" s="19"/>
      <c r="LUK4" s="19"/>
      <c r="LUL4" s="19"/>
      <c r="LUM4" s="19"/>
      <c r="LUN4" s="19"/>
      <c r="LUO4" s="19"/>
      <c r="LUP4" s="19"/>
      <c r="LUQ4" s="19"/>
      <c r="LUR4" s="19"/>
      <c r="LUS4" s="19"/>
      <c r="LUT4" s="19"/>
      <c r="LUU4" s="19"/>
      <c r="LUV4" s="19"/>
      <c r="LUW4" s="19"/>
      <c r="LUX4" s="19"/>
      <c r="LUY4" s="19"/>
      <c r="LUZ4" s="19"/>
      <c r="LVA4" s="19"/>
      <c r="LVB4" s="19"/>
      <c r="LVC4" s="19"/>
      <c r="LVD4" s="19"/>
      <c r="LVE4" s="19"/>
      <c r="LVF4" s="19"/>
      <c r="LVG4" s="19"/>
      <c r="LVH4" s="19"/>
      <c r="LVI4" s="19"/>
      <c r="LVJ4" s="19"/>
      <c r="LVK4" s="19"/>
      <c r="LVL4" s="19"/>
      <c r="LVM4" s="19"/>
      <c r="LVN4" s="19"/>
      <c r="LVO4" s="19"/>
      <c r="LVP4" s="19"/>
      <c r="LVQ4" s="19"/>
      <c r="LVR4" s="19"/>
      <c r="LVS4" s="19"/>
      <c r="LVT4" s="19"/>
      <c r="LVU4" s="19"/>
      <c r="LVV4" s="19"/>
      <c r="LVW4" s="19"/>
      <c r="LVX4" s="19"/>
      <c r="LVY4" s="19"/>
      <c r="LVZ4" s="19"/>
      <c r="LWA4" s="19"/>
      <c r="LWB4" s="19"/>
      <c r="LWC4" s="19"/>
      <c r="LWD4" s="19"/>
      <c r="LWE4" s="19"/>
      <c r="LWF4" s="19"/>
      <c r="LWG4" s="19"/>
      <c r="LWH4" s="19"/>
      <c r="LWI4" s="19"/>
      <c r="LWJ4" s="19"/>
      <c r="LWK4" s="19"/>
      <c r="LWL4" s="19"/>
      <c r="LWM4" s="19"/>
      <c r="LWN4" s="19"/>
      <c r="LWO4" s="19"/>
      <c r="LWP4" s="19"/>
      <c r="LWQ4" s="19"/>
      <c r="LWR4" s="19"/>
      <c r="LWS4" s="19"/>
      <c r="LWT4" s="19"/>
      <c r="LWU4" s="19"/>
      <c r="LWV4" s="19"/>
      <c r="LWW4" s="19"/>
      <c r="LWX4" s="19"/>
      <c r="LWY4" s="19"/>
      <c r="LWZ4" s="19"/>
      <c r="LXA4" s="19"/>
      <c r="LXB4" s="19"/>
      <c r="LXC4" s="19"/>
      <c r="LXD4" s="19"/>
      <c r="LXE4" s="19"/>
      <c r="LXF4" s="19"/>
      <c r="LXG4" s="19"/>
      <c r="LXH4" s="19"/>
      <c r="LXI4" s="19"/>
      <c r="LXJ4" s="19"/>
      <c r="LXK4" s="19"/>
      <c r="LXL4" s="19"/>
      <c r="LXM4" s="19"/>
      <c r="LXN4" s="19"/>
      <c r="LXO4" s="19"/>
      <c r="LXP4" s="19"/>
      <c r="LXQ4" s="19"/>
      <c r="LXR4" s="19"/>
      <c r="LXS4" s="19"/>
      <c r="LXT4" s="19"/>
      <c r="LXU4" s="19"/>
      <c r="LXV4" s="19"/>
      <c r="LXW4" s="19"/>
      <c r="LXX4" s="19"/>
      <c r="LXY4" s="19"/>
      <c r="LXZ4" s="19"/>
      <c r="LYA4" s="19"/>
      <c r="LYB4" s="19"/>
      <c r="LYC4" s="19"/>
      <c r="LYD4" s="19"/>
      <c r="LYE4" s="19"/>
      <c r="LYF4" s="19"/>
      <c r="LYG4" s="19"/>
      <c r="LYH4" s="19"/>
      <c r="LYI4" s="19"/>
      <c r="LYJ4" s="19"/>
      <c r="LYK4" s="19"/>
      <c r="LYL4" s="19"/>
      <c r="LYM4" s="19"/>
      <c r="LYN4" s="19"/>
      <c r="LYO4" s="19"/>
      <c r="LYP4" s="19"/>
      <c r="LYQ4" s="19"/>
      <c r="LYR4" s="19"/>
      <c r="LYS4" s="19"/>
      <c r="LYT4" s="19"/>
      <c r="LYU4" s="19"/>
      <c r="LYV4" s="19"/>
      <c r="LYW4" s="19"/>
      <c r="LYX4" s="19"/>
      <c r="LYY4" s="19"/>
      <c r="LYZ4" s="19"/>
      <c r="LZA4" s="19"/>
      <c r="LZB4" s="19"/>
      <c r="LZC4" s="19"/>
      <c r="LZD4" s="19"/>
      <c r="LZE4" s="19"/>
      <c r="LZF4" s="19"/>
      <c r="LZG4" s="19"/>
      <c r="LZH4" s="19"/>
      <c r="LZI4" s="19"/>
      <c r="LZJ4" s="19"/>
      <c r="LZK4" s="19"/>
      <c r="LZL4" s="19"/>
      <c r="LZM4" s="19"/>
      <c r="LZN4" s="19"/>
      <c r="LZO4" s="19"/>
      <c r="LZP4" s="19"/>
      <c r="LZQ4" s="19"/>
      <c r="LZR4" s="19"/>
      <c r="LZS4" s="19"/>
      <c r="LZT4" s="19"/>
      <c r="LZU4" s="19"/>
      <c r="LZV4" s="19"/>
      <c r="LZW4" s="19"/>
      <c r="LZX4" s="19"/>
      <c r="LZY4" s="19"/>
      <c r="LZZ4" s="19"/>
      <c r="MAA4" s="19"/>
      <c r="MAB4" s="19"/>
      <c r="MAC4" s="19"/>
      <c r="MAD4" s="19"/>
      <c r="MAE4" s="19"/>
      <c r="MAF4" s="19"/>
      <c r="MAG4" s="19"/>
      <c r="MAH4" s="19"/>
      <c r="MAI4" s="19"/>
      <c r="MAJ4" s="19"/>
      <c r="MAK4" s="19"/>
      <c r="MAL4" s="19"/>
      <c r="MAM4" s="19"/>
      <c r="MAN4" s="19"/>
      <c r="MAO4" s="19"/>
      <c r="MAP4" s="19"/>
      <c r="MAQ4" s="19"/>
      <c r="MAR4" s="19"/>
      <c r="MAS4" s="19"/>
      <c r="MAT4" s="19"/>
      <c r="MAU4" s="19"/>
      <c r="MAV4" s="19"/>
      <c r="MAW4" s="19"/>
      <c r="MAX4" s="19"/>
      <c r="MAY4" s="19"/>
      <c r="MAZ4" s="19"/>
      <c r="MBA4" s="19"/>
      <c r="MBB4" s="19"/>
      <c r="MBC4" s="19"/>
      <c r="MBD4" s="19"/>
      <c r="MBE4" s="19"/>
      <c r="MBF4" s="19"/>
      <c r="MBG4" s="19"/>
      <c r="MBH4" s="19"/>
      <c r="MBI4" s="19"/>
      <c r="MBJ4" s="19"/>
      <c r="MBK4" s="19"/>
      <c r="MBL4" s="19"/>
      <c r="MBM4" s="19"/>
      <c r="MBN4" s="19"/>
      <c r="MBO4" s="19"/>
      <c r="MBP4" s="19"/>
      <c r="MBQ4" s="19"/>
      <c r="MBR4" s="19"/>
      <c r="MBS4" s="19"/>
      <c r="MBT4" s="19"/>
      <c r="MBU4" s="19"/>
      <c r="MBV4" s="19"/>
      <c r="MBW4" s="19"/>
      <c r="MBX4" s="19"/>
      <c r="MBY4" s="19"/>
      <c r="MBZ4" s="19"/>
      <c r="MCA4" s="19"/>
      <c r="MCB4" s="19"/>
      <c r="MCC4" s="19"/>
      <c r="MCD4" s="19"/>
      <c r="MCE4" s="19"/>
      <c r="MCF4" s="19"/>
      <c r="MCG4" s="19"/>
      <c r="MCH4" s="19"/>
      <c r="MCI4" s="19"/>
      <c r="MCJ4" s="19"/>
      <c r="MCK4" s="19"/>
      <c r="MCL4" s="19"/>
      <c r="MCM4" s="19"/>
      <c r="MCN4" s="19"/>
      <c r="MCO4" s="19"/>
      <c r="MCP4" s="19"/>
      <c r="MCQ4" s="19"/>
      <c r="MCR4" s="19"/>
      <c r="MCS4" s="19"/>
      <c r="MCT4" s="19"/>
      <c r="MCU4" s="19"/>
      <c r="MCV4" s="19"/>
      <c r="MCW4" s="19"/>
      <c r="MCX4" s="19"/>
      <c r="MCY4" s="19"/>
      <c r="MCZ4" s="19"/>
      <c r="MDA4" s="19"/>
      <c r="MDB4" s="19"/>
      <c r="MDC4" s="19"/>
      <c r="MDD4" s="19"/>
      <c r="MDE4" s="19"/>
      <c r="MDF4" s="19"/>
      <c r="MDG4" s="19"/>
      <c r="MDH4" s="19"/>
      <c r="MDI4" s="19"/>
      <c r="MDJ4" s="19"/>
      <c r="MDK4" s="19"/>
      <c r="MDL4" s="19"/>
      <c r="MDM4" s="19"/>
      <c r="MDN4" s="19"/>
      <c r="MDO4" s="19"/>
      <c r="MDP4" s="19"/>
      <c r="MDQ4" s="19"/>
      <c r="MDR4" s="19"/>
      <c r="MDS4" s="19"/>
      <c r="MDT4" s="19"/>
      <c r="MDU4" s="19"/>
      <c r="MDV4" s="19"/>
      <c r="MDW4" s="19"/>
      <c r="MDX4" s="19"/>
      <c r="MDY4" s="19"/>
      <c r="MDZ4" s="19"/>
      <c r="MEA4" s="19"/>
      <c r="MEB4" s="19"/>
      <c r="MEC4" s="19"/>
      <c r="MED4" s="19"/>
      <c r="MEE4" s="19"/>
      <c r="MEF4" s="19"/>
      <c r="MEG4" s="19"/>
      <c r="MEH4" s="19"/>
      <c r="MEI4" s="19"/>
      <c r="MEJ4" s="19"/>
      <c r="MEK4" s="19"/>
      <c r="MEL4" s="19"/>
      <c r="MEM4" s="19"/>
      <c r="MEN4" s="19"/>
      <c r="MEO4" s="19"/>
      <c r="MEP4" s="19"/>
      <c r="MEQ4" s="19"/>
      <c r="MER4" s="19"/>
      <c r="MES4" s="19"/>
      <c r="MET4" s="19"/>
      <c r="MEU4" s="19"/>
      <c r="MEV4" s="19"/>
      <c r="MEW4" s="19"/>
      <c r="MEX4" s="19"/>
      <c r="MEY4" s="19"/>
      <c r="MEZ4" s="19"/>
      <c r="MFA4" s="19"/>
      <c r="MFB4" s="19"/>
      <c r="MFC4" s="19"/>
      <c r="MFD4" s="19"/>
      <c r="MFE4" s="19"/>
      <c r="MFF4" s="19"/>
      <c r="MFG4" s="19"/>
      <c r="MFH4" s="19"/>
      <c r="MFI4" s="19"/>
      <c r="MFJ4" s="19"/>
      <c r="MFK4" s="19"/>
      <c r="MFL4" s="19"/>
      <c r="MFM4" s="19"/>
      <c r="MFN4" s="19"/>
      <c r="MFO4" s="19"/>
      <c r="MFP4" s="19"/>
      <c r="MFQ4" s="19"/>
      <c r="MFR4" s="19"/>
      <c r="MFS4" s="19"/>
      <c r="MFT4" s="19"/>
      <c r="MFU4" s="19"/>
      <c r="MFV4" s="19"/>
      <c r="MFW4" s="19"/>
      <c r="MFX4" s="19"/>
      <c r="MFY4" s="19"/>
      <c r="MFZ4" s="19"/>
      <c r="MGA4" s="19"/>
      <c r="MGB4" s="19"/>
      <c r="MGC4" s="19"/>
      <c r="MGD4" s="19"/>
      <c r="MGE4" s="19"/>
      <c r="MGF4" s="19"/>
      <c r="MGG4" s="19"/>
      <c r="MGH4" s="19"/>
      <c r="MGI4" s="19"/>
      <c r="MGJ4" s="19"/>
      <c r="MGK4" s="19"/>
      <c r="MGL4" s="19"/>
      <c r="MGM4" s="19"/>
      <c r="MGN4" s="19"/>
      <c r="MGO4" s="19"/>
      <c r="MGP4" s="19"/>
      <c r="MGQ4" s="19"/>
      <c r="MGR4" s="19"/>
      <c r="MGS4" s="19"/>
      <c r="MGT4" s="19"/>
      <c r="MGU4" s="19"/>
      <c r="MGV4" s="19"/>
      <c r="MGW4" s="19"/>
      <c r="MGX4" s="19"/>
      <c r="MGY4" s="19"/>
      <c r="MGZ4" s="19"/>
      <c r="MHA4" s="19"/>
      <c r="MHB4" s="19"/>
      <c r="MHC4" s="19"/>
      <c r="MHD4" s="19"/>
      <c r="MHE4" s="19"/>
      <c r="MHF4" s="19"/>
      <c r="MHG4" s="19"/>
      <c r="MHH4" s="19"/>
      <c r="MHI4" s="19"/>
      <c r="MHJ4" s="19"/>
      <c r="MHK4" s="19"/>
      <c r="MHL4" s="19"/>
      <c r="MHM4" s="19"/>
      <c r="MHN4" s="19"/>
      <c r="MHO4" s="19"/>
      <c r="MHP4" s="19"/>
      <c r="MHQ4" s="19"/>
      <c r="MHR4" s="19"/>
      <c r="MHS4" s="19"/>
      <c r="MHT4" s="19"/>
      <c r="MHU4" s="19"/>
      <c r="MHV4" s="19"/>
      <c r="MHW4" s="19"/>
      <c r="MHX4" s="19"/>
      <c r="MHY4" s="19"/>
      <c r="MHZ4" s="19"/>
      <c r="MIA4" s="19"/>
      <c r="MIB4" s="19"/>
      <c r="MIC4" s="19"/>
      <c r="MID4" s="19"/>
      <c r="MIE4" s="19"/>
      <c r="MIF4" s="19"/>
      <c r="MIG4" s="19"/>
      <c r="MIH4" s="19"/>
      <c r="MII4" s="19"/>
      <c r="MIJ4" s="19"/>
      <c r="MIK4" s="19"/>
      <c r="MIL4" s="19"/>
      <c r="MIM4" s="19"/>
      <c r="MIN4" s="19"/>
      <c r="MIO4" s="19"/>
      <c r="MIP4" s="19"/>
      <c r="MIQ4" s="19"/>
      <c r="MIR4" s="19"/>
      <c r="MIS4" s="19"/>
      <c r="MIT4" s="19"/>
      <c r="MIU4" s="19"/>
      <c r="MIV4" s="19"/>
      <c r="MIW4" s="19"/>
      <c r="MIX4" s="19"/>
      <c r="MIY4" s="19"/>
      <c r="MIZ4" s="19"/>
      <c r="MJA4" s="19"/>
      <c r="MJB4" s="19"/>
      <c r="MJC4" s="19"/>
      <c r="MJD4" s="19"/>
      <c r="MJE4" s="19"/>
      <c r="MJF4" s="19"/>
      <c r="MJG4" s="19"/>
      <c r="MJH4" s="19"/>
      <c r="MJI4" s="19"/>
      <c r="MJJ4" s="19"/>
      <c r="MJK4" s="19"/>
      <c r="MJL4" s="19"/>
      <c r="MJM4" s="19"/>
      <c r="MJN4" s="19"/>
      <c r="MJO4" s="19"/>
      <c r="MJP4" s="19"/>
      <c r="MJQ4" s="19"/>
      <c r="MJR4" s="19"/>
      <c r="MJS4" s="19"/>
      <c r="MJT4" s="19"/>
      <c r="MJU4" s="19"/>
      <c r="MJV4" s="19"/>
      <c r="MJW4" s="19"/>
      <c r="MJX4" s="19"/>
      <c r="MJY4" s="19"/>
      <c r="MJZ4" s="19"/>
      <c r="MKA4" s="19"/>
      <c r="MKB4" s="19"/>
      <c r="MKC4" s="19"/>
      <c r="MKD4" s="19"/>
      <c r="MKE4" s="19"/>
      <c r="MKF4" s="19"/>
      <c r="MKG4" s="19"/>
      <c r="MKH4" s="19"/>
      <c r="MKI4" s="19"/>
      <c r="MKJ4" s="19"/>
      <c r="MKK4" s="19"/>
      <c r="MKL4" s="19"/>
      <c r="MKM4" s="19"/>
      <c r="MKN4" s="19"/>
      <c r="MKO4" s="19"/>
      <c r="MKP4" s="19"/>
      <c r="MKQ4" s="19"/>
      <c r="MKR4" s="19"/>
      <c r="MKS4" s="19"/>
      <c r="MKT4" s="19"/>
      <c r="MKU4" s="19"/>
      <c r="MKV4" s="19"/>
      <c r="MKW4" s="19"/>
      <c r="MKX4" s="19"/>
      <c r="MKY4" s="19"/>
      <c r="MKZ4" s="19"/>
      <c r="MLA4" s="19"/>
      <c r="MLB4" s="19"/>
      <c r="MLC4" s="19"/>
      <c r="MLD4" s="19"/>
      <c r="MLE4" s="19"/>
      <c r="MLF4" s="19"/>
      <c r="MLG4" s="19"/>
      <c r="MLH4" s="19"/>
      <c r="MLI4" s="19"/>
      <c r="MLJ4" s="19"/>
      <c r="MLK4" s="19"/>
      <c r="MLL4" s="19"/>
      <c r="MLM4" s="19"/>
      <c r="MLN4" s="19"/>
      <c r="MLO4" s="19"/>
      <c r="MLP4" s="19"/>
      <c r="MLQ4" s="19"/>
      <c r="MLR4" s="19"/>
      <c r="MLS4" s="19"/>
      <c r="MLT4" s="19"/>
      <c r="MLU4" s="19"/>
      <c r="MLV4" s="19"/>
      <c r="MLW4" s="19"/>
      <c r="MLX4" s="19"/>
      <c r="MLY4" s="19"/>
      <c r="MLZ4" s="19"/>
      <c r="MMA4" s="19"/>
      <c r="MMB4" s="19"/>
      <c r="MMC4" s="19"/>
      <c r="MMD4" s="19"/>
      <c r="MME4" s="19"/>
      <c r="MMF4" s="19"/>
      <c r="MMG4" s="19"/>
      <c r="MMH4" s="19"/>
      <c r="MMI4" s="19"/>
      <c r="MMJ4" s="19"/>
      <c r="MMK4" s="19"/>
      <c r="MML4" s="19"/>
      <c r="MMM4" s="19"/>
      <c r="MMN4" s="19"/>
      <c r="MMO4" s="19"/>
      <c r="MMP4" s="19"/>
      <c r="MMQ4" s="19"/>
      <c r="MMR4" s="19"/>
      <c r="MMS4" s="19"/>
      <c r="MMT4" s="19"/>
      <c r="MMU4" s="19"/>
      <c r="MMV4" s="19"/>
      <c r="MMW4" s="19"/>
      <c r="MMX4" s="19"/>
      <c r="MMY4" s="19"/>
      <c r="MMZ4" s="19"/>
      <c r="MNA4" s="19"/>
      <c r="MNB4" s="19"/>
      <c r="MNC4" s="19"/>
      <c r="MND4" s="19"/>
      <c r="MNE4" s="19"/>
      <c r="MNF4" s="19"/>
      <c r="MNG4" s="19"/>
      <c r="MNH4" s="19"/>
      <c r="MNI4" s="19"/>
      <c r="MNJ4" s="19"/>
      <c r="MNK4" s="19"/>
      <c r="MNL4" s="19"/>
      <c r="MNM4" s="19"/>
      <c r="MNN4" s="19"/>
      <c r="MNO4" s="19"/>
      <c r="MNP4" s="19"/>
      <c r="MNQ4" s="19"/>
      <c r="MNR4" s="19"/>
      <c r="MNS4" s="19"/>
      <c r="MNT4" s="19"/>
      <c r="MNU4" s="19"/>
      <c r="MNV4" s="19"/>
      <c r="MNW4" s="19"/>
      <c r="MNX4" s="19"/>
      <c r="MNY4" s="19"/>
      <c r="MNZ4" s="19"/>
      <c r="MOA4" s="19"/>
      <c r="MOB4" s="19"/>
      <c r="MOC4" s="19"/>
      <c r="MOD4" s="19"/>
      <c r="MOE4" s="19"/>
      <c r="MOF4" s="19"/>
      <c r="MOG4" s="19"/>
      <c r="MOH4" s="19"/>
      <c r="MOI4" s="19"/>
      <c r="MOJ4" s="19"/>
      <c r="MOK4" s="19"/>
      <c r="MOL4" s="19"/>
      <c r="MOM4" s="19"/>
      <c r="MON4" s="19"/>
      <c r="MOO4" s="19"/>
      <c r="MOP4" s="19"/>
      <c r="MOQ4" s="19"/>
      <c r="MOR4" s="19"/>
      <c r="MOS4" s="19"/>
      <c r="MOT4" s="19"/>
      <c r="MOU4" s="19"/>
      <c r="MOV4" s="19"/>
      <c r="MOW4" s="19"/>
      <c r="MOX4" s="19"/>
      <c r="MOY4" s="19"/>
      <c r="MOZ4" s="19"/>
      <c r="MPA4" s="19"/>
      <c r="MPB4" s="19"/>
      <c r="MPC4" s="19"/>
      <c r="MPD4" s="19"/>
      <c r="MPE4" s="19"/>
      <c r="MPF4" s="19"/>
      <c r="MPG4" s="19"/>
      <c r="MPH4" s="19"/>
      <c r="MPI4" s="19"/>
      <c r="MPJ4" s="19"/>
      <c r="MPK4" s="19"/>
      <c r="MPL4" s="19"/>
      <c r="MPM4" s="19"/>
      <c r="MPN4" s="19"/>
      <c r="MPO4" s="19"/>
      <c r="MPP4" s="19"/>
      <c r="MPQ4" s="19"/>
      <c r="MPR4" s="19"/>
      <c r="MPS4" s="19"/>
      <c r="MPT4" s="19"/>
      <c r="MPU4" s="19"/>
      <c r="MPV4" s="19"/>
      <c r="MPW4" s="19"/>
      <c r="MPX4" s="19"/>
      <c r="MPY4" s="19"/>
      <c r="MPZ4" s="19"/>
      <c r="MQA4" s="19"/>
      <c r="MQB4" s="19"/>
      <c r="MQC4" s="19"/>
      <c r="MQD4" s="19"/>
      <c r="MQE4" s="19"/>
      <c r="MQF4" s="19"/>
      <c r="MQG4" s="19"/>
      <c r="MQH4" s="19"/>
      <c r="MQI4" s="19"/>
      <c r="MQJ4" s="19"/>
      <c r="MQK4" s="19"/>
      <c r="MQL4" s="19"/>
      <c r="MQM4" s="19"/>
      <c r="MQN4" s="19"/>
      <c r="MQO4" s="19"/>
      <c r="MQP4" s="19"/>
      <c r="MQQ4" s="19"/>
      <c r="MQR4" s="19"/>
      <c r="MQS4" s="19"/>
      <c r="MQT4" s="19"/>
      <c r="MQU4" s="19"/>
      <c r="MQV4" s="19"/>
      <c r="MQW4" s="19"/>
      <c r="MQX4" s="19"/>
      <c r="MQY4" s="19"/>
      <c r="MQZ4" s="19"/>
      <c r="MRA4" s="19"/>
      <c r="MRB4" s="19"/>
      <c r="MRC4" s="19"/>
      <c r="MRD4" s="19"/>
      <c r="MRE4" s="19"/>
      <c r="MRF4" s="19"/>
      <c r="MRG4" s="19"/>
      <c r="MRH4" s="19"/>
      <c r="MRI4" s="19"/>
      <c r="MRJ4" s="19"/>
      <c r="MRK4" s="19"/>
      <c r="MRL4" s="19"/>
      <c r="MRM4" s="19"/>
      <c r="MRN4" s="19"/>
      <c r="MRO4" s="19"/>
      <c r="MRP4" s="19"/>
      <c r="MRQ4" s="19"/>
      <c r="MRR4" s="19"/>
      <c r="MRS4" s="19"/>
      <c r="MRT4" s="19"/>
      <c r="MRU4" s="19"/>
      <c r="MRV4" s="19"/>
      <c r="MRW4" s="19"/>
      <c r="MRX4" s="19"/>
      <c r="MRY4" s="19"/>
      <c r="MRZ4" s="19"/>
      <c r="MSA4" s="19"/>
      <c r="MSB4" s="19"/>
      <c r="MSC4" s="19"/>
      <c r="MSD4" s="19"/>
      <c r="MSE4" s="19"/>
      <c r="MSF4" s="19"/>
      <c r="MSG4" s="19"/>
      <c r="MSH4" s="19"/>
      <c r="MSI4" s="19"/>
      <c r="MSJ4" s="19"/>
      <c r="MSK4" s="19"/>
      <c r="MSL4" s="19"/>
      <c r="MSM4" s="19"/>
      <c r="MSN4" s="19"/>
      <c r="MSO4" s="19"/>
      <c r="MSP4" s="19"/>
      <c r="MSQ4" s="19"/>
      <c r="MSR4" s="19"/>
      <c r="MSS4" s="19"/>
      <c r="MST4" s="19"/>
      <c r="MSU4" s="19"/>
      <c r="MSV4" s="19"/>
      <c r="MSW4" s="19"/>
      <c r="MSX4" s="19"/>
      <c r="MSY4" s="19"/>
      <c r="MSZ4" s="19"/>
      <c r="MTA4" s="19"/>
      <c r="MTB4" s="19"/>
      <c r="MTC4" s="19"/>
      <c r="MTD4" s="19"/>
      <c r="MTE4" s="19"/>
      <c r="MTF4" s="19"/>
      <c r="MTG4" s="19"/>
      <c r="MTH4" s="19"/>
      <c r="MTI4" s="19"/>
      <c r="MTJ4" s="19"/>
      <c r="MTK4" s="19"/>
      <c r="MTL4" s="19"/>
      <c r="MTM4" s="19"/>
      <c r="MTN4" s="19"/>
      <c r="MTO4" s="19"/>
      <c r="MTP4" s="19"/>
      <c r="MTQ4" s="19"/>
      <c r="MTR4" s="19"/>
      <c r="MTS4" s="19"/>
      <c r="MTT4" s="19"/>
      <c r="MTU4" s="19"/>
      <c r="MTV4" s="19"/>
      <c r="MTW4" s="19"/>
      <c r="MTX4" s="19"/>
      <c r="MTY4" s="19"/>
      <c r="MTZ4" s="19"/>
      <c r="MUA4" s="19"/>
      <c r="MUB4" s="19"/>
      <c r="MUC4" s="19"/>
      <c r="MUD4" s="19"/>
      <c r="MUE4" s="19"/>
      <c r="MUF4" s="19"/>
      <c r="MUG4" s="19"/>
      <c r="MUH4" s="19"/>
      <c r="MUI4" s="19"/>
      <c r="MUJ4" s="19"/>
      <c r="MUK4" s="19"/>
      <c r="MUL4" s="19"/>
      <c r="MUM4" s="19"/>
      <c r="MUN4" s="19"/>
      <c r="MUO4" s="19"/>
      <c r="MUP4" s="19"/>
      <c r="MUQ4" s="19"/>
      <c r="MUR4" s="19"/>
      <c r="MUS4" s="19"/>
      <c r="MUT4" s="19"/>
      <c r="MUU4" s="19"/>
      <c r="MUV4" s="19"/>
      <c r="MUW4" s="19"/>
      <c r="MUX4" s="19"/>
      <c r="MUY4" s="19"/>
      <c r="MUZ4" s="19"/>
      <c r="MVA4" s="19"/>
      <c r="MVB4" s="19"/>
      <c r="MVC4" s="19"/>
      <c r="MVD4" s="19"/>
      <c r="MVE4" s="19"/>
      <c r="MVF4" s="19"/>
      <c r="MVG4" s="19"/>
      <c r="MVH4" s="19"/>
      <c r="MVI4" s="19"/>
      <c r="MVJ4" s="19"/>
      <c r="MVK4" s="19"/>
      <c r="MVL4" s="19"/>
      <c r="MVM4" s="19"/>
      <c r="MVN4" s="19"/>
      <c r="MVO4" s="19"/>
      <c r="MVP4" s="19"/>
      <c r="MVQ4" s="19"/>
      <c r="MVR4" s="19"/>
      <c r="MVS4" s="19"/>
      <c r="MVT4" s="19"/>
      <c r="MVU4" s="19"/>
      <c r="MVV4" s="19"/>
      <c r="MVW4" s="19"/>
      <c r="MVX4" s="19"/>
      <c r="MVY4" s="19"/>
      <c r="MVZ4" s="19"/>
      <c r="MWA4" s="19"/>
      <c r="MWB4" s="19"/>
      <c r="MWC4" s="19"/>
      <c r="MWD4" s="19"/>
      <c r="MWE4" s="19"/>
      <c r="MWF4" s="19"/>
      <c r="MWG4" s="19"/>
      <c r="MWH4" s="19"/>
      <c r="MWI4" s="19"/>
      <c r="MWJ4" s="19"/>
      <c r="MWK4" s="19"/>
      <c r="MWL4" s="19"/>
      <c r="MWM4" s="19"/>
      <c r="MWN4" s="19"/>
      <c r="MWO4" s="19"/>
      <c r="MWP4" s="19"/>
      <c r="MWQ4" s="19"/>
      <c r="MWR4" s="19"/>
      <c r="MWS4" s="19"/>
      <c r="MWT4" s="19"/>
      <c r="MWU4" s="19"/>
      <c r="MWV4" s="19"/>
      <c r="MWW4" s="19"/>
      <c r="MWX4" s="19"/>
      <c r="MWY4" s="19"/>
      <c r="MWZ4" s="19"/>
      <c r="MXA4" s="19"/>
      <c r="MXB4" s="19"/>
      <c r="MXC4" s="19"/>
      <c r="MXD4" s="19"/>
      <c r="MXE4" s="19"/>
      <c r="MXF4" s="19"/>
      <c r="MXG4" s="19"/>
      <c r="MXH4" s="19"/>
      <c r="MXI4" s="19"/>
      <c r="MXJ4" s="19"/>
      <c r="MXK4" s="19"/>
      <c r="MXL4" s="19"/>
      <c r="MXM4" s="19"/>
      <c r="MXN4" s="19"/>
      <c r="MXO4" s="19"/>
      <c r="MXP4" s="19"/>
      <c r="MXQ4" s="19"/>
      <c r="MXR4" s="19"/>
      <c r="MXS4" s="19"/>
      <c r="MXT4" s="19"/>
      <c r="MXU4" s="19"/>
      <c r="MXV4" s="19"/>
      <c r="MXW4" s="19"/>
      <c r="MXX4" s="19"/>
      <c r="MXY4" s="19"/>
      <c r="MXZ4" s="19"/>
      <c r="MYA4" s="19"/>
      <c r="MYB4" s="19"/>
      <c r="MYC4" s="19"/>
      <c r="MYD4" s="19"/>
      <c r="MYE4" s="19"/>
      <c r="MYF4" s="19"/>
      <c r="MYG4" s="19"/>
      <c r="MYH4" s="19"/>
      <c r="MYI4" s="19"/>
      <c r="MYJ4" s="19"/>
      <c r="MYK4" s="19"/>
      <c r="MYL4" s="19"/>
      <c r="MYM4" s="19"/>
      <c r="MYN4" s="19"/>
      <c r="MYO4" s="19"/>
      <c r="MYP4" s="19"/>
      <c r="MYQ4" s="19"/>
      <c r="MYR4" s="19"/>
      <c r="MYS4" s="19"/>
      <c r="MYT4" s="19"/>
      <c r="MYU4" s="19"/>
      <c r="MYV4" s="19"/>
      <c r="MYW4" s="19"/>
      <c r="MYX4" s="19"/>
      <c r="MYY4" s="19"/>
      <c r="MYZ4" s="19"/>
      <c r="MZA4" s="19"/>
      <c r="MZB4" s="19"/>
      <c r="MZC4" s="19"/>
      <c r="MZD4" s="19"/>
      <c r="MZE4" s="19"/>
      <c r="MZF4" s="19"/>
      <c r="MZG4" s="19"/>
      <c r="MZH4" s="19"/>
      <c r="MZI4" s="19"/>
      <c r="MZJ4" s="19"/>
      <c r="MZK4" s="19"/>
      <c r="MZL4" s="19"/>
      <c r="MZM4" s="19"/>
      <c r="MZN4" s="19"/>
      <c r="MZO4" s="19"/>
      <c r="MZP4" s="19"/>
      <c r="MZQ4" s="19"/>
      <c r="MZR4" s="19"/>
      <c r="MZS4" s="19"/>
      <c r="MZT4" s="19"/>
      <c r="MZU4" s="19"/>
      <c r="MZV4" s="19"/>
      <c r="MZW4" s="19"/>
      <c r="MZX4" s="19"/>
      <c r="MZY4" s="19"/>
      <c r="MZZ4" s="19"/>
      <c r="NAA4" s="19"/>
      <c r="NAB4" s="19"/>
      <c r="NAC4" s="19"/>
      <c r="NAD4" s="19"/>
      <c r="NAE4" s="19"/>
      <c r="NAF4" s="19"/>
      <c r="NAG4" s="19"/>
      <c r="NAH4" s="19"/>
      <c r="NAI4" s="19"/>
      <c r="NAJ4" s="19"/>
      <c r="NAK4" s="19"/>
      <c r="NAL4" s="19"/>
      <c r="NAM4" s="19"/>
      <c r="NAN4" s="19"/>
      <c r="NAO4" s="19"/>
      <c r="NAP4" s="19"/>
      <c r="NAQ4" s="19"/>
      <c r="NAR4" s="19"/>
      <c r="NAS4" s="19"/>
      <c r="NAT4" s="19"/>
      <c r="NAU4" s="19"/>
      <c r="NAV4" s="19"/>
      <c r="NAW4" s="19"/>
      <c r="NAX4" s="19"/>
      <c r="NAY4" s="19"/>
      <c r="NAZ4" s="19"/>
      <c r="NBA4" s="19"/>
      <c r="NBB4" s="19"/>
      <c r="NBC4" s="19"/>
      <c r="NBD4" s="19"/>
      <c r="NBE4" s="19"/>
      <c r="NBF4" s="19"/>
      <c r="NBG4" s="19"/>
      <c r="NBH4" s="19"/>
      <c r="NBI4" s="19"/>
      <c r="NBJ4" s="19"/>
      <c r="NBK4" s="19"/>
      <c r="NBL4" s="19"/>
      <c r="NBM4" s="19"/>
      <c r="NBN4" s="19"/>
      <c r="NBO4" s="19"/>
      <c r="NBP4" s="19"/>
      <c r="NBQ4" s="19"/>
      <c r="NBR4" s="19"/>
      <c r="NBS4" s="19"/>
      <c r="NBT4" s="19"/>
      <c r="NBU4" s="19"/>
      <c r="NBV4" s="19"/>
      <c r="NBW4" s="19"/>
      <c r="NBX4" s="19"/>
      <c r="NBY4" s="19"/>
      <c r="NBZ4" s="19"/>
      <c r="NCA4" s="19"/>
      <c r="NCB4" s="19"/>
      <c r="NCC4" s="19"/>
      <c r="NCD4" s="19"/>
      <c r="NCE4" s="19"/>
      <c r="NCF4" s="19"/>
      <c r="NCG4" s="19"/>
      <c r="NCH4" s="19"/>
      <c r="NCI4" s="19"/>
      <c r="NCJ4" s="19"/>
      <c r="NCK4" s="19"/>
      <c r="NCL4" s="19"/>
      <c r="NCM4" s="19"/>
      <c r="NCN4" s="19"/>
      <c r="NCO4" s="19"/>
      <c r="NCP4" s="19"/>
      <c r="NCQ4" s="19"/>
      <c r="NCR4" s="19"/>
      <c r="NCS4" s="19"/>
      <c r="NCT4" s="19"/>
      <c r="NCU4" s="19"/>
      <c r="NCV4" s="19"/>
      <c r="NCW4" s="19"/>
      <c r="NCX4" s="19"/>
      <c r="NCY4" s="19"/>
      <c r="NCZ4" s="19"/>
      <c r="NDA4" s="19"/>
      <c r="NDB4" s="19"/>
      <c r="NDC4" s="19"/>
      <c r="NDD4" s="19"/>
      <c r="NDE4" s="19"/>
      <c r="NDF4" s="19"/>
      <c r="NDG4" s="19"/>
      <c r="NDH4" s="19"/>
      <c r="NDI4" s="19"/>
      <c r="NDJ4" s="19"/>
      <c r="NDK4" s="19"/>
      <c r="NDL4" s="19"/>
      <c r="NDM4" s="19"/>
      <c r="NDN4" s="19"/>
      <c r="NDO4" s="19"/>
      <c r="NDP4" s="19"/>
      <c r="NDQ4" s="19"/>
      <c r="NDR4" s="19"/>
      <c r="NDS4" s="19"/>
      <c r="NDT4" s="19"/>
      <c r="NDU4" s="19"/>
      <c r="NDV4" s="19"/>
      <c r="NDW4" s="19"/>
      <c r="NDX4" s="19"/>
      <c r="NDY4" s="19"/>
      <c r="NDZ4" s="19"/>
      <c r="NEA4" s="19"/>
      <c r="NEB4" s="19"/>
      <c r="NEC4" s="19"/>
      <c r="NED4" s="19"/>
      <c r="NEE4" s="19"/>
      <c r="NEF4" s="19"/>
      <c r="NEG4" s="19"/>
      <c r="NEH4" s="19"/>
      <c r="NEI4" s="19"/>
      <c r="NEJ4" s="19"/>
      <c r="NEK4" s="19"/>
      <c r="NEL4" s="19"/>
      <c r="NEM4" s="19"/>
      <c r="NEN4" s="19"/>
      <c r="NEO4" s="19"/>
      <c r="NEP4" s="19"/>
      <c r="NEQ4" s="19"/>
      <c r="NER4" s="19"/>
      <c r="NES4" s="19"/>
      <c r="NET4" s="19"/>
      <c r="NEU4" s="19"/>
      <c r="NEV4" s="19"/>
      <c r="NEW4" s="19"/>
      <c r="NEX4" s="19"/>
      <c r="NEY4" s="19"/>
      <c r="NEZ4" s="19"/>
      <c r="NFA4" s="19"/>
      <c r="NFB4" s="19"/>
      <c r="NFC4" s="19"/>
      <c r="NFD4" s="19"/>
      <c r="NFE4" s="19"/>
      <c r="NFF4" s="19"/>
      <c r="NFG4" s="19"/>
      <c r="NFH4" s="19"/>
      <c r="NFI4" s="19"/>
      <c r="NFJ4" s="19"/>
      <c r="NFK4" s="19"/>
      <c r="NFL4" s="19"/>
      <c r="NFM4" s="19"/>
      <c r="NFN4" s="19"/>
      <c r="NFO4" s="19"/>
      <c r="NFP4" s="19"/>
      <c r="NFQ4" s="19"/>
      <c r="NFR4" s="19"/>
      <c r="NFS4" s="19"/>
      <c r="NFT4" s="19"/>
      <c r="NFU4" s="19"/>
      <c r="NFV4" s="19"/>
      <c r="NFW4" s="19"/>
      <c r="NFX4" s="19"/>
      <c r="NFY4" s="19"/>
      <c r="NFZ4" s="19"/>
      <c r="NGA4" s="19"/>
      <c r="NGB4" s="19"/>
      <c r="NGC4" s="19"/>
      <c r="NGD4" s="19"/>
      <c r="NGE4" s="19"/>
      <c r="NGF4" s="19"/>
      <c r="NGG4" s="19"/>
      <c r="NGH4" s="19"/>
      <c r="NGI4" s="19"/>
      <c r="NGJ4" s="19"/>
      <c r="NGK4" s="19"/>
      <c r="NGL4" s="19"/>
      <c r="NGM4" s="19"/>
      <c r="NGN4" s="19"/>
      <c r="NGO4" s="19"/>
      <c r="NGP4" s="19"/>
      <c r="NGQ4" s="19"/>
      <c r="NGR4" s="19"/>
      <c r="NGS4" s="19"/>
      <c r="NGT4" s="19"/>
      <c r="NGU4" s="19"/>
      <c r="NGV4" s="19"/>
      <c r="NGW4" s="19"/>
      <c r="NGX4" s="19"/>
      <c r="NGY4" s="19"/>
      <c r="NGZ4" s="19"/>
      <c r="NHA4" s="19"/>
      <c r="NHB4" s="19"/>
      <c r="NHC4" s="19"/>
      <c r="NHD4" s="19"/>
      <c r="NHE4" s="19"/>
      <c r="NHF4" s="19"/>
      <c r="NHG4" s="19"/>
      <c r="NHH4" s="19"/>
      <c r="NHI4" s="19"/>
      <c r="NHJ4" s="19"/>
      <c r="NHK4" s="19"/>
      <c r="NHL4" s="19"/>
      <c r="NHM4" s="19"/>
      <c r="NHN4" s="19"/>
      <c r="NHO4" s="19"/>
      <c r="NHP4" s="19"/>
      <c r="NHQ4" s="19"/>
      <c r="NHR4" s="19"/>
      <c r="NHS4" s="19"/>
      <c r="NHT4" s="19"/>
      <c r="NHU4" s="19"/>
      <c r="NHV4" s="19"/>
      <c r="NHW4" s="19"/>
      <c r="NHX4" s="19"/>
      <c r="NHY4" s="19"/>
      <c r="NHZ4" s="19"/>
      <c r="NIA4" s="19"/>
      <c r="NIB4" s="19"/>
      <c r="NIC4" s="19"/>
      <c r="NID4" s="19"/>
      <c r="NIE4" s="19"/>
      <c r="NIF4" s="19"/>
      <c r="NIG4" s="19"/>
      <c r="NIH4" s="19"/>
      <c r="NII4" s="19"/>
      <c r="NIJ4" s="19"/>
      <c r="NIK4" s="19"/>
      <c r="NIL4" s="19"/>
      <c r="NIM4" s="19"/>
      <c r="NIN4" s="19"/>
      <c r="NIO4" s="19"/>
      <c r="NIP4" s="19"/>
      <c r="NIQ4" s="19"/>
      <c r="NIR4" s="19"/>
      <c r="NIS4" s="19"/>
      <c r="NIT4" s="19"/>
      <c r="NIU4" s="19"/>
      <c r="NIV4" s="19"/>
      <c r="NIW4" s="19"/>
      <c r="NIX4" s="19"/>
      <c r="NIY4" s="19"/>
      <c r="NIZ4" s="19"/>
      <c r="NJA4" s="19"/>
      <c r="NJB4" s="19"/>
      <c r="NJC4" s="19"/>
      <c r="NJD4" s="19"/>
      <c r="NJE4" s="19"/>
      <c r="NJF4" s="19"/>
      <c r="NJG4" s="19"/>
      <c r="NJH4" s="19"/>
      <c r="NJI4" s="19"/>
      <c r="NJJ4" s="19"/>
      <c r="NJK4" s="19"/>
      <c r="NJL4" s="19"/>
      <c r="NJM4" s="19"/>
      <c r="NJN4" s="19"/>
      <c r="NJO4" s="19"/>
      <c r="NJP4" s="19"/>
      <c r="NJQ4" s="19"/>
      <c r="NJR4" s="19"/>
      <c r="NJS4" s="19"/>
      <c r="NJT4" s="19"/>
      <c r="NJU4" s="19"/>
      <c r="NJV4" s="19"/>
      <c r="NJW4" s="19"/>
      <c r="NJX4" s="19"/>
      <c r="NJY4" s="19"/>
      <c r="NJZ4" s="19"/>
      <c r="NKA4" s="19"/>
      <c r="NKB4" s="19"/>
      <c r="NKC4" s="19"/>
      <c r="NKD4" s="19"/>
      <c r="NKE4" s="19"/>
      <c r="NKF4" s="19"/>
      <c r="NKG4" s="19"/>
      <c r="NKH4" s="19"/>
      <c r="NKI4" s="19"/>
      <c r="NKJ4" s="19"/>
      <c r="NKK4" s="19"/>
      <c r="NKL4" s="19"/>
      <c r="NKM4" s="19"/>
      <c r="NKN4" s="19"/>
      <c r="NKO4" s="19"/>
      <c r="NKP4" s="19"/>
      <c r="NKQ4" s="19"/>
      <c r="NKR4" s="19"/>
      <c r="NKS4" s="19"/>
      <c r="NKT4" s="19"/>
      <c r="NKU4" s="19"/>
      <c r="NKV4" s="19"/>
      <c r="NKW4" s="19"/>
      <c r="NKX4" s="19"/>
      <c r="NKY4" s="19"/>
      <c r="NKZ4" s="19"/>
      <c r="NLA4" s="19"/>
      <c r="NLB4" s="19"/>
      <c r="NLC4" s="19"/>
      <c r="NLD4" s="19"/>
      <c r="NLE4" s="19"/>
      <c r="NLF4" s="19"/>
      <c r="NLG4" s="19"/>
      <c r="NLH4" s="19"/>
      <c r="NLI4" s="19"/>
      <c r="NLJ4" s="19"/>
      <c r="NLK4" s="19"/>
      <c r="NLL4" s="19"/>
      <c r="NLM4" s="19"/>
      <c r="NLN4" s="19"/>
      <c r="NLO4" s="19"/>
      <c r="NLP4" s="19"/>
      <c r="NLQ4" s="19"/>
      <c r="NLR4" s="19"/>
      <c r="NLS4" s="19"/>
      <c r="NLT4" s="19"/>
      <c r="NLU4" s="19"/>
      <c r="NLV4" s="19"/>
      <c r="NLW4" s="19"/>
      <c r="NLX4" s="19"/>
      <c r="NLY4" s="19"/>
      <c r="NLZ4" s="19"/>
      <c r="NMA4" s="19"/>
      <c r="NMB4" s="19"/>
      <c r="NMC4" s="19"/>
      <c r="NMD4" s="19"/>
      <c r="NME4" s="19"/>
      <c r="NMF4" s="19"/>
      <c r="NMG4" s="19"/>
      <c r="NMH4" s="19"/>
      <c r="NMI4" s="19"/>
      <c r="NMJ4" s="19"/>
      <c r="NMK4" s="19"/>
      <c r="NML4" s="19"/>
      <c r="NMM4" s="19"/>
      <c r="NMN4" s="19"/>
      <c r="NMO4" s="19"/>
      <c r="NMP4" s="19"/>
      <c r="NMQ4" s="19"/>
      <c r="NMR4" s="19"/>
      <c r="NMS4" s="19"/>
      <c r="NMT4" s="19"/>
      <c r="NMU4" s="19"/>
      <c r="NMV4" s="19"/>
      <c r="NMW4" s="19"/>
      <c r="NMX4" s="19"/>
      <c r="NMY4" s="19"/>
      <c r="NMZ4" s="19"/>
      <c r="NNA4" s="19"/>
      <c r="NNB4" s="19"/>
      <c r="NNC4" s="19"/>
      <c r="NND4" s="19"/>
      <c r="NNE4" s="19"/>
      <c r="NNF4" s="19"/>
      <c r="NNG4" s="19"/>
      <c r="NNH4" s="19"/>
      <c r="NNI4" s="19"/>
      <c r="NNJ4" s="19"/>
      <c r="NNK4" s="19"/>
      <c r="NNL4" s="19"/>
      <c r="NNM4" s="19"/>
      <c r="NNN4" s="19"/>
      <c r="NNO4" s="19"/>
      <c r="NNP4" s="19"/>
      <c r="NNQ4" s="19"/>
      <c r="NNR4" s="19"/>
      <c r="NNS4" s="19"/>
      <c r="NNT4" s="19"/>
      <c r="NNU4" s="19"/>
      <c r="NNV4" s="19"/>
      <c r="NNW4" s="19"/>
      <c r="NNX4" s="19"/>
      <c r="NNY4" s="19"/>
      <c r="NNZ4" s="19"/>
      <c r="NOA4" s="19"/>
      <c r="NOB4" s="19"/>
      <c r="NOC4" s="19"/>
      <c r="NOD4" s="19"/>
      <c r="NOE4" s="19"/>
      <c r="NOF4" s="19"/>
      <c r="NOG4" s="19"/>
      <c r="NOH4" s="19"/>
      <c r="NOI4" s="19"/>
      <c r="NOJ4" s="19"/>
      <c r="NOK4" s="19"/>
      <c r="NOL4" s="19"/>
      <c r="NOM4" s="19"/>
      <c r="NON4" s="19"/>
      <c r="NOO4" s="19"/>
      <c r="NOP4" s="19"/>
      <c r="NOQ4" s="19"/>
      <c r="NOR4" s="19"/>
      <c r="NOS4" s="19"/>
      <c r="NOT4" s="19"/>
      <c r="NOU4" s="19"/>
      <c r="NOV4" s="19"/>
      <c r="NOW4" s="19"/>
      <c r="NOX4" s="19"/>
      <c r="NOY4" s="19"/>
      <c r="NOZ4" s="19"/>
      <c r="NPA4" s="19"/>
      <c r="NPB4" s="19"/>
      <c r="NPC4" s="19"/>
      <c r="NPD4" s="19"/>
      <c r="NPE4" s="19"/>
      <c r="NPF4" s="19"/>
      <c r="NPG4" s="19"/>
      <c r="NPH4" s="19"/>
      <c r="NPI4" s="19"/>
      <c r="NPJ4" s="19"/>
      <c r="NPK4" s="19"/>
      <c r="NPL4" s="19"/>
      <c r="NPM4" s="19"/>
      <c r="NPN4" s="19"/>
      <c r="NPO4" s="19"/>
      <c r="NPP4" s="19"/>
      <c r="NPQ4" s="19"/>
      <c r="NPR4" s="19"/>
      <c r="NPS4" s="19"/>
      <c r="NPT4" s="19"/>
      <c r="NPU4" s="19"/>
      <c r="NPV4" s="19"/>
      <c r="NPW4" s="19"/>
      <c r="NPX4" s="19"/>
      <c r="NPY4" s="19"/>
      <c r="NPZ4" s="19"/>
      <c r="NQA4" s="19"/>
      <c r="NQB4" s="19"/>
      <c r="NQC4" s="19"/>
      <c r="NQD4" s="19"/>
      <c r="NQE4" s="19"/>
      <c r="NQF4" s="19"/>
      <c r="NQG4" s="19"/>
      <c r="NQH4" s="19"/>
      <c r="NQI4" s="19"/>
      <c r="NQJ4" s="19"/>
      <c r="NQK4" s="19"/>
      <c r="NQL4" s="19"/>
      <c r="NQM4" s="19"/>
      <c r="NQN4" s="19"/>
      <c r="NQO4" s="19"/>
      <c r="NQP4" s="19"/>
      <c r="NQQ4" s="19"/>
      <c r="NQR4" s="19"/>
      <c r="NQS4" s="19"/>
      <c r="NQT4" s="19"/>
      <c r="NQU4" s="19"/>
      <c r="NQV4" s="19"/>
      <c r="NQW4" s="19"/>
      <c r="NQX4" s="19"/>
      <c r="NQY4" s="19"/>
      <c r="NQZ4" s="19"/>
      <c r="NRA4" s="19"/>
      <c r="NRB4" s="19"/>
      <c r="NRC4" s="19"/>
      <c r="NRD4" s="19"/>
      <c r="NRE4" s="19"/>
      <c r="NRF4" s="19"/>
      <c r="NRG4" s="19"/>
      <c r="NRH4" s="19"/>
      <c r="NRI4" s="19"/>
      <c r="NRJ4" s="19"/>
      <c r="NRK4" s="19"/>
      <c r="NRL4" s="19"/>
      <c r="NRM4" s="19"/>
      <c r="NRN4" s="19"/>
      <c r="NRO4" s="19"/>
      <c r="NRP4" s="19"/>
      <c r="NRQ4" s="19"/>
      <c r="NRR4" s="19"/>
      <c r="NRS4" s="19"/>
      <c r="NRT4" s="19"/>
      <c r="NRU4" s="19"/>
      <c r="NRV4" s="19"/>
      <c r="NRW4" s="19"/>
      <c r="NRX4" s="19"/>
      <c r="NRY4" s="19"/>
      <c r="NRZ4" s="19"/>
      <c r="NSA4" s="19"/>
      <c r="NSB4" s="19"/>
      <c r="NSC4" s="19"/>
      <c r="NSD4" s="19"/>
      <c r="NSE4" s="19"/>
      <c r="NSF4" s="19"/>
      <c r="NSG4" s="19"/>
      <c r="NSH4" s="19"/>
      <c r="NSI4" s="19"/>
      <c r="NSJ4" s="19"/>
      <c r="NSK4" s="19"/>
      <c r="NSL4" s="19"/>
      <c r="NSM4" s="19"/>
      <c r="NSN4" s="19"/>
      <c r="NSO4" s="19"/>
      <c r="NSP4" s="19"/>
      <c r="NSQ4" s="19"/>
      <c r="NSR4" s="19"/>
      <c r="NSS4" s="19"/>
      <c r="NST4" s="19"/>
      <c r="NSU4" s="19"/>
      <c r="NSV4" s="19"/>
      <c r="NSW4" s="19"/>
      <c r="NSX4" s="19"/>
      <c r="NSY4" s="19"/>
      <c r="NSZ4" s="19"/>
      <c r="NTA4" s="19"/>
      <c r="NTB4" s="19"/>
      <c r="NTC4" s="19"/>
      <c r="NTD4" s="19"/>
      <c r="NTE4" s="19"/>
      <c r="NTF4" s="19"/>
      <c r="NTG4" s="19"/>
      <c r="NTH4" s="19"/>
      <c r="NTI4" s="19"/>
      <c r="NTJ4" s="19"/>
      <c r="NTK4" s="19"/>
      <c r="NTL4" s="19"/>
      <c r="NTM4" s="19"/>
      <c r="NTN4" s="19"/>
      <c r="NTO4" s="19"/>
      <c r="NTP4" s="19"/>
      <c r="NTQ4" s="19"/>
      <c r="NTR4" s="19"/>
      <c r="NTS4" s="19"/>
      <c r="NTT4" s="19"/>
      <c r="NTU4" s="19"/>
      <c r="NTV4" s="19"/>
      <c r="NTW4" s="19"/>
      <c r="NTX4" s="19"/>
      <c r="NTY4" s="19"/>
      <c r="NTZ4" s="19"/>
      <c r="NUA4" s="19"/>
      <c r="NUB4" s="19"/>
      <c r="NUC4" s="19"/>
      <c r="NUD4" s="19"/>
      <c r="NUE4" s="19"/>
      <c r="NUF4" s="19"/>
      <c r="NUG4" s="19"/>
      <c r="NUH4" s="19"/>
      <c r="NUI4" s="19"/>
      <c r="NUJ4" s="19"/>
      <c r="NUK4" s="19"/>
      <c r="NUL4" s="19"/>
      <c r="NUM4" s="19"/>
      <c r="NUN4" s="19"/>
      <c r="NUO4" s="19"/>
      <c r="NUP4" s="19"/>
      <c r="NUQ4" s="19"/>
      <c r="NUR4" s="19"/>
      <c r="NUS4" s="19"/>
      <c r="NUT4" s="19"/>
      <c r="NUU4" s="19"/>
      <c r="NUV4" s="19"/>
      <c r="NUW4" s="19"/>
      <c r="NUX4" s="19"/>
      <c r="NUY4" s="19"/>
      <c r="NUZ4" s="19"/>
      <c r="NVA4" s="19"/>
      <c r="NVB4" s="19"/>
      <c r="NVC4" s="19"/>
      <c r="NVD4" s="19"/>
      <c r="NVE4" s="19"/>
      <c r="NVF4" s="19"/>
      <c r="NVG4" s="19"/>
      <c r="NVH4" s="19"/>
      <c r="NVI4" s="19"/>
      <c r="NVJ4" s="19"/>
      <c r="NVK4" s="19"/>
      <c r="NVL4" s="19"/>
      <c r="NVM4" s="19"/>
      <c r="NVN4" s="19"/>
      <c r="NVO4" s="19"/>
      <c r="NVP4" s="19"/>
      <c r="NVQ4" s="19"/>
      <c r="NVR4" s="19"/>
      <c r="NVS4" s="19"/>
      <c r="NVT4" s="19"/>
      <c r="NVU4" s="19"/>
      <c r="NVV4" s="19"/>
      <c r="NVW4" s="19"/>
      <c r="NVX4" s="19"/>
      <c r="NVY4" s="19"/>
      <c r="NVZ4" s="19"/>
      <c r="NWA4" s="19"/>
      <c r="NWB4" s="19"/>
      <c r="NWC4" s="19"/>
      <c r="NWD4" s="19"/>
      <c r="NWE4" s="19"/>
      <c r="NWF4" s="19"/>
      <c r="NWG4" s="19"/>
      <c r="NWH4" s="19"/>
      <c r="NWI4" s="19"/>
      <c r="NWJ4" s="19"/>
      <c r="NWK4" s="19"/>
      <c r="NWL4" s="19"/>
      <c r="NWM4" s="19"/>
      <c r="NWN4" s="19"/>
      <c r="NWO4" s="19"/>
      <c r="NWP4" s="19"/>
      <c r="NWQ4" s="19"/>
      <c r="NWR4" s="19"/>
      <c r="NWS4" s="19"/>
      <c r="NWT4" s="19"/>
      <c r="NWU4" s="19"/>
      <c r="NWV4" s="19"/>
      <c r="NWW4" s="19"/>
      <c r="NWX4" s="19"/>
      <c r="NWY4" s="19"/>
      <c r="NWZ4" s="19"/>
      <c r="NXA4" s="19"/>
      <c r="NXB4" s="19"/>
      <c r="NXC4" s="19"/>
      <c r="NXD4" s="19"/>
      <c r="NXE4" s="19"/>
      <c r="NXF4" s="19"/>
      <c r="NXG4" s="19"/>
      <c r="NXH4" s="19"/>
      <c r="NXI4" s="19"/>
      <c r="NXJ4" s="19"/>
      <c r="NXK4" s="19"/>
      <c r="NXL4" s="19"/>
      <c r="NXM4" s="19"/>
      <c r="NXN4" s="19"/>
      <c r="NXO4" s="19"/>
      <c r="NXP4" s="19"/>
      <c r="NXQ4" s="19"/>
      <c r="NXR4" s="19"/>
      <c r="NXS4" s="19"/>
      <c r="NXT4" s="19"/>
      <c r="NXU4" s="19"/>
      <c r="NXV4" s="19"/>
      <c r="NXW4" s="19"/>
      <c r="NXX4" s="19"/>
      <c r="NXY4" s="19"/>
      <c r="NXZ4" s="19"/>
      <c r="NYA4" s="19"/>
      <c r="NYB4" s="19"/>
      <c r="NYC4" s="19"/>
      <c r="NYD4" s="19"/>
      <c r="NYE4" s="19"/>
      <c r="NYF4" s="19"/>
      <c r="NYG4" s="19"/>
      <c r="NYH4" s="19"/>
      <c r="NYI4" s="19"/>
      <c r="NYJ4" s="19"/>
      <c r="NYK4" s="19"/>
      <c r="NYL4" s="19"/>
      <c r="NYM4" s="19"/>
      <c r="NYN4" s="19"/>
      <c r="NYO4" s="19"/>
      <c r="NYP4" s="19"/>
      <c r="NYQ4" s="19"/>
      <c r="NYR4" s="19"/>
      <c r="NYS4" s="19"/>
      <c r="NYT4" s="19"/>
      <c r="NYU4" s="19"/>
      <c r="NYV4" s="19"/>
      <c r="NYW4" s="19"/>
      <c r="NYX4" s="19"/>
      <c r="NYY4" s="19"/>
      <c r="NYZ4" s="19"/>
      <c r="NZA4" s="19"/>
      <c r="NZB4" s="19"/>
      <c r="NZC4" s="19"/>
      <c r="NZD4" s="19"/>
      <c r="NZE4" s="19"/>
      <c r="NZF4" s="19"/>
      <c r="NZG4" s="19"/>
      <c r="NZH4" s="19"/>
      <c r="NZI4" s="19"/>
      <c r="NZJ4" s="19"/>
      <c r="NZK4" s="19"/>
      <c r="NZL4" s="19"/>
      <c r="NZM4" s="19"/>
      <c r="NZN4" s="19"/>
      <c r="NZO4" s="19"/>
      <c r="NZP4" s="19"/>
      <c r="NZQ4" s="19"/>
      <c r="NZR4" s="19"/>
      <c r="NZS4" s="19"/>
      <c r="NZT4" s="19"/>
      <c r="NZU4" s="19"/>
      <c r="NZV4" s="19"/>
      <c r="NZW4" s="19"/>
      <c r="NZX4" s="19"/>
      <c r="NZY4" s="19"/>
      <c r="NZZ4" s="19"/>
      <c r="OAA4" s="19"/>
      <c r="OAB4" s="19"/>
      <c r="OAC4" s="19"/>
      <c r="OAD4" s="19"/>
      <c r="OAE4" s="19"/>
      <c r="OAF4" s="19"/>
      <c r="OAG4" s="19"/>
      <c r="OAH4" s="19"/>
      <c r="OAI4" s="19"/>
      <c r="OAJ4" s="19"/>
      <c r="OAK4" s="19"/>
      <c r="OAL4" s="19"/>
      <c r="OAM4" s="19"/>
      <c r="OAN4" s="19"/>
      <c r="OAO4" s="19"/>
      <c r="OAP4" s="19"/>
      <c r="OAQ4" s="19"/>
      <c r="OAR4" s="19"/>
      <c r="OAS4" s="19"/>
      <c r="OAT4" s="19"/>
      <c r="OAU4" s="19"/>
      <c r="OAV4" s="19"/>
      <c r="OAW4" s="19"/>
      <c r="OAX4" s="19"/>
      <c r="OAY4" s="19"/>
      <c r="OAZ4" s="19"/>
      <c r="OBA4" s="19"/>
      <c r="OBB4" s="19"/>
      <c r="OBC4" s="19"/>
      <c r="OBD4" s="19"/>
      <c r="OBE4" s="19"/>
      <c r="OBF4" s="19"/>
      <c r="OBG4" s="19"/>
      <c r="OBH4" s="19"/>
      <c r="OBI4" s="19"/>
      <c r="OBJ4" s="19"/>
      <c r="OBK4" s="19"/>
      <c r="OBL4" s="19"/>
      <c r="OBM4" s="19"/>
      <c r="OBN4" s="19"/>
      <c r="OBO4" s="19"/>
      <c r="OBP4" s="19"/>
      <c r="OBQ4" s="19"/>
      <c r="OBR4" s="19"/>
      <c r="OBS4" s="19"/>
      <c r="OBT4" s="19"/>
      <c r="OBU4" s="19"/>
      <c r="OBV4" s="19"/>
      <c r="OBW4" s="19"/>
      <c r="OBX4" s="19"/>
      <c r="OBY4" s="19"/>
      <c r="OBZ4" s="19"/>
      <c r="OCA4" s="19"/>
      <c r="OCB4" s="19"/>
      <c r="OCC4" s="19"/>
      <c r="OCD4" s="19"/>
      <c r="OCE4" s="19"/>
      <c r="OCF4" s="19"/>
      <c r="OCG4" s="19"/>
      <c r="OCH4" s="19"/>
      <c r="OCI4" s="19"/>
      <c r="OCJ4" s="19"/>
      <c r="OCK4" s="19"/>
      <c r="OCL4" s="19"/>
      <c r="OCM4" s="19"/>
      <c r="OCN4" s="19"/>
      <c r="OCO4" s="19"/>
      <c r="OCP4" s="19"/>
      <c r="OCQ4" s="19"/>
      <c r="OCR4" s="19"/>
      <c r="OCS4" s="19"/>
      <c r="OCT4" s="19"/>
      <c r="OCU4" s="19"/>
      <c r="OCV4" s="19"/>
      <c r="OCW4" s="19"/>
      <c r="OCX4" s="19"/>
      <c r="OCY4" s="19"/>
      <c r="OCZ4" s="19"/>
      <c r="ODA4" s="19"/>
      <c r="ODB4" s="19"/>
      <c r="ODC4" s="19"/>
      <c r="ODD4" s="19"/>
      <c r="ODE4" s="19"/>
      <c r="ODF4" s="19"/>
      <c r="ODG4" s="19"/>
      <c r="ODH4" s="19"/>
      <c r="ODI4" s="19"/>
      <c r="ODJ4" s="19"/>
      <c r="ODK4" s="19"/>
      <c r="ODL4" s="19"/>
      <c r="ODM4" s="19"/>
      <c r="ODN4" s="19"/>
      <c r="ODO4" s="19"/>
      <c r="ODP4" s="19"/>
      <c r="ODQ4" s="19"/>
      <c r="ODR4" s="19"/>
      <c r="ODS4" s="19"/>
      <c r="ODT4" s="19"/>
      <c r="ODU4" s="19"/>
      <c r="ODV4" s="19"/>
      <c r="ODW4" s="19"/>
      <c r="ODX4" s="19"/>
      <c r="ODY4" s="19"/>
      <c r="ODZ4" s="19"/>
      <c r="OEA4" s="19"/>
      <c r="OEB4" s="19"/>
      <c r="OEC4" s="19"/>
      <c r="OED4" s="19"/>
      <c r="OEE4" s="19"/>
      <c r="OEF4" s="19"/>
      <c r="OEG4" s="19"/>
      <c r="OEH4" s="19"/>
      <c r="OEI4" s="19"/>
      <c r="OEJ4" s="19"/>
      <c r="OEK4" s="19"/>
      <c r="OEL4" s="19"/>
      <c r="OEM4" s="19"/>
      <c r="OEN4" s="19"/>
      <c r="OEO4" s="19"/>
      <c r="OEP4" s="19"/>
      <c r="OEQ4" s="19"/>
      <c r="OER4" s="19"/>
      <c r="OES4" s="19"/>
      <c r="OET4" s="19"/>
      <c r="OEU4" s="19"/>
      <c r="OEV4" s="19"/>
      <c r="OEW4" s="19"/>
      <c r="OEX4" s="19"/>
      <c r="OEY4" s="19"/>
      <c r="OEZ4" s="19"/>
      <c r="OFA4" s="19"/>
      <c r="OFB4" s="19"/>
      <c r="OFC4" s="19"/>
      <c r="OFD4" s="19"/>
      <c r="OFE4" s="19"/>
      <c r="OFF4" s="19"/>
      <c r="OFG4" s="19"/>
      <c r="OFH4" s="19"/>
      <c r="OFI4" s="19"/>
      <c r="OFJ4" s="19"/>
      <c r="OFK4" s="19"/>
      <c r="OFL4" s="19"/>
      <c r="OFM4" s="19"/>
      <c r="OFN4" s="19"/>
      <c r="OFO4" s="19"/>
      <c r="OFP4" s="19"/>
      <c r="OFQ4" s="19"/>
      <c r="OFR4" s="19"/>
      <c r="OFS4" s="19"/>
      <c r="OFT4" s="19"/>
      <c r="OFU4" s="19"/>
      <c r="OFV4" s="19"/>
      <c r="OFW4" s="19"/>
      <c r="OFX4" s="19"/>
      <c r="OFY4" s="19"/>
      <c r="OFZ4" s="19"/>
      <c r="OGA4" s="19"/>
      <c r="OGB4" s="19"/>
      <c r="OGC4" s="19"/>
      <c r="OGD4" s="19"/>
      <c r="OGE4" s="19"/>
      <c r="OGF4" s="19"/>
      <c r="OGG4" s="19"/>
      <c r="OGH4" s="19"/>
      <c r="OGI4" s="19"/>
      <c r="OGJ4" s="19"/>
      <c r="OGK4" s="19"/>
      <c r="OGL4" s="19"/>
      <c r="OGM4" s="19"/>
      <c r="OGN4" s="19"/>
      <c r="OGO4" s="19"/>
      <c r="OGP4" s="19"/>
      <c r="OGQ4" s="19"/>
      <c r="OGR4" s="19"/>
      <c r="OGS4" s="19"/>
      <c r="OGT4" s="19"/>
      <c r="OGU4" s="19"/>
      <c r="OGV4" s="19"/>
      <c r="OGW4" s="19"/>
      <c r="OGX4" s="19"/>
      <c r="OGY4" s="19"/>
      <c r="OGZ4" s="19"/>
      <c r="OHA4" s="19"/>
      <c r="OHB4" s="19"/>
      <c r="OHC4" s="19"/>
      <c r="OHD4" s="19"/>
      <c r="OHE4" s="19"/>
      <c r="OHF4" s="19"/>
      <c r="OHG4" s="19"/>
      <c r="OHH4" s="19"/>
      <c r="OHI4" s="19"/>
      <c r="OHJ4" s="19"/>
      <c r="OHK4" s="19"/>
      <c r="OHL4" s="19"/>
      <c r="OHM4" s="19"/>
      <c r="OHN4" s="19"/>
      <c r="OHO4" s="19"/>
      <c r="OHP4" s="19"/>
      <c r="OHQ4" s="19"/>
      <c r="OHR4" s="19"/>
      <c r="OHS4" s="19"/>
      <c r="OHT4" s="19"/>
      <c r="OHU4" s="19"/>
      <c r="OHV4" s="19"/>
      <c r="OHW4" s="19"/>
      <c r="OHX4" s="19"/>
      <c r="OHY4" s="19"/>
      <c r="OHZ4" s="19"/>
      <c r="OIA4" s="19"/>
      <c r="OIB4" s="19"/>
      <c r="OIC4" s="19"/>
      <c r="OID4" s="19"/>
      <c r="OIE4" s="19"/>
      <c r="OIF4" s="19"/>
      <c r="OIG4" s="19"/>
      <c r="OIH4" s="19"/>
      <c r="OII4" s="19"/>
      <c r="OIJ4" s="19"/>
      <c r="OIK4" s="19"/>
      <c r="OIL4" s="19"/>
      <c r="OIM4" s="19"/>
      <c r="OIN4" s="19"/>
      <c r="OIO4" s="19"/>
      <c r="OIP4" s="19"/>
      <c r="OIQ4" s="19"/>
      <c r="OIR4" s="19"/>
      <c r="OIS4" s="19"/>
      <c r="OIT4" s="19"/>
      <c r="OIU4" s="19"/>
      <c r="OIV4" s="19"/>
      <c r="OIW4" s="19"/>
      <c r="OIX4" s="19"/>
      <c r="OIY4" s="19"/>
      <c r="OIZ4" s="19"/>
      <c r="OJA4" s="19"/>
      <c r="OJB4" s="19"/>
      <c r="OJC4" s="19"/>
      <c r="OJD4" s="19"/>
      <c r="OJE4" s="19"/>
      <c r="OJF4" s="19"/>
      <c r="OJG4" s="19"/>
      <c r="OJH4" s="19"/>
      <c r="OJI4" s="19"/>
      <c r="OJJ4" s="19"/>
      <c r="OJK4" s="19"/>
      <c r="OJL4" s="19"/>
      <c r="OJM4" s="19"/>
      <c r="OJN4" s="19"/>
      <c r="OJO4" s="19"/>
      <c r="OJP4" s="19"/>
      <c r="OJQ4" s="19"/>
      <c r="OJR4" s="19"/>
      <c r="OJS4" s="19"/>
      <c r="OJT4" s="19"/>
      <c r="OJU4" s="19"/>
      <c r="OJV4" s="19"/>
      <c r="OJW4" s="19"/>
      <c r="OJX4" s="19"/>
      <c r="OJY4" s="19"/>
      <c r="OJZ4" s="19"/>
      <c r="OKA4" s="19"/>
      <c r="OKB4" s="19"/>
      <c r="OKC4" s="19"/>
      <c r="OKD4" s="19"/>
      <c r="OKE4" s="19"/>
      <c r="OKF4" s="19"/>
      <c r="OKG4" s="19"/>
      <c r="OKH4" s="19"/>
      <c r="OKI4" s="19"/>
      <c r="OKJ4" s="19"/>
      <c r="OKK4" s="19"/>
      <c r="OKL4" s="19"/>
      <c r="OKM4" s="19"/>
      <c r="OKN4" s="19"/>
      <c r="OKO4" s="19"/>
      <c r="OKP4" s="19"/>
      <c r="OKQ4" s="19"/>
      <c r="OKR4" s="19"/>
      <c r="OKS4" s="19"/>
      <c r="OKT4" s="19"/>
      <c r="OKU4" s="19"/>
      <c r="OKV4" s="19"/>
      <c r="OKW4" s="19"/>
      <c r="OKX4" s="19"/>
      <c r="OKY4" s="19"/>
      <c r="OKZ4" s="19"/>
      <c r="OLA4" s="19"/>
      <c r="OLB4" s="19"/>
      <c r="OLC4" s="19"/>
      <c r="OLD4" s="19"/>
      <c r="OLE4" s="19"/>
      <c r="OLF4" s="19"/>
      <c r="OLG4" s="19"/>
      <c r="OLH4" s="19"/>
      <c r="OLI4" s="19"/>
      <c r="OLJ4" s="19"/>
      <c r="OLK4" s="19"/>
      <c r="OLL4" s="19"/>
      <c r="OLM4" s="19"/>
      <c r="OLN4" s="19"/>
      <c r="OLO4" s="19"/>
      <c r="OLP4" s="19"/>
      <c r="OLQ4" s="19"/>
      <c r="OLR4" s="19"/>
      <c r="OLS4" s="19"/>
      <c r="OLT4" s="19"/>
      <c r="OLU4" s="19"/>
      <c r="OLV4" s="19"/>
      <c r="OLW4" s="19"/>
      <c r="OLX4" s="19"/>
      <c r="OLY4" s="19"/>
      <c r="OLZ4" s="19"/>
      <c r="OMA4" s="19"/>
      <c r="OMB4" s="19"/>
      <c r="OMC4" s="19"/>
      <c r="OMD4" s="19"/>
      <c r="OME4" s="19"/>
      <c r="OMF4" s="19"/>
      <c r="OMG4" s="19"/>
      <c r="OMH4" s="19"/>
      <c r="OMI4" s="19"/>
      <c r="OMJ4" s="19"/>
      <c r="OMK4" s="19"/>
      <c r="OML4" s="19"/>
      <c r="OMM4" s="19"/>
      <c r="OMN4" s="19"/>
      <c r="OMO4" s="19"/>
      <c r="OMP4" s="19"/>
      <c r="OMQ4" s="19"/>
      <c r="OMR4" s="19"/>
      <c r="OMS4" s="19"/>
      <c r="OMT4" s="19"/>
      <c r="OMU4" s="19"/>
      <c r="OMV4" s="19"/>
      <c r="OMW4" s="19"/>
      <c r="OMX4" s="19"/>
      <c r="OMY4" s="19"/>
      <c r="OMZ4" s="19"/>
      <c r="ONA4" s="19"/>
      <c r="ONB4" s="19"/>
      <c r="ONC4" s="19"/>
      <c r="OND4" s="19"/>
      <c r="ONE4" s="19"/>
      <c r="ONF4" s="19"/>
      <c r="ONG4" s="19"/>
      <c r="ONH4" s="19"/>
      <c r="ONI4" s="19"/>
      <c r="ONJ4" s="19"/>
      <c r="ONK4" s="19"/>
      <c r="ONL4" s="19"/>
      <c r="ONM4" s="19"/>
      <c r="ONN4" s="19"/>
      <c r="ONO4" s="19"/>
      <c r="ONP4" s="19"/>
      <c r="ONQ4" s="19"/>
      <c r="ONR4" s="19"/>
      <c r="ONS4" s="19"/>
      <c r="ONT4" s="19"/>
      <c r="ONU4" s="19"/>
      <c r="ONV4" s="19"/>
      <c r="ONW4" s="19"/>
      <c r="ONX4" s="19"/>
      <c r="ONY4" s="19"/>
      <c r="ONZ4" s="19"/>
      <c r="OOA4" s="19"/>
      <c r="OOB4" s="19"/>
      <c r="OOC4" s="19"/>
      <c r="OOD4" s="19"/>
      <c r="OOE4" s="19"/>
      <c r="OOF4" s="19"/>
      <c r="OOG4" s="19"/>
      <c r="OOH4" s="19"/>
      <c r="OOI4" s="19"/>
      <c r="OOJ4" s="19"/>
      <c r="OOK4" s="19"/>
      <c r="OOL4" s="19"/>
      <c r="OOM4" s="19"/>
      <c r="OON4" s="19"/>
      <c r="OOO4" s="19"/>
      <c r="OOP4" s="19"/>
      <c r="OOQ4" s="19"/>
      <c r="OOR4" s="19"/>
      <c r="OOS4" s="19"/>
      <c r="OOT4" s="19"/>
      <c r="OOU4" s="19"/>
      <c r="OOV4" s="19"/>
      <c r="OOW4" s="19"/>
      <c r="OOX4" s="19"/>
      <c r="OOY4" s="19"/>
      <c r="OOZ4" s="19"/>
      <c r="OPA4" s="19"/>
      <c r="OPB4" s="19"/>
      <c r="OPC4" s="19"/>
      <c r="OPD4" s="19"/>
      <c r="OPE4" s="19"/>
      <c r="OPF4" s="19"/>
      <c r="OPG4" s="19"/>
      <c r="OPH4" s="19"/>
      <c r="OPI4" s="19"/>
      <c r="OPJ4" s="19"/>
      <c r="OPK4" s="19"/>
      <c r="OPL4" s="19"/>
      <c r="OPM4" s="19"/>
      <c r="OPN4" s="19"/>
      <c r="OPO4" s="19"/>
      <c r="OPP4" s="19"/>
      <c r="OPQ4" s="19"/>
      <c r="OPR4" s="19"/>
      <c r="OPS4" s="19"/>
      <c r="OPT4" s="19"/>
      <c r="OPU4" s="19"/>
      <c r="OPV4" s="19"/>
      <c r="OPW4" s="19"/>
      <c r="OPX4" s="19"/>
      <c r="OPY4" s="19"/>
      <c r="OPZ4" s="19"/>
      <c r="OQA4" s="19"/>
      <c r="OQB4" s="19"/>
      <c r="OQC4" s="19"/>
      <c r="OQD4" s="19"/>
      <c r="OQE4" s="19"/>
      <c r="OQF4" s="19"/>
      <c r="OQG4" s="19"/>
      <c r="OQH4" s="19"/>
      <c r="OQI4" s="19"/>
      <c r="OQJ4" s="19"/>
      <c r="OQK4" s="19"/>
      <c r="OQL4" s="19"/>
      <c r="OQM4" s="19"/>
      <c r="OQN4" s="19"/>
      <c r="OQO4" s="19"/>
      <c r="OQP4" s="19"/>
      <c r="OQQ4" s="19"/>
      <c r="OQR4" s="19"/>
      <c r="OQS4" s="19"/>
      <c r="OQT4" s="19"/>
      <c r="OQU4" s="19"/>
      <c r="OQV4" s="19"/>
      <c r="OQW4" s="19"/>
      <c r="OQX4" s="19"/>
      <c r="OQY4" s="19"/>
      <c r="OQZ4" s="19"/>
      <c r="ORA4" s="19"/>
      <c r="ORB4" s="19"/>
      <c r="ORC4" s="19"/>
      <c r="ORD4" s="19"/>
      <c r="ORE4" s="19"/>
      <c r="ORF4" s="19"/>
      <c r="ORG4" s="19"/>
      <c r="ORH4" s="19"/>
      <c r="ORI4" s="19"/>
      <c r="ORJ4" s="19"/>
      <c r="ORK4" s="19"/>
      <c r="ORL4" s="19"/>
      <c r="ORM4" s="19"/>
      <c r="ORN4" s="19"/>
      <c r="ORO4" s="19"/>
      <c r="ORP4" s="19"/>
      <c r="ORQ4" s="19"/>
      <c r="ORR4" s="19"/>
      <c r="ORS4" s="19"/>
      <c r="ORT4" s="19"/>
      <c r="ORU4" s="19"/>
      <c r="ORV4" s="19"/>
      <c r="ORW4" s="19"/>
      <c r="ORX4" s="19"/>
      <c r="ORY4" s="19"/>
      <c r="ORZ4" s="19"/>
      <c r="OSA4" s="19"/>
      <c r="OSB4" s="19"/>
      <c r="OSC4" s="19"/>
      <c r="OSD4" s="19"/>
      <c r="OSE4" s="19"/>
      <c r="OSF4" s="19"/>
      <c r="OSG4" s="19"/>
      <c r="OSH4" s="19"/>
      <c r="OSI4" s="19"/>
      <c r="OSJ4" s="19"/>
      <c r="OSK4" s="19"/>
      <c r="OSL4" s="19"/>
      <c r="OSM4" s="19"/>
      <c r="OSN4" s="19"/>
      <c r="OSO4" s="19"/>
      <c r="OSP4" s="19"/>
      <c r="OSQ4" s="19"/>
      <c r="OSR4" s="19"/>
      <c r="OSS4" s="19"/>
      <c r="OST4" s="19"/>
      <c r="OSU4" s="19"/>
      <c r="OSV4" s="19"/>
      <c r="OSW4" s="19"/>
      <c r="OSX4" s="19"/>
      <c r="OSY4" s="19"/>
      <c r="OSZ4" s="19"/>
      <c r="OTA4" s="19"/>
      <c r="OTB4" s="19"/>
      <c r="OTC4" s="19"/>
      <c r="OTD4" s="19"/>
      <c r="OTE4" s="19"/>
      <c r="OTF4" s="19"/>
      <c r="OTG4" s="19"/>
      <c r="OTH4" s="19"/>
      <c r="OTI4" s="19"/>
      <c r="OTJ4" s="19"/>
      <c r="OTK4" s="19"/>
      <c r="OTL4" s="19"/>
      <c r="OTM4" s="19"/>
      <c r="OTN4" s="19"/>
      <c r="OTO4" s="19"/>
      <c r="OTP4" s="19"/>
      <c r="OTQ4" s="19"/>
      <c r="OTR4" s="19"/>
      <c r="OTS4" s="19"/>
      <c r="OTT4" s="19"/>
      <c r="OTU4" s="19"/>
      <c r="OTV4" s="19"/>
      <c r="OTW4" s="19"/>
      <c r="OTX4" s="19"/>
      <c r="OTY4" s="19"/>
      <c r="OTZ4" s="19"/>
      <c r="OUA4" s="19"/>
      <c r="OUB4" s="19"/>
      <c r="OUC4" s="19"/>
      <c r="OUD4" s="19"/>
      <c r="OUE4" s="19"/>
      <c r="OUF4" s="19"/>
      <c r="OUG4" s="19"/>
      <c r="OUH4" s="19"/>
      <c r="OUI4" s="19"/>
      <c r="OUJ4" s="19"/>
      <c r="OUK4" s="19"/>
      <c r="OUL4" s="19"/>
      <c r="OUM4" s="19"/>
      <c r="OUN4" s="19"/>
      <c r="OUO4" s="19"/>
      <c r="OUP4" s="19"/>
      <c r="OUQ4" s="19"/>
      <c r="OUR4" s="19"/>
      <c r="OUS4" s="19"/>
      <c r="OUT4" s="19"/>
      <c r="OUU4" s="19"/>
      <c r="OUV4" s="19"/>
      <c r="OUW4" s="19"/>
      <c r="OUX4" s="19"/>
      <c r="OUY4" s="19"/>
      <c r="OUZ4" s="19"/>
      <c r="OVA4" s="19"/>
      <c r="OVB4" s="19"/>
      <c r="OVC4" s="19"/>
      <c r="OVD4" s="19"/>
      <c r="OVE4" s="19"/>
      <c r="OVF4" s="19"/>
      <c r="OVG4" s="19"/>
      <c r="OVH4" s="19"/>
      <c r="OVI4" s="19"/>
      <c r="OVJ4" s="19"/>
      <c r="OVK4" s="19"/>
      <c r="OVL4" s="19"/>
      <c r="OVM4" s="19"/>
      <c r="OVN4" s="19"/>
      <c r="OVO4" s="19"/>
      <c r="OVP4" s="19"/>
      <c r="OVQ4" s="19"/>
      <c r="OVR4" s="19"/>
      <c r="OVS4" s="19"/>
      <c r="OVT4" s="19"/>
      <c r="OVU4" s="19"/>
      <c r="OVV4" s="19"/>
      <c r="OVW4" s="19"/>
      <c r="OVX4" s="19"/>
      <c r="OVY4" s="19"/>
      <c r="OVZ4" s="19"/>
      <c r="OWA4" s="19"/>
      <c r="OWB4" s="19"/>
      <c r="OWC4" s="19"/>
      <c r="OWD4" s="19"/>
      <c r="OWE4" s="19"/>
      <c r="OWF4" s="19"/>
      <c r="OWG4" s="19"/>
      <c r="OWH4" s="19"/>
      <c r="OWI4" s="19"/>
      <c r="OWJ4" s="19"/>
      <c r="OWK4" s="19"/>
      <c r="OWL4" s="19"/>
      <c r="OWM4" s="19"/>
      <c r="OWN4" s="19"/>
      <c r="OWO4" s="19"/>
      <c r="OWP4" s="19"/>
      <c r="OWQ4" s="19"/>
      <c r="OWR4" s="19"/>
      <c r="OWS4" s="19"/>
      <c r="OWT4" s="19"/>
      <c r="OWU4" s="19"/>
      <c r="OWV4" s="19"/>
      <c r="OWW4" s="19"/>
      <c r="OWX4" s="19"/>
      <c r="OWY4" s="19"/>
      <c r="OWZ4" s="19"/>
      <c r="OXA4" s="19"/>
      <c r="OXB4" s="19"/>
      <c r="OXC4" s="19"/>
      <c r="OXD4" s="19"/>
      <c r="OXE4" s="19"/>
      <c r="OXF4" s="19"/>
      <c r="OXG4" s="19"/>
      <c r="OXH4" s="19"/>
      <c r="OXI4" s="19"/>
      <c r="OXJ4" s="19"/>
      <c r="OXK4" s="19"/>
      <c r="OXL4" s="19"/>
      <c r="OXM4" s="19"/>
      <c r="OXN4" s="19"/>
      <c r="OXO4" s="19"/>
      <c r="OXP4" s="19"/>
      <c r="OXQ4" s="19"/>
      <c r="OXR4" s="19"/>
      <c r="OXS4" s="19"/>
      <c r="OXT4" s="19"/>
      <c r="OXU4" s="19"/>
      <c r="OXV4" s="19"/>
      <c r="OXW4" s="19"/>
      <c r="OXX4" s="19"/>
      <c r="OXY4" s="19"/>
      <c r="OXZ4" s="19"/>
      <c r="OYA4" s="19"/>
      <c r="OYB4" s="19"/>
      <c r="OYC4" s="19"/>
      <c r="OYD4" s="19"/>
      <c r="OYE4" s="19"/>
      <c r="OYF4" s="19"/>
      <c r="OYG4" s="19"/>
      <c r="OYH4" s="19"/>
      <c r="OYI4" s="19"/>
      <c r="OYJ4" s="19"/>
      <c r="OYK4" s="19"/>
      <c r="OYL4" s="19"/>
      <c r="OYM4" s="19"/>
      <c r="OYN4" s="19"/>
      <c r="OYO4" s="19"/>
      <c r="OYP4" s="19"/>
      <c r="OYQ4" s="19"/>
      <c r="OYR4" s="19"/>
      <c r="OYS4" s="19"/>
      <c r="OYT4" s="19"/>
      <c r="OYU4" s="19"/>
      <c r="OYV4" s="19"/>
      <c r="OYW4" s="19"/>
      <c r="OYX4" s="19"/>
      <c r="OYY4" s="19"/>
      <c r="OYZ4" s="19"/>
      <c r="OZA4" s="19"/>
      <c r="OZB4" s="19"/>
      <c r="OZC4" s="19"/>
      <c r="OZD4" s="19"/>
      <c r="OZE4" s="19"/>
      <c r="OZF4" s="19"/>
      <c r="OZG4" s="19"/>
      <c r="OZH4" s="19"/>
      <c r="OZI4" s="19"/>
      <c r="OZJ4" s="19"/>
      <c r="OZK4" s="19"/>
      <c r="OZL4" s="19"/>
      <c r="OZM4" s="19"/>
      <c r="OZN4" s="19"/>
      <c r="OZO4" s="19"/>
      <c r="OZP4" s="19"/>
      <c r="OZQ4" s="19"/>
      <c r="OZR4" s="19"/>
      <c r="OZS4" s="19"/>
      <c r="OZT4" s="19"/>
      <c r="OZU4" s="19"/>
      <c r="OZV4" s="19"/>
      <c r="OZW4" s="19"/>
      <c r="OZX4" s="19"/>
      <c r="OZY4" s="19"/>
      <c r="OZZ4" s="19"/>
      <c r="PAA4" s="19"/>
      <c r="PAB4" s="19"/>
      <c r="PAC4" s="19"/>
      <c r="PAD4" s="19"/>
      <c r="PAE4" s="19"/>
      <c r="PAF4" s="19"/>
      <c r="PAG4" s="19"/>
      <c r="PAH4" s="19"/>
      <c r="PAI4" s="19"/>
      <c r="PAJ4" s="19"/>
      <c r="PAK4" s="19"/>
      <c r="PAL4" s="19"/>
      <c r="PAM4" s="19"/>
      <c r="PAN4" s="19"/>
      <c r="PAO4" s="19"/>
      <c r="PAP4" s="19"/>
      <c r="PAQ4" s="19"/>
      <c r="PAR4" s="19"/>
      <c r="PAS4" s="19"/>
      <c r="PAT4" s="19"/>
      <c r="PAU4" s="19"/>
      <c r="PAV4" s="19"/>
      <c r="PAW4" s="19"/>
      <c r="PAX4" s="19"/>
      <c r="PAY4" s="19"/>
      <c r="PAZ4" s="19"/>
      <c r="PBA4" s="19"/>
      <c r="PBB4" s="19"/>
      <c r="PBC4" s="19"/>
      <c r="PBD4" s="19"/>
      <c r="PBE4" s="19"/>
      <c r="PBF4" s="19"/>
      <c r="PBG4" s="19"/>
      <c r="PBH4" s="19"/>
      <c r="PBI4" s="19"/>
      <c r="PBJ4" s="19"/>
      <c r="PBK4" s="19"/>
      <c r="PBL4" s="19"/>
      <c r="PBM4" s="19"/>
      <c r="PBN4" s="19"/>
      <c r="PBO4" s="19"/>
      <c r="PBP4" s="19"/>
      <c r="PBQ4" s="19"/>
      <c r="PBR4" s="19"/>
      <c r="PBS4" s="19"/>
      <c r="PBT4" s="19"/>
      <c r="PBU4" s="19"/>
      <c r="PBV4" s="19"/>
      <c r="PBW4" s="19"/>
      <c r="PBX4" s="19"/>
      <c r="PBY4" s="19"/>
      <c r="PBZ4" s="19"/>
      <c r="PCA4" s="19"/>
      <c r="PCB4" s="19"/>
      <c r="PCC4" s="19"/>
      <c r="PCD4" s="19"/>
      <c r="PCE4" s="19"/>
      <c r="PCF4" s="19"/>
      <c r="PCG4" s="19"/>
      <c r="PCH4" s="19"/>
      <c r="PCI4" s="19"/>
      <c r="PCJ4" s="19"/>
      <c r="PCK4" s="19"/>
      <c r="PCL4" s="19"/>
      <c r="PCM4" s="19"/>
      <c r="PCN4" s="19"/>
      <c r="PCO4" s="19"/>
      <c r="PCP4" s="19"/>
      <c r="PCQ4" s="19"/>
      <c r="PCR4" s="19"/>
      <c r="PCS4" s="19"/>
      <c r="PCT4" s="19"/>
      <c r="PCU4" s="19"/>
      <c r="PCV4" s="19"/>
      <c r="PCW4" s="19"/>
      <c r="PCX4" s="19"/>
      <c r="PCY4" s="19"/>
      <c r="PCZ4" s="19"/>
      <c r="PDA4" s="19"/>
      <c r="PDB4" s="19"/>
      <c r="PDC4" s="19"/>
      <c r="PDD4" s="19"/>
      <c r="PDE4" s="19"/>
      <c r="PDF4" s="19"/>
      <c r="PDG4" s="19"/>
      <c r="PDH4" s="19"/>
      <c r="PDI4" s="19"/>
      <c r="PDJ4" s="19"/>
      <c r="PDK4" s="19"/>
      <c r="PDL4" s="19"/>
      <c r="PDM4" s="19"/>
      <c r="PDN4" s="19"/>
      <c r="PDO4" s="19"/>
      <c r="PDP4" s="19"/>
      <c r="PDQ4" s="19"/>
      <c r="PDR4" s="19"/>
      <c r="PDS4" s="19"/>
      <c r="PDT4" s="19"/>
      <c r="PDU4" s="19"/>
      <c r="PDV4" s="19"/>
      <c r="PDW4" s="19"/>
      <c r="PDX4" s="19"/>
      <c r="PDY4" s="19"/>
      <c r="PDZ4" s="19"/>
      <c r="PEA4" s="19"/>
      <c r="PEB4" s="19"/>
      <c r="PEC4" s="19"/>
      <c r="PED4" s="19"/>
      <c r="PEE4" s="19"/>
      <c r="PEF4" s="19"/>
      <c r="PEG4" s="19"/>
      <c r="PEH4" s="19"/>
      <c r="PEI4" s="19"/>
      <c r="PEJ4" s="19"/>
      <c r="PEK4" s="19"/>
      <c r="PEL4" s="19"/>
      <c r="PEM4" s="19"/>
      <c r="PEN4" s="19"/>
      <c r="PEO4" s="19"/>
      <c r="PEP4" s="19"/>
      <c r="PEQ4" s="19"/>
      <c r="PER4" s="19"/>
      <c r="PES4" s="19"/>
      <c r="PET4" s="19"/>
      <c r="PEU4" s="19"/>
      <c r="PEV4" s="19"/>
      <c r="PEW4" s="19"/>
      <c r="PEX4" s="19"/>
      <c r="PEY4" s="19"/>
      <c r="PEZ4" s="19"/>
      <c r="PFA4" s="19"/>
      <c r="PFB4" s="19"/>
      <c r="PFC4" s="19"/>
      <c r="PFD4" s="19"/>
      <c r="PFE4" s="19"/>
      <c r="PFF4" s="19"/>
      <c r="PFG4" s="19"/>
      <c r="PFH4" s="19"/>
      <c r="PFI4" s="19"/>
      <c r="PFJ4" s="19"/>
      <c r="PFK4" s="19"/>
      <c r="PFL4" s="19"/>
      <c r="PFM4" s="19"/>
      <c r="PFN4" s="19"/>
      <c r="PFO4" s="19"/>
      <c r="PFP4" s="19"/>
      <c r="PFQ4" s="19"/>
      <c r="PFR4" s="19"/>
      <c r="PFS4" s="19"/>
      <c r="PFT4" s="19"/>
      <c r="PFU4" s="19"/>
      <c r="PFV4" s="19"/>
      <c r="PFW4" s="19"/>
      <c r="PFX4" s="19"/>
      <c r="PFY4" s="19"/>
      <c r="PFZ4" s="19"/>
      <c r="PGA4" s="19"/>
      <c r="PGB4" s="19"/>
      <c r="PGC4" s="19"/>
      <c r="PGD4" s="19"/>
      <c r="PGE4" s="19"/>
      <c r="PGF4" s="19"/>
      <c r="PGG4" s="19"/>
      <c r="PGH4" s="19"/>
      <c r="PGI4" s="19"/>
      <c r="PGJ4" s="19"/>
      <c r="PGK4" s="19"/>
      <c r="PGL4" s="19"/>
      <c r="PGM4" s="19"/>
      <c r="PGN4" s="19"/>
      <c r="PGO4" s="19"/>
      <c r="PGP4" s="19"/>
      <c r="PGQ4" s="19"/>
      <c r="PGR4" s="19"/>
      <c r="PGS4" s="19"/>
      <c r="PGT4" s="19"/>
      <c r="PGU4" s="19"/>
      <c r="PGV4" s="19"/>
      <c r="PGW4" s="19"/>
      <c r="PGX4" s="19"/>
      <c r="PGY4" s="19"/>
      <c r="PGZ4" s="19"/>
      <c r="PHA4" s="19"/>
      <c r="PHB4" s="19"/>
      <c r="PHC4" s="19"/>
      <c r="PHD4" s="19"/>
      <c r="PHE4" s="19"/>
      <c r="PHF4" s="19"/>
      <c r="PHG4" s="19"/>
      <c r="PHH4" s="19"/>
      <c r="PHI4" s="19"/>
      <c r="PHJ4" s="19"/>
      <c r="PHK4" s="19"/>
      <c r="PHL4" s="19"/>
      <c r="PHM4" s="19"/>
      <c r="PHN4" s="19"/>
      <c r="PHO4" s="19"/>
      <c r="PHP4" s="19"/>
      <c r="PHQ4" s="19"/>
      <c r="PHR4" s="19"/>
      <c r="PHS4" s="19"/>
      <c r="PHT4" s="19"/>
      <c r="PHU4" s="19"/>
      <c r="PHV4" s="19"/>
      <c r="PHW4" s="19"/>
      <c r="PHX4" s="19"/>
      <c r="PHY4" s="19"/>
      <c r="PHZ4" s="19"/>
      <c r="PIA4" s="19"/>
      <c r="PIB4" s="19"/>
      <c r="PIC4" s="19"/>
      <c r="PID4" s="19"/>
      <c r="PIE4" s="19"/>
      <c r="PIF4" s="19"/>
      <c r="PIG4" s="19"/>
      <c r="PIH4" s="19"/>
      <c r="PII4" s="19"/>
      <c r="PIJ4" s="19"/>
      <c r="PIK4" s="19"/>
      <c r="PIL4" s="19"/>
      <c r="PIM4" s="19"/>
      <c r="PIN4" s="19"/>
      <c r="PIO4" s="19"/>
      <c r="PIP4" s="19"/>
      <c r="PIQ4" s="19"/>
      <c r="PIR4" s="19"/>
      <c r="PIS4" s="19"/>
      <c r="PIT4" s="19"/>
      <c r="PIU4" s="19"/>
      <c r="PIV4" s="19"/>
      <c r="PIW4" s="19"/>
      <c r="PIX4" s="19"/>
      <c r="PIY4" s="19"/>
      <c r="PIZ4" s="19"/>
      <c r="PJA4" s="19"/>
      <c r="PJB4" s="19"/>
      <c r="PJC4" s="19"/>
      <c r="PJD4" s="19"/>
      <c r="PJE4" s="19"/>
      <c r="PJF4" s="19"/>
      <c r="PJG4" s="19"/>
      <c r="PJH4" s="19"/>
      <c r="PJI4" s="19"/>
      <c r="PJJ4" s="19"/>
      <c r="PJK4" s="19"/>
      <c r="PJL4" s="19"/>
      <c r="PJM4" s="19"/>
      <c r="PJN4" s="19"/>
      <c r="PJO4" s="19"/>
      <c r="PJP4" s="19"/>
      <c r="PJQ4" s="19"/>
      <c r="PJR4" s="19"/>
      <c r="PJS4" s="19"/>
      <c r="PJT4" s="19"/>
      <c r="PJU4" s="19"/>
      <c r="PJV4" s="19"/>
      <c r="PJW4" s="19"/>
      <c r="PJX4" s="19"/>
      <c r="PJY4" s="19"/>
      <c r="PJZ4" s="19"/>
      <c r="PKA4" s="19"/>
      <c r="PKB4" s="19"/>
      <c r="PKC4" s="19"/>
      <c r="PKD4" s="19"/>
      <c r="PKE4" s="19"/>
      <c r="PKF4" s="19"/>
      <c r="PKG4" s="19"/>
      <c r="PKH4" s="19"/>
      <c r="PKI4" s="19"/>
      <c r="PKJ4" s="19"/>
      <c r="PKK4" s="19"/>
      <c r="PKL4" s="19"/>
      <c r="PKM4" s="19"/>
      <c r="PKN4" s="19"/>
      <c r="PKO4" s="19"/>
      <c r="PKP4" s="19"/>
      <c r="PKQ4" s="19"/>
      <c r="PKR4" s="19"/>
      <c r="PKS4" s="19"/>
      <c r="PKT4" s="19"/>
      <c r="PKU4" s="19"/>
      <c r="PKV4" s="19"/>
      <c r="PKW4" s="19"/>
      <c r="PKX4" s="19"/>
      <c r="PKY4" s="19"/>
      <c r="PKZ4" s="19"/>
      <c r="PLA4" s="19"/>
      <c r="PLB4" s="19"/>
      <c r="PLC4" s="19"/>
      <c r="PLD4" s="19"/>
      <c r="PLE4" s="19"/>
      <c r="PLF4" s="19"/>
      <c r="PLG4" s="19"/>
      <c r="PLH4" s="19"/>
      <c r="PLI4" s="19"/>
      <c r="PLJ4" s="19"/>
      <c r="PLK4" s="19"/>
      <c r="PLL4" s="19"/>
      <c r="PLM4" s="19"/>
      <c r="PLN4" s="19"/>
      <c r="PLO4" s="19"/>
      <c r="PLP4" s="19"/>
      <c r="PLQ4" s="19"/>
      <c r="PLR4" s="19"/>
      <c r="PLS4" s="19"/>
      <c r="PLT4" s="19"/>
      <c r="PLU4" s="19"/>
      <c r="PLV4" s="19"/>
      <c r="PLW4" s="19"/>
      <c r="PLX4" s="19"/>
      <c r="PLY4" s="19"/>
      <c r="PLZ4" s="19"/>
      <c r="PMA4" s="19"/>
      <c r="PMB4" s="19"/>
      <c r="PMC4" s="19"/>
      <c r="PMD4" s="19"/>
      <c r="PME4" s="19"/>
      <c r="PMF4" s="19"/>
      <c r="PMG4" s="19"/>
      <c r="PMH4" s="19"/>
      <c r="PMI4" s="19"/>
      <c r="PMJ4" s="19"/>
      <c r="PMK4" s="19"/>
      <c r="PML4" s="19"/>
      <c r="PMM4" s="19"/>
      <c r="PMN4" s="19"/>
      <c r="PMO4" s="19"/>
      <c r="PMP4" s="19"/>
      <c r="PMQ4" s="19"/>
      <c r="PMR4" s="19"/>
      <c r="PMS4" s="19"/>
      <c r="PMT4" s="19"/>
      <c r="PMU4" s="19"/>
      <c r="PMV4" s="19"/>
      <c r="PMW4" s="19"/>
      <c r="PMX4" s="19"/>
      <c r="PMY4" s="19"/>
      <c r="PMZ4" s="19"/>
      <c r="PNA4" s="19"/>
      <c r="PNB4" s="19"/>
      <c r="PNC4" s="19"/>
      <c r="PND4" s="19"/>
      <c r="PNE4" s="19"/>
      <c r="PNF4" s="19"/>
      <c r="PNG4" s="19"/>
      <c r="PNH4" s="19"/>
      <c r="PNI4" s="19"/>
      <c r="PNJ4" s="19"/>
      <c r="PNK4" s="19"/>
      <c r="PNL4" s="19"/>
      <c r="PNM4" s="19"/>
      <c r="PNN4" s="19"/>
      <c r="PNO4" s="19"/>
      <c r="PNP4" s="19"/>
      <c r="PNQ4" s="19"/>
      <c r="PNR4" s="19"/>
      <c r="PNS4" s="19"/>
      <c r="PNT4" s="19"/>
      <c r="PNU4" s="19"/>
      <c r="PNV4" s="19"/>
      <c r="PNW4" s="19"/>
      <c r="PNX4" s="19"/>
      <c r="PNY4" s="19"/>
      <c r="PNZ4" s="19"/>
      <c r="POA4" s="19"/>
      <c r="POB4" s="19"/>
      <c r="POC4" s="19"/>
      <c r="POD4" s="19"/>
      <c r="POE4" s="19"/>
      <c r="POF4" s="19"/>
      <c r="POG4" s="19"/>
      <c r="POH4" s="19"/>
      <c r="POI4" s="19"/>
      <c r="POJ4" s="19"/>
      <c r="POK4" s="19"/>
      <c r="POL4" s="19"/>
      <c r="POM4" s="19"/>
      <c r="PON4" s="19"/>
      <c r="POO4" s="19"/>
      <c r="POP4" s="19"/>
      <c r="POQ4" s="19"/>
      <c r="POR4" s="19"/>
      <c r="POS4" s="19"/>
      <c r="POT4" s="19"/>
      <c r="POU4" s="19"/>
      <c r="POV4" s="19"/>
      <c r="POW4" s="19"/>
      <c r="POX4" s="19"/>
      <c r="POY4" s="19"/>
      <c r="POZ4" s="19"/>
      <c r="PPA4" s="19"/>
      <c r="PPB4" s="19"/>
      <c r="PPC4" s="19"/>
      <c r="PPD4" s="19"/>
      <c r="PPE4" s="19"/>
      <c r="PPF4" s="19"/>
      <c r="PPG4" s="19"/>
      <c r="PPH4" s="19"/>
      <c r="PPI4" s="19"/>
      <c r="PPJ4" s="19"/>
      <c r="PPK4" s="19"/>
      <c r="PPL4" s="19"/>
      <c r="PPM4" s="19"/>
      <c r="PPN4" s="19"/>
      <c r="PPO4" s="19"/>
      <c r="PPP4" s="19"/>
      <c r="PPQ4" s="19"/>
      <c r="PPR4" s="19"/>
      <c r="PPS4" s="19"/>
      <c r="PPT4" s="19"/>
      <c r="PPU4" s="19"/>
      <c r="PPV4" s="19"/>
      <c r="PPW4" s="19"/>
      <c r="PPX4" s="19"/>
      <c r="PPY4" s="19"/>
      <c r="PPZ4" s="19"/>
      <c r="PQA4" s="19"/>
      <c r="PQB4" s="19"/>
      <c r="PQC4" s="19"/>
      <c r="PQD4" s="19"/>
      <c r="PQE4" s="19"/>
      <c r="PQF4" s="19"/>
      <c r="PQG4" s="19"/>
      <c r="PQH4" s="19"/>
      <c r="PQI4" s="19"/>
      <c r="PQJ4" s="19"/>
      <c r="PQK4" s="19"/>
      <c r="PQL4" s="19"/>
      <c r="PQM4" s="19"/>
      <c r="PQN4" s="19"/>
      <c r="PQO4" s="19"/>
      <c r="PQP4" s="19"/>
      <c r="PQQ4" s="19"/>
      <c r="PQR4" s="19"/>
      <c r="PQS4" s="19"/>
      <c r="PQT4" s="19"/>
      <c r="PQU4" s="19"/>
      <c r="PQV4" s="19"/>
      <c r="PQW4" s="19"/>
      <c r="PQX4" s="19"/>
      <c r="PQY4" s="19"/>
      <c r="PQZ4" s="19"/>
      <c r="PRA4" s="19"/>
      <c r="PRB4" s="19"/>
      <c r="PRC4" s="19"/>
      <c r="PRD4" s="19"/>
      <c r="PRE4" s="19"/>
      <c r="PRF4" s="19"/>
      <c r="PRG4" s="19"/>
      <c r="PRH4" s="19"/>
      <c r="PRI4" s="19"/>
      <c r="PRJ4" s="19"/>
      <c r="PRK4" s="19"/>
      <c r="PRL4" s="19"/>
      <c r="PRM4" s="19"/>
      <c r="PRN4" s="19"/>
      <c r="PRO4" s="19"/>
      <c r="PRP4" s="19"/>
      <c r="PRQ4" s="19"/>
      <c r="PRR4" s="19"/>
      <c r="PRS4" s="19"/>
      <c r="PRT4" s="19"/>
      <c r="PRU4" s="19"/>
      <c r="PRV4" s="19"/>
      <c r="PRW4" s="19"/>
      <c r="PRX4" s="19"/>
      <c r="PRY4" s="19"/>
      <c r="PRZ4" s="19"/>
      <c r="PSA4" s="19"/>
      <c r="PSB4" s="19"/>
      <c r="PSC4" s="19"/>
      <c r="PSD4" s="19"/>
      <c r="PSE4" s="19"/>
      <c r="PSF4" s="19"/>
      <c r="PSG4" s="19"/>
      <c r="PSH4" s="19"/>
      <c r="PSI4" s="19"/>
      <c r="PSJ4" s="19"/>
      <c r="PSK4" s="19"/>
      <c r="PSL4" s="19"/>
      <c r="PSM4" s="19"/>
      <c r="PSN4" s="19"/>
      <c r="PSO4" s="19"/>
      <c r="PSP4" s="19"/>
      <c r="PSQ4" s="19"/>
      <c r="PSR4" s="19"/>
      <c r="PSS4" s="19"/>
      <c r="PST4" s="19"/>
      <c r="PSU4" s="19"/>
      <c r="PSV4" s="19"/>
      <c r="PSW4" s="19"/>
      <c r="PSX4" s="19"/>
      <c r="PSY4" s="19"/>
      <c r="PSZ4" s="19"/>
      <c r="PTA4" s="19"/>
      <c r="PTB4" s="19"/>
      <c r="PTC4" s="19"/>
      <c r="PTD4" s="19"/>
      <c r="PTE4" s="19"/>
      <c r="PTF4" s="19"/>
      <c r="PTG4" s="19"/>
      <c r="PTH4" s="19"/>
      <c r="PTI4" s="19"/>
      <c r="PTJ4" s="19"/>
      <c r="PTK4" s="19"/>
      <c r="PTL4" s="19"/>
      <c r="PTM4" s="19"/>
      <c r="PTN4" s="19"/>
      <c r="PTO4" s="19"/>
      <c r="PTP4" s="19"/>
      <c r="PTQ4" s="19"/>
      <c r="PTR4" s="19"/>
      <c r="PTS4" s="19"/>
      <c r="PTT4" s="19"/>
      <c r="PTU4" s="19"/>
      <c r="PTV4" s="19"/>
      <c r="PTW4" s="19"/>
      <c r="PTX4" s="19"/>
      <c r="PTY4" s="19"/>
      <c r="PTZ4" s="19"/>
      <c r="PUA4" s="19"/>
      <c r="PUB4" s="19"/>
      <c r="PUC4" s="19"/>
      <c r="PUD4" s="19"/>
      <c r="PUE4" s="19"/>
      <c r="PUF4" s="19"/>
      <c r="PUG4" s="19"/>
      <c r="PUH4" s="19"/>
      <c r="PUI4" s="19"/>
      <c r="PUJ4" s="19"/>
      <c r="PUK4" s="19"/>
      <c r="PUL4" s="19"/>
      <c r="PUM4" s="19"/>
      <c r="PUN4" s="19"/>
      <c r="PUO4" s="19"/>
      <c r="PUP4" s="19"/>
      <c r="PUQ4" s="19"/>
      <c r="PUR4" s="19"/>
      <c r="PUS4" s="19"/>
      <c r="PUT4" s="19"/>
      <c r="PUU4" s="19"/>
      <c r="PUV4" s="19"/>
      <c r="PUW4" s="19"/>
      <c r="PUX4" s="19"/>
      <c r="PUY4" s="19"/>
      <c r="PUZ4" s="19"/>
      <c r="PVA4" s="19"/>
      <c r="PVB4" s="19"/>
      <c r="PVC4" s="19"/>
      <c r="PVD4" s="19"/>
      <c r="PVE4" s="19"/>
      <c r="PVF4" s="19"/>
      <c r="PVG4" s="19"/>
      <c r="PVH4" s="19"/>
      <c r="PVI4" s="19"/>
      <c r="PVJ4" s="19"/>
      <c r="PVK4" s="19"/>
      <c r="PVL4" s="19"/>
      <c r="PVM4" s="19"/>
      <c r="PVN4" s="19"/>
      <c r="PVO4" s="19"/>
      <c r="PVP4" s="19"/>
      <c r="PVQ4" s="19"/>
      <c r="PVR4" s="19"/>
      <c r="PVS4" s="19"/>
      <c r="PVT4" s="19"/>
      <c r="PVU4" s="19"/>
      <c r="PVV4" s="19"/>
      <c r="PVW4" s="19"/>
      <c r="PVX4" s="19"/>
      <c r="PVY4" s="19"/>
      <c r="PVZ4" s="19"/>
      <c r="PWA4" s="19"/>
      <c r="PWB4" s="19"/>
      <c r="PWC4" s="19"/>
      <c r="PWD4" s="19"/>
      <c r="PWE4" s="19"/>
      <c r="PWF4" s="19"/>
      <c r="PWG4" s="19"/>
      <c r="PWH4" s="19"/>
      <c r="PWI4" s="19"/>
      <c r="PWJ4" s="19"/>
      <c r="PWK4" s="19"/>
      <c r="PWL4" s="19"/>
      <c r="PWM4" s="19"/>
      <c r="PWN4" s="19"/>
      <c r="PWO4" s="19"/>
      <c r="PWP4" s="19"/>
      <c r="PWQ4" s="19"/>
      <c r="PWR4" s="19"/>
      <c r="PWS4" s="19"/>
      <c r="PWT4" s="19"/>
      <c r="PWU4" s="19"/>
      <c r="PWV4" s="19"/>
      <c r="PWW4" s="19"/>
      <c r="PWX4" s="19"/>
      <c r="PWY4" s="19"/>
      <c r="PWZ4" s="19"/>
      <c r="PXA4" s="19"/>
      <c r="PXB4" s="19"/>
      <c r="PXC4" s="19"/>
      <c r="PXD4" s="19"/>
      <c r="PXE4" s="19"/>
      <c r="PXF4" s="19"/>
      <c r="PXG4" s="19"/>
      <c r="PXH4" s="19"/>
      <c r="PXI4" s="19"/>
      <c r="PXJ4" s="19"/>
      <c r="PXK4" s="19"/>
      <c r="PXL4" s="19"/>
      <c r="PXM4" s="19"/>
      <c r="PXN4" s="19"/>
      <c r="PXO4" s="19"/>
      <c r="PXP4" s="19"/>
      <c r="PXQ4" s="19"/>
      <c r="PXR4" s="19"/>
      <c r="PXS4" s="19"/>
      <c r="PXT4" s="19"/>
      <c r="PXU4" s="19"/>
      <c r="PXV4" s="19"/>
      <c r="PXW4" s="19"/>
      <c r="PXX4" s="19"/>
      <c r="PXY4" s="19"/>
      <c r="PXZ4" s="19"/>
      <c r="PYA4" s="19"/>
      <c r="PYB4" s="19"/>
      <c r="PYC4" s="19"/>
      <c r="PYD4" s="19"/>
      <c r="PYE4" s="19"/>
      <c r="PYF4" s="19"/>
      <c r="PYG4" s="19"/>
      <c r="PYH4" s="19"/>
      <c r="PYI4" s="19"/>
      <c r="PYJ4" s="19"/>
      <c r="PYK4" s="19"/>
      <c r="PYL4" s="19"/>
      <c r="PYM4" s="19"/>
      <c r="PYN4" s="19"/>
      <c r="PYO4" s="19"/>
      <c r="PYP4" s="19"/>
      <c r="PYQ4" s="19"/>
      <c r="PYR4" s="19"/>
      <c r="PYS4" s="19"/>
      <c r="PYT4" s="19"/>
      <c r="PYU4" s="19"/>
      <c r="PYV4" s="19"/>
      <c r="PYW4" s="19"/>
      <c r="PYX4" s="19"/>
      <c r="PYY4" s="19"/>
      <c r="PYZ4" s="19"/>
      <c r="PZA4" s="19"/>
      <c r="PZB4" s="19"/>
      <c r="PZC4" s="19"/>
      <c r="PZD4" s="19"/>
      <c r="PZE4" s="19"/>
      <c r="PZF4" s="19"/>
      <c r="PZG4" s="19"/>
      <c r="PZH4" s="19"/>
      <c r="PZI4" s="19"/>
      <c r="PZJ4" s="19"/>
      <c r="PZK4" s="19"/>
      <c r="PZL4" s="19"/>
      <c r="PZM4" s="19"/>
      <c r="PZN4" s="19"/>
      <c r="PZO4" s="19"/>
      <c r="PZP4" s="19"/>
      <c r="PZQ4" s="19"/>
      <c r="PZR4" s="19"/>
      <c r="PZS4" s="19"/>
      <c r="PZT4" s="19"/>
      <c r="PZU4" s="19"/>
      <c r="PZV4" s="19"/>
      <c r="PZW4" s="19"/>
      <c r="PZX4" s="19"/>
      <c r="PZY4" s="19"/>
      <c r="PZZ4" s="19"/>
      <c r="QAA4" s="19"/>
      <c r="QAB4" s="19"/>
      <c r="QAC4" s="19"/>
      <c r="QAD4" s="19"/>
      <c r="QAE4" s="19"/>
      <c r="QAF4" s="19"/>
      <c r="QAG4" s="19"/>
      <c r="QAH4" s="19"/>
      <c r="QAI4" s="19"/>
      <c r="QAJ4" s="19"/>
      <c r="QAK4" s="19"/>
      <c r="QAL4" s="19"/>
      <c r="QAM4" s="19"/>
      <c r="QAN4" s="19"/>
      <c r="QAO4" s="19"/>
      <c r="QAP4" s="19"/>
      <c r="QAQ4" s="19"/>
      <c r="QAR4" s="19"/>
      <c r="QAS4" s="19"/>
      <c r="QAT4" s="19"/>
      <c r="QAU4" s="19"/>
      <c r="QAV4" s="19"/>
      <c r="QAW4" s="19"/>
      <c r="QAX4" s="19"/>
      <c r="QAY4" s="19"/>
      <c r="QAZ4" s="19"/>
      <c r="QBA4" s="19"/>
      <c r="QBB4" s="19"/>
      <c r="QBC4" s="19"/>
      <c r="QBD4" s="19"/>
      <c r="QBE4" s="19"/>
      <c r="QBF4" s="19"/>
      <c r="QBG4" s="19"/>
      <c r="QBH4" s="19"/>
      <c r="QBI4" s="19"/>
      <c r="QBJ4" s="19"/>
      <c r="QBK4" s="19"/>
      <c r="QBL4" s="19"/>
      <c r="QBM4" s="19"/>
      <c r="QBN4" s="19"/>
      <c r="QBO4" s="19"/>
      <c r="QBP4" s="19"/>
      <c r="QBQ4" s="19"/>
      <c r="QBR4" s="19"/>
      <c r="QBS4" s="19"/>
      <c r="QBT4" s="19"/>
      <c r="QBU4" s="19"/>
      <c r="QBV4" s="19"/>
      <c r="QBW4" s="19"/>
      <c r="QBX4" s="19"/>
      <c r="QBY4" s="19"/>
      <c r="QBZ4" s="19"/>
      <c r="QCA4" s="19"/>
      <c r="QCB4" s="19"/>
      <c r="QCC4" s="19"/>
      <c r="QCD4" s="19"/>
      <c r="QCE4" s="19"/>
      <c r="QCF4" s="19"/>
      <c r="QCG4" s="19"/>
      <c r="QCH4" s="19"/>
      <c r="QCI4" s="19"/>
      <c r="QCJ4" s="19"/>
      <c r="QCK4" s="19"/>
      <c r="QCL4" s="19"/>
      <c r="QCM4" s="19"/>
      <c r="QCN4" s="19"/>
      <c r="QCO4" s="19"/>
      <c r="QCP4" s="19"/>
      <c r="QCQ4" s="19"/>
      <c r="QCR4" s="19"/>
      <c r="QCS4" s="19"/>
      <c r="QCT4" s="19"/>
      <c r="QCU4" s="19"/>
      <c r="QCV4" s="19"/>
      <c r="QCW4" s="19"/>
      <c r="QCX4" s="19"/>
      <c r="QCY4" s="19"/>
      <c r="QCZ4" s="19"/>
      <c r="QDA4" s="19"/>
      <c r="QDB4" s="19"/>
      <c r="QDC4" s="19"/>
      <c r="QDD4" s="19"/>
      <c r="QDE4" s="19"/>
      <c r="QDF4" s="19"/>
      <c r="QDG4" s="19"/>
      <c r="QDH4" s="19"/>
      <c r="QDI4" s="19"/>
      <c r="QDJ4" s="19"/>
      <c r="QDK4" s="19"/>
      <c r="QDL4" s="19"/>
      <c r="QDM4" s="19"/>
      <c r="QDN4" s="19"/>
      <c r="QDO4" s="19"/>
      <c r="QDP4" s="19"/>
      <c r="QDQ4" s="19"/>
      <c r="QDR4" s="19"/>
      <c r="QDS4" s="19"/>
      <c r="QDT4" s="19"/>
      <c r="QDU4" s="19"/>
      <c r="QDV4" s="19"/>
      <c r="QDW4" s="19"/>
      <c r="QDX4" s="19"/>
      <c r="QDY4" s="19"/>
      <c r="QDZ4" s="19"/>
      <c r="QEA4" s="19"/>
      <c r="QEB4" s="19"/>
      <c r="QEC4" s="19"/>
      <c r="QED4" s="19"/>
      <c r="QEE4" s="19"/>
      <c r="QEF4" s="19"/>
      <c r="QEG4" s="19"/>
      <c r="QEH4" s="19"/>
      <c r="QEI4" s="19"/>
      <c r="QEJ4" s="19"/>
      <c r="QEK4" s="19"/>
      <c r="QEL4" s="19"/>
      <c r="QEM4" s="19"/>
      <c r="QEN4" s="19"/>
      <c r="QEO4" s="19"/>
      <c r="QEP4" s="19"/>
      <c r="QEQ4" s="19"/>
      <c r="QER4" s="19"/>
      <c r="QES4" s="19"/>
      <c r="QET4" s="19"/>
      <c r="QEU4" s="19"/>
      <c r="QEV4" s="19"/>
      <c r="QEW4" s="19"/>
      <c r="QEX4" s="19"/>
      <c r="QEY4" s="19"/>
      <c r="QEZ4" s="19"/>
      <c r="QFA4" s="19"/>
      <c r="QFB4" s="19"/>
      <c r="QFC4" s="19"/>
      <c r="QFD4" s="19"/>
      <c r="QFE4" s="19"/>
      <c r="QFF4" s="19"/>
      <c r="QFG4" s="19"/>
      <c r="QFH4" s="19"/>
      <c r="QFI4" s="19"/>
      <c r="QFJ4" s="19"/>
      <c r="QFK4" s="19"/>
      <c r="QFL4" s="19"/>
      <c r="QFM4" s="19"/>
      <c r="QFN4" s="19"/>
      <c r="QFO4" s="19"/>
      <c r="QFP4" s="19"/>
      <c r="QFQ4" s="19"/>
      <c r="QFR4" s="19"/>
      <c r="QFS4" s="19"/>
      <c r="QFT4" s="19"/>
      <c r="QFU4" s="19"/>
      <c r="QFV4" s="19"/>
      <c r="QFW4" s="19"/>
      <c r="QFX4" s="19"/>
      <c r="QFY4" s="19"/>
      <c r="QFZ4" s="19"/>
      <c r="QGA4" s="19"/>
      <c r="QGB4" s="19"/>
      <c r="QGC4" s="19"/>
      <c r="QGD4" s="19"/>
      <c r="QGE4" s="19"/>
      <c r="QGF4" s="19"/>
      <c r="QGG4" s="19"/>
      <c r="QGH4" s="19"/>
      <c r="QGI4" s="19"/>
      <c r="QGJ4" s="19"/>
      <c r="QGK4" s="19"/>
      <c r="QGL4" s="19"/>
      <c r="QGM4" s="19"/>
      <c r="QGN4" s="19"/>
      <c r="QGO4" s="19"/>
      <c r="QGP4" s="19"/>
      <c r="QGQ4" s="19"/>
      <c r="QGR4" s="19"/>
      <c r="QGS4" s="19"/>
      <c r="QGT4" s="19"/>
      <c r="QGU4" s="19"/>
      <c r="QGV4" s="19"/>
      <c r="QGW4" s="19"/>
      <c r="QGX4" s="19"/>
      <c r="QGY4" s="19"/>
      <c r="QGZ4" s="19"/>
      <c r="QHA4" s="19"/>
      <c r="QHB4" s="19"/>
      <c r="QHC4" s="19"/>
      <c r="QHD4" s="19"/>
      <c r="QHE4" s="19"/>
      <c r="QHF4" s="19"/>
      <c r="QHG4" s="19"/>
      <c r="QHH4" s="19"/>
      <c r="QHI4" s="19"/>
      <c r="QHJ4" s="19"/>
      <c r="QHK4" s="19"/>
      <c r="QHL4" s="19"/>
      <c r="QHM4" s="19"/>
      <c r="QHN4" s="19"/>
      <c r="QHO4" s="19"/>
      <c r="QHP4" s="19"/>
      <c r="QHQ4" s="19"/>
      <c r="QHR4" s="19"/>
      <c r="QHS4" s="19"/>
      <c r="QHT4" s="19"/>
      <c r="QHU4" s="19"/>
      <c r="QHV4" s="19"/>
      <c r="QHW4" s="19"/>
      <c r="QHX4" s="19"/>
      <c r="QHY4" s="19"/>
      <c r="QHZ4" s="19"/>
      <c r="QIA4" s="19"/>
      <c r="QIB4" s="19"/>
      <c r="QIC4" s="19"/>
      <c r="QID4" s="19"/>
      <c r="QIE4" s="19"/>
      <c r="QIF4" s="19"/>
      <c r="QIG4" s="19"/>
      <c r="QIH4" s="19"/>
      <c r="QII4" s="19"/>
      <c r="QIJ4" s="19"/>
      <c r="QIK4" s="19"/>
      <c r="QIL4" s="19"/>
      <c r="QIM4" s="19"/>
      <c r="QIN4" s="19"/>
      <c r="QIO4" s="19"/>
      <c r="QIP4" s="19"/>
      <c r="QIQ4" s="19"/>
      <c r="QIR4" s="19"/>
      <c r="QIS4" s="19"/>
      <c r="QIT4" s="19"/>
      <c r="QIU4" s="19"/>
      <c r="QIV4" s="19"/>
      <c r="QIW4" s="19"/>
      <c r="QIX4" s="19"/>
      <c r="QIY4" s="19"/>
      <c r="QIZ4" s="19"/>
      <c r="QJA4" s="19"/>
      <c r="QJB4" s="19"/>
      <c r="QJC4" s="19"/>
      <c r="QJD4" s="19"/>
      <c r="QJE4" s="19"/>
      <c r="QJF4" s="19"/>
      <c r="QJG4" s="19"/>
      <c r="QJH4" s="19"/>
      <c r="QJI4" s="19"/>
      <c r="QJJ4" s="19"/>
      <c r="QJK4" s="19"/>
      <c r="QJL4" s="19"/>
      <c r="QJM4" s="19"/>
      <c r="QJN4" s="19"/>
      <c r="QJO4" s="19"/>
      <c r="QJP4" s="19"/>
      <c r="QJQ4" s="19"/>
      <c r="QJR4" s="19"/>
      <c r="QJS4" s="19"/>
      <c r="QJT4" s="19"/>
      <c r="QJU4" s="19"/>
      <c r="QJV4" s="19"/>
      <c r="QJW4" s="19"/>
      <c r="QJX4" s="19"/>
      <c r="QJY4" s="19"/>
      <c r="QJZ4" s="19"/>
      <c r="QKA4" s="19"/>
      <c r="QKB4" s="19"/>
      <c r="QKC4" s="19"/>
      <c r="QKD4" s="19"/>
      <c r="QKE4" s="19"/>
      <c r="QKF4" s="19"/>
      <c r="QKG4" s="19"/>
      <c r="QKH4" s="19"/>
      <c r="QKI4" s="19"/>
      <c r="QKJ4" s="19"/>
      <c r="QKK4" s="19"/>
      <c r="QKL4" s="19"/>
      <c r="QKM4" s="19"/>
      <c r="QKN4" s="19"/>
      <c r="QKO4" s="19"/>
      <c r="QKP4" s="19"/>
      <c r="QKQ4" s="19"/>
      <c r="QKR4" s="19"/>
      <c r="QKS4" s="19"/>
      <c r="QKT4" s="19"/>
      <c r="QKU4" s="19"/>
      <c r="QKV4" s="19"/>
      <c r="QKW4" s="19"/>
      <c r="QKX4" s="19"/>
      <c r="QKY4" s="19"/>
      <c r="QKZ4" s="19"/>
      <c r="QLA4" s="19"/>
      <c r="QLB4" s="19"/>
      <c r="QLC4" s="19"/>
      <c r="QLD4" s="19"/>
      <c r="QLE4" s="19"/>
      <c r="QLF4" s="19"/>
      <c r="QLG4" s="19"/>
      <c r="QLH4" s="19"/>
      <c r="QLI4" s="19"/>
      <c r="QLJ4" s="19"/>
      <c r="QLK4" s="19"/>
      <c r="QLL4" s="19"/>
      <c r="QLM4" s="19"/>
      <c r="QLN4" s="19"/>
      <c r="QLO4" s="19"/>
      <c r="QLP4" s="19"/>
      <c r="QLQ4" s="19"/>
      <c r="QLR4" s="19"/>
      <c r="QLS4" s="19"/>
      <c r="QLT4" s="19"/>
      <c r="QLU4" s="19"/>
      <c r="QLV4" s="19"/>
      <c r="QLW4" s="19"/>
      <c r="QLX4" s="19"/>
      <c r="QLY4" s="19"/>
      <c r="QLZ4" s="19"/>
      <c r="QMA4" s="19"/>
      <c r="QMB4" s="19"/>
      <c r="QMC4" s="19"/>
      <c r="QMD4" s="19"/>
      <c r="QME4" s="19"/>
      <c r="QMF4" s="19"/>
      <c r="QMG4" s="19"/>
      <c r="QMH4" s="19"/>
      <c r="QMI4" s="19"/>
      <c r="QMJ4" s="19"/>
      <c r="QMK4" s="19"/>
      <c r="QML4" s="19"/>
      <c r="QMM4" s="19"/>
      <c r="QMN4" s="19"/>
      <c r="QMO4" s="19"/>
      <c r="QMP4" s="19"/>
      <c r="QMQ4" s="19"/>
      <c r="QMR4" s="19"/>
      <c r="QMS4" s="19"/>
      <c r="QMT4" s="19"/>
      <c r="QMU4" s="19"/>
      <c r="QMV4" s="19"/>
      <c r="QMW4" s="19"/>
      <c r="QMX4" s="19"/>
      <c r="QMY4" s="19"/>
      <c r="QMZ4" s="19"/>
      <c r="QNA4" s="19"/>
      <c r="QNB4" s="19"/>
      <c r="QNC4" s="19"/>
      <c r="QND4" s="19"/>
      <c r="QNE4" s="19"/>
      <c r="QNF4" s="19"/>
      <c r="QNG4" s="19"/>
      <c r="QNH4" s="19"/>
      <c r="QNI4" s="19"/>
      <c r="QNJ4" s="19"/>
      <c r="QNK4" s="19"/>
      <c r="QNL4" s="19"/>
      <c r="QNM4" s="19"/>
      <c r="QNN4" s="19"/>
      <c r="QNO4" s="19"/>
      <c r="QNP4" s="19"/>
      <c r="QNQ4" s="19"/>
      <c r="QNR4" s="19"/>
      <c r="QNS4" s="19"/>
      <c r="QNT4" s="19"/>
      <c r="QNU4" s="19"/>
      <c r="QNV4" s="19"/>
      <c r="QNW4" s="19"/>
      <c r="QNX4" s="19"/>
      <c r="QNY4" s="19"/>
      <c r="QNZ4" s="19"/>
      <c r="QOA4" s="19"/>
      <c r="QOB4" s="19"/>
      <c r="QOC4" s="19"/>
      <c r="QOD4" s="19"/>
      <c r="QOE4" s="19"/>
      <c r="QOF4" s="19"/>
      <c r="QOG4" s="19"/>
      <c r="QOH4" s="19"/>
      <c r="QOI4" s="19"/>
      <c r="QOJ4" s="19"/>
      <c r="QOK4" s="19"/>
      <c r="QOL4" s="19"/>
      <c r="QOM4" s="19"/>
      <c r="QON4" s="19"/>
      <c r="QOO4" s="19"/>
      <c r="QOP4" s="19"/>
      <c r="QOQ4" s="19"/>
      <c r="QOR4" s="19"/>
      <c r="QOS4" s="19"/>
      <c r="QOT4" s="19"/>
      <c r="QOU4" s="19"/>
      <c r="QOV4" s="19"/>
      <c r="QOW4" s="19"/>
      <c r="QOX4" s="19"/>
      <c r="QOY4" s="19"/>
      <c r="QOZ4" s="19"/>
      <c r="QPA4" s="19"/>
      <c r="QPB4" s="19"/>
      <c r="QPC4" s="19"/>
      <c r="QPD4" s="19"/>
      <c r="QPE4" s="19"/>
      <c r="QPF4" s="19"/>
      <c r="QPG4" s="19"/>
      <c r="QPH4" s="19"/>
      <c r="QPI4" s="19"/>
      <c r="QPJ4" s="19"/>
      <c r="QPK4" s="19"/>
      <c r="QPL4" s="19"/>
      <c r="QPM4" s="19"/>
      <c r="QPN4" s="19"/>
      <c r="QPO4" s="19"/>
      <c r="QPP4" s="19"/>
      <c r="QPQ4" s="19"/>
      <c r="QPR4" s="19"/>
      <c r="QPS4" s="19"/>
      <c r="QPT4" s="19"/>
      <c r="QPU4" s="19"/>
      <c r="QPV4" s="19"/>
      <c r="QPW4" s="19"/>
      <c r="QPX4" s="19"/>
      <c r="QPY4" s="19"/>
      <c r="QPZ4" s="19"/>
      <c r="QQA4" s="19"/>
      <c r="QQB4" s="19"/>
      <c r="QQC4" s="19"/>
      <c r="QQD4" s="19"/>
      <c r="QQE4" s="19"/>
      <c r="QQF4" s="19"/>
      <c r="QQG4" s="19"/>
      <c r="QQH4" s="19"/>
      <c r="QQI4" s="19"/>
      <c r="QQJ4" s="19"/>
      <c r="QQK4" s="19"/>
      <c r="QQL4" s="19"/>
      <c r="QQM4" s="19"/>
      <c r="QQN4" s="19"/>
      <c r="QQO4" s="19"/>
      <c r="QQP4" s="19"/>
      <c r="QQQ4" s="19"/>
      <c r="QQR4" s="19"/>
      <c r="QQS4" s="19"/>
      <c r="QQT4" s="19"/>
      <c r="QQU4" s="19"/>
      <c r="QQV4" s="19"/>
      <c r="QQW4" s="19"/>
      <c r="QQX4" s="19"/>
      <c r="QQY4" s="19"/>
      <c r="QQZ4" s="19"/>
      <c r="QRA4" s="19"/>
      <c r="QRB4" s="19"/>
      <c r="QRC4" s="19"/>
      <c r="QRD4" s="19"/>
      <c r="QRE4" s="19"/>
      <c r="QRF4" s="19"/>
      <c r="QRG4" s="19"/>
      <c r="QRH4" s="19"/>
      <c r="QRI4" s="19"/>
      <c r="QRJ4" s="19"/>
      <c r="QRK4" s="19"/>
      <c r="QRL4" s="19"/>
      <c r="QRM4" s="19"/>
      <c r="QRN4" s="19"/>
      <c r="QRO4" s="19"/>
      <c r="QRP4" s="19"/>
      <c r="QRQ4" s="19"/>
      <c r="QRR4" s="19"/>
      <c r="QRS4" s="19"/>
      <c r="QRT4" s="19"/>
      <c r="QRU4" s="19"/>
      <c r="QRV4" s="19"/>
      <c r="QRW4" s="19"/>
      <c r="QRX4" s="19"/>
      <c r="QRY4" s="19"/>
      <c r="QRZ4" s="19"/>
      <c r="QSA4" s="19"/>
      <c r="QSB4" s="19"/>
      <c r="QSC4" s="19"/>
      <c r="QSD4" s="19"/>
      <c r="QSE4" s="19"/>
      <c r="QSF4" s="19"/>
      <c r="QSG4" s="19"/>
      <c r="QSH4" s="19"/>
      <c r="QSI4" s="19"/>
      <c r="QSJ4" s="19"/>
      <c r="QSK4" s="19"/>
      <c r="QSL4" s="19"/>
      <c r="QSM4" s="19"/>
      <c r="QSN4" s="19"/>
      <c r="QSO4" s="19"/>
      <c r="QSP4" s="19"/>
      <c r="QSQ4" s="19"/>
      <c r="QSR4" s="19"/>
      <c r="QSS4" s="19"/>
      <c r="QST4" s="19"/>
      <c r="QSU4" s="19"/>
      <c r="QSV4" s="19"/>
      <c r="QSW4" s="19"/>
      <c r="QSX4" s="19"/>
      <c r="QSY4" s="19"/>
      <c r="QSZ4" s="19"/>
      <c r="QTA4" s="19"/>
      <c r="QTB4" s="19"/>
      <c r="QTC4" s="19"/>
      <c r="QTD4" s="19"/>
      <c r="QTE4" s="19"/>
      <c r="QTF4" s="19"/>
      <c r="QTG4" s="19"/>
      <c r="QTH4" s="19"/>
      <c r="QTI4" s="19"/>
      <c r="QTJ4" s="19"/>
      <c r="QTK4" s="19"/>
      <c r="QTL4" s="19"/>
      <c r="QTM4" s="19"/>
      <c r="QTN4" s="19"/>
      <c r="QTO4" s="19"/>
      <c r="QTP4" s="19"/>
      <c r="QTQ4" s="19"/>
      <c r="QTR4" s="19"/>
      <c r="QTS4" s="19"/>
      <c r="QTT4" s="19"/>
      <c r="QTU4" s="19"/>
      <c r="QTV4" s="19"/>
      <c r="QTW4" s="19"/>
      <c r="QTX4" s="19"/>
      <c r="QTY4" s="19"/>
      <c r="QTZ4" s="19"/>
      <c r="QUA4" s="19"/>
      <c r="QUB4" s="19"/>
      <c r="QUC4" s="19"/>
      <c r="QUD4" s="19"/>
      <c r="QUE4" s="19"/>
      <c r="QUF4" s="19"/>
      <c r="QUG4" s="19"/>
      <c r="QUH4" s="19"/>
      <c r="QUI4" s="19"/>
      <c r="QUJ4" s="19"/>
      <c r="QUK4" s="19"/>
      <c r="QUL4" s="19"/>
      <c r="QUM4" s="19"/>
      <c r="QUN4" s="19"/>
      <c r="QUO4" s="19"/>
      <c r="QUP4" s="19"/>
      <c r="QUQ4" s="19"/>
      <c r="QUR4" s="19"/>
      <c r="QUS4" s="19"/>
      <c r="QUT4" s="19"/>
      <c r="QUU4" s="19"/>
      <c r="QUV4" s="19"/>
      <c r="QUW4" s="19"/>
      <c r="QUX4" s="19"/>
      <c r="QUY4" s="19"/>
      <c r="QUZ4" s="19"/>
      <c r="QVA4" s="19"/>
      <c r="QVB4" s="19"/>
      <c r="QVC4" s="19"/>
      <c r="QVD4" s="19"/>
      <c r="QVE4" s="19"/>
      <c r="QVF4" s="19"/>
      <c r="QVG4" s="19"/>
      <c r="QVH4" s="19"/>
      <c r="QVI4" s="19"/>
      <c r="QVJ4" s="19"/>
      <c r="QVK4" s="19"/>
      <c r="QVL4" s="19"/>
      <c r="QVM4" s="19"/>
      <c r="QVN4" s="19"/>
      <c r="QVO4" s="19"/>
      <c r="QVP4" s="19"/>
      <c r="QVQ4" s="19"/>
      <c r="QVR4" s="19"/>
      <c r="QVS4" s="19"/>
      <c r="QVT4" s="19"/>
      <c r="QVU4" s="19"/>
      <c r="QVV4" s="19"/>
      <c r="QVW4" s="19"/>
      <c r="QVX4" s="19"/>
      <c r="QVY4" s="19"/>
      <c r="QVZ4" s="19"/>
      <c r="QWA4" s="19"/>
      <c r="QWB4" s="19"/>
      <c r="QWC4" s="19"/>
      <c r="QWD4" s="19"/>
      <c r="QWE4" s="19"/>
      <c r="QWF4" s="19"/>
      <c r="QWG4" s="19"/>
      <c r="QWH4" s="19"/>
      <c r="QWI4" s="19"/>
      <c r="QWJ4" s="19"/>
      <c r="QWK4" s="19"/>
      <c r="QWL4" s="19"/>
      <c r="QWM4" s="19"/>
      <c r="QWN4" s="19"/>
      <c r="QWO4" s="19"/>
      <c r="QWP4" s="19"/>
      <c r="QWQ4" s="19"/>
      <c r="QWR4" s="19"/>
      <c r="QWS4" s="19"/>
      <c r="QWT4" s="19"/>
      <c r="QWU4" s="19"/>
      <c r="QWV4" s="19"/>
      <c r="QWW4" s="19"/>
      <c r="QWX4" s="19"/>
      <c r="QWY4" s="19"/>
      <c r="QWZ4" s="19"/>
      <c r="QXA4" s="19"/>
      <c r="QXB4" s="19"/>
      <c r="QXC4" s="19"/>
      <c r="QXD4" s="19"/>
      <c r="QXE4" s="19"/>
      <c r="QXF4" s="19"/>
      <c r="QXG4" s="19"/>
      <c r="QXH4" s="19"/>
      <c r="QXI4" s="19"/>
      <c r="QXJ4" s="19"/>
      <c r="QXK4" s="19"/>
      <c r="QXL4" s="19"/>
      <c r="QXM4" s="19"/>
      <c r="QXN4" s="19"/>
      <c r="QXO4" s="19"/>
      <c r="QXP4" s="19"/>
      <c r="QXQ4" s="19"/>
      <c r="QXR4" s="19"/>
      <c r="QXS4" s="19"/>
      <c r="QXT4" s="19"/>
      <c r="QXU4" s="19"/>
      <c r="QXV4" s="19"/>
      <c r="QXW4" s="19"/>
      <c r="QXX4" s="19"/>
      <c r="QXY4" s="19"/>
      <c r="QXZ4" s="19"/>
      <c r="QYA4" s="19"/>
      <c r="QYB4" s="19"/>
      <c r="QYC4" s="19"/>
      <c r="QYD4" s="19"/>
      <c r="QYE4" s="19"/>
      <c r="QYF4" s="19"/>
      <c r="QYG4" s="19"/>
      <c r="QYH4" s="19"/>
      <c r="QYI4" s="19"/>
      <c r="QYJ4" s="19"/>
      <c r="QYK4" s="19"/>
      <c r="QYL4" s="19"/>
      <c r="QYM4" s="19"/>
      <c r="QYN4" s="19"/>
      <c r="QYO4" s="19"/>
      <c r="QYP4" s="19"/>
      <c r="QYQ4" s="19"/>
      <c r="QYR4" s="19"/>
      <c r="QYS4" s="19"/>
      <c r="QYT4" s="19"/>
      <c r="QYU4" s="19"/>
      <c r="QYV4" s="19"/>
      <c r="QYW4" s="19"/>
      <c r="QYX4" s="19"/>
      <c r="QYY4" s="19"/>
      <c r="QYZ4" s="19"/>
      <c r="QZA4" s="19"/>
      <c r="QZB4" s="19"/>
      <c r="QZC4" s="19"/>
      <c r="QZD4" s="19"/>
      <c r="QZE4" s="19"/>
      <c r="QZF4" s="19"/>
      <c r="QZG4" s="19"/>
      <c r="QZH4" s="19"/>
      <c r="QZI4" s="19"/>
      <c r="QZJ4" s="19"/>
      <c r="QZK4" s="19"/>
      <c r="QZL4" s="19"/>
      <c r="QZM4" s="19"/>
      <c r="QZN4" s="19"/>
      <c r="QZO4" s="19"/>
      <c r="QZP4" s="19"/>
      <c r="QZQ4" s="19"/>
      <c r="QZR4" s="19"/>
      <c r="QZS4" s="19"/>
      <c r="QZT4" s="19"/>
      <c r="QZU4" s="19"/>
      <c r="QZV4" s="19"/>
      <c r="QZW4" s="19"/>
      <c r="QZX4" s="19"/>
      <c r="QZY4" s="19"/>
      <c r="QZZ4" s="19"/>
      <c r="RAA4" s="19"/>
      <c r="RAB4" s="19"/>
      <c r="RAC4" s="19"/>
      <c r="RAD4" s="19"/>
      <c r="RAE4" s="19"/>
      <c r="RAF4" s="19"/>
      <c r="RAG4" s="19"/>
      <c r="RAH4" s="19"/>
      <c r="RAI4" s="19"/>
      <c r="RAJ4" s="19"/>
      <c r="RAK4" s="19"/>
      <c r="RAL4" s="19"/>
      <c r="RAM4" s="19"/>
      <c r="RAN4" s="19"/>
      <c r="RAO4" s="19"/>
      <c r="RAP4" s="19"/>
      <c r="RAQ4" s="19"/>
      <c r="RAR4" s="19"/>
      <c r="RAS4" s="19"/>
      <c r="RAT4" s="19"/>
      <c r="RAU4" s="19"/>
      <c r="RAV4" s="19"/>
      <c r="RAW4" s="19"/>
      <c r="RAX4" s="19"/>
      <c r="RAY4" s="19"/>
      <c r="RAZ4" s="19"/>
      <c r="RBA4" s="19"/>
      <c r="RBB4" s="19"/>
      <c r="RBC4" s="19"/>
      <c r="RBD4" s="19"/>
      <c r="RBE4" s="19"/>
      <c r="RBF4" s="19"/>
      <c r="RBG4" s="19"/>
      <c r="RBH4" s="19"/>
      <c r="RBI4" s="19"/>
      <c r="RBJ4" s="19"/>
      <c r="RBK4" s="19"/>
      <c r="RBL4" s="19"/>
      <c r="RBM4" s="19"/>
      <c r="RBN4" s="19"/>
      <c r="RBO4" s="19"/>
      <c r="RBP4" s="19"/>
      <c r="RBQ4" s="19"/>
      <c r="RBR4" s="19"/>
      <c r="RBS4" s="19"/>
      <c r="RBT4" s="19"/>
      <c r="RBU4" s="19"/>
      <c r="RBV4" s="19"/>
      <c r="RBW4" s="19"/>
      <c r="RBX4" s="19"/>
      <c r="RBY4" s="19"/>
      <c r="RBZ4" s="19"/>
      <c r="RCA4" s="19"/>
      <c r="RCB4" s="19"/>
      <c r="RCC4" s="19"/>
      <c r="RCD4" s="19"/>
      <c r="RCE4" s="19"/>
      <c r="RCF4" s="19"/>
      <c r="RCG4" s="19"/>
      <c r="RCH4" s="19"/>
      <c r="RCI4" s="19"/>
      <c r="RCJ4" s="19"/>
      <c r="RCK4" s="19"/>
      <c r="RCL4" s="19"/>
      <c r="RCM4" s="19"/>
      <c r="RCN4" s="19"/>
      <c r="RCO4" s="19"/>
      <c r="RCP4" s="19"/>
      <c r="RCQ4" s="19"/>
      <c r="RCR4" s="19"/>
      <c r="RCS4" s="19"/>
      <c r="RCT4" s="19"/>
      <c r="RCU4" s="19"/>
      <c r="RCV4" s="19"/>
      <c r="RCW4" s="19"/>
      <c r="RCX4" s="19"/>
      <c r="RCY4" s="19"/>
      <c r="RCZ4" s="19"/>
      <c r="RDA4" s="19"/>
      <c r="RDB4" s="19"/>
      <c r="RDC4" s="19"/>
      <c r="RDD4" s="19"/>
      <c r="RDE4" s="19"/>
      <c r="RDF4" s="19"/>
      <c r="RDG4" s="19"/>
      <c r="RDH4" s="19"/>
      <c r="RDI4" s="19"/>
      <c r="RDJ4" s="19"/>
      <c r="RDK4" s="19"/>
      <c r="RDL4" s="19"/>
      <c r="RDM4" s="19"/>
      <c r="RDN4" s="19"/>
      <c r="RDO4" s="19"/>
      <c r="RDP4" s="19"/>
      <c r="RDQ4" s="19"/>
      <c r="RDR4" s="19"/>
      <c r="RDS4" s="19"/>
      <c r="RDT4" s="19"/>
      <c r="RDU4" s="19"/>
      <c r="RDV4" s="19"/>
      <c r="RDW4" s="19"/>
      <c r="RDX4" s="19"/>
      <c r="RDY4" s="19"/>
      <c r="RDZ4" s="19"/>
      <c r="REA4" s="19"/>
      <c r="REB4" s="19"/>
      <c r="REC4" s="19"/>
      <c r="RED4" s="19"/>
      <c r="REE4" s="19"/>
      <c r="REF4" s="19"/>
      <c r="REG4" s="19"/>
      <c r="REH4" s="19"/>
      <c r="REI4" s="19"/>
      <c r="REJ4" s="19"/>
      <c r="REK4" s="19"/>
      <c r="REL4" s="19"/>
      <c r="REM4" s="19"/>
      <c r="REN4" s="19"/>
      <c r="REO4" s="19"/>
      <c r="REP4" s="19"/>
      <c r="REQ4" s="19"/>
      <c r="RER4" s="19"/>
      <c r="RES4" s="19"/>
      <c r="RET4" s="19"/>
      <c r="REU4" s="19"/>
      <c r="REV4" s="19"/>
      <c r="REW4" s="19"/>
      <c r="REX4" s="19"/>
      <c r="REY4" s="19"/>
      <c r="REZ4" s="19"/>
      <c r="RFA4" s="19"/>
      <c r="RFB4" s="19"/>
      <c r="RFC4" s="19"/>
      <c r="RFD4" s="19"/>
      <c r="RFE4" s="19"/>
      <c r="RFF4" s="19"/>
      <c r="RFG4" s="19"/>
      <c r="RFH4" s="19"/>
      <c r="RFI4" s="19"/>
      <c r="RFJ4" s="19"/>
      <c r="RFK4" s="19"/>
      <c r="RFL4" s="19"/>
      <c r="RFM4" s="19"/>
      <c r="RFN4" s="19"/>
      <c r="RFO4" s="19"/>
      <c r="RFP4" s="19"/>
      <c r="RFQ4" s="19"/>
      <c r="RFR4" s="19"/>
      <c r="RFS4" s="19"/>
      <c r="RFT4" s="19"/>
      <c r="RFU4" s="19"/>
      <c r="RFV4" s="19"/>
      <c r="RFW4" s="19"/>
      <c r="RFX4" s="19"/>
      <c r="RFY4" s="19"/>
      <c r="RFZ4" s="19"/>
      <c r="RGA4" s="19"/>
      <c r="RGB4" s="19"/>
      <c r="RGC4" s="19"/>
      <c r="RGD4" s="19"/>
      <c r="RGE4" s="19"/>
      <c r="RGF4" s="19"/>
      <c r="RGG4" s="19"/>
      <c r="RGH4" s="19"/>
      <c r="RGI4" s="19"/>
      <c r="RGJ4" s="19"/>
      <c r="RGK4" s="19"/>
      <c r="RGL4" s="19"/>
      <c r="RGM4" s="19"/>
      <c r="RGN4" s="19"/>
      <c r="RGO4" s="19"/>
      <c r="RGP4" s="19"/>
      <c r="RGQ4" s="19"/>
      <c r="RGR4" s="19"/>
      <c r="RGS4" s="19"/>
      <c r="RGT4" s="19"/>
      <c r="RGU4" s="19"/>
      <c r="RGV4" s="19"/>
      <c r="RGW4" s="19"/>
      <c r="RGX4" s="19"/>
      <c r="RGY4" s="19"/>
      <c r="RGZ4" s="19"/>
      <c r="RHA4" s="19"/>
      <c r="RHB4" s="19"/>
      <c r="RHC4" s="19"/>
      <c r="RHD4" s="19"/>
      <c r="RHE4" s="19"/>
      <c r="RHF4" s="19"/>
      <c r="RHG4" s="19"/>
      <c r="RHH4" s="19"/>
      <c r="RHI4" s="19"/>
      <c r="RHJ4" s="19"/>
      <c r="RHK4" s="19"/>
      <c r="RHL4" s="19"/>
      <c r="RHM4" s="19"/>
      <c r="RHN4" s="19"/>
      <c r="RHO4" s="19"/>
      <c r="RHP4" s="19"/>
      <c r="RHQ4" s="19"/>
      <c r="RHR4" s="19"/>
      <c r="RHS4" s="19"/>
      <c r="RHT4" s="19"/>
      <c r="RHU4" s="19"/>
      <c r="RHV4" s="19"/>
      <c r="RHW4" s="19"/>
      <c r="RHX4" s="19"/>
      <c r="RHY4" s="19"/>
      <c r="RHZ4" s="19"/>
      <c r="RIA4" s="19"/>
      <c r="RIB4" s="19"/>
      <c r="RIC4" s="19"/>
      <c r="RID4" s="19"/>
      <c r="RIE4" s="19"/>
      <c r="RIF4" s="19"/>
      <c r="RIG4" s="19"/>
      <c r="RIH4" s="19"/>
      <c r="RII4" s="19"/>
      <c r="RIJ4" s="19"/>
      <c r="RIK4" s="19"/>
      <c r="RIL4" s="19"/>
      <c r="RIM4" s="19"/>
      <c r="RIN4" s="19"/>
      <c r="RIO4" s="19"/>
      <c r="RIP4" s="19"/>
      <c r="RIQ4" s="19"/>
      <c r="RIR4" s="19"/>
      <c r="RIS4" s="19"/>
      <c r="RIT4" s="19"/>
      <c r="RIU4" s="19"/>
      <c r="RIV4" s="19"/>
      <c r="RIW4" s="19"/>
      <c r="RIX4" s="19"/>
      <c r="RIY4" s="19"/>
      <c r="RIZ4" s="19"/>
      <c r="RJA4" s="19"/>
      <c r="RJB4" s="19"/>
      <c r="RJC4" s="19"/>
      <c r="RJD4" s="19"/>
      <c r="RJE4" s="19"/>
      <c r="RJF4" s="19"/>
      <c r="RJG4" s="19"/>
      <c r="RJH4" s="19"/>
      <c r="RJI4" s="19"/>
      <c r="RJJ4" s="19"/>
      <c r="RJK4" s="19"/>
      <c r="RJL4" s="19"/>
      <c r="RJM4" s="19"/>
      <c r="RJN4" s="19"/>
      <c r="RJO4" s="19"/>
      <c r="RJP4" s="19"/>
      <c r="RJQ4" s="19"/>
      <c r="RJR4" s="19"/>
      <c r="RJS4" s="19"/>
      <c r="RJT4" s="19"/>
      <c r="RJU4" s="19"/>
      <c r="RJV4" s="19"/>
      <c r="RJW4" s="19"/>
      <c r="RJX4" s="19"/>
      <c r="RJY4" s="19"/>
      <c r="RJZ4" s="19"/>
      <c r="RKA4" s="19"/>
      <c r="RKB4" s="19"/>
      <c r="RKC4" s="19"/>
      <c r="RKD4" s="19"/>
      <c r="RKE4" s="19"/>
      <c r="RKF4" s="19"/>
      <c r="RKG4" s="19"/>
      <c r="RKH4" s="19"/>
      <c r="RKI4" s="19"/>
      <c r="RKJ4" s="19"/>
      <c r="RKK4" s="19"/>
      <c r="RKL4" s="19"/>
      <c r="RKM4" s="19"/>
      <c r="RKN4" s="19"/>
      <c r="RKO4" s="19"/>
      <c r="RKP4" s="19"/>
      <c r="RKQ4" s="19"/>
      <c r="RKR4" s="19"/>
      <c r="RKS4" s="19"/>
      <c r="RKT4" s="19"/>
      <c r="RKU4" s="19"/>
      <c r="RKV4" s="19"/>
      <c r="RKW4" s="19"/>
      <c r="RKX4" s="19"/>
      <c r="RKY4" s="19"/>
      <c r="RKZ4" s="19"/>
      <c r="RLA4" s="19"/>
      <c r="RLB4" s="19"/>
      <c r="RLC4" s="19"/>
      <c r="RLD4" s="19"/>
      <c r="RLE4" s="19"/>
      <c r="RLF4" s="19"/>
      <c r="RLG4" s="19"/>
      <c r="RLH4" s="19"/>
      <c r="RLI4" s="19"/>
      <c r="RLJ4" s="19"/>
      <c r="RLK4" s="19"/>
      <c r="RLL4" s="19"/>
      <c r="RLM4" s="19"/>
      <c r="RLN4" s="19"/>
      <c r="RLO4" s="19"/>
      <c r="RLP4" s="19"/>
      <c r="RLQ4" s="19"/>
      <c r="RLR4" s="19"/>
      <c r="RLS4" s="19"/>
      <c r="RLT4" s="19"/>
      <c r="RLU4" s="19"/>
      <c r="RLV4" s="19"/>
      <c r="RLW4" s="19"/>
      <c r="RLX4" s="19"/>
      <c r="RLY4" s="19"/>
      <c r="RLZ4" s="19"/>
      <c r="RMA4" s="19"/>
      <c r="RMB4" s="19"/>
      <c r="RMC4" s="19"/>
      <c r="RMD4" s="19"/>
      <c r="RME4" s="19"/>
      <c r="RMF4" s="19"/>
      <c r="RMG4" s="19"/>
      <c r="RMH4" s="19"/>
      <c r="RMI4" s="19"/>
      <c r="RMJ4" s="19"/>
      <c r="RMK4" s="19"/>
      <c r="RML4" s="19"/>
      <c r="RMM4" s="19"/>
      <c r="RMN4" s="19"/>
      <c r="RMO4" s="19"/>
      <c r="RMP4" s="19"/>
      <c r="RMQ4" s="19"/>
      <c r="RMR4" s="19"/>
      <c r="RMS4" s="19"/>
      <c r="RMT4" s="19"/>
      <c r="RMU4" s="19"/>
      <c r="RMV4" s="19"/>
      <c r="RMW4" s="19"/>
      <c r="RMX4" s="19"/>
      <c r="RMY4" s="19"/>
      <c r="RMZ4" s="19"/>
      <c r="RNA4" s="19"/>
      <c r="RNB4" s="19"/>
      <c r="RNC4" s="19"/>
      <c r="RND4" s="19"/>
      <c r="RNE4" s="19"/>
      <c r="RNF4" s="19"/>
      <c r="RNG4" s="19"/>
      <c r="RNH4" s="19"/>
      <c r="RNI4" s="19"/>
      <c r="RNJ4" s="19"/>
      <c r="RNK4" s="19"/>
      <c r="RNL4" s="19"/>
      <c r="RNM4" s="19"/>
      <c r="RNN4" s="19"/>
      <c r="RNO4" s="19"/>
      <c r="RNP4" s="19"/>
      <c r="RNQ4" s="19"/>
      <c r="RNR4" s="19"/>
      <c r="RNS4" s="19"/>
      <c r="RNT4" s="19"/>
      <c r="RNU4" s="19"/>
      <c r="RNV4" s="19"/>
      <c r="RNW4" s="19"/>
      <c r="RNX4" s="19"/>
      <c r="RNY4" s="19"/>
      <c r="RNZ4" s="19"/>
      <c r="ROA4" s="19"/>
      <c r="ROB4" s="19"/>
      <c r="ROC4" s="19"/>
      <c r="ROD4" s="19"/>
      <c r="ROE4" s="19"/>
      <c r="ROF4" s="19"/>
      <c r="ROG4" s="19"/>
      <c r="ROH4" s="19"/>
      <c r="ROI4" s="19"/>
      <c r="ROJ4" s="19"/>
      <c r="ROK4" s="19"/>
      <c r="ROL4" s="19"/>
      <c r="ROM4" s="19"/>
      <c r="RON4" s="19"/>
      <c r="ROO4" s="19"/>
      <c r="ROP4" s="19"/>
      <c r="ROQ4" s="19"/>
      <c r="ROR4" s="19"/>
      <c r="ROS4" s="19"/>
      <c r="ROT4" s="19"/>
      <c r="ROU4" s="19"/>
      <c r="ROV4" s="19"/>
      <c r="ROW4" s="19"/>
      <c r="ROX4" s="19"/>
      <c r="ROY4" s="19"/>
      <c r="ROZ4" s="19"/>
      <c r="RPA4" s="19"/>
      <c r="RPB4" s="19"/>
      <c r="RPC4" s="19"/>
      <c r="RPD4" s="19"/>
      <c r="RPE4" s="19"/>
      <c r="RPF4" s="19"/>
      <c r="RPG4" s="19"/>
      <c r="RPH4" s="19"/>
      <c r="RPI4" s="19"/>
      <c r="RPJ4" s="19"/>
      <c r="RPK4" s="19"/>
      <c r="RPL4" s="19"/>
      <c r="RPM4" s="19"/>
      <c r="RPN4" s="19"/>
      <c r="RPO4" s="19"/>
      <c r="RPP4" s="19"/>
      <c r="RPQ4" s="19"/>
      <c r="RPR4" s="19"/>
      <c r="RPS4" s="19"/>
      <c r="RPT4" s="19"/>
      <c r="RPU4" s="19"/>
      <c r="RPV4" s="19"/>
      <c r="RPW4" s="19"/>
      <c r="RPX4" s="19"/>
      <c r="RPY4" s="19"/>
      <c r="RPZ4" s="19"/>
      <c r="RQA4" s="19"/>
      <c r="RQB4" s="19"/>
      <c r="RQC4" s="19"/>
      <c r="RQD4" s="19"/>
      <c r="RQE4" s="19"/>
      <c r="RQF4" s="19"/>
      <c r="RQG4" s="19"/>
      <c r="RQH4" s="19"/>
      <c r="RQI4" s="19"/>
      <c r="RQJ4" s="19"/>
      <c r="RQK4" s="19"/>
      <c r="RQL4" s="19"/>
      <c r="RQM4" s="19"/>
      <c r="RQN4" s="19"/>
      <c r="RQO4" s="19"/>
      <c r="RQP4" s="19"/>
      <c r="RQQ4" s="19"/>
      <c r="RQR4" s="19"/>
      <c r="RQS4" s="19"/>
      <c r="RQT4" s="19"/>
      <c r="RQU4" s="19"/>
      <c r="RQV4" s="19"/>
      <c r="RQW4" s="19"/>
      <c r="RQX4" s="19"/>
      <c r="RQY4" s="19"/>
      <c r="RQZ4" s="19"/>
      <c r="RRA4" s="19"/>
      <c r="RRB4" s="19"/>
      <c r="RRC4" s="19"/>
      <c r="RRD4" s="19"/>
      <c r="RRE4" s="19"/>
      <c r="RRF4" s="19"/>
      <c r="RRG4" s="19"/>
      <c r="RRH4" s="19"/>
      <c r="RRI4" s="19"/>
      <c r="RRJ4" s="19"/>
      <c r="RRK4" s="19"/>
      <c r="RRL4" s="19"/>
      <c r="RRM4" s="19"/>
      <c r="RRN4" s="19"/>
      <c r="RRO4" s="19"/>
      <c r="RRP4" s="19"/>
      <c r="RRQ4" s="19"/>
      <c r="RRR4" s="19"/>
      <c r="RRS4" s="19"/>
      <c r="RRT4" s="19"/>
      <c r="RRU4" s="19"/>
      <c r="RRV4" s="19"/>
      <c r="RRW4" s="19"/>
      <c r="RRX4" s="19"/>
      <c r="RRY4" s="19"/>
      <c r="RRZ4" s="19"/>
      <c r="RSA4" s="19"/>
      <c r="RSB4" s="19"/>
      <c r="RSC4" s="19"/>
      <c r="RSD4" s="19"/>
      <c r="RSE4" s="19"/>
      <c r="RSF4" s="19"/>
      <c r="RSG4" s="19"/>
      <c r="RSH4" s="19"/>
      <c r="RSI4" s="19"/>
      <c r="RSJ4" s="19"/>
      <c r="RSK4" s="19"/>
      <c r="RSL4" s="19"/>
      <c r="RSM4" s="19"/>
      <c r="RSN4" s="19"/>
      <c r="RSO4" s="19"/>
      <c r="RSP4" s="19"/>
      <c r="RSQ4" s="19"/>
      <c r="RSR4" s="19"/>
      <c r="RSS4" s="19"/>
      <c r="RST4" s="19"/>
      <c r="RSU4" s="19"/>
      <c r="RSV4" s="19"/>
      <c r="RSW4" s="19"/>
      <c r="RSX4" s="19"/>
      <c r="RSY4" s="19"/>
      <c r="RSZ4" s="19"/>
      <c r="RTA4" s="19"/>
      <c r="RTB4" s="19"/>
      <c r="RTC4" s="19"/>
      <c r="RTD4" s="19"/>
      <c r="RTE4" s="19"/>
      <c r="RTF4" s="19"/>
      <c r="RTG4" s="19"/>
      <c r="RTH4" s="19"/>
      <c r="RTI4" s="19"/>
      <c r="RTJ4" s="19"/>
      <c r="RTK4" s="19"/>
      <c r="RTL4" s="19"/>
      <c r="RTM4" s="19"/>
      <c r="RTN4" s="19"/>
      <c r="RTO4" s="19"/>
      <c r="RTP4" s="19"/>
      <c r="RTQ4" s="19"/>
      <c r="RTR4" s="19"/>
      <c r="RTS4" s="19"/>
      <c r="RTT4" s="19"/>
      <c r="RTU4" s="19"/>
      <c r="RTV4" s="19"/>
      <c r="RTW4" s="19"/>
      <c r="RTX4" s="19"/>
      <c r="RTY4" s="19"/>
      <c r="RTZ4" s="19"/>
      <c r="RUA4" s="19"/>
      <c r="RUB4" s="19"/>
      <c r="RUC4" s="19"/>
      <c r="RUD4" s="19"/>
      <c r="RUE4" s="19"/>
      <c r="RUF4" s="19"/>
      <c r="RUG4" s="19"/>
      <c r="RUH4" s="19"/>
      <c r="RUI4" s="19"/>
      <c r="RUJ4" s="19"/>
      <c r="RUK4" s="19"/>
      <c r="RUL4" s="19"/>
      <c r="RUM4" s="19"/>
      <c r="RUN4" s="19"/>
      <c r="RUO4" s="19"/>
      <c r="RUP4" s="19"/>
      <c r="RUQ4" s="19"/>
      <c r="RUR4" s="19"/>
      <c r="RUS4" s="19"/>
      <c r="RUT4" s="19"/>
      <c r="RUU4" s="19"/>
      <c r="RUV4" s="19"/>
      <c r="RUW4" s="19"/>
      <c r="RUX4" s="19"/>
      <c r="RUY4" s="19"/>
      <c r="RUZ4" s="19"/>
      <c r="RVA4" s="19"/>
      <c r="RVB4" s="19"/>
      <c r="RVC4" s="19"/>
      <c r="RVD4" s="19"/>
      <c r="RVE4" s="19"/>
      <c r="RVF4" s="19"/>
      <c r="RVG4" s="19"/>
      <c r="RVH4" s="19"/>
      <c r="RVI4" s="19"/>
      <c r="RVJ4" s="19"/>
      <c r="RVK4" s="19"/>
      <c r="RVL4" s="19"/>
      <c r="RVM4" s="19"/>
      <c r="RVN4" s="19"/>
      <c r="RVO4" s="19"/>
      <c r="RVP4" s="19"/>
      <c r="RVQ4" s="19"/>
      <c r="RVR4" s="19"/>
      <c r="RVS4" s="19"/>
      <c r="RVT4" s="19"/>
      <c r="RVU4" s="19"/>
      <c r="RVV4" s="19"/>
      <c r="RVW4" s="19"/>
      <c r="RVX4" s="19"/>
      <c r="RVY4" s="19"/>
      <c r="RVZ4" s="19"/>
      <c r="RWA4" s="19"/>
      <c r="RWB4" s="19"/>
      <c r="RWC4" s="19"/>
      <c r="RWD4" s="19"/>
      <c r="RWE4" s="19"/>
      <c r="RWF4" s="19"/>
      <c r="RWG4" s="19"/>
      <c r="RWH4" s="19"/>
      <c r="RWI4" s="19"/>
      <c r="RWJ4" s="19"/>
      <c r="RWK4" s="19"/>
      <c r="RWL4" s="19"/>
      <c r="RWM4" s="19"/>
      <c r="RWN4" s="19"/>
      <c r="RWO4" s="19"/>
      <c r="RWP4" s="19"/>
      <c r="RWQ4" s="19"/>
      <c r="RWR4" s="19"/>
      <c r="RWS4" s="19"/>
      <c r="RWT4" s="19"/>
      <c r="RWU4" s="19"/>
      <c r="RWV4" s="19"/>
      <c r="RWW4" s="19"/>
      <c r="RWX4" s="19"/>
      <c r="RWY4" s="19"/>
      <c r="RWZ4" s="19"/>
      <c r="RXA4" s="19"/>
      <c r="RXB4" s="19"/>
      <c r="RXC4" s="19"/>
      <c r="RXD4" s="19"/>
      <c r="RXE4" s="19"/>
      <c r="RXF4" s="19"/>
      <c r="RXG4" s="19"/>
      <c r="RXH4" s="19"/>
      <c r="RXI4" s="19"/>
      <c r="RXJ4" s="19"/>
      <c r="RXK4" s="19"/>
      <c r="RXL4" s="19"/>
      <c r="RXM4" s="19"/>
      <c r="RXN4" s="19"/>
      <c r="RXO4" s="19"/>
      <c r="RXP4" s="19"/>
      <c r="RXQ4" s="19"/>
      <c r="RXR4" s="19"/>
      <c r="RXS4" s="19"/>
      <c r="RXT4" s="19"/>
      <c r="RXU4" s="19"/>
      <c r="RXV4" s="19"/>
      <c r="RXW4" s="19"/>
      <c r="RXX4" s="19"/>
      <c r="RXY4" s="19"/>
      <c r="RXZ4" s="19"/>
      <c r="RYA4" s="19"/>
      <c r="RYB4" s="19"/>
      <c r="RYC4" s="19"/>
      <c r="RYD4" s="19"/>
      <c r="RYE4" s="19"/>
      <c r="RYF4" s="19"/>
      <c r="RYG4" s="19"/>
      <c r="RYH4" s="19"/>
      <c r="RYI4" s="19"/>
      <c r="RYJ4" s="19"/>
      <c r="RYK4" s="19"/>
      <c r="RYL4" s="19"/>
      <c r="RYM4" s="19"/>
      <c r="RYN4" s="19"/>
      <c r="RYO4" s="19"/>
      <c r="RYP4" s="19"/>
      <c r="RYQ4" s="19"/>
      <c r="RYR4" s="19"/>
      <c r="RYS4" s="19"/>
      <c r="RYT4" s="19"/>
      <c r="RYU4" s="19"/>
      <c r="RYV4" s="19"/>
      <c r="RYW4" s="19"/>
      <c r="RYX4" s="19"/>
      <c r="RYY4" s="19"/>
      <c r="RYZ4" s="19"/>
      <c r="RZA4" s="19"/>
      <c r="RZB4" s="19"/>
      <c r="RZC4" s="19"/>
      <c r="RZD4" s="19"/>
      <c r="RZE4" s="19"/>
      <c r="RZF4" s="19"/>
      <c r="RZG4" s="19"/>
      <c r="RZH4" s="19"/>
      <c r="RZI4" s="19"/>
      <c r="RZJ4" s="19"/>
      <c r="RZK4" s="19"/>
      <c r="RZL4" s="19"/>
      <c r="RZM4" s="19"/>
      <c r="RZN4" s="19"/>
      <c r="RZO4" s="19"/>
      <c r="RZP4" s="19"/>
      <c r="RZQ4" s="19"/>
      <c r="RZR4" s="19"/>
      <c r="RZS4" s="19"/>
      <c r="RZT4" s="19"/>
      <c r="RZU4" s="19"/>
      <c r="RZV4" s="19"/>
      <c r="RZW4" s="19"/>
      <c r="RZX4" s="19"/>
      <c r="RZY4" s="19"/>
      <c r="RZZ4" s="19"/>
      <c r="SAA4" s="19"/>
      <c r="SAB4" s="19"/>
      <c r="SAC4" s="19"/>
      <c r="SAD4" s="19"/>
      <c r="SAE4" s="19"/>
      <c r="SAF4" s="19"/>
      <c r="SAG4" s="19"/>
      <c r="SAH4" s="19"/>
      <c r="SAI4" s="19"/>
      <c r="SAJ4" s="19"/>
      <c r="SAK4" s="19"/>
      <c r="SAL4" s="19"/>
      <c r="SAM4" s="19"/>
      <c r="SAN4" s="19"/>
      <c r="SAO4" s="19"/>
      <c r="SAP4" s="19"/>
      <c r="SAQ4" s="19"/>
      <c r="SAR4" s="19"/>
      <c r="SAS4" s="19"/>
      <c r="SAT4" s="19"/>
      <c r="SAU4" s="19"/>
      <c r="SAV4" s="19"/>
      <c r="SAW4" s="19"/>
      <c r="SAX4" s="19"/>
      <c r="SAY4" s="19"/>
      <c r="SAZ4" s="19"/>
      <c r="SBA4" s="19"/>
      <c r="SBB4" s="19"/>
      <c r="SBC4" s="19"/>
      <c r="SBD4" s="19"/>
      <c r="SBE4" s="19"/>
      <c r="SBF4" s="19"/>
      <c r="SBG4" s="19"/>
      <c r="SBH4" s="19"/>
      <c r="SBI4" s="19"/>
      <c r="SBJ4" s="19"/>
      <c r="SBK4" s="19"/>
      <c r="SBL4" s="19"/>
      <c r="SBM4" s="19"/>
      <c r="SBN4" s="19"/>
      <c r="SBO4" s="19"/>
      <c r="SBP4" s="19"/>
      <c r="SBQ4" s="19"/>
      <c r="SBR4" s="19"/>
      <c r="SBS4" s="19"/>
      <c r="SBT4" s="19"/>
      <c r="SBU4" s="19"/>
      <c r="SBV4" s="19"/>
      <c r="SBW4" s="19"/>
      <c r="SBX4" s="19"/>
      <c r="SBY4" s="19"/>
      <c r="SBZ4" s="19"/>
      <c r="SCA4" s="19"/>
      <c r="SCB4" s="19"/>
      <c r="SCC4" s="19"/>
      <c r="SCD4" s="19"/>
      <c r="SCE4" s="19"/>
      <c r="SCF4" s="19"/>
      <c r="SCG4" s="19"/>
      <c r="SCH4" s="19"/>
      <c r="SCI4" s="19"/>
      <c r="SCJ4" s="19"/>
      <c r="SCK4" s="19"/>
      <c r="SCL4" s="19"/>
      <c r="SCM4" s="19"/>
      <c r="SCN4" s="19"/>
      <c r="SCO4" s="19"/>
      <c r="SCP4" s="19"/>
      <c r="SCQ4" s="19"/>
      <c r="SCR4" s="19"/>
      <c r="SCS4" s="19"/>
      <c r="SCT4" s="19"/>
      <c r="SCU4" s="19"/>
      <c r="SCV4" s="19"/>
      <c r="SCW4" s="19"/>
      <c r="SCX4" s="19"/>
      <c r="SCY4" s="19"/>
      <c r="SCZ4" s="19"/>
      <c r="SDA4" s="19"/>
      <c r="SDB4" s="19"/>
      <c r="SDC4" s="19"/>
      <c r="SDD4" s="19"/>
      <c r="SDE4" s="19"/>
      <c r="SDF4" s="19"/>
      <c r="SDG4" s="19"/>
      <c r="SDH4" s="19"/>
      <c r="SDI4" s="19"/>
      <c r="SDJ4" s="19"/>
      <c r="SDK4" s="19"/>
      <c r="SDL4" s="19"/>
      <c r="SDM4" s="19"/>
      <c r="SDN4" s="19"/>
      <c r="SDO4" s="19"/>
      <c r="SDP4" s="19"/>
      <c r="SDQ4" s="19"/>
      <c r="SDR4" s="19"/>
      <c r="SDS4" s="19"/>
      <c r="SDT4" s="19"/>
      <c r="SDU4" s="19"/>
      <c r="SDV4" s="19"/>
      <c r="SDW4" s="19"/>
      <c r="SDX4" s="19"/>
      <c r="SDY4" s="19"/>
      <c r="SDZ4" s="19"/>
      <c r="SEA4" s="19"/>
      <c r="SEB4" s="19"/>
      <c r="SEC4" s="19"/>
      <c r="SED4" s="19"/>
      <c r="SEE4" s="19"/>
      <c r="SEF4" s="19"/>
      <c r="SEG4" s="19"/>
      <c r="SEH4" s="19"/>
      <c r="SEI4" s="19"/>
      <c r="SEJ4" s="19"/>
      <c r="SEK4" s="19"/>
      <c r="SEL4" s="19"/>
      <c r="SEM4" s="19"/>
      <c r="SEN4" s="19"/>
      <c r="SEO4" s="19"/>
      <c r="SEP4" s="19"/>
      <c r="SEQ4" s="19"/>
      <c r="SER4" s="19"/>
      <c r="SES4" s="19"/>
      <c r="SET4" s="19"/>
      <c r="SEU4" s="19"/>
      <c r="SEV4" s="19"/>
      <c r="SEW4" s="19"/>
      <c r="SEX4" s="19"/>
      <c r="SEY4" s="19"/>
      <c r="SEZ4" s="19"/>
      <c r="SFA4" s="19"/>
      <c r="SFB4" s="19"/>
      <c r="SFC4" s="19"/>
      <c r="SFD4" s="19"/>
      <c r="SFE4" s="19"/>
      <c r="SFF4" s="19"/>
      <c r="SFG4" s="19"/>
      <c r="SFH4" s="19"/>
      <c r="SFI4" s="19"/>
      <c r="SFJ4" s="19"/>
      <c r="SFK4" s="19"/>
      <c r="SFL4" s="19"/>
      <c r="SFM4" s="19"/>
      <c r="SFN4" s="19"/>
      <c r="SFO4" s="19"/>
      <c r="SFP4" s="19"/>
      <c r="SFQ4" s="19"/>
      <c r="SFR4" s="19"/>
      <c r="SFS4" s="19"/>
      <c r="SFT4" s="19"/>
      <c r="SFU4" s="19"/>
      <c r="SFV4" s="19"/>
      <c r="SFW4" s="19"/>
      <c r="SFX4" s="19"/>
      <c r="SFY4" s="19"/>
      <c r="SFZ4" s="19"/>
      <c r="SGA4" s="19"/>
      <c r="SGB4" s="19"/>
      <c r="SGC4" s="19"/>
      <c r="SGD4" s="19"/>
      <c r="SGE4" s="19"/>
      <c r="SGF4" s="19"/>
      <c r="SGG4" s="19"/>
      <c r="SGH4" s="19"/>
      <c r="SGI4" s="19"/>
      <c r="SGJ4" s="19"/>
      <c r="SGK4" s="19"/>
      <c r="SGL4" s="19"/>
      <c r="SGM4" s="19"/>
      <c r="SGN4" s="19"/>
      <c r="SGO4" s="19"/>
      <c r="SGP4" s="19"/>
      <c r="SGQ4" s="19"/>
      <c r="SGR4" s="19"/>
      <c r="SGS4" s="19"/>
      <c r="SGT4" s="19"/>
      <c r="SGU4" s="19"/>
      <c r="SGV4" s="19"/>
      <c r="SGW4" s="19"/>
      <c r="SGX4" s="19"/>
      <c r="SGY4" s="19"/>
      <c r="SGZ4" s="19"/>
      <c r="SHA4" s="19"/>
      <c r="SHB4" s="19"/>
      <c r="SHC4" s="19"/>
      <c r="SHD4" s="19"/>
      <c r="SHE4" s="19"/>
      <c r="SHF4" s="19"/>
      <c r="SHG4" s="19"/>
      <c r="SHH4" s="19"/>
      <c r="SHI4" s="19"/>
      <c r="SHJ4" s="19"/>
      <c r="SHK4" s="19"/>
      <c r="SHL4" s="19"/>
      <c r="SHM4" s="19"/>
      <c r="SHN4" s="19"/>
      <c r="SHO4" s="19"/>
      <c r="SHP4" s="19"/>
      <c r="SHQ4" s="19"/>
      <c r="SHR4" s="19"/>
      <c r="SHS4" s="19"/>
      <c r="SHT4" s="19"/>
      <c r="SHU4" s="19"/>
      <c r="SHV4" s="19"/>
      <c r="SHW4" s="19"/>
      <c r="SHX4" s="19"/>
      <c r="SHY4" s="19"/>
      <c r="SHZ4" s="19"/>
      <c r="SIA4" s="19"/>
      <c r="SIB4" s="19"/>
      <c r="SIC4" s="19"/>
      <c r="SID4" s="19"/>
      <c r="SIE4" s="19"/>
      <c r="SIF4" s="19"/>
      <c r="SIG4" s="19"/>
      <c r="SIH4" s="19"/>
      <c r="SII4" s="19"/>
      <c r="SIJ4" s="19"/>
      <c r="SIK4" s="19"/>
      <c r="SIL4" s="19"/>
      <c r="SIM4" s="19"/>
      <c r="SIN4" s="19"/>
      <c r="SIO4" s="19"/>
      <c r="SIP4" s="19"/>
      <c r="SIQ4" s="19"/>
      <c r="SIR4" s="19"/>
      <c r="SIS4" s="19"/>
      <c r="SIT4" s="19"/>
      <c r="SIU4" s="19"/>
      <c r="SIV4" s="19"/>
      <c r="SIW4" s="19"/>
      <c r="SIX4" s="19"/>
      <c r="SIY4" s="19"/>
      <c r="SIZ4" s="19"/>
      <c r="SJA4" s="19"/>
      <c r="SJB4" s="19"/>
      <c r="SJC4" s="19"/>
      <c r="SJD4" s="19"/>
      <c r="SJE4" s="19"/>
      <c r="SJF4" s="19"/>
      <c r="SJG4" s="19"/>
      <c r="SJH4" s="19"/>
      <c r="SJI4" s="19"/>
      <c r="SJJ4" s="19"/>
      <c r="SJK4" s="19"/>
      <c r="SJL4" s="19"/>
      <c r="SJM4" s="19"/>
      <c r="SJN4" s="19"/>
      <c r="SJO4" s="19"/>
      <c r="SJP4" s="19"/>
      <c r="SJQ4" s="19"/>
      <c r="SJR4" s="19"/>
      <c r="SJS4" s="19"/>
      <c r="SJT4" s="19"/>
      <c r="SJU4" s="19"/>
      <c r="SJV4" s="19"/>
      <c r="SJW4" s="19"/>
      <c r="SJX4" s="19"/>
      <c r="SJY4" s="19"/>
      <c r="SJZ4" s="19"/>
      <c r="SKA4" s="19"/>
      <c r="SKB4" s="19"/>
      <c r="SKC4" s="19"/>
      <c r="SKD4" s="19"/>
      <c r="SKE4" s="19"/>
      <c r="SKF4" s="19"/>
      <c r="SKG4" s="19"/>
      <c r="SKH4" s="19"/>
      <c r="SKI4" s="19"/>
      <c r="SKJ4" s="19"/>
      <c r="SKK4" s="19"/>
      <c r="SKL4" s="19"/>
      <c r="SKM4" s="19"/>
      <c r="SKN4" s="19"/>
      <c r="SKO4" s="19"/>
      <c r="SKP4" s="19"/>
      <c r="SKQ4" s="19"/>
      <c r="SKR4" s="19"/>
      <c r="SKS4" s="19"/>
      <c r="SKT4" s="19"/>
      <c r="SKU4" s="19"/>
      <c r="SKV4" s="19"/>
      <c r="SKW4" s="19"/>
      <c r="SKX4" s="19"/>
      <c r="SKY4" s="19"/>
      <c r="SKZ4" s="19"/>
      <c r="SLA4" s="19"/>
      <c r="SLB4" s="19"/>
      <c r="SLC4" s="19"/>
      <c r="SLD4" s="19"/>
      <c r="SLE4" s="19"/>
      <c r="SLF4" s="19"/>
      <c r="SLG4" s="19"/>
      <c r="SLH4" s="19"/>
      <c r="SLI4" s="19"/>
      <c r="SLJ4" s="19"/>
      <c r="SLK4" s="19"/>
      <c r="SLL4" s="19"/>
      <c r="SLM4" s="19"/>
      <c r="SLN4" s="19"/>
      <c r="SLO4" s="19"/>
      <c r="SLP4" s="19"/>
      <c r="SLQ4" s="19"/>
      <c r="SLR4" s="19"/>
      <c r="SLS4" s="19"/>
      <c r="SLT4" s="19"/>
      <c r="SLU4" s="19"/>
      <c r="SLV4" s="19"/>
      <c r="SLW4" s="19"/>
      <c r="SLX4" s="19"/>
      <c r="SLY4" s="19"/>
      <c r="SLZ4" s="19"/>
      <c r="SMA4" s="19"/>
      <c r="SMB4" s="19"/>
      <c r="SMC4" s="19"/>
      <c r="SMD4" s="19"/>
      <c r="SME4" s="19"/>
      <c r="SMF4" s="19"/>
      <c r="SMG4" s="19"/>
      <c r="SMH4" s="19"/>
      <c r="SMI4" s="19"/>
      <c r="SMJ4" s="19"/>
      <c r="SMK4" s="19"/>
      <c r="SML4" s="19"/>
      <c r="SMM4" s="19"/>
      <c r="SMN4" s="19"/>
      <c r="SMO4" s="19"/>
      <c r="SMP4" s="19"/>
      <c r="SMQ4" s="19"/>
      <c r="SMR4" s="19"/>
      <c r="SMS4" s="19"/>
      <c r="SMT4" s="19"/>
      <c r="SMU4" s="19"/>
      <c r="SMV4" s="19"/>
      <c r="SMW4" s="19"/>
      <c r="SMX4" s="19"/>
      <c r="SMY4" s="19"/>
      <c r="SMZ4" s="19"/>
      <c r="SNA4" s="19"/>
      <c r="SNB4" s="19"/>
      <c r="SNC4" s="19"/>
      <c r="SND4" s="19"/>
      <c r="SNE4" s="19"/>
      <c r="SNF4" s="19"/>
      <c r="SNG4" s="19"/>
      <c r="SNH4" s="19"/>
      <c r="SNI4" s="19"/>
      <c r="SNJ4" s="19"/>
      <c r="SNK4" s="19"/>
      <c r="SNL4" s="19"/>
      <c r="SNM4" s="19"/>
      <c r="SNN4" s="19"/>
      <c r="SNO4" s="19"/>
      <c r="SNP4" s="19"/>
      <c r="SNQ4" s="19"/>
      <c r="SNR4" s="19"/>
      <c r="SNS4" s="19"/>
      <c r="SNT4" s="19"/>
      <c r="SNU4" s="19"/>
      <c r="SNV4" s="19"/>
      <c r="SNW4" s="19"/>
      <c r="SNX4" s="19"/>
      <c r="SNY4" s="19"/>
      <c r="SNZ4" s="19"/>
      <c r="SOA4" s="19"/>
      <c r="SOB4" s="19"/>
      <c r="SOC4" s="19"/>
      <c r="SOD4" s="19"/>
      <c r="SOE4" s="19"/>
      <c r="SOF4" s="19"/>
      <c r="SOG4" s="19"/>
      <c r="SOH4" s="19"/>
      <c r="SOI4" s="19"/>
      <c r="SOJ4" s="19"/>
      <c r="SOK4" s="19"/>
      <c r="SOL4" s="19"/>
      <c r="SOM4" s="19"/>
      <c r="SON4" s="19"/>
      <c r="SOO4" s="19"/>
      <c r="SOP4" s="19"/>
      <c r="SOQ4" s="19"/>
      <c r="SOR4" s="19"/>
      <c r="SOS4" s="19"/>
      <c r="SOT4" s="19"/>
      <c r="SOU4" s="19"/>
      <c r="SOV4" s="19"/>
      <c r="SOW4" s="19"/>
      <c r="SOX4" s="19"/>
      <c r="SOY4" s="19"/>
      <c r="SOZ4" s="19"/>
      <c r="SPA4" s="19"/>
      <c r="SPB4" s="19"/>
      <c r="SPC4" s="19"/>
      <c r="SPD4" s="19"/>
      <c r="SPE4" s="19"/>
      <c r="SPF4" s="19"/>
      <c r="SPG4" s="19"/>
      <c r="SPH4" s="19"/>
      <c r="SPI4" s="19"/>
      <c r="SPJ4" s="19"/>
      <c r="SPK4" s="19"/>
      <c r="SPL4" s="19"/>
      <c r="SPM4" s="19"/>
      <c r="SPN4" s="19"/>
      <c r="SPO4" s="19"/>
      <c r="SPP4" s="19"/>
      <c r="SPQ4" s="19"/>
      <c r="SPR4" s="19"/>
      <c r="SPS4" s="19"/>
      <c r="SPT4" s="19"/>
      <c r="SPU4" s="19"/>
      <c r="SPV4" s="19"/>
      <c r="SPW4" s="19"/>
      <c r="SPX4" s="19"/>
      <c r="SPY4" s="19"/>
      <c r="SPZ4" s="19"/>
      <c r="SQA4" s="19"/>
      <c r="SQB4" s="19"/>
      <c r="SQC4" s="19"/>
      <c r="SQD4" s="19"/>
      <c r="SQE4" s="19"/>
      <c r="SQF4" s="19"/>
      <c r="SQG4" s="19"/>
      <c r="SQH4" s="19"/>
      <c r="SQI4" s="19"/>
      <c r="SQJ4" s="19"/>
      <c r="SQK4" s="19"/>
      <c r="SQL4" s="19"/>
      <c r="SQM4" s="19"/>
      <c r="SQN4" s="19"/>
      <c r="SQO4" s="19"/>
      <c r="SQP4" s="19"/>
      <c r="SQQ4" s="19"/>
      <c r="SQR4" s="19"/>
      <c r="SQS4" s="19"/>
      <c r="SQT4" s="19"/>
      <c r="SQU4" s="19"/>
      <c r="SQV4" s="19"/>
      <c r="SQW4" s="19"/>
      <c r="SQX4" s="19"/>
      <c r="SQY4" s="19"/>
      <c r="SQZ4" s="19"/>
      <c r="SRA4" s="19"/>
      <c r="SRB4" s="19"/>
      <c r="SRC4" s="19"/>
      <c r="SRD4" s="19"/>
      <c r="SRE4" s="19"/>
      <c r="SRF4" s="19"/>
      <c r="SRG4" s="19"/>
      <c r="SRH4" s="19"/>
      <c r="SRI4" s="19"/>
      <c r="SRJ4" s="19"/>
      <c r="SRK4" s="19"/>
      <c r="SRL4" s="19"/>
      <c r="SRM4" s="19"/>
      <c r="SRN4" s="19"/>
      <c r="SRO4" s="19"/>
      <c r="SRP4" s="19"/>
      <c r="SRQ4" s="19"/>
      <c r="SRR4" s="19"/>
      <c r="SRS4" s="19"/>
      <c r="SRT4" s="19"/>
      <c r="SRU4" s="19"/>
      <c r="SRV4" s="19"/>
      <c r="SRW4" s="19"/>
      <c r="SRX4" s="19"/>
      <c r="SRY4" s="19"/>
      <c r="SRZ4" s="19"/>
      <c r="SSA4" s="19"/>
      <c r="SSB4" s="19"/>
      <c r="SSC4" s="19"/>
      <c r="SSD4" s="19"/>
      <c r="SSE4" s="19"/>
      <c r="SSF4" s="19"/>
      <c r="SSG4" s="19"/>
      <c r="SSH4" s="19"/>
      <c r="SSI4" s="19"/>
      <c r="SSJ4" s="19"/>
      <c r="SSK4" s="19"/>
      <c r="SSL4" s="19"/>
      <c r="SSM4" s="19"/>
      <c r="SSN4" s="19"/>
      <c r="SSO4" s="19"/>
      <c r="SSP4" s="19"/>
      <c r="SSQ4" s="19"/>
      <c r="SSR4" s="19"/>
      <c r="SSS4" s="19"/>
      <c r="SST4" s="19"/>
      <c r="SSU4" s="19"/>
      <c r="SSV4" s="19"/>
      <c r="SSW4" s="19"/>
      <c r="SSX4" s="19"/>
      <c r="SSY4" s="19"/>
      <c r="SSZ4" s="19"/>
      <c r="STA4" s="19"/>
      <c r="STB4" s="19"/>
      <c r="STC4" s="19"/>
      <c r="STD4" s="19"/>
      <c r="STE4" s="19"/>
      <c r="STF4" s="19"/>
      <c r="STG4" s="19"/>
      <c r="STH4" s="19"/>
      <c r="STI4" s="19"/>
      <c r="STJ4" s="19"/>
      <c r="STK4" s="19"/>
      <c r="STL4" s="19"/>
      <c r="STM4" s="19"/>
      <c r="STN4" s="19"/>
      <c r="STO4" s="19"/>
      <c r="STP4" s="19"/>
      <c r="STQ4" s="19"/>
      <c r="STR4" s="19"/>
      <c r="STS4" s="19"/>
      <c r="STT4" s="19"/>
      <c r="STU4" s="19"/>
      <c r="STV4" s="19"/>
      <c r="STW4" s="19"/>
      <c r="STX4" s="19"/>
      <c r="STY4" s="19"/>
      <c r="STZ4" s="19"/>
      <c r="SUA4" s="19"/>
      <c r="SUB4" s="19"/>
      <c r="SUC4" s="19"/>
      <c r="SUD4" s="19"/>
      <c r="SUE4" s="19"/>
      <c r="SUF4" s="19"/>
      <c r="SUG4" s="19"/>
      <c r="SUH4" s="19"/>
      <c r="SUI4" s="19"/>
      <c r="SUJ4" s="19"/>
      <c r="SUK4" s="19"/>
      <c r="SUL4" s="19"/>
      <c r="SUM4" s="19"/>
      <c r="SUN4" s="19"/>
      <c r="SUO4" s="19"/>
      <c r="SUP4" s="19"/>
      <c r="SUQ4" s="19"/>
      <c r="SUR4" s="19"/>
      <c r="SUS4" s="19"/>
      <c r="SUT4" s="19"/>
      <c r="SUU4" s="19"/>
      <c r="SUV4" s="19"/>
      <c r="SUW4" s="19"/>
      <c r="SUX4" s="19"/>
      <c r="SUY4" s="19"/>
      <c r="SUZ4" s="19"/>
      <c r="SVA4" s="19"/>
      <c r="SVB4" s="19"/>
      <c r="SVC4" s="19"/>
      <c r="SVD4" s="19"/>
      <c r="SVE4" s="19"/>
      <c r="SVF4" s="19"/>
      <c r="SVG4" s="19"/>
      <c r="SVH4" s="19"/>
      <c r="SVI4" s="19"/>
      <c r="SVJ4" s="19"/>
      <c r="SVK4" s="19"/>
      <c r="SVL4" s="19"/>
      <c r="SVM4" s="19"/>
      <c r="SVN4" s="19"/>
      <c r="SVO4" s="19"/>
      <c r="SVP4" s="19"/>
      <c r="SVQ4" s="19"/>
      <c r="SVR4" s="19"/>
      <c r="SVS4" s="19"/>
      <c r="SVT4" s="19"/>
      <c r="SVU4" s="19"/>
      <c r="SVV4" s="19"/>
      <c r="SVW4" s="19"/>
      <c r="SVX4" s="19"/>
      <c r="SVY4" s="19"/>
      <c r="SVZ4" s="19"/>
      <c r="SWA4" s="19"/>
      <c r="SWB4" s="19"/>
      <c r="SWC4" s="19"/>
      <c r="SWD4" s="19"/>
      <c r="SWE4" s="19"/>
      <c r="SWF4" s="19"/>
      <c r="SWG4" s="19"/>
      <c r="SWH4" s="19"/>
      <c r="SWI4" s="19"/>
      <c r="SWJ4" s="19"/>
      <c r="SWK4" s="19"/>
      <c r="SWL4" s="19"/>
      <c r="SWM4" s="19"/>
      <c r="SWN4" s="19"/>
      <c r="SWO4" s="19"/>
      <c r="SWP4" s="19"/>
      <c r="SWQ4" s="19"/>
      <c r="SWR4" s="19"/>
      <c r="SWS4" s="19"/>
      <c r="SWT4" s="19"/>
      <c r="SWU4" s="19"/>
      <c r="SWV4" s="19"/>
      <c r="SWW4" s="19"/>
      <c r="SWX4" s="19"/>
      <c r="SWY4" s="19"/>
      <c r="SWZ4" s="19"/>
      <c r="SXA4" s="19"/>
      <c r="SXB4" s="19"/>
      <c r="SXC4" s="19"/>
      <c r="SXD4" s="19"/>
      <c r="SXE4" s="19"/>
      <c r="SXF4" s="19"/>
      <c r="SXG4" s="19"/>
      <c r="SXH4" s="19"/>
      <c r="SXI4" s="19"/>
      <c r="SXJ4" s="19"/>
      <c r="SXK4" s="19"/>
      <c r="SXL4" s="19"/>
      <c r="SXM4" s="19"/>
      <c r="SXN4" s="19"/>
      <c r="SXO4" s="19"/>
      <c r="SXP4" s="19"/>
      <c r="SXQ4" s="19"/>
      <c r="SXR4" s="19"/>
      <c r="SXS4" s="19"/>
      <c r="SXT4" s="19"/>
      <c r="SXU4" s="19"/>
      <c r="SXV4" s="19"/>
      <c r="SXW4" s="19"/>
      <c r="SXX4" s="19"/>
      <c r="SXY4" s="19"/>
      <c r="SXZ4" s="19"/>
      <c r="SYA4" s="19"/>
      <c r="SYB4" s="19"/>
      <c r="SYC4" s="19"/>
      <c r="SYD4" s="19"/>
      <c r="SYE4" s="19"/>
      <c r="SYF4" s="19"/>
      <c r="SYG4" s="19"/>
      <c r="SYH4" s="19"/>
      <c r="SYI4" s="19"/>
      <c r="SYJ4" s="19"/>
      <c r="SYK4" s="19"/>
      <c r="SYL4" s="19"/>
      <c r="SYM4" s="19"/>
      <c r="SYN4" s="19"/>
      <c r="SYO4" s="19"/>
      <c r="SYP4" s="19"/>
      <c r="SYQ4" s="19"/>
      <c r="SYR4" s="19"/>
      <c r="SYS4" s="19"/>
      <c r="SYT4" s="19"/>
      <c r="SYU4" s="19"/>
      <c r="SYV4" s="19"/>
      <c r="SYW4" s="19"/>
      <c r="SYX4" s="19"/>
      <c r="SYY4" s="19"/>
      <c r="SYZ4" s="19"/>
      <c r="SZA4" s="19"/>
      <c r="SZB4" s="19"/>
      <c r="SZC4" s="19"/>
      <c r="SZD4" s="19"/>
      <c r="SZE4" s="19"/>
      <c r="SZF4" s="19"/>
      <c r="SZG4" s="19"/>
      <c r="SZH4" s="19"/>
      <c r="SZI4" s="19"/>
      <c r="SZJ4" s="19"/>
      <c r="SZK4" s="19"/>
      <c r="SZL4" s="19"/>
      <c r="SZM4" s="19"/>
      <c r="SZN4" s="19"/>
      <c r="SZO4" s="19"/>
      <c r="SZP4" s="19"/>
      <c r="SZQ4" s="19"/>
      <c r="SZR4" s="19"/>
      <c r="SZS4" s="19"/>
      <c r="SZT4" s="19"/>
      <c r="SZU4" s="19"/>
      <c r="SZV4" s="19"/>
      <c r="SZW4" s="19"/>
      <c r="SZX4" s="19"/>
      <c r="SZY4" s="19"/>
      <c r="SZZ4" s="19"/>
      <c r="TAA4" s="19"/>
      <c r="TAB4" s="19"/>
      <c r="TAC4" s="19"/>
      <c r="TAD4" s="19"/>
      <c r="TAE4" s="19"/>
      <c r="TAF4" s="19"/>
      <c r="TAG4" s="19"/>
      <c r="TAH4" s="19"/>
      <c r="TAI4" s="19"/>
      <c r="TAJ4" s="19"/>
      <c r="TAK4" s="19"/>
      <c r="TAL4" s="19"/>
      <c r="TAM4" s="19"/>
      <c r="TAN4" s="19"/>
      <c r="TAO4" s="19"/>
      <c r="TAP4" s="19"/>
      <c r="TAQ4" s="19"/>
      <c r="TAR4" s="19"/>
      <c r="TAS4" s="19"/>
      <c r="TAT4" s="19"/>
      <c r="TAU4" s="19"/>
      <c r="TAV4" s="19"/>
      <c r="TAW4" s="19"/>
      <c r="TAX4" s="19"/>
      <c r="TAY4" s="19"/>
      <c r="TAZ4" s="19"/>
      <c r="TBA4" s="19"/>
      <c r="TBB4" s="19"/>
      <c r="TBC4" s="19"/>
      <c r="TBD4" s="19"/>
      <c r="TBE4" s="19"/>
      <c r="TBF4" s="19"/>
      <c r="TBG4" s="19"/>
      <c r="TBH4" s="19"/>
      <c r="TBI4" s="19"/>
      <c r="TBJ4" s="19"/>
      <c r="TBK4" s="19"/>
      <c r="TBL4" s="19"/>
      <c r="TBM4" s="19"/>
      <c r="TBN4" s="19"/>
      <c r="TBO4" s="19"/>
      <c r="TBP4" s="19"/>
      <c r="TBQ4" s="19"/>
      <c r="TBR4" s="19"/>
      <c r="TBS4" s="19"/>
      <c r="TBT4" s="19"/>
      <c r="TBU4" s="19"/>
      <c r="TBV4" s="19"/>
      <c r="TBW4" s="19"/>
      <c r="TBX4" s="19"/>
      <c r="TBY4" s="19"/>
      <c r="TBZ4" s="19"/>
      <c r="TCA4" s="19"/>
      <c r="TCB4" s="19"/>
      <c r="TCC4" s="19"/>
      <c r="TCD4" s="19"/>
      <c r="TCE4" s="19"/>
      <c r="TCF4" s="19"/>
      <c r="TCG4" s="19"/>
      <c r="TCH4" s="19"/>
      <c r="TCI4" s="19"/>
      <c r="TCJ4" s="19"/>
      <c r="TCK4" s="19"/>
      <c r="TCL4" s="19"/>
      <c r="TCM4" s="19"/>
      <c r="TCN4" s="19"/>
      <c r="TCO4" s="19"/>
      <c r="TCP4" s="19"/>
      <c r="TCQ4" s="19"/>
      <c r="TCR4" s="19"/>
      <c r="TCS4" s="19"/>
      <c r="TCT4" s="19"/>
      <c r="TCU4" s="19"/>
      <c r="TCV4" s="19"/>
      <c r="TCW4" s="19"/>
      <c r="TCX4" s="19"/>
      <c r="TCY4" s="19"/>
      <c r="TCZ4" s="19"/>
      <c r="TDA4" s="19"/>
      <c r="TDB4" s="19"/>
      <c r="TDC4" s="19"/>
      <c r="TDD4" s="19"/>
      <c r="TDE4" s="19"/>
      <c r="TDF4" s="19"/>
      <c r="TDG4" s="19"/>
      <c r="TDH4" s="19"/>
      <c r="TDI4" s="19"/>
      <c r="TDJ4" s="19"/>
      <c r="TDK4" s="19"/>
      <c r="TDL4" s="19"/>
      <c r="TDM4" s="19"/>
      <c r="TDN4" s="19"/>
      <c r="TDO4" s="19"/>
      <c r="TDP4" s="19"/>
      <c r="TDQ4" s="19"/>
      <c r="TDR4" s="19"/>
      <c r="TDS4" s="19"/>
      <c r="TDT4" s="19"/>
      <c r="TDU4" s="19"/>
      <c r="TDV4" s="19"/>
      <c r="TDW4" s="19"/>
      <c r="TDX4" s="19"/>
      <c r="TDY4" s="19"/>
      <c r="TDZ4" s="19"/>
      <c r="TEA4" s="19"/>
      <c r="TEB4" s="19"/>
      <c r="TEC4" s="19"/>
      <c r="TED4" s="19"/>
      <c r="TEE4" s="19"/>
      <c r="TEF4" s="19"/>
      <c r="TEG4" s="19"/>
      <c r="TEH4" s="19"/>
      <c r="TEI4" s="19"/>
      <c r="TEJ4" s="19"/>
      <c r="TEK4" s="19"/>
      <c r="TEL4" s="19"/>
      <c r="TEM4" s="19"/>
      <c r="TEN4" s="19"/>
      <c r="TEO4" s="19"/>
      <c r="TEP4" s="19"/>
      <c r="TEQ4" s="19"/>
      <c r="TER4" s="19"/>
      <c r="TES4" s="19"/>
      <c r="TET4" s="19"/>
      <c r="TEU4" s="19"/>
      <c r="TEV4" s="19"/>
      <c r="TEW4" s="19"/>
      <c r="TEX4" s="19"/>
      <c r="TEY4" s="19"/>
      <c r="TEZ4" s="19"/>
      <c r="TFA4" s="19"/>
      <c r="TFB4" s="19"/>
      <c r="TFC4" s="19"/>
      <c r="TFD4" s="19"/>
      <c r="TFE4" s="19"/>
      <c r="TFF4" s="19"/>
      <c r="TFG4" s="19"/>
      <c r="TFH4" s="19"/>
      <c r="TFI4" s="19"/>
      <c r="TFJ4" s="19"/>
      <c r="TFK4" s="19"/>
      <c r="TFL4" s="19"/>
      <c r="TFM4" s="19"/>
      <c r="TFN4" s="19"/>
      <c r="TFO4" s="19"/>
      <c r="TFP4" s="19"/>
      <c r="TFQ4" s="19"/>
      <c r="TFR4" s="19"/>
      <c r="TFS4" s="19"/>
      <c r="TFT4" s="19"/>
      <c r="TFU4" s="19"/>
      <c r="TFV4" s="19"/>
      <c r="TFW4" s="19"/>
      <c r="TFX4" s="19"/>
      <c r="TFY4" s="19"/>
      <c r="TFZ4" s="19"/>
      <c r="TGA4" s="19"/>
      <c r="TGB4" s="19"/>
      <c r="TGC4" s="19"/>
      <c r="TGD4" s="19"/>
      <c r="TGE4" s="19"/>
      <c r="TGF4" s="19"/>
      <c r="TGG4" s="19"/>
      <c r="TGH4" s="19"/>
      <c r="TGI4" s="19"/>
      <c r="TGJ4" s="19"/>
      <c r="TGK4" s="19"/>
      <c r="TGL4" s="19"/>
      <c r="TGM4" s="19"/>
      <c r="TGN4" s="19"/>
      <c r="TGO4" s="19"/>
      <c r="TGP4" s="19"/>
      <c r="TGQ4" s="19"/>
      <c r="TGR4" s="19"/>
      <c r="TGS4" s="19"/>
      <c r="TGT4" s="19"/>
      <c r="TGU4" s="19"/>
      <c r="TGV4" s="19"/>
      <c r="TGW4" s="19"/>
      <c r="TGX4" s="19"/>
      <c r="TGY4" s="19"/>
      <c r="TGZ4" s="19"/>
      <c r="THA4" s="19"/>
      <c r="THB4" s="19"/>
      <c r="THC4" s="19"/>
      <c r="THD4" s="19"/>
      <c r="THE4" s="19"/>
      <c r="THF4" s="19"/>
      <c r="THG4" s="19"/>
      <c r="THH4" s="19"/>
      <c r="THI4" s="19"/>
      <c r="THJ4" s="19"/>
      <c r="THK4" s="19"/>
      <c r="THL4" s="19"/>
      <c r="THM4" s="19"/>
      <c r="THN4" s="19"/>
      <c r="THO4" s="19"/>
      <c r="THP4" s="19"/>
      <c r="THQ4" s="19"/>
      <c r="THR4" s="19"/>
      <c r="THS4" s="19"/>
      <c r="THT4" s="19"/>
      <c r="THU4" s="19"/>
      <c r="THV4" s="19"/>
      <c r="THW4" s="19"/>
      <c r="THX4" s="19"/>
      <c r="THY4" s="19"/>
      <c r="THZ4" s="19"/>
      <c r="TIA4" s="19"/>
      <c r="TIB4" s="19"/>
      <c r="TIC4" s="19"/>
      <c r="TID4" s="19"/>
      <c r="TIE4" s="19"/>
      <c r="TIF4" s="19"/>
      <c r="TIG4" s="19"/>
      <c r="TIH4" s="19"/>
      <c r="TII4" s="19"/>
      <c r="TIJ4" s="19"/>
      <c r="TIK4" s="19"/>
      <c r="TIL4" s="19"/>
      <c r="TIM4" s="19"/>
      <c r="TIN4" s="19"/>
      <c r="TIO4" s="19"/>
      <c r="TIP4" s="19"/>
      <c r="TIQ4" s="19"/>
      <c r="TIR4" s="19"/>
      <c r="TIS4" s="19"/>
      <c r="TIT4" s="19"/>
      <c r="TIU4" s="19"/>
      <c r="TIV4" s="19"/>
      <c r="TIW4" s="19"/>
      <c r="TIX4" s="19"/>
      <c r="TIY4" s="19"/>
      <c r="TIZ4" s="19"/>
      <c r="TJA4" s="19"/>
      <c r="TJB4" s="19"/>
      <c r="TJC4" s="19"/>
      <c r="TJD4" s="19"/>
      <c r="TJE4" s="19"/>
      <c r="TJF4" s="19"/>
      <c r="TJG4" s="19"/>
      <c r="TJH4" s="19"/>
      <c r="TJI4" s="19"/>
      <c r="TJJ4" s="19"/>
      <c r="TJK4" s="19"/>
      <c r="TJL4" s="19"/>
      <c r="TJM4" s="19"/>
      <c r="TJN4" s="19"/>
      <c r="TJO4" s="19"/>
      <c r="TJP4" s="19"/>
      <c r="TJQ4" s="19"/>
      <c r="TJR4" s="19"/>
      <c r="TJS4" s="19"/>
      <c r="TJT4" s="19"/>
      <c r="TJU4" s="19"/>
      <c r="TJV4" s="19"/>
      <c r="TJW4" s="19"/>
      <c r="TJX4" s="19"/>
      <c r="TJY4" s="19"/>
      <c r="TJZ4" s="19"/>
      <c r="TKA4" s="19"/>
      <c r="TKB4" s="19"/>
      <c r="TKC4" s="19"/>
      <c r="TKD4" s="19"/>
      <c r="TKE4" s="19"/>
      <c r="TKF4" s="19"/>
      <c r="TKG4" s="19"/>
      <c r="TKH4" s="19"/>
      <c r="TKI4" s="19"/>
      <c r="TKJ4" s="19"/>
      <c r="TKK4" s="19"/>
      <c r="TKL4" s="19"/>
      <c r="TKM4" s="19"/>
      <c r="TKN4" s="19"/>
      <c r="TKO4" s="19"/>
      <c r="TKP4" s="19"/>
      <c r="TKQ4" s="19"/>
      <c r="TKR4" s="19"/>
      <c r="TKS4" s="19"/>
      <c r="TKT4" s="19"/>
      <c r="TKU4" s="19"/>
      <c r="TKV4" s="19"/>
      <c r="TKW4" s="19"/>
      <c r="TKX4" s="19"/>
      <c r="TKY4" s="19"/>
      <c r="TKZ4" s="19"/>
      <c r="TLA4" s="19"/>
      <c r="TLB4" s="19"/>
      <c r="TLC4" s="19"/>
      <c r="TLD4" s="19"/>
      <c r="TLE4" s="19"/>
      <c r="TLF4" s="19"/>
      <c r="TLG4" s="19"/>
      <c r="TLH4" s="19"/>
      <c r="TLI4" s="19"/>
      <c r="TLJ4" s="19"/>
      <c r="TLK4" s="19"/>
      <c r="TLL4" s="19"/>
      <c r="TLM4" s="19"/>
      <c r="TLN4" s="19"/>
      <c r="TLO4" s="19"/>
      <c r="TLP4" s="19"/>
      <c r="TLQ4" s="19"/>
      <c r="TLR4" s="19"/>
      <c r="TLS4" s="19"/>
      <c r="TLT4" s="19"/>
      <c r="TLU4" s="19"/>
      <c r="TLV4" s="19"/>
      <c r="TLW4" s="19"/>
      <c r="TLX4" s="19"/>
      <c r="TLY4" s="19"/>
      <c r="TLZ4" s="19"/>
      <c r="TMA4" s="19"/>
      <c r="TMB4" s="19"/>
      <c r="TMC4" s="19"/>
      <c r="TMD4" s="19"/>
      <c r="TME4" s="19"/>
      <c r="TMF4" s="19"/>
      <c r="TMG4" s="19"/>
      <c r="TMH4" s="19"/>
      <c r="TMI4" s="19"/>
      <c r="TMJ4" s="19"/>
      <c r="TMK4" s="19"/>
      <c r="TML4" s="19"/>
      <c r="TMM4" s="19"/>
      <c r="TMN4" s="19"/>
      <c r="TMO4" s="19"/>
      <c r="TMP4" s="19"/>
      <c r="TMQ4" s="19"/>
      <c r="TMR4" s="19"/>
      <c r="TMS4" s="19"/>
      <c r="TMT4" s="19"/>
      <c r="TMU4" s="19"/>
      <c r="TMV4" s="19"/>
      <c r="TMW4" s="19"/>
      <c r="TMX4" s="19"/>
      <c r="TMY4" s="19"/>
      <c r="TMZ4" s="19"/>
      <c r="TNA4" s="19"/>
      <c r="TNB4" s="19"/>
      <c r="TNC4" s="19"/>
      <c r="TND4" s="19"/>
      <c r="TNE4" s="19"/>
      <c r="TNF4" s="19"/>
      <c r="TNG4" s="19"/>
      <c r="TNH4" s="19"/>
      <c r="TNI4" s="19"/>
      <c r="TNJ4" s="19"/>
      <c r="TNK4" s="19"/>
      <c r="TNL4" s="19"/>
      <c r="TNM4" s="19"/>
      <c r="TNN4" s="19"/>
      <c r="TNO4" s="19"/>
      <c r="TNP4" s="19"/>
      <c r="TNQ4" s="19"/>
      <c r="TNR4" s="19"/>
      <c r="TNS4" s="19"/>
      <c r="TNT4" s="19"/>
      <c r="TNU4" s="19"/>
      <c r="TNV4" s="19"/>
      <c r="TNW4" s="19"/>
      <c r="TNX4" s="19"/>
      <c r="TNY4" s="19"/>
      <c r="TNZ4" s="19"/>
      <c r="TOA4" s="19"/>
      <c r="TOB4" s="19"/>
      <c r="TOC4" s="19"/>
      <c r="TOD4" s="19"/>
      <c r="TOE4" s="19"/>
      <c r="TOF4" s="19"/>
      <c r="TOG4" s="19"/>
      <c r="TOH4" s="19"/>
      <c r="TOI4" s="19"/>
      <c r="TOJ4" s="19"/>
      <c r="TOK4" s="19"/>
      <c r="TOL4" s="19"/>
      <c r="TOM4" s="19"/>
      <c r="TON4" s="19"/>
      <c r="TOO4" s="19"/>
      <c r="TOP4" s="19"/>
      <c r="TOQ4" s="19"/>
      <c r="TOR4" s="19"/>
      <c r="TOS4" s="19"/>
      <c r="TOT4" s="19"/>
      <c r="TOU4" s="19"/>
      <c r="TOV4" s="19"/>
      <c r="TOW4" s="19"/>
      <c r="TOX4" s="19"/>
      <c r="TOY4" s="19"/>
      <c r="TOZ4" s="19"/>
      <c r="TPA4" s="19"/>
      <c r="TPB4" s="19"/>
      <c r="TPC4" s="19"/>
      <c r="TPD4" s="19"/>
      <c r="TPE4" s="19"/>
      <c r="TPF4" s="19"/>
      <c r="TPG4" s="19"/>
      <c r="TPH4" s="19"/>
      <c r="TPI4" s="19"/>
      <c r="TPJ4" s="19"/>
      <c r="TPK4" s="19"/>
      <c r="TPL4" s="19"/>
      <c r="TPM4" s="19"/>
      <c r="TPN4" s="19"/>
      <c r="TPO4" s="19"/>
      <c r="TPP4" s="19"/>
      <c r="TPQ4" s="19"/>
      <c r="TPR4" s="19"/>
      <c r="TPS4" s="19"/>
      <c r="TPT4" s="19"/>
      <c r="TPU4" s="19"/>
      <c r="TPV4" s="19"/>
      <c r="TPW4" s="19"/>
      <c r="TPX4" s="19"/>
      <c r="TPY4" s="19"/>
      <c r="TPZ4" s="19"/>
      <c r="TQA4" s="19"/>
      <c r="TQB4" s="19"/>
      <c r="TQC4" s="19"/>
      <c r="TQD4" s="19"/>
      <c r="TQE4" s="19"/>
      <c r="TQF4" s="19"/>
      <c r="TQG4" s="19"/>
      <c r="TQH4" s="19"/>
      <c r="TQI4" s="19"/>
      <c r="TQJ4" s="19"/>
      <c r="TQK4" s="19"/>
      <c r="TQL4" s="19"/>
      <c r="TQM4" s="19"/>
      <c r="TQN4" s="19"/>
      <c r="TQO4" s="19"/>
      <c r="TQP4" s="19"/>
      <c r="TQQ4" s="19"/>
      <c r="TQR4" s="19"/>
      <c r="TQS4" s="19"/>
      <c r="TQT4" s="19"/>
      <c r="TQU4" s="19"/>
      <c r="TQV4" s="19"/>
      <c r="TQW4" s="19"/>
      <c r="TQX4" s="19"/>
      <c r="TQY4" s="19"/>
      <c r="TQZ4" s="19"/>
      <c r="TRA4" s="19"/>
      <c r="TRB4" s="19"/>
      <c r="TRC4" s="19"/>
      <c r="TRD4" s="19"/>
      <c r="TRE4" s="19"/>
      <c r="TRF4" s="19"/>
      <c r="TRG4" s="19"/>
      <c r="TRH4" s="19"/>
      <c r="TRI4" s="19"/>
      <c r="TRJ4" s="19"/>
      <c r="TRK4" s="19"/>
      <c r="TRL4" s="19"/>
      <c r="TRM4" s="19"/>
      <c r="TRN4" s="19"/>
      <c r="TRO4" s="19"/>
      <c r="TRP4" s="19"/>
      <c r="TRQ4" s="19"/>
      <c r="TRR4" s="19"/>
      <c r="TRS4" s="19"/>
      <c r="TRT4" s="19"/>
      <c r="TRU4" s="19"/>
      <c r="TRV4" s="19"/>
      <c r="TRW4" s="19"/>
      <c r="TRX4" s="19"/>
      <c r="TRY4" s="19"/>
      <c r="TRZ4" s="19"/>
      <c r="TSA4" s="19"/>
      <c r="TSB4" s="19"/>
      <c r="TSC4" s="19"/>
      <c r="TSD4" s="19"/>
      <c r="TSE4" s="19"/>
      <c r="TSF4" s="19"/>
      <c r="TSG4" s="19"/>
      <c r="TSH4" s="19"/>
      <c r="TSI4" s="19"/>
      <c r="TSJ4" s="19"/>
      <c r="TSK4" s="19"/>
      <c r="TSL4" s="19"/>
      <c r="TSM4" s="19"/>
      <c r="TSN4" s="19"/>
      <c r="TSO4" s="19"/>
      <c r="TSP4" s="19"/>
      <c r="TSQ4" s="19"/>
      <c r="TSR4" s="19"/>
      <c r="TSS4" s="19"/>
      <c r="TST4" s="19"/>
      <c r="TSU4" s="19"/>
      <c r="TSV4" s="19"/>
      <c r="TSW4" s="19"/>
      <c r="TSX4" s="19"/>
      <c r="TSY4" s="19"/>
      <c r="TSZ4" s="19"/>
      <c r="TTA4" s="19"/>
      <c r="TTB4" s="19"/>
      <c r="TTC4" s="19"/>
      <c r="TTD4" s="19"/>
      <c r="TTE4" s="19"/>
      <c r="TTF4" s="19"/>
      <c r="TTG4" s="19"/>
      <c r="TTH4" s="19"/>
      <c r="TTI4" s="19"/>
      <c r="TTJ4" s="19"/>
      <c r="TTK4" s="19"/>
      <c r="TTL4" s="19"/>
      <c r="TTM4" s="19"/>
      <c r="TTN4" s="19"/>
      <c r="TTO4" s="19"/>
      <c r="TTP4" s="19"/>
      <c r="TTQ4" s="19"/>
      <c r="TTR4" s="19"/>
      <c r="TTS4" s="19"/>
      <c r="TTT4" s="19"/>
      <c r="TTU4" s="19"/>
      <c r="TTV4" s="19"/>
      <c r="TTW4" s="19"/>
      <c r="TTX4" s="19"/>
      <c r="TTY4" s="19"/>
      <c r="TTZ4" s="19"/>
      <c r="TUA4" s="19"/>
      <c r="TUB4" s="19"/>
      <c r="TUC4" s="19"/>
      <c r="TUD4" s="19"/>
      <c r="TUE4" s="19"/>
      <c r="TUF4" s="19"/>
      <c r="TUG4" s="19"/>
      <c r="TUH4" s="19"/>
      <c r="TUI4" s="19"/>
      <c r="TUJ4" s="19"/>
      <c r="TUK4" s="19"/>
      <c r="TUL4" s="19"/>
      <c r="TUM4" s="19"/>
      <c r="TUN4" s="19"/>
      <c r="TUO4" s="19"/>
      <c r="TUP4" s="19"/>
      <c r="TUQ4" s="19"/>
      <c r="TUR4" s="19"/>
      <c r="TUS4" s="19"/>
      <c r="TUT4" s="19"/>
      <c r="TUU4" s="19"/>
      <c r="TUV4" s="19"/>
      <c r="TUW4" s="19"/>
      <c r="TUX4" s="19"/>
      <c r="TUY4" s="19"/>
      <c r="TUZ4" s="19"/>
      <c r="TVA4" s="19"/>
      <c r="TVB4" s="19"/>
      <c r="TVC4" s="19"/>
      <c r="TVD4" s="19"/>
      <c r="TVE4" s="19"/>
      <c r="TVF4" s="19"/>
      <c r="TVG4" s="19"/>
      <c r="TVH4" s="19"/>
      <c r="TVI4" s="19"/>
      <c r="TVJ4" s="19"/>
      <c r="TVK4" s="19"/>
      <c r="TVL4" s="19"/>
      <c r="TVM4" s="19"/>
      <c r="TVN4" s="19"/>
      <c r="TVO4" s="19"/>
      <c r="TVP4" s="19"/>
      <c r="TVQ4" s="19"/>
      <c r="TVR4" s="19"/>
      <c r="TVS4" s="19"/>
      <c r="TVT4" s="19"/>
      <c r="TVU4" s="19"/>
      <c r="TVV4" s="19"/>
      <c r="TVW4" s="19"/>
      <c r="TVX4" s="19"/>
      <c r="TVY4" s="19"/>
      <c r="TVZ4" s="19"/>
      <c r="TWA4" s="19"/>
      <c r="TWB4" s="19"/>
      <c r="TWC4" s="19"/>
      <c r="TWD4" s="19"/>
      <c r="TWE4" s="19"/>
      <c r="TWF4" s="19"/>
      <c r="TWG4" s="19"/>
      <c r="TWH4" s="19"/>
      <c r="TWI4" s="19"/>
      <c r="TWJ4" s="19"/>
      <c r="TWK4" s="19"/>
      <c r="TWL4" s="19"/>
      <c r="TWM4" s="19"/>
      <c r="TWN4" s="19"/>
      <c r="TWO4" s="19"/>
      <c r="TWP4" s="19"/>
      <c r="TWQ4" s="19"/>
      <c r="TWR4" s="19"/>
      <c r="TWS4" s="19"/>
      <c r="TWT4" s="19"/>
      <c r="TWU4" s="19"/>
      <c r="TWV4" s="19"/>
      <c r="TWW4" s="19"/>
      <c r="TWX4" s="19"/>
      <c r="TWY4" s="19"/>
      <c r="TWZ4" s="19"/>
      <c r="TXA4" s="19"/>
      <c r="TXB4" s="19"/>
      <c r="TXC4" s="19"/>
      <c r="TXD4" s="19"/>
      <c r="TXE4" s="19"/>
      <c r="TXF4" s="19"/>
      <c r="TXG4" s="19"/>
      <c r="TXH4" s="19"/>
      <c r="TXI4" s="19"/>
      <c r="TXJ4" s="19"/>
      <c r="TXK4" s="19"/>
      <c r="TXL4" s="19"/>
      <c r="TXM4" s="19"/>
      <c r="TXN4" s="19"/>
      <c r="TXO4" s="19"/>
      <c r="TXP4" s="19"/>
      <c r="TXQ4" s="19"/>
      <c r="TXR4" s="19"/>
      <c r="TXS4" s="19"/>
      <c r="TXT4" s="19"/>
      <c r="TXU4" s="19"/>
      <c r="TXV4" s="19"/>
      <c r="TXW4" s="19"/>
      <c r="TXX4" s="19"/>
      <c r="TXY4" s="19"/>
      <c r="TXZ4" s="19"/>
      <c r="TYA4" s="19"/>
      <c r="TYB4" s="19"/>
      <c r="TYC4" s="19"/>
      <c r="TYD4" s="19"/>
      <c r="TYE4" s="19"/>
      <c r="TYF4" s="19"/>
      <c r="TYG4" s="19"/>
      <c r="TYH4" s="19"/>
      <c r="TYI4" s="19"/>
      <c r="TYJ4" s="19"/>
      <c r="TYK4" s="19"/>
      <c r="TYL4" s="19"/>
      <c r="TYM4" s="19"/>
      <c r="TYN4" s="19"/>
      <c r="TYO4" s="19"/>
      <c r="TYP4" s="19"/>
      <c r="TYQ4" s="19"/>
      <c r="TYR4" s="19"/>
      <c r="TYS4" s="19"/>
      <c r="TYT4" s="19"/>
      <c r="TYU4" s="19"/>
      <c r="TYV4" s="19"/>
      <c r="TYW4" s="19"/>
      <c r="TYX4" s="19"/>
      <c r="TYY4" s="19"/>
      <c r="TYZ4" s="19"/>
      <c r="TZA4" s="19"/>
      <c r="TZB4" s="19"/>
      <c r="TZC4" s="19"/>
      <c r="TZD4" s="19"/>
      <c r="TZE4" s="19"/>
      <c r="TZF4" s="19"/>
      <c r="TZG4" s="19"/>
      <c r="TZH4" s="19"/>
      <c r="TZI4" s="19"/>
      <c r="TZJ4" s="19"/>
      <c r="TZK4" s="19"/>
      <c r="TZL4" s="19"/>
      <c r="TZM4" s="19"/>
      <c r="TZN4" s="19"/>
      <c r="TZO4" s="19"/>
      <c r="TZP4" s="19"/>
      <c r="TZQ4" s="19"/>
      <c r="TZR4" s="19"/>
      <c r="TZS4" s="19"/>
      <c r="TZT4" s="19"/>
      <c r="TZU4" s="19"/>
      <c r="TZV4" s="19"/>
      <c r="TZW4" s="19"/>
      <c r="TZX4" s="19"/>
      <c r="TZY4" s="19"/>
      <c r="TZZ4" s="19"/>
      <c r="UAA4" s="19"/>
      <c r="UAB4" s="19"/>
      <c r="UAC4" s="19"/>
      <c r="UAD4" s="19"/>
      <c r="UAE4" s="19"/>
      <c r="UAF4" s="19"/>
      <c r="UAG4" s="19"/>
      <c r="UAH4" s="19"/>
      <c r="UAI4" s="19"/>
      <c r="UAJ4" s="19"/>
      <c r="UAK4" s="19"/>
      <c r="UAL4" s="19"/>
      <c r="UAM4" s="19"/>
      <c r="UAN4" s="19"/>
      <c r="UAO4" s="19"/>
      <c r="UAP4" s="19"/>
      <c r="UAQ4" s="19"/>
      <c r="UAR4" s="19"/>
      <c r="UAS4" s="19"/>
      <c r="UAT4" s="19"/>
      <c r="UAU4" s="19"/>
      <c r="UAV4" s="19"/>
      <c r="UAW4" s="19"/>
      <c r="UAX4" s="19"/>
      <c r="UAY4" s="19"/>
      <c r="UAZ4" s="19"/>
      <c r="UBA4" s="19"/>
      <c r="UBB4" s="19"/>
      <c r="UBC4" s="19"/>
      <c r="UBD4" s="19"/>
      <c r="UBE4" s="19"/>
      <c r="UBF4" s="19"/>
      <c r="UBG4" s="19"/>
      <c r="UBH4" s="19"/>
      <c r="UBI4" s="19"/>
      <c r="UBJ4" s="19"/>
      <c r="UBK4" s="19"/>
      <c r="UBL4" s="19"/>
      <c r="UBM4" s="19"/>
      <c r="UBN4" s="19"/>
      <c r="UBO4" s="19"/>
      <c r="UBP4" s="19"/>
      <c r="UBQ4" s="19"/>
      <c r="UBR4" s="19"/>
      <c r="UBS4" s="19"/>
      <c r="UBT4" s="19"/>
      <c r="UBU4" s="19"/>
      <c r="UBV4" s="19"/>
      <c r="UBW4" s="19"/>
      <c r="UBX4" s="19"/>
      <c r="UBY4" s="19"/>
      <c r="UBZ4" s="19"/>
      <c r="UCA4" s="19"/>
      <c r="UCB4" s="19"/>
      <c r="UCC4" s="19"/>
      <c r="UCD4" s="19"/>
      <c r="UCE4" s="19"/>
      <c r="UCF4" s="19"/>
      <c r="UCG4" s="19"/>
      <c r="UCH4" s="19"/>
      <c r="UCI4" s="19"/>
      <c r="UCJ4" s="19"/>
      <c r="UCK4" s="19"/>
      <c r="UCL4" s="19"/>
      <c r="UCM4" s="19"/>
      <c r="UCN4" s="19"/>
      <c r="UCO4" s="19"/>
      <c r="UCP4" s="19"/>
      <c r="UCQ4" s="19"/>
      <c r="UCR4" s="19"/>
      <c r="UCS4" s="19"/>
      <c r="UCT4" s="19"/>
      <c r="UCU4" s="19"/>
      <c r="UCV4" s="19"/>
      <c r="UCW4" s="19"/>
      <c r="UCX4" s="19"/>
      <c r="UCY4" s="19"/>
      <c r="UCZ4" s="19"/>
      <c r="UDA4" s="19"/>
      <c r="UDB4" s="19"/>
      <c r="UDC4" s="19"/>
      <c r="UDD4" s="19"/>
      <c r="UDE4" s="19"/>
      <c r="UDF4" s="19"/>
      <c r="UDG4" s="19"/>
      <c r="UDH4" s="19"/>
      <c r="UDI4" s="19"/>
      <c r="UDJ4" s="19"/>
      <c r="UDK4" s="19"/>
      <c r="UDL4" s="19"/>
      <c r="UDM4" s="19"/>
      <c r="UDN4" s="19"/>
      <c r="UDO4" s="19"/>
      <c r="UDP4" s="19"/>
      <c r="UDQ4" s="19"/>
      <c r="UDR4" s="19"/>
      <c r="UDS4" s="19"/>
      <c r="UDT4" s="19"/>
      <c r="UDU4" s="19"/>
      <c r="UDV4" s="19"/>
      <c r="UDW4" s="19"/>
      <c r="UDX4" s="19"/>
      <c r="UDY4" s="19"/>
      <c r="UDZ4" s="19"/>
      <c r="UEA4" s="19"/>
      <c r="UEB4" s="19"/>
      <c r="UEC4" s="19"/>
      <c r="UED4" s="19"/>
      <c r="UEE4" s="19"/>
      <c r="UEF4" s="19"/>
      <c r="UEG4" s="19"/>
      <c r="UEH4" s="19"/>
      <c r="UEI4" s="19"/>
      <c r="UEJ4" s="19"/>
      <c r="UEK4" s="19"/>
      <c r="UEL4" s="19"/>
      <c r="UEM4" s="19"/>
      <c r="UEN4" s="19"/>
      <c r="UEO4" s="19"/>
      <c r="UEP4" s="19"/>
      <c r="UEQ4" s="19"/>
      <c r="UER4" s="19"/>
      <c r="UES4" s="19"/>
      <c r="UET4" s="19"/>
      <c r="UEU4" s="19"/>
      <c r="UEV4" s="19"/>
      <c r="UEW4" s="19"/>
      <c r="UEX4" s="19"/>
      <c r="UEY4" s="19"/>
      <c r="UEZ4" s="19"/>
      <c r="UFA4" s="19"/>
      <c r="UFB4" s="19"/>
      <c r="UFC4" s="19"/>
      <c r="UFD4" s="19"/>
      <c r="UFE4" s="19"/>
      <c r="UFF4" s="19"/>
      <c r="UFG4" s="19"/>
      <c r="UFH4" s="19"/>
      <c r="UFI4" s="19"/>
      <c r="UFJ4" s="19"/>
      <c r="UFK4" s="19"/>
      <c r="UFL4" s="19"/>
      <c r="UFM4" s="19"/>
      <c r="UFN4" s="19"/>
      <c r="UFO4" s="19"/>
      <c r="UFP4" s="19"/>
      <c r="UFQ4" s="19"/>
      <c r="UFR4" s="19"/>
      <c r="UFS4" s="19"/>
      <c r="UFT4" s="19"/>
      <c r="UFU4" s="19"/>
      <c r="UFV4" s="19"/>
      <c r="UFW4" s="19"/>
      <c r="UFX4" s="19"/>
      <c r="UFY4" s="19"/>
      <c r="UFZ4" s="19"/>
      <c r="UGA4" s="19"/>
      <c r="UGB4" s="19"/>
      <c r="UGC4" s="19"/>
      <c r="UGD4" s="19"/>
      <c r="UGE4" s="19"/>
      <c r="UGF4" s="19"/>
      <c r="UGG4" s="19"/>
      <c r="UGH4" s="19"/>
      <c r="UGI4" s="19"/>
      <c r="UGJ4" s="19"/>
      <c r="UGK4" s="19"/>
      <c r="UGL4" s="19"/>
      <c r="UGM4" s="19"/>
      <c r="UGN4" s="19"/>
      <c r="UGO4" s="19"/>
      <c r="UGP4" s="19"/>
      <c r="UGQ4" s="19"/>
      <c r="UGR4" s="19"/>
      <c r="UGS4" s="19"/>
      <c r="UGT4" s="19"/>
      <c r="UGU4" s="19"/>
      <c r="UGV4" s="19"/>
      <c r="UGW4" s="19"/>
      <c r="UGX4" s="19"/>
      <c r="UGY4" s="19"/>
      <c r="UGZ4" s="19"/>
      <c r="UHA4" s="19"/>
      <c r="UHB4" s="19"/>
      <c r="UHC4" s="19"/>
      <c r="UHD4" s="19"/>
      <c r="UHE4" s="19"/>
      <c r="UHF4" s="19"/>
      <c r="UHG4" s="19"/>
      <c r="UHH4" s="19"/>
      <c r="UHI4" s="19"/>
      <c r="UHJ4" s="19"/>
      <c r="UHK4" s="19"/>
      <c r="UHL4" s="19"/>
      <c r="UHM4" s="19"/>
      <c r="UHN4" s="19"/>
      <c r="UHO4" s="19"/>
      <c r="UHP4" s="19"/>
      <c r="UHQ4" s="19"/>
      <c r="UHR4" s="19"/>
      <c r="UHS4" s="19"/>
      <c r="UHT4" s="19"/>
      <c r="UHU4" s="19"/>
      <c r="UHV4" s="19"/>
      <c r="UHW4" s="19"/>
      <c r="UHX4" s="19"/>
      <c r="UHY4" s="19"/>
      <c r="UHZ4" s="19"/>
      <c r="UIA4" s="19"/>
      <c r="UIB4" s="19"/>
      <c r="UIC4" s="19"/>
      <c r="UID4" s="19"/>
      <c r="UIE4" s="19"/>
      <c r="UIF4" s="19"/>
      <c r="UIG4" s="19"/>
      <c r="UIH4" s="19"/>
      <c r="UII4" s="19"/>
      <c r="UIJ4" s="19"/>
      <c r="UIK4" s="19"/>
      <c r="UIL4" s="19"/>
      <c r="UIM4" s="19"/>
      <c r="UIN4" s="19"/>
      <c r="UIO4" s="19"/>
      <c r="UIP4" s="19"/>
      <c r="UIQ4" s="19"/>
      <c r="UIR4" s="19"/>
      <c r="UIS4" s="19"/>
      <c r="UIT4" s="19"/>
      <c r="UIU4" s="19"/>
      <c r="UIV4" s="19"/>
      <c r="UIW4" s="19"/>
      <c r="UIX4" s="19"/>
      <c r="UIY4" s="19"/>
      <c r="UIZ4" s="19"/>
      <c r="UJA4" s="19"/>
      <c r="UJB4" s="19"/>
      <c r="UJC4" s="19"/>
      <c r="UJD4" s="19"/>
      <c r="UJE4" s="19"/>
      <c r="UJF4" s="19"/>
      <c r="UJG4" s="19"/>
      <c r="UJH4" s="19"/>
      <c r="UJI4" s="19"/>
      <c r="UJJ4" s="19"/>
      <c r="UJK4" s="19"/>
      <c r="UJL4" s="19"/>
      <c r="UJM4" s="19"/>
      <c r="UJN4" s="19"/>
      <c r="UJO4" s="19"/>
      <c r="UJP4" s="19"/>
      <c r="UJQ4" s="19"/>
      <c r="UJR4" s="19"/>
      <c r="UJS4" s="19"/>
      <c r="UJT4" s="19"/>
      <c r="UJU4" s="19"/>
      <c r="UJV4" s="19"/>
      <c r="UJW4" s="19"/>
      <c r="UJX4" s="19"/>
      <c r="UJY4" s="19"/>
      <c r="UJZ4" s="19"/>
      <c r="UKA4" s="19"/>
      <c r="UKB4" s="19"/>
      <c r="UKC4" s="19"/>
      <c r="UKD4" s="19"/>
      <c r="UKE4" s="19"/>
      <c r="UKF4" s="19"/>
      <c r="UKG4" s="19"/>
      <c r="UKH4" s="19"/>
      <c r="UKI4" s="19"/>
      <c r="UKJ4" s="19"/>
      <c r="UKK4" s="19"/>
      <c r="UKL4" s="19"/>
      <c r="UKM4" s="19"/>
      <c r="UKN4" s="19"/>
      <c r="UKO4" s="19"/>
      <c r="UKP4" s="19"/>
      <c r="UKQ4" s="19"/>
      <c r="UKR4" s="19"/>
      <c r="UKS4" s="19"/>
      <c r="UKT4" s="19"/>
      <c r="UKU4" s="19"/>
      <c r="UKV4" s="19"/>
      <c r="UKW4" s="19"/>
      <c r="UKX4" s="19"/>
      <c r="UKY4" s="19"/>
      <c r="UKZ4" s="19"/>
      <c r="ULA4" s="19"/>
      <c r="ULB4" s="19"/>
      <c r="ULC4" s="19"/>
      <c r="ULD4" s="19"/>
      <c r="ULE4" s="19"/>
      <c r="ULF4" s="19"/>
      <c r="ULG4" s="19"/>
      <c r="ULH4" s="19"/>
      <c r="ULI4" s="19"/>
      <c r="ULJ4" s="19"/>
      <c r="ULK4" s="19"/>
      <c r="ULL4" s="19"/>
      <c r="ULM4" s="19"/>
      <c r="ULN4" s="19"/>
      <c r="ULO4" s="19"/>
      <c r="ULP4" s="19"/>
      <c r="ULQ4" s="19"/>
      <c r="ULR4" s="19"/>
      <c r="ULS4" s="19"/>
      <c r="ULT4" s="19"/>
      <c r="ULU4" s="19"/>
      <c r="ULV4" s="19"/>
      <c r="ULW4" s="19"/>
      <c r="ULX4" s="19"/>
      <c r="ULY4" s="19"/>
      <c r="ULZ4" s="19"/>
      <c r="UMA4" s="19"/>
      <c r="UMB4" s="19"/>
      <c r="UMC4" s="19"/>
      <c r="UMD4" s="19"/>
      <c r="UME4" s="19"/>
      <c r="UMF4" s="19"/>
      <c r="UMG4" s="19"/>
      <c r="UMH4" s="19"/>
      <c r="UMI4" s="19"/>
      <c r="UMJ4" s="19"/>
      <c r="UMK4" s="19"/>
      <c r="UML4" s="19"/>
      <c r="UMM4" s="19"/>
      <c r="UMN4" s="19"/>
      <c r="UMO4" s="19"/>
      <c r="UMP4" s="19"/>
      <c r="UMQ4" s="19"/>
      <c r="UMR4" s="19"/>
      <c r="UMS4" s="19"/>
      <c r="UMT4" s="19"/>
      <c r="UMU4" s="19"/>
      <c r="UMV4" s="19"/>
      <c r="UMW4" s="19"/>
      <c r="UMX4" s="19"/>
      <c r="UMY4" s="19"/>
      <c r="UMZ4" s="19"/>
      <c r="UNA4" s="19"/>
      <c r="UNB4" s="19"/>
      <c r="UNC4" s="19"/>
      <c r="UND4" s="19"/>
      <c r="UNE4" s="19"/>
      <c r="UNF4" s="19"/>
      <c r="UNG4" s="19"/>
      <c r="UNH4" s="19"/>
      <c r="UNI4" s="19"/>
      <c r="UNJ4" s="19"/>
      <c r="UNK4" s="19"/>
      <c r="UNL4" s="19"/>
      <c r="UNM4" s="19"/>
      <c r="UNN4" s="19"/>
      <c r="UNO4" s="19"/>
      <c r="UNP4" s="19"/>
      <c r="UNQ4" s="19"/>
      <c r="UNR4" s="19"/>
      <c r="UNS4" s="19"/>
      <c r="UNT4" s="19"/>
      <c r="UNU4" s="19"/>
      <c r="UNV4" s="19"/>
      <c r="UNW4" s="19"/>
      <c r="UNX4" s="19"/>
      <c r="UNY4" s="19"/>
      <c r="UNZ4" s="19"/>
      <c r="UOA4" s="19"/>
      <c r="UOB4" s="19"/>
      <c r="UOC4" s="19"/>
      <c r="UOD4" s="19"/>
      <c r="UOE4" s="19"/>
      <c r="UOF4" s="19"/>
      <c r="UOG4" s="19"/>
      <c r="UOH4" s="19"/>
      <c r="UOI4" s="19"/>
      <c r="UOJ4" s="19"/>
      <c r="UOK4" s="19"/>
      <c r="UOL4" s="19"/>
      <c r="UOM4" s="19"/>
      <c r="UON4" s="19"/>
      <c r="UOO4" s="19"/>
      <c r="UOP4" s="19"/>
      <c r="UOQ4" s="19"/>
      <c r="UOR4" s="19"/>
      <c r="UOS4" s="19"/>
      <c r="UOT4" s="19"/>
      <c r="UOU4" s="19"/>
      <c r="UOV4" s="19"/>
      <c r="UOW4" s="19"/>
      <c r="UOX4" s="19"/>
      <c r="UOY4" s="19"/>
      <c r="UOZ4" s="19"/>
      <c r="UPA4" s="19"/>
      <c r="UPB4" s="19"/>
      <c r="UPC4" s="19"/>
      <c r="UPD4" s="19"/>
      <c r="UPE4" s="19"/>
      <c r="UPF4" s="19"/>
      <c r="UPG4" s="19"/>
      <c r="UPH4" s="19"/>
      <c r="UPI4" s="19"/>
      <c r="UPJ4" s="19"/>
      <c r="UPK4" s="19"/>
      <c r="UPL4" s="19"/>
      <c r="UPM4" s="19"/>
      <c r="UPN4" s="19"/>
      <c r="UPO4" s="19"/>
      <c r="UPP4" s="19"/>
      <c r="UPQ4" s="19"/>
      <c r="UPR4" s="19"/>
      <c r="UPS4" s="19"/>
      <c r="UPT4" s="19"/>
      <c r="UPU4" s="19"/>
      <c r="UPV4" s="19"/>
      <c r="UPW4" s="19"/>
      <c r="UPX4" s="19"/>
      <c r="UPY4" s="19"/>
      <c r="UPZ4" s="19"/>
      <c r="UQA4" s="19"/>
      <c r="UQB4" s="19"/>
      <c r="UQC4" s="19"/>
      <c r="UQD4" s="19"/>
      <c r="UQE4" s="19"/>
      <c r="UQF4" s="19"/>
      <c r="UQG4" s="19"/>
      <c r="UQH4" s="19"/>
      <c r="UQI4" s="19"/>
      <c r="UQJ4" s="19"/>
      <c r="UQK4" s="19"/>
      <c r="UQL4" s="19"/>
      <c r="UQM4" s="19"/>
      <c r="UQN4" s="19"/>
      <c r="UQO4" s="19"/>
      <c r="UQP4" s="19"/>
      <c r="UQQ4" s="19"/>
      <c r="UQR4" s="19"/>
      <c r="UQS4" s="19"/>
      <c r="UQT4" s="19"/>
      <c r="UQU4" s="19"/>
      <c r="UQV4" s="19"/>
      <c r="UQW4" s="19"/>
      <c r="UQX4" s="19"/>
      <c r="UQY4" s="19"/>
      <c r="UQZ4" s="19"/>
      <c r="URA4" s="19"/>
      <c r="URB4" s="19"/>
      <c r="URC4" s="19"/>
      <c r="URD4" s="19"/>
      <c r="URE4" s="19"/>
      <c r="URF4" s="19"/>
      <c r="URG4" s="19"/>
      <c r="URH4" s="19"/>
      <c r="URI4" s="19"/>
      <c r="URJ4" s="19"/>
      <c r="URK4" s="19"/>
      <c r="URL4" s="19"/>
      <c r="URM4" s="19"/>
      <c r="URN4" s="19"/>
      <c r="URO4" s="19"/>
      <c r="URP4" s="19"/>
      <c r="URQ4" s="19"/>
      <c r="URR4" s="19"/>
      <c r="URS4" s="19"/>
      <c r="URT4" s="19"/>
      <c r="URU4" s="19"/>
      <c r="URV4" s="19"/>
      <c r="URW4" s="19"/>
      <c r="URX4" s="19"/>
      <c r="URY4" s="19"/>
      <c r="URZ4" s="19"/>
      <c r="USA4" s="19"/>
      <c r="USB4" s="19"/>
      <c r="USC4" s="19"/>
      <c r="USD4" s="19"/>
      <c r="USE4" s="19"/>
      <c r="USF4" s="19"/>
      <c r="USG4" s="19"/>
      <c r="USH4" s="19"/>
      <c r="USI4" s="19"/>
      <c r="USJ4" s="19"/>
      <c r="USK4" s="19"/>
      <c r="USL4" s="19"/>
      <c r="USM4" s="19"/>
      <c r="USN4" s="19"/>
      <c r="USO4" s="19"/>
      <c r="USP4" s="19"/>
      <c r="USQ4" s="19"/>
      <c r="USR4" s="19"/>
      <c r="USS4" s="19"/>
      <c r="UST4" s="19"/>
      <c r="USU4" s="19"/>
      <c r="USV4" s="19"/>
      <c r="USW4" s="19"/>
      <c r="USX4" s="19"/>
      <c r="USY4" s="19"/>
      <c r="USZ4" s="19"/>
      <c r="UTA4" s="19"/>
      <c r="UTB4" s="19"/>
      <c r="UTC4" s="19"/>
      <c r="UTD4" s="19"/>
      <c r="UTE4" s="19"/>
      <c r="UTF4" s="19"/>
      <c r="UTG4" s="19"/>
      <c r="UTH4" s="19"/>
      <c r="UTI4" s="19"/>
      <c r="UTJ4" s="19"/>
      <c r="UTK4" s="19"/>
      <c r="UTL4" s="19"/>
      <c r="UTM4" s="19"/>
      <c r="UTN4" s="19"/>
      <c r="UTO4" s="19"/>
      <c r="UTP4" s="19"/>
      <c r="UTQ4" s="19"/>
      <c r="UTR4" s="19"/>
      <c r="UTS4" s="19"/>
      <c r="UTT4" s="19"/>
      <c r="UTU4" s="19"/>
      <c r="UTV4" s="19"/>
      <c r="UTW4" s="19"/>
      <c r="UTX4" s="19"/>
      <c r="UTY4" s="19"/>
      <c r="UTZ4" s="19"/>
      <c r="UUA4" s="19"/>
      <c r="UUB4" s="19"/>
      <c r="UUC4" s="19"/>
      <c r="UUD4" s="19"/>
      <c r="UUE4" s="19"/>
      <c r="UUF4" s="19"/>
      <c r="UUG4" s="19"/>
      <c r="UUH4" s="19"/>
      <c r="UUI4" s="19"/>
      <c r="UUJ4" s="19"/>
      <c r="UUK4" s="19"/>
      <c r="UUL4" s="19"/>
      <c r="UUM4" s="19"/>
      <c r="UUN4" s="19"/>
      <c r="UUO4" s="19"/>
      <c r="UUP4" s="19"/>
      <c r="UUQ4" s="19"/>
      <c r="UUR4" s="19"/>
      <c r="UUS4" s="19"/>
      <c r="UUT4" s="19"/>
      <c r="UUU4" s="19"/>
      <c r="UUV4" s="19"/>
      <c r="UUW4" s="19"/>
      <c r="UUX4" s="19"/>
      <c r="UUY4" s="19"/>
      <c r="UUZ4" s="19"/>
      <c r="UVA4" s="19"/>
      <c r="UVB4" s="19"/>
      <c r="UVC4" s="19"/>
      <c r="UVD4" s="19"/>
      <c r="UVE4" s="19"/>
      <c r="UVF4" s="19"/>
      <c r="UVG4" s="19"/>
      <c r="UVH4" s="19"/>
      <c r="UVI4" s="19"/>
      <c r="UVJ4" s="19"/>
      <c r="UVK4" s="19"/>
      <c r="UVL4" s="19"/>
      <c r="UVM4" s="19"/>
      <c r="UVN4" s="19"/>
      <c r="UVO4" s="19"/>
      <c r="UVP4" s="19"/>
      <c r="UVQ4" s="19"/>
      <c r="UVR4" s="19"/>
      <c r="UVS4" s="19"/>
      <c r="UVT4" s="19"/>
      <c r="UVU4" s="19"/>
      <c r="UVV4" s="19"/>
      <c r="UVW4" s="19"/>
      <c r="UVX4" s="19"/>
      <c r="UVY4" s="19"/>
      <c r="UVZ4" s="19"/>
      <c r="UWA4" s="19"/>
      <c r="UWB4" s="19"/>
      <c r="UWC4" s="19"/>
      <c r="UWD4" s="19"/>
      <c r="UWE4" s="19"/>
      <c r="UWF4" s="19"/>
      <c r="UWG4" s="19"/>
      <c r="UWH4" s="19"/>
      <c r="UWI4" s="19"/>
      <c r="UWJ4" s="19"/>
      <c r="UWK4" s="19"/>
      <c r="UWL4" s="19"/>
      <c r="UWM4" s="19"/>
      <c r="UWN4" s="19"/>
      <c r="UWO4" s="19"/>
      <c r="UWP4" s="19"/>
      <c r="UWQ4" s="19"/>
      <c r="UWR4" s="19"/>
      <c r="UWS4" s="19"/>
      <c r="UWT4" s="19"/>
      <c r="UWU4" s="19"/>
      <c r="UWV4" s="19"/>
      <c r="UWW4" s="19"/>
      <c r="UWX4" s="19"/>
      <c r="UWY4" s="19"/>
      <c r="UWZ4" s="19"/>
      <c r="UXA4" s="19"/>
      <c r="UXB4" s="19"/>
      <c r="UXC4" s="19"/>
      <c r="UXD4" s="19"/>
      <c r="UXE4" s="19"/>
      <c r="UXF4" s="19"/>
      <c r="UXG4" s="19"/>
      <c r="UXH4" s="19"/>
      <c r="UXI4" s="19"/>
      <c r="UXJ4" s="19"/>
      <c r="UXK4" s="19"/>
      <c r="UXL4" s="19"/>
      <c r="UXM4" s="19"/>
      <c r="UXN4" s="19"/>
      <c r="UXO4" s="19"/>
      <c r="UXP4" s="19"/>
      <c r="UXQ4" s="19"/>
      <c r="UXR4" s="19"/>
      <c r="UXS4" s="19"/>
      <c r="UXT4" s="19"/>
      <c r="UXU4" s="19"/>
      <c r="UXV4" s="19"/>
      <c r="UXW4" s="19"/>
      <c r="UXX4" s="19"/>
      <c r="UXY4" s="19"/>
      <c r="UXZ4" s="19"/>
      <c r="UYA4" s="19"/>
      <c r="UYB4" s="19"/>
      <c r="UYC4" s="19"/>
      <c r="UYD4" s="19"/>
      <c r="UYE4" s="19"/>
      <c r="UYF4" s="19"/>
      <c r="UYG4" s="19"/>
      <c r="UYH4" s="19"/>
      <c r="UYI4" s="19"/>
      <c r="UYJ4" s="19"/>
      <c r="UYK4" s="19"/>
      <c r="UYL4" s="19"/>
      <c r="UYM4" s="19"/>
      <c r="UYN4" s="19"/>
      <c r="UYO4" s="19"/>
      <c r="UYP4" s="19"/>
      <c r="UYQ4" s="19"/>
      <c r="UYR4" s="19"/>
      <c r="UYS4" s="19"/>
      <c r="UYT4" s="19"/>
      <c r="UYU4" s="19"/>
      <c r="UYV4" s="19"/>
      <c r="UYW4" s="19"/>
      <c r="UYX4" s="19"/>
      <c r="UYY4" s="19"/>
      <c r="UYZ4" s="19"/>
      <c r="UZA4" s="19"/>
      <c r="UZB4" s="19"/>
      <c r="UZC4" s="19"/>
      <c r="UZD4" s="19"/>
      <c r="UZE4" s="19"/>
      <c r="UZF4" s="19"/>
      <c r="UZG4" s="19"/>
      <c r="UZH4" s="19"/>
      <c r="UZI4" s="19"/>
      <c r="UZJ4" s="19"/>
      <c r="UZK4" s="19"/>
      <c r="UZL4" s="19"/>
      <c r="UZM4" s="19"/>
      <c r="UZN4" s="19"/>
      <c r="UZO4" s="19"/>
      <c r="UZP4" s="19"/>
      <c r="UZQ4" s="19"/>
      <c r="UZR4" s="19"/>
      <c r="UZS4" s="19"/>
      <c r="UZT4" s="19"/>
      <c r="UZU4" s="19"/>
      <c r="UZV4" s="19"/>
      <c r="UZW4" s="19"/>
      <c r="UZX4" s="19"/>
      <c r="UZY4" s="19"/>
      <c r="UZZ4" s="19"/>
      <c r="VAA4" s="19"/>
      <c r="VAB4" s="19"/>
      <c r="VAC4" s="19"/>
      <c r="VAD4" s="19"/>
      <c r="VAE4" s="19"/>
      <c r="VAF4" s="19"/>
      <c r="VAG4" s="19"/>
      <c r="VAH4" s="19"/>
      <c r="VAI4" s="19"/>
      <c r="VAJ4" s="19"/>
      <c r="VAK4" s="19"/>
      <c r="VAL4" s="19"/>
      <c r="VAM4" s="19"/>
      <c r="VAN4" s="19"/>
      <c r="VAO4" s="19"/>
      <c r="VAP4" s="19"/>
      <c r="VAQ4" s="19"/>
      <c r="VAR4" s="19"/>
      <c r="VAS4" s="19"/>
      <c r="VAT4" s="19"/>
      <c r="VAU4" s="19"/>
      <c r="VAV4" s="19"/>
      <c r="VAW4" s="19"/>
      <c r="VAX4" s="19"/>
      <c r="VAY4" s="19"/>
      <c r="VAZ4" s="19"/>
      <c r="VBA4" s="19"/>
      <c r="VBB4" s="19"/>
      <c r="VBC4" s="19"/>
      <c r="VBD4" s="19"/>
      <c r="VBE4" s="19"/>
      <c r="VBF4" s="19"/>
      <c r="VBG4" s="19"/>
      <c r="VBH4" s="19"/>
      <c r="VBI4" s="19"/>
      <c r="VBJ4" s="19"/>
      <c r="VBK4" s="19"/>
      <c r="VBL4" s="19"/>
      <c r="VBM4" s="19"/>
      <c r="VBN4" s="19"/>
      <c r="VBO4" s="19"/>
      <c r="VBP4" s="19"/>
      <c r="VBQ4" s="19"/>
      <c r="VBR4" s="19"/>
      <c r="VBS4" s="19"/>
      <c r="VBT4" s="19"/>
      <c r="VBU4" s="19"/>
      <c r="VBV4" s="19"/>
      <c r="VBW4" s="19"/>
      <c r="VBX4" s="19"/>
      <c r="VBY4" s="19"/>
      <c r="VBZ4" s="19"/>
      <c r="VCA4" s="19"/>
      <c r="VCB4" s="19"/>
      <c r="VCC4" s="19"/>
      <c r="VCD4" s="19"/>
      <c r="VCE4" s="19"/>
      <c r="VCF4" s="19"/>
      <c r="VCG4" s="19"/>
      <c r="VCH4" s="19"/>
      <c r="VCI4" s="19"/>
      <c r="VCJ4" s="19"/>
      <c r="VCK4" s="19"/>
      <c r="VCL4" s="19"/>
      <c r="VCM4" s="19"/>
      <c r="VCN4" s="19"/>
      <c r="VCO4" s="19"/>
      <c r="VCP4" s="19"/>
      <c r="VCQ4" s="19"/>
      <c r="VCR4" s="19"/>
      <c r="VCS4" s="19"/>
      <c r="VCT4" s="19"/>
      <c r="VCU4" s="19"/>
      <c r="VCV4" s="19"/>
      <c r="VCW4" s="19"/>
      <c r="VCX4" s="19"/>
      <c r="VCY4" s="19"/>
      <c r="VCZ4" s="19"/>
      <c r="VDA4" s="19"/>
      <c r="VDB4" s="19"/>
      <c r="VDC4" s="19"/>
      <c r="VDD4" s="19"/>
      <c r="VDE4" s="19"/>
      <c r="VDF4" s="19"/>
      <c r="VDG4" s="19"/>
      <c r="VDH4" s="19"/>
      <c r="VDI4" s="19"/>
      <c r="VDJ4" s="19"/>
      <c r="VDK4" s="19"/>
      <c r="VDL4" s="19"/>
      <c r="VDM4" s="19"/>
      <c r="VDN4" s="19"/>
      <c r="VDO4" s="19"/>
      <c r="VDP4" s="19"/>
      <c r="VDQ4" s="19"/>
      <c r="VDR4" s="19"/>
      <c r="VDS4" s="19"/>
      <c r="VDT4" s="19"/>
      <c r="VDU4" s="19"/>
      <c r="VDV4" s="19"/>
      <c r="VDW4" s="19"/>
      <c r="VDX4" s="19"/>
      <c r="VDY4" s="19"/>
      <c r="VDZ4" s="19"/>
      <c r="VEA4" s="19"/>
      <c r="VEB4" s="19"/>
      <c r="VEC4" s="19"/>
      <c r="VED4" s="19"/>
      <c r="VEE4" s="19"/>
      <c r="VEF4" s="19"/>
      <c r="VEG4" s="19"/>
      <c r="VEH4" s="19"/>
      <c r="VEI4" s="19"/>
      <c r="VEJ4" s="19"/>
      <c r="VEK4" s="19"/>
      <c r="VEL4" s="19"/>
      <c r="VEM4" s="19"/>
      <c r="VEN4" s="19"/>
      <c r="VEO4" s="19"/>
      <c r="VEP4" s="19"/>
      <c r="VEQ4" s="19"/>
      <c r="VER4" s="19"/>
      <c r="VES4" s="19"/>
      <c r="VET4" s="19"/>
      <c r="VEU4" s="19"/>
      <c r="VEV4" s="19"/>
      <c r="VEW4" s="19"/>
      <c r="VEX4" s="19"/>
      <c r="VEY4" s="19"/>
      <c r="VEZ4" s="19"/>
      <c r="VFA4" s="19"/>
      <c r="VFB4" s="19"/>
      <c r="VFC4" s="19"/>
      <c r="VFD4" s="19"/>
      <c r="VFE4" s="19"/>
      <c r="VFF4" s="19"/>
      <c r="VFG4" s="19"/>
      <c r="VFH4" s="19"/>
      <c r="VFI4" s="19"/>
      <c r="VFJ4" s="19"/>
      <c r="VFK4" s="19"/>
      <c r="VFL4" s="19"/>
      <c r="VFM4" s="19"/>
      <c r="VFN4" s="19"/>
      <c r="VFO4" s="19"/>
      <c r="VFP4" s="19"/>
      <c r="VFQ4" s="19"/>
      <c r="VFR4" s="19"/>
      <c r="VFS4" s="19"/>
      <c r="VFT4" s="19"/>
      <c r="VFU4" s="19"/>
      <c r="VFV4" s="19"/>
      <c r="VFW4" s="19"/>
      <c r="VFX4" s="19"/>
      <c r="VFY4" s="19"/>
      <c r="VFZ4" s="19"/>
      <c r="VGA4" s="19"/>
      <c r="VGB4" s="19"/>
      <c r="VGC4" s="19"/>
      <c r="VGD4" s="19"/>
      <c r="VGE4" s="19"/>
      <c r="VGF4" s="19"/>
      <c r="VGG4" s="19"/>
      <c r="VGH4" s="19"/>
      <c r="VGI4" s="19"/>
      <c r="VGJ4" s="19"/>
      <c r="VGK4" s="19"/>
      <c r="VGL4" s="19"/>
      <c r="VGM4" s="19"/>
      <c r="VGN4" s="19"/>
      <c r="VGO4" s="19"/>
      <c r="VGP4" s="19"/>
      <c r="VGQ4" s="19"/>
      <c r="VGR4" s="19"/>
      <c r="VGS4" s="19"/>
      <c r="VGT4" s="19"/>
      <c r="VGU4" s="19"/>
      <c r="VGV4" s="19"/>
      <c r="VGW4" s="19"/>
      <c r="VGX4" s="19"/>
      <c r="VGY4" s="19"/>
      <c r="VGZ4" s="19"/>
      <c r="VHA4" s="19"/>
      <c r="VHB4" s="19"/>
      <c r="VHC4" s="19"/>
      <c r="VHD4" s="19"/>
      <c r="VHE4" s="19"/>
      <c r="VHF4" s="19"/>
      <c r="VHG4" s="19"/>
      <c r="VHH4" s="19"/>
      <c r="VHI4" s="19"/>
      <c r="VHJ4" s="19"/>
      <c r="VHK4" s="19"/>
      <c r="VHL4" s="19"/>
      <c r="VHM4" s="19"/>
      <c r="VHN4" s="19"/>
      <c r="VHO4" s="19"/>
      <c r="VHP4" s="19"/>
      <c r="VHQ4" s="19"/>
      <c r="VHR4" s="19"/>
      <c r="VHS4" s="19"/>
      <c r="VHT4" s="19"/>
      <c r="VHU4" s="19"/>
      <c r="VHV4" s="19"/>
      <c r="VHW4" s="19"/>
      <c r="VHX4" s="19"/>
      <c r="VHY4" s="19"/>
      <c r="VHZ4" s="19"/>
      <c r="VIA4" s="19"/>
      <c r="VIB4" s="19"/>
      <c r="VIC4" s="19"/>
      <c r="VID4" s="19"/>
      <c r="VIE4" s="19"/>
      <c r="VIF4" s="19"/>
      <c r="VIG4" s="19"/>
      <c r="VIH4" s="19"/>
      <c r="VII4" s="19"/>
      <c r="VIJ4" s="19"/>
      <c r="VIK4" s="19"/>
      <c r="VIL4" s="19"/>
      <c r="VIM4" s="19"/>
      <c r="VIN4" s="19"/>
      <c r="VIO4" s="19"/>
      <c r="VIP4" s="19"/>
      <c r="VIQ4" s="19"/>
      <c r="VIR4" s="19"/>
      <c r="VIS4" s="19"/>
      <c r="VIT4" s="19"/>
      <c r="VIU4" s="19"/>
      <c r="VIV4" s="19"/>
      <c r="VIW4" s="19"/>
      <c r="VIX4" s="19"/>
      <c r="VIY4" s="19"/>
      <c r="VIZ4" s="19"/>
      <c r="VJA4" s="19"/>
      <c r="VJB4" s="19"/>
      <c r="VJC4" s="19"/>
      <c r="VJD4" s="19"/>
      <c r="VJE4" s="19"/>
      <c r="VJF4" s="19"/>
      <c r="VJG4" s="19"/>
      <c r="VJH4" s="19"/>
      <c r="VJI4" s="19"/>
      <c r="VJJ4" s="19"/>
      <c r="VJK4" s="19"/>
      <c r="VJL4" s="19"/>
      <c r="VJM4" s="19"/>
      <c r="VJN4" s="19"/>
      <c r="VJO4" s="19"/>
      <c r="VJP4" s="19"/>
      <c r="VJQ4" s="19"/>
      <c r="VJR4" s="19"/>
      <c r="VJS4" s="19"/>
      <c r="VJT4" s="19"/>
      <c r="VJU4" s="19"/>
      <c r="VJV4" s="19"/>
      <c r="VJW4" s="19"/>
      <c r="VJX4" s="19"/>
      <c r="VJY4" s="19"/>
      <c r="VJZ4" s="19"/>
      <c r="VKA4" s="19"/>
      <c r="VKB4" s="19"/>
      <c r="VKC4" s="19"/>
      <c r="VKD4" s="19"/>
      <c r="VKE4" s="19"/>
      <c r="VKF4" s="19"/>
      <c r="VKG4" s="19"/>
      <c r="VKH4" s="19"/>
      <c r="VKI4" s="19"/>
      <c r="VKJ4" s="19"/>
      <c r="VKK4" s="19"/>
      <c r="VKL4" s="19"/>
      <c r="VKM4" s="19"/>
      <c r="VKN4" s="19"/>
      <c r="VKO4" s="19"/>
      <c r="VKP4" s="19"/>
      <c r="VKQ4" s="19"/>
      <c r="VKR4" s="19"/>
      <c r="VKS4" s="19"/>
      <c r="VKT4" s="19"/>
      <c r="VKU4" s="19"/>
      <c r="VKV4" s="19"/>
      <c r="VKW4" s="19"/>
      <c r="VKX4" s="19"/>
      <c r="VKY4" s="19"/>
      <c r="VKZ4" s="19"/>
      <c r="VLA4" s="19"/>
      <c r="VLB4" s="19"/>
      <c r="VLC4" s="19"/>
      <c r="VLD4" s="19"/>
      <c r="VLE4" s="19"/>
      <c r="VLF4" s="19"/>
      <c r="VLG4" s="19"/>
      <c r="VLH4" s="19"/>
      <c r="VLI4" s="19"/>
      <c r="VLJ4" s="19"/>
      <c r="VLK4" s="19"/>
      <c r="VLL4" s="19"/>
      <c r="VLM4" s="19"/>
      <c r="VLN4" s="19"/>
      <c r="VLO4" s="19"/>
      <c r="VLP4" s="19"/>
      <c r="VLQ4" s="19"/>
      <c r="VLR4" s="19"/>
      <c r="VLS4" s="19"/>
      <c r="VLT4" s="19"/>
      <c r="VLU4" s="19"/>
      <c r="VLV4" s="19"/>
      <c r="VLW4" s="19"/>
      <c r="VLX4" s="19"/>
      <c r="VLY4" s="19"/>
      <c r="VLZ4" s="19"/>
      <c r="VMA4" s="19"/>
      <c r="VMB4" s="19"/>
      <c r="VMC4" s="19"/>
      <c r="VMD4" s="19"/>
      <c r="VME4" s="19"/>
      <c r="VMF4" s="19"/>
      <c r="VMG4" s="19"/>
      <c r="VMH4" s="19"/>
      <c r="VMI4" s="19"/>
      <c r="VMJ4" s="19"/>
      <c r="VMK4" s="19"/>
      <c r="VML4" s="19"/>
      <c r="VMM4" s="19"/>
      <c r="VMN4" s="19"/>
      <c r="VMO4" s="19"/>
      <c r="VMP4" s="19"/>
      <c r="VMQ4" s="19"/>
      <c r="VMR4" s="19"/>
      <c r="VMS4" s="19"/>
      <c r="VMT4" s="19"/>
      <c r="VMU4" s="19"/>
      <c r="VMV4" s="19"/>
      <c r="VMW4" s="19"/>
      <c r="VMX4" s="19"/>
      <c r="VMY4" s="19"/>
      <c r="VMZ4" s="19"/>
      <c r="VNA4" s="19"/>
      <c r="VNB4" s="19"/>
      <c r="VNC4" s="19"/>
      <c r="VND4" s="19"/>
      <c r="VNE4" s="19"/>
      <c r="VNF4" s="19"/>
      <c r="VNG4" s="19"/>
      <c r="VNH4" s="19"/>
      <c r="VNI4" s="19"/>
      <c r="VNJ4" s="19"/>
      <c r="VNK4" s="19"/>
      <c r="VNL4" s="19"/>
      <c r="VNM4" s="19"/>
      <c r="VNN4" s="19"/>
      <c r="VNO4" s="19"/>
      <c r="VNP4" s="19"/>
      <c r="VNQ4" s="19"/>
      <c r="VNR4" s="19"/>
      <c r="VNS4" s="19"/>
      <c r="VNT4" s="19"/>
      <c r="VNU4" s="19"/>
      <c r="VNV4" s="19"/>
      <c r="VNW4" s="19"/>
      <c r="VNX4" s="19"/>
      <c r="VNY4" s="19"/>
      <c r="VNZ4" s="19"/>
      <c r="VOA4" s="19"/>
      <c r="VOB4" s="19"/>
      <c r="VOC4" s="19"/>
      <c r="VOD4" s="19"/>
      <c r="VOE4" s="19"/>
      <c r="VOF4" s="19"/>
      <c r="VOG4" s="19"/>
      <c r="VOH4" s="19"/>
      <c r="VOI4" s="19"/>
      <c r="VOJ4" s="19"/>
      <c r="VOK4" s="19"/>
      <c r="VOL4" s="19"/>
      <c r="VOM4" s="19"/>
      <c r="VON4" s="19"/>
      <c r="VOO4" s="19"/>
      <c r="VOP4" s="19"/>
      <c r="VOQ4" s="19"/>
      <c r="VOR4" s="19"/>
      <c r="VOS4" s="19"/>
      <c r="VOT4" s="19"/>
      <c r="VOU4" s="19"/>
      <c r="VOV4" s="19"/>
      <c r="VOW4" s="19"/>
      <c r="VOX4" s="19"/>
      <c r="VOY4" s="19"/>
      <c r="VOZ4" s="19"/>
      <c r="VPA4" s="19"/>
      <c r="VPB4" s="19"/>
      <c r="VPC4" s="19"/>
      <c r="VPD4" s="19"/>
      <c r="VPE4" s="19"/>
      <c r="VPF4" s="19"/>
      <c r="VPG4" s="19"/>
      <c r="VPH4" s="19"/>
      <c r="VPI4" s="19"/>
      <c r="VPJ4" s="19"/>
      <c r="VPK4" s="19"/>
      <c r="VPL4" s="19"/>
      <c r="VPM4" s="19"/>
      <c r="VPN4" s="19"/>
      <c r="VPO4" s="19"/>
      <c r="VPP4" s="19"/>
      <c r="VPQ4" s="19"/>
      <c r="VPR4" s="19"/>
      <c r="VPS4" s="19"/>
      <c r="VPT4" s="19"/>
      <c r="VPU4" s="19"/>
      <c r="VPV4" s="19"/>
      <c r="VPW4" s="19"/>
      <c r="VPX4" s="19"/>
      <c r="VPY4" s="19"/>
      <c r="VPZ4" s="19"/>
      <c r="VQA4" s="19"/>
      <c r="VQB4" s="19"/>
      <c r="VQC4" s="19"/>
      <c r="VQD4" s="19"/>
      <c r="VQE4" s="19"/>
      <c r="VQF4" s="19"/>
      <c r="VQG4" s="19"/>
      <c r="VQH4" s="19"/>
      <c r="VQI4" s="19"/>
      <c r="VQJ4" s="19"/>
      <c r="VQK4" s="19"/>
      <c r="VQL4" s="19"/>
      <c r="VQM4" s="19"/>
      <c r="VQN4" s="19"/>
      <c r="VQO4" s="19"/>
      <c r="VQP4" s="19"/>
      <c r="VQQ4" s="19"/>
      <c r="VQR4" s="19"/>
      <c r="VQS4" s="19"/>
      <c r="VQT4" s="19"/>
      <c r="VQU4" s="19"/>
      <c r="VQV4" s="19"/>
      <c r="VQW4" s="19"/>
      <c r="VQX4" s="19"/>
      <c r="VQY4" s="19"/>
      <c r="VQZ4" s="19"/>
      <c r="VRA4" s="19"/>
      <c r="VRB4" s="19"/>
      <c r="VRC4" s="19"/>
      <c r="VRD4" s="19"/>
      <c r="VRE4" s="19"/>
      <c r="VRF4" s="19"/>
      <c r="VRG4" s="19"/>
      <c r="VRH4" s="19"/>
      <c r="VRI4" s="19"/>
      <c r="VRJ4" s="19"/>
      <c r="VRK4" s="19"/>
      <c r="VRL4" s="19"/>
      <c r="VRM4" s="19"/>
      <c r="VRN4" s="19"/>
      <c r="VRO4" s="19"/>
      <c r="VRP4" s="19"/>
      <c r="VRQ4" s="19"/>
      <c r="VRR4" s="19"/>
      <c r="VRS4" s="19"/>
      <c r="VRT4" s="19"/>
      <c r="VRU4" s="19"/>
      <c r="VRV4" s="19"/>
      <c r="VRW4" s="19"/>
      <c r="VRX4" s="19"/>
      <c r="VRY4" s="19"/>
      <c r="VRZ4" s="19"/>
      <c r="VSA4" s="19"/>
      <c r="VSB4" s="19"/>
      <c r="VSC4" s="19"/>
      <c r="VSD4" s="19"/>
      <c r="VSE4" s="19"/>
      <c r="VSF4" s="19"/>
      <c r="VSG4" s="19"/>
      <c r="VSH4" s="19"/>
      <c r="VSI4" s="19"/>
      <c r="VSJ4" s="19"/>
      <c r="VSK4" s="19"/>
      <c r="VSL4" s="19"/>
      <c r="VSM4" s="19"/>
      <c r="VSN4" s="19"/>
      <c r="VSO4" s="19"/>
      <c r="VSP4" s="19"/>
      <c r="VSQ4" s="19"/>
      <c r="VSR4" s="19"/>
      <c r="VSS4" s="19"/>
      <c r="VST4" s="19"/>
      <c r="VSU4" s="19"/>
      <c r="VSV4" s="19"/>
      <c r="VSW4" s="19"/>
      <c r="VSX4" s="19"/>
      <c r="VSY4" s="19"/>
      <c r="VSZ4" s="19"/>
      <c r="VTA4" s="19"/>
      <c r="VTB4" s="19"/>
      <c r="VTC4" s="19"/>
      <c r="VTD4" s="19"/>
      <c r="VTE4" s="19"/>
      <c r="VTF4" s="19"/>
      <c r="VTG4" s="19"/>
      <c r="VTH4" s="19"/>
      <c r="VTI4" s="19"/>
      <c r="VTJ4" s="19"/>
      <c r="VTK4" s="19"/>
      <c r="VTL4" s="19"/>
      <c r="VTM4" s="19"/>
      <c r="VTN4" s="19"/>
      <c r="VTO4" s="19"/>
      <c r="VTP4" s="19"/>
      <c r="VTQ4" s="19"/>
      <c r="VTR4" s="19"/>
      <c r="VTS4" s="19"/>
      <c r="VTT4" s="19"/>
      <c r="VTU4" s="19"/>
      <c r="VTV4" s="19"/>
      <c r="VTW4" s="19"/>
      <c r="VTX4" s="19"/>
      <c r="VTY4" s="19"/>
      <c r="VTZ4" s="19"/>
      <c r="VUA4" s="19"/>
      <c r="VUB4" s="19"/>
      <c r="VUC4" s="19"/>
      <c r="VUD4" s="19"/>
      <c r="VUE4" s="19"/>
      <c r="VUF4" s="19"/>
      <c r="VUG4" s="19"/>
      <c r="VUH4" s="19"/>
      <c r="VUI4" s="19"/>
      <c r="VUJ4" s="19"/>
      <c r="VUK4" s="19"/>
      <c r="VUL4" s="19"/>
      <c r="VUM4" s="19"/>
      <c r="VUN4" s="19"/>
      <c r="VUO4" s="19"/>
      <c r="VUP4" s="19"/>
      <c r="VUQ4" s="19"/>
      <c r="VUR4" s="19"/>
      <c r="VUS4" s="19"/>
      <c r="VUT4" s="19"/>
      <c r="VUU4" s="19"/>
      <c r="VUV4" s="19"/>
      <c r="VUW4" s="19"/>
      <c r="VUX4" s="19"/>
      <c r="VUY4" s="19"/>
      <c r="VUZ4" s="19"/>
      <c r="VVA4" s="19"/>
      <c r="VVB4" s="19"/>
      <c r="VVC4" s="19"/>
      <c r="VVD4" s="19"/>
      <c r="VVE4" s="19"/>
      <c r="VVF4" s="19"/>
      <c r="VVG4" s="19"/>
      <c r="VVH4" s="19"/>
      <c r="VVI4" s="19"/>
      <c r="VVJ4" s="19"/>
      <c r="VVK4" s="19"/>
      <c r="VVL4" s="19"/>
      <c r="VVM4" s="19"/>
      <c r="VVN4" s="19"/>
      <c r="VVO4" s="19"/>
      <c r="VVP4" s="19"/>
      <c r="VVQ4" s="19"/>
      <c r="VVR4" s="19"/>
      <c r="VVS4" s="19"/>
      <c r="VVT4" s="19"/>
      <c r="VVU4" s="19"/>
      <c r="VVV4" s="19"/>
      <c r="VVW4" s="19"/>
      <c r="VVX4" s="19"/>
      <c r="VVY4" s="19"/>
      <c r="VVZ4" s="19"/>
      <c r="VWA4" s="19"/>
      <c r="VWB4" s="19"/>
      <c r="VWC4" s="19"/>
      <c r="VWD4" s="19"/>
      <c r="VWE4" s="19"/>
      <c r="VWF4" s="19"/>
      <c r="VWG4" s="19"/>
      <c r="VWH4" s="19"/>
      <c r="VWI4" s="19"/>
      <c r="VWJ4" s="19"/>
      <c r="VWK4" s="19"/>
      <c r="VWL4" s="19"/>
      <c r="VWM4" s="19"/>
      <c r="VWN4" s="19"/>
      <c r="VWO4" s="19"/>
      <c r="VWP4" s="19"/>
      <c r="VWQ4" s="19"/>
      <c r="VWR4" s="19"/>
      <c r="VWS4" s="19"/>
      <c r="VWT4" s="19"/>
      <c r="VWU4" s="19"/>
      <c r="VWV4" s="19"/>
      <c r="VWW4" s="19"/>
      <c r="VWX4" s="19"/>
      <c r="VWY4" s="19"/>
      <c r="VWZ4" s="19"/>
      <c r="VXA4" s="19"/>
      <c r="VXB4" s="19"/>
      <c r="VXC4" s="19"/>
      <c r="VXD4" s="19"/>
      <c r="VXE4" s="19"/>
      <c r="VXF4" s="19"/>
      <c r="VXG4" s="19"/>
      <c r="VXH4" s="19"/>
      <c r="VXI4" s="19"/>
      <c r="VXJ4" s="19"/>
      <c r="VXK4" s="19"/>
      <c r="VXL4" s="19"/>
      <c r="VXM4" s="19"/>
      <c r="VXN4" s="19"/>
      <c r="VXO4" s="19"/>
      <c r="VXP4" s="19"/>
      <c r="VXQ4" s="19"/>
      <c r="VXR4" s="19"/>
      <c r="VXS4" s="19"/>
      <c r="VXT4" s="19"/>
      <c r="VXU4" s="19"/>
      <c r="VXV4" s="19"/>
      <c r="VXW4" s="19"/>
      <c r="VXX4" s="19"/>
      <c r="VXY4" s="19"/>
      <c r="VXZ4" s="19"/>
      <c r="VYA4" s="19"/>
      <c r="VYB4" s="19"/>
      <c r="VYC4" s="19"/>
      <c r="VYD4" s="19"/>
      <c r="VYE4" s="19"/>
      <c r="VYF4" s="19"/>
      <c r="VYG4" s="19"/>
      <c r="VYH4" s="19"/>
      <c r="VYI4" s="19"/>
      <c r="VYJ4" s="19"/>
      <c r="VYK4" s="19"/>
      <c r="VYL4" s="19"/>
      <c r="VYM4" s="19"/>
      <c r="VYN4" s="19"/>
      <c r="VYO4" s="19"/>
      <c r="VYP4" s="19"/>
      <c r="VYQ4" s="19"/>
      <c r="VYR4" s="19"/>
      <c r="VYS4" s="19"/>
      <c r="VYT4" s="19"/>
      <c r="VYU4" s="19"/>
      <c r="VYV4" s="19"/>
      <c r="VYW4" s="19"/>
      <c r="VYX4" s="19"/>
      <c r="VYY4" s="19"/>
      <c r="VYZ4" s="19"/>
      <c r="VZA4" s="19"/>
      <c r="VZB4" s="19"/>
      <c r="VZC4" s="19"/>
      <c r="VZD4" s="19"/>
      <c r="VZE4" s="19"/>
      <c r="VZF4" s="19"/>
      <c r="VZG4" s="19"/>
      <c r="VZH4" s="19"/>
      <c r="VZI4" s="19"/>
      <c r="VZJ4" s="19"/>
      <c r="VZK4" s="19"/>
      <c r="VZL4" s="19"/>
      <c r="VZM4" s="19"/>
      <c r="VZN4" s="19"/>
      <c r="VZO4" s="19"/>
      <c r="VZP4" s="19"/>
      <c r="VZQ4" s="19"/>
      <c r="VZR4" s="19"/>
      <c r="VZS4" s="19"/>
      <c r="VZT4" s="19"/>
      <c r="VZU4" s="19"/>
      <c r="VZV4" s="19"/>
      <c r="VZW4" s="19"/>
      <c r="VZX4" s="19"/>
      <c r="VZY4" s="19"/>
      <c r="VZZ4" s="19"/>
      <c r="WAA4" s="19"/>
      <c r="WAB4" s="19"/>
      <c r="WAC4" s="19"/>
      <c r="WAD4" s="19"/>
      <c r="WAE4" s="19"/>
      <c r="WAF4" s="19"/>
      <c r="WAG4" s="19"/>
      <c r="WAH4" s="19"/>
      <c r="WAI4" s="19"/>
      <c r="WAJ4" s="19"/>
      <c r="WAK4" s="19"/>
      <c r="WAL4" s="19"/>
      <c r="WAM4" s="19"/>
      <c r="WAN4" s="19"/>
      <c r="WAO4" s="19"/>
      <c r="WAP4" s="19"/>
      <c r="WAQ4" s="19"/>
      <c r="WAR4" s="19"/>
      <c r="WAS4" s="19"/>
      <c r="WAT4" s="19"/>
      <c r="WAU4" s="19"/>
      <c r="WAV4" s="19"/>
      <c r="WAW4" s="19"/>
      <c r="WAX4" s="19"/>
      <c r="WAY4" s="19"/>
      <c r="WAZ4" s="19"/>
      <c r="WBA4" s="19"/>
      <c r="WBB4" s="19"/>
      <c r="WBC4" s="19"/>
      <c r="WBD4" s="19"/>
      <c r="WBE4" s="19"/>
      <c r="WBF4" s="19"/>
      <c r="WBG4" s="19"/>
      <c r="WBH4" s="19"/>
      <c r="WBI4" s="19"/>
      <c r="WBJ4" s="19"/>
      <c r="WBK4" s="19"/>
      <c r="WBL4" s="19"/>
      <c r="WBM4" s="19"/>
      <c r="WBN4" s="19"/>
      <c r="WBO4" s="19"/>
      <c r="WBP4" s="19"/>
      <c r="WBQ4" s="19"/>
      <c r="WBR4" s="19"/>
      <c r="WBS4" s="19"/>
      <c r="WBT4" s="19"/>
      <c r="WBU4" s="19"/>
      <c r="WBV4" s="19"/>
      <c r="WBW4" s="19"/>
      <c r="WBX4" s="19"/>
      <c r="WBY4" s="19"/>
      <c r="WBZ4" s="19"/>
      <c r="WCA4" s="19"/>
      <c r="WCB4" s="19"/>
      <c r="WCC4" s="19"/>
      <c r="WCD4" s="19"/>
      <c r="WCE4" s="19"/>
      <c r="WCF4" s="19"/>
      <c r="WCG4" s="19"/>
      <c r="WCH4" s="19"/>
      <c r="WCI4" s="19"/>
      <c r="WCJ4" s="19"/>
      <c r="WCK4" s="19"/>
      <c r="WCL4" s="19"/>
      <c r="WCM4" s="19"/>
      <c r="WCN4" s="19"/>
      <c r="WCO4" s="19"/>
      <c r="WCP4" s="19"/>
      <c r="WCQ4" s="19"/>
      <c r="WCR4" s="19"/>
      <c r="WCS4" s="19"/>
      <c r="WCT4" s="19"/>
      <c r="WCU4" s="19"/>
      <c r="WCV4" s="19"/>
      <c r="WCW4" s="19"/>
      <c r="WCX4" s="19"/>
      <c r="WCY4" s="19"/>
      <c r="WCZ4" s="19"/>
      <c r="WDA4" s="19"/>
      <c r="WDB4" s="19"/>
      <c r="WDC4" s="19"/>
      <c r="WDD4" s="19"/>
      <c r="WDE4" s="19"/>
      <c r="WDF4" s="19"/>
      <c r="WDG4" s="19"/>
      <c r="WDH4" s="19"/>
      <c r="WDI4" s="19"/>
      <c r="WDJ4" s="19"/>
      <c r="WDK4" s="19"/>
      <c r="WDL4" s="19"/>
      <c r="WDM4" s="19"/>
      <c r="WDN4" s="19"/>
      <c r="WDO4" s="19"/>
      <c r="WDP4" s="19"/>
      <c r="WDQ4" s="19"/>
      <c r="WDR4" s="19"/>
      <c r="WDS4" s="19"/>
      <c r="WDT4" s="19"/>
      <c r="WDU4" s="19"/>
      <c r="WDV4" s="19"/>
      <c r="WDW4" s="19"/>
      <c r="WDX4" s="19"/>
      <c r="WDY4" s="19"/>
      <c r="WDZ4" s="19"/>
      <c r="WEA4" s="19"/>
      <c r="WEB4" s="19"/>
      <c r="WEC4" s="19"/>
      <c r="WED4" s="19"/>
      <c r="WEE4" s="19"/>
      <c r="WEF4" s="19"/>
      <c r="WEG4" s="19"/>
      <c r="WEH4" s="19"/>
      <c r="WEI4" s="19"/>
      <c r="WEJ4" s="19"/>
      <c r="WEK4" s="19"/>
      <c r="WEL4" s="19"/>
      <c r="WEM4" s="19"/>
      <c r="WEN4" s="19"/>
      <c r="WEO4" s="19"/>
      <c r="WEP4" s="19"/>
      <c r="WEQ4" s="19"/>
      <c r="WER4" s="19"/>
      <c r="WES4" s="19"/>
      <c r="WET4" s="19"/>
      <c r="WEU4" s="19"/>
      <c r="WEV4" s="19"/>
      <c r="WEW4" s="19"/>
      <c r="WEX4" s="19"/>
      <c r="WEY4" s="19"/>
      <c r="WEZ4" s="19"/>
      <c r="WFA4" s="19"/>
      <c r="WFB4" s="19"/>
      <c r="WFC4" s="19"/>
      <c r="WFD4" s="19"/>
      <c r="WFE4" s="19"/>
      <c r="WFF4" s="19"/>
      <c r="WFG4" s="19"/>
      <c r="WFH4" s="19"/>
      <c r="WFI4" s="19"/>
      <c r="WFJ4" s="19"/>
      <c r="WFK4" s="19"/>
      <c r="WFL4" s="19"/>
      <c r="WFM4" s="19"/>
      <c r="WFN4" s="19"/>
      <c r="WFO4" s="19"/>
      <c r="WFP4" s="19"/>
      <c r="WFQ4" s="19"/>
      <c r="WFR4" s="19"/>
      <c r="WFS4" s="19"/>
      <c r="WFT4" s="19"/>
      <c r="WFU4" s="19"/>
      <c r="WFV4" s="19"/>
      <c r="WFW4" s="19"/>
      <c r="WFX4" s="19"/>
      <c r="WFY4" s="19"/>
      <c r="WFZ4" s="19"/>
      <c r="WGA4" s="19"/>
      <c r="WGB4" s="19"/>
      <c r="WGC4" s="19"/>
      <c r="WGD4" s="19"/>
      <c r="WGE4" s="19"/>
      <c r="WGF4" s="19"/>
      <c r="WGG4" s="19"/>
      <c r="WGH4" s="19"/>
      <c r="WGI4" s="19"/>
      <c r="WGJ4" s="19"/>
      <c r="WGK4" s="19"/>
      <c r="WGL4" s="19"/>
      <c r="WGM4" s="19"/>
      <c r="WGN4" s="19"/>
      <c r="WGO4" s="19"/>
      <c r="WGP4" s="19"/>
      <c r="WGQ4" s="19"/>
      <c r="WGR4" s="19"/>
      <c r="WGS4" s="19"/>
      <c r="WGT4" s="19"/>
      <c r="WGU4" s="19"/>
      <c r="WGV4" s="19"/>
      <c r="WGW4" s="19"/>
      <c r="WGX4" s="19"/>
      <c r="WGY4" s="19"/>
      <c r="WGZ4" s="19"/>
      <c r="WHA4" s="19"/>
      <c r="WHB4" s="19"/>
      <c r="WHC4" s="19"/>
      <c r="WHD4" s="19"/>
      <c r="WHE4" s="19"/>
      <c r="WHF4" s="19"/>
      <c r="WHG4" s="19"/>
      <c r="WHH4" s="19"/>
      <c r="WHI4" s="19"/>
      <c r="WHJ4" s="19"/>
      <c r="WHK4" s="19"/>
      <c r="WHL4" s="19"/>
      <c r="WHM4" s="19"/>
      <c r="WHN4" s="19"/>
      <c r="WHO4" s="19"/>
      <c r="WHP4" s="19"/>
      <c r="WHQ4" s="19"/>
      <c r="WHR4" s="19"/>
      <c r="WHS4" s="19"/>
      <c r="WHT4" s="19"/>
      <c r="WHU4" s="19"/>
      <c r="WHV4" s="19"/>
      <c r="WHW4" s="19"/>
      <c r="WHX4" s="19"/>
      <c r="WHY4" s="19"/>
      <c r="WHZ4" s="19"/>
      <c r="WIA4" s="19"/>
      <c r="WIB4" s="19"/>
      <c r="WIC4" s="19"/>
      <c r="WID4" s="19"/>
      <c r="WIE4" s="19"/>
      <c r="WIF4" s="19"/>
      <c r="WIG4" s="19"/>
      <c r="WIH4" s="19"/>
      <c r="WII4" s="19"/>
      <c r="WIJ4" s="19"/>
      <c r="WIK4" s="19"/>
      <c r="WIL4" s="19"/>
      <c r="WIM4" s="19"/>
      <c r="WIN4" s="19"/>
      <c r="WIO4" s="19"/>
      <c r="WIP4" s="19"/>
      <c r="WIQ4" s="19"/>
      <c r="WIR4" s="19"/>
      <c r="WIS4" s="19"/>
      <c r="WIT4" s="19"/>
      <c r="WIU4" s="19"/>
      <c r="WIV4" s="19"/>
      <c r="WIW4" s="19"/>
      <c r="WIX4" s="19"/>
      <c r="WIY4" s="19"/>
      <c r="WIZ4" s="19"/>
      <c r="WJA4" s="19"/>
      <c r="WJB4" s="19"/>
      <c r="WJC4" s="19"/>
      <c r="WJD4" s="19"/>
      <c r="WJE4" s="19"/>
      <c r="WJF4" s="19"/>
      <c r="WJG4" s="19"/>
      <c r="WJH4" s="19"/>
      <c r="WJI4" s="19"/>
      <c r="WJJ4" s="19"/>
      <c r="WJK4" s="19"/>
      <c r="WJL4" s="19"/>
      <c r="WJM4" s="19"/>
      <c r="WJN4" s="19"/>
      <c r="WJO4" s="19"/>
      <c r="WJP4" s="19"/>
      <c r="WJQ4" s="19"/>
      <c r="WJR4" s="19"/>
      <c r="WJS4" s="19"/>
      <c r="WJT4" s="19"/>
      <c r="WJU4" s="19"/>
      <c r="WJV4" s="19"/>
      <c r="WJW4" s="19"/>
      <c r="WJX4" s="19"/>
      <c r="WJY4" s="19"/>
      <c r="WJZ4" s="19"/>
      <c r="WKA4" s="19"/>
      <c r="WKB4" s="19"/>
      <c r="WKC4" s="19"/>
      <c r="WKD4" s="19"/>
      <c r="WKE4" s="19"/>
      <c r="WKF4" s="19"/>
      <c r="WKG4" s="19"/>
      <c r="WKH4" s="19"/>
      <c r="WKI4" s="19"/>
      <c r="WKJ4" s="19"/>
      <c r="WKK4" s="19"/>
      <c r="WKL4" s="19"/>
      <c r="WKM4" s="19"/>
      <c r="WKN4" s="19"/>
      <c r="WKO4" s="19"/>
      <c r="WKP4" s="19"/>
      <c r="WKQ4" s="19"/>
      <c r="WKR4" s="19"/>
      <c r="WKS4" s="19"/>
      <c r="WKT4" s="19"/>
      <c r="WKU4" s="19"/>
      <c r="WKV4" s="19"/>
      <c r="WKW4" s="19"/>
      <c r="WKX4" s="19"/>
      <c r="WKY4" s="19"/>
      <c r="WKZ4" s="19"/>
      <c r="WLA4" s="19"/>
      <c r="WLB4" s="19"/>
      <c r="WLC4" s="19"/>
      <c r="WLD4" s="19"/>
      <c r="WLE4" s="19"/>
      <c r="WLF4" s="19"/>
      <c r="WLG4" s="19"/>
      <c r="WLH4" s="19"/>
      <c r="WLI4" s="19"/>
      <c r="WLJ4" s="19"/>
      <c r="WLK4" s="19"/>
      <c r="WLL4" s="19"/>
      <c r="WLM4" s="19"/>
      <c r="WLN4" s="19"/>
      <c r="WLO4" s="19"/>
      <c r="WLP4" s="19"/>
      <c r="WLQ4" s="19"/>
      <c r="WLR4" s="19"/>
      <c r="WLS4" s="19"/>
      <c r="WLT4" s="19"/>
      <c r="WLU4" s="19"/>
      <c r="WLV4" s="19"/>
      <c r="WLW4" s="19"/>
      <c r="WLX4" s="19"/>
      <c r="WLY4" s="19"/>
      <c r="WLZ4" s="19"/>
      <c r="WMA4" s="19"/>
      <c r="WMB4" s="19"/>
      <c r="WMC4" s="19"/>
      <c r="WMD4" s="19"/>
      <c r="WME4" s="19"/>
      <c r="WMF4" s="19"/>
      <c r="WMG4" s="19"/>
      <c r="WMH4" s="19"/>
      <c r="WMI4" s="19"/>
      <c r="WMJ4" s="19"/>
      <c r="WMK4" s="19"/>
      <c r="WML4" s="19"/>
      <c r="WMM4" s="19"/>
      <c r="WMN4" s="19"/>
      <c r="WMO4" s="19"/>
      <c r="WMP4" s="19"/>
      <c r="WMQ4" s="19"/>
      <c r="WMR4" s="19"/>
      <c r="WMS4" s="19"/>
      <c r="WMT4" s="19"/>
      <c r="WMU4" s="19"/>
      <c r="WMV4" s="19"/>
      <c r="WMW4" s="19"/>
      <c r="WMX4" s="19"/>
      <c r="WMY4" s="19"/>
      <c r="WMZ4" s="19"/>
      <c r="WNA4" s="19"/>
      <c r="WNB4" s="19"/>
      <c r="WNC4" s="19"/>
      <c r="WND4" s="19"/>
      <c r="WNE4" s="19"/>
      <c r="WNF4" s="19"/>
      <c r="WNG4" s="19"/>
      <c r="WNH4" s="19"/>
      <c r="WNI4" s="19"/>
      <c r="WNJ4" s="19"/>
      <c r="WNK4" s="19"/>
      <c r="WNL4" s="19"/>
      <c r="WNM4" s="19"/>
      <c r="WNN4" s="19"/>
      <c r="WNO4" s="19"/>
      <c r="WNP4" s="19"/>
      <c r="WNQ4" s="19"/>
      <c r="WNR4" s="19"/>
      <c r="WNS4" s="19"/>
      <c r="WNT4" s="19"/>
      <c r="WNU4" s="19"/>
      <c r="WNV4" s="19"/>
      <c r="WNW4" s="19"/>
      <c r="WNX4" s="19"/>
      <c r="WNY4" s="19"/>
      <c r="WNZ4" s="19"/>
      <c r="WOA4" s="19"/>
      <c r="WOB4" s="19"/>
      <c r="WOC4" s="19"/>
      <c r="WOD4" s="19"/>
      <c r="WOE4" s="19"/>
      <c r="WOF4" s="19"/>
      <c r="WOG4" s="19"/>
      <c r="WOH4" s="19"/>
      <c r="WOI4" s="19"/>
      <c r="WOJ4" s="19"/>
      <c r="WOK4" s="19"/>
      <c r="WOL4" s="19"/>
      <c r="WOM4" s="19"/>
      <c r="WON4" s="19"/>
      <c r="WOO4" s="19"/>
      <c r="WOP4" s="19"/>
      <c r="WOQ4" s="19"/>
      <c r="WOR4" s="19"/>
      <c r="WOS4" s="19"/>
      <c r="WOT4" s="19"/>
      <c r="WOU4" s="19"/>
      <c r="WOV4" s="19"/>
      <c r="WOW4" s="19"/>
      <c r="WOX4" s="19"/>
      <c r="WOY4" s="19"/>
      <c r="WOZ4" s="19"/>
      <c r="WPA4" s="19"/>
      <c r="WPB4" s="19"/>
      <c r="WPC4" s="19"/>
      <c r="WPD4" s="19"/>
      <c r="WPE4" s="19"/>
      <c r="WPF4" s="19"/>
      <c r="WPG4" s="19"/>
      <c r="WPH4" s="19"/>
      <c r="WPI4" s="19"/>
      <c r="WPJ4" s="19"/>
      <c r="WPK4" s="19"/>
      <c r="WPL4" s="19"/>
      <c r="WPM4" s="19"/>
      <c r="WPN4" s="19"/>
      <c r="WPO4" s="19"/>
      <c r="WPP4" s="19"/>
      <c r="WPQ4" s="19"/>
      <c r="WPR4" s="19"/>
      <c r="WPS4" s="19"/>
      <c r="WPT4" s="19"/>
      <c r="WPU4" s="19"/>
      <c r="WPV4" s="19"/>
      <c r="WPW4" s="19"/>
      <c r="WPX4" s="19"/>
      <c r="WPY4" s="19"/>
      <c r="WPZ4" s="19"/>
      <c r="WQA4" s="19"/>
      <c r="WQB4" s="19"/>
      <c r="WQC4" s="19"/>
      <c r="WQD4" s="19"/>
      <c r="WQE4" s="19"/>
      <c r="WQF4" s="19"/>
      <c r="WQG4" s="19"/>
      <c r="WQH4" s="19"/>
      <c r="WQI4" s="19"/>
      <c r="WQJ4" s="19"/>
      <c r="WQK4" s="19"/>
      <c r="WQL4" s="19"/>
      <c r="WQM4" s="19"/>
      <c r="WQN4" s="19"/>
      <c r="WQO4" s="19"/>
      <c r="WQP4" s="19"/>
      <c r="WQQ4" s="19"/>
      <c r="WQR4" s="19"/>
      <c r="WQS4" s="19"/>
      <c r="WQT4" s="19"/>
      <c r="WQU4" s="19"/>
      <c r="WQV4" s="19"/>
      <c r="WQW4" s="19"/>
      <c r="WQX4" s="19"/>
      <c r="WQY4" s="19"/>
      <c r="WQZ4" s="19"/>
      <c r="WRA4" s="19"/>
      <c r="WRB4" s="19"/>
      <c r="WRC4" s="19"/>
      <c r="WRD4" s="19"/>
      <c r="WRE4" s="19"/>
      <c r="WRF4" s="19"/>
      <c r="WRG4" s="19"/>
      <c r="WRH4" s="19"/>
      <c r="WRI4" s="19"/>
      <c r="WRJ4" s="19"/>
      <c r="WRK4" s="19"/>
      <c r="WRL4" s="19"/>
      <c r="WRM4" s="19"/>
      <c r="WRN4" s="19"/>
      <c r="WRO4" s="19"/>
      <c r="WRP4" s="19"/>
      <c r="WRQ4" s="19"/>
      <c r="WRR4" s="19"/>
      <c r="WRS4" s="19"/>
      <c r="WRT4" s="19"/>
      <c r="WRU4" s="19"/>
      <c r="WRV4" s="19"/>
      <c r="WRW4" s="19"/>
      <c r="WRX4" s="19"/>
      <c r="WRY4" s="19"/>
      <c r="WRZ4" s="19"/>
      <c r="WSA4" s="19"/>
      <c r="WSB4" s="19"/>
      <c r="WSC4" s="19"/>
      <c r="WSD4" s="19"/>
      <c r="WSE4" s="19"/>
      <c r="WSF4" s="19"/>
      <c r="WSG4" s="19"/>
      <c r="WSH4" s="19"/>
      <c r="WSI4" s="19"/>
      <c r="WSJ4" s="19"/>
      <c r="WSK4" s="19"/>
      <c r="WSL4" s="19"/>
      <c r="WSM4" s="19"/>
      <c r="WSN4" s="19"/>
      <c r="WSO4" s="19"/>
      <c r="WSP4" s="19"/>
      <c r="WSQ4" s="19"/>
      <c r="WSR4" s="19"/>
      <c r="WSS4" s="19"/>
      <c r="WST4" s="19"/>
      <c r="WSU4" s="19"/>
      <c r="WSV4" s="19"/>
      <c r="WSW4" s="19"/>
      <c r="WSX4" s="19"/>
      <c r="WSY4" s="19"/>
      <c r="WSZ4" s="19"/>
      <c r="WTA4" s="19"/>
      <c r="WTB4" s="19"/>
      <c r="WTC4" s="19"/>
      <c r="WTD4" s="19"/>
      <c r="WTE4" s="19"/>
      <c r="WTF4" s="19"/>
      <c r="WTG4" s="19"/>
      <c r="WTH4" s="19"/>
      <c r="WTI4" s="19"/>
      <c r="WTJ4" s="19"/>
      <c r="WTK4" s="19"/>
      <c r="WTL4" s="19"/>
      <c r="WTM4" s="19"/>
      <c r="WTN4" s="19"/>
      <c r="WTO4" s="19"/>
      <c r="WTP4" s="19"/>
      <c r="WTQ4" s="19"/>
      <c r="WTR4" s="19"/>
      <c r="WTS4" s="19"/>
      <c r="WTT4" s="19"/>
      <c r="WTU4" s="19"/>
      <c r="WTV4" s="19"/>
      <c r="WTW4" s="19"/>
      <c r="WTX4" s="19"/>
      <c r="WTY4" s="19"/>
      <c r="WTZ4" s="19"/>
      <c r="WUA4" s="19"/>
      <c r="WUB4" s="19"/>
      <c r="WUC4" s="19"/>
      <c r="WUD4" s="19"/>
      <c r="WUE4" s="19"/>
      <c r="WUF4" s="19"/>
      <c r="WUG4" s="19"/>
      <c r="WUH4" s="19"/>
      <c r="WUI4" s="19"/>
      <c r="WUJ4" s="19"/>
      <c r="WUK4" s="19"/>
      <c r="WUL4" s="19"/>
      <c r="WUM4" s="19"/>
      <c r="WUN4" s="19"/>
      <c r="WUO4" s="19"/>
      <c r="WUP4" s="19"/>
      <c r="WUQ4" s="19"/>
      <c r="WUR4" s="19"/>
      <c r="WUS4" s="19"/>
      <c r="WUT4" s="19"/>
      <c r="WUU4" s="19"/>
      <c r="WUV4" s="19"/>
      <c r="WUW4" s="19"/>
      <c r="WUX4" s="19"/>
      <c r="WUY4" s="19"/>
      <c r="WUZ4" s="19"/>
      <c r="WVA4" s="19"/>
      <c r="WVB4" s="19"/>
      <c r="WVC4" s="19"/>
      <c r="WVD4" s="19"/>
      <c r="WVE4" s="19"/>
      <c r="WVF4" s="19"/>
      <c r="WVG4" s="19"/>
      <c r="WVH4" s="19"/>
      <c r="WVI4" s="19"/>
      <c r="WVJ4" s="19"/>
      <c r="WVK4" s="19"/>
      <c r="WVL4" s="19"/>
      <c r="WVM4" s="19"/>
      <c r="WVN4" s="19"/>
      <c r="WVO4" s="19"/>
      <c r="WVP4" s="19"/>
      <c r="WVQ4" s="19"/>
      <c r="WVR4" s="19"/>
      <c r="WVS4" s="19"/>
      <c r="WVT4" s="19"/>
      <c r="WVU4" s="19"/>
      <c r="WVV4" s="19"/>
      <c r="WVW4" s="19"/>
      <c r="WVX4" s="19"/>
      <c r="WVY4" s="19"/>
      <c r="WVZ4" s="19"/>
      <c r="WWA4" s="19"/>
      <c r="WWB4" s="19"/>
      <c r="WWC4" s="19"/>
      <c r="WWD4" s="19"/>
      <c r="WWE4" s="19"/>
      <c r="WWF4" s="19"/>
      <c r="WWG4" s="19"/>
      <c r="WWH4" s="19"/>
      <c r="WWI4" s="19"/>
      <c r="WWJ4" s="19"/>
      <c r="WWK4" s="19"/>
      <c r="WWL4" s="19"/>
      <c r="WWM4" s="19"/>
      <c r="WWN4" s="19"/>
      <c r="WWO4" s="19"/>
      <c r="WWP4" s="19"/>
      <c r="WWQ4" s="19"/>
      <c r="WWR4" s="19"/>
      <c r="WWS4" s="19"/>
      <c r="WWT4" s="19"/>
      <c r="WWU4" s="19"/>
      <c r="WWV4" s="19"/>
      <c r="WWW4" s="19"/>
      <c r="WWX4" s="19"/>
      <c r="WWY4" s="19"/>
      <c r="WWZ4" s="19"/>
      <c r="WXA4" s="19"/>
      <c r="WXB4" s="19"/>
      <c r="WXC4" s="19"/>
      <c r="WXD4" s="19"/>
      <c r="WXE4" s="19"/>
      <c r="WXF4" s="19"/>
      <c r="WXG4" s="19"/>
      <c r="WXH4" s="19"/>
      <c r="WXI4" s="19"/>
      <c r="WXJ4" s="19"/>
      <c r="WXK4" s="19"/>
      <c r="WXL4" s="19"/>
      <c r="WXM4" s="19"/>
      <c r="WXN4" s="19"/>
      <c r="WXO4" s="19"/>
      <c r="WXP4" s="19"/>
      <c r="WXQ4" s="19"/>
      <c r="WXR4" s="19"/>
      <c r="WXS4" s="19"/>
      <c r="WXT4" s="19"/>
      <c r="WXU4" s="19"/>
      <c r="WXV4" s="19"/>
      <c r="WXW4" s="19"/>
      <c r="WXX4" s="19"/>
      <c r="WXY4" s="19"/>
      <c r="WXZ4" s="19"/>
      <c r="WYA4" s="19"/>
      <c r="WYB4" s="19"/>
      <c r="WYC4" s="19"/>
      <c r="WYD4" s="19"/>
      <c r="WYE4" s="19"/>
      <c r="WYF4" s="19"/>
      <c r="WYG4" s="19"/>
      <c r="WYH4" s="19"/>
      <c r="WYI4" s="19"/>
      <c r="WYJ4" s="19"/>
      <c r="WYK4" s="19"/>
      <c r="WYL4" s="19"/>
      <c r="WYM4" s="19"/>
      <c r="WYN4" s="19"/>
      <c r="WYO4" s="19"/>
      <c r="WYP4" s="19"/>
      <c r="WYQ4" s="19"/>
      <c r="WYR4" s="19"/>
      <c r="WYS4" s="19"/>
      <c r="WYT4" s="19"/>
      <c r="WYU4" s="19"/>
      <c r="WYV4" s="19"/>
      <c r="WYW4" s="19"/>
      <c r="WYX4" s="19"/>
      <c r="WYY4" s="19"/>
      <c r="WYZ4" s="19"/>
      <c r="WZA4" s="19"/>
      <c r="WZB4" s="19"/>
      <c r="WZC4" s="19"/>
      <c r="WZD4" s="19"/>
      <c r="WZE4" s="19"/>
      <c r="WZF4" s="19"/>
      <c r="WZG4" s="19"/>
      <c r="WZH4" s="19"/>
      <c r="WZI4" s="19"/>
      <c r="WZJ4" s="19"/>
      <c r="WZK4" s="19"/>
      <c r="WZL4" s="19"/>
      <c r="WZM4" s="19"/>
      <c r="WZN4" s="19"/>
      <c r="WZO4" s="19"/>
      <c r="WZP4" s="19"/>
      <c r="WZQ4" s="19"/>
      <c r="WZR4" s="19"/>
      <c r="WZS4" s="19"/>
      <c r="WZT4" s="19"/>
      <c r="WZU4" s="19"/>
      <c r="WZV4" s="19"/>
      <c r="WZW4" s="19"/>
      <c r="WZX4" s="19"/>
      <c r="WZY4" s="19"/>
      <c r="WZZ4" s="19"/>
      <c r="XAA4" s="19"/>
      <c r="XAB4" s="19"/>
      <c r="XAC4" s="19"/>
      <c r="XAD4" s="19"/>
      <c r="XAE4" s="19"/>
      <c r="XAF4" s="19"/>
      <c r="XAG4" s="19"/>
      <c r="XAH4" s="19"/>
      <c r="XAI4" s="19"/>
      <c r="XAJ4" s="19"/>
      <c r="XAK4" s="19"/>
      <c r="XAL4" s="19"/>
      <c r="XAM4" s="19"/>
      <c r="XAN4" s="19"/>
      <c r="XAO4" s="19"/>
      <c r="XAP4" s="19"/>
      <c r="XAQ4" s="19"/>
      <c r="XAR4" s="19"/>
      <c r="XAS4" s="19"/>
      <c r="XAT4" s="19"/>
      <c r="XAU4" s="19"/>
      <c r="XAV4" s="19"/>
      <c r="XAW4" s="19"/>
      <c r="XAX4" s="19"/>
      <c r="XAY4" s="19"/>
      <c r="XAZ4" s="19"/>
      <c r="XBA4" s="19"/>
      <c r="XBB4" s="19"/>
      <c r="XBC4" s="19"/>
      <c r="XBD4" s="19"/>
      <c r="XBE4" s="19"/>
      <c r="XBF4" s="19"/>
      <c r="XBG4" s="19"/>
      <c r="XBH4" s="19"/>
      <c r="XBI4" s="19"/>
      <c r="XBJ4" s="19"/>
      <c r="XBK4" s="19"/>
      <c r="XBL4" s="19"/>
      <c r="XBM4" s="19"/>
      <c r="XBN4" s="19"/>
      <c r="XBO4" s="19"/>
      <c r="XBP4" s="19"/>
      <c r="XBQ4" s="19"/>
      <c r="XBR4" s="19"/>
      <c r="XBS4" s="19"/>
      <c r="XBT4" s="19"/>
      <c r="XBU4" s="19"/>
      <c r="XBV4" s="19"/>
      <c r="XBW4" s="19"/>
      <c r="XBX4" s="19"/>
      <c r="XBY4" s="19"/>
      <c r="XBZ4" s="19"/>
      <c r="XCA4" s="19"/>
      <c r="XCB4" s="19"/>
      <c r="XCC4" s="19"/>
      <c r="XCD4" s="19"/>
      <c r="XCE4" s="19"/>
      <c r="XCF4" s="19"/>
      <c r="XCG4" s="19"/>
      <c r="XCH4" s="19"/>
      <c r="XCI4" s="19"/>
      <c r="XCJ4" s="19"/>
      <c r="XCK4" s="19"/>
      <c r="XCL4" s="19"/>
      <c r="XCM4" s="19"/>
      <c r="XCN4" s="19"/>
      <c r="XCO4" s="19"/>
      <c r="XCP4" s="19"/>
      <c r="XCQ4" s="19"/>
      <c r="XCR4" s="19"/>
      <c r="XCS4" s="19"/>
      <c r="XCT4" s="19"/>
      <c r="XCU4" s="19"/>
      <c r="XCV4" s="19"/>
      <c r="XCW4" s="19"/>
      <c r="XCX4" s="19"/>
      <c r="XCY4" s="19"/>
      <c r="XCZ4" s="19"/>
      <c r="XDA4" s="19"/>
      <c r="XDB4" s="19"/>
      <c r="XDC4" s="19"/>
      <c r="XDD4" s="19"/>
      <c r="XDE4" s="19"/>
      <c r="XDF4" s="19"/>
      <c r="XDG4" s="19"/>
      <c r="XDH4" s="19"/>
      <c r="XDI4" s="19"/>
      <c r="XDJ4" s="19"/>
      <c r="XDK4" s="19"/>
      <c r="XDL4" s="19"/>
      <c r="XDM4" s="19"/>
      <c r="XDN4" s="19"/>
      <c r="XDO4" s="19"/>
      <c r="XDP4" s="19"/>
      <c r="XDQ4" s="19"/>
      <c r="XDR4" s="19"/>
      <c r="XDS4" s="19"/>
      <c r="XDT4" s="19"/>
      <c r="XDU4" s="19"/>
      <c r="XDV4" s="19"/>
      <c r="XDW4" s="19"/>
      <c r="XDX4" s="19"/>
      <c r="XDY4" s="19"/>
      <c r="XDZ4" s="19"/>
      <c r="XEA4" s="19"/>
      <c r="XEB4" s="19"/>
      <c r="XEC4" s="19"/>
      <c r="XED4" s="19"/>
      <c r="XEE4" s="19"/>
      <c r="XEF4" s="19"/>
      <c r="XEG4" s="19"/>
      <c r="XEH4" s="19"/>
      <c r="XEI4" s="19"/>
      <c r="XEJ4" s="19"/>
      <c r="XEK4" s="19"/>
      <c r="XEL4" s="19"/>
      <c r="XEM4" s="19"/>
      <c r="XEN4" s="19"/>
      <c r="XEO4" s="19"/>
      <c r="XEP4" s="19"/>
      <c r="XEQ4" s="19"/>
      <c r="XER4" s="19"/>
      <c r="XES4" s="19"/>
      <c r="XET4" s="19"/>
      <c r="XEU4" s="19"/>
      <c r="XEV4" s="19"/>
      <c r="XEW4" s="19"/>
      <c r="XEX4" s="19"/>
      <c r="XEY4" s="19"/>
      <c r="XEZ4" s="19"/>
      <c r="XFA4" s="19"/>
      <c r="XFB4" s="19"/>
      <c r="XFC4" s="19"/>
      <c r="XFD4" s="19"/>
    </row>
    <row r="5" spans="1:16384" x14ac:dyDescent="0.3">
      <c r="A5" s="19"/>
      <c r="B5">
        <v>2015</v>
      </c>
      <c r="C5" s="19"/>
      <c r="D5" s="19"/>
      <c r="E5" s="19"/>
      <c r="F5" s="19"/>
      <c r="G5" s="19">
        <f>BAU早年计算!H64</f>
        <v>834.08638520483805</v>
      </c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19"/>
      <c r="AQ5" s="19"/>
      <c r="AR5" s="19"/>
      <c r="AS5" s="19"/>
      <c r="AT5" s="19"/>
      <c r="AU5" s="19"/>
      <c r="AV5" s="19"/>
      <c r="AW5" s="19"/>
      <c r="AX5" s="19"/>
      <c r="AY5" s="19"/>
      <c r="AZ5" s="19"/>
      <c r="BA5" s="19"/>
      <c r="BB5" s="19"/>
      <c r="BC5" s="19"/>
      <c r="BD5" s="19"/>
      <c r="BE5" s="19"/>
      <c r="BF5" s="19"/>
      <c r="BG5" s="19"/>
      <c r="BH5" s="19"/>
      <c r="BI5" s="19"/>
      <c r="BJ5" s="19"/>
      <c r="BK5" s="19"/>
      <c r="BL5" s="19"/>
      <c r="BM5" s="19"/>
      <c r="BN5" s="19"/>
      <c r="BO5" s="19"/>
      <c r="BP5" s="19"/>
      <c r="BQ5" s="19"/>
      <c r="BR5" s="19"/>
      <c r="BS5" s="19"/>
      <c r="BT5" s="19"/>
      <c r="BU5" s="19"/>
      <c r="BV5" s="19"/>
      <c r="BW5" s="19"/>
      <c r="BX5" s="19"/>
      <c r="BY5" s="19"/>
      <c r="BZ5" s="19"/>
      <c r="CA5" s="19"/>
      <c r="CB5" s="19"/>
      <c r="CC5" s="19"/>
      <c r="CD5" s="19"/>
      <c r="CE5" s="19"/>
      <c r="CF5" s="19"/>
      <c r="CG5" s="19"/>
      <c r="CH5" s="19"/>
      <c r="CI5" s="19"/>
      <c r="CJ5" s="19"/>
      <c r="CK5" s="19"/>
      <c r="CL5" s="19"/>
      <c r="CM5" s="19"/>
      <c r="CN5" s="19"/>
      <c r="CO5" s="19"/>
      <c r="CP5" s="19"/>
      <c r="CQ5" s="19"/>
      <c r="CR5" s="19"/>
      <c r="CS5" s="19"/>
      <c r="CT5" s="19"/>
      <c r="CU5" s="19"/>
      <c r="CV5" s="19"/>
      <c r="CW5" s="19"/>
      <c r="CX5" s="19"/>
      <c r="CY5" s="19"/>
      <c r="CZ5" s="19"/>
      <c r="DA5" s="19"/>
      <c r="DB5" s="19"/>
      <c r="DC5" s="19"/>
      <c r="DD5" s="19"/>
      <c r="DE5" s="19"/>
      <c r="DF5" s="19"/>
      <c r="DG5" s="19"/>
      <c r="DH5" s="19"/>
      <c r="DI5" s="19"/>
      <c r="DJ5" s="19"/>
      <c r="DK5" s="19"/>
      <c r="DL5" s="19"/>
      <c r="DM5" s="19"/>
      <c r="DN5" s="19"/>
      <c r="DO5" s="19"/>
      <c r="DP5" s="19"/>
      <c r="DQ5" s="19"/>
      <c r="DR5" s="19"/>
      <c r="DS5" s="19"/>
      <c r="DT5" s="19"/>
      <c r="DU5" s="19"/>
      <c r="DV5" s="19"/>
      <c r="DW5" s="19"/>
      <c r="DX5" s="19"/>
      <c r="DY5" s="19"/>
      <c r="DZ5" s="19"/>
      <c r="EA5" s="19"/>
      <c r="EB5" s="19"/>
      <c r="EC5" s="19"/>
      <c r="ED5" s="19"/>
      <c r="EE5" s="19"/>
      <c r="EF5" s="19"/>
      <c r="EG5" s="19"/>
      <c r="EH5" s="19"/>
      <c r="EI5" s="19"/>
      <c r="EJ5" s="19"/>
      <c r="EK5" s="19"/>
      <c r="EL5" s="19"/>
      <c r="EM5" s="19"/>
      <c r="EN5" s="19"/>
      <c r="EO5" s="19"/>
      <c r="EP5" s="19"/>
      <c r="EQ5" s="19"/>
      <c r="ER5" s="19"/>
      <c r="ES5" s="19"/>
      <c r="ET5" s="19"/>
      <c r="EU5" s="19"/>
      <c r="EV5" s="19"/>
      <c r="EW5" s="19"/>
      <c r="EX5" s="19"/>
      <c r="EY5" s="19"/>
      <c r="EZ5" s="19"/>
      <c r="FA5" s="19"/>
      <c r="FB5" s="19"/>
      <c r="FC5" s="19"/>
      <c r="FD5" s="19"/>
      <c r="FE5" s="19"/>
      <c r="FF5" s="19"/>
      <c r="FG5" s="19"/>
      <c r="FH5" s="19"/>
      <c r="FI5" s="19"/>
      <c r="FJ5" s="19"/>
      <c r="FK5" s="19"/>
      <c r="FL5" s="19"/>
      <c r="FM5" s="19"/>
      <c r="FN5" s="19"/>
      <c r="FO5" s="19"/>
      <c r="FP5" s="19"/>
      <c r="FQ5" s="19"/>
      <c r="FR5" s="19"/>
      <c r="FS5" s="19"/>
      <c r="FT5" s="19"/>
      <c r="FU5" s="19"/>
      <c r="FV5" s="19"/>
      <c r="FW5" s="19"/>
      <c r="FX5" s="19"/>
      <c r="FY5" s="19"/>
      <c r="FZ5" s="19"/>
      <c r="GA5" s="19"/>
      <c r="GB5" s="19"/>
      <c r="GC5" s="19"/>
      <c r="GD5" s="19"/>
      <c r="GE5" s="19"/>
      <c r="GF5" s="19"/>
      <c r="GG5" s="19"/>
      <c r="GH5" s="19"/>
      <c r="GI5" s="19"/>
      <c r="GJ5" s="19"/>
      <c r="GK5" s="19"/>
      <c r="GL5" s="19"/>
      <c r="GM5" s="19"/>
      <c r="GN5" s="19"/>
      <c r="GO5" s="19"/>
      <c r="GP5" s="19"/>
      <c r="GQ5" s="19"/>
      <c r="GR5" s="19"/>
      <c r="GS5" s="19"/>
      <c r="GT5" s="19"/>
      <c r="GU5" s="19"/>
      <c r="GV5" s="19"/>
      <c r="GW5" s="19"/>
      <c r="GX5" s="19"/>
      <c r="GY5" s="19"/>
      <c r="GZ5" s="19"/>
      <c r="HA5" s="19"/>
      <c r="HB5" s="19"/>
      <c r="HC5" s="19"/>
      <c r="HD5" s="19"/>
      <c r="HE5" s="19"/>
      <c r="HF5" s="19"/>
      <c r="HG5" s="19"/>
      <c r="HH5" s="19"/>
      <c r="HI5" s="19"/>
      <c r="HJ5" s="19"/>
      <c r="HK5" s="19"/>
      <c r="HL5" s="19"/>
      <c r="HM5" s="19"/>
      <c r="HN5" s="19"/>
      <c r="HO5" s="19"/>
      <c r="HP5" s="19"/>
      <c r="HQ5" s="19"/>
      <c r="HR5" s="19"/>
      <c r="HS5" s="19"/>
      <c r="HT5" s="19"/>
      <c r="HU5" s="19"/>
      <c r="HV5" s="19"/>
      <c r="HW5" s="19"/>
      <c r="HX5" s="19"/>
      <c r="HY5" s="19"/>
      <c r="HZ5" s="19"/>
      <c r="IA5" s="19"/>
      <c r="IB5" s="19"/>
      <c r="IC5" s="19"/>
      <c r="ID5" s="19"/>
      <c r="IE5" s="19"/>
      <c r="IF5" s="19"/>
      <c r="IG5" s="19"/>
      <c r="IH5" s="19"/>
      <c r="II5" s="19"/>
      <c r="IJ5" s="19"/>
      <c r="IK5" s="19"/>
      <c r="IL5" s="19"/>
      <c r="IM5" s="19"/>
      <c r="IN5" s="19"/>
      <c r="IO5" s="19"/>
      <c r="IP5" s="19"/>
      <c r="IQ5" s="19"/>
      <c r="IR5" s="19"/>
      <c r="IS5" s="19"/>
      <c r="IT5" s="19"/>
      <c r="IU5" s="19"/>
      <c r="IV5" s="19"/>
      <c r="IW5" s="19"/>
      <c r="IX5" s="19"/>
      <c r="IY5" s="19"/>
      <c r="IZ5" s="19"/>
      <c r="JA5" s="19"/>
      <c r="JB5" s="19"/>
      <c r="JC5" s="19"/>
      <c r="JD5" s="19"/>
      <c r="JE5" s="19"/>
      <c r="JF5" s="19"/>
      <c r="JG5" s="19"/>
      <c r="JH5" s="19"/>
      <c r="JI5" s="19"/>
      <c r="JJ5" s="19"/>
      <c r="JK5" s="19"/>
      <c r="JL5" s="19"/>
      <c r="JM5" s="19"/>
      <c r="JN5" s="19"/>
      <c r="JO5" s="19"/>
      <c r="JP5" s="19"/>
      <c r="JQ5" s="19"/>
      <c r="JR5" s="19"/>
      <c r="JS5" s="19"/>
      <c r="JT5" s="19"/>
      <c r="JU5" s="19"/>
      <c r="JV5" s="19"/>
      <c r="JW5" s="19"/>
      <c r="JX5" s="19"/>
      <c r="JY5" s="19"/>
      <c r="JZ5" s="19"/>
      <c r="KA5" s="19"/>
      <c r="KB5" s="19"/>
      <c r="KC5" s="19"/>
      <c r="KD5" s="19"/>
      <c r="KE5" s="19"/>
      <c r="KF5" s="19"/>
      <c r="KG5" s="19"/>
      <c r="KH5" s="19"/>
      <c r="KI5" s="19"/>
      <c r="KJ5" s="19"/>
      <c r="KK5" s="19"/>
      <c r="KL5" s="19"/>
      <c r="KM5" s="19"/>
      <c r="KN5" s="19"/>
      <c r="KO5" s="19"/>
      <c r="KP5" s="19"/>
      <c r="KQ5" s="19"/>
      <c r="KR5" s="19"/>
      <c r="KS5" s="19"/>
      <c r="KT5" s="19"/>
      <c r="KU5" s="19"/>
      <c r="KV5" s="19"/>
      <c r="KW5" s="19"/>
      <c r="KX5" s="19"/>
      <c r="KY5" s="19"/>
      <c r="KZ5" s="19"/>
      <c r="LA5" s="19"/>
      <c r="LB5" s="19"/>
      <c r="LC5" s="19"/>
      <c r="LD5" s="19"/>
      <c r="LE5" s="19"/>
      <c r="LF5" s="19"/>
      <c r="LG5" s="19"/>
      <c r="LH5" s="19"/>
      <c r="LI5" s="19"/>
      <c r="LJ5" s="19"/>
      <c r="LK5" s="19"/>
      <c r="LL5" s="19"/>
      <c r="LM5" s="19"/>
      <c r="LN5" s="19"/>
      <c r="LO5" s="19"/>
      <c r="LP5" s="19"/>
      <c r="LQ5" s="19"/>
      <c r="LR5" s="19"/>
      <c r="LS5" s="19"/>
      <c r="LT5" s="19"/>
      <c r="LU5" s="19"/>
      <c r="LV5" s="19"/>
      <c r="LW5" s="19"/>
      <c r="LX5" s="19"/>
      <c r="LY5" s="19"/>
      <c r="LZ5" s="19"/>
      <c r="MA5" s="19"/>
      <c r="MB5" s="19"/>
      <c r="MC5" s="19"/>
      <c r="MD5" s="19"/>
      <c r="ME5" s="19"/>
      <c r="MF5" s="19"/>
      <c r="MG5" s="19"/>
      <c r="MH5" s="19"/>
      <c r="MI5" s="19"/>
      <c r="MJ5" s="19"/>
      <c r="MK5" s="19"/>
      <c r="ML5" s="19"/>
      <c r="MM5" s="19"/>
      <c r="MN5" s="19"/>
      <c r="MO5" s="19"/>
      <c r="MP5" s="19"/>
      <c r="MQ5" s="19"/>
      <c r="MR5" s="19"/>
      <c r="MS5" s="19"/>
      <c r="MT5" s="19"/>
      <c r="MU5" s="19"/>
      <c r="MV5" s="19"/>
      <c r="MW5" s="19"/>
      <c r="MX5" s="19"/>
      <c r="MY5" s="19"/>
      <c r="MZ5" s="19"/>
      <c r="NA5" s="19"/>
      <c r="NB5" s="19"/>
      <c r="NC5" s="19"/>
      <c r="ND5" s="19"/>
      <c r="NE5" s="19"/>
      <c r="NF5" s="19"/>
      <c r="NG5" s="19"/>
      <c r="NH5" s="19"/>
      <c r="NI5" s="19"/>
      <c r="NJ5" s="19"/>
      <c r="NK5" s="19"/>
      <c r="NL5" s="19"/>
      <c r="NM5" s="19"/>
      <c r="NN5" s="19"/>
      <c r="NO5" s="19"/>
      <c r="NP5" s="19"/>
      <c r="NQ5" s="19"/>
      <c r="NR5" s="19"/>
      <c r="NS5" s="19"/>
      <c r="NT5" s="19"/>
      <c r="NU5" s="19"/>
      <c r="NV5" s="19"/>
      <c r="NW5" s="19"/>
      <c r="NX5" s="19"/>
      <c r="NY5" s="19"/>
      <c r="NZ5" s="19"/>
      <c r="OA5" s="19"/>
      <c r="OB5" s="19"/>
      <c r="OC5" s="19"/>
      <c r="OD5" s="19"/>
      <c r="OE5" s="19"/>
      <c r="OF5" s="19"/>
      <c r="OG5" s="19"/>
      <c r="OH5" s="19"/>
      <c r="OI5" s="19"/>
      <c r="OJ5" s="19"/>
      <c r="OK5" s="19"/>
      <c r="OL5" s="19"/>
      <c r="OM5" s="19"/>
      <c r="ON5" s="19"/>
      <c r="OO5" s="19"/>
      <c r="OP5" s="19"/>
      <c r="OQ5" s="19"/>
      <c r="OR5" s="19"/>
      <c r="OS5" s="19"/>
      <c r="OT5" s="19"/>
      <c r="OU5" s="19"/>
      <c r="OV5" s="19"/>
      <c r="OW5" s="19"/>
      <c r="OX5" s="19"/>
      <c r="OY5" s="19"/>
      <c r="OZ5" s="19"/>
      <c r="PA5" s="19"/>
      <c r="PB5" s="19"/>
      <c r="PC5" s="19"/>
      <c r="PD5" s="19"/>
      <c r="PE5" s="19"/>
      <c r="PF5" s="19"/>
      <c r="PG5" s="19"/>
      <c r="PH5" s="19"/>
      <c r="PI5" s="19"/>
      <c r="PJ5" s="19"/>
      <c r="PK5" s="19"/>
      <c r="PL5" s="19"/>
      <c r="PM5" s="19"/>
      <c r="PN5" s="19"/>
      <c r="PO5" s="19"/>
      <c r="PP5" s="19"/>
      <c r="PQ5" s="19"/>
      <c r="PR5" s="19"/>
      <c r="PS5" s="19"/>
      <c r="PT5" s="19"/>
      <c r="PU5" s="19"/>
      <c r="PV5" s="19"/>
      <c r="PW5" s="19"/>
      <c r="PX5" s="19"/>
      <c r="PY5" s="19"/>
      <c r="PZ5" s="19"/>
      <c r="QA5" s="19"/>
      <c r="QB5" s="19"/>
      <c r="QC5" s="19"/>
      <c r="QD5" s="19"/>
      <c r="QE5" s="19"/>
      <c r="QF5" s="19"/>
      <c r="QG5" s="19"/>
      <c r="QH5" s="19"/>
      <c r="QI5" s="19"/>
      <c r="QJ5" s="19"/>
      <c r="QK5" s="19"/>
      <c r="QL5" s="19"/>
      <c r="QM5" s="19"/>
      <c r="QN5" s="19"/>
      <c r="QO5" s="19"/>
      <c r="QP5" s="19"/>
      <c r="QQ5" s="19"/>
      <c r="QR5" s="19"/>
      <c r="QS5" s="19"/>
      <c r="QT5" s="19"/>
      <c r="QU5" s="19"/>
      <c r="QV5" s="19"/>
      <c r="QW5" s="19"/>
      <c r="QX5" s="19"/>
      <c r="QY5" s="19"/>
      <c r="QZ5" s="19"/>
      <c r="RA5" s="19"/>
      <c r="RB5" s="19"/>
      <c r="RC5" s="19"/>
      <c r="RD5" s="19"/>
      <c r="RE5" s="19"/>
      <c r="RF5" s="19"/>
      <c r="RG5" s="19"/>
      <c r="RH5" s="19"/>
      <c r="RI5" s="19"/>
      <c r="RJ5" s="19"/>
      <c r="RK5" s="19"/>
      <c r="RL5" s="19"/>
      <c r="RM5" s="19"/>
      <c r="RN5" s="19"/>
      <c r="RO5" s="19"/>
      <c r="RP5" s="19"/>
      <c r="RQ5" s="19"/>
      <c r="RR5" s="19"/>
      <c r="RS5" s="19"/>
      <c r="RT5" s="19"/>
      <c r="RU5" s="19"/>
      <c r="RV5" s="19"/>
      <c r="RW5" s="19"/>
      <c r="RX5" s="19"/>
      <c r="RY5" s="19"/>
      <c r="RZ5" s="19"/>
      <c r="SA5" s="19"/>
      <c r="SB5" s="19"/>
      <c r="SC5" s="19"/>
      <c r="SD5" s="19"/>
      <c r="SE5" s="19"/>
      <c r="SF5" s="19"/>
      <c r="SG5" s="19"/>
      <c r="SH5" s="19"/>
      <c r="SI5" s="19"/>
      <c r="SJ5" s="19"/>
      <c r="SK5" s="19"/>
      <c r="SL5" s="19"/>
      <c r="SM5" s="19"/>
      <c r="SN5" s="19"/>
      <c r="SO5" s="19"/>
      <c r="SP5" s="19"/>
      <c r="SQ5" s="19"/>
      <c r="SR5" s="19"/>
      <c r="SS5" s="19"/>
      <c r="ST5" s="19"/>
      <c r="SU5" s="19"/>
      <c r="SV5" s="19"/>
      <c r="SW5" s="19"/>
      <c r="SX5" s="19"/>
      <c r="SY5" s="19"/>
      <c r="SZ5" s="19"/>
      <c r="TA5" s="19"/>
      <c r="TB5" s="19"/>
      <c r="TC5" s="19"/>
      <c r="TD5" s="19"/>
      <c r="TE5" s="19"/>
      <c r="TF5" s="19"/>
      <c r="TG5" s="19"/>
      <c r="TH5" s="19"/>
      <c r="TI5" s="19"/>
      <c r="TJ5" s="19"/>
      <c r="TK5" s="19"/>
      <c r="TL5" s="19"/>
      <c r="TM5" s="19"/>
      <c r="TN5" s="19"/>
      <c r="TO5" s="19"/>
      <c r="TP5" s="19"/>
      <c r="TQ5" s="19"/>
      <c r="TR5" s="19"/>
      <c r="TS5" s="19"/>
      <c r="TT5" s="19"/>
      <c r="TU5" s="19"/>
      <c r="TV5" s="19"/>
      <c r="TW5" s="19"/>
      <c r="TX5" s="19"/>
      <c r="TY5" s="19"/>
      <c r="TZ5" s="19"/>
      <c r="UA5" s="19"/>
      <c r="UB5" s="19"/>
      <c r="UC5" s="19"/>
      <c r="UD5" s="19"/>
      <c r="UE5" s="19"/>
      <c r="UF5" s="19"/>
      <c r="UG5" s="19"/>
      <c r="UH5" s="19"/>
      <c r="UI5" s="19"/>
      <c r="UJ5" s="19"/>
      <c r="UK5" s="19"/>
      <c r="UL5" s="19"/>
      <c r="UM5" s="19"/>
      <c r="UN5" s="19"/>
      <c r="UO5" s="19"/>
      <c r="UP5" s="19"/>
      <c r="UQ5" s="19"/>
      <c r="UR5" s="19"/>
      <c r="US5" s="19"/>
      <c r="UT5" s="19"/>
      <c r="UU5" s="19"/>
      <c r="UV5" s="19"/>
      <c r="UW5" s="19"/>
      <c r="UX5" s="19"/>
      <c r="UY5" s="19"/>
      <c r="UZ5" s="19"/>
      <c r="VA5" s="19"/>
      <c r="VB5" s="19"/>
      <c r="VC5" s="19"/>
      <c r="VD5" s="19"/>
      <c r="VE5" s="19"/>
      <c r="VF5" s="19"/>
      <c r="VG5" s="19"/>
      <c r="VH5" s="19"/>
      <c r="VI5" s="19"/>
      <c r="VJ5" s="19"/>
      <c r="VK5" s="19"/>
      <c r="VL5" s="19"/>
      <c r="VM5" s="19"/>
      <c r="VN5" s="19"/>
      <c r="VO5" s="19"/>
      <c r="VP5" s="19"/>
      <c r="VQ5" s="19"/>
      <c r="VR5" s="19"/>
      <c r="VS5" s="19"/>
      <c r="VT5" s="19"/>
      <c r="VU5" s="19"/>
      <c r="VV5" s="19"/>
      <c r="VW5" s="19"/>
      <c r="VX5" s="19"/>
      <c r="VY5" s="19"/>
      <c r="VZ5" s="19"/>
      <c r="WA5" s="19"/>
      <c r="WB5" s="19"/>
      <c r="WC5" s="19"/>
      <c r="WD5" s="19"/>
      <c r="WE5" s="19"/>
      <c r="WF5" s="19"/>
      <c r="WG5" s="19"/>
      <c r="WH5" s="19"/>
      <c r="WI5" s="19"/>
      <c r="WJ5" s="19"/>
      <c r="WK5" s="19"/>
      <c r="WL5" s="19"/>
      <c r="WM5" s="19"/>
      <c r="WN5" s="19"/>
      <c r="WO5" s="19"/>
      <c r="WP5" s="19"/>
      <c r="WQ5" s="19"/>
      <c r="WR5" s="19"/>
      <c r="WS5" s="19"/>
      <c r="WT5" s="19"/>
      <c r="WU5" s="19"/>
      <c r="WV5" s="19"/>
      <c r="WW5" s="19"/>
      <c r="WX5" s="19"/>
      <c r="WY5" s="19"/>
      <c r="WZ5" s="19"/>
      <c r="XA5" s="19"/>
      <c r="XB5" s="19"/>
      <c r="XC5" s="19"/>
      <c r="XD5" s="19"/>
      <c r="XE5" s="19"/>
      <c r="XF5" s="19"/>
      <c r="XG5" s="19"/>
      <c r="XH5" s="19"/>
      <c r="XI5" s="19"/>
      <c r="XJ5" s="19"/>
      <c r="XK5" s="19"/>
      <c r="XL5" s="19"/>
      <c r="XM5" s="19"/>
      <c r="XN5" s="19"/>
      <c r="XO5" s="19"/>
      <c r="XP5" s="19"/>
      <c r="XQ5" s="19"/>
      <c r="XR5" s="19"/>
      <c r="XS5" s="19"/>
      <c r="XT5" s="19"/>
      <c r="XU5" s="19"/>
      <c r="XV5" s="19"/>
      <c r="XW5" s="19"/>
      <c r="XX5" s="19"/>
      <c r="XY5" s="19"/>
      <c r="XZ5" s="19"/>
      <c r="YA5" s="19"/>
      <c r="YB5" s="19"/>
      <c r="YC5" s="19"/>
      <c r="YD5" s="19"/>
      <c r="YE5" s="19"/>
      <c r="YF5" s="19"/>
      <c r="YG5" s="19"/>
      <c r="YH5" s="19"/>
      <c r="YI5" s="19"/>
      <c r="YJ5" s="19"/>
      <c r="YK5" s="19"/>
      <c r="YL5" s="19"/>
      <c r="YM5" s="19"/>
      <c r="YN5" s="19"/>
      <c r="YO5" s="19"/>
      <c r="YP5" s="19"/>
      <c r="YQ5" s="19"/>
      <c r="YR5" s="19"/>
      <c r="YS5" s="19"/>
      <c r="YT5" s="19"/>
      <c r="YU5" s="19"/>
      <c r="YV5" s="19"/>
      <c r="YW5" s="19"/>
      <c r="YX5" s="19"/>
      <c r="YY5" s="19"/>
      <c r="YZ5" s="19"/>
      <c r="ZA5" s="19"/>
      <c r="ZB5" s="19"/>
      <c r="ZC5" s="19"/>
      <c r="ZD5" s="19"/>
      <c r="ZE5" s="19"/>
      <c r="ZF5" s="19"/>
      <c r="ZG5" s="19"/>
      <c r="ZH5" s="19"/>
      <c r="ZI5" s="19"/>
      <c r="ZJ5" s="19"/>
      <c r="ZK5" s="19"/>
      <c r="ZL5" s="19"/>
      <c r="ZM5" s="19"/>
      <c r="ZN5" s="19"/>
      <c r="ZO5" s="19"/>
      <c r="ZP5" s="19"/>
      <c r="ZQ5" s="19"/>
      <c r="ZR5" s="19"/>
      <c r="ZS5" s="19"/>
      <c r="ZT5" s="19"/>
      <c r="ZU5" s="19"/>
      <c r="ZV5" s="19"/>
      <c r="ZW5" s="19"/>
      <c r="ZX5" s="19"/>
      <c r="ZY5" s="19"/>
      <c r="ZZ5" s="19"/>
      <c r="AAA5" s="19"/>
      <c r="AAB5" s="19"/>
      <c r="AAC5" s="19"/>
      <c r="AAD5" s="19"/>
      <c r="AAE5" s="19"/>
      <c r="AAF5" s="19"/>
      <c r="AAG5" s="19"/>
      <c r="AAH5" s="19"/>
      <c r="AAI5" s="19"/>
      <c r="AAJ5" s="19"/>
      <c r="AAK5" s="19"/>
      <c r="AAL5" s="19"/>
      <c r="AAM5" s="19"/>
      <c r="AAN5" s="19"/>
      <c r="AAO5" s="19"/>
      <c r="AAP5" s="19"/>
      <c r="AAQ5" s="19"/>
      <c r="AAR5" s="19"/>
      <c r="AAS5" s="19"/>
      <c r="AAT5" s="19"/>
      <c r="AAU5" s="19"/>
      <c r="AAV5" s="19"/>
      <c r="AAW5" s="19"/>
      <c r="AAX5" s="19"/>
      <c r="AAY5" s="19"/>
      <c r="AAZ5" s="19"/>
      <c r="ABA5" s="19"/>
      <c r="ABB5" s="19"/>
      <c r="ABC5" s="19"/>
      <c r="ABD5" s="19"/>
      <c r="ABE5" s="19"/>
      <c r="ABF5" s="19"/>
      <c r="ABG5" s="19"/>
      <c r="ABH5" s="19"/>
      <c r="ABI5" s="19"/>
      <c r="ABJ5" s="19"/>
      <c r="ABK5" s="19"/>
      <c r="ABL5" s="19"/>
      <c r="ABM5" s="19"/>
      <c r="ABN5" s="19"/>
      <c r="ABO5" s="19"/>
      <c r="ABP5" s="19"/>
      <c r="ABQ5" s="19"/>
      <c r="ABR5" s="19"/>
      <c r="ABS5" s="19"/>
      <c r="ABT5" s="19"/>
      <c r="ABU5" s="19"/>
      <c r="ABV5" s="19"/>
      <c r="ABW5" s="19"/>
      <c r="ABX5" s="19"/>
      <c r="ABY5" s="19"/>
      <c r="ABZ5" s="19"/>
      <c r="ACA5" s="19"/>
      <c r="ACB5" s="19"/>
      <c r="ACC5" s="19"/>
      <c r="ACD5" s="19"/>
      <c r="ACE5" s="19"/>
      <c r="ACF5" s="19"/>
      <c r="ACG5" s="19"/>
      <c r="ACH5" s="19"/>
      <c r="ACI5" s="19"/>
      <c r="ACJ5" s="19"/>
      <c r="ACK5" s="19"/>
      <c r="ACL5" s="19"/>
      <c r="ACM5" s="19"/>
      <c r="ACN5" s="19"/>
      <c r="ACO5" s="19"/>
      <c r="ACP5" s="19"/>
      <c r="ACQ5" s="19"/>
      <c r="ACR5" s="19"/>
      <c r="ACS5" s="19"/>
      <c r="ACT5" s="19"/>
      <c r="ACU5" s="19"/>
      <c r="ACV5" s="19"/>
      <c r="ACW5" s="19"/>
      <c r="ACX5" s="19"/>
      <c r="ACY5" s="19"/>
      <c r="ACZ5" s="19"/>
      <c r="ADA5" s="19"/>
      <c r="ADB5" s="19"/>
      <c r="ADC5" s="19"/>
      <c r="ADD5" s="19"/>
      <c r="ADE5" s="19"/>
      <c r="ADF5" s="19"/>
      <c r="ADG5" s="19"/>
      <c r="ADH5" s="19"/>
      <c r="ADI5" s="19"/>
      <c r="ADJ5" s="19"/>
      <c r="ADK5" s="19"/>
      <c r="ADL5" s="19"/>
      <c r="ADM5" s="19"/>
      <c r="ADN5" s="19"/>
      <c r="ADO5" s="19"/>
      <c r="ADP5" s="19"/>
      <c r="ADQ5" s="19"/>
      <c r="ADR5" s="19"/>
      <c r="ADS5" s="19"/>
      <c r="ADT5" s="19"/>
      <c r="ADU5" s="19"/>
      <c r="ADV5" s="19"/>
      <c r="ADW5" s="19"/>
      <c r="ADX5" s="19"/>
      <c r="ADY5" s="19"/>
      <c r="ADZ5" s="19"/>
      <c r="AEA5" s="19"/>
      <c r="AEB5" s="19"/>
      <c r="AEC5" s="19"/>
      <c r="AED5" s="19"/>
      <c r="AEE5" s="19"/>
      <c r="AEF5" s="19"/>
      <c r="AEG5" s="19"/>
      <c r="AEH5" s="19"/>
      <c r="AEI5" s="19"/>
      <c r="AEJ5" s="19"/>
      <c r="AEK5" s="19"/>
      <c r="AEL5" s="19"/>
      <c r="AEM5" s="19"/>
      <c r="AEN5" s="19"/>
      <c r="AEO5" s="19"/>
      <c r="AEP5" s="19"/>
      <c r="AEQ5" s="19"/>
      <c r="AER5" s="19"/>
      <c r="AES5" s="19"/>
      <c r="AET5" s="19"/>
      <c r="AEU5" s="19"/>
      <c r="AEV5" s="19"/>
      <c r="AEW5" s="19"/>
      <c r="AEX5" s="19"/>
      <c r="AEY5" s="19"/>
      <c r="AEZ5" s="19"/>
      <c r="AFA5" s="19"/>
      <c r="AFB5" s="19"/>
      <c r="AFC5" s="19"/>
      <c r="AFD5" s="19"/>
      <c r="AFE5" s="19"/>
      <c r="AFF5" s="19"/>
      <c r="AFG5" s="19"/>
      <c r="AFH5" s="19"/>
      <c r="AFI5" s="19"/>
      <c r="AFJ5" s="19"/>
      <c r="AFK5" s="19"/>
      <c r="AFL5" s="19"/>
      <c r="AFM5" s="19"/>
      <c r="AFN5" s="19"/>
      <c r="AFO5" s="19"/>
      <c r="AFP5" s="19"/>
      <c r="AFQ5" s="19"/>
      <c r="AFR5" s="19"/>
      <c r="AFS5" s="19"/>
      <c r="AFT5" s="19"/>
      <c r="AFU5" s="19"/>
      <c r="AFV5" s="19"/>
      <c r="AFW5" s="19"/>
      <c r="AFX5" s="19"/>
      <c r="AFY5" s="19"/>
      <c r="AFZ5" s="19"/>
      <c r="AGA5" s="19"/>
      <c r="AGB5" s="19"/>
      <c r="AGC5" s="19"/>
      <c r="AGD5" s="19"/>
      <c r="AGE5" s="19"/>
      <c r="AGF5" s="19"/>
      <c r="AGG5" s="19"/>
      <c r="AGH5" s="19"/>
      <c r="AGI5" s="19"/>
      <c r="AGJ5" s="19"/>
      <c r="AGK5" s="19"/>
      <c r="AGL5" s="19"/>
      <c r="AGM5" s="19"/>
      <c r="AGN5" s="19"/>
      <c r="AGO5" s="19"/>
      <c r="AGP5" s="19"/>
      <c r="AGQ5" s="19"/>
      <c r="AGR5" s="19"/>
      <c r="AGS5" s="19"/>
      <c r="AGT5" s="19"/>
      <c r="AGU5" s="19"/>
      <c r="AGV5" s="19"/>
      <c r="AGW5" s="19"/>
      <c r="AGX5" s="19"/>
      <c r="AGY5" s="19"/>
      <c r="AGZ5" s="19"/>
      <c r="AHA5" s="19"/>
      <c r="AHB5" s="19"/>
      <c r="AHC5" s="19"/>
      <c r="AHD5" s="19"/>
      <c r="AHE5" s="19"/>
      <c r="AHF5" s="19"/>
      <c r="AHG5" s="19"/>
      <c r="AHH5" s="19"/>
      <c r="AHI5" s="19"/>
      <c r="AHJ5" s="19"/>
      <c r="AHK5" s="19"/>
      <c r="AHL5" s="19"/>
      <c r="AHM5" s="19"/>
      <c r="AHN5" s="19"/>
      <c r="AHO5" s="19"/>
      <c r="AHP5" s="19"/>
      <c r="AHQ5" s="19"/>
      <c r="AHR5" s="19"/>
      <c r="AHS5" s="19"/>
      <c r="AHT5" s="19"/>
      <c r="AHU5" s="19"/>
      <c r="AHV5" s="19"/>
      <c r="AHW5" s="19"/>
      <c r="AHX5" s="19"/>
      <c r="AHY5" s="19"/>
      <c r="AHZ5" s="19"/>
      <c r="AIA5" s="19"/>
      <c r="AIB5" s="19"/>
      <c r="AIC5" s="19"/>
      <c r="AID5" s="19"/>
      <c r="AIE5" s="19"/>
      <c r="AIF5" s="19"/>
      <c r="AIG5" s="19"/>
      <c r="AIH5" s="19"/>
      <c r="AII5" s="19"/>
      <c r="AIJ5" s="19"/>
      <c r="AIK5" s="19"/>
      <c r="AIL5" s="19"/>
      <c r="AIM5" s="19"/>
      <c r="AIN5" s="19"/>
      <c r="AIO5" s="19"/>
      <c r="AIP5" s="19"/>
      <c r="AIQ5" s="19"/>
      <c r="AIR5" s="19"/>
      <c r="AIS5" s="19"/>
      <c r="AIT5" s="19"/>
      <c r="AIU5" s="19"/>
      <c r="AIV5" s="19"/>
      <c r="AIW5" s="19"/>
      <c r="AIX5" s="19"/>
      <c r="AIY5" s="19"/>
      <c r="AIZ5" s="19"/>
      <c r="AJA5" s="19"/>
      <c r="AJB5" s="19"/>
      <c r="AJC5" s="19"/>
      <c r="AJD5" s="19"/>
      <c r="AJE5" s="19"/>
      <c r="AJF5" s="19"/>
      <c r="AJG5" s="19"/>
      <c r="AJH5" s="19"/>
      <c r="AJI5" s="19"/>
      <c r="AJJ5" s="19"/>
      <c r="AJK5" s="19"/>
      <c r="AJL5" s="19"/>
      <c r="AJM5" s="19"/>
      <c r="AJN5" s="19"/>
      <c r="AJO5" s="19"/>
      <c r="AJP5" s="19"/>
      <c r="AJQ5" s="19"/>
      <c r="AJR5" s="19"/>
      <c r="AJS5" s="19"/>
      <c r="AJT5" s="19"/>
      <c r="AJU5" s="19"/>
      <c r="AJV5" s="19"/>
      <c r="AJW5" s="19"/>
      <c r="AJX5" s="19"/>
      <c r="AJY5" s="19"/>
      <c r="AJZ5" s="19"/>
      <c r="AKA5" s="19"/>
      <c r="AKB5" s="19"/>
      <c r="AKC5" s="19"/>
      <c r="AKD5" s="19"/>
      <c r="AKE5" s="19"/>
      <c r="AKF5" s="19"/>
      <c r="AKG5" s="19"/>
      <c r="AKH5" s="19"/>
      <c r="AKI5" s="19"/>
      <c r="AKJ5" s="19"/>
      <c r="AKK5" s="19"/>
      <c r="AKL5" s="19"/>
      <c r="AKM5" s="19"/>
      <c r="AKN5" s="19"/>
      <c r="AKO5" s="19"/>
      <c r="AKP5" s="19"/>
      <c r="AKQ5" s="19"/>
      <c r="AKR5" s="19"/>
      <c r="AKS5" s="19"/>
      <c r="AKT5" s="19"/>
      <c r="AKU5" s="19"/>
      <c r="AKV5" s="19"/>
      <c r="AKW5" s="19"/>
      <c r="AKX5" s="19"/>
      <c r="AKY5" s="19"/>
      <c r="AKZ5" s="19"/>
      <c r="ALA5" s="19"/>
      <c r="ALB5" s="19"/>
      <c r="ALC5" s="19"/>
      <c r="ALD5" s="19"/>
      <c r="ALE5" s="19"/>
      <c r="ALF5" s="19"/>
      <c r="ALG5" s="19"/>
      <c r="ALH5" s="19"/>
      <c r="ALI5" s="19"/>
      <c r="ALJ5" s="19"/>
      <c r="ALK5" s="19"/>
      <c r="ALL5" s="19"/>
      <c r="ALM5" s="19"/>
      <c r="ALN5" s="19"/>
      <c r="ALO5" s="19"/>
      <c r="ALP5" s="19"/>
      <c r="ALQ5" s="19"/>
      <c r="ALR5" s="19"/>
      <c r="ALS5" s="19"/>
      <c r="ALT5" s="19"/>
      <c r="ALU5" s="19"/>
      <c r="ALV5" s="19"/>
      <c r="ALW5" s="19"/>
      <c r="ALX5" s="19"/>
      <c r="ALY5" s="19"/>
      <c r="ALZ5" s="19"/>
      <c r="AMA5" s="19"/>
      <c r="AMB5" s="19"/>
      <c r="AMC5" s="19"/>
      <c r="AMD5" s="19"/>
      <c r="AME5" s="19"/>
      <c r="AMF5" s="19"/>
      <c r="AMG5" s="19"/>
      <c r="AMH5" s="19"/>
      <c r="AMI5" s="19"/>
      <c r="AMJ5" s="19"/>
      <c r="AMK5" s="19"/>
      <c r="AML5" s="19"/>
      <c r="AMM5" s="19"/>
      <c r="AMN5" s="19"/>
      <c r="AMO5" s="19"/>
      <c r="AMP5" s="19"/>
      <c r="AMQ5" s="19"/>
      <c r="AMR5" s="19"/>
      <c r="AMS5" s="19"/>
      <c r="AMT5" s="19"/>
      <c r="AMU5" s="19"/>
      <c r="AMV5" s="19"/>
      <c r="AMW5" s="19"/>
      <c r="AMX5" s="19"/>
      <c r="AMY5" s="19"/>
      <c r="AMZ5" s="19"/>
      <c r="ANA5" s="19"/>
      <c r="ANB5" s="19"/>
      <c r="ANC5" s="19"/>
      <c r="AND5" s="19"/>
      <c r="ANE5" s="19"/>
      <c r="ANF5" s="19"/>
      <c r="ANG5" s="19"/>
      <c r="ANH5" s="19"/>
      <c r="ANI5" s="19"/>
      <c r="ANJ5" s="19"/>
      <c r="ANK5" s="19"/>
      <c r="ANL5" s="19"/>
      <c r="ANM5" s="19"/>
      <c r="ANN5" s="19"/>
      <c r="ANO5" s="19"/>
      <c r="ANP5" s="19"/>
      <c r="ANQ5" s="19"/>
      <c r="ANR5" s="19"/>
      <c r="ANS5" s="19"/>
      <c r="ANT5" s="19"/>
      <c r="ANU5" s="19"/>
      <c r="ANV5" s="19"/>
      <c r="ANW5" s="19"/>
      <c r="ANX5" s="19"/>
      <c r="ANY5" s="19"/>
      <c r="ANZ5" s="19"/>
      <c r="AOA5" s="19"/>
      <c r="AOB5" s="19"/>
      <c r="AOC5" s="19"/>
      <c r="AOD5" s="19"/>
      <c r="AOE5" s="19"/>
      <c r="AOF5" s="19"/>
      <c r="AOG5" s="19"/>
      <c r="AOH5" s="19"/>
      <c r="AOI5" s="19"/>
      <c r="AOJ5" s="19"/>
      <c r="AOK5" s="19"/>
      <c r="AOL5" s="19"/>
      <c r="AOM5" s="19"/>
      <c r="AON5" s="19"/>
      <c r="AOO5" s="19"/>
      <c r="AOP5" s="19"/>
      <c r="AOQ5" s="19"/>
      <c r="AOR5" s="19"/>
      <c r="AOS5" s="19"/>
      <c r="AOT5" s="19"/>
      <c r="AOU5" s="19"/>
      <c r="AOV5" s="19"/>
      <c r="AOW5" s="19"/>
      <c r="AOX5" s="19"/>
      <c r="AOY5" s="19"/>
      <c r="AOZ5" s="19"/>
      <c r="APA5" s="19"/>
      <c r="APB5" s="19"/>
      <c r="APC5" s="19"/>
      <c r="APD5" s="19"/>
      <c r="APE5" s="19"/>
      <c r="APF5" s="19"/>
      <c r="APG5" s="19"/>
      <c r="APH5" s="19"/>
      <c r="API5" s="19"/>
      <c r="APJ5" s="19"/>
      <c r="APK5" s="19"/>
      <c r="APL5" s="19"/>
      <c r="APM5" s="19"/>
      <c r="APN5" s="19"/>
      <c r="APO5" s="19"/>
      <c r="APP5" s="19"/>
      <c r="APQ5" s="19"/>
      <c r="APR5" s="19"/>
      <c r="APS5" s="19"/>
      <c r="APT5" s="19"/>
      <c r="APU5" s="19"/>
      <c r="APV5" s="19"/>
      <c r="APW5" s="19"/>
      <c r="APX5" s="19"/>
      <c r="APY5" s="19"/>
      <c r="APZ5" s="19"/>
      <c r="AQA5" s="19"/>
      <c r="AQB5" s="19"/>
      <c r="AQC5" s="19"/>
      <c r="AQD5" s="19"/>
      <c r="AQE5" s="19"/>
      <c r="AQF5" s="19"/>
      <c r="AQG5" s="19"/>
      <c r="AQH5" s="19"/>
      <c r="AQI5" s="19"/>
      <c r="AQJ5" s="19"/>
      <c r="AQK5" s="19"/>
      <c r="AQL5" s="19"/>
      <c r="AQM5" s="19"/>
      <c r="AQN5" s="19"/>
      <c r="AQO5" s="19"/>
      <c r="AQP5" s="19"/>
      <c r="AQQ5" s="19"/>
      <c r="AQR5" s="19"/>
      <c r="AQS5" s="19"/>
      <c r="AQT5" s="19"/>
      <c r="AQU5" s="19"/>
      <c r="AQV5" s="19"/>
      <c r="AQW5" s="19"/>
      <c r="AQX5" s="19"/>
      <c r="AQY5" s="19"/>
      <c r="AQZ5" s="19"/>
      <c r="ARA5" s="19"/>
      <c r="ARB5" s="19"/>
      <c r="ARC5" s="19"/>
      <c r="ARD5" s="19"/>
      <c r="ARE5" s="19"/>
      <c r="ARF5" s="19"/>
      <c r="ARG5" s="19"/>
      <c r="ARH5" s="19"/>
      <c r="ARI5" s="19"/>
      <c r="ARJ5" s="19"/>
      <c r="ARK5" s="19"/>
      <c r="ARL5" s="19"/>
      <c r="ARM5" s="19"/>
      <c r="ARN5" s="19"/>
      <c r="ARO5" s="19"/>
      <c r="ARP5" s="19"/>
      <c r="ARQ5" s="19"/>
      <c r="ARR5" s="19"/>
      <c r="ARS5" s="19"/>
      <c r="ART5" s="19"/>
      <c r="ARU5" s="19"/>
      <c r="ARV5" s="19"/>
      <c r="ARW5" s="19"/>
      <c r="ARX5" s="19"/>
      <c r="ARY5" s="19"/>
      <c r="ARZ5" s="19"/>
      <c r="ASA5" s="19"/>
      <c r="ASB5" s="19"/>
      <c r="ASC5" s="19"/>
      <c r="ASD5" s="19"/>
      <c r="ASE5" s="19"/>
      <c r="ASF5" s="19"/>
      <c r="ASG5" s="19"/>
      <c r="ASH5" s="19"/>
      <c r="ASI5" s="19"/>
      <c r="ASJ5" s="19"/>
      <c r="ASK5" s="19"/>
      <c r="ASL5" s="19"/>
      <c r="ASM5" s="19"/>
      <c r="ASN5" s="19"/>
      <c r="ASO5" s="19"/>
      <c r="ASP5" s="19"/>
      <c r="ASQ5" s="19"/>
      <c r="ASR5" s="19"/>
      <c r="ASS5" s="19"/>
      <c r="AST5" s="19"/>
      <c r="ASU5" s="19"/>
      <c r="ASV5" s="19"/>
      <c r="ASW5" s="19"/>
      <c r="ASX5" s="19"/>
      <c r="ASY5" s="19"/>
      <c r="ASZ5" s="19"/>
      <c r="ATA5" s="19"/>
      <c r="ATB5" s="19"/>
      <c r="ATC5" s="19"/>
      <c r="ATD5" s="19"/>
      <c r="ATE5" s="19"/>
      <c r="ATF5" s="19"/>
      <c r="ATG5" s="19"/>
      <c r="ATH5" s="19"/>
      <c r="ATI5" s="19"/>
      <c r="ATJ5" s="19"/>
      <c r="ATK5" s="19"/>
      <c r="ATL5" s="19"/>
      <c r="ATM5" s="19"/>
      <c r="ATN5" s="19"/>
      <c r="ATO5" s="19"/>
      <c r="ATP5" s="19"/>
      <c r="ATQ5" s="19"/>
      <c r="ATR5" s="19"/>
      <c r="ATS5" s="19"/>
      <c r="ATT5" s="19"/>
      <c r="ATU5" s="19"/>
      <c r="ATV5" s="19"/>
      <c r="ATW5" s="19"/>
      <c r="ATX5" s="19"/>
      <c r="ATY5" s="19"/>
      <c r="ATZ5" s="19"/>
      <c r="AUA5" s="19"/>
      <c r="AUB5" s="19"/>
      <c r="AUC5" s="19"/>
      <c r="AUD5" s="19"/>
      <c r="AUE5" s="19"/>
      <c r="AUF5" s="19"/>
      <c r="AUG5" s="19"/>
      <c r="AUH5" s="19"/>
      <c r="AUI5" s="19"/>
      <c r="AUJ5" s="19"/>
      <c r="AUK5" s="19"/>
      <c r="AUL5" s="19"/>
      <c r="AUM5" s="19"/>
      <c r="AUN5" s="19"/>
      <c r="AUO5" s="19"/>
      <c r="AUP5" s="19"/>
      <c r="AUQ5" s="19"/>
      <c r="AUR5" s="19"/>
      <c r="AUS5" s="19"/>
      <c r="AUT5" s="19"/>
      <c r="AUU5" s="19"/>
      <c r="AUV5" s="19"/>
      <c r="AUW5" s="19"/>
      <c r="AUX5" s="19"/>
      <c r="AUY5" s="19"/>
      <c r="AUZ5" s="19"/>
      <c r="AVA5" s="19"/>
      <c r="AVB5" s="19"/>
      <c r="AVC5" s="19"/>
      <c r="AVD5" s="19"/>
      <c r="AVE5" s="19"/>
      <c r="AVF5" s="19"/>
      <c r="AVG5" s="19"/>
      <c r="AVH5" s="19"/>
      <c r="AVI5" s="19"/>
      <c r="AVJ5" s="19"/>
      <c r="AVK5" s="19"/>
      <c r="AVL5" s="19"/>
      <c r="AVM5" s="19"/>
      <c r="AVN5" s="19"/>
      <c r="AVO5" s="19"/>
      <c r="AVP5" s="19"/>
      <c r="AVQ5" s="19"/>
      <c r="AVR5" s="19"/>
      <c r="AVS5" s="19"/>
      <c r="AVT5" s="19"/>
      <c r="AVU5" s="19"/>
      <c r="AVV5" s="19"/>
      <c r="AVW5" s="19"/>
      <c r="AVX5" s="19"/>
      <c r="AVY5" s="19"/>
      <c r="AVZ5" s="19"/>
      <c r="AWA5" s="19"/>
      <c r="AWB5" s="19"/>
      <c r="AWC5" s="19"/>
      <c r="AWD5" s="19"/>
      <c r="AWE5" s="19"/>
      <c r="AWF5" s="19"/>
      <c r="AWG5" s="19"/>
      <c r="AWH5" s="19"/>
      <c r="AWI5" s="19"/>
      <c r="AWJ5" s="19"/>
      <c r="AWK5" s="19"/>
      <c r="AWL5" s="19"/>
      <c r="AWM5" s="19"/>
      <c r="AWN5" s="19"/>
      <c r="AWO5" s="19"/>
      <c r="AWP5" s="19"/>
      <c r="AWQ5" s="19"/>
      <c r="AWR5" s="19"/>
      <c r="AWS5" s="19"/>
      <c r="AWT5" s="19"/>
      <c r="AWU5" s="19"/>
      <c r="AWV5" s="19"/>
      <c r="AWW5" s="19"/>
      <c r="AWX5" s="19"/>
      <c r="AWY5" s="19"/>
      <c r="AWZ5" s="19"/>
      <c r="AXA5" s="19"/>
      <c r="AXB5" s="19"/>
      <c r="AXC5" s="19"/>
      <c r="AXD5" s="19"/>
      <c r="AXE5" s="19"/>
      <c r="AXF5" s="19"/>
      <c r="AXG5" s="19"/>
      <c r="AXH5" s="19"/>
      <c r="AXI5" s="19"/>
      <c r="AXJ5" s="19"/>
      <c r="AXK5" s="19"/>
      <c r="AXL5" s="19"/>
      <c r="AXM5" s="19"/>
      <c r="AXN5" s="19"/>
      <c r="AXO5" s="19"/>
      <c r="AXP5" s="19"/>
      <c r="AXQ5" s="19"/>
      <c r="AXR5" s="19"/>
      <c r="AXS5" s="19"/>
      <c r="AXT5" s="19"/>
      <c r="AXU5" s="19"/>
      <c r="AXV5" s="19"/>
      <c r="AXW5" s="19"/>
      <c r="AXX5" s="19"/>
      <c r="AXY5" s="19"/>
      <c r="AXZ5" s="19"/>
      <c r="AYA5" s="19"/>
      <c r="AYB5" s="19"/>
      <c r="AYC5" s="19"/>
      <c r="AYD5" s="19"/>
      <c r="AYE5" s="19"/>
      <c r="AYF5" s="19"/>
      <c r="AYG5" s="19"/>
      <c r="AYH5" s="19"/>
      <c r="AYI5" s="19"/>
      <c r="AYJ5" s="19"/>
      <c r="AYK5" s="19"/>
      <c r="AYL5" s="19"/>
      <c r="AYM5" s="19"/>
      <c r="AYN5" s="19"/>
      <c r="AYO5" s="19"/>
      <c r="AYP5" s="19"/>
      <c r="AYQ5" s="19"/>
      <c r="AYR5" s="19"/>
      <c r="AYS5" s="19"/>
      <c r="AYT5" s="19"/>
      <c r="AYU5" s="19"/>
      <c r="AYV5" s="19"/>
      <c r="AYW5" s="19"/>
      <c r="AYX5" s="19"/>
      <c r="AYY5" s="19"/>
      <c r="AYZ5" s="19"/>
      <c r="AZA5" s="19"/>
      <c r="AZB5" s="19"/>
      <c r="AZC5" s="19"/>
      <c r="AZD5" s="19"/>
      <c r="AZE5" s="19"/>
      <c r="AZF5" s="19"/>
      <c r="AZG5" s="19"/>
      <c r="AZH5" s="19"/>
      <c r="AZI5" s="19"/>
      <c r="AZJ5" s="19"/>
      <c r="AZK5" s="19"/>
      <c r="AZL5" s="19"/>
      <c r="AZM5" s="19"/>
      <c r="AZN5" s="19"/>
      <c r="AZO5" s="19"/>
      <c r="AZP5" s="19"/>
      <c r="AZQ5" s="19"/>
      <c r="AZR5" s="19"/>
      <c r="AZS5" s="19"/>
      <c r="AZT5" s="19"/>
      <c r="AZU5" s="19"/>
      <c r="AZV5" s="19"/>
      <c r="AZW5" s="19"/>
      <c r="AZX5" s="19"/>
      <c r="AZY5" s="19"/>
      <c r="AZZ5" s="19"/>
      <c r="BAA5" s="19"/>
      <c r="BAB5" s="19"/>
      <c r="BAC5" s="19"/>
      <c r="BAD5" s="19"/>
      <c r="BAE5" s="19"/>
      <c r="BAF5" s="19"/>
      <c r="BAG5" s="19"/>
      <c r="BAH5" s="19"/>
      <c r="BAI5" s="19"/>
      <c r="BAJ5" s="19"/>
      <c r="BAK5" s="19"/>
      <c r="BAL5" s="19"/>
      <c r="BAM5" s="19"/>
      <c r="BAN5" s="19"/>
      <c r="BAO5" s="19"/>
      <c r="BAP5" s="19"/>
      <c r="BAQ5" s="19"/>
      <c r="BAR5" s="19"/>
      <c r="BAS5" s="19"/>
      <c r="BAT5" s="19"/>
      <c r="BAU5" s="19"/>
      <c r="BAV5" s="19"/>
      <c r="BAW5" s="19"/>
      <c r="BAX5" s="19"/>
      <c r="BAY5" s="19"/>
      <c r="BAZ5" s="19"/>
      <c r="BBA5" s="19"/>
      <c r="BBB5" s="19"/>
      <c r="BBC5" s="19"/>
      <c r="BBD5" s="19"/>
      <c r="BBE5" s="19"/>
      <c r="BBF5" s="19"/>
      <c r="BBG5" s="19"/>
      <c r="BBH5" s="19"/>
      <c r="BBI5" s="19"/>
      <c r="BBJ5" s="19"/>
      <c r="BBK5" s="19"/>
      <c r="BBL5" s="19"/>
      <c r="BBM5" s="19"/>
      <c r="BBN5" s="19"/>
      <c r="BBO5" s="19"/>
      <c r="BBP5" s="19"/>
      <c r="BBQ5" s="19"/>
      <c r="BBR5" s="19"/>
      <c r="BBS5" s="19"/>
      <c r="BBT5" s="19"/>
      <c r="BBU5" s="19"/>
      <c r="BBV5" s="19"/>
      <c r="BBW5" s="19"/>
      <c r="BBX5" s="19"/>
      <c r="BBY5" s="19"/>
      <c r="BBZ5" s="19"/>
      <c r="BCA5" s="19"/>
      <c r="BCB5" s="19"/>
      <c r="BCC5" s="19"/>
      <c r="BCD5" s="19"/>
      <c r="BCE5" s="19"/>
      <c r="BCF5" s="19"/>
      <c r="BCG5" s="19"/>
      <c r="BCH5" s="19"/>
      <c r="BCI5" s="19"/>
      <c r="BCJ5" s="19"/>
      <c r="BCK5" s="19"/>
      <c r="BCL5" s="19"/>
      <c r="BCM5" s="19"/>
      <c r="BCN5" s="19"/>
      <c r="BCO5" s="19"/>
      <c r="BCP5" s="19"/>
      <c r="BCQ5" s="19"/>
      <c r="BCR5" s="19"/>
      <c r="BCS5" s="19"/>
      <c r="BCT5" s="19"/>
      <c r="BCU5" s="19"/>
      <c r="BCV5" s="19"/>
      <c r="BCW5" s="19"/>
      <c r="BCX5" s="19"/>
      <c r="BCY5" s="19"/>
      <c r="BCZ5" s="19"/>
      <c r="BDA5" s="19"/>
      <c r="BDB5" s="19"/>
      <c r="BDC5" s="19"/>
      <c r="BDD5" s="19"/>
      <c r="BDE5" s="19"/>
      <c r="BDF5" s="19"/>
      <c r="BDG5" s="19"/>
      <c r="BDH5" s="19"/>
      <c r="BDI5" s="19"/>
      <c r="BDJ5" s="19"/>
      <c r="BDK5" s="19"/>
      <c r="BDL5" s="19"/>
      <c r="BDM5" s="19"/>
      <c r="BDN5" s="19"/>
      <c r="BDO5" s="19"/>
      <c r="BDP5" s="19"/>
      <c r="BDQ5" s="19"/>
      <c r="BDR5" s="19"/>
      <c r="BDS5" s="19"/>
      <c r="BDT5" s="19"/>
      <c r="BDU5" s="19"/>
      <c r="BDV5" s="19"/>
      <c r="BDW5" s="19"/>
      <c r="BDX5" s="19"/>
      <c r="BDY5" s="19"/>
      <c r="BDZ5" s="19"/>
      <c r="BEA5" s="19"/>
      <c r="BEB5" s="19"/>
      <c r="BEC5" s="19"/>
      <c r="BED5" s="19"/>
      <c r="BEE5" s="19"/>
      <c r="BEF5" s="19"/>
      <c r="BEG5" s="19"/>
      <c r="BEH5" s="19"/>
      <c r="BEI5" s="19"/>
      <c r="BEJ5" s="19"/>
      <c r="BEK5" s="19"/>
      <c r="BEL5" s="19"/>
      <c r="BEM5" s="19"/>
      <c r="BEN5" s="19"/>
      <c r="BEO5" s="19"/>
      <c r="BEP5" s="19"/>
      <c r="BEQ5" s="19"/>
      <c r="BER5" s="19"/>
      <c r="BES5" s="19"/>
      <c r="BET5" s="19"/>
      <c r="BEU5" s="19"/>
      <c r="BEV5" s="19"/>
      <c r="BEW5" s="19"/>
      <c r="BEX5" s="19"/>
      <c r="BEY5" s="19"/>
      <c r="BEZ5" s="19"/>
      <c r="BFA5" s="19"/>
      <c r="BFB5" s="19"/>
      <c r="BFC5" s="19"/>
      <c r="BFD5" s="19"/>
      <c r="BFE5" s="19"/>
      <c r="BFF5" s="19"/>
      <c r="BFG5" s="19"/>
      <c r="BFH5" s="19"/>
      <c r="BFI5" s="19"/>
      <c r="BFJ5" s="19"/>
      <c r="BFK5" s="19"/>
      <c r="BFL5" s="19"/>
      <c r="BFM5" s="19"/>
      <c r="BFN5" s="19"/>
      <c r="BFO5" s="19"/>
      <c r="BFP5" s="19"/>
      <c r="BFQ5" s="19"/>
      <c r="BFR5" s="19"/>
      <c r="BFS5" s="19"/>
      <c r="BFT5" s="19"/>
      <c r="BFU5" s="19"/>
      <c r="BFV5" s="19"/>
      <c r="BFW5" s="19"/>
      <c r="BFX5" s="19"/>
      <c r="BFY5" s="19"/>
      <c r="BFZ5" s="19"/>
      <c r="BGA5" s="19"/>
      <c r="BGB5" s="19"/>
      <c r="BGC5" s="19"/>
      <c r="BGD5" s="19"/>
      <c r="BGE5" s="19"/>
      <c r="BGF5" s="19"/>
      <c r="BGG5" s="19"/>
      <c r="BGH5" s="19"/>
      <c r="BGI5" s="19"/>
      <c r="BGJ5" s="19"/>
      <c r="BGK5" s="19"/>
      <c r="BGL5" s="19"/>
      <c r="BGM5" s="19"/>
      <c r="BGN5" s="19"/>
      <c r="BGO5" s="19"/>
      <c r="BGP5" s="19"/>
      <c r="BGQ5" s="19"/>
      <c r="BGR5" s="19"/>
      <c r="BGS5" s="19"/>
      <c r="BGT5" s="19"/>
      <c r="BGU5" s="19"/>
      <c r="BGV5" s="19"/>
      <c r="BGW5" s="19"/>
      <c r="BGX5" s="19"/>
      <c r="BGY5" s="19"/>
      <c r="BGZ5" s="19"/>
      <c r="BHA5" s="19"/>
      <c r="BHB5" s="19"/>
      <c r="BHC5" s="19"/>
      <c r="BHD5" s="19"/>
      <c r="BHE5" s="19"/>
      <c r="BHF5" s="19"/>
      <c r="BHG5" s="19"/>
      <c r="BHH5" s="19"/>
      <c r="BHI5" s="19"/>
      <c r="BHJ5" s="19"/>
      <c r="BHK5" s="19"/>
      <c r="BHL5" s="19"/>
      <c r="BHM5" s="19"/>
      <c r="BHN5" s="19"/>
      <c r="BHO5" s="19"/>
      <c r="BHP5" s="19"/>
      <c r="BHQ5" s="19"/>
      <c r="BHR5" s="19"/>
      <c r="BHS5" s="19"/>
      <c r="BHT5" s="19"/>
      <c r="BHU5" s="19"/>
      <c r="BHV5" s="19"/>
      <c r="BHW5" s="19"/>
      <c r="BHX5" s="19"/>
      <c r="BHY5" s="19"/>
      <c r="BHZ5" s="19"/>
      <c r="BIA5" s="19"/>
      <c r="BIB5" s="19"/>
      <c r="BIC5" s="19"/>
      <c r="BID5" s="19"/>
      <c r="BIE5" s="19"/>
      <c r="BIF5" s="19"/>
      <c r="BIG5" s="19"/>
      <c r="BIH5" s="19"/>
      <c r="BII5" s="19"/>
      <c r="BIJ5" s="19"/>
      <c r="BIK5" s="19"/>
      <c r="BIL5" s="19"/>
      <c r="BIM5" s="19"/>
      <c r="BIN5" s="19"/>
      <c r="BIO5" s="19"/>
      <c r="BIP5" s="19"/>
      <c r="BIQ5" s="19"/>
      <c r="BIR5" s="19"/>
      <c r="BIS5" s="19"/>
      <c r="BIT5" s="19"/>
      <c r="BIU5" s="19"/>
      <c r="BIV5" s="19"/>
      <c r="BIW5" s="19"/>
      <c r="BIX5" s="19"/>
      <c r="BIY5" s="19"/>
      <c r="BIZ5" s="19"/>
      <c r="BJA5" s="19"/>
      <c r="BJB5" s="19"/>
      <c r="BJC5" s="19"/>
      <c r="BJD5" s="19"/>
      <c r="BJE5" s="19"/>
      <c r="BJF5" s="19"/>
      <c r="BJG5" s="19"/>
      <c r="BJH5" s="19"/>
      <c r="BJI5" s="19"/>
      <c r="BJJ5" s="19"/>
      <c r="BJK5" s="19"/>
      <c r="BJL5" s="19"/>
      <c r="BJM5" s="19"/>
      <c r="BJN5" s="19"/>
      <c r="BJO5" s="19"/>
      <c r="BJP5" s="19"/>
      <c r="BJQ5" s="19"/>
      <c r="BJR5" s="19"/>
      <c r="BJS5" s="19"/>
      <c r="BJT5" s="19"/>
      <c r="BJU5" s="19"/>
      <c r="BJV5" s="19"/>
      <c r="BJW5" s="19"/>
      <c r="BJX5" s="19"/>
      <c r="BJY5" s="19"/>
      <c r="BJZ5" s="19"/>
      <c r="BKA5" s="19"/>
      <c r="BKB5" s="19"/>
      <c r="BKC5" s="19"/>
      <c r="BKD5" s="19"/>
      <c r="BKE5" s="19"/>
      <c r="BKF5" s="19"/>
      <c r="BKG5" s="19"/>
      <c r="BKH5" s="19"/>
      <c r="BKI5" s="19"/>
      <c r="BKJ5" s="19"/>
      <c r="BKK5" s="19"/>
      <c r="BKL5" s="19"/>
      <c r="BKM5" s="19"/>
      <c r="BKN5" s="19"/>
      <c r="BKO5" s="19"/>
      <c r="BKP5" s="19"/>
      <c r="BKQ5" s="19"/>
      <c r="BKR5" s="19"/>
      <c r="BKS5" s="19"/>
      <c r="BKT5" s="19"/>
      <c r="BKU5" s="19"/>
      <c r="BKV5" s="19"/>
      <c r="BKW5" s="19"/>
      <c r="BKX5" s="19"/>
      <c r="BKY5" s="19"/>
      <c r="BKZ5" s="19"/>
      <c r="BLA5" s="19"/>
      <c r="BLB5" s="19"/>
      <c r="BLC5" s="19"/>
      <c r="BLD5" s="19"/>
      <c r="BLE5" s="19"/>
      <c r="BLF5" s="19"/>
      <c r="BLG5" s="19"/>
      <c r="BLH5" s="19"/>
      <c r="BLI5" s="19"/>
      <c r="BLJ5" s="19"/>
      <c r="BLK5" s="19"/>
      <c r="BLL5" s="19"/>
      <c r="BLM5" s="19"/>
      <c r="BLN5" s="19"/>
      <c r="BLO5" s="19"/>
      <c r="BLP5" s="19"/>
      <c r="BLQ5" s="19"/>
      <c r="BLR5" s="19"/>
      <c r="BLS5" s="19"/>
      <c r="BLT5" s="19"/>
      <c r="BLU5" s="19"/>
      <c r="BLV5" s="19"/>
      <c r="BLW5" s="19"/>
      <c r="BLX5" s="19"/>
      <c r="BLY5" s="19"/>
      <c r="BLZ5" s="19"/>
      <c r="BMA5" s="19"/>
      <c r="BMB5" s="19"/>
      <c r="BMC5" s="19"/>
      <c r="BMD5" s="19"/>
      <c r="BME5" s="19"/>
      <c r="BMF5" s="19"/>
      <c r="BMG5" s="19"/>
      <c r="BMH5" s="19"/>
      <c r="BMI5" s="19"/>
      <c r="BMJ5" s="19"/>
      <c r="BMK5" s="19"/>
      <c r="BML5" s="19"/>
      <c r="BMM5" s="19"/>
      <c r="BMN5" s="19"/>
      <c r="BMO5" s="19"/>
      <c r="BMP5" s="19"/>
      <c r="BMQ5" s="19"/>
      <c r="BMR5" s="19"/>
      <c r="BMS5" s="19"/>
      <c r="BMT5" s="19"/>
      <c r="BMU5" s="19"/>
      <c r="BMV5" s="19"/>
      <c r="BMW5" s="19"/>
      <c r="BMX5" s="19"/>
      <c r="BMY5" s="19"/>
      <c r="BMZ5" s="19"/>
      <c r="BNA5" s="19"/>
      <c r="BNB5" s="19"/>
      <c r="BNC5" s="19"/>
      <c r="BND5" s="19"/>
      <c r="BNE5" s="19"/>
      <c r="BNF5" s="19"/>
      <c r="BNG5" s="19"/>
      <c r="BNH5" s="19"/>
      <c r="BNI5" s="19"/>
      <c r="BNJ5" s="19"/>
      <c r="BNK5" s="19"/>
      <c r="BNL5" s="19"/>
      <c r="BNM5" s="19"/>
      <c r="BNN5" s="19"/>
      <c r="BNO5" s="19"/>
      <c r="BNP5" s="19"/>
      <c r="BNQ5" s="19"/>
      <c r="BNR5" s="19"/>
      <c r="BNS5" s="19"/>
      <c r="BNT5" s="19"/>
      <c r="BNU5" s="19"/>
      <c r="BNV5" s="19"/>
      <c r="BNW5" s="19"/>
      <c r="BNX5" s="19"/>
      <c r="BNY5" s="19"/>
      <c r="BNZ5" s="19"/>
      <c r="BOA5" s="19"/>
      <c r="BOB5" s="19"/>
      <c r="BOC5" s="19"/>
      <c r="BOD5" s="19"/>
      <c r="BOE5" s="19"/>
      <c r="BOF5" s="19"/>
      <c r="BOG5" s="19"/>
      <c r="BOH5" s="19"/>
      <c r="BOI5" s="19"/>
      <c r="BOJ5" s="19"/>
      <c r="BOK5" s="19"/>
      <c r="BOL5" s="19"/>
      <c r="BOM5" s="19"/>
      <c r="BON5" s="19"/>
      <c r="BOO5" s="19"/>
      <c r="BOP5" s="19"/>
      <c r="BOQ5" s="19"/>
      <c r="BOR5" s="19"/>
      <c r="BOS5" s="19"/>
      <c r="BOT5" s="19"/>
      <c r="BOU5" s="19"/>
      <c r="BOV5" s="19"/>
      <c r="BOW5" s="19"/>
      <c r="BOX5" s="19"/>
      <c r="BOY5" s="19"/>
      <c r="BOZ5" s="19"/>
      <c r="BPA5" s="19"/>
      <c r="BPB5" s="19"/>
      <c r="BPC5" s="19"/>
      <c r="BPD5" s="19"/>
      <c r="BPE5" s="19"/>
      <c r="BPF5" s="19"/>
      <c r="BPG5" s="19"/>
      <c r="BPH5" s="19"/>
      <c r="BPI5" s="19"/>
      <c r="BPJ5" s="19"/>
      <c r="BPK5" s="19"/>
      <c r="BPL5" s="19"/>
      <c r="BPM5" s="19"/>
      <c r="BPN5" s="19"/>
      <c r="BPO5" s="19"/>
      <c r="BPP5" s="19"/>
      <c r="BPQ5" s="19"/>
      <c r="BPR5" s="19"/>
      <c r="BPS5" s="19"/>
      <c r="BPT5" s="19"/>
      <c r="BPU5" s="19"/>
      <c r="BPV5" s="19"/>
      <c r="BPW5" s="19"/>
      <c r="BPX5" s="19"/>
      <c r="BPY5" s="19"/>
      <c r="BPZ5" s="19"/>
      <c r="BQA5" s="19"/>
      <c r="BQB5" s="19"/>
      <c r="BQC5" s="19"/>
      <c r="BQD5" s="19"/>
      <c r="BQE5" s="19"/>
      <c r="BQF5" s="19"/>
      <c r="BQG5" s="19"/>
      <c r="BQH5" s="19"/>
      <c r="BQI5" s="19"/>
      <c r="BQJ5" s="19"/>
      <c r="BQK5" s="19"/>
      <c r="BQL5" s="19"/>
      <c r="BQM5" s="19"/>
      <c r="BQN5" s="19"/>
      <c r="BQO5" s="19"/>
      <c r="BQP5" s="19"/>
      <c r="BQQ5" s="19"/>
      <c r="BQR5" s="19"/>
      <c r="BQS5" s="19"/>
      <c r="BQT5" s="19"/>
      <c r="BQU5" s="19"/>
      <c r="BQV5" s="19"/>
      <c r="BQW5" s="19"/>
      <c r="BQX5" s="19"/>
      <c r="BQY5" s="19"/>
      <c r="BQZ5" s="19"/>
      <c r="BRA5" s="19"/>
      <c r="BRB5" s="19"/>
      <c r="BRC5" s="19"/>
      <c r="BRD5" s="19"/>
      <c r="BRE5" s="19"/>
      <c r="BRF5" s="19"/>
      <c r="BRG5" s="19"/>
      <c r="BRH5" s="19"/>
      <c r="BRI5" s="19"/>
      <c r="BRJ5" s="19"/>
      <c r="BRK5" s="19"/>
      <c r="BRL5" s="19"/>
      <c r="BRM5" s="19"/>
      <c r="BRN5" s="19"/>
      <c r="BRO5" s="19"/>
      <c r="BRP5" s="19"/>
      <c r="BRQ5" s="19"/>
      <c r="BRR5" s="19"/>
      <c r="BRS5" s="19"/>
      <c r="BRT5" s="19"/>
      <c r="BRU5" s="19"/>
      <c r="BRV5" s="19"/>
      <c r="BRW5" s="19"/>
      <c r="BRX5" s="19"/>
      <c r="BRY5" s="19"/>
      <c r="BRZ5" s="19"/>
      <c r="BSA5" s="19"/>
      <c r="BSB5" s="19"/>
      <c r="BSC5" s="19"/>
      <c r="BSD5" s="19"/>
      <c r="BSE5" s="19"/>
      <c r="BSF5" s="19"/>
      <c r="BSG5" s="19"/>
      <c r="BSH5" s="19"/>
      <c r="BSI5" s="19"/>
      <c r="BSJ5" s="19"/>
      <c r="BSK5" s="19"/>
      <c r="BSL5" s="19"/>
      <c r="BSM5" s="19"/>
      <c r="BSN5" s="19"/>
      <c r="BSO5" s="19"/>
      <c r="BSP5" s="19"/>
      <c r="BSQ5" s="19"/>
      <c r="BSR5" s="19"/>
      <c r="BSS5" s="19"/>
      <c r="BST5" s="19"/>
      <c r="BSU5" s="19"/>
      <c r="BSV5" s="19"/>
      <c r="BSW5" s="19"/>
      <c r="BSX5" s="19"/>
      <c r="BSY5" s="19"/>
      <c r="BSZ5" s="19"/>
      <c r="BTA5" s="19"/>
      <c r="BTB5" s="19"/>
      <c r="BTC5" s="19"/>
      <c r="BTD5" s="19"/>
      <c r="BTE5" s="19"/>
      <c r="BTF5" s="19"/>
      <c r="BTG5" s="19"/>
      <c r="BTH5" s="19"/>
      <c r="BTI5" s="19"/>
      <c r="BTJ5" s="19"/>
      <c r="BTK5" s="19"/>
      <c r="BTL5" s="19"/>
      <c r="BTM5" s="19"/>
      <c r="BTN5" s="19"/>
      <c r="BTO5" s="19"/>
      <c r="BTP5" s="19"/>
      <c r="BTQ5" s="19"/>
      <c r="BTR5" s="19"/>
      <c r="BTS5" s="19"/>
      <c r="BTT5" s="19"/>
      <c r="BTU5" s="19"/>
      <c r="BTV5" s="19"/>
      <c r="BTW5" s="19"/>
      <c r="BTX5" s="19"/>
      <c r="BTY5" s="19"/>
      <c r="BTZ5" s="19"/>
      <c r="BUA5" s="19"/>
      <c r="BUB5" s="19"/>
      <c r="BUC5" s="19"/>
      <c r="BUD5" s="19"/>
      <c r="BUE5" s="19"/>
      <c r="BUF5" s="19"/>
      <c r="BUG5" s="19"/>
      <c r="BUH5" s="19"/>
      <c r="BUI5" s="19"/>
      <c r="BUJ5" s="19"/>
      <c r="BUK5" s="19"/>
      <c r="BUL5" s="19"/>
      <c r="BUM5" s="19"/>
      <c r="BUN5" s="19"/>
      <c r="BUO5" s="19"/>
      <c r="BUP5" s="19"/>
      <c r="BUQ5" s="19"/>
      <c r="BUR5" s="19"/>
      <c r="BUS5" s="19"/>
      <c r="BUT5" s="19"/>
      <c r="BUU5" s="19"/>
      <c r="BUV5" s="19"/>
      <c r="BUW5" s="19"/>
      <c r="BUX5" s="19"/>
      <c r="BUY5" s="19"/>
      <c r="BUZ5" s="19"/>
      <c r="BVA5" s="19"/>
      <c r="BVB5" s="19"/>
      <c r="BVC5" s="19"/>
      <c r="BVD5" s="19"/>
      <c r="BVE5" s="19"/>
      <c r="BVF5" s="19"/>
      <c r="BVG5" s="19"/>
      <c r="BVH5" s="19"/>
      <c r="BVI5" s="19"/>
      <c r="BVJ5" s="19"/>
      <c r="BVK5" s="19"/>
      <c r="BVL5" s="19"/>
      <c r="BVM5" s="19"/>
      <c r="BVN5" s="19"/>
      <c r="BVO5" s="19"/>
      <c r="BVP5" s="19"/>
      <c r="BVQ5" s="19"/>
      <c r="BVR5" s="19"/>
      <c r="BVS5" s="19"/>
      <c r="BVT5" s="19"/>
      <c r="BVU5" s="19"/>
      <c r="BVV5" s="19"/>
      <c r="BVW5" s="19"/>
      <c r="BVX5" s="19"/>
      <c r="BVY5" s="19"/>
      <c r="BVZ5" s="19"/>
      <c r="BWA5" s="19"/>
      <c r="BWB5" s="19"/>
      <c r="BWC5" s="19"/>
      <c r="BWD5" s="19"/>
      <c r="BWE5" s="19"/>
      <c r="BWF5" s="19"/>
      <c r="BWG5" s="19"/>
      <c r="BWH5" s="19"/>
      <c r="BWI5" s="19"/>
      <c r="BWJ5" s="19"/>
      <c r="BWK5" s="19"/>
      <c r="BWL5" s="19"/>
      <c r="BWM5" s="19"/>
      <c r="BWN5" s="19"/>
      <c r="BWO5" s="19"/>
      <c r="BWP5" s="19"/>
      <c r="BWQ5" s="19"/>
      <c r="BWR5" s="19"/>
      <c r="BWS5" s="19"/>
      <c r="BWT5" s="19"/>
      <c r="BWU5" s="19"/>
      <c r="BWV5" s="19"/>
      <c r="BWW5" s="19"/>
      <c r="BWX5" s="19"/>
      <c r="BWY5" s="19"/>
      <c r="BWZ5" s="19"/>
      <c r="BXA5" s="19"/>
      <c r="BXB5" s="19"/>
      <c r="BXC5" s="19"/>
      <c r="BXD5" s="19"/>
      <c r="BXE5" s="19"/>
      <c r="BXF5" s="19"/>
      <c r="BXG5" s="19"/>
      <c r="BXH5" s="19"/>
      <c r="BXI5" s="19"/>
      <c r="BXJ5" s="19"/>
      <c r="BXK5" s="19"/>
      <c r="BXL5" s="19"/>
      <c r="BXM5" s="19"/>
      <c r="BXN5" s="19"/>
      <c r="BXO5" s="19"/>
      <c r="BXP5" s="19"/>
      <c r="BXQ5" s="19"/>
      <c r="BXR5" s="19"/>
      <c r="BXS5" s="19"/>
      <c r="BXT5" s="19"/>
      <c r="BXU5" s="19"/>
      <c r="BXV5" s="19"/>
      <c r="BXW5" s="19"/>
      <c r="BXX5" s="19"/>
      <c r="BXY5" s="19"/>
      <c r="BXZ5" s="19"/>
      <c r="BYA5" s="19"/>
      <c r="BYB5" s="19"/>
      <c r="BYC5" s="19"/>
      <c r="BYD5" s="19"/>
      <c r="BYE5" s="19"/>
      <c r="BYF5" s="19"/>
      <c r="BYG5" s="19"/>
      <c r="BYH5" s="19"/>
      <c r="BYI5" s="19"/>
      <c r="BYJ5" s="19"/>
      <c r="BYK5" s="19"/>
      <c r="BYL5" s="19"/>
      <c r="BYM5" s="19"/>
      <c r="BYN5" s="19"/>
      <c r="BYO5" s="19"/>
      <c r="BYP5" s="19"/>
      <c r="BYQ5" s="19"/>
      <c r="BYR5" s="19"/>
      <c r="BYS5" s="19"/>
      <c r="BYT5" s="19"/>
      <c r="BYU5" s="19"/>
      <c r="BYV5" s="19"/>
      <c r="BYW5" s="19"/>
      <c r="BYX5" s="19"/>
      <c r="BYY5" s="19"/>
      <c r="BYZ5" s="19"/>
      <c r="BZA5" s="19"/>
      <c r="BZB5" s="19"/>
      <c r="BZC5" s="19"/>
      <c r="BZD5" s="19"/>
      <c r="BZE5" s="19"/>
      <c r="BZF5" s="19"/>
      <c r="BZG5" s="19"/>
      <c r="BZH5" s="19"/>
      <c r="BZI5" s="19"/>
      <c r="BZJ5" s="19"/>
      <c r="BZK5" s="19"/>
      <c r="BZL5" s="19"/>
      <c r="BZM5" s="19"/>
      <c r="BZN5" s="19"/>
      <c r="BZO5" s="19"/>
      <c r="BZP5" s="19"/>
      <c r="BZQ5" s="19"/>
      <c r="BZR5" s="19"/>
      <c r="BZS5" s="19"/>
      <c r="BZT5" s="19"/>
      <c r="BZU5" s="19"/>
      <c r="BZV5" s="19"/>
      <c r="BZW5" s="19"/>
      <c r="BZX5" s="19"/>
      <c r="BZY5" s="19"/>
      <c r="BZZ5" s="19"/>
      <c r="CAA5" s="19"/>
      <c r="CAB5" s="19"/>
      <c r="CAC5" s="19"/>
      <c r="CAD5" s="19"/>
      <c r="CAE5" s="19"/>
      <c r="CAF5" s="19"/>
      <c r="CAG5" s="19"/>
      <c r="CAH5" s="19"/>
      <c r="CAI5" s="19"/>
      <c r="CAJ5" s="19"/>
      <c r="CAK5" s="19"/>
      <c r="CAL5" s="19"/>
      <c r="CAM5" s="19"/>
      <c r="CAN5" s="19"/>
      <c r="CAO5" s="19"/>
      <c r="CAP5" s="19"/>
      <c r="CAQ5" s="19"/>
      <c r="CAR5" s="19"/>
      <c r="CAS5" s="19"/>
      <c r="CAT5" s="19"/>
      <c r="CAU5" s="19"/>
      <c r="CAV5" s="19"/>
      <c r="CAW5" s="19"/>
      <c r="CAX5" s="19"/>
      <c r="CAY5" s="19"/>
      <c r="CAZ5" s="19"/>
      <c r="CBA5" s="19"/>
      <c r="CBB5" s="19"/>
      <c r="CBC5" s="19"/>
      <c r="CBD5" s="19"/>
      <c r="CBE5" s="19"/>
      <c r="CBF5" s="19"/>
      <c r="CBG5" s="19"/>
      <c r="CBH5" s="19"/>
      <c r="CBI5" s="19"/>
      <c r="CBJ5" s="19"/>
      <c r="CBK5" s="19"/>
      <c r="CBL5" s="19"/>
      <c r="CBM5" s="19"/>
      <c r="CBN5" s="19"/>
      <c r="CBO5" s="19"/>
      <c r="CBP5" s="19"/>
      <c r="CBQ5" s="19"/>
      <c r="CBR5" s="19"/>
      <c r="CBS5" s="19"/>
      <c r="CBT5" s="19"/>
      <c r="CBU5" s="19"/>
      <c r="CBV5" s="19"/>
      <c r="CBW5" s="19"/>
      <c r="CBX5" s="19"/>
      <c r="CBY5" s="19"/>
      <c r="CBZ5" s="19"/>
      <c r="CCA5" s="19"/>
      <c r="CCB5" s="19"/>
      <c r="CCC5" s="19"/>
      <c r="CCD5" s="19"/>
      <c r="CCE5" s="19"/>
      <c r="CCF5" s="19"/>
      <c r="CCG5" s="19"/>
      <c r="CCH5" s="19"/>
      <c r="CCI5" s="19"/>
      <c r="CCJ5" s="19"/>
      <c r="CCK5" s="19"/>
      <c r="CCL5" s="19"/>
      <c r="CCM5" s="19"/>
      <c r="CCN5" s="19"/>
      <c r="CCO5" s="19"/>
      <c r="CCP5" s="19"/>
      <c r="CCQ5" s="19"/>
      <c r="CCR5" s="19"/>
      <c r="CCS5" s="19"/>
      <c r="CCT5" s="19"/>
      <c r="CCU5" s="19"/>
      <c r="CCV5" s="19"/>
      <c r="CCW5" s="19"/>
      <c r="CCX5" s="19"/>
      <c r="CCY5" s="19"/>
      <c r="CCZ5" s="19"/>
      <c r="CDA5" s="19"/>
      <c r="CDB5" s="19"/>
      <c r="CDC5" s="19"/>
      <c r="CDD5" s="19"/>
      <c r="CDE5" s="19"/>
      <c r="CDF5" s="19"/>
      <c r="CDG5" s="19"/>
      <c r="CDH5" s="19"/>
      <c r="CDI5" s="19"/>
      <c r="CDJ5" s="19"/>
      <c r="CDK5" s="19"/>
      <c r="CDL5" s="19"/>
      <c r="CDM5" s="19"/>
      <c r="CDN5" s="19"/>
      <c r="CDO5" s="19"/>
      <c r="CDP5" s="19"/>
      <c r="CDQ5" s="19"/>
      <c r="CDR5" s="19"/>
      <c r="CDS5" s="19"/>
      <c r="CDT5" s="19"/>
      <c r="CDU5" s="19"/>
      <c r="CDV5" s="19"/>
      <c r="CDW5" s="19"/>
      <c r="CDX5" s="19"/>
      <c r="CDY5" s="19"/>
      <c r="CDZ5" s="19"/>
      <c r="CEA5" s="19"/>
      <c r="CEB5" s="19"/>
      <c r="CEC5" s="19"/>
      <c r="CED5" s="19"/>
      <c r="CEE5" s="19"/>
      <c r="CEF5" s="19"/>
      <c r="CEG5" s="19"/>
      <c r="CEH5" s="19"/>
      <c r="CEI5" s="19"/>
      <c r="CEJ5" s="19"/>
      <c r="CEK5" s="19"/>
      <c r="CEL5" s="19"/>
      <c r="CEM5" s="19"/>
      <c r="CEN5" s="19"/>
      <c r="CEO5" s="19"/>
      <c r="CEP5" s="19"/>
      <c r="CEQ5" s="19"/>
      <c r="CER5" s="19"/>
      <c r="CES5" s="19"/>
      <c r="CET5" s="19"/>
      <c r="CEU5" s="19"/>
      <c r="CEV5" s="19"/>
      <c r="CEW5" s="19"/>
      <c r="CEX5" s="19"/>
      <c r="CEY5" s="19"/>
      <c r="CEZ5" s="19"/>
      <c r="CFA5" s="19"/>
      <c r="CFB5" s="19"/>
      <c r="CFC5" s="19"/>
      <c r="CFD5" s="19"/>
      <c r="CFE5" s="19"/>
      <c r="CFF5" s="19"/>
      <c r="CFG5" s="19"/>
      <c r="CFH5" s="19"/>
      <c r="CFI5" s="19"/>
      <c r="CFJ5" s="19"/>
      <c r="CFK5" s="19"/>
      <c r="CFL5" s="19"/>
      <c r="CFM5" s="19"/>
      <c r="CFN5" s="19"/>
      <c r="CFO5" s="19"/>
      <c r="CFP5" s="19"/>
      <c r="CFQ5" s="19"/>
      <c r="CFR5" s="19"/>
      <c r="CFS5" s="19"/>
      <c r="CFT5" s="19"/>
      <c r="CFU5" s="19"/>
      <c r="CFV5" s="19"/>
      <c r="CFW5" s="19"/>
      <c r="CFX5" s="19"/>
      <c r="CFY5" s="19"/>
      <c r="CFZ5" s="19"/>
      <c r="CGA5" s="19"/>
      <c r="CGB5" s="19"/>
      <c r="CGC5" s="19"/>
      <c r="CGD5" s="19"/>
      <c r="CGE5" s="19"/>
      <c r="CGF5" s="19"/>
      <c r="CGG5" s="19"/>
      <c r="CGH5" s="19"/>
      <c r="CGI5" s="19"/>
      <c r="CGJ5" s="19"/>
      <c r="CGK5" s="19"/>
      <c r="CGL5" s="19"/>
      <c r="CGM5" s="19"/>
      <c r="CGN5" s="19"/>
      <c r="CGO5" s="19"/>
      <c r="CGP5" s="19"/>
      <c r="CGQ5" s="19"/>
      <c r="CGR5" s="19"/>
      <c r="CGS5" s="19"/>
      <c r="CGT5" s="19"/>
      <c r="CGU5" s="19"/>
      <c r="CGV5" s="19"/>
      <c r="CGW5" s="19"/>
      <c r="CGX5" s="19"/>
      <c r="CGY5" s="19"/>
      <c r="CGZ5" s="19"/>
      <c r="CHA5" s="19"/>
      <c r="CHB5" s="19"/>
      <c r="CHC5" s="19"/>
      <c r="CHD5" s="19"/>
      <c r="CHE5" s="19"/>
      <c r="CHF5" s="19"/>
      <c r="CHG5" s="19"/>
      <c r="CHH5" s="19"/>
      <c r="CHI5" s="19"/>
      <c r="CHJ5" s="19"/>
      <c r="CHK5" s="19"/>
      <c r="CHL5" s="19"/>
      <c r="CHM5" s="19"/>
      <c r="CHN5" s="19"/>
      <c r="CHO5" s="19"/>
      <c r="CHP5" s="19"/>
      <c r="CHQ5" s="19"/>
      <c r="CHR5" s="19"/>
      <c r="CHS5" s="19"/>
      <c r="CHT5" s="19"/>
      <c r="CHU5" s="19"/>
      <c r="CHV5" s="19"/>
      <c r="CHW5" s="19"/>
      <c r="CHX5" s="19"/>
      <c r="CHY5" s="19"/>
      <c r="CHZ5" s="19"/>
      <c r="CIA5" s="19"/>
      <c r="CIB5" s="19"/>
      <c r="CIC5" s="19"/>
      <c r="CID5" s="19"/>
      <c r="CIE5" s="19"/>
      <c r="CIF5" s="19"/>
      <c r="CIG5" s="19"/>
      <c r="CIH5" s="19"/>
      <c r="CII5" s="19"/>
      <c r="CIJ5" s="19"/>
      <c r="CIK5" s="19"/>
      <c r="CIL5" s="19"/>
      <c r="CIM5" s="19"/>
      <c r="CIN5" s="19"/>
      <c r="CIO5" s="19"/>
      <c r="CIP5" s="19"/>
      <c r="CIQ5" s="19"/>
      <c r="CIR5" s="19"/>
      <c r="CIS5" s="19"/>
      <c r="CIT5" s="19"/>
      <c r="CIU5" s="19"/>
      <c r="CIV5" s="19"/>
      <c r="CIW5" s="19"/>
      <c r="CIX5" s="19"/>
      <c r="CIY5" s="19"/>
      <c r="CIZ5" s="19"/>
      <c r="CJA5" s="19"/>
      <c r="CJB5" s="19"/>
      <c r="CJC5" s="19"/>
      <c r="CJD5" s="19"/>
      <c r="CJE5" s="19"/>
      <c r="CJF5" s="19"/>
      <c r="CJG5" s="19"/>
      <c r="CJH5" s="19"/>
      <c r="CJI5" s="19"/>
      <c r="CJJ5" s="19"/>
      <c r="CJK5" s="19"/>
      <c r="CJL5" s="19"/>
      <c r="CJM5" s="19"/>
      <c r="CJN5" s="19"/>
      <c r="CJO5" s="19"/>
      <c r="CJP5" s="19"/>
      <c r="CJQ5" s="19"/>
      <c r="CJR5" s="19"/>
      <c r="CJS5" s="19"/>
      <c r="CJT5" s="19"/>
      <c r="CJU5" s="19"/>
      <c r="CJV5" s="19"/>
      <c r="CJW5" s="19"/>
      <c r="CJX5" s="19"/>
      <c r="CJY5" s="19"/>
      <c r="CJZ5" s="19"/>
      <c r="CKA5" s="19"/>
      <c r="CKB5" s="19"/>
      <c r="CKC5" s="19"/>
      <c r="CKD5" s="19"/>
      <c r="CKE5" s="19"/>
      <c r="CKF5" s="19"/>
      <c r="CKG5" s="19"/>
      <c r="CKH5" s="19"/>
      <c r="CKI5" s="19"/>
      <c r="CKJ5" s="19"/>
      <c r="CKK5" s="19"/>
      <c r="CKL5" s="19"/>
      <c r="CKM5" s="19"/>
      <c r="CKN5" s="19"/>
      <c r="CKO5" s="19"/>
      <c r="CKP5" s="19"/>
      <c r="CKQ5" s="19"/>
      <c r="CKR5" s="19"/>
      <c r="CKS5" s="19"/>
      <c r="CKT5" s="19"/>
      <c r="CKU5" s="19"/>
      <c r="CKV5" s="19"/>
      <c r="CKW5" s="19"/>
      <c r="CKX5" s="19"/>
      <c r="CKY5" s="19"/>
      <c r="CKZ5" s="19"/>
      <c r="CLA5" s="19"/>
      <c r="CLB5" s="19"/>
      <c r="CLC5" s="19"/>
      <c r="CLD5" s="19"/>
      <c r="CLE5" s="19"/>
      <c r="CLF5" s="19"/>
      <c r="CLG5" s="19"/>
      <c r="CLH5" s="19"/>
      <c r="CLI5" s="19"/>
      <c r="CLJ5" s="19"/>
      <c r="CLK5" s="19"/>
      <c r="CLL5" s="19"/>
      <c r="CLM5" s="19"/>
      <c r="CLN5" s="19"/>
      <c r="CLO5" s="19"/>
      <c r="CLP5" s="19"/>
      <c r="CLQ5" s="19"/>
      <c r="CLR5" s="19"/>
      <c r="CLS5" s="19"/>
      <c r="CLT5" s="19"/>
      <c r="CLU5" s="19"/>
      <c r="CLV5" s="19"/>
      <c r="CLW5" s="19"/>
      <c r="CLX5" s="19"/>
      <c r="CLY5" s="19"/>
      <c r="CLZ5" s="19"/>
      <c r="CMA5" s="19"/>
      <c r="CMB5" s="19"/>
      <c r="CMC5" s="19"/>
      <c r="CMD5" s="19"/>
      <c r="CME5" s="19"/>
      <c r="CMF5" s="19"/>
      <c r="CMG5" s="19"/>
      <c r="CMH5" s="19"/>
      <c r="CMI5" s="19"/>
      <c r="CMJ5" s="19"/>
      <c r="CMK5" s="19"/>
      <c r="CML5" s="19"/>
      <c r="CMM5" s="19"/>
      <c r="CMN5" s="19"/>
      <c r="CMO5" s="19"/>
      <c r="CMP5" s="19"/>
      <c r="CMQ5" s="19"/>
      <c r="CMR5" s="19"/>
      <c r="CMS5" s="19"/>
      <c r="CMT5" s="19"/>
      <c r="CMU5" s="19"/>
      <c r="CMV5" s="19"/>
      <c r="CMW5" s="19"/>
      <c r="CMX5" s="19"/>
      <c r="CMY5" s="19"/>
      <c r="CMZ5" s="19"/>
      <c r="CNA5" s="19"/>
      <c r="CNB5" s="19"/>
      <c r="CNC5" s="19"/>
      <c r="CND5" s="19"/>
      <c r="CNE5" s="19"/>
      <c r="CNF5" s="19"/>
      <c r="CNG5" s="19"/>
      <c r="CNH5" s="19"/>
      <c r="CNI5" s="19"/>
      <c r="CNJ5" s="19"/>
      <c r="CNK5" s="19"/>
      <c r="CNL5" s="19"/>
      <c r="CNM5" s="19"/>
      <c r="CNN5" s="19"/>
      <c r="CNO5" s="19"/>
      <c r="CNP5" s="19"/>
      <c r="CNQ5" s="19"/>
      <c r="CNR5" s="19"/>
      <c r="CNS5" s="19"/>
      <c r="CNT5" s="19"/>
      <c r="CNU5" s="19"/>
      <c r="CNV5" s="19"/>
      <c r="CNW5" s="19"/>
      <c r="CNX5" s="19"/>
      <c r="CNY5" s="19"/>
      <c r="CNZ5" s="19"/>
      <c r="COA5" s="19"/>
      <c r="COB5" s="19"/>
      <c r="COC5" s="19"/>
      <c r="COD5" s="19"/>
      <c r="COE5" s="19"/>
      <c r="COF5" s="19"/>
      <c r="COG5" s="19"/>
      <c r="COH5" s="19"/>
      <c r="COI5" s="19"/>
      <c r="COJ5" s="19"/>
      <c r="COK5" s="19"/>
      <c r="COL5" s="19"/>
      <c r="COM5" s="19"/>
      <c r="CON5" s="19"/>
      <c r="COO5" s="19"/>
      <c r="COP5" s="19"/>
      <c r="COQ5" s="19"/>
      <c r="COR5" s="19"/>
      <c r="COS5" s="19"/>
      <c r="COT5" s="19"/>
      <c r="COU5" s="19"/>
      <c r="COV5" s="19"/>
      <c r="COW5" s="19"/>
      <c r="COX5" s="19"/>
      <c r="COY5" s="19"/>
      <c r="COZ5" s="19"/>
      <c r="CPA5" s="19"/>
      <c r="CPB5" s="19"/>
      <c r="CPC5" s="19"/>
      <c r="CPD5" s="19"/>
      <c r="CPE5" s="19"/>
      <c r="CPF5" s="19"/>
      <c r="CPG5" s="19"/>
      <c r="CPH5" s="19"/>
      <c r="CPI5" s="19"/>
      <c r="CPJ5" s="19"/>
      <c r="CPK5" s="19"/>
      <c r="CPL5" s="19"/>
      <c r="CPM5" s="19"/>
      <c r="CPN5" s="19"/>
      <c r="CPO5" s="19"/>
      <c r="CPP5" s="19"/>
      <c r="CPQ5" s="19"/>
      <c r="CPR5" s="19"/>
      <c r="CPS5" s="19"/>
      <c r="CPT5" s="19"/>
      <c r="CPU5" s="19"/>
      <c r="CPV5" s="19"/>
      <c r="CPW5" s="19"/>
      <c r="CPX5" s="19"/>
      <c r="CPY5" s="19"/>
      <c r="CPZ5" s="19"/>
      <c r="CQA5" s="19"/>
      <c r="CQB5" s="19"/>
      <c r="CQC5" s="19"/>
      <c r="CQD5" s="19"/>
      <c r="CQE5" s="19"/>
      <c r="CQF5" s="19"/>
      <c r="CQG5" s="19"/>
      <c r="CQH5" s="19"/>
      <c r="CQI5" s="19"/>
      <c r="CQJ5" s="19"/>
      <c r="CQK5" s="19"/>
      <c r="CQL5" s="19"/>
      <c r="CQM5" s="19"/>
      <c r="CQN5" s="19"/>
      <c r="CQO5" s="19"/>
      <c r="CQP5" s="19"/>
      <c r="CQQ5" s="19"/>
      <c r="CQR5" s="19"/>
      <c r="CQS5" s="19"/>
      <c r="CQT5" s="19"/>
      <c r="CQU5" s="19"/>
      <c r="CQV5" s="19"/>
      <c r="CQW5" s="19"/>
      <c r="CQX5" s="19"/>
      <c r="CQY5" s="19"/>
      <c r="CQZ5" s="19"/>
      <c r="CRA5" s="19"/>
      <c r="CRB5" s="19"/>
      <c r="CRC5" s="19"/>
      <c r="CRD5" s="19"/>
      <c r="CRE5" s="19"/>
      <c r="CRF5" s="19"/>
      <c r="CRG5" s="19"/>
      <c r="CRH5" s="19"/>
      <c r="CRI5" s="19"/>
      <c r="CRJ5" s="19"/>
      <c r="CRK5" s="19"/>
      <c r="CRL5" s="19"/>
      <c r="CRM5" s="19"/>
      <c r="CRN5" s="19"/>
      <c r="CRO5" s="19"/>
      <c r="CRP5" s="19"/>
      <c r="CRQ5" s="19"/>
      <c r="CRR5" s="19"/>
      <c r="CRS5" s="19"/>
      <c r="CRT5" s="19"/>
      <c r="CRU5" s="19"/>
      <c r="CRV5" s="19"/>
      <c r="CRW5" s="19"/>
      <c r="CRX5" s="19"/>
      <c r="CRY5" s="19"/>
      <c r="CRZ5" s="19"/>
      <c r="CSA5" s="19"/>
      <c r="CSB5" s="19"/>
      <c r="CSC5" s="19"/>
      <c r="CSD5" s="19"/>
      <c r="CSE5" s="19"/>
      <c r="CSF5" s="19"/>
      <c r="CSG5" s="19"/>
      <c r="CSH5" s="19"/>
      <c r="CSI5" s="19"/>
      <c r="CSJ5" s="19"/>
      <c r="CSK5" s="19"/>
      <c r="CSL5" s="19"/>
      <c r="CSM5" s="19"/>
      <c r="CSN5" s="19"/>
      <c r="CSO5" s="19"/>
      <c r="CSP5" s="19"/>
      <c r="CSQ5" s="19"/>
      <c r="CSR5" s="19"/>
      <c r="CSS5" s="19"/>
      <c r="CST5" s="19"/>
      <c r="CSU5" s="19"/>
      <c r="CSV5" s="19"/>
      <c r="CSW5" s="19"/>
      <c r="CSX5" s="19"/>
      <c r="CSY5" s="19"/>
      <c r="CSZ5" s="19"/>
      <c r="CTA5" s="19"/>
      <c r="CTB5" s="19"/>
      <c r="CTC5" s="19"/>
      <c r="CTD5" s="19"/>
      <c r="CTE5" s="19"/>
      <c r="CTF5" s="19"/>
      <c r="CTG5" s="19"/>
      <c r="CTH5" s="19"/>
      <c r="CTI5" s="19"/>
      <c r="CTJ5" s="19"/>
      <c r="CTK5" s="19"/>
      <c r="CTL5" s="19"/>
      <c r="CTM5" s="19"/>
      <c r="CTN5" s="19"/>
      <c r="CTO5" s="19"/>
      <c r="CTP5" s="19"/>
      <c r="CTQ5" s="19"/>
      <c r="CTR5" s="19"/>
      <c r="CTS5" s="19"/>
      <c r="CTT5" s="19"/>
      <c r="CTU5" s="19"/>
      <c r="CTV5" s="19"/>
      <c r="CTW5" s="19"/>
      <c r="CTX5" s="19"/>
      <c r="CTY5" s="19"/>
      <c r="CTZ5" s="19"/>
      <c r="CUA5" s="19"/>
      <c r="CUB5" s="19"/>
      <c r="CUC5" s="19"/>
      <c r="CUD5" s="19"/>
      <c r="CUE5" s="19"/>
      <c r="CUF5" s="19"/>
      <c r="CUG5" s="19"/>
      <c r="CUH5" s="19"/>
      <c r="CUI5" s="19"/>
      <c r="CUJ5" s="19"/>
      <c r="CUK5" s="19"/>
      <c r="CUL5" s="19"/>
      <c r="CUM5" s="19"/>
      <c r="CUN5" s="19"/>
      <c r="CUO5" s="19"/>
      <c r="CUP5" s="19"/>
      <c r="CUQ5" s="19"/>
      <c r="CUR5" s="19"/>
      <c r="CUS5" s="19"/>
      <c r="CUT5" s="19"/>
      <c r="CUU5" s="19"/>
      <c r="CUV5" s="19"/>
      <c r="CUW5" s="19"/>
      <c r="CUX5" s="19"/>
      <c r="CUY5" s="19"/>
      <c r="CUZ5" s="19"/>
      <c r="CVA5" s="19"/>
      <c r="CVB5" s="19"/>
      <c r="CVC5" s="19"/>
      <c r="CVD5" s="19"/>
      <c r="CVE5" s="19"/>
      <c r="CVF5" s="19"/>
      <c r="CVG5" s="19"/>
      <c r="CVH5" s="19"/>
      <c r="CVI5" s="19"/>
      <c r="CVJ5" s="19"/>
      <c r="CVK5" s="19"/>
      <c r="CVL5" s="19"/>
      <c r="CVM5" s="19"/>
      <c r="CVN5" s="19"/>
      <c r="CVO5" s="19"/>
      <c r="CVP5" s="19"/>
      <c r="CVQ5" s="19"/>
      <c r="CVR5" s="19"/>
      <c r="CVS5" s="19"/>
      <c r="CVT5" s="19"/>
      <c r="CVU5" s="19"/>
      <c r="CVV5" s="19"/>
      <c r="CVW5" s="19"/>
      <c r="CVX5" s="19"/>
      <c r="CVY5" s="19"/>
      <c r="CVZ5" s="19"/>
      <c r="CWA5" s="19"/>
      <c r="CWB5" s="19"/>
      <c r="CWC5" s="19"/>
      <c r="CWD5" s="19"/>
      <c r="CWE5" s="19"/>
      <c r="CWF5" s="19"/>
      <c r="CWG5" s="19"/>
      <c r="CWH5" s="19"/>
      <c r="CWI5" s="19"/>
      <c r="CWJ5" s="19"/>
      <c r="CWK5" s="19"/>
      <c r="CWL5" s="19"/>
      <c r="CWM5" s="19"/>
      <c r="CWN5" s="19"/>
      <c r="CWO5" s="19"/>
      <c r="CWP5" s="19"/>
      <c r="CWQ5" s="19"/>
      <c r="CWR5" s="19"/>
      <c r="CWS5" s="19"/>
      <c r="CWT5" s="19"/>
      <c r="CWU5" s="19"/>
      <c r="CWV5" s="19"/>
      <c r="CWW5" s="19"/>
      <c r="CWX5" s="19"/>
      <c r="CWY5" s="19"/>
      <c r="CWZ5" s="19"/>
      <c r="CXA5" s="19"/>
      <c r="CXB5" s="19"/>
      <c r="CXC5" s="19"/>
      <c r="CXD5" s="19"/>
      <c r="CXE5" s="19"/>
      <c r="CXF5" s="19"/>
      <c r="CXG5" s="19"/>
      <c r="CXH5" s="19"/>
      <c r="CXI5" s="19"/>
      <c r="CXJ5" s="19"/>
      <c r="CXK5" s="19"/>
      <c r="CXL5" s="19"/>
      <c r="CXM5" s="19"/>
      <c r="CXN5" s="19"/>
      <c r="CXO5" s="19"/>
      <c r="CXP5" s="19"/>
      <c r="CXQ5" s="19"/>
      <c r="CXR5" s="19"/>
      <c r="CXS5" s="19"/>
      <c r="CXT5" s="19"/>
      <c r="CXU5" s="19"/>
      <c r="CXV5" s="19"/>
      <c r="CXW5" s="19"/>
      <c r="CXX5" s="19"/>
      <c r="CXY5" s="19"/>
      <c r="CXZ5" s="19"/>
      <c r="CYA5" s="19"/>
      <c r="CYB5" s="19"/>
      <c r="CYC5" s="19"/>
      <c r="CYD5" s="19"/>
      <c r="CYE5" s="19"/>
      <c r="CYF5" s="19"/>
      <c r="CYG5" s="19"/>
      <c r="CYH5" s="19"/>
      <c r="CYI5" s="19"/>
      <c r="CYJ5" s="19"/>
      <c r="CYK5" s="19"/>
      <c r="CYL5" s="19"/>
      <c r="CYM5" s="19"/>
      <c r="CYN5" s="19"/>
      <c r="CYO5" s="19"/>
      <c r="CYP5" s="19"/>
      <c r="CYQ5" s="19"/>
      <c r="CYR5" s="19"/>
      <c r="CYS5" s="19"/>
      <c r="CYT5" s="19"/>
      <c r="CYU5" s="19"/>
      <c r="CYV5" s="19"/>
      <c r="CYW5" s="19"/>
      <c r="CYX5" s="19"/>
      <c r="CYY5" s="19"/>
      <c r="CYZ5" s="19"/>
      <c r="CZA5" s="19"/>
      <c r="CZB5" s="19"/>
      <c r="CZC5" s="19"/>
      <c r="CZD5" s="19"/>
      <c r="CZE5" s="19"/>
      <c r="CZF5" s="19"/>
      <c r="CZG5" s="19"/>
      <c r="CZH5" s="19"/>
      <c r="CZI5" s="19"/>
      <c r="CZJ5" s="19"/>
      <c r="CZK5" s="19"/>
      <c r="CZL5" s="19"/>
      <c r="CZM5" s="19"/>
      <c r="CZN5" s="19"/>
      <c r="CZO5" s="19"/>
      <c r="CZP5" s="19"/>
      <c r="CZQ5" s="19"/>
      <c r="CZR5" s="19"/>
      <c r="CZS5" s="19"/>
      <c r="CZT5" s="19"/>
      <c r="CZU5" s="19"/>
      <c r="CZV5" s="19"/>
      <c r="CZW5" s="19"/>
      <c r="CZX5" s="19"/>
      <c r="CZY5" s="19"/>
      <c r="CZZ5" s="19"/>
      <c r="DAA5" s="19"/>
      <c r="DAB5" s="19"/>
      <c r="DAC5" s="19"/>
      <c r="DAD5" s="19"/>
      <c r="DAE5" s="19"/>
      <c r="DAF5" s="19"/>
      <c r="DAG5" s="19"/>
      <c r="DAH5" s="19"/>
      <c r="DAI5" s="19"/>
      <c r="DAJ5" s="19"/>
      <c r="DAK5" s="19"/>
      <c r="DAL5" s="19"/>
      <c r="DAM5" s="19"/>
      <c r="DAN5" s="19"/>
      <c r="DAO5" s="19"/>
      <c r="DAP5" s="19"/>
      <c r="DAQ5" s="19"/>
      <c r="DAR5" s="19"/>
      <c r="DAS5" s="19"/>
      <c r="DAT5" s="19"/>
      <c r="DAU5" s="19"/>
      <c r="DAV5" s="19"/>
      <c r="DAW5" s="19"/>
      <c r="DAX5" s="19"/>
      <c r="DAY5" s="19"/>
      <c r="DAZ5" s="19"/>
      <c r="DBA5" s="19"/>
      <c r="DBB5" s="19"/>
      <c r="DBC5" s="19"/>
      <c r="DBD5" s="19"/>
      <c r="DBE5" s="19"/>
      <c r="DBF5" s="19"/>
      <c r="DBG5" s="19"/>
      <c r="DBH5" s="19"/>
      <c r="DBI5" s="19"/>
      <c r="DBJ5" s="19"/>
      <c r="DBK5" s="19"/>
      <c r="DBL5" s="19"/>
      <c r="DBM5" s="19"/>
      <c r="DBN5" s="19"/>
      <c r="DBO5" s="19"/>
      <c r="DBP5" s="19"/>
      <c r="DBQ5" s="19"/>
      <c r="DBR5" s="19"/>
      <c r="DBS5" s="19"/>
      <c r="DBT5" s="19"/>
      <c r="DBU5" s="19"/>
      <c r="DBV5" s="19"/>
      <c r="DBW5" s="19"/>
      <c r="DBX5" s="19"/>
      <c r="DBY5" s="19"/>
      <c r="DBZ5" s="19"/>
      <c r="DCA5" s="19"/>
      <c r="DCB5" s="19"/>
      <c r="DCC5" s="19"/>
      <c r="DCD5" s="19"/>
      <c r="DCE5" s="19"/>
      <c r="DCF5" s="19"/>
      <c r="DCG5" s="19"/>
      <c r="DCH5" s="19"/>
      <c r="DCI5" s="19"/>
      <c r="DCJ5" s="19"/>
      <c r="DCK5" s="19"/>
      <c r="DCL5" s="19"/>
      <c r="DCM5" s="19"/>
      <c r="DCN5" s="19"/>
      <c r="DCO5" s="19"/>
      <c r="DCP5" s="19"/>
      <c r="DCQ5" s="19"/>
      <c r="DCR5" s="19"/>
      <c r="DCS5" s="19"/>
      <c r="DCT5" s="19"/>
      <c r="DCU5" s="19"/>
      <c r="DCV5" s="19"/>
      <c r="DCW5" s="19"/>
      <c r="DCX5" s="19"/>
      <c r="DCY5" s="19"/>
      <c r="DCZ5" s="19"/>
      <c r="DDA5" s="19"/>
      <c r="DDB5" s="19"/>
      <c r="DDC5" s="19"/>
      <c r="DDD5" s="19"/>
      <c r="DDE5" s="19"/>
      <c r="DDF5" s="19"/>
      <c r="DDG5" s="19"/>
      <c r="DDH5" s="19"/>
      <c r="DDI5" s="19"/>
      <c r="DDJ5" s="19"/>
      <c r="DDK5" s="19"/>
      <c r="DDL5" s="19"/>
      <c r="DDM5" s="19"/>
      <c r="DDN5" s="19"/>
      <c r="DDO5" s="19"/>
      <c r="DDP5" s="19"/>
      <c r="DDQ5" s="19"/>
      <c r="DDR5" s="19"/>
      <c r="DDS5" s="19"/>
      <c r="DDT5" s="19"/>
      <c r="DDU5" s="19"/>
      <c r="DDV5" s="19"/>
      <c r="DDW5" s="19"/>
      <c r="DDX5" s="19"/>
      <c r="DDY5" s="19"/>
      <c r="DDZ5" s="19"/>
      <c r="DEA5" s="19"/>
      <c r="DEB5" s="19"/>
      <c r="DEC5" s="19"/>
      <c r="DED5" s="19"/>
      <c r="DEE5" s="19"/>
      <c r="DEF5" s="19"/>
      <c r="DEG5" s="19"/>
      <c r="DEH5" s="19"/>
      <c r="DEI5" s="19"/>
      <c r="DEJ5" s="19"/>
      <c r="DEK5" s="19"/>
      <c r="DEL5" s="19"/>
      <c r="DEM5" s="19"/>
      <c r="DEN5" s="19"/>
      <c r="DEO5" s="19"/>
      <c r="DEP5" s="19"/>
      <c r="DEQ5" s="19"/>
      <c r="DER5" s="19"/>
      <c r="DES5" s="19"/>
      <c r="DET5" s="19"/>
      <c r="DEU5" s="19"/>
      <c r="DEV5" s="19"/>
      <c r="DEW5" s="19"/>
      <c r="DEX5" s="19"/>
      <c r="DEY5" s="19"/>
      <c r="DEZ5" s="19"/>
      <c r="DFA5" s="19"/>
      <c r="DFB5" s="19"/>
      <c r="DFC5" s="19"/>
      <c r="DFD5" s="19"/>
      <c r="DFE5" s="19"/>
      <c r="DFF5" s="19"/>
      <c r="DFG5" s="19"/>
      <c r="DFH5" s="19"/>
      <c r="DFI5" s="19"/>
      <c r="DFJ5" s="19"/>
      <c r="DFK5" s="19"/>
      <c r="DFL5" s="19"/>
      <c r="DFM5" s="19"/>
      <c r="DFN5" s="19"/>
      <c r="DFO5" s="19"/>
      <c r="DFP5" s="19"/>
      <c r="DFQ5" s="19"/>
      <c r="DFR5" s="19"/>
      <c r="DFS5" s="19"/>
      <c r="DFT5" s="19"/>
      <c r="DFU5" s="19"/>
      <c r="DFV5" s="19"/>
      <c r="DFW5" s="19"/>
      <c r="DFX5" s="19"/>
      <c r="DFY5" s="19"/>
      <c r="DFZ5" s="19"/>
      <c r="DGA5" s="19"/>
      <c r="DGB5" s="19"/>
      <c r="DGC5" s="19"/>
      <c r="DGD5" s="19"/>
      <c r="DGE5" s="19"/>
      <c r="DGF5" s="19"/>
      <c r="DGG5" s="19"/>
      <c r="DGH5" s="19"/>
      <c r="DGI5" s="19"/>
      <c r="DGJ5" s="19"/>
      <c r="DGK5" s="19"/>
      <c r="DGL5" s="19"/>
      <c r="DGM5" s="19"/>
      <c r="DGN5" s="19"/>
      <c r="DGO5" s="19"/>
      <c r="DGP5" s="19"/>
      <c r="DGQ5" s="19"/>
      <c r="DGR5" s="19"/>
      <c r="DGS5" s="19"/>
      <c r="DGT5" s="19"/>
      <c r="DGU5" s="19"/>
      <c r="DGV5" s="19"/>
      <c r="DGW5" s="19"/>
      <c r="DGX5" s="19"/>
      <c r="DGY5" s="19"/>
      <c r="DGZ5" s="19"/>
      <c r="DHA5" s="19"/>
      <c r="DHB5" s="19"/>
      <c r="DHC5" s="19"/>
      <c r="DHD5" s="19"/>
      <c r="DHE5" s="19"/>
      <c r="DHF5" s="19"/>
      <c r="DHG5" s="19"/>
      <c r="DHH5" s="19"/>
      <c r="DHI5" s="19"/>
      <c r="DHJ5" s="19"/>
      <c r="DHK5" s="19"/>
      <c r="DHL5" s="19"/>
      <c r="DHM5" s="19"/>
      <c r="DHN5" s="19"/>
      <c r="DHO5" s="19"/>
      <c r="DHP5" s="19"/>
      <c r="DHQ5" s="19"/>
      <c r="DHR5" s="19"/>
      <c r="DHS5" s="19"/>
      <c r="DHT5" s="19"/>
      <c r="DHU5" s="19"/>
      <c r="DHV5" s="19"/>
      <c r="DHW5" s="19"/>
      <c r="DHX5" s="19"/>
      <c r="DHY5" s="19"/>
      <c r="DHZ5" s="19"/>
      <c r="DIA5" s="19"/>
      <c r="DIB5" s="19"/>
      <c r="DIC5" s="19"/>
      <c r="DID5" s="19"/>
      <c r="DIE5" s="19"/>
      <c r="DIF5" s="19"/>
      <c r="DIG5" s="19"/>
      <c r="DIH5" s="19"/>
      <c r="DII5" s="19"/>
      <c r="DIJ5" s="19"/>
      <c r="DIK5" s="19"/>
      <c r="DIL5" s="19"/>
      <c r="DIM5" s="19"/>
      <c r="DIN5" s="19"/>
      <c r="DIO5" s="19"/>
      <c r="DIP5" s="19"/>
      <c r="DIQ5" s="19"/>
      <c r="DIR5" s="19"/>
      <c r="DIS5" s="19"/>
      <c r="DIT5" s="19"/>
      <c r="DIU5" s="19"/>
      <c r="DIV5" s="19"/>
      <c r="DIW5" s="19"/>
      <c r="DIX5" s="19"/>
      <c r="DIY5" s="19"/>
      <c r="DIZ5" s="19"/>
      <c r="DJA5" s="19"/>
      <c r="DJB5" s="19"/>
      <c r="DJC5" s="19"/>
      <c r="DJD5" s="19"/>
      <c r="DJE5" s="19"/>
      <c r="DJF5" s="19"/>
      <c r="DJG5" s="19"/>
      <c r="DJH5" s="19"/>
      <c r="DJI5" s="19"/>
      <c r="DJJ5" s="19"/>
      <c r="DJK5" s="19"/>
      <c r="DJL5" s="19"/>
      <c r="DJM5" s="19"/>
      <c r="DJN5" s="19"/>
      <c r="DJO5" s="19"/>
      <c r="DJP5" s="19"/>
      <c r="DJQ5" s="19"/>
      <c r="DJR5" s="19"/>
      <c r="DJS5" s="19"/>
      <c r="DJT5" s="19"/>
      <c r="DJU5" s="19"/>
      <c r="DJV5" s="19"/>
      <c r="DJW5" s="19"/>
      <c r="DJX5" s="19"/>
      <c r="DJY5" s="19"/>
      <c r="DJZ5" s="19"/>
      <c r="DKA5" s="19"/>
      <c r="DKB5" s="19"/>
      <c r="DKC5" s="19"/>
      <c r="DKD5" s="19"/>
      <c r="DKE5" s="19"/>
      <c r="DKF5" s="19"/>
      <c r="DKG5" s="19"/>
      <c r="DKH5" s="19"/>
      <c r="DKI5" s="19"/>
      <c r="DKJ5" s="19"/>
      <c r="DKK5" s="19"/>
      <c r="DKL5" s="19"/>
      <c r="DKM5" s="19"/>
      <c r="DKN5" s="19"/>
      <c r="DKO5" s="19"/>
      <c r="DKP5" s="19"/>
      <c r="DKQ5" s="19"/>
      <c r="DKR5" s="19"/>
      <c r="DKS5" s="19"/>
      <c r="DKT5" s="19"/>
      <c r="DKU5" s="19"/>
      <c r="DKV5" s="19"/>
      <c r="DKW5" s="19"/>
      <c r="DKX5" s="19"/>
      <c r="DKY5" s="19"/>
      <c r="DKZ5" s="19"/>
      <c r="DLA5" s="19"/>
      <c r="DLB5" s="19"/>
      <c r="DLC5" s="19"/>
      <c r="DLD5" s="19"/>
      <c r="DLE5" s="19"/>
      <c r="DLF5" s="19"/>
      <c r="DLG5" s="19"/>
      <c r="DLH5" s="19"/>
      <c r="DLI5" s="19"/>
      <c r="DLJ5" s="19"/>
      <c r="DLK5" s="19"/>
      <c r="DLL5" s="19"/>
      <c r="DLM5" s="19"/>
      <c r="DLN5" s="19"/>
      <c r="DLO5" s="19"/>
      <c r="DLP5" s="19"/>
      <c r="DLQ5" s="19"/>
      <c r="DLR5" s="19"/>
      <c r="DLS5" s="19"/>
      <c r="DLT5" s="19"/>
      <c r="DLU5" s="19"/>
      <c r="DLV5" s="19"/>
      <c r="DLW5" s="19"/>
      <c r="DLX5" s="19"/>
      <c r="DLY5" s="19"/>
      <c r="DLZ5" s="19"/>
      <c r="DMA5" s="19"/>
      <c r="DMB5" s="19"/>
      <c r="DMC5" s="19"/>
      <c r="DMD5" s="19"/>
      <c r="DME5" s="19"/>
      <c r="DMF5" s="19"/>
      <c r="DMG5" s="19"/>
      <c r="DMH5" s="19"/>
      <c r="DMI5" s="19"/>
      <c r="DMJ5" s="19"/>
      <c r="DMK5" s="19"/>
      <c r="DML5" s="19"/>
      <c r="DMM5" s="19"/>
      <c r="DMN5" s="19"/>
      <c r="DMO5" s="19"/>
      <c r="DMP5" s="19"/>
      <c r="DMQ5" s="19"/>
      <c r="DMR5" s="19"/>
      <c r="DMS5" s="19"/>
      <c r="DMT5" s="19"/>
      <c r="DMU5" s="19"/>
      <c r="DMV5" s="19"/>
      <c r="DMW5" s="19"/>
      <c r="DMX5" s="19"/>
      <c r="DMY5" s="19"/>
      <c r="DMZ5" s="19"/>
      <c r="DNA5" s="19"/>
      <c r="DNB5" s="19"/>
      <c r="DNC5" s="19"/>
      <c r="DND5" s="19"/>
      <c r="DNE5" s="19"/>
      <c r="DNF5" s="19"/>
      <c r="DNG5" s="19"/>
      <c r="DNH5" s="19"/>
      <c r="DNI5" s="19"/>
      <c r="DNJ5" s="19"/>
      <c r="DNK5" s="19"/>
      <c r="DNL5" s="19"/>
      <c r="DNM5" s="19"/>
      <c r="DNN5" s="19"/>
      <c r="DNO5" s="19"/>
      <c r="DNP5" s="19"/>
      <c r="DNQ5" s="19"/>
      <c r="DNR5" s="19"/>
      <c r="DNS5" s="19"/>
      <c r="DNT5" s="19"/>
      <c r="DNU5" s="19"/>
      <c r="DNV5" s="19"/>
      <c r="DNW5" s="19"/>
      <c r="DNX5" s="19"/>
      <c r="DNY5" s="19"/>
      <c r="DNZ5" s="19"/>
      <c r="DOA5" s="19"/>
      <c r="DOB5" s="19"/>
      <c r="DOC5" s="19"/>
      <c r="DOD5" s="19"/>
      <c r="DOE5" s="19"/>
      <c r="DOF5" s="19"/>
      <c r="DOG5" s="19"/>
      <c r="DOH5" s="19"/>
      <c r="DOI5" s="19"/>
      <c r="DOJ5" s="19"/>
      <c r="DOK5" s="19"/>
      <c r="DOL5" s="19"/>
      <c r="DOM5" s="19"/>
      <c r="DON5" s="19"/>
      <c r="DOO5" s="19"/>
      <c r="DOP5" s="19"/>
      <c r="DOQ5" s="19"/>
      <c r="DOR5" s="19"/>
      <c r="DOS5" s="19"/>
      <c r="DOT5" s="19"/>
      <c r="DOU5" s="19"/>
      <c r="DOV5" s="19"/>
      <c r="DOW5" s="19"/>
      <c r="DOX5" s="19"/>
      <c r="DOY5" s="19"/>
      <c r="DOZ5" s="19"/>
      <c r="DPA5" s="19"/>
      <c r="DPB5" s="19"/>
      <c r="DPC5" s="19"/>
      <c r="DPD5" s="19"/>
      <c r="DPE5" s="19"/>
      <c r="DPF5" s="19"/>
      <c r="DPG5" s="19"/>
      <c r="DPH5" s="19"/>
      <c r="DPI5" s="19"/>
      <c r="DPJ5" s="19"/>
      <c r="DPK5" s="19"/>
      <c r="DPL5" s="19"/>
      <c r="DPM5" s="19"/>
      <c r="DPN5" s="19"/>
      <c r="DPO5" s="19"/>
      <c r="DPP5" s="19"/>
      <c r="DPQ5" s="19"/>
      <c r="DPR5" s="19"/>
      <c r="DPS5" s="19"/>
      <c r="DPT5" s="19"/>
      <c r="DPU5" s="19"/>
      <c r="DPV5" s="19"/>
      <c r="DPW5" s="19"/>
      <c r="DPX5" s="19"/>
      <c r="DPY5" s="19"/>
      <c r="DPZ5" s="19"/>
      <c r="DQA5" s="19"/>
      <c r="DQB5" s="19"/>
      <c r="DQC5" s="19"/>
      <c r="DQD5" s="19"/>
      <c r="DQE5" s="19"/>
      <c r="DQF5" s="19"/>
      <c r="DQG5" s="19"/>
      <c r="DQH5" s="19"/>
      <c r="DQI5" s="19"/>
      <c r="DQJ5" s="19"/>
      <c r="DQK5" s="19"/>
      <c r="DQL5" s="19"/>
      <c r="DQM5" s="19"/>
      <c r="DQN5" s="19"/>
      <c r="DQO5" s="19"/>
      <c r="DQP5" s="19"/>
      <c r="DQQ5" s="19"/>
      <c r="DQR5" s="19"/>
      <c r="DQS5" s="19"/>
      <c r="DQT5" s="19"/>
      <c r="DQU5" s="19"/>
      <c r="DQV5" s="19"/>
      <c r="DQW5" s="19"/>
      <c r="DQX5" s="19"/>
      <c r="DQY5" s="19"/>
      <c r="DQZ5" s="19"/>
      <c r="DRA5" s="19"/>
      <c r="DRB5" s="19"/>
      <c r="DRC5" s="19"/>
      <c r="DRD5" s="19"/>
      <c r="DRE5" s="19"/>
      <c r="DRF5" s="19"/>
      <c r="DRG5" s="19"/>
      <c r="DRH5" s="19"/>
      <c r="DRI5" s="19"/>
      <c r="DRJ5" s="19"/>
      <c r="DRK5" s="19"/>
      <c r="DRL5" s="19"/>
      <c r="DRM5" s="19"/>
      <c r="DRN5" s="19"/>
      <c r="DRO5" s="19"/>
      <c r="DRP5" s="19"/>
      <c r="DRQ5" s="19"/>
      <c r="DRR5" s="19"/>
      <c r="DRS5" s="19"/>
      <c r="DRT5" s="19"/>
      <c r="DRU5" s="19"/>
      <c r="DRV5" s="19"/>
      <c r="DRW5" s="19"/>
      <c r="DRX5" s="19"/>
      <c r="DRY5" s="19"/>
      <c r="DRZ5" s="19"/>
      <c r="DSA5" s="19"/>
      <c r="DSB5" s="19"/>
      <c r="DSC5" s="19"/>
      <c r="DSD5" s="19"/>
      <c r="DSE5" s="19"/>
      <c r="DSF5" s="19"/>
      <c r="DSG5" s="19"/>
      <c r="DSH5" s="19"/>
      <c r="DSI5" s="19"/>
      <c r="DSJ5" s="19"/>
      <c r="DSK5" s="19"/>
      <c r="DSL5" s="19"/>
      <c r="DSM5" s="19"/>
      <c r="DSN5" s="19"/>
      <c r="DSO5" s="19"/>
      <c r="DSP5" s="19"/>
      <c r="DSQ5" s="19"/>
      <c r="DSR5" s="19"/>
      <c r="DSS5" s="19"/>
      <c r="DST5" s="19"/>
      <c r="DSU5" s="19"/>
      <c r="DSV5" s="19"/>
      <c r="DSW5" s="19"/>
      <c r="DSX5" s="19"/>
      <c r="DSY5" s="19"/>
      <c r="DSZ5" s="19"/>
      <c r="DTA5" s="19"/>
      <c r="DTB5" s="19"/>
      <c r="DTC5" s="19"/>
      <c r="DTD5" s="19"/>
      <c r="DTE5" s="19"/>
      <c r="DTF5" s="19"/>
      <c r="DTG5" s="19"/>
      <c r="DTH5" s="19"/>
      <c r="DTI5" s="19"/>
      <c r="DTJ5" s="19"/>
      <c r="DTK5" s="19"/>
      <c r="DTL5" s="19"/>
      <c r="DTM5" s="19"/>
      <c r="DTN5" s="19"/>
      <c r="DTO5" s="19"/>
      <c r="DTP5" s="19"/>
      <c r="DTQ5" s="19"/>
      <c r="DTR5" s="19"/>
      <c r="DTS5" s="19"/>
      <c r="DTT5" s="19"/>
      <c r="DTU5" s="19"/>
      <c r="DTV5" s="19"/>
      <c r="DTW5" s="19"/>
      <c r="DTX5" s="19"/>
      <c r="DTY5" s="19"/>
      <c r="DTZ5" s="19"/>
      <c r="DUA5" s="19"/>
      <c r="DUB5" s="19"/>
      <c r="DUC5" s="19"/>
      <c r="DUD5" s="19"/>
      <c r="DUE5" s="19"/>
      <c r="DUF5" s="19"/>
      <c r="DUG5" s="19"/>
      <c r="DUH5" s="19"/>
      <c r="DUI5" s="19"/>
      <c r="DUJ5" s="19"/>
      <c r="DUK5" s="19"/>
      <c r="DUL5" s="19"/>
      <c r="DUM5" s="19"/>
      <c r="DUN5" s="19"/>
      <c r="DUO5" s="19"/>
      <c r="DUP5" s="19"/>
      <c r="DUQ5" s="19"/>
      <c r="DUR5" s="19"/>
      <c r="DUS5" s="19"/>
      <c r="DUT5" s="19"/>
      <c r="DUU5" s="19"/>
      <c r="DUV5" s="19"/>
      <c r="DUW5" s="19"/>
      <c r="DUX5" s="19"/>
      <c r="DUY5" s="19"/>
      <c r="DUZ5" s="19"/>
      <c r="DVA5" s="19"/>
      <c r="DVB5" s="19"/>
      <c r="DVC5" s="19"/>
      <c r="DVD5" s="19"/>
      <c r="DVE5" s="19"/>
      <c r="DVF5" s="19"/>
      <c r="DVG5" s="19"/>
      <c r="DVH5" s="19"/>
      <c r="DVI5" s="19"/>
      <c r="DVJ5" s="19"/>
      <c r="DVK5" s="19"/>
      <c r="DVL5" s="19"/>
      <c r="DVM5" s="19"/>
      <c r="DVN5" s="19"/>
      <c r="DVO5" s="19"/>
      <c r="DVP5" s="19"/>
      <c r="DVQ5" s="19"/>
      <c r="DVR5" s="19"/>
      <c r="DVS5" s="19"/>
      <c r="DVT5" s="19"/>
      <c r="DVU5" s="19"/>
      <c r="DVV5" s="19"/>
      <c r="DVW5" s="19"/>
      <c r="DVX5" s="19"/>
      <c r="DVY5" s="19"/>
      <c r="DVZ5" s="19"/>
      <c r="DWA5" s="19"/>
      <c r="DWB5" s="19"/>
      <c r="DWC5" s="19"/>
      <c r="DWD5" s="19"/>
      <c r="DWE5" s="19"/>
      <c r="DWF5" s="19"/>
      <c r="DWG5" s="19"/>
      <c r="DWH5" s="19"/>
      <c r="DWI5" s="19"/>
      <c r="DWJ5" s="19"/>
      <c r="DWK5" s="19"/>
      <c r="DWL5" s="19"/>
      <c r="DWM5" s="19"/>
      <c r="DWN5" s="19"/>
      <c r="DWO5" s="19"/>
      <c r="DWP5" s="19"/>
      <c r="DWQ5" s="19"/>
      <c r="DWR5" s="19"/>
      <c r="DWS5" s="19"/>
      <c r="DWT5" s="19"/>
      <c r="DWU5" s="19"/>
      <c r="DWV5" s="19"/>
      <c r="DWW5" s="19"/>
      <c r="DWX5" s="19"/>
      <c r="DWY5" s="19"/>
      <c r="DWZ5" s="19"/>
      <c r="DXA5" s="19"/>
      <c r="DXB5" s="19"/>
      <c r="DXC5" s="19"/>
      <c r="DXD5" s="19"/>
      <c r="DXE5" s="19"/>
      <c r="DXF5" s="19"/>
      <c r="DXG5" s="19"/>
      <c r="DXH5" s="19"/>
      <c r="DXI5" s="19"/>
      <c r="DXJ5" s="19"/>
      <c r="DXK5" s="19"/>
      <c r="DXL5" s="19"/>
      <c r="DXM5" s="19"/>
      <c r="DXN5" s="19"/>
      <c r="DXO5" s="19"/>
      <c r="DXP5" s="19"/>
      <c r="DXQ5" s="19"/>
      <c r="DXR5" s="19"/>
      <c r="DXS5" s="19"/>
      <c r="DXT5" s="19"/>
      <c r="DXU5" s="19"/>
      <c r="DXV5" s="19"/>
      <c r="DXW5" s="19"/>
      <c r="DXX5" s="19"/>
      <c r="DXY5" s="19"/>
      <c r="DXZ5" s="19"/>
      <c r="DYA5" s="19"/>
      <c r="DYB5" s="19"/>
      <c r="DYC5" s="19"/>
      <c r="DYD5" s="19"/>
      <c r="DYE5" s="19"/>
      <c r="DYF5" s="19"/>
      <c r="DYG5" s="19"/>
      <c r="DYH5" s="19"/>
      <c r="DYI5" s="19"/>
      <c r="DYJ5" s="19"/>
      <c r="DYK5" s="19"/>
      <c r="DYL5" s="19"/>
      <c r="DYM5" s="19"/>
      <c r="DYN5" s="19"/>
      <c r="DYO5" s="19"/>
      <c r="DYP5" s="19"/>
      <c r="DYQ5" s="19"/>
      <c r="DYR5" s="19"/>
      <c r="DYS5" s="19"/>
      <c r="DYT5" s="19"/>
      <c r="DYU5" s="19"/>
      <c r="DYV5" s="19"/>
      <c r="DYW5" s="19"/>
      <c r="DYX5" s="19"/>
      <c r="DYY5" s="19"/>
      <c r="DYZ5" s="19"/>
      <c r="DZA5" s="19"/>
      <c r="DZB5" s="19"/>
      <c r="DZC5" s="19"/>
      <c r="DZD5" s="19"/>
      <c r="DZE5" s="19"/>
      <c r="DZF5" s="19"/>
      <c r="DZG5" s="19"/>
      <c r="DZH5" s="19"/>
      <c r="DZI5" s="19"/>
      <c r="DZJ5" s="19"/>
      <c r="DZK5" s="19"/>
      <c r="DZL5" s="19"/>
      <c r="DZM5" s="19"/>
      <c r="DZN5" s="19"/>
      <c r="DZO5" s="19"/>
      <c r="DZP5" s="19"/>
      <c r="DZQ5" s="19"/>
      <c r="DZR5" s="19"/>
      <c r="DZS5" s="19"/>
      <c r="DZT5" s="19"/>
      <c r="DZU5" s="19"/>
      <c r="DZV5" s="19"/>
      <c r="DZW5" s="19"/>
      <c r="DZX5" s="19"/>
      <c r="DZY5" s="19"/>
      <c r="DZZ5" s="19"/>
      <c r="EAA5" s="19"/>
      <c r="EAB5" s="19"/>
      <c r="EAC5" s="19"/>
      <c r="EAD5" s="19"/>
      <c r="EAE5" s="19"/>
      <c r="EAF5" s="19"/>
      <c r="EAG5" s="19"/>
      <c r="EAH5" s="19"/>
      <c r="EAI5" s="19"/>
      <c r="EAJ5" s="19"/>
      <c r="EAK5" s="19"/>
      <c r="EAL5" s="19"/>
      <c r="EAM5" s="19"/>
      <c r="EAN5" s="19"/>
      <c r="EAO5" s="19"/>
      <c r="EAP5" s="19"/>
      <c r="EAQ5" s="19"/>
      <c r="EAR5" s="19"/>
      <c r="EAS5" s="19"/>
      <c r="EAT5" s="19"/>
      <c r="EAU5" s="19"/>
      <c r="EAV5" s="19"/>
      <c r="EAW5" s="19"/>
      <c r="EAX5" s="19"/>
      <c r="EAY5" s="19"/>
      <c r="EAZ5" s="19"/>
      <c r="EBA5" s="19"/>
      <c r="EBB5" s="19"/>
      <c r="EBC5" s="19"/>
      <c r="EBD5" s="19"/>
      <c r="EBE5" s="19"/>
      <c r="EBF5" s="19"/>
      <c r="EBG5" s="19"/>
      <c r="EBH5" s="19"/>
      <c r="EBI5" s="19"/>
      <c r="EBJ5" s="19"/>
      <c r="EBK5" s="19"/>
      <c r="EBL5" s="19"/>
      <c r="EBM5" s="19"/>
      <c r="EBN5" s="19"/>
      <c r="EBO5" s="19"/>
      <c r="EBP5" s="19"/>
      <c r="EBQ5" s="19"/>
      <c r="EBR5" s="19"/>
      <c r="EBS5" s="19"/>
      <c r="EBT5" s="19"/>
      <c r="EBU5" s="19"/>
      <c r="EBV5" s="19"/>
      <c r="EBW5" s="19"/>
      <c r="EBX5" s="19"/>
      <c r="EBY5" s="19"/>
      <c r="EBZ5" s="19"/>
      <c r="ECA5" s="19"/>
      <c r="ECB5" s="19"/>
      <c r="ECC5" s="19"/>
      <c r="ECD5" s="19"/>
      <c r="ECE5" s="19"/>
      <c r="ECF5" s="19"/>
      <c r="ECG5" s="19"/>
      <c r="ECH5" s="19"/>
      <c r="ECI5" s="19"/>
      <c r="ECJ5" s="19"/>
      <c r="ECK5" s="19"/>
      <c r="ECL5" s="19"/>
      <c r="ECM5" s="19"/>
      <c r="ECN5" s="19"/>
      <c r="ECO5" s="19"/>
      <c r="ECP5" s="19"/>
      <c r="ECQ5" s="19"/>
      <c r="ECR5" s="19"/>
      <c r="ECS5" s="19"/>
      <c r="ECT5" s="19"/>
      <c r="ECU5" s="19"/>
      <c r="ECV5" s="19"/>
      <c r="ECW5" s="19"/>
      <c r="ECX5" s="19"/>
      <c r="ECY5" s="19"/>
      <c r="ECZ5" s="19"/>
      <c r="EDA5" s="19"/>
      <c r="EDB5" s="19"/>
      <c r="EDC5" s="19"/>
      <c r="EDD5" s="19"/>
      <c r="EDE5" s="19"/>
      <c r="EDF5" s="19"/>
      <c r="EDG5" s="19"/>
      <c r="EDH5" s="19"/>
      <c r="EDI5" s="19"/>
      <c r="EDJ5" s="19"/>
      <c r="EDK5" s="19"/>
      <c r="EDL5" s="19"/>
      <c r="EDM5" s="19"/>
      <c r="EDN5" s="19"/>
      <c r="EDO5" s="19"/>
      <c r="EDP5" s="19"/>
      <c r="EDQ5" s="19"/>
      <c r="EDR5" s="19"/>
      <c r="EDS5" s="19"/>
      <c r="EDT5" s="19"/>
      <c r="EDU5" s="19"/>
      <c r="EDV5" s="19"/>
      <c r="EDW5" s="19"/>
      <c r="EDX5" s="19"/>
      <c r="EDY5" s="19"/>
      <c r="EDZ5" s="19"/>
      <c r="EEA5" s="19"/>
      <c r="EEB5" s="19"/>
      <c r="EEC5" s="19"/>
      <c r="EED5" s="19"/>
      <c r="EEE5" s="19"/>
      <c r="EEF5" s="19"/>
      <c r="EEG5" s="19"/>
      <c r="EEH5" s="19"/>
      <c r="EEI5" s="19"/>
      <c r="EEJ5" s="19"/>
      <c r="EEK5" s="19"/>
      <c r="EEL5" s="19"/>
      <c r="EEM5" s="19"/>
      <c r="EEN5" s="19"/>
      <c r="EEO5" s="19"/>
      <c r="EEP5" s="19"/>
      <c r="EEQ5" s="19"/>
      <c r="EER5" s="19"/>
      <c r="EES5" s="19"/>
      <c r="EET5" s="19"/>
      <c r="EEU5" s="19"/>
      <c r="EEV5" s="19"/>
      <c r="EEW5" s="19"/>
      <c r="EEX5" s="19"/>
      <c r="EEY5" s="19"/>
      <c r="EEZ5" s="19"/>
      <c r="EFA5" s="19"/>
      <c r="EFB5" s="19"/>
      <c r="EFC5" s="19"/>
      <c r="EFD5" s="19"/>
      <c r="EFE5" s="19"/>
      <c r="EFF5" s="19"/>
      <c r="EFG5" s="19"/>
      <c r="EFH5" s="19"/>
      <c r="EFI5" s="19"/>
      <c r="EFJ5" s="19"/>
      <c r="EFK5" s="19"/>
      <c r="EFL5" s="19"/>
      <c r="EFM5" s="19"/>
      <c r="EFN5" s="19"/>
      <c r="EFO5" s="19"/>
      <c r="EFP5" s="19"/>
      <c r="EFQ5" s="19"/>
      <c r="EFR5" s="19"/>
      <c r="EFS5" s="19"/>
      <c r="EFT5" s="19"/>
      <c r="EFU5" s="19"/>
      <c r="EFV5" s="19"/>
      <c r="EFW5" s="19"/>
      <c r="EFX5" s="19"/>
      <c r="EFY5" s="19"/>
      <c r="EFZ5" s="19"/>
      <c r="EGA5" s="19"/>
      <c r="EGB5" s="19"/>
      <c r="EGC5" s="19"/>
      <c r="EGD5" s="19"/>
      <c r="EGE5" s="19"/>
      <c r="EGF5" s="19"/>
      <c r="EGG5" s="19"/>
      <c r="EGH5" s="19"/>
      <c r="EGI5" s="19"/>
      <c r="EGJ5" s="19"/>
      <c r="EGK5" s="19"/>
      <c r="EGL5" s="19"/>
      <c r="EGM5" s="19"/>
      <c r="EGN5" s="19"/>
      <c r="EGO5" s="19"/>
      <c r="EGP5" s="19"/>
      <c r="EGQ5" s="19"/>
      <c r="EGR5" s="19"/>
      <c r="EGS5" s="19"/>
      <c r="EGT5" s="19"/>
      <c r="EGU5" s="19"/>
      <c r="EGV5" s="19"/>
      <c r="EGW5" s="19"/>
      <c r="EGX5" s="19"/>
      <c r="EGY5" s="19"/>
      <c r="EGZ5" s="19"/>
      <c r="EHA5" s="19"/>
      <c r="EHB5" s="19"/>
      <c r="EHC5" s="19"/>
      <c r="EHD5" s="19"/>
      <c r="EHE5" s="19"/>
      <c r="EHF5" s="19"/>
      <c r="EHG5" s="19"/>
      <c r="EHH5" s="19"/>
      <c r="EHI5" s="19"/>
      <c r="EHJ5" s="19"/>
      <c r="EHK5" s="19"/>
      <c r="EHL5" s="19"/>
      <c r="EHM5" s="19"/>
      <c r="EHN5" s="19"/>
      <c r="EHO5" s="19"/>
      <c r="EHP5" s="19"/>
      <c r="EHQ5" s="19"/>
      <c r="EHR5" s="19"/>
      <c r="EHS5" s="19"/>
      <c r="EHT5" s="19"/>
      <c r="EHU5" s="19"/>
      <c r="EHV5" s="19"/>
      <c r="EHW5" s="19"/>
      <c r="EHX5" s="19"/>
      <c r="EHY5" s="19"/>
      <c r="EHZ5" s="19"/>
      <c r="EIA5" s="19"/>
      <c r="EIB5" s="19"/>
      <c r="EIC5" s="19"/>
      <c r="EID5" s="19"/>
      <c r="EIE5" s="19"/>
      <c r="EIF5" s="19"/>
      <c r="EIG5" s="19"/>
      <c r="EIH5" s="19"/>
      <c r="EII5" s="19"/>
      <c r="EIJ5" s="19"/>
      <c r="EIK5" s="19"/>
      <c r="EIL5" s="19"/>
      <c r="EIM5" s="19"/>
      <c r="EIN5" s="19"/>
      <c r="EIO5" s="19"/>
      <c r="EIP5" s="19"/>
      <c r="EIQ5" s="19"/>
      <c r="EIR5" s="19"/>
      <c r="EIS5" s="19"/>
      <c r="EIT5" s="19"/>
      <c r="EIU5" s="19"/>
      <c r="EIV5" s="19"/>
      <c r="EIW5" s="19"/>
      <c r="EIX5" s="19"/>
      <c r="EIY5" s="19"/>
      <c r="EIZ5" s="19"/>
      <c r="EJA5" s="19"/>
      <c r="EJB5" s="19"/>
      <c r="EJC5" s="19"/>
      <c r="EJD5" s="19"/>
      <c r="EJE5" s="19"/>
      <c r="EJF5" s="19"/>
      <c r="EJG5" s="19"/>
      <c r="EJH5" s="19"/>
      <c r="EJI5" s="19"/>
      <c r="EJJ5" s="19"/>
      <c r="EJK5" s="19"/>
      <c r="EJL5" s="19"/>
      <c r="EJM5" s="19"/>
      <c r="EJN5" s="19"/>
      <c r="EJO5" s="19"/>
      <c r="EJP5" s="19"/>
      <c r="EJQ5" s="19"/>
      <c r="EJR5" s="19"/>
      <c r="EJS5" s="19"/>
      <c r="EJT5" s="19"/>
      <c r="EJU5" s="19"/>
      <c r="EJV5" s="19"/>
      <c r="EJW5" s="19"/>
      <c r="EJX5" s="19"/>
      <c r="EJY5" s="19"/>
      <c r="EJZ5" s="19"/>
      <c r="EKA5" s="19"/>
      <c r="EKB5" s="19"/>
      <c r="EKC5" s="19"/>
      <c r="EKD5" s="19"/>
      <c r="EKE5" s="19"/>
      <c r="EKF5" s="19"/>
      <c r="EKG5" s="19"/>
      <c r="EKH5" s="19"/>
      <c r="EKI5" s="19"/>
      <c r="EKJ5" s="19"/>
      <c r="EKK5" s="19"/>
      <c r="EKL5" s="19"/>
      <c r="EKM5" s="19"/>
      <c r="EKN5" s="19"/>
      <c r="EKO5" s="19"/>
      <c r="EKP5" s="19"/>
      <c r="EKQ5" s="19"/>
      <c r="EKR5" s="19"/>
      <c r="EKS5" s="19"/>
      <c r="EKT5" s="19"/>
      <c r="EKU5" s="19"/>
      <c r="EKV5" s="19"/>
      <c r="EKW5" s="19"/>
      <c r="EKX5" s="19"/>
      <c r="EKY5" s="19"/>
      <c r="EKZ5" s="19"/>
      <c r="ELA5" s="19"/>
      <c r="ELB5" s="19"/>
      <c r="ELC5" s="19"/>
      <c r="ELD5" s="19"/>
      <c r="ELE5" s="19"/>
      <c r="ELF5" s="19"/>
      <c r="ELG5" s="19"/>
      <c r="ELH5" s="19"/>
      <c r="ELI5" s="19"/>
      <c r="ELJ5" s="19"/>
      <c r="ELK5" s="19"/>
      <c r="ELL5" s="19"/>
      <c r="ELM5" s="19"/>
      <c r="ELN5" s="19"/>
      <c r="ELO5" s="19"/>
      <c r="ELP5" s="19"/>
      <c r="ELQ5" s="19"/>
      <c r="ELR5" s="19"/>
      <c r="ELS5" s="19"/>
      <c r="ELT5" s="19"/>
      <c r="ELU5" s="19"/>
      <c r="ELV5" s="19"/>
      <c r="ELW5" s="19"/>
      <c r="ELX5" s="19"/>
      <c r="ELY5" s="19"/>
      <c r="ELZ5" s="19"/>
      <c r="EMA5" s="19"/>
      <c r="EMB5" s="19"/>
      <c r="EMC5" s="19"/>
      <c r="EMD5" s="19"/>
      <c r="EME5" s="19"/>
      <c r="EMF5" s="19"/>
      <c r="EMG5" s="19"/>
      <c r="EMH5" s="19"/>
      <c r="EMI5" s="19"/>
      <c r="EMJ5" s="19"/>
      <c r="EMK5" s="19"/>
      <c r="EML5" s="19"/>
      <c r="EMM5" s="19"/>
      <c r="EMN5" s="19"/>
      <c r="EMO5" s="19"/>
      <c r="EMP5" s="19"/>
      <c r="EMQ5" s="19"/>
      <c r="EMR5" s="19"/>
      <c r="EMS5" s="19"/>
      <c r="EMT5" s="19"/>
      <c r="EMU5" s="19"/>
      <c r="EMV5" s="19"/>
      <c r="EMW5" s="19"/>
      <c r="EMX5" s="19"/>
      <c r="EMY5" s="19"/>
      <c r="EMZ5" s="19"/>
      <c r="ENA5" s="19"/>
      <c r="ENB5" s="19"/>
      <c r="ENC5" s="19"/>
      <c r="END5" s="19"/>
      <c r="ENE5" s="19"/>
      <c r="ENF5" s="19"/>
      <c r="ENG5" s="19"/>
      <c r="ENH5" s="19"/>
      <c r="ENI5" s="19"/>
      <c r="ENJ5" s="19"/>
      <c r="ENK5" s="19"/>
      <c r="ENL5" s="19"/>
      <c r="ENM5" s="19"/>
      <c r="ENN5" s="19"/>
      <c r="ENO5" s="19"/>
      <c r="ENP5" s="19"/>
      <c r="ENQ5" s="19"/>
      <c r="ENR5" s="19"/>
      <c r="ENS5" s="19"/>
      <c r="ENT5" s="19"/>
      <c r="ENU5" s="19"/>
      <c r="ENV5" s="19"/>
      <c r="ENW5" s="19"/>
      <c r="ENX5" s="19"/>
      <c r="ENY5" s="19"/>
      <c r="ENZ5" s="19"/>
      <c r="EOA5" s="19"/>
      <c r="EOB5" s="19"/>
      <c r="EOC5" s="19"/>
      <c r="EOD5" s="19"/>
      <c r="EOE5" s="19"/>
      <c r="EOF5" s="19"/>
      <c r="EOG5" s="19"/>
      <c r="EOH5" s="19"/>
      <c r="EOI5" s="19"/>
      <c r="EOJ5" s="19"/>
      <c r="EOK5" s="19"/>
      <c r="EOL5" s="19"/>
      <c r="EOM5" s="19"/>
      <c r="EON5" s="19"/>
      <c r="EOO5" s="19"/>
      <c r="EOP5" s="19"/>
      <c r="EOQ5" s="19"/>
      <c r="EOR5" s="19"/>
      <c r="EOS5" s="19"/>
      <c r="EOT5" s="19"/>
      <c r="EOU5" s="19"/>
      <c r="EOV5" s="19"/>
      <c r="EOW5" s="19"/>
      <c r="EOX5" s="19"/>
      <c r="EOY5" s="19"/>
      <c r="EOZ5" s="19"/>
      <c r="EPA5" s="19"/>
      <c r="EPB5" s="19"/>
      <c r="EPC5" s="19"/>
      <c r="EPD5" s="19"/>
      <c r="EPE5" s="19"/>
      <c r="EPF5" s="19"/>
      <c r="EPG5" s="19"/>
      <c r="EPH5" s="19"/>
      <c r="EPI5" s="19"/>
      <c r="EPJ5" s="19"/>
      <c r="EPK5" s="19"/>
      <c r="EPL5" s="19"/>
      <c r="EPM5" s="19"/>
      <c r="EPN5" s="19"/>
      <c r="EPO5" s="19"/>
      <c r="EPP5" s="19"/>
      <c r="EPQ5" s="19"/>
      <c r="EPR5" s="19"/>
      <c r="EPS5" s="19"/>
      <c r="EPT5" s="19"/>
      <c r="EPU5" s="19"/>
      <c r="EPV5" s="19"/>
      <c r="EPW5" s="19"/>
      <c r="EPX5" s="19"/>
      <c r="EPY5" s="19"/>
      <c r="EPZ5" s="19"/>
      <c r="EQA5" s="19"/>
      <c r="EQB5" s="19"/>
      <c r="EQC5" s="19"/>
      <c r="EQD5" s="19"/>
      <c r="EQE5" s="19"/>
      <c r="EQF5" s="19"/>
      <c r="EQG5" s="19"/>
      <c r="EQH5" s="19"/>
      <c r="EQI5" s="19"/>
      <c r="EQJ5" s="19"/>
      <c r="EQK5" s="19"/>
      <c r="EQL5" s="19"/>
      <c r="EQM5" s="19"/>
      <c r="EQN5" s="19"/>
      <c r="EQO5" s="19"/>
      <c r="EQP5" s="19"/>
      <c r="EQQ5" s="19"/>
      <c r="EQR5" s="19"/>
      <c r="EQS5" s="19"/>
      <c r="EQT5" s="19"/>
      <c r="EQU5" s="19"/>
      <c r="EQV5" s="19"/>
      <c r="EQW5" s="19"/>
      <c r="EQX5" s="19"/>
      <c r="EQY5" s="19"/>
      <c r="EQZ5" s="19"/>
      <c r="ERA5" s="19"/>
      <c r="ERB5" s="19"/>
      <c r="ERC5" s="19"/>
      <c r="ERD5" s="19"/>
      <c r="ERE5" s="19"/>
      <c r="ERF5" s="19"/>
      <c r="ERG5" s="19"/>
      <c r="ERH5" s="19"/>
      <c r="ERI5" s="19"/>
      <c r="ERJ5" s="19"/>
      <c r="ERK5" s="19"/>
      <c r="ERL5" s="19"/>
      <c r="ERM5" s="19"/>
      <c r="ERN5" s="19"/>
      <c r="ERO5" s="19"/>
      <c r="ERP5" s="19"/>
      <c r="ERQ5" s="19"/>
      <c r="ERR5" s="19"/>
      <c r="ERS5" s="19"/>
      <c r="ERT5" s="19"/>
      <c r="ERU5" s="19"/>
      <c r="ERV5" s="19"/>
      <c r="ERW5" s="19"/>
      <c r="ERX5" s="19"/>
      <c r="ERY5" s="19"/>
      <c r="ERZ5" s="19"/>
      <c r="ESA5" s="19"/>
      <c r="ESB5" s="19"/>
      <c r="ESC5" s="19"/>
      <c r="ESD5" s="19"/>
      <c r="ESE5" s="19"/>
      <c r="ESF5" s="19"/>
      <c r="ESG5" s="19"/>
      <c r="ESH5" s="19"/>
      <c r="ESI5" s="19"/>
      <c r="ESJ5" s="19"/>
      <c r="ESK5" s="19"/>
      <c r="ESL5" s="19"/>
      <c r="ESM5" s="19"/>
      <c r="ESN5" s="19"/>
      <c r="ESO5" s="19"/>
      <c r="ESP5" s="19"/>
      <c r="ESQ5" s="19"/>
      <c r="ESR5" s="19"/>
      <c r="ESS5" s="19"/>
      <c r="EST5" s="19"/>
      <c r="ESU5" s="19"/>
      <c r="ESV5" s="19"/>
      <c r="ESW5" s="19"/>
      <c r="ESX5" s="19"/>
      <c r="ESY5" s="19"/>
      <c r="ESZ5" s="19"/>
      <c r="ETA5" s="19"/>
      <c r="ETB5" s="19"/>
      <c r="ETC5" s="19"/>
      <c r="ETD5" s="19"/>
      <c r="ETE5" s="19"/>
      <c r="ETF5" s="19"/>
      <c r="ETG5" s="19"/>
      <c r="ETH5" s="19"/>
      <c r="ETI5" s="19"/>
      <c r="ETJ5" s="19"/>
      <c r="ETK5" s="19"/>
      <c r="ETL5" s="19"/>
      <c r="ETM5" s="19"/>
      <c r="ETN5" s="19"/>
      <c r="ETO5" s="19"/>
      <c r="ETP5" s="19"/>
      <c r="ETQ5" s="19"/>
      <c r="ETR5" s="19"/>
      <c r="ETS5" s="19"/>
      <c r="ETT5" s="19"/>
      <c r="ETU5" s="19"/>
      <c r="ETV5" s="19"/>
      <c r="ETW5" s="19"/>
      <c r="ETX5" s="19"/>
      <c r="ETY5" s="19"/>
      <c r="ETZ5" s="19"/>
      <c r="EUA5" s="19"/>
      <c r="EUB5" s="19"/>
      <c r="EUC5" s="19"/>
      <c r="EUD5" s="19"/>
      <c r="EUE5" s="19"/>
      <c r="EUF5" s="19"/>
      <c r="EUG5" s="19"/>
      <c r="EUH5" s="19"/>
      <c r="EUI5" s="19"/>
      <c r="EUJ5" s="19"/>
      <c r="EUK5" s="19"/>
      <c r="EUL5" s="19"/>
      <c r="EUM5" s="19"/>
      <c r="EUN5" s="19"/>
      <c r="EUO5" s="19"/>
      <c r="EUP5" s="19"/>
      <c r="EUQ5" s="19"/>
      <c r="EUR5" s="19"/>
      <c r="EUS5" s="19"/>
      <c r="EUT5" s="19"/>
      <c r="EUU5" s="19"/>
      <c r="EUV5" s="19"/>
      <c r="EUW5" s="19"/>
      <c r="EUX5" s="19"/>
      <c r="EUY5" s="19"/>
      <c r="EUZ5" s="19"/>
      <c r="EVA5" s="19"/>
      <c r="EVB5" s="19"/>
      <c r="EVC5" s="19"/>
      <c r="EVD5" s="19"/>
      <c r="EVE5" s="19"/>
      <c r="EVF5" s="19"/>
      <c r="EVG5" s="19"/>
      <c r="EVH5" s="19"/>
      <c r="EVI5" s="19"/>
      <c r="EVJ5" s="19"/>
      <c r="EVK5" s="19"/>
      <c r="EVL5" s="19"/>
      <c r="EVM5" s="19"/>
      <c r="EVN5" s="19"/>
      <c r="EVO5" s="19"/>
      <c r="EVP5" s="19"/>
      <c r="EVQ5" s="19"/>
      <c r="EVR5" s="19"/>
      <c r="EVS5" s="19"/>
      <c r="EVT5" s="19"/>
      <c r="EVU5" s="19"/>
      <c r="EVV5" s="19"/>
      <c r="EVW5" s="19"/>
      <c r="EVX5" s="19"/>
      <c r="EVY5" s="19"/>
      <c r="EVZ5" s="19"/>
      <c r="EWA5" s="19"/>
      <c r="EWB5" s="19"/>
      <c r="EWC5" s="19"/>
      <c r="EWD5" s="19"/>
      <c r="EWE5" s="19"/>
      <c r="EWF5" s="19"/>
      <c r="EWG5" s="19"/>
      <c r="EWH5" s="19"/>
      <c r="EWI5" s="19"/>
      <c r="EWJ5" s="19"/>
      <c r="EWK5" s="19"/>
      <c r="EWL5" s="19"/>
      <c r="EWM5" s="19"/>
      <c r="EWN5" s="19"/>
      <c r="EWO5" s="19"/>
      <c r="EWP5" s="19"/>
      <c r="EWQ5" s="19"/>
      <c r="EWR5" s="19"/>
      <c r="EWS5" s="19"/>
      <c r="EWT5" s="19"/>
      <c r="EWU5" s="19"/>
      <c r="EWV5" s="19"/>
      <c r="EWW5" s="19"/>
      <c r="EWX5" s="19"/>
      <c r="EWY5" s="19"/>
      <c r="EWZ5" s="19"/>
      <c r="EXA5" s="19"/>
      <c r="EXB5" s="19"/>
      <c r="EXC5" s="19"/>
      <c r="EXD5" s="19"/>
      <c r="EXE5" s="19"/>
      <c r="EXF5" s="19"/>
      <c r="EXG5" s="19"/>
      <c r="EXH5" s="19"/>
      <c r="EXI5" s="19"/>
      <c r="EXJ5" s="19"/>
      <c r="EXK5" s="19"/>
      <c r="EXL5" s="19"/>
      <c r="EXM5" s="19"/>
      <c r="EXN5" s="19"/>
      <c r="EXO5" s="19"/>
      <c r="EXP5" s="19"/>
      <c r="EXQ5" s="19"/>
      <c r="EXR5" s="19"/>
      <c r="EXS5" s="19"/>
      <c r="EXT5" s="19"/>
      <c r="EXU5" s="19"/>
      <c r="EXV5" s="19"/>
      <c r="EXW5" s="19"/>
      <c r="EXX5" s="19"/>
      <c r="EXY5" s="19"/>
      <c r="EXZ5" s="19"/>
      <c r="EYA5" s="19"/>
      <c r="EYB5" s="19"/>
      <c r="EYC5" s="19"/>
      <c r="EYD5" s="19"/>
      <c r="EYE5" s="19"/>
      <c r="EYF5" s="19"/>
      <c r="EYG5" s="19"/>
      <c r="EYH5" s="19"/>
      <c r="EYI5" s="19"/>
      <c r="EYJ5" s="19"/>
      <c r="EYK5" s="19"/>
      <c r="EYL5" s="19"/>
      <c r="EYM5" s="19"/>
      <c r="EYN5" s="19"/>
      <c r="EYO5" s="19"/>
      <c r="EYP5" s="19"/>
      <c r="EYQ5" s="19"/>
      <c r="EYR5" s="19"/>
      <c r="EYS5" s="19"/>
      <c r="EYT5" s="19"/>
      <c r="EYU5" s="19"/>
      <c r="EYV5" s="19"/>
      <c r="EYW5" s="19"/>
      <c r="EYX5" s="19"/>
      <c r="EYY5" s="19"/>
      <c r="EYZ5" s="19"/>
      <c r="EZA5" s="19"/>
      <c r="EZB5" s="19"/>
      <c r="EZC5" s="19"/>
      <c r="EZD5" s="19"/>
      <c r="EZE5" s="19"/>
      <c r="EZF5" s="19"/>
      <c r="EZG5" s="19"/>
      <c r="EZH5" s="19"/>
      <c r="EZI5" s="19"/>
      <c r="EZJ5" s="19"/>
      <c r="EZK5" s="19"/>
      <c r="EZL5" s="19"/>
      <c r="EZM5" s="19"/>
      <c r="EZN5" s="19"/>
      <c r="EZO5" s="19"/>
      <c r="EZP5" s="19"/>
      <c r="EZQ5" s="19"/>
      <c r="EZR5" s="19"/>
      <c r="EZS5" s="19"/>
      <c r="EZT5" s="19"/>
      <c r="EZU5" s="19"/>
      <c r="EZV5" s="19"/>
      <c r="EZW5" s="19"/>
      <c r="EZX5" s="19"/>
      <c r="EZY5" s="19"/>
      <c r="EZZ5" s="19"/>
      <c r="FAA5" s="19"/>
      <c r="FAB5" s="19"/>
      <c r="FAC5" s="19"/>
      <c r="FAD5" s="19"/>
      <c r="FAE5" s="19"/>
      <c r="FAF5" s="19"/>
      <c r="FAG5" s="19"/>
      <c r="FAH5" s="19"/>
      <c r="FAI5" s="19"/>
      <c r="FAJ5" s="19"/>
      <c r="FAK5" s="19"/>
      <c r="FAL5" s="19"/>
      <c r="FAM5" s="19"/>
      <c r="FAN5" s="19"/>
      <c r="FAO5" s="19"/>
      <c r="FAP5" s="19"/>
      <c r="FAQ5" s="19"/>
      <c r="FAR5" s="19"/>
      <c r="FAS5" s="19"/>
      <c r="FAT5" s="19"/>
      <c r="FAU5" s="19"/>
      <c r="FAV5" s="19"/>
      <c r="FAW5" s="19"/>
      <c r="FAX5" s="19"/>
      <c r="FAY5" s="19"/>
      <c r="FAZ5" s="19"/>
      <c r="FBA5" s="19"/>
      <c r="FBB5" s="19"/>
      <c r="FBC5" s="19"/>
      <c r="FBD5" s="19"/>
      <c r="FBE5" s="19"/>
      <c r="FBF5" s="19"/>
      <c r="FBG5" s="19"/>
      <c r="FBH5" s="19"/>
      <c r="FBI5" s="19"/>
      <c r="FBJ5" s="19"/>
      <c r="FBK5" s="19"/>
      <c r="FBL5" s="19"/>
      <c r="FBM5" s="19"/>
      <c r="FBN5" s="19"/>
      <c r="FBO5" s="19"/>
      <c r="FBP5" s="19"/>
      <c r="FBQ5" s="19"/>
      <c r="FBR5" s="19"/>
      <c r="FBS5" s="19"/>
      <c r="FBT5" s="19"/>
      <c r="FBU5" s="19"/>
      <c r="FBV5" s="19"/>
      <c r="FBW5" s="19"/>
      <c r="FBX5" s="19"/>
      <c r="FBY5" s="19"/>
      <c r="FBZ5" s="19"/>
      <c r="FCA5" s="19"/>
      <c r="FCB5" s="19"/>
      <c r="FCC5" s="19"/>
      <c r="FCD5" s="19"/>
      <c r="FCE5" s="19"/>
      <c r="FCF5" s="19"/>
      <c r="FCG5" s="19"/>
      <c r="FCH5" s="19"/>
      <c r="FCI5" s="19"/>
      <c r="FCJ5" s="19"/>
      <c r="FCK5" s="19"/>
      <c r="FCL5" s="19"/>
      <c r="FCM5" s="19"/>
      <c r="FCN5" s="19"/>
      <c r="FCO5" s="19"/>
      <c r="FCP5" s="19"/>
      <c r="FCQ5" s="19"/>
      <c r="FCR5" s="19"/>
      <c r="FCS5" s="19"/>
      <c r="FCT5" s="19"/>
      <c r="FCU5" s="19"/>
      <c r="FCV5" s="19"/>
      <c r="FCW5" s="19"/>
      <c r="FCX5" s="19"/>
      <c r="FCY5" s="19"/>
      <c r="FCZ5" s="19"/>
      <c r="FDA5" s="19"/>
      <c r="FDB5" s="19"/>
      <c r="FDC5" s="19"/>
      <c r="FDD5" s="19"/>
      <c r="FDE5" s="19"/>
      <c r="FDF5" s="19"/>
      <c r="FDG5" s="19"/>
      <c r="FDH5" s="19"/>
      <c r="FDI5" s="19"/>
      <c r="FDJ5" s="19"/>
      <c r="FDK5" s="19"/>
      <c r="FDL5" s="19"/>
      <c r="FDM5" s="19"/>
      <c r="FDN5" s="19"/>
      <c r="FDO5" s="19"/>
      <c r="FDP5" s="19"/>
      <c r="FDQ5" s="19"/>
      <c r="FDR5" s="19"/>
      <c r="FDS5" s="19"/>
      <c r="FDT5" s="19"/>
      <c r="FDU5" s="19"/>
      <c r="FDV5" s="19"/>
      <c r="FDW5" s="19"/>
      <c r="FDX5" s="19"/>
      <c r="FDY5" s="19"/>
      <c r="FDZ5" s="19"/>
      <c r="FEA5" s="19"/>
      <c r="FEB5" s="19"/>
      <c r="FEC5" s="19"/>
      <c r="FED5" s="19"/>
      <c r="FEE5" s="19"/>
      <c r="FEF5" s="19"/>
      <c r="FEG5" s="19"/>
      <c r="FEH5" s="19"/>
      <c r="FEI5" s="19"/>
      <c r="FEJ5" s="19"/>
      <c r="FEK5" s="19"/>
      <c r="FEL5" s="19"/>
      <c r="FEM5" s="19"/>
      <c r="FEN5" s="19"/>
      <c r="FEO5" s="19"/>
      <c r="FEP5" s="19"/>
      <c r="FEQ5" s="19"/>
      <c r="FER5" s="19"/>
      <c r="FES5" s="19"/>
      <c r="FET5" s="19"/>
      <c r="FEU5" s="19"/>
      <c r="FEV5" s="19"/>
      <c r="FEW5" s="19"/>
      <c r="FEX5" s="19"/>
      <c r="FEY5" s="19"/>
      <c r="FEZ5" s="19"/>
      <c r="FFA5" s="19"/>
      <c r="FFB5" s="19"/>
      <c r="FFC5" s="19"/>
      <c r="FFD5" s="19"/>
      <c r="FFE5" s="19"/>
      <c r="FFF5" s="19"/>
      <c r="FFG5" s="19"/>
      <c r="FFH5" s="19"/>
      <c r="FFI5" s="19"/>
      <c r="FFJ5" s="19"/>
      <c r="FFK5" s="19"/>
      <c r="FFL5" s="19"/>
      <c r="FFM5" s="19"/>
      <c r="FFN5" s="19"/>
      <c r="FFO5" s="19"/>
      <c r="FFP5" s="19"/>
      <c r="FFQ5" s="19"/>
      <c r="FFR5" s="19"/>
      <c r="FFS5" s="19"/>
      <c r="FFT5" s="19"/>
      <c r="FFU5" s="19"/>
      <c r="FFV5" s="19"/>
      <c r="FFW5" s="19"/>
      <c r="FFX5" s="19"/>
      <c r="FFY5" s="19"/>
      <c r="FFZ5" s="19"/>
      <c r="FGA5" s="19"/>
      <c r="FGB5" s="19"/>
      <c r="FGC5" s="19"/>
      <c r="FGD5" s="19"/>
      <c r="FGE5" s="19"/>
      <c r="FGF5" s="19"/>
      <c r="FGG5" s="19"/>
      <c r="FGH5" s="19"/>
      <c r="FGI5" s="19"/>
      <c r="FGJ5" s="19"/>
      <c r="FGK5" s="19"/>
      <c r="FGL5" s="19"/>
      <c r="FGM5" s="19"/>
      <c r="FGN5" s="19"/>
      <c r="FGO5" s="19"/>
      <c r="FGP5" s="19"/>
      <c r="FGQ5" s="19"/>
      <c r="FGR5" s="19"/>
      <c r="FGS5" s="19"/>
      <c r="FGT5" s="19"/>
      <c r="FGU5" s="19"/>
      <c r="FGV5" s="19"/>
      <c r="FGW5" s="19"/>
      <c r="FGX5" s="19"/>
      <c r="FGY5" s="19"/>
      <c r="FGZ5" s="19"/>
      <c r="FHA5" s="19"/>
      <c r="FHB5" s="19"/>
      <c r="FHC5" s="19"/>
      <c r="FHD5" s="19"/>
      <c r="FHE5" s="19"/>
      <c r="FHF5" s="19"/>
      <c r="FHG5" s="19"/>
      <c r="FHH5" s="19"/>
      <c r="FHI5" s="19"/>
      <c r="FHJ5" s="19"/>
      <c r="FHK5" s="19"/>
      <c r="FHL5" s="19"/>
      <c r="FHM5" s="19"/>
      <c r="FHN5" s="19"/>
      <c r="FHO5" s="19"/>
      <c r="FHP5" s="19"/>
      <c r="FHQ5" s="19"/>
      <c r="FHR5" s="19"/>
      <c r="FHS5" s="19"/>
      <c r="FHT5" s="19"/>
      <c r="FHU5" s="19"/>
      <c r="FHV5" s="19"/>
      <c r="FHW5" s="19"/>
      <c r="FHX5" s="19"/>
      <c r="FHY5" s="19"/>
      <c r="FHZ5" s="19"/>
      <c r="FIA5" s="19"/>
      <c r="FIB5" s="19"/>
      <c r="FIC5" s="19"/>
      <c r="FID5" s="19"/>
      <c r="FIE5" s="19"/>
      <c r="FIF5" s="19"/>
      <c r="FIG5" s="19"/>
      <c r="FIH5" s="19"/>
      <c r="FII5" s="19"/>
      <c r="FIJ5" s="19"/>
      <c r="FIK5" s="19"/>
      <c r="FIL5" s="19"/>
      <c r="FIM5" s="19"/>
      <c r="FIN5" s="19"/>
      <c r="FIO5" s="19"/>
      <c r="FIP5" s="19"/>
      <c r="FIQ5" s="19"/>
      <c r="FIR5" s="19"/>
      <c r="FIS5" s="19"/>
      <c r="FIT5" s="19"/>
      <c r="FIU5" s="19"/>
      <c r="FIV5" s="19"/>
      <c r="FIW5" s="19"/>
      <c r="FIX5" s="19"/>
      <c r="FIY5" s="19"/>
      <c r="FIZ5" s="19"/>
      <c r="FJA5" s="19"/>
      <c r="FJB5" s="19"/>
      <c r="FJC5" s="19"/>
      <c r="FJD5" s="19"/>
      <c r="FJE5" s="19"/>
      <c r="FJF5" s="19"/>
      <c r="FJG5" s="19"/>
      <c r="FJH5" s="19"/>
      <c r="FJI5" s="19"/>
      <c r="FJJ5" s="19"/>
      <c r="FJK5" s="19"/>
      <c r="FJL5" s="19"/>
      <c r="FJM5" s="19"/>
      <c r="FJN5" s="19"/>
      <c r="FJO5" s="19"/>
      <c r="FJP5" s="19"/>
      <c r="FJQ5" s="19"/>
      <c r="FJR5" s="19"/>
      <c r="FJS5" s="19"/>
      <c r="FJT5" s="19"/>
      <c r="FJU5" s="19"/>
      <c r="FJV5" s="19"/>
      <c r="FJW5" s="19"/>
      <c r="FJX5" s="19"/>
      <c r="FJY5" s="19"/>
      <c r="FJZ5" s="19"/>
      <c r="FKA5" s="19"/>
      <c r="FKB5" s="19"/>
      <c r="FKC5" s="19"/>
      <c r="FKD5" s="19"/>
      <c r="FKE5" s="19"/>
      <c r="FKF5" s="19"/>
      <c r="FKG5" s="19"/>
      <c r="FKH5" s="19"/>
      <c r="FKI5" s="19"/>
      <c r="FKJ5" s="19"/>
      <c r="FKK5" s="19"/>
      <c r="FKL5" s="19"/>
      <c r="FKM5" s="19"/>
      <c r="FKN5" s="19"/>
      <c r="FKO5" s="19"/>
      <c r="FKP5" s="19"/>
      <c r="FKQ5" s="19"/>
      <c r="FKR5" s="19"/>
      <c r="FKS5" s="19"/>
      <c r="FKT5" s="19"/>
      <c r="FKU5" s="19"/>
      <c r="FKV5" s="19"/>
      <c r="FKW5" s="19"/>
      <c r="FKX5" s="19"/>
      <c r="FKY5" s="19"/>
      <c r="FKZ5" s="19"/>
      <c r="FLA5" s="19"/>
      <c r="FLB5" s="19"/>
      <c r="FLC5" s="19"/>
      <c r="FLD5" s="19"/>
      <c r="FLE5" s="19"/>
      <c r="FLF5" s="19"/>
      <c r="FLG5" s="19"/>
      <c r="FLH5" s="19"/>
      <c r="FLI5" s="19"/>
      <c r="FLJ5" s="19"/>
      <c r="FLK5" s="19"/>
      <c r="FLL5" s="19"/>
      <c r="FLM5" s="19"/>
      <c r="FLN5" s="19"/>
      <c r="FLO5" s="19"/>
      <c r="FLP5" s="19"/>
      <c r="FLQ5" s="19"/>
      <c r="FLR5" s="19"/>
      <c r="FLS5" s="19"/>
      <c r="FLT5" s="19"/>
      <c r="FLU5" s="19"/>
      <c r="FLV5" s="19"/>
      <c r="FLW5" s="19"/>
      <c r="FLX5" s="19"/>
      <c r="FLY5" s="19"/>
      <c r="FLZ5" s="19"/>
      <c r="FMA5" s="19"/>
      <c r="FMB5" s="19"/>
      <c r="FMC5" s="19"/>
      <c r="FMD5" s="19"/>
      <c r="FME5" s="19"/>
      <c r="FMF5" s="19"/>
      <c r="FMG5" s="19"/>
      <c r="FMH5" s="19"/>
      <c r="FMI5" s="19"/>
      <c r="FMJ5" s="19"/>
      <c r="FMK5" s="19"/>
      <c r="FML5" s="19"/>
      <c r="FMM5" s="19"/>
      <c r="FMN5" s="19"/>
      <c r="FMO5" s="19"/>
      <c r="FMP5" s="19"/>
      <c r="FMQ5" s="19"/>
      <c r="FMR5" s="19"/>
      <c r="FMS5" s="19"/>
      <c r="FMT5" s="19"/>
      <c r="FMU5" s="19"/>
      <c r="FMV5" s="19"/>
      <c r="FMW5" s="19"/>
      <c r="FMX5" s="19"/>
      <c r="FMY5" s="19"/>
      <c r="FMZ5" s="19"/>
      <c r="FNA5" s="19"/>
      <c r="FNB5" s="19"/>
      <c r="FNC5" s="19"/>
      <c r="FND5" s="19"/>
      <c r="FNE5" s="19"/>
      <c r="FNF5" s="19"/>
      <c r="FNG5" s="19"/>
      <c r="FNH5" s="19"/>
      <c r="FNI5" s="19"/>
      <c r="FNJ5" s="19"/>
      <c r="FNK5" s="19"/>
      <c r="FNL5" s="19"/>
      <c r="FNM5" s="19"/>
      <c r="FNN5" s="19"/>
      <c r="FNO5" s="19"/>
      <c r="FNP5" s="19"/>
      <c r="FNQ5" s="19"/>
      <c r="FNR5" s="19"/>
      <c r="FNS5" s="19"/>
      <c r="FNT5" s="19"/>
      <c r="FNU5" s="19"/>
      <c r="FNV5" s="19"/>
      <c r="FNW5" s="19"/>
      <c r="FNX5" s="19"/>
      <c r="FNY5" s="19"/>
      <c r="FNZ5" s="19"/>
      <c r="FOA5" s="19"/>
      <c r="FOB5" s="19"/>
      <c r="FOC5" s="19"/>
      <c r="FOD5" s="19"/>
      <c r="FOE5" s="19"/>
      <c r="FOF5" s="19"/>
      <c r="FOG5" s="19"/>
      <c r="FOH5" s="19"/>
      <c r="FOI5" s="19"/>
      <c r="FOJ5" s="19"/>
      <c r="FOK5" s="19"/>
      <c r="FOL5" s="19"/>
      <c r="FOM5" s="19"/>
      <c r="FON5" s="19"/>
      <c r="FOO5" s="19"/>
      <c r="FOP5" s="19"/>
      <c r="FOQ5" s="19"/>
      <c r="FOR5" s="19"/>
      <c r="FOS5" s="19"/>
      <c r="FOT5" s="19"/>
      <c r="FOU5" s="19"/>
      <c r="FOV5" s="19"/>
      <c r="FOW5" s="19"/>
      <c r="FOX5" s="19"/>
      <c r="FOY5" s="19"/>
      <c r="FOZ5" s="19"/>
      <c r="FPA5" s="19"/>
      <c r="FPB5" s="19"/>
      <c r="FPC5" s="19"/>
      <c r="FPD5" s="19"/>
      <c r="FPE5" s="19"/>
      <c r="FPF5" s="19"/>
      <c r="FPG5" s="19"/>
      <c r="FPH5" s="19"/>
      <c r="FPI5" s="19"/>
      <c r="FPJ5" s="19"/>
      <c r="FPK5" s="19"/>
      <c r="FPL5" s="19"/>
      <c r="FPM5" s="19"/>
      <c r="FPN5" s="19"/>
      <c r="FPO5" s="19"/>
      <c r="FPP5" s="19"/>
      <c r="FPQ5" s="19"/>
      <c r="FPR5" s="19"/>
      <c r="FPS5" s="19"/>
      <c r="FPT5" s="19"/>
      <c r="FPU5" s="19"/>
      <c r="FPV5" s="19"/>
      <c r="FPW5" s="19"/>
      <c r="FPX5" s="19"/>
      <c r="FPY5" s="19"/>
      <c r="FPZ5" s="19"/>
      <c r="FQA5" s="19"/>
      <c r="FQB5" s="19"/>
      <c r="FQC5" s="19"/>
      <c r="FQD5" s="19"/>
      <c r="FQE5" s="19"/>
      <c r="FQF5" s="19"/>
      <c r="FQG5" s="19"/>
      <c r="FQH5" s="19"/>
      <c r="FQI5" s="19"/>
      <c r="FQJ5" s="19"/>
      <c r="FQK5" s="19"/>
      <c r="FQL5" s="19"/>
      <c r="FQM5" s="19"/>
      <c r="FQN5" s="19"/>
      <c r="FQO5" s="19"/>
      <c r="FQP5" s="19"/>
      <c r="FQQ5" s="19"/>
      <c r="FQR5" s="19"/>
      <c r="FQS5" s="19"/>
      <c r="FQT5" s="19"/>
      <c r="FQU5" s="19"/>
      <c r="FQV5" s="19"/>
      <c r="FQW5" s="19"/>
      <c r="FQX5" s="19"/>
      <c r="FQY5" s="19"/>
      <c r="FQZ5" s="19"/>
      <c r="FRA5" s="19"/>
      <c r="FRB5" s="19"/>
      <c r="FRC5" s="19"/>
      <c r="FRD5" s="19"/>
      <c r="FRE5" s="19"/>
      <c r="FRF5" s="19"/>
      <c r="FRG5" s="19"/>
      <c r="FRH5" s="19"/>
      <c r="FRI5" s="19"/>
      <c r="FRJ5" s="19"/>
      <c r="FRK5" s="19"/>
      <c r="FRL5" s="19"/>
      <c r="FRM5" s="19"/>
      <c r="FRN5" s="19"/>
      <c r="FRO5" s="19"/>
      <c r="FRP5" s="19"/>
      <c r="FRQ5" s="19"/>
      <c r="FRR5" s="19"/>
      <c r="FRS5" s="19"/>
      <c r="FRT5" s="19"/>
      <c r="FRU5" s="19"/>
      <c r="FRV5" s="19"/>
      <c r="FRW5" s="19"/>
      <c r="FRX5" s="19"/>
      <c r="FRY5" s="19"/>
      <c r="FRZ5" s="19"/>
      <c r="FSA5" s="19"/>
      <c r="FSB5" s="19"/>
      <c r="FSC5" s="19"/>
      <c r="FSD5" s="19"/>
      <c r="FSE5" s="19"/>
      <c r="FSF5" s="19"/>
      <c r="FSG5" s="19"/>
      <c r="FSH5" s="19"/>
      <c r="FSI5" s="19"/>
      <c r="FSJ5" s="19"/>
      <c r="FSK5" s="19"/>
      <c r="FSL5" s="19"/>
      <c r="FSM5" s="19"/>
      <c r="FSN5" s="19"/>
      <c r="FSO5" s="19"/>
      <c r="FSP5" s="19"/>
      <c r="FSQ5" s="19"/>
      <c r="FSR5" s="19"/>
      <c r="FSS5" s="19"/>
      <c r="FST5" s="19"/>
      <c r="FSU5" s="19"/>
      <c r="FSV5" s="19"/>
      <c r="FSW5" s="19"/>
      <c r="FSX5" s="19"/>
      <c r="FSY5" s="19"/>
      <c r="FSZ5" s="19"/>
      <c r="FTA5" s="19"/>
      <c r="FTB5" s="19"/>
      <c r="FTC5" s="19"/>
      <c r="FTD5" s="19"/>
      <c r="FTE5" s="19"/>
      <c r="FTF5" s="19"/>
      <c r="FTG5" s="19"/>
      <c r="FTH5" s="19"/>
      <c r="FTI5" s="19"/>
      <c r="FTJ5" s="19"/>
      <c r="FTK5" s="19"/>
      <c r="FTL5" s="19"/>
      <c r="FTM5" s="19"/>
      <c r="FTN5" s="19"/>
      <c r="FTO5" s="19"/>
      <c r="FTP5" s="19"/>
      <c r="FTQ5" s="19"/>
      <c r="FTR5" s="19"/>
      <c r="FTS5" s="19"/>
      <c r="FTT5" s="19"/>
      <c r="FTU5" s="19"/>
      <c r="FTV5" s="19"/>
      <c r="FTW5" s="19"/>
      <c r="FTX5" s="19"/>
      <c r="FTY5" s="19"/>
      <c r="FTZ5" s="19"/>
      <c r="FUA5" s="19"/>
      <c r="FUB5" s="19"/>
      <c r="FUC5" s="19"/>
      <c r="FUD5" s="19"/>
      <c r="FUE5" s="19"/>
      <c r="FUF5" s="19"/>
      <c r="FUG5" s="19"/>
      <c r="FUH5" s="19"/>
      <c r="FUI5" s="19"/>
      <c r="FUJ5" s="19"/>
      <c r="FUK5" s="19"/>
      <c r="FUL5" s="19"/>
      <c r="FUM5" s="19"/>
      <c r="FUN5" s="19"/>
      <c r="FUO5" s="19"/>
      <c r="FUP5" s="19"/>
      <c r="FUQ5" s="19"/>
      <c r="FUR5" s="19"/>
      <c r="FUS5" s="19"/>
      <c r="FUT5" s="19"/>
      <c r="FUU5" s="19"/>
      <c r="FUV5" s="19"/>
      <c r="FUW5" s="19"/>
      <c r="FUX5" s="19"/>
      <c r="FUY5" s="19"/>
      <c r="FUZ5" s="19"/>
      <c r="FVA5" s="19"/>
      <c r="FVB5" s="19"/>
      <c r="FVC5" s="19"/>
      <c r="FVD5" s="19"/>
      <c r="FVE5" s="19"/>
      <c r="FVF5" s="19"/>
      <c r="FVG5" s="19"/>
      <c r="FVH5" s="19"/>
      <c r="FVI5" s="19"/>
      <c r="FVJ5" s="19"/>
      <c r="FVK5" s="19"/>
      <c r="FVL5" s="19"/>
      <c r="FVM5" s="19"/>
      <c r="FVN5" s="19"/>
      <c r="FVO5" s="19"/>
      <c r="FVP5" s="19"/>
      <c r="FVQ5" s="19"/>
      <c r="FVR5" s="19"/>
      <c r="FVS5" s="19"/>
      <c r="FVT5" s="19"/>
      <c r="FVU5" s="19"/>
      <c r="FVV5" s="19"/>
      <c r="FVW5" s="19"/>
      <c r="FVX5" s="19"/>
      <c r="FVY5" s="19"/>
      <c r="FVZ5" s="19"/>
      <c r="FWA5" s="19"/>
      <c r="FWB5" s="19"/>
      <c r="FWC5" s="19"/>
      <c r="FWD5" s="19"/>
      <c r="FWE5" s="19"/>
      <c r="FWF5" s="19"/>
      <c r="FWG5" s="19"/>
      <c r="FWH5" s="19"/>
      <c r="FWI5" s="19"/>
      <c r="FWJ5" s="19"/>
      <c r="FWK5" s="19"/>
      <c r="FWL5" s="19"/>
      <c r="FWM5" s="19"/>
      <c r="FWN5" s="19"/>
      <c r="FWO5" s="19"/>
      <c r="FWP5" s="19"/>
      <c r="FWQ5" s="19"/>
      <c r="FWR5" s="19"/>
      <c r="FWS5" s="19"/>
      <c r="FWT5" s="19"/>
      <c r="FWU5" s="19"/>
      <c r="FWV5" s="19"/>
      <c r="FWW5" s="19"/>
      <c r="FWX5" s="19"/>
      <c r="FWY5" s="19"/>
      <c r="FWZ5" s="19"/>
      <c r="FXA5" s="19"/>
      <c r="FXB5" s="19"/>
      <c r="FXC5" s="19"/>
      <c r="FXD5" s="19"/>
      <c r="FXE5" s="19"/>
      <c r="FXF5" s="19"/>
      <c r="FXG5" s="19"/>
      <c r="FXH5" s="19"/>
      <c r="FXI5" s="19"/>
      <c r="FXJ5" s="19"/>
      <c r="FXK5" s="19"/>
      <c r="FXL5" s="19"/>
      <c r="FXM5" s="19"/>
      <c r="FXN5" s="19"/>
      <c r="FXO5" s="19"/>
      <c r="FXP5" s="19"/>
      <c r="FXQ5" s="19"/>
      <c r="FXR5" s="19"/>
      <c r="FXS5" s="19"/>
      <c r="FXT5" s="19"/>
      <c r="FXU5" s="19"/>
      <c r="FXV5" s="19"/>
      <c r="FXW5" s="19"/>
      <c r="FXX5" s="19"/>
      <c r="FXY5" s="19"/>
      <c r="FXZ5" s="19"/>
      <c r="FYA5" s="19"/>
      <c r="FYB5" s="19"/>
      <c r="FYC5" s="19"/>
      <c r="FYD5" s="19"/>
      <c r="FYE5" s="19"/>
      <c r="FYF5" s="19"/>
      <c r="FYG5" s="19"/>
      <c r="FYH5" s="19"/>
      <c r="FYI5" s="19"/>
      <c r="FYJ5" s="19"/>
      <c r="FYK5" s="19"/>
      <c r="FYL5" s="19"/>
      <c r="FYM5" s="19"/>
      <c r="FYN5" s="19"/>
      <c r="FYO5" s="19"/>
      <c r="FYP5" s="19"/>
      <c r="FYQ5" s="19"/>
      <c r="FYR5" s="19"/>
      <c r="FYS5" s="19"/>
      <c r="FYT5" s="19"/>
      <c r="FYU5" s="19"/>
      <c r="FYV5" s="19"/>
      <c r="FYW5" s="19"/>
      <c r="FYX5" s="19"/>
      <c r="FYY5" s="19"/>
      <c r="FYZ5" s="19"/>
      <c r="FZA5" s="19"/>
      <c r="FZB5" s="19"/>
      <c r="FZC5" s="19"/>
      <c r="FZD5" s="19"/>
      <c r="FZE5" s="19"/>
      <c r="FZF5" s="19"/>
      <c r="FZG5" s="19"/>
      <c r="FZH5" s="19"/>
      <c r="FZI5" s="19"/>
      <c r="FZJ5" s="19"/>
      <c r="FZK5" s="19"/>
      <c r="FZL5" s="19"/>
      <c r="FZM5" s="19"/>
      <c r="FZN5" s="19"/>
      <c r="FZO5" s="19"/>
      <c r="FZP5" s="19"/>
      <c r="FZQ5" s="19"/>
      <c r="FZR5" s="19"/>
      <c r="FZS5" s="19"/>
      <c r="FZT5" s="19"/>
      <c r="FZU5" s="19"/>
      <c r="FZV5" s="19"/>
      <c r="FZW5" s="19"/>
      <c r="FZX5" s="19"/>
      <c r="FZY5" s="19"/>
      <c r="FZZ5" s="19"/>
      <c r="GAA5" s="19"/>
      <c r="GAB5" s="19"/>
      <c r="GAC5" s="19"/>
      <c r="GAD5" s="19"/>
      <c r="GAE5" s="19"/>
      <c r="GAF5" s="19"/>
      <c r="GAG5" s="19"/>
      <c r="GAH5" s="19"/>
      <c r="GAI5" s="19"/>
      <c r="GAJ5" s="19"/>
      <c r="GAK5" s="19"/>
      <c r="GAL5" s="19"/>
      <c r="GAM5" s="19"/>
      <c r="GAN5" s="19"/>
      <c r="GAO5" s="19"/>
      <c r="GAP5" s="19"/>
      <c r="GAQ5" s="19"/>
      <c r="GAR5" s="19"/>
      <c r="GAS5" s="19"/>
      <c r="GAT5" s="19"/>
      <c r="GAU5" s="19"/>
      <c r="GAV5" s="19"/>
      <c r="GAW5" s="19"/>
      <c r="GAX5" s="19"/>
      <c r="GAY5" s="19"/>
      <c r="GAZ5" s="19"/>
      <c r="GBA5" s="19"/>
      <c r="GBB5" s="19"/>
      <c r="GBC5" s="19"/>
      <c r="GBD5" s="19"/>
      <c r="GBE5" s="19"/>
      <c r="GBF5" s="19"/>
      <c r="GBG5" s="19"/>
      <c r="GBH5" s="19"/>
      <c r="GBI5" s="19"/>
      <c r="GBJ5" s="19"/>
      <c r="GBK5" s="19"/>
      <c r="GBL5" s="19"/>
      <c r="GBM5" s="19"/>
      <c r="GBN5" s="19"/>
      <c r="GBO5" s="19"/>
      <c r="GBP5" s="19"/>
      <c r="GBQ5" s="19"/>
      <c r="GBR5" s="19"/>
      <c r="GBS5" s="19"/>
      <c r="GBT5" s="19"/>
      <c r="GBU5" s="19"/>
      <c r="GBV5" s="19"/>
      <c r="GBW5" s="19"/>
      <c r="GBX5" s="19"/>
      <c r="GBY5" s="19"/>
      <c r="GBZ5" s="19"/>
      <c r="GCA5" s="19"/>
      <c r="GCB5" s="19"/>
      <c r="GCC5" s="19"/>
      <c r="GCD5" s="19"/>
      <c r="GCE5" s="19"/>
      <c r="GCF5" s="19"/>
      <c r="GCG5" s="19"/>
      <c r="GCH5" s="19"/>
      <c r="GCI5" s="19"/>
      <c r="GCJ5" s="19"/>
      <c r="GCK5" s="19"/>
      <c r="GCL5" s="19"/>
      <c r="GCM5" s="19"/>
      <c r="GCN5" s="19"/>
      <c r="GCO5" s="19"/>
      <c r="GCP5" s="19"/>
      <c r="GCQ5" s="19"/>
      <c r="GCR5" s="19"/>
      <c r="GCS5" s="19"/>
      <c r="GCT5" s="19"/>
      <c r="GCU5" s="19"/>
      <c r="GCV5" s="19"/>
      <c r="GCW5" s="19"/>
      <c r="GCX5" s="19"/>
      <c r="GCY5" s="19"/>
      <c r="GCZ5" s="19"/>
      <c r="GDA5" s="19"/>
      <c r="GDB5" s="19"/>
      <c r="GDC5" s="19"/>
      <c r="GDD5" s="19"/>
      <c r="GDE5" s="19"/>
      <c r="GDF5" s="19"/>
      <c r="GDG5" s="19"/>
      <c r="GDH5" s="19"/>
      <c r="GDI5" s="19"/>
      <c r="GDJ5" s="19"/>
      <c r="GDK5" s="19"/>
      <c r="GDL5" s="19"/>
      <c r="GDM5" s="19"/>
      <c r="GDN5" s="19"/>
      <c r="GDO5" s="19"/>
      <c r="GDP5" s="19"/>
      <c r="GDQ5" s="19"/>
      <c r="GDR5" s="19"/>
      <c r="GDS5" s="19"/>
      <c r="GDT5" s="19"/>
      <c r="GDU5" s="19"/>
      <c r="GDV5" s="19"/>
      <c r="GDW5" s="19"/>
      <c r="GDX5" s="19"/>
      <c r="GDY5" s="19"/>
      <c r="GDZ5" s="19"/>
      <c r="GEA5" s="19"/>
      <c r="GEB5" s="19"/>
      <c r="GEC5" s="19"/>
      <c r="GED5" s="19"/>
      <c r="GEE5" s="19"/>
      <c r="GEF5" s="19"/>
      <c r="GEG5" s="19"/>
      <c r="GEH5" s="19"/>
      <c r="GEI5" s="19"/>
      <c r="GEJ5" s="19"/>
      <c r="GEK5" s="19"/>
      <c r="GEL5" s="19"/>
      <c r="GEM5" s="19"/>
      <c r="GEN5" s="19"/>
      <c r="GEO5" s="19"/>
      <c r="GEP5" s="19"/>
      <c r="GEQ5" s="19"/>
      <c r="GER5" s="19"/>
      <c r="GES5" s="19"/>
      <c r="GET5" s="19"/>
      <c r="GEU5" s="19"/>
      <c r="GEV5" s="19"/>
      <c r="GEW5" s="19"/>
      <c r="GEX5" s="19"/>
      <c r="GEY5" s="19"/>
      <c r="GEZ5" s="19"/>
      <c r="GFA5" s="19"/>
      <c r="GFB5" s="19"/>
      <c r="GFC5" s="19"/>
      <c r="GFD5" s="19"/>
      <c r="GFE5" s="19"/>
      <c r="GFF5" s="19"/>
      <c r="GFG5" s="19"/>
      <c r="GFH5" s="19"/>
      <c r="GFI5" s="19"/>
      <c r="GFJ5" s="19"/>
      <c r="GFK5" s="19"/>
      <c r="GFL5" s="19"/>
      <c r="GFM5" s="19"/>
      <c r="GFN5" s="19"/>
      <c r="GFO5" s="19"/>
      <c r="GFP5" s="19"/>
      <c r="GFQ5" s="19"/>
      <c r="GFR5" s="19"/>
      <c r="GFS5" s="19"/>
      <c r="GFT5" s="19"/>
      <c r="GFU5" s="19"/>
      <c r="GFV5" s="19"/>
      <c r="GFW5" s="19"/>
      <c r="GFX5" s="19"/>
      <c r="GFY5" s="19"/>
      <c r="GFZ5" s="19"/>
      <c r="GGA5" s="19"/>
      <c r="GGB5" s="19"/>
      <c r="GGC5" s="19"/>
      <c r="GGD5" s="19"/>
      <c r="GGE5" s="19"/>
      <c r="GGF5" s="19"/>
      <c r="GGG5" s="19"/>
      <c r="GGH5" s="19"/>
      <c r="GGI5" s="19"/>
      <c r="GGJ5" s="19"/>
      <c r="GGK5" s="19"/>
      <c r="GGL5" s="19"/>
      <c r="GGM5" s="19"/>
      <c r="GGN5" s="19"/>
      <c r="GGO5" s="19"/>
      <c r="GGP5" s="19"/>
      <c r="GGQ5" s="19"/>
      <c r="GGR5" s="19"/>
      <c r="GGS5" s="19"/>
      <c r="GGT5" s="19"/>
      <c r="GGU5" s="19"/>
      <c r="GGV5" s="19"/>
      <c r="GGW5" s="19"/>
      <c r="GGX5" s="19"/>
      <c r="GGY5" s="19"/>
      <c r="GGZ5" s="19"/>
      <c r="GHA5" s="19"/>
      <c r="GHB5" s="19"/>
      <c r="GHC5" s="19"/>
      <c r="GHD5" s="19"/>
      <c r="GHE5" s="19"/>
      <c r="GHF5" s="19"/>
      <c r="GHG5" s="19"/>
      <c r="GHH5" s="19"/>
      <c r="GHI5" s="19"/>
      <c r="GHJ5" s="19"/>
      <c r="GHK5" s="19"/>
      <c r="GHL5" s="19"/>
      <c r="GHM5" s="19"/>
      <c r="GHN5" s="19"/>
      <c r="GHO5" s="19"/>
      <c r="GHP5" s="19"/>
      <c r="GHQ5" s="19"/>
      <c r="GHR5" s="19"/>
      <c r="GHS5" s="19"/>
      <c r="GHT5" s="19"/>
      <c r="GHU5" s="19"/>
      <c r="GHV5" s="19"/>
      <c r="GHW5" s="19"/>
      <c r="GHX5" s="19"/>
      <c r="GHY5" s="19"/>
      <c r="GHZ5" s="19"/>
      <c r="GIA5" s="19"/>
      <c r="GIB5" s="19"/>
      <c r="GIC5" s="19"/>
      <c r="GID5" s="19"/>
      <c r="GIE5" s="19"/>
      <c r="GIF5" s="19"/>
      <c r="GIG5" s="19"/>
      <c r="GIH5" s="19"/>
      <c r="GII5" s="19"/>
      <c r="GIJ5" s="19"/>
      <c r="GIK5" s="19"/>
      <c r="GIL5" s="19"/>
      <c r="GIM5" s="19"/>
      <c r="GIN5" s="19"/>
      <c r="GIO5" s="19"/>
      <c r="GIP5" s="19"/>
      <c r="GIQ5" s="19"/>
      <c r="GIR5" s="19"/>
      <c r="GIS5" s="19"/>
      <c r="GIT5" s="19"/>
      <c r="GIU5" s="19"/>
      <c r="GIV5" s="19"/>
      <c r="GIW5" s="19"/>
      <c r="GIX5" s="19"/>
      <c r="GIY5" s="19"/>
      <c r="GIZ5" s="19"/>
      <c r="GJA5" s="19"/>
      <c r="GJB5" s="19"/>
      <c r="GJC5" s="19"/>
      <c r="GJD5" s="19"/>
      <c r="GJE5" s="19"/>
      <c r="GJF5" s="19"/>
      <c r="GJG5" s="19"/>
      <c r="GJH5" s="19"/>
      <c r="GJI5" s="19"/>
      <c r="GJJ5" s="19"/>
      <c r="GJK5" s="19"/>
      <c r="GJL5" s="19"/>
      <c r="GJM5" s="19"/>
      <c r="GJN5" s="19"/>
      <c r="GJO5" s="19"/>
      <c r="GJP5" s="19"/>
      <c r="GJQ5" s="19"/>
      <c r="GJR5" s="19"/>
      <c r="GJS5" s="19"/>
      <c r="GJT5" s="19"/>
      <c r="GJU5" s="19"/>
      <c r="GJV5" s="19"/>
      <c r="GJW5" s="19"/>
      <c r="GJX5" s="19"/>
      <c r="GJY5" s="19"/>
      <c r="GJZ5" s="19"/>
      <c r="GKA5" s="19"/>
      <c r="GKB5" s="19"/>
      <c r="GKC5" s="19"/>
      <c r="GKD5" s="19"/>
      <c r="GKE5" s="19"/>
      <c r="GKF5" s="19"/>
      <c r="GKG5" s="19"/>
      <c r="GKH5" s="19"/>
      <c r="GKI5" s="19"/>
      <c r="GKJ5" s="19"/>
      <c r="GKK5" s="19"/>
      <c r="GKL5" s="19"/>
      <c r="GKM5" s="19"/>
      <c r="GKN5" s="19"/>
      <c r="GKO5" s="19"/>
      <c r="GKP5" s="19"/>
      <c r="GKQ5" s="19"/>
      <c r="GKR5" s="19"/>
      <c r="GKS5" s="19"/>
      <c r="GKT5" s="19"/>
      <c r="GKU5" s="19"/>
      <c r="GKV5" s="19"/>
      <c r="GKW5" s="19"/>
      <c r="GKX5" s="19"/>
      <c r="GKY5" s="19"/>
      <c r="GKZ5" s="19"/>
      <c r="GLA5" s="19"/>
      <c r="GLB5" s="19"/>
      <c r="GLC5" s="19"/>
      <c r="GLD5" s="19"/>
      <c r="GLE5" s="19"/>
      <c r="GLF5" s="19"/>
      <c r="GLG5" s="19"/>
      <c r="GLH5" s="19"/>
      <c r="GLI5" s="19"/>
      <c r="GLJ5" s="19"/>
      <c r="GLK5" s="19"/>
      <c r="GLL5" s="19"/>
      <c r="GLM5" s="19"/>
      <c r="GLN5" s="19"/>
      <c r="GLO5" s="19"/>
      <c r="GLP5" s="19"/>
      <c r="GLQ5" s="19"/>
      <c r="GLR5" s="19"/>
      <c r="GLS5" s="19"/>
      <c r="GLT5" s="19"/>
      <c r="GLU5" s="19"/>
      <c r="GLV5" s="19"/>
      <c r="GLW5" s="19"/>
      <c r="GLX5" s="19"/>
      <c r="GLY5" s="19"/>
      <c r="GLZ5" s="19"/>
      <c r="GMA5" s="19"/>
      <c r="GMB5" s="19"/>
      <c r="GMC5" s="19"/>
      <c r="GMD5" s="19"/>
      <c r="GME5" s="19"/>
      <c r="GMF5" s="19"/>
      <c r="GMG5" s="19"/>
      <c r="GMH5" s="19"/>
      <c r="GMI5" s="19"/>
      <c r="GMJ5" s="19"/>
      <c r="GMK5" s="19"/>
      <c r="GML5" s="19"/>
      <c r="GMM5" s="19"/>
      <c r="GMN5" s="19"/>
      <c r="GMO5" s="19"/>
      <c r="GMP5" s="19"/>
      <c r="GMQ5" s="19"/>
      <c r="GMR5" s="19"/>
      <c r="GMS5" s="19"/>
      <c r="GMT5" s="19"/>
      <c r="GMU5" s="19"/>
      <c r="GMV5" s="19"/>
      <c r="GMW5" s="19"/>
      <c r="GMX5" s="19"/>
      <c r="GMY5" s="19"/>
      <c r="GMZ5" s="19"/>
      <c r="GNA5" s="19"/>
      <c r="GNB5" s="19"/>
      <c r="GNC5" s="19"/>
      <c r="GND5" s="19"/>
      <c r="GNE5" s="19"/>
      <c r="GNF5" s="19"/>
      <c r="GNG5" s="19"/>
      <c r="GNH5" s="19"/>
      <c r="GNI5" s="19"/>
      <c r="GNJ5" s="19"/>
      <c r="GNK5" s="19"/>
      <c r="GNL5" s="19"/>
      <c r="GNM5" s="19"/>
      <c r="GNN5" s="19"/>
      <c r="GNO5" s="19"/>
      <c r="GNP5" s="19"/>
      <c r="GNQ5" s="19"/>
      <c r="GNR5" s="19"/>
      <c r="GNS5" s="19"/>
      <c r="GNT5" s="19"/>
      <c r="GNU5" s="19"/>
      <c r="GNV5" s="19"/>
      <c r="GNW5" s="19"/>
      <c r="GNX5" s="19"/>
      <c r="GNY5" s="19"/>
      <c r="GNZ5" s="19"/>
      <c r="GOA5" s="19"/>
      <c r="GOB5" s="19"/>
      <c r="GOC5" s="19"/>
      <c r="GOD5" s="19"/>
      <c r="GOE5" s="19"/>
      <c r="GOF5" s="19"/>
      <c r="GOG5" s="19"/>
      <c r="GOH5" s="19"/>
      <c r="GOI5" s="19"/>
      <c r="GOJ5" s="19"/>
      <c r="GOK5" s="19"/>
      <c r="GOL5" s="19"/>
      <c r="GOM5" s="19"/>
      <c r="GON5" s="19"/>
      <c r="GOO5" s="19"/>
      <c r="GOP5" s="19"/>
      <c r="GOQ5" s="19"/>
      <c r="GOR5" s="19"/>
      <c r="GOS5" s="19"/>
      <c r="GOT5" s="19"/>
      <c r="GOU5" s="19"/>
      <c r="GOV5" s="19"/>
      <c r="GOW5" s="19"/>
      <c r="GOX5" s="19"/>
      <c r="GOY5" s="19"/>
      <c r="GOZ5" s="19"/>
      <c r="GPA5" s="19"/>
      <c r="GPB5" s="19"/>
      <c r="GPC5" s="19"/>
      <c r="GPD5" s="19"/>
      <c r="GPE5" s="19"/>
      <c r="GPF5" s="19"/>
      <c r="GPG5" s="19"/>
      <c r="GPH5" s="19"/>
      <c r="GPI5" s="19"/>
      <c r="GPJ5" s="19"/>
      <c r="GPK5" s="19"/>
      <c r="GPL5" s="19"/>
      <c r="GPM5" s="19"/>
      <c r="GPN5" s="19"/>
      <c r="GPO5" s="19"/>
      <c r="GPP5" s="19"/>
      <c r="GPQ5" s="19"/>
      <c r="GPR5" s="19"/>
      <c r="GPS5" s="19"/>
      <c r="GPT5" s="19"/>
      <c r="GPU5" s="19"/>
      <c r="GPV5" s="19"/>
      <c r="GPW5" s="19"/>
      <c r="GPX5" s="19"/>
      <c r="GPY5" s="19"/>
      <c r="GPZ5" s="19"/>
      <c r="GQA5" s="19"/>
      <c r="GQB5" s="19"/>
      <c r="GQC5" s="19"/>
      <c r="GQD5" s="19"/>
      <c r="GQE5" s="19"/>
      <c r="GQF5" s="19"/>
      <c r="GQG5" s="19"/>
      <c r="GQH5" s="19"/>
      <c r="GQI5" s="19"/>
      <c r="GQJ5" s="19"/>
      <c r="GQK5" s="19"/>
      <c r="GQL5" s="19"/>
      <c r="GQM5" s="19"/>
      <c r="GQN5" s="19"/>
      <c r="GQO5" s="19"/>
      <c r="GQP5" s="19"/>
      <c r="GQQ5" s="19"/>
      <c r="GQR5" s="19"/>
      <c r="GQS5" s="19"/>
      <c r="GQT5" s="19"/>
      <c r="GQU5" s="19"/>
      <c r="GQV5" s="19"/>
      <c r="GQW5" s="19"/>
      <c r="GQX5" s="19"/>
      <c r="GQY5" s="19"/>
      <c r="GQZ5" s="19"/>
      <c r="GRA5" s="19"/>
      <c r="GRB5" s="19"/>
      <c r="GRC5" s="19"/>
      <c r="GRD5" s="19"/>
      <c r="GRE5" s="19"/>
      <c r="GRF5" s="19"/>
      <c r="GRG5" s="19"/>
      <c r="GRH5" s="19"/>
      <c r="GRI5" s="19"/>
      <c r="GRJ5" s="19"/>
      <c r="GRK5" s="19"/>
      <c r="GRL5" s="19"/>
      <c r="GRM5" s="19"/>
      <c r="GRN5" s="19"/>
      <c r="GRO5" s="19"/>
      <c r="GRP5" s="19"/>
      <c r="GRQ5" s="19"/>
      <c r="GRR5" s="19"/>
      <c r="GRS5" s="19"/>
      <c r="GRT5" s="19"/>
      <c r="GRU5" s="19"/>
      <c r="GRV5" s="19"/>
      <c r="GRW5" s="19"/>
      <c r="GRX5" s="19"/>
      <c r="GRY5" s="19"/>
      <c r="GRZ5" s="19"/>
      <c r="GSA5" s="19"/>
      <c r="GSB5" s="19"/>
      <c r="GSC5" s="19"/>
      <c r="GSD5" s="19"/>
      <c r="GSE5" s="19"/>
      <c r="GSF5" s="19"/>
      <c r="GSG5" s="19"/>
      <c r="GSH5" s="19"/>
      <c r="GSI5" s="19"/>
      <c r="GSJ5" s="19"/>
      <c r="GSK5" s="19"/>
      <c r="GSL5" s="19"/>
      <c r="GSM5" s="19"/>
      <c r="GSN5" s="19"/>
      <c r="GSO5" s="19"/>
      <c r="GSP5" s="19"/>
      <c r="GSQ5" s="19"/>
      <c r="GSR5" s="19"/>
      <c r="GSS5" s="19"/>
      <c r="GST5" s="19"/>
      <c r="GSU5" s="19"/>
      <c r="GSV5" s="19"/>
      <c r="GSW5" s="19"/>
      <c r="GSX5" s="19"/>
      <c r="GSY5" s="19"/>
      <c r="GSZ5" s="19"/>
      <c r="GTA5" s="19"/>
      <c r="GTB5" s="19"/>
      <c r="GTC5" s="19"/>
      <c r="GTD5" s="19"/>
      <c r="GTE5" s="19"/>
      <c r="GTF5" s="19"/>
      <c r="GTG5" s="19"/>
      <c r="GTH5" s="19"/>
      <c r="GTI5" s="19"/>
      <c r="GTJ5" s="19"/>
      <c r="GTK5" s="19"/>
      <c r="GTL5" s="19"/>
      <c r="GTM5" s="19"/>
      <c r="GTN5" s="19"/>
      <c r="GTO5" s="19"/>
      <c r="GTP5" s="19"/>
      <c r="GTQ5" s="19"/>
      <c r="GTR5" s="19"/>
      <c r="GTS5" s="19"/>
      <c r="GTT5" s="19"/>
      <c r="GTU5" s="19"/>
      <c r="GTV5" s="19"/>
      <c r="GTW5" s="19"/>
      <c r="GTX5" s="19"/>
      <c r="GTY5" s="19"/>
      <c r="GTZ5" s="19"/>
      <c r="GUA5" s="19"/>
      <c r="GUB5" s="19"/>
      <c r="GUC5" s="19"/>
      <c r="GUD5" s="19"/>
      <c r="GUE5" s="19"/>
      <c r="GUF5" s="19"/>
      <c r="GUG5" s="19"/>
      <c r="GUH5" s="19"/>
      <c r="GUI5" s="19"/>
      <c r="GUJ5" s="19"/>
      <c r="GUK5" s="19"/>
      <c r="GUL5" s="19"/>
      <c r="GUM5" s="19"/>
      <c r="GUN5" s="19"/>
      <c r="GUO5" s="19"/>
      <c r="GUP5" s="19"/>
      <c r="GUQ5" s="19"/>
      <c r="GUR5" s="19"/>
      <c r="GUS5" s="19"/>
      <c r="GUT5" s="19"/>
      <c r="GUU5" s="19"/>
      <c r="GUV5" s="19"/>
      <c r="GUW5" s="19"/>
      <c r="GUX5" s="19"/>
      <c r="GUY5" s="19"/>
      <c r="GUZ5" s="19"/>
      <c r="GVA5" s="19"/>
      <c r="GVB5" s="19"/>
      <c r="GVC5" s="19"/>
      <c r="GVD5" s="19"/>
      <c r="GVE5" s="19"/>
      <c r="GVF5" s="19"/>
      <c r="GVG5" s="19"/>
      <c r="GVH5" s="19"/>
      <c r="GVI5" s="19"/>
      <c r="GVJ5" s="19"/>
      <c r="GVK5" s="19"/>
      <c r="GVL5" s="19"/>
      <c r="GVM5" s="19"/>
      <c r="GVN5" s="19"/>
      <c r="GVO5" s="19"/>
      <c r="GVP5" s="19"/>
      <c r="GVQ5" s="19"/>
      <c r="GVR5" s="19"/>
      <c r="GVS5" s="19"/>
      <c r="GVT5" s="19"/>
      <c r="GVU5" s="19"/>
      <c r="GVV5" s="19"/>
      <c r="GVW5" s="19"/>
      <c r="GVX5" s="19"/>
      <c r="GVY5" s="19"/>
      <c r="GVZ5" s="19"/>
      <c r="GWA5" s="19"/>
      <c r="GWB5" s="19"/>
      <c r="GWC5" s="19"/>
      <c r="GWD5" s="19"/>
      <c r="GWE5" s="19"/>
      <c r="GWF5" s="19"/>
      <c r="GWG5" s="19"/>
      <c r="GWH5" s="19"/>
      <c r="GWI5" s="19"/>
      <c r="GWJ5" s="19"/>
      <c r="GWK5" s="19"/>
      <c r="GWL5" s="19"/>
      <c r="GWM5" s="19"/>
      <c r="GWN5" s="19"/>
      <c r="GWO5" s="19"/>
      <c r="GWP5" s="19"/>
      <c r="GWQ5" s="19"/>
      <c r="GWR5" s="19"/>
      <c r="GWS5" s="19"/>
      <c r="GWT5" s="19"/>
      <c r="GWU5" s="19"/>
      <c r="GWV5" s="19"/>
      <c r="GWW5" s="19"/>
      <c r="GWX5" s="19"/>
      <c r="GWY5" s="19"/>
      <c r="GWZ5" s="19"/>
      <c r="GXA5" s="19"/>
      <c r="GXB5" s="19"/>
      <c r="GXC5" s="19"/>
      <c r="GXD5" s="19"/>
      <c r="GXE5" s="19"/>
      <c r="GXF5" s="19"/>
      <c r="GXG5" s="19"/>
      <c r="GXH5" s="19"/>
      <c r="GXI5" s="19"/>
      <c r="GXJ5" s="19"/>
      <c r="GXK5" s="19"/>
      <c r="GXL5" s="19"/>
      <c r="GXM5" s="19"/>
      <c r="GXN5" s="19"/>
      <c r="GXO5" s="19"/>
      <c r="GXP5" s="19"/>
      <c r="GXQ5" s="19"/>
      <c r="GXR5" s="19"/>
      <c r="GXS5" s="19"/>
      <c r="GXT5" s="19"/>
      <c r="GXU5" s="19"/>
      <c r="GXV5" s="19"/>
      <c r="GXW5" s="19"/>
      <c r="GXX5" s="19"/>
      <c r="GXY5" s="19"/>
      <c r="GXZ5" s="19"/>
      <c r="GYA5" s="19"/>
      <c r="GYB5" s="19"/>
      <c r="GYC5" s="19"/>
      <c r="GYD5" s="19"/>
      <c r="GYE5" s="19"/>
      <c r="GYF5" s="19"/>
      <c r="GYG5" s="19"/>
      <c r="GYH5" s="19"/>
      <c r="GYI5" s="19"/>
      <c r="GYJ5" s="19"/>
      <c r="GYK5" s="19"/>
      <c r="GYL5" s="19"/>
      <c r="GYM5" s="19"/>
      <c r="GYN5" s="19"/>
      <c r="GYO5" s="19"/>
      <c r="GYP5" s="19"/>
      <c r="GYQ5" s="19"/>
      <c r="GYR5" s="19"/>
      <c r="GYS5" s="19"/>
      <c r="GYT5" s="19"/>
      <c r="GYU5" s="19"/>
      <c r="GYV5" s="19"/>
      <c r="GYW5" s="19"/>
      <c r="GYX5" s="19"/>
      <c r="GYY5" s="19"/>
      <c r="GYZ5" s="19"/>
      <c r="GZA5" s="19"/>
      <c r="GZB5" s="19"/>
      <c r="GZC5" s="19"/>
      <c r="GZD5" s="19"/>
      <c r="GZE5" s="19"/>
      <c r="GZF5" s="19"/>
      <c r="GZG5" s="19"/>
      <c r="GZH5" s="19"/>
      <c r="GZI5" s="19"/>
      <c r="GZJ5" s="19"/>
      <c r="GZK5" s="19"/>
      <c r="GZL5" s="19"/>
      <c r="GZM5" s="19"/>
      <c r="GZN5" s="19"/>
      <c r="GZO5" s="19"/>
      <c r="GZP5" s="19"/>
      <c r="GZQ5" s="19"/>
      <c r="GZR5" s="19"/>
      <c r="GZS5" s="19"/>
      <c r="GZT5" s="19"/>
      <c r="GZU5" s="19"/>
      <c r="GZV5" s="19"/>
      <c r="GZW5" s="19"/>
      <c r="GZX5" s="19"/>
      <c r="GZY5" s="19"/>
      <c r="GZZ5" s="19"/>
      <c r="HAA5" s="19"/>
      <c r="HAB5" s="19"/>
      <c r="HAC5" s="19"/>
      <c r="HAD5" s="19"/>
      <c r="HAE5" s="19"/>
      <c r="HAF5" s="19"/>
      <c r="HAG5" s="19"/>
      <c r="HAH5" s="19"/>
      <c r="HAI5" s="19"/>
      <c r="HAJ5" s="19"/>
      <c r="HAK5" s="19"/>
      <c r="HAL5" s="19"/>
      <c r="HAM5" s="19"/>
      <c r="HAN5" s="19"/>
      <c r="HAO5" s="19"/>
      <c r="HAP5" s="19"/>
      <c r="HAQ5" s="19"/>
      <c r="HAR5" s="19"/>
      <c r="HAS5" s="19"/>
      <c r="HAT5" s="19"/>
      <c r="HAU5" s="19"/>
      <c r="HAV5" s="19"/>
      <c r="HAW5" s="19"/>
      <c r="HAX5" s="19"/>
      <c r="HAY5" s="19"/>
      <c r="HAZ5" s="19"/>
      <c r="HBA5" s="19"/>
      <c r="HBB5" s="19"/>
      <c r="HBC5" s="19"/>
      <c r="HBD5" s="19"/>
      <c r="HBE5" s="19"/>
      <c r="HBF5" s="19"/>
      <c r="HBG5" s="19"/>
      <c r="HBH5" s="19"/>
      <c r="HBI5" s="19"/>
      <c r="HBJ5" s="19"/>
      <c r="HBK5" s="19"/>
      <c r="HBL5" s="19"/>
      <c r="HBM5" s="19"/>
      <c r="HBN5" s="19"/>
      <c r="HBO5" s="19"/>
      <c r="HBP5" s="19"/>
      <c r="HBQ5" s="19"/>
      <c r="HBR5" s="19"/>
      <c r="HBS5" s="19"/>
      <c r="HBT5" s="19"/>
      <c r="HBU5" s="19"/>
      <c r="HBV5" s="19"/>
      <c r="HBW5" s="19"/>
      <c r="HBX5" s="19"/>
      <c r="HBY5" s="19"/>
      <c r="HBZ5" s="19"/>
      <c r="HCA5" s="19"/>
      <c r="HCB5" s="19"/>
      <c r="HCC5" s="19"/>
      <c r="HCD5" s="19"/>
      <c r="HCE5" s="19"/>
      <c r="HCF5" s="19"/>
      <c r="HCG5" s="19"/>
      <c r="HCH5" s="19"/>
      <c r="HCI5" s="19"/>
      <c r="HCJ5" s="19"/>
      <c r="HCK5" s="19"/>
      <c r="HCL5" s="19"/>
      <c r="HCM5" s="19"/>
      <c r="HCN5" s="19"/>
      <c r="HCO5" s="19"/>
      <c r="HCP5" s="19"/>
      <c r="HCQ5" s="19"/>
      <c r="HCR5" s="19"/>
      <c r="HCS5" s="19"/>
      <c r="HCT5" s="19"/>
      <c r="HCU5" s="19"/>
      <c r="HCV5" s="19"/>
      <c r="HCW5" s="19"/>
      <c r="HCX5" s="19"/>
      <c r="HCY5" s="19"/>
      <c r="HCZ5" s="19"/>
      <c r="HDA5" s="19"/>
      <c r="HDB5" s="19"/>
      <c r="HDC5" s="19"/>
      <c r="HDD5" s="19"/>
      <c r="HDE5" s="19"/>
      <c r="HDF5" s="19"/>
      <c r="HDG5" s="19"/>
      <c r="HDH5" s="19"/>
      <c r="HDI5" s="19"/>
      <c r="HDJ5" s="19"/>
      <c r="HDK5" s="19"/>
      <c r="HDL5" s="19"/>
      <c r="HDM5" s="19"/>
      <c r="HDN5" s="19"/>
      <c r="HDO5" s="19"/>
      <c r="HDP5" s="19"/>
      <c r="HDQ5" s="19"/>
      <c r="HDR5" s="19"/>
      <c r="HDS5" s="19"/>
      <c r="HDT5" s="19"/>
      <c r="HDU5" s="19"/>
      <c r="HDV5" s="19"/>
      <c r="HDW5" s="19"/>
      <c r="HDX5" s="19"/>
      <c r="HDY5" s="19"/>
      <c r="HDZ5" s="19"/>
      <c r="HEA5" s="19"/>
      <c r="HEB5" s="19"/>
      <c r="HEC5" s="19"/>
      <c r="HED5" s="19"/>
      <c r="HEE5" s="19"/>
      <c r="HEF5" s="19"/>
      <c r="HEG5" s="19"/>
      <c r="HEH5" s="19"/>
      <c r="HEI5" s="19"/>
      <c r="HEJ5" s="19"/>
      <c r="HEK5" s="19"/>
      <c r="HEL5" s="19"/>
      <c r="HEM5" s="19"/>
      <c r="HEN5" s="19"/>
      <c r="HEO5" s="19"/>
      <c r="HEP5" s="19"/>
      <c r="HEQ5" s="19"/>
      <c r="HER5" s="19"/>
      <c r="HES5" s="19"/>
      <c r="HET5" s="19"/>
      <c r="HEU5" s="19"/>
      <c r="HEV5" s="19"/>
      <c r="HEW5" s="19"/>
      <c r="HEX5" s="19"/>
      <c r="HEY5" s="19"/>
      <c r="HEZ5" s="19"/>
      <c r="HFA5" s="19"/>
      <c r="HFB5" s="19"/>
      <c r="HFC5" s="19"/>
      <c r="HFD5" s="19"/>
      <c r="HFE5" s="19"/>
      <c r="HFF5" s="19"/>
      <c r="HFG5" s="19"/>
      <c r="HFH5" s="19"/>
      <c r="HFI5" s="19"/>
      <c r="HFJ5" s="19"/>
      <c r="HFK5" s="19"/>
      <c r="HFL5" s="19"/>
      <c r="HFM5" s="19"/>
      <c r="HFN5" s="19"/>
      <c r="HFO5" s="19"/>
      <c r="HFP5" s="19"/>
      <c r="HFQ5" s="19"/>
      <c r="HFR5" s="19"/>
      <c r="HFS5" s="19"/>
      <c r="HFT5" s="19"/>
      <c r="HFU5" s="19"/>
      <c r="HFV5" s="19"/>
      <c r="HFW5" s="19"/>
      <c r="HFX5" s="19"/>
      <c r="HFY5" s="19"/>
      <c r="HFZ5" s="19"/>
      <c r="HGA5" s="19"/>
      <c r="HGB5" s="19"/>
      <c r="HGC5" s="19"/>
      <c r="HGD5" s="19"/>
      <c r="HGE5" s="19"/>
      <c r="HGF5" s="19"/>
      <c r="HGG5" s="19"/>
      <c r="HGH5" s="19"/>
      <c r="HGI5" s="19"/>
      <c r="HGJ5" s="19"/>
      <c r="HGK5" s="19"/>
      <c r="HGL5" s="19"/>
      <c r="HGM5" s="19"/>
      <c r="HGN5" s="19"/>
      <c r="HGO5" s="19"/>
      <c r="HGP5" s="19"/>
      <c r="HGQ5" s="19"/>
      <c r="HGR5" s="19"/>
      <c r="HGS5" s="19"/>
      <c r="HGT5" s="19"/>
      <c r="HGU5" s="19"/>
      <c r="HGV5" s="19"/>
      <c r="HGW5" s="19"/>
      <c r="HGX5" s="19"/>
      <c r="HGY5" s="19"/>
      <c r="HGZ5" s="19"/>
      <c r="HHA5" s="19"/>
      <c r="HHB5" s="19"/>
      <c r="HHC5" s="19"/>
      <c r="HHD5" s="19"/>
      <c r="HHE5" s="19"/>
      <c r="HHF5" s="19"/>
      <c r="HHG5" s="19"/>
      <c r="HHH5" s="19"/>
      <c r="HHI5" s="19"/>
      <c r="HHJ5" s="19"/>
      <c r="HHK5" s="19"/>
      <c r="HHL5" s="19"/>
      <c r="HHM5" s="19"/>
      <c r="HHN5" s="19"/>
      <c r="HHO5" s="19"/>
      <c r="HHP5" s="19"/>
      <c r="HHQ5" s="19"/>
      <c r="HHR5" s="19"/>
      <c r="HHS5" s="19"/>
      <c r="HHT5" s="19"/>
      <c r="HHU5" s="19"/>
      <c r="HHV5" s="19"/>
      <c r="HHW5" s="19"/>
      <c r="HHX5" s="19"/>
      <c r="HHY5" s="19"/>
      <c r="HHZ5" s="19"/>
      <c r="HIA5" s="19"/>
      <c r="HIB5" s="19"/>
      <c r="HIC5" s="19"/>
      <c r="HID5" s="19"/>
      <c r="HIE5" s="19"/>
      <c r="HIF5" s="19"/>
      <c r="HIG5" s="19"/>
      <c r="HIH5" s="19"/>
      <c r="HII5" s="19"/>
      <c r="HIJ5" s="19"/>
      <c r="HIK5" s="19"/>
      <c r="HIL5" s="19"/>
      <c r="HIM5" s="19"/>
      <c r="HIN5" s="19"/>
      <c r="HIO5" s="19"/>
      <c r="HIP5" s="19"/>
      <c r="HIQ5" s="19"/>
      <c r="HIR5" s="19"/>
      <c r="HIS5" s="19"/>
      <c r="HIT5" s="19"/>
      <c r="HIU5" s="19"/>
      <c r="HIV5" s="19"/>
      <c r="HIW5" s="19"/>
      <c r="HIX5" s="19"/>
      <c r="HIY5" s="19"/>
      <c r="HIZ5" s="19"/>
      <c r="HJA5" s="19"/>
      <c r="HJB5" s="19"/>
      <c r="HJC5" s="19"/>
      <c r="HJD5" s="19"/>
      <c r="HJE5" s="19"/>
      <c r="HJF5" s="19"/>
      <c r="HJG5" s="19"/>
      <c r="HJH5" s="19"/>
      <c r="HJI5" s="19"/>
      <c r="HJJ5" s="19"/>
      <c r="HJK5" s="19"/>
      <c r="HJL5" s="19"/>
      <c r="HJM5" s="19"/>
      <c r="HJN5" s="19"/>
      <c r="HJO5" s="19"/>
      <c r="HJP5" s="19"/>
      <c r="HJQ5" s="19"/>
      <c r="HJR5" s="19"/>
      <c r="HJS5" s="19"/>
      <c r="HJT5" s="19"/>
      <c r="HJU5" s="19"/>
      <c r="HJV5" s="19"/>
      <c r="HJW5" s="19"/>
      <c r="HJX5" s="19"/>
      <c r="HJY5" s="19"/>
      <c r="HJZ5" s="19"/>
      <c r="HKA5" s="19"/>
      <c r="HKB5" s="19"/>
      <c r="HKC5" s="19"/>
      <c r="HKD5" s="19"/>
      <c r="HKE5" s="19"/>
      <c r="HKF5" s="19"/>
      <c r="HKG5" s="19"/>
      <c r="HKH5" s="19"/>
      <c r="HKI5" s="19"/>
      <c r="HKJ5" s="19"/>
      <c r="HKK5" s="19"/>
      <c r="HKL5" s="19"/>
      <c r="HKM5" s="19"/>
      <c r="HKN5" s="19"/>
      <c r="HKO5" s="19"/>
      <c r="HKP5" s="19"/>
      <c r="HKQ5" s="19"/>
      <c r="HKR5" s="19"/>
      <c r="HKS5" s="19"/>
      <c r="HKT5" s="19"/>
      <c r="HKU5" s="19"/>
      <c r="HKV5" s="19"/>
      <c r="HKW5" s="19"/>
      <c r="HKX5" s="19"/>
      <c r="HKY5" s="19"/>
      <c r="HKZ5" s="19"/>
      <c r="HLA5" s="19"/>
      <c r="HLB5" s="19"/>
      <c r="HLC5" s="19"/>
      <c r="HLD5" s="19"/>
      <c r="HLE5" s="19"/>
      <c r="HLF5" s="19"/>
      <c r="HLG5" s="19"/>
      <c r="HLH5" s="19"/>
      <c r="HLI5" s="19"/>
      <c r="HLJ5" s="19"/>
      <c r="HLK5" s="19"/>
      <c r="HLL5" s="19"/>
      <c r="HLM5" s="19"/>
      <c r="HLN5" s="19"/>
      <c r="HLO5" s="19"/>
      <c r="HLP5" s="19"/>
      <c r="HLQ5" s="19"/>
      <c r="HLR5" s="19"/>
      <c r="HLS5" s="19"/>
      <c r="HLT5" s="19"/>
      <c r="HLU5" s="19"/>
      <c r="HLV5" s="19"/>
      <c r="HLW5" s="19"/>
      <c r="HLX5" s="19"/>
      <c r="HLY5" s="19"/>
      <c r="HLZ5" s="19"/>
      <c r="HMA5" s="19"/>
      <c r="HMB5" s="19"/>
      <c r="HMC5" s="19"/>
      <c r="HMD5" s="19"/>
      <c r="HME5" s="19"/>
      <c r="HMF5" s="19"/>
      <c r="HMG5" s="19"/>
      <c r="HMH5" s="19"/>
      <c r="HMI5" s="19"/>
      <c r="HMJ5" s="19"/>
      <c r="HMK5" s="19"/>
      <c r="HML5" s="19"/>
      <c r="HMM5" s="19"/>
      <c r="HMN5" s="19"/>
      <c r="HMO5" s="19"/>
      <c r="HMP5" s="19"/>
      <c r="HMQ5" s="19"/>
      <c r="HMR5" s="19"/>
      <c r="HMS5" s="19"/>
      <c r="HMT5" s="19"/>
      <c r="HMU5" s="19"/>
      <c r="HMV5" s="19"/>
      <c r="HMW5" s="19"/>
      <c r="HMX5" s="19"/>
      <c r="HMY5" s="19"/>
      <c r="HMZ5" s="19"/>
      <c r="HNA5" s="19"/>
      <c r="HNB5" s="19"/>
      <c r="HNC5" s="19"/>
      <c r="HND5" s="19"/>
      <c r="HNE5" s="19"/>
      <c r="HNF5" s="19"/>
      <c r="HNG5" s="19"/>
      <c r="HNH5" s="19"/>
      <c r="HNI5" s="19"/>
      <c r="HNJ5" s="19"/>
      <c r="HNK5" s="19"/>
      <c r="HNL5" s="19"/>
      <c r="HNM5" s="19"/>
      <c r="HNN5" s="19"/>
      <c r="HNO5" s="19"/>
      <c r="HNP5" s="19"/>
      <c r="HNQ5" s="19"/>
      <c r="HNR5" s="19"/>
      <c r="HNS5" s="19"/>
      <c r="HNT5" s="19"/>
      <c r="HNU5" s="19"/>
      <c r="HNV5" s="19"/>
      <c r="HNW5" s="19"/>
      <c r="HNX5" s="19"/>
      <c r="HNY5" s="19"/>
      <c r="HNZ5" s="19"/>
      <c r="HOA5" s="19"/>
      <c r="HOB5" s="19"/>
      <c r="HOC5" s="19"/>
      <c r="HOD5" s="19"/>
      <c r="HOE5" s="19"/>
      <c r="HOF5" s="19"/>
      <c r="HOG5" s="19"/>
      <c r="HOH5" s="19"/>
      <c r="HOI5" s="19"/>
      <c r="HOJ5" s="19"/>
      <c r="HOK5" s="19"/>
      <c r="HOL5" s="19"/>
      <c r="HOM5" s="19"/>
      <c r="HON5" s="19"/>
      <c r="HOO5" s="19"/>
      <c r="HOP5" s="19"/>
      <c r="HOQ5" s="19"/>
      <c r="HOR5" s="19"/>
      <c r="HOS5" s="19"/>
      <c r="HOT5" s="19"/>
      <c r="HOU5" s="19"/>
      <c r="HOV5" s="19"/>
      <c r="HOW5" s="19"/>
      <c r="HOX5" s="19"/>
      <c r="HOY5" s="19"/>
      <c r="HOZ5" s="19"/>
      <c r="HPA5" s="19"/>
      <c r="HPB5" s="19"/>
      <c r="HPC5" s="19"/>
      <c r="HPD5" s="19"/>
      <c r="HPE5" s="19"/>
      <c r="HPF5" s="19"/>
      <c r="HPG5" s="19"/>
      <c r="HPH5" s="19"/>
      <c r="HPI5" s="19"/>
      <c r="HPJ5" s="19"/>
      <c r="HPK5" s="19"/>
      <c r="HPL5" s="19"/>
      <c r="HPM5" s="19"/>
      <c r="HPN5" s="19"/>
      <c r="HPO5" s="19"/>
      <c r="HPP5" s="19"/>
      <c r="HPQ5" s="19"/>
      <c r="HPR5" s="19"/>
      <c r="HPS5" s="19"/>
      <c r="HPT5" s="19"/>
      <c r="HPU5" s="19"/>
      <c r="HPV5" s="19"/>
      <c r="HPW5" s="19"/>
      <c r="HPX5" s="19"/>
      <c r="HPY5" s="19"/>
      <c r="HPZ5" s="19"/>
      <c r="HQA5" s="19"/>
      <c r="HQB5" s="19"/>
      <c r="HQC5" s="19"/>
      <c r="HQD5" s="19"/>
      <c r="HQE5" s="19"/>
      <c r="HQF5" s="19"/>
      <c r="HQG5" s="19"/>
      <c r="HQH5" s="19"/>
      <c r="HQI5" s="19"/>
      <c r="HQJ5" s="19"/>
      <c r="HQK5" s="19"/>
      <c r="HQL5" s="19"/>
      <c r="HQM5" s="19"/>
      <c r="HQN5" s="19"/>
      <c r="HQO5" s="19"/>
      <c r="HQP5" s="19"/>
      <c r="HQQ5" s="19"/>
      <c r="HQR5" s="19"/>
      <c r="HQS5" s="19"/>
      <c r="HQT5" s="19"/>
      <c r="HQU5" s="19"/>
      <c r="HQV5" s="19"/>
      <c r="HQW5" s="19"/>
      <c r="HQX5" s="19"/>
      <c r="HQY5" s="19"/>
      <c r="HQZ5" s="19"/>
      <c r="HRA5" s="19"/>
      <c r="HRB5" s="19"/>
      <c r="HRC5" s="19"/>
      <c r="HRD5" s="19"/>
      <c r="HRE5" s="19"/>
      <c r="HRF5" s="19"/>
      <c r="HRG5" s="19"/>
      <c r="HRH5" s="19"/>
      <c r="HRI5" s="19"/>
      <c r="HRJ5" s="19"/>
      <c r="HRK5" s="19"/>
      <c r="HRL5" s="19"/>
      <c r="HRM5" s="19"/>
      <c r="HRN5" s="19"/>
      <c r="HRO5" s="19"/>
      <c r="HRP5" s="19"/>
      <c r="HRQ5" s="19"/>
      <c r="HRR5" s="19"/>
      <c r="HRS5" s="19"/>
      <c r="HRT5" s="19"/>
      <c r="HRU5" s="19"/>
      <c r="HRV5" s="19"/>
      <c r="HRW5" s="19"/>
      <c r="HRX5" s="19"/>
      <c r="HRY5" s="19"/>
      <c r="HRZ5" s="19"/>
      <c r="HSA5" s="19"/>
      <c r="HSB5" s="19"/>
      <c r="HSC5" s="19"/>
      <c r="HSD5" s="19"/>
      <c r="HSE5" s="19"/>
      <c r="HSF5" s="19"/>
      <c r="HSG5" s="19"/>
      <c r="HSH5" s="19"/>
      <c r="HSI5" s="19"/>
      <c r="HSJ5" s="19"/>
      <c r="HSK5" s="19"/>
      <c r="HSL5" s="19"/>
      <c r="HSM5" s="19"/>
      <c r="HSN5" s="19"/>
      <c r="HSO5" s="19"/>
      <c r="HSP5" s="19"/>
      <c r="HSQ5" s="19"/>
      <c r="HSR5" s="19"/>
      <c r="HSS5" s="19"/>
      <c r="HST5" s="19"/>
      <c r="HSU5" s="19"/>
      <c r="HSV5" s="19"/>
      <c r="HSW5" s="19"/>
      <c r="HSX5" s="19"/>
      <c r="HSY5" s="19"/>
      <c r="HSZ5" s="19"/>
      <c r="HTA5" s="19"/>
      <c r="HTB5" s="19"/>
      <c r="HTC5" s="19"/>
      <c r="HTD5" s="19"/>
      <c r="HTE5" s="19"/>
      <c r="HTF5" s="19"/>
      <c r="HTG5" s="19"/>
      <c r="HTH5" s="19"/>
      <c r="HTI5" s="19"/>
      <c r="HTJ5" s="19"/>
      <c r="HTK5" s="19"/>
      <c r="HTL5" s="19"/>
      <c r="HTM5" s="19"/>
      <c r="HTN5" s="19"/>
      <c r="HTO5" s="19"/>
      <c r="HTP5" s="19"/>
      <c r="HTQ5" s="19"/>
      <c r="HTR5" s="19"/>
      <c r="HTS5" s="19"/>
      <c r="HTT5" s="19"/>
      <c r="HTU5" s="19"/>
      <c r="HTV5" s="19"/>
      <c r="HTW5" s="19"/>
      <c r="HTX5" s="19"/>
      <c r="HTY5" s="19"/>
      <c r="HTZ5" s="19"/>
      <c r="HUA5" s="19"/>
      <c r="HUB5" s="19"/>
      <c r="HUC5" s="19"/>
      <c r="HUD5" s="19"/>
      <c r="HUE5" s="19"/>
      <c r="HUF5" s="19"/>
      <c r="HUG5" s="19"/>
      <c r="HUH5" s="19"/>
      <c r="HUI5" s="19"/>
      <c r="HUJ5" s="19"/>
      <c r="HUK5" s="19"/>
      <c r="HUL5" s="19"/>
      <c r="HUM5" s="19"/>
      <c r="HUN5" s="19"/>
      <c r="HUO5" s="19"/>
      <c r="HUP5" s="19"/>
      <c r="HUQ5" s="19"/>
      <c r="HUR5" s="19"/>
      <c r="HUS5" s="19"/>
      <c r="HUT5" s="19"/>
      <c r="HUU5" s="19"/>
      <c r="HUV5" s="19"/>
      <c r="HUW5" s="19"/>
      <c r="HUX5" s="19"/>
      <c r="HUY5" s="19"/>
      <c r="HUZ5" s="19"/>
      <c r="HVA5" s="19"/>
      <c r="HVB5" s="19"/>
      <c r="HVC5" s="19"/>
      <c r="HVD5" s="19"/>
      <c r="HVE5" s="19"/>
      <c r="HVF5" s="19"/>
      <c r="HVG5" s="19"/>
      <c r="HVH5" s="19"/>
      <c r="HVI5" s="19"/>
      <c r="HVJ5" s="19"/>
      <c r="HVK5" s="19"/>
      <c r="HVL5" s="19"/>
      <c r="HVM5" s="19"/>
      <c r="HVN5" s="19"/>
      <c r="HVO5" s="19"/>
      <c r="HVP5" s="19"/>
      <c r="HVQ5" s="19"/>
      <c r="HVR5" s="19"/>
      <c r="HVS5" s="19"/>
      <c r="HVT5" s="19"/>
      <c r="HVU5" s="19"/>
      <c r="HVV5" s="19"/>
      <c r="HVW5" s="19"/>
      <c r="HVX5" s="19"/>
      <c r="HVY5" s="19"/>
      <c r="HVZ5" s="19"/>
      <c r="HWA5" s="19"/>
      <c r="HWB5" s="19"/>
      <c r="HWC5" s="19"/>
      <c r="HWD5" s="19"/>
      <c r="HWE5" s="19"/>
      <c r="HWF5" s="19"/>
      <c r="HWG5" s="19"/>
      <c r="HWH5" s="19"/>
      <c r="HWI5" s="19"/>
      <c r="HWJ5" s="19"/>
      <c r="HWK5" s="19"/>
      <c r="HWL5" s="19"/>
      <c r="HWM5" s="19"/>
      <c r="HWN5" s="19"/>
      <c r="HWO5" s="19"/>
      <c r="HWP5" s="19"/>
      <c r="HWQ5" s="19"/>
      <c r="HWR5" s="19"/>
      <c r="HWS5" s="19"/>
      <c r="HWT5" s="19"/>
      <c r="HWU5" s="19"/>
      <c r="HWV5" s="19"/>
      <c r="HWW5" s="19"/>
      <c r="HWX5" s="19"/>
      <c r="HWY5" s="19"/>
      <c r="HWZ5" s="19"/>
      <c r="HXA5" s="19"/>
      <c r="HXB5" s="19"/>
      <c r="HXC5" s="19"/>
      <c r="HXD5" s="19"/>
      <c r="HXE5" s="19"/>
      <c r="HXF5" s="19"/>
      <c r="HXG5" s="19"/>
      <c r="HXH5" s="19"/>
      <c r="HXI5" s="19"/>
      <c r="HXJ5" s="19"/>
      <c r="HXK5" s="19"/>
      <c r="HXL5" s="19"/>
      <c r="HXM5" s="19"/>
      <c r="HXN5" s="19"/>
      <c r="HXO5" s="19"/>
      <c r="HXP5" s="19"/>
      <c r="HXQ5" s="19"/>
      <c r="HXR5" s="19"/>
      <c r="HXS5" s="19"/>
      <c r="HXT5" s="19"/>
      <c r="HXU5" s="19"/>
      <c r="HXV5" s="19"/>
      <c r="HXW5" s="19"/>
      <c r="HXX5" s="19"/>
      <c r="HXY5" s="19"/>
      <c r="HXZ5" s="19"/>
      <c r="HYA5" s="19"/>
      <c r="HYB5" s="19"/>
      <c r="HYC5" s="19"/>
      <c r="HYD5" s="19"/>
      <c r="HYE5" s="19"/>
      <c r="HYF5" s="19"/>
      <c r="HYG5" s="19"/>
      <c r="HYH5" s="19"/>
      <c r="HYI5" s="19"/>
      <c r="HYJ5" s="19"/>
      <c r="HYK5" s="19"/>
      <c r="HYL5" s="19"/>
      <c r="HYM5" s="19"/>
      <c r="HYN5" s="19"/>
      <c r="HYO5" s="19"/>
      <c r="HYP5" s="19"/>
      <c r="HYQ5" s="19"/>
      <c r="HYR5" s="19"/>
      <c r="HYS5" s="19"/>
      <c r="HYT5" s="19"/>
      <c r="HYU5" s="19"/>
      <c r="HYV5" s="19"/>
      <c r="HYW5" s="19"/>
      <c r="HYX5" s="19"/>
      <c r="HYY5" s="19"/>
      <c r="HYZ5" s="19"/>
      <c r="HZA5" s="19"/>
      <c r="HZB5" s="19"/>
      <c r="HZC5" s="19"/>
      <c r="HZD5" s="19"/>
      <c r="HZE5" s="19"/>
      <c r="HZF5" s="19"/>
      <c r="HZG5" s="19"/>
      <c r="HZH5" s="19"/>
      <c r="HZI5" s="19"/>
      <c r="HZJ5" s="19"/>
      <c r="HZK5" s="19"/>
      <c r="HZL5" s="19"/>
      <c r="HZM5" s="19"/>
      <c r="HZN5" s="19"/>
      <c r="HZO5" s="19"/>
      <c r="HZP5" s="19"/>
      <c r="HZQ5" s="19"/>
      <c r="HZR5" s="19"/>
      <c r="HZS5" s="19"/>
      <c r="HZT5" s="19"/>
      <c r="HZU5" s="19"/>
      <c r="HZV5" s="19"/>
      <c r="HZW5" s="19"/>
      <c r="HZX5" s="19"/>
      <c r="HZY5" s="19"/>
      <c r="HZZ5" s="19"/>
      <c r="IAA5" s="19"/>
      <c r="IAB5" s="19"/>
      <c r="IAC5" s="19"/>
      <c r="IAD5" s="19"/>
      <c r="IAE5" s="19"/>
      <c r="IAF5" s="19"/>
      <c r="IAG5" s="19"/>
      <c r="IAH5" s="19"/>
      <c r="IAI5" s="19"/>
      <c r="IAJ5" s="19"/>
      <c r="IAK5" s="19"/>
      <c r="IAL5" s="19"/>
      <c r="IAM5" s="19"/>
      <c r="IAN5" s="19"/>
      <c r="IAO5" s="19"/>
      <c r="IAP5" s="19"/>
      <c r="IAQ5" s="19"/>
      <c r="IAR5" s="19"/>
      <c r="IAS5" s="19"/>
      <c r="IAT5" s="19"/>
      <c r="IAU5" s="19"/>
      <c r="IAV5" s="19"/>
      <c r="IAW5" s="19"/>
      <c r="IAX5" s="19"/>
      <c r="IAY5" s="19"/>
      <c r="IAZ5" s="19"/>
      <c r="IBA5" s="19"/>
      <c r="IBB5" s="19"/>
      <c r="IBC5" s="19"/>
      <c r="IBD5" s="19"/>
      <c r="IBE5" s="19"/>
      <c r="IBF5" s="19"/>
      <c r="IBG5" s="19"/>
      <c r="IBH5" s="19"/>
      <c r="IBI5" s="19"/>
      <c r="IBJ5" s="19"/>
      <c r="IBK5" s="19"/>
      <c r="IBL5" s="19"/>
      <c r="IBM5" s="19"/>
      <c r="IBN5" s="19"/>
      <c r="IBO5" s="19"/>
      <c r="IBP5" s="19"/>
      <c r="IBQ5" s="19"/>
      <c r="IBR5" s="19"/>
      <c r="IBS5" s="19"/>
      <c r="IBT5" s="19"/>
      <c r="IBU5" s="19"/>
      <c r="IBV5" s="19"/>
      <c r="IBW5" s="19"/>
      <c r="IBX5" s="19"/>
      <c r="IBY5" s="19"/>
      <c r="IBZ5" s="19"/>
      <c r="ICA5" s="19"/>
      <c r="ICB5" s="19"/>
      <c r="ICC5" s="19"/>
      <c r="ICD5" s="19"/>
      <c r="ICE5" s="19"/>
      <c r="ICF5" s="19"/>
      <c r="ICG5" s="19"/>
      <c r="ICH5" s="19"/>
      <c r="ICI5" s="19"/>
      <c r="ICJ5" s="19"/>
      <c r="ICK5" s="19"/>
      <c r="ICL5" s="19"/>
      <c r="ICM5" s="19"/>
      <c r="ICN5" s="19"/>
      <c r="ICO5" s="19"/>
      <c r="ICP5" s="19"/>
      <c r="ICQ5" s="19"/>
      <c r="ICR5" s="19"/>
      <c r="ICS5" s="19"/>
      <c r="ICT5" s="19"/>
      <c r="ICU5" s="19"/>
      <c r="ICV5" s="19"/>
      <c r="ICW5" s="19"/>
      <c r="ICX5" s="19"/>
      <c r="ICY5" s="19"/>
      <c r="ICZ5" s="19"/>
      <c r="IDA5" s="19"/>
      <c r="IDB5" s="19"/>
      <c r="IDC5" s="19"/>
      <c r="IDD5" s="19"/>
      <c r="IDE5" s="19"/>
      <c r="IDF5" s="19"/>
      <c r="IDG5" s="19"/>
      <c r="IDH5" s="19"/>
      <c r="IDI5" s="19"/>
      <c r="IDJ5" s="19"/>
      <c r="IDK5" s="19"/>
      <c r="IDL5" s="19"/>
      <c r="IDM5" s="19"/>
      <c r="IDN5" s="19"/>
      <c r="IDO5" s="19"/>
      <c r="IDP5" s="19"/>
      <c r="IDQ5" s="19"/>
      <c r="IDR5" s="19"/>
      <c r="IDS5" s="19"/>
      <c r="IDT5" s="19"/>
      <c r="IDU5" s="19"/>
      <c r="IDV5" s="19"/>
      <c r="IDW5" s="19"/>
      <c r="IDX5" s="19"/>
      <c r="IDY5" s="19"/>
      <c r="IDZ5" s="19"/>
      <c r="IEA5" s="19"/>
      <c r="IEB5" s="19"/>
      <c r="IEC5" s="19"/>
      <c r="IED5" s="19"/>
      <c r="IEE5" s="19"/>
      <c r="IEF5" s="19"/>
      <c r="IEG5" s="19"/>
      <c r="IEH5" s="19"/>
      <c r="IEI5" s="19"/>
      <c r="IEJ5" s="19"/>
      <c r="IEK5" s="19"/>
      <c r="IEL5" s="19"/>
      <c r="IEM5" s="19"/>
      <c r="IEN5" s="19"/>
      <c r="IEO5" s="19"/>
      <c r="IEP5" s="19"/>
      <c r="IEQ5" s="19"/>
      <c r="IER5" s="19"/>
      <c r="IES5" s="19"/>
      <c r="IET5" s="19"/>
      <c r="IEU5" s="19"/>
      <c r="IEV5" s="19"/>
      <c r="IEW5" s="19"/>
      <c r="IEX5" s="19"/>
      <c r="IEY5" s="19"/>
      <c r="IEZ5" s="19"/>
      <c r="IFA5" s="19"/>
      <c r="IFB5" s="19"/>
      <c r="IFC5" s="19"/>
      <c r="IFD5" s="19"/>
      <c r="IFE5" s="19"/>
      <c r="IFF5" s="19"/>
      <c r="IFG5" s="19"/>
      <c r="IFH5" s="19"/>
      <c r="IFI5" s="19"/>
      <c r="IFJ5" s="19"/>
      <c r="IFK5" s="19"/>
      <c r="IFL5" s="19"/>
      <c r="IFM5" s="19"/>
      <c r="IFN5" s="19"/>
      <c r="IFO5" s="19"/>
      <c r="IFP5" s="19"/>
      <c r="IFQ5" s="19"/>
      <c r="IFR5" s="19"/>
      <c r="IFS5" s="19"/>
      <c r="IFT5" s="19"/>
      <c r="IFU5" s="19"/>
      <c r="IFV5" s="19"/>
      <c r="IFW5" s="19"/>
      <c r="IFX5" s="19"/>
      <c r="IFY5" s="19"/>
      <c r="IFZ5" s="19"/>
      <c r="IGA5" s="19"/>
      <c r="IGB5" s="19"/>
      <c r="IGC5" s="19"/>
      <c r="IGD5" s="19"/>
      <c r="IGE5" s="19"/>
      <c r="IGF5" s="19"/>
      <c r="IGG5" s="19"/>
      <c r="IGH5" s="19"/>
      <c r="IGI5" s="19"/>
      <c r="IGJ5" s="19"/>
      <c r="IGK5" s="19"/>
      <c r="IGL5" s="19"/>
      <c r="IGM5" s="19"/>
      <c r="IGN5" s="19"/>
      <c r="IGO5" s="19"/>
      <c r="IGP5" s="19"/>
      <c r="IGQ5" s="19"/>
      <c r="IGR5" s="19"/>
      <c r="IGS5" s="19"/>
      <c r="IGT5" s="19"/>
      <c r="IGU5" s="19"/>
      <c r="IGV5" s="19"/>
      <c r="IGW5" s="19"/>
      <c r="IGX5" s="19"/>
      <c r="IGY5" s="19"/>
      <c r="IGZ5" s="19"/>
      <c r="IHA5" s="19"/>
      <c r="IHB5" s="19"/>
      <c r="IHC5" s="19"/>
      <c r="IHD5" s="19"/>
      <c r="IHE5" s="19"/>
      <c r="IHF5" s="19"/>
      <c r="IHG5" s="19"/>
      <c r="IHH5" s="19"/>
      <c r="IHI5" s="19"/>
      <c r="IHJ5" s="19"/>
      <c r="IHK5" s="19"/>
      <c r="IHL5" s="19"/>
      <c r="IHM5" s="19"/>
      <c r="IHN5" s="19"/>
      <c r="IHO5" s="19"/>
      <c r="IHP5" s="19"/>
      <c r="IHQ5" s="19"/>
      <c r="IHR5" s="19"/>
      <c r="IHS5" s="19"/>
      <c r="IHT5" s="19"/>
      <c r="IHU5" s="19"/>
      <c r="IHV5" s="19"/>
      <c r="IHW5" s="19"/>
      <c r="IHX5" s="19"/>
      <c r="IHY5" s="19"/>
      <c r="IHZ5" s="19"/>
      <c r="IIA5" s="19"/>
      <c r="IIB5" s="19"/>
      <c r="IIC5" s="19"/>
      <c r="IID5" s="19"/>
      <c r="IIE5" s="19"/>
      <c r="IIF5" s="19"/>
      <c r="IIG5" s="19"/>
      <c r="IIH5" s="19"/>
      <c r="III5" s="19"/>
      <c r="IIJ5" s="19"/>
      <c r="IIK5" s="19"/>
      <c r="IIL5" s="19"/>
      <c r="IIM5" s="19"/>
      <c r="IIN5" s="19"/>
      <c r="IIO5" s="19"/>
      <c r="IIP5" s="19"/>
      <c r="IIQ5" s="19"/>
      <c r="IIR5" s="19"/>
      <c r="IIS5" s="19"/>
      <c r="IIT5" s="19"/>
      <c r="IIU5" s="19"/>
      <c r="IIV5" s="19"/>
      <c r="IIW5" s="19"/>
      <c r="IIX5" s="19"/>
      <c r="IIY5" s="19"/>
      <c r="IIZ5" s="19"/>
      <c r="IJA5" s="19"/>
      <c r="IJB5" s="19"/>
      <c r="IJC5" s="19"/>
      <c r="IJD5" s="19"/>
      <c r="IJE5" s="19"/>
      <c r="IJF5" s="19"/>
      <c r="IJG5" s="19"/>
      <c r="IJH5" s="19"/>
      <c r="IJI5" s="19"/>
      <c r="IJJ5" s="19"/>
      <c r="IJK5" s="19"/>
      <c r="IJL5" s="19"/>
      <c r="IJM5" s="19"/>
      <c r="IJN5" s="19"/>
      <c r="IJO5" s="19"/>
      <c r="IJP5" s="19"/>
      <c r="IJQ5" s="19"/>
      <c r="IJR5" s="19"/>
      <c r="IJS5" s="19"/>
      <c r="IJT5" s="19"/>
      <c r="IJU5" s="19"/>
      <c r="IJV5" s="19"/>
      <c r="IJW5" s="19"/>
      <c r="IJX5" s="19"/>
      <c r="IJY5" s="19"/>
      <c r="IJZ5" s="19"/>
      <c r="IKA5" s="19"/>
      <c r="IKB5" s="19"/>
      <c r="IKC5" s="19"/>
      <c r="IKD5" s="19"/>
      <c r="IKE5" s="19"/>
      <c r="IKF5" s="19"/>
      <c r="IKG5" s="19"/>
      <c r="IKH5" s="19"/>
      <c r="IKI5" s="19"/>
      <c r="IKJ5" s="19"/>
      <c r="IKK5" s="19"/>
      <c r="IKL5" s="19"/>
      <c r="IKM5" s="19"/>
      <c r="IKN5" s="19"/>
      <c r="IKO5" s="19"/>
      <c r="IKP5" s="19"/>
      <c r="IKQ5" s="19"/>
      <c r="IKR5" s="19"/>
      <c r="IKS5" s="19"/>
      <c r="IKT5" s="19"/>
      <c r="IKU5" s="19"/>
      <c r="IKV5" s="19"/>
      <c r="IKW5" s="19"/>
      <c r="IKX5" s="19"/>
      <c r="IKY5" s="19"/>
      <c r="IKZ5" s="19"/>
      <c r="ILA5" s="19"/>
      <c r="ILB5" s="19"/>
      <c r="ILC5" s="19"/>
      <c r="ILD5" s="19"/>
      <c r="ILE5" s="19"/>
      <c r="ILF5" s="19"/>
      <c r="ILG5" s="19"/>
      <c r="ILH5" s="19"/>
      <c r="ILI5" s="19"/>
      <c r="ILJ5" s="19"/>
      <c r="ILK5" s="19"/>
      <c r="ILL5" s="19"/>
      <c r="ILM5" s="19"/>
      <c r="ILN5" s="19"/>
      <c r="ILO5" s="19"/>
      <c r="ILP5" s="19"/>
      <c r="ILQ5" s="19"/>
      <c r="ILR5" s="19"/>
      <c r="ILS5" s="19"/>
      <c r="ILT5" s="19"/>
      <c r="ILU5" s="19"/>
      <c r="ILV5" s="19"/>
      <c r="ILW5" s="19"/>
      <c r="ILX5" s="19"/>
      <c r="ILY5" s="19"/>
      <c r="ILZ5" s="19"/>
      <c r="IMA5" s="19"/>
      <c r="IMB5" s="19"/>
      <c r="IMC5" s="19"/>
      <c r="IMD5" s="19"/>
      <c r="IME5" s="19"/>
      <c r="IMF5" s="19"/>
      <c r="IMG5" s="19"/>
      <c r="IMH5" s="19"/>
      <c r="IMI5" s="19"/>
      <c r="IMJ5" s="19"/>
      <c r="IMK5" s="19"/>
      <c r="IML5" s="19"/>
      <c r="IMM5" s="19"/>
      <c r="IMN5" s="19"/>
      <c r="IMO5" s="19"/>
      <c r="IMP5" s="19"/>
      <c r="IMQ5" s="19"/>
      <c r="IMR5" s="19"/>
      <c r="IMS5" s="19"/>
      <c r="IMT5" s="19"/>
      <c r="IMU5" s="19"/>
      <c r="IMV5" s="19"/>
      <c r="IMW5" s="19"/>
      <c r="IMX5" s="19"/>
      <c r="IMY5" s="19"/>
      <c r="IMZ5" s="19"/>
      <c r="INA5" s="19"/>
      <c r="INB5" s="19"/>
      <c r="INC5" s="19"/>
      <c r="IND5" s="19"/>
      <c r="INE5" s="19"/>
      <c r="INF5" s="19"/>
      <c r="ING5" s="19"/>
      <c r="INH5" s="19"/>
      <c r="INI5" s="19"/>
      <c r="INJ5" s="19"/>
      <c r="INK5" s="19"/>
      <c r="INL5" s="19"/>
      <c r="INM5" s="19"/>
      <c r="INN5" s="19"/>
      <c r="INO5" s="19"/>
      <c r="INP5" s="19"/>
      <c r="INQ5" s="19"/>
      <c r="INR5" s="19"/>
      <c r="INS5" s="19"/>
      <c r="INT5" s="19"/>
      <c r="INU5" s="19"/>
      <c r="INV5" s="19"/>
      <c r="INW5" s="19"/>
      <c r="INX5" s="19"/>
      <c r="INY5" s="19"/>
      <c r="INZ5" s="19"/>
      <c r="IOA5" s="19"/>
      <c r="IOB5" s="19"/>
      <c r="IOC5" s="19"/>
      <c r="IOD5" s="19"/>
      <c r="IOE5" s="19"/>
      <c r="IOF5" s="19"/>
      <c r="IOG5" s="19"/>
      <c r="IOH5" s="19"/>
      <c r="IOI5" s="19"/>
      <c r="IOJ5" s="19"/>
      <c r="IOK5" s="19"/>
      <c r="IOL5" s="19"/>
      <c r="IOM5" s="19"/>
      <c r="ION5" s="19"/>
      <c r="IOO5" s="19"/>
      <c r="IOP5" s="19"/>
      <c r="IOQ5" s="19"/>
      <c r="IOR5" s="19"/>
      <c r="IOS5" s="19"/>
      <c r="IOT5" s="19"/>
      <c r="IOU5" s="19"/>
      <c r="IOV5" s="19"/>
      <c r="IOW5" s="19"/>
      <c r="IOX5" s="19"/>
      <c r="IOY5" s="19"/>
      <c r="IOZ5" s="19"/>
      <c r="IPA5" s="19"/>
      <c r="IPB5" s="19"/>
      <c r="IPC5" s="19"/>
      <c r="IPD5" s="19"/>
      <c r="IPE5" s="19"/>
      <c r="IPF5" s="19"/>
      <c r="IPG5" s="19"/>
      <c r="IPH5" s="19"/>
      <c r="IPI5" s="19"/>
      <c r="IPJ5" s="19"/>
      <c r="IPK5" s="19"/>
      <c r="IPL5" s="19"/>
      <c r="IPM5" s="19"/>
      <c r="IPN5" s="19"/>
      <c r="IPO5" s="19"/>
      <c r="IPP5" s="19"/>
      <c r="IPQ5" s="19"/>
      <c r="IPR5" s="19"/>
      <c r="IPS5" s="19"/>
      <c r="IPT5" s="19"/>
      <c r="IPU5" s="19"/>
      <c r="IPV5" s="19"/>
      <c r="IPW5" s="19"/>
      <c r="IPX5" s="19"/>
      <c r="IPY5" s="19"/>
      <c r="IPZ5" s="19"/>
      <c r="IQA5" s="19"/>
      <c r="IQB5" s="19"/>
      <c r="IQC5" s="19"/>
      <c r="IQD5" s="19"/>
      <c r="IQE5" s="19"/>
      <c r="IQF5" s="19"/>
      <c r="IQG5" s="19"/>
      <c r="IQH5" s="19"/>
      <c r="IQI5" s="19"/>
      <c r="IQJ5" s="19"/>
      <c r="IQK5" s="19"/>
      <c r="IQL5" s="19"/>
      <c r="IQM5" s="19"/>
      <c r="IQN5" s="19"/>
      <c r="IQO5" s="19"/>
      <c r="IQP5" s="19"/>
      <c r="IQQ5" s="19"/>
      <c r="IQR5" s="19"/>
      <c r="IQS5" s="19"/>
      <c r="IQT5" s="19"/>
      <c r="IQU5" s="19"/>
      <c r="IQV5" s="19"/>
      <c r="IQW5" s="19"/>
      <c r="IQX5" s="19"/>
      <c r="IQY5" s="19"/>
      <c r="IQZ5" s="19"/>
      <c r="IRA5" s="19"/>
      <c r="IRB5" s="19"/>
      <c r="IRC5" s="19"/>
      <c r="IRD5" s="19"/>
      <c r="IRE5" s="19"/>
      <c r="IRF5" s="19"/>
      <c r="IRG5" s="19"/>
      <c r="IRH5" s="19"/>
      <c r="IRI5" s="19"/>
      <c r="IRJ5" s="19"/>
      <c r="IRK5" s="19"/>
      <c r="IRL5" s="19"/>
      <c r="IRM5" s="19"/>
      <c r="IRN5" s="19"/>
      <c r="IRO5" s="19"/>
      <c r="IRP5" s="19"/>
      <c r="IRQ5" s="19"/>
      <c r="IRR5" s="19"/>
      <c r="IRS5" s="19"/>
      <c r="IRT5" s="19"/>
      <c r="IRU5" s="19"/>
      <c r="IRV5" s="19"/>
      <c r="IRW5" s="19"/>
      <c r="IRX5" s="19"/>
      <c r="IRY5" s="19"/>
      <c r="IRZ5" s="19"/>
      <c r="ISA5" s="19"/>
      <c r="ISB5" s="19"/>
      <c r="ISC5" s="19"/>
      <c r="ISD5" s="19"/>
      <c r="ISE5" s="19"/>
      <c r="ISF5" s="19"/>
      <c r="ISG5" s="19"/>
      <c r="ISH5" s="19"/>
      <c r="ISI5" s="19"/>
      <c r="ISJ5" s="19"/>
      <c r="ISK5" s="19"/>
      <c r="ISL5" s="19"/>
      <c r="ISM5" s="19"/>
      <c r="ISN5" s="19"/>
      <c r="ISO5" s="19"/>
      <c r="ISP5" s="19"/>
      <c r="ISQ5" s="19"/>
      <c r="ISR5" s="19"/>
      <c r="ISS5" s="19"/>
      <c r="IST5" s="19"/>
      <c r="ISU5" s="19"/>
      <c r="ISV5" s="19"/>
      <c r="ISW5" s="19"/>
      <c r="ISX5" s="19"/>
      <c r="ISY5" s="19"/>
      <c r="ISZ5" s="19"/>
      <c r="ITA5" s="19"/>
      <c r="ITB5" s="19"/>
      <c r="ITC5" s="19"/>
      <c r="ITD5" s="19"/>
      <c r="ITE5" s="19"/>
      <c r="ITF5" s="19"/>
      <c r="ITG5" s="19"/>
      <c r="ITH5" s="19"/>
      <c r="ITI5" s="19"/>
      <c r="ITJ5" s="19"/>
      <c r="ITK5" s="19"/>
      <c r="ITL5" s="19"/>
      <c r="ITM5" s="19"/>
      <c r="ITN5" s="19"/>
      <c r="ITO5" s="19"/>
      <c r="ITP5" s="19"/>
      <c r="ITQ5" s="19"/>
      <c r="ITR5" s="19"/>
      <c r="ITS5" s="19"/>
      <c r="ITT5" s="19"/>
      <c r="ITU5" s="19"/>
      <c r="ITV5" s="19"/>
      <c r="ITW5" s="19"/>
      <c r="ITX5" s="19"/>
      <c r="ITY5" s="19"/>
      <c r="ITZ5" s="19"/>
      <c r="IUA5" s="19"/>
      <c r="IUB5" s="19"/>
      <c r="IUC5" s="19"/>
      <c r="IUD5" s="19"/>
      <c r="IUE5" s="19"/>
      <c r="IUF5" s="19"/>
      <c r="IUG5" s="19"/>
      <c r="IUH5" s="19"/>
      <c r="IUI5" s="19"/>
      <c r="IUJ5" s="19"/>
      <c r="IUK5" s="19"/>
      <c r="IUL5" s="19"/>
      <c r="IUM5" s="19"/>
      <c r="IUN5" s="19"/>
      <c r="IUO5" s="19"/>
      <c r="IUP5" s="19"/>
      <c r="IUQ5" s="19"/>
      <c r="IUR5" s="19"/>
      <c r="IUS5" s="19"/>
      <c r="IUT5" s="19"/>
      <c r="IUU5" s="19"/>
      <c r="IUV5" s="19"/>
      <c r="IUW5" s="19"/>
      <c r="IUX5" s="19"/>
      <c r="IUY5" s="19"/>
      <c r="IUZ5" s="19"/>
      <c r="IVA5" s="19"/>
      <c r="IVB5" s="19"/>
      <c r="IVC5" s="19"/>
      <c r="IVD5" s="19"/>
      <c r="IVE5" s="19"/>
      <c r="IVF5" s="19"/>
      <c r="IVG5" s="19"/>
      <c r="IVH5" s="19"/>
      <c r="IVI5" s="19"/>
      <c r="IVJ5" s="19"/>
      <c r="IVK5" s="19"/>
      <c r="IVL5" s="19"/>
      <c r="IVM5" s="19"/>
      <c r="IVN5" s="19"/>
      <c r="IVO5" s="19"/>
      <c r="IVP5" s="19"/>
      <c r="IVQ5" s="19"/>
      <c r="IVR5" s="19"/>
      <c r="IVS5" s="19"/>
      <c r="IVT5" s="19"/>
      <c r="IVU5" s="19"/>
      <c r="IVV5" s="19"/>
      <c r="IVW5" s="19"/>
      <c r="IVX5" s="19"/>
      <c r="IVY5" s="19"/>
      <c r="IVZ5" s="19"/>
      <c r="IWA5" s="19"/>
      <c r="IWB5" s="19"/>
      <c r="IWC5" s="19"/>
      <c r="IWD5" s="19"/>
      <c r="IWE5" s="19"/>
      <c r="IWF5" s="19"/>
      <c r="IWG5" s="19"/>
      <c r="IWH5" s="19"/>
      <c r="IWI5" s="19"/>
      <c r="IWJ5" s="19"/>
      <c r="IWK5" s="19"/>
      <c r="IWL5" s="19"/>
      <c r="IWM5" s="19"/>
      <c r="IWN5" s="19"/>
      <c r="IWO5" s="19"/>
      <c r="IWP5" s="19"/>
      <c r="IWQ5" s="19"/>
      <c r="IWR5" s="19"/>
      <c r="IWS5" s="19"/>
      <c r="IWT5" s="19"/>
      <c r="IWU5" s="19"/>
      <c r="IWV5" s="19"/>
      <c r="IWW5" s="19"/>
      <c r="IWX5" s="19"/>
      <c r="IWY5" s="19"/>
      <c r="IWZ5" s="19"/>
      <c r="IXA5" s="19"/>
      <c r="IXB5" s="19"/>
      <c r="IXC5" s="19"/>
      <c r="IXD5" s="19"/>
      <c r="IXE5" s="19"/>
      <c r="IXF5" s="19"/>
      <c r="IXG5" s="19"/>
      <c r="IXH5" s="19"/>
      <c r="IXI5" s="19"/>
      <c r="IXJ5" s="19"/>
      <c r="IXK5" s="19"/>
      <c r="IXL5" s="19"/>
      <c r="IXM5" s="19"/>
      <c r="IXN5" s="19"/>
      <c r="IXO5" s="19"/>
      <c r="IXP5" s="19"/>
      <c r="IXQ5" s="19"/>
      <c r="IXR5" s="19"/>
      <c r="IXS5" s="19"/>
      <c r="IXT5" s="19"/>
      <c r="IXU5" s="19"/>
      <c r="IXV5" s="19"/>
      <c r="IXW5" s="19"/>
      <c r="IXX5" s="19"/>
      <c r="IXY5" s="19"/>
      <c r="IXZ5" s="19"/>
      <c r="IYA5" s="19"/>
      <c r="IYB5" s="19"/>
      <c r="IYC5" s="19"/>
      <c r="IYD5" s="19"/>
      <c r="IYE5" s="19"/>
      <c r="IYF5" s="19"/>
      <c r="IYG5" s="19"/>
      <c r="IYH5" s="19"/>
      <c r="IYI5" s="19"/>
      <c r="IYJ5" s="19"/>
      <c r="IYK5" s="19"/>
      <c r="IYL5" s="19"/>
      <c r="IYM5" s="19"/>
      <c r="IYN5" s="19"/>
      <c r="IYO5" s="19"/>
      <c r="IYP5" s="19"/>
      <c r="IYQ5" s="19"/>
      <c r="IYR5" s="19"/>
      <c r="IYS5" s="19"/>
      <c r="IYT5" s="19"/>
      <c r="IYU5" s="19"/>
      <c r="IYV5" s="19"/>
      <c r="IYW5" s="19"/>
      <c r="IYX5" s="19"/>
      <c r="IYY5" s="19"/>
      <c r="IYZ5" s="19"/>
      <c r="IZA5" s="19"/>
      <c r="IZB5" s="19"/>
      <c r="IZC5" s="19"/>
      <c r="IZD5" s="19"/>
      <c r="IZE5" s="19"/>
      <c r="IZF5" s="19"/>
      <c r="IZG5" s="19"/>
      <c r="IZH5" s="19"/>
      <c r="IZI5" s="19"/>
      <c r="IZJ5" s="19"/>
      <c r="IZK5" s="19"/>
      <c r="IZL5" s="19"/>
      <c r="IZM5" s="19"/>
      <c r="IZN5" s="19"/>
      <c r="IZO5" s="19"/>
      <c r="IZP5" s="19"/>
      <c r="IZQ5" s="19"/>
      <c r="IZR5" s="19"/>
      <c r="IZS5" s="19"/>
      <c r="IZT5" s="19"/>
      <c r="IZU5" s="19"/>
      <c r="IZV5" s="19"/>
      <c r="IZW5" s="19"/>
      <c r="IZX5" s="19"/>
      <c r="IZY5" s="19"/>
      <c r="IZZ5" s="19"/>
      <c r="JAA5" s="19"/>
      <c r="JAB5" s="19"/>
      <c r="JAC5" s="19"/>
      <c r="JAD5" s="19"/>
      <c r="JAE5" s="19"/>
      <c r="JAF5" s="19"/>
      <c r="JAG5" s="19"/>
      <c r="JAH5" s="19"/>
      <c r="JAI5" s="19"/>
      <c r="JAJ5" s="19"/>
      <c r="JAK5" s="19"/>
      <c r="JAL5" s="19"/>
      <c r="JAM5" s="19"/>
      <c r="JAN5" s="19"/>
      <c r="JAO5" s="19"/>
      <c r="JAP5" s="19"/>
      <c r="JAQ5" s="19"/>
      <c r="JAR5" s="19"/>
      <c r="JAS5" s="19"/>
      <c r="JAT5" s="19"/>
      <c r="JAU5" s="19"/>
      <c r="JAV5" s="19"/>
      <c r="JAW5" s="19"/>
      <c r="JAX5" s="19"/>
      <c r="JAY5" s="19"/>
      <c r="JAZ5" s="19"/>
      <c r="JBA5" s="19"/>
      <c r="JBB5" s="19"/>
      <c r="JBC5" s="19"/>
      <c r="JBD5" s="19"/>
      <c r="JBE5" s="19"/>
      <c r="JBF5" s="19"/>
      <c r="JBG5" s="19"/>
      <c r="JBH5" s="19"/>
      <c r="JBI5" s="19"/>
      <c r="JBJ5" s="19"/>
      <c r="JBK5" s="19"/>
      <c r="JBL5" s="19"/>
      <c r="JBM5" s="19"/>
      <c r="JBN5" s="19"/>
      <c r="JBO5" s="19"/>
      <c r="JBP5" s="19"/>
      <c r="JBQ5" s="19"/>
      <c r="JBR5" s="19"/>
      <c r="JBS5" s="19"/>
      <c r="JBT5" s="19"/>
      <c r="JBU5" s="19"/>
      <c r="JBV5" s="19"/>
      <c r="JBW5" s="19"/>
      <c r="JBX5" s="19"/>
      <c r="JBY5" s="19"/>
      <c r="JBZ5" s="19"/>
      <c r="JCA5" s="19"/>
      <c r="JCB5" s="19"/>
      <c r="JCC5" s="19"/>
      <c r="JCD5" s="19"/>
      <c r="JCE5" s="19"/>
      <c r="JCF5" s="19"/>
      <c r="JCG5" s="19"/>
      <c r="JCH5" s="19"/>
      <c r="JCI5" s="19"/>
      <c r="JCJ5" s="19"/>
      <c r="JCK5" s="19"/>
      <c r="JCL5" s="19"/>
      <c r="JCM5" s="19"/>
      <c r="JCN5" s="19"/>
      <c r="JCO5" s="19"/>
      <c r="JCP5" s="19"/>
      <c r="JCQ5" s="19"/>
      <c r="JCR5" s="19"/>
      <c r="JCS5" s="19"/>
      <c r="JCT5" s="19"/>
      <c r="JCU5" s="19"/>
      <c r="JCV5" s="19"/>
      <c r="JCW5" s="19"/>
      <c r="JCX5" s="19"/>
      <c r="JCY5" s="19"/>
      <c r="JCZ5" s="19"/>
      <c r="JDA5" s="19"/>
      <c r="JDB5" s="19"/>
      <c r="JDC5" s="19"/>
      <c r="JDD5" s="19"/>
      <c r="JDE5" s="19"/>
      <c r="JDF5" s="19"/>
      <c r="JDG5" s="19"/>
      <c r="JDH5" s="19"/>
      <c r="JDI5" s="19"/>
      <c r="JDJ5" s="19"/>
      <c r="JDK5" s="19"/>
      <c r="JDL5" s="19"/>
      <c r="JDM5" s="19"/>
      <c r="JDN5" s="19"/>
      <c r="JDO5" s="19"/>
      <c r="JDP5" s="19"/>
      <c r="JDQ5" s="19"/>
      <c r="JDR5" s="19"/>
      <c r="JDS5" s="19"/>
      <c r="JDT5" s="19"/>
      <c r="JDU5" s="19"/>
      <c r="JDV5" s="19"/>
      <c r="JDW5" s="19"/>
      <c r="JDX5" s="19"/>
      <c r="JDY5" s="19"/>
      <c r="JDZ5" s="19"/>
      <c r="JEA5" s="19"/>
      <c r="JEB5" s="19"/>
      <c r="JEC5" s="19"/>
      <c r="JED5" s="19"/>
      <c r="JEE5" s="19"/>
      <c r="JEF5" s="19"/>
      <c r="JEG5" s="19"/>
      <c r="JEH5" s="19"/>
      <c r="JEI5" s="19"/>
      <c r="JEJ5" s="19"/>
      <c r="JEK5" s="19"/>
      <c r="JEL5" s="19"/>
      <c r="JEM5" s="19"/>
      <c r="JEN5" s="19"/>
      <c r="JEO5" s="19"/>
      <c r="JEP5" s="19"/>
      <c r="JEQ5" s="19"/>
      <c r="JER5" s="19"/>
      <c r="JES5" s="19"/>
      <c r="JET5" s="19"/>
      <c r="JEU5" s="19"/>
      <c r="JEV5" s="19"/>
      <c r="JEW5" s="19"/>
      <c r="JEX5" s="19"/>
      <c r="JEY5" s="19"/>
      <c r="JEZ5" s="19"/>
      <c r="JFA5" s="19"/>
      <c r="JFB5" s="19"/>
      <c r="JFC5" s="19"/>
      <c r="JFD5" s="19"/>
      <c r="JFE5" s="19"/>
      <c r="JFF5" s="19"/>
      <c r="JFG5" s="19"/>
      <c r="JFH5" s="19"/>
      <c r="JFI5" s="19"/>
      <c r="JFJ5" s="19"/>
      <c r="JFK5" s="19"/>
      <c r="JFL5" s="19"/>
      <c r="JFM5" s="19"/>
      <c r="JFN5" s="19"/>
      <c r="JFO5" s="19"/>
      <c r="JFP5" s="19"/>
      <c r="JFQ5" s="19"/>
      <c r="JFR5" s="19"/>
      <c r="JFS5" s="19"/>
      <c r="JFT5" s="19"/>
      <c r="JFU5" s="19"/>
      <c r="JFV5" s="19"/>
      <c r="JFW5" s="19"/>
      <c r="JFX5" s="19"/>
      <c r="JFY5" s="19"/>
      <c r="JFZ5" s="19"/>
      <c r="JGA5" s="19"/>
      <c r="JGB5" s="19"/>
      <c r="JGC5" s="19"/>
      <c r="JGD5" s="19"/>
      <c r="JGE5" s="19"/>
      <c r="JGF5" s="19"/>
      <c r="JGG5" s="19"/>
      <c r="JGH5" s="19"/>
      <c r="JGI5" s="19"/>
      <c r="JGJ5" s="19"/>
      <c r="JGK5" s="19"/>
      <c r="JGL5" s="19"/>
      <c r="JGM5" s="19"/>
      <c r="JGN5" s="19"/>
      <c r="JGO5" s="19"/>
      <c r="JGP5" s="19"/>
      <c r="JGQ5" s="19"/>
      <c r="JGR5" s="19"/>
      <c r="JGS5" s="19"/>
      <c r="JGT5" s="19"/>
      <c r="JGU5" s="19"/>
      <c r="JGV5" s="19"/>
      <c r="JGW5" s="19"/>
      <c r="JGX5" s="19"/>
      <c r="JGY5" s="19"/>
      <c r="JGZ5" s="19"/>
      <c r="JHA5" s="19"/>
      <c r="JHB5" s="19"/>
      <c r="JHC5" s="19"/>
      <c r="JHD5" s="19"/>
      <c r="JHE5" s="19"/>
      <c r="JHF5" s="19"/>
      <c r="JHG5" s="19"/>
      <c r="JHH5" s="19"/>
      <c r="JHI5" s="19"/>
      <c r="JHJ5" s="19"/>
      <c r="JHK5" s="19"/>
      <c r="JHL5" s="19"/>
      <c r="JHM5" s="19"/>
      <c r="JHN5" s="19"/>
      <c r="JHO5" s="19"/>
      <c r="JHP5" s="19"/>
      <c r="JHQ5" s="19"/>
      <c r="JHR5" s="19"/>
      <c r="JHS5" s="19"/>
      <c r="JHT5" s="19"/>
      <c r="JHU5" s="19"/>
      <c r="JHV5" s="19"/>
      <c r="JHW5" s="19"/>
      <c r="JHX5" s="19"/>
      <c r="JHY5" s="19"/>
      <c r="JHZ5" s="19"/>
      <c r="JIA5" s="19"/>
      <c r="JIB5" s="19"/>
      <c r="JIC5" s="19"/>
      <c r="JID5" s="19"/>
      <c r="JIE5" s="19"/>
      <c r="JIF5" s="19"/>
      <c r="JIG5" s="19"/>
      <c r="JIH5" s="19"/>
      <c r="JII5" s="19"/>
      <c r="JIJ5" s="19"/>
      <c r="JIK5" s="19"/>
      <c r="JIL5" s="19"/>
      <c r="JIM5" s="19"/>
      <c r="JIN5" s="19"/>
      <c r="JIO5" s="19"/>
      <c r="JIP5" s="19"/>
      <c r="JIQ5" s="19"/>
      <c r="JIR5" s="19"/>
      <c r="JIS5" s="19"/>
      <c r="JIT5" s="19"/>
      <c r="JIU5" s="19"/>
      <c r="JIV5" s="19"/>
      <c r="JIW5" s="19"/>
      <c r="JIX5" s="19"/>
      <c r="JIY5" s="19"/>
      <c r="JIZ5" s="19"/>
      <c r="JJA5" s="19"/>
      <c r="JJB5" s="19"/>
      <c r="JJC5" s="19"/>
      <c r="JJD5" s="19"/>
      <c r="JJE5" s="19"/>
      <c r="JJF5" s="19"/>
      <c r="JJG5" s="19"/>
      <c r="JJH5" s="19"/>
      <c r="JJI5" s="19"/>
      <c r="JJJ5" s="19"/>
      <c r="JJK5" s="19"/>
      <c r="JJL5" s="19"/>
      <c r="JJM5" s="19"/>
      <c r="JJN5" s="19"/>
      <c r="JJO5" s="19"/>
      <c r="JJP5" s="19"/>
      <c r="JJQ5" s="19"/>
      <c r="JJR5" s="19"/>
      <c r="JJS5" s="19"/>
      <c r="JJT5" s="19"/>
      <c r="JJU5" s="19"/>
      <c r="JJV5" s="19"/>
      <c r="JJW5" s="19"/>
      <c r="JJX5" s="19"/>
      <c r="JJY5" s="19"/>
      <c r="JJZ5" s="19"/>
      <c r="JKA5" s="19"/>
      <c r="JKB5" s="19"/>
      <c r="JKC5" s="19"/>
      <c r="JKD5" s="19"/>
      <c r="JKE5" s="19"/>
      <c r="JKF5" s="19"/>
      <c r="JKG5" s="19"/>
      <c r="JKH5" s="19"/>
      <c r="JKI5" s="19"/>
      <c r="JKJ5" s="19"/>
      <c r="JKK5" s="19"/>
      <c r="JKL5" s="19"/>
      <c r="JKM5" s="19"/>
      <c r="JKN5" s="19"/>
      <c r="JKO5" s="19"/>
      <c r="JKP5" s="19"/>
      <c r="JKQ5" s="19"/>
      <c r="JKR5" s="19"/>
      <c r="JKS5" s="19"/>
      <c r="JKT5" s="19"/>
      <c r="JKU5" s="19"/>
      <c r="JKV5" s="19"/>
      <c r="JKW5" s="19"/>
      <c r="JKX5" s="19"/>
      <c r="JKY5" s="19"/>
      <c r="JKZ5" s="19"/>
      <c r="JLA5" s="19"/>
      <c r="JLB5" s="19"/>
      <c r="JLC5" s="19"/>
      <c r="JLD5" s="19"/>
      <c r="JLE5" s="19"/>
      <c r="JLF5" s="19"/>
      <c r="JLG5" s="19"/>
      <c r="JLH5" s="19"/>
      <c r="JLI5" s="19"/>
      <c r="JLJ5" s="19"/>
      <c r="JLK5" s="19"/>
      <c r="JLL5" s="19"/>
      <c r="JLM5" s="19"/>
      <c r="JLN5" s="19"/>
      <c r="JLO5" s="19"/>
      <c r="JLP5" s="19"/>
      <c r="JLQ5" s="19"/>
      <c r="JLR5" s="19"/>
      <c r="JLS5" s="19"/>
      <c r="JLT5" s="19"/>
      <c r="JLU5" s="19"/>
      <c r="JLV5" s="19"/>
      <c r="JLW5" s="19"/>
      <c r="JLX5" s="19"/>
      <c r="JLY5" s="19"/>
      <c r="JLZ5" s="19"/>
      <c r="JMA5" s="19"/>
      <c r="JMB5" s="19"/>
      <c r="JMC5" s="19"/>
      <c r="JMD5" s="19"/>
      <c r="JME5" s="19"/>
      <c r="JMF5" s="19"/>
      <c r="JMG5" s="19"/>
      <c r="JMH5" s="19"/>
      <c r="JMI5" s="19"/>
      <c r="JMJ5" s="19"/>
      <c r="JMK5" s="19"/>
      <c r="JML5" s="19"/>
      <c r="JMM5" s="19"/>
      <c r="JMN5" s="19"/>
      <c r="JMO5" s="19"/>
      <c r="JMP5" s="19"/>
      <c r="JMQ5" s="19"/>
      <c r="JMR5" s="19"/>
      <c r="JMS5" s="19"/>
      <c r="JMT5" s="19"/>
      <c r="JMU5" s="19"/>
      <c r="JMV5" s="19"/>
      <c r="JMW5" s="19"/>
      <c r="JMX5" s="19"/>
      <c r="JMY5" s="19"/>
      <c r="JMZ5" s="19"/>
      <c r="JNA5" s="19"/>
      <c r="JNB5" s="19"/>
      <c r="JNC5" s="19"/>
      <c r="JND5" s="19"/>
      <c r="JNE5" s="19"/>
      <c r="JNF5" s="19"/>
      <c r="JNG5" s="19"/>
      <c r="JNH5" s="19"/>
      <c r="JNI5" s="19"/>
      <c r="JNJ5" s="19"/>
      <c r="JNK5" s="19"/>
      <c r="JNL5" s="19"/>
      <c r="JNM5" s="19"/>
      <c r="JNN5" s="19"/>
      <c r="JNO5" s="19"/>
      <c r="JNP5" s="19"/>
      <c r="JNQ5" s="19"/>
      <c r="JNR5" s="19"/>
      <c r="JNS5" s="19"/>
      <c r="JNT5" s="19"/>
      <c r="JNU5" s="19"/>
      <c r="JNV5" s="19"/>
      <c r="JNW5" s="19"/>
      <c r="JNX5" s="19"/>
      <c r="JNY5" s="19"/>
      <c r="JNZ5" s="19"/>
      <c r="JOA5" s="19"/>
      <c r="JOB5" s="19"/>
      <c r="JOC5" s="19"/>
      <c r="JOD5" s="19"/>
      <c r="JOE5" s="19"/>
      <c r="JOF5" s="19"/>
      <c r="JOG5" s="19"/>
      <c r="JOH5" s="19"/>
      <c r="JOI5" s="19"/>
      <c r="JOJ5" s="19"/>
      <c r="JOK5" s="19"/>
      <c r="JOL5" s="19"/>
      <c r="JOM5" s="19"/>
      <c r="JON5" s="19"/>
      <c r="JOO5" s="19"/>
      <c r="JOP5" s="19"/>
      <c r="JOQ5" s="19"/>
      <c r="JOR5" s="19"/>
      <c r="JOS5" s="19"/>
      <c r="JOT5" s="19"/>
      <c r="JOU5" s="19"/>
      <c r="JOV5" s="19"/>
      <c r="JOW5" s="19"/>
      <c r="JOX5" s="19"/>
      <c r="JOY5" s="19"/>
      <c r="JOZ5" s="19"/>
      <c r="JPA5" s="19"/>
      <c r="JPB5" s="19"/>
      <c r="JPC5" s="19"/>
      <c r="JPD5" s="19"/>
      <c r="JPE5" s="19"/>
      <c r="JPF5" s="19"/>
      <c r="JPG5" s="19"/>
      <c r="JPH5" s="19"/>
      <c r="JPI5" s="19"/>
      <c r="JPJ5" s="19"/>
      <c r="JPK5" s="19"/>
      <c r="JPL5" s="19"/>
      <c r="JPM5" s="19"/>
      <c r="JPN5" s="19"/>
      <c r="JPO5" s="19"/>
      <c r="JPP5" s="19"/>
      <c r="JPQ5" s="19"/>
      <c r="JPR5" s="19"/>
      <c r="JPS5" s="19"/>
      <c r="JPT5" s="19"/>
      <c r="JPU5" s="19"/>
      <c r="JPV5" s="19"/>
      <c r="JPW5" s="19"/>
      <c r="JPX5" s="19"/>
      <c r="JPY5" s="19"/>
      <c r="JPZ5" s="19"/>
      <c r="JQA5" s="19"/>
      <c r="JQB5" s="19"/>
      <c r="JQC5" s="19"/>
      <c r="JQD5" s="19"/>
      <c r="JQE5" s="19"/>
      <c r="JQF5" s="19"/>
      <c r="JQG5" s="19"/>
      <c r="JQH5" s="19"/>
      <c r="JQI5" s="19"/>
      <c r="JQJ5" s="19"/>
      <c r="JQK5" s="19"/>
      <c r="JQL5" s="19"/>
      <c r="JQM5" s="19"/>
      <c r="JQN5" s="19"/>
      <c r="JQO5" s="19"/>
      <c r="JQP5" s="19"/>
      <c r="JQQ5" s="19"/>
      <c r="JQR5" s="19"/>
      <c r="JQS5" s="19"/>
      <c r="JQT5" s="19"/>
      <c r="JQU5" s="19"/>
      <c r="JQV5" s="19"/>
      <c r="JQW5" s="19"/>
      <c r="JQX5" s="19"/>
      <c r="JQY5" s="19"/>
      <c r="JQZ5" s="19"/>
      <c r="JRA5" s="19"/>
      <c r="JRB5" s="19"/>
      <c r="JRC5" s="19"/>
      <c r="JRD5" s="19"/>
      <c r="JRE5" s="19"/>
      <c r="JRF5" s="19"/>
      <c r="JRG5" s="19"/>
      <c r="JRH5" s="19"/>
      <c r="JRI5" s="19"/>
      <c r="JRJ5" s="19"/>
      <c r="JRK5" s="19"/>
      <c r="JRL5" s="19"/>
      <c r="JRM5" s="19"/>
      <c r="JRN5" s="19"/>
      <c r="JRO5" s="19"/>
      <c r="JRP5" s="19"/>
      <c r="JRQ5" s="19"/>
      <c r="JRR5" s="19"/>
      <c r="JRS5" s="19"/>
      <c r="JRT5" s="19"/>
      <c r="JRU5" s="19"/>
      <c r="JRV5" s="19"/>
      <c r="JRW5" s="19"/>
      <c r="JRX5" s="19"/>
      <c r="JRY5" s="19"/>
      <c r="JRZ5" s="19"/>
      <c r="JSA5" s="19"/>
      <c r="JSB5" s="19"/>
      <c r="JSC5" s="19"/>
      <c r="JSD5" s="19"/>
      <c r="JSE5" s="19"/>
      <c r="JSF5" s="19"/>
      <c r="JSG5" s="19"/>
      <c r="JSH5" s="19"/>
      <c r="JSI5" s="19"/>
      <c r="JSJ5" s="19"/>
      <c r="JSK5" s="19"/>
      <c r="JSL5" s="19"/>
      <c r="JSM5" s="19"/>
      <c r="JSN5" s="19"/>
      <c r="JSO5" s="19"/>
      <c r="JSP5" s="19"/>
      <c r="JSQ5" s="19"/>
      <c r="JSR5" s="19"/>
      <c r="JSS5" s="19"/>
      <c r="JST5" s="19"/>
      <c r="JSU5" s="19"/>
      <c r="JSV5" s="19"/>
      <c r="JSW5" s="19"/>
      <c r="JSX5" s="19"/>
      <c r="JSY5" s="19"/>
      <c r="JSZ5" s="19"/>
      <c r="JTA5" s="19"/>
      <c r="JTB5" s="19"/>
      <c r="JTC5" s="19"/>
      <c r="JTD5" s="19"/>
      <c r="JTE5" s="19"/>
      <c r="JTF5" s="19"/>
      <c r="JTG5" s="19"/>
      <c r="JTH5" s="19"/>
      <c r="JTI5" s="19"/>
      <c r="JTJ5" s="19"/>
      <c r="JTK5" s="19"/>
      <c r="JTL5" s="19"/>
      <c r="JTM5" s="19"/>
      <c r="JTN5" s="19"/>
      <c r="JTO5" s="19"/>
      <c r="JTP5" s="19"/>
      <c r="JTQ5" s="19"/>
      <c r="JTR5" s="19"/>
      <c r="JTS5" s="19"/>
      <c r="JTT5" s="19"/>
      <c r="JTU5" s="19"/>
      <c r="JTV5" s="19"/>
      <c r="JTW5" s="19"/>
      <c r="JTX5" s="19"/>
      <c r="JTY5" s="19"/>
      <c r="JTZ5" s="19"/>
      <c r="JUA5" s="19"/>
      <c r="JUB5" s="19"/>
      <c r="JUC5" s="19"/>
      <c r="JUD5" s="19"/>
      <c r="JUE5" s="19"/>
      <c r="JUF5" s="19"/>
      <c r="JUG5" s="19"/>
      <c r="JUH5" s="19"/>
      <c r="JUI5" s="19"/>
      <c r="JUJ5" s="19"/>
      <c r="JUK5" s="19"/>
      <c r="JUL5" s="19"/>
      <c r="JUM5" s="19"/>
      <c r="JUN5" s="19"/>
      <c r="JUO5" s="19"/>
      <c r="JUP5" s="19"/>
      <c r="JUQ5" s="19"/>
      <c r="JUR5" s="19"/>
      <c r="JUS5" s="19"/>
      <c r="JUT5" s="19"/>
      <c r="JUU5" s="19"/>
      <c r="JUV5" s="19"/>
      <c r="JUW5" s="19"/>
      <c r="JUX5" s="19"/>
      <c r="JUY5" s="19"/>
      <c r="JUZ5" s="19"/>
      <c r="JVA5" s="19"/>
      <c r="JVB5" s="19"/>
      <c r="JVC5" s="19"/>
      <c r="JVD5" s="19"/>
      <c r="JVE5" s="19"/>
      <c r="JVF5" s="19"/>
      <c r="JVG5" s="19"/>
      <c r="JVH5" s="19"/>
      <c r="JVI5" s="19"/>
      <c r="JVJ5" s="19"/>
      <c r="JVK5" s="19"/>
      <c r="JVL5" s="19"/>
      <c r="JVM5" s="19"/>
      <c r="JVN5" s="19"/>
      <c r="JVO5" s="19"/>
      <c r="JVP5" s="19"/>
      <c r="JVQ5" s="19"/>
      <c r="JVR5" s="19"/>
      <c r="JVS5" s="19"/>
      <c r="JVT5" s="19"/>
      <c r="JVU5" s="19"/>
      <c r="JVV5" s="19"/>
      <c r="JVW5" s="19"/>
      <c r="JVX5" s="19"/>
      <c r="JVY5" s="19"/>
      <c r="JVZ5" s="19"/>
      <c r="JWA5" s="19"/>
      <c r="JWB5" s="19"/>
      <c r="JWC5" s="19"/>
      <c r="JWD5" s="19"/>
      <c r="JWE5" s="19"/>
      <c r="JWF5" s="19"/>
      <c r="JWG5" s="19"/>
      <c r="JWH5" s="19"/>
      <c r="JWI5" s="19"/>
      <c r="JWJ5" s="19"/>
      <c r="JWK5" s="19"/>
      <c r="JWL5" s="19"/>
      <c r="JWM5" s="19"/>
      <c r="JWN5" s="19"/>
      <c r="JWO5" s="19"/>
      <c r="JWP5" s="19"/>
      <c r="JWQ5" s="19"/>
      <c r="JWR5" s="19"/>
      <c r="JWS5" s="19"/>
      <c r="JWT5" s="19"/>
      <c r="JWU5" s="19"/>
      <c r="JWV5" s="19"/>
      <c r="JWW5" s="19"/>
      <c r="JWX5" s="19"/>
      <c r="JWY5" s="19"/>
      <c r="JWZ5" s="19"/>
      <c r="JXA5" s="19"/>
      <c r="JXB5" s="19"/>
      <c r="JXC5" s="19"/>
      <c r="JXD5" s="19"/>
      <c r="JXE5" s="19"/>
      <c r="JXF5" s="19"/>
      <c r="JXG5" s="19"/>
      <c r="JXH5" s="19"/>
      <c r="JXI5" s="19"/>
      <c r="JXJ5" s="19"/>
      <c r="JXK5" s="19"/>
      <c r="JXL5" s="19"/>
      <c r="JXM5" s="19"/>
      <c r="JXN5" s="19"/>
      <c r="JXO5" s="19"/>
      <c r="JXP5" s="19"/>
      <c r="JXQ5" s="19"/>
      <c r="JXR5" s="19"/>
      <c r="JXS5" s="19"/>
      <c r="JXT5" s="19"/>
      <c r="JXU5" s="19"/>
      <c r="JXV5" s="19"/>
      <c r="JXW5" s="19"/>
      <c r="JXX5" s="19"/>
      <c r="JXY5" s="19"/>
      <c r="JXZ5" s="19"/>
      <c r="JYA5" s="19"/>
      <c r="JYB5" s="19"/>
      <c r="JYC5" s="19"/>
      <c r="JYD5" s="19"/>
      <c r="JYE5" s="19"/>
      <c r="JYF5" s="19"/>
      <c r="JYG5" s="19"/>
      <c r="JYH5" s="19"/>
      <c r="JYI5" s="19"/>
      <c r="JYJ5" s="19"/>
      <c r="JYK5" s="19"/>
      <c r="JYL5" s="19"/>
      <c r="JYM5" s="19"/>
      <c r="JYN5" s="19"/>
      <c r="JYO5" s="19"/>
      <c r="JYP5" s="19"/>
      <c r="JYQ5" s="19"/>
      <c r="JYR5" s="19"/>
      <c r="JYS5" s="19"/>
      <c r="JYT5" s="19"/>
      <c r="JYU5" s="19"/>
      <c r="JYV5" s="19"/>
      <c r="JYW5" s="19"/>
      <c r="JYX5" s="19"/>
      <c r="JYY5" s="19"/>
      <c r="JYZ5" s="19"/>
      <c r="JZA5" s="19"/>
      <c r="JZB5" s="19"/>
      <c r="JZC5" s="19"/>
      <c r="JZD5" s="19"/>
      <c r="JZE5" s="19"/>
      <c r="JZF5" s="19"/>
      <c r="JZG5" s="19"/>
      <c r="JZH5" s="19"/>
      <c r="JZI5" s="19"/>
      <c r="JZJ5" s="19"/>
      <c r="JZK5" s="19"/>
      <c r="JZL5" s="19"/>
      <c r="JZM5" s="19"/>
      <c r="JZN5" s="19"/>
      <c r="JZO5" s="19"/>
      <c r="JZP5" s="19"/>
      <c r="JZQ5" s="19"/>
      <c r="JZR5" s="19"/>
      <c r="JZS5" s="19"/>
      <c r="JZT5" s="19"/>
      <c r="JZU5" s="19"/>
      <c r="JZV5" s="19"/>
      <c r="JZW5" s="19"/>
      <c r="JZX5" s="19"/>
      <c r="JZY5" s="19"/>
      <c r="JZZ5" s="19"/>
      <c r="KAA5" s="19"/>
      <c r="KAB5" s="19"/>
      <c r="KAC5" s="19"/>
      <c r="KAD5" s="19"/>
      <c r="KAE5" s="19"/>
      <c r="KAF5" s="19"/>
      <c r="KAG5" s="19"/>
      <c r="KAH5" s="19"/>
      <c r="KAI5" s="19"/>
      <c r="KAJ5" s="19"/>
      <c r="KAK5" s="19"/>
      <c r="KAL5" s="19"/>
      <c r="KAM5" s="19"/>
      <c r="KAN5" s="19"/>
      <c r="KAO5" s="19"/>
      <c r="KAP5" s="19"/>
      <c r="KAQ5" s="19"/>
      <c r="KAR5" s="19"/>
      <c r="KAS5" s="19"/>
      <c r="KAT5" s="19"/>
      <c r="KAU5" s="19"/>
      <c r="KAV5" s="19"/>
      <c r="KAW5" s="19"/>
      <c r="KAX5" s="19"/>
      <c r="KAY5" s="19"/>
      <c r="KAZ5" s="19"/>
      <c r="KBA5" s="19"/>
      <c r="KBB5" s="19"/>
      <c r="KBC5" s="19"/>
      <c r="KBD5" s="19"/>
      <c r="KBE5" s="19"/>
      <c r="KBF5" s="19"/>
      <c r="KBG5" s="19"/>
      <c r="KBH5" s="19"/>
      <c r="KBI5" s="19"/>
      <c r="KBJ5" s="19"/>
      <c r="KBK5" s="19"/>
      <c r="KBL5" s="19"/>
      <c r="KBM5" s="19"/>
      <c r="KBN5" s="19"/>
      <c r="KBO5" s="19"/>
      <c r="KBP5" s="19"/>
      <c r="KBQ5" s="19"/>
      <c r="KBR5" s="19"/>
      <c r="KBS5" s="19"/>
      <c r="KBT5" s="19"/>
      <c r="KBU5" s="19"/>
      <c r="KBV5" s="19"/>
      <c r="KBW5" s="19"/>
      <c r="KBX5" s="19"/>
      <c r="KBY5" s="19"/>
      <c r="KBZ5" s="19"/>
      <c r="KCA5" s="19"/>
      <c r="KCB5" s="19"/>
      <c r="KCC5" s="19"/>
      <c r="KCD5" s="19"/>
      <c r="KCE5" s="19"/>
      <c r="KCF5" s="19"/>
      <c r="KCG5" s="19"/>
      <c r="KCH5" s="19"/>
      <c r="KCI5" s="19"/>
      <c r="KCJ5" s="19"/>
      <c r="KCK5" s="19"/>
      <c r="KCL5" s="19"/>
      <c r="KCM5" s="19"/>
      <c r="KCN5" s="19"/>
      <c r="KCO5" s="19"/>
      <c r="KCP5" s="19"/>
      <c r="KCQ5" s="19"/>
      <c r="KCR5" s="19"/>
      <c r="KCS5" s="19"/>
      <c r="KCT5" s="19"/>
      <c r="KCU5" s="19"/>
      <c r="KCV5" s="19"/>
      <c r="KCW5" s="19"/>
      <c r="KCX5" s="19"/>
      <c r="KCY5" s="19"/>
      <c r="KCZ5" s="19"/>
      <c r="KDA5" s="19"/>
      <c r="KDB5" s="19"/>
      <c r="KDC5" s="19"/>
      <c r="KDD5" s="19"/>
      <c r="KDE5" s="19"/>
      <c r="KDF5" s="19"/>
      <c r="KDG5" s="19"/>
      <c r="KDH5" s="19"/>
      <c r="KDI5" s="19"/>
      <c r="KDJ5" s="19"/>
      <c r="KDK5" s="19"/>
      <c r="KDL5" s="19"/>
      <c r="KDM5" s="19"/>
      <c r="KDN5" s="19"/>
      <c r="KDO5" s="19"/>
      <c r="KDP5" s="19"/>
      <c r="KDQ5" s="19"/>
      <c r="KDR5" s="19"/>
      <c r="KDS5" s="19"/>
      <c r="KDT5" s="19"/>
      <c r="KDU5" s="19"/>
      <c r="KDV5" s="19"/>
      <c r="KDW5" s="19"/>
      <c r="KDX5" s="19"/>
      <c r="KDY5" s="19"/>
      <c r="KDZ5" s="19"/>
      <c r="KEA5" s="19"/>
      <c r="KEB5" s="19"/>
      <c r="KEC5" s="19"/>
      <c r="KED5" s="19"/>
      <c r="KEE5" s="19"/>
      <c r="KEF5" s="19"/>
      <c r="KEG5" s="19"/>
      <c r="KEH5" s="19"/>
      <c r="KEI5" s="19"/>
      <c r="KEJ5" s="19"/>
      <c r="KEK5" s="19"/>
      <c r="KEL5" s="19"/>
      <c r="KEM5" s="19"/>
      <c r="KEN5" s="19"/>
      <c r="KEO5" s="19"/>
      <c r="KEP5" s="19"/>
      <c r="KEQ5" s="19"/>
      <c r="KER5" s="19"/>
      <c r="KES5" s="19"/>
      <c r="KET5" s="19"/>
      <c r="KEU5" s="19"/>
      <c r="KEV5" s="19"/>
      <c r="KEW5" s="19"/>
      <c r="KEX5" s="19"/>
      <c r="KEY5" s="19"/>
      <c r="KEZ5" s="19"/>
      <c r="KFA5" s="19"/>
      <c r="KFB5" s="19"/>
      <c r="KFC5" s="19"/>
      <c r="KFD5" s="19"/>
      <c r="KFE5" s="19"/>
      <c r="KFF5" s="19"/>
      <c r="KFG5" s="19"/>
      <c r="KFH5" s="19"/>
      <c r="KFI5" s="19"/>
      <c r="KFJ5" s="19"/>
      <c r="KFK5" s="19"/>
      <c r="KFL5" s="19"/>
      <c r="KFM5" s="19"/>
      <c r="KFN5" s="19"/>
      <c r="KFO5" s="19"/>
      <c r="KFP5" s="19"/>
      <c r="KFQ5" s="19"/>
      <c r="KFR5" s="19"/>
      <c r="KFS5" s="19"/>
      <c r="KFT5" s="19"/>
      <c r="KFU5" s="19"/>
      <c r="KFV5" s="19"/>
      <c r="KFW5" s="19"/>
      <c r="KFX5" s="19"/>
      <c r="KFY5" s="19"/>
      <c r="KFZ5" s="19"/>
      <c r="KGA5" s="19"/>
      <c r="KGB5" s="19"/>
      <c r="KGC5" s="19"/>
      <c r="KGD5" s="19"/>
      <c r="KGE5" s="19"/>
      <c r="KGF5" s="19"/>
      <c r="KGG5" s="19"/>
      <c r="KGH5" s="19"/>
      <c r="KGI5" s="19"/>
      <c r="KGJ5" s="19"/>
      <c r="KGK5" s="19"/>
      <c r="KGL5" s="19"/>
      <c r="KGM5" s="19"/>
      <c r="KGN5" s="19"/>
      <c r="KGO5" s="19"/>
      <c r="KGP5" s="19"/>
      <c r="KGQ5" s="19"/>
      <c r="KGR5" s="19"/>
      <c r="KGS5" s="19"/>
      <c r="KGT5" s="19"/>
      <c r="KGU5" s="19"/>
      <c r="KGV5" s="19"/>
      <c r="KGW5" s="19"/>
      <c r="KGX5" s="19"/>
      <c r="KGY5" s="19"/>
      <c r="KGZ5" s="19"/>
      <c r="KHA5" s="19"/>
      <c r="KHB5" s="19"/>
      <c r="KHC5" s="19"/>
      <c r="KHD5" s="19"/>
      <c r="KHE5" s="19"/>
      <c r="KHF5" s="19"/>
      <c r="KHG5" s="19"/>
      <c r="KHH5" s="19"/>
      <c r="KHI5" s="19"/>
      <c r="KHJ5" s="19"/>
      <c r="KHK5" s="19"/>
      <c r="KHL5" s="19"/>
      <c r="KHM5" s="19"/>
      <c r="KHN5" s="19"/>
      <c r="KHO5" s="19"/>
      <c r="KHP5" s="19"/>
      <c r="KHQ5" s="19"/>
      <c r="KHR5" s="19"/>
      <c r="KHS5" s="19"/>
      <c r="KHT5" s="19"/>
      <c r="KHU5" s="19"/>
      <c r="KHV5" s="19"/>
      <c r="KHW5" s="19"/>
      <c r="KHX5" s="19"/>
      <c r="KHY5" s="19"/>
      <c r="KHZ5" s="19"/>
      <c r="KIA5" s="19"/>
      <c r="KIB5" s="19"/>
      <c r="KIC5" s="19"/>
      <c r="KID5" s="19"/>
      <c r="KIE5" s="19"/>
      <c r="KIF5" s="19"/>
      <c r="KIG5" s="19"/>
      <c r="KIH5" s="19"/>
      <c r="KII5" s="19"/>
      <c r="KIJ5" s="19"/>
      <c r="KIK5" s="19"/>
      <c r="KIL5" s="19"/>
      <c r="KIM5" s="19"/>
      <c r="KIN5" s="19"/>
      <c r="KIO5" s="19"/>
      <c r="KIP5" s="19"/>
      <c r="KIQ5" s="19"/>
      <c r="KIR5" s="19"/>
      <c r="KIS5" s="19"/>
      <c r="KIT5" s="19"/>
      <c r="KIU5" s="19"/>
      <c r="KIV5" s="19"/>
      <c r="KIW5" s="19"/>
      <c r="KIX5" s="19"/>
      <c r="KIY5" s="19"/>
      <c r="KIZ5" s="19"/>
      <c r="KJA5" s="19"/>
      <c r="KJB5" s="19"/>
      <c r="KJC5" s="19"/>
      <c r="KJD5" s="19"/>
      <c r="KJE5" s="19"/>
      <c r="KJF5" s="19"/>
      <c r="KJG5" s="19"/>
      <c r="KJH5" s="19"/>
      <c r="KJI5" s="19"/>
      <c r="KJJ5" s="19"/>
      <c r="KJK5" s="19"/>
      <c r="KJL5" s="19"/>
      <c r="KJM5" s="19"/>
      <c r="KJN5" s="19"/>
      <c r="KJO5" s="19"/>
      <c r="KJP5" s="19"/>
      <c r="KJQ5" s="19"/>
      <c r="KJR5" s="19"/>
      <c r="KJS5" s="19"/>
      <c r="KJT5" s="19"/>
      <c r="KJU5" s="19"/>
      <c r="KJV5" s="19"/>
      <c r="KJW5" s="19"/>
      <c r="KJX5" s="19"/>
      <c r="KJY5" s="19"/>
      <c r="KJZ5" s="19"/>
      <c r="KKA5" s="19"/>
      <c r="KKB5" s="19"/>
      <c r="KKC5" s="19"/>
      <c r="KKD5" s="19"/>
      <c r="KKE5" s="19"/>
      <c r="KKF5" s="19"/>
      <c r="KKG5" s="19"/>
      <c r="KKH5" s="19"/>
      <c r="KKI5" s="19"/>
      <c r="KKJ5" s="19"/>
      <c r="KKK5" s="19"/>
      <c r="KKL5" s="19"/>
      <c r="KKM5" s="19"/>
      <c r="KKN5" s="19"/>
      <c r="KKO5" s="19"/>
      <c r="KKP5" s="19"/>
      <c r="KKQ5" s="19"/>
      <c r="KKR5" s="19"/>
      <c r="KKS5" s="19"/>
      <c r="KKT5" s="19"/>
      <c r="KKU5" s="19"/>
      <c r="KKV5" s="19"/>
      <c r="KKW5" s="19"/>
      <c r="KKX5" s="19"/>
      <c r="KKY5" s="19"/>
      <c r="KKZ5" s="19"/>
      <c r="KLA5" s="19"/>
      <c r="KLB5" s="19"/>
      <c r="KLC5" s="19"/>
      <c r="KLD5" s="19"/>
      <c r="KLE5" s="19"/>
      <c r="KLF5" s="19"/>
      <c r="KLG5" s="19"/>
      <c r="KLH5" s="19"/>
      <c r="KLI5" s="19"/>
      <c r="KLJ5" s="19"/>
      <c r="KLK5" s="19"/>
      <c r="KLL5" s="19"/>
      <c r="KLM5" s="19"/>
      <c r="KLN5" s="19"/>
      <c r="KLO5" s="19"/>
      <c r="KLP5" s="19"/>
      <c r="KLQ5" s="19"/>
      <c r="KLR5" s="19"/>
      <c r="KLS5" s="19"/>
      <c r="KLT5" s="19"/>
      <c r="KLU5" s="19"/>
      <c r="KLV5" s="19"/>
      <c r="KLW5" s="19"/>
      <c r="KLX5" s="19"/>
      <c r="KLY5" s="19"/>
      <c r="KLZ5" s="19"/>
      <c r="KMA5" s="19"/>
      <c r="KMB5" s="19"/>
      <c r="KMC5" s="19"/>
      <c r="KMD5" s="19"/>
      <c r="KME5" s="19"/>
      <c r="KMF5" s="19"/>
      <c r="KMG5" s="19"/>
      <c r="KMH5" s="19"/>
      <c r="KMI5" s="19"/>
      <c r="KMJ5" s="19"/>
      <c r="KMK5" s="19"/>
      <c r="KML5" s="19"/>
      <c r="KMM5" s="19"/>
      <c r="KMN5" s="19"/>
      <c r="KMO5" s="19"/>
      <c r="KMP5" s="19"/>
      <c r="KMQ5" s="19"/>
      <c r="KMR5" s="19"/>
      <c r="KMS5" s="19"/>
      <c r="KMT5" s="19"/>
      <c r="KMU5" s="19"/>
      <c r="KMV5" s="19"/>
      <c r="KMW5" s="19"/>
      <c r="KMX5" s="19"/>
      <c r="KMY5" s="19"/>
      <c r="KMZ5" s="19"/>
      <c r="KNA5" s="19"/>
      <c r="KNB5" s="19"/>
      <c r="KNC5" s="19"/>
      <c r="KND5" s="19"/>
      <c r="KNE5" s="19"/>
      <c r="KNF5" s="19"/>
      <c r="KNG5" s="19"/>
      <c r="KNH5" s="19"/>
      <c r="KNI5" s="19"/>
      <c r="KNJ5" s="19"/>
      <c r="KNK5" s="19"/>
      <c r="KNL5" s="19"/>
      <c r="KNM5" s="19"/>
      <c r="KNN5" s="19"/>
      <c r="KNO5" s="19"/>
      <c r="KNP5" s="19"/>
      <c r="KNQ5" s="19"/>
      <c r="KNR5" s="19"/>
      <c r="KNS5" s="19"/>
      <c r="KNT5" s="19"/>
      <c r="KNU5" s="19"/>
      <c r="KNV5" s="19"/>
      <c r="KNW5" s="19"/>
      <c r="KNX5" s="19"/>
      <c r="KNY5" s="19"/>
      <c r="KNZ5" s="19"/>
      <c r="KOA5" s="19"/>
      <c r="KOB5" s="19"/>
      <c r="KOC5" s="19"/>
      <c r="KOD5" s="19"/>
      <c r="KOE5" s="19"/>
      <c r="KOF5" s="19"/>
      <c r="KOG5" s="19"/>
      <c r="KOH5" s="19"/>
      <c r="KOI5" s="19"/>
      <c r="KOJ5" s="19"/>
      <c r="KOK5" s="19"/>
      <c r="KOL5" s="19"/>
      <c r="KOM5" s="19"/>
      <c r="KON5" s="19"/>
      <c r="KOO5" s="19"/>
      <c r="KOP5" s="19"/>
      <c r="KOQ5" s="19"/>
      <c r="KOR5" s="19"/>
      <c r="KOS5" s="19"/>
      <c r="KOT5" s="19"/>
      <c r="KOU5" s="19"/>
      <c r="KOV5" s="19"/>
      <c r="KOW5" s="19"/>
      <c r="KOX5" s="19"/>
      <c r="KOY5" s="19"/>
      <c r="KOZ5" s="19"/>
      <c r="KPA5" s="19"/>
      <c r="KPB5" s="19"/>
      <c r="KPC5" s="19"/>
      <c r="KPD5" s="19"/>
      <c r="KPE5" s="19"/>
      <c r="KPF5" s="19"/>
      <c r="KPG5" s="19"/>
      <c r="KPH5" s="19"/>
      <c r="KPI5" s="19"/>
      <c r="KPJ5" s="19"/>
      <c r="KPK5" s="19"/>
      <c r="KPL5" s="19"/>
      <c r="KPM5" s="19"/>
      <c r="KPN5" s="19"/>
      <c r="KPO5" s="19"/>
      <c r="KPP5" s="19"/>
      <c r="KPQ5" s="19"/>
      <c r="KPR5" s="19"/>
      <c r="KPS5" s="19"/>
      <c r="KPT5" s="19"/>
      <c r="KPU5" s="19"/>
      <c r="KPV5" s="19"/>
      <c r="KPW5" s="19"/>
      <c r="KPX5" s="19"/>
      <c r="KPY5" s="19"/>
      <c r="KPZ5" s="19"/>
      <c r="KQA5" s="19"/>
      <c r="KQB5" s="19"/>
      <c r="KQC5" s="19"/>
      <c r="KQD5" s="19"/>
      <c r="KQE5" s="19"/>
      <c r="KQF5" s="19"/>
      <c r="KQG5" s="19"/>
      <c r="KQH5" s="19"/>
      <c r="KQI5" s="19"/>
      <c r="KQJ5" s="19"/>
      <c r="KQK5" s="19"/>
      <c r="KQL5" s="19"/>
      <c r="KQM5" s="19"/>
      <c r="KQN5" s="19"/>
      <c r="KQO5" s="19"/>
      <c r="KQP5" s="19"/>
      <c r="KQQ5" s="19"/>
      <c r="KQR5" s="19"/>
      <c r="KQS5" s="19"/>
      <c r="KQT5" s="19"/>
      <c r="KQU5" s="19"/>
      <c r="KQV5" s="19"/>
      <c r="KQW5" s="19"/>
      <c r="KQX5" s="19"/>
      <c r="KQY5" s="19"/>
      <c r="KQZ5" s="19"/>
      <c r="KRA5" s="19"/>
      <c r="KRB5" s="19"/>
      <c r="KRC5" s="19"/>
      <c r="KRD5" s="19"/>
      <c r="KRE5" s="19"/>
      <c r="KRF5" s="19"/>
      <c r="KRG5" s="19"/>
      <c r="KRH5" s="19"/>
      <c r="KRI5" s="19"/>
      <c r="KRJ5" s="19"/>
      <c r="KRK5" s="19"/>
      <c r="KRL5" s="19"/>
      <c r="KRM5" s="19"/>
      <c r="KRN5" s="19"/>
      <c r="KRO5" s="19"/>
      <c r="KRP5" s="19"/>
      <c r="KRQ5" s="19"/>
      <c r="KRR5" s="19"/>
      <c r="KRS5" s="19"/>
      <c r="KRT5" s="19"/>
      <c r="KRU5" s="19"/>
      <c r="KRV5" s="19"/>
      <c r="KRW5" s="19"/>
      <c r="KRX5" s="19"/>
      <c r="KRY5" s="19"/>
      <c r="KRZ5" s="19"/>
      <c r="KSA5" s="19"/>
      <c r="KSB5" s="19"/>
      <c r="KSC5" s="19"/>
      <c r="KSD5" s="19"/>
      <c r="KSE5" s="19"/>
      <c r="KSF5" s="19"/>
      <c r="KSG5" s="19"/>
      <c r="KSH5" s="19"/>
      <c r="KSI5" s="19"/>
      <c r="KSJ5" s="19"/>
      <c r="KSK5" s="19"/>
      <c r="KSL5" s="19"/>
      <c r="KSM5" s="19"/>
      <c r="KSN5" s="19"/>
      <c r="KSO5" s="19"/>
      <c r="KSP5" s="19"/>
      <c r="KSQ5" s="19"/>
      <c r="KSR5" s="19"/>
      <c r="KSS5" s="19"/>
      <c r="KST5" s="19"/>
      <c r="KSU5" s="19"/>
      <c r="KSV5" s="19"/>
      <c r="KSW5" s="19"/>
      <c r="KSX5" s="19"/>
      <c r="KSY5" s="19"/>
      <c r="KSZ5" s="19"/>
      <c r="KTA5" s="19"/>
      <c r="KTB5" s="19"/>
      <c r="KTC5" s="19"/>
      <c r="KTD5" s="19"/>
      <c r="KTE5" s="19"/>
      <c r="KTF5" s="19"/>
      <c r="KTG5" s="19"/>
      <c r="KTH5" s="19"/>
      <c r="KTI5" s="19"/>
      <c r="KTJ5" s="19"/>
      <c r="KTK5" s="19"/>
      <c r="KTL5" s="19"/>
      <c r="KTM5" s="19"/>
      <c r="KTN5" s="19"/>
      <c r="KTO5" s="19"/>
      <c r="KTP5" s="19"/>
      <c r="KTQ5" s="19"/>
      <c r="KTR5" s="19"/>
      <c r="KTS5" s="19"/>
      <c r="KTT5" s="19"/>
      <c r="KTU5" s="19"/>
      <c r="KTV5" s="19"/>
      <c r="KTW5" s="19"/>
      <c r="KTX5" s="19"/>
      <c r="KTY5" s="19"/>
      <c r="KTZ5" s="19"/>
      <c r="KUA5" s="19"/>
      <c r="KUB5" s="19"/>
      <c r="KUC5" s="19"/>
      <c r="KUD5" s="19"/>
      <c r="KUE5" s="19"/>
      <c r="KUF5" s="19"/>
      <c r="KUG5" s="19"/>
      <c r="KUH5" s="19"/>
      <c r="KUI5" s="19"/>
      <c r="KUJ5" s="19"/>
      <c r="KUK5" s="19"/>
      <c r="KUL5" s="19"/>
      <c r="KUM5" s="19"/>
      <c r="KUN5" s="19"/>
      <c r="KUO5" s="19"/>
      <c r="KUP5" s="19"/>
      <c r="KUQ5" s="19"/>
      <c r="KUR5" s="19"/>
      <c r="KUS5" s="19"/>
      <c r="KUT5" s="19"/>
      <c r="KUU5" s="19"/>
      <c r="KUV5" s="19"/>
      <c r="KUW5" s="19"/>
      <c r="KUX5" s="19"/>
      <c r="KUY5" s="19"/>
      <c r="KUZ5" s="19"/>
      <c r="KVA5" s="19"/>
      <c r="KVB5" s="19"/>
      <c r="KVC5" s="19"/>
      <c r="KVD5" s="19"/>
      <c r="KVE5" s="19"/>
      <c r="KVF5" s="19"/>
      <c r="KVG5" s="19"/>
      <c r="KVH5" s="19"/>
      <c r="KVI5" s="19"/>
      <c r="KVJ5" s="19"/>
      <c r="KVK5" s="19"/>
      <c r="KVL5" s="19"/>
      <c r="KVM5" s="19"/>
      <c r="KVN5" s="19"/>
      <c r="KVO5" s="19"/>
      <c r="KVP5" s="19"/>
      <c r="KVQ5" s="19"/>
      <c r="KVR5" s="19"/>
      <c r="KVS5" s="19"/>
      <c r="KVT5" s="19"/>
      <c r="KVU5" s="19"/>
      <c r="KVV5" s="19"/>
      <c r="KVW5" s="19"/>
      <c r="KVX5" s="19"/>
      <c r="KVY5" s="19"/>
      <c r="KVZ5" s="19"/>
      <c r="KWA5" s="19"/>
      <c r="KWB5" s="19"/>
      <c r="KWC5" s="19"/>
      <c r="KWD5" s="19"/>
      <c r="KWE5" s="19"/>
      <c r="KWF5" s="19"/>
      <c r="KWG5" s="19"/>
      <c r="KWH5" s="19"/>
      <c r="KWI5" s="19"/>
      <c r="KWJ5" s="19"/>
      <c r="KWK5" s="19"/>
      <c r="KWL5" s="19"/>
      <c r="KWM5" s="19"/>
      <c r="KWN5" s="19"/>
      <c r="KWO5" s="19"/>
      <c r="KWP5" s="19"/>
      <c r="KWQ5" s="19"/>
      <c r="KWR5" s="19"/>
      <c r="KWS5" s="19"/>
      <c r="KWT5" s="19"/>
      <c r="KWU5" s="19"/>
      <c r="KWV5" s="19"/>
      <c r="KWW5" s="19"/>
      <c r="KWX5" s="19"/>
      <c r="KWY5" s="19"/>
      <c r="KWZ5" s="19"/>
      <c r="KXA5" s="19"/>
      <c r="KXB5" s="19"/>
      <c r="KXC5" s="19"/>
      <c r="KXD5" s="19"/>
      <c r="KXE5" s="19"/>
      <c r="KXF5" s="19"/>
      <c r="KXG5" s="19"/>
      <c r="KXH5" s="19"/>
      <c r="KXI5" s="19"/>
      <c r="KXJ5" s="19"/>
      <c r="KXK5" s="19"/>
      <c r="KXL5" s="19"/>
      <c r="KXM5" s="19"/>
      <c r="KXN5" s="19"/>
      <c r="KXO5" s="19"/>
      <c r="KXP5" s="19"/>
      <c r="KXQ5" s="19"/>
      <c r="KXR5" s="19"/>
      <c r="KXS5" s="19"/>
      <c r="KXT5" s="19"/>
      <c r="KXU5" s="19"/>
      <c r="KXV5" s="19"/>
      <c r="KXW5" s="19"/>
      <c r="KXX5" s="19"/>
      <c r="KXY5" s="19"/>
      <c r="KXZ5" s="19"/>
      <c r="KYA5" s="19"/>
      <c r="KYB5" s="19"/>
      <c r="KYC5" s="19"/>
      <c r="KYD5" s="19"/>
      <c r="KYE5" s="19"/>
      <c r="KYF5" s="19"/>
      <c r="KYG5" s="19"/>
      <c r="KYH5" s="19"/>
      <c r="KYI5" s="19"/>
      <c r="KYJ5" s="19"/>
      <c r="KYK5" s="19"/>
      <c r="KYL5" s="19"/>
      <c r="KYM5" s="19"/>
      <c r="KYN5" s="19"/>
      <c r="KYO5" s="19"/>
      <c r="KYP5" s="19"/>
      <c r="KYQ5" s="19"/>
      <c r="KYR5" s="19"/>
      <c r="KYS5" s="19"/>
      <c r="KYT5" s="19"/>
      <c r="KYU5" s="19"/>
      <c r="KYV5" s="19"/>
      <c r="KYW5" s="19"/>
      <c r="KYX5" s="19"/>
      <c r="KYY5" s="19"/>
      <c r="KYZ5" s="19"/>
      <c r="KZA5" s="19"/>
      <c r="KZB5" s="19"/>
      <c r="KZC5" s="19"/>
      <c r="KZD5" s="19"/>
      <c r="KZE5" s="19"/>
      <c r="KZF5" s="19"/>
      <c r="KZG5" s="19"/>
      <c r="KZH5" s="19"/>
      <c r="KZI5" s="19"/>
      <c r="KZJ5" s="19"/>
      <c r="KZK5" s="19"/>
      <c r="KZL5" s="19"/>
      <c r="KZM5" s="19"/>
      <c r="KZN5" s="19"/>
      <c r="KZO5" s="19"/>
      <c r="KZP5" s="19"/>
      <c r="KZQ5" s="19"/>
      <c r="KZR5" s="19"/>
      <c r="KZS5" s="19"/>
      <c r="KZT5" s="19"/>
      <c r="KZU5" s="19"/>
      <c r="KZV5" s="19"/>
      <c r="KZW5" s="19"/>
      <c r="KZX5" s="19"/>
      <c r="KZY5" s="19"/>
      <c r="KZZ5" s="19"/>
      <c r="LAA5" s="19"/>
      <c r="LAB5" s="19"/>
      <c r="LAC5" s="19"/>
      <c r="LAD5" s="19"/>
      <c r="LAE5" s="19"/>
      <c r="LAF5" s="19"/>
      <c r="LAG5" s="19"/>
      <c r="LAH5" s="19"/>
      <c r="LAI5" s="19"/>
      <c r="LAJ5" s="19"/>
      <c r="LAK5" s="19"/>
      <c r="LAL5" s="19"/>
      <c r="LAM5" s="19"/>
      <c r="LAN5" s="19"/>
      <c r="LAO5" s="19"/>
      <c r="LAP5" s="19"/>
      <c r="LAQ5" s="19"/>
      <c r="LAR5" s="19"/>
      <c r="LAS5" s="19"/>
      <c r="LAT5" s="19"/>
      <c r="LAU5" s="19"/>
      <c r="LAV5" s="19"/>
      <c r="LAW5" s="19"/>
      <c r="LAX5" s="19"/>
      <c r="LAY5" s="19"/>
      <c r="LAZ5" s="19"/>
      <c r="LBA5" s="19"/>
      <c r="LBB5" s="19"/>
      <c r="LBC5" s="19"/>
      <c r="LBD5" s="19"/>
      <c r="LBE5" s="19"/>
      <c r="LBF5" s="19"/>
      <c r="LBG5" s="19"/>
      <c r="LBH5" s="19"/>
      <c r="LBI5" s="19"/>
      <c r="LBJ5" s="19"/>
      <c r="LBK5" s="19"/>
      <c r="LBL5" s="19"/>
      <c r="LBM5" s="19"/>
      <c r="LBN5" s="19"/>
      <c r="LBO5" s="19"/>
      <c r="LBP5" s="19"/>
      <c r="LBQ5" s="19"/>
      <c r="LBR5" s="19"/>
      <c r="LBS5" s="19"/>
      <c r="LBT5" s="19"/>
      <c r="LBU5" s="19"/>
      <c r="LBV5" s="19"/>
      <c r="LBW5" s="19"/>
      <c r="LBX5" s="19"/>
      <c r="LBY5" s="19"/>
      <c r="LBZ5" s="19"/>
      <c r="LCA5" s="19"/>
      <c r="LCB5" s="19"/>
      <c r="LCC5" s="19"/>
      <c r="LCD5" s="19"/>
      <c r="LCE5" s="19"/>
      <c r="LCF5" s="19"/>
      <c r="LCG5" s="19"/>
      <c r="LCH5" s="19"/>
      <c r="LCI5" s="19"/>
      <c r="LCJ5" s="19"/>
      <c r="LCK5" s="19"/>
      <c r="LCL5" s="19"/>
      <c r="LCM5" s="19"/>
      <c r="LCN5" s="19"/>
      <c r="LCO5" s="19"/>
      <c r="LCP5" s="19"/>
      <c r="LCQ5" s="19"/>
      <c r="LCR5" s="19"/>
      <c r="LCS5" s="19"/>
      <c r="LCT5" s="19"/>
      <c r="LCU5" s="19"/>
      <c r="LCV5" s="19"/>
      <c r="LCW5" s="19"/>
      <c r="LCX5" s="19"/>
      <c r="LCY5" s="19"/>
      <c r="LCZ5" s="19"/>
      <c r="LDA5" s="19"/>
      <c r="LDB5" s="19"/>
      <c r="LDC5" s="19"/>
      <c r="LDD5" s="19"/>
      <c r="LDE5" s="19"/>
      <c r="LDF5" s="19"/>
      <c r="LDG5" s="19"/>
      <c r="LDH5" s="19"/>
      <c r="LDI5" s="19"/>
      <c r="LDJ5" s="19"/>
      <c r="LDK5" s="19"/>
      <c r="LDL5" s="19"/>
      <c r="LDM5" s="19"/>
      <c r="LDN5" s="19"/>
      <c r="LDO5" s="19"/>
      <c r="LDP5" s="19"/>
      <c r="LDQ5" s="19"/>
      <c r="LDR5" s="19"/>
      <c r="LDS5" s="19"/>
      <c r="LDT5" s="19"/>
      <c r="LDU5" s="19"/>
      <c r="LDV5" s="19"/>
      <c r="LDW5" s="19"/>
      <c r="LDX5" s="19"/>
      <c r="LDY5" s="19"/>
      <c r="LDZ5" s="19"/>
      <c r="LEA5" s="19"/>
      <c r="LEB5" s="19"/>
      <c r="LEC5" s="19"/>
      <c r="LED5" s="19"/>
      <c r="LEE5" s="19"/>
      <c r="LEF5" s="19"/>
      <c r="LEG5" s="19"/>
      <c r="LEH5" s="19"/>
      <c r="LEI5" s="19"/>
      <c r="LEJ5" s="19"/>
      <c r="LEK5" s="19"/>
      <c r="LEL5" s="19"/>
      <c r="LEM5" s="19"/>
      <c r="LEN5" s="19"/>
      <c r="LEO5" s="19"/>
      <c r="LEP5" s="19"/>
      <c r="LEQ5" s="19"/>
      <c r="LER5" s="19"/>
      <c r="LES5" s="19"/>
      <c r="LET5" s="19"/>
      <c r="LEU5" s="19"/>
      <c r="LEV5" s="19"/>
      <c r="LEW5" s="19"/>
      <c r="LEX5" s="19"/>
      <c r="LEY5" s="19"/>
      <c r="LEZ5" s="19"/>
      <c r="LFA5" s="19"/>
      <c r="LFB5" s="19"/>
      <c r="LFC5" s="19"/>
      <c r="LFD5" s="19"/>
      <c r="LFE5" s="19"/>
      <c r="LFF5" s="19"/>
      <c r="LFG5" s="19"/>
      <c r="LFH5" s="19"/>
      <c r="LFI5" s="19"/>
      <c r="LFJ5" s="19"/>
      <c r="LFK5" s="19"/>
      <c r="LFL5" s="19"/>
      <c r="LFM5" s="19"/>
      <c r="LFN5" s="19"/>
      <c r="LFO5" s="19"/>
      <c r="LFP5" s="19"/>
      <c r="LFQ5" s="19"/>
      <c r="LFR5" s="19"/>
      <c r="LFS5" s="19"/>
      <c r="LFT5" s="19"/>
      <c r="LFU5" s="19"/>
      <c r="LFV5" s="19"/>
      <c r="LFW5" s="19"/>
      <c r="LFX5" s="19"/>
      <c r="LFY5" s="19"/>
      <c r="LFZ5" s="19"/>
      <c r="LGA5" s="19"/>
      <c r="LGB5" s="19"/>
      <c r="LGC5" s="19"/>
      <c r="LGD5" s="19"/>
      <c r="LGE5" s="19"/>
      <c r="LGF5" s="19"/>
      <c r="LGG5" s="19"/>
      <c r="LGH5" s="19"/>
      <c r="LGI5" s="19"/>
      <c r="LGJ5" s="19"/>
      <c r="LGK5" s="19"/>
      <c r="LGL5" s="19"/>
      <c r="LGM5" s="19"/>
      <c r="LGN5" s="19"/>
      <c r="LGO5" s="19"/>
      <c r="LGP5" s="19"/>
      <c r="LGQ5" s="19"/>
      <c r="LGR5" s="19"/>
      <c r="LGS5" s="19"/>
      <c r="LGT5" s="19"/>
      <c r="LGU5" s="19"/>
      <c r="LGV5" s="19"/>
      <c r="LGW5" s="19"/>
      <c r="LGX5" s="19"/>
      <c r="LGY5" s="19"/>
      <c r="LGZ5" s="19"/>
      <c r="LHA5" s="19"/>
      <c r="LHB5" s="19"/>
      <c r="LHC5" s="19"/>
      <c r="LHD5" s="19"/>
      <c r="LHE5" s="19"/>
      <c r="LHF5" s="19"/>
      <c r="LHG5" s="19"/>
      <c r="LHH5" s="19"/>
      <c r="LHI5" s="19"/>
      <c r="LHJ5" s="19"/>
      <c r="LHK5" s="19"/>
      <c r="LHL5" s="19"/>
      <c r="LHM5" s="19"/>
      <c r="LHN5" s="19"/>
      <c r="LHO5" s="19"/>
      <c r="LHP5" s="19"/>
      <c r="LHQ5" s="19"/>
      <c r="LHR5" s="19"/>
      <c r="LHS5" s="19"/>
      <c r="LHT5" s="19"/>
      <c r="LHU5" s="19"/>
      <c r="LHV5" s="19"/>
      <c r="LHW5" s="19"/>
      <c r="LHX5" s="19"/>
      <c r="LHY5" s="19"/>
      <c r="LHZ5" s="19"/>
      <c r="LIA5" s="19"/>
      <c r="LIB5" s="19"/>
      <c r="LIC5" s="19"/>
      <c r="LID5" s="19"/>
      <c r="LIE5" s="19"/>
      <c r="LIF5" s="19"/>
      <c r="LIG5" s="19"/>
      <c r="LIH5" s="19"/>
      <c r="LII5" s="19"/>
      <c r="LIJ5" s="19"/>
      <c r="LIK5" s="19"/>
      <c r="LIL5" s="19"/>
      <c r="LIM5" s="19"/>
      <c r="LIN5" s="19"/>
      <c r="LIO5" s="19"/>
      <c r="LIP5" s="19"/>
      <c r="LIQ5" s="19"/>
      <c r="LIR5" s="19"/>
      <c r="LIS5" s="19"/>
      <c r="LIT5" s="19"/>
      <c r="LIU5" s="19"/>
      <c r="LIV5" s="19"/>
      <c r="LIW5" s="19"/>
      <c r="LIX5" s="19"/>
      <c r="LIY5" s="19"/>
      <c r="LIZ5" s="19"/>
      <c r="LJA5" s="19"/>
      <c r="LJB5" s="19"/>
      <c r="LJC5" s="19"/>
      <c r="LJD5" s="19"/>
      <c r="LJE5" s="19"/>
      <c r="LJF5" s="19"/>
      <c r="LJG5" s="19"/>
      <c r="LJH5" s="19"/>
      <c r="LJI5" s="19"/>
      <c r="LJJ5" s="19"/>
      <c r="LJK5" s="19"/>
      <c r="LJL5" s="19"/>
      <c r="LJM5" s="19"/>
      <c r="LJN5" s="19"/>
      <c r="LJO5" s="19"/>
      <c r="LJP5" s="19"/>
      <c r="LJQ5" s="19"/>
      <c r="LJR5" s="19"/>
      <c r="LJS5" s="19"/>
      <c r="LJT5" s="19"/>
      <c r="LJU5" s="19"/>
      <c r="LJV5" s="19"/>
      <c r="LJW5" s="19"/>
      <c r="LJX5" s="19"/>
      <c r="LJY5" s="19"/>
      <c r="LJZ5" s="19"/>
      <c r="LKA5" s="19"/>
      <c r="LKB5" s="19"/>
      <c r="LKC5" s="19"/>
      <c r="LKD5" s="19"/>
      <c r="LKE5" s="19"/>
      <c r="LKF5" s="19"/>
      <c r="LKG5" s="19"/>
      <c r="LKH5" s="19"/>
      <c r="LKI5" s="19"/>
      <c r="LKJ5" s="19"/>
      <c r="LKK5" s="19"/>
      <c r="LKL5" s="19"/>
      <c r="LKM5" s="19"/>
      <c r="LKN5" s="19"/>
      <c r="LKO5" s="19"/>
      <c r="LKP5" s="19"/>
      <c r="LKQ5" s="19"/>
      <c r="LKR5" s="19"/>
      <c r="LKS5" s="19"/>
      <c r="LKT5" s="19"/>
      <c r="LKU5" s="19"/>
      <c r="LKV5" s="19"/>
      <c r="LKW5" s="19"/>
      <c r="LKX5" s="19"/>
      <c r="LKY5" s="19"/>
      <c r="LKZ5" s="19"/>
      <c r="LLA5" s="19"/>
      <c r="LLB5" s="19"/>
      <c r="LLC5" s="19"/>
      <c r="LLD5" s="19"/>
      <c r="LLE5" s="19"/>
      <c r="LLF5" s="19"/>
      <c r="LLG5" s="19"/>
      <c r="LLH5" s="19"/>
      <c r="LLI5" s="19"/>
      <c r="LLJ5" s="19"/>
      <c r="LLK5" s="19"/>
      <c r="LLL5" s="19"/>
      <c r="LLM5" s="19"/>
      <c r="LLN5" s="19"/>
      <c r="LLO5" s="19"/>
      <c r="LLP5" s="19"/>
      <c r="LLQ5" s="19"/>
      <c r="LLR5" s="19"/>
      <c r="LLS5" s="19"/>
      <c r="LLT5" s="19"/>
      <c r="LLU5" s="19"/>
      <c r="LLV5" s="19"/>
      <c r="LLW5" s="19"/>
      <c r="LLX5" s="19"/>
      <c r="LLY5" s="19"/>
      <c r="LLZ5" s="19"/>
      <c r="LMA5" s="19"/>
      <c r="LMB5" s="19"/>
      <c r="LMC5" s="19"/>
      <c r="LMD5" s="19"/>
      <c r="LME5" s="19"/>
      <c r="LMF5" s="19"/>
      <c r="LMG5" s="19"/>
      <c r="LMH5" s="19"/>
      <c r="LMI5" s="19"/>
      <c r="LMJ5" s="19"/>
      <c r="LMK5" s="19"/>
      <c r="LML5" s="19"/>
      <c r="LMM5" s="19"/>
      <c r="LMN5" s="19"/>
      <c r="LMO5" s="19"/>
      <c r="LMP5" s="19"/>
      <c r="LMQ5" s="19"/>
      <c r="LMR5" s="19"/>
      <c r="LMS5" s="19"/>
      <c r="LMT5" s="19"/>
      <c r="LMU5" s="19"/>
      <c r="LMV5" s="19"/>
      <c r="LMW5" s="19"/>
      <c r="LMX5" s="19"/>
      <c r="LMY5" s="19"/>
      <c r="LMZ5" s="19"/>
      <c r="LNA5" s="19"/>
      <c r="LNB5" s="19"/>
      <c r="LNC5" s="19"/>
      <c r="LND5" s="19"/>
      <c r="LNE5" s="19"/>
      <c r="LNF5" s="19"/>
      <c r="LNG5" s="19"/>
      <c r="LNH5" s="19"/>
      <c r="LNI5" s="19"/>
      <c r="LNJ5" s="19"/>
      <c r="LNK5" s="19"/>
      <c r="LNL5" s="19"/>
      <c r="LNM5" s="19"/>
      <c r="LNN5" s="19"/>
      <c r="LNO5" s="19"/>
      <c r="LNP5" s="19"/>
      <c r="LNQ5" s="19"/>
      <c r="LNR5" s="19"/>
      <c r="LNS5" s="19"/>
      <c r="LNT5" s="19"/>
      <c r="LNU5" s="19"/>
      <c r="LNV5" s="19"/>
      <c r="LNW5" s="19"/>
      <c r="LNX5" s="19"/>
      <c r="LNY5" s="19"/>
      <c r="LNZ5" s="19"/>
      <c r="LOA5" s="19"/>
      <c r="LOB5" s="19"/>
      <c r="LOC5" s="19"/>
      <c r="LOD5" s="19"/>
      <c r="LOE5" s="19"/>
      <c r="LOF5" s="19"/>
      <c r="LOG5" s="19"/>
      <c r="LOH5" s="19"/>
      <c r="LOI5" s="19"/>
      <c r="LOJ5" s="19"/>
      <c r="LOK5" s="19"/>
      <c r="LOL5" s="19"/>
      <c r="LOM5" s="19"/>
      <c r="LON5" s="19"/>
      <c r="LOO5" s="19"/>
      <c r="LOP5" s="19"/>
      <c r="LOQ5" s="19"/>
      <c r="LOR5" s="19"/>
      <c r="LOS5" s="19"/>
      <c r="LOT5" s="19"/>
      <c r="LOU5" s="19"/>
      <c r="LOV5" s="19"/>
      <c r="LOW5" s="19"/>
      <c r="LOX5" s="19"/>
      <c r="LOY5" s="19"/>
      <c r="LOZ5" s="19"/>
      <c r="LPA5" s="19"/>
      <c r="LPB5" s="19"/>
      <c r="LPC5" s="19"/>
      <c r="LPD5" s="19"/>
      <c r="LPE5" s="19"/>
      <c r="LPF5" s="19"/>
      <c r="LPG5" s="19"/>
      <c r="LPH5" s="19"/>
      <c r="LPI5" s="19"/>
      <c r="LPJ5" s="19"/>
      <c r="LPK5" s="19"/>
      <c r="LPL5" s="19"/>
      <c r="LPM5" s="19"/>
      <c r="LPN5" s="19"/>
      <c r="LPO5" s="19"/>
      <c r="LPP5" s="19"/>
      <c r="LPQ5" s="19"/>
      <c r="LPR5" s="19"/>
      <c r="LPS5" s="19"/>
      <c r="LPT5" s="19"/>
      <c r="LPU5" s="19"/>
      <c r="LPV5" s="19"/>
      <c r="LPW5" s="19"/>
      <c r="LPX5" s="19"/>
      <c r="LPY5" s="19"/>
      <c r="LPZ5" s="19"/>
      <c r="LQA5" s="19"/>
      <c r="LQB5" s="19"/>
      <c r="LQC5" s="19"/>
      <c r="LQD5" s="19"/>
      <c r="LQE5" s="19"/>
      <c r="LQF5" s="19"/>
      <c r="LQG5" s="19"/>
      <c r="LQH5" s="19"/>
      <c r="LQI5" s="19"/>
      <c r="LQJ5" s="19"/>
      <c r="LQK5" s="19"/>
      <c r="LQL5" s="19"/>
      <c r="LQM5" s="19"/>
      <c r="LQN5" s="19"/>
      <c r="LQO5" s="19"/>
      <c r="LQP5" s="19"/>
      <c r="LQQ5" s="19"/>
      <c r="LQR5" s="19"/>
      <c r="LQS5" s="19"/>
      <c r="LQT5" s="19"/>
      <c r="LQU5" s="19"/>
      <c r="LQV5" s="19"/>
      <c r="LQW5" s="19"/>
      <c r="LQX5" s="19"/>
      <c r="LQY5" s="19"/>
      <c r="LQZ5" s="19"/>
      <c r="LRA5" s="19"/>
      <c r="LRB5" s="19"/>
      <c r="LRC5" s="19"/>
      <c r="LRD5" s="19"/>
      <c r="LRE5" s="19"/>
      <c r="LRF5" s="19"/>
      <c r="LRG5" s="19"/>
      <c r="LRH5" s="19"/>
      <c r="LRI5" s="19"/>
      <c r="LRJ5" s="19"/>
      <c r="LRK5" s="19"/>
      <c r="LRL5" s="19"/>
      <c r="LRM5" s="19"/>
      <c r="LRN5" s="19"/>
      <c r="LRO5" s="19"/>
      <c r="LRP5" s="19"/>
      <c r="LRQ5" s="19"/>
      <c r="LRR5" s="19"/>
      <c r="LRS5" s="19"/>
      <c r="LRT5" s="19"/>
      <c r="LRU5" s="19"/>
      <c r="LRV5" s="19"/>
      <c r="LRW5" s="19"/>
      <c r="LRX5" s="19"/>
      <c r="LRY5" s="19"/>
      <c r="LRZ5" s="19"/>
      <c r="LSA5" s="19"/>
      <c r="LSB5" s="19"/>
      <c r="LSC5" s="19"/>
      <c r="LSD5" s="19"/>
      <c r="LSE5" s="19"/>
      <c r="LSF5" s="19"/>
      <c r="LSG5" s="19"/>
      <c r="LSH5" s="19"/>
      <c r="LSI5" s="19"/>
      <c r="LSJ5" s="19"/>
      <c r="LSK5" s="19"/>
      <c r="LSL5" s="19"/>
      <c r="LSM5" s="19"/>
      <c r="LSN5" s="19"/>
      <c r="LSO5" s="19"/>
      <c r="LSP5" s="19"/>
      <c r="LSQ5" s="19"/>
      <c r="LSR5" s="19"/>
      <c r="LSS5" s="19"/>
      <c r="LST5" s="19"/>
      <c r="LSU5" s="19"/>
      <c r="LSV5" s="19"/>
      <c r="LSW5" s="19"/>
      <c r="LSX5" s="19"/>
      <c r="LSY5" s="19"/>
      <c r="LSZ5" s="19"/>
      <c r="LTA5" s="19"/>
      <c r="LTB5" s="19"/>
      <c r="LTC5" s="19"/>
      <c r="LTD5" s="19"/>
      <c r="LTE5" s="19"/>
      <c r="LTF5" s="19"/>
      <c r="LTG5" s="19"/>
      <c r="LTH5" s="19"/>
      <c r="LTI5" s="19"/>
      <c r="LTJ5" s="19"/>
      <c r="LTK5" s="19"/>
      <c r="LTL5" s="19"/>
      <c r="LTM5" s="19"/>
      <c r="LTN5" s="19"/>
      <c r="LTO5" s="19"/>
      <c r="LTP5" s="19"/>
      <c r="LTQ5" s="19"/>
      <c r="LTR5" s="19"/>
      <c r="LTS5" s="19"/>
      <c r="LTT5" s="19"/>
      <c r="LTU5" s="19"/>
      <c r="LTV5" s="19"/>
      <c r="LTW5" s="19"/>
      <c r="LTX5" s="19"/>
      <c r="LTY5" s="19"/>
      <c r="LTZ5" s="19"/>
      <c r="LUA5" s="19"/>
      <c r="LUB5" s="19"/>
      <c r="LUC5" s="19"/>
      <c r="LUD5" s="19"/>
      <c r="LUE5" s="19"/>
      <c r="LUF5" s="19"/>
      <c r="LUG5" s="19"/>
      <c r="LUH5" s="19"/>
      <c r="LUI5" s="19"/>
      <c r="LUJ5" s="19"/>
      <c r="LUK5" s="19"/>
      <c r="LUL5" s="19"/>
      <c r="LUM5" s="19"/>
      <c r="LUN5" s="19"/>
      <c r="LUO5" s="19"/>
      <c r="LUP5" s="19"/>
      <c r="LUQ5" s="19"/>
      <c r="LUR5" s="19"/>
      <c r="LUS5" s="19"/>
      <c r="LUT5" s="19"/>
      <c r="LUU5" s="19"/>
      <c r="LUV5" s="19"/>
      <c r="LUW5" s="19"/>
      <c r="LUX5" s="19"/>
      <c r="LUY5" s="19"/>
      <c r="LUZ5" s="19"/>
      <c r="LVA5" s="19"/>
      <c r="LVB5" s="19"/>
      <c r="LVC5" s="19"/>
      <c r="LVD5" s="19"/>
      <c r="LVE5" s="19"/>
      <c r="LVF5" s="19"/>
      <c r="LVG5" s="19"/>
      <c r="LVH5" s="19"/>
      <c r="LVI5" s="19"/>
      <c r="LVJ5" s="19"/>
      <c r="LVK5" s="19"/>
      <c r="LVL5" s="19"/>
      <c r="LVM5" s="19"/>
      <c r="LVN5" s="19"/>
      <c r="LVO5" s="19"/>
      <c r="LVP5" s="19"/>
      <c r="LVQ5" s="19"/>
      <c r="LVR5" s="19"/>
      <c r="LVS5" s="19"/>
      <c r="LVT5" s="19"/>
      <c r="LVU5" s="19"/>
      <c r="LVV5" s="19"/>
      <c r="LVW5" s="19"/>
      <c r="LVX5" s="19"/>
      <c r="LVY5" s="19"/>
      <c r="LVZ5" s="19"/>
      <c r="LWA5" s="19"/>
      <c r="LWB5" s="19"/>
      <c r="LWC5" s="19"/>
      <c r="LWD5" s="19"/>
      <c r="LWE5" s="19"/>
      <c r="LWF5" s="19"/>
      <c r="LWG5" s="19"/>
      <c r="LWH5" s="19"/>
      <c r="LWI5" s="19"/>
      <c r="LWJ5" s="19"/>
      <c r="LWK5" s="19"/>
      <c r="LWL5" s="19"/>
      <c r="LWM5" s="19"/>
      <c r="LWN5" s="19"/>
      <c r="LWO5" s="19"/>
      <c r="LWP5" s="19"/>
      <c r="LWQ5" s="19"/>
      <c r="LWR5" s="19"/>
      <c r="LWS5" s="19"/>
      <c r="LWT5" s="19"/>
      <c r="LWU5" s="19"/>
      <c r="LWV5" s="19"/>
      <c r="LWW5" s="19"/>
      <c r="LWX5" s="19"/>
      <c r="LWY5" s="19"/>
      <c r="LWZ5" s="19"/>
      <c r="LXA5" s="19"/>
      <c r="LXB5" s="19"/>
      <c r="LXC5" s="19"/>
      <c r="LXD5" s="19"/>
      <c r="LXE5" s="19"/>
      <c r="LXF5" s="19"/>
      <c r="LXG5" s="19"/>
      <c r="LXH5" s="19"/>
      <c r="LXI5" s="19"/>
      <c r="LXJ5" s="19"/>
      <c r="LXK5" s="19"/>
      <c r="LXL5" s="19"/>
      <c r="LXM5" s="19"/>
      <c r="LXN5" s="19"/>
      <c r="LXO5" s="19"/>
      <c r="LXP5" s="19"/>
      <c r="LXQ5" s="19"/>
      <c r="LXR5" s="19"/>
      <c r="LXS5" s="19"/>
      <c r="LXT5" s="19"/>
      <c r="LXU5" s="19"/>
      <c r="LXV5" s="19"/>
      <c r="LXW5" s="19"/>
      <c r="LXX5" s="19"/>
      <c r="LXY5" s="19"/>
      <c r="LXZ5" s="19"/>
      <c r="LYA5" s="19"/>
      <c r="LYB5" s="19"/>
      <c r="LYC5" s="19"/>
      <c r="LYD5" s="19"/>
      <c r="LYE5" s="19"/>
      <c r="LYF5" s="19"/>
      <c r="LYG5" s="19"/>
      <c r="LYH5" s="19"/>
      <c r="LYI5" s="19"/>
      <c r="LYJ5" s="19"/>
      <c r="LYK5" s="19"/>
      <c r="LYL5" s="19"/>
      <c r="LYM5" s="19"/>
      <c r="LYN5" s="19"/>
      <c r="LYO5" s="19"/>
      <c r="LYP5" s="19"/>
      <c r="LYQ5" s="19"/>
      <c r="LYR5" s="19"/>
      <c r="LYS5" s="19"/>
      <c r="LYT5" s="19"/>
      <c r="LYU5" s="19"/>
      <c r="LYV5" s="19"/>
      <c r="LYW5" s="19"/>
      <c r="LYX5" s="19"/>
      <c r="LYY5" s="19"/>
      <c r="LYZ5" s="19"/>
      <c r="LZA5" s="19"/>
      <c r="LZB5" s="19"/>
      <c r="LZC5" s="19"/>
      <c r="LZD5" s="19"/>
      <c r="LZE5" s="19"/>
      <c r="LZF5" s="19"/>
      <c r="LZG5" s="19"/>
      <c r="LZH5" s="19"/>
      <c r="LZI5" s="19"/>
      <c r="LZJ5" s="19"/>
      <c r="LZK5" s="19"/>
      <c r="LZL5" s="19"/>
      <c r="LZM5" s="19"/>
      <c r="LZN5" s="19"/>
      <c r="LZO5" s="19"/>
      <c r="LZP5" s="19"/>
      <c r="LZQ5" s="19"/>
      <c r="LZR5" s="19"/>
      <c r="LZS5" s="19"/>
      <c r="LZT5" s="19"/>
      <c r="LZU5" s="19"/>
      <c r="LZV5" s="19"/>
      <c r="LZW5" s="19"/>
      <c r="LZX5" s="19"/>
      <c r="LZY5" s="19"/>
      <c r="LZZ5" s="19"/>
      <c r="MAA5" s="19"/>
      <c r="MAB5" s="19"/>
      <c r="MAC5" s="19"/>
      <c r="MAD5" s="19"/>
      <c r="MAE5" s="19"/>
      <c r="MAF5" s="19"/>
      <c r="MAG5" s="19"/>
      <c r="MAH5" s="19"/>
      <c r="MAI5" s="19"/>
      <c r="MAJ5" s="19"/>
      <c r="MAK5" s="19"/>
      <c r="MAL5" s="19"/>
      <c r="MAM5" s="19"/>
      <c r="MAN5" s="19"/>
      <c r="MAO5" s="19"/>
      <c r="MAP5" s="19"/>
      <c r="MAQ5" s="19"/>
      <c r="MAR5" s="19"/>
      <c r="MAS5" s="19"/>
      <c r="MAT5" s="19"/>
      <c r="MAU5" s="19"/>
      <c r="MAV5" s="19"/>
      <c r="MAW5" s="19"/>
      <c r="MAX5" s="19"/>
      <c r="MAY5" s="19"/>
      <c r="MAZ5" s="19"/>
      <c r="MBA5" s="19"/>
      <c r="MBB5" s="19"/>
      <c r="MBC5" s="19"/>
      <c r="MBD5" s="19"/>
      <c r="MBE5" s="19"/>
      <c r="MBF5" s="19"/>
      <c r="MBG5" s="19"/>
      <c r="MBH5" s="19"/>
      <c r="MBI5" s="19"/>
      <c r="MBJ5" s="19"/>
      <c r="MBK5" s="19"/>
      <c r="MBL5" s="19"/>
      <c r="MBM5" s="19"/>
      <c r="MBN5" s="19"/>
      <c r="MBO5" s="19"/>
      <c r="MBP5" s="19"/>
      <c r="MBQ5" s="19"/>
      <c r="MBR5" s="19"/>
      <c r="MBS5" s="19"/>
      <c r="MBT5" s="19"/>
      <c r="MBU5" s="19"/>
      <c r="MBV5" s="19"/>
      <c r="MBW5" s="19"/>
      <c r="MBX5" s="19"/>
      <c r="MBY5" s="19"/>
      <c r="MBZ5" s="19"/>
      <c r="MCA5" s="19"/>
      <c r="MCB5" s="19"/>
      <c r="MCC5" s="19"/>
      <c r="MCD5" s="19"/>
      <c r="MCE5" s="19"/>
      <c r="MCF5" s="19"/>
      <c r="MCG5" s="19"/>
      <c r="MCH5" s="19"/>
      <c r="MCI5" s="19"/>
      <c r="MCJ5" s="19"/>
      <c r="MCK5" s="19"/>
      <c r="MCL5" s="19"/>
      <c r="MCM5" s="19"/>
      <c r="MCN5" s="19"/>
      <c r="MCO5" s="19"/>
      <c r="MCP5" s="19"/>
      <c r="MCQ5" s="19"/>
      <c r="MCR5" s="19"/>
      <c r="MCS5" s="19"/>
      <c r="MCT5" s="19"/>
      <c r="MCU5" s="19"/>
      <c r="MCV5" s="19"/>
      <c r="MCW5" s="19"/>
      <c r="MCX5" s="19"/>
      <c r="MCY5" s="19"/>
      <c r="MCZ5" s="19"/>
      <c r="MDA5" s="19"/>
      <c r="MDB5" s="19"/>
      <c r="MDC5" s="19"/>
      <c r="MDD5" s="19"/>
      <c r="MDE5" s="19"/>
      <c r="MDF5" s="19"/>
      <c r="MDG5" s="19"/>
      <c r="MDH5" s="19"/>
      <c r="MDI5" s="19"/>
      <c r="MDJ5" s="19"/>
      <c r="MDK5" s="19"/>
      <c r="MDL5" s="19"/>
      <c r="MDM5" s="19"/>
      <c r="MDN5" s="19"/>
      <c r="MDO5" s="19"/>
      <c r="MDP5" s="19"/>
      <c r="MDQ5" s="19"/>
      <c r="MDR5" s="19"/>
      <c r="MDS5" s="19"/>
      <c r="MDT5" s="19"/>
      <c r="MDU5" s="19"/>
      <c r="MDV5" s="19"/>
      <c r="MDW5" s="19"/>
      <c r="MDX5" s="19"/>
      <c r="MDY5" s="19"/>
      <c r="MDZ5" s="19"/>
      <c r="MEA5" s="19"/>
      <c r="MEB5" s="19"/>
      <c r="MEC5" s="19"/>
      <c r="MED5" s="19"/>
      <c r="MEE5" s="19"/>
      <c r="MEF5" s="19"/>
      <c r="MEG5" s="19"/>
      <c r="MEH5" s="19"/>
      <c r="MEI5" s="19"/>
      <c r="MEJ5" s="19"/>
      <c r="MEK5" s="19"/>
      <c r="MEL5" s="19"/>
      <c r="MEM5" s="19"/>
      <c r="MEN5" s="19"/>
      <c r="MEO5" s="19"/>
      <c r="MEP5" s="19"/>
      <c r="MEQ5" s="19"/>
      <c r="MER5" s="19"/>
      <c r="MES5" s="19"/>
      <c r="MET5" s="19"/>
      <c r="MEU5" s="19"/>
      <c r="MEV5" s="19"/>
      <c r="MEW5" s="19"/>
      <c r="MEX5" s="19"/>
      <c r="MEY5" s="19"/>
      <c r="MEZ5" s="19"/>
      <c r="MFA5" s="19"/>
      <c r="MFB5" s="19"/>
      <c r="MFC5" s="19"/>
      <c r="MFD5" s="19"/>
      <c r="MFE5" s="19"/>
      <c r="MFF5" s="19"/>
      <c r="MFG5" s="19"/>
      <c r="MFH5" s="19"/>
      <c r="MFI5" s="19"/>
      <c r="MFJ5" s="19"/>
      <c r="MFK5" s="19"/>
      <c r="MFL5" s="19"/>
      <c r="MFM5" s="19"/>
      <c r="MFN5" s="19"/>
      <c r="MFO5" s="19"/>
      <c r="MFP5" s="19"/>
      <c r="MFQ5" s="19"/>
      <c r="MFR5" s="19"/>
      <c r="MFS5" s="19"/>
      <c r="MFT5" s="19"/>
      <c r="MFU5" s="19"/>
      <c r="MFV5" s="19"/>
      <c r="MFW5" s="19"/>
      <c r="MFX5" s="19"/>
      <c r="MFY5" s="19"/>
      <c r="MFZ5" s="19"/>
      <c r="MGA5" s="19"/>
      <c r="MGB5" s="19"/>
      <c r="MGC5" s="19"/>
      <c r="MGD5" s="19"/>
      <c r="MGE5" s="19"/>
      <c r="MGF5" s="19"/>
      <c r="MGG5" s="19"/>
      <c r="MGH5" s="19"/>
      <c r="MGI5" s="19"/>
      <c r="MGJ5" s="19"/>
      <c r="MGK5" s="19"/>
      <c r="MGL5" s="19"/>
      <c r="MGM5" s="19"/>
      <c r="MGN5" s="19"/>
      <c r="MGO5" s="19"/>
      <c r="MGP5" s="19"/>
      <c r="MGQ5" s="19"/>
      <c r="MGR5" s="19"/>
      <c r="MGS5" s="19"/>
      <c r="MGT5" s="19"/>
      <c r="MGU5" s="19"/>
      <c r="MGV5" s="19"/>
      <c r="MGW5" s="19"/>
      <c r="MGX5" s="19"/>
      <c r="MGY5" s="19"/>
      <c r="MGZ5" s="19"/>
      <c r="MHA5" s="19"/>
      <c r="MHB5" s="19"/>
      <c r="MHC5" s="19"/>
      <c r="MHD5" s="19"/>
      <c r="MHE5" s="19"/>
      <c r="MHF5" s="19"/>
      <c r="MHG5" s="19"/>
      <c r="MHH5" s="19"/>
      <c r="MHI5" s="19"/>
      <c r="MHJ5" s="19"/>
      <c r="MHK5" s="19"/>
      <c r="MHL5" s="19"/>
      <c r="MHM5" s="19"/>
      <c r="MHN5" s="19"/>
      <c r="MHO5" s="19"/>
      <c r="MHP5" s="19"/>
      <c r="MHQ5" s="19"/>
      <c r="MHR5" s="19"/>
      <c r="MHS5" s="19"/>
      <c r="MHT5" s="19"/>
      <c r="MHU5" s="19"/>
      <c r="MHV5" s="19"/>
      <c r="MHW5" s="19"/>
      <c r="MHX5" s="19"/>
      <c r="MHY5" s="19"/>
      <c r="MHZ5" s="19"/>
      <c r="MIA5" s="19"/>
      <c r="MIB5" s="19"/>
      <c r="MIC5" s="19"/>
      <c r="MID5" s="19"/>
      <c r="MIE5" s="19"/>
      <c r="MIF5" s="19"/>
      <c r="MIG5" s="19"/>
      <c r="MIH5" s="19"/>
      <c r="MII5" s="19"/>
      <c r="MIJ5" s="19"/>
      <c r="MIK5" s="19"/>
      <c r="MIL5" s="19"/>
      <c r="MIM5" s="19"/>
      <c r="MIN5" s="19"/>
      <c r="MIO5" s="19"/>
      <c r="MIP5" s="19"/>
      <c r="MIQ5" s="19"/>
      <c r="MIR5" s="19"/>
      <c r="MIS5" s="19"/>
      <c r="MIT5" s="19"/>
      <c r="MIU5" s="19"/>
      <c r="MIV5" s="19"/>
      <c r="MIW5" s="19"/>
      <c r="MIX5" s="19"/>
      <c r="MIY5" s="19"/>
      <c r="MIZ5" s="19"/>
      <c r="MJA5" s="19"/>
      <c r="MJB5" s="19"/>
      <c r="MJC5" s="19"/>
      <c r="MJD5" s="19"/>
      <c r="MJE5" s="19"/>
      <c r="MJF5" s="19"/>
      <c r="MJG5" s="19"/>
      <c r="MJH5" s="19"/>
      <c r="MJI5" s="19"/>
      <c r="MJJ5" s="19"/>
      <c r="MJK5" s="19"/>
      <c r="MJL5" s="19"/>
      <c r="MJM5" s="19"/>
      <c r="MJN5" s="19"/>
      <c r="MJO5" s="19"/>
      <c r="MJP5" s="19"/>
      <c r="MJQ5" s="19"/>
      <c r="MJR5" s="19"/>
      <c r="MJS5" s="19"/>
      <c r="MJT5" s="19"/>
      <c r="MJU5" s="19"/>
      <c r="MJV5" s="19"/>
      <c r="MJW5" s="19"/>
      <c r="MJX5" s="19"/>
      <c r="MJY5" s="19"/>
      <c r="MJZ5" s="19"/>
      <c r="MKA5" s="19"/>
      <c r="MKB5" s="19"/>
      <c r="MKC5" s="19"/>
      <c r="MKD5" s="19"/>
      <c r="MKE5" s="19"/>
      <c r="MKF5" s="19"/>
      <c r="MKG5" s="19"/>
      <c r="MKH5" s="19"/>
      <c r="MKI5" s="19"/>
      <c r="MKJ5" s="19"/>
      <c r="MKK5" s="19"/>
      <c r="MKL5" s="19"/>
      <c r="MKM5" s="19"/>
      <c r="MKN5" s="19"/>
      <c r="MKO5" s="19"/>
      <c r="MKP5" s="19"/>
      <c r="MKQ5" s="19"/>
      <c r="MKR5" s="19"/>
      <c r="MKS5" s="19"/>
      <c r="MKT5" s="19"/>
      <c r="MKU5" s="19"/>
      <c r="MKV5" s="19"/>
      <c r="MKW5" s="19"/>
      <c r="MKX5" s="19"/>
      <c r="MKY5" s="19"/>
      <c r="MKZ5" s="19"/>
      <c r="MLA5" s="19"/>
      <c r="MLB5" s="19"/>
      <c r="MLC5" s="19"/>
      <c r="MLD5" s="19"/>
      <c r="MLE5" s="19"/>
      <c r="MLF5" s="19"/>
      <c r="MLG5" s="19"/>
      <c r="MLH5" s="19"/>
      <c r="MLI5" s="19"/>
      <c r="MLJ5" s="19"/>
      <c r="MLK5" s="19"/>
      <c r="MLL5" s="19"/>
      <c r="MLM5" s="19"/>
      <c r="MLN5" s="19"/>
      <c r="MLO5" s="19"/>
      <c r="MLP5" s="19"/>
      <c r="MLQ5" s="19"/>
      <c r="MLR5" s="19"/>
      <c r="MLS5" s="19"/>
      <c r="MLT5" s="19"/>
      <c r="MLU5" s="19"/>
      <c r="MLV5" s="19"/>
      <c r="MLW5" s="19"/>
      <c r="MLX5" s="19"/>
      <c r="MLY5" s="19"/>
      <c r="MLZ5" s="19"/>
      <c r="MMA5" s="19"/>
      <c r="MMB5" s="19"/>
      <c r="MMC5" s="19"/>
      <c r="MMD5" s="19"/>
      <c r="MME5" s="19"/>
      <c r="MMF5" s="19"/>
      <c r="MMG5" s="19"/>
      <c r="MMH5" s="19"/>
      <c r="MMI5" s="19"/>
      <c r="MMJ5" s="19"/>
      <c r="MMK5" s="19"/>
      <c r="MML5" s="19"/>
      <c r="MMM5" s="19"/>
      <c r="MMN5" s="19"/>
      <c r="MMO5" s="19"/>
      <c r="MMP5" s="19"/>
      <c r="MMQ5" s="19"/>
      <c r="MMR5" s="19"/>
      <c r="MMS5" s="19"/>
      <c r="MMT5" s="19"/>
      <c r="MMU5" s="19"/>
      <c r="MMV5" s="19"/>
      <c r="MMW5" s="19"/>
      <c r="MMX5" s="19"/>
      <c r="MMY5" s="19"/>
      <c r="MMZ5" s="19"/>
      <c r="MNA5" s="19"/>
      <c r="MNB5" s="19"/>
      <c r="MNC5" s="19"/>
      <c r="MND5" s="19"/>
      <c r="MNE5" s="19"/>
      <c r="MNF5" s="19"/>
      <c r="MNG5" s="19"/>
      <c r="MNH5" s="19"/>
      <c r="MNI5" s="19"/>
      <c r="MNJ5" s="19"/>
      <c r="MNK5" s="19"/>
      <c r="MNL5" s="19"/>
      <c r="MNM5" s="19"/>
      <c r="MNN5" s="19"/>
      <c r="MNO5" s="19"/>
      <c r="MNP5" s="19"/>
      <c r="MNQ5" s="19"/>
      <c r="MNR5" s="19"/>
      <c r="MNS5" s="19"/>
      <c r="MNT5" s="19"/>
      <c r="MNU5" s="19"/>
      <c r="MNV5" s="19"/>
      <c r="MNW5" s="19"/>
      <c r="MNX5" s="19"/>
      <c r="MNY5" s="19"/>
      <c r="MNZ5" s="19"/>
      <c r="MOA5" s="19"/>
      <c r="MOB5" s="19"/>
      <c r="MOC5" s="19"/>
      <c r="MOD5" s="19"/>
      <c r="MOE5" s="19"/>
      <c r="MOF5" s="19"/>
      <c r="MOG5" s="19"/>
      <c r="MOH5" s="19"/>
      <c r="MOI5" s="19"/>
      <c r="MOJ5" s="19"/>
      <c r="MOK5" s="19"/>
      <c r="MOL5" s="19"/>
      <c r="MOM5" s="19"/>
      <c r="MON5" s="19"/>
      <c r="MOO5" s="19"/>
      <c r="MOP5" s="19"/>
      <c r="MOQ5" s="19"/>
      <c r="MOR5" s="19"/>
      <c r="MOS5" s="19"/>
      <c r="MOT5" s="19"/>
      <c r="MOU5" s="19"/>
      <c r="MOV5" s="19"/>
      <c r="MOW5" s="19"/>
      <c r="MOX5" s="19"/>
      <c r="MOY5" s="19"/>
      <c r="MOZ5" s="19"/>
      <c r="MPA5" s="19"/>
      <c r="MPB5" s="19"/>
      <c r="MPC5" s="19"/>
      <c r="MPD5" s="19"/>
      <c r="MPE5" s="19"/>
      <c r="MPF5" s="19"/>
      <c r="MPG5" s="19"/>
      <c r="MPH5" s="19"/>
      <c r="MPI5" s="19"/>
      <c r="MPJ5" s="19"/>
      <c r="MPK5" s="19"/>
      <c r="MPL5" s="19"/>
      <c r="MPM5" s="19"/>
      <c r="MPN5" s="19"/>
      <c r="MPO5" s="19"/>
      <c r="MPP5" s="19"/>
      <c r="MPQ5" s="19"/>
      <c r="MPR5" s="19"/>
      <c r="MPS5" s="19"/>
      <c r="MPT5" s="19"/>
      <c r="MPU5" s="19"/>
      <c r="MPV5" s="19"/>
      <c r="MPW5" s="19"/>
      <c r="MPX5" s="19"/>
      <c r="MPY5" s="19"/>
      <c r="MPZ5" s="19"/>
      <c r="MQA5" s="19"/>
      <c r="MQB5" s="19"/>
      <c r="MQC5" s="19"/>
      <c r="MQD5" s="19"/>
      <c r="MQE5" s="19"/>
      <c r="MQF5" s="19"/>
      <c r="MQG5" s="19"/>
      <c r="MQH5" s="19"/>
      <c r="MQI5" s="19"/>
      <c r="MQJ5" s="19"/>
      <c r="MQK5" s="19"/>
      <c r="MQL5" s="19"/>
      <c r="MQM5" s="19"/>
      <c r="MQN5" s="19"/>
      <c r="MQO5" s="19"/>
      <c r="MQP5" s="19"/>
      <c r="MQQ5" s="19"/>
      <c r="MQR5" s="19"/>
      <c r="MQS5" s="19"/>
      <c r="MQT5" s="19"/>
      <c r="MQU5" s="19"/>
      <c r="MQV5" s="19"/>
      <c r="MQW5" s="19"/>
      <c r="MQX5" s="19"/>
      <c r="MQY5" s="19"/>
      <c r="MQZ5" s="19"/>
      <c r="MRA5" s="19"/>
      <c r="MRB5" s="19"/>
      <c r="MRC5" s="19"/>
      <c r="MRD5" s="19"/>
      <c r="MRE5" s="19"/>
      <c r="MRF5" s="19"/>
      <c r="MRG5" s="19"/>
      <c r="MRH5" s="19"/>
      <c r="MRI5" s="19"/>
      <c r="MRJ5" s="19"/>
      <c r="MRK5" s="19"/>
      <c r="MRL5" s="19"/>
      <c r="MRM5" s="19"/>
      <c r="MRN5" s="19"/>
      <c r="MRO5" s="19"/>
      <c r="MRP5" s="19"/>
      <c r="MRQ5" s="19"/>
      <c r="MRR5" s="19"/>
      <c r="MRS5" s="19"/>
      <c r="MRT5" s="19"/>
      <c r="MRU5" s="19"/>
      <c r="MRV5" s="19"/>
      <c r="MRW5" s="19"/>
      <c r="MRX5" s="19"/>
      <c r="MRY5" s="19"/>
      <c r="MRZ5" s="19"/>
      <c r="MSA5" s="19"/>
      <c r="MSB5" s="19"/>
      <c r="MSC5" s="19"/>
      <c r="MSD5" s="19"/>
      <c r="MSE5" s="19"/>
      <c r="MSF5" s="19"/>
      <c r="MSG5" s="19"/>
      <c r="MSH5" s="19"/>
      <c r="MSI5" s="19"/>
      <c r="MSJ5" s="19"/>
      <c r="MSK5" s="19"/>
      <c r="MSL5" s="19"/>
      <c r="MSM5" s="19"/>
      <c r="MSN5" s="19"/>
      <c r="MSO5" s="19"/>
      <c r="MSP5" s="19"/>
      <c r="MSQ5" s="19"/>
      <c r="MSR5" s="19"/>
      <c r="MSS5" s="19"/>
      <c r="MST5" s="19"/>
      <c r="MSU5" s="19"/>
      <c r="MSV5" s="19"/>
      <c r="MSW5" s="19"/>
      <c r="MSX5" s="19"/>
      <c r="MSY5" s="19"/>
      <c r="MSZ5" s="19"/>
      <c r="MTA5" s="19"/>
      <c r="MTB5" s="19"/>
      <c r="MTC5" s="19"/>
      <c r="MTD5" s="19"/>
      <c r="MTE5" s="19"/>
      <c r="MTF5" s="19"/>
      <c r="MTG5" s="19"/>
      <c r="MTH5" s="19"/>
      <c r="MTI5" s="19"/>
      <c r="MTJ5" s="19"/>
      <c r="MTK5" s="19"/>
      <c r="MTL5" s="19"/>
      <c r="MTM5" s="19"/>
      <c r="MTN5" s="19"/>
      <c r="MTO5" s="19"/>
      <c r="MTP5" s="19"/>
      <c r="MTQ5" s="19"/>
      <c r="MTR5" s="19"/>
      <c r="MTS5" s="19"/>
      <c r="MTT5" s="19"/>
      <c r="MTU5" s="19"/>
      <c r="MTV5" s="19"/>
      <c r="MTW5" s="19"/>
      <c r="MTX5" s="19"/>
      <c r="MTY5" s="19"/>
      <c r="MTZ5" s="19"/>
      <c r="MUA5" s="19"/>
      <c r="MUB5" s="19"/>
      <c r="MUC5" s="19"/>
      <c r="MUD5" s="19"/>
      <c r="MUE5" s="19"/>
      <c r="MUF5" s="19"/>
      <c r="MUG5" s="19"/>
      <c r="MUH5" s="19"/>
      <c r="MUI5" s="19"/>
      <c r="MUJ5" s="19"/>
      <c r="MUK5" s="19"/>
      <c r="MUL5" s="19"/>
      <c r="MUM5" s="19"/>
      <c r="MUN5" s="19"/>
      <c r="MUO5" s="19"/>
      <c r="MUP5" s="19"/>
      <c r="MUQ5" s="19"/>
      <c r="MUR5" s="19"/>
      <c r="MUS5" s="19"/>
      <c r="MUT5" s="19"/>
      <c r="MUU5" s="19"/>
      <c r="MUV5" s="19"/>
      <c r="MUW5" s="19"/>
      <c r="MUX5" s="19"/>
      <c r="MUY5" s="19"/>
      <c r="MUZ5" s="19"/>
      <c r="MVA5" s="19"/>
      <c r="MVB5" s="19"/>
      <c r="MVC5" s="19"/>
      <c r="MVD5" s="19"/>
      <c r="MVE5" s="19"/>
      <c r="MVF5" s="19"/>
      <c r="MVG5" s="19"/>
      <c r="MVH5" s="19"/>
      <c r="MVI5" s="19"/>
      <c r="MVJ5" s="19"/>
      <c r="MVK5" s="19"/>
      <c r="MVL5" s="19"/>
      <c r="MVM5" s="19"/>
      <c r="MVN5" s="19"/>
      <c r="MVO5" s="19"/>
      <c r="MVP5" s="19"/>
      <c r="MVQ5" s="19"/>
      <c r="MVR5" s="19"/>
      <c r="MVS5" s="19"/>
      <c r="MVT5" s="19"/>
      <c r="MVU5" s="19"/>
      <c r="MVV5" s="19"/>
      <c r="MVW5" s="19"/>
      <c r="MVX5" s="19"/>
      <c r="MVY5" s="19"/>
      <c r="MVZ5" s="19"/>
      <c r="MWA5" s="19"/>
      <c r="MWB5" s="19"/>
      <c r="MWC5" s="19"/>
      <c r="MWD5" s="19"/>
      <c r="MWE5" s="19"/>
      <c r="MWF5" s="19"/>
      <c r="MWG5" s="19"/>
      <c r="MWH5" s="19"/>
      <c r="MWI5" s="19"/>
      <c r="MWJ5" s="19"/>
      <c r="MWK5" s="19"/>
      <c r="MWL5" s="19"/>
      <c r="MWM5" s="19"/>
      <c r="MWN5" s="19"/>
      <c r="MWO5" s="19"/>
      <c r="MWP5" s="19"/>
      <c r="MWQ5" s="19"/>
      <c r="MWR5" s="19"/>
      <c r="MWS5" s="19"/>
      <c r="MWT5" s="19"/>
      <c r="MWU5" s="19"/>
      <c r="MWV5" s="19"/>
      <c r="MWW5" s="19"/>
      <c r="MWX5" s="19"/>
      <c r="MWY5" s="19"/>
      <c r="MWZ5" s="19"/>
      <c r="MXA5" s="19"/>
      <c r="MXB5" s="19"/>
      <c r="MXC5" s="19"/>
      <c r="MXD5" s="19"/>
      <c r="MXE5" s="19"/>
      <c r="MXF5" s="19"/>
      <c r="MXG5" s="19"/>
      <c r="MXH5" s="19"/>
      <c r="MXI5" s="19"/>
      <c r="MXJ5" s="19"/>
      <c r="MXK5" s="19"/>
      <c r="MXL5" s="19"/>
      <c r="MXM5" s="19"/>
      <c r="MXN5" s="19"/>
      <c r="MXO5" s="19"/>
      <c r="MXP5" s="19"/>
      <c r="MXQ5" s="19"/>
      <c r="MXR5" s="19"/>
      <c r="MXS5" s="19"/>
      <c r="MXT5" s="19"/>
      <c r="MXU5" s="19"/>
      <c r="MXV5" s="19"/>
      <c r="MXW5" s="19"/>
      <c r="MXX5" s="19"/>
      <c r="MXY5" s="19"/>
      <c r="MXZ5" s="19"/>
      <c r="MYA5" s="19"/>
      <c r="MYB5" s="19"/>
      <c r="MYC5" s="19"/>
      <c r="MYD5" s="19"/>
      <c r="MYE5" s="19"/>
      <c r="MYF5" s="19"/>
      <c r="MYG5" s="19"/>
      <c r="MYH5" s="19"/>
      <c r="MYI5" s="19"/>
      <c r="MYJ5" s="19"/>
      <c r="MYK5" s="19"/>
      <c r="MYL5" s="19"/>
      <c r="MYM5" s="19"/>
      <c r="MYN5" s="19"/>
      <c r="MYO5" s="19"/>
      <c r="MYP5" s="19"/>
      <c r="MYQ5" s="19"/>
      <c r="MYR5" s="19"/>
      <c r="MYS5" s="19"/>
      <c r="MYT5" s="19"/>
      <c r="MYU5" s="19"/>
      <c r="MYV5" s="19"/>
      <c r="MYW5" s="19"/>
      <c r="MYX5" s="19"/>
      <c r="MYY5" s="19"/>
      <c r="MYZ5" s="19"/>
      <c r="MZA5" s="19"/>
      <c r="MZB5" s="19"/>
      <c r="MZC5" s="19"/>
      <c r="MZD5" s="19"/>
      <c r="MZE5" s="19"/>
      <c r="MZF5" s="19"/>
      <c r="MZG5" s="19"/>
      <c r="MZH5" s="19"/>
      <c r="MZI5" s="19"/>
      <c r="MZJ5" s="19"/>
      <c r="MZK5" s="19"/>
      <c r="MZL5" s="19"/>
      <c r="MZM5" s="19"/>
      <c r="MZN5" s="19"/>
      <c r="MZO5" s="19"/>
      <c r="MZP5" s="19"/>
      <c r="MZQ5" s="19"/>
      <c r="MZR5" s="19"/>
      <c r="MZS5" s="19"/>
      <c r="MZT5" s="19"/>
      <c r="MZU5" s="19"/>
      <c r="MZV5" s="19"/>
      <c r="MZW5" s="19"/>
      <c r="MZX5" s="19"/>
      <c r="MZY5" s="19"/>
      <c r="MZZ5" s="19"/>
      <c r="NAA5" s="19"/>
      <c r="NAB5" s="19"/>
      <c r="NAC5" s="19"/>
      <c r="NAD5" s="19"/>
      <c r="NAE5" s="19"/>
      <c r="NAF5" s="19"/>
      <c r="NAG5" s="19"/>
      <c r="NAH5" s="19"/>
      <c r="NAI5" s="19"/>
      <c r="NAJ5" s="19"/>
      <c r="NAK5" s="19"/>
      <c r="NAL5" s="19"/>
      <c r="NAM5" s="19"/>
      <c r="NAN5" s="19"/>
      <c r="NAO5" s="19"/>
      <c r="NAP5" s="19"/>
      <c r="NAQ5" s="19"/>
      <c r="NAR5" s="19"/>
      <c r="NAS5" s="19"/>
      <c r="NAT5" s="19"/>
      <c r="NAU5" s="19"/>
      <c r="NAV5" s="19"/>
      <c r="NAW5" s="19"/>
      <c r="NAX5" s="19"/>
      <c r="NAY5" s="19"/>
      <c r="NAZ5" s="19"/>
      <c r="NBA5" s="19"/>
      <c r="NBB5" s="19"/>
      <c r="NBC5" s="19"/>
      <c r="NBD5" s="19"/>
      <c r="NBE5" s="19"/>
      <c r="NBF5" s="19"/>
      <c r="NBG5" s="19"/>
      <c r="NBH5" s="19"/>
      <c r="NBI5" s="19"/>
      <c r="NBJ5" s="19"/>
      <c r="NBK5" s="19"/>
      <c r="NBL5" s="19"/>
      <c r="NBM5" s="19"/>
      <c r="NBN5" s="19"/>
      <c r="NBO5" s="19"/>
      <c r="NBP5" s="19"/>
      <c r="NBQ5" s="19"/>
      <c r="NBR5" s="19"/>
      <c r="NBS5" s="19"/>
      <c r="NBT5" s="19"/>
      <c r="NBU5" s="19"/>
      <c r="NBV5" s="19"/>
      <c r="NBW5" s="19"/>
      <c r="NBX5" s="19"/>
      <c r="NBY5" s="19"/>
      <c r="NBZ5" s="19"/>
      <c r="NCA5" s="19"/>
      <c r="NCB5" s="19"/>
      <c r="NCC5" s="19"/>
      <c r="NCD5" s="19"/>
      <c r="NCE5" s="19"/>
      <c r="NCF5" s="19"/>
      <c r="NCG5" s="19"/>
      <c r="NCH5" s="19"/>
      <c r="NCI5" s="19"/>
      <c r="NCJ5" s="19"/>
      <c r="NCK5" s="19"/>
      <c r="NCL5" s="19"/>
      <c r="NCM5" s="19"/>
      <c r="NCN5" s="19"/>
      <c r="NCO5" s="19"/>
      <c r="NCP5" s="19"/>
      <c r="NCQ5" s="19"/>
      <c r="NCR5" s="19"/>
      <c r="NCS5" s="19"/>
      <c r="NCT5" s="19"/>
      <c r="NCU5" s="19"/>
      <c r="NCV5" s="19"/>
      <c r="NCW5" s="19"/>
      <c r="NCX5" s="19"/>
      <c r="NCY5" s="19"/>
      <c r="NCZ5" s="19"/>
      <c r="NDA5" s="19"/>
      <c r="NDB5" s="19"/>
      <c r="NDC5" s="19"/>
      <c r="NDD5" s="19"/>
      <c r="NDE5" s="19"/>
      <c r="NDF5" s="19"/>
      <c r="NDG5" s="19"/>
      <c r="NDH5" s="19"/>
      <c r="NDI5" s="19"/>
      <c r="NDJ5" s="19"/>
      <c r="NDK5" s="19"/>
      <c r="NDL5" s="19"/>
      <c r="NDM5" s="19"/>
      <c r="NDN5" s="19"/>
      <c r="NDO5" s="19"/>
      <c r="NDP5" s="19"/>
      <c r="NDQ5" s="19"/>
      <c r="NDR5" s="19"/>
      <c r="NDS5" s="19"/>
      <c r="NDT5" s="19"/>
      <c r="NDU5" s="19"/>
      <c r="NDV5" s="19"/>
      <c r="NDW5" s="19"/>
      <c r="NDX5" s="19"/>
      <c r="NDY5" s="19"/>
      <c r="NDZ5" s="19"/>
      <c r="NEA5" s="19"/>
      <c r="NEB5" s="19"/>
      <c r="NEC5" s="19"/>
      <c r="NED5" s="19"/>
      <c r="NEE5" s="19"/>
      <c r="NEF5" s="19"/>
      <c r="NEG5" s="19"/>
      <c r="NEH5" s="19"/>
      <c r="NEI5" s="19"/>
      <c r="NEJ5" s="19"/>
      <c r="NEK5" s="19"/>
      <c r="NEL5" s="19"/>
      <c r="NEM5" s="19"/>
      <c r="NEN5" s="19"/>
      <c r="NEO5" s="19"/>
      <c r="NEP5" s="19"/>
      <c r="NEQ5" s="19"/>
      <c r="NER5" s="19"/>
      <c r="NES5" s="19"/>
      <c r="NET5" s="19"/>
      <c r="NEU5" s="19"/>
      <c r="NEV5" s="19"/>
      <c r="NEW5" s="19"/>
      <c r="NEX5" s="19"/>
      <c r="NEY5" s="19"/>
      <c r="NEZ5" s="19"/>
      <c r="NFA5" s="19"/>
      <c r="NFB5" s="19"/>
      <c r="NFC5" s="19"/>
      <c r="NFD5" s="19"/>
      <c r="NFE5" s="19"/>
      <c r="NFF5" s="19"/>
      <c r="NFG5" s="19"/>
      <c r="NFH5" s="19"/>
      <c r="NFI5" s="19"/>
      <c r="NFJ5" s="19"/>
      <c r="NFK5" s="19"/>
      <c r="NFL5" s="19"/>
      <c r="NFM5" s="19"/>
      <c r="NFN5" s="19"/>
      <c r="NFO5" s="19"/>
      <c r="NFP5" s="19"/>
      <c r="NFQ5" s="19"/>
      <c r="NFR5" s="19"/>
      <c r="NFS5" s="19"/>
      <c r="NFT5" s="19"/>
      <c r="NFU5" s="19"/>
      <c r="NFV5" s="19"/>
      <c r="NFW5" s="19"/>
      <c r="NFX5" s="19"/>
      <c r="NFY5" s="19"/>
      <c r="NFZ5" s="19"/>
      <c r="NGA5" s="19"/>
      <c r="NGB5" s="19"/>
      <c r="NGC5" s="19"/>
      <c r="NGD5" s="19"/>
      <c r="NGE5" s="19"/>
      <c r="NGF5" s="19"/>
      <c r="NGG5" s="19"/>
      <c r="NGH5" s="19"/>
      <c r="NGI5" s="19"/>
      <c r="NGJ5" s="19"/>
      <c r="NGK5" s="19"/>
      <c r="NGL5" s="19"/>
      <c r="NGM5" s="19"/>
      <c r="NGN5" s="19"/>
      <c r="NGO5" s="19"/>
      <c r="NGP5" s="19"/>
      <c r="NGQ5" s="19"/>
      <c r="NGR5" s="19"/>
      <c r="NGS5" s="19"/>
      <c r="NGT5" s="19"/>
      <c r="NGU5" s="19"/>
      <c r="NGV5" s="19"/>
      <c r="NGW5" s="19"/>
      <c r="NGX5" s="19"/>
      <c r="NGY5" s="19"/>
      <c r="NGZ5" s="19"/>
      <c r="NHA5" s="19"/>
      <c r="NHB5" s="19"/>
      <c r="NHC5" s="19"/>
      <c r="NHD5" s="19"/>
      <c r="NHE5" s="19"/>
      <c r="NHF5" s="19"/>
      <c r="NHG5" s="19"/>
      <c r="NHH5" s="19"/>
      <c r="NHI5" s="19"/>
      <c r="NHJ5" s="19"/>
      <c r="NHK5" s="19"/>
      <c r="NHL5" s="19"/>
      <c r="NHM5" s="19"/>
      <c r="NHN5" s="19"/>
      <c r="NHO5" s="19"/>
      <c r="NHP5" s="19"/>
      <c r="NHQ5" s="19"/>
      <c r="NHR5" s="19"/>
      <c r="NHS5" s="19"/>
      <c r="NHT5" s="19"/>
      <c r="NHU5" s="19"/>
      <c r="NHV5" s="19"/>
      <c r="NHW5" s="19"/>
      <c r="NHX5" s="19"/>
      <c r="NHY5" s="19"/>
      <c r="NHZ5" s="19"/>
      <c r="NIA5" s="19"/>
      <c r="NIB5" s="19"/>
      <c r="NIC5" s="19"/>
      <c r="NID5" s="19"/>
      <c r="NIE5" s="19"/>
      <c r="NIF5" s="19"/>
      <c r="NIG5" s="19"/>
      <c r="NIH5" s="19"/>
      <c r="NII5" s="19"/>
      <c r="NIJ5" s="19"/>
      <c r="NIK5" s="19"/>
      <c r="NIL5" s="19"/>
      <c r="NIM5" s="19"/>
      <c r="NIN5" s="19"/>
      <c r="NIO5" s="19"/>
      <c r="NIP5" s="19"/>
      <c r="NIQ5" s="19"/>
      <c r="NIR5" s="19"/>
      <c r="NIS5" s="19"/>
      <c r="NIT5" s="19"/>
      <c r="NIU5" s="19"/>
      <c r="NIV5" s="19"/>
      <c r="NIW5" s="19"/>
      <c r="NIX5" s="19"/>
      <c r="NIY5" s="19"/>
      <c r="NIZ5" s="19"/>
      <c r="NJA5" s="19"/>
      <c r="NJB5" s="19"/>
      <c r="NJC5" s="19"/>
      <c r="NJD5" s="19"/>
      <c r="NJE5" s="19"/>
      <c r="NJF5" s="19"/>
      <c r="NJG5" s="19"/>
      <c r="NJH5" s="19"/>
      <c r="NJI5" s="19"/>
      <c r="NJJ5" s="19"/>
      <c r="NJK5" s="19"/>
      <c r="NJL5" s="19"/>
      <c r="NJM5" s="19"/>
      <c r="NJN5" s="19"/>
      <c r="NJO5" s="19"/>
      <c r="NJP5" s="19"/>
      <c r="NJQ5" s="19"/>
      <c r="NJR5" s="19"/>
      <c r="NJS5" s="19"/>
      <c r="NJT5" s="19"/>
      <c r="NJU5" s="19"/>
      <c r="NJV5" s="19"/>
      <c r="NJW5" s="19"/>
      <c r="NJX5" s="19"/>
      <c r="NJY5" s="19"/>
      <c r="NJZ5" s="19"/>
      <c r="NKA5" s="19"/>
      <c r="NKB5" s="19"/>
      <c r="NKC5" s="19"/>
      <c r="NKD5" s="19"/>
      <c r="NKE5" s="19"/>
      <c r="NKF5" s="19"/>
      <c r="NKG5" s="19"/>
      <c r="NKH5" s="19"/>
      <c r="NKI5" s="19"/>
      <c r="NKJ5" s="19"/>
      <c r="NKK5" s="19"/>
      <c r="NKL5" s="19"/>
      <c r="NKM5" s="19"/>
      <c r="NKN5" s="19"/>
      <c r="NKO5" s="19"/>
      <c r="NKP5" s="19"/>
      <c r="NKQ5" s="19"/>
      <c r="NKR5" s="19"/>
      <c r="NKS5" s="19"/>
      <c r="NKT5" s="19"/>
      <c r="NKU5" s="19"/>
      <c r="NKV5" s="19"/>
      <c r="NKW5" s="19"/>
      <c r="NKX5" s="19"/>
      <c r="NKY5" s="19"/>
      <c r="NKZ5" s="19"/>
      <c r="NLA5" s="19"/>
      <c r="NLB5" s="19"/>
      <c r="NLC5" s="19"/>
      <c r="NLD5" s="19"/>
      <c r="NLE5" s="19"/>
      <c r="NLF5" s="19"/>
      <c r="NLG5" s="19"/>
      <c r="NLH5" s="19"/>
      <c r="NLI5" s="19"/>
      <c r="NLJ5" s="19"/>
      <c r="NLK5" s="19"/>
      <c r="NLL5" s="19"/>
      <c r="NLM5" s="19"/>
      <c r="NLN5" s="19"/>
      <c r="NLO5" s="19"/>
      <c r="NLP5" s="19"/>
      <c r="NLQ5" s="19"/>
      <c r="NLR5" s="19"/>
      <c r="NLS5" s="19"/>
      <c r="NLT5" s="19"/>
      <c r="NLU5" s="19"/>
      <c r="NLV5" s="19"/>
      <c r="NLW5" s="19"/>
      <c r="NLX5" s="19"/>
      <c r="NLY5" s="19"/>
      <c r="NLZ5" s="19"/>
      <c r="NMA5" s="19"/>
      <c r="NMB5" s="19"/>
      <c r="NMC5" s="19"/>
      <c r="NMD5" s="19"/>
      <c r="NME5" s="19"/>
      <c r="NMF5" s="19"/>
      <c r="NMG5" s="19"/>
      <c r="NMH5" s="19"/>
      <c r="NMI5" s="19"/>
      <c r="NMJ5" s="19"/>
      <c r="NMK5" s="19"/>
      <c r="NML5" s="19"/>
      <c r="NMM5" s="19"/>
      <c r="NMN5" s="19"/>
      <c r="NMO5" s="19"/>
      <c r="NMP5" s="19"/>
      <c r="NMQ5" s="19"/>
      <c r="NMR5" s="19"/>
      <c r="NMS5" s="19"/>
      <c r="NMT5" s="19"/>
      <c r="NMU5" s="19"/>
      <c r="NMV5" s="19"/>
      <c r="NMW5" s="19"/>
      <c r="NMX5" s="19"/>
      <c r="NMY5" s="19"/>
      <c r="NMZ5" s="19"/>
      <c r="NNA5" s="19"/>
      <c r="NNB5" s="19"/>
      <c r="NNC5" s="19"/>
      <c r="NND5" s="19"/>
      <c r="NNE5" s="19"/>
      <c r="NNF5" s="19"/>
      <c r="NNG5" s="19"/>
      <c r="NNH5" s="19"/>
      <c r="NNI5" s="19"/>
      <c r="NNJ5" s="19"/>
      <c r="NNK5" s="19"/>
      <c r="NNL5" s="19"/>
      <c r="NNM5" s="19"/>
      <c r="NNN5" s="19"/>
      <c r="NNO5" s="19"/>
      <c r="NNP5" s="19"/>
      <c r="NNQ5" s="19"/>
      <c r="NNR5" s="19"/>
      <c r="NNS5" s="19"/>
      <c r="NNT5" s="19"/>
      <c r="NNU5" s="19"/>
      <c r="NNV5" s="19"/>
      <c r="NNW5" s="19"/>
      <c r="NNX5" s="19"/>
      <c r="NNY5" s="19"/>
      <c r="NNZ5" s="19"/>
      <c r="NOA5" s="19"/>
      <c r="NOB5" s="19"/>
      <c r="NOC5" s="19"/>
      <c r="NOD5" s="19"/>
      <c r="NOE5" s="19"/>
      <c r="NOF5" s="19"/>
      <c r="NOG5" s="19"/>
      <c r="NOH5" s="19"/>
      <c r="NOI5" s="19"/>
      <c r="NOJ5" s="19"/>
      <c r="NOK5" s="19"/>
      <c r="NOL5" s="19"/>
      <c r="NOM5" s="19"/>
      <c r="NON5" s="19"/>
      <c r="NOO5" s="19"/>
      <c r="NOP5" s="19"/>
      <c r="NOQ5" s="19"/>
      <c r="NOR5" s="19"/>
      <c r="NOS5" s="19"/>
      <c r="NOT5" s="19"/>
      <c r="NOU5" s="19"/>
      <c r="NOV5" s="19"/>
      <c r="NOW5" s="19"/>
      <c r="NOX5" s="19"/>
      <c r="NOY5" s="19"/>
      <c r="NOZ5" s="19"/>
      <c r="NPA5" s="19"/>
      <c r="NPB5" s="19"/>
      <c r="NPC5" s="19"/>
      <c r="NPD5" s="19"/>
      <c r="NPE5" s="19"/>
      <c r="NPF5" s="19"/>
      <c r="NPG5" s="19"/>
      <c r="NPH5" s="19"/>
      <c r="NPI5" s="19"/>
      <c r="NPJ5" s="19"/>
      <c r="NPK5" s="19"/>
      <c r="NPL5" s="19"/>
      <c r="NPM5" s="19"/>
      <c r="NPN5" s="19"/>
      <c r="NPO5" s="19"/>
      <c r="NPP5" s="19"/>
      <c r="NPQ5" s="19"/>
      <c r="NPR5" s="19"/>
      <c r="NPS5" s="19"/>
      <c r="NPT5" s="19"/>
      <c r="NPU5" s="19"/>
      <c r="NPV5" s="19"/>
      <c r="NPW5" s="19"/>
      <c r="NPX5" s="19"/>
      <c r="NPY5" s="19"/>
      <c r="NPZ5" s="19"/>
      <c r="NQA5" s="19"/>
      <c r="NQB5" s="19"/>
      <c r="NQC5" s="19"/>
      <c r="NQD5" s="19"/>
      <c r="NQE5" s="19"/>
      <c r="NQF5" s="19"/>
      <c r="NQG5" s="19"/>
      <c r="NQH5" s="19"/>
      <c r="NQI5" s="19"/>
      <c r="NQJ5" s="19"/>
      <c r="NQK5" s="19"/>
      <c r="NQL5" s="19"/>
      <c r="NQM5" s="19"/>
      <c r="NQN5" s="19"/>
      <c r="NQO5" s="19"/>
      <c r="NQP5" s="19"/>
      <c r="NQQ5" s="19"/>
      <c r="NQR5" s="19"/>
      <c r="NQS5" s="19"/>
      <c r="NQT5" s="19"/>
      <c r="NQU5" s="19"/>
      <c r="NQV5" s="19"/>
      <c r="NQW5" s="19"/>
      <c r="NQX5" s="19"/>
      <c r="NQY5" s="19"/>
      <c r="NQZ5" s="19"/>
      <c r="NRA5" s="19"/>
      <c r="NRB5" s="19"/>
      <c r="NRC5" s="19"/>
      <c r="NRD5" s="19"/>
      <c r="NRE5" s="19"/>
      <c r="NRF5" s="19"/>
      <c r="NRG5" s="19"/>
      <c r="NRH5" s="19"/>
      <c r="NRI5" s="19"/>
      <c r="NRJ5" s="19"/>
      <c r="NRK5" s="19"/>
      <c r="NRL5" s="19"/>
      <c r="NRM5" s="19"/>
      <c r="NRN5" s="19"/>
      <c r="NRO5" s="19"/>
      <c r="NRP5" s="19"/>
      <c r="NRQ5" s="19"/>
      <c r="NRR5" s="19"/>
      <c r="NRS5" s="19"/>
      <c r="NRT5" s="19"/>
      <c r="NRU5" s="19"/>
      <c r="NRV5" s="19"/>
      <c r="NRW5" s="19"/>
      <c r="NRX5" s="19"/>
      <c r="NRY5" s="19"/>
      <c r="NRZ5" s="19"/>
      <c r="NSA5" s="19"/>
      <c r="NSB5" s="19"/>
      <c r="NSC5" s="19"/>
      <c r="NSD5" s="19"/>
      <c r="NSE5" s="19"/>
      <c r="NSF5" s="19"/>
      <c r="NSG5" s="19"/>
      <c r="NSH5" s="19"/>
      <c r="NSI5" s="19"/>
      <c r="NSJ5" s="19"/>
      <c r="NSK5" s="19"/>
      <c r="NSL5" s="19"/>
      <c r="NSM5" s="19"/>
      <c r="NSN5" s="19"/>
      <c r="NSO5" s="19"/>
      <c r="NSP5" s="19"/>
      <c r="NSQ5" s="19"/>
      <c r="NSR5" s="19"/>
      <c r="NSS5" s="19"/>
      <c r="NST5" s="19"/>
      <c r="NSU5" s="19"/>
      <c r="NSV5" s="19"/>
      <c r="NSW5" s="19"/>
      <c r="NSX5" s="19"/>
      <c r="NSY5" s="19"/>
      <c r="NSZ5" s="19"/>
      <c r="NTA5" s="19"/>
      <c r="NTB5" s="19"/>
      <c r="NTC5" s="19"/>
      <c r="NTD5" s="19"/>
      <c r="NTE5" s="19"/>
      <c r="NTF5" s="19"/>
      <c r="NTG5" s="19"/>
      <c r="NTH5" s="19"/>
      <c r="NTI5" s="19"/>
      <c r="NTJ5" s="19"/>
      <c r="NTK5" s="19"/>
      <c r="NTL5" s="19"/>
      <c r="NTM5" s="19"/>
      <c r="NTN5" s="19"/>
      <c r="NTO5" s="19"/>
      <c r="NTP5" s="19"/>
      <c r="NTQ5" s="19"/>
      <c r="NTR5" s="19"/>
      <c r="NTS5" s="19"/>
      <c r="NTT5" s="19"/>
      <c r="NTU5" s="19"/>
      <c r="NTV5" s="19"/>
      <c r="NTW5" s="19"/>
      <c r="NTX5" s="19"/>
      <c r="NTY5" s="19"/>
      <c r="NTZ5" s="19"/>
      <c r="NUA5" s="19"/>
      <c r="NUB5" s="19"/>
      <c r="NUC5" s="19"/>
      <c r="NUD5" s="19"/>
      <c r="NUE5" s="19"/>
      <c r="NUF5" s="19"/>
      <c r="NUG5" s="19"/>
      <c r="NUH5" s="19"/>
      <c r="NUI5" s="19"/>
      <c r="NUJ5" s="19"/>
      <c r="NUK5" s="19"/>
      <c r="NUL5" s="19"/>
      <c r="NUM5" s="19"/>
      <c r="NUN5" s="19"/>
      <c r="NUO5" s="19"/>
      <c r="NUP5" s="19"/>
      <c r="NUQ5" s="19"/>
      <c r="NUR5" s="19"/>
      <c r="NUS5" s="19"/>
      <c r="NUT5" s="19"/>
      <c r="NUU5" s="19"/>
      <c r="NUV5" s="19"/>
      <c r="NUW5" s="19"/>
      <c r="NUX5" s="19"/>
      <c r="NUY5" s="19"/>
      <c r="NUZ5" s="19"/>
      <c r="NVA5" s="19"/>
      <c r="NVB5" s="19"/>
      <c r="NVC5" s="19"/>
      <c r="NVD5" s="19"/>
      <c r="NVE5" s="19"/>
      <c r="NVF5" s="19"/>
      <c r="NVG5" s="19"/>
      <c r="NVH5" s="19"/>
      <c r="NVI5" s="19"/>
      <c r="NVJ5" s="19"/>
      <c r="NVK5" s="19"/>
      <c r="NVL5" s="19"/>
      <c r="NVM5" s="19"/>
      <c r="NVN5" s="19"/>
      <c r="NVO5" s="19"/>
      <c r="NVP5" s="19"/>
      <c r="NVQ5" s="19"/>
      <c r="NVR5" s="19"/>
      <c r="NVS5" s="19"/>
      <c r="NVT5" s="19"/>
      <c r="NVU5" s="19"/>
      <c r="NVV5" s="19"/>
      <c r="NVW5" s="19"/>
      <c r="NVX5" s="19"/>
      <c r="NVY5" s="19"/>
      <c r="NVZ5" s="19"/>
      <c r="NWA5" s="19"/>
      <c r="NWB5" s="19"/>
      <c r="NWC5" s="19"/>
      <c r="NWD5" s="19"/>
      <c r="NWE5" s="19"/>
      <c r="NWF5" s="19"/>
      <c r="NWG5" s="19"/>
      <c r="NWH5" s="19"/>
      <c r="NWI5" s="19"/>
      <c r="NWJ5" s="19"/>
      <c r="NWK5" s="19"/>
      <c r="NWL5" s="19"/>
      <c r="NWM5" s="19"/>
      <c r="NWN5" s="19"/>
      <c r="NWO5" s="19"/>
      <c r="NWP5" s="19"/>
      <c r="NWQ5" s="19"/>
      <c r="NWR5" s="19"/>
      <c r="NWS5" s="19"/>
      <c r="NWT5" s="19"/>
      <c r="NWU5" s="19"/>
      <c r="NWV5" s="19"/>
      <c r="NWW5" s="19"/>
      <c r="NWX5" s="19"/>
      <c r="NWY5" s="19"/>
      <c r="NWZ5" s="19"/>
      <c r="NXA5" s="19"/>
      <c r="NXB5" s="19"/>
      <c r="NXC5" s="19"/>
      <c r="NXD5" s="19"/>
      <c r="NXE5" s="19"/>
      <c r="NXF5" s="19"/>
      <c r="NXG5" s="19"/>
      <c r="NXH5" s="19"/>
      <c r="NXI5" s="19"/>
      <c r="NXJ5" s="19"/>
      <c r="NXK5" s="19"/>
      <c r="NXL5" s="19"/>
      <c r="NXM5" s="19"/>
      <c r="NXN5" s="19"/>
      <c r="NXO5" s="19"/>
      <c r="NXP5" s="19"/>
      <c r="NXQ5" s="19"/>
      <c r="NXR5" s="19"/>
      <c r="NXS5" s="19"/>
      <c r="NXT5" s="19"/>
      <c r="NXU5" s="19"/>
      <c r="NXV5" s="19"/>
      <c r="NXW5" s="19"/>
      <c r="NXX5" s="19"/>
      <c r="NXY5" s="19"/>
      <c r="NXZ5" s="19"/>
      <c r="NYA5" s="19"/>
      <c r="NYB5" s="19"/>
      <c r="NYC5" s="19"/>
      <c r="NYD5" s="19"/>
      <c r="NYE5" s="19"/>
      <c r="NYF5" s="19"/>
      <c r="NYG5" s="19"/>
      <c r="NYH5" s="19"/>
      <c r="NYI5" s="19"/>
      <c r="NYJ5" s="19"/>
      <c r="NYK5" s="19"/>
      <c r="NYL5" s="19"/>
      <c r="NYM5" s="19"/>
      <c r="NYN5" s="19"/>
      <c r="NYO5" s="19"/>
      <c r="NYP5" s="19"/>
      <c r="NYQ5" s="19"/>
      <c r="NYR5" s="19"/>
      <c r="NYS5" s="19"/>
      <c r="NYT5" s="19"/>
      <c r="NYU5" s="19"/>
      <c r="NYV5" s="19"/>
      <c r="NYW5" s="19"/>
      <c r="NYX5" s="19"/>
      <c r="NYY5" s="19"/>
      <c r="NYZ5" s="19"/>
      <c r="NZA5" s="19"/>
      <c r="NZB5" s="19"/>
      <c r="NZC5" s="19"/>
      <c r="NZD5" s="19"/>
      <c r="NZE5" s="19"/>
      <c r="NZF5" s="19"/>
      <c r="NZG5" s="19"/>
      <c r="NZH5" s="19"/>
      <c r="NZI5" s="19"/>
      <c r="NZJ5" s="19"/>
      <c r="NZK5" s="19"/>
      <c r="NZL5" s="19"/>
      <c r="NZM5" s="19"/>
      <c r="NZN5" s="19"/>
      <c r="NZO5" s="19"/>
      <c r="NZP5" s="19"/>
      <c r="NZQ5" s="19"/>
      <c r="NZR5" s="19"/>
      <c r="NZS5" s="19"/>
      <c r="NZT5" s="19"/>
      <c r="NZU5" s="19"/>
      <c r="NZV5" s="19"/>
      <c r="NZW5" s="19"/>
      <c r="NZX5" s="19"/>
      <c r="NZY5" s="19"/>
      <c r="NZZ5" s="19"/>
      <c r="OAA5" s="19"/>
      <c r="OAB5" s="19"/>
      <c r="OAC5" s="19"/>
      <c r="OAD5" s="19"/>
      <c r="OAE5" s="19"/>
      <c r="OAF5" s="19"/>
      <c r="OAG5" s="19"/>
      <c r="OAH5" s="19"/>
      <c r="OAI5" s="19"/>
      <c r="OAJ5" s="19"/>
      <c r="OAK5" s="19"/>
      <c r="OAL5" s="19"/>
      <c r="OAM5" s="19"/>
      <c r="OAN5" s="19"/>
      <c r="OAO5" s="19"/>
      <c r="OAP5" s="19"/>
      <c r="OAQ5" s="19"/>
      <c r="OAR5" s="19"/>
      <c r="OAS5" s="19"/>
      <c r="OAT5" s="19"/>
      <c r="OAU5" s="19"/>
      <c r="OAV5" s="19"/>
      <c r="OAW5" s="19"/>
      <c r="OAX5" s="19"/>
      <c r="OAY5" s="19"/>
      <c r="OAZ5" s="19"/>
      <c r="OBA5" s="19"/>
      <c r="OBB5" s="19"/>
      <c r="OBC5" s="19"/>
      <c r="OBD5" s="19"/>
      <c r="OBE5" s="19"/>
      <c r="OBF5" s="19"/>
      <c r="OBG5" s="19"/>
      <c r="OBH5" s="19"/>
      <c r="OBI5" s="19"/>
      <c r="OBJ5" s="19"/>
      <c r="OBK5" s="19"/>
      <c r="OBL5" s="19"/>
      <c r="OBM5" s="19"/>
      <c r="OBN5" s="19"/>
      <c r="OBO5" s="19"/>
      <c r="OBP5" s="19"/>
      <c r="OBQ5" s="19"/>
      <c r="OBR5" s="19"/>
      <c r="OBS5" s="19"/>
      <c r="OBT5" s="19"/>
      <c r="OBU5" s="19"/>
      <c r="OBV5" s="19"/>
      <c r="OBW5" s="19"/>
      <c r="OBX5" s="19"/>
      <c r="OBY5" s="19"/>
      <c r="OBZ5" s="19"/>
      <c r="OCA5" s="19"/>
      <c r="OCB5" s="19"/>
      <c r="OCC5" s="19"/>
      <c r="OCD5" s="19"/>
      <c r="OCE5" s="19"/>
      <c r="OCF5" s="19"/>
      <c r="OCG5" s="19"/>
      <c r="OCH5" s="19"/>
      <c r="OCI5" s="19"/>
      <c r="OCJ5" s="19"/>
      <c r="OCK5" s="19"/>
      <c r="OCL5" s="19"/>
      <c r="OCM5" s="19"/>
      <c r="OCN5" s="19"/>
      <c r="OCO5" s="19"/>
      <c r="OCP5" s="19"/>
      <c r="OCQ5" s="19"/>
      <c r="OCR5" s="19"/>
      <c r="OCS5" s="19"/>
      <c r="OCT5" s="19"/>
      <c r="OCU5" s="19"/>
      <c r="OCV5" s="19"/>
      <c r="OCW5" s="19"/>
      <c r="OCX5" s="19"/>
      <c r="OCY5" s="19"/>
      <c r="OCZ5" s="19"/>
      <c r="ODA5" s="19"/>
      <c r="ODB5" s="19"/>
      <c r="ODC5" s="19"/>
      <c r="ODD5" s="19"/>
      <c r="ODE5" s="19"/>
      <c r="ODF5" s="19"/>
      <c r="ODG5" s="19"/>
      <c r="ODH5" s="19"/>
      <c r="ODI5" s="19"/>
      <c r="ODJ5" s="19"/>
      <c r="ODK5" s="19"/>
      <c r="ODL5" s="19"/>
      <c r="ODM5" s="19"/>
      <c r="ODN5" s="19"/>
      <c r="ODO5" s="19"/>
      <c r="ODP5" s="19"/>
      <c r="ODQ5" s="19"/>
      <c r="ODR5" s="19"/>
      <c r="ODS5" s="19"/>
      <c r="ODT5" s="19"/>
      <c r="ODU5" s="19"/>
      <c r="ODV5" s="19"/>
      <c r="ODW5" s="19"/>
      <c r="ODX5" s="19"/>
      <c r="ODY5" s="19"/>
      <c r="ODZ5" s="19"/>
      <c r="OEA5" s="19"/>
      <c r="OEB5" s="19"/>
      <c r="OEC5" s="19"/>
      <c r="OED5" s="19"/>
      <c r="OEE5" s="19"/>
      <c r="OEF5" s="19"/>
      <c r="OEG5" s="19"/>
      <c r="OEH5" s="19"/>
      <c r="OEI5" s="19"/>
      <c r="OEJ5" s="19"/>
      <c r="OEK5" s="19"/>
      <c r="OEL5" s="19"/>
      <c r="OEM5" s="19"/>
      <c r="OEN5" s="19"/>
      <c r="OEO5" s="19"/>
      <c r="OEP5" s="19"/>
      <c r="OEQ5" s="19"/>
      <c r="OER5" s="19"/>
      <c r="OES5" s="19"/>
      <c r="OET5" s="19"/>
      <c r="OEU5" s="19"/>
      <c r="OEV5" s="19"/>
      <c r="OEW5" s="19"/>
      <c r="OEX5" s="19"/>
      <c r="OEY5" s="19"/>
      <c r="OEZ5" s="19"/>
      <c r="OFA5" s="19"/>
      <c r="OFB5" s="19"/>
      <c r="OFC5" s="19"/>
      <c r="OFD5" s="19"/>
      <c r="OFE5" s="19"/>
      <c r="OFF5" s="19"/>
      <c r="OFG5" s="19"/>
      <c r="OFH5" s="19"/>
      <c r="OFI5" s="19"/>
      <c r="OFJ5" s="19"/>
      <c r="OFK5" s="19"/>
      <c r="OFL5" s="19"/>
      <c r="OFM5" s="19"/>
      <c r="OFN5" s="19"/>
      <c r="OFO5" s="19"/>
      <c r="OFP5" s="19"/>
      <c r="OFQ5" s="19"/>
      <c r="OFR5" s="19"/>
      <c r="OFS5" s="19"/>
      <c r="OFT5" s="19"/>
      <c r="OFU5" s="19"/>
      <c r="OFV5" s="19"/>
      <c r="OFW5" s="19"/>
      <c r="OFX5" s="19"/>
      <c r="OFY5" s="19"/>
      <c r="OFZ5" s="19"/>
      <c r="OGA5" s="19"/>
      <c r="OGB5" s="19"/>
      <c r="OGC5" s="19"/>
      <c r="OGD5" s="19"/>
      <c r="OGE5" s="19"/>
      <c r="OGF5" s="19"/>
      <c r="OGG5" s="19"/>
      <c r="OGH5" s="19"/>
      <c r="OGI5" s="19"/>
      <c r="OGJ5" s="19"/>
      <c r="OGK5" s="19"/>
      <c r="OGL5" s="19"/>
      <c r="OGM5" s="19"/>
      <c r="OGN5" s="19"/>
      <c r="OGO5" s="19"/>
      <c r="OGP5" s="19"/>
      <c r="OGQ5" s="19"/>
      <c r="OGR5" s="19"/>
      <c r="OGS5" s="19"/>
      <c r="OGT5" s="19"/>
      <c r="OGU5" s="19"/>
      <c r="OGV5" s="19"/>
      <c r="OGW5" s="19"/>
      <c r="OGX5" s="19"/>
      <c r="OGY5" s="19"/>
      <c r="OGZ5" s="19"/>
      <c r="OHA5" s="19"/>
      <c r="OHB5" s="19"/>
      <c r="OHC5" s="19"/>
      <c r="OHD5" s="19"/>
      <c r="OHE5" s="19"/>
      <c r="OHF5" s="19"/>
      <c r="OHG5" s="19"/>
      <c r="OHH5" s="19"/>
      <c r="OHI5" s="19"/>
      <c r="OHJ5" s="19"/>
      <c r="OHK5" s="19"/>
      <c r="OHL5" s="19"/>
      <c r="OHM5" s="19"/>
      <c r="OHN5" s="19"/>
      <c r="OHO5" s="19"/>
      <c r="OHP5" s="19"/>
      <c r="OHQ5" s="19"/>
      <c r="OHR5" s="19"/>
      <c r="OHS5" s="19"/>
      <c r="OHT5" s="19"/>
      <c r="OHU5" s="19"/>
      <c r="OHV5" s="19"/>
      <c r="OHW5" s="19"/>
      <c r="OHX5" s="19"/>
      <c r="OHY5" s="19"/>
      <c r="OHZ5" s="19"/>
      <c r="OIA5" s="19"/>
      <c r="OIB5" s="19"/>
      <c r="OIC5" s="19"/>
      <c r="OID5" s="19"/>
      <c r="OIE5" s="19"/>
      <c r="OIF5" s="19"/>
      <c r="OIG5" s="19"/>
      <c r="OIH5" s="19"/>
      <c r="OII5" s="19"/>
      <c r="OIJ5" s="19"/>
      <c r="OIK5" s="19"/>
      <c r="OIL5" s="19"/>
      <c r="OIM5" s="19"/>
      <c r="OIN5" s="19"/>
      <c r="OIO5" s="19"/>
      <c r="OIP5" s="19"/>
      <c r="OIQ5" s="19"/>
      <c r="OIR5" s="19"/>
      <c r="OIS5" s="19"/>
      <c r="OIT5" s="19"/>
      <c r="OIU5" s="19"/>
      <c r="OIV5" s="19"/>
      <c r="OIW5" s="19"/>
      <c r="OIX5" s="19"/>
      <c r="OIY5" s="19"/>
      <c r="OIZ5" s="19"/>
      <c r="OJA5" s="19"/>
      <c r="OJB5" s="19"/>
      <c r="OJC5" s="19"/>
      <c r="OJD5" s="19"/>
      <c r="OJE5" s="19"/>
      <c r="OJF5" s="19"/>
      <c r="OJG5" s="19"/>
      <c r="OJH5" s="19"/>
      <c r="OJI5" s="19"/>
      <c r="OJJ5" s="19"/>
      <c r="OJK5" s="19"/>
      <c r="OJL5" s="19"/>
      <c r="OJM5" s="19"/>
      <c r="OJN5" s="19"/>
      <c r="OJO5" s="19"/>
      <c r="OJP5" s="19"/>
      <c r="OJQ5" s="19"/>
      <c r="OJR5" s="19"/>
      <c r="OJS5" s="19"/>
      <c r="OJT5" s="19"/>
      <c r="OJU5" s="19"/>
      <c r="OJV5" s="19"/>
      <c r="OJW5" s="19"/>
      <c r="OJX5" s="19"/>
      <c r="OJY5" s="19"/>
      <c r="OJZ5" s="19"/>
      <c r="OKA5" s="19"/>
      <c r="OKB5" s="19"/>
      <c r="OKC5" s="19"/>
      <c r="OKD5" s="19"/>
      <c r="OKE5" s="19"/>
      <c r="OKF5" s="19"/>
      <c r="OKG5" s="19"/>
      <c r="OKH5" s="19"/>
      <c r="OKI5" s="19"/>
      <c r="OKJ5" s="19"/>
      <c r="OKK5" s="19"/>
      <c r="OKL5" s="19"/>
      <c r="OKM5" s="19"/>
      <c r="OKN5" s="19"/>
      <c r="OKO5" s="19"/>
      <c r="OKP5" s="19"/>
      <c r="OKQ5" s="19"/>
      <c r="OKR5" s="19"/>
      <c r="OKS5" s="19"/>
      <c r="OKT5" s="19"/>
      <c r="OKU5" s="19"/>
      <c r="OKV5" s="19"/>
      <c r="OKW5" s="19"/>
      <c r="OKX5" s="19"/>
      <c r="OKY5" s="19"/>
      <c r="OKZ5" s="19"/>
      <c r="OLA5" s="19"/>
      <c r="OLB5" s="19"/>
      <c r="OLC5" s="19"/>
      <c r="OLD5" s="19"/>
      <c r="OLE5" s="19"/>
      <c r="OLF5" s="19"/>
      <c r="OLG5" s="19"/>
      <c r="OLH5" s="19"/>
      <c r="OLI5" s="19"/>
      <c r="OLJ5" s="19"/>
      <c r="OLK5" s="19"/>
      <c r="OLL5" s="19"/>
      <c r="OLM5" s="19"/>
      <c r="OLN5" s="19"/>
      <c r="OLO5" s="19"/>
      <c r="OLP5" s="19"/>
      <c r="OLQ5" s="19"/>
      <c r="OLR5" s="19"/>
      <c r="OLS5" s="19"/>
      <c r="OLT5" s="19"/>
      <c r="OLU5" s="19"/>
      <c r="OLV5" s="19"/>
      <c r="OLW5" s="19"/>
      <c r="OLX5" s="19"/>
      <c r="OLY5" s="19"/>
      <c r="OLZ5" s="19"/>
      <c r="OMA5" s="19"/>
      <c r="OMB5" s="19"/>
      <c r="OMC5" s="19"/>
      <c r="OMD5" s="19"/>
      <c r="OME5" s="19"/>
      <c r="OMF5" s="19"/>
      <c r="OMG5" s="19"/>
      <c r="OMH5" s="19"/>
      <c r="OMI5" s="19"/>
      <c r="OMJ5" s="19"/>
      <c r="OMK5" s="19"/>
      <c r="OML5" s="19"/>
      <c r="OMM5" s="19"/>
      <c r="OMN5" s="19"/>
      <c r="OMO5" s="19"/>
      <c r="OMP5" s="19"/>
      <c r="OMQ5" s="19"/>
      <c r="OMR5" s="19"/>
      <c r="OMS5" s="19"/>
      <c r="OMT5" s="19"/>
      <c r="OMU5" s="19"/>
      <c r="OMV5" s="19"/>
      <c r="OMW5" s="19"/>
      <c r="OMX5" s="19"/>
      <c r="OMY5" s="19"/>
      <c r="OMZ5" s="19"/>
      <c r="ONA5" s="19"/>
      <c r="ONB5" s="19"/>
      <c r="ONC5" s="19"/>
      <c r="OND5" s="19"/>
      <c r="ONE5" s="19"/>
      <c r="ONF5" s="19"/>
      <c r="ONG5" s="19"/>
      <c r="ONH5" s="19"/>
      <c r="ONI5" s="19"/>
      <c r="ONJ5" s="19"/>
      <c r="ONK5" s="19"/>
      <c r="ONL5" s="19"/>
      <c r="ONM5" s="19"/>
      <c r="ONN5" s="19"/>
      <c r="ONO5" s="19"/>
      <c r="ONP5" s="19"/>
      <c r="ONQ5" s="19"/>
      <c r="ONR5" s="19"/>
      <c r="ONS5" s="19"/>
      <c r="ONT5" s="19"/>
      <c r="ONU5" s="19"/>
      <c r="ONV5" s="19"/>
      <c r="ONW5" s="19"/>
      <c r="ONX5" s="19"/>
      <c r="ONY5" s="19"/>
      <c r="ONZ5" s="19"/>
      <c r="OOA5" s="19"/>
      <c r="OOB5" s="19"/>
      <c r="OOC5" s="19"/>
      <c r="OOD5" s="19"/>
      <c r="OOE5" s="19"/>
      <c r="OOF5" s="19"/>
      <c r="OOG5" s="19"/>
      <c r="OOH5" s="19"/>
      <c r="OOI5" s="19"/>
      <c r="OOJ5" s="19"/>
      <c r="OOK5" s="19"/>
      <c r="OOL5" s="19"/>
      <c r="OOM5" s="19"/>
      <c r="OON5" s="19"/>
      <c r="OOO5" s="19"/>
      <c r="OOP5" s="19"/>
      <c r="OOQ5" s="19"/>
      <c r="OOR5" s="19"/>
      <c r="OOS5" s="19"/>
      <c r="OOT5" s="19"/>
      <c r="OOU5" s="19"/>
      <c r="OOV5" s="19"/>
      <c r="OOW5" s="19"/>
      <c r="OOX5" s="19"/>
      <c r="OOY5" s="19"/>
      <c r="OOZ5" s="19"/>
      <c r="OPA5" s="19"/>
      <c r="OPB5" s="19"/>
      <c r="OPC5" s="19"/>
      <c r="OPD5" s="19"/>
      <c r="OPE5" s="19"/>
      <c r="OPF5" s="19"/>
      <c r="OPG5" s="19"/>
      <c r="OPH5" s="19"/>
      <c r="OPI5" s="19"/>
      <c r="OPJ5" s="19"/>
      <c r="OPK5" s="19"/>
      <c r="OPL5" s="19"/>
      <c r="OPM5" s="19"/>
      <c r="OPN5" s="19"/>
      <c r="OPO5" s="19"/>
      <c r="OPP5" s="19"/>
      <c r="OPQ5" s="19"/>
      <c r="OPR5" s="19"/>
      <c r="OPS5" s="19"/>
      <c r="OPT5" s="19"/>
      <c r="OPU5" s="19"/>
      <c r="OPV5" s="19"/>
      <c r="OPW5" s="19"/>
      <c r="OPX5" s="19"/>
      <c r="OPY5" s="19"/>
      <c r="OPZ5" s="19"/>
      <c r="OQA5" s="19"/>
      <c r="OQB5" s="19"/>
      <c r="OQC5" s="19"/>
      <c r="OQD5" s="19"/>
      <c r="OQE5" s="19"/>
      <c r="OQF5" s="19"/>
      <c r="OQG5" s="19"/>
      <c r="OQH5" s="19"/>
      <c r="OQI5" s="19"/>
      <c r="OQJ5" s="19"/>
      <c r="OQK5" s="19"/>
      <c r="OQL5" s="19"/>
      <c r="OQM5" s="19"/>
      <c r="OQN5" s="19"/>
      <c r="OQO5" s="19"/>
      <c r="OQP5" s="19"/>
      <c r="OQQ5" s="19"/>
      <c r="OQR5" s="19"/>
      <c r="OQS5" s="19"/>
      <c r="OQT5" s="19"/>
      <c r="OQU5" s="19"/>
      <c r="OQV5" s="19"/>
      <c r="OQW5" s="19"/>
      <c r="OQX5" s="19"/>
      <c r="OQY5" s="19"/>
      <c r="OQZ5" s="19"/>
      <c r="ORA5" s="19"/>
      <c r="ORB5" s="19"/>
      <c r="ORC5" s="19"/>
      <c r="ORD5" s="19"/>
      <c r="ORE5" s="19"/>
      <c r="ORF5" s="19"/>
      <c r="ORG5" s="19"/>
      <c r="ORH5" s="19"/>
      <c r="ORI5" s="19"/>
      <c r="ORJ5" s="19"/>
      <c r="ORK5" s="19"/>
      <c r="ORL5" s="19"/>
      <c r="ORM5" s="19"/>
      <c r="ORN5" s="19"/>
      <c r="ORO5" s="19"/>
      <c r="ORP5" s="19"/>
      <c r="ORQ5" s="19"/>
      <c r="ORR5" s="19"/>
      <c r="ORS5" s="19"/>
      <c r="ORT5" s="19"/>
      <c r="ORU5" s="19"/>
      <c r="ORV5" s="19"/>
      <c r="ORW5" s="19"/>
      <c r="ORX5" s="19"/>
      <c r="ORY5" s="19"/>
      <c r="ORZ5" s="19"/>
      <c r="OSA5" s="19"/>
      <c r="OSB5" s="19"/>
      <c r="OSC5" s="19"/>
      <c r="OSD5" s="19"/>
      <c r="OSE5" s="19"/>
      <c r="OSF5" s="19"/>
      <c r="OSG5" s="19"/>
      <c r="OSH5" s="19"/>
      <c r="OSI5" s="19"/>
      <c r="OSJ5" s="19"/>
      <c r="OSK5" s="19"/>
      <c r="OSL5" s="19"/>
      <c r="OSM5" s="19"/>
      <c r="OSN5" s="19"/>
      <c r="OSO5" s="19"/>
      <c r="OSP5" s="19"/>
      <c r="OSQ5" s="19"/>
      <c r="OSR5" s="19"/>
      <c r="OSS5" s="19"/>
      <c r="OST5" s="19"/>
      <c r="OSU5" s="19"/>
      <c r="OSV5" s="19"/>
      <c r="OSW5" s="19"/>
      <c r="OSX5" s="19"/>
      <c r="OSY5" s="19"/>
      <c r="OSZ5" s="19"/>
      <c r="OTA5" s="19"/>
      <c r="OTB5" s="19"/>
      <c r="OTC5" s="19"/>
      <c r="OTD5" s="19"/>
      <c r="OTE5" s="19"/>
      <c r="OTF5" s="19"/>
      <c r="OTG5" s="19"/>
      <c r="OTH5" s="19"/>
      <c r="OTI5" s="19"/>
      <c r="OTJ5" s="19"/>
      <c r="OTK5" s="19"/>
      <c r="OTL5" s="19"/>
      <c r="OTM5" s="19"/>
      <c r="OTN5" s="19"/>
      <c r="OTO5" s="19"/>
      <c r="OTP5" s="19"/>
      <c r="OTQ5" s="19"/>
      <c r="OTR5" s="19"/>
      <c r="OTS5" s="19"/>
      <c r="OTT5" s="19"/>
      <c r="OTU5" s="19"/>
      <c r="OTV5" s="19"/>
      <c r="OTW5" s="19"/>
      <c r="OTX5" s="19"/>
      <c r="OTY5" s="19"/>
      <c r="OTZ5" s="19"/>
      <c r="OUA5" s="19"/>
      <c r="OUB5" s="19"/>
      <c r="OUC5" s="19"/>
      <c r="OUD5" s="19"/>
      <c r="OUE5" s="19"/>
      <c r="OUF5" s="19"/>
      <c r="OUG5" s="19"/>
      <c r="OUH5" s="19"/>
      <c r="OUI5" s="19"/>
      <c r="OUJ5" s="19"/>
      <c r="OUK5" s="19"/>
      <c r="OUL5" s="19"/>
      <c r="OUM5" s="19"/>
      <c r="OUN5" s="19"/>
      <c r="OUO5" s="19"/>
      <c r="OUP5" s="19"/>
      <c r="OUQ5" s="19"/>
      <c r="OUR5" s="19"/>
      <c r="OUS5" s="19"/>
      <c r="OUT5" s="19"/>
      <c r="OUU5" s="19"/>
      <c r="OUV5" s="19"/>
      <c r="OUW5" s="19"/>
      <c r="OUX5" s="19"/>
      <c r="OUY5" s="19"/>
      <c r="OUZ5" s="19"/>
      <c r="OVA5" s="19"/>
      <c r="OVB5" s="19"/>
      <c r="OVC5" s="19"/>
      <c r="OVD5" s="19"/>
      <c r="OVE5" s="19"/>
      <c r="OVF5" s="19"/>
      <c r="OVG5" s="19"/>
      <c r="OVH5" s="19"/>
      <c r="OVI5" s="19"/>
      <c r="OVJ5" s="19"/>
      <c r="OVK5" s="19"/>
      <c r="OVL5" s="19"/>
      <c r="OVM5" s="19"/>
      <c r="OVN5" s="19"/>
      <c r="OVO5" s="19"/>
      <c r="OVP5" s="19"/>
      <c r="OVQ5" s="19"/>
      <c r="OVR5" s="19"/>
      <c r="OVS5" s="19"/>
      <c r="OVT5" s="19"/>
      <c r="OVU5" s="19"/>
      <c r="OVV5" s="19"/>
      <c r="OVW5" s="19"/>
      <c r="OVX5" s="19"/>
      <c r="OVY5" s="19"/>
      <c r="OVZ5" s="19"/>
      <c r="OWA5" s="19"/>
      <c r="OWB5" s="19"/>
      <c r="OWC5" s="19"/>
      <c r="OWD5" s="19"/>
      <c r="OWE5" s="19"/>
      <c r="OWF5" s="19"/>
      <c r="OWG5" s="19"/>
      <c r="OWH5" s="19"/>
      <c r="OWI5" s="19"/>
      <c r="OWJ5" s="19"/>
      <c r="OWK5" s="19"/>
      <c r="OWL5" s="19"/>
      <c r="OWM5" s="19"/>
      <c r="OWN5" s="19"/>
      <c r="OWO5" s="19"/>
      <c r="OWP5" s="19"/>
      <c r="OWQ5" s="19"/>
      <c r="OWR5" s="19"/>
      <c r="OWS5" s="19"/>
      <c r="OWT5" s="19"/>
      <c r="OWU5" s="19"/>
      <c r="OWV5" s="19"/>
      <c r="OWW5" s="19"/>
      <c r="OWX5" s="19"/>
      <c r="OWY5" s="19"/>
      <c r="OWZ5" s="19"/>
      <c r="OXA5" s="19"/>
      <c r="OXB5" s="19"/>
      <c r="OXC5" s="19"/>
      <c r="OXD5" s="19"/>
      <c r="OXE5" s="19"/>
      <c r="OXF5" s="19"/>
      <c r="OXG5" s="19"/>
      <c r="OXH5" s="19"/>
      <c r="OXI5" s="19"/>
      <c r="OXJ5" s="19"/>
      <c r="OXK5" s="19"/>
      <c r="OXL5" s="19"/>
      <c r="OXM5" s="19"/>
      <c r="OXN5" s="19"/>
      <c r="OXO5" s="19"/>
      <c r="OXP5" s="19"/>
      <c r="OXQ5" s="19"/>
      <c r="OXR5" s="19"/>
      <c r="OXS5" s="19"/>
      <c r="OXT5" s="19"/>
      <c r="OXU5" s="19"/>
      <c r="OXV5" s="19"/>
      <c r="OXW5" s="19"/>
      <c r="OXX5" s="19"/>
      <c r="OXY5" s="19"/>
      <c r="OXZ5" s="19"/>
      <c r="OYA5" s="19"/>
      <c r="OYB5" s="19"/>
      <c r="OYC5" s="19"/>
      <c r="OYD5" s="19"/>
      <c r="OYE5" s="19"/>
      <c r="OYF5" s="19"/>
      <c r="OYG5" s="19"/>
      <c r="OYH5" s="19"/>
      <c r="OYI5" s="19"/>
      <c r="OYJ5" s="19"/>
      <c r="OYK5" s="19"/>
      <c r="OYL5" s="19"/>
      <c r="OYM5" s="19"/>
      <c r="OYN5" s="19"/>
      <c r="OYO5" s="19"/>
      <c r="OYP5" s="19"/>
      <c r="OYQ5" s="19"/>
      <c r="OYR5" s="19"/>
      <c r="OYS5" s="19"/>
      <c r="OYT5" s="19"/>
      <c r="OYU5" s="19"/>
      <c r="OYV5" s="19"/>
      <c r="OYW5" s="19"/>
      <c r="OYX5" s="19"/>
      <c r="OYY5" s="19"/>
      <c r="OYZ5" s="19"/>
      <c r="OZA5" s="19"/>
      <c r="OZB5" s="19"/>
      <c r="OZC5" s="19"/>
      <c r="OZD5" s="19"/>
      <c r="OZE5" s="19"/>
      <c r="OZF5" s="19"/>
      <c r="OZG5" s="19"/>
      <c r="OZH5" s="19"/>
      <c r="OZI5" s="19"/>
      <c r="OZJ5" s="19"/>
      <c r="OZK5" s="19"/>
      <c r="OZL5" s="19"/>
      <c r="OZM5" s="19"/>
      <c r="OZN5" s="19"/>
      <c r="OZO5" s="19"/>
      <c r="OZP5" s="19"/>
      <c r="OZQ5" s="19"/>
      <c r="OZR5" s="19"/>
      <c r="OZS5" s="19"/>
      <c r="OZT5" s="19"/>
      <c r="OZU5" s="19"/>
      <c r="OZV5" s="19"/>
      <c r="OZW5" s="19"/>
      <c r="OZX5" s="19"/>
      <c r="OZY5" s="19"/>
      <c r="OZZ5" s="19"/>
      <c r="PAA5" s="19"/>
      <c r="PAB5" s="19"/>
      <c r="PAC5" s="19"/>
      <c r="PAD5" s="19"/>
      <c r="PAE5" s="19"/>
      <c r="PAF5" s="19"/>
      <c r="PAG5" s="19"/>
      <c r="PAH5" s="19"/>
      <c r="PAI5" s="19"/>
      <c r="PAJ5" s="19"/>
      <c r="PAK5" s="19"/>
      <c r="PAL5" s="19"/>
      <c r="PAM5" s="19"/>
      <c r="PAN5" s="19"/>
      <c r="PAO5" s="19"/>
      <c r="PAP5" s="19"/>
      <c r="PAQ5" s="19"/>
      <c r="PAR5" s="19"/>
      <c r="PAS5" s="19"/>
      <c r="PAT5" s="19"/>
      <c r="PAU5" s="19"/>
      <c r="PAV5" s="19"/>
      <c r="PAW5" s="19"/>
      <c r="PAX5" s="19"/>
      <c r="PAY5" s="19"/>
      <c r="PAZ5" s="19"/>
      <c r="PBA5" s="19"/>
      <c r="PBB5" s="19"/>
      <c r="PBC5" s="19"/>
      <c r="PBD5" s="19"/>
      <c r="PBE5" s="19"/>
      <c r="PBF5" s="19"/>
      <c r="PBG5" s="19"/>
      <c r="PBH5" s="19"/>
      <c r="PBI5" s="19"/>
      <c r="PBJ5" s="19"/>
      <c r="PBK5" s="19"/>
      <c r="PBL5" s="19"/>
      <c r="PBM5" s="19"/>
      <c r="PBN5" s="19"/>
      <c r="PBO5" s="19"/>
      <c r="PBP5" s="19"/>
      <c r="PBQ5" s="19"/>
      <c r="PBR5" s="19"/>
      <c r="PBS5" s="19"/>
      <c r="PBT5" s="19"/>
      <c r="PBU5" s="19"/>
      <c r="PBV5" s="19"/>
      <c r="PBW5" s="19"/>
      <c r="PBX5" s="19"/>
      <c r="PBY5" s="19"/>
      <c r="PBZ5" s="19"/>
      <c r="PCA5" s="19"/>
      <c r="PCB5" s="19"/>
      <c r="PCC5" s="19"/>
      <c r="PCD5" s="19"/>
      <c r="PCE5" s="19"/>
      <c r="PCF5" s="19"/>
      <c r="PCG5" s="19"/>
      <c r="PCH5" s="19"/>
      <c r="PCI5" s="19"/>
      <c r="PCJ5" s="19"/>
      <c r="PCK5" s="19"/>
      <c r="PCL5" s="19"/>
      <c r="PCM5" s="19"/>
      <c r="PCN5" s="19"/>
      <c r="PCO5" s="19"/>
      <c r="PCP5" s="19"/>
      <c r="PCQ5" s="19"/>
      <c r="PCR5" s="19"/>
      <c r="PCS5" s="19"/>
      <c r="PCT5" s="19"/>
      <c r="PCU5" s="19"/>
      <c r="PCV5" s="19"/>
      <c r="PCW5" s="19"/>
      <c r="PCX5" s="19"/>
      <c r="PCY5" s="19"/>
      <c r="PCZ5" s="19"/>
      <c r="PDA5" s="19"/>
      <c r="PDB5" s="19"/>
      <c r="PDC5" s="19"/>
      <c r="PDD5" s="19"/>
      <c r="PDE5" s="19"/>
      <c r="PDF5" s="19"/>
      <c r="PDG5" s="19"/>
      <c r="PDH5" s="19"/>
      <c r="PDI5" s="19"/>
      <c r="PDJ5" s="19"/>
      <c r="PDK5" s="19"/>
      <c r="PDL5" s="19"/>
      <c r="PDM5" s="19"/>
      <c r="PDN5" s="19"/>
      <c r="PDO5" s="19"/>
      <c r="PDP5" s="19"/>
      <c r="PDQ5" s="19"/>
      <c r="PDR5" s="19"/>
      <c r="PDS5" s="19"/>
      <c r="PDT5" s="19"/>
      <c r="PDU5" s="19"/>
      <c r="PDV5" s="19"/>
      <c r="PDW5" s="19"/>
      <c r="PDX5" s="19"/>
      <c r="PDY5" s="19"/>
      <c r="PDZ5" s="19"/>
      <c r="PEA5" s="19"/>
      <c r="PEB5" s="19"/>
      <c r="PEC5" s="19"/>
      <c r="PED5" s="19"/>
      <c r="PEE5" s="19"/>
      <c r="PEF5" s="19"/>
      <c r="PEG5" s="19"/>
      <c r="PEH5" s="19"/>
      <c r="PEI5" s="19"/>
      <c r="PEJ5" s="19"/>
      <c r="PEK5" s="19"/>
      <c r="PEL5" s="19"/>
      <c r="PEM5" s="19"/>
      <c r="PEN5" s="19"/>
      <c r="PEO5" s="19"/>
      <c r="PEP5" s="19"/>
      <c r="PEQ5" s="19"/>
      <c r="PER5" s="19"/>
      <c r="PES5" s="19"/>
      <c r="PET5" s="19"/>
      <c r="PEU5" s="19"/>
      <c r="PEV5" s="19"/>
      <c r="PEW5" s="19"/>
      <c r="PEX5" s="19"/>
      <c r="PEY5" s="19"/>
      <c r="PEZ5" s="19"/>
      <c r="PFA5" s="19"/>
      <c r="PFB5" s="19"/>
      <c r="PFC5" s="19"/>
      <c r="PFD5" s="19"/>
      <c r="PFE5" s="19"/>
      <c r="PFF5" s="19"/>
      <c r="PFG5" s="19"/>
      <c r="PFH5" s="19"/>
      <c r="PFI5" s="19"/>
      <c r="PFJ5" s="19"/>
      <c r="PFK5" s="19"/>
      <c r="PFL5" s="19"/>
      <c r="PFM5" s="19"/>
      <c r="PFN5" s="19"/>
      <c r="PFO5" s="19"/>
      <c r="PFP5" s="19"/>
      <c r="PFQ5" s="19"/>
      <c r="PFR5" s="19"/>
      <c r="PFS5" s="19"/>
      <c r="PFT5" s="19"/>
      <c r="PFU5" s="19"/>
      <c r="PFV5" s="19"/>
      <c r="PFW5" s="19"/>
      <c r="PFX5" s="19"/>
      <c r="PFY5" s="19"/>
      <c r="PFZ5" s="19"/>
      <c r="PGA5" s="19"/>
      <c r="PGB5" s="19"/>
      <c r="PGC5" s="19"/>
      <c r="PGD5" s="19"/>
      <c r="PGE5" s="19"/>
      <c r="PGF5" s="19"/>
      <c r="PGG5" s="19"/>
      <c r="PGH5" s="19"/>
      <c r="PGI5" s="19"/>
      <c r="PGJ5" s="19"/>
      <c r="PGK5" s="19"/>
      <c r="PGL5" s="19"/>
      <c r="PGM5" s="19"/>
      <c r="PGN5" s="19"/>
      <c r="PGO5" s="19"/>
      <c r="PGP5" s="19"/>
      <c r="PGQ5" s="19"/>
      <c r="PGR5" s="19"/>
      <c r="PGS5" s="19"/>
      <c r="PGT5" s="19"/>
      <c r="PGU5" s="19"/>
      <c r="PGV5" s="19"/>
      <c r="PGW5" s="19"/>
      <c r="PGX5" s="19"/>
      <c r="PGY5" s="19"/>
      <c r="PGZ5" s="19"/>
      <c r="PHA5" s="19"/>
      <c r="PHB5" s="19"/>
      <c r="PHC5" s="19"/>
      <c r="PHD5" s="19"/>
      <c r="PHE5" s="19"/>
      <c r="PHF5" s="19"/>
      <c r="PHG5" s="19"/>
      <c r="PHH5" s="19"/>
      <c r="PHI5" s="19"/>
      <c r="PHJ5" s="19"/>
      <c r="PHK5" s="19"/>
      <c r="PHL5" s="19"/>
      <c r="PHM5" s="19"/>
      <c r="PHN5" s="19"/>
      <c r="PHO5" s="19"/>
      <c r="PHP5" s="19"/>
      <c r="PHQ5" s="19"/>
      <c r="PHR5" s="19"/>
      <c r="PHS5" s="19"/>
      <c r="PHT5" s="19"/>
      <c r="PHU5" s="19"/>
      <c r="PHV5" s="19"/>
      <c r="PHW5" s="19"/>
      <c r="PHX5" s="19"/>
      <c r="PHY5" s="19"/>
      <c r="PHZ5" s="19"/>
      <c r="PIA5" s="19"/>
      <c r="PIB5" s="19"/>
      <c r="PIC5" s="19"/>
      <c r="PID5" s="19"/>
      <c r="PIE5" s="19"/>
      <c r="PIF5" s="19"/>
      <c r="PIG5" s="19"/>
      <c r="PIH5" s="19"/>
      <c r="PII5" s="19"/>
      <c r="PIJ5" s="19"/>
      <c r="PIK5" s="19"/>
      <c r="PIL5" s="19"/>
      <c r="PIM5" s="19"/>
      <c r="PIN5" s="19"/>
      <c r="PIO5" s="19"/>
      <c r="PIP5" s="19"/>
      <c r="PIQ5" s="19"/>
      <c r="PIR5" s="19"/>
      <c r="PIS5" s="19"/>
      <c r="PIT5" s="19"/>
      <c r="PIU5" s="19"/>
      <c r="PIV5" s="19"/>
      <c r="PIW5" s="19"/>
      <c r="PIX5" s="19"/>
      <c r="PIY5" s="19"/>
      <c r="PIZ5" s="19"/>
      <c r="PJA5" s="19"/>
      <c r="PJB5" s="19"/>
      <c r="PJC5" s="19"/>
      <c r="PJD5" s="19"/>
      <c r="PJE5" s="19"/>
      <c r="PJF5" s="19"/>
      <c r="PJG5" s="19"/>
      <c r="PJH5" s="19"/>
      <c r="PJI5" s="19"/>
      <c r="PJJ5" s="19"/>
      <c r="PJK5" s="19"/>
      <c r="PJL5" s="19"/>
      <c r="PJM5" s="19"/>
      <c r="PJN5" s="19"/>
      <c r="PJO5" s="19"/>
      <c r="PJP5" s="19"/>
      <c r="PJQ5" s="19"/>
      <c r="PJR5" s="19"/>
      <c r="PJS5" s="19"/>
      <c r="PJT5" s="19"/>
      <c r="PJU5" s="19"/>
      <c r="PJV5" s="19"/>
      <c r="PJW5" s="19"/>
      <c r="PJX5" s="19"/>
      <c r="PJY5" s="19"/>
      <c r="PJZ5" s="19"/>
      <c r="PKA5" s="19"/>
      <c r="PKB5" s="19"/>
      <c r="PKC5" s="19"/>
      <c r="PKD5" s="19"/>
      <c r="PKE5" s="19"/>
      <c r="PKF5" s="19"/>
      <c r="PKG5" s="19"/>
      <c r="PKH5" s="19"/>
      <c r="PKI5" s="19"/>
      <c r="PKJ5" s="19"/>
      <c r="PKK5" s="19"/>
      <c r="PKL5" s="19"/>
      <c r="PKM5" s="19"/>
      <c r="PKN5" s="19"/>
      <c r="PKO5" s="19"/>
      <c r="PKP5" s="19"/>
      <c r="PKQ5" s="19"/>
      <c r="PKR5" s="19"/>
      <c r="PKS5" s="19"/>
      <c r="PKT5" s="19"/>
      <c r="PKU5" s="19"/>
      <c r="PKV5" s="19"/>
      <c r="PKW5" s="19"/>
      <c r="PKX5" s="19"/>
      <c r="PKY5" s="19"/>
      <c r="PKZ5" s="19"/>
      <c r="PLA5" s="19"/>
      <c r="PLB5" s="19"/>
      <c r="PLC5" s="19"/>
      <c r="PLD5" s="19"/>
      <c r="PLE5" s="19"/>
      <c r="PLF5" s="19"/>
      <c r="PLG5" s="19"/>
      <c r="PLH5" s="19"/>
      <c r="PLI5" s="19"/>
      <c r="PLJ5" s="19"/>
      <c r="PLK5" s="19"/>
      <c r="PLL5" s="19"/>
      <c r="PLM5" s="19"/>
      <c r="PLN5" s="19"/>
      <c r="PLO5" s="19"/>
      <c r="PLP5" s="19"/>
      <c r="PLQ5" s="19"/>
      <c r="PLR5" s="19"/>
      <c r="PLS5" s="19"/>
      <c r="PLT5" s="19"/>
      <c r="PLU5" s="19"/>
      <c r="PLV5" s="19"/>
      <c r="PLW5" s="19"/>
      <c r="PLX5" s="19"/>
      <c r="PLY5" s="19"/>
      <c r="PLZ5" s="19"/>
      <c r="PMA5" s="19"/>
      <c r="PMB5" s="19"/>
      <c r="PMC5" s="19"/>
      <c r="PMD5" s="19"/>
      <c r="PME5" s="19"/>
      <c r="PMF5" s="19"/>
      <c r="PMG5" s="19"/>
      <c r="PMH5" s="19"/>
      <c r="PMI5" s="19"/>
      <c r="PMJ5" s="19"/>
      <c r="PMK5" s="19"/>
      <c r="PML5" s="19"/>
      <c r="PMM5" s="19"/>
      <c r="PMN5" s="19"/>
      <c r="PMO5" s="19"/>
      <c r="PMP5" s="19"/>
      <c r="PMQ5" s="19"/>
      <c r="PMR5" s="19"/>
      <c r="PMS5" s="19"/>
      <c r="PMT5" s="19"/>
      <c r="PMU5" s="19"/>
      <c r="PMV5" s="19"/>
      <c r="PMW5" s="19"/>
      <c r="PMX5" s="19"/>
      <c r="PMY5" s="19"/>
      <c r="PMZ5" s="19"/>
      <c r="PNA5" s="19"/>
      <c r="PNB5" s="19"/>
      <c r="PNC5" s="19"/>
      <c r="PND5" s="19"/>
      <c r="PNE5" s="19"/>
      <c r="PNF5" s="19"/>
      <c r="PNG5" s="19"/>
      <c r="PNH5" s="19"/>
      <c r="PNI5" s="19"/>
      <c r="PNJ5" s="19"/>
      <c r="PNK5" s="19"/>
      <c r="PNL5" s="19"/>
      <c r="PNM5" s="19"/>
      <c r="PNN5" s="19"/>
      <c r="PNO5" s="19"/>
      <c r="PNP5" s="19"/>
      <c r="PNQ5" s="19"/>
      <c r="PNR5" s="19"/>
      <c r="PNS5" s="19"/>
      <c r="PNT5" s="19"/>
      <c r="PNU5" s="19"/>
      <c r="PNV5" s="19"/>
      <c r="PNW5" s="19"/>
      <c r="PNX5" s="19"/>
      <c r="PNY5" s="19"/>
      <c r="PNZ5" s="19"/>
      <c r="POA5" s="19"/>
      <c r="POB5" s="19"/>
      <c r="POC5" s="19"/>
      <c r="POD5" s="19"/>
      <c r="POE5" s="19"/>
      <c r="POF5" s="19"/>
      <c r="POG5" s="19"/>
      <c r="POH5" s="19"/>
      <c r="POI5" s="19"/>
      <c r="POJ5" s="19"/>
      <c r="POK5" s="19"/>
      <c r="POL5" s="19"/>
      <c r="POM5" s="19"/>
      <c r="PON5" s="19"/>
      <c r="POO5" s="19"/>
      <c r="POP5" s="19"/>
      <c r="POQ5" s="19"/>
      <c r="POR5" s="19"/>
      <c r="POS5" s="19"/>
      <c r="POT5" s="19"/>
      <c r="POU5" s="19"/>
      <c r="POV5" s="19"/>
      <c r="POW5" s="19"/>
      <c r="POX5" s="19"/>
      <c r="POY5" s="19"/>
      <c r="POZ5" s="19"/>
      <c r="PPA5" s="19"/>
      <c r="PPB5" s="19"/>
      <c r="PPC5" s="19"/>
      <c r="PPD5" s="19"/>
      <c r="PPE5" s="19"/>
      <c r="PPF5" s="19"/>
      <c r="PPG5" s="19"/>
      <c r="PPH5" s="19"/>
      <c r="PPI5" s="19"/>
      <c r="PPJ5" s="19"/>
      <c r="PPK5" s="19"/>
      <c r="PPL5" s="19"/>
      <c r="PPM5" s="19"/>
      <c r="PPN5" s="19"/>
      <c r="PPO5" s="19"/>
      <c r="PPP5" s="19"/>
      <c r="PPQ5" s="19"/>
      <c r="PPR5" s="19"/>
      <c r="PPS5" s="19"/>
      <c r="PPT5" s="19"/>
      <c r="PPU5" s="19"/>
      <c r="PPV5" s="19"/>
      <c r="PPW5" s="19"/>
      <c r="PPX5" s="19"/>
      <c r="PPY5" s="19"/>
      <c r="PPZ5" s="19"/>
      <c r="PQA5" s="19"/>
      <c r="PQB5" s="19"/>
      <c r="PQC5" s="19"/>
      <c r="PQD5" s="19"/>
      <c r="PQE5" s="19"/>
      <c r="PQF5" s="19"/>
      <c r="PQG5" s="19"/>
      <c r="PQH5" s="19"/>
      <c r="PQI5" s="19"/>
      <c r="PQJ5" s="19"/>
      <c r="PQK5" s="19"/>
      <c r="PQL5" s="19"/>
      <c r="PQM5" s="19"/>
      <c r="PQN5" s="19"/>
      <c r="PQO5" s="19"/>
      <c r="PQP5" s="19"/>
      <c r="PQQ5" s="19"/>
      <c r="PQR5" s="19"/>
      <c r="PQS5" s="19"/>
      <c r="PQT5" s="19"/>
      <c r="PQU5" s="19"/>
      <c r="PQV5" s="19"/>
      <c r="PQW5" s="19"/>
      <c r="PQX5" s="19"/>
      <c r="PQY5" s="19"/>
      <c r="PQZ5" s="19"/>
      <c r="PRA5" s="19"/>
      <c r="PRB5" s="19"/>
      <c r="PRC5" s="19"/>
      <c r="PRD5" s="19"/>
      <c r="PRE5" s="19"/>
      <c r="PRF5" s="19"/>
      <c r="PRG5" s="19"/>
      <c r="PRH5" s="19"/>
      <c r="PRI5" s="19"/>
      <c r="PRJ5" s="19"/>
      <c r="PRK5" s="19"/>
      <c r="PRL5" s="19"/>
      <c r="PRM5" s="19"/>
      <c r="PRN5" s="19"/>
      <c r="PRO5" s="19"/>
      <c r="PRP5" s="19"/>
      <c r="PRQ5" s="19"/>
      <c r="PRR5" s="19"/>
      <c r="PRS5" s="19"/>
      <c r="PRT5" s="19"/>
      <c r="PRU5" s="19"/>
      <c r="PRV5" s="19"/>
      <c r="PRW5" s="19"/>
      <c r="PRX5" s="19"/>
      <c r="PRY5" s="19"/>
      <c r="PRZ5" s="19"/>
      <c r="PSA5" s="19"/>
      <c r="PSB5" s="19"/>
      <c r="PSC5" s="19"/>
      <c r="PSD5" s="19"/>
      <c r="PSE5" s="19"/>
      <c r="PSF5" s="19"/>
      <c r="PSG5" s="19"/>
      <c r="PSH5" s="19"/>
      <c r="PSI5" s="19"/>
      <c r="PSJ5" s="19"/>
      <c r="PSK5" s="19"/>
      <c r="PSL5" s="19"/>
      <c r="PSM5" s="19"/>
      <c r="PSN5" s="19"/>
      <c r="PSO5" s="19"/>
      <c r="PSP5" s="19"/>
      <c r="PSQ5" s="19"/>
      <c r="PSR5" s="19"/>
      <c r="PSS5" s="19"/>
      <c r="PST5" s="19"/>
      <c r="PSU5" s="19"/>
      <c r="PSV5" s="19"/>
      <c r="PSW5" s="19"/>
      <c r="PSX5" s="19"/>
      <c r="PSY5" s="19"/>
      <c r="PSZ5" s="19"/>
      <c r="PTA5" s="19"/>
      <c r="PTB5" s="19"/>
      <c r="PTC5" s="19"/>
      <c r="PTD5" s="19"/>
      <c r="PTE5" s="19"/>
      <c r="PTF5" s="19"/>
      <c r="PTG5" s="19"/>
      <c r="PTH5" s="19"/>
      <c r="PTI5" s="19"/>
      <c r="PTJ5" s="19"/>
      <c r="PTK5" s="19"/>
      <c r="PTL5" s="19"/>
      <c r="PTM5" s="19"/>
      <c r="PTN5" s="19"/>
      <c r="PTO5" s="19"/>
      <c r="PTP5" s="19"/>
      <c r="PTQ5" s="19"/>
      <c r="PTR5" s="19"/>
      <c r="PTS5" s="19"/>
      <c r="PTT5" s="19"/>
      <c r="PTU5" s="19"/>
      <c r="PTV5" s="19"/>
      <c r="PTW5" s="19"/>
      <c r="PTX5" s="19"/>
      <c r="PTY5" s="19"/>
      <c r="PTZ5" s="19"/>
      <c r="PUA5" s="19"/>
      <c r="PUB5" s="19"/>
      <c r="PUC5" s="19"/>
      <c r="PUD5" s="19"/>
      <c r="PUE5" s="19"/>
      <c r="PUF5" s="19"/>
      <c r="PUG5" s="19"/>
      <c r="PUH5" s="19"/>
      <c r="PUI5" s="19"/>
      <c r="PUJ5" s="19"/>
      <c r="PUK5" s="19"/>
      <c r="PUL5" s="19"/>
      <c r="PUM5" s="19"/>
      <c r="PUN5" s="19"/>
      <c r="PUO5" s="19"/>
      <c r="PUP5" s="19"/>
      <c r="PUQ5" s="19"/>
      <c r="PUR5" s="19"/>
      <c r="PUS5" s="19"/>
      <c r="PUT5" s="19"/>
      <c r="PUU5" s="19"/>
      <c r="PUV5" s="19"/>
      <c r="PUW5" s="19"/>
      <c r="PUX5" s="19"/>
      <c r="PUY5" s="19"/>
      <c r="PUZ5" s="19"/>
      <c r="PVA5" s="19"/>
      <c r="PVB5" s="19"/>
      <c r="PVC5" s="19"/>
      <c r="PVD5" s="19"/>
      <c r="PVE5" s="19"/>
      <c r="PVF5" s="19"/>
      <c r="PVG5" s="19"/>
      <c r="PVH5" s="19"/>
      <c r="PVI5" s="19"/>
      <c r="PVJ5" s="19"/>
      <c r="PVK5" s="19"/>
      <c r="PVL5" s="19"/>
      <c r="PVM5" s="19"/>
      <c r="PVN5" s="19"/>
      <c r="PVO5" s="19"/>
      <c r="PVP5" s="19"/>
      <c r="PVQ5" s="19"/>
      <c r="PVR5" s="19"/>
      <c r="PVS5" s="19"/>
      <c r="PVT5" s="19"/>
      <c r="PVU5" s="19"/>
      <c r="PVV5" s="19"/>
      <c r="PVW5" s="19"/>
      <c r="PVX5" s="19"/>
      <c r="PVY5" s="19"/>
      <c r="PVZ5" s="19"/>
      <c r="PWA5" s="19"/>
      <c r="PWB5" s="19"/>
      <c r="PWC5" s="19"/>
      <c r="PWD5" s="19"/>
      <c r="PWE5" s="19"/>
      <c r="PWF5" s="19"/>
      <c r="PWG5" s="19"/>
      <c r="PWH5" s="19"/>
      <c r="PWI5" s="19"/>
      <c r="PWJ5" s="19"/>
      <c r="PWK5" s="19"/>
      <c r="PWL5" s="19"/>
      <c r="PWM5" s="19"/>
      <c r="PWN5" s="19"/>
      <c r="PWO5" s="19"/>
      <c r="PWP5" s="19"/>
      <c r="PWQ5" s="19"/>
      <c r="PWR5" s="19"/>
      <c r="PWS5" s="19"/>
      <c r="PWT5" s="19"/>
      <c r="PWU5" s="19"/>
      <c r="PWV5" s="19"/>
      <c r="PWW5" s="19"/>
      <c r="PWX5" s="19"/>
      <c r="PWY5" s="19"/>
      <c r="PWZ5" s="19"/>
      <c r="PXA5" s="19"/>
      <c r="PXB5" s="19"/>
      <c r="PXC5" s="19"/>
      <c r="PXD5" s="19"/>
      <c r="PXE5" s="19"/>
      <c r="PXF5" s="19"/>
      <c r="PXG5" s="19"/>
      <c r="PXH5" s="19"/>
      <c r="PXI5" s="19"/>
      <c r="PXJ5" s="19"/>
      <c r="PXK5" s="19"/>
      <c r="PXL5" s="19"/>
      <c r="PXM5" s="19"/>
      <c r="PXN5" s="19"/>
      <c r="PXO5" s="19"/>
      <c r="PXP5" s="19"/>
      <c r="PXQ5" s="19"/>
      <c r="PXR5" s="19"/>
      <c r="PXS5" s="19"/>
      <c r="PXT5" s="19"/>
      <c r="PXU5" s="19"/>
      <c r="PXV5" s="19"/>
      <c r="PXW5" s="19"/>
      <c r="PXX5" s="19"/>
      <c r="PXY5" s="19"/>
      <c r="PXZ5" s="19"/>
      <c r="PYA5" s="19"/>
      <c r="PYB5" s="19"/>
      <c r="PYC5" s="19"/>
      <c r="PYD5" s="19"/>
      <c r="PYE5" s="19"/>
      <c r="PYF5" s="19"/>
      <c r="PYG5" s="19"/>
      <c r="PYH5" s="19"/>
      <c r="PYI5" s="19"/>
      <c r="PYJ5" s="19"/>
      <c r="PYK5" s="19"/>
      <c r="PYL5" s="19"/>
      <c r="PYM5" s="19"/>
      <c r="PYN5" s="19"/>
      <c r="PYO5" s="19"/>
      <c r="PYP5" s="19"/>
      <c r="PYQ5" s="19"/>
      <c r="PYR5" s="19"/>
      <c r="PYS5" s="19"/>
      <c r="PYT5" s="19"/>
      <c r="PYU5" s="19"/>
      <c r="PYV5" s="19"/>
      <c r="PYW5" s="19"/>
      <c r="PYX5" s="19"/>
      <c r="PYY5" s="19"/>
      <c r="PYZ5" s="19"/>
      <c r="PZA5" s="19"/>
      <c r="PZB5" s="19"/>
      <c r="PZC5" s="19"/>
      <c r="PZD5" s="19"/>
      <c r="PZE5" s="19"/>
      <c r="PZF5" s="19"/>
      <c r="PZG5" s="19"/>
      <c r="PZH5" s="19"/>
      <c r="PZI5" s="19"/>
      <c r="PZJ5" s="19"/>
      <c r="PZK5" s="19"/>
      <c r="PZL5" s="19"/>
      <c r="PZM5" s="19"/>
      <c r="PZN5" s="19"/>
      <c r="PZO5" s="19"/>
      <c r="PZP5" s="19"/>
      <c r="PZQ5" s="19"/>
      <c r="PZR5" s="19"/>
      <c r="PZS5" s="19"/>
      <c r="PZT5" s="19"/>
      <c r="PZU5" s="19"/>
      <c r="PZV5" s="19"/>
      <c r="PZW5" s="19"/>
      <c r="PZX5" s="19"/>
      <c r="PZY5" s="19"/>
      <c r="PZZ5" s="19"/>
      <c r="QAA5" s="19"/>
      <c r="QAB5" s="19"/>
      <c r="QAC5" s="19"/>
      <c r="QAD5" s="19"/>
      <c r="QAE5" s="19"/>
      <c r="QAF5" s="19"/>
      <c r="QAG5" s="19"/>
      <c r="QAH5" s="19"/>
      <c r="QAI5" s="19"/>
      <c r="QAJ5" s="19"/>
      <c r="QAK5" s="19"/>
      <c r="QAL5" s="19"/>
      <c r="QAM5" s="19"/>
      <c r="QAN5" s="19"/>
      <c r="QAO5" s="19"/>
      <c r="QAP5" s="19"/>
      <c r="QAQ5" s="19"/>
      <c r="QAR5" s="19"/>
      <c r="QAS5" s="19"/>
      <c r="QAT5" s="19"/>
      <c r="QAU5" s="19"/>
      <c r="QAV5" s="19"/>
      <c r="QAW5" s="19"/>
      <c r="QAX5" s="19"/>
      <c r="QAY5" s="19"/>
      <c r="QAZ5" s="19"/>
      <c r="QBA5" s="19"/>
      <c r="QBB5" s="19"/>
      <c r="QBC5" s="19"/>
      <c r="QBD5" s="19"/>
      <c r="QBE5" s="19"/>
      <c r="QBF5" s="19"/>
      <c r="QBG5" s="19"/>
      <c r="QBH5" s="19"/>
      <c r="QBI5" s="19"/>
      <c r="QBJ5" s="19"/>
      <c r="QBK5" s="19"/>
      <c r="QBL5" s="19"/>
      <c r="QBM5" s="19"/>
      <c r="QBN5" s="19"/>
      <c r="QBO5" s="19"/>
      <c r="QBP5" s="19"/>
      <c r="QBQ5" s="19"/>
      <c r="QBR5" s="19"/>
      <c r="QBS5" s="19"/>
      <c r="QBT5" s="19"/>
      <c r="QBU5" s="19"/>
      <c r="QBV5" s="19"/>
      <c r="QBW5" s="19"/>
      <c r="QBX5" s="19"/>
      <c r="QBY5" s="19"/>
      <c r="QBZ5" s="19"/>
      <c r="QCA5" s="19"/>
      <c r="QCB5" s="19"/>
      <c r="QCC5" s="19"/>
      <c r="QCD5" s="19"/>
      <c r="QCE5" s="19"/>
      <c r="QCF5" s="19"/>
      <c r="QCG5" s="19"/>
      <c r="QCH5" s="19"/>
      <c r="QCI5" s="19"/>
      <c r="QCJ5" s="19"/>
      <c r="QCK5" s="19"/>
      <c r="QCL5" s="19"/>
      <c r="QCM5" s="19"/>
      <c r="QCN5" s="19"/>
      <c r="QCO5" s="19"/>
      <c r="QCP5" s="19"/>
      <c r="QCQ5" s="19"/>
      <c r="QCR5" s="19"/>
      <c r="QCS5" s="19"/>
      <c r="QCT5" s="19"/>
      <c r="QCU5" s="19"/>
      <c r="QCV5" s="19"/>
      <c r="QCW5" s="19"/>
      <c r="QCX5" s="19"/>
      <c r="QCY5" s="19"/>
      <c r="QCZ5" s="19"/>
      <c r="QDA5" s="19"/>
      <c r="QDB5" s="19"/>
      <c r="QDC5" s="19"/>
      <c r="QDD5" s="19"/>
      <c r="QDE5" s="19"/>
      <c r="QDF5" s="19"/>
      <c r="QDG5" s="19"/>
      <c r="QDH5" s="19"/>
      <c r="QDI5" s="19"/>
      <c r="QDJ5" s="19"/>
      <c r="QDK5" s="19"/>
      <c r="QDL5" s="19"/>
      <c r="QDM5" s="19"/>
      <c r="QDN5" s="19"/>
      <c r="QDO5" s="19"/>
      <c r="QDP5" s="19"/>
      <c r="QDQ5" s="19"/>
      <c r="QDR5" s="19"/>
      <c r="QDS5" s="19"/>
      <c r="QDT5" s="19"/>
      <c r="QDU5" s="19"/>
      <c r="QDV5" s="19"/>
      <c r="QDW5" s="19"/>
      <c r="QDX5" s="19"/>
      <c r="QDY5" s="19"/>
      <c r="QDZ5" s="19"/>
      <c r="QEA5" s="19"/>
      <c r="QEB5" s="19"/>
      <c r="QEC5" s="19"/>
      <c r="QED5" s="19"/>
      <c r="QEE5" s="19"/>
      <c r="QEF5" s="19"/>
      <c r="QEG5" s="19"/>
      <c r="QEH5" s="19"/>
      <c r="QEI5" s="19"/>
      <c r="QEJ5" s="19"/>
      <c r="QEK5" s="19"/>
      <c r="QEL5" s="19"/>
      <c r="QEM5" s="19"/>
      <c r="QEN5" s="19"/>
      <c r="QEO5" s="19"/>
      <c r="QEP5" s="19"/>
      <c r="QEQ5" s="19"/>
      <c r="QER5" s="19"/>
      <c r="QES5" s="19"/>
      <c r="QET5" s="19"/>
      <c r="QEU5" s="19"/>
      <c r="QEV5" s="19"/>
      <c r="QEW5" s="19"/>
      <c r="QEX5" s="19"/>
      <c r="QEY5" s="19"/>
      <c r="QEZ5" s="19"/>
      <c r="QFA5" s="19"/>
      <c r="QFB5" s="19"/>
      <c r="QFC5" s="19"/>
      <c r="QFD5" s="19"/>
      <c r="QFE5" s="19"/>
      <c r="QFF5" s="19"/>
      <c r="QFG5" s="19"/>
      <c r="QFH5" s="19"/>
      <c r="QFI5" s="19"/>
      <c r="QFJ5" s="19"/>
      <c r="QFK5" s="19"/>
      <c r="QFL5" s="19"/>
      <c r="QFM5" s="19"/>
      <c r="QFN5" s="19"/>
      <c r="QFO5" s="19"/>
      <c r="QFP5" s="19"/>
      <c r="QFQ5" s="19"/>
      <c r="QFR5" s="19"/>
      <c r="QFS5" s="19"/>
      <c r="QFT5" s="19"/>
      <c r="QFU5" s="19"/>
      <c r="QFV5" s="19"/>
      <c r="QFW5" s="19"/>
      <c r="QFX5" s="19"/>
      <c r="QFY5" s="19"/>
      <c r="QFZ5" s="19"/>
      <c r="QGA5" s="19"/>
      <c r="QGB5" s="19"/>
      <c r="QGC5" s="19"/>
      <c r="QGD5" s="19"/>
      <c r="QGE5" s="19"/>
      <c r="QGF5" s="19"/>
      <c r="QGG5" s="19"/>
      <c r="QGH5" s="19"/>
      <c r="QGI5" s="19"/>
      <c r="QGJ5" s="19"/>
      <c r="QGK5" s="19"/>
      <c r="QGL5" s="19"/>
      <c r="QGM5" s="19"/>
      <c r="QGN5" s="19"/>
      <c r="QGO5" s="19"/>
      <c r="QGP5" s="19"/>
      <c r="QGQ5" s="19"/>
      <c r="QGR5" s="19"/>
      <c r="QGS5" s="19"/>
      <c r="QGT5" s="19"/>
      <c r="QGU5" s="19"/>
      <c r="QGV5" s="19"/>
      <c r="QGW5" s="19"/>
      <c r="QGX5" s="19"/>
      <c r="QGY5" s="19"/>
      <c r="QGZ5" s="19"/>
      <c r="QHA5" s="19"/>
      <c r="QHB5" s="19"/>
      <c r="QHC5" s="19"/>
      <c r="QHD5" s="19"/>
      <c r="QHE5" s="19"/>
      <c r="QHF5" s="19"/>
      <c r="QHG5" s="19"/>
      <c r="QHH5" s="19"/>
      <c r="QHI5" s="19"/>
      <c r="QHJ5" s="19"/>
      <c r="QHK5" s="19"/>
      <c r="QHL5" s="19"/>
      <c r="QHM5" s="19"/>
      <c r="QHN5" s="19"/>
      <c r="QHO5" s="19"/>
      <c r="QHP5" s="19"/>
      <c r="QHQ5" s="19"/>
      <c r="QHR5" s="19"/>
      <c r="QHS5" s="19"/>
      <c r="QHT5" s="19"/>
      <c r="QHU5" s="19"/>
      <c r="QHV5" s="19"/>
      <c r="QHW5" s="19"/>
      <c r="QHX5" s="19"/>
      <c r="QHY5" s="19"/>
      <c r="QHZ5" s="19"/>
      <c r="QIA5" s="19"/>
      <c r="QIB5" s="19"/>
      <c r="QIC5" s="19"/>
      <c r="QID5" s="19"/>
      <c r="QIE5" s="19"/>
      <c r="QIF5" s="19"/>
      <c r="QIG5" s="19"/>
      <c r="QIH5" s="19"/>
      <c r="QII5" s="19"/>
      <c r="QIJ5" s="19"/>
      <c r="QIK5" s="19"/>
      <c r="QIL5" s="19"/>
      <c r="QIM5" s="19"/>
      <c r="QIN5" s="19"/>
      <c r="QIO5" s="19"/>
      <c r="QIP5" s="19"/>
      <c r="QIQ5" s="19"/>
      <c r="QIR5" s="19"/>
      <c r="QIS5" s="19"/>
      <c r="QIT5" s="19"/>
      <c r="QIU5" s="19"/>
      <c r="QIV5" s="19"/>
      <c r="QIW5" s="19"/>
      <c r="QIX5" s="19"/>
      <c r="QIY5" s="19"/>
      <c r="QIZ5" s="19"/>
      <c r="QJA5" s="19"/>
      <c r="QJB5" s="19"/>
      <c r="QJC5" s="19"/>
      <c r="QJD5" s="19"/>
      <c r="QJE5" s="19"/>
      <c r="QJF5" s="19"/>
      <c r="QJG5" s="19"/>
      <c r="QJH5" s="19"/>
      <c r="QJI5" s="19"/>
      <c r="QJJ5" s="19"/>
      <c r="QJK5" s="19"/>
      <c r="QJL5" s="19"/>
      <c r="QJM5" s="19"/>
      <c r="QJN5" s="19"/>
      <c r="QJO5" s="19"/>
      <c r="QJP5" s="19"/>
      <c r="QJQ5" s="19"/>
      <c r="QJR5" s="19"/>
      <c r="QJS5" s="19"/>
      <c r="QJT5" s="19"/>
      <c r="QJU5" s="19"/>
      <c r="QJV5" s="19"/>
      <c r="QJW5" s="19"/>
      <c r="QJX5" s="19"/>
      <c r="QJY5" s="19"/>
      <c r="QJZ5" s="19"/>
      <c r="QKA5" s="19"/>
      <c r="QKB5" s="19"/>
      <c r="QKC5" s="19"/>
      <c r="QKD5" s="19"/>
      <c r="QKE5" s="19"/>
      <c r="QKF5" s="19"/>
      <c r="QKG5" s="19"/>
      <c r="QKH5" s="19"/>
      <c r="QKI5" s="19"/>
      <c r="QKJ5" s="19"/>
      <c r="QKK5" s="19"/>
      <c r="QKL5" s="19"/>
      <c r="QKM5" s="19"/>
      <c r="QKN5" s="19"/>
      <c r="QKO5" s="19"/>
      <c r="QKP5" s="19"/>
      <c r="QKQ5" s="19"/>
      <c r="QKR5" s="19"/>
      <c r="QKS5" s="19"/>
      <c r="QKT5" s="19"/>
      <c r="QKU5" s="19"/>
      <c r="QKV5" s="19"/>
      <c r="QKW5" s="19"/>
      <c r="QKX5" s="19"/>
      <c r="QKY5" s="19"/>
      <c r="QKZ5" s="19"/>
      <c r="QLA5" s="19"/>
      <c r="QLB5" s="19"/>
      <c r="QLC5" s="19"/>
      <c r="QLD5" s="19"/>
      <c r="QLE5" s="19"/>
      <c r="QLF5" s="19"/>
      <c r="QLG5" s="19"/>
      <c r="QLH5" s="19"/>
      <c r="QLI5" s="19"/>
      <c r="QLJ5" s="19"/>
      <c r="QLK5" s="19"/>
      <c r="QLL5" s="19"/>
      <c r="QLM5" s="19"/>
      <c r="QLN5" s="19"/>
      <c r="QLO5" s="19"/>
      <c r="QLP5" s="19"/>
      <c r="QLQ5" s="19"/>
      <c r="QLR5" s="19"/>
      <c r="QLS5" s="19"/>
      <c r="QLT5" s="19"/>
      <c r="QLU5" s="19"/>
      <c r="QLV5" s="19"/>
      <c r="QLW5" s="19"/>
      <c r="QLX5" s="19"/>
      <c r="QLY5" s="19"/>
      <c r="QLZ5" s="19"/>
      <c r="QMA5" s="19"/>
      <c r="QMB5" s="19"/>
      <c r="QMC5" s="19"/>
      <c r="QMD5" s="19"/>
      <c r="QME5" s="19"/>
      <c r="QMF5" s="19"/>
      <c r="QMG5" s="19"/>
      <c r="QMH5" s="19"/>
      <c r="QMI5" s="19"/>
      <c r="QMJ5" s="19"/>
      <c r="QMK5" s="19"/>
      <c r="QML5" s="19"/>
      <c r="QMM5" s="19"/>
      <c r="QMN5" s="19"/>
      <c r="QMO5" s="19"/>
      <c r="QMP5" s="19"/>
      <c r="QMQ5" s="19"/>
      <c r="QMR5" s="19"/>
      <c r="QMS5" s="19"/>
      <c r="QMT5" s="19"/>
      <c r="QMU5" s="19"/>
      <c r="QMV5" s="19"/>
      <c r="QMW5" s="19"/>
      <c r="QMX5" s="19"/>
      <c r="QMY5" s="19"/>
      <c r="QMZ5" s="19"/>
      <c r="QNA5" s="19"/>
      <c r="QNB5" s="19"/>
      <c r="QNC5" s="19"/>
      <c r="QND5" s="19"/>
      <c r="QNE5" s="19"/>
      <c r="QNF5" s="19"/>
      <c r="QNG5" s="19"/>
      <c r="QNH5" s="19"/>
      <c r="QNI5" s="19"/>
      <c r="QNJ5" s="19"/>
      <c r="QNK5" s="19"/>
      <c r="QNL5" s="19"/>
      <c r="QNM5" s="19"/>
      <c r="QNN5" s="19"/>
      <c r="QNO5" s="19"/>
      <c r="QNP5" s="19"/>
      <c r="QNQ5" s="19"/>
      <c r="QNR5" s="19"/>
      <c r="QNS5" s="19"/>
      <c r="QNT5" s="19"/>
      <c r="QNU5" s="19"/>
      <c r="QNV5" s="19"/>
      <c r="QNW5" s="19"/>
      <c r="QNX5" s="19"/>
      <c r="QNY5" s="19"/>
      <c r="QNZ5" s="19"/>
      <c r="QOA5" s="19"/>
      <c r="QOB5" s="19"/>
      <c r="QOC5" s="19"/>
      <c r="QOD5" s="19"/>
      <c r="QOE5" s="19"/>
      <c r="QOF5" s="19"/>
      <c r="QOG5" s="19"/>
      <c r="QOH5" s="19"/>
      <c r="QOI5" s="19"/>
      <c r="QOJ5" s="19"/>
      <c r="QOK5" s="19"/>
      <c r="QOL5" s="19"/>
      <c r="QOM5" s="19"/>
      <c r="QON5" s="19"/>
      <c r="QOO5" s="19"/>
      <c r="QOP5" s="19"/>
      <c r="QOQ5" s="19"/>
      <c r="QOR5" s="19"/>
      <c r="QOS5" s="19"/>
      <c r="QOT5" s="19"/>
      <c r="QOU5" s="19"/>
      <c r="QOV5" s="19"/>
      <c r="QOW5" s="19"/>
      <c r="QOX5" s="19"/>
      <c r="QOY5" s="19"/>
      <c r="QOZ5" s="19"/>
      <c r="QPA5" s="19"/>
      <c r="QPB5" s="19"/>
      <c r="QPC5" s="19"/>
      <c r="QPD5" s="19"/>
      <c r="QPE5" s="19"/>
      <c r="QPF5" s="19"/>
      <c r="QPG5" s="19"/>
      <c r="QPH5" s="19"/>
      <c r="QPI5" s="19"/>
      <c r="QPJ5" s="19"/>
      <c r="QPK5" s="19"/>
      <c r="QPL5" s="19"/>
      <c r="QPM5" s="19"/>
      <c r="QPN5" s="19"/>
      <c r="QPO5" s="19"/>
      <c r="QPP5" s="19"/>
      <c r="QPQ5" s="19"/>
      <c r="QPR5" s="19"/>
      <c r="QPS5" s="19"/>
      <c r="QPT5" s="19"/>
      <c r="QPU5" s="19"/>
      <c r="QPV5" s="19"/>
      <c r="QPW5" s="19"/>
      <c r="QPX5" s="19"/>
      <c r="QPY5" s="19"/>
      <c r="QPZ5" s="19"/>
      <c r="QQA5" s="19"/>
      <c r="QQB5" s="19"/>
      <c r="QQC5" s="19"/>
      <c r="QQD5" s="19"/>
      <c r="QQE5" s="19"/>
      <c r="QQF5" s="19"/>
      <c r="QQG5" s="19"/>
      <c r="QQH5" s="19"/>
      <c r="QQI5" s="19"/>
      <c r="QQJ5" s="19"/>
      <c r="QQK5" s="19"/>
      <c r="QQL5" s="19"/>
      <c r="QQM5" s="19"/>
      <c r="QQN5" s="19"/>
      <c r="QQO5" s="19"/>
      <c r="QQP5" s="19"/>
      <c r="QQQ5" s="19"/>
      <c r="QQR5" s="19"/>
      <c r="QQS5" s="19"/>
      <c r="QQT5" s="19"/>
      <c r="QQU5" s="19"/>
      <c r="QQV5" s="19"/>
      <c r="QQW5" s="19"/>
      <c r="QQX5" s="19"/>
      <c r="QQY5" s="19"/>
      <c r="QQZ5" s="19"/>
      <c r="QRA5" s="19"/>
      <c r="QRB5" s="19"/>
      <c r="QRC5" s="19"/>
      <c r="QRD5" s="19"/>
      <c r="QRE5" s="19"/>
      <c r="QRF5" s="19"/>
      <c r="QRG5" s="19"/>
      <c r="QRH5" s="19"/>
      <c r="QRI5" s="19"/>
      <c r="QRJ5" s="19"/>
      <c r="QRK5" s="19"/>
      <c r="QRL5" s="19"/>
      <c r="QRM5" s="19"/>
      <c r="QRN5" s="19"/>
      <c r="QRO5" s="19"/>
      <c r="QRP5" s="19"/>
      <c r="QRQ5" s="19"/>
      <c r="QRR5" s="19"/>
      <c r="QRS5" s="19"/>
      <c r="QRT5" s="19"/>
      <c r="QRU5" s="19"/>
      <c r="QRV5" s="19"/>
      <c r="QRW5" s="19"/>
      <c r="QRX5" s="19"/>
      <c r="QRY5" s="19"/>
      <c r="QRZ5" s="19"/>
      <c r="QSA5" s="19"/>
      <c r="QSB5" s="19"/>
      <c r="QSC5" s="19"/>
      <c r="QSD5" s="19"/>
      <c r="QSE5" s="19"/>
      <c r="QSF5" s="19"/>
      <c r="QSG5" s="19"/>
      <c r="QSH5" s="19"/>
      <c r="QSI5" s="19"/>
      <c r="QSJ5" s="19"/>
      <c r="QSK5" s="19"/>
      <c r="QSL5" s="19"/>
      <c r="QSM5" s="19"/>
      <c r="QSN5" s="19"/>
      <c r="QSO5" s="19"/>
      <c r="QSP5" s="19"/>
      <c r="QSQ5" s="19"/>
      <c r="QSR5" s="19"/>
      <c r="QSS5" s="19"/>
      <c r="QST5" s="19"/>
      <c r="QSU5" s="19"/>
      <c r="QSV5" s="19"/>
      <c r="QSW5" s="19"/>
      <c r="QSX5" s="19"/>
      <c r="QSY5" s="19"/>
      <c r="QSZ5" s="19"/>
      <c r="QTA5" s="19"/>
      <c r="QTB5" s="19"/>
      <c r="QTC5" s="19"/>
      <c r="QTD5" s="19"/>
      <c r="QTE5" s="19"/>
      <c r="QTF5" s="19"/>
      <c r="QTG5" s="19"/>
      <c r="QTH5" s="19"/>
      <c r="QTI5" s="19"/>
      <c r="QTJ5" s="19"/>
      <c r="QTK5" s="19"/>
      <c r="QTL5" s="19"/>
      <c r="QTM5" s="19"/>
      <c r="QTN5" s="19"/>
      <c r="QTO5" s="19"/>
      <c r="QTP5" s="19"/>
      <c r="QTQ5" s="19"/>
      <c r="QTR5" s="19"/>
      <c r="QTS5" s="19"/>
      <c r="QTT5" s="19"/>
      <c r="QTU5" s="19"/>
      <c r="QTV5" s="19"/>
      <c r="QTW5" s="19"/>
      <c r="QTX5" s="19"/>
      <c r="QTY5" s="19"/>
      <c r="QTZ5" s="19"/>
      <c r="QUA5" s="19"/>
      <c r="QUB5" s="19"/>
      <c r="QUC5" s="19"/>
      <c r="QUD5" s="19"/>
      <c r="QUE5" s="19"/>
      <c r="QUF5" s="19"/>
      <c r="QUG5" s="19"/>
      <c r="QUH5" s="19"/>
      <c r="QUI5" s="19"/>
      <c r="QUJ5" s="19"/>
      <c r="QUK5" s="19"/>
      <c r="QUL5" s="19"/>
      <c r="QUM5" s="19"/>
      <c r="QUN5" s="19"/>
      <c r="QUO5" s="19"/>
      <c r="QUP5" s="19"/>
      <c r="QUQ5" s="19"/>
      <c r="QUR5" s="19"/>
      <c r="QUS5" s="19"/>
      <c r="QUT5" s="19"/>
      <c r="QUU5" s="19"/>
      <c r="QUV5" s="19"/>
      <c r="QUW5" s="19"/>
      <c r="QUX5" s="19"/>
      <c r="QUY5" s="19"/>
      <c r="QUZ5" s="19"/>
      <c r="QVA5" s="19"/>
      <c r="QVB5" s="19"/>
      <c r="QVC5" s="19"/>
      <c r="QVD5" s="19"/>
      <c r="QVE5" s="19"/>
      <c r="QVF5" s="19"/>
      <c r="QVG5" s="19"/>
      <c r="QVH5" s="19"/>
      <c r="QVI5" s="19"/>
      <c r="QVJ5" s="19"/>
      <c r="QVK5" s="19"/>
      <c r="QVL5" s="19"/>
      <c r="QVM5" s="19"/>
      <c r="QVN5" s="19"/>
      <c r="QVO5" s="19"/>
      <c r="QVP5" s="19"/>
      <c r="QVQ5" s="19"/>
      <c r="QVR5" s="19"/>
      <c r="QVS5" s="19"/>
      <c r="QVT5" s="19"/>
      <c r="QVU5" s="19"/>
      <c r="QVV5" s="19"/>
      <c r="QVW5" s="19"/>
      <c r="QVX5" s="19"/>
      <c r="QVY5" s="19"/>
      <c r="QVZ5" s="19"/>
      <c r="QWA5" s="19"/>
      <c r="QWB5" s="19"/>
      <c r="QWC5" s="19"/>
      <c r="QWD5" s="19"/>
      <c r="QWE5" s="19"/>
      <c r="QWF5" s="19"/>
      <c r="QWG5" s="19"/>
      <c r="QWH5" s="19"/>
      <c r="QWI5" s="19"/>
      <c r="QWJ5" s="19"/>
      <c r="QWK5" s="19"/>
      <c r="QWL5" s="19"/>
      <c r="QWM5" s="19"/>
      <c r="QWN5" s="19"/>
      <c r="QWO5" s="19"/>
      <c r="QWP5" s="19"/>
      <c r="QWQ5" s="19"/>
      <c r="QWR5" s="19"/>
      <c r="QWS5" s="19"/>
      <c r="QWT5" s="19"/>
      <c r="QWU5" s="19"/>
      <c r="QWV5" s="19"/>
      <c r="QWW5" s="19"/>
      <c r="QWX5" s="19"/>
      <c r="QWY5" s="19"/>
      <c r="QWZ5" s="19"/>
      <c r="QXA5" s="19"/>
      <c r="QXB5" s="19"/>
      <c r="QXC5" s="19"/>
      <c r="QXD5" s="19"/>
      <c r="QXE5" s="19"/>
      <c r="QXF5" s="19"/>
      <c r="QXG5" s="19"/>
      <c r="QXH5" s="19"/>
      <c r="QXI5" s="19"/>
      <c r="QXJ5" s="19"/>
      <c r="QXK5" s="19"/>
      <c r="QXL5" s="19"/>
      <c r="QXM5" s="19"/>
      <c r="QXN5" s="19"/>
      <c r="QXO5" s="19"/>
      <c r="QXP5" s="19"/>
      <c r="QXQ5" s="19"/>
      <c r="QXR5" s="19"/>
      <c r="QXS5" s="19"/>
      <c r="QXT5" s="19"/>
      <c r="QXU5" s="19"/>
      <c r="QXV5" s="19"/>
      <c r="QXW5" s="19"/>
      <c r="QXX5" s="19"/>
      <c r="QXY5" s="19"/>
      <c r="QXZ5" s="19"/>
      <c r="QYA5" s="19"/>
      <c r="QYB5" s="19"/>
      <c r="QYC5" s="19"/>
      <c r="QYD5" s="19"/>
      <c r="QYE5" s="19"/>
      <c r="QYF5" s="19"/>
      <c r="QYG5" s="19"/>
      <c r="QYH5" s="19"/>
      <c r="QYI5" s="19"/>
      <c r="QYJ5" s="19"/>
      <c r="QYK5" s="19"/>
      <c r="QYL5" s="19"/>
      <c r="QYM5" s="19"/>
      <c r="QYN5" s="19"/>
      <c r="QYO5" s="19"/>
      <c r="QYP5" s="19"/>
      <c r="QYQ5" s="19"/>
      <c r="QYR5" s="19"/>
      <c r="QYS5" s="19"/>
      <c r="QYT5" s="19"/>
      <c r="QYU5" s="19"/>
      <c r="QYV5" s="19"/>
      <c r="QYW5" s="19"/>
      <c r="QYX5" s="19"/>
      <c r="QYY5" s="19"/>
      <c r="QYZ5" s="19"/>
      <c r="QZA5" s="19"/>
      <c r="QZB5" s="19"/>
      <c r="QZC5" s="19"/>
      <c r="QZD5" s="19"/>
      <c r="QZE5" s="19"/>
      <c r="QZF5" s="19"/>
      <c r="QZG5" s="19"/>
      <c r="QZH5" s="19"/>
      <c r="QZI5" s="19"/>
      <c r="QZJ5" s="19"/>
      <c r="QZK5" s="19"/>
      <c r="QZL5" s="19"/>
      <c r="QZM5" s="19"/>
      <c r="QZN5" s="19"/>
      <c r="QZO5" s="19"/>
      <c r="QZP5" s="19"/>
      <c r="QZQ5" s="19"/>
      <c r="QZR5" s="19"/>
      <c r="QZS5" s="19"/>
      <c r="QZT5" s="19"/>
      <c r="QZU5" s="19"/>
      <c r="QZV5" s="19"/>
      <c r="QZW5" s="19"/>
      <c r="QZX5" s="19"/>
      <c r="QZY5" s="19"/>
      <c r="QZZ5" s="19"/>
      <c r="RAA5" s="19"/>
      <c r="RAB5" s="19"/>
      <c r="RAC5" s="19"/>
      <c r="RAD5" s="19"/>
      <c r="RAE5" s="19"/>
      <c r="RAF5" s="19"/>
      <c r="RAG5" s="19"/>
      <c r="RAH5" s="19"/>
      <c r="RAI5" s="19"/>
      <c r="RAJ5" s="19"/>
      <c r="RAK5" s="19"/>
      <c r="RAL5" s="19"/>
      <c r="RAM5" s="19"/>
      <c r="RAN5" s="19"/>
      <c r="RAO5" s="19"/>
      <c r="RAP5" s="19"/>
      <c r="RAQ5" s="19"/>
      <c r="RAR5" s="19"/>
      <c r="RAS5" s="19"/>
      <c r="RAT5" s="19"/>
      <c r="RAU5" s="19"/>
      <c r="RAV5" s="19"/>
      <c r="RAW5" s="19"/>
      <c r="RAX5" s="19"/>
      <c r="RAY5" s="19"/>
      <c r="RAZ5" s="19"/>
      <c r="RBA5" s="19"/>
      <c r="RBB5" s="19"/>
      <c r="RBC5" s="19"/>
      <c r="RBD5" s="19"/>
      <c r="RBE5" s="19"/>
      <c r="RBF5" s="19"/>
      <c r="RBG5" s="19"/>
      <c r="RBH5" s="19"/>
      <c r="RBI5" s="19"/>
      <c r="RBJ5" s="19"/>
      <c r="RBK5" s="19"/>
      <c r="RBL5" s="19"/>
      <c r="RBM5" s="19"/>
      <c r="RBN5" s="19"/>
      <c r="RBO5" s="19"/>
      <c r="RBP5" s="19"/>
      <c r="RBQ5" s="19"/>
      <c r="RBR5" s="19"/>
      <c r="RBS5" s="19"/>
      <c r="RBT5" s="19"/>
      <c r="RBU5" s="19"/>
      <c r="RBV5" s="19"/>
      <c r="RBW5" s="19"/>
      <c r="RBX5" s="19"/>
      <c r="RBY5" s="19"/>
      <c r="RBZ5" s="19"/>
      <c r="RCA5" s="19"/>
      <c r="RCB5" s="19"/>
      <c r="RCC5" s="19"/>
      <c r="RCD5" s="19"/>
      <c r="RCE5" s="19"/>
      <c r="RCF5" s="19"/>
      <c r="RCG5" s="19"/>
      <c r="RCH5" s="19"/>
      <c r="RCI5" s="19"/>
      <c r="RCJ5" s="19"/>
      <c r="RCK5" s="19"/>
      <c r="RCL5" s="19"/>
      <c r="RCM5" s="19"/>
      <c r="RCN5" s="19"/>
      <c r="RCO5" s="19"/>
      <c r="RCP5" s="19"/>
      <c r="RCQ5" s="19"/>
      <c r="RCR5" s="19"/>
      <c r="RCS5" s="19"/>
      <c r="RCT5" s="19"/>
      <c r="RCU5" s="19"/>
      <c r="RCV5" s="19"/>
      <c r="RCW5" s="19"/>
      <c r="RCX5" s="19"/>
      <c r="RCY5" s="19"/>
      <c r="RCZ5" s="19"/>
      <c r="RDA5" s="19"/>
      <c r="RDB5" s="19"/>
      <c r="RDC5" s="19"/>
      <c r="RDD5" s="19"/>
      <c r="RDE5" s="19"/>
      <c r="RDF5" s="19"/>
      <c r="RDG5" s="19"/>
      <c r="RDH5" s="19"/>
      <c r="RDI5" s="19"/>
      <c r="RDJ5" s="19"/>
      <c r="RDK5" s="19"/>
      <c r="RDL5" s="19"/>
      <c r="RDM5" s="19"/>
      <c r="RDN5" s="19"/>
      <c r="RDO5" s="19"/>
      <c r="RDP5" s="19"/>
      <c r="RDQ5" s="19"/>
      <c r="RDR5" s="19"/>
      <c r="RDS5" s="19"/>
      <c r="RDT5" s="19"/>
      <c r="RDU5" s="19"/>
      <c r="RDV5" s="19"/>
      <c r="RDW5" s="19"/>
      <c r="RDX5" s="19"/>
      <c r="RDY5" s="19"/>
      <c r="RDZ5" s="19"/>
      <c r="REA5" s="19"/>
      <c r="REB5" s="19"/>
      <c r="REC5" s="19"/>
      <c r="RED5" s="19"/>
      <c r="REE5" s="19"/>
      <c r="REF5" s="19"/>
      <c r="REG5" s="19"/>
      <c r="REH5" s="19"/>
      <c r="REI5" s="19"/>
      <c r="REJ5" s="19"/>
      <c r="REK5" s="19"/>
      <c r="REL5" s="19"/>
      <c r="REM5" s="19"/>
      <c r="REN5" s="19"/>
      <c r="REO5" s="19"/>
      <c r="REP5" s="19"/>
      <c r="REQ5" s="19"/>
      <c r="RER5" s="19"/>
      <c r="RES5" s="19"/>
      <c r="RET5" s="19"/>
      <c r="REU5" s="19"/>
      <c r="REV5" s="19"/>
      <c r="REW5" s="19"/>
      <c r="REX5" s="19"/>
      <c r="REY5" s="19"/>
      <c r="REZ5" s="19"/>
      <c r="RFA5" s="19"/>
      <c r="RFB5" s="19"/>
      <c r="RFC5" s="19"/>
      <c r="RFD5" s="19"/>
      <c r="RFE5" s="19"/>
      <c r="RFF5" s="19"/>
      <c r="RFG5" s="19"/>
      <c r="RFH5" s="19"/>
      <c r="RFI5" s="19"/>
      <c r="RFJ5" s="19"/>
      <c r="RFK5" s="19"/>
      <c r="RFL5" s="19"/>
      <c r="RFM5" s="19"/>
      <c r="RFN5" s="19"/>
      <c r="RFO5" s="19"/>
      <c r="RFP5" s="19"/>
      <c r="RFQ5" s="19"/>
      <c r="RFR5" s="19"/>
      <c r="RFS5" s="19"/>
      <c r="RFT5" s="19"/>
      <c r="RFU5" s="19"/>
      <c r="RFV5" s="19"/>
      <c r="RFW5" s="19"/>
      <c r="RFX5" s="19"/>
      <c r="RFY5" s="19"/>
      <c r="RFZ5" s="19"/>
      <c r="RGA5" s="19"/>
      <c r="RGB5" s="19"/>
      <c r="RGC5" s="19"/>
      <c r="RGD5" s="19"/>
      <c r="RGE5" s="19"/>
      <c r="RGF5" s="19"/>
      <c r="RGG5" s="19"/>
      <c r="RGH5" s="19"/>
      <c r="RGI5" s="19"/>
      <c r="RGJ5" s="19"/>
      <c r="RGK5" s="19"/>
      <c r="RGL5" s="19"/>
      <c r="RGM5" s="19"/>
      <c r="RGN5" s="19"/>
      <c r="RGO5" s="19"/>
      <c r="RGP5" s="19"/>
      <c r="RGQ5" s="19"/>
      <c r="RGR5" s="19"/>
      <c r="RGS5" s="19"/>
      <c r="RGT5" s="19"/>
      <c r="RGU5" s="19"/>
      <c r="RGV5" s="19"/>
      <c r="RGW5" s="19"/>
      <c r="RGX5" s="19"/>
      <c r="RGY5" s="19"/>
      <c r="RGZ5" s="19"/>
      <c r="RHA5" s="19"/>
      <c r="RHB5" s="19"/>
      <c r="RHC5" s="19"/>
      <c r="RHD5" s="19"/>
      <c r="RHE5" s="19"/>
      <c r="RHF5" s="19"/>
      <c r="RHG5" s="19"/>
      <c r="RHH5" s="19"/>
      <c r="RHI5" s="19"/>
      <c r="RHJ5" s="19"/>
      <c r="RHK5" s="19"/>
      <c r="RHL5" s="19"/>
      <c r="RHM5" s="19"/>
      <c r="RHN5" s="19"/>
      <c r="RHO5" s="19"/>
      <c r="RHP5" s="19"/>
      <c r="RHQ5" s="19"/>
      <c r="RHR5" s="19"/>
      <c r="RHS5" s="19"/>
      <c r="RHT5" s="19"/>
      <c r="RHU5" s="19"/>
      <c r="RHV5" s="19"/>
      <c r="RHW5" s="19"/>
      <c r="RHX5" s="19"/>
      <c r="RHY5" s="19"/>
      <c r="RHZ5" s="19"/>
      <c r="RIA5" s="19"/>
      <c r="RIB5" s="19"/>
      <c r="RIC5" s="19"/>
      <c r="RID5" s="19"/>
      <c r="RIE5" s="19"/>
      <c r="RIF5" s="19"/>
      <c r="RIG5" s="19"/>
      <c r="RIH5" s="19"/>
      <c r="RII5" s="19"/>
      <c r="RIJ5" s="19"/>
      <c r="RIK5" s="19"/>
      <c r="RIL5" s="19"/>
      <c r="RIM5" s="19"/>
      <c r="RIN5" s="19"/>
      <c r="RIO5" s="19"/>
      <c r="RIP5" s="19"/>
      <c r="RIQ5" s="19"/>
      <c r="RIR5" s="19"/>
      <c r="RIS5" s="19"/>
      <c r="RIT5" s="19"/>
      <c r="RIU5" s="19"/>
      <c r="RIV5" s="19"/>
      <c r="RIW5" s="19"/>
      <c r="RIX5" s="19"/>
      <c r="RIY5" s="19"/>
      <c r="RIZ5" s="19"/>
      <c r="RJA5" s="19"/>
      <c r="RJB5" s="19"/>
      <c r="RJC5" s="19"/>
      <c r="RJD5" s="19"/>
      <c r="RJE5" s="19"/>
      <c r="RJF5" s="19"/>
      <c r="RJG5" s="19"/>
      <c r="RJH5" s="19"/>
      <c r="RJI5" s="19"/>
      <c r="RJJ5" s="19"/>
      <c r="RJK5" s="19"/>
      <c r="RJL5" s="19"/>
      <c r="RJM5" s="19"/>
      <c r="RJN5" s="19"/>
      <c r="RJO5" s="19"/>
      <c r="RJP5" s="19"/>
      <c r="RJQ5" s="19"/>
      <c r="RJR5" s="19"/>
      <c r="RJS5" s="19"/>
      <c r="RJT5" s="19"/>
      <c r="RJU5" s="19"/>
      <c r="RJV5" s="19"/>
      <c r="RJW5" s="19"/>
      <c r="RJX5" s="19"/>
      <c r="RJY5" s="19"/>
      <c r="RJZ5" s="19"/>
      <c r="RKA5" s="19"/>
      <c r="RKB5" s="19"/>
      <c r="RKC5" s="19"/>
      <c r="RKD5" s="19"/>
      <c r="RKE5" s="19"/>
      <c r="RKF5" s="19"/>
      <c r="RKG5" s="19"/>
      <c r="RKH5" s="19"/>
      <c r="RKI5" s="19"/>
      <c r="RKJ5" s="19"/>
      <c r="RKK5" s="19"/>
      <c r="RKL5" s="19"/>
      <c r="RKM5" s="19"/>
      <c r="RKN5" s="19"/>
      <c r="RKO5" s="19"/>
      <c r="RKP5" s="19"/>
      <c r="RKQ5" s="19"/>
      <c r="RKR5" s="19"/>
      <c r="RKS5" s="19"/>
      <c r="RKT5" s="19"/>
      <c r="RKU5" s="19"/>
      <c r="RKV5" s="19"/>
      <c r="RKW5" s="19"/>
      <c r="RKX5" s="19"/>
      <c r="RKY5" s="19"/>
      <c r="RKZ5" s="19"/>
      <c r="RLA5" s="19"/>
      <c r="RLB5" s="19"/>
      <c r="RLC5" s="19"/>
      <c r="RLD5" s="19"/>
      <c r="RLE5" s="19"/>
      <c r="RLF5" s="19"/>
      <c r="RLG5" s="19"/>
      <c r="RLH5" s="19"/>
      <c r="RLI5" s="19"/>
      <c r="RLJ5" s="19"/>
      <c r="RLK5" s="19"/>
      <c r="RLL5" s="19"/>
      <c r="RLM5" s="19"/>
      <c r="RLN5" s="19"/>
      <c r="RLO5" s="19"/>
      <c r="RLP5" s="19"/>
      <c r="RLQ5" s="19"/>
      <c r="RLR5" s="19"/>
      <c r="RLS5" s="19"/>
      <c r="RLT5" s="19"/>
      <c r="RLU5" s="19"/>
      <c r="RLV5" s="19"/>
      <c r="RLW5" s="19"/>
      <c r="RLX5" s="19"/>
      <c r="RLY5" s="19"/>
      <c r="RLZ5" s="19"/>
      <c r="RMA5" s="19"/>
      <c r="RMB5" s="19"/>
      <c r="RMC5" s="19"/>
      <c r="RMD5" s="19"/>
      <c r="RME5" s="19"/>
      <c r="RMF5" s="19"/>
      <c r="RMG5" s="19"/>
      <c r="RMH5" s="19"/>
      <c r="RMI5" s="19"/>
      <c r="RMJ5" s="19"/>
      <c r="RMK5" s="19"/>
      <c r="RML5" s="19"/>
      <c r="RMM5" s="19"/>
      <c r="RMN5" s="19"/>
      <c r="RMO5" s="19"/>
      <c r="RMP5" s="19"/>
      <c r="RMQ5" s="19"/>
      <c r="RMR5" s="19"/>
      <c r="RMS5" s="19"/>
      <c r="RMT5" s="19"/>
      <c r="RMU5" s="19"/>
      <c r="RMV5" s="19"/>
      <c r="RMW5" s="19"/>
      <c r="RMX5" s="19"/>
      <c r="RMY5" s="19"/>
      <c r="RMZ5" s="19"/>
      <c r="RNA5" s="19"/>
      <c r="RNB5" s="19"/>
      <c r="RNC5" s="19"/>
      <c r="RND5" s="19"/>
      <c r="RNE5" s="19"/>
      <c r="RNF5" s="19"/>
      <c r="RNG5" s="19"/>
      <c r="RNH5" s="19"/>
      <c r="RNI5" s="19"/>
      <c r="RNJ5" s="19"/>
      <c r="RNK5" s="19"/>
      <c r="RNL5" s="19"/>
      <c r="RNM5" s="19"/>
      <c r="RNN5" s="19"/>
      <c r="RNO5" s="19"/>
      <c r="RNP5" s="19"/>
      <c r="RNQ5" s="19"/>
      <c r="RNR5" s="19"/>
      <c r="RNS5" s="19"/>
      <c r="RNT5" s="19"/>
      <c r="RNU5" s="19"/>
      <c r="RNV5" s="19"/>
      <c r="RNW5" s="19"/>
      <c r="RNX5" s="19"/>
      <c r="RNY5" s="19"/>
      <c r="RNZ5" s="19"/>
      <c r="ROA5" s="19"/>
      <c r="ROB5" s="19"/>
      <c r="ROC5" s="19"/>
      <c r="ROD5" s="19"/>
      <c r="ROE5" s="19"/>
      <c r="ROF5" s="19"/>
      <c r="ROG5" s="19"/>
      <c r="ROH5" s="19"/>
      <c r="ROI5" s="19"/>
      <c r="ROJ5" s="19"/>
      <c r="ROK5" s="19"/>
      <c r="ROL5" s="19"/>
      <c r="ROM5" s="19"/>
      <c r="RON5" s="19"/>
      <c r="ROO5" s="19"/>
      <c r="ROP5" s="19"/>
      <c r="ROQ5" s="19"/>
      <c r="ROR5" s="19"/>
      <c r="ROS5" s="19"/>
      <c r="ROT5" s="19"/>
      <c r="ROU5" s="19"/>
      <c r="ROV5" s="19"/>
      <c r="ROW5" s="19"/>
      <c r="ROX5" s="19"/>
      <c r="ROY5" s="19"/>
      <c r="ROZ5" s="19"/>
      <c r="RPA5" s="19"/>
      <c r="RPB5" s="19"/>
      <c r="RPC5" s="19"/>
      <c r="RPD5" s="19"/>
      <c r="RPE5" s="19"/>
      <c r="RPF5" s="19"/>
      <c r="RPG5" s="19"/>
      <c r="RPH5" s="19"/>
      <c r="RPI5" s="19"/>
      <c r="RPJ5" s="19"/>
      <c r="RPK5" s="19"/>
      <c r="RPL5" s="19"/>
      <c r="RPM5" s="19"/>
      <c r="RPN5" s="19"/>
      <c r="RPO5" s="19"/>
      <c r="RPP5" s="19"/>
      <c r="RPQ5" s="19"/>
      <c r="RPR5" s="19"/>
      <c r="RPS5" s="19"/>
      <c r="RPT5" s="19"/>
      <c r="RPU5" s="19"/>
      <c r="RPV5" s="19"/>
      <c r="RPW5" s="19"/>
      <c r="RPX5" s="19"/>
      <c r="RPY5" s="19"/>
      <c r="RPZ5" s="19"/>
      <c r="RQA5" s="19"/>
      <c r="RQB5" s="19"/>
      <c r="RQC5" s="19"/>
      <c r="RQD5" s="19"/>
      <c r="RQE5" s="19"/>
      <c r="RQF5" s="19"/>
      <c r="RQG5" s="19"/>
      <c r="RQH5" s="19"/>
      <c r="RQI5" s="19"/>
      <c r="RQJ5" s="19"/>
      <c r="RQK5" s="19"/>
      <c r="RQL5" s="19"/>
      <c r="RQM5" s="19"/>
      <c r="RQN5" s="19"/>
      <c r="RQO5" s="19"/>
      <c r="RQP5" s="19"/>
      <c r="RQQ5" s="19"/>
      <c r="RQR5" s="19"/>
      <c r="RQS5" s="19"/>
      <c r="RQT5" s="19"/>
      <c r="RQU5" s="19"/>
      <c r="RQV5" s="19"/>
      <c r="RQW5" s="19"/>
      <c r="RQX5" s="19"/>
      <c r="RQY5" s="19"/>
      <c r="RQZ5" s="19"/>
      <c r="RRA5" s="19"/>
      <c r="RRB5" s="19"/>
      <c r="RRC5" s="19"/>
      <c r="RRD5" s="19"/>
      <c r="RRE5" s="19"/>
      <c r="RRF5" s="19"/>
      <c r="RRG5" s="19"/>
      <c r="RRH5" s="19"/>
      <c r="RRI5" s="19"/>
      <c r="RRJ5" s="19"/>
      <c r="RRK5" s="19"/>
      <c r="RRL5" s="19"/>
      <c r="RRM5" s="19"/>
      <c r="RRN5" s="19"/>
      <c r="RRO5" s="19"/>
      <c r="RRP5" s="19"/>
      <c r="RRQ5" s="19"/>
      <c r="RRR5" s="19"/>
      <c r="RRS5" s="19"/>
      <c r="RRT5" s="19"/>
      <c r="RRU5" s="19"/>
      <c r="RRV5" s="19"/>
      <c r="RRW5" s="19"/>
      <c r="RRX5" s="19"/>
      <c r="RRY5" s="19"/>
      <c r="RRZ5" s="19"/>
      <c r="RSA5" s="19"/>
      <c r="RSB5" s="19"/>
      <c r="RSC5" s="19"/>
      <c r="RSD5" s="19"/>
      <c r="RSE5" s="19"/>
      <c r="RSF5" s="19"/>
      <c r="RSG5" s="19"/>
      <c r="RSH5" s="19"/>
      <c r="RSI5" s="19"/>
      <c r="RSJ5" s="19"/>
      <c r="RSK5" s="19"/>
      <c r="RSL5" s="19"/>
      <c r="RSM5" s="19"/>
      <c r="RSN5" s="19"/>
      <c r="RSO5" s="19"/>
      <c r="RSP5" s="19"/>
      <c r="RSQ5" s="19"/>
      <c r="RSR5" s="19"/>
      <c r="RSS5" s="19"/>
      <c r="RST5" s="19"/>
      <c r="RSU5" s="19"/>
      <c r="RSV5" s="19"/>
      <c r="RSW5" s="19"/>
      <c r="RSX5" s="19"/>
      <c r="RSY5" s="19"/>
      <c r="RSZ5" s="19"/>
      <c r="RTA5" s="19"/>
      <c r="RTB5" s="19"/>
      <c r="RTC5" s="19"/>
      <c r="RTD5" s="19"/>
      <c r="RTE5" s="19"/>
      <c r="RTF5" s="19"/>
      <c r="RTG5" s="19"/>
      <c r="RTH5" s="19"/>
      <c r="RTI5" s="19"/>
      <c r="RTJ5" s="19"/>
      <c r="RTK5" s="19"/>
      <c r="RTL5" s="19"/>
      <c r="RTM5" s="19"/>
      <c r="RTN5" s="19"/>
      <c r="RTO5" s="19"/>
      <c r="RTP5" s="19"/>
      <c r="RTQ5" s="19"/>
      <c r="RTR5" s="19"/>
      <c r="RTS5" s="19"/>
      <c r="RTT5" s="19"/>
      <c r="RTU5" s="19"/>
      <c r="RTV5" s="19"/>
      <c r="RTW5" s="19"/>
      <c r="RTX5" s="19"/>
      <c r="RTY5" s="19"/>
      <c r="RTZ5" s="19"/>
      <c r="RUA5" s="19"/>
      <c r="RUB5" s="19"/>
      <c r="RUC5" s="19"/>
      <c r="RUD5" s="19"/>
      <c r="RUE5" s="19"/>
      <c r="RUF5" s="19"/>
      <c r="RUG5" s="19"/>
      <c r="RUH5" s="19"/>
      <c r="RUI5" s="19"/>
      <c r="RUJ5" s="19"/>
      <c r="RUK5" s="19"/>
      <c r="RUL5" s="19"/>
      <c r="RUM5" s="19"/>
      <c r="RUN5" s="19"/>
      <c r="RUO5" s="19"/>
      <c r="RUP5" s="19"/>
      <c r="RUQ5" s="19"/>
      <c r="RUR5" s="19"/>
      <c r="RUS5" s="19"/>
      <c r="RUT5" s="19"/>
      <c r="RUU5" s="19"/>
      <c r="RUV5" s="19"/>
      <c r="RUW5" s="19"/>
      <c r="RUX5" s="19"/>
      <c r="RUY5" s="19"/>
      <c r="RUZ5" s="19"/>
      <c r="RVA5" s="19"/>
      <c r="RVB5" s="19"/>
      <c r="RVC5" s="19"/>
      <c r="RVD5" s="19"/>
      <c r="RVE5" s="19"/>
      <c r="RVF5" s="19"/>
      <c r="RVG5" s="19"/>
      <c r="RVH5" s="19"/>
      <c r="RVI5" s="19"/>
      <c r="RVJ5" s="19"/>
      <c r="RVK5" s="19"/>
      <c r="RVL5" s="19"/>
      <c r="RVM5" s="19"/>
      <c r="RVN5" s="19"/>
      <c r="RVO5" s="19"/>
      <c r="RVP5" s="19"/>
      <c r="RVQ5" s="19"/>
      <c r="RVR5" s="19"/>
      <c r="RVS5" s="19"/>
      <c r="RVT5" s="19"/>
      <c r="RVU5" s="19"/>
      <c r="RVV5" s="19"/>
      <c r="RVW5" s="19"/>
      <c r="RVX5" s="19"/>
      <c r="RVY5" s="19"/>
      <c r="RVZ5" s="19"/>
      <c r="RWA5" s="19"/>
      <c r="RWB5" s="19"/>
      <c r="RWC5" s="19"/>
      <c r="RWD5" s="19"/>
      <c r="RWE5" s="19"/>
      <c r="RWF5" s="19"/>
      <c r="RWG5" s="19"/>
      <c r="RWH5" s="19"/>
      <c r="RWI5" s="19"/>
      <c r="RWJ5" s="19"/>
      <c r="RWK5" s="19"/>
      <c r="RWL5" s="19"/>
      <c r="RWM5" s="19"/>
      <c r="RWN5" s="19"/>
      <c r="RWO5" s="19"/>
      <c r="RWP5" s="19"/>
      <c r="RWQ5" s="19"/>
      <c r="RWR5" s="19"/>
      <c r="RWS5" s="19"/>
      <c r="RWT5" s="19"/>
      <c r="RWU5" s="19"/>
      <c r="RWV5" s="19"/>
      <c r="RWW5" s="19"/>
      <c r="RWX5" s="19"/>
      <c r="RWY5" s="19"/>
      <c r="RWZ5" s="19"/>
      <c r="RXA5" s="19"/>
      <c r="RXB5" s="19"/>
      <c r="RXC5" s="19"/>
      <c r="RXD5" s="19"/>
      <c r="RXE5" s="19"/>
      <c r="RXF5" s="19"/>
      <c r="RXG5" s="19"/>
      <c r="RXH5" s="19"/>
      <c r="RXI5" s="19"/>
      <c r="RXJ5" s="19"/>
      <c r="RXK5" s="19"/>
      <c r="RXL5" s="19"/>
      <c r="RXM5" s="19"/>
      <c r="RXN5" s="19"/>
      <c r="RXO5" s="19"/>
      <c r="RXP5" s="19"/>
      <c r="RXQ5" s="19"/>
      <c r="RXR5" s="19"/>
      <c r="RXS5" s="19"/>
      <c r="RXT5" s="19"/>
      <c r="RXU5" s="19"/>
      <c r="RXV5" s="19"/>
      <c r="RXW5" s="19"/>
      <c r="RXX5" s="19"/>
      <c r="RXY5" s="19"/>
      <c r="RXZ5" s="19"/>
      <c r="RYA5" s="19"/>
      <c r="RYB5" s="19"/>
      <c r="RYC5" s="19"/>
      <c r="RYD5" s="19"/>
      <c r="RYE5" s="19"/>
      <c r="RYF5" s="19"/>
      <c r="RYG5" s="19"/>
      <c r="RYH5" s="19"/>
      <c r="RYI5" s="19"/>
      <c r="RYJ5" s="19"/>
      <c r="RYK5" s="19"/>
      <c r="RYL5" s="19"/>
      <c r="RYM5" s="19"/>
      <c r="RYN5" s="19"/>
      <c r="RYO5" s="19"/>
      <c r="RYP5" s="19"/>
      <c r="RYQ5" s="19"/>
      <c r="RYR5" s="19"/>
      <c r="RYS5" s="19"/>
      <c r="RYT5" s="19"/>
      <c r="RYU5" s="19"/>
      <c r="RYV5" s="19"/>
      <c r="RYW5" s="19"/>
      <c r="RYX5" s="19"/>
      <c r="RYY5" s="19"/>
      <c r="RYZ5" s="19"/>
      <c r="RZA5" s="19"/>
      <c r="RZB5" s="19"/>
      <c r="RZC5" s="19"/>
      <c r="RZD5" s="19"/>
      <c r="RZE5" s="19"/>
      <c r="RZF5" s="19"/>
      <c r="RZG5" s="19"/>
      <c r="RZH5" s="19"/>
      <c r="RZI5" s="19"/>
      <c r="RZJ5" s="19"/>
      <c r="RZK5" s="19"/>
      <c r="RZL5" s="19"/>
      <c r="RZM5" s="19"/>
      <c r="RZN5" s="19"/>
      <c r="RZO5" s="19"/>
      <c r="RZP5" s="19"/>
      <c r="RZQ5" s="19"/>
      <c r="RZR5" s="19"/>
      <c r="RZS5" s="19"/>
      <c r="RZT5" s="19"/>
      <c r="RZU5" s="19"/>
      <c r="RZV5" s="19"/>
      <c r="RZW5" s="19"/>
      <c r="RZX5" s="19"/>
      <c r="RZY5" s="19"/>
      <c r="RZZ5" s="19"/>
      <c r="SAA5" s="19"/>
      <c r="SAB5" s="19"/>
      <c r="SAC5" s="19"/>
      <c r="SAD5" s="19"/>
      <c r="SAE5" s="19"/>
      <c r="SAF5" s="19"/>
      <c r="SAG5" s="19"/>
      <c r="SAH5" s="19"/>
      <c r="SAI5" s="19"/>
      <c r="SAJ5" s="19"/>
      <c r="SAK5" s="19"/>
      <c r="SAL5" s="19"/>
      <c r="SAM5" s="19"/>
      <c r="SAN5" s="19"/>
      <c r="SAO5" s="19"/>
      <c r="SAP5" s="19"/>
      <c r="SAQ5" s="19"/>
      <c r="SAR5" s="19"/>
      <c r="SAS5" s="19"/>
      <c r="SAT5" s="19"/>
      <c r="SAU5" s="19"/>
      <c r="SAV5" s="19"/>
      <c r="SAW5" s="19"/>
      <c r="SAX5" s="19"/>
      <c r="SAY5" s="19"/>
      <c r="SAZ5" s="19"/>
      <c r="SBA5" s="19"/>
      <c r="SBB5" s="19"/>
      <c r="SBC5" s="19"/>
      <c r="SBD5" s="19"/>
      <c r="SBE5" s="19"/>
      <c r="SBF5" s="19"/>
      <c r="SBG5" s="19"/>
      <c r="SBH5" s="19"/>
      <c r="SBI5" s="19"/>
      <c r="SBJ5" s="19"/>
      <c r="SBK5" s="19"/>
      <c r="SBL5" s="19"/>
      <c r="SBM5" s="19"/>
      <c r="SBN5" s="19"/>
      <c r="SBO5" s="19"/>
      <c r="SBP5" s="19"/>
      <c r="SBQ5" s="19"/>
      <c r="SBR5" s="19"/>
      <c r="SBS5" s="19"/>
      <c r="SBT5" s="19"/>
      <c r="SBU5" s="19"/>
      <c r="SBV5" s="19"/>
      <c r="SBW5" s="19"/>
      <c r="SBX5" s="19"/>
      <c r="SBY5" s="19"/>
      <c r="SBZ5" s="19"/>
      <c r="SCA5" s="19"/>
      <c r="SCB5" s="19"/>
      <c r="SCC5" s="19"/>
      <c r="SCD5" s="19"/>
      <c r="SCE5" s="19"/>
      <c r="SCF5" s="19"/>
      <c r="SCG5" s="19"/>
      <c r="SCH5" s="19"/>
      <c r="SCI5" s="19"/>
      <c r="SCJ5" s="19"/>
      <c r="SCK5" s="19"/>
      <c r="SCL5" s="19"/>
      <c r="SCM5" s="19"/>
      <c r="SCN5" s="19"/>
      <c r="SCO5" s="19"/>
      <c r="SCP5" s="19"/>
      <c r="SCQ5" s="19"/>
      <c r="SCR5" s="19"/>
      <c r="SCS5" s="19"/>
      <c r="SCT5" s="19"/>
      <c r="SCU5" s="19"/>
      <c r="SCV5" s="19"/>
      <c r="SCW5" s="19"/>
      <c r="SCX5" s="19"/>
      <c r="SCY5" s="19"/>
      <c r="SCZ5" s="19"/>
      <c r="SDA5" s="19"/>
      <c r="SDB5" s="19"/>
      <c r="SDC5" s="19"/>
      <c r="SDD5" s="19"/>
      <c r="SDE5" s="19"/>
      <c r="SDF5" s="19"/>
      <c r="SDG5" s="19"/>
      <c r="SDH5" s="19"/>
      <c r="SDI5" s="19"/>
      <c r="SDJ5" s="19"/>
      <c r="SDK5" s="19"/>
      <c r="SDL5" s="19"/>
      <c r="SDM5" s="19"/>
      <c r="SDN5" s="19"/>
      <c r="SDO5" s="19"/>
      <c r="SDP5" s="19"/>
      <c r="SDQ5" s="19"/>
      <c r="SDR5" s="19"/>
      <c r="SDS5" s="19"/>
      <c r="SDT5" s="19"/>
      <c r="SDU5" s="19"/>
      <c r="SDV5" s="19"/>
      <c r="SDW5" s="19"/>
      <c r="SDX5" s="19"/>
      <c r="SDY5" s="19"/>
      <c r="SDZ5" s="19"/>
      <c r="SEA5" s="19"/>
      <c r="SEB5" s="19"/>
      <c r="SEC5" s="19"/>
      <c r="SED5" s="19"/>
      <c r="SEE5" s="19"/>
      <c r="SEF5" s="19"/>
      <c r="SEG5" s="19"/>
      <c r="SEH5" s="19"/>
      <c r="SEI5" s="19"/>
      <c r="SEJ5" s="19"/>
      <c r="SEK5" s="19"/>
      <c r="SEL5" s="19"/>
      <c r="SEM5" s="19"/>
      <c r="SEN5" s="19"/>
      <c r="SEO5" s="19"/>
      <c r="SEP5" s="19"/>
      <c r="SEQ5" s="19"/>
      <c r="SER5" s="19"/>
      <c r="SES5" s="19"/>
      <c r="SET5" s="19"/>
      <c r="SEU5" s="19"/>
      <c r="SEV5" s="19"/>
      <c r="SEW5" s="19"/>
      <c r="SEX5" s="19"/>
      <c r="SEY5" s="19"/>
      <c r="SEZ5" s="19"/>
      <c r="SFA5" s="19"/>
      <c r="SFB5" s="19"/>
      <c r="SFC5" s="19"/>
      <c r="SFD5" s="19"/>
      <c r="SFE5" s="19"/>
      <c r="SFF5" s="19"/>
      <c r="SFG5" s="19"/>
      <c r="SFH5" s="19"/>
      <c r="SFI5" s="19"/>
      <c r="SFJ5" s="19"/>
      <c r="SFK5" s="19"/>
      <c r="SFL5" s="19"/>
      <c r="SFM5" s="19"/>
      <c r="SFN5" s="19"/>
      <c r="SFO5" s="19"/>
      <c r="SFP5" s="19"/>
      <c r="SFQ5" s="19"/>
      <c r="SFR5" s="19"/>
      <c r="SFS5" s="19"/>
      <c r="SFT5" s="19"/>
      <c r="SFU5" s="19"/>
      <c r="SFV5" s="19"/>
      <c r="SFW5" s="19"/>
      <c r="SFX5" s="19"/>
      <c r="SFY5" s="19"/>
      <c r="SFZ5" s="19"/>
      <c r="SGA5" s="19"/>
      <c r="SGB5" s="19"/>
      <c r="SGC5" s="19"/>
      <c r="SGD5" s="19"/>
      <c r="SGE5" s="19"/>
      <c r="SGF5" s="19"/>
      <c r="SGG5" s="19"/>
      <c r="SGH5" s="19"/>
      <c r="SGI5" s="19"/>
      <c r="SGJ5" s="19"/>
      <c r="SGK5" s="19"/>
      <c r="SGL5" s="19"/>
      <c r="SGM5" s="19"/>
      <c r="SGN5" s="19"/>
      <c r="SGO5" s="19"/>
      <c r="SGP5" s="19"/>
      <c r="SGQ5" s="19"/>
      <c r="SGR5" s="19"/>
      <c r="SGS5" s="19"/>
      <c r="SGT5" s="19"/>
      <c r="SGU5" s="19"/>
      <c r="SGV5" s="19"/>
      <c r="SGW5" s="19"/>
      <c r="SGX5" s="19"/>
      <c r="SGY5" s="19"/>
      <c r="SGZ5" s="19"/>
      <c r="SHA5" s="19"/>
      <c r="SHB5" s="19"/>
      <c r="SHC5" s="19"/>
      <c r="SHD5" s="19"/>
      <c r="SHE5" s="19"/>
      <c r="SHF5" s="19"/>
      <c r="SHG5" s="19"/>
      <c r="SHH5" s="19"/>
      <c r="SHI5" s="19"/>
      <c r="SHJ5" s="19"/>
      <c r="SHK5" s="19"/>
      <c r="SHL5" s="19"/>
      <c r="SHM5" s="19"/>
      <c r="SHN5" s="19"/>
      <c r="SHO5" s="19"/>
      <c r="SHP5" s="19"/>
      <c r="SHQ5" s="19"/>
      <c r="SHR5" s="19"/>
      <c r="SHS5" s="19"/>
      <c r="SHT5" s="19"/>
      <c r="SHU5" s="19"/>
      <c r="SHV5" s="19"/>
      <c r="SHW5" s="19"/>
      <c r="SHX5" s="19"/>
      <c r="SHY5" s="19"/>
      <c r="SHZ5" s="19"/>
      <c r="SIA5" s="19"/>
      <c r="SIB5" s="19"/>
      <c r="SIC5" s="19"/>
      <c r="SID5" s="19"/>
      <c r="SIE5" s="19"/>
      <c r="SIF5" s="19"/>
      <c r="SIG5" s="19"/>
      <c r="SIH5" s="19"/>
      <c r="SII5" s="19"/>
      <c r="SIJ5" s="19"/>
      <c r="SIK5" s="19"/>
      <c r="SIL5" s="19"/>
      <c r="SIM5" s="19"/>
      <c r="SIN5" s="19"/>
      <c r="SIO5" s="19"/>
      <c r="SIP5" s="19"/>
      <c r="SIQ5" s="19"/>
      <c r="SIR5" s="19"/>
      <c r="SIS5" s="19"/>
      <c r="SIT5" s="19"/>
      <c r="SIU5" s="19"/>
      <c r="SIV5" s="19"/>
      <c r="SIW5" s="19"/>
      <c r="SIX5" s="19"/>
      <c r="SIY5" s="19"/>
      <c r="SIZ5" s="19"/>
      <c r="SJA5" s="19"/>
      <c r="SJB5" s="19"/>
      <c r="SJC5" s="19"/>
      <c r="SJD5" s="19"/>
      <c r="SJE5" s="19"/>
      <c r="SJF5" s="19"/>
      <c r="SJG5" s="19"/>
      <c r="SJH5" s="19"/>
      <c r="SJI5" s="19"/>
      <c r="SJJ5" s="19"/>
      <c r="SJK5" s="19"/>
      <c r="SJL5" s="19"/>
      <c r="SJM5" s="19"/>
      <c r="SJN5" s="19"/>
      <c r="SJO5" s="19"/>
      <c r="SJP5" s="19"/>
      <c r="SJQ5" s="19"/>
      <c r="SJR5" s="19"/>
      <c r="SJS5" s="19"/>
      <c r="SJT5" s="19"/>
      <c r="SJU5" s="19"/>
      <c r="SJV5" s="19"/>
      <c r="SJW5" s="19"/>
      <c r="SJX5" s="19"/>
      <c r="SJY5" s="19"/>
      <c r="SJZ5" s="19"/>
      <c r="SKA5" s="19"/>
      <c r="SKB5" s="19"/>
      <c r="SKC5" s="19"/>
      <c r="SKD5" s="19"/>
      <c r="SKE5" s="19"/>
      <c r="SKF5" s="19"/>
      <c r="SKG5" s="19"/>
      <c r="SKH5" s="19"/>
      <c r="SKI5" s="19"/>
      <c r="SKJ5" s="19"/>
      <c r="SKK5" s="19"/>
      <c r="SKL5" s="19"/>
      <c r="SKM5" s="19"/>
      <c r="SKN5" s="19"/>
      <c r="SKO5" s="19"/>
      <c r="SKP5" s="19"/>
      <c r="SKQ5" s="19"/>
      <c r="SKR5" s="19"/>
      <c r="SKS5" s="19"/>
      <c r="SKT5" s="19"/>
      <c r="SKU5" s="19"/>
      <c r="SKV5" s="19"/>
      <c r="SKW5" s="19"/>
      <c r="SKX5" s="19"/>
      <c r="SKY5" s="19"/>
      <c r="SKZ5" s="19"/>
      <c r="SLA5" s="19"/>
      <c r="SLB5" s="19"/>
      <c r="SLC5" s="19"/>
      <c r="SLD5" s="19"/>
      <c r="SLE5" s="19"/>
      <c r="SLF5" s="19"/>
      <c r="SLG5" s="19"/>
      <c r="SLH5" s="19"/>
      <c r="SLI5" s="19"/>
      <c r="SLJ5" s="19"/>
      <c r="SLK5" s="19"/>
      <c r="SLL5" s="19"/>
      <c r="SLM5" s="19"/>
      <c r="SLN5" s="19"/>
      <c r="SLO5" s="19"/>
      <c r="SLP5" s="19"/>
      <c r="SLQ5" s="19"/>
      <c r="SLR5" s="19"/>
      <c r="SLS5" s="19"/>
      <c r="SLT5" s="19"/>
      <c r="SLU5" s="19"/>
      <c r="SLV5" s="19"/>
      <c r="SLW5" s="19"/>
      <c r="SLX5" s="19"/>
      <c r="SLY5" s="19"/>
      <c r="SLZ5" s="19"/>
      <c r="SMA5" s="19"/>
      <c r="SMB5" s="19"/>
      <c r="SMC5" s="19"/>
      <c r="SMD5" s="19"/>
      <c r="SME5" s="19"/>
      <c r="SMF5" s="19"/>
      <c r="SMG5" s="19"/>
      <c r="SMH5" s="19"/>
      <c r="SMI5" s="19"/>
      <c r="SMJ5" s="19"/>
      <c r="SMK5" s="19"/>
      <c r="SML5" s="19"/>
      <c r="SMM5" s="19"/>
      <c r="SMN5" s="19"/>
      <c r="SMO5" s="19"/>
      <c r="SMP5" s="19"/>
      <c r="SMQ5" s="19"/>
      <c r="SMR5" s="19"/>
      <c r="SMS5" s="19"/>
      <c r="SMT5" s="19"/>
      <c r="SMU5" s="19"/>
      <c r="SMV5" s="19"/>
      <c r="SMW5" s="19"/>
      <c r="SMX5" s="19"/>
      <c r="SMY5" s="19"/>
      <c r="SMZ5" s="19"/>
      <c r="SNA5" s="19"/>
      <c r="SNB5" s="19"/>
      <c r="SNC5" s="19"/>
      <c r="SND5" s="19"/>
      <c r="SNE5" s="19"/>
      <c r="SNF5" s="19"/>
      <c r="SNG5" s="19"/>
      <c r="SNH5" s="19"/>
      <c r="SNI5" s="19"/>
      <c r="SNJ5" s="19"/>
      <c r="SNK5" s="19"/>
      <c r="SNL5" s="19"/>
      <c r="SNM5" s="19"/>
      <c r="SNN5" s="19"/>
      <c r="SNO5" s="19"/>
      <c r="SNP5" s="19"/>
      <c r="SNQ5" s="19"/>
      <c r="SNR5" s="19"/>
      <c r="SNS5" s="19"/>
      <c r="SNT5" s="19"/>
      <c r="SNU5" s="19"/>
      <c r="SNV5" s="19"/>
      <c r="SNW5" s="19"/>
      <c r="SNX5" s="19"/>
      <c r="SNY5" s="19"/>
      <c r="SNZ5" s="19"/>
      <c r="SOA5" s="19"/>
      <c r="SOB5" s="19"/>
      <c r="SOC5" s="19"/>
      <c r="SOD5" s="19"/>
      <c r="SOE5" s="19"/>
      <c r="SOF5" s="19"/>
      <c r="SOG5" s="19"/>
      <c r="SOH5" s="19"/>
      <c r="SOI5" s="19"/>
      <c r="SOJ5" s="19"/>
      <c r="SOK5" s="19"/>
      <c r="SOL5" s="19"/>
      <c r="SOM5" s="19"/>
      <c r="SON5" s="19"/>
      <c r="SOO5" s="19"/>
      <c r="SOP5" s="19"/>
      <c r="SOQ5" s="19"/>
      <c r="SOR5" s="19"/>
      <c r="SOS5" s="19"/>
      <c r="SOT5" s="19"/>
      <c r="SOU5" s="19"/>
      <c r="SOV5" s="19"/>
      <c r="SOW5" s="19"/>
      <c r="SOX5" s="19"/>
      <c r="SOY5" s="19"/>
      <c r="SOZ5" s="19"/>
      <c r="SPA5" s="19"/>
      <c r="SPB5" s="19"/>
      <c r="SPC5" s="19"/>
      <c r="SPD5" s="19"/>
      <c r="SPE5" s="19"/>
      <c r="SPF5" s="19"/>
      <c r="SPG5" s="19"/>
      <c r="SPH5" s="19"/>
      <c r="SPI5" s="19"/>
      <c r="SPJ5" s="19"/>
      <c r="SPK5" s="19"/>
      <c r="SPL5" s="19"/>
      <c r="SPM5" s="19"/>
      <c r="SPN5" s="19"/>
      <c r="SPO5" s="19"/>
      <c r="SPP5" s="19"/>
      <c r="SPQ5" s="19"/>
      <c r="SPR5" s="19"/>
      <c r="SPS5" s="19"/>
      <c r="SPT5" s="19"/>
      <c r="SPU5" s="19"/>
      <c r="SPV5" s="19"/>
      <c r="SPW5" s="19"/>
      <c r="SPX5" s="19"/>
      <c r="SPY5" s="19"/>
      <c r="SPZ5" s="19"/>
      <c r="SQA5" s="19"/>
      <c r="SQB5" s="19"/>
      <c r="SQC5" s="19"/>
      <c r="SQD5" s="19"/>
      <c r="SQE5" s="19"/>
      <c r="SQF5" s="19"/>
      <c r="SQG5" s="19"/>
      <c r="SQH5" s="19"/>
      <c r="SQI5" s="19"/>
      <c r="SQJ5" s="19"/>
      <c r="SQK5" s="19"/>
      <c r="SQL5" s="19"/>
      <c r="SQM5" s="19"/>
      <c r="SQN5" s="19"/>
      <c r="SQO5" s="19"/>
      <c r="SQP5" s="19"/>
      <c r="SQQ5" s="19"/>
      <c r="SQR5" s="19"/>
      <c r="SQS5" s="19"/>
      <c r="SQT5" s="19"/>
      <c r="SQU5" s="19"/>
      <c r="SQV5" s="19"/>
      <c r="SQW5" s="19"/>
      <c r="SQX5" s="19"/>
      <c r="SQY5" s="19"/>
      <c r="SQZ5" s="19"/>
      <c r="SRA5" s="19"/>
      <c r="SRB5" s="19"/>
      <c r="SRC5" s="19"/>
      <c r="SRD5" s="19"/>
      <c r="SRE5" s="19"/>
      <c r="SRF5" s="19"/>
      <c r="SRG5" s="19"/>
      <c r="SRH5" s="19"/>
      <c r="SRI5" s="19"/>
      <c r="SRJ5" s="19"/>
      <c r="SRK5" s="19"/>
      <c r="SRL5" s="19"/>
      <c r="SRM5" s="19"/>
      <c r="SRN5" s="19"/>
      <c r="SRO5" s="19"/>
      <c r="SRP5" s="19"/>
      <c r="SRQ5" s="19"/>
      <c r="SRR5" s="19"/>
      <c r="SRS5" s="19"/>
      <c r="SRT5" s="19"/>
      <c r="SRU5" s="19"/>
      <c r="SRV5" s="19"/>
      <c r="SRW5" s="19"/>
      <c r="SRX5" s="19"/>
      <c r="SRY5" s="19"/>
      <c r="SRZ5" s="19"/>
      <c r="SSA5" s="19"/>
      <c r="SSB5" s="19"/>
      <c r="SSC5" s="19"/>
      <c r="SSD5" s="19"/>
      <c r="SSE5" s="19"/>
      <c r="SSF5" s="19"/>
      <c r="SSG5" s="19"/>
      <c r="SSH5" s="19"/>
      <c r="SSI5" s="19"/>
      <c r="SSJ5" s="19"/>
      <c r="SSK5" s="19"/>
      <c r="SSL5" s="19"/>
      <c r="SSM5" s="19"/>
      <c r="SSN5" s="19"/>
      <c r="SSO5" s="19"/>
      <c r="SSP5" s="19"/>
      <c r="SSQ5" s="19"/>
      <c r="SSR5" s="19"/>
      <c r="SSS5" s="19"/>
      <c r="SST5" s="19"/>
      <c r="SSU5" s="19"/>
      <c r="SSV5" s="19"/>
      <c r="SSW5" s="19"/>
      <c r="SSX5" s="19"/>
      <c r="SSY5" s="19"/>
      <c r="SSZ5" s="19"/>
      <c r="STA5" s="19"/>
      <c r="STB5" s="19"/>
      <c r="STC5" s="19"/>
      <c r="STD5" s="19"/>
      <c r="STE5" s="19"/>
      <c r="STF5" s="19"/>
      <c r="STG5" s="19"/>
      <c r="STH5" s="19"/>
      <c r="STI5" s="19"/>
      <c r="STJ5" s="19"/>
      <c r="STK5" s="19"/>
      <c r="STL5" s="19"/>
      <c r="STM5" s="19"/>
      <c r="STN5" s="19"/>
      <c r="STO5" s="19"/>
      <c r="STP5" s="19"/>
      <c r="STQ5" s="19"/>
      <c r="STR5" s="19"/>
      <c r="STS5" s="19"/>
      <c r="STT5" s="19"/>
      <c r="STU5" s="19"/>
      <c r="STV5" s="19"/>
      <c r="STW5" s="19"/>
      <c r="STX5" s="19"/>
      <c r="STY5" s="19"/>
      <c r="STZ5" s="19"/>
      <c r="SUA5" s="19"/>
      <c r="SUB5" s="19"/>
      <c r="SUC5" s="19"/>
      <c r="SUD5" s="19"/>
      <c r="SUE5" s="19"/>
      <c r="SUF5" s="19"/>
      <c r="SUG5" s="19"/>
      <c r="SUH5" s="19"/>
      <c r="SUI5" s="19"/>
      <c r="SUJ5" s="19"/>
      <c r="SUK5" s="19"/>
      <c r="SUL5" s="19"/>
      <c r="SUM5" s="19"/>
      <c r="SUN5" s="19"/>
      <c r="SUO5" s="19"/>
      <c r="SUP5" s="19"/>
      <c r="SUQ5" s="19"/>
      <c r="SUR5" s="19"/>
      <c r="SUS5" s="19"/>
      <c r="SUT5" s="19"/>
      <c r="SUU5" s="19"/>
      <c r="SUV5" s="19"/>
      <c r="SUW5" s="19"/>
      <c r="SUX5" s="19"/>
      <c r="SUY5" s="19"/>
      <c r="SUZ5" s="19"/>
      <c r="SVA5" s="19"/>
      <c r="SVB5" s="19"/>
      <c r="SVC5" s="19"/>
      <c r="SVD5" s="19"/>
      <c r="SVE5" s="19"/>
      <c r="SVF5" s="19"/>
      <c r="SVG5" s="19"/>
      <c r="SVH5" s="19"/>
      <c r="SVI5" s="19"/>
      <c r="SVJ5" s="19"/>
      <c r="SVK5" s="19"/>
      <c r="SVL5" s="19"/>
      <c r="SVM5" s="19"/>
      <c r="SVN5" s="19"/>
      <c r="SVO5" s="19"/>
      <c r="SVP5" s="19"/>
      <c r="SVQ5" s="19"/>
      <c r="SVR5" s="19"/>
      <c r="SVS5" s="19"/>
      <c r="SVT5" s="19"/>
      <c r="SVU5" s="19"/>
      <c r="SVV5" s="19"/>
      <c r="SVW5" s="19"/>
      <c r="SVX5" s="19"/>
      <c r="SVY5" s="19"/>
      <c r="SVZ5" s="19"/>
      <c r="SWA5" s="19"/>
      <c r="SWB5" s="19"/>
      <c r="SWC5" s="19"/>
      <c r="SWD5" s="19"/>
      <c r="SWE5" s="19"/>
      <c r="SWF5" s="19"/>
      <c r="SWG5" s="19"/>
      <c r="SWH5" s="19"/>
      <c r="SWI5" s="19"/>
      <c r="SWJ5" s="19"/>
      <c r="SWK5" s="19"/>
      <c r="SWL5" s="19"/>
      <c r="SWM5" s="19"/>
      <c r="SWN5" s="19"/>
      <c r="SWO5" s="19"/>
      <c r="SWP5" s="19"/>
      <c r="SWQ5" s="19"/>
      <c r="SWR5" s="19"/>
      <c r="SWS5" s="19"/>
      <c r="SWT5" s="19"/>
      <c r="SWU5" s="19"/>
      <c r="SWV5" s="19"/>
      <c r="SWW5" s="19"/>
      <c r="SWX5" s="19"/>
      <c r="SWY5" s="19"/>
      <c r="SWZ5" s="19"/>
      <c r="SXA5" s="19"/>
      <c r="SXB5" s="19"/>
      <c r="SXC5" s="19"/>
      <c r="SXD5" s="19"/>
      <c r="SXE5" s="19"/>
      <c r="SXF5" s="19"/>
      <c r="SXG5" s="19"/>
      <c r="SXH5" s="19"/>
      <c r="SXI5" s="19"/>
      <c r="SXJ5" s="19"/>
      <c r="SXK5" s="19"/>
      <c r="SXL5" s="19"/>
      <c r="SXM5" s="19"/>
      <c r="SXN5" s="19"/>
      <c r="SXO5" s="19"/>
      <c r="SXP5" s="19"/>
      <c r="SXQ5" s="19"/>
      <c r="SXR5" s="19"/>
      <c r="SXS5" s="19"/>
      <c r="SXT5" s="19"/>
      <c r="SXU5" s="19"/>
      <c r="SXV5" s="19"/>
      <c r="SXW5" s="19"/>
      <c r="SXX5" s="19"/>
      <c r="SXY5" s="19"/>
      <c r="SXZ5" s="19"/>
      <c r="SYA5" s="19"/>
      <c r="SYB5" s="19"/>
      <c r="SYC5" s="19"/>
      <c r="SYD5" s="19"/>
      <c r="SYE5" s="19"/>
      <c r="SYF5" s="19"/>
      <c r="SYG5" s="19"/>
      <c r="SYH5" s="19"/>
      <c r="SYI5" s="19"/>
      <c r="SYJ5" s="19"/>
      <c r="SYK5" s="19"/>
      <c r="SYL5" s="19"/>
      <c r="SYM5" s="19"/>
      <c r="SYN5" s="19"/>
      <c r="SYO5" s="19"/>
      <c r="SYP5" s="19"/>
      <c r="SYQ5" s="19"/>
      <c r="SYR5" s="19"/>
      <c r="SYS5" s="19"/>
      <c r="SYT5" s="19"/>
      <c r="SYU5" s="19"/>
      <c r="SYV5" s="19"/>
      <c r="SYW5" s="19"/>
      <c r="SYX5" s="19"/>
      <c r="SYY5" s="19"/>
      <c r="SYZ5" s="19"/>
      <c r="SZA5" s="19"/>
      <c r="SZB5" s="19"/>
      <c r="SZC5" s="19"/>
      <c r="SZD5" s="19"/>
      <c r="SZE5" s="19"/>
      <c r="SZF5" s="19"/>
      <c r="SZG5" s="19"/>
      <c r="SZH5" s="19"/>
      <c r="SZI5" s="19"/>
      <c r="SZJ5" s="19"/>
      <c r="SZK5" s="19"/>
      <c r="SZL5" s="19"/>
      <c r="SZM5" s="19"/>
      <c r="SZN5" s="19"/>
      <c r="SZO5" s="19"/>
      <c r="SZP5" s="19"/>
      <c r="SZQ5" s="19"/>
      <c r="SZR5" s="19"/>
      <c r="SZS5" s="19"/>
      <c r="SZT5" s="19"/>
      <c r="SZU5" s="19"/>
      <c r="SZV5" s="19"/>
      <c r="SZW5" s="19"/>
      <c r="SZX5" s="19"/>
      <c r="SZY5" s="19"/>
      <c r="SZZ5" s="19"/>
      <c r="TAA5" s="19"/>
      <c r="TAB5" s="19"/>
      <c r="TAC5" s="19"/>
      <c r="TAD5" s="19"/>
      <c r="TAE5" s="19"/>
      <c r="TAF5" s="19"/>
      <c r="TAG5" s="19"/>
      <c r="TAH5" s="19"/>
      <c r="TAI5" s="19"/>
      <c r="TAJ5" s="19"/>
      <c r="TAK5" s="19"/>
      <c r="TAL5" s="19"/>
      <c r="TAM5" s="19"/>
      <c r="TAN5" s="19"/>
      <c r="TAO5" s="19"/>
      <c r="TAP5" s="19"/>
      <c r="TAQ5" s="19"/>
      <c r="TAR5" s="19"/>
      <c r="TAS5" s="19"/>
      <c r="TAT5" s="19"/>
      <c r="TAU5" s="19"/>
      <c r="TAV5" s="19"/>
      <c r="TAW5" s="19"/>
      <c r="TAX5" s="19"/>
      <c r="TAY5" s="19"/>
      <c r="TAZ5" s="19"/>
      <c r="TBA5" s="19"/>
      <c r="TBB5" s="19"/>
      <c r="TBC5" s="19"/>
      <c r="TBD5" s="19"/>
      <c r="TBE5" s="19"/>
      <c r="TBF5" s="19"/>
      <c r="TBG5" s="19"/>
      <c r="TBH5" s="19"/>
      <c r="TBI5" s="19"/>
      <c r="TBJ5" s="19"/>
      <c r="TBK5" s="19"/>
      <c r="TBL5" s="19"/>
      <c r="TBM5" s="19"/>
      <c r="TBN5" s="19"/>
      <c r="TBO5" s="19"/>
      <c r="TBP5" s="19"/>
      <c r="TBQ5" s="19"/>
      <c r="TBR5" s="19"/>
      <c r="TBS5" s="19"/>
      <c r="TBT5" s="19"/>
      <c r="TBU5" s="19"/>
      <c r="TBV5" s="19"/>
      <c r="TBW5" s="19"/>
      <c r="TBX5" s="19"/>
      <c r="TBY5" s="19"/>
      <c r="TBZ5" s="19"/>
      <c r="TCA5" s="19"/>
      <c r="TCB5" s="19"/>
      <c r="TCC5" s="19"/>
      <c r="TCD5" s="19"/>
      <c r="TCE5" s="19"/>
      <c r="TCF5" s="19"/>
      <c r="TCG5" s="19"/>
      <c r="TCH5" s="19"/>
      <c r="TCI5" s="19"/>
      <c r="TCJ5" s="19"/>
      <c r="TCK5" s="19"/>
      <c r="TCL5" s="19"/>
      <c r="TCM5" s="19"/>
      <c r="TCN5" s="19"/>
      <c r="TCO5" s="19"/>
      <c r="TCP5" s="19"/>
      <c r="TCQ5" s="19"/>
      <c r="TCR5" s="19"/>
      <c r="TCS5" s="19"/>
      <c r="TCT5" s="19"/>
      <c r="TCU5" s="19"/>
      <c r="TCV5" s="19"/>
      <c r="TCW5" s="19"/>
      <c r="TCX5" s="19"/>
      <c r="TCY5" s="19"/>
      <c r="TCZ5" s="19"/>
      <c r="TDA5" s="19"/>
      <c r="TDB5" s="19"/>
      <c r="TDC5" s="19"/>
      <c r="TDD5" s="19"/>
      <c r="TDE5" s="19"/>
      <c r="TDF5" s="19"/>
      <c r="TDG5" s="19"/>
      <c r="TDH5" s="19"/>
      <c r="TDI5" s="19"/>
      <c r="TDJ5" s="19"/>
      <c r="TDK5" s="19"/>
      <c r="TDL5" s="19"/>
      <c r="TDM5" s="19"/>
      <c r="TDN5" s="19"/>
      <c r="TDO5" s="19"/>
      <c r="TDP5" s="19"/>
      <c r="TDQ5" s="19"/>
      <c r="TDR5" s="19"/>
      <c r="TDS5" s="19"/>
      <c r="TDT5" s="19"/>
      <c r="TDU5" s="19"/>
      <c r="TDV5" s="19"/>
      <c r="TDW5" s="19"/>
      <c r="TDX5" s="19"/>
      <c r="TDY5" s="19"/>
      <c r="TDZ5" s="19"/>
      <c r="TEA5" s="19"/>
      <c r="TEB5" s="19"/>
      <c r="TEC5" s="19"/>
      <c r="TED5" s="19"/>
      <c r="TEE5" s="19"/>
      <c r="TEF5" s="19"/>
      <c r="TEG5" s="19"/>
      <c r="TEH5" s="19"/>
      <c r="TEI5" s="19"/>
      <c r="TEJ5" s="19"/>
      <c r="TEK5" s="19"/>
      <c r="TEL5" s="19"/>
      <c r="TEM5" s="19"/>
      <c r="TEN5" s="19"/>
      <c r="TEO5" s="19"/>
      <c r="TEP5" s="19"/>
      <c r="TEQ5" s="19"/>
      <c r="TER5" s="19"/>
      <c r="TES5" s="19"/>
      <c r="TET5" s="19"/>
      <c r="TEU5" s="19"/>
      <c r="TEV5" s="19"/>
      <c r="TEW5" s="19"/>
      <c r="TEX5" s="19"/>
      <c r="TEY5" s="19"/>
      <c r="TEZ5" s="19"/>
      <c r="TFA5" s="19"/>
      <c r="TFB5" s="19"/>
      <c r="TFC5" s="19"/>
      <c r="TFD5" s="19"/>
      <c r="TFE5" s="19"/>
      <c r="TFF5" s="19"/>
      <c r="TFG5" s="19"/>
      <c r="TFH5" s="19"/>
      <c r="TFI5" s="19"/>
      <c r="TFJ5" s="19"/>
      <c r="TFK5" s="19"/>
      <c r="TFL5" s="19"/>
      <c r="TFM5" s="19"/>
      <c r="TFN5" s="19"/>
      <c r="TFO5" s="19"/>
      <c r="TFP5" s="19"/>
      <c r="TFQ5" s="19"/>
      <c r="TFR5" s="19"/>
      <c r="TFS5" s="19"/>
      <c r="TFT5" s="19"/>
      <c r="TFU5" s="19"/>
      <c r="TFV5" s="19"/>
      <c r="TFW5" s="19"/>
      <c r="TFX5" s="19"/>
      <c r="TFY5" s="19"/>
      <c r="TFZ5" s="19"/>
      <c r="TGA5" s="19"/>
      <c r="TGB5" s="19"/>
      <c r="TGC5" s="19"/>
      <c r="TGD5" s="19"/>
      <c r="TGE5" s="19"/>
      <c r="TGF5" s="19"/>
      <c r="TGG5" s="19"/>
      <c r="TGH5" s="19"/>
      <c r="TGI5" s="19"/>
      <c r="TGJ5" s="19"/>
      <c r="TGK5" s="19"/>
      <c r="TGL5" s="19"/>
      <c r="TGM5" s="19"/>
      <c r="TGN5" s="19"/>
      <c r="TGO5" s="19"/>
      <c r="TGP5" s="19"/>
      <c r="TGQ5" s="19"/>
      <c r="TGR5" s="19"/>
      <c r="TGS5" s="19"/>
      <c r="TGT5" s="19"/>
      <c r="TGU5" s="19"/>
      <c r="TGV5" s="19"/>
      <c r="TGW5" s="19"/>
      <c r="TGX5" s="19"/>
      <c r="TGY5" s="19"/>
      <c r="TGZ5" s="19"/>
      <c r="THA5" s="19"/>
      <c r="THB5" s="19"/>
      <c r="THC5" s="19"/>
      <c r="THD5" s="19"/>
      <c r="THE5" s="19"/>
      <c r="THF5" s="19"/>
      <c r="THG5" s="19"/>
      <c r="THH5" s="19"/>
      <c r="THI5" s="19"/>
      <c r="THJ5" s="19"/>
      <c r="THK5" s="19"/>
      <c r="THL5" s="19"/>
      <c r="THM5" s="19"/>
      <c r="THN5" s="19"/>
      <c r="THO5" s="19"/>
      <c r="THP5" s="19"/>
      <c r="THQ5" s="19"/>
      <c r="THR5" s="19"/>
      <c r="THS5" s="19"/>
      <c r="THT5" s="19"/>
      <c r="THU5" s="19"/>
      <c r="THV5" s="19"/>
      <c r="THW5" s="19"/>
      <c r="THX5" s="19"/>
      <c r="THY5" s="19"/>
      <c r="THZ5" s="19"/>
      <c r="TIA5" s="19"/>
      <c r="TIB5" s="19"/>
      <c r="TIC5" s="19"/>
      <c r="TID5" s="19"/>
      <c r="TIE5" s="19"/>
      <c r="TIF5" s="19"/>
      <c r="TIG5" s="19"/>
      <c r="TIH5" s="19"/>
      <c r="TII5" s="19"/>
      <c r="TIJ5" s="19"/>
      <c r="TIK5" s="19"/>
      <c r="TIL5" s="19"/>
      <c r="TIM5" s="19"/>
      <c r="TIN5" s="19"/>
      <c r="TIO5" s="19"/>
      <c r="TIP5" s="19"/>
      <c r="TIQ5" s="19"/>
      <c r="TIR5" s="19"/>
      <c r="TIS5" s="19"/>
      <c r="TIT5" s="19"/>
      <c r="TIU5" s="19"/>
      <c r="TIV5" s="19"/>
      <c r="TIW5" s="19"/>
      <c r="TIX5" s="19"/>
      <c r="TIY5" s="19"/>
      <c r="TIZ5" s="19"/>
      <c r="TJA5" s="19"/>
      <c r="TJB5" s="19"/>
      <c r="TJC5" s="19"/>
      <c r="TJD5" s="19"/>
      <c r="TJE5" s="19"/>
      <c r="TJF5" s="19"/>
      <c r="TJG5" s="19"/>
      <c r="TJH5" s="19"/>
      <c r="TJI5" s="19"/>
      <c r="TJJ5" s="19"/>
      <c r="TJK5" s="19"/>
      <c r="TJL5" s="19"/>
      <c r="TJM5" s="19"/>
      <c r="TJN5" s="19"/>
      <c r="TJO5" s="19"/>
      <c r="TJP5" s="19"/>
      <c r="TJQ5" s="19"/>
      <c r="TJR5" s="19"/>
      <c r="TJS5" s="19"/>
      <c r="TJT5" s="19"/>
      <c r="TJU5" s="19"/>
      <c r="TJV5" s="19"/>
      <c r="TJW5" s="19"/>
      <c r="TJX5" s="19"/>
      <c r="TJY5" s="19"/>
      <c r="TJZ5" s="19"/>
      <c r="TKA5" s="19"/>
      <c r="TKB5" s="19"/>
      <c r="TKC5" s="19"/>
      <c r="TKD5" s="19"/>
      <c r="TKE5" s="19"/>
      <c r="TKF5" s="19"/>
      <c r="TKG5" s="19"/>
      <c r="TKH5" s="19"/>
      <c r="TKI5" s="19"/>
      <c r="TKJ5" s="19"/>
      <c r="TKK5" s="19"/>
      <c r="TKL5" s="19"/>
      <c r="TKM5" s="19"/>
      <c r="TKN5" s="19"/>
      <c r="TKO5" s="19"/>
      <c r="TKP5" s="19"/>
      <c r="TKQ5" s="19"/>
      <c r="TKR5" s="19"/>
      <c r="TKS5" s="19"/>
      <c r="TKT5" s="19"/>
      <c r="TKU5" s="19"/>
      <c r="TKV5" s="19"/>
      <c r="TKW5" s="19"/>
      <c r="TKX5" s="19"/>
      <c r="TKY5" s="19"/>
      <c r="TKZ5" s="19"/>
      <c r="TLA5" s="19"/>
      <c r="TLB5" s="19"/>
      <c r="TLC5" s="19"/>
      <c r="TLD5" s="19"/>
      <c r="TLE5" s="19"/>
      <c r="TLF5" s="19"/>
      <c r="TLG5" s="19"/>
      <c r="TLH5" s="19"/>
      <c r="TLI5" s="19"/>
      <c r="TLJ5" s="19"/>
      <c r="TLK5" s="19"/>
      <c r="TLL5" s="19"/>
      <c r="TLM5" s="19"/>
      <c r="TLN5" s="19"/>
      <c r="TLO5" s="19"/>
      <c r="TLP5" s="19"/>
      <c r="TLQ5" s="19"/>
      <c r="TLR5" s="19"/>
      <c r="TLS5" s="19"/>
      <c r="TLT5" s="19"/>
      <c r="TLU5" s="19"/>
      <c r="TLV5" s="19"/>
      <c r="TLW5" s="19"/>
      <c r="TLX5" s="19"/>
      <c r="TLY5" s="19"/>
      <c r="TLZ5" s="19"/>
      <c r="TMA5" s="19"/>
      <c r="TMB5" s="19"/>
      <c r="TMC5" s="19"/>
      <c r="TMD5" s="19"/>
      <c r="TME5" s="19"/>
      <c r="TMF5" s="19"/>
      <c r="TMG5" s="19"/>
      <c r="TMH5" s="19"/>
      <c r="TMI5" s="19"/>
      <c r="TMJ5" s="19"/>
      <c r="TMK5" s="19"/>
      <c r="TML5" s="19"/>
      <c r="TMM5" s="19"/>
      <c r="TMN5" s="19"/>
      <c r="TMO5" s="19"/>
      <c r="TMP5" s="19"/>
      <c r="TMQ5" s="19"/>
      <c r="TMR5" s="19"/>
      <c r="TMS5" s="19"/>
      <c r="TMT5" s="19"/>
      <c r="TMU5" s="19"/>
      <c r="TMV5" s="19"/>
      <c r="TMW5" s="19"/>
      <c r="TMX5" s="19"/>
      <c r="TMY5" s="19"/>
      <c r="TMZ5" s="19"/>
      <c r="TNA5" s="19"/>
      <c r="TNB5" s="19"/>
      <c r="TNC5" s="19"/>
      <c r="TND5" s="19"/>
      <c r="TNE5" s="19"/>
      <c r="TNF5" s="19"/>
      <c r="TNG5" s="19"/>
      <c r="TNH5" s="19"/>
      <c r="TNI5" s="19"/>
      <c r="TNJ5" s="19"/>
      <c r="TNK5" s="19"/>
      <c r="TNL5" s="19"/>
      <c r="TNM5" s="19"/>
      <c r="TNN5" s="19"/>
      <c r="TNO5" s="19"/>
      <c r="TNP5" s="19"/>
      <c r="TNQ5" s="19"/>
      <c r="TNR5" s="19"/>
      <c r="TNS5" s="19"/>
      <c r="TNT5" s="19"/>
      <c r="TNU5" s="19"/>
      <c r="TNV5" s="19"/>
      <c r="TNW5" s="19"/>
      <c r="TNX5" s="19"/>
      <c r="TNY5" s="19"/>
      <c r="TNZ5" s="19"/>
      <c r="TOA5" s="19"/>
      <c r="TOB5" s="19"/>
      <c r="TOC5" s="19"/>
      <c r="TOD5" s="19"/>
      <c r="TOE5" s="19"/>
      <c r="TOF5" s="19"/>
      <c r="TOG5" s="19"/>
      <c r="TOH5" s="19"/>
      <c r="TOI5" s="19"/>
      <c r="TOJ5" s="19"/>
      <c r="TOK5" s="19"/>
      <c r="TOL5" s="19"/>
      <c r="TOM5" s="19"/>
      <c r="TON5" s="19"/>
      <c r="TOO5" s="19"/>
      <c r="TOP5" s="19"/>
      <c r="TOQ5" s="19"/>
      <c r="TOR5" s="19"/>
      <c r="TOS5" s="19"/>
      <c r="TOT5" s="19"/>
      <c r="TOU5" s="19"/>
      <c r="TOV5" s="19"/>
      <c r="TOW5" s="19"/>
      <c r="TOX5" s="19"/>
      <c r="TOY5" s="19"/>
      <c r="TOZ5" s="19"/>
      <c r="TPA5" s="19"/>
      <c r="TPB5" s="19"/>
      <c r="TPC5" s="19"/>
      <c r="TPD5" s="19"/>
      <c r="TPE5" s="19"/>
      <c r="TPF5" s="19"/>
      <c r="TPG5" s="19"/>
      <c r="TPH5" s="19"/>
      <c r="TPI5" s="19"/>
      <c r="TPJ5" s="19"/>
      <c r="TPK5" s="19"/>
      <c r="TPL5" s="19"/>
      <c r="TPM5" s="19"/>
      <c r="TPN5" s="19"/>
      <c r="TPO5" s="19"/>
      <c r="TPP5" s="19"/>
      <c r="TPQ5" s="19"/>
      <c r="TPR5" s="19"/>
      <c r="TPS5" s="19"/>
      <c r="TPT5" s="19"/>
      <c r="TPU5" s="19"/>
      <c r="TPV5" s="19"/>
      <c r="TPW5" s="19"/>
      <c r="TPX5" s="19"/>
      <c r="TPY5" s="19"/>
      <c r="TPZ5" s="19"/>
      <c r="TQA5" s="19"/>
      <c r="TQB5" s="19"/>
      <c r="TQC5" s="19"/>
      <c r="TQD5" s="19"/>
      <c r="TQE5" s="19"/>
      <c r="TQF5" s="19"/>
      <c r="TQG5" s="19"/>
      <c r="TQH5" s="19"/>
      <c r="TQI5" s="19"/>
      <c r="TQJ5" s="19"/>
      <c r="TQK5" s="19"/>
      <c r="TQL5" s="19"/>
      <c r="TQM5" s="19"/>
      <c r="TQN5" s="19"/>
      <c r="TQO5" s="19"/>
      <c r="TQP5" s="19"/>
      <c r="TQQ5" s="19"/>
      <c r="TQR5" s="19"/>
      <c r="TQS5" s="19"/>
      <c r="TQT5" s="19"/>
      <c r="TQU5" s="19"/>
      <c r="TQV5" s="19"/>
      <c r="TQW5" s="19"/>
      <c r="TQX5" s="19"/>
      <c r="TQY5" s="19"/>
      <c r="TQZ5" s="19"/>
      <c r="TRA5" s="19"/>
      <c r="TRB5" s="19"/>
      <c r="TRC5" s="19"/>
      <c r="TRD5" s="19"/>
      <c r="TRE5" s="19"/>
      <c r="TRF5" s="19"/>
      <c r="TRG5" s="19"/>
      <c r="TRH5" s="19"/>
      <c r="TRI5" s="19"/>
      <c r="TRJ5" s="19"/>
      <c r="TRK5" s="19"/>
      <c r="TRL5" s="19"/>
      <c r="TRM5" s="19"/>
      <c r="TRN5" s="19"/>
      <c r="TRO5" s="19"/>
      <c r="TRP5" s="19"/>
      <c r="TRQ5" s="19"/>
      <c r="TRR5" s="19"/>
      <c r="TRS5" s="19"/>
      <c r="TRT5" s="19"/>
      <c r="TRU5" s="19"/>
      <c r="TRV5" s="19"/>
      <c r="TRW5" s="19"/>
      <c r="TRX5" s="19"/>
      <c r="TRY5" s="19"/>
      <c r="TRZ5" s="19"/>
      <c r="TSA5" s="19"/>
      <c r="TSB5" s="19"/>
      <c r="TSC5" s="19"/>
      <c r="TSD5" s="19"/>
      <c r="TSE5" s="19"/>
      <c r="TSF5" s="19"/>
      <c r="TSG5" s="19"/>
      <c r="TSH5" s="19"/>
      <c r="TSI5" s="19"/>
      <c r="TSJ5" s="19"/>
      <c r="TSK5" s="19"/>
      <c r="TSL5" s="19"/>
      <c r="TSM5" s="19"/>
      <c r="TSN5" s="19"/>
      <c r="TSO5" s="19"/>
      <c r="TSP5" s="19"/>
      <c r="TSQ5" s="19"/>
      <c r="TSR5" s="19"/>
      <c r="TSS5" s="19"/>
      <c r="TST5" s="19"/>
      <c r="TSU5" s="19"/>
      <c r="TSV5" s="19"/>
      <c r="TSW5" s="19"/>
      <c r="TSX5" s="19"/>
      <c r="TSY5" s="19"/>
      <c r="TSZ5" s="19"/>
      <c r="TTA5" s="19"/>
      <c r="TTB5" s="19"/>
      <c r="TTC5" s="19"/>
      <c r="TTD5" s="19"/>
      <c r="TTE5" s="19"/>
      <c r="TTF5" s="19"/>
      <c r="TTG5" s="19"/>
      <c r="TTH5" s="19"/>
      <c r="TTI5" s="19"/>
      <c r="TTJ5" s="19"/>
      <c r="TTK5" s="19"/>
      <c r="TTL5" s="19"/>
      <c r="TTM5" s="19"/>
      <c r="TTN5" s="19"/>
      <c r="TTO5" s="19"/>
      <c r="TTP5" s="19"/>
      <c r="TTQ5" s="19"/>
      <c r="TTR5" s="19"/>
      <c r="TTS5" s="19"/>
      <c r="TTT5" s="19"/>
      <c r="TTU5" s="19"/>
      <c r="TTV5" s="19"/>
      <c r="TTW5" s="19"/>
      <c r="TTX5" s="19"/>
      <c r="TTY5" s="19"/>
      <c r="TTZ5" s="19"/>
      <c r="TUA5" s="19"/>
      <c r="TUB5" s="19"/>
      <c r="TUC5" s="19"/>
      <c r="TUD5" s="19"/>
      <c r="TUE5" s="19"/>
      <c r="TUF5" s="19"/>
      <c r="TUG5" s="19"/>
      <c r="TUH5" s="19"/>
      <c r="TUI5" s="19"/>
      <c r="TUJ5" s="19"/>
      <c r="TUK5" s="19"/>
      <c r="TUL5" s="19"/>
      <c r="TUM5" s="19"/>
      <c r="TUN5" s="19"/>
      <c r="TUO5" s="19"/>
      <c r="TUP5" s="19"/>
      <c r="TUQ5" s="19"/>
      <c r="TUR5" s="19"/>
      <c r="TUS5" s="19"/>
      <c r="TUT5" s="19"/>
      <c r="TUU5" s="19"/>
      <c r="TUV5" s="19"/>
      <c r="TUW5" s="19"/>
      <c r="TUX5" s="19"/>
      <c r="TUY5" s="19"/>
      <c r="TUZ5" s="19"/>
      <c r="TVA5" s="19"/>
      <c r="TVB5" s="19"/>
      <c r="TVC5" s="19"/>
      <c r="TVD5" s="19"/>
      <c r="TVE5" s="19"/>
      <c r="TVF5" s="19"/>
      <c r="TVG5" s="19"/>
      <c r="TVH5" s="19"/>
      <c r="TVI5" s="19"/>
      <c r="TVJ5" s="19"/>
      <c r="TVK5" s="19"/>
      <c r="TVL5" s="19"/>
      <c r="TVM5" s="19"/>
      <c r="TVN5" s="19"/>
      <c r="TVO5" s="19"/>
      <c r="TVP5" s="19"/>
      <c r="TVQ5" s="19"/>
      <c r="TVR5" s="19"/>
      <c r="TVS5" s="19"/>
      <c r="TVT5" s="19"/>
      <c r="TVU5" s="19"/>
      <c r="TVV5" s="19"/>
      <c r="TVW5" s="19"/>
      <c r="TVX5" s="19"/>
      <c r="TVY5" s="19"/>
      <c r="TVZ5" s="19"/>
      <c r="TWA5" s="19"/>
      <c r="TWB5" s="19"/>
      <c r="TWC5" s="19"/>
      <c r="TWD5" s="19"/>
      <c r="TWE5" s="19"/>
      <c r="TWF5" s="19"/>
      <c r="TWG5" s="19"/>
      <c r="TWH5" s="19"/>
      <c r="TWI5" s="19"/>
      <c r="TWJ5" s="19"/>
      <c r="TWK5" s="19"/>
      <c r="TWL5" s="19"/>
      <c r="TWM5" s="19"/>
      <c r="TWN5" s="19"/>
      <c r="TWO5" s="19"/>
      <c r="TWP5" s="19"/>
      <c r="TWQ5" s="19"/>
      <c r="TWR5" s="19"/>
      <c r="TWS5" s="19"/>
      <c r="TWT5" s="19"/>
      <c r="TWU5" s="19"/>
      <c r="TWV5" s="19"/>
      <c r="TWW5" s="19"/>
      <c r="TWX5" s="19"/>
      <c r="TWY5" s="19"/>
      <c r="TWZ5" s="19"/>
      <c r="TXA5" s="19"/>
      <c r="TXB5" s="19"/>
      <c r="TXC5" s="19"/>
      <c r="TXD5" s="19"/>
      <c r="TXE5" s="19"/>
      <c r="TXF5" s="19"/>
      <c r="TXG5" s="19"/>
      <c r="TXH5" s="19"/>
      <c r="TXI5" s="19"/>
      <c r="TXJ5" s="19"/>
      <c r="TXK5" s="19"/>
      <c r="TXL5" s="19"/>
      <c r="TXM5" s="19"/>
      <c r="TXN5" s="19"/>
      <c r="TXO5" s="19"/>
      <c r="TXP5" s="19"/>
      <c r="TXQ5" s="19"/>
      <c r="TXR5" s="19"/>
      <c r="TXS5" s="19"/>
      <c r="TXT5" s="19"/>
      <c r="TXU5" s="19"/>
      <c r="TXV5" s="19"/>
      <c r="TXW5" s="19"/>
      <c r="TXX5" s="19"/>
      <c r="TXY5" s="19"/>
      <c r="TXZ5" s="19"/>
      <c r="TYA5" s="19"/>
      <c r="TYB5" s="19"/>
      <c r="TYC5" s="19"/>
      <c r="TYD5" s="19"/>
      <c r="TYE5" s="19"/>
      <c r="TYF5" s="19"/>
      <c r="TYG5" s="19"/>
      <c r="TYH5" s="19"/>
      <c r="TYI5" s="19"/>
      <c r="TYJ5" s="19"/>
      <c r="TYK5" s="19"/>
      <c r="TYL5" s="19"/>
      <c r="TYM5" s="19"/>
      <c r="TYN5" s="19"/>
      <c r="TYO5" s="19"/>
      <c r="TYP5" s="19"/>
      <c r="TYQ5" s="19"/>
      <c r="TYR5" s="19"/>
      <c r="TYS5" s="19"/>
      <c r="TYT5" s="19"/>
      <c r="TYU5" s="19"/>
      <c r="TYV5" s="19"/>
      <c r="TYW5" s="19"/>
      <c r="TYX5" s="19"/>
      <c r="TYY5" s="19"/>
      <c r="TYZ5" s="19"/>
      <c r="TZA5" s="19"/>
      <c r="TZB5" s="19"/>
      <c r="TZC5" s="19"/>
      <c r="TZD5" s="19"/>
      <c r="TZE5" s="19"/>
      <c r="TZF5" s="19"/>
      <c r="TZG5" s="19"/>
      <c r="TZH5" s="19"/>
      <c r="TZI5" s="19"/>
      <c r="TZJ5" s="19"/>
      <c r="TZK5" s="19"/>
      <c r="TZL5" s="19"/>
      <c r="TZM5" s="19"/>
      <c r="TZN5" s="19"/>
      <c r="TZO5" s="19"/>
      <c r="TZP5" s="19"/>
      <c r="TZQ5" s="19"/>
      <c r="TZR5" s="19"/>
      <c r="TZS5" s="19"/>
      <c r="TZT5" s="19"/>
      <c r="TZU5" s="19"/>
      <c r="TZV5" s="19"/>
      <c r="TZW5" s="19"/>
      <c r="TZX5" s="19"/>
      <c r="TZY5" s="19"/>
      <c r="TZZ5" s="19"/>
      <c r="UAA5" s="19"/>
      <c r="UAB5" s="19"/>
      <c r="UAC5" s="19"/>
      <c r="UAD5" s="19"/>
      <c r="UAE5" s="19"/>
      <c r="UAF5" s="19"/>
      <c r="UAG5" s="19"/>
      <c r="UAH5" s="19"/>
      <c r="UAI5" s="19"/>
      <c r="UAJ5" s="19"/>
      <c r="UAK5" s="19"/>
      <c r="UAL5" s="19"/>
      <c r="UAM5" s="19"/>
      <c r="UAN5" s="19"/>
      <c r="UAO5" s="19"/>
      <c r="UAP5" s="19"/>
      <c r="UAQ5" s="19"/>
      <c r="UAR5" s="19"/>
      <c r="UAS5" s="19"/>
      <c r="UAT5" s="19"/>
      <c r="UAU5" s="19"/>
      <c r="UAV5" s="19"/>
      <c r="UAW5" s="19"/>
      <c r="UAX5" s="19"/>
      <c r="UAY5" s="19"/>
      <c r="UAZ5" s="19"/>
      <c r="UBA5" s="19"/>
      <c r="UBB5" s="19"/>
      <c r="UBC5" s="19"/>
      <c r="UBD5" s="19"/>
      <c r="UBE5" s="19"/>
      <c r="UBF5" s="19"/>
      <c r="UBG5" s="19"/>
      <c r="UBH5" s="19"/>
      <c r="UBI5" s="19"/>
      <c r="UBJ5" s="19"/>
      <c r="UBK5" s="19"/>
      <c r="UBL5" s="19"/>
      <c r="UBM5" s="19"/>
      <c r="UBN5" s="19"/>
      <c r="UBO5" s="19"/>
      <c r="UBP5" s="19"/>
      <c r="UBQ5" s="19"/>
      <c r="UBR5" s="19"/>
      <c r="UBS5" s="19"/>
      <c r="UBT5" s="19"/>
      <c r="UBU5" s="19"/>
      <c r="UBV5" s="19"/>
      <c r="UBW5" s="19"/>
      <c r="UBX5" s="19"/>
      <c r="UBY5" s="19"/>
      <c r="UBZ5" s="19"/>
      <c r="UCA5" s="19"/>
      <c r="UCB5" s="19"/>
      <c r="UCC5" s="19"/>
      <c r="UCD5" s="19"/>
      <c r="UCE5" s="19"/>
      <c r="UCF5" s="19"/>
      <c r="UCG5" s="19"/>
      <c r="UCH5" s="19"/>
      <c r="UCI5" s="19"/>
      <c r="UCJ5" s="19"/>
      <c r="UCK5" s="19"/>
      <c r="UCL5" s="19"/>
      <c r="UCM5" s="19"/>
      <c r="UCN5" s="19"/>
      <c r="UCO5" s="19"/>
      <c r="UCP5" s="19"/>
      <c r="UCQ5" s="19"/>
      <c r="UCR5" s="19"/>
      <c r="UCS5" s="19"/>
      <c r="UCT5" s="19"/>
      <c r="UCU5" s="19"/>
      <c r="UCV5" s="19"/>
      <c r="UCW5" s="19"/>
      <c r="UCX5" s="19"/>
      <c r="UCY5" s="19"/>
      <c r="UCZ5" s="19"/>
      <c r="UDA5" s="19"/>
      <c r="UDB5" s="19"/>
      <c r="UDC5" s="19"/>
      <c r="UDD5" s="19"/>
      <c r="UDE5" s="19"/>
      <c r="UDF5" s="19"/>
      <c r="UDG5" s="19"/>
      <c r="UDH5" s="19"/>
      <c r="UDI5" s="19"/>
      <c r="UDJ5" s="19"/>
      <c r="UDK5" s="19"/>
      <c r="UDL5" s="19"/>
      <c r="UDM5" s="19"/>
      <c r="UDN5" s="19"/>
      <c r="UDO5" s="19"/>
      <c r="UDP5" s="19"/>
      <c r="UDQ5" s="19"/>
      <c r="UDR5" s="19"/>
      <c r="UDS5" s="19"/>
      <c r="UDT5" s="19"/>
      <c r="UDU5" s="19"/>
      <c r="UDV5" s="19"/>
      <c r="UDW5" s="19"/>
      <c r="UDX5" s="19"/>
      <c r="UDY5" s="19"/>
      <c r="UDZ5" s="19"/>
      <c r="UEA5" s="19"/>
      <c r="UEB5" s="19"/>
      <c r="UEC5" s="19"/>
      <c r="UED5" s="19"/>
      <c r="UEE5" s="19"/>
      <c r="UEF5" s="19"/>
      <c r="UEG5" s="19"/>
      <c r="UEH5" s="19"/>
      <c r="UEI5" s="19"/>
      <c r="UEJ5" s="19"/>
      <c r="UEK5" s="19"/>
      <c r="UEL5" s="19"/>
      <c r="UEM5" s="19"/>
      <c r="UEN5" s="19"/>
      <c r="UEO5" s="19"/>
      <c r="UEP5" s="19"/>
      <c r="UEQ5" s="19"/>
      <c r="UER5" s="19"/>
      <c r="UES5" s="19"/>
      <c r="UET5" s="19"/>
      <c r="UEU5" s="19"/>
      <c r="UEV5" s="19"/>
      <c r="UEW5" s="19"/>
      <c r="UEX5" s="19"/>
      <c r="UEY5" s="19"/>
      <c r="UEZ5" s="19"/>
      <c r="UFA5" s="19"/>
      <c r="UFB5" s="19"/>
      <c r="UFC5" s="19"/>
      <c r="UFD5" s="19"/>
      <c r="UFE5" s="19"/>
      <c r="UFF5" s="19"/>
      <c r="UFG5" s="19"/>
      <c r="UFH5" s="19"/>
      <c r="UFI5" s="19"/>
      <c r="UFJ5" s="19"/>
      <c r="UFK5" s="19"/>
      <c r="UFL5" s="19"/>
      <c r="UFM5" s="19"/>
      <c r="UFN5" s="19"/>
      <c r="UFO5" s="19"/>
      <c r="UFP5" s="19"/>
      <c r="UFQ5" s="19"/>
      <c r="UFR5" s="19"/>
      <c r="UFS5" s="19"/>
      <c r="UFT5" s="19"/>
      <c r="UFU5" s="19"/>
      <c r="UFV5" s="19"/>
      <c r="UFW5" s="19"/>
      <c r="UFX5" s="19"/>
      <c r="UFY5" s="19"/>
      <c r="UFZ5" s="19"/>
      <c r="UGA5" s="19"/>
      <c r="UGB5" s="19"/>
      <c r="UGC5" s="19"/>
      <c r="UGD5" s="19"/>
      <c r="UGE5" s="19"/>
      <c r="UGF5" s="19"/>
      <c r="UGG5" s="19"/>
      <c r="UGH5" s="19"/>
      <c r="UGI5" s="19"/>
      <c r="UGJ5" s="19"/>
      <c r="UGK5" s="19"/>
      <c r="UGL5" s="19"/>
      <c r="UGM5" s="19"/>
      <c r="UGN5" s="19"/>
      <c r="UGO5" s="19"/>
      <c r="UGP5" s="19"/>
      <c r="UGQ5" s="19"/>
      <c r="UGR5" s="19"/>
      <c r="UGS5" s="19"/>
      <c r="UGT5" s="19"/>
      <c r="UGU5" s="19"/>
      <c r="UGV5" s="19"/>
      <c r="UGW5" s="19"/>
      <c r="UGX5" s="19"/>
      <c r="UGY5" s="19"/>
      <c r="UGZ5" s="19"/>
      <c r="UHA5" s="19"/>
      <c r="UHB5" s="19"/>
      <c r="UHC5" s="19"/>
      <c r="UHD5" s="19"/>
      <c r="UHE5" s="19"/>
      <c r="UHF5" s="19"/>
      <c r="UHG5" s="19"/>
      <c r="UHH5" s="19"/>
      <c r="UHI5" s="19"/>
      <c r="UHJ5" s="19"/>
      <c r="UHK5" s="19"/>
      <c r="UHL5" s="19"/>
      <c r="UHM5" s="19"/>
      <c r="UHN5" s="19"/>
      <c r="UHO5" s="19"/>
      <c r="UHP5" s="19"/>
      <c r="UHQ5" s="19"/>
      <c r="UHR5" s="19"/>
      <c r="UHS5" s="19"/>
      <c r="UHT5" s="19"/>
      <c r="UHU5" s="19"/>
      <c r="UHV5" s="19"/>
      <c r="UHW5" s="19"/>
      <c r="UHX5" s="19"/>
      <c r="UHY5" s="19"/>
      <c r="UHZ5" s="19"/>
      <c r="UIA5" s="19"/>
      <c r="UIB5" s="19"/>
      <c r="UIC5" s="19"/>
      <c r="UID5" s="19"/>
      <c r="UIE5" s="19"/>
      <c r="UIF5" s="19"/>
      <c r="UIG5" s="19"/>
      <c r="UIH5" s="19"/>
      <c r="UII5" s="19"/>
      <c r="UIJ5" s="19"/>
      <c r="UIK5" s="19"/>
      <c r="UIL5" s="19"/>
      <c r="UIM5" s="19"/>
      <c r="UIN5" s="19"/>
      <c r="UIO5" s="19"/>
      <c r="UIP5" s="19"/>
      <c r="UIQ5" s="19"/>
      <c r="UIR5" s="19"/>
      <c r="UIS5" s="19"/>
      <c r="UIT5" s="19"/>
      <c r="UIU5" s="19"/>
      <c r="UIV5" s="19"/>
      <c r="UIW5" s="19"/>
      <c r="UIX5" s="19"/>
      <c r="UIY5" s="19"/>
      <c r="UIZ5" s="19"/>
      <c r="UJA5" s="19"/>
      <c r="UJB5" s="19"/>
      <c r="UJC5" s="19"/>
      <c r="UJD5" s="19"/>
      <c r="UJE5" s="19"/>
      <c r="UJF5" s="19"/>
      <c r="UJG5" s="19"/>
      <c r="UJH5" s="19"/>
      <c r="UJI5" s="19"/>
      <c r="UJJ5" s="19"/>
      <c r="UJK5" s="19"/>
      <c r="UJL5" s="19"/>
      <c r="UJM5" s="19"/>
      <c r="UJN5" s="19"/>
      <c r="UJO5" s="19"/>
      <c r="UJP5" s="19"/>
      <c r="UJQ5" s="19"/>
      <c r="UJR5" s="19"/>
      <c r="UJS5" s="19"/>
      <c r="UJT5" s="19"/>
      <c r="UJU5" s="19"/>
      <c r="UJV5" s="19"/>
      <c r="UJW5" s="19"/>
      <c r="UJX5" s="19"/>
      <c r="UJY5" s="19"/>
      <c r="UJZ5" s="19"/>
      <c r="UKA5" s="19"/>
      <c r="UKB5" s="19"/>
      <c r="UKC5" s="19"/>
      <c r="UKD5" s="19"/>
      <c r="UKE5" s="19"/>
      <c r="UKF5" s="19"/>
      <c r="UKG5" s="19"/>
      <c r="UKH5" s="19"/>
      <c r="UKI5" s="19"/>
      <c r="UKJ5" s="19"/>
      <c r="UKK5" s="19"/>
      <c r="UKL5" s="19"/>
      <c r="UKM5" s="19"/>
      <c r="UKN5" s="19"/>
      <c r="UKO5" s="19"/>
      <c r="UKP5" s="19"/>
      <c r="UKQ5" s="19"/>
      <c r="UKR5" s="19"/>
      <c r="UKS5" s="19"/>
      <c r="UKT5" s="19"/>
      <c r="UKU5" s="19"/>
      <c r="UKV5" s="19"/>
      <c r="UKW5" s="19"/>
      <c r="UKX5" s="19"/>
      <c r="UKY5" s="19"/>
      <c r="UKZ5" s="19"/>
      <c r="ULA5" s="19"/>
      <c r="ULB5" s="19"/>
      <c r="ULC5" s="19"/>
      <c r="ULD5" s="19"/>
      <c r="ULE5" s="19"/>
      <c r="ULF5" s="19"/>
      <c r="ULG5" s="19"/>
      <c r="ULH5" s="19"/>
      <c r="ULI5" s="19"/>
      <c r="ULJ5" s="19"/>
      <c r="ULK5" s="19"/>
      <c r="ULL5" s="19"/>
      <c r="ULM5" s="19"/>
      <c r="ULN5" s="19"/>
      <c r="ULO5" s="19"/>
      <c r="ULP5" s="19"/>
      <c r="ULQ5" s="19"/>
      <c r="ULR5" s="19"/>
      <c r="ULS5" s="19"/>
      <c r="ULT5" s="19"/>
      <c r="ULU5" s="19"/>
      <c r="ULV5" s="19"/>
      <c r="ULW5" s="19"/>
      <c r="ULX5" s="19"/>
      <c r="ULY5" s="19"/>
      <c r="ULZ5" s="19"/>
      <c r="UMA5" s="19"/>
      <c r="UMB5" s="19"/>
      <c r="UMC5" s="19"/>
      <c r="UMD5" s="19"/>
      <c r="UME5" s="19"/>
      <c r="UMF5" s="19"/>
      <c r="UMG5" s="19"/>
      <c r="UMH5" s="19"/>
      <c r="UMI5" s="19"/>
      <c r="UMJ5" s="19"/>
      <c r="UMK5" s="19"/>
      <c r="UML5" s="19"/>
      <c r="UMM5" s="19"/>
      <c r="UMN5" s="19"/>
      <c r="UMO5" s="19"/>
      <c r="UMP5" s="19"/>
      <c r="UMQ5" s="19"/>
      <c r="UMR5" s="19"/>
      <c r="UMS5" s="19"/>
      <c r="UMT5" s="19"/>
      <c r="UMU5" s="19"/>
      <c r="UMV5" s="19"/>
      <c r="UMW5" s="19"/>
      <c r="UMX5" s="19"/>
      <c r="UMY5" s="19"/>
      <c r="UMZ5" s="19"/>
      <c r="UNA5" s="19"/>
      <c r="UNB5" s="19"/>
      <c r="UNC5" s="19"/>
      <c r="UND5" s="19"/>
      <c r="UNE5" s="19"/>
      <c r="UNF5" s="19"/>
      <c r="UNG5" s="19"/>
      <c r="UNH5" s="19"/>
      <c r="UNI5" s="19"/>
      <c r="UNJ5" s="19"/>
      <c r="UNK5" s="19"/>
      <c r="UNL5" s="19"/>
      <c r="UNM5" s="19"/>
      <c r="UNN5" s="19"/>
      <c r="UNO5" s="19"/>
      <c r="UNP5" s="19"/>
      <c r="UNQ5" s="19"/>
      <c r="UNR5" s="19"/>
      <c r="UNS5" s="19"/>
      <c r="UNT5" s="19"/>
      <c r="UNU5" s="19"/>
      <c r="UNV5" s="19"/>
      <c r="UNW5" s="19"/>
      <c r="UNX5" s="19"/>
      <c r="UNY5" s="19"/>
      <c r="UNZ5" s="19"/>
      <c r="UOA5" s="19"/>
      <c r="UOB5" s="19"/>
      <c r="UOC5" s="19"/>
      <c r="UOD5" s="19"/>
      <c r="UOE5" s="19"/>
      <c r="UOF5" s="19"/>
      <c r="UOG5" s="19"/>
      <c r="UOH5" s="19"/>
      <c r="UOI5" s="19"/>
      <c r="UOJ5" s="19"/>
      <c r="UOK5" s="19"/>
      <c r="UOL5" s="19"/>
      <c r="UOM5" s="19"/>
      <c r="UON5" s="19"/>
      <c r="UOO5" s="19"/>
      <c r="UOP5" s="19"/>
      <c r="UOQ5" s="19"/>
      <c r="UOR5" s="19"/>
      <c r="UOS5" s="19"/>
      <c r="UOT5" s="19"/>
      <c r="UOU5" s="19"/>
      <c r="UOV5" s="19"/>
      <c r="UOW5" s="19"/>
      <c r="UOX5" s="19"/>
      <c r="UOY5" s="19"/>
      <c r="UOZ5" s="19"/>
      <c r="UPA5" s="19"/>
      <c r="UPB5" s="19"/>
      <c r="UPC5" s="19"/>
      <c r="UPD5" s="19"/>
      <c r="UPE5" s="19"/>
      <c r="UPF5" s="19"/>
      <c r="UPG5" s="19"/>
      <c r="UPH5" s="19"/>
      <c r="UPI5" s="19"/>
      <c r="UPJ5" s="19"/>
      <c r="UPK5" s="19"/>
      <c r="UPL5" s="19"/>
      <c r="UPM5" s="19"/>
      <c r="UPN5" s="19"/>
      <c r="UPO5" s="19"/>
      <c r="UPP5" s="19"/>
      <c r="UPQ5" s="19"/>
      <c r="UPR5" s="19"/>
      <c r="UPS5" s="19"/>
      <c r="UPT5" s="19"/>
      <c r="UPU5" s="19"/>
      <c r="UPV5" s="19"/>
      <c r="UPW5" s="19"/>
      <c r="UPX5" s="19"/>
      <c r="UPY5" s="19"/>
      <c r="UPZ5" s="19"/>
      <c r="UQA5" s="19"/>
      <c r="UQB5" s="19"/>
      <c r="UQC5" s="19"/>
      <c r="UQD5" s="19"/>
      <c r="UQE5" s="19"/>
      <c r="UQF5" s="19"/>
      <c r="UQG5" s="19"/>
      <c r="UQH5" s="19"/>
      <c r="UQI5" s="19"/>
      <c r="UQJ5" s="19"/>
      <c r="UQK5" s="19"/>
      <c r="UQL5" s="19"/>
      <c r="UQM5" s="19"/>
      <c r="UQN5" s="19"/>
      <c r="UQO5" s="19"/>
      <c r="UQP5" s="19"/>
      <c r="UQQ5" s="19"/>
      <c r="UQR5" s="19"/>
      <c r="UQS5" s="19"/>
      <c r="UQT5" s="19"/>
      <c r="UQU5" s="19"/>
      <c r="UQV5" s="19"/>
      <c r="UQW5" s="19"/>
      <c r="UQX5" s="19"/>
      <c r="UQY5" s="19"/>
      <c r="UQZ5" s="19"/>
      <c r="URA5" s="19"/>
      <c r="URB5" s="19"/>
      <c r="URC5" s="19"/>
      <c r="URD5" s="19"/>
      <c r="URE5" s="19"/>
      <c r="URF5" s="19"/>
      <c r="URG5" s="19"/>
      <c r="URH5" s="19"/>
      <c r="URI5" s="19"/>
      <c r="URJ5" s="19"/>
      <c r="URK5" s="19"/>
      <c r="URL5" s="19"/>
      <c r="URM5" s="19"/>
      <c r="URN5" s="19"/>
      <c r="URO5" s="19"/>
      <c r="URP5" s="19"/>
      <c r="URQ5" s="19"/>
      <c r="URR5" s="19"/>
      <c r="URS5" s="19"/>
      <c r="URT5" s="19"/>
      <c r="URU5" s="19"/>
      <c r="URV5" s="19"/>
      <c r="URW5" s="19"/>
      <c r="URX5" s="19"/>
      <c r="URY5" s="19"/>
      <c r="URZ5" s="19"/>
      <c r="USA5" s="19"/>
      <c r="USB5" s="19"/>
      <c r="USC5" s="19"/>
      <c r="USD5" s="19"/>
      <c r="USE5" s="19"/>
      <c r="USF5" s="19"/>
      <c r="USG5" s="19"/>
      <c r="USH5" s="19"/>
      <c r="USI5" s="19"/>
      <c r="USJ5" s="19"/>
      <c r="USK5" s="19"/>
      <c r="USL5" s="19"/>
      <c r="USM5" s="19"/>
      <c r="USN5" s="19"/>
      <c r="USO5" s="19"/>
      <c r="USP5" s="19"/>
      <c r="USQ5" s="19"/>
      <c r="USR5" s="19"/>
      <c r="USS5" s="19"/>
      <c r="UST5" s="19"/>
      <c r="USU5" s="19"/>
      <c r="USV5" s="19"/>
      <c r="USW5" s="19"/>
      <c r="USX5" s="19"/>
      <c r="USY5" s="19"/>
      <c r="USZ5" s="19"/>
      <c r="UTA5" s="19"/>
      <c r="UTB5" s="19"/>
      <c r="UTC5" s="19"/>
      <c r="UTD5" s="19"/>
      <c r="UTE5" s="19"/>
      <c r="UTF5" s="19"/>
      <c r="UTG5" s="19"/>
      <c r="UTH5" s="19"/>
      <c r="UTI5" s="19"/>
      <c r="UTJ5" s="19"/>
      <c r="UTK5" s="19"/>
      <c r="UTL5" s="19"/>
      <c r="UTM5" s="19"/>
      <c r="UTN5" s="19"/>
      <c r="UTO5" s="19"/>
      <c r="UTP5" s="19"/>
      <c r="UTQ5" s="19"/>
      <c r="UTR5" s="19"/>
      <c r="UTS5" s="19"/>
      <c r="UTT5" s="19"/>
      <c r="UTU5" s="19"/>
      <c r="UTV5" s="19"/>
      <c r="UTW5" s="19"/>
      <c r="UTX5" s="19"/>
      <c r="UTY5" s="19"/>
      <c r="UTZ5" s="19"/>
      <c r="UUA5" s="19"/>
      <c r="UUB5" s="19"/>
      <c r="UUC5" s="19"/>
      <c r="UUD5" s="19"/>
      <c r="UUE5" s="19"/>
      <c r="UUF5" s="19"/>
      <c r="UUG5" s="19"/>
      <c r="UUH5" s="19"/>
      <c r="UUI5" s="19"/>
      <c r="UUJ5" s="19"/>
      <c r="UUK5" s="19"/>
      <c r="UUL5" s="19"/>
      <c r="UUM5" s="19"/>
      <c r="UUN5" s="19"/>
      <c r="UUO5" s="19"/>
      <c r="UUP5" s="19"/>
      <c r="UUQ5" s="19"/>
      <c r="UUR5" s="19"/>
      <c r="UUS5" s="19"/>
      <c r="UUT5" s="19"/>
      <c r="UUU5" s="19"/>
      <c r="UUV5" s="19"/>
      <c r="UUW5" s="19"/>
      <c r="UUX5" s="19"/>
      <c r="UUY5" s="19"/>
      <c r="UUZ5" s="19"/>
      <c r="UVA5" s="19"/>
      <c r="UVB5" s="19"/>
      <c r="UVC5" s="19"/>
      <c r="UVD5" s="19"/>
      <c r="UVE5" s="19"/>
      <c r="UVF5" s="19"/>
      <c r="UVG5" s="19"/>
      <c r="UVH5" s="19"/>
      <c r="UVI5" s="19"/>
      <c r="UVJ5" s="19"/>
      <c r="UVK5" s="19"/>
      <c r="UVL5" s="19"/>
      <c r="UVM5" s="19"/>
      <c r="UVN5" s="19"/>
      <c r="UVO5" s="19"/>
      <c r="UVP5" s="19"/>
      <c r="UVQ5" s="19"/>
      <c r="UVR5" s="19"/>
      <c r="UVS5" s="19"/>
      <c r="UVT5" s="19"/>
      <c r="UVU5" s="19"/>
      <c r="UVV5" s="19"/>
      <c r="UVW5" s="19"/>
      <c r="UVX5" s="19"/>
      <c r="UVY5" s="19"/>
      <c r="UVZ5" s="19"/>
      <c r="UWA5" s="19"/>
      <c r="UWB5" s="19"/>
      <c r="UWC5" s="19"/>
      <c r="UWD5" s="19"/>
      <c r="UWE5" s="19"/>
      <c r="UWF5" s="19"/>
      <c r="UWG5" s="19"/>
      <c r="UWH5" s="19"/>
      <c r="UWI5" s="19"/>
      <c r="UWJ5" s="19"/>
      <c r="UWK5" s="19"/>
      <c r="UWL5" s="19"/>
      <c r="UWM5" s="19"/>
      <c r="UWN5" s="19"/>
      <c r="UWO5" s="19"/>
      <c r="UWP5" s="19"/>
      <c r="UWQ5" s="19"/>
      <c r="UWR5" s="19"/>
      <c r="UWS5" s="19"/>
      <c r="UWT5" s="19"/>
      <c r="UWU5" s="19"/>
      <c r="UWV5" s="19"/>
      <c r="UWW5" s="19"/>
      <c r="UWX5" s="19"/>
      <c r="UWY5" s="19"/>
      <c r="UWZ5" s="19"/>
      <c r="UXA5" s="19"/>
      <c r="UXB5" s="19"/>
      <c r="UXC5" s="19"/>
      <c r="UXD5" s="19"/>
      <c r="UXE5" s="19"/>
      <c r="UXF5" s="19"/>
      <c r="UXG5" s="19"/>
      <c r="UXH5" s="19"/>
      <c r="UXI5" s="19"/>
      <c r="UXJ5" s="19"/>
      <c r="UXK5" s="19"/>
      <c r="UXL5" s="19"/>
      <c r="UXM5" s="19"/>
      <c r="UXN5" s="19"/>
      <c r="UXO5" s="19"/>
      <c r="UXP5" s="19"/>
      <c r="UXQ5" s="19"/>
      <c r="UXR5" s="19"/>
      <c r="UXS5" s="19"/>
      <c r="UXT5" s="19"/>
      <c r="UXU5" s="19"/>
      <c r="UXV5" s="19"/>
      <c r="UXW5" s="19"/>
      <c r="UXX5" s="19"/>
      <c r="UXY5" s="19"/>
      <c r="UXZ5" s="19"/>
      <c r="UYA5" s="19"/>
      <c r="UYB5" s="19"/>
      <c r="UYC5" s="19"/>
      <c r="UYD5" s="19"/>
      <c r="UYE5" s="19"/>
      <c r="UYF5" s="19"/>
      <c r="UYG5" s="19"/>
      <c r="UYH5" s="19"/>
      <c r="UYI5" s="19"/>
      <c r="UYJ5" s="19"/>
      <c r="UYK5" s="19"/>
      <c r="UYL5" s="19"/>
      <c r="UYM5" s="19"/>
      <c r="UYN5" s="19"/>
      <c r="UYO5" s="19"/>
      <c r="UYP5" s="19"/>
      <c r="UYQ5" s="19"/>
      <c r="UYR5" s="19"/>
      <c r="UYS5" s="19"/>
      <c r="UYT5" s="19"/>
      <c r="UYU5" s="19"/>
      <c r="UYV5" s="19"/>
      <c r="UYW5" s="19"/>
      <c r="UYX5" s="19"/>
      <c r="UYY5" s="19"/>
      <c r="UYZ5" s="19"/>
      <c r="UZA5" s="19"/>
      <c r="UZB5" s="19"/>
      <c r="UZC5" s="19"/>
      <c r="UZD5" s="19"/>
      <c r="UZE5" s="19"/>
      <c r="UZF5" s="19"/>
      <c r="UZG5" s="19"/>
      <c r="UZH5" s="19"/>
      <c r="UZI5" s="19"/>
      <c r="UZJ5" s="19"/>
      <c r="UZK5" s="19"/>
      <c r="UZL5" s="19"/>
      <c r="UZM5" s="19"/>
      <c r="UZN5" s="19"/>
      <c r="UZO5" s="19"/>
      <c r="UZP5" s="19"/>
      <c r="UZQ5" s="19"/>
      <c r="UZR5" s="19"/>
      <c r="UZS5" s="19"/>
      <c r="UZT5" s="19"/>
      <c r="UZU5" s="19"/>
      <c r="UZV5" s="19"/>
      <c r="UZW5" s="19"/>
      <c r="UZX5" s="19"/>
      <c r="UZY5" s="19"/>
      <c r="UZZ5" s="19"/>
      <c r="VAA5" s="19"/>
      <c r="VAB5" s="19"/>
      <c r="VAC5" s="19"/>
      <c r="VAD5" s="19"/>
      <c r="VAE5" s="19"/>
      <c r="VAF5" s="19"/>
      <c r="VAG5" s="19"/>
      <c r="VAH5" s="19"/>
      <c r="VAI5" s="19"/>
      <c r="VAJ5" s="19"/>
      <c r="VAK5" s="19"/>
      <c r="VAL5" s="19"/>
      <c r="VAM5" s="19"/>
      <c r="VAN5" s="19"/>
      <c r="VAO5" s="19"/>
      <c r="VAP5" s="19"/>
      <c r="VAQ5" s="19"/>
      <c r="VAR5" s="19"/>
      <c r="VAS5" s="19"/>
      <c r="VAT5" s="19"/>
      <c r="VAU5" s="19"/>
      <c r="VAV5" s="19"/>
      <c r="VAW5" s="19"/>
      <c r="VAX5" s="19"/>
      <c r="VAY5" s="19"/>
      <c r="VAZ5" s="19"/>
      <c r="VBA5" s="19"/>
      <c r="VBB5" s="19"/>
      <c r="VBC5" s="19"/>
      <c r="VBD5" s="19"/>
      <c r="VBE5" s="19"/>
      <c r="VBF5" s="19"/>
      <c r="VBG5" s="19"/>
      <c r="VBH5" s="19"/>
      <c r="VBI5" s="19"/>
      <c r="VBJ5" s="19"/>
      <c r="VBK5" s="19"/>
      <c r="VBL5" s="19"/>
      <c r="VBM5" s="19"/>
      <c r="VBN5" s="19"/>
      <c r="VBO5" s="19"/>
      <c r="VBP5" s="19"/>
      <c r="VBQ5" s="19"/>
      <c r="VBR5" s="19"/>
      <c r="VBS5" s="19"/>
      <c r="VBT5" s="19"/>
      <c r="VBU5" s="19"/>
      <c r="VBV5" s="19"/>
      <c r="VBW5" s="19"/>
      <c r="VBX5" s="19"/>
      <c r="VBY5" s="19"/>
      <c r="VBZ5" s="19"/>
      <c r="VCA5" s="19"/>
      <c r="VCB5" s="19"/>
      <c r="VCC5" s="19"/>
      <c r="VCD5" s="19"/>
      <c r="VCE5" s="19"/>
      <c r="VCF5" s="19"/>
      <c r="VCG5" s="19"/>
      <c r="VCH5" s="19"/>
      <c r="VCI5" s="19"/>
      <c r="VCJ5" s="19"/>
      <c r="VCK5" s="19"/>
      <c r="VCL5" s="19"/>
      <c r="VCM5" s="19"/>
      <c r="VCN5" s="19"/>
      <c r="VCO5" s="19"/>
      <c r="VCP5" s="19"/>
      <c r="VCQ5" s="19"/>
      <c r="VCR5" s="19"/>
      <c r="VCS5" s="19"/>
      <c r="VCT5" s="19"/>
      <c r="VCU5" s="19"/>
      <c r="VCV5" s="19"/>
      <c r="VCW5" s="19"/>
      <c r="VCX5" s="19"/>
      <c r="VCY5" s="19"/>
      <c r="VCZ5" s="19"/>
      <c r="VDA5" s="19"/>
      <c r="VDB5" s="19"/>
      <c r="VDC5" s="19"/>
      <c r="VDD5" s="19"/>
      <c r="VDE5" s="19"/>
      <c r="VDF5" s="19"/>
      <c r="VDG5" s="19"/>
      <c r="VDH5" s="19"/>
      <c r="VDI5" s="19"/>
      <c r="VDJ5" s="19"/>
      <c r="VDK5" s="19"/>
      <c r="VDL5" s="19"/>
      <c r="VDM5" s="19"/>
      <c r="VDN5" s="19"/>
      <c r="VDO5" s="19"/>
      <c r="VDP5" s="19"/>
      <c r="VDQ5" s="19"/>
      <c r="VDR5" s="19"/>
      <c r="VDS5" s="19"/>
      <c r="VDT5" s="19"/>
      <c r="VDU5" s="19"/>
      <c r="VDV5" s="19"/>
      <c r="VDW5" s="19"/>
      <c r="VDX5" s="19"/>
      <c r="VDY5" s="19"/>
      <c r="VDZ5" s="19"/>
      <c r="VEA5" s="19"/>
      <c r="VEB5" s="19"/>
      <c r="VEC5" s="19"/>
      <c r="VED5" s="19"/>
      <c r="VEE5" s="19"/>
      <c r="VEF5" s="19"/>
      <c r="VEG5" s="19"/>
      <c r="VEH5" s="19"/>
      <c r="VEI5" s="19"/>
      <c r="VEJ5" s="19"/>
      <c r="VEK5" s="19"/>
      <c r="VEL5" s="19"/>
      <c r="VEM5" s="19"/>
      <c r="VEN5" s="19"/>
      <c r="VEO5" s="19"/>
      <c r="VEP5" s="19"/>
      <c r="VEQ5" s="19"/>
      <c r="VER5" s="19"/>
      <c r="VES5" s="19"/>
      <c r="VET5" s="19"/>
      <c r="VEU5" s="19"/>
      <c r="VEV5" s="19"/>
      <c r="VEW5" s="19"/>
      <c r="VEX5" s="19"/>
      <c r="VEY5" s="19"/>
      <c r="VEZ5" s="19"/>
      <c r="VFA5" s="19"/>
      <c r="VFB5" s="19"/>
      <c r="VFC5" s="19"/>
      <c r="VFD5" s="19"/>
      <c r="VFE5" s="19"/>
      <c r="VFF5" s="19"/>
      <c r="VFG5" s="19"/>
      <c r="VFH5" s="19"/>
      <c r="VFI5" s="19"/>
      <c r="VFJ5" s="19"/>
      <c r="VFK5" s="19"/>
      <c r="VFL5" s="19"/>
      <c r="VFM5" s="19"/>
      <c r="VFN5" s="19"/>
      <c r="VFO5" s="19"/>
      <c r="VFP5" s="19"/>
      <c r="VFQ5" s="19"/>
      <c r="VFR5" s="19"/>
      <c r="VFS5" s="19"/>
      <c r="VFT5" s="19"/>
      <c r="VFU5" s="19"/>
      <c r="VFV5" s="19"/>
      <c r="VFW5" s="19"/>
      <c r="VFX5" s="19"/>
      <c r="VFY5" s="19"/>
      <c r="VFZ5" s="19"/>
      <c r="VGA5" s="19"/>
      <c r="VGB5" s="19"/>
      <c r="VGC5" s="19"/>
      <c r="VGD5" s="19"/>
      <c r="VGE5" s="19"/>
      <c r="VGF5" s="19"/>
      <c r="VGG5" s="19"/>
      <c r="VGH5" s="19"/>
      <c r="VGI5" s="19"/>
      <c r="VGJ5" s="19"/>
      <c r="VGK5" s="19"/>
      <c r="VGL5" s="19"/>
      <c r="VGM5" s="19"/>
      <c r="VGN5" s="19"/>
      <c r="VGO5" s="19"/>
      <c r="VGP5" s="19"/>
      <c r="VGQ5" s="19"/>
      <c r="VGR5" s="19"/>
      <c r="VGS5" s="19"/>
      <c r="VGT5" s="19"/>
      <c r="VGU5" s="19"/>
      <c r="VGV5" s="19"/>
      <c r="VGW5" s="19"/>
      <c r="VGX5" s="19"/>
      <c r="VGY5" s="19"/>
      <c r="VGZ5" s="19"/>
      <c r="VHA5" s="19"/>
      <c r="VHB5" s="19"/>
      <c r="VHC5" s="19"/>
      <c r="VHD5" s="19"/>
      <c r="VHE5" s="19"/>
      <c r="VHF5" s="19"/>
      <c r="VHG5" s="19"/>
      <c r="VHH5" s="19"/>
      <c r="VHI5" s="19"/>
      <c r="VHJ5" s="19"/>
      <c r="VHK5" s="19"/>
      <c r="VHL5" s="19"/>
      <c r="VHM5" s="19"/>
      <c r="VHN5" s="19"/>
      <c r="VHO5" s="19"/>
      <c r="VHP5" s="19"/>
      <c r="VHQ5" s="19"/>
      <c r="VHR5" s="19"/>
      <c r="VHS5" s="19"/>
      <c r="VHT5" s="19"/>
      <c r="VHU5" s="19"/>
      <c r="VHV5" s="19"/>
      <c r="VHW5" s="19"/>
      <c r="VHX5" s="19"/>
      <c r="VHY5" s="19"/>
      <c r="VHZ5" s="19"/>
      <c r="VIA5" s="19"/>
      <c r="VIB5" s="19"/>
      <c r="VIC5" s="19"/>
      <c r="VID5" s="19"/>
      <c r="VIE5" s="19"/>
      <c r="VIF5" s="19"/>
      <c r="VIG5" s="19"/>
      <c r="VIH5" s="19"/>
      <c r="VII5" s="19"/>
      <c r="VIJ5" s="19"/>
      <c r="VIK5" s="19"/>
      <c r="VIL5" s="19"/>
      <c r="VIM5" s="19"/>
      <c r="VIN5" s="19"/>
      <c r="VIO5" s="19"/>
      <c r="VIP5" s="19"/>
      <c r="VIQ5" s="19"/>
      <c r="VIR5" s="19"/>
      <c r="VIS5" s="19"/>
      <c r="VIT5" s="19"/>
      <c r="VIU5" s="19"/>
      <c r="VIV5" s="19"/>
      <c r="VIW5" s="19"/>
      <c r="VIX5" s="19"/>
      <c r="VIY5" s="19"/>
      <c r="VIZ5" s="19"/>
      <c r="VJA5" s="19"/>
      <c r="VJB5" s="19"/>
      <c r="VJC5" s="19"/>
      <c r="VJD5" s="19"/>
      <c r="VJE5" s="19"/>
      <c r="VJF5" s="19"/>
      <c r="VJG5" s="19"/>
      <c r="VJH5" s="19"/>
      <c r="VJI5" s="19"/>
      <c r="VJJ5" s="19"/>
      <c r="VJK5" s="19"/>
      <c r="VJL5" s="19"/>
      <c r="VJM5" s="19"/>
      <c r="VJN5" s="19"/>
      <c r="VJO5" s="19"/>
      <c r="VJP5" s="19"/>
      <c r="VJQ5" s="19"/>
      <c r="VJR5" s="19"/>
      <c r="VJS5" s="19"/>
      <c r="VJT5" s="19"/>
      <c r="VJU5" s="19"/>
      <c r="VJV5" s="19"/>
      <c r="VJW5" s="19"/>
      <c r="VJX5" s="19"/>
      <c r="VJY5" s="19"/>
      <c r="VJZ5" s="19"/>
      <c r="VKA5" s="19"/>
      <c r="VKB5" s="19"/>
      <c r="VKC5" s="19"/>
      <c r="VKD5" s="19"/>
      <c r="VKE5" s="19"/>
      <c r="VKF5" s="19"/>
      <c r="VKG5" s="19"/>
      <c r="VKH5" s="19"/>
      <c r="VKI5" s="19"/>
      <c r="VKJ5" s="19"/>
      <c r="VKK5" s="19"/>
      <c r="VKL5" s="19"/>
      <c r="VKM5" s="19"/>
      <c r="VKN5" s="19"/>
      <c r="VKO5" s="19"/>
      <c r="VKP5" s="19"/>
      <c r="VKQ5" s="19"/>
      <c r="VKR5" s="19"/>
      <c r="VKS5" s="19"/>
      <c r="VKT5" s="19"/>
      <c r="VKU5" s="19"/>
      <c r="VKV5" s="19"/>
      <c r="VKW5" s="19"/>
      <c r="VKX5" s="19"/>
      <c r="VKY5" s="19"/>
      <c r="VKZ5" s="19"/>
      <c r="VLA5" s="19"/>
      <c r="VLB5" s="19"/>
      <c r="VLC5" s="19"/>
      <c r="VLD5" s="19"/>
      <c r="VLE5" s="19"/>
      <c r="VLF5" s="19"/>
      <c r="VLG5" s="19"/>
      <c r="VLH5" s="19"/>
      <c r="VLI5" s="19"/>
      <c r="VLJ5" s="19"/>
      <c r="VLK5" s="19"/>
      <c r="VLL5" s="19"/>
      <c r="VLM5" s="19"/>
      <c r="VLN5" s="19"/>
      <c r="VLO5" s="19"/>
      <c r="VLP5" s="19"/>
      <c r="VLQ5" s="19"/>
      <c r="VLR5" s="19"/>
      <c r="VLS5" s="19"/>
      <c r="VLT5" s="19"/>
      <c r="VLU5" s="19"/>
      <c r="VLV5" s="19"/>
      <c r="VLW5" s="19"/>
      <c r="VLX5" s="19"/>
      <c r="VLY5" s="19"/>
      <c r="VLZ5" s="19"/>
      <c r="VMA5" s="19"/>
      <c r="VMB5" s="19"/>
      <c r="VMC5" s="19"/>
      <c r="VMD5" s="19"/>
      <c r="VME5" s="19"/>
      <c r="VMF5" s="19"/>
      <c r="VMG5" s="19"/>
      <c r="VMH5" s="19"/>
      <c r="VMI5" s="19"/>
      <c r="VMJ5" s="19"/>
      <c r="VMK5" s="19"/>
      <c r="VML5" s="19"/>
      <c r="VMM5" s="19"/>
      <c r="VMN5" s="19"/>
      <c r="VMO5" s="19"/>
      <c r="VMP5" s="19"/>
      <c r="VMQ5" s="19"/>
      <c r="VMR5" s="19"/>
      <c r="VMS5" s="19"/>
      <c r="VMT5" s="19"/>
      <c r="VMU5" s="19"/>
      <c r="VMV5" s="19"/>
      <c r="VMW5" s="19"/>
      <c r="VMX5" s="19"/>
      <c r="VMY5" s="19"/>
      <c r="VMZ5" s="19"/>
      <c r="VNA5" s="19"/>
      <c r="VNB5" s="19"/>
      <c r="VNC5" s="19"/>
      <c r="VND5" s="19"/>
      <c r="VNE5" s="19"/>
      <c r="VNF5" s="19"/>
      <c r="VNG5" s="19"/>
      <c r="VNH5" s="19"/>
      <c r="VNI5" s="19"/>
      <c r="VNJ5" s="19"/>
      <c r="VNK5" s="19"/>
      <c r="VNL5" s="19"/>
      <c r="VNM5" s="19"/>
      <c r="VNN5" s="19"/>
      <c r="VNO5" s="19"/>
      <c r="VNP5" s="19"/>
      <c r="VNQ5" s="19"/>
      <c r="VNR5" s="19"/>
      <c r="VNS5" s="19"/>
      <c r="VNT5" s="19"/>
      <c r="VNU5" s="19"/>
      <c r="VNV5" s="19"/>
      <c r="VNW5" s="19"/>
      <c r="VNX5" s="19"/>
      <c r="VNY5" s="19"/>
      <c r="VNZ5" s="19"/>
      <c r="VOA5" s="19"/>
      <c r="VOB5" s="19"/>
      <c r="VOC5" s="19"/>
      <c r="VOD5" s="19"/>
      <c r="VOE5" s="19"/>
      <c r="VOF5" s="19"/>
      <c r="VOG5" s="19"/>
      <c r="VOH5" s="19"/>
      <c r="VOI5" s="19"/>
      <c r="VOJ5" s="19"/>
      <c r="VOK5" s="19"/>
      <c r="VOL5" s="19"/>
      <c r="VOM5" s="19"/>
      <c r="VON5" s="19"/>
      <c r="VOO5" s="19"/>
      <c r="VOP5" s="19"/>
      <c r="VOQ5" s="19"/>
      <c r="VOR5" s="19"/>
      <c r="VOS5" s="19"/>
      <c r="VOT5" s="19"/>
      <c r="VOU5" s="19"/>
      <c r="VOV5" s="19"/>
      <c r="VOW5" s="19"/>
      <c r="VOX5" s="19"/>
      <c r="VOY5" s="19"/>
      <c r="VOZ5" s="19"/>
      <c r="VPA5" s="19"/>
      <c r="VPB5" s="19"/>
      <c r="VPC5" s="19"/>
      <c r="VPD5" s="19"/>
      <c r="VPE5" s="19"/>
      <c r="VPF5" s="19"/>
      <c r="VPG5" s="19"/>
      <c r="VPH5" s="19"/>
      <c r="VPI5" s="19"/>
      <c r="VPJ5" s="19"/>
      <c r="VPK5" s="19"/>
      <c r="VPL5" s="19"/>
      <c r="VPM5" s="19"/>
      <c r="VPN5" s="19"/>
      <c r="VPO5" s="19"/>
      <c r="VPP5" s="19"/>
      <c r="VPQ5" s="19"/>
      <c r="VPR5" s="19"/>
      <c r="VPS5" s="19"/>
      <c r="VPT5" s="19"/>
      <c r="VPU5" s="19"/>
      <c r="VPV5" s="19"/>
      <c r="VPW5" s="19"/>
      <c r="VPX5" s="19"/>
      <c r="VPY5" s="19"/>
      <c r="VPZ5" s="19"/>
      <c r="VQA5" s="19"/>
      <c r="VQB5" s="19"/>
      <c r="VQC5" s="19"/>
      <c r="VQD5" s="19"/>
      <c r="VQE5" s="19"/>
      <c r="VQF5" s="19"/>
      <c r="VQG5" s="19"/>
      <c r="VQH5" s="19"/>
      <c r="VQI5" s="19"/>
      <c r="VQJ5" s="19"/>
      <c r="VQK5" s="19"/>
      <c r="VQL5" s="19"/>
      <c r="VQM5" s="19"/>
      <c r="VQN5" s="19"/>
      <c r="VQO5" s="19"/>
      <c r="VQP5" s="19"/>
      <c r="VQQ5" s="19"/>
      <c r="VQR5" s="19"/>
      <c r="VQS5" s="19"/>
      <c r="VQT5" s="19"/>
      <c r="VQU5" s="19"/>
      <c r="VQV5" s="19"/>
      <c r="VQW5" s="19"/>
      <c r="VQX5" s="19"/>
      <c r="VQY5" s="19"/>
      <c r="VQZ5" s="19"/>
      <c r="VRA5" s="19"/>
      <c r="VRB5" s="19"/>
      <c r="VRC5" s="19"/>
      <c r="VRD5" s="19"/>
      <c r="VRE5" s="19"/>
      <c r="VRF5" s="19"/>
      <c r="VRG5" s="19"/>
      <c r="VRH5" s="19"/>
      <c r="VRI5" s="19"/>
      <c r="VRJ5" s="19"/>
      <c r="VRK5" s="19"/>
      <c r="VRL5" s="19"/>
      <c r="VRM5" s="19"/>
      <c r="VRN5" s="19"/>
      <c r="VRO5" s="19"/>
      <c r="VRP5" s="19"/>
      <c r="VRQ5" s="19"/>
      <c r="VRR5" s="19"/>
      <c r="VRS5" s="19"/>
      <c r="VRT5" s="19"/>
      <c r="VRU5" s="19"/>
      <c r="VRV5" s="19"/>
      <c r="VRW5" s="19"/>
      <c r="VRX5" s="19"/>
      <c r="VRY5" s="19"/>
      <c r="VRZ5" s="19"/>
      <c r="VSA5" s="19"/>
      <c r="VSB5" s="19"/>
      <c r="VSC5" s="19"/>
      <c r="VSD5" s="19"/>
      <c r="VSE5" s="19"/>
      <c r="VSF5" s="19"/>
      <c r="VSG5" s="19"/>
      <c r="VSH5" s="19"/>
      <c r="VSI5" s="19"/>
      <c r="VSJ5" s="19"/>
      <c r="VSK5" s="19"/>
      <c r="VSL5" s="19"/>
      <c r="VSM5" s="19"/>
      <c r="VSN5" s="19"/>
      <c r="VSO5" s="19"/>
      <c r="VSP5" s="19"/>
      <c r="VSQ5" s="19"/>
      <c r="VSR5" s="19"/>
      <c r="VSS5" s="19"/>
      <c r="VST5" s="19"/>
      <c r="VSU5" s="19"/>
      <c r="VSV5" s="19"/>
      <c r="VSW5" s="19"/>
      <c r="VSX5" s="19"/>
      <c r="VSY5" s="19"/>
      <c r="VSZ5" s="19"/>
      <c r="VTA5" s="19"/>
      <c r="VTB5" s="19"/>
      <c r="VTC5" s="19"/>
      <c r="VTD5" s="19"/>
      <c r="VTE5" s="19"/>
      <c r="VTF5" s="19"/>
      <c r="VTG5" s="19"/>
      <c r="VTH5" s="19"/>
      <c r="VTI5" s="19"/>
      <c r="VTJ5" s="19"/>
      <c r="VTK5" s="19"/>
      <c r="VTL5" s="19"/>
      <c r="VTM5" s="19"/>
      <c r="VTN5" s="19"/>
      <c r="VTO5" s="19"/>
      <c r="VTP5" s="19"/>
      <c r="VTQ5" s="19"/>
      <c r="VTR5" s="19"/>
      <c r="VTS5" s="19"/>
      <c r="VTT5" s="19"/>
      <c r="VTU5" s="19"/>
      <c r="VTV5" s="19"/>
      <c r="VTW5" s="19"/>
      <c r="VTX5" s="19"/>
      <c r="VTY5" s="19"/>
      <c r="VTZ5" s="19"/>
      <c r="VUA5" s="19"/>
      <c r="VUB5" s="19"/>
      <c r="VUC5" s="19"/>
      <c r="VUD5" s="19"/>
      <c r="VUE5" s="19"/>
      <c r="VUF5" s="19"/>
      <c r="VUG5" s="19"/>
      <c r="VUH5" s="19"/>
      <c r="VUI5" s="19"/>
      <c r="VUJ5" s="19"/>
      <c r="VUK5" s="19"/>
      <c r="VUL5" s="19"/>
      <c r="VUM5" s="19"/>
      <c r="VUN5" s="19"/>
      <c r="VUO5" s="19"/>
      <c r="VUP5" s="19"/>
      <c r="VUQ5" s="19"/>
      <c r="VUR5" s="19"/>
      <c r="VUS5" s="19"/>
      <c r="VUT5" s="19"/>
      <c r="VUU5" s="19"/>
      <c r="VUV5" s="19"/>
      <c r="VUW5" s="19"/>
      <c r="VUX5" s="19"/>
      <c r="VUY5" s="19"/>
      <c r="VUZ5" s="19"/>
      <c r="VVA5" s="19"/>
      <c r="VVB5" s="19"/>
      <c r="VVC5" s="19"/>
      <c r="VVD5" s="19"/>
      <c r="VVE5" s="19"/>
      <c r="VVF5" s="19"/>
      <c r="VVG5" s="19"/>
      <c r="VVH5" s="19"/>
      <c r="VVI5" s="19"/>
      <c r="VVJ5" s="19"/>
      <c r="VVK5" s="19"/>
      <c r="VVL5" s="19"/>
      <c r="VVM5" s="19"/>
      <c r="VVN5" s="19"/>
      <c r="VVO5" s="19"/>
      <c r="VVP5" s="19"/>
      <c r="VVQ5" s="19"/>
      <c r="VVR5" s="19"/>
      <c r="VVS5" s="19"/>
      <c r="VVT5" s="19"/>
      <c r="VVU5" s="19"/>
      <c r="VVV5" s="19"/>
      <c r="VVW5" s="19"/>
      <c r="VVX5" s="19"/>
      <c r="VVY5" s="19"/>
      <c r="VVZ5" s="19"/>
      <c r="VWA5" s="19"/>
      <c r="VWB5" s="19"/>
      <c r="VWC5" s="19"/>
      <c r="VWD5" s="19"/>
      <c r="VWE5" s="19"/>
      <c r="VWF5" s="19"/>
      <c r="VWG5" s="19"/>
      <c r="VWH5" s="19"/>
      <c r="VWI5" s="19"/>
      <c r="VWJ5" s="19"/>
      <c r="VWK5" s="19"/>
      <c r="VWL5" s="19"/>
      <c r="VWM5" s="19"/>
      <c r="VWN5" s="19"/>
      <c r="VWO5" s="19"/>
      <c r="VWP5" s="19"/>
      <c r="VWQ5" s="19"/>
      <c r="VWR5" s="19"/>
      <c r="VWS5" s="19"/>
      <c r="VWT5" s="19"/>
      <c r="VWU5" s="19"/>
      <c r="VWV5" s="19"/>
      <c r="VWW5" s="19"/>
      <c r="VWX5" s="19"/>
      <c r="VWY5" s="19"/>
      <c r="VWZ5" s="19"/>
      <c r="VXA5" s="19"/>
      <c r="VXB5" s="19"/>
      <c r="VXC5" s="19"/>
      <c r="VXD5" s="19"/>
      <c r="VXE5" s="19"/>
      <c r="VXF5" s="19"/>
      <c r="VXG5" s="19"/>
      <c r="VXH5" s="19"/>
      <c r="VXI5" s="19"/>
      <c r="VXJ5" s="19"/>
      <c r="VXK5" s="19"/>
      <c r="VXL5" s="19"/>
      <c r="VXM5" s="19"/>
      <c r="VXN5" s="19"/>
      <c r="VXO5" s="19"/>
      <c r="VXP5" s="19"/>
      <c r="VXQ5" s="19"/>
      <c r="VXR5" s="19"/>
      <c r="VXS5" s="19"/>
      <c r="VXT5" s="19"/>
      <c r="VXU5" s="19"/>
      <c r="VXV5" s="19"/>
      <c r="VXW5" s="19"/>
      <c r="VXX5" s="19"/>
      <c r="VXY5" s="19"/>
      <c r="VXZ5" s="19"/>
      <c r="VYA5" s="19"/>
      <c r="VYB5" s="19"/>
      <c r="VYC5" s="19"/>
      <c r="VYD5" s="19"/>
      <c r="VYE5" s="19"/>
      <c r="VYF5" s="19"/>
      <c r="VYG5" s="19"/>
      <c r="VYH5" s="19"/>
      <c r="VYI5" s="19"/>
      <c r="VYJ5" s="19"/>
      <c r="VYK5" s="19"/>
      <c r="VYL5" s="19"/>
      <c r="VYM5" s="19"/>
      <c r="VYN5" s="19"/>
      <c r="VYO5" s="19"/>
      <c r="VYP5" s="19"/>
      <c r="VYQ5" s="19"/>
      <c r="VYR5" s="19"/>
      <c r="VYS5" s="19"/>
      <c r="VYT5" s="19"/>
      <c r="VYU5" s="19"/>
      <c r="VYV5" s="19"/>
      <c r="VYW5" s="19"/>
      <c r="VYX5" s="19"/>
      <c r="VYY5" s="19"/>
      <c r="VYZ5" s="19"/>
      <c r="VZA5" s="19"/>
      <c r="VZB5" s="19"/>
      <c r="VZC5" s="19"/>
      <c r="VZD5" s="19"/>
      <c r="VZE5" s="19"/>
      <c r="VZF5" s="19"/>
      <c r="VZG5" s="19"/>
      <c r="VZH5" s="19"/>
      <c r="VZI5" s="19"/>
      <c r="VZJ5" s="19"/>
      <c r="VZK5" s="19"/>
      <c r="VZL5" s="19"/>
      <c r="VZM5" s="19"/>
      <c r="VZN5" s="19"/>
      <c r="VZO5" s="19"/>
      <c r="VZP5" s="19"/>
      <c r="VZQ5" s="19"/>
      <c r="VZR5" s="19"/>
      <c r="VZS5" s="19"/>
      <c r="VZT5" s="19"/>
      <c r="VZU5" s="19"/>
      <c r="VZV5" s="19"/>
      <c r="VZW5" s="19"/>
      <c r="VZX5" s="19"/>
      <c r="VZY5" s="19"/>
      <c r="VZZ5" s="19"/>
      <c r="WAA5" s="19"/>
      <c r="WAB5" s="19"/>
      <c r="WAC5" s="19"/>
      <c r="WAD5" s="19"/>
      <c r="WAE5" s="19"/>
      <c r="WAF5" s="19"/>
      <c r="WAG5" s="19"/>
      <c r="WAH5" s="19"/>
      <c r="WAI5" s="19"/>
      <c r="WAJ5" s="19"/>
      <c r="WAK5" s="19"/>
      <c r="WAL5" s="19"/>
      <c r="WAM5" s="19"/>
      <c r="WAN5" s="19"/>
      <c r="WAO5" s="19"/>
      <c r="WAP5" s="19"/>
      <c r="WAQ5" s="19"/>
      <c r="WAR5" s="19"/>
      <c r="WAS5" s="19"/>
      <c r="WAT5" s="19"/>
      <c r="WAU5" s="19"/>
      <c r="WAV5" s="19"/>
      <c r="WAW5" s="19"/>
      <c r="WAX5" s="19"/>
      <c r="WAY5" s="19"/>
      <c r="WAZ5" s="19"/>
      <c r="WBA5" s="19"/>
      <c r="WBB5" s="19"/>
      <c r="WBC5" s="19"/>
      <c r="WBD5" s="19"/>
      <c r="WBE5" s="19"/>
      <c r="WBF5" s="19"/>
      <c r="WBG5" s="19"/>
      <c r="WBH5" s="19"/>
      <c r="WBI5" s="19"/>
      <c r="WBJ5" s="19"/>
      <c r="WBK5" s="19"/>
      <c r="WBL5" s="19"/>
      <c r="WBM5" s="19"/>
      <c r="WBN5" s="19"/>
      <c r="WBO5" s="19"/>
      <c r="WBP5" s="19"/>
      <c r="WBQ5" s="19"/>
      <c r="WBR5" s="19"/>
      <c r="WBS5" s="19"/>
      <c r="WBT5" s="19"/>
      <c r="WBU5" s="19"/>
      <c r="WBV5" s="19"/>
      <c r="WBW5" s="19"/>
      <c r="WBX5" s="19"/>
      <c r="WBY5" s="19"/>
      <c r="WBZ5" s="19"/>
      <c r="WCA5" s="19"/>
      <c r="WCB5" s="19"/>
      <c r="WCC5" s="19"/>
      <c r="WCD5" s="19"/>
      <c r="WCE5" s="19"/>
      <c r="WCF5" s="19"/>
      <c r="WCG5" s="19"/>
      <c r="WCH5" s="19"/>
      <c r="WCI5" s="19"/>
      <c r="WCJ5" s="19"/>
      <c r="WCK5" s="19"/>
      <c r="WCL5" s="19"/>
      <c r="WCM5" s="19"/>
      <c r="WCN5" s="19"/>
      <c r="WCO5" s="19"/>
      <c r="WCP5" s="19"/>
      <c r="WCQ5" s="19"/>
      <c r="WCR5" s="19"/>
      <c r="WCS5" s="19"/>
      <c r="WCT5" s="19"/>
      <c r="WCU5" s="19"/>
      <c r="WCV5" s="19"/>
      <c r="WCW5" s="19"/>
      <c r="WCX5" s="19"/>
      <c r="WCY5" s="19"/>
      <c r="WCZ5" s="19"/>
      <c r="WDA5" s="19"/>
      <c r="WDB5" s="19"/>
      <c r="WDC5" s="19"/>
      <c r="WDD5" s="19"/>
      <c r="WDE5" s="19"/>
      <c r="WDF5" s="19"/>
      <c r="WDG5" s="19"/>
      <c r="WDH5" s="19"/>
      <c r="WDI5" s="19"/>
      <c r="WDJ5" s="19"/>
      <c r="WDK5" s="19"/>
      <c r="WDL5" s="19"/>
      <c r="WDM5" s="19"/>
      <c r="WDN5" s="19"/>
      <c r="WDO5" s="19"/>
      <c r="WDP5" s="19"/>
      <c r="WDQ5" s="19"/>
      <c r="WDR5" s="19"/>
      <c r="WDS5" s="19"/>
      <c r="WDT5" s="19"/>
      <c r="WDU5" s="19"/>
      <c r="WDV5" s="19"/>
      <c r="WDW5" s="19"/>
      <c r="WDX5" s="19"/>
      <c r="WDY5" s="19"/>
      <c r="WDZ5" s="19"/>
      <c r="WEA5" s="19"/>
      <c r="WEB5" s="19"/>
      <c r="WEC5" s="19"/>
      <c r="WED5" s="19"/>
      <c r="WEE5" s="19"/>
      <c r="WEF5" s="19"/>
      <c r="WEG5" s="19"/>
      <c r="WEH5" s="19"/>
      <c r="WEI5" s="19"/>
      <c r="WEJ5" s="19"/>
      <c r="WEK5" s="19"/>
      <c r="WEL5" s="19"/>
      <c r="WEM5" s="19"/>
      <c r="WEN5" s="19"/>
      <c r="WEO5" s="19"/>
      <c r="WEP5" s="19"/>
      <c r="WEQ5" s="19"/>
      <c r="WER5" s="19"/>
      <c r="WES5" s="19"/>
      <c r="WET5" s="19"/>
      <c r="WEU5" s="19"/>
      <c r="WEV5" s="19"/>
      <c r="WEW5" s="19"/>
      <c r="WEX5" s="19"/>
      <c r="WEY5" s="19"/>
      <c r="WEZ5" s="19"/>
      <c r="WFA5" s="19"/>
      <c r="WFB5" s="19"/>
      <c r="WFC5" s="19"/>
      <c r="WFD5" s="19"/>
      <c r="WFE5" s="19"/>
      <c r="WFF5" s="19"/>
      <c r="WFG5" s="19"/>
      <c r="WFH5" s="19"/>
      <c r="WFI5" s="19"/>
      <c r="WFJ5" s="19"/>
      <c r="WFK5" s="19"/>
      <c r="WFL5" s="19"/>
      <c r="WFM5" s="19"/>
      <c r="WFN5" s="19"/>
      <c r="WFO5" s="19"/>
      <c r="WFP5" s="19"/>
      <c r="WFQ5" s="19"/>
      <c r="WFR5" s="19"/>
      <c r="WFS5" s="19"/>
      <c r="WFT5" s="19"/>
      <c r="WFU5" s="19"/>
      <c r="WFV5" s="19"/>
      <c r="WFW5" s="19"/>
      <c r="WFX5" s="19"/>
      <c r="WFY5" s="19"/>
      <c r="WFZ5" s="19"/>
      <c r="WGA5" s="19"/>
      <c r="WGB5" s="19"/>
      <c r="WGC5" s="19"/>
      <c r="WGD5" s="19"/>
      <c r="WGE5" s="19"/>
      <c r="WGF5" s="19"/>
      <c r="WGG5" s="19"/>
      <c r="WGH5" s="19"/>
      <c r="WGI5" s="19"/>
      <c r="WGJ5" s="19"/>
      <c r="WGK5" s="19"/>
      <c r="WGL5" s="19"/>
      <c r="WGM5" s="19"/>
      <c r="WGN5" s="19"/>
      <c r="WGO5" s="19"/>
      <c r="WGP5" s="19"/>
      <c r="WGQ5" s="19"/>
      <c r="WGR5" s="19"/>
      <c r="WGS5" s="19"/>
      <c r="WGT5" s="19"/>
      <c r="WGU5" s="19"/>
      <c r="WGV5" s="19"/>
      <c r="WGW5" s="19"/>
      <c r="WGX5" s="19"/>
      <c r="WGY5" s="19"/>
      <c r="WGZ5" s="19"/>
      <c r="WHA5" s="19"/>
      <c r="WHB5" s="19"/>
      <c r="WHC5" s="19"/>
      <c r="WHD5" s="19"/>
      <c r="WHE5" s="19"/>
      <c r="WHF5" s="19"/>
      <c r="WHG5" s="19"/>
      <c r="WHH5" s="19"/>
      <c r="WHI5" s="19"/>
      <c r="WHJ5" s="19"/>
      <c r="WHK5" s="19"/>
      <c r="WHL5" s="19"/>
      <c r="WHM5" s="19"/>
      <c r="WHN5" s="19"/>
      <c r="WHO5" s="19"/>
      <c r="WHP5" s="19"/>
      <c r="WHQ5" s="19"/>
      <c r="WHR5" s="19"/>
      <c r="WHS5" s="19"/>
      <c r="WHT5" s="19"/>
      <c r="WHU5" s="19"/>
      <c r="WHV5" s="19"/>
      <c r="WHW5" s="19"/>
      <c r="WHX5" s="19"/>
      <c r="WHY5" s="19"/>
      <c r="WHZ5" s="19"/>
      <c r="WIA5" s="19"/>
      <c r="WIB5" s="19"/>
      <c r="WIC5" s="19"/>
      <c r="WID5" s="19"/>
      <c r="WIE5" s="19"/>
      <c r="WIF5" s="19"/>
      <c r="WIG5" s="19"/>
      <c r="WIH5" s="19"/>
      <c r="WII5" s="19"/>
      <c r="WIJ5" s="19"/>
      <c r="WIK5" s="19"/>
      <c r="WIL5" s="19"/>
      <c r="WIM5" s="19"/>
      <c r="WIN5" s="19"/>
      <c r="WIO5" s="19"/>
      <c r="WIP5" s="19"/>
      <c r="WIQ5" s="19"/>
      <c r="WIR5" s="19"/>
      <c r="WIS5" s="19"/>
      <c r="WIT5" s="19"/>
      <c r="WIU5" s="19"/>
      <c r="WIV5" s="19"/>
      <c r="WIW5" s="19"/>
      <c r="WIX5" s="19"/>
      <c r="WIY5" s="19"/>
      <c r="WIZ5" s="19"/>
      <c r="WJA5" s="19"/>
      <c r="WJB5" s="19"/>
      <c r="WJC5" s="19"/>
      <c r="WJD5" s="19"/>
      <c r="WJE5" s="19"/>
      <c r="WJF5" s="19"/>
      <c r="WJG5" s="19"/>
      <c r="WJH5" s="19"/>
      <c r="WJI5" s="19"/>
      <c r="WJJ5" s="19"/>
      <c r="WJK5" s="19"/>
      <c r="WJL5" s="19"/>
      <c r="WJM5" s="19"/>
      <c r="WJN5" s="19"/>
      <c r="WJO5" s="19"/>
      <c r="WJP5" s="19"/>
      <c r="WJQ5" s="19"/>
      <c r="WJR5" s="19"/>
      <c r="WJS5" s="19"/>
      <c r="WJT5" s="19"/>
      <c r="WJU5" s="19"/>
      <c r="WJV5" s="19"/>
      <c r="WJW5" s="19"/>
      <c r="WJX5" s="19"/>
      <c r="WJY5" s="19"/>
      <c r="WJZ5" s="19"/>
      <c r="WKA5" s="19"/>
      <c r="WKB5" s="19"/>
      <c r="WKC5" s="19"/>
      <c r="WKD5" s="19"/>
      <c r="WKE5" s="19"/>
      <c r="WKF5" s="19"/>
      <c r="WKG5" s="19"/>
      <c r="WKH5" s="19"/>
      <c r="WKI5" s="19"/>
      <c r="WKJ5" s="19"/>
      <c r="WKK5" s="19"/>
      <c r="WKL5" s="19"/>
      <c r="WKM5" s="19"/>
      <c r="WKN5" s="19"/>
      <c r="WKO5" s="19"/>
      <c r="WKP5" s="19"/>
      <c r="WKQ5" s="19"/>
      <c r="WKR5" s="19"/>
      <c r="WKS5" s="19"/>
      <c r="WKT5" s="19"/>
      <c r="WKU5" s="19"/>
      <c r="WKV5" s="19"/>
      <c r="WKW5" s="19"/>
      <c r="WKX5" s="19"/>
      <c r="WKY5" s="19"/>
      <c r="WKZ5" s="19"/>
      <c r="WLA5" s="19"/>
      <c r="WLB5" s="19"/>
      <c r="WLC5" s="19"/>
      <c r="WLD5" s="19"/>
      <c r="WLE5" s="19"/>
      <c r="WLF5" s="19"/>
      <c r="WLG5" s="19"/>
      <c r="WLH5" s="19"/>
      <c r="WLI5" s="19"/>
      <c r="WLJ5" s="19"/>
      <c r="WLK5" s="19"/>
      <c r="WLL5" s="19"/>
      <c r="WLM5" s="19"/>
      <c r="WLN5" s="19"/>
      <c r="WLO5" s="19"/>
      <c r="WLP5" s="19"/>
      <c r="WLQ5" s="19"/>
      <c r="WLR5" s="19"/>
      <c r="WLS5" s="19"/>
      <c r="WLT5" s="19"/>
      <c r="WLU5" s="19"/>
      <c r="WLV5" s="19"/>
      <c r="WLW5" s="19"/>
      <c r="WLX5" s="19"/>
      <c r="WLY5" s="19"/>
      <c r="WLZ5" s="19"/>
      <c r="WMA5" s="19"/>
      <c r="WMB5" s="19"/>
      <c r="WMC5" s="19"/>
      <c r="WMD5" s="19"/>
      <c r="WME5" s="19"/>
      <c r="WMF5" s="19"/>
      <c r="WMG5" s="19"/>
      <c r="WMH5" s="19"/>
      <c r="WMI5" s="19"/>
      <c r="WMJ5" s="19"/>
      <c r="WMK5" s="19"/>
      <c r="WML5" s="19"/>
      <c r="WMM5" s="19"/>
      <c r="WMN5" s="19"/>
      <c r="WMO5" s="19"/>
      <c r="WMP5" s="19"/>
      <c r="WMQ5" s="19"/>
      <c r="WMR5" s="19"/>
      <c r="WMS5" s="19"/>
      <c r="WMT5" s="19"/>
      <c r="WMU5" s="19"/>
      <c r="WMV5" s="19"/>
      <c r="WMW5" s="19"/>
      <c r="WMX5" s="19"/>
      <c r="WMY5" s="19"/>
      <c r="WMZ5" s="19"/>
      <c r="WNA5" s="19"/>
      <c r="WNB5" s="19"/>
      <c r="WNC5" s="19"/>
      <c r="WND5" s="19"/>
      <c r="WNE5" s="19"/>
      <c r="WNF5" s="19"/>
      <c r="WNG5" s="19"/>
      <c r="WNH5" s="19"/>
      <c r="WNI5" s="19"/>
      <c r="WNJ5" s="19"/>
      <c r="WNK5" s="19"/>
      <c r="WNL5" s="19"/>
      <c r="WNM5" s="19"/>
      <c r="WNN5" s="19"/>
      <c r="WNO5" s="19"/>
      <c r="WNP5" s="19"/>
      <c r="WNQ5" s="19"/>
      <c r="WNR5" s="19"/>
      <c r="WNS5" s="19"/>
      <c r="WNT5" s="19"/>
      <c r="WNU5" s="19"/>
      <c r="WNV5" s="19"/>
      <c r="WNW5" s="19"/>
      <c r="WNX5" s="19"/>
      <c r="WNY5" s="19"/>
      <c r="WNZ5" s="19"/>
      <c r="WOA5" s="19"/>
      <c r="WOB5" s="19"/>
      <c r="WOC5" s="19"/>
      <c r="WOD5" s="19"/>
      <c r="WOE5" s="19"/>
      <c r="WOF5" s="19"/>
      <c r="WOG5" s="19"/>
      <c r="WOH5" s="19"/>
      <c r="WOI5" s="19"/>
      <c r="WOJ5" s="19"/>
      <c r="WOK5" s="19"/>
      <c r="WOL5" s="19"/>
      <c r="WOM5" s="19"/>
      <c r="WON5" s="19"/>
      <c r="WOO5" s="19"/>
      <c r="WOP5" s="19"/>
      <c r="WOQ5" s="19"/>
      <c r="WOR5" s="19"/>
      <c r="WOS5" s="19"/>
      <c r="WOT5" s="19"/>
      <c r="WOU5" s="19"/>
      <c r="WOV5" s="19"/>
      <c r="WOW5" s="19"/>
      <c r="WOX5" s="19"/>
      <c r="WOY5" s="19"/>
      <c r="WOZ5" s="19"/>
      <c r="WPA5" s="19"/>
      <c r="WPB5" s="19"/>
      <c r="WPC5" s="19"/>
      <c r="WPD5" s="19"/>
      <c r="WPE5" s="19"/>
      <c r="WPF5" s="19"/>
      <c r="WPG5" s="19"/>
      <c r="WPH5" s="19"/>
      <c r="WPI5" s="19"/>
      <c r="WPJ5" s="19"/>
      <c r="WPK5" s="19"/>
      <c r="WPL5" s="19"/>
      <c r="WPM5" s="19"/>
      <c r="WPN5" s="19"/>
      <c r="WPO5" s="19"/>
      <c r="WPP5" s="19"/>
      <c r="WPQ5" s="19"/>
      <c r="WPR5" s="19"/>
      <c r="WPS5" s="19"/>
      <c r="WPT5" s="19"/>
      <c r="WPU5" s="19"/>
      <c r="WPV5" s="19"/>
      <c r="WPW5" s="19"/>
      <c r="WPX5" s="19"/>
      <c r="WPY5" s="19"/>
      <c r="WPZ5" s="19"/>
      <c r="WQA5" s="19"/>
      <c r="WQB5" s="19"/>
      <c r="WQC5" s="19"/>
      <c r="WQD5" s="19"/>
      <c r="WQE5" s="19"/>
      <c r="WQF5" s="19"/>
      <c r="WQG5" s="19"/>
      <c r="WQH5" s="19"/>
      <c r="WQI5" s="19"/>
      <c r="WQJ5" s="19"/>
      <c r="WQK5" s="19"/>
      <c r="WQL5" s="19"/>
      <c r="WQM5" s="19"/>
      <c r="WQN5" s="19"/>
      <c r="WQO5" s="19"/>
      <c r="WQP5" s="19"/>
      <c r="WQQ5" s="19"/>
      <c r="WQR5" s="19"/>
      <c r="WQS5" s="19"/>
      <c r="WQT5" s="19"/>
      <c r="WQU5" s="19"/>
      <c r="WQV5" s="19"/>
      <c r="WQW5" s="19"/>
      <c r="WQX5" s="19"/>
      <c r="WQY5" s="19"/>
      <c r="WQZ5" s="19"/>
      <c r="WRA5" s="19"/>
      <c r="WRB5" s="19"/>
      <c r="WRC5" s="19"/>
      <c r="WRD5" s="19"/>
      <c r="WRE5" s="19"/>
      <c r="WRF5" s="19"/>
      <c r="WRG5" s="19"/>
      <c r="WRH5" s="19"/>
      <c r="WRI5" s="19"/>
      <c r="WRJ5" s="19"/>
      <c r="WRK5" s="19"/>
      <c r="WRL5" s="19"/>
      <c r="WRM5" s="19"/>
      <c r="WRN5" s="19"/>
      <c r="WRO5" s="19"/>
      <c r="WRP5" s="19"/>
      <c r="WRQ5" s="19"/>
      <c r="WRR5" s="19"/>
      <c r="WRS5" s="19"/>
      <c r="WRT5" s="19"/>
      <c r="WRU5" s="19"/>
      <c r="WRV5" s="19"/>
      <c r="WRW5" s="19"/>
      <c r="WRX5" s="19"/>
      <c r="WRY5" s="19"/>
      <c r="WRZ5" s="19"/>
      <c r="WSA5" s="19"/>
      <c r="WSB5" s="19"/>
      <c r="WSC5" s="19"/>
      <c r="WSD5" s="19"/>
      <c r="WSE5" s="19"/>
      <c r="WSF5" s="19"/>
      <c r="WSG5" s="19"/>
      <c r="WSH5" s="19"/>
      <c r="WSI5" s="19"/>
      <c r="WSJ5" s="19"/>
      <c r="WSK5" s="19"/>
      <c r="WSL5" s="19"/>
      <c r="WSM5" s="19"/>
      <c r="WSN5" s="19"/>
      <c r="WSO5" s="19"/>
      <c r="WSP5" s="19"/>
      <c r="WSQ5" s="19"/>
      <c r="WSR5" s="19"/>
      <c r="WSS5" s="19"/>
      <c r="WST5" s="19"/>
      <c r="WSU5" s="19"/>
      <c r="WSV5" s="19"/>
      <c r="WSW5" s="19"/>
      <c r="WSX5" s="19"/>
      <c r="WSY5" s="19"/>
      <c r="WSZ5" s="19"/>
      <c r="WTA5" s="19"/>
      <c r="WTB5" s="19"/>
      <c r="WTC5" s="19"/>
      <c r="WTD5" s="19"/>
      <c r="WTE5" s="19"/>
      <c r="WTF5" s="19"/>
      <c r="WTG5" s="19"/>
      <c r="WTH5" s="19"/>
      <c r="WTI5" s="19"/>
      <c r="WTJ5" s="19"/>
      <c r="WTK5" s="19"/>
      <c r="WTL5" s="19"/>
      <c r="WTM5" s="19"/>
      <c r="WTN5" s="19"/>
      <c r="WTO5" s="19"/>
      <c r="WTP5" s="19"/>
      <c r="WTQ5" s="19"/>
      <c r="WTR5" s="19"/>
      <c r="WTS5" s="19"/>
      <c r="WTT5" s="19"/>
      <c r="WTU5" s="19"/>
      <c r="WTV5" s="19"/>
      <c r="WTW5" s="19"/>
      <c r="WTX5" s="19"/>
      <c r="WTY5" s="19"/>
      <c r="WTZ5" s="19"/>
      <c r="WUA5" s="19"/>
      <c r="WUB5" s="19"/>
      <c r="WUC5" s="19"/>
      <c r="WUD5" s="19"/>
      <c r="WUE5" s="19"/>
      <c r="WUF5" s="19"/>
      <c r="WUG5" s="19"/>
      <c r="WUH5" s="19"/>
      <c r="WUI5" s="19"/>
      <c r="WUJ5" s="19"/>
      <c r="WUK5" s="19"/>
      <c r="WUL5" s="19"/>
      <c r="WUM5" s="19"/>
      <c r="WUN5" s="19"/>
      <c r="WUO5" s="19"/>
      <c r="WUP5" s="19"/>
      <c r="WUQ5" s="19"/>
      <c r="WUR5" s="19"/>
      <c r="WUS5" s="19"/>
      <c r="WUT5" s="19"/>
      <c r="WUU5" s="19"/>
      <c r="WUV5" s="19"/>
      <c r="WUW5" s="19"/>
      <c r="WUX5" s="19"/>
      <c r="WUY5" s="19"/>
      <c r="WUZ5" s="19"/>
      <c r="WVA5" s="19"/>
      <c r="WVB5" s="19"/>
      <c r="WVC5" s="19"/>
      <c r="WVD5" s="19"/>
      <c r="WVE5" s="19"/>
      <c r="WVF5" s="19"/>
      <c r="WVG5" s="19"/>
      <c r="WVH5" s="19"/>
      <c r="WVI5" s="19"/>
      <c r="WVJ5" s="19"/>
      <c r="WVK5" s="19"/>
      <c r="WVL5" s="19"/>
      <c r="WVM5" s="19"/>
      <c r="WVN5" s="19"/>
      <c r="WVO5" s="19"/>
      <c r="WVP5" s="19"/>
      <c r="WVQ5" s="19"/>
      <c r="WVR5" s="19"/>
      <c r="WVS5" s="19"/>
      <c r="WVT5" s="19"/>
      <c r="WVU5" s="19"/>
      <c r="WVV5" s="19"/>
      <c r="WVW5" s="19"/>
      <c r="WVX5" s="19"/>
      <c r="WVY5" s="19"/>
      <c r="WVZ5" s="19"/>
      <c r="WWA5" s="19"/>
      <c r="WWB5" s="19"/>
      <c r="WWC5" s="19"/>
      <c r="WWD5" s="19"/>
      <c r="WWE5" s="19"/>
      <c r="WWF5" s="19"/>
      <c r="WWG5" s="19"/>
      <c r="WWH5" s="19"/>
      <c r="WWI5" s="19"/>
      <c r="WWJ5" s="19"/>
      <c r="WWK5" s="19"/>
      <c r="WWL5" s="19"/>
      <c r="WWM5" s="19"/>
      <c r="WWN5" s="19"/>
      <c r="WWO5" s="19"/>
      <c r="WWP5" s="19"/>
      <c r="WWQ5" s="19"/>
      <c r="WWR5" s="19"/>
      <c r="WWS5" s="19"/>
      <c r="WWT5" s="19"/>
      <c r="WWU5" s="19"/>
      <c r="WWV5" s="19"/>
      <c r="WWW5" s="19"/>
      <c r="WWX5" s="19"/>
      <c r="WWY5" s="19"/>
      <c r="WWZ5" s="19"/>
      <c r="WXA5" s="19"/>
      <c r="WXB5" s="19"/>
      <c r="WXC5" s="19"/>
      <c r="WXD5" s="19"/>
      <c r="WXE5" s="19"/>
      <c r="WXF5" s="19"/>
      <c r="WXG5" s="19"/>
      <c r="WXH5" s="19"/>
      <c r="WXI5" s="19"/>
      <c r="WXJ5" s="19"/>
      <c r="WXK5" s="19"/>
      <c r="WXL5" s="19"/>
      <c r="WXM5" s="19"/>
      <c r="WXN5" s="19"/>
      <c r="WXO5" s="19"/>
      <c r="WXP5" s="19"/>
      <c r="WXQ5" s="19"/>
      <c r="WXR5" s="19"/>
      <c r="WXS5" s="19"/>
      <c r="WXT5" s="19"/>
      <c r="WXU5" s="19"/>
      <c r="WXV5" s="19"/>
      <c r="WXW5" s="19"/>
      <c r="WXX5" s="19"/>
      <c r="WXY5" s="19"/>
      <c r="WXZ5" s="19"/>
      <c r="WYA5" s="19"/>
      <c r="WYB5" s="19"/>
      <c r="WYC5" s="19"/>
      <c r="WYD5" s="19"/>
      <c r="WYE5" s="19"/>
      <c r="WYF5" s="19"/>
      <c r="WYG5" s="19"/>
      <c r="WYH5" s="19"/>
      <c r="WYI5" s="19"/>
      <c r="WYJ5" s="19"/>
      <c r="WYK5" s="19"/>
      <c r="WYL5" s="19"/>
      <c r="WYM5" s="19"/>
      <c r="WYN5" s="19"/>
      <c r="WYO5" s="19"/>
      <c r="WYP5" s="19"/>
      <c r="WYQ5" s="19"/>
      <c r="WYR5" s="19"/>
      <c r="WYS5" s="19"/>
      <c r="WYT5" s="19"/>
      <c r="WYU5" s="19"/>
      <c r="WYV5" s="19"/>
      <c r="WYW5" s="19"/>
      <c r="WYX5" s="19"/>
      <c r="WYY5" s="19"/>
      <c r="WYZ5" s="19"/>
      <c r="WZA5" s="19"/>
      <c r="WZB5" s="19"/>
      <c r="WZC5" s="19"/>
      <c r="WZD5" s="19"/>
      <c r="WZE5" s="19"/>
      <c r="WZF5" s="19"/>
      <c r="WZG5" s="19"/>
      <c r="WZH5" s="19"/>
      <c r="WZI5" s="19"/>
      <c r="WZJ5" s="19"/>
      <c r="WZK5" s="19"/>
      <c r="WZL5" s="19"/>
      <c r="WZM5" s="19"/>
      <c r="WZN5" s="19"/>
      <c r="WZO5" s="19"/>
      <c r="WZP5" s="19"/>
      <c r="WZQ5" s="19"/>
      <c r="WZR5" s="19"/>
      <c r="WZS5" s="19"/>
      <c r="WZT5" s="19"/>
      <c r="WZU5" s="19"/>
      <c r="WZV5" s="19"/>
      <c r="WZW5" s="19"/>
      <c r="WZX5" s="19"/>
      <c r="WZY5" s="19"/>
      <c r="WZZ5" s="19"/>
      <c r="XAA5" s="19"/>
      <c r="XAB5" s="19"/>
      <c r="XAC5" s="19"/>
      <c r="XAD5" s="19"/>
      <c r="XAE5" s="19"/>
      <c r="XAF5" s="19"/>
      <c r="XAG5" s="19"/>
      <c r="XAH5" s="19"/>
      <c r="XAI5" s="19"/>
      <c r="XAJ5" s="19"/>
      <c r="XAK5" s="19"/>
      <c r="XAL5" s="19"/>
      <c r="XAM5" s="19"/>
      <c r="XAN5" s="19"/>
      <c r="XAO5" s="19"/>
      <c r="XAP5" s="19"/>
      <c r="XAQ5" s="19"/>
      <c r="XAR5" s="19"/>
      <c r="XAS5" s="19"/>
      <c r="XAT5" s="19"/>
      <c r="XAU5" s="19"/>
      <c r="XAV5" s="19"/>
      <c r="XAW5" s="19"/>
      <c r="XAX5" s="19"/>
      <c r="XAY5" s="19"/>
      <c r="XAZ5" s="19"/>
      <c r="XBA5" s="19"/>
      <c r="XBB5" s="19"/>
      <c r="XBC5" s="19"/>
      <c r="XBD5" s="19"/>
      <c r="XBE5" s="19"/>
      <c r="XBF5" s="19"/>
      <c r="XBG5" s="19"/>
      <c r="XBH5" s="19"/>
      <c r="XBI5" s="19"/>
      <c r="XBJ5" s="19"/>
      <c r="XBK5" s="19"/>
      <c r="XBL5" s="19"/>
      <c r="XBM5" s="19"/>
      <c r="XBN5" s="19"/>
      <c r="XBO5" s="19"/>
      <c r="XBP5" s="19"/>
      <c r="XBQ5" s="19"/>
      <c r="XBR5" s="19"/>
      <c r="XBS5" s="19"/>
      <c r="XBT5" s="19"/>
      <c r="XBU5" s="19"/>
      <c r="XBV5" s="19"/>
      <c r="XBW5" s="19"/>
      <c r="XBX5" s="19"/>
      <c r="XBY5" s="19"/>
      <c r="XBZ5" s="19"/>
      <c r="XCA5" s="19"/>
      <c r="XCB5" s="19"/>
      <c r="XCC5" s="19"/>
      <c r="XCD5" s="19"/>
      <c r="XCE5" s="19"/>
      <c r="XCF5" s="19"/>
      <c r="XCG5" s="19"/>
      <c r="XCH5" s="19"/>
      <c r="XCI5" s="19"/>
      <c r="XCJ5" s="19"/>
      <c r="XCK5" s="19"/>
      <c r="XCL5" s="19"/>
      <c r="XCM5" s="19"/>
      <c r="XCN5" s="19"/>
      <c r="XCO5" s="19"/>
      <c r="XCP5" s="19"/>
      <c r="XCQ5" s="19"/>
      <c r="XCR5" s="19"/>
      <c r="XCS5" s="19"/>
      <c r="XCT5" s="19"/>
      <c r="XCU5" s="19"/>
      <c r="XCV5" s="19"/>
      <c r="XCW5" s="19"/>
      <c r="XCX5" s="19"/>
      <c r="XCY5" s="19"/>
      <c r="XCZ5" s="19"/>
      <c r="XDA5" s="19"/>
      <c r="XDB5" s="19"/>
      <c r="XDC5" s="19"/>
      <c r="XDD5" s="19"/>
      <c r="XDE5" s="19"/>
      <c r="XDF5" s="19"/>
      <c r="XDG5" s="19"/>
      <c r="XDH5" s="19"/>
      <c r="XDI5" s="19"/>
      <c r="XDJ5" s="19"/>
      <c r="XDK5" s="19"/>
      <c r="XDL5" s="19"/>
      <c r="XDM5" s="19"/>
      <c r="XDN5" s="19"/>
      <c r="XDO5" s="19"/>
      <c r="XDP5" s="19"/>
      <c r="XDQ5" s="19"/>
      <c r="XDR5" s="19"/>
      <c r="XDS5" s="19"/>
      <c r="XDT5" s="19"/>
      <c r="XDU5" s="19"/>
      <c r="XDV5" s="19"/>
      <c r="XDW5" s="19"/>
      <c r="XDX5" s="19"/>
      <c r="XDY5" s="19"/>
      <c r="XDZ5" s="19"/>
      <c r="XEA5" s="19"/>
      <c r="XEB5" s="19"/>
      <c r="XEC5" s="19"/>
      <c r="XED5" s="19"/>
      <c r="XEE5" s="19"/>
      <c r="XEF5" s="19"/>
      <c r="XEG5" s="19"/>
      <c r="XEH5" s="19"/>
      <c r="XEI5" s="19"/>
      <c r="XEJ5" s="19"/>
      <c r="XEK5" s="19"/>
      <c r="XEL5" s="19"/>
      <c r="XEM5" s="19"/>
      <c r="XEN5" s="19"/>
      <c r="XEO5" s="19"/>
      <c r="XEP5" s="19"/>
      <c r="XEQ5" s="19"/>
      <c r="XER5" s="19"/>
      <c r="XES5" s="19"/>
      <c r="XET5" s="19"/>
      <c r="XEU5" s="19"/>
      <c r="XEV5" s="19"/>
      <c r="XEW5" s="19"/>
      <c r="XEX5" s="19"/>
      <c r="XEY5" s="19"/>
      <c r="XEZ5" s="19"/>
      <c r="XFA5" s="19"/>
      <c r="XFB5" s="19"/>
      <c r="XFC5" s="19"/>
      <c r="XFD5" s="19"/>
    </row>
    <row r="6" spans="1:16384" x14ac:dyDescent="0.3">
      <c r="B6">
        <v>2020</v>
      </c>
      <c r="C6" s="19">
        <f>BAU!H52</f>
        <v>1179.2216937271726</v>
      </c>
      <c r="D6" s="19">
        <f>FE_M!H52</f>
        <v>1179.2216937271726</v>
      </c>
      <c r="E6" s="19">
        <f>'FE+EV_M'!H52</f>
        <v>1179.2216937271726</v>
      </c>
      <c r="F6" s="19">
        <f>'FE+EV+PVKT_M'!H52</f>
        <v>1179.2216937271726</v>
      </c>
      <c r="G6" s="19">
        <f>'FE+EV+VKT_M'!H52</f>
        <v>1179.2216937271726</v>
      </c>
    </row>
    <row r="7" spans="1:16384" x14ac:dyDescent="0.3">
      <c r="B7">
        <v>2025</v>
      </c>
      <c r="C7" s="19">
        <f>BAU!H53</f>
        <v>1468.7688524714681</v>
      </c>
      <c r="D7" s="19">
        <f>FE_M!H53</f>
        <v>1378.1383857256869</v>
      </c>
      <c r="E7" s="19">
        <f>'FE+EV_M'!H53</f>
        <v>1298.8400402205216</v>
      </c>
      <c r="F7" s="19">
        <f>'FE+EV+PVKT_M'!H53</f>
        <v>1255.2799943865875</v>
      </c>
      <c r="G7" s="19">
        <f>'FE+EV+VKT_M'!H53</f>
        <v>1212.3430134862317</v>
      </c>
    </row>
    <row r="8" spans="1:16384" x14ac:dyDescent="0.3">
      <c r="B8">
        <v>2030</v>
      </c>
      <c r="C8" s="19">
        <f>BAU!H54</f>
        <v>1676.9819896440454</v>
      </c>
      <c r="D8" s="19">
        <f>FE_M!H54</f>
        <v>1366.1340733479415</v>
      </c>
      <c r="E8" s="19">
        <f>'FE+EV_M'!H54</f>
        <v>1151.1599823200488</v>
      </c>
      <c r="F8" s="19">
        <f>'FE+EV+PVKT_M'!H54</f>
        <v>1081.6147828677708</v>
      </c>
      <c r="G8" s="19">
        <f>'FE+EV+VKT_M'!H54</f>
        <v>1006.1484214249376</v>
      </c>
    </row>
    <row r="9" spans="1:16384" x14ac:dyDescent="0.3">
      <c r="B9">
        <v>2035</v>
      </c>
      <c r="C9" s="19">
        <f>BAU!H55</f>
        <v>1817.4528362499116</v>
      </c>
      <c r="D9" s="19">
        <f>FE_M!H55</f>
        <v>1285.0873181207658</v>
      </c>
      <c r="E9" s="19">
        <f>'FE+EV_M'!H55</f>
        <v>944.43698943544973</v>
      </c>
      <c r="F9" s="19">
        <f>'FE+EV+PVKT_M'!H55</f>
        <v>874.68485564503965</v>
      </c>
      <c r="G9" s="19">
        <f>'FE+EV+VKT_M'!H55</f>
        <v>771.18868537571279</v>
      </c>
      <c r="R9" t="s">
        <v>882</v>
      </c>
    </row>
    <row r="10" spans="1:16384" x14ac:dyDescent="0.3">
      <c r="B10">
        <v>2040</v>
      </c>
      <c r="C10" s="19">
        <f>BAU!H56</f>
        <v>1918.0613282551253</v>
      </c>
      <c r="D10" s="19">
        <f>FE_M!H56</f>
        <v>1229.1786943166414</v>
      </c>
      <c r="E10" s="19">
        <f>'FE+EV_M'!H56</f>
        <v>789.8742549328631</v>
      </c>
      <c r="F10" s="19">
        <f>'FE+EV+PVKT_M'!H56</f>
        <v>735.58291344028748</v>
      </c>
      <c r="G10" s="19">
        <f>'FE+EV+VKT_M'!H56</f>
        <v>620.22331557714676</v>
      </c>
    </row>
    <row r="11" spans="1:16384" x14ac:dyDescent="0.3">
      <c r="B11">
        <v>2045</v>
      </c>
      <c r="C11" s="19">
        <f>BAU!H57</f>
        <v>1976.0052743086442</v>
      </c>
      <c r="D11" s="19">
        <f>FE_M!H57</f>
        <v>1228.4505178306672</v>
      </c>
      <c r="E11" s="19">
        <f>'FE+EV_M'!H57</f>
        <v>690.523879363682</v>
      </c>
      <c r="F11" s="19">
        <f>'FE+EV+PVKT_M'!H57</f>
        <v>648.39292276532387</v>
      </c>
      <c r="G11" s="19">
        <f>'FE+EV+VKT_M'!H57</f>
        <v>507.02945462110586</v>
      </c>
    </row>
    <row r="12" spans="1:16384" x14ac:dyDescent="0.3">
      <c r="B12">
        <v>2050</v>
      </c>
      <c r="C12" s="19">
        <f>BAU!H58</f>
        <v>2005.9251267936033</v>
      </c>
      <c r="D12" s="19">
        <f>FE_M!H58</f>
        <v>1256.2933416123574</v>
      </c>
      <c r="E12" s="19">
        <f>'FE+EV_M'!H58</f>
        <v>589.77947362519626</v>
      </c>
      <c r="F12" s="19">
        <f>'FE+EV+PVKT_M'!H58</f>
        <v>557.10770615553088</v>
      </c>
      <c r="G12" s="19">
        <f>'FE+EV+VKT_M'!H58</f>
        <v>384.99672242754025</v>
      </c>
    </row>
    <row r="14" spans="1:16384" x14ac:dyDescent="0.3">
      <c r="A14" t="s">
        <v>875</v>
      </c>
    </row>
    <row r="15" spans="1:16384" x14ac:dyDescent="0.3">
      <c r="D15" t="s">
        <v>876</v>
      </c>
      <c r="E15" t="s">
        <v>877</v>
      </c>
      <c r="F15" t="s">
        <v>878</v>
      </c>
      <c r="G15" t="s">
        <v>879</v>
      </c>
    </row>
    <row r="16" spans="1:16384" x14ac:dyDescent="0.3">
      <c r="B16">
        <v>2020</v>
      </c>
      <c r="D16" s="19">
        <f>C6-D6</f>
        <v>0</v>
      </c>
      <c r="E16" s="19">
        <f t="shared" ref="E16:G16" si="0">D6-E6</f>
        <v>0</v>
      </c>
      <c r="F16" s="19">
        <f t="shared" si="0"/>
        <v>0</v>
      </c>
      <c r="G16" s="19">
        <f t="shared" si="0"/>
        <v>0</v>
      </c>
    </row>
    <row r="17" spans="2:7" x14ac:dyDescent="0.3">
      <c r="B17">
        <v>2025</v>
      </c>
      <c r="D17" s="19">
        <f t="shared" ref="D17:G22" si="1">C7-D7</f>
        <v>90.630466745781177</v>
      </c>
      <c r="E17" s="19">
        <f t="shared" si="1"/>
        <v>79.298345505165344</v>
      </c>
      <c r="F17" s="19">
        <f t="shared" si="1"/>
        <v>43.560045833934055</v>
      </c>
      <c r="G17" s="19">
        <f t="shared" si="1"/>
        <v>42.93698090035582</v>
      </c>
    </row>
    <row r="18" spans="2:7" x14ac:dyDescent="0.3">
      <c r="B18">
        <v>2030</v>
      </c>
      <c r="D18" s="19">
        <f t="shared" si="1"/>
        <v>310.8479162961039</v>
      </c>
      <c r="E18" s="19">
        <f t="shared" si="1"/>
        <v>214.97409102789265</v>
      </c>
      <c r="F18" s="19">
        <f t="shared" si="1"/>
        <v>69.545199452277984</v>
      </c>
      <c r="G18" s="19">
        <f t="shared" si="1"/>
        <v>75.466361442833204</v>
      </c>
    </row>
    <row r="19" spans="2:7" x14ac:dyDescent="0.3">
      <c r="B19">
        <v>2035</v>
      </c>
      <c r="D19" s="19">
        <f t="shared" si="1"/>
        <v>532.36551812914581</v>
      </c>
      <c r="E19" s="19">
        <f t="shared" si="1"/>
        <v>340.65032868531603</v>
      </c>
      <c r="F19" s="19">
        <f t="shared" si="1"/>
        <v>69.752133790410085</v>
      </c>
      <c r="G19" s="19">
        <f t="shared" si="1"/>
        <v>103.49617026932685</v>
      </c>
    </row>
    <row r="20" spans="2:7" x14ac:dyDescent="0.3">
      <c r="B20">
        <v>2040</v>
      </c>
      <c r="D20" s="19">
        <f t="shared" si="1"/>
        <v>688.88263393848388</v>
      </c>
      <c r="E20" s="19">
        <f t="shared" si="1"/>
        <v>439.30443938377834</v>
      </c>
      <c r="F20" s="19">
        <f t="shared" si="1"/>
        <v>54.291341492575611</v>
      </c>
      <c r="G20" s="19">
        <f>F10-G10</f>
        <v>115.35959786314072</v>
      </c>
    </row>
    <row r="21" spans="2:7" x14ac:dyDescent="0.3">
      <c r="B21">
        <v>2045</v>
      </c>
      <c r="D21" s="19">
        <f t="shared" si="1"/>
        <v>747.55475647797698</v>
      </c>
      <c r="E21" s="19">
        <f t="shared" si="1"/>
        <v>537.9266384669852</v>
      </c>
      <c r="F21" s="19">
        <f t="shared" si="1"/>
        <v>42.130956598358125</v>
      </c>
      <c r="G21" s="19">
        <f t="shared" si="1"/>
        <v>141.36346814421802</v>
      </c>
    </row>
    <row r="22" spans="2:7" x14ac:dyDescent="0.3">
      <c r="B22">
        <v>2050</v>
      </c>
      <c r="D22" s="19">
        <f t="shared" si="1"/>
        <v>749.63178518124596</v>
      </c>
      <c r="E22" s="19">
        <f t="shared" si="1"/>
        <v>666.51386798716112</v>
      </c>
      <c r="F22" s="19">
        <f t="shared" si="1"/>
        <v>32.671767469665383</v>
      </c>
      <c r="G22" s="19">
        <f t="shared" si="1"/>
        <v>172.11098372799063</v>
      </c>
    </row>
    <row r="27" spans="2:7" x14ac:dyDescent="0.3">
      <c r="B27" t="s">
        <v>885</v>
      </c>
      <c r="C27" s="19">
        <f>C6</f>
        <v>1179.2216937271726</v>
      </c>
    </row>
    <row r="28" spans="2:7" x14ac:dyDescent="0.3">
      <c r="B28" t="s">
        <v>886</v>
      </c>
      <c r="C28" s="19">
        <f>C9</f>
        <v>1817.4528362499116</v>
      </c>
    </row>
    <row r="29" spans="2:7" x14ac:dyDescent="0.3">
      <c r="B29" t="s">
        <v>887</v>
      </c>
      <c r="C29" s="19">
        <f>C12</f>
        <v>2005.9251267936033</v>
      </c>
    </row>
    <row r="30" spans="2:7" x14ac:dyDescent="0.3">
      <c r="B30" s="34" t="s">
        <v>917</v>
      </c>
      <c r="C30" s="19">
        <f>D12</f>
        <v>1256.2933416123574</v>
      </c>
      <c r="D30" s="19">
        <f>C29-C30</f>
        <v>749.63178518124596</v>
      </c>
      <c r="F30" s="19"/>
    </row>
    <row r="31" spans="2:7" x14ac:dyDescent="0.3">
      <c r="B31" t="s">
        <v>918</v>
      </c>
      <c r="C31" s="19">
        <f>E12</f>
        <v>589.77947362519626</v>
      </c>
      <c r="D31" s="19">
        <f t="shared" ref="D31:D33" si="2">C30-C31</f>
        <v>666.51386798716112</v>
      </c>
    </row>
    <row r="32" spans="2:7" x14ac:dyDescent="0.3">
      <c r="B32" t="s">
        <v>915</v>
      </c>
      <c r="C32" s="19">
        <f>F12</f>
        <v>557.10770615553088</v>
      </c>
      <c r="D32" s="19">
        <f t="shared" si="2"/>
        <v>32.671767469665383</v>
      </c>
    </row>
    <row r="33" spans="2:5" x14ac:dyDescent="0.3">
      <c r="B33" t="s">
        <v>916</v>
      </c>
      <c r="C33" s="19">
        <f>G12</f>
        <v>384.99672242754025</v>
      </c>
      <c r="D33" s="19">
        <f t="shared" si="2"/>
        <v>172.11098372799063</v>
      </c>
    </row>
    <row r="34" spans="2:5" x14ac:dyDescent="0.3">
      <c r="B34" t="s">
        <v>888</v>
      </c>
      <c r="D34" s="19">
        <f>C33-C34</f>
        <v>384.99672242754025</v>
      </c>
    </row>
    <row r="37" spans="2:5" x14ac:dyDescent="0.3">
      <c r="C37" s="19"/>
      <c r="D37" s="19"/>
      <c r="E37" s="19"/>
    </row>
    <row r="38" spans="2:5" x14ac:dyDescent="0.3">
      <c r="C38" s="19"/>
      <c r="D38" s="19"/>
      <c r="E38" s="19"/>
    </row>
    <row r="39" spans="2:5" x14ac:dyDescent="0.3">
      <c r="C39" s="19"/>
      <c r="D39" s="19"/>
      <c r="E39" s="19"/>
    </row>
    <row r="40" spans="2:5" x14ac:dyDescent="0.3">
      <c r="C40" s="19"/>
      <c r="D40" s="19"/>
      <c r="E40" s="19"/>
    </row>
    <row r="41" spans="2:5" x14ac:dyDescent="0.3">
      <c r="C41" s="19"/>
      <c r="D41" s="19"/>
      <c r="E41" s="19"/>
    </row>
    <row r="42" spans="2:5" x14ac:dyDescent="0.3">
      <c r="C42" s="19"/>
      <c r="D42" s="19"/>
      <c r="E42" s="19"/>
    </row>
    <row r="43" spans="2:5" x14ac:dyDescent="0.3">
      <c r="C43" s="19"/>
      <c r="D43" s="19"/>
      <c r="E43" s="19"/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647BB-8D73-4C56-976E-0224824B6850}">
  <sheetPr>
    <tabColor rgb="FF92D050"/>
  </sheetPr>
  <dimension ref="A1:XFD43"/>
  <sheetViews>
    <sheetView workbookViewId="0">
      <selection activeCell="I5" sqref="I5"/>
    </sheetView>
  </sheetViews>
  <sheetFormatPr defaultRowHeight="13.5" x14ac:dyDescent="0.3"/>
  <cols>
    <col min="2" max="2" width="11.3984375" customWidth="1"/>
    <col min="4" max="4" width="15.46484375" customWidth="1"/>
    <col min="6" max="6" width="11.1328125" customWidth="1"/>
    <col min="7" max="7" width="10.73046875" customWidth="1"/>
  </cols>
  <sheetData>
    <row r="1" spans="1:16384" x14ac:dyDescent="0.3">
      <c r="A1" t="s">
        <v>889</v>
      </c>
      <c r="B1" t="s">
        <v>896</v>
      </c>
    </row>
    <row r="2" spans="1:16384" x14ac:dyDescent="0.3">
      <c r="A2" t="s">
        <v>874</v>
      </c>
    </row>
    <row r="3" spans="1:16384" x14ac:dyDescent="0.3">
      <c r="C3" t="s">
        <v>873</v>
      </c>
      <c r="D3" t="s">
        <v>954</v>
      </c>
      <c r="E3" t="s">
        <v>955</v>
      </c>
      <c r="F3" t="s">
        <v>956</v>
      </c>
      <c r="G3" t="s">
        <v>958</v>
      </c>
    </row>
    <row r="4" spans="1:16384" x14ac:dyDescent="0.3">
      <c r="A4" s="19"/>
      <c r="B4">
        <v>2010</v>
      </c>
      <c r="C4" s="19"/>
      <c r="D4" s="19"/>
      <c r="E4" s="19"/>
      <c r="F4" s="19"/>
      <c r="G4" s="19">
        <f>BAU早年计算!H63</f>
        <v>560.48529486539246</v>
      </c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  <c r="AC4" s="19"/>
      <c r="AD4" s="19"/>
      <c r="AE4" s="19"/>
      <c r="AF4" s="19"/>
      <c r="AG4" s="19"/>
      <c r="AH4" s="19"/>
      <c r="AI4" s="19"/>
      <c r="AJ4" s="19"/>
      <c r="AK4" s="19"/>
      <c r="AL4" s="19"/>
      <c r="AM4" s="19"/>
      <c r="AN4" s="19"/>
      <c r="AO4" s="19"/>
      <c r="AP4" s="19"/>
      <c r="AQ4" s="19"/>
      <c r="AR4" s="19"/>
      <c r="AS4" s="19"/>
      <c r="AT4" s="19"/>
      <c r="AU4" s="19"/>
      <c r="AV4" s="19"/>
      <c r="AW4" s="19"/>
      <c r="AX4" s="19"/>
      <c r="AY4" s="19"/>
      <c r="AZ4" s="19"/>
      <c r="BA4" s="19"/>
      <c r="BB4" s="19"/>
      <c r="BC4" s="19"/>
      <c r="BD4" s="19"/>
      <c r="BE4" s="19"/>
      <c r="BF4" s="19"/>
      <c r="BG4" s="19"/>
      <c r="BH4" s="19"/>
      <c r="BI4" s="19"/>
      <c r="BJ4" s="19"/>
      <c r="BK4" s="19"/>
      <c r="BL4" s="19"/>
      <c r="BM4" s="19"/>
      <c r="BN4" s="19"/>
      <c r="BO4" s="19"/>
      <c r="BP4" s="19"/>
      <c r="BQ4" s="19"/>
      <c r="BR4" s="19"/>
      <c r="BS4" s="19"/>
      <c r="BT4" s="19"/>
      <c r="BU4" s="19"/>
      <c r="BV4" s="19"/>
      <c r="BW4" s="19"/>
      <c r="BX4" s="19"/>
      <c r="BY4" s="19"/>
      <c r="BZ4" s="19"/>
      <c r="CA4" s="19"/>
      <c r="CB4" s="19"/>
      <c r="CC4" s="19"/>
      <c r="CD4" s="19"/>
      <c r="CE4" s="19"/>
      <c r="CF4" s="19"/>
      <c r="CG4" s="19"/>
      <c r="CH4" s="19"/>
      <c r="CI4" s="19"/>
      <c r="CJ4" s="19"/>
      <c r="CK4" s="19"/>
      <c r="CL4" s="19"/>
      <c r="CM4" s="19"/>
      <c r="CN4" s="19"/>
      <c r="CO4" s="19"/>
      <c r="CP4" s="19"/>
      <c r="CQ4" s="19"/>
      <c r="CR4" s="19"/>
      <c r="CS4" s="19"/>
      <c r="CT4" s="19"/>
      <c r="CU4" s="19"/>
      <c r="CV4" s="19"/>
      <c r="CW4" s="19"/>
      <c r="CX4" s="19"/>
      <c r="CY4" s="19"/>
      <c r="CZ4" s="19"/>
      <c r="DA4" s="19"/>
      <c r="DB4" s="19"/>
      <c r="DC4" s="19"/>
      <c r="DD4" s="19"/>
      <c r="DE4" s="19"/>
      <c r="DF4" s="19"/>
      <c r="DG4" s="19"/>
      <c r="DH4" s="19"/>
      <c r="DI4" s="19"/>
      <c r="DJ4" s="19"/>
      <c r="DK4" s="19"/>
      <c r="DL4" s="19"/>
      <c r="DM4" s="19"/>
      <c r="DN4" s="19"/>
      <c r="DO4" s="19"/>
      <c r="DP4" s="19"/>
      <c r="DQ4" s="19"/>
      <c r="DR4" s="19"/>
      <c r="DS4" s="19"/>
      <c r="DT4" s="19"/>
      <c r="DU4" s="19"/>
      <c r="DV4" s="19"/>
      <c r="DW4" s="19"/>
      <c r="DX4" s="19"/>
      <c r="DY4" s="19"/>
      <c r="DZ4" s="19"/>
      <c r="EA4" s="19"/>
      <c r="EB4" s="19"/>
      <c r="EC4" s="19"/>
      <c r="ED4" s="19"/>
      <c r="EE4" s="19"/>
      <c r="EF4" s="19"/>
      <c r="EG4" s="19"/>
      <c r="EH4" s="19"/>
      <c r="EI4" s="19"/>
      <c r="EJ4" s="19"/>
      <c r="EK4" s="19"/>
      <c r="EL4" s="19"/>
      <c r="EM4" s="19"/>
      <c r="EN4" s="19"/>
      <c r="EO4" s="19"/>
      <c r="EP4" s="19"/>
      <c r="EQ4" s="19"/>
      <c r="ER4" s="19"/>
      <c r="ES4" s="19"/>
      <c r="ET4" s="19"/>
      <c r="EU4" s="19"/>
      <c r="EV4" s="19"/>
      <c r="EW4" s="19"/>
      <c r="EX4" s="19"/>
      <c r="EY4" s="19"/>
      <c r="EZ4" s="19"/>
      <c r="FA4" s="19"/>
      <c r="FB4" s="19"/>
      <c r="FC4" s="19"/>
      <c r="FD4" s="19"/>
      <c r="FE4" s="19"/>
      <c r="FF4" s="19"/>
      <c r="FG4" s="19"/>
      <c r="FH4" s="19"/>
      <c r="FI4" s="19"/>
      <c r="FJ4" s="19"/>
      <c r="FK4" s="19"/>
      <c r="FL4" s="19"/>
      <c r="FM4" s="19"/>
      <c r="FN4" s="19"/>
      <c r="FO4" s="19"/>
      <c r="FP4" s="19"/>
      <c r="FQ4" s="19"/>
      <c r="FR4" s="19"/>
      <c r="FS4" s="19"/>
      <c r="FT4" s="19"/>
      <c r="FU4" s="19"/>
      <c r="FV4" s="19"/>
      <c r="FW4" s="19"/>
      <c r="FX4" s="19"/>
      <c r="FY4" s="19"/>
      <c r="FZ4" s="19"/>
      <c r="GA4" s="19"/>
      <c r="GB4" s="19"/>
      <c r="GC4" s="19"/>
      <c r="GD4" s="19"/>
      <c r="GE4" s="19"/>
      <c r="GF4" s="19"/>
      <c r="GG4" s="19"/>
      <c r="GH4" s="19"/>
      <c r="GI4" s="19"/>
      <c r="GJ4" s="19"/>
      <c r="GK4" s="19"/>
      <c r="GL4" s="19"/>
      <c r="GM4" s="19"/>
      <c r="GN4" s="19"/>
      <c r="GO4" s="19"/>
      <c r="GP4" s="19"/>
      <c r="GQ4" s="19"/>
      <c r="GR4" s="19"/>
      <c r="GS4" s="19"/>
      <c r="GT4" s="19"/>
      <c r="GU4" s="19"/>
      <c r="GV4" s="19"/>
      <c r="GW4" s="19"/>
      <c r="GX4" s="19"/>
      <c r="GY4" s="19"/>
      <c r="GZ4" s="19"/>
      <c r="HA4" s="19"/>
      <c r="HB4" s="19"/>
      <c r="HC4" s="19"/>
      <c r="HD4" s="19"/>
      <c r="HE4" s="19"/>
      <c r="HF4" s="19"/>
      <c r="HG4" s="19"/>
      <c r="HH4" s="19"/>
      <c r="HI4" s="19"/>
      <c r="HJ4" s="19"/>
      <c r="HK4" s="19"/>
      <c r="HL4" s="19"/>
      <c r="HM4" s="19"/>
      <c r="HN4" s="19"/>
      <c r="HO4" s="19"/>
      <c r="HP4" s="19"/>
      <c r="HQ4" s="19"/>
      <c r="HR4" s="19"/>
      <c r="HS4" s="19"/>
      <c r="HT4" s="19"/>
      <c r="HU4" s="19"/>
      <c r="HV4" s="19"/>
      <c r="HW4" s="19"/>
      <c r="HX4" s="19"/>
      <c r="HY4" s="19"/>
      <c r="HZ4" s="19"/>
      <c r="IA4" s="19"/>
      <c r="IB4" s="19"/>
      <c r="IC4" s="19"/>
      <c r="ID4" s="19"/>
      <c r="IE4" s="19"/>
      <c r="IF4" s="19"/>
      <c r="IG4" s="19"/>
      <c r="IH4" s="19"/>
      <c r="II4" s="19"/>
      <c r="IJ4" s="19"/>
      <c r="IK4" s="19"/>
      <c r="IL4" s="19"/>
      <c r="IM4" s="19"/>
      <c r="IN4" s="19"/>
      <c r="IO4" s="19"/>
      <c r="IP4" s="19"/>
      <c r="IQ4" s="19"/>
      <c r="IR4" s="19"/>
      <c r="IS4" s="19"/>
      <c r="IT4" s="19"/>
      <c r="IU4" s="19"/>
      <c r="IV4" s="19"/>
      <c r="IW4" s="19"/>
      <c r="IX4" s="19"/>
      <c r="IY4" s="19"/>
      <c r="IZ4" s="19"/>
      <c r="JA4" s="19"/>
      <c r="JB4" s="19"/>
      <c r="JC4" s="19"/>
      <c r="JD4" s="19"/>
      <c r="JE4" s="19"/>
      <c r="JF4" s="19"/>
      <c r="JG4" s="19"/>
      <c r="JH4" s="19"/>
      <c r="JI4" s="19"/>
      <c r="JJ4" s="19"/>
      <c r="JK4" s="19"/>
      <c r="JL4" s="19"/>
      <c r="JM4" s="19"/>
      <c r="JN4" s="19"/>
      <c r="JO4" s="19"/>
      <c r="JP4" s="19"/>
      <c r="JQ4" s="19"/>
      <c r="JR4" s="19"/>
      <c r="JS4" s="19"/>
      <c r="JT4" s="19"/>
      <c r="JU4" s="19"/>
      <c r="JV4" s="19"/>
      <c r="JW4" s="19"/>
      <c r="JX4" s="19"/>
      <c r="JY4" s="19"/>
      <c r="JZ4" s="19"/>
      <c r="KA4" s="19"/>
      <c r="KB4" s="19"/>
      <c r="KC4" s="19"/>
      <c r="KD4" s="19"/>
      <c r="KE4" s="19"/>
      <c r="KF4" s="19"/>
      <c r="KG4" s="19"/>
      <c r="KH4" s="19"/>
      <c r="KI4" s="19"/>
      <c r="KJ4" s="19"/>
      <c r="KK4" s="19"/>
      <c r="KL4" s="19"/>
      <c r="KM4" s="19"/>
      <c r="KN4" s="19"/>
      <c r="KO4" s="19"/>
      <c r="KP4" s="19"/>
      <c r="KQ4" s="19"/>
      <c r="KR4" s="19"/>
      <c r="KS4" s="19"/>
      <c r="KT4" s="19"/>
      <c r="KU4" s="19"/>
      <c r="KV4" s="19"/>
      <c r="KW4" s="19"/>
      <c r="KX4" s="19"/>
      <c r="KY4" s="19"/>
      <c r="KZ4" s="19"/>
      <c r="LA4" s="19"/>
      <c r="LB4" s="19"/>
      <c r="LC4" s="19"/>
      <c r="LD4" s="19"/>
      <c r="LE4" s="19"/>
      <c r="LF4" s="19"/>
      <c r="LG4" s="19"/>
      <c r="LH4" s="19"/>
      <c r="LI4" s="19"/>
      <c r="LJ4" s="19"/>
      <c r="LK4" s="19"/>
      <c r="LL4" s="19"/>
      <c r="LM4" s="19"/>
      <c r="LN4" s="19"/>
      <c r="LO4" s="19"/>
      <c r="LP4" s="19"/>
      <c r="LQ4" s="19"/>
      <c r="LR4" s="19"/>
      <c r="LS4" s="19"/>
      <c r="LT4" s="19"/>
      <c r="LU4" s="19"/>
      <c r="LV4" s="19"/>
      <c r="LW4" s="19"/>
      <c r="LX4" s="19"/>
      <c r="LY4" s="19"/>
      <c r="LZ4" s="19"/>
      <c r="MA4" s="19"/>
      <c r="MB4" s="19"/>
      <c r="MC4" s="19"/>
      <c r="MD4" s="19"/>
      <c r="ME4" s="19"/>
      <c r="MF4" s="19"/>
      <c r="MG4" s="19"/>
      <c r="MH4" s="19"/>
      <c r="MI4" s="19"/>
      <c r="MJ4" s="19"/>
      <c r="MK4" s="19"/>
      <c r="ML4" s="19"/>
      <c r="MM4" s="19"/>
      <c r="MN4" s="19"/>
      <c r="MO4" s="19"/>
      <c r="MP4" s="19"/>
      <c r="MQ4" s="19"/>
      <c r="MR4" s="19"/>
      <c r="MS4" s="19"/>
      <c r="MT4" s="19"/>
      <c r="MU4" s="19"/>
      <c r="MV4" s="19"/>
      <c r="MW4" s="19"/>
      <c r="MX4" s="19"/>
      <c r="MY4" s="19"/>
      <c r="MZ4" s="19"/>
      <c r="NA4" s="19"/>
      <c r="NB4" s="19"/>
      <c r="NC4" s="19"/>
      <c r="ND4" s="19"/>
      <c r="NE4" s="19"/>
      <c r="NF4" s="19"/>
      <c r="NG4" s="19"/>
      <c r="NH4" s="19"/>
      <c r="NI4" s="19"/>
      <c r="NJ4" s="19"/>
      <c r="NK4" s="19"/>
      <c r="NL4" s="19"/>
      <c r="NM4" s="19"/>
      <c r="NN4" s="19"/>
      <c r="NO4" s="19"/>
      <c r="NP4" s="19"/>
      <c r="NQ4" s="19"/>
      <c r="NR4" s="19"/>
      <c r="NS4" s="19"/>
      <c r="NT4" s="19"/>
      <c r="NU4" s="19"/>
      <c r="NV4" s="19"/>
      <c r="NW4" s="19"/>
      <c r="NX4" s="19"/>
      <c r="NY4" s="19"/>
      <c r="NZ4" s="19"/>
      <c r="OA4" s="19"/>
      <c r="OB4" s="19"/>
      <c r="OC4" s="19"/>
      <c r="OD4" s="19"/>
      <c r="OE4" s="19"/>
      <c r="OF4" s="19"/>
      <c r="OG4" s="19"/>
      <c r="OH4" s="19"/>
      <c r="OI4" s="19"/>
      <c r="OJ4" s="19"/>
      <c r="OK4" s="19"/>
      <c r="OL4" s="19"/>
      <c r="OM4" s="19"/>
      <c r="ON4" s="19"/>
      <c r="OO4" s="19"/>
      <c r="OP4" s="19"/>
      <c r="OQ4" s="19"/>
      <c r="OR4" s="19"/>
      <c r="OS4" s="19"/>
      <c r="OT4" s="19"/>
      <c r="OU4" s="19"/>
      <c r="OV4" s="19"/>
      <c r="OW4" s="19"/>
      <c r="OX4" s="19"/>
      <c r="OY4" s="19"/>
      <c r="OZ4" s="19"/>
      <c r="PA4" s="19"/>
      <c r="PB4" s="19"/>
      <c r="PC4" s="19"/>
      <c r="PD4" s="19"/>
      <c r="PE4" s="19"/>
      <c r="PF4" s="19"/>
      <c r="PG4" s="19"/>
      <c r="PH4" s="19"/>
      <c r="PI4" s="19"/>
      <c r="PJ4" s="19"/>
      <c r="PK4" s="19"/>
      <c r="PL4" s="19"/>
      <c r="PM4" s="19"/>
      <c r="PN4" s="19"/>
      <c r="PO4" s="19"/>
      <c r="PP4" s="19"/>
      <c r="PQ4" s="19"/>
      <c r="PR4" s="19"/>
      <c r="PS4" s="19"/>
      <c r="PT4" s="19"/>
      <c r="PU4" s="19"/>
      <c r="PV4" s="19"/>
      <c r="PW4" s="19"/>
      <c r="PX4" s="19"/>
      <c r="PY4" s="19"/>
      <c r="PZ4" s="19"/>
      <c r="QA4" s="19"/>
      <c r="QB4" s="19"/>
      <c r="QC4" s="19"/>
      <c r="QD4" s="19"/>
      <c r="QE4" s="19"/>
      <c r="QF4" s="19"/>
      <c r="QG4" s="19"/>
      <c r="QH4" s="19"/>
      <c r="QI4" s="19"/>
      <c r="QJ4" s="19"/>
      <c r="QK4" s="19"/>
      <c r="QL4" s="19"/>
      <c r="QM4" s="19"/>
      <c r="QN4" s="19"/>
      <c r="QO4" s="19"/>
      <c r="QP4" s="19"/>
      <c r="QQ4" s="19"/>
      <c r="QR4" s="19"/>
      <c r="QS4" s="19"/>
      <c r="QT4" s="19"/>
      <c r="QU4" s="19"/>
      <c r="QV4" s="19"/>
      <c r="QW4" s="19"/>
      <c r="QX4" s="19"/>
      <c r="QY4" s="19"/>
      <c r="QZ4" s="19"/>
      <c r="RA4" s="19"/>
      <c r="RB4" s="19"/>
      <c r="RC4" s="19"/>
      <c r="RD4" s="19"/>
      <c r="RE4" s="19"/>
      <c r="RF4" s="19"/>
      <c r="RG4" s="19"/>
      <c r="RH4" s="19"/>
      <c r="RI4" s="19"/>
      <c r="RJ4" s="19"/>
      <c r="RK4" s="19"/>
      <c r="RL4" s="19"/>
      <c r="RM4" s="19"/>
      <c r="RN4" s="19"/>
      <c r="RO4" s="19"/>
      <c r="RP4" s="19"/>
      <c r="RQ4" s="19"/>
      <c r="RR4" s="19"/>
      <c r="RS4" s="19"/>
      <c r="RT4" s="19"/>
      <c r="RU4" s="19"/>
      <c r="RV4" s="19"/>
      <c r="RW4" s="19"/>
      <c r="RX4" s="19"/>
      <c r="RY4" s="19"/>
      <c r="RZ4" s="19"/>
      <c r="SA4" s="19"/>
      <c r="SB4" s="19"/>
      <c r="SC4" s="19"/>
      <c r="SD4" s="19"/>
      <c r="SE4" s="19"/>
      <c r="SF4" s="19"/>
      <c r="SG4" s="19"/>
      <c r="SH4" s="19"/>
      <c r="SI4" s="19"/>
      <c r="SJ4" s="19"/>
      <c r="SK4" s="19"/>
      <c r="SL4" s="19"/>
      <c r="SM4" s="19"/>
      <c r="SN4" s="19"/>
      <c r="SO4" s="19"/>
      <c r="SP4" s="19"/>
      <c r="SQ4" s="19"/>
      <c r="SR4" s="19"/>
      <c r="SS4" s="19"/>
      <c r="ST4" s="19"/>
      <c r="SU4" s="19"/>
      <c r="SV4" s="19"/>
      <c r="SW4" s="19"/>
      <c r="SX4" s="19"/>
      <c r="SY4" s="19"/>
      <c r="SZ4" s="19"/>
      <c r="TA4" s="19"/>
      <c r="TB4" s="19"/>
      <c r="TC4" s="19"/>
      <c r="TD4" s="19"/>
      <c r="TE4" s="19"/>
      <c r="TF4" s="19"/>
      <c r="TG4" s="19"/>
      <c r="TH4" s="19"/>
      <c r="TI4" s="19"/>
      <c r="TJ4" s="19"/>
      <c r="TK4" s="19"/>
      <c r="TL4" s="19"/>
      <c r="TM4" s="19"/>
      <c r="TN4" s="19"/>
      <c r="TO4" s="19"/>
      <c r="TP4" s="19"/>
      <c r="TQ4" s="19"/>
      <c r="TR4" s="19"/>
      <c r="TS4" s="19"/>
      <c r="TT4" s="19"/>
      <c r="TU4" s="19"/>
      <c r="TV4" s="19"/>
      <c r="TW4" s="19"/>
      <c r="TX4" s="19"/>
      <c r="TY4" s="19"/>
      <c r="TZ4" s="19"/>
      <c r="UA4" s="19"/>
      <c r="UB4" s="19"/>
      <c r="UC4" s="19"/>
      <c r="UD4" s="19"/>
      <c r="UE4" s="19"/>
      <c r="UF4" s="19"/>
      <c r="UG4" s="19"/>
      <c r="UH4" s="19"/>
      <c r="UI4" s="19"/>
      <c r="UJ4" s="19"/>
      <c r="UK4" s="19"/>
      <c r="UL4" s="19"/>
      <c r="UM4" s="19"/>
      <c r="UN4" s="19"/>
      <c r="UO4" s="19"/>
      <c r="UP4" s="19"/>
      <c r="UQ4" s="19"/>
      <c r="UR4" s="19"/>
      <c r="US4" s="19"/>
      <c r="UT4" s="19"/>
      <c r="UU4" s="19"/>
      <c r="UV4" s="19"/>
      <c r="UW4" s="19"/>
      <c r="UX4" s="19"/>
      <c r="UY4" s="19"/>
      <c r="UZ4" s="19"/>
      <c r="VA4" s="19"/>
      <c r="VB4" s="19"/>
      <c r="VC4" s="19"/>
      <c r="VD4" s="19"/>
      <c r="VE4" s="19"/>
      <c r="VF4" s="19"/>
      <c r="VG4" s="19"/>
      <c r="VH4" s="19"/>
      <c r="VI4" s="19"/>
      <c r="VJ4" s="19"/>
      <c r="VK4" s="19"/>
      <c r="VL4" s="19"/>
      <c r="VM4" s="19"/>
      <c r="VN4" s="19"/>
      <c r="VO4" s="19"/>
      <c r="VP4" s="19"/>
      <c r="VQ4" s="19"/>
      <c r="VR4" s="19"/>
      <c r="VS4" s="19"/>
      <c r="VT4" s="19"/>
      <c r="VU4" s="19"/>
      <c r="VV4" s="19"/>
      <c r="VW4" s="19"/>
      <c r="VX4" s="19"/>
      <c r="VY4" s="19"/>
      <c r="VZ4" s="19"/>
      <c r="WA4" s="19"/>
      <c r="WB4" s="19"/>
      <c r="WC4" s="19"/>
      <c r="WD4" s="19"/>
      <c r="WE4" s="19"/>
      <c r="WF4" s="19"/>
      <c r="WG4" s="19"/>
      <c r="WH4" s="19"/>
      <c r="WI4" s="19"/>
      <c r="WJ4" s="19"/>
      <c r="WK4" s="19"/>
      <c r="WL4" s="19"/>
      <c r="WM4" s="19"/>
      <c r="WN4" s="19"/>
      <c r="WO4" s="19"/>
      <c r="WP4" s="19"/>
      <c r="WQ4" s="19"/>
      <c r="WR4" s="19"/>
      <c r="WS4" s="19"/>
      <c r="WT4" s="19"/>
      <c r="WU4" s="19"/>
      <c r="WV4" s="19"/>
      <c r="WW4" s="19"/>
      <c r="WX4" s="19"/>
      <c r="WY4" s="19"/>
      <c r="WZ4" s="19"/>
      <c r="XA4" s="19"/>
      <c r="XB4" s="19"/>
      <c r="XC4" s="19"/>
      <c r="XD4" s="19"/>
      <c r="XE4" s="19"/>
      <c r="XF4" s="19"/>
      <c r="XG4" s="19"/>
      <c r="XH4" s="19"/>
      <c r="XI4" s="19"/>
      <c r="XJ4" s="19"/>
      <c r="XK4" s="19"/>
      <c r="XL4" s="19"/>
      <c r="XM4" s="19"/>
      <c r="XN4" s="19"/>
      <c r="XO4" s="19"/>
      <c r="XP4" s="19"/>
      <c r="XQ4" s="19"/>
      <c r="XR4" s="19"/>
      <c r="XS4" s="19"/>
      <c r="XT4" s="19"/>
      <c r="XU4" s="19"/>
      <c r="XV4" s="19"/>
      <c r="XW4" s="19"/>
      <c r="XX4" s="19"/>
      <c r="XY4" s="19"/>
      <c r="XZ4" s="19"/>
      <c r="YA4" s="19"/>
      <c r="YB4" s="19"/>
      <c r="YC4" s="19"/>
      <c r="YD4" s="19"/>
      <c r="YE4" s="19"/>
      <c r="YF4" s="19"/>
      <c r="YG4" s="19"/>
      <c r="YH4" s="19"/>
      <c r="YI4" s="19"/>
      <c r="YJ4" s="19"/>
      <c r="YK4" s="19"/>
      <c r="YL4" s="19"/>
      <c r="YM4" s="19"/>
      <c r="YN4" s="19"/>
      <c r="YO4" s="19"/>
      <c r="YP4" s="19"/>
      <c r="YQ4" s="19"/>
      <c r="YR4" s="19"/>
      <c r="YS4" s="19"/>
      <c r="YT4" s="19"/>
      <c r="YU4" s="19"/>
      <c r="YV4" s="19"/>
      <c r="YW4" s="19"/>
      <c r="YX4" s="19"/>
      <c r="YY4" s="19"/>
      <c r="YZ4" s="19"/>
      <c r="ZA4" s="19"/>
      <c r="ZB4" s="19"/>
      <c r="ZC4" s="19"/>
      <c r="ZD4" s="19"/>
      <c r="ZE4" s="19"/>
      <c r="ZF4" s="19"/>
      <c r="ZG4" s="19"/>
      <c r="ZH4" s="19"/>
      <c r="ZI4" s="19"/>
      <c r="ZJ4" s="19"/>
      <c r="ZK4" s="19"/>
      <c r="ZL4" s="19"/>
      <c r="ZM4" s="19"/>
      <c r="ZN4" s="19"/>
      <c r="ZO4" s="19"/>
      <c r="ZP4" s="19"/>
      <c r="ZQ4" s="19"/>
      <c r="ZR4" s="19"/>
      <c r="ZS4" s="19"/>
      <c r="ZT4" s="19"/>
      <c r="ZU4" s="19"/>
      <c r="ZV4" s="19"/>
      <c r="ZW4" s="19"/>
      <c r="ZX4" s="19"/>
      <c r="ZY4" s="19"/>
      <c r="ZZ4" s="19"/>
      <c r="AAA4" s="19"/>
      <c r="AAB4" s="19"/>
      <c r="AAC4" s="19"/>
      <c r="AAD4" s="19"/>
      <c r="AAE4" s="19"/>
      <c r="AAF4" s="19"/>
      <c r="AAG4" s="19"/>
      <c r="AAH4" s="19"/>
      <c r="AAI4" s="19"/>
      <c r="AAJ4" s="19"/>
      <c r="AAK4" s="19"/>
      <c r="AAL4" s="19"/>
      <c r="AAM4" s="19"/>
      <c r="AAN4" s="19"/>
      <c r="AAO4" s="19"/>
      <c r="AAP4" s="19"/>
      <c r="AAQ4" s="19"/>
      <c r="AAR4" s="19"/>
      <c r="AAS4" s="19"/>
      <c r="AAT4" s="19"/>
      <c r="AAU4" s="19"/>
      <c r="AAV4" s="19"/>
      <c r="AAW4" s="19"/>
      <c r="AAX4" s="19"/>
      <c r="AAY4" s="19"/>
      <c r="AAZ4" s="19"/>
      <c r="ABA4" s="19"/>
      <c r="ABB4" s="19"/>
      <c r="ABC4" s="19"/>
      <c r="ABD4" s="19"/>
      <c r="ABE4" s="19"/>
      <c r="ABF4" s="19"/>
      <c r="ABG4" s="19"/>
      <c r="ABH4" s="19"/>
      <c r="ABI4" s="19"/>
      <c r="ABJ4" s="19"/>
      <c r="ABK4" s="19"/>
      <c r="ABL4" s="19"/>
      <c r="ABM4" s="19"/>
      <c r="ABN4" s="19"/>
      <c r="ABO4" s="19"/>
      <c r="ABP4" s="19"/>
      <c r="ABQ4" s="19"/>
      <c r="ABR4" s="19"/>
      <c r="ABS4" s="19"/>
      <c r="ABT4" s="19"/>
      <c r="ABU4" s="19"/>
      <c r="ABV4" s="19"/>
      <c r="ABW4" s="19"/>
      <c r="ABX4" s="19"/>
      <c r="ABY4" s="19"/>
      <c r="ABZ4" s="19"/>
      <c r="ACA4" s="19"/>
      <c r="ACB4" s="19"/>
      <c r="ACC4" s="19"/>
      <c r="ACD4" s="19"/>
      <c r="ACE4" s="19"/>
      <c r="ACF4" s="19"/>
      <c r="ACG4" s="19"/>
      <c r="ACH4" s="19"/>
      <c r="ACI4" s="19"/>
      <c r="ACJ4" s="19"/>
      <c r="ACK4" s="19"/>
      <c r="ACL4" s="19"/>
      <c r="ACM4" s="19"/>
      <c r="ACN4" s="19"/>
      <c r="ACO4" s="19"/>
      <c r="ACP4" s="19"/>
      <c r="ACQ4" s="19"/>
      <c r="ACR4" s="19"/>
      <c r="ACS4" s="19"/>
      <c r="ACT4" s="19"/>
      <c r="ACU4" s="19"/>
      <c r="ACV4" s="19"/>
      <c r="ACW4" s="19"/>
      <c r="ACX4" s="19"/>
      <c r="ACY4" s="19"/>
      <c r="ACZ4" s="19"/>
      <c r="ADA4" s="19"/>
      <c r="ADB4" s="19"/>
      <c r="ADC4" s="19"/>
      <c r="ADD4" s="19"/>
      <c r="ADE4" s="19"/>
      <c r="ADF4" s="19"/>
      <c r="ADG4" s="19"/>
      <c r="ADH4" s="19"/>
      <c r="ADI4" s="19"/>
      <c r="ADJ4" s="19"/>
      <c r="ADK4" s="19"/>
      <c r="ADL4" s="19"/>
      <c r="ADM4" s="19"/>
      <c r="ADN4" s="19"/>
      <c r="ADO4" s="19"/>
      <c r="ADP4" s="19"/>
      <c r="ADQ4" s="19"/>
      <c r="ADR4" s="19"/>
      <c r="ADS4" s="19"/>
      <c r="ADT4" s="19"/>
      <c r="ADU4" s="19"/>
      <c r="ADV4" s="19"/>
      <c r="ADW4" s="19"/>
      <c r="ADX4" s="19"/>
      <c r="ADY4" s="19"/>
      <c r="ADZ4" s="19"/>
      <c r="AEA4" s="19"/>
      <c r="AEB4" s="19"/>
      <c r="AEC4" s="19"/>
      <c r="AED4" s="19"/>
      <c r="AEE4" s="19"/>
      <c r="AEF4" s="19"/>
      <c r="AEG4" s="19"/>
      <c r="AEH4" s="19"/>
      <c r="AEI4" s="19"/>
      <c r="AEJ4" s="19"/>
      <c r="AEK4" s="19"/>
      <c r="AEL4" s="19"/>
      <c r="AEM4" s="19"/>
      <c r="AEN4" s="19"/>
      <c r="AEO4" s="19"/>
      <c r="AEP4" s="19"/>
      <c r="AEQ4" s="19"/>
      <c r="AER4" s="19"/>
      <c r="AES4" s="19"/>
      <c r="AET4" s="19"/>
      <c r="AEU4" s="19"/>
      <c r="AEV4" s="19"/>
      <c r="AEW4" s="19"/>
      <c r="AEX4" s="19"/>
      <c r="AEY4" s="19"/>
      <c r="AEZ4" s="19"/>
      <c r="AFA4" s="19"/>
      <c r="AFB4" s="19"/>
      <c r="AFC4" s="19"/>
      <c r="AFD4" s="19"/>
      <c r="AFE4" s="19"/>
      <c r="AFF4" s="19"/>
      <c r="AFG4" s="19"/>
      <c r="AFH4" s="19"/>
      <c r="AFI4" s="19"/>
      <c r="AFJ4" s="19"/>
      <c r="AFK4" s="19"/>
      <c r="AFL4" s="19"/>
      <c r="AFM4" s="19"/>
      <c r="AFN4" s="19"/>
      <c r="AFO4" s="19"/>
      <c r="AFP4" s="19"/>
      <c r="AFQ4" s="19"/>
      <c r="AFR4" s="19"/>
      <c r="AFS4" s="19"/>
      <c r="AFT4" s="19"/>
      <c r="AFU4" s="19"/>
      <c r="AFV4" s="19"/>
      <c r="AFW4" s="19"/>
      <c r="AFX4" s="19"/>
      <c r="AFY4" s="19"/>
      <c r="AFZ4" s="19"/>
      <c r="AGA4" s="19"/>
      <c r="AGB4" s="19"/>
      <c r="AGC4" s="19"/>
      <c r="AGD4" s="19"/>
      <c r="AGE4" s="19"/>
      <c r="AGF4" s="19"/>
      <c r="AGG4" s="19"/>
      <c r="AGH4" s="19"/>
      <c r="AGI4" s="19"/>
      <c r="AGJ4" s="19"/>
      <c r="AGK4" s="19"/>
      <c r="AGL4" s="19"/>
      <c r="AGM4" s="19"/>
      <c r="AGN4" s="19"/>
      <c r="AGO4" s="19"/>
      <c r="AGP4" s="19"/>
      <c r="AGQ4" s="19"/>
      <c r="AGR4" s="19"/>
      <c r="AGS4" s="19"/>
      <c r="AGT4" s="19"/>
      <c r="AGU4" s="19"/>
      <c r="AGV4" s="19"/>
      <c r="AGW4" s="19"/>
      <c r="AGX4" s="19"/>
      <c r="AGY4" s="19"/>
      <c r="AGZ4" s="19"/>
      <c r="AHA4" s="19"/>
      <c r="AHB4" s="19"/>
      <c r="AHC4" s="19"/>
      <c r="AHD4" s="19"/>
      <c r="AHE4" s="19"/>
      <c r="AHF4" s="19"/>
      <c r="AHG4" s="19"/>
      <c r="AHH4" s="19"/>
      <c r="AHI4" s="19"/>
      <c r="AHJ4" s="19"/>
      <c r="AHK4" s="19"/>
      <c r="AHL4" s="19"/>
      <c r="AHM4" s="19"/>
      <c r="AHN4" s="19"/>
      <c r="AHO4" s="19"/>
      <c r="AHP4" s="19"/>
      <c r="AHQ4" s="19"/>
      <c r="AHR4" s="19"/>
      <c r="AHS4" s="19"/>
      <c r="AHT4" s="19"/>
      <c r="AHU4" s="19"/>
      <c r="AHV4" s="19"/>
      <c r="AHW4" s="19"/>
      <c r="AHX4" s="19"/>
      <c r="AHY4" s="19"/>
      <c r="AHZ4" s="19"/>
      <c r="AIA4" s="19"/>
      <c r="AIB4" s="19"/>
      <c r="AIC4" s="19"/>
      <c r="AID4" s="19"/>
      <c r="AIE4" s="19"/>
      <c r="AIF4" s="19"/>
      <c r="AIG4" s="19"/>
      <c r="AIH4" s="19"/>
      <c r="AII4" s="19"/>
      <c r="AIJ4" s="19"/>
      <c r="AIK4" s="19"/>
      <c r="AIL4" s="19"/>
      <c r="AIM4" s="19"/>
      <c r="AIN4" s="19"/>
      <c r="AIO4" s="19"/>
      <c r="AIP4" s="19"/>
      <c r="AIQ4" s="19"/>
      <c r="AIR4" s="19"/>
      <c r="AIS4" s="19"/>
      <c r="AIT4" s="19"/>
      <c r="AIU4" s="19"/>
      <c r="AIV4" s="19"/>
      <c r="AIW4" s="19"/>
      <c r="AIX4" s="19"/>
      <c r="AIY4" s="19"/>
      <c r="AIZ4" s="19"/>
      <c r="AJA4" s="19"/>
      <c r="AJB4" s="19"/>
      <c r="AJC4" s="19"/>
      <c r="AJD4" s="19"/>
      <c r="AJE4" s="19"/>
      <c r="AJF4" s="19"/>
      <c r="AJG4" s="19"/>
      <c r="AJH4" s="19"/>
      <c r="AJI4" s="19"/>
      <c r="AJJ4" s="19"/>
      <c r="AJK4" s="19"/>
      <c r="AJL4" s="19"/>
      <c r="AJM4" s="19"/>
      <c r="AJN4" s="19"/>
      <c r="AJO4" s="19"/>
      <c r="AJP4" s="19"/>
      <c r="AJQ4" s="19"/>
      <c r="AJR4" s="19"/>
      <c r="AJS4" s="19"/>
      <c r="AJT4" s="19"/>
      <c r="AJU4" s="19"/>
      <c r="AJV4" s="19"/>
      <c r="AJW4" s="19"/>
      <c r="AJX4" s="19"/>
      <c r="AJY4" s="19"/>
      <c r="AJZ4" s="19"/>
      <c r="AKA4" s="19"/>
      <c r="AKB4" s="19"/>
      <c r="AKC4" s="19"/>
      <c r="AKD4" s="19"/>
      <c r="AKE4" s="19"/>
      <c r="AKF4" s="19"/>
      <c r="AKG4" s="19"/>
      <c r="AKH4" s="19"/>
      <c r="AKI4" s="19"/>
      <c r="AKJ4" s="19"/>
      <c r="AKK4" s="19"/>
      <c r="AKL4" s="19"/>
      <c r="AKM4" s="19"/>
      <c r="AKN4" s="19"/>
      <c r="AKO4" s="19"/>
      <c r="AKP4" s="19"/>
      <c r="AKQ4" s="19"/>
      <c r="AKR4" s="19"/>
      <c r="AKS4" s="19"/>
      <c r="AKT4" s="19"/>
      <c r="AKU4" s="19"/>
      <c r="AKV4" s="19"/>
      <c r="AKW4" s="19"/>
      <c r="AKX4" s="19"/>
      <c r="AKY4" s="19"/>
      <c r="AKZ4" s="19"/>
      <c r="ALA4" s="19"/>
      <c r="ALB4" s="19"/>
      <c r="ALC4" s="19"/>
      <c r="ALD4" s="19"/>
      <c r="ALE4" s="19"/>
      <c r="ALF4" s="19"/>
      <c r="ALG4" s="19"/>
      <c r="ALH4" s="19"/>
      <c r="ALI4" s="19"/>
      <c r="ALJ4" s="19"/>
      <c r="ALK4" s="19"/>
      <c r="ALL4" s="19"/>
      <c r="ALM4" s="19"/>
      <c r="ALN4" s="19"/>
      <c r="ALO4" s="19"/>
      <c r="ALP4" s="19"/>
      <c r="ALQ4" s="19"/>
      <c r="ALR4" s="19"/>
      <c r="ALS4" s="19"/>
      <c r="ALT4" s="19"/>
      <c r="ALU4" s="19"/>
      <c r="ALV4" s="19"/>
      <c r="ALW4" s="19"/>
      <c r="ALX4" s="19"/>
      <c r="ALY4" s="19"/>
      <c r="ALZ4" s="19"/>
      <c r="AMA4" s="19"/>
      <c r="AMB4" s="19"/>
      <c r="AMC4" s="19"/>
      <c r="AMD4" s="19"/>
      <c r="AME4" s="19"/>
      <c r="AMF4" s="19"/>
      <c r="AMG4" s="19"/>
      <c r="AMH4" s="19"/>
      <c r="AMI4" s="19"/>
      <c r="AMJ4" s="19"/>
      <c r="AMK4" s="19"/>
      <c r="AML4" s="19"/>
      <c r="AMM4" s="19"/>
      <c r="AMN4" s="19"/>
      <c r="AMO4" s="19"/>
      <c r="AMP4" s="19"/>
      <c r="AMQ4" s="19"/>
      <c r="AMR4" s="19"/>
      <c r="AMS4" s="19"/>
      <c r="AMT4" s="19"/>
      <c r="AMU4" s="19"/>
      <c r="AMV4" s="19"/>
      <c r="AMW4" s="19"/>
      <c r="AMX4" s="19"/>
      <c r="AMY4" s="19"/>
      <c r="AMZ4" s="19"/>
      <c r="ANA4" s="19"/>
      <c r="ANB4" s="19"/>
      <c r="ANC4" s="19"/>
      <c r="AND4" s="19"/>
      <c r="ANE4" s="19"/>
      <c r="ANF4" s="19"/>
      <c r="ANG4" s="19"/>
      <c r="ANH4" s="19"/>
      <c r="ANI4" s="19"/>
      <c r="ANJ4" s="19"/>
      <c r="ANK4" s="19"/>
      <c r="ANL4" s="19"/>
      <c r="ANM4" s="19"/>
      <c r="ANN4" s="19"/>
      <c r="ANO4" s="19"/>
      <c r="ANP4" s="19"/>
      <c r="ANQ4" s="19"/>
      <c r="ANR4" s="19"/>
      <c r="ANS4" s="19"/>
      <c r="ANT4" s="19"/>
      <c r="ANU4" s="19"/>
      <c r="ANV4" s="19"/>
      <c r="ANW4" s="19"/>
      <c r="ANX4" s="19"/>
      <c r="ANY4" s="19"/>
      <c r="ANZ4" s="19"/>
      <c r="AOA4" s="19"/>
      <c r="AOB4" s="19"/>
      <c r="AOC4" s="19"/>
      <c r="AOD4" s="19"/>
      <c r="AOE4" s="19"/>
      <c r="AOF4" s="19"/>
      <c r="AOG4" s="19"/>
      <c r="AOH4" s="19"/>
      <c r="AOI4" s="19"/>
      <c r="AOJ4" s="19"/>
      <c r="AOK4" s="19"/>
      <c r="AOL4" s="19"/>
      <c r="AOM4" s="19"/>
      <c r="AON4" s="19"/>
      <c r="AOO4" s="19"/>
      <c r="AOP4" s="19"/>
      <c r="AOQ4" s="19"/>
      <c r="AOR4" s="19"/>
      <c r="AOS4" s="19"/>
      <c r="AOT4" s="19"/>
      <c r="AOU4" s="19"/>
      <c r="AOV4" s="19"/>
      <c r="AOW4" s="19"/>
      <c r="AOX4" s="19"/>
      <c r="AOY4" s="19"/>
      <c r="AOZ4" s="19"/>
      <c r="APA4" s="19"/>
      <c r="APB4" s="19"/>
      <c r="APC4" s="19"/>
      <c r="APD4" s="19"/>
      <c r="APE4" s="19"/>
      <c r="APF4" s="19"/>
      <c r="APG4" s="19"/>
      <c r="APH4" s="19"/>
      <c r="API4" s="19"/>
      <c r="APJ4" s="19"/>
      <c r="APK4" s="19"/>
      <c r="APL4" s="19"/>
      <c r="APM4" s="19"/>
      <c r="APN4" s="19"/>
      <c r="APO4" s="19"/>
      <c r="APP4" s="19"/>
      <c r="APQ4" s="19"/>
      <c r="APR4" s="19"/>
      <c r="APS4" s="19"/>
      <c r="APT4" s="19"/>
      <c r="APU4" s="19"/>
      <c r="APV4" s="19"/>
      <c r="APW4" s="19"/>
      <c r="APX4" s="19"/>
      <c r="APY4" s="19"/>
      <c r="APZ4" s="19"/>
      <c r="AQA4" s="19"/>
      <c r="AQB4" s="19"/>
      <c r="AQC4" s="19"/>
      <c r="AQD4" s="19"/>
      <c r="AQE4" s="19"/>
      <c r="AQF4" s="19"/>
      <c r="AQG4" s="19"/>
      <c r="AQH4" s="19"/>
      <c r="AQI4" s="19"/>
      <c r="AQJ4" s="19"/>
      <c r="AQK4" s="19"/>
      <c r="AQL4" s="19"/>
      <c r="AQM4" s="19"/>
      <c r="AQN4" s="19"/>
      <c r="AQO4" s="19"/>
      <c r="AQP4" s="19"/>
      <c r="AQQ4" s="19"/>
      <c r="AQR4" s="19"/>
      <c r="AQS4" s="19"/>
      <c r="AQT4" s="19"/>
      <c r="AQU4" s="19"/>
      <c r="AQV4" s="19"/>
      <c r="AQW4" s="19"/>
      <c r="AQX4" s="19"/>
      <c r="AQY4" s="19"/>
      <c r="AQZ4" s="19"/>
      <c r="ARA4" s="19"/>
      <c r="ARB4" s="19"/>
      <c r="ARC4" s="19"/>
      <c r="ARD4" s="19"/>
      <c r="ARE4" s="19"/>
      <c r="ARF4" s="19"/>
      <c r="ARG4" s="19"/>
      <c r="ARH4" s="19"/>
      <c r="ARI4" s="19"/>
      <c r="ARJ4" s="19"/>
      <c r="ARK4" s="19"/>
      <c r="ARL4" s="19"/>
      <c r="ARM4" s="19"/>
      <c r="ARN4" s="19"/>
      <c r="ARO4" s="19"/>
      <c r="ARP4" s="19"/>
      <c r="ARQ4" s="19"/>
      <c r="ARR4" s="19"/>
      <c r="ARS4" s="19"/>
      <c r="ART4" s="19"/>
      <c r="ARU4" s="19"/>
      <c r="ARV4" s="19"/>
      <c r="ARW4" s="19"/>
      <c r="ARX4" s="19"/>
      <c r="ARY4" s="19"/>
      <c r="ARZ4" s="19"/>
      <c r="ASA4" s="19"/>
      <c r="ASB4" s="19"/>
      <c r="ASC4" s="19"/>
      <c r="ASD4" s="19"/>
      <c r="ASE4" s="19"/>
      <c r="ASF4" s="19"/>
      <c r="ASG4" s="19"/>
      <c r="ASH4" s="19"/>
      <c r="ASI4" s="19"/>
      <c r="ASJ4" s="19"/>
      <c r="ASK4" s="19"/>
      <c r="ASL4" s="19"/>
      <c r="ASM4" s="19"/>
      <c r="ASN4" s="19"/>
      <c r="ASO4" s="19"/>
      <c r="ASP4" s="19"/>
      <c r="ASQ4" s="19"/>
      <c r="ASR4" s="19"/>
      <c r="ASS4" s="19"/>
      <c r="AST4" s="19"/>
      <c r="ASU4" s="19"/>
      <c r="ASV4" s="19"/>
      <c r="ASW4" s="19"/>
      <c r="ASX4" s="19"/>
      <c r="ASY4" s="19"/>
      <c r="ASZ4" s="19"/>
      <c r="ATA4" s="19"/>
      <c r="ATB4" s="19"/>
      <c r="ATC4" s="19"/>
      <c r="ATD4" s="19"/>
      <c r="ATE4" s="19"/>
      <c r="ATF4" s="19"/>
      <c r="ATG4" s="19"/>
      <c r="ATH4" s="19"/>
      <c r="ATI4" s="19"/>
      <c r="ATJ4" s="19"/>
      <c r="ATK4" s="19"/>
      <c r="ATL4" s="19"/>
      <c r="ATM4" s="19"/>
      <c r="ATN4" s="19"/>
      <c r="ATO4" s="19"/>
      <c r="ATP4" s="19"/>
      <c r="ATQ4" s="19"/>
      <c r="ATR4" s="19"/>
      <c r="ATS4" s="19"/>
      <c r="ATT4" s="19"/>
      <c r="ATU4" s="19"/>
      <c r="ATV4" s="19"/>
      <c r="ATW4" s="19"/>
      <c r="ATX4" s="19"/>
      <c r="ATY4" s="19"/>
      <c r="ATZ4" s="19"/>
      <c r="AUA4" s="19"/>
      <c r="AUB4" s="19"/>
      <c r="AUC4" s="19"/>
      <c r="AUD4" s="19"/>
      <c r="AUE4" s="19"/>
      <c r="AUF4" s="19"/>
      <c r="AUG4" s="19"/>
      <c r="AUH4" s="19"/>
      <c r="AUI4" s="19"/>
      <c r="AUJ4" s="19"/>
      <c r="AUK4" s="19"/>
      <c r="AUL4" s="19"/>
      <c r="AUM4" s="19"/>
      <c r="AUN4" s="19"/>
      <c r="AUO4" s="19"/>
      <c r="AUP4" s="19"/>
      <c r="AUQ4" s="19"/>
      <c r="AUR4" s="19"/>
      <c r="AUS4" s="19"/>
      <c r="AUT4" s="19"/>
      <c r="AUU4" s="19"/>
      <c r="AUV4" s="19"/>
      <c r="AUW4" s="19"/>
      <c r="AUX4" s="19"/>
      <c r="AUY4" s="19"/>
      <c r="AUZ4" s="19"/>
      <c r="AVA4" s="19"/>
      <c r="AVB4" s="19"/>
      <c r="AVC4" s="19"/>
      <c r="AVD4" s="19"/>
      <c r="AVE4" s="19"/>
      <c r="AVF4" s="19"/>
      <c r="AVG4" s="19"/>
      <c r="AVH4" s="19"/>
      <c r="AVI4" s="19"/>
      <c r="AVJ4" s="19"/>
      <c r="AVK4" s="19"/>
      <c r="AVL4" s="19"/>
      <c r="AVM4" s="19"/>
      <c r="AVN4" s="19"/>
      <c r="AVO4" s="19"/>
      <c r="AVP4" s="19"/>
      <c r="AVQ4" s="19"/>
      <c r="AVR4" s="19"/>
      <c r="AVS4" s="19"/>
      <c r="AVT4" s="19"/>
      <c r="AVU4" s="19"/>
      <c r="AVV4" s="19"/>
      <c r="AVW4" s="19"/>
      <c r="AVX4" s="19"/>
      <c r="AVY4" s="19"/>
      <c r="AVZ4" s="19"/>
      <c r="AWA4" s="19"/>
      <c r="AWB4" s="19"/>
      <c r="AWC4" s="19"/>
      <c r="AWD4" s="19"/>
      <c r="AWE4" s="19"/>
      <c r="AWF4" s="19"/>
      <c r="AWG4" s="19"/>
      <c r="AWH4" s="19"/>
      <c r="AWI4" s="19"/>
      <c r="AWJ4" s="19"/>
      <c r="AWK4" s="19"/>
      <c r="AWL4" s="19"/>
      <c r="AWM4" s="19"/>
      <c r="AWN4" s="19"/>
      <c r="AWO4" s="19"/>
      <c r="AWP4" s="19"/>
      <c r="AWQ4" s="19"/>
      <c r="AWR4" s="19"/>
      <c r="AWS4" s="19"/>
      <c r="AWT4" s="19"/>
      <c r="AWU4" s="19"/>
      <c r="AWV4" s="19"/>
      <c r="AWW4" s="19"/>
      <c r="AWX4" s="19"/>
      <c r="AWY4" s="19"/>
      <c r="AWZ4" s="19"/>
      <c r="AXA4" s="19"/>
      <c r="AXB4" s="19"/>
      <c r="AXC4" s="19"/>
      <c r="AXD4" s="19"/>
      <c r="AXE4" s="19"/>
      <c r="AXF4" s="19"/>
      <c r="AXG4" s="19"/>
      <c r="AXH4" s="19"/>
      <c r="AXI4" s="19"/>
      <c r="AXJ4" s="19"/>
      <c r="AXK4" s="19"/>
      <c r="AXL4" s="19"/>
      <c r="AXM4" s="19"/>
      <c r="AXN4" s="19"/>
      <c r="AXO4" s="19"/>
      <c r="AXP4" s="19"/>
      <c r="AXQ4" s="19"/>
      <c r="AXR4" s="19"/>
      <c r="AXS4" s="19"/>
      <c r="AXT4" s="19"/>
      <c r="AXU4" s="19"/>
      <c r="AXV4" s="19"/>
      <c r="AXW4" s="19"/>
      <c r="AXX4" s="19"/>
      <c r="AXY4" s="19"/>
      <c r="AXZ4" s="19"/>
      <c r="AYA4" s="19"/>
      <c r="AYB4" s="19"/>
      <c r="AYC4" s="19"/>
      <c r="AYD4" s="19"/>
      <c r="AYE4" s="19"/>
      <c r="AYF4" s="19"/>
      <c r="AYG4" s="19"/>
      <c r="AYH4" s="19"/>
      <c r="AYI4" s="19"/>
      <c r="AYJ4" s="19"/>
      <c r="AYK4" s="19"/>
      <c r="AYL4" s="19"/>
      <c r="AYM4" s="19"/>
      <c r="AYN4" s="19"/>
      <c r="AYO4" s="19"/>
      <c r="AYP4" s="19"/>
      <c r="AYQ4" s="19"/>
      <c r="AYR4" s="19"/>
      <c r="AYS4" s="19"/>
      <c r="AYT4" s="19"/>
      <c r="AYU4" s="19"/>
      <c r="AYV4" s="19"/>
      <c r="AYW4" s="19"/>
      <c r="AYX4" s="19"/>
      <c r="AYY4" s="19"/>
      <c r="AYZ4" s="19"/>
      <c r="AZA4" s="19"/>
      <c r="AZB4" s="19"/>
      <c r="AZC4" s="19"/>
      <c r="AZD4" s="19"/>
      <c r="AZE4" s="19"/>
      <c r="AZF4" s="19"/>
      <c r="AZG4" s="19"/>
      <c r="AZH4" s="19"/>
      <c r="AZI4" s="19"/>
      <c r="AZJ4" s="19"/>
      <c r="AZK4" s="19"/>
      <c r="AZL4" s="19"/>
      <c r="AZM4" s="19"/>
      <c r="AZN4" s="19"/>
      <c r="AZO4" s="19"/>
      <c r="AZP4" s="19"/>
      <c r="AZQ4" s="19"/>
      <c r="AZR4" s="19"/>
      <c r="AZS4" s="19"/>
      <c r="AZT4" s="19"/>
      <c r="AZU4" s="19"/>
      <c r="AZV4" s="19"/>
      <c r="AZW4" s="19"/>
      <c r="AZX4" s="19"/>
      <c r="AZY4" s="19"/>
      <c r="AZZ4" s="19"/>
      <c r="BAA4" s="19"/>
      <c r="BAB4" s="19"/>
      <c r="BAC4" s="19"/>
      <c r="BAD4" s="19"/>
      <c r="BAE4" s="19"/>
      <c r="BAF4" s="19"/>
      <c r="BAG4" s="19"/>
      <c r="BAH4" s="19"/>
      <c r="BAI4" s="19"/>
      <c r="BAJ4" s="19"/>
      <c r="BAK4" s="19"/>
      <c r="BAL4" s="19"/>
      <c r="BAM4" s="19"/>
      <c r="BAN4" s="19"/>
      <c r="BAO4" s="19"/>
      <c r="BAP4" s="19"/>
      <c r="BAQ4" s="19"/>
      <c r="BAR4" s="19"/>
      <c r="BAS4" s="19"/>
      <c r="BAT4" s="19"/>
      <c r="BAU4" s="19"/>
      <c r="BAV4" s="19"/>
      <c r="BAW4" s="19"/>
      <c r="BAX4" s="19"/>
      <c r="BAY4" s="19"/>
      <c r="BAZ4" s="19"/>
      <c r="BBA4" s="19"/>
      <c r="BBB4" s="19"/>
      <c r="BBC4" s="19"/>
      <c r="BBD4" s="19"/>
      <c r="BBE4" s="19"/>
      <c r="BBF4" s="19"/>
      <c r="BBG4" s="19"/>
      <c r="BBH4" s="19"/>
      <c r="BBI4" s="19"/>
      <c r="BBJ4" s="19"/>
      <c r="BBK4" s="19"/>
      <c r="BBL4" s="19"/>
      <c r="BBM4" s="19"/>
      <c r="BBN4" s="19"/>
      <c r="BBO4" s="19"/>
      <c r="BBP4" s="19"/>
      <c r="BBQ4" s="19"/>
      <c r="BBR4" s="19"/>
      <c r="BBS4" s="19"/>
      <c r="BBT4" s="19"/>
      <c r="BBU4" s="19"/>
      <c r="BBV4" s="19"/>
      <c r="BBW4" s="19"/>
      <c r="BBX4" s="19"/>
      <c r="BBY4" s="19"/>
      <c r="BBZ4" s="19"/>
      <c r="BCA4" s="19"/>
      <c r="BCB4" s="19"/>
      <c r="BCC4" s="19"/>
      <c r="BCD4" s="19"/>
      <c r="BCE4" s="19"/>
      <c r="BCF4" s="19"/>
      <c r="BCG4" s="19"/>
      <c r="BCH4" s="19"/>
      <c r="BCI4" s="19"/>
      <c r="BCJ4" s="19"/>
      <c r="BCK4" s="19"/>
      <c r="BCL4" s="19"/>
      <c r="BCM4" s="19"/>
      <c r="BCN4" s="19"/>
      <c r="BCO4" s="19"/>
      <c r="BCP4" s="19"/>
      <c r="BCQ4" s="19"/>
      <c r="BCR4" s="19"/>
      <c r="BCS4" s="19"/>
      <c r="BCT4" s="19"/>
      <c r="BCU4" s="19"/>
      <c r="BCV4" s="19"/>
      <c r="BCW4" s="19"/>
      <c r="BCX4" s="19"/>
      <c r="BCY4" s="19"/>
      <c r="BCZ4" s="19"/>
      <c r="BDA4" s="19"/>
      <c r="BDB4" s="19"/>
      <c r="BDC4" s="19"/>
      <c r="BDD4" s="19"/>
      <c r="BDE4" s="19"/>
      <c r="BDF4" s="19"/>
      <c r="BDG4" s="19"/>
      <c r="BDH4" s="19"/>
      <c r="BDI4" s="19"/>
      <c r="BDJ4" s="19"/>
      <c r="BDK4" s="19"/>
      <c r="BDL4" s="19"/>
      <c r="BDM4" s="19"/>
      <c r="BDN4" s="19"/>
      <c r="BDO4" s="19"/>
      <c r="BDP4" s="19"/>
      <c r="BDQ4" s="19"/>
      <c r="BDR4" s="19"/>
      <c r="BDS4" s="19"/>
      <c r="BDT4" s="19"/>
      <c r="BDU4" s="19"/>
      <c r="BDV4" s="19"/>
      <c r="BDW4" s="19"/>
      <c r="BDX4" s="19"/>
      <c r="BDY4" s="19"/>
      <c r="BDZ4" s="19"/>
      <c r="BEA4" s="19"/>
      <c r="BEB4" s="19"/>
      <c r="BEC4" s="19"/>
      <c r="BED4" s="19"/>
      <c r="BEE4" s="19"/>
      <c r="BEF4" s="19"/>
      <c r="BEG4" s="19"/>
      <c r="BEH4" s="19"/>
      <c r="BEI4" s="19"/>
      <c r="BEJ4" s="19"/>
      <c r="BEK4" s="19"/>
      <c r="BEL4" s="19"/>
      <c r="BEM4" s="19"/>
      <c r="BEN4" s="19"/>
      <c r="BEO4" s="19"/>
      <c r="BEP4" s="19"/>
      <c r="BEQ4" s="19"/>
      <c r="BER4" s="19"/>
      <c r="BES4" s="19"/>
      <c r="BET4" s="19"/>
      <c r="BEU4" s="19"/>
      <c r="BEV4" s="19"/>
      <c r="BEW4" s="19"/>
      <c r="BEX4" s="19"/>
      <c r="BEY4" s="19"/>
      <c r="BEZ4" s="19"/>
      <c r="BFA4" s="19"/>
      <c r="BFB4" s="19"/>
      <c r="BFC4" s="19"/>
      <c r="BFD4" s="19"/>
      <c r="BFE4" s="19"/>
      <c r="BFF4" s="19"/>
      <c r="BFG4" s="19"/>
      <c r="BFH4" s="19"/>
      <c r="BFI4" s="19"/>
      <c r="BFJ4" s="19"/>
      <c r="BFK4" s="19"/>
      <c r="BFL4" s="19"/>
      <c r="BFM4" s="19"/>
      <c r="BFN4" s="19"/>
      <c r="BFO4" s="19"/>
      <c r="BFP4" s="19"/>
      <c r="BFQ4" s="19"/>
      <c r="BFR4" s="19"/>
      <c r="BFS4" s="19"/>
      <c r="BFT4" s="19"/>
      <c r="BFU4" s="19"/>
      <c r="BFV4" s="19"/>
      <c r="BFW4" s="19"/>
      <c r="BFX4" s="19"/>
      <c r="BFY4" s="19"/>
      <c r="BFZ4" s="19"/>
      <c r="BGA4" s="19"/>
      <c r="BGB4" s="19"/>
      <c r="BGC4" s="19"/>
      <c r="BGD4" s="19"/>
      <c r="BGE4" s="19"/>
      <c r="BGF4" s="19"/>
      <c r="BGG4" s="19"/>
      <c r="BGH4" s="19"/>
      <c r="BGI4" s="19"/>
      <c r="BGJ4" s="19"/>
      <c r="BGK4" s="19"/>
      <c r="BGL4" s="19"/>
      <c r="BGM4" s="19"/>
      <c r="BGN4" s="19"/>
      <c r="BGO4" s="19"/>
      <c r="BGP4" s="19"/>
      <c r="BGQ4" s="19"/>
      <c r="BGR4" s="19"/>
      <c r="BGS4" s="19"/>
      <c r="BGT4" s="19"/>
      <c r="BGU4" s="19"/>
      <c r="BGV4" s="19"/>
      <c r="BGW4" s="19"/>
      <c r="BGX4" s="19"/>
      <c r="BGY4" s="19"/>
      <c r="BGZ4" s="19"/>
      <c r="BHA4" s="19"/>
      <c r="BHB4" s="19"/>
      <c r="BHC4" s="19"/>
      <c r="BHD4" s="19"/>
      <c r="BHE4" s="19"/>
      <c r="BHF4" s="19"/>
      <c r="BHG4" s="19"/>
      <c r="BHH4" s="19"/>
      <c r="BHI4" s="19"/>
      <c r="BHJ4" s="19"/>
      <c r="BHK4" s="19"/>
      <c r="BHL4" s="19"/>
      <c r="BHM4" s="19"/>
      <c r="BHN4" s="19"/>
      <c r="BHO4" s="19"/>
      <c r="BHP4" s="19"/>
      <c r="BHQ4" s="19"/>
      <c r="BHR4" s="19"/>
      <c r="BHS4" s="19"/>
      <c r="BHT4" s="19"/>
      <c r="BHU4" s="19"/>
      <c r="BHV4" s="19"/>
      <c r="BHW4" s="19"/>
      <c r="BHX4" s="19"/>
      <c r="BHY4" s="19"/>
      <c r="BHZ4" s="19"/>
      <c r="BIA4" s="19"/>
      <c r="BIB4" s="19"/>
      <c r="BIC4" s="19"/>
      <c r="BID4" s="19"/>
      <c r="BIE4" s="19"/>
      <c r="BIF4" s="19"/>
      <c r="BIG4" s="19"/>
      <c r="BIH4" s="19"/>
      <c r="BII4" s="19"/>
      <c r="BIJ4" s="19"/>
      <c r="BIK4" s="19"/>
      <c r="BIL4" s="19"/>
      <c r="BIM4" s="19"/>
      <c r="BIN4" s="19"/>
      <c r="BIO4" s="19"/>
      <c r="BIP4" s="19"/>
      <c r="BIQ4" s="19"/>
      <c r="BIR4" s="19"/>
      <c r="BIS4" s="19"/>
      <c r="BIT4" s="19"/>
      <c r="BIU4" s="19"/>
      <c r="BIV4" s="19"/>
      <c r="BIW4" s="19"/>
      <c r="BIX4" s="19"/>
      <c r="BIY4" s="19"/>
      <c r="BIZ4" s="19"/>
      <c r="BJA4" s="19"/>
      <c r="BJB4" s="19"/>
      <c r="BJC4" s="19"/>
      <c r="BJD4" s="19"/>
      <c r="BJE4" s="19"/>
      <c r="BJF4" s="19"/>
      <c r="BJG4" s="19"/>
      <c r="BJH4" s="19"/>
      <c r="BJI4" s="19"/>
      <c r="BJJ4" s="19"/>
      <c r="BJK4" s="19"/>
      <c r="BJL4" s="19"/>
      <c r="BJM4" s="19"/>
      <c r="BJN4" s="19"/>
      <c r="BJO4" s="19"/>
      <c r="BJP4" s="19"/>
      <c r="BJQ4" s="19"/>
      <c r="BJR4" s="19"/>
      <c r="BJS4" s="19"/>
      <c r="BJT4" s="19"/>
      <c r="BJU4" s="19"/>
      <c r="BJV4" s="19"/>
      <c r="BJW4" s="19"/>
      <c r="BJX4" s="19"/>
      <c r="BJY4" s="19"/>
      <c r="BJZ4" s="19"/>
      <c r="BKA4" s="19"/>
      <c r="BKB4" s="19"/>
      <c r="BKC4" s="19"/>
      <c r="BKD4" s="19"/>
      <c r="BKE4" s="19"/>
      <c r="BKF4" s="19"/>
      <c r="BKG4" s="19"/>
      <c r="BKH4" s="19"/>
      <c r="BKI4" s="19"/>
      <c r="BKJ4" s="19"/>
      <c r="BKK4" s="19"/>
      <c r="BKL4" s="19"/>
      <c r="BKM4" s="19"/>
      <c r="BKN4" s="19"/>
      <c r="BKO4" s="19"/>
      <c r="BKP4" s="19"/>
      <c r="BKQ4" s="19"/>
      <c r="BKR4" s="19"/>
      <c r="BKS4" s="19"/>
      <c r="BKT4" s="19"/>
      <c r="BKU4" s="19"/>
      <c r="BKV4" s="19"/>
      <c r="BKW4" s="19"/>
      <c r="BKX4" s="19"/>
      <c r="BKY4" s="19"/>
      <c r="BKZ4" s="19"/>
      <c r="BLA4" s="19"/>
      <c r="BLB4" s="19"/>
      <c r="BLC4" s="19"/>
      <c r="BLD4" s="19"/>
      <c r="BLE4" s="19"/>
      <c r="BLF4" s="19"/>
      <c r="BLG4" s="19"/>
      <c r="BLH4" s="19"/>
      <c r="BLI4" s="19"/>
      <c r="BLJ4" s="19"/>
      <c r="BLK4" s="19"/>
      <c r="BLL4" s="19"/>
      <c r="BLM4" s="19"/>
      <c r="BLN4" s="19"/>
      <c r="BLO4" s="19"/>
      <c r="BLP4" s="19"/>
      <c r="BLQ4" s="19"/>
      <c r="BLR4" s="19"/>
      <c r="BLS4" s="19"/>
      <c r="BLT4" s="19"/>
      <c r="BLU4" s="19"/>
      <c r="BLV4" s="19"/>
      <c r="BLW4" s="19"/>
      <c r="BLX4" s="19"/>
      <c r="BLY4" s="19"/>
      <c r="BLZ4" s="19"/>
      <c r="BMA4" s="19"/>
      <c r="BMB4" s="19"/>
      <c r="BMC4" s="19"/>
      <c r="BMD4" s="19"/>
      <c r="BME4" s="19"/>
      <c r="BMF4" s="19"/>
      <c r="BMG4" s="19"/>
      <c r="BMH4" s="19"/>
      <c r="BMI4" s="19"/>
      <c r="BMJ4" s="19"/>
      <c r="BMK4" s="19"/>
      <c r="BML4" s="19"/>
      <c r="BMM4" s="19"/>
      <c r="BMN4" s="19"/>
      <c r="BMO4" s="19"/>
      <c r="BMP4" s="19"/>
      <c r="BMQ4" s="19"/>
      <c r="BMR4" s="19"/>
      <c r="BMS4" s="19"/>
      <c r="BMT4" s="19"/>
      <c r="BMU4" s="19"/>
      <c r="BMV4" s="19"/>
      <c r="BMW4" s="19"/>
      <c r="BMX4" s="19"/>
      <c r="BMY4" s="19"/>
      <c r="BMZ4" s="19"/>
      <c r="BNA4" s="19"/>
      <c r="BNB4" s="19"/>
      <c r="BNC4" s="19"/>
      <c r="BND4" s="19"/>
      <c r="BNE4" s="19"/>
      <c r="BNF4" s="19"/>
      <c r="BNG4" s="19"/>
      <c r="BNH4" s="19"/>
      <c r="BNI4" s="19"/>
      <c r="BNJ4" s="19"/>
      <c r="BNK4" s="19"/>
      <c r="BNL4" s="19"/>
      <c r="BNM4" s="19"/>
      <c r="BNN4" s="19"/>
      <c r="BNO4" s="19"/>
      <c r="BNP4" s="19"/>
      <c r="BNQ4" s="19"/>
      <c r="BNR4" s="19"/>
      <c r="BNS4" s="19"/>
      <c r="BNT4" s="19"/>
      <c r="BNU4" s="19"/>
      <c r="BNV4" s="19"/>
      <c r="BNW4" s="19"/>
      <c r="BNX4" s="19"/>
      <c r="BNY4" s="19"/>
      <c r="BNZ4" s="19"/>
      <c r="BOA4" s="19"/>
      <c r="BOB4" s="19"/>
      <c r="BOC4" s="19"/>
      <c r="BOD4" s="19"/>
      <c r="BOE4" s="19"/>
      <c r="BOF4" s="19"/>
      <c r="BOG4" s="19"/>
      <c r="BOH4" s="19"/>
      <c r="BOI4" s="19"/>
      <c r="BOJ4" s="19"/>
      <c r="BOK4" s="19"/>
      <c r="BOL4" s="19"/>
      <c r="BOM4" s="19"/>
      <c r="BON4" s="19"/>
      <c r="BOO4" s="19"/>
      <c r="BOP4" s="19"/>
      <c r="BOQ4" s="19"/>
      <c r="BOR4" s="19"/>
      <c r="BOS4" s="19"/>
      <c r="BOT4" s="19"/>
      <c r="BOU4" s="19"/>
      <c r="BOV4" s="19"/>
      <c r="BOW4" s="19"/>
      <c r="BOX4" s="19"/>
      <c r="BOY4" s="19"/>
      <c r="BOZ4" s="19"/>
      <c r="BPA4" s="19"/>
      <c r="BPB4" s="19"/>
      <c r="BPC4" s="19"/>
      <c r="BPD4" s="19"/>
      <c r="BPE4" s="19"/>
      <c r="BPF4" s="19"/>
      <c r="BPG4" s="19"/>
      <c r="BPH4" s="19"/>
      <c r="BPI4" s="19"/>
      <c r="BPJ4" s="19"/>
      <c r="BPK4" s="19"/>
      <c r="BPL4" s="19"/>
      <c r="BPM4" s="19"/>
      <c r="BPN4" s="19"/>
      <c r="BPO4" s="19"/>
      <c r="BPP4" s="19"/>
      <c r="BPQ4" s="19"/>
      <c r="BPR4" s="19"/>
      <c r="BPS4" s="19"/>
      <c r="BPT4" s="19"/>
      <c r="BPU4" s="19"/>
      <c r="BPV4" s="19"/>
      <c r="BPW4" s="19"/>
      <c r="BPX4" s="19"/>
      <c r="BPY4" s="19"/>
      <c r="BPZ4" s="19"/>
      <c r="BQA4" s="19"/>
      <c r="BQB4" s="19"/>
      <c r="BQC4" s="19"/>
      <c r="BQD4" s="19"/>
      <c r="BQE4" s="19"/>
      <c r="BQF4" s="19"/>
      <c r="BQG4" s="19"/>
      <c r="BQH4" s="19"/>
      <c r="BQI4" s="19"/>
      <c r="BQJ4" s="19"/>
      <c r="BQK4" s="19"/>
      <c r="BQL4" s="19"/>
      <c r="BQM4" s="19"/>
      <c r="BQN4" s="19"/>
      <c r="BQO4" s="19"/>
      <c r="BQP4" s="19"/>
      <c r="BQQ4" s="19"/>
      <c r="BQR4" s="19"/>
      <c r="BQS4" s="19"/>
      <c r="BQT4" s="19"/>
      <c r="BQU4" s="19"/>
      <c r="BQV4" s="19"/>
      <c r="BQW4" s="19"/>
      <c r="BQX4" s="19"/>
      <c r="BQY4" s="19"/>
      <c r="BQZ4" s="19"/>
      <c r="BRA4" s="19"/>
      <c r="BRB4" s="19"/>
      <c r="BRC4" s="19"/>
      <c r="BRD4" s="19"/>
      <c r="BRE4" s="19"/>
      <c r="BRF4" s="19"/>
      <c r="BRG4" s="19"/>
      <c r="BRH4" s="19"/>
      <c r="BRI4" s="19"/>
      <c r="BRJ4" s="19"/>
      <c r="BRK4" s="19"/>
      <c r="BRL4" s="19"/>
      <c r="BRM4" s="19"/>
      <c r="BRN4" s="19"/>
      <c r="BRO4" s="19"/>
      <c r="BRP4" s="19"/>
      <c r="BRQ4" s="19"/>
      <c r="BRR4" s="19"/>
      <c r="BRS4" s="19"/>
      <c r="BRT4" s="19"/>
      <c r="BRU4" s="19"/>
      <c r="BRV4" s="19"/>
      <c r="BRW4" s="19"/>
      <c r="BRX4" s="19"/>
      <c r="BRY4" s="19"/>
      <c r="BRZ4" s="19"/>
      <c r="BSA4" s="19"/>
      <c r="BSB4" s="19"/>
      <c r="BSC4" s="19"/>
      <c r="BSD4" s="19"/>
      <c r="BSE4" s="19"/>
      <c r="BSF4" s="19"/>
      <c r="BSG4" s="19"/>
      <c r="BSH4" s="19"/>
      <c r="BSI4" s="19"/>
      <c r="BSJ4" s="19"/>
      <c r="BSK4" s="19"/>
      <c r="BSL4" s="19"/>
      <c r="BSM4" s="19"/>
      <c r="BSN4" s="19"/>
      <c r="BSO4" s="19"/>
      <c r="BSP4" s="19"/>
      <c r="BSQ4" s="19"/>
      <c r="BSR4" s="19"/>
      <c r="BSS4" s="19"/>
      <c r="BST4" s="19"/>
      <c r="BSU4" s="19"/>
      <c r="BSV4" s="19"/>
      <c r="BSW4" s="19"/>
      <c r="BSX4" s="19"/>
      <c r="BSY4" s="19"/>
      <c r="BSZ4" s="19"/>
      <c r="BTA4" s="19"/>
      <c r="BTB4" s="19"/>
      <c r="BTC4" s="19"/>
      <c r="BTD4" s="19"/>
      <c r="BTE4" s="19"/>
      <c r="BTF4" s="19"/>
      <c r="BTG4" s="19"/>
      <c r="BTH4" s="19"/>
      <c r="BTI4" s="19"/>
      <c r="BTJ4" s="19"/>
      <c r="BTK4" s="19"/>
      <c r="BTL4" s="19"/>
      <c r="BTM4" s="19"/>
      <c r="BTN4" s="19"/>
      <c r="BTO4" s="19"/>
      <c r="BTP4" s="19"/>
      <c r="BTQ4" s="19"/>
      <c r="BTR4" s="19"/>
      <c r="BTS4" s="19"/>
      <c r="BTT4" s="19"/>
      <c r="BTU4" s="19"/>
      <c r="BTV4" s="19"/>
      <c r="BTW4" s="19"/>
      <c r="BTX4" s="19"/>
      <c r="BTY4" s="19"/>
      <c r="BTZ4" s="19"/>
      <c r="BUA4" s="19"/>
      <c r="BUB4" s="19"/>
      <c r="BUC4" s="19"/>
      <c r="BUD4" s="19"/>
      <c r="BUE4" s="19"/>
      <c r="BUF4" s="19"/>
      <c r="BUG4" s="19"/>
      <c r="BUH4" s="19"/>
      <c r="BUI4" s="19"/>
      <c r="BUJ4" s="19"/>
      <c r="BUK4" s="19"/>
      <c r="BUL4" s="19"/>
      <c r="BUM4" s="19"/>
      <c r="BUN4" s="19"/>
      <c r="BUO4" s="19"/>
      <c r="BUP4" s="19"/>
      <c r="BUQ4" s="19"/>
      <c r="BUR4" s="19"/>
      <c r="BUS4" s="19"/>
      <c r="BUT4" s="19"/>
      <c r="BUU4" s="19"/>
      <c r="BUV4" s="19"/>
      <c r="BUW4" s="19"/>
      <c r="BUX4" s="19"/>
      <c r="BUY4" s="19"/>
      <c r="BUZ4" s="19"/>
      <c r="BVA4" s="19"/>
      <c r="BVB4" s="19"/>
      <c r="BVC4" s="19"/>
      <c r="BVD4" s="19"/>
      <c r="BVE4" s="19"/>
      <c r="BVF4" s="19"/>
      <c r="BVG4" s="19"/>
      <c r="BVH4" s="19"/>
      <c r="BVI4" s="19"/>
      <c r="BVJ4" s="19"/>
      <c r="BVK4" s="19"/>
      <c r="BVL4" s="19"/>
      <c r="BVM4" s="19"/>
      <c r="BVN4" s="19"/>
      <c r="BVO4" s="19"/>
      <c r="BVP4" s="19"/>
      <c r="BVQ4" s="19"/>
      <c r="BVR4" s="19"/>
      <c r="BVS4" s="19"/>
      <c r="BVT4" s="19"/>
      <c r="BVU4" s="19"/>
      <c r="BVV4" s="19"/>
      <c r="BVW4" s="19"/>
      <c r="BVX4" s="19"/>
      <c r="BVY4" s="19"/>
      <c r="BVZ4" s="19"/>
      <c r="BWA4" s="19"/>
      <c r="BWB4" s="19"/>
      <c r="BWC4" s="19"/>
      <c r="BWD4" s="19"/>
      <c r="BWE4" s="19"/>
      <c r="BWF4" s="19"/>
      <c r="BWG4" s="19"/>
      <c r="BWH4" s="19"/>
      <c r="BWI4" s="19"/>
      <c r="BWJ4" s="19"/>
      <c r="BWK4" s="19"/>
      <c r="BWL4" s="19"/>
      <c r="BWM4" s="19"/>
      <c r="BWN4" s="19"/>
      <c r="BWO4" s="19"/>
      <c r="BWP4" s="19"/>
      <c r="BWQ4" s="19"/>
      <c r="BWR4" s="19"/>
      <c r="BWS4" s="19"/>
      <c r="BWT4" s="19"/>
      <c r="BWU4" s="19"/>
      <c r="BWV4" s="19"/>
      <c r="BWW4" s="19"/>
      <c r="BWX4" s="19"/>
      <c r="BWY4" s="19"/>
      <c r="BWZ4" s="19"/>
      <c r="BXA4" s="19"/>
      <c r="BXB4" s="19"/>
      <c r="BXC4" s="19"/>
      <c r="BXD4" s="19"/>
      <c r="BXE4" s="19"/>
      <c r="BXF4" s="19"/>
      <c r="BXG4" s="19"/>
      <c r="BXH4" s="19"/>
      <c r="BXI4" s="19"/>
      <c r="BXJ4" s="19"/>
      <c r="BXK4" s="19"/>
      <c r="BXL4" s="19"/>
      <c r="BXM4" s="19"/>
      <c r="BXN4" s="19"/>
      <c r="BXO4" s="19"/>
      <c r="BXP4" s="19"/>
      <c r="BXQ4" s="19"/>
      <c r="BXR4" s="19"/>
      <c r="BXS4" s="19"/>
      <c r="BXT4" s="19"/>
      <c r="BXU4" s="19"/>
      <c r="BXV4" s="19"/>
      <c r="BXW4" s="19"/>
      <c r="BXX4" s="19"/>
      <c r="BXY4" s="19"/>
      <c r="BXZ4" s="19"/>
      <c r="BYA4" s="19"/>
      <c r="BYB4" s="19"/>
      <c r="BYC4" s="19"/>
      <c r="BYD4" s="19"/>
      <c r="BYE4" s="19"/>
      <c r="BYF4" s="19"/>
      <c r="BYG4" s="19"/>
      <c r="BYH4" s="19"/>
      <c r="BYI4" s="19"/>
      <c r="BYJ4" s="19"/>
      <c r="BYK4" s="19"/>
      <c r="BYL4" s="19"/>
      <c r="BYM4" s="19"/>
      <c r="BYN4" s="19"/>
      <c r="BYO4" s="19"/>
      <c r="BYP4" s="19"/>
      <c r="BYQ4" s="19"/>
      <c r="BYR4" s="19"/>
      <c r="BYS4" s="19"/>
      <c r="BYT4" s="19"/>
      <c r="BYU4" s="19"/>
      <c r="BYV4" s="19"/>
      <c r="BYW4" s="19"/>
      <c r="BYX4" s="19"/>
      <c r="BYY4" s="19"/>
      <c r="BYZ4" s="19"/>
      <c r="BZA4" s="19"/>
      <c r="BZB4" s="19"/>
      <c r="BZC4" s="19"/>
      <c r="BZD4" s="19"/>
      <c r="BZE4" s="19"/>
      <c r="BZF4" s="19"/>
      <c r="BZG4" s="19"/>
      <c r="BZH4" s="19"/>
      <c r="BZI4" s="19"/>
      <c r="BZJ4" s="19"/>
      <c r="BZK4" s="19"/>
      <c r="BZL4" s="19"/>
      <c r="BZM4" s="19"/>
      <c r="BZN4" s="19"/>
      <c r="BZO4" s="19"/>
      <c r="BZP4" s="19"/>
      <c r="BZQ4" s="19"/>
      <c r="BZR4" s="19"/>
      <c r="BZS4" s="19"/>
      <c r="BZT4" s="19"/>
      <c r="BZU4" s="19"/>
      <c r="BZV4" s="19"/>
      <c r="BZW4" s="19"/>
      <c r="BZX4" s="19"/>
      <c r="BZY4" s="19"/>
      <c r="BZZ4" s="19"/>
      <c r="CAA4" s="19"/>
      <c r="CAB4" s="19"/>
      <c r="CAC4" s="19"/>
      <c r="CAD4" s="19"/>
      <c r="CAE4" s="19"/>
      <c r="CAF4" s="19"/>
      <c r="CAG4" s="19"/>
      <c r="CAH4" s="19"/>
      <c r="CAI4" s="19"/>
      <c r="CAJ4" s="19"/>
      <c r="CAK4" s="19"/>
      <c r="CAL4" s="19"/>
      <c r="CAM4" s="19"/>
      <c r="CAN4" s="19"/>
      <c r="CAO4" s="19"/>
      <c r="CAP4" s="19"/>
      <c r="CAQ4" s="19"/>
      <c r="CAR4" s="19"/>
      <c r="CAS4" s="19"/>
      <c r="CAT4" s="19"/>
      <c r="CAU4" s="19"/>
      <c r="CAV4" s="19"/>
      <c r="CAW4" s="19"/>
      <c r="CAX4" s="19"/>
      <c r="CAY4" s="19"/>
      <c r="CAZ4" s="19"/>
      <c r="CBA4" s="19"/>
      <c r="CBB4" s="19"/>
      <c r="CBC4" s="19"/>
      <c r="CBD4" s="19"/>
      <c r="CBE4" s="19"/>
      <c r="CBF4" s="19"/>
      <c r="CBG4" s="19"/>
      <c r="CBH4" s="19"/>
      <c r="CBI4" s="19"/>
      <c r="CBJ4" s="19"/>
      <c r="CBK4" s="19"/>
      <c r="CBL4" s="19"/>
      <c r="CBM4" s="19"/>
      <c r="CBN4" s="19"/>
      <c r="CBO4" s="19"/>
      <c r="CBP4" s="19"/>
      <c r="CBQ4" s="19"/>
      <c r="CBR4" s="19"/>
      <c r="CBS4" s="19"/>
      <c r="CBT4" s="19"/>
      <c r="CBU4" s="19"/>
      <c r="CBV4" s="19"/>
      <c r="CBW4" s="19"/>
      <c r="CBX4" s="19"/>
      <c r="CBY4" s="19"/>
      <c r="CBZ4" s="19"/>
      <c r="CCA4" s="19"/>
      <c r="CCB4" s="19"/>
      <c r="CCC4" s="19"/>
      <c r="CCD4" s="19"/>
      <c r="CCE4" s="19"/>
      <c r="CCF4" s="19"/>
      <c r="CCG4" s="19"/>
      <c r="CCH4" s="19"/>
      <c r="CCI4" s="19"/>
      <c r="CCJ4" s="19"/>
      <c r="CCK4" s="19"/>
      <c r="CCL4" s="19"/>
      <c r="CCM4" s="19"/>
      <c r="CCN4" s="19"/>
      <c r="CCO4" s="19"/>
      <c r="CCP4" s="19"/>
      <c r="CCQ4" s="19"/>
      <c r="CCR4" s="19"/>
      <c r="CCS4" s="19"/>
      <c r="CCT4" s="19"/>
      <c r="CCU4" s="19"/>
      <c r="CCV4" s="19"/>
      <c r="CCW4" s="19"/>
      <c r="CCX4" s="19"/>
      <c r="CCY4" s="19"/>
      <c r="CCZ4" s="19"/>
      <c r="CDA4" s="19"/>
      <c r="CDB4" s="19"/>
      <c r="CDC4" s="19"/>
      <c r="CDD4" s="19"/>
      <c r="CDE4" s="19"/>
      <c r="CDF4" s="19"/>
      <c r="CDG4" s="19"/>
      <c r="CDH4" s="19"/>
      <c r="CDI4" s="19"/>
      <c r="CDJ4" s="19"/>
      <c r="CDK4" s="19"/>
      <c r="CDL4" s="19"/>
      <c r="CDM4" s="19"/>
      <c r="CDN4" s="19"/>
      <c r="CDO4" s="19"/>
      <c r="CDP4" s="19"/>
      <c r="CDQ4" s="19"/>
      <c r="CDR4" s="19"/>
      <c r="CDS4" s="19"/>
      <c r="CDT4" s="19"/>
      <c r="CDU4" s="19"/>
      <c r="CDV4" s="19"/>
      <c r="CDW4" s="19"/>
      <c r="CDX4" s="19"/>
      <c r="CDY4" s="19"/>
      <c r="CDZ4" s="19"/>
      <c r="CEA4" s="19"/>
      <c r="CEB4" s="19"/>
      <c r="CEC4" s="19"/>
      <c r="CED4" s="19"/>
      <c r="CEE4" s="19"/>
      <c r="CEF4" s="19"/>
      <c r="CEG4" s="19"/>
      <c r="CEH4" s="19"/>
      <c r="CEI4" s="19"/>
      <c r="CEJ4" s="19"/>
      <c r="CEK4" s="19"/>
      <c r="CEL4" s="19"/>
      <c r="CEM4" s="19"/>
      <c r="CEN4" s="19"/>
      <c r="CEO4" s="19"/>
      <c r="CEP4" s="19"/>
      <c r="CEQ4" s="19"/>
      <c r="CER4" s="19"/>
      <c r="CES4" s="19"/>
      <c r="CET4" s="19"/>
      <c r="CEU4" s="19"/>
      <c r="CEV4" s="19"/>
      <c r="CEW4" s="19"/>
      <c r="CEX4" s="19"/>
      <c r="CEY4" s="19"/>
      <c r="CEZ4" s="19"/>
      <c r="CFA4" s="19"/>
      <c r="CFB4" s="19"/>
      <c r="CFC4" s="19"/>
      <c r="CFD4" s="19"/>
      <c r="CFE4" s="19"/>
      <c r="CFF4" s="19"/>
      <c r="CFG4" s="19"/>
      <c r="CFH4" s="19"/>
      <c r="CFI4" s="19"/>
      <c r="CFJ4" s="19"/>
      <c r="CFK4" s="19"/>
      <c r="CFL4" s="19"/>
      <c r="CFM4" s="19"/>
      <c r="CFN4" s="19"/>
      <c r="CFO4" s="19"/>
      <c r="CFP4" s="19"/>
      <c r="CFQ4" s="19"/>
      <c r="CFR4" s="19"/>
      <c r="CFS4" s="19"/>
      <c r="CFT4" s="19"/>
      <c r="CFU4" s="19"/>
      <c r="CFV4" s="19"/>
      <c r="CFW4" s="19"/>
      <c r="CFX4" s="19"/>
      <c r="CFY4" s="19"/>
      <c r="CFZ4" s="19"/>
      <c r="CGA4" s="19"/>
      <c r="CGB4" s="19"/>
      <c r="CGC4" s="19"/>
      <c r="CGD4" s="19"/>
      <c r="CGE4" s="19"/>
      <c r="CGF4" s="19"/>
      <c r="CGG4" s="19"/>
      <c r="CGH4" s="19"/>
      <c r="CGI4" s="19"/>
      <c r="CGJ4" s="19"/>
      <c r="CGK4" s="19"/>
      <c r="CGL4" s="19"/>
      <c r="CGM4" s="19"/>
      <c r="CGN4" s="19"/>
      <c r="CGO4" s="19"/>
      <c r="CGP4" s="19"/>
      <c r="CGQ4" s="19"/>
      <c r="CGR4" s="19"/>
      <c r="CGS4" s="19"/>
      <c r="CGT4" s="19"/>
      <c r="CGU4" s="19"/>
      <c r="CGV4" s="19"/>
      <c r="CGW4" s="19"/>
      <c r="CGX4" s="19"/>
      <c r="CGY4" s="19"/>
      <c r="CGZ4" s="19"/>
      <c r="CHA4" s="19"/>
      <c r="CHB4" s="19"/>
      <c r="CHC4" s="19"/>
      <c r="CHD4" s="19"/>
      <c r="CHE4" s="19"/>
      <c r="CHF4" s="19"/>
      <c r="CHG4" s="19"/>
      <c r="CHH4" s="19"/>
      <c r="CHI4" s="19"/>
      <c r="CHJ4" s="19"/>
      <c r="CHK4" s="19"/>
      <c r="CHL4" s="19"/>
      <c r="CHM4" s="19"/>
      <c r="CHN4" s="19"/>
      <c r="CHO4" s="19"/>
      <c r="CHP4" s="19"/>
      <c r="CHQ4" s="19"/>
      <c r="CHR4" s="19"/>
      <c r="CHS4" s="19"/>
      <c r="CHT4" s="19"/>
      <c r="CHU4" s="19"/>
      <c r="CHV4" s="19"/>
      <c r="CHW4" s="19"/>
      <c r="CHX4" s="19"/>
      <c r="CHY4" s="19"/>
      <c r="CHZ4" s="19"/>
      <c r="CIA4" s="19"/>
      <c r="CIB4" s="19"/>
      <c r="CIC4" s="19"/>
      <c r="CID4" s="19"/>
      <c r="CIE4" s="19"/>
      <c r="CIF4" s="19"/>
      <c r="CIG4" s="19"/>
      <c r="CIH4" s="19"/>
      <c r="CII4" s="19"/>
      <c r="CIJ4" s="19"/>
      <c r="CIK4" s="19"/>
      <c r="CIL4" s="19"/>
      <c r="CIM4" s="19"/>
      <c r="CIN4" s="19"/>
      <c r="CIO4" s="19"/>
      <c r="CIP4" s="19"/>
      <c r="CIQ4" s="19"/>
      <c r="CIR4" s="19"/>
      <c r="CIS4" s="19"/>
      <c r="CIT4" s="19"/>
      <c r="CIU4" s="19"/>
      <c r="CIV4" s="19"/>
      <c r="CIW4" s="19"/>
      <c r="CIX4" s="19"/>
      <c r="CIY4" s="19"/>
      <c r="CIZ4" s="19"/>
      <c r="CJA4" s="19"/>
      <c r="CJB4" s="19"/>
      <c r="CJC4" s="19"/>
      <c r="CJD4" s="19"/>
      <c r="CJE4" s="19"/>
      <c r="CJF4" s="19"/>
      <c r="CJG4" s="19"/>
      <c r="CJH4" s="19"/>
      <c r="CJI4" s="19"/>
      <c r="CJJ4" s="19"/>
      <c r="CJK4" s="19"/>
      <c r="CJL4" s="19"/>
      <c r="CJM4" s="19"/>
      <c r="CJN4" s="19"/>
      <c r="CJO4" s="19"/>
      <c r="CJP4" s="19"/>
      <c r="CJQ4" s="19"/>
      <c r="CJR4" s="19"/>
      <c r="CJS4" s="19"/>
      <c r="CJT4" s="19"/>
      <c r="CJU4" s="19"/>
      <c r="CJV4" s="19"/>
      <c r="CJW4" s="19"/>
      <c r="CJX4" s="19"/>
      <c r="CJY4" s="19"/>
      <c r="CJZ4" s="19"/>
      <c r="CKA4" s="19"/>
      <c r="CKB4" s="19"/>
      <c r="CKC4" s="19"/>
      <c r="CKD4" s="19"/>
      <c r="CKE4" s="19"/>
      <c r="CKF4" s="19"/>
      <c r="CKG4" s="19"/>
      <c r="CKH4" s="19"/>
      <c r="CKI4" s="19"/>
      <c r="CKJ4" s="19"/>
      <c r="CKK4" s="19"/>
      <c r="CKL4" s="19"/>
      <c r="CKM4" s="19"/>
      <c r="CKN4" s="19"/>
      <c r="CKO4" s="19"/>
      <c r="CKP4" s="19"/>
      <c r="CKQ4" s="19"/>
      <c r="CKR4" s="19"/>
      <c r="CKS4" s="19"/>
      <c r="CKT4" s="19"/>
      <c r="CKU4" s="19"/>
      <c r="CKV4" s="19"/>
      <c r="CKW4" s="19"/>
      <c r="CKX4" s="19"/>
      <c r="CKY4" s="19"/>
      <c r="CKZ4" s="19"/>
      <c r="CLA4" s="19"/>
      <c r="CLB4" s="19"/>
      <c r="CLC4" s="19"/>
      <c r="CLD4" s="19"/>
      <c r="CLE4" s="19"/>
      <c r="CLF4" s="19"/>
      <c r="CLG4" s="19"/>
      <c r="CLH4" s="19"/>
      <c r="CLI4" s="19"/>
      <c r="CLJ4" s="19"/>
      <c r="CLK4" s="19"/>
      <c r="CLL4" s="19"/>
      <c r="CLM4" s="19"/>
      <c r="CLN4" s="19"/>
      <c r="CLO4" s="19"/>
      <c r="CLP4" s="19"/>
      <c r="CLQ4" s="19"/>
      <c r="CLR4" s="19"/>
      <c r="CLS4" s="19"/>
      <c r="CLT4" s="19"/>
      <c r="CLU4" s="19"/>
      <c r="CLV4" s="19"/>
      <c r="CLW4" s="19"/>
      <c r="CLX4" s="19"/>
      <c r="CLY4" s="19"/>
      <c r="CLZ4" s="19"/>
      <c r="CMA4" s="19"/>
      <c r="CMB4" s="19"/>
      <c r="CMC4" s="19"/>
      <c r="CMD4" s="19"/>
      <c r="CME4" s="19"/>
      <c r="CMF4" s="19"/>
      <c r="CMG4" s="19"/>
      <c r="CMH4" s="19"/>
      <c r="CMI4" s="19"/>
      <c r="CMJ4" s="19"/>
      <c r="CMK4" s="19"/>
      <c r="CML4" s="19"/>
      <c r="CMM4" s="19"/>
      <c r="CMN4" s="19"/>
      <c r="CMO4" s="19"/>
      <c r="CMP4" s="19"/>
      <c r="CMQ4" s="19"/>
      <c r="CMR4" s="19"/>
      <c r="CMS4" s="19"/>
      <c r="CMT4" s="19"/>
      <c r="CMU4" s="19"/>
      <c r="CMV4" s="19"/>
      <c r="CMW4" s="19"/>
      <c r="CMX4" s="19"/>
      <c r="CMY4" s="19"/>
      <c r="CMZ4" s="19"/>
      <c r="CNA4" s="19"/>
      <c r="CNB4" s="19"/>
      <c r="CNC4" s="19"/>
      <c r="CND4" s="19"/>
      <c r="CNE4" s="19"/>
      <c r="CNF4" s="19"/>
      <c r="CNG4" s="19"/>
      <c r="CNH4" s="19"/>
      <c r="CNI4" s="19"/>
      <c r="CNJ4" s="19"/>
      <c r="CNK4" s="19"/>
      <c r="CNL4" s="19"/>
      <c r="CNM4" s="19"/>
      <c r="CNN4" s="19"/>
      <c r="CNO4" s="19"/>
      <c r="CNP4" s="19"/>
      <c r="CNQ4" s="19"/>
      <c r="CNR4" s="19"/>
      <c r="CNS4" s="19"/>
      <c r="CNT4" s="19"/>
      <c r="CNU4" s="19"/>
      <c r="CNV4" s="19"/>
      <c r="CNW4" s="19"/>
      <c r="CNX4" s="19"/>
      <c r="CNY4" s="19"/>
      <c r="CNZ4" s="19"/>
      <c r="COA4" s="19"/>
      <c r="COB4" s="19"/>
      <c r="COC4" s="19"/>
      <c r="COD4" s="19"/>
      <c r="COE4" s="19"/>
      <c r="COF4" s="19"/>
      <c r="COG4" s="19"/>
      <c r="COH4" s="19"/>
      <c r="COI4" s="19"/>
      <c r="COJ4" s="19"/>
      <c r="COK4" s="19"/>
      <c r="COL4" s="19"/>
      <c r="COM4" s="19"/>
      <c r="CON4" s="19"/>
      <c r="COO4" s="19"/>
      <c r="COP4" s="19"/>
      <c r="COQ4" s="19"/>
      <c r="COR4" s="19"/>
      <c r="COS4" s="19"/>
      <c r="COT4" s="19"/>
      <c r="COU4" s="19"/>
      <c r="COV4" s="19"/>
      <c r="COW4" s="19"/>
      <c r="COX4" s="19"/>
      <c r="COY4" s="19"/>
      <c r="COZ4" s="19"/>
      <c r="CPA4" s="19"/>
      <c r="CPB4" s="19"/>
      <c r="CPC4" s="19"/>
      <c r="CPD4" s="19"/>
      <c r="CPE4" s="19"/>
      <c r="CPF4" s="19"/>
      <c r="CPG4" s="19"/>
      <c r="CPH4" s="19"/>
      <c r="CPI4" s="19"/>
      <c r="CPJ4" s="19"/>
      <c r="CPK4" s="19"/>
      <c r="CPL4" s="19"/>
      <c r="CPM4" s="19"/>
      <c r="CPN4" s="19"/>
      <c r="CPO4" s="19"/>
      <c r="CPP4" s="19"/>
      <c r="CPQ4" s="19"/>
      <c r="CPR4" s="19"/>
      <c r="CPS4" s="19"/>
      <c r="CPT4" s="19"/>
      <c r="CPU4" s="19"/>
      <c r="CPV4" s="19"/>
      <c r="CPW4" s="19"/>
      <c r="CPX4" s="19"/>
      <c r="CPY4" s="19"/>
      <c r="CPZ4" s="19"/>
      <c r="CQA4" s="19"/>
      <c r="CQB4" s="19"/>
      <c r="CQC4" s="19"/>
      <c r="CQD4" s="19"/>
      <c r="CQE4" s="19"/>
      <c r="CQF4" s="19"/>
      <c r="CQG4" s="19"/>
      <c r="CQH4" s="19"/>
      <c r="CQI4" s="19"/>
      <c r="CQJ4" s="19"/>
      <c r="CQK4" s="19"/>
      <c r="CQL4" s="19"/>
      <c r="CQM4" s="19"/>
      <c r="CQN4" s="19"/>
      <c r="CQO4" s="19"/>
      <c r="CQP4" s="19"/>
      <c r="CQQ4" s="19"/>
      <c r="CQR4" s="19"/>
      <c r="CQS4" s="19"/>
      <c r="CQT4" s="19"/>
      <c r="CQU4" s="19"/>
      <c r="CQV4" s="19"/>
      <c r="CQW4" s="19"/>
      <c r="CQX4" s="19"/>
      <c r="CQY4" s="19"/>
      <c r="CQZ4" s="19"/>
      <c r="CRA4" s="19"/>
      <c r="CRB4" s="19"/>
      <c r="CRC4" s="19"/>
      <c r="CRD4" s="19"/>
      <c r="CRE4" s="19"/>
      <c r="CRF4" s="19"/>
      <c r="CRG4" s="19"/>
      <c r="CRH4" s="19"/>
      <c r="CRI4" s="19"/>
      <c r="CRJ4" s="19"/>
      <c r="CRK4" s="19"/>
      <c r="CRL4" s="19"/>
      <c r="CRM4" s="19"/>
      <c r="CRN4" s="19"/>
      <c r="CRO4" s="19"/>
      <c r="CRP4" s="19"/>
      <c r="CRQ4" s="19"/>
      <c r="CRR4" s="19"/>
      <c r="CRS4" s="19"/>
      <c r="CRT4" s="19"/>
      <c r="CRU4" s="19"/>
      <c r="CRV4" s="19"/>
      <c r="CRW4" s="19"/>
      <c r="CRX4" s="19"/>
      <c r="CRY4" s="19"/>
      <c r="CRZ4" s="19"/>
      <c r="CSA4" s="19"/>
      <c r="CSB4" s="19"/>
      <c r="CSC4" s="19"/>
      <c r="CSD4" s="19"/>
      <c r="CSE4" s="19"/>
      <c r="CSF4" s="19"/>
      <c r="CSG4" s="19"/>
      <c r="CSH4" s="19"/>
      <c r="CSI4" s="19"/>
      <c r="CSJ4" s="19"/>
      <c r="CSK4" s="19"/>
      <c r="CSL4" s="19"/>
      <c r="CSM4" s="19"/>
      <c r="CSN4" s="19"/>
      <c r="CSO4" s="19"/>
      <c r="CSP4" s="19"/>
      <c r="CSQ4" s="19"/>
      <c r="CSR4" s="19"/>
      <c r="CSS4" s="19"/>
      <c r="CST4" s="19"/>
      <c r="CSU4" s="19"/>
      <c r="CSV4" s="19"/>
      <c r="CSW4" s="19"/>
      <c r="CSX4" s="19"/>
      <c r="CSY4" s="19"/>
      <c r="CSZ4" s="19"/>
      <c r="CTA4" s="19"/>
      <c r="CTB4" s="19"/>
      <c r="CTC4" s="19"/>
      <c r="CTD4" s="19"/>
      <c r="CTE4" s="19"/>
      <c r="CTF4" s="19"/>
      <c r="CTG4" s="19"/>
      <c r="CTH4" s="19"/>
      <c r="CTI4" s="19"/>
      <c r="CTJ4" s="19"/>
      <c r="CTK4" s="19"/>
      <c r="CTL4" s="19"/>
      <c r="CTM4" s="19"/>
      <c r="CTN4" s="19"/>
      <c r="CTO4" s="19"/>
      <c r="CTP4" s="19"/>
      <c r="CTQ4" s="19"/>
      <c r="CTR4" s="19"/>
      <c r="CTS4" s="19"/>
      <c r="CTT4" s="19"/>
      <c r="CTU4" s="19"/>
      <c r="CTV4" s="19"/>
      <c r="CTW4" s="19"/>
      <c r="CTX4" s="19"/>
      <c r="CTY4" s="19"/>
      <c r="CTZ4" s="19"/>
      <c r="CUA4" s="19"/>
      <c r="CUB4" s="19"/>
      <c r="CUC4" s="19"/>
      <c r="CUD4" s="19"/>
      <c r="CUE4" s="19"/>
      <c r="CUF4" s="19"/>
      <c r="CUG4" s="19"/>
      <c r="CUH4" s="19"/>
      <c r="CUI4" s="19"/>
      <c r="CUJ4" s="19"/>
      <c r="CUK4" s="19"/>
      <c r="CUL4" s="19"/>
      <c r="CUM4" s="19"/>
      <c r="CUN4" s="19"/>
      <c r="CUO4" s="19"/>
      <c r="CUP4" s="19"/>
      <c r="CUQ4" s="19"/>
      <c r="CUR4" s="19"/>
      <c r="CUS4" s="19"/>
      <c r="CUT4" s="19"/>
      <c r="CUU4" s="19"/>
      <c r="CUV4" s="19"/>
      <c r="CUW4" s="19"/>
      <c r="CUX4" s="19"/>
      <c r="CUY4" s="19"/>
      <c r="CUZ4" s="19"/>
      <c r="CVA4" s="19"/>
      <c r="CVB4" s="19"/>
      <c r="CVC4" s="19"/>
      <c r="CVD4" s="19"/>
      <c r="CVE4" s="19"/>
      <c r="CVF4" s="19"/>
      <c r="CVG4" s="19"/>
      <c r="CVH4" s="19"/>
      <c r="CVI4" s="19"/>
      <c r="CVJ4" s="19"/>
      <c r="CVK4" s="19"/>
      <c r="CVL4" s="19"/>
      <c r="CVM4" s="19"/>
      <c r="CVN4" s="19"/>
      <c r="CVO4" s="19"/>
      <c r="CVP4" s="19"/>
      <c r="CVQ4" s="19"/>
      <c r="CVR4" s="19"/>
      <c r="CVS4" s="19"/>
      <c r="CVT4" s="19"/>
      <c r="CVU4" s="19"/>
      <c r="CVV4" s="19"/>
      <c r="CVW4" s="19"/>
      <c r="CVX4" s="19"/>
      <c r="CVY4" s="19"/>
      <c r="CVZ4" s="19"/>
      <c r="CWA4" s="19"/>
      <c r="CWB4" s="19"/>
      <c r="CWC4" s="19"/>
      <c r="CWD4" s="19"/>
      <c r="CWE4" s="19"/>
      <c r="CWF4" s="19"/>
      <c r="CWG4" s="19"/>
      <c r="CWH4" s="19"/>
      <c r="CWI4" s="19"/>
      <c r="CWJ4" s="19"/>
      <c r="CWK4" s="19"/>
      <c r="CWL4" s="19"/>
      <c r="CWM4" s="19"/>
      <c r="CWN4" s="19"/>
      <c r="CWO4" s="19"/>
      <c r="CWP4" s="19"/>
      <c r="CWQ4" s="19"/>
      <c r="CWR4" s="19"/>
      <c r="CWS4" s="19"/>
      <c r="CWT4" s="19"/>
      <c r="CWU4" s="19"/>
      <c r="CWV4" s="19"/>
      <c r="CWW4" s="19"/>
      <c r="CWX4" s="19"/>
      <c r="CWY4" s="19"/>
      <c r="CWZ4" s="19"/>
      <c r="CXA4" s="19"/>
      <c r="CXB4" s="19"/>
      <c r="CXC4" s="19"/>
      <c r="CXD4" s="19"/>
      <c r="CXE4" s="19"/>
      <c r="CXF4" s="19"/>
      <c r="CXG4" s="19"/>
      <c r="CXH4" s="19"/>
      <c r="CXI4" s="19"/>
      <c r="CXJ4" s="19"/>
      <c r="CXK4" s="19"/>
      <c r="CXL4" s="19"/>
      <c r="CXM4" s="19"/>
      <c r="CXN4" s="19"/>
      <c r="CXO4" s="19"/>
      <c r="CXP4" s="19"/>
      <c r="CXQ4" s="19"/>
      <c r="CXR4" s="19"/>
      <c r="CXS4" s="19"/>
      <c r="CXT4" s="19"/>
      <c r="CXU4" s="19"/>
      <c r="CXV4" s="19"/>
      <c r="CXW4" s="19"/>
      <c r="CXX4" s="19"/>
      <c r="CXY4" s="19"/>
      <c r="CXZ4" s="19"/>
      <c r="CYA4" s="19"/>
      <c r="CYB4" s="19"/>
      <c r="CYC4" s="19"/>
      <c r="CYD4" s="19"/>
      <c r="CYE4" s="19"/>
      <c r="CYF4" s="19"/>
      <c r="CYG4" s="19"/>
      <c r="CYH4" s="19"/>
      <c r="CYI4" s="19"/>
      <c r="CYJ4" s="19"/>
      <c r="CYK4" s="19"/>
      <c r="CYL4" s="19"/>
      <c r="CYM4" s="19"/>
      <c r="CYN4" s="19"/>
      <c r="CYO4" s="19"/>
      <c r="CYP4" s="19"/>
      <c r="CYQ4" s="19"/>
      <c r="CYR4" s="19"/>
      <c r="CYS4" s="19"/>
      <c r="CYT4" s="19"/>
      <c r="CYU4" s="19"/>
      <c r="CYV4" s="19"/>
      <c r="CYW4" s="19"/>
      <c r="CYX4" s="19"/>
      <c r="CYY4" s="19"/>
      <c r="CYZ4" s="19"/>
      <c r="CZA4" s="19"/>
      <c r="CZB4" s="19"/>
      <c r="CZC4" s="19"/>
      <c r="CZD4" s="19"/>
      <c r="CZE4" s="19"/>
      <c r="CZF4" s="19"/>
      <c r="CZG4" s="19"/>
      <c r="CZH4" s="19"/>
      <c r="CZI4" s="19"/>
      <c r="CZJ4" s="19"/>
      <c r="CZK4" s="19"/>
      <c r="CZL4" s="19"/>
      <c r="CZM4" s="19"/>
      <c r="CZN4" s="19"/>
      <c r="CZO4" s="19"/>
      <c r="CZP4" s="19"/>
      <c r="CZQ4" s="19"/>
      <c r="CZR4" s="19"/>
      <c r="CZS4" s="19"/>
      <c r="CZT4" s="19"/>
      <c r="CZU4" s="19"/>
      <c r="CZV4" s="19"/>
      <c r="CZW4" s="19"/>
      <c r="CZX4" s="19"/>
      <c r="CZY4" s="19"/>
      <c r="CZZ4" s="19"/>
      <c r="DAA4" s="19"/>
      <c r="DAB4" s="19"/>
      <c r="DAC4" s="19"/>
      <c r="DAD4" s="19"/>
      <c r="DAE4" s="19"/>
      <c r="DAF4" s="19"/>
      <c r="DAG4" s="19"/>
      <c r="DAH4" s="19"/>
      <c r="DAI4" s="19"/>
      <c r="DAJ4" s="19"/>
      <c r="DAK4" s="19"/>
      <c r="DAL4" s="19"/>
      <c r="DAM4" s="19"/>
      <c r="DAN4" s="19"/>
      <c r="DAO4" s="19"/>
      <c r="DAP4" s="19"/>
      <c r="DAQ4" s="19"/>
      <c r="DAR4" s="19"/>
      <c r="DAS4" s="19"/>
      <c r="DAT4" s="19"/>
      <c r="DAU4" s="19"/>
      <c r="DAV4" s="19"/>
      <c r="DAW4" s="19"/>
      <c r="DAX4" s="19"/>
      <c r="DAY4" s="19"/>
      <c r="DAZ4" s="19"/>
      <c r="DBA4" s="19"/>
      <c r="DBB4" s="19"/>
      <c r="DBC4" s="19"/>
      <c r="DBD4" s="19"/>
      <c r="DBE4" s="19"/>
      <c r="DBF4" s="19"/>
      <c r="DBG4" s="19"/>
      <c r="DBH4" s="19"/>
      <c r="DBI4" s="19"/>
      <c r="DBJ4" s="19"/>
      <c r="DBK4" s="19"/>
      <c r="DBL4" s="19"/>
      <c r="DBM4" s="19"/>
      <c r="DBN4" s="19"/>
      <c r="DBO4" s="19"/>
      <c r="DBP4" s="19"/>
      <c r="DBQ4" s="19"/>
      <c r="DBR4" s="19"/>
      <c r="DBS4" s="19"/>
      <c r="DBT4" s="19"/>
      <c r="DBU4" s="19"/>
      <c r="DBV4" s="19"/>
      <c r="DBW4" s="19"/>
      <c r="DBX4" s="19"/>
      <c r="DBY4" s="19"/>
      <c r="DBZ4" s="19"/>
      <c r="DCA4" s="19"/>
      <c r="DCB4" s="19"/>
      <c r="DCC4" s="19"/>
      <c r="DCD4" s="19"/>
      <c r="DCE4" s="19"/>
      <c r="DCF4" s="19"/>
      <c r="DCG4" s="19"/>
      <c r="DCH4" s="19"/>
      <c r="DCI4" s="19"/>
      <c r="DCJ4" s="19"/>
      <c r="DCK4" s="19"/>
      <c r="DCL4" s="19"/>
      <c r="DCM4" s="19"/>
      <c r="DCN4" s="19"/>
      <c r="DCO4" s="19"/>
      <c r="DCP4" s="19"/>
      <c r="DCQ4" s="19"/>
      <c r="DCR4" s="19"/>
      <c r="DCS4" s="19"/>
      <c r="DCT4" s="19"/>
      <c r="DCU4" s="19"/>
      <c r="DCV4" s="19"/>
      <c r="DCW4" s="19"/>
      <c r="DCX4" s="19"/>
      <c r="DCY4" s="19"/>
      <c r="DCZ4" s="19"/>
      <c r="DDA4" s="19"/>
      <c r="DDB4" s="19"/>
      <c r="DDC4" s="19"/>
      <c r="DDD4" s="19"/>
      <c r="DDE4" s="19"/>
      <c r="DDF4" s="19"/>
      <c r="DDG4" s="19"/>
      <c r="DDH4" s="19"/>
      <c r="DDI4" s="19"/>
      <c r="DDJ4" s="19"/>
      <c r="DDK4" s="19"/>
      <c r="DDL4" s="19"/>
      <c r="DDM4" s="19"/>
      <c r="DDN4" s="19"/>
      <c r="DDO4" s="19"/>
      <c r="DDP4" s="19"/>
      <c r="DDQ4" s="19"/>
      <c r="DDR4" s="19"/>
      <c r="DDS4" s="19"/>
      <c r="DDT4" s="19"/>
      <c r="DDU4" s="19"/>
      <c r="DDV4" s="19"/>
      <c r="DDW4" s="19"/>
      <c r="DDX4" s="19"/>
      <c r="DDY4" s="19"/>
      <c r="DDZ4" s="19"/>
      <c r="DEA4" s="19"/>
      <c r="DEB4" s="19"/>
      <c r="DEC4" s="19"/>
      <c r="DED4" s="19"/>
      <c r="DEE4" s="19"/>
      <c r="DEF4" s="19"/>
      <c r="DEG4" s="19"/>
      <c r="DEH4" s="19"/>
      <c r="DEI4" s="19"/>
      <c r="DEJ4" s="19"/>
      <c r="DEK4" s="19"/>
      <c r="DEL4" s="19"/>
      <c r="DEM4" s="19"/>
      <c r="DEN4" s="19"/>
      <c r="DEO4" s="19"/>
      <c r="DEP4" s="19"/>
      <c r="DEQ4" s="19"/>
      <c r="DER4" s="19"/>
      <c r="DES4" s="19"/>
      <c r="DET4" s="19"/>
      <c r="DEU4" s="19"/>
      <c r="DEV4" s="19"/>
      <c r="DEW4" s="19"/>
      <c r="DEX4" s="19"/>
      <c r="DEY4" s="19"/>
      <c r="DEZ4" s="19"/>
      <c r="DFA4" s="19"/>
      <c r="DFB4" s="19"/>
      <c r="DFC4" s="19"/>
      <c r="DFD4" s="19"/>
      <c r="DFE4" s="19"/>
      <c r="DFF4" s="19"/>
      <c r="DFG4" s="19"/>
      <c r="DFH4" s="19"/>
      <c r="DFI4" s="19"/>
      <c r="DFJ4" s="19"/>
      <c r="DFK4" s="19"/>
      <c r="DFL4" s="19"/>
      <c r="DFM4" s="19"/>
      <c r="DFN4" s="19"/>
      <c r="DFO4" s="19"/>
      <c r="DFP4" s="19"/>
      <c r="DFQ4" s="19"/>
      <c r="DFR4" s="19"/>
      <c r="DFS4" s="19"/>
      <c r="DFT4" s="19"/>
      <c r="DFU4" s="19"/>
      <c r="DFV4" s="19"/>
      <c r="DFW4" s="19"/>
      <c r="DFX4" s="19"/>
      <c r="DFY4" s="19"/>
      <c r="DFZ4" s="19"/>
      <c r="DGA4" s="19"/>
      <c r="DGB4" s="19"/>
      <c r="DGC4" s="19"/>
      <c r="DGD4" s="19"/>
      <c r="DGE4" s="19"/>
      <c r="DGF4" s="19"/>
      <c r="DGG4" s="19"/>
      <c r="DGH4" s="19"/>
      <c r="DGI4" s="19"/>
      <c r="DGJ4" s="19"/>
      <c r="DGK4" s="19"/>
      <c r="DGL4" s="19"/>
      <c r="DGM4" s="19"/>
      <c r="DGN4" s="19"/>
      <c r="DGO4" s="19"/>
      <c r="DGP4" s="19"/>
      <c r="DGQ4" s="19"/>
      <c r="DGR4" s="19"/>
      <c r="DGS4" s="19"/>
      <c r="DGT4" s="19"/>
      <c r="DGU4" s="19"/>
      <c r="DGV4" s="19"/>
      <c r="DGW4" s="19"/>
      <c r="DGX4" s="19"/>
      <c r="DGY4" s="19"/>
      <c r="DGZ4" s="19"/>
      <c r="DHA4" s="19"/>
      <c r="DHB4" s="19"/>
      <c r="DHC4" s="19"/>
      <c r="DHD4" s="19"/>
      <c r="DHE4" s="19"/>
      <c r="DHF4" s="19"/>
      <c r="DHG4" s="19"/>
      <c r="DHH4" s="19"/>
      <c r="DHI4" s="19"/>
      <c r="DHJ4" s="19"/>
      <c r="DHK4" s="19"/>
      <c r="DHL4" s="19"/>
      <c r="DHM4" s="19"/>
      <c r="DHN4" s="19"/>
      <c r="DHO4" s="19"/>
      <c r="DHP4" s="19"/>
      <c r="DHQ4" s="19"/>
      <c r="DHR4" s="19"/>
      <c r="DHS4" s="19"/>
      <c r="DHT4" s="19"/>
      <c r="DHU4" s="19"/>
      <c r="DHV4" s="19"/>
      <c r="DHW4" s="19"/>
      <c r="DHX4" s="19"/>
      <c r="DHY4" s="19"/>
      <c r="DHZ4" s="19"/>
      <c r="DIA4" s="19"/>
      <c r="DIB4" s="19"/>
      <c r="DIC4" s="19"/>
      <c r="DID4" s="19"/>
      <c r="DIE4" s="19"/>
      <c r="DIF4" s="19"/>
      <c r="DIG4" s="19"/>
      <c r="DIH4" s="19"/>
      <c r="DII4" s="19"/>
      <c r="DIJ4" s="19"/>
      <c r="DIK4" s="19"/>
      <c r="DIL4" s="19"/>
      <c r="DIM4" s="19"/>
      <c r="DIN4" s="19"/>
      <c r="DIO4" s="19"/>
      <c r="DIP4" s="19"/>
      <c r="DIQ4" s="19"/>
      <c r="DIR4" s="19"/>
      <c r="DIS4" s="19"/>
      <c r="DIT4" s="19"/>
      <c r="DIU4" s="19"/>
      <c r="DIV4" s="19"/>
      <c r="DIW4" s="19"/>
      <c r="DIX4" s="19"/>
      <c r="DIY4" s="19"/>
      <c r="DIZ4" s="19"/>
      <c r="DJA4" s="19"/>
      <c r="DJB4" s="19"/>
      <c r="DJC4" s="19"/>
      <c r="DJD4" s="19"/>
      <c r="DJE4" s="19"/>
      <c r="DJF4" s="19"/>
      <c r="DJG4" s="19"/>
      <c r="DJH4" s="19"/>
      <c r="DJI4" s="19"/>
      <c r="DJJ4" s="19"/>
      <c r="DJK4" s="19"/>
      <c r="DJL4" s="19"/>
      <c r="DJM4" s="19"/>
      <c r="DJN4" s="19"/>
      <c r="DJO4" s="19"/>
      <c r="DJP4" s="19"/>
      <c r="DJQ4" s="19"/>
      <c r="DJR4" s="19"/>
      <c r="DJS4" s="19"/>
      <c r="DJT4" s="19"/>
      <c r="DJU4" s="19"/>
      <c r="DJV4" s="19"/>
      <c r="DJW4" s="19"/>
      <c r="DJX4" s="19"/>
      <c r="DJY4" s="19"/>
      <c r="DJZ4" s="19"/>
      <c r="DKA4" s="19"/>
      <c r="DKB4" s="19"/>
      <c r="DKC4" s="19"/>
      <c r="DKD4" s="19"/>
      <c r="DKE4" s="19"/>
      <c r="DKF4" s="19"/>
      <c r="DKG4" s="19"/>
      <c r="DKH4" s="19"/>
      <c r="DKI4" s="19"/>
      <c r="DKJ4" s="19"/>
      <c r="DKK4" s="19"/>
      <c r="DKL4" s="19"/>
      <c r="DKM4" s="19"/>
      <c r="DKN4" s="19"/>
      <c r="DKO4" s="19"/>
      <c r="DKP4" s="19"/>
      <c r="DKQ4" s="19"/>
      <c r="DKR4" s="19"/>
      <c r="DKS4" s="19"/>
      <c r="DKT4" s="19"/>
      <c r="DKU4" s="19"/>
      <c r="DKV4" s="19"/>
      <c r="DKW4" s="19"/>
      <c r="DKX4" s="19"/>
      <c r="DKY4" s="19"/>
      <c r="DKZ4" s="19"/>
      <c r="DLA4" s="19"/>
      <c r="DLB4" s="19"/>
      <c r="DLC4" s="19"/>
      <c r="DLD4" s="19"/>
      <c r="DLE4" s="19"/>
      <c r="DLF4" s="19"/>
      <c r="DLG4" s="19"/>
      <c r="DLH4" s="19"/>
      <c r="DLI4" s="19"/>
      <c r="DLJ4" s="19"/>
      <c r="DLK4" s="19"/>
      <c r="DLL4" s="19"/>
      <c r="DLM4" s="19"/>
      <c r="DLN4" s="19"/>
      <c r="DLO4" s="19"/>
      <c r="DLP4" s="19"/>
      <c r="DLQ4" s="19"/>
      <c r="DLR4" s="19"/>
      <c r="DLS4" s="19"/>
      <c r="DLT4" s="19"/>
      <c r="DLU4" s="19"/>
      <c r="DLV4" s="19"/>
      <c r="DLW4" s="19"/>
      <c r="DLX4" s="19"/>
      <c r="DLY4" s="19"/>
      <c r="DLZ4" s="19"/>
      <c r="DMA4" s="19"/>
      <c r="DMB4" s="19"/>
      <c r="DMC4" s="19"/>
      <c r="DMD4" s="19"/>
      <c r="DME4" s="19"/>
      <c r="DMF4" s="19"/>
      <c r="DMG4" s="19"/>
      <c r="DMH4" s="19"/>
      <c r="DMI4" s="19"/>
      <c r="DMJ4" s="19"/>
      <c r="DMK4" s="19"/>
      <c r="DML4" s="19"/>
      <c r="DMM4" s="19"/>
      <c r="DMN4" s="19"/>
      <c r="DMO4" s="19"/>
      <c r="DMP4" s="19"/>
      <c r="DMQ4" s="19"/>
      <c r="DMR4" s="19"/>
      <c r="DMS4" s="19"/>
      <c r="DMT4" s="19"/>
      <c r="DMU4" s="19"/>
      <c r="DMV4" s="19"/>
      <c r="DMW4" s="19"/>
      <c r="DMX4" s="19"/>
      <c r="DMY4" s="19"/>
      <c r="DMZ4" s="19"/>
      <c r="DNA4" s="19"/>
      <c r="DNB4" s="19"/>
      <c r="DNC4" s="19"/>
      <c r="DND4" s="19"/>
      <c r="DNE4" s="19"/>
      <c r="DNF4" s="19"/>
      <c r="DNG4" s="19"/>
      <c r="DNH4" s="19"/>
      <c r="DNI4" s="19"/>
      <c r="DNJ4" s="19"/>
      <c r="DNK4" s="19"/>
      <c r="DNL4" s="19"/>
      <c r="DNM4" s="19"/>
      <c r="DNN4" s="19"/>
      <c r="DNO4" s="19"/>
      <c r="DNP4" s="19"/>
      <c r="DNQ4" s="19"/>
      <c r="DNR4" s="19"/>
      <c r="DNS4" s="19"/>
      <c r="DNT4" s="19"/>
      <c r="DNU4" s="19"/>
      <c r="DNV4" s="19"/>
      <c r="DNW4" s="19"/>
      <c r="DNX4" s="19"/>
      <c r="DNY4" s="19"/>
      <c r="DNZ4" s="19"/>
      <c r="DOA4" s="19"/>
      <c r="DOB4" s="19"/>
      <c r="DOC4" s="19"/>
      <c r="DOD4" s="19"/>
      <c r="DOE4" s="19"/>
      <c r="DOF4" s="19"/>
      <c r="DOG4" s="19"/>
      <c r="DOH4" s="19"/>
      <c r="DOI4" s="19"/>
      <c r="DOJ4" s="19"/>
      <c r="DOK4" s="19"/>
      <c r="DOL4" s="19"/>
      <c r="DOM4" s="19"/>
      <c r="DON4" s="19"/>
      <c r="DOO4" s="19"/>
      <c r="DOP4" s="19"/>
      <c r="DOQ4" s="19"/>
      <c r="DOR4" s="19"/>
      <c r="DOS4" s="19"/>
      <c r="DOT4" s="19"/>
      <c r="DOU4" s="19"/>
      <c r="DOV4" s="19"/>
      <c r="DOW4" s="19"/>
      <c r="DOX4" s="19"/>
      <c r="DOY4" s="19"/>
      <c r="DOZ4" s="19"/>
      <c r="DPA4" s="19"/>
      <c r="DPB4" s="19"/>
      <c r="DPC4" s="19"/>
      <c r="DPD4" s="19"/>
      <c r="DPE4" s="19"/>
      <c r="DPF4" s="19"/>
      <c r="DPG4" s="19"/>
      <c r="DPH4" s="19"/>
      <c r="DPI4" s="19"/>
      <c r="DPJ4" s="19"/>
      <c r="DPK4" s="19"/>
      <c r="DPL4" s="19"/>
      <c r="DPM4" s="19"/>
      <c r="DPN4" s="19"/>
      <c r="DPO4" s="19"/>
      <c r="DPP4" s="19"/>
      <c r="DPQ4" s="19"/>
      <c r="DPR4" s="19"/>
      <c r="DPS4" s="19"/>
      <c r="DPT4" s="19"/>
      <c r="DPU4" s="19"/>
      <c r="DPV4" s="19"/>
      <c r="DPW4" s="19"/>
      <c r="DPX4" s="19"/>
      <c r="DPY4" s="19"/>
      <c r="DPZ4" s="19"/>
      <c r="DQA4" s="19"/>
      <c r="DQB4" s="19"/>
      <c r="DQC4" s="19"/>
      <c r="DQD4" s="19"/>
      <c r="DQE4" s="19"/>
      <c r="DQF4" s="19"/>
      <c r="DQG4" s="19"/>
      <c r="DQH4" s="19"/>
      <c r="DQI4" s="19"/>
      <c r="DQJ4" s="19"/>
      <c r="DQK4" s="19"/>
      <c r="DQL4" s="19"/>
      <c r="DQM4" s="19"/>
      <c r="DQN4" s="19"/>
      <c r="DQO4" s="19"/>
      <c r="DQP4" s="19"/>
      <c r="DQQ4" s="19"/>
      <c r="DQR4" s="19"/>
      <c r="DQS4" s="19"/>
      <c r="DQT4" s="19"/>
      <c r="DQU4" s="19"/>
      <c r="DQV4" s="19"/>
      <c r="DQW4" s="19"/>
      <c r="DQX4" s="19"/>
      <c r="DQY4" s="19"/>
      <c r="DQZ4" s="19"/>
      <c r="DRA4" s="19"/>
      <c r="DRB4" s="19"/>
      <c r="DRC4" s="19"/>
      <c r="DRD4" s="19"/>
      <c r="DRE4" s="19"/>
      <c r="DRF4" s="19"/>
      <c r="DRG4" s="19"/>
      <c r="DRH4" s="19"/>
      <c r="DRI4" s="19"/>
      <c r="DRJ4" s="19"/>
      <c r="DRK4" s="19"/>
      <c r="DRL4" s="19"/>
      <c r="DRM4" s="19"/>
      <c r="DRN4" s="19"/>
      <c r="DRO4" s="19"/>
      <c r="DRP4" s="19"/>
      <c r="DRQ4" s="19"/>
      <c r="DRR4" s="19"/>
      <c r="DRS4" s="19"/>
      <c r="DRT4" s="19"/>
      <c r="DRU4" s="19"/>
      <c r="DRV4" s="19"/>
      <c r="DRW4" s="19"/>
      <c r="DRX4" s="19"/>
      <c r="DRY4" s="19"/>
      <c r="DRZ4" s="19"/>
      <c r="DSA4" s="19"/>
      <c r="DSB4" s="19"/>
      <c r="DSC4" s="19"/>
      <c r="DSD4" s="19"/>
      <c r="DSE4" s="19"/>
      <c r="DSF4" s="19"/>
      <c r="DSG4" s="19"/>
      <c r="DSH4" s="19"/>
      <c r="DSI4" s="19"/>
      <c r="DSJ4" s="19"/>
      <c r="DSK4" s="19"/>
      <c r="DSL4" s="19"/>
      <c r="DSM4" s="19"/>
      <c r="DSN4" s="19"/>
      <c r="DSO4" s="19"/>
      <c r="DSP4" s="19"/>
      <c r="DSQ4" s="19"/>
      <c r="DSR4" s="19"/>
      <c r="DSS4" s="19"/>
      <c r="DST4" s="19"/>
      <c r="DSU4" s="19"/>
      <c r="DSV4" s="19"/>
      <c r="DSW4" s="19"/>
      <c r="DSX4" s="19"/>
      <c r="DSY4" s="19"/>
      <c r="DSZ4" s="19"/>
      <c r="DTA4" s="19"/>
      <c r="DTB4" s="19"/>
      <c r="DTC4" s="19"/>
      <c r="DTD4" s="19"/>
      <c r="DTE4" s="19"/>
      <c r="DTF4" s="19"/>
      <c r="DTG4" s="19"/>
      <c r="DTH4" s="19"/>
      <c r="DTI4" s="19"/>
      <c r="DTJ4" s="19"/>
      <c r="DTK4" s="19"/>
      <c r="DTL4" s="19"/>
      <c r="DTM4" s="19"/>
      <c r="DTN4" s="19"/>
      <c r="DTO4" s="19"/>
      <c r="DTP4" s="19"/>
      <c r="DTQ4" s="19"/>
      <c r="DTR4" s="19"/>
      <c r="DTS4" s="19"/>
      <c r="DTT4" s="19"/>
      <c r="DTU4" s="19"/>
      <c r="DTV4" s="19"/>
      <c r="DTW4" s="19"/>
      <c r="DTX4" s="19"/>
      <c r="DTY4" s="19"/>
      <c r="DTZ4" s="19"/>
      <c r="DUA4" s="19"/>
      <c r="DUB4" s="19"/>
      <c r="DUC4" s="19"/>
      <c r="DUD4" s="19"/>
      <c r="DUE4" s="19"/>
      <c r="DUF4" s="19"/>
      <c r="DUG4" s="19"/>
      <c r="DUH4" s="19"/>
      <c r="DUI4" s="19"/>
      <c r="DUJ4" s="19"/>
      <c r="DUK4" s="19"/>
      <c r="DUL4" s="19"/>
      <c r="DUM4" s="19"/>
      <c r="DUN4" s="19"/>
      <c r="DUO4" s="19"/>
      <c r="DUP4" s="19"/>
      <c r="DUQ4" s="19"/>
      <c r="DUR4" s="19"/>
      <c r="DUS4" s="19"/>
      <c r="DUT4" s="19"/>
      <c r="DUU4" s="19"/>
      <c r="DUV4" s="19"/>
      <c r="DUW4" s="19"/>
      <c r="DUX4" s="19"/>
      <c r="DUY4" s="19"/>
      <c r="DUZ4" s="19"/>
      <c r="DVA4" s="19"/>
      <c r="DVB4" s="19"/>
      <c r="DVC4" s="19"/>
      <c r="DVD4" s="19"/>
      <c r="DVE4" s="19"/>
      <c r="DVF4" s="19"/>
      <c r="DVG4" s="19"/>
      <c r="DVH4" s="19"/>
      <c r="DVI4" s="19"/>
      <c r="DVJ4" s="19"/>
      <c r="DVK4" s="19"/>
      <c r="DVL4" s="19"/>
      <c r="DVM4" s="19"/>
      <c r="DVN4" s="19"/>
      <c r="DVO4" s="19"/>
      <c r="DVP4" s="19"/>
      <c r="DVQ4" s="19"/>
      <c r="DVR4" s="19"/>
      <c r="DVS4" s="19"/>
      <c r="DVT4" s="19"/>
      <c r="DVU4" s="19"/>
      <c r="DVV4" s="19"/>
      <c r="DVW4" s="19"/>
      <c r="DVX4" s="19"/>
      <c r="DVY4" s="19"/>
      <c r="DVZ4" s="19"/>
      <c r="DWA4" s="19"/>
      <c r="DWB4" s="19"/>
      <c r="DWC4" s="19"/>
      <c r="DWD4" s="19"/>
      <c r="DWE4" s="19"/>
      <c r="DWF4" s="19"/>
      <c r="DWG4" s="19"/>
      <c r="DWH4" s="19"/>
      <c r="DWI4" s="19"/>
      <c r="DWJ4" s="19"/>
      <c r="DWK4" s="19"/>
      <c r="DWL4" s="19"/>
      <c r="DWM4" s="19"/>
      <c r="DWN4" s="19"/>
      <c r="DWO4" s="19"/>
      <c r="DWP4" s="19"/>
      <c r="DWQ4" s="19"/>
      <c r="DWR4" s="19"/>
      <c r="DWS4" s="19"/>
      <c r="DWT4" s="19"/>
      <c r="DWU4" s="19"/>
      <c r="DWV4" s="19"/>
      <c r="DWW4" s="19"/>
      <c r="DWX4" s="19"/>
      <c r="DWY4" s="19"/>
      <c r="DWZ4" s="19"/>
      <c r="DXA4" s="19"/>
      <c r="DXB4" s="19"/>
      <c r="DXC4" s="19"/>
      <c r="DXD4" s="19"/>
      <c r="DXE4" s="19"/>
      <c r="DXF4" s="19"/>
      <c r="DXG4" s="19"/>
      <c r="DXH4" s="19"/>
      <c r="DXI4" s="19"/>
      <c r="DXJ4" s="19"/>
      <c r="DXK4" s="19"/>
      <c r="DXL4" s="19"/>
      <c r="DXM4" s="19"/>
      <c r="DXN4" s="19"/>
      <c r="DXO4" s="19"/>
      <c r="DXP4" s="19"/>
      <c r="DXQ4" s="19"/>
      <c r="DXR4" s="19"/>
      <c r="DXS4" s="19"/>
      <c r="DXT4" s="19"/>
      <c r="DXU4" s="19"/>
      <c r="DXV4" s="19"/>
      <c r="DXW4" s="19"/>
      <c r="DXX4" s="19"/>
      <c r="DXY4" s="19"/>
      <c r="DXZ4" s="19"/>
      <c r="DYA4" s="19"/>
      <c r="DYB4" s="19"/>
      <c r="DYC4" s="19"/>
      <c r="DYD4" s="19"/>
      <c r="DYE4" s="19"/>
      <c r="DYF4" s="19"/>
      <c r="DYG4" s="19"/>
      <c r="DYH4" s="19"/>
      <c r="DYI4" s="19"/>
      <c r="DYJ4" s="19"/>
      <c r="DYK4" s="19"/>
      <c r="DYL4" s="19"/>
      <c r="DYM4" s="19"/>
      <c r="DYN4" s="19"/>
      <c r="DYO4" s="19"/>
      <c r="DYP4" s="19"/>
      <c r="DYQ4" s="19"/>
      <c r="DYR4" s="19"/>
      <c r="DYS4" s="19"/>
      <c r="DYT4" s="19"/>
      <c r="DYU4" s="19"/>
      <c r="DYV4" s="19"/>
      <c r="DYW4" s="19"/>
      <c r="DYX4" s="19"/>
      <c r="DYY4" s="19"/>
      <c r="DYZ4" s="19"/>
      <c r="DZA4" s="19"/>
      <c r="DZB4" s="19"/>
      <c r="DZC4" s="19"/>
      <c r="DZD4" s="19"/>
      <c r="DZE4" s="19"/>
      <c r="DZF4" s="19"/>
      <c r="DZG4" s="19"/>
      <c r="DZH4" s="19"/>
      <c r="DZI4" s="19"/>
      <c r="DZJ4" s="19"/>
      <c r="DZK4" s="19"/>
      <c r="DZL4" s="19"/>
      <c r="DZM4" s="19"/>
      <c r="DZN4" s="19"/>
      <c r="DZO4" s="19"/>
      <c r="DZP4" s="19"/>
      <c r="DZQ4" s="19"/>
      <c r="DZR4" s="19"/>
      <c r="DZS4" s="19"/>
      <c r="DZT4" s="19"/>
      <c r="DZU4" s="19"/>
      <c r="DZV4" s="19"/>
      <c r="DZW4" s="19"/>
      <c r="DZX4" s="19"/>
      <c r="DZY4" s="19"/>
      <c r="DZZ4" s="19"/>
      <c r="EAA4" s="19"/>
      <c r="EAB4" s="19"/>
      <c r="EAC4" s="19"/>
      <c r="EAD4" s="19"/>
      <c r="EAE4" s="19"/>
      <c r="EAF4" s="19"/>
      <c r="EAG4" s="19"/>
      <c r="EAH4" s="19"/>
      <c r="EAI4" s="19"/>
      <c r="EAJ4" s="19"/>
      <c r="EAK4" s="19"/>
      <c r="EAL4" s="19"/>
      <c r="EAM4" s="19"/>
      <c r="EAN4" s="19"/>
      <c r="EAO4" s="19"/>
      <c r="EAP4" s="19"/>
      <c r="EAQ4" s="19"/>
      <c r="EAR4" s="19"/>
      <c r="EAS4" s="19"/>
      <c r="EAT4" s="19"/>
      <c r="EAU4" s="19"/>
      <c r="EAV4" s="19"/>
      <c r="EAW4" s="19"/>
      <c r="EAX4" s="19"/>
      <c r="EAY4" s="19"/>
      <c r="EAZ4" s="19"/>
      <c r="EBA4" s="19"/>
      <c r="EBB4" s="19"/>
      <c r="EBC4" s="19"/>
      <c r="EBD4" s="19"/>
      <c r="EBE4" s="19"/>
      <c r="EBF4" s="19"/>
      <c r="EBG4" s="19"/>
      <c r="EBH4" s="19"/>
      <c r="EBI4" s="19"/>
      <c r="EBJ4" s="19"/>
      <c r="EBK4" s="19"/>
      <c r="EBL4" s="19"/>
      <c r="EBM4" s="19"/>
      <c r="EBN4" s="19"/>
      <c r="EBO4" s="19"/>
      <c r="EBP4" s="19"/>
      <c r="EBQ4" s="19"/>
      <c r="EBR4" s="19"/>
      <c r="EBS4" s="19"/>
      <c r="EBT4" s="19"/>
      <c r="EBU4" s="19"/>
      <c r="EBV4" s="19"/>
      <c r="EBW4" s="19"/>
      <c r="EBX4" s="19"/>
      <c r="EBY4" s="19"/>
      <c r="EBZ4" s="19"/>
      <c r="ECA4" s="19"/>
      <c r="ECB4" s="19"/>
      <c r="ECC4" s="19"/>
      <c r="ECD4" s="19"/>
      <c r="ECE4" s="19"/>
      <c r="ECF4" s="19"/>
      <c r="ECG4" s="19"/>
      <c r="ECH4" s="19"/>
      <c r="ECI4" s="19"/>
      <c r="ECJ4" s="19"/>
      <c r="ECK4" s="19"/>
      <c r="ECL4" s="19"/>
      <c r="ECM4" s="19"/>
      <c r="ECN4" s="19"/>
      <c r="ECO4" s="19"/>
      <c r="ECP4" s="19"/>
      <c r="ECQ4" s="19"/>
      <c r="ECR4" s="19"/>
      <c r="ECS4" s="19"/>
      <c r="ECT4" s="19"/>
      <c r="ECU4" s="19"/>
      <c r="ECV4" s="19"/>
      <c r="ECW4" s="19"/>
      <c r="ECX4" s="19"/>
      <c r="ECY4" s="19"/>
      <c r="ECZ4" s="19"/>
      <c r="EDA4" s="19"/>
      <c r="EDB4" s="19"/>
      <c r="EDC4" s="19"/>
      <c r="EDD4" s="19"/>
      <c r="EDE4" s="19"/>
      <c r="EDF4" s="19"/>
      <c r="EDG4" s="19"/>
      <c r="EDH4" s="19"/>
      <c r="EDI4" s="19"/>
      <c r="EDJ4" s="19"/>
      <c r="EDK4" s="19"/>
      <c r="EDL4" s="19"/>
      <c r="EDM4" s="19"/>
      <c r="EDN4" s="19"/>
      <c r="EDO4" s="19"/>
      <c r="EDP4" s="19"/>
      <c r="EDQ4" s="19"/>
      <c r="EDR4" s="19"/>
      <c r="EDS4" s="19"/>
      <c r="EDT4" s="19"/>
      <c r="EDU4" s="19"/>
      <c r="EDV4" s="19"/>
      <c r="EDW4" s="19"/>
      <c r="EDX4" s="19"/>
      <c r="EDY4" s="19"/>
      <c r="EDZ4" s="19"/>
      <c r="EEA4" s="19"/>
      <c r="EEB4" s="19"/>
      <c r="EEC4" s="19"/>
      <c r="EED4" s="19"/>
      <c r="EEE4" s="19"/>
      <c r="EEF4" s="19"/>
      <c r="EEG4" s="19"/>
      <c r="EEH4" s="19"/>
      <c r="EEI4" s="19"/>
      <c r="EEJ4" s="19"/>
      <c r="EEK4" s="19"/>
      <c r="EEL4" s="19"/>
      <c r="EEM4" s="19"/>
      <c r="EEN4" s="19"/>
      <c r="EEO4" s="19"/>
      <c r="EEP4" s="19"/>
      <c r="EEQ4" s="19"/>
      <c r="EER4" s="19"/>
      <c r="EES4" s="19"/>
      <c r="EET4" s="19"/>
      <c r="EEU4" s="19"/>
      <c r="EEV4" s="19"/>
      <c r="EEW4" s="19"/>
      <c r="EEX4" s="19"/>
      <c r="EEY4" s="19"/>
      <c r="EEZ4" s="19"/>
      <c r="EFA4" s="19"/>
      <c r="EFB4" s="19"/>
      <c r="EFC4" s="19"/>
      <c r="EFD4" s="19"/>
      <c r="EFE4" s="19"/>
      <c r="EFF4" s="19"/>
      <c r="EFG4" s="19"/>
      <c r="EFH4" s="19"/>
      <c r="EFI4" s="19"/>
      <c r="EFJ4" s="19"/>
      <c r="EFK4" s="19"/>
      <c r="EFL4" s="19"/>
      <c r="EFM4" s="19"/>
      <c r="EFN4" s="19"/>
      <c r="EFO4" s="19"/>
      <c r="EFP4" s="19"/>
      <c r="EFQ4" s="19"/>
      <c r="EFR4" s="19"/>
      <c r="EFS4" s="19"/>
      <c r="EFT4" s="19"/>
      <c r="EFU4" s="19"/>
      <c r="EFV4" s="19"/>
      <c r="EFW4" s="19"/>
      <c r="EFX4" s="19"/>
      <c r="EFY4" s="19"/>
      <c r="EFZ4" s="19"/>
      <c r="EGA4" s="19"/>
      <c r="EGB4" s="19"/>
      <c r="EGC4" s="19"/>
      <c r="EGD4" s="19"/>
      <c r="EGE4" s="19"/>
      <c r="EGF4" s="19"/>
      <c r="EGG4" s="19"/>
      <c r="EGH4" s="19"/>
      <c r="EGI4" s="19"/>
      <c r="EGJ4" s="19"/>
      <c r="EGK4" s="19"/>
      <c r="EGL4" s="19"/>
      <c r="EGM4" s="19"/>
      <c r="EGN4" s="19"/>
      <c r="EGO4" s="19"/>
      <c r="EGP4" s="19"/>
      <c r="EGQ4" s="19"/>
      <c r="EGR4" s="19"/>
      <c r="EGS4" s="19"/>
      <c r="EGT4" s="19"/>
      <c r="EGU4" s="19"/>
      <c r="EGV4" s="19"/>
      <c r="EGW4" s="19"/>
      <c r="EGX4" s="19"/>
      <c r="EGY4" s="19"/>
      <c r="EGZ4" s="19"/>
      <c r="EHA4" s="19"/>
      <c r="EHB4" s="19"/>
      <c r="EHC4" s="19"/>
      <c r="EHD4" s="19"/>
      <c r="EHE4" s="19"/>
      <c r="EHF4" s="19"/>
      <c r="EHG4" s="19"/>
      <c r="EHH4" s="19"/>
      <c r="EHI4" s="19"/>
      <c r="EHJ4" s="19"/>
      <c r="EHK4" s="19"/>
      <c r="EHL4" s="19"/>
      <c r="EHM4" s="19"/>
      <c r="EHN4" s="19"/>
      <c r="EHO4" s="19"/>
      <c r="EHP4" s="19"/>
      <c r="EHQ4" s="19"/>
      <c r="EHR4" s="19"/>
      <c r="EHS4" s="19"/>
      <c r="EHT4" s="19"/>
      <c r="EHU4" s="19"/>
      <c r="EHV4" s="19"/>
      <c r="EHW4" s="19"/>
      <c r="EHX4" s="19"/>
      <c r="EHY4" s="19"/>
      <c r="EHZ4" s="19"/>
      <c r="EIA4" s="19"/>
      <c r="EIB4" s="19"/>
      <c r="EIC4" s="19"/>
      <c r="EID4" s="19"/>
      <c r="EIE4" s="19"/>
      <c r="EIF4" s="19"/>
      <c r="EIG4" s="19"/>
      <c r="EIH4" s="19"/>
      <c r="EII4" s="19"/>
      <c r="EIJ4" s="19"/>
      <c r="EIK4" s="19"/>
      <c r="EIL4" s="19"/>
      <c r="EIM4" s="19"/>
      <c r="EIN4" s="19"/>
      <c r="EIO4" s="19"/>
      <c r="EIP4" s="19"/>
      <c r="EIQ4" s="19"/>
      <c r="EIR4" s="19"/>
      <c r="EIS4" s="19"/>
      <c r="EIT4" s="19"/>
      <c r="EIU4" s="19"/>
      <c r="EIV4" s="19"/>
      <c r="EIW4" s="19"/>
      <c r="EIX4" s="19"/>
      <c r="EIY4" s="19"/>
      <c r="EIZ4" s="19"/>
      <c r="EJA4" s="19"/>
      <c r="EJB4" s="19"/>
      <c r="EJC4" s="19"/>
      <c r="EJD4" s="19"/>
      <c r="EJE4" s="19"/>
      <c r="EJF4" s="19"/>
      <c r="EJG4" s="19"/>
      <c r="EJH4" s="19"/>
      <c r="EJI4" s="19"/>
      <c r="EJJ4" s="19"/>
      <c r="EJK4" s="19"/>
      <c r="EJL4" s="19"/>
      <c r="EJM4" s="19"/>
      <c r="EJN4" s="19"/>
      <c r="EJO4" s="19"/>
      <c r="EJP4" s="19"/>
      <c r="EJQ4" s="19"/>
      <c r="EJR4" s="19"/>
      <c r="EJS4" s="19"/>
      <c r="EJT4" s="19"/>
      <c r="EJU4" s="19"/>
      <c r="EJV4" s="19"/>
      <c r="EJW4" s="19"/>
      <c r="EJX4" s="19"/>
      <c r="EJY4" s="19"/>
      <c r="EJZ4" s="19"/>
      <c r="EKA4" s="19"/>
      <c r="EKB4" s="19"/>
      <c r="EKC4" s="19"/>
      <c r="EKD4" s="19"/>
      <c r="EKE4" s="19"/>
      <c r="EKF4" s="19"/>
      <c r="EKG4" s="19"/>
      <c r="EKH4" s="19"/>
      <c r="EKI4" s="19"/>
      <c r="EKJ4" s="19"/>
      <c r="EKK4" s="19"/>
      <c r="EKL4" s="19"/>
      <c r="EKM4" s="19"/>
      <c r="EKN4" s="19"/>
      <c r="EKO4" s="19"/>
      <c r="EKP4" s="19"/>
      <c r="EKQ4" s="19"/>
      <c r="EKR4" s="19"/>
      <c r="EKS4" s="19"/>
      <c r="EKT4" s="19"/>
      <c r="EKU4" s="19"/>
      <c r="EKV4" s="19"/>
      <c r="EKW4" s="19"/>
      <c r="EKX4" s="19"/>
      <c r="EKY4" s="19"/>
      <c r="EKZ4" s="19"/>
      <c r="ELA4" s="19"/>
      <c r="ELB4" s="19"/>
      <c r="ELC4" s="19"/>
      <c r="ELD4" s="19"/>
      <c r="ELE4" s="19"/>
      <c r="ELF4" s="19"/>
      <c r="ELG4" s="19"/>
      <c r="ELH4" s="19"/>
      <c r="ELI4" s="19"/>
      <c r="ELJ4" s="19"/>
      <c r="ELK4" s="19"/>
      <c r="ELL4" s="19"/>
      <c r="ELM4" s="19"/>
      <c r="ELN4" s="19"/>
      <c r="ELO4" s="19"/>
      <c r="ELP4" s="19"/>
      <c r="ELQ4" s="19"/>
      <c r="ELR4" s="19"/>
      <c r="ELS4" s="19"/>
      <c r="ELT4" s="19"/>
      <c r="ELU4" s="19"/>
      <c r="ELV4" s="19"/>
      <c r="ELW4" s="19"/>
      <c r="ELX4" s="19"/>
      <c r="ELY4" s="19"/>
      <c r="ELZ4" s="19"/>
      <c r="EMA4" s="19"/>
      <c r="EMB4" s="19"/>
      <c r="EMC4" s="19"/>
      <c r="EMD4" s="19"/>
      <c r="EME4" s="19"/>
      <c r="EMF4" s="19"/>
      <c r="EMG4" s="19"/>
      <c r="EMH4" s="19"/>
      <c r="EMI4" s="19"/>
      <c r="EMJ4" s="19"/>
      <c r="EMK4" s="19"/>
      <c r="EML4" s="19"/>
      <c r="EMM4" s="19"/>
      <c r="EMN4" s="19"/>
      <c r="EMO4" s="19"/>
      <c r="EMP4" s="19"/>
      <c r="EMQ4" s="19"/>
      <c r="EMR4" s="19"/>
      <c r="EMS4" s="19"/>
      <c r="EMT4" s="19"/>
      <c r="EMU4" s="19"/>
      <c r="EMV4" s="19"/>
      <c r="EMW4" s="19"/>
      <c r="EMX4" s="19"/>
      <c r="EMY4" s="19"/>
      <c r="EMZ4" s="19"/>
      <c r="ENA4" s="19"/>
      <c r="ENB4" s="19"/>
      <c r="ENC4" s="19"/>
      <c r="END4" s="19"/>
      <c r="ENE4" s="19"/>
      <c r="ENF4" s="19"/>
      <c r="ENG4" s="19"/>
      <c r="ENH4" s="19"/>
      <c r="ENI4" s="19"/>
      <c r="ENJ4" s="19"/>
      <c r="ENK4" s="19"/>
      <c r="ENL4" s="19"/>
      <c r="ENM4" s="19"/>
      <c r="ENN4" s="19"/>
      <c r="ENO4" s="19"/>
      <c r="ENP4" s="19"/>
      <c r="ENQ4" s="19"/>
      <c r="ENR4" s="19"/>
      <c r="ENS4" s="19"/>
      <c r="ENT4" s="19"/>
      <c r="ENU4" s="19"/>
      <c r="ENV4" s="19"/>
      <c r="ENW4" s="19"/>
      <c r="ENX4" s="19"/>
      <c r="ENY4" s="19"/>
      <c r="ENZ4" s="19"/>
      <c r="EOA4" s="19"/>
      <c r="EOB4" s="19"/>
      <c r="EOC4" s="19"/>
      <c r="EOD4" s="19"/>
      <c r="EOE4" s="19"/>
      <c r="EOF4" s="19"/>
      <c r="EOG4" s="19"/>
      <c r="EOH4" s="19"/>
      <c r="EOI4" s="19"/>
      <c r="EOJ4" s="19"/>
      <c r="EOK4" s="19"/>
      <c r="EOL4" s="19"/>
      <c r="EOM4" s="19"/>
      <c r="EON4" s="19"/>
      <c r="EOO4" s="19"/>
      <c r="EOP4" s="19"/>
      <c r="EOQ4" s="19"/>
      <c r="EOR4" s="19"/>
      <c r="EOS4" s="19"/>
      <c r="EOT4" s="19"/>
      <c r="EOU4" s="19"/>
      <c r="EOV4" s="19"/>
      <c r="EOW4" s="19"/>
      <c r="EOX4" s="19"/>
      <c r="EOY4" s="19"/>
      <c r="EOZ4" s="19"/>
      <c r="EPA4" s="19"/>
      <c r="EPB4" s="19"/>
      <c r="EPC4" s="19"/>
      <c r="EPD4" s="19"/>
      <c r="EPE4" s="19"/>
      <c r="EPF4" s="19"/>
      <c r="EPG4" s="19"/>
      <c r="EPH4" s="19"/>
      <c r="EPI4" s="19"/>
      <c r="EPJ4" s="19"/>
      <c r="EPK4" s="19"/>
      <c r="EPL4" s="19"/>
      <c r="EPM4" s="19"/>
      <c r="EPN4" s="19"/>
      <c r="EPO4" s="19"/>
      <c r="EPP4" s="19"/>
      <c r="EPQ4" s="19"/>
      <c r="EPR4" s="19"/>
      <c r="EPS4" s="19"/>
      <c r="EPT4" s="19"/>
      <c r="EPU4" s="19"/>
      <c r="EPV4" s="19"/>
      <c r="EPW4" s="19"/>
      <c r="EPX4" s="19"/>
      <c r="EPY4" s="19"/>
      <c r="EPZ4" s="19"/>
      <c r="EQA4" s="19"/>
      <c r="EQB4" s="19"/>
      <c r="EQC4" s="19"/>
      <c r="EQD4" s="19"/>
      <c r="EQE4" s="19"/>
      <c r="EQF4" s="19"/>
      <c r="EQG4" s="19"/>
      <c r="EQH4" s="19"/>
      <c r="EQI4" s="19"/>
      <c r="EQJ4" s="19"/>
      <c r="EQK4" s="19"/>
      <c r="EQL4" s="19"/>
      <c r="EQM4" s="19"/>
      <c r="EQN4" s="19"/>
      <c r="EQO4" s="19"/>
      <c r="EQP4" s="19"/>
      <c r="EQQ4" s="19"/>
      <c r="EQR4" s="19"/>
      <c r="EQS4" s="19"/>
      <c r="EQT4" s="19"/>
      <c r="EQU4" s="19"/>
      <c r="EQV4" s="19"/>
      <c r="EQW4" s="19"/>
      <c r="EQX4" s="19"/>
      <c r="EQY4" s="19"/>
      <c r="EQZ4" s="19"/>
      <c r="ERA4" s="19"/>
      <c r="ERB4" s="19"/>
      <c r="ERC4" s="19"/>
      <c r="ERD4" s="19"/>
      <c r="ERE4" s="19"/>
      <c r="ERF4" s="19"/>
      <c r="ERG4" s="19"/>
      <c r="ERH4" s="19"/>
      <c r="ERI4" s="19"/>
      <c r="ERJ4" s="19"/>
      <c r="ERK4" s="19"/>
      <c r="ERL4" s="19"/>
      <c r="ERM4" s="19"/>
      <c r="ERN4" s="19"/>
      <c r="ERO4" s="19"/>
      <c r="ERP4" s="19"/>
      <c r="ERQ4" s="19"/>
      <c r="ERR4" s="19"/>
      <c r="ERS4" s="19"/>
      <c r="ERT4" s="19"/>
      <c r="ERU4" s="19"/>
      <c r="ERV4" s="19"/>
      <c r="ERW4" s="19"/>
      <c r="ERX4" s="19"/>
      <c r="ERY4" s="19"/>
      <c r="ERZ4" s="19"/>
      <c r="ESA4" s="19"/>
      <c r="ESB4" s="19"/>
      <c r="ESC4" s="19"/>
      <c r="ESD4" s="19"/>
      <c r="ESE4" s="19"/>
      <c r="ESF4" s="19"/>
      <c r="ESG4" s="19"/>
      <c r="ESH4" s="19"/>
      <c r="ESI4" s="19"/>
      <c r="ESJ4" s="19"/>
      <c r="ESK4" s="19"/>
      <c r="ESL4" s="19"/>
      <c r="ESM4" s="19"/>
      <c r="ESN4" s="19"/>
      <c r="ESO4" s="19"/>
      <c r="ESP4" s="19"/>
      <c r="ESQ4" s="19"/>
      <c r="ESR4" s="19"/>
      <c r="ESS4" s="19"/>
      <c r="EST4" s="19"/>
      <c r="ESU4" s="19"/>
      <c r="ESV4" s="19"/>
      <c r="ESW4" s="19"/>
      <c r="ESX4" s="19"/>
      <c r="ESY4" s="19"/>
      <c r="ESZ4" s="19"/>
      <c r="ETA4" s="19"/>
      <c r="ETB4" s="19"/>
      <c r="ETC4" s="19"/>
      <c r="ETD4" s="19"/>
      <c r="ETE4" s="19"/>
      <c r="ETF4" s="19"/>
      <c r="ETG4" s="19"/>
      <c r="ETH4" s="19"/>
      <c r="ETI4" s="19"/>
      <c r="ETJ4" s="19"/>
      <c r="ETK4" s="19"/>
      <c r="ETL4" s="19"/>
      <c r="ETM4" s="19"/>
      <c r="ETN4" s="19"/>
      <c r="ETO4" s="19"/>
      <c r="ETP4" s="19"/>
      <c r="ETQ4" s="19"/>
      <c r="ETR4" s="19"/>
      <c r="ETS4" s="19"/>
      <c r="ETT4" s="19"/>
      <c r="ETU4" s="19"/>
      <c r="ETV4" s="19"/>
      <c r="ETW4" s="19"/>
      <c r="ETX4" s="19"/>
      <c r="ETY4" s="19"/>
      <c r="ETZ4" s="19"/>
      <c r="EUA4" s="19"/>
      <c r="EUB4" s="19"/>
      <c r="EUC4" s="19"/>
      <c r="EUD4" s="19"/>
      <c r="EUE4" s="19"/>
      <c r="EUF4" s="19"/>
      <c r="EUG4" s="19"/>
      <c r="EUH4" s="19"/>
      <c r="EUI4" s="19"/>
      <c r="EUJ4" s="19"/>
      <c r="EUK4" s="19"/>
      <c r="EUL4" s="19"/>
      <c r="EUM4" s="19"/>
      <c r="EUN4" s="19"/>
      <c r="EUO4" s="19"/>
      <c r="EUP4" s="19"/>
      <c r="EUQ4" s="19"/>
      <c r="EUR4" s="19"/>
      <c r="EUS4" s="19"/>
      <c r="EUT4" s="19"/>
      <c r="EUU4" s="19"/>
      <c r="EUV4" s="19"/>
      <c r="EUW4" s="19"/>
      <c r="EUX4" s="19"/>
      <c r="EUY4" s="19"/>
      <c r="EUZ4" s="19"/>
      <c r="EVA4" s="19"/>
      <c r="EVB4" s="19"/>
      <c r="EVC4" s="19"/>
      <c r="EVD4" s="19"/>
      <c r="EVE4" s="19"/>
      <c r="EVF4" s="19"/>
      <c r="EVG4" s="19"/>
      <c r="EVH4" s="19"/>
      <c r="EVI4" s="19"/>
      <c r="EVJ4" s="19"/>
      <c r="EVK4" s="19"/>
      <c r="EVL4" s="19"/>
      <c r="EVM4" s="19"/>
      <c r="EVN4" s="19"/>
      <c r="EVO4" s="19"/>
      <c r="EVP4" s="19"/>
      <c r="EVQ4" s="19"/>
      <c r="EVR4" s="19"/>
      <c r="EVS4" s="19"/>
      <c r="EVT4" s="19"/>
      <c r="EVU4" s="19"/>
      <c r="EVV4" s="19"/>
      <c r="EVW4" s="19"/>
      <c r="EVX4" s="19"/>
      <c r="EVY4" s="19"/>
      <c r="EVZ4" s="19"/>
      <c r="EWA4" s="19"/>
      <c r="EWB4" s="19"/>
      <c r="EWC4" s="19"/>
      <c r="EWD4" s="19"/>
      <c r="EWE4" s="19"/>
      <c r="EWF4" s="19"/>
      <c r="EWG4" s="19"/>
      <c r="EWH4" s="19"/>
      <c r="EWI4" s="19"/>
      <c r="EWJ4" s="19"/>
      <c r="EWK4" s="19"/>
      <c r="EWL4" s="19"/>
      <c r="EWM4" s="19"/>
      <c r="EWN4" s="19"/>
      <c r="EWO4" s="19"/>
      <c r="EWP4" s="19"/>
      <c r="EWQ4" s="19"/>
      <c r="EWR4" s="19"/>
      <c r="EWS4" s="19"/>
      <c r="EWT4" s="19"/>
      <c r="EWU4" s="19"/>
      <c r="EWV4" s="19"/>
      <c r="EWW4" s="19"/>
      <c r="EWX4" s="19"/>
      <c r="EWY4" s="19"/>
      <c r="EWZ4" s="19"/>
      <c r="EXA4" s="19"/>
      <c r="EXB4" s="19"/>
      <c r="EXC4" s="19"/>
      <c r="EXD4" s="19"/>
      <c r="EXE4" s="19"/>
      <c r="EXF4" s="19"/>
      <c r="EXG4" s="19"/>
      <c r="EXH4" s="19"/>
      <c r="EXI4" s="19"/>
      <c r="EXJ4" s="19"/>
      <c r="EXK4" s="19"/>
      <c r="EXL4" s="19"/>
      <c r="EXM4" s="19"/>
      <c r="EXN4" s="19"/>
      <c r="EXO4" s="19"/>
      <c r="EXP4" s="19"/>
      <c r="EXQ4" s="19"/>
      <c r="EXR4" s="19"/>
      <c r="EXS4" s="19"/>
      <c r="EXT4" s="19"/>
      <c r="EXU4" s="19"/>
      <c r="EXV4" s="19"/>
      <c r="EXW4" s="19"/>
      <c r="EXX4" s="19"/>
      <c r="EXY4" s="19"/>
      <c r="EXZ4" s="19"/>
      <c r="EYA4" s="19"/>
      <c r="EYB4" s="19"/>
      <c r="EYC4" s="19"/>
      <c r="EYD4" s="19"/>
      <c r="EYE4" s="19"/>
      <c r="EYF4" s="19"/>
      <c r="EYG4" s="19"/>
      <c r="EYH4" s="19"/>
      <c r="EYI4" s="19"/>
      <c r="EYJ4" s="19"/>
      <c r="EYK4" s="19"/>
      <c r="EYL4" s="19"/>
      <c r="EYM4" s="19"/>
      <c r="EYN4" s="19"/>
      <c r="EYO4" s="19"/>
      <c r="EYP4" s="19"/>
      <c r="EYQ4" s="19"/>
      <c r="EYR4" s="19"/>
      <c r="EYS4" s="19"/>
      <c r="EYT4" s="19"/>
      <c r="EYU4" s="19"/>
      <c r="EYV4" s="19"/>
      <c r="EYW4" s="19"/>
      <c r="EYX4" s="19"/>
      <c r="EYY4" s="19"/>
      <c r="EYZ4" s="19"/>
      <c r="EZA4" s="19"/>
      <c r="EZB4" s="19"/>
      <c r="EZC4" s="19"/>
      <c r="EZD4" s="19"/>
      <c r="EZE4" s="19"/>
      <c r="EZF4" s="19"/>
      <c r="EZG4" s="19"/>
      <c r="EZH4" s="19"/>
      <c r="EZI4" s="19"/>
      <c r="EZJ4" s="19"/>
      <c r="EZK4" s="19"/>
      <c r="EZL4" s="19"/>
      <c r="EZM4" s="19"/>
      <c r="EZN4" s="19"/>
      <c r="EZO4" s="19"/>
      <c r="EZP4" s="19"/>
      <c r="EZQ4" s="19"/>
      <c r="EZR4" s="19"/>
      <c r="EZS4" s="19"/>
      <c r="EZT4" s="19"/>
      <c r="EZU4" s="19"/>
      <c r="EZV4" s="19"/>
      <c r="EZW4" s="19"/>
      <c r="EZX4" s="19"/>
      <c r="EZY4" s="19"/>
      <c r="EZZ4" s="19"/>
      <c r="FAA4" s="19"/>
      <c r="FAB4" s="19"/>
      <c r="FAC4" s="19"/>
      <c r="FAD4" s="19"/>
      <c r="FAE4" s="19"/>
      <c r="FAF4" s="19"/>
      <c r="FAG4" s="19"/>
      <c r="FAH4" s="19"/>
      <c r="FAI4" s="19"/>
      <c r="FAJ4" s="19"/>
      <c r="FAK4" s="19"/>
      <c r="FAL4" s="19"/>
      <c r="FAM4" s="19"/>
      <c r="FAN4" s="19"/>
      <c r="FAO4" s="19"/>
      <c r="FAP4" s="19"/>
      <c r="FAQ4" s="19"/>
      <c r="FAR4" s="19"/>
      <c r="FAS4" s="19"/>
      <c r="FAT4" s="19"/>
      <c r="FAU4" s="19"/>
      <c r="FAV4" s="19"/>
      <c r="FAW4" s="19"/>
      <c r="FAX4" s="19"/>
      <c r="FAY4" s="19"/>
      <c r="FAZ4" s="19"/>
      <c r="FBA4" s="19"/>
      <c r="FBB4" s="19"/>
      <c r="FBC4" s="19"/>
      <c r="FBD4" s="19"/>
      <c r="FBE4" s="19"/>
      <c r="FBF4" s="19"/>
      <c r="FBG4" s="19"/>
      <c r="FBH4" s="19"/>
      <c r="FBI4" s="19"/>
      <c r="FBJ4" s="19"/>
      <c r="FBK4" s="19"/>
      <c r="FBL4" s="19"/>
      <c r="FBM4" s="19"/>
      <c r="FBN4" s="19"/>
      <c r="FBO4" s="19"/>
      <c r="FBP4" s="19"/>
      <c r="FBQ4" s="19"/>
      <c r="FBR4" s="19"/>
      <c r="FBS4" s="19"/>
      <c r="FBT4" s="19"/>
      <c r="FBU4" s="19"/>
      <c r="FBV4" s="19"/>
      <c r="FBW4" s="19"/>
      <c r="FBX4" s="19"/>
      <c r="FBY4" s="19"/>
      <c r="FBZ4" s="19"/>
      <c r="FCA4" s="19"/>
      <c r="FCB4" s="19"/>
      <c r="FCC4" s="19"/>
      <c r="FCD4" s="19"/>
      <c r="FCE4" s="19"/>
      <c r="FCF4" s="19"/>
      <c r="FCG4" s="19"/>
      <c r="FCH4" s="19"/>
      <c r="FCI4" s="19"/>
      <c r="FCJ4" s="19"/>
      <c r="FCK4" s="19"/>
      <c r="FCL4" s="19"/>
      <c r="FCM4" s="19"/>
      <c r="FCN4" s="19"/>
      <c r="FCO4" s="19"/>
      <c r="FCP4" s="19"/>
      <c r="FCQ4" s="19"/>
      <c r="FCR4" s="19"/>
      <c r="FCS4" s="19"/>
      <c r="FCT4" s="19"/>
      <c r="FCU4" s="19"/>
      <c r="FCV4" s="19"/>
      <c r="FCW4" s="19"/>
      <c r="FCX4" s="19"/>
      <c r="FCY4" s="19"/>
      <c r="FCZ4" s="19"/>
      <c r="FDA4" s="19"/>
      <c r="FDB4" s="19"/>
      <c r="FDC4" s="19"/>
      <c r="FDD4" s="19"/>
      <c r="FDE4" s="19"/>
      <c r="FDF4" s="19"/>
      <c r="FDG4" s="19"/>
      <c r="FDH4" s="19"/>
      <c r="FDI4" s="19"/>
      <c r="FDJ4" s="19"/>
      <c r="FDK4" s="19"/>
      <c r="FDL4" s="19"/>
      <c r="FDM4" s="19"/>
      <c r="FDN4" s="19"/>
      <c r="FDO4" s="19"/>
      <c r="FDP4" s="19"/>
      <c r="FDQ4" s="19"/>
      <c r="FDR4" s="19"/>
      <c r="FDS4" s="19"/>
      <c r="FDT4" s="19"/>
      <c r="FDU4" s="19"/>
      <c r="FDV4" s="19"/>
      <c r="FDW4" s="19"/>
      <c r="FDX4" s="19"/>
      <c r="FDY4" s="19"/>
      <c r="FDZ4" s="19"/>
      <c r="FEA4" s="19"/>
      <c r="FEB4" s="19"/>
      <c r="FEC4" s="19"/>
      <c r="FED4" s="19"/>
      <c r="FEE4" s="19"/>
      <c r="FEF4" s="19"/>
      <c r="FEG4" s="19"/>
      <c r="FEH4" s="19"/>
      <c r="FEI4" s="19"/>
      <c r="FEJ4" s="19"/>
      <c r="FEK4" s="19"/>
      <c r="FEL4" s="19"/>
      <c r="FEM4" s="19"/>
      <c r="FEN4" s="19"/>
      <c r="FEO4" s="19"/>
      <c r="FEP4" s="19"/>
      <c r="FEQ4" s="19"/>
      <c r="FER4" s="19"/>
      <c r="FES4" s="19"/>
      <c r="FET4" s="19"/>
      <c r="FEU4" s="19"/>
      <c r="FEV4" s="19"/>
      <c r="FEW4" s="19"/>
      <c r="FEX4" s="19"/>
      <c r="FEY4" s="19"/>
      <c r="FEZ4" s="19"/>
      <c r="FFA4" s="19"/>
      <c r="FFB4" s="19"/>
      <c r="FFC4" s="19"/>
      <c r="FFD4" s="19"/>
      <c r="FFE4" s="19"/>
      <c r="FFF4" s="19"/>
      <c r="FFG4" s="19"/>
      <c r="FFH4" s="19"/>
      <c r="FFI4" s="19"/>
      <c r="FFJ4" s="19"/>
      <c r="FFK4" s="19"/>
      <c r="FFL4" s="19"/>
      <c r="FFM4" s="19"/>
      <c r="FFN4" s="19"/>
      <c r="FFO4" s="19"/>
      <c r="FFP4" s="19"/>
      <c r="FFQ4" s="19"/>
      <c r="FFR4" s="19"/>
      <c r="FFS4" s="19"/>
      <c r="FFT4" s="19"/>
      <c r="FFU4" s="19"/>
      <c r="FFV4" s="19"/>
      <c r="FFW4" s="19"/>
      <c r="FFX4" s="19"/>
      <c r="FFY4" s="19"/>
      <c r="FFZ4" s="19"/>
      <c r="FGA4" s="19"/>
      <c r="FGB4" s="19"/>
      <c r="FGC4" s="19"/>
      <c r="FGD4" s="19"/>
      <c r="FGE4" s="19"/>
      <c r="FGF4" s="19"/>
      <c r="FGG4" s="19"/>
      <c r="FGH4" s="19"/>
      <c r="FGI4" s="19"/>
      <c r="FGJ4" s="19"/>
      <c r="FGK4" s="19"/>
      <c r="FGL4" s="19"/>
      <c r="FGM4" s="19"/>
      <c r="FGN4" s="19"/>
      <c r="FGO4" s="19"/>
      <c r="FGP4" s="19"/>
      <c r="FGQ4" s="19"/>
      <c r="FGR4" s="19"/>
      <c r="FGS4" s="19"/>
      <c r="FGT4" s="19"/>
      <c r="FGU4" s="19"/>
      <c r="FGV4" s="19"/>
      <c r="FGW4" s="19"/>
      <c r="FGX4" s="19"/>
      <c r="FGY4" s="19"/>
      <c r="FGZ4" s="19"/>
      <c r="FHA4" s="19"/>
      <c r="FHB4" s="19"/>
      <c r="FHC4" s="19"/>
      <c r="FHD4" s="19"/>
      <c r="FHE4" s="19"/>
      <c r="FHF4" s="19"/>
      <c r="FHG4" s="19"/>
      <c r="FHH4" s="19"/>
      <c r="FHI4" s="19"/>
      <c r="FHJ4" s="19"/>
      <c r="FHK4" s="19"/>
      <c r="FHL4" s="19"/>
      <c r="FHM4" s="19"/>
      <c r="FHN4" s="19"/>
      <c r="FHO4" s="19"/>
      <c r="FHP4" s="19"/>
      <c r="FHQ4" s="19"/>
      <c r="FHR4" s="19"/>
      <c r="FHS4" s="19"/>
      <c r="FHT4" s="19"/>
      <c r="FHU4" s="19"/>
      <c r="FHV4" s="19"/>
      <c r="FHW4" s="19"/>
      <c r="FHX4" s="19"/>
      <c r="FHY4" s="19"/>
      <c r="FHZ4" s="19"/>
      <c r="FIA4" s="19"/>
      <c r="FIB4" s="19"/>
      <c r="FIC4" s="19"/>
      <c r="FID4" s="19"/>
      <c r="FIE4" s="19"/>
      <c r="FIF4" s="19"/>
      <c r="FIG4" s="19"/>
      <c r="FIH4" s="19"/>
      <c r="FII4" s="19"/>
      <c r="FIJ4" s="19"/>
      <c r="FIK4" s="19"/>
      <c r="FIL4" s="19"/>
      <c r="FIM4" s="19"/>
      <c r="FIN4" s="19"/>
      <c r="FIO4" s="19"/>
      <c r="FIP4" s="19"/>
      <c r="FIQ4" s="19"/>
      <c r="FIR4" s="19"/>
      <c r="FIS4" s="19"/>
      <c r="FIT4" s="19"/>
      <c r="FIU4" s="19"/>
      <c r="FIV4" s="19"/>
      <c r="FIW4" s="19"/>
      <c r="FIX4" s="19"/>
      <c r="FIY4" s="19"/>
      <c r="FIZ4" s="19"/>
      <c r="FJA4" s="19"/>
      <c r="FJB4" s="19"/>
      <c r="FJC4" s="19"/>
      <c r="FJD4" s="19"/>
      <c r="FJE4" s="19"/>
      <c r="FJF4" s="19"/>
      <c r="FJG4" s="19"/>
      <c r="FJH4" s="19"/>
      <c r="FJI4" s="19"/>
      <c r="FJJ4" s="19"/>
      <c r="FJK4" s="19"/>
      <c r="FJL4" s="19"/>
      <c r="FJM4" s="19"/>
      <c r="FJN4" s="19"/>
      <c r="FJO4" s="19"/>
      <c r="FJP4" s="19"/>
      <c r="FJQ4" s="19"/>
      <c r="FJR4" s="19"/>
      <c r="FJS4" s="19"/>
      <c r="FJT4" s="19"/>
      <c r="FJU4" s="19"/>
      <c r="FJV4" s="19"/>
      <c r="FJW4" s="19"/>
      <c r="FJX4" s="19"/>
      <c r="FJY4" s="19"/>
      <c r="FJZ4" s="19"/>
      <c r="FKA4" s="19"/>
      <c r="FKB4" s="19"/>
      <c r="FKC4" s="19"/>
      <c r="FKD4" s="19"/>
      <c r="FKE4" s="19"/>
      <c r="FKF4" s="19"/>
      <c r="FKG4" s="19"/>
      <c r="FKH4" s="19"/>
      <c r="FKI4" s="19"/>
      <c r="FKJ4" s="19"/>
      <c r="FKK4" s="19"/>
      <c r="FKL4" s="19"/>
      <c r="FKM4" s="19"/>
      <c r="FKN4" s="19"/>
      <c r="FKO4" s="19"/>
      <c r="FKP4" s="19"/>
      <c r="FKQ4" s="19"/>
      <c r="FKR4" s="19"/>
      <c r="FKS4" s="19"/>
      <c r="FKT4" s="19"/>
      <c r="FKU4" s="19"/>
      <c r="FKV4" s="19"/>
      <c r="FKW4" s="19"/>
      <c r="FKX4" s="19"/>
      <c r="FKY4" s="19"/>
      <c r="FKZ4" s="19"/>
      <c r="FLA4" s="19"/>
      <c r="FLB4" s="19"/>
      <c r="FLC4" s="19"/>
      <c r="FLD4" s="19"/>
      <c r="FLE4" s="19"/>
      <c r="FLF4" s="19"/>
      <c r="FLG4" s="19"/>
      <c r="FLH4" s="19"/>
      <c r="FLI4" s="19"/>
      <c r="FLJ4" s="19"/>
      <c r="FLK4" s="19"/>
      <c r="FLL4" s="19"/>
      <c r="FLM4" s="19"/>
      <c r="FLN4" s="19"/>
      <c r="FLO4" s="19"/>
      <c r="FLP4" s="19"/>
      <c r="FLQ4" s="19"/>
      <c r="FLR4" s="19"/>
      <c r="FLS4" s="19"/>
      <c r="FLT4" s="19"/>
      <c r="FLU4" s="19"/>
      <c r="FLV4" s="19"/>
      <c r="FLW4" s="19"/>
      <c r="FLX4" s="19"/>
      <c r="FLY4" s="19"/>
      <c r="FLZ4" s="19"/>
      <c r="FMA4" s="19"/>
      <c r="FMB4" s="19"/>
      <c r="FMC4" s="19"/>
      <c r="FMD4" s="19"/>
      <c r="FME4" s="19"/>
      <c r="FMF4" s="19"/>
      <c r="FMG4" s="19"/>
      <c r="FMH4" s="19"/>
      <c r="FMI4" s="19"/>
      <c r="FMJ4" s="19"/>
      <c r="FMK4" s="19"/>
      <c r="FML4" s="19"/>
      <c r="FMM4" s="19"/>
      <c r="FMN4" s="19"/>
      <c r="FMO4" s="19"/>
      <c r="FMP4" s="19"/>
      <c r="FMQ4" s="19"/>
      <c r="FMR4" s="19"/>
      <c r="FMS4" s="19"/>
      <c r="FMT4" s="19"/>
      <c r="FMU4" s="19"/>
      <c r="FMV4" s="19"/>
      <c r="FMW4" s="19"/>
      <c r="FMX4" s="19"/>
      <c r="FMY4" s="19"/>
      <c r="FMZ4" s="19"/>
      <c r="FNA4" s="19"/>
      <c r="FNB4" s="19"/>
      <c r="FNC4" s="19"/>
      <c r="FND4" s="19"/>
      <c r="FNE4" s="19"/>
      <c r="FNF4" s="19"/>
      <c r="FNG4" s="19"/>
      <c r="FNH4" s="19"/>
      <c r="FNI4" s="19"/>
      <c r="FNJ4" s="19"/>
      <c r="FNK4" s="19"/>
      <c r="FNL4" s="19"/>
      <c r="FNM4" s="19"/>
      <c r="FNN4" s="19"/>
      <c r="FNO4" s="19"/>
      <c r="FNP4" s="19"/>
      <c r="FNQ4" s="19"/>
      <c r="FNR4" s="19"/>
      <c r="FNS4" s="19"/>
      <c r="FNT4" s="19"/>
      <c r="FNU4" s="19"/>
      <c r="FNV4" s="19"/>
      <c r="FNW4" s="19"/>
      <c r="FNX4" s="19"/>
      <c r="FNY4" s="19"/>
      <c r="FNZ4" s="19"/>
      <c r="FOA4" s="19"/>
      <c r="FOB4" s="19"/>
      <c r="FOC4" s="19"/>
      <c r="FOD4" s="19"/>
      <c r="FOE4" s="19"/>
      <c r="FOF4" s="19"/>
      <c r="FOG4" s="19"/>
      <c r="FOH4" s="19"/>
      <c r="FOI4" s="19"/>
      <c r="FOJ4" s="19"/>
      <c r="FOK4" s="19"/>
      <c r="FOL4" s="19"/>
      <c r="FOM4" s="19"/>
      <c r="FON4" s="19"/>
      <c r="FOO4" s="19"/>
      <c r="FOP4" s="19"/>
      <c r="FOQ4" s="19"/>
      <c r="FOR4" s="19"/>
      <c r="FOS4" s="19"/>
      <c r="FOT4" s="19"/>
      <c r="FOU4" s="19"/>
      <c r="FOV4" s="19"/>
      <c r="FOW4" s="19"/>
      <c r="FOX4" s="19"/>
      <c r="FOY4" s="19"/>
      <c r="FOZ4" s="19"/>
      <c r="FPA4" s="19"/>
      <c r="FPB4" s="19"/>
      <c r="FPC4" s="19"/>
      <c r="FPD4" s="19"/>
      <c r="FPE4" s="19"/>
      <c r="FPF4" s="19"/>
      <c r="FPG4" s="19"/>
      <c r="FPH4" s="19"/>
      <c r="FPI4" s="19"/>
      <c r="FPJ4" s="19"/>
      <c r="FPK4" s="19"/>
      <c r="FPL4" s="19"/>
      <c r="FPM4" s="19"/>
      <c r="FPN4" s="19"/>
      <c r="FPO4" s="19"/>
      <c r="FPP4" s="19"/>
      <c r="FPQ4" s="19"/>
      <c r="FPR4" s="19"/>
      <c r="FPS4" s="19"/>
      <c r="FPT4" s="19"/>
      <c r="FPU4" s="19"/>
      <c r="FPV4" s="19"/>
      <c r="FPW4" s="19"/>
      <c r="FPX4" s="19"/>
      <c r="FPY4" s="19"/>
      <c r="FPZ4" s="19"/>
      <c r="FQA4" s="19"/>
      <c r="FQB4" s="19"/>
      <c r="FQC4" s="19"/>
      <c r="FQD4" s="19"/>
      <c r="FQE4" s="19"/>
      <c r="FQF4" s="19"/>
      <c r="FQG4" s="19"/>
      <c r="FQH4" s="19"/>
      <c r="FQI4" s="19"/>
      <c r="FQJ4" s="19"/>
      <c r="FQK4" s="19"/>
      <c r="FQL4" s="19"/>
      <c r="FQM4" s="19"/>
      <c r="FQN4" s="19"/>
      <c r="FQO4" s="19"/>
      <c r="FQP4" s="19"/>
      <c r="FQQ4" s="19"/>
      <c r="FQR4" s="19"/>
      <c r="FQS4" s="19"/>
      <c r="FQT4" s="19"/>
      <c r="FQU4" s="19"/>
      <c r="FQV4" s="19"/>
      <c r="FQW4" s="19"/>
      <c r="FQX4" s="19"/>
      <c r="FQY4" s="19"/>
      <c r="FQZ4" s="19"/>
      <c r="FRA4" s="19"/>
      <c r="FRB4" s="19"/>
      <c r="FRC4" s="19"/>
      <c r="FRD4" s="19"/>
      <c r="FRE4" s="19"/>
      <c r="FRF4" s="19"/>
      <c r="FRG4" s="19"/>
      <c r="FRH4" s="19"/>
      <c r="FRI4" s="19"/>
      <c r="FRJ4" s="19"/>
      <c r="FRK4" s="19"/>
      <c r="FRL4" s="19"/>
      <c r="FRM4" s="19"/>
      <c r="FRN4" s="19"/>
      <c r="FRO4" s="19"/>
      <c r="FRP4" s="19"/>
      <c r="FRQ4" s="19"/>
      <c r="FRR4" s="19"/>
      <c r="FRS4" s="19"/>
      <c r="FRT4" s="19"/>
      <c r="FRU4" s="19"/>
      <c r="FRV4" s="19"/>
      <c r="FRW4" s="19"/>
      <c r="FRX4" s="19"/>
      <c r="FRY4" s="19"/>
      <c r="FRZ4" s="19"/>
      <c r="FSA4" s="19"/>
      <c r="FSB4" s="19"/>
      <c r="FSC4" s="19"/>
      <c r="FSD4" s="19"/>
      <c r="FSE4" s="19"/>
      <c r="FSF4" s="19"/>
      <c r="FSG4" s="19"/>
      <c r="FSH4" s="19"/>
      <c r="FSI4" s="19"/>
      <c r="FSJ4" s="19"/>
      <c r="FSK4" s="19"/>
      <c r="FSL4" s="19"/>
      <c r="FSM4" s="19"/>
      <c r="FSN4" s="19"/>
      <c r="FSO4" s="19"/>
      <c r="FSP4" s="19"/>
      <c r="FSQ4" s="19"/>
      <c r="FSR4" s="19"/>
      <c r="FSS4" s="19"/>
      <c r="FST4" s="19"/>
      <c r="FSU4" s="19"/>
      <c r="FSV4" s="19"/>
      <c r="FSW4" s="19"/>
      <c r="FSX4" s="19"/>
      <c r="FSY4" s="19"/>
      <c r="FSZ4" s="19"/>
      <c r="FTA4" s="19"/>
      <c r="FTB4" s="19"/>
      <c r="FTC4" s="19"/>
      <c r="FTD4" s="19"/>
      <c r="FTE4" s="19"/>
      <c r="FTF4" s="19"/>
      <c r="FTG4" s="19"/>
      <c r="FTH4" s="19"/>
      <c r="FTI4" s="19"/>
      <c r="FTJ4" s="19"/>
      <c r="FTK4" s="19"/>
      <c r="FTL4" s="19"/>
      <c r="FTM4" s="19"/>
      <c r="FTN4" s="19"/>
      <c r="FTO4" s="19"/>
      <c r="FTP4" s="19"/>
      <c r="FTQ4" s="19"/>
      <c r="FTR4" s="19"/>
      <c r="FTS4" s="19"/>
      <c r="FTT4" s="19"/>
      <c r="FTU4" s="19"/>
      <c r="FTV4" s="19"/>
      <c r="FTW4" s="19"/>
      <c r="FTX4" s="19"/>
      <c r="FTY4" s="19"/>
      <c r="FTZ4" s="19"/>
      <c r="FUA4" s="19"/>
      <c r="FUB4" s="19"/>
      <c r="FUC4" s="19"/>
      <c r="FUD4" s="19"/>
      <c r="FUE4" s="19"/>
      <c r="FUF4" s="19"/>
      <c r="FUG4" s="19"/>
      <c r="FUH4" s="19"/>
      <c r="FUI4" s="19"/>
      <c r="FUJ4" s="19"/>
      <c r="FUK4" s="19"/>
      <c r="FUL4" s="19"/>
      <c r="FUM4" s="19"/>
      <c r="FUN4" s="19"/>
      <c r="FUO4" s="19"/>
      <c r="FUP4" s="19"/>
      <c r="FUQ4" s="19"/>
      <c r="FUR4" s="19"/>
      <c r="FUS4" s="19"/>
      <c r="FUT4" s="19"/>
      <c r="FUU4" s="19"/>
      <c r="FUV4" s="19"/>
      <c r="FUW4" s="19"/>
      <c r="FUX4" s="19"/>
      <c r="FUY4" s="19"/>
      <c r="FUZ4" s="19"/>
      <c r="FVA4" s="19"/>
      <c r="FVB4" s="19"/>
      <c r="FVC4" s="19"/>
      <c r="FVD4" s="19"/>
      <c r="FVE4" s="19"/>
      <c r="FVF4" s="19"/>
      <c r="FVG4" s="19"/>
      <c r="FVH4" s="19"/>
      <c r="FVI4" s="19"/>
      <c r="FVJ4" s="19"/>
      <c r="FVK4" s="19"/>
      <c r="FVL4" s="19"/>
      <c r="FVM4" s="19"/>
      <c r="FVN4" s="19"/>
      <c r="FVO4" s="19"/>
      <c r="FVP4" s="19"/>
      <c r="FVQ4" s="19"/>
      <c r="FVR4" s="19"/>
      <c r="FVS4" s="19"/>
      <c r="FVT4" s="19"/>
      <c r="FVU4" s="19"/>
      <c r="FVV4" s="19"/>
      <c r="FVW4" s="19"/>
      <c r="FVX4" s="19"/>
      <c r="FVY4" s="19"/>
      <c r="FVZ4" s="19"/>
      <c r="FWA4" s="19"/>
      <c r="FWB4" s="19"/>
      <c r="FWC4" s="19"/>
      <c r="FWD4" s="19"/>
      <c r="FWE4" s="19"/>
      <c r="FWF4" s="19"/>
      <c r="FWG4" s="19"/>
      <c r="FWH4" s="19"/>
      <c r="FWI4" s="19"/>
      <c r="FWJ4" s="19"/>
      <c r="FWK4" s="19"/>
      <c r="FWL4" s="19"/>
      <c r="FWM4" s="19"/>
      <c r="FWN4" s="19"/>
      <c r="FWO4" s="19"/>
      <c r="FWP4" s="19"/>
      <c r="FWQ4" s="19"/>
      <c r="FWR4" s="19"/>
      <c r="FWS4" s="19"/>
      <c r="FWT4" s="19"/>
      <c r="FWU4" s="19"/>
      <c r="FWV4" s="19"/>
      <c r="FWW4" s="19"/>
      <c r="FWX4" s="19"/>
      <c r="FWY4" s="19"/>
      <c r="FWZ4" s="19"/>
      <c r="FXA4" s="19"/>
      <c r="FXB4" s="19"/>
      <c r="FXC4" s="19"/>
      <c r="FXD4" s="19"/>
      <c r="FXE4" s="19"/>
      <c r="FXF4" s="19"/>
      <c r="FXG4" s="19"/>
      <c r="FXH4" s="19"/>
      <c r="FXI4" s="19"/>
      <c r="FXJ4" s="19"/>
      <c r="FXK4" s="19"/>
      <c r="FXL4" s="19"/>
      <c r="FXM4" s="19"/>
      <c r="FXN4" s="19"/>
      <c r="FXO4" s="19"/>
      <c r="FXP4" s="19"/>
      <c r="FXQ4" s="19"/>
      <c r="FXR4" s="19"/>
      <c r="FXS4" s="19"/>
      <c r="FXT4" s="19"/>
      <c r="FXU4" s="19"/>
      <c r="FXV4" s="19"/>
      <c r="FXW4" s="19"/>
      <c r="FXX4" s="19"/>
      <c r="FXY4" s="19"/>
      <c r="FXZ4" s="19"/>
      <c r="FYA4" s="19"/>
      <c r="FYB4" s="19"/>
      <c r="FYC4" s="19"/>
      <c r="FYD4" s="19"/>
      <c r="FYE4" s="19"/>
      <c r="FYF4" s="19"/>
      <c r="FYG4" s="19"/>
      <c r="FYH4" s="19"/>
      <c r="FYI4" s="19"/>
      <c r="FYJ4" s="19"/>
      <c r="FYK4" s="19"/>
      <c r="FYL4" s="19"/>
      <c r="FYM4" s="19"/>
      <c r="FYN4" s="19"/>
      <c r="FYO4" s="19"/>
      <c r="FYP4" s="19"/>
      <c r="FYQ4" s="19"/>
      <c r="FYR4" s="19"/>
      <c r="FYS4" s="19"/>
      <c r="FYT4" s="19"/>
      <c r="FYU4" s="19"/>
      <c r="FYV4" s="19"/>
      <c r="FYW4" s="19"/>
      <c r="FYX4" s="19"/>
      <c r="FYY4" s="19"/>
      <c r="FYZ4" s="19"/>
      <c r="FZA4" s="19"/>
      <c r="FZB4" s="19"/>
      <c r="FZC4" s="19"/>
      <c r="FZD4" s="19"/>
      <c r="FZE4" s="19"/>
      <c r="FZF4" s="19"/>
      <c r="FZG4" s="19"/>
      <c r="FZH4" s="19"/>
      <c r="FZI4" s="19"/>
      <c r="FZJ4" s="19"/>
      <c r="FZK4" s="19"/>
      <c r="FZL4" s="19"/>
      <c r="FZM4" s="19"/>
      <c r="FZN4" s="19"/>
      <c r="FZO4" s="19"/>
      <c r="FZP4" s="19"/>
      <c r="FZQ4" s="19"/>
      <c r="FZR4" s="19"/>
      <c r="FZS4" s="19"/>
      <c r="FZT4" s="19"/>
      <c r="FZU4" s="19"/>
      <c r="FZV4" s="19"/>
      <c r="FZW4" s="19"/>
      <c r="FZX4" s="19"/>
      <c r="FZY4" s="19"/>
      <c r="FZZ4" s="19"/>
      <c r="GAA4" s="19"/>
      <c r="GAB4" s="19"/>
      <c r="GAC4" s="19"/>
      <c r="GAD4" s="19"/>
      <c r="GAE4" s="19"/>
      <c r="GAF4" s="19"/>
      <c r="GAG4" s="19"/>
      <c r="GAH4" s="19"/>
      <c r="GAI4" s="19"/>
      <c r="GAJ4" s="19"/>
      <c r="GAK4" s="19"/>
      <c r="GAL4" s="19"/>
      <c r="GAM4" s="19"/>
      <c r="GAN4" s="19"/>
      <c r="GAO4" s="19"/>
      <c r="GAP4" s="19"/>
      <c r="GAQ4" s="19"/>
      <c r="GAR4" s="19"/>
      <c r="GAS4" s="19"/>
      <c r="GAT4" s="19"/>
      <c r="GAU4" s="19"/>
      <c r="GAV4" s="19"/>
      <c r="GAW4" s="19"/>
      <c r="GAX4" s="19"/>
      <c r="GAY4" s="19"/>
      <c r="GAZ4" s="19"/>
      <c r="GBA4" s="19"/>
      <c r="GBB4" s="19"/>
      <c r="GBC4" s="19"/>
      <c r="GBD4" s="19"/>
      <c r="GBE4" s="19"/>
      <c r="GBF4" s="19"/>
      <c r="GBG4" s="19"/>
      <c r="GBH4" s="19"/>
      <c r="GBI4" s="19"/>
      <c r="GBJ4" s="19"/>
      <c r="GBK4" s="19"/>
      <c r="GBL4" s="19"/>
      <c r="GBM4" s="19"/>
      <c r="GBN4" s="19"/>
      <c r="GBO4" s="19"/>
      <c r="GBP4" s="19"/>
      <c r="GBQ4" s="19"/>
      <c r="GBR4" s="19"/>
      <c r="GBS4" s="19"/>
      <c r="GBT4" s="19"/>
      <c r="GBU4" s="19"/>
      <c r="GBV4" s="19"/>
      <c r="GBW4" s="19"/>
      <c r="GBX4" s="19"/>
      <c r="GBY4" s="19"/>
      <c r="GBZ4" s="19"/>
      <c r="GCA4" s="19"/>
      <c r="GCB4" s="19"/>
      <c r="GCC4" s="19"/>
      <c r="GCD4" s="19"/>
      <c r="GCE4" s="19"/>
      <c r="GCF4" s="19"/>
      <c r="GCG4" s="19"/>
      <c r="GCH4" s="19"/>
      <c r="GCI4" s="19"/>
      <c r="GCJ4" s="19"/>
      <c r="GCK4" s="19"/>
      <c r="GCL4" s="19"/>
      <c r="GCM4" s="19"/>
      <c r="GCN4" s="19"/>
      <c r="GCO4" s="19"/>
      <c r="GCP4" s="19"/>
      <c r="GCQ4" s="19"/>
      <c r="GCR4" s="19"/>
      <c r="GCS4" s="19"/>
      <c r="GCT4" s="19"/>
      <c r="GCU4" s="19"/>
      <c r="GCV4" s="19"/>
      <c r="GCW4" s="19"/>
      <c r="GCX4" s="19"/>
      <c r="GCY4" s="19"/>
      <c r="GCZ4" s="19"/>
      <c r="GDA4" s="19"/>
      <c r="GDB4" s="19"/>
      <c r="GDC4" s="19"/>
      <c r="GDD4" s="19"/>
      <c r="GDE4" s="19"/>
      <c r="GDF4" s="19"/>
      <c r="GDG4" s="19"/>
      <c r="GDH4" s="19"/>
      <c r="GDI4" s="19"/>
      <c r="GDJ4" s="19"/>
      <c r="GDK4" s="19"/>
      <c r="GDL4" s="19"/>
      <c r="GDM4" s="19"/>
      <c r="GDN4" s="19"/>
      <c r="GDO4" s="19"/>
      <c r="GDP4" s="19"/>
      <c r="GDQ4" s="19"/>
      <c r="GDR4" s="19"/>
      <c r="GDS4" s="19"/>
      <c r="GDT4" s="19"/>
      <c r="GDU4" s="19"/>
      <c r="GDV4" s="19"/>
      <c r="GDW4" s="19"/>
      <c r="GDX4" s="19"/>
      <c r="GDY4" s="19"/>
      <c r="GDZ4" s="19"/>
      <c r="GEA4" s="19"/>
      <c r="GEB4" s="19"/>
      <c r="GEC4" s="19"/>
      <c r="GED4" s="19"/>
      <c r="GEE4" s="19"/>
      <c r="GEF4" s="19"/>
      <c r="GEG4" s="19"/>
      <c r="GEH4" s="19"/>
      <c r="GEI4" s="19"/>
      <c r="GEJ4" s="19"/>
      <c r="GEK4" s="19"/>
      <c r="GEL4" s="19"/>
      <c r="GEM4" s="19"/>
      <c r="GEN4" s="19"/>
      <c r="GEO4" s="19"/>
      <c r="GEP4" s="19"/>
      <c r="GEQ4" s="19"/>
      <c r="GER4" s="19"/>
      <c r="GES4" s="19"/>
      <c r="GET4" s="19"/>
      <c r="GEU4" s="19"/>
      <c r="GEV4" s="19"/>
      <c r="GEW4" s="19"/>
      <c r="GEX4" s="19"/>
      <c r="GEY4" s="19"/>
      <c r="GEZ4" s="19"/>
      <c r="GFA4" s="19"/>
      <c r="GFB4" s="19"/>
      <c r="GFC4" s="19"/>
      <c r="GFD4" s="19"/>
      <c r="GFE4" s="19"/>
      <c r="GFF4" s="19"/>
      <c r="GFG4" s="19"/>
      <c r="GFH4" s="19"/>
      <c r="GFI4" s="19"/>
      <c r="GFJ4" s="19"/>
      <c r="GFK4" s="19"/>
      <c r="GFL4" s="19"/>
      <c r="GFM4" s="19"/>
      <c r="GFN4" s="19"/>
      <c r="GFO4" s="19"/>
      <c r="GFP4" s="19"/>
      <c r="GFQ4" s="19"/>
      <c r="GFR4" s="19"/>
      <c r="GFS4" s="19"/>
      <c r="GFT4" s="19"/>
      <c r="GFU4" s="19"/>
      <c r="GFV4" s="19"/>
      <c r="GFW4" s="19"/>
      <c r="GFX4" s="19"/>
      <c r="GFY4" s="19"/>
      <c r="GFZ4" s="19"/>
      <c r="GGA4" s="19"/>
      <c r="GGB4" s="19"/>
      <c r="GGC4" s="19"/>
      <c r="GGD4" s="19"/>
      <c r="GGE4" s="19"/>
      <c r="GGF4" s="19"/>
      <c r="GGG4" s="19"/>
      <c r="GGH4" s="19"/>
      <c r="GGI4" s="19"/>
      <c r="GGJ4" s="19"/>
      <c r="GGK4" s="19"/>
      <c r="GGL4" s="19"/>
      <c r="GGM4" s="19"/>
      <c r="GGN4" s="19"/>
      <c r="GGO4" s="19"/>
      <c r="GGP4" s="19"/>
      <c r="GGQ4" s="19"/>
      <c r="GGR4" s="19"/>
      <c r="GGS4" s="19"/>
      <c r="GGT4" s="19"/>
      <c r="GGU4" s="19"/>
      <c r="GGV4" s="19"/>
      <c r="GGW4" s="19"/>
      <c r="GGX4" s="19"/>
      <c r="GGY4" s="19"/>
      <c r="GGZ4" s="19"/>
      <c r="GHA4" s="19"/>
      <c r="GHB4" s="19"/>
      <c r="GHC4" s="19"/>
      <c r="GHD4" s="19"/>
      <c r="GHE4" s="19"/>
      <c r="GHF4" s="19"/>
      <c r="GHG4" s="19"/>
      <c r="GHH4" s="19"/>
      <c r="GHI4" s="19"/>
      <c r="GHJ4" s="19"/>
      <c r="GHK4" s="19"/>
      <c r="GHL4" s="19"/>
      <c r="GHM4" s="19"/>
      <c r="GHN4" s="19"/>
      <c r="GHO4" s="19"/>
      <c r="GHP4" s="19"/>
      <c r="GHQ4" s="19"/>
      <c r="GHR4" s="19"/>
      <c r="GHS4" s="19"/>
      <c r="GHT4" s="19"/>
      <c r="GHU4" s="19"/>
      <c r="GHV4" s="19"/>
      <c r="GHW4" s="19"/>
      <c r="GHX4" s="19"/>
      <c r="GHY4" s="19"/>
      <c r="GHZ4" s="19"/>
      <c r="GIA4" s="19"/>
      <c r="GIB4" s="19"/>
      <c r="GIC4" s="19"/>
      <c r="GID4" s="19"/>
      <c r="GIE4" s="19"/>
      <c r="GIF4" s="19"/>
      <c r="GIG4" s="19"/>
      <c r="GIH4" s="19"/>
      <c r="GII4" s="19"/>
      <c r="GIJ4" s="19"/>
      <c r="GIK4" s="19"/>
      <c r="GIL4" s="19"/>
      <c r="GIM4" s="19"/>
      <c r="GIN4" s="19"/>
      <c r="GIO4" s="19"/>
      <c r="GIP4" s="19"/>
      <c r="GIQ4" s="19"/>
      <c r="GIR4" s="19"/>
      <c r="GIS4" s="19"/>
      <c r="GIT4" s="19"/>
      <c r="GIU4" s="19"/>
      <c r="GIV4" s="19"/>
      <c r="GIW4" s="19"/>
      <c r="GIX4" s="19"/>
      <c r="GIY4" s="19"/>
      <c r="GIZ4" s="19"/>
      <c r="GJA4" s="19"/>
      <c r="GJB4" s="19"/>
      <c r="GJC4" s="19"/>
      <c r="GJD4" s="19"/>
      <c r="GJE4" s="19"/>
      <c r="GJF4" s="19"/>
      <c r="GJG4" s="19"/>
      <c r="GJH4" s="19"/>
      <c r="GJI4" s="19"/>
      <c r="GJJ4" s="19"/>
      <c r="GJK4" s="19"/>
      <c r="GJL4" s="19"/>
      <c r="GJM4" s="19"/>
      <c r="GJN4" s="19"/>
      <c r="GJO4" s="19"/>
      <c r="GJP4" s="19"/>
      <c r="GJQ4" s="19"/>
      <c r="GJR4" s="19"/>
      <c r="GJS4" s="19"/>
      <c r="GJT4" s="19"/>
      <c r="GJU4" s="19"/>
      <c r="GJV4" s="19"/>
      <c r="GJW4" s="19"/>
      <c r="GJX4" s="19"/>
      <c r="GJY4" s="19"/>
      <c r="GJZ4" s="19"/>
      <c r="GKA4" s="19"/>
      <c r="GKB4" s="19"/>
      <c r="GKC4" s="19"/>
      <c r="GKD4" s="19"/>
      <c r="GKE4" s="19"/>
      <c r="GKF4" s="19"/>
      <c r="GKG4" s="19"/>
      <c r="GKH4" s="19"/>
      <c r="GKI4" s="19"/>
      <c r="GKJ4" s="19"/>
      <c r="GKK4" s="19"/>
      <c r="GKL4" s="19"/>
      <c r="GKM4" s="19"/>
      <c r="GKN4" s="19"/>
      <c r="GKO4" s="19"/>
      <c r="GKP4" s="19"/>
      <c r="GKQ4" s="19"/>
      <c r="GKR4" s="19"/>
      <c r="GKS4" s="19"/>
      <c r="GKT4" s="19"/>
      <c r="GKU4" s="19"/>
      <c r="GKV4" s="19"/>
      <c r="GKW4" s="19"/>
      <c r="GKX4" s="19"/>
      <c r="GKY4" s="19"/>
      <c r="GKZ4" s="19"/>
      <c r="GLA4" s="19"/>
      <c r="GLB4" s="19"/>
      <c r="GLC4" s="19"/>
      <c r="GLD4" s="19"/>
      <c r="GLE4" s="19"/>
      <c r="GLF4" s="19"/>
      <c r="GLG4" s="19"/>
      <c r="GLH4" s="19"/>
      <c r="GLI4" s="19"/>
      <c r="GLJ4" s="19"/>
      <c r="GLK4" s="19"/>
      <c r="GLL4" s="19"/>
      <c r="GLM4" s="19"/>
      <c r="GLN4" s="19"/>
      <c r="GLO4" s="19"/>
      <c r="GLP4" s="19"/>
      <c r="GLQ4" s="19"/>
      <c r="GLR4" s="19"/>
      <c r="GLS4" s="19"/>
      <c r="GLT4" s="19"/>
      <c r="GLU4" s="19"/>
      <c r="GLV4" s="19"/>
      <c r="GLW4" s="19"/>
      <c r="GLX4" s="19"/>
      <c r="GLY4" s="19"/>
      <c r="GLZ4" s="19"/>
      <c r="GMA4" s="19"/>
      <c r="GMB4" s="19"/>
      <c r="GMC4" s="19"/>
      <c r="GMD4" s="19"/>
      <c r="GME4" s="19"/>
      <c r="GMF4" s="19"/>
      <c r="GMG4" s="19"/>
      <c r="GMH4" s="19"/>
      <c r="GMI4" s="19"/>
      <c r="GMJ4" s="19"/>
      <c r="GMK4" s="19"/>
      <c r="GML4" s="19"/>
      <c r="GMM4" s="19"/>
      <c r="GMN4" s="19"/>
      <c r="GMO4" s="19"/>
      <c r="GMP4" s="19"/>
      <c r="GMQ4" s="19"/>
      <c r="GMR4" s="19"/>
      <c r="GMS4" s="19"/>
      <c r="GMT4" s="19"/>
      <c r="GMU4" s="19"/>
      <c r="GMV4" s="19"/>
      <c r="GMW4" s="19"/>
      <c r="GMX4" s="19"/>
      <c r="GMY4" s="19"/>
      <c r="GMZ4" s="19"/>
      <c r="GNA4" s="19"/>
      <c r="GNB4" s="19"/>
      <c r="GNC4" s="19"/>
      <c r="GND4" s="19"/>
      <c r="GNE4" s="19"/>
      <c r="GNF4" s="19"/>
      <c r="GNG4" s="19"/>
      <c r="GNH4" s="19"/>
      <c r="GNI4" s="19"/>
      <c r="GNJ4" s="19"/>
      <c r="GNK4" s="19"/>
      <c r="GNL4" s="19"/>
      <c r="GNM4" s="19"/>
      <c r="GNN4" s="19"/>
      <c r="GNO4" s="19"/>
      <c r="GNP4" s="19"/>
      <c r="GNQ4" s="19"/>
      <c r="GNR4" s="19"/>
      <c r="GNS4" s="19"/>
      <c r="GNT4" s="19"/>
      <c r="GNU4" s="19"/>
      <c r="GNV4" s="19"/>
      <c r="GNW4" s="19"/>
      <c r="GNX4" s="19"/>
      <c r="GNY4" s="19"/>
      <c r="GNZ4" s="19"/>
      <c r="GOA4" s="19"/>
      <c r="GOB4" s="19"/>
      <c r="GOC4" s="19"/>
      <c r="GOD4" s="19"/>
      <c r="GOE4" s="19"/>
      <c r="GOF4" s="19"/>
      <c r="GOG4" s="19"/>
      <c r="GOH4" s="19"/>
      <c r="GOI4" s="19"/>
      <c r="GOJ4" s="19"/>
      <c r="GOK4" s="19"/>
      <c r="GOL4" s="19"/>
      <c r="GOM4" s="19"/>
      <c r="GON4" s="19"/>
      <c r="GOO4" s="19"/>
      <c r="GOP4" s="19"/>
      <c r="GOQ4" s="19"/>
      <c r="GOR4" s="19"/>
      <c r="GOS4" s="19"/>
      <c r="GOT4" s="19"/>
      <c r="GOU4" s="19"/>
      <c r="GOV4" s="19"/>
      <c r="GOW4" s="19"/>
      <c r="GOX4" s="19"/>
      <c r="GOY4" s="19"/>
      <c r="GOZ4" s="19"/>
      <c r="GPA4" s="19"/>
      <c r="GPB4" s="19"/>
      <c r="GPC4" s="19"/>
      <c r="GPD4" s="19"/>
      <c r="GPE4" s="19"/>
      <c r="GPF4" s="19"/>
      <c r="GPG4" s="19"/>
      <c r="GPH4" s="19"/>
      <c r="GPI4" s="19"/>
      <c r="GPJ4" s="19"/>
      <c r="GPK4" s="19"/>
      <c r="GPL4" s="19"/>
      <c r="GPM4" s="19"/>
      <c r="GPN4" s="19"/>
      <c r="GPO4" s="19"/>
      <c r="GPP4" s="19"/>
      <c r="GPQ4" s="19"/>
      <c r="GPR4" s="19"/>
      <c r="GPS4" s="19"/>
      <c r="GPT4" s="19"/>
      <c r="GPU4" s="19"/>
      <c r="GPV4" s="19"/>
      <c r="GPW4" s="19"/>
      <c r="GPX4" s="19"/>
      <c r="GPY4" s="19"/>
      <c r="GPZ4" s="19"/>
      <c r="GQA4" s="19"/>
      <c r="GQB4" s="19"/>
      <c r="GQC4" s="19"/>
      <c r="GQD4" s="19"/>
      <c r="GQE4" s="19"/>
      <c r="GQF4" s="19"/>
      <c r="GQG4" s="19"/>
      <c r="GQH4" s="19"/>
      <c r="GQI4" s="19"/>
      <c r="GQJ4" s="19"/>
      <c r="GQK4" s="19"/>
      <c r="GQL4" s="19"/>
      <c r="GQM4" s="19"/>
      <c r="GQN4" s="19"/>
      <c r="GQO4" s="19"/>
      <c r="GQP4" s="19"/>
      <c r="GQQ4" s="19"/>
      <c r="GQR4" s="19"/>
      <c r="GQS4" s="19"/>
      <c r="GQT4" s="19"/>
      <c r="GQU4" s="19"/>
      <c r="GQV4" s="19"/>
      <c r="GQW4" s="19"/>
      <c r="GQX4" s="19"/>
      <c r="GQY4" s="19"/>
      <c r="GQZ4" s="19"/>
      <c r="GRA4" s="19"/>
      <c r="GRB4" s="19"/>
      <c r="GRC4" s="19"/>
      <c r="GRD4" s="19"/>
      <c r="GRE4" s="19"/>
      <c r="GRF4" s="19"/>
      <c r="GRG4" s="19"/>
      <c r="GRH4" s="19"/>
      <c r="GRI4" s="19"/>
      <c r="GRJ4" s="19"/>
      <c r="GRK4" s="19"/>
      <c r="GRL4" s="19"/>
      <c r="GRM4" s="19"/>
      <c r="GRN4" s="19"/>
      <c r="GRO4" s="19"/>
      <c r="GRP4" s="19"/>
      <c r="GRQ4" s="19"/>
      <c r="GRR4" s="19"/>
      <c r="GRS4" s="19"/>
      <c r="GRT4" s="19"/>
      <c r="GRU4" s="19"/>
      <c r="GRV4" s="19"/>
      <c r="GRW4" s="19"/>
      <c r="GRX4" s="19"/>
      <c r="GRY4" s="19"/>
      <c r="GRZ4" s="19"/>
      <c r="GSA4" s="19"/>
      <c r="GSB4" s="19"/>
      <c r="GSC4" s="19"/>
      <c r="GSD4" s="19"/>
      <c r="GSE4" s="19"/>
      <c r="GSF4" s="19"/>
      <c r="GSG4" s="19"/>
      <c r="GSH4" s="19"/>
      <c r="GSI4" s="19"/>
      <c r="GSJ4" s="19"/>
      <c r="GSK4" s="19"/>
      <c r="GSL4" s="19"/>
      <c r="GSM4" s="19"/>
      <c r="GSN4" s="19"/>
      <c r="GSO4" s="19"/>
      <c r="GSP4" s="19"/>
      <c r="GSQ4" s="19"/>
      <c r="GSR4" s="19"/>
      <c r="GSS4" s="19"/>
      <c r="GST4" s="19"/>
      <c r="GSU4" s="19"/>
      <c r="GSV4" s="19"/>
      <c r="GSW4" s="19"/>
      <c r="GSX4" s="19"/>
      <c r="GSY4" s="19"/>
      <c r="GSZ4" s="19"/>
      <c r="GTA4" s="19"/>
      <c r="GTB4" s="19"/>
      <c r="GTC4" s="19"/>
      <c r="GTD4" s="19"/>
      <c r="GTE4" s="19"/>
      <c r="GTF4" s="19"/>
      <c r="GTG4" s="19"/>
      <c r="GTH4" s="19"/>
      <c r="GTI4" s="19"/>
      <c r="GTJ4" s="19"/>
      <c r="GTK4" s="19"/>
      <c r="GTL4" s="19"/>
      <c r="GTM4" s="19"/>
      <c r="GTN4" s="19"/>
      <c r="GTO4" s="19"/>
      <c r="GTP4" s="19"/>
      <c r="GTQ4" s="19"/>
      <c r="GTR4" s="19"/>
      <c r="GTS4" s="19"/>
      <c r="GTT4" s="19"/>
      <c r="GTU4" s="19"/>
      <c r="GTV4" s="19"/>
      <c r="GTW4" s="19"/>
      <c r="GTX4" s="19"/>
      <c r="GTY4" s="19"/>
      <c r="GTZ4" s="19"/>
      <c r="GUA4" s="19"/>
      <c r="GUB4" s="19"/>
      <c r="GUC4" s="19"/>
      <c r="GUD4" s="19"/>
      <c r="GUE4" s="19"/>
      <c r="GUF4" s="19"/>
      <c r="GUG4" s="19"/>
      <c r="GUH4" s="19"/>
      <c r="GUI4" s="19"/>
      <c r="GUJ4" s="19"/>
      <c r="GUK4" s="19"/>
      <c r="GUL4" s="19"/>
      <c r="GUM4" s="19"/>
      <c r="GUN4" s="19"/>
      <c r="GUO4" s="19"/>
      <c r="GUP4" s="19"/>
      <c r="GUQ4" s="19"/>
      <c r="GUR4" s="19"/>
      <c r="GUS4" s="19"/>
      <c r="GUT4" s="19"/>
      <c r="GUU4" s="19"/>
      <c r="GUV4" s="19"/>
      <c r="GUW4" s="19"/>
      <c r="GUX4" s="19"/>
      <c r="GUY4" s="19"/>
      <c r="GUZ4" s="19"/>
      <c r="GVA4" s="19"/>
      <c r="GVB4" s="19"/>
      <c r="GVC4" s="19"/>
      <c r="GVD4" s="19"/>
      <c r="GVE4" s="19"/>
      <c r="GVF4" s="19"/>
      <c r="GVG4" s="19"/>
      <c r="GVH4" s="19"/>
      <c r="GVI4" s="19"/>
      <c r="GVJ4" s="19"/>
      <c r="GVK4" s="19"/>
      <c r="GVL4" s="19"/>
      <c r="GVM4" s="19"/>
      <c r="GVN4" s="19"/>
      <c r="GVO4" s="19"/>
      <c r="GVP4" s="19"/>
      <c r="GVQ4" s="19"/>
      <c r="GVR4" s="19"/>
      <c r="GVS4" s="19"/>
      <c r="GVT4" s="19"/>
      <c r="GVU4" s="19"/>
      <c r="GVV4" s="19"/>
      <c r="GVW4" s="19"/>
      <c r="GVX4" s="19"/>
      <c r="GVY4" s="19"/>
      <c r="GVZ4" s="19"/>
      <c r="GWA4" s="19"/>
      <c r="GWB4" s="19"/>
      <c r="GWC4" s="19"/>
      <c r="GWD4" s="19"/>
      <c r="GWE4" s="19"/>
      <c r="GWF4" s="19"/>
      <c r="GWG4" s="19"/>
      <c r="GWH4" s="19"/>
      <c r="GWI4" s="19"/>
      <c r="GWJ4" s="19"/>
      <c r="GWK4" s="19"/>
      <c r="GWL4" s="19"/>
      <c r="GWM4" s="19"/>
      <c r="GWN4" s="19"/>
      <c r="GWO4" s="19"/>
      <c r="GWP4" s="19"/>
      <c r="GWQ4" s="19"/>
      <c r="GWR4" s="19"/>
      <c r="GWS4" s="19"/>
      <c r="GWT4" s="19"/>
      <c r="GWU4" s="19"/>
      <c r="GWV4" s="19"/>
      <c r="GWW4" s="19"/>
      <c r="GWX4" s="19"/>
      <c r="GWY4" s="19"/>
      <c r="GWZ4" s="19"/>
      <c r="GXA4" s="19"/>
      <c r="GXB4" s="19"/>
      <c r="GXC4" s="19"/>
      <c r="GXD4" s="19"/>
      <c r="GXE4" s="19"/>
      <c r="GXF4" s="19"/>
      <c r="GXG4" s="19"/>
      <c r="GXH4" s="19"/>
      <c r="GXI4" s="19"/>
      <c r="GXJ4" s="19"/>
      <c r="GXK4" s="19"/>
      <c r="GXL4" s="19"/>
      <c r="GXM4" s="19"/>
      <c r="GXN4" s="19"/>
      <c r="GXO4" s="19"/>
      <c r="GXP4" s="19"/>
      <c r="GXQ4" s="19"/>
      <c r="GXR4" s="19"/>
      <c r="GXS4" s="19"/>
      <c r="GXT4" s="19"/>
      <c r="GXU4" s="19"/>
      <c r="GXV4" s="19"/>
      <c r="GXW4" s="19"/>
      <c r="GXX4" s="19"/>
      <c r="GXY4" s="19"/>
      <c r="GXZ4" s="19"/>
      <c r="GYA4" s="19"/>
      <c r="GYB4" s="19"/>
      <c r="GYC4" s="19"/>
      <c r="GYD4" s="19"/>
      <c r="GYE4" s="19"/>
      <c r="GYF4" s="19"/>
      <c r="GYG4" s="19"/>
      <c r="GYH4" s="19"/>
      <c r="GYI4" s="19"/>
      <c r="GYJ4" s="19"/>
      <c r="GYK4" s="19"/>
      <c r="GYL4" s="19"/>
      <c r="GYM4" s="19"/>
      <c r="GYN4" s="19"/>
      <c r="GYO4" s="19"/>
      <c r="GYP4" s="19"/>
      <c r="GYQ4" s="19"/>
      <c r="GYR4" s="19"/>
      <c r="GYS4" s="19"/>
      <c r="GYT4" s="19"/>
      <c r="GYU4" s="19"/>
      <c r="GYV4" s="19"/>
      <c r="GYW4" s="19"/>
      <c r="GYX4" s="19"/>
      <c r="GYY4" s="19"/>
      <c r="GYZ4" s="19"/>
      <c r="GZA4" s="19"/>
      <c r="GZB4" s="19"/>
      <c r="GZC4" s="19"/>
      <c r="GZD4" s="19"/>
      <c r="GZE4" s="19"/>
      <c r="GZF4" s="19"/>
      <c r="GZG4" s="19"/>
      <c r="GZH4" s="19"/>
      <c r="GZI4" s="19"/>
      <c r="GZJ4" s="19"/>
      <c r="GZK4" s="19"/>
      <c r="GZL4" s="19"/>
      <c r="GZM4" s="19"/>
      <c r="GZN4" s="19"/>
      <c r="GZO4" s="19"/>
      <c r="GZP4" s="19"/>
      <c r="GZQ4" s="19"/>
      <c r="GZR4" s="19"/>
      <c r="GZS4" s="19"/>
      <c r="GZT4" s="19"/>
      <c r="GZU4" s="19"/>
      <c r="GZV4" s="19"/>
      <c r="GZW4" s="19"/>
      <c r="GZX4" s="19"/>
      <c r="GZY4" s="19"/>
      <c r="GZZ4" s="19"/>
      <c r="HAA4" s="19"/>
      <c r="HAB4" s="19"/>
      <c r="HAC4" s="19"/>
      <c r="HAD4" s="19"/>
      <c r="HAE4" s="19"/>
      <c r="HAF4" s="19"/>
      <c r="HAG4" s="19"/>
      <c r="HAH4" s="19"/>
      <c r="HAI4" s="19"/>
      <c r="HAJ4" s="19"/>
      <c r="HAK4" s="19"/>
      <c r="HAL4" s="19"/>
      <c r="HAM4" s="19"/>
      <c r="HAN4" s="19"/>
      <c r="HAO4" s="19"/>
      <c r="HAP4" s="19"/>
      <c r="HAQ4" s="19"/>
      <c r="HAR4" s="19"/>
      <c r="HAS4" s="19"/>
      <c r="HAT4" s="19"/>
      <c r="HAU4" s="19"/>
      <c r="HAV4" s="19"/>
      <c r="HAW4" s="19"/>
      <c r="HAX4" s="19"/>
      <c r="HAY4" s="19"/>
      <c r="HAZ4" s="19"/>
      <c r="HBA4" s="19"/>
      <c r="HBB4" s="19"/>
      <c r="HBC4" s="19"/>
      <c r="HBD4" s="19"/>
      <c r="HBE4" s="19"/>
      <c r="HBF4" s="19"/>
      <c r="HBG4" s="19"/>
      <c r="HBH4" s="19"/>
      <c r="HBI4" s="19"/>
      <c r="HBJ4" s="19"/>
      <c r="HBK4" s="19"/>
      <c r="HBL4" s="19"/>
      <c r="HBM4" s="19"/>
      <c r="HBN4" s="19"/>
      <c r="HBO4" s="19"/>
      <c r="HBP4" s="19"/>
      <c r="HBQ4" s="19"/>
      <c r="HBR4" s="19"/>
      <c r="HBS4" s="19"/>
      <c r="HBT4" s="19"/>
      <c r="HBU4" s="19"/>
      <c r="HBV4" s="19"/>
      <c r="HBW4" s="19"/>
      <c r="HBX4" s="19"/>
      <c r="HBY4" s="19"/>
      <c r="HBZ4" s="19"/>
      <c r="HCA4" s="19"/>
      <c r="HCB4" s="19"/>
      <c r="HCC4" s="19"/>
      <c r="HCD4" s="19"/>
      <c r="HCE4" s="19"/>
      <c r="HCF4" s="19"/>
      <c r="HCG4" s="19"/>
      <c r="HCH4" s="19"/>
      <c r="HCI4" s="19"/>
      <c r="HCJ4" s="19"/>
      <c r="HCK4" s="19"/>
      <c r="HCL4" s="19"/>
      <c r="HCM4" s="19"/>
      <c r="HCN4" s="19"/>
      <c r="HCO4" s="19"/>
      <c r="HCP4" s="19"/>
      <c r="HCQ4" s="19"/>
      <c r="HCR4" s="19"/>
      <c r="HCS4" s="19"/>
      <c r="HCT4" s="19"/>
      <c r="HCU4" s="19"/>
      <c r="HCV4" s="19"/>
      <c r="HCW4" s="19"/>
      <c r="HCX4" s="19"/>
      <c r="HCY4" s="19"/>
      <c r="HCZ4" s="19"/>
      <c r="HDA4" s="19"/>
      <c r="HDB4" s="19"/>
      <c r="HDC4" s="19"/>
      <c r="HDD4" s="19"/>
      <c r="HDE4" s="19"/>
      <c r="HDF4" s="19"/>
      <c r="HDG4" s="19"/>
      <c r="HDH4" s="19"/>
      <c r="HDI4" s="19"/>
      <c r="HDJ4" s="19"/>
      <c r="HDK4" s="19"/>
      <c r="HDL4" s="19"/>
      <c r="HDM4" s="19"/>
      <c r="HDN4" s="19"/>
      <c r="HDO4" s="19"/>
      <c r="HDP4" s="19"/>
      <c r="HDQ4" s="19"/>
      <c r="HDR4" s="19"/>
      <c r="HDS4" s="19"/>
      <c r="HDT4" s="19"/>
      <c r="HDU4" s="19"/>
      <c r="HDV4" s="19"/>
      <c r="HDW4" s="19"/>
      <c r="HDX4" s="19"/>
      <c r="HDY4" s="19"/>
      <c r="HDZ4" s="19"/>
      <c r="HEA4" s="19"/>
      <c r="HEB4" s="19"/>
      <c r="HEC4" s="19"/>
      <c r="HED4" s="19"/>
      <c r="HEE4" s="19"/>
      <c r="HEF4" s="19"/>
      <c r="HEG4" s="19"/>
      <c r="HEH4" s="19"/>
      <c r="HEI4" s="19"/>
      <c r="HEJ4" s="19"/>
      <c r="HEK4" s="19"/>
      <c r="HEL4" s="19"/>
      <c r="HEM4" s="19"/>
      <c r="HEN4" s="19"/>
      <c r="HEO4" s="19"/>
      <c r="HEP4" s="19"/>
      <c r="HEQ4" s="19"/>
      <c r="HER4" s="19"/>
      <c r="HES4" s="19"/>
      <c r="HET4" s="19"/>
      <c r="HEU4" s="19"/>
      <c r="HEV4" s="19"/>
      <c r="HEW4" s="19"/>
      <c r="HEX4" s="19"/>
      <c r="HEY4" s="19"/>
      <c r="HEZ4" s="19"/>
      <c r="HFA4" s="19"/>
      <c r="HFB4" s="19"/>
      <c r="HFC4" s="19"/>
      <c r="HFD4" s="19"/>
      <c r="HFE4" s="19"/>
      <c r="HFF4" s="19"/>
      <c r="HFG4" s="19"/>
      <c r="HFH4" s="19"/>
      <c r="HFI4" s="19"/>
      <c r="HFJ4" s="19"/>
      <c r="HFK4" s="19"/>
      <c r="HFL4" s="19"/>
      <c r="HFM4" s="19"/>
      <c r="HFN4" s="19"/>
      <c r="HFO4" s="19"/>
      <c r="HFP4" s="19"/>
      <c r="HFQ4" s="19"/>
      <c r="HFR4" s="19"/>
      <c r="HFS4" s="19"/>
      <c r="HFT4" s="19"/>
      <c r="HFU4" s="19"/>
      <c r="HFV4" s="19"/>
      <c r="HFW4" s="19"/>
      <c r="HFX4" s="19"/>
      <c r="HFY4" s="19"/>
      <c r="HFZ4" s="19"/>
      <c r="HGA4" s="19"/>
      <c r="HGB4" s="19"/>
      <c r="HGC4" s="19"/>
      <c r="HGD4" s="19"/>
      <c r="HGE4" s="19"/>
      <c r="HGF4" s="19"/>
      <c r="HGG4" s="19"/>
      <c r="HGH4" s="19"/>
      <c r="HGI4" s="19"/>
      <c r="HGJ4" s="19"/>
      <c r="HGK4" s="19"/>
      <c r="HGL4" s="19"/>
      <c r="HGM4" s="19"/>
      <c r="HGN4" s="19"/>
      <c r="HGO4" s="19"/>
      <c r="HGP4" s="19"/>
      <c r="HGQ4" s="19"/>
      <c r="HGR4" s="19"/>
      <c r="HGS4" s="19"/>
      <c r="HGT4" s="19"/>
      <c r="HGU4" s="19"/>
      <c r="HGV4" s="19"/>
      <c r="HGW4" s="19"/>
      <c r="HGX4" s="19"/>
      <c r="HGY4" s="19"/>
      <c r="HGZ4" s="19"/>
      <c r="HHA4" s="19"/>
      <c r="HHB4" s="19"/>
      <c r="HHC4" s="19"/>
      <c r="HHD4" s="19"/>
      <c r="HHE4" s="19"/>
      <c r="HHF4" s="19"/>
      <c r="HHG4" s="19"/>
      <c r="HHH4" s="19"/>
      <c r="HHI4" s="19"/>
      <c r="HHJ4" s="19"/>
      <c r="HHK4" s="19"/>
      <c r="HHL4" s="19"/>
      <c r="HHM4" s="19"/>
      <c r="HHN4" s="19"/>
      <c r="HHO4" s="19"/>
      <c r="HHP4" s="19"/>
      <c r="HHQ4" s="19"/>
      <c r="HHR4" s="19"/>
      <c r="HHS4" s="19"/>
      <c r="HHT4" s="19"/>
      <c r="HHU4" s="19"/>
      <c r="HHV4" s="19"/>
      <c r="HHW4" s="19"/>
      <c r="HHX4" s="19"/>
      <c r="HHY4" s="19"/>
      <c r="HHZ4" s="19"/>
      <c r="HIA4" s="19"/>
      <c r="HIB4" s="19"/>
      <c r="HIC4" s="19"/>
      <c r="HID4" s="19"/>
      <c r="HIE4" s="19"/>
      <c r="HIF4" s="19"/>
      <c r="HIG4" s="19"/>
      <c r="HIH4" s="19"/>
      <c r="HII4" s="19"/>
      <c r="HIJ4" s="19"/>
      <c r="HIK4" s="19"/>
      <c r="HIL4" s="19"/>
      <c r="HIM4" s="19"/>
      <c r="HIN4" s="19"/>
      <c r="HIO4" s="19"/>
      <c r="HIP4" s="19"/>
      <c r="HIQ4" s="19"/>
      <c r="HIR4" s="19"/>
      <c r="HIS4" s="19"/>
      <c r="HIT4" s="19"/>
      <c r="HIU4" s="19"/>
      <c r="HIV4" s="19"/>
      <c r="HIW4" s="19"/>
      <c r="HIX4" s="19"/>
      <c r="HIY4" s="19"/>
      <c r="HIZ4" s="19"/>
      <c r="HJA4" s="19"/>
      <c r="HJB4" s="19"/>
      <c r="HJC4" s="19"/>
      <c r="HJD4" s="19"/>
      <c r="HJE4" s="19"/>
      <c r="HJF4" s="19"/>
      <c r="HJG4" s="19"/>
      <c r="HJH4" s="19"/>
      <c r="HJI4" s="19"/>
      <c r="HJJ4" s="19"/>
      <c r="HJK4" s="19"/>
      <c r="HJL4" s="19"/>
      <c r="HJM4" s="19"/>
      <c r="HJN4" s="19"/>
      <c r="HJO4" s="19"/>
      <c r="HJP4" s="19"/>
      <c r="HJQ4" s="19"/>
      <c r="HJR4" s="19"/>
      <c r="HJS4" s="19"/>
      <c r="HJT4" s="19"/>
      <c r="HJU4" s="19"/>
      <c r="HJV4" s="19"/>
      <c r="HJW4" s="19"/>
      <c r="HJX4" s="19"/>
      <c r="HJY4" s="19"/>
      <c r="HJZ4" s="19"/>
      <c r="HKA4" s="19"/>
      <c r="HKB4" s="19"/>
      <c r="HKC4" s="19"/>
      <c r="HKD4" s="19"/>
      <c r="HKE4" s="19"/>
      <c r="HKF4" s="19"/>
      <c r="HKG4" s="19"/>
      <c r="HKH4" s="19"/>
      <c r="HKI4" s="19"/>
      <c r="HKJ4" s="19"/>
      <c r="HKK4" s="19"/>
      <c r="HKL4" s="19"/>
      <c r="HKM4" s="19"/>
      <c r="HKN4" s="19"/>
      <c r="HKO4" s="19"/>
      <c r="HKP4" s="19"/>
      <c r="HKQ4" s="19"/>
      <c r="HKR4" s="19"/>
      <c r="HKS4" s="19"/>
      <c r="HKT4" s="19"/>
      <c r="HKU4" s="19"/>
      <c r="HKV4" s="19"/>
      <c r="HKW4" s="19"/>
      <c r="HKX4" s="19"/>
      <c r="HKY4" s="19"/>
      <c r="HKZ4" s="19"/>
      <c r="HLA4" s="19"/>
      <c r="HLB4" s="19"/>
      <c r="HLC4" s="19"/>
      <c r="HLD4" s="19"/>
      <c r="HLE4" s="19"/>
      <c r="HLF4" s="19"/>
      <c r="HLG4" s="19"/>
      <c r="HLH4" s="19"/>
      <c r="HLI4" s="19"/>
      <c r="HLJ4" s="19"/>
      <c r="HLK4" s="19"/>
      <c r="HLL4" s="19"/>
      <c r="HLM4" s="19"/>
      <c r="HLN4" s="19"/>
      <c r="HLO4" s="19"/>
      <c r="HLP4" s="19"/>
      <c r="HLQ4" s="19"/>
      <c r="HLR4" s="19"/>
      <c r="HLS4" s="19"/>
      <c r="HLT4" s="19"/>
      <c r="HLU4" s="19"/>
      <c r="HLV4" s="19"/>
      <c r="HLW4" s="19"/>
      <c r="HLX4" s="19"/>
      <c r="HLY4" s="19"/>
      <c r="HLZ4" s="19"/>
      <c r="HMA4" s="19"/>
      <c r="HMB4" s="19"/>
      <c r="HMC4" s="19"/>
      <c r="HMD4" s="19"/>
      <c r="HME4" s="19"/>
      <c r="HMF4" s="19"/>
      <c r="HMG4" s="19"/>
      <c r="HMH4" s="19"/>
      <c r="HMI4" s="19"/>
      <c r="HMJ4" s="19"/>
      <c r="HMK4" s="19"/>
      <c r="HML4" s="19"/>
      <c r="HMM4" s="19"/>
      <c r="HMN4" s="19"/>
      <c r="HMO4" s="19"/>
      <c r="HMP4" s="19"/>
      <c r="HMQ4" s="19"/>
      <c r="HMR4" s="19"/>
      <c r="HMS4" s="19"/>
      <c r="HMT4" s="19"/>
      <c r="HMU4" s="19"/>
      <c r="HMV4" s="19"/>
      <c r="HMW4" s="19"/>
      <c r="HMX4" s="19"/>
      <c r="HMY4" s="19"/>
      <c r="HMZ4" s="19"/>
      <c r="HNA4" s="19"/>
      <c r="HNB4" s="19"/>
      <c r="HNC4" s="19"/>
      <c r="HND4" s="19"/>
      <c r="HNE4" s="19"/>
      <c r="HNF4" s="19"/>
      <c r="HNG4" s="19"/>
      <c r="HNH4" s="19"/>
      <c r="HNI4" s="19"/>
      <c r="HNJ4" s="19"/>
      <c r="HNK4" s="19"/>
      <c r="HNL4" s="19"/>
      <c r="HNM4" s="19"/>
      <c r="HNN4" s="19"/>
      <c r="HNO4" s="19"/>
      <c r="HNP4" s="19"/>
      <c r="HNQ4" s="19"/>
      <c r="HNR4" s="19"/>
      <c r="HNS4" s="19"/>
      <c r="HNT4" s="19"/>
      <c r="HNU4" s="19"/>
      <c r="HNV4" s="19"/>
      <c r="HNW4" s="19"/>
      <c r="HNX4" s="19"/>
      <c r="HNY4" s="19"/>
      <c r="HNZ4" s="19"/>
      <c r="HOA4" s="19"/>
      <c r="HOB4" s="19"/>
      <c r="HOC4" s="19"/>
      <c r="HOD4" s="19"/>
      <c r="HOE4" s="19"/>
      <c r="HOF4" s="19"/>
      <c r="HOG4" s="19"/>
      <c r="HOH4" s="19"/>
      <c r="HOI4" s="19"/>
      <c r="HOJ4" s="19"/>
      <c r="HOK4" s="19"/>
      <c r="HOL4" s="19"/>
      <c r="HOM4" s="19"/>
      <c r="HON4" s="19"/>
      <c r="HOO4" s="19"/>
      <c r="HOP4" s="19"/>
      <c r="HOQ4" s="19"/>
      <c r="HOR4" s="19"/>
      <c r="HOS4" s="19"/>
      <c r="HOT4" s="19"/>
      <c r="HOU4" s="19"/>
      <c r="HOV4" s="19"/>
      <c r="HOW4" s="19"/>
      <c r="HOX4" s="19"/>
      <c r="HOY4" s="19"/>
      <c r="HOZ4" s="19"/>
      <c r="HPA4" s="19"/>
      <c r="HPB4" s="19"/>
      <c r="HPC4" s="19"/>
      <c r="HPD4" s="19"/>
      <c r="HPE4" s="19"/>
      <c r="HPF4" s="19"/>
      <c r="HPG4" s="19"/>
      <c r="HPH4" s="19"/>
      <c r="HPI4" s="19"/>
      <c r="HPJ4" s="19"/>
      <c r="HPK4" s="19"/>
      <c r="HPL4" s="19"/>
      <c r="HPM4" s="19"/>
      <c r="HPN4" s="19"/>
      <c r="HPO4" s="19"/>
      <c r="HPP4" s="19"/>
      <c r="HPQ4" s="19"/>
      <c r="HPR4" s="19"/>
      <c r="HPS4" s="19"/>
      <c r="HPT4" s="19"/>
      <c r="HPU4" s="19"/>
      <c r="HPV4" s="19"/>
      <c r="HPW4" s="19"/>
      <c r="HPX4" s="19"/>
      <c r="HPY4" s="19"/>
      <c r="HPZ4" s="19"/>
      <c r="HQA4" s="19"/>
      <c r="HQB4" s="19"/>
      <c r="HQC4" s="19"/>
      <c r="HQD4" s="19"/>
      <c r="HQE4" s="19"/>
      <c r="HQF4" s="19"/>
      <c r="HQG4" s="19"/>
      <c r="HQH4" s="19"/>
      <c r="HQI4" s="19"/>
      <c r="HQJ4" s="19"/>
      <c r="HQK4" s="19"/>
      <c r="HQL4" s="19"/>
      <c r="HQM4" s="19"/>
      <c r="HQN4" s="19"/>
      <c r="HQO4" s="19"/>
      <c r="HQP4" s="19"/>
      <c r="HQQ4" s="19"/>
      <c r="HQR4" s="19"/>
      <c r="HQS4" s="19"/>
      <c r="HQT4" s="19"/>
      <c r="HQU4" s="19"/>
      <c r="HQV4" s="19"/>
      <c r="HQW4" s="19"/>
      <c r="HQX4" s="19"/>
      <c r="HQY4" s="19"/>
      <c r="HQZ4" s="19"/>
      <c r="HRA4" s="19"/>
      <c r="HRB4" s="19"/>
      <c r="HRC4" s="19"/>
      <c r="HRD4" s="19"/>
      <c r="HRE4" s="19"/>
      <c r="HRF4" s="19"/>
      <c r="HRG4" s="19"/>
      <c r="HRH4" s="19"/>
      <c r="HRI4" s="19"/>
      <c r="HRJ4" s="19"/>
      <c r="HRK4" s="19"/>
      <c r="HRL4" s="19"/>
      <c r="HRM4" s="19"/>
      <c r="HRN4" s="19"/>
      <c r="HRO4" s="19"/>
      <c r="HRP4" s="19"/>
      <c r="HRQ4" s="19"/>
      <c r="HRR4" s="19"/>
      <c r="HRS4" s="19"/>
      <c r="HRT4" s="19"/>
      <c r="HRU4" s="19"/>
      <c r="HRV4" s="19"/>
      <c r="HRW4" s="19"/>
      <c r="HRX4" s="19"/>
      <c r="HRY4" s="19"/>
      <c r="HRZ4" s="19"/>
      <c r="HSA4" s="19"/>
      <c r="HSB4" s="19"/>
      <c r="HSC4" s="19"/>
      <c r="HSD4" s="19"/>
      <c r="HSE4" s="19"/>
      <c r="HSF4" s="19"/>
      <c r="HSG4" s="19"/>
      <c r="HSH4" s="19"/>
      <c r="HSI4" s="19"/>
      <c r="HSJ4" s="19"/>
      <c r="HSK4" s="19"/>
      <c r="HSL4" s="19"/>
      <c r="HSM4" s="19"/>
      <c r="HSN4" s="19"/>
      <c r="HSO4" s="19"/>
      <c r="HSP4" s="19"/>
      <c r="HSQ4" s="19"/>
      <c r="HSR4" s="19"/>
      <c r="HSS4" s="19"/>
      <c r="HST4" s="19"/>
      <c r="HSU4" s="19"/>
      <c r="HSV4" s="19"/>
      <c r="HSW4" s="19"/>
      <c r="HSX4" s="19"/>
      <c r="HSY4" s="19"/>
      <c r="HSZ4" s="19"/>
      <c r="HTA4" s="19"/>
      <c r="HTB4" s="19"/>
      <c r="HTC4" s="19"/>
      <c r="HTD4" s="19"/>
      <c r="HTE4" s="19"/>
      <c r="HTF4" s="19"/>
      <c r="HTG4" s="19"/>
      <c r="HTH4" s="19"/>
      <c r="HTI4" s="19"/>
      <c r="HTJ4" s="19"/>
      <c r="HTK4" s="19"/>
      <c r="HTL4" s="19"/>
      <c r="HTM4" s="19"/>
      <c r="HTN4" s="19"/>
      <c r="HTO4" s="19"/>
      <c r="HTP4" s="19"/>
      <c r="HTQ4" s="19"/>
      <c r="HTR4" s="19"/>
      <c r="HTS4" s="19"/>
      <c r="HTT4" s="19"/>
      <c r="HTU4" s="19"/>
      <c r="HTV4" s="19"/>
      <c r="HTW4" s="19"/>
      <c r="HTX4" s="19"/>
      <c r="HTY4" s="19"/>
      <c r="HTZ4" s="19"/>
      <c r="HUA4" s="19"/>
      <c r="HUB4" s="19"/>
      <c r="HUC4" s="19"/>
      <c r="HUD4" s="19"/>
      <c r="HUE4" s="19"/>
      <c r="HUF4" s="19"/>
      <c r="HUG4" s="19"/>
      <c r="HUH4" s="19"/>
      <c r="HUI4" s="19"/>
      <c r="HUJ4" s="19"/>
      <c r="HUK4" s="19"/>
      <c r="HUL4" s="19"/>
      <c r="HUM4" s="19"/>
      <c r="HUN4" s="19"/>
      <c r="HUO4" s="19"/>
      <c r="HUP4" s="19"/>
      <c r="HUQ4" s="19"/>
      <c r="HUR4" s="19"/>
      <c r="HUS4" s="19"/>
      <c r="HUT4" s="19"/>
      <c r="HUU4" s="19"/>
      <c r="HUV4" s="19"/>
      <c r="HUW4" s="19"/>
      <c r="HUX4" s="19"/>
      <c r="HUY4" s="19"/>
      <c r="HUZ4" s="19"/>
      <c r="HVA4" s="19"/>
      <c r="HVB4" s="19"/>
      <c r="HVC4" s="19"/>
      <c r="HVD4" s="19"/>
      <c r="HVE4" s="19"/>
      <c r="HVF4" s="19"/>
      <c r="HVG4" s="19"/>
      <c r="HVH4" s="19"/>
      <c r="HVI4" s="19"/>
      <c r="HVJ4" s="19"/>
      <c r="HVK4" s="19"/>
      <c r="HVL4" s="19"/>
      <c r="HVM4" s="19"/>
      <c r="HVN4" s="19"/>
      <c r="HVO4" s="19"/>
      <c r="HVP4" s="19"/>
      <c r="HVQ4" s="19"/>
      <c r="HVR4" s="19"/>
      <c r="HVS4" s="19"/>
      <c r="HVT4" s="19"/>
      <c r="HVU4" s="19"/>
      <c r="HVV4" s="19"/>
      <c r="HVW4" s="19"/>
      <c r="HVX4" s="19"/>
      <c r="HVY4" s="19"/>
      <c r="HVZ4" s="19"/>
      <c r="HWA4" s="19"/>
      <c r="HWB4" s="19"/>
      <c r="HWC4" s="19"/>
      <c r="HWD4" s="19"/>
      <c r="HWE4" s="19"/>
      <c r="HWF4" s="19"/>
      <c r="HWG4" s="19"/>
      <c r="HWH4" s="19"/>
      <c r="HWI4" s="19"/>
      <c r="HWJ4" s="19"/>
      <c r="HWK4" s="19"/>
      <c r="HWL4" s="19"/>
      <c r="HWM4" s="19"/>
      <c r="HWN4" s="19"/>
      <c r="HWO4" s="19"/>
      <c r="HWP4" s="19"/>
      <c r="HWQ4" s="19"/>
      <c r="HWR4" s="19"/>
      <c r="HWS4" s="19"/>
      <c r="HWT4" s="19"/>
      <c r="HWU4" s="19"/>
      <c r="HWV4" s="19"/>
      <c r="HWW4" s="19"/>
      <c r="HWX4" s="19"/>
      <c r="HWY4" s="19"/>
      <c r="HWZ4" s="19"/>
      <c r="HXA4" s="19"/>
      <c r="HXB4" s="19"/>
      <c r="HXC4" s="19"/>
      <c r="HXD4" s="19"/>
      <c r="HXE4" s="19"/>
      <c r="HXF4" s="19"/>
      <c r="HXG4" s="19"/>
      <c r="HXH4" s="19"/>
      <c r="HXI4" s="19"/>
      <c r="HXJ4" s="19"/>
      <c r="HXK4" s="19"/>
      <c r="HXL4" s="19"/>
      <c r="HXM4" s="19"/>
      <c r="HXN4" s="19"/>
      <c r="HXO4" s="19"/>
      <c r="HXP4" s="19"/>
      <c r="HXQ4" s="19"/>
      <c r="HXR4" s="19"/>
      <c r="HXS4" s="19"/>
      <c r="HXT4" s="19"/>
      <c r="HXU4" s="19"/>
      <c r="HXV4" s="19"/>
      <c r="HXW4" s="19"/>
      <c r="HXX4" s="19"/>
      <c r="HXY4" s="19"/>
      <c r="HXZ4" s="19"/>
      <c r="HYA4" s="19"/>
      <c r="HYB4" s="19"/>
      <c r="HYC4" s="19"/>
      <c r="HYD4" s="19"/>
      <c r="HYE4" s="19"/>
      <c r="HYF4" s="19"/>
      <c r="HYG4" s="19"/>
      <c r="HYH4" s="19"/>
      <c r="HYI4" s="19"/>
      <c r="HYJ4" s="19"/>
      <c r="HYK4" s="19"/>
      <c r="HYL4" s="19"/>
      <c r="HYM4" s="19"/>
      <c r="HYN4" s="19"/>
      <c r="HYO4" s="19"/>
      <c r="HYP4" s="19"/>
      <c r="HYQ4" s="19"/>
      <c r="HYR4" s="19"/>
      <c r="HYS4" s="19"/>
      <c r="HYT4" s="19"/>
      <c r="HYU4" s="19"/>
      <c r="HYV4" s="19"/>
      <c r="HYW4" s="19"/>
      <c r="HYX4" s="19"/>
      <c r="HYY4" s="19"/>
      <c r="HYZ4" s="19"/>
      <c r="HZA4" s="19"/>
      <c r="HZB4" s="19"/>
      <c r="HZC4" s="19"/>
      <c r="HZD4" s="19"/>
      <c r="HZE4" s="19"/>
      <c r="HZF4" s="19"/>
      <c r="HZG4" s="19"/>
      <c r="HZH4" s="19"/>
      <c r="HZI4" s="19"/>
      <c r="HZJ4" s="19"/>
      <c r="HZK4" s="19"/>
      <c r="HZL4" s="19"/>
      <c r="HZM4" s="19"/>
      <c r="HZN4" s="19"/>
      <c r="HZO4" s="19"/>
      <c r="HZP4" s="19"/>
      <c r="HZQ4" s="19"/>
      <c r="HZR4" s="19"/>
      <c r="HZS4" s="19"/>
      <c r="HZT4" s="19"/>
      <c r="HZU4" s="19"/>
      <c r="HZV4" s="19"/>
      <c r="HZW4" s="19"/>
      <c r="HZX4" s="19"/>
      <c r="HZY4" s="19"/>
      <c r="HZZ4" s="19"/>
      <c r="IAA4" s="19"/>
      <c r="IAB4" s="19"/>
      <c r="IAC4" s="19"/>
      <c r="IAD4" s="19"/>
      <c r="IAE4" s="19"/>
      <c r="IAF4" s="19"/>
      <c r="IAG4" s="19"/>
      <c r="IAH4" s="19"/>
      <c r="IAI4" s="19"/>
      <c r="IAJ4" s="19"/>
      <c r="IAK4" s="19"/>
      <c r="IAL4" s="19"/>
      <c r="IAM4" s="19"/>
      <c r="IAN4" s="19"/>
      <c r="IAO4" s="19"/>
      <c r="IAP4" s="19"/>
      <c r="IAQ4" s="19"/>
      <c r="IAR4" s="19"/>
      <c r="IAS4" s="19"/>
      <c r="IAT4" s="19"/>
      <c r="IAU4" s="19"/>
      <c r="IAV4" s="19"/>
      <c r="IAW4" s="19"/>
      <c r="IAX4" s="19"/>
      <c r="IAY4" s="19"/>
      <c r="IAZ4" s="19"/>
      <c r="IBA4" s="19"/>
      <c r="IBB4" s="19"/>
      <c r="IBC4" s="19"/>
      <c r="IBD4" s="19"/>
      <c r="IBE4" s="19"/>
      <c r="IBF4" s="19"/>
      <c r="IBG4" s="19"/>
      <c r="IBH4" s="19"/>
      <c r="IBI4" s="19"/>
      <c r="IBJ4" s="19"/>
      <c r="IBK4" s="19"/>
      <c r="IBL4" s="19"/>
      <c r="IBM4" s="19"/>
      <c r="IBN4" s="19"/>
      <c r="IBO4" s="19"/>
      <c r="IBP4" s="19"/>
      <c r="IBQ4" s="19"/>
      <c r="IBR4" s="19"/>
      <c r="IBS4" s="19"/>
      <c r="IBT4" s="19"/>
      <c r="IBU4" s="19"/>
      <c r="IBV4" s="19"/>
      <c r="IBW4" s="19"/>
      <c r="IBX4" s="19"/>
      <c r="IBY4" s="19"/>
      <c r="IBZ4" s="19"/>
      <c r="ICA4" s="19"/>
      <c r="ICB4" s="19"/>
      <c r="ICC4" s="19"/>
      <c r="ICD4" s="19"/>
      <c r="ICE4" s="19"/>
      <c r="ICF4" s="19"/>
      <c r="ICG4" s="19"/>
      <c r="ICH4" s="19"/>
      <c r="ICI4" s="19"/>
      <c r="ICJ4" s="19"/>
      <c r="ICK4" s="19"/>
      <c r="ICL4" s="19"/>
      <c r="ICM4" s="19"/>
      <c r="ICN4" s="19"/>
      <c r="ICO4" s="19"/>
      <c r="ICP4" s="19"/>
      <c r="ICQ4" s="19"/>
      <c r="ICR4" s="19"/>
      <c r="ICS4" s="19"/>
      <c r="ICT4" s="19"/>
      <c r="ICU4" s="19"/>
      <c r="ICV4" s="19"/>
      <c r="ICW4" s="19"/>
      <c r="ICX4" s="19"/>
      <c r="ICY4" s="19"/>
      <c r="ICZ4" s="19"/>
      <c r="IDA4" s="19"/>
      <c r="IDB4" s="19"/>
      <c r="IDC4" s="19"/>
      <c r="IDD4" s="19"/>
      <c r="IDE4" s="19"/>
      <c r="IDF4" s="19"/>
      <c r="IDG4" s="19"/>
      <c r="IDH4" s="19"/>
      <c r="IDI4" s="19"/>
      <c r="IDJ4" s="19"/>
      <c r="IDK4" s="19"/>
      <c r="IDL4" s="19"/>
      <c r="IDM4" s="19"/>
      <c r="IDN4" s="19"/>
      <c r="IDO4" s="19"/>
      <c r="IDP4" s="19"/>
      <c r="IDQ4" s="19"/>
      <c r="IDR4" s="19"/>
      <c r="IDS4" s="19"/>
      <c r="IDT4" s="19"/>
      <c r="IDU4" s="19"/>
      <c r="IDV4" s="19"/>
      <c r="IDW4" s="19"/>
      <c r="IDX4" s="19"/>
      <c r="IDY4" s="19"/>
      <c r="IDZ4" s="19"/>
      <c r="IEA4" s="19"/>
      <c r="IEB4" s="19"/>
      <c r="IEC4" s="19"/>
      <c r="IED4" s="19"/>
      <c r="IEE4" s="19"/>
      <c r="IEF4" s="19"/>
      <c r="IEG4" s="19"/>
      <c r="IEH4" s="19"/>
      <c r="IEI4" s="19"/>
      <c r="IEJ4" s="19"/>
      <c r="IEK4" s="19"/>
      <c r="IEL4" s="19"/>
      <c r="IEM4" s="19"/>
      <c r="IEN4" s="19"/>
      <c r="IEO4" s="19"/>
      <c r="IEP4" s="19"/>
      <c r="IEQ4" s="19"/>
      <c r="IER4" s="19"/>
      <c r="IES4" s="19"/>
      <c r="IET4" s="19"/>
      <c r="IEU4" s="19"/>
      <c r="IEV4" s="19"/>
      <c r="IEW4" s="19"/>
      <c r="IEX4" s="19"/>
      <c r="IEY4" s="19"/>
      <c r="IEZ4" s="19"/>
      <c r="IFA4" s="19"/>
      <c r="IFB4" s="19"/>
      <c r="IFC4" s="19"/>
      <c r="IFD4" s="19"/>
      <c r="IFE4" s="19"/>
      <c r="IFF4" s="19"/>
      <c r="IFG4" s="19"/>
      <c r="IFH4" s="19"/>
      <c r="IFI4" s="19"/>
      <c r="IFJ4" s="19"/>
      <c r="IFK4" s="19"/>
      <c r="IFL4" s="19"/>
      <c r="IFM4" s="19"/>
      <c r="IFN4" s="19"/>
      <c r="IFO4" s="19"/>
      <c r="IFP4" s="19"/>
      <c r="IFQ4" s="19"/>
      <c r="IFR4" s="19"/>
      <c r="IFS4" s="19"/>
      <c r="IFT4" s="19"/>
      <c r="IFU4" s="19"/>
      <c r="IFV4" s="19"/>
      <c r="IFW4" s="19"/>
      <c r="IFX4" s="19"/>
      <c r="IFY4" s="19"/>
      <c r="IFZ4" s="19"/>
      <c r="IGA4" s="19"/>
      <c r="IGB4" s="19"/>
      <c r="IGC4" s="19"/>
      <c r="IGD4" s="19"/>
      <c r="IGE4" s="19"/>
      <c r="IGF4" s="19"/>
      <c r="IGG4" s="19"/>
      <c r="IGH4" s="19"/>
      <c r="IGI4" s="19"/>
      <c r="IGJ4" s="19"/>
      <c r="IGK4" s="19"/>
      <c r="IGL4" s="19"/>
      <c r="IGM4" s="19"/>
      <c r="IGN4" s="19"/>
      <c r="IGO4" s="19"/>
      <c r="IGP4" s="19"/>
      <c r="IGQ4" s="19"/>
      <c r="IGR4" s="19"/>
      <c r="IGS4" s="19"/>
      <c r="IGT4" s="19"/>
      <c r="IGU4" s="19"/>
      <c r="IGV4" s="19"/>
      <c r="IGW4" s="19"/>
      <c r="IGX4" s="19"/>
      <c r="IGY4" s="19"/>
      <c r="IGZ4" s="19"/>
      <c r="IHA4" s="19"/>
      <c r="IHB4" s="19"/>
      <c r="IHC4" s="19"/>
      <c r="IHD4" s="19"/>
      <c r="IHE4" s="19"/>
      <c r="IHF4" s="19"/>
      <c r="IHG4" s="19"/>
      <c r="IHH4" s="19"/>
      <c r="IHI4" s="19"/>
      <c r="IHJ4" s="19"/>
      <c r="IHK4" s="19"/>
      <c r="IHL4" s="19"/>
      <c r="IHM4" s="19"/>
      <c r="IHN4" s="19"/>
      <c r="IHO4" s="19"/>
      <c r="IHP4" s="19"/>
      <c r="IHQ4" s="19"/>
      <c r="IHR4" s="19"/>
      <c r="IHS4" s="19"/>
      <c r="IHT4" s="19"/>
      <c r="IHU4" s="19"/>
      <c r="IHV4" s="19"/>
      <c r="IHW4" s="19"/>
      <c r="IHX4" s="19"/>
      <c r="IHY4" s="19"/>
      <c r="IHZ4" s="19"/>
      <c r="IIA4" s="19"/>
      <c r="IIB4" s="19"/>
      <c r="IIC4" s="19"/>
      <c r="IID4" s="19"/>
      <c r="IIE4" s="19"/>
      <c r="IIF4" s="19"/>
      <c r="IIG4" s="19"/>
      <c r="IIH4" s="19"/>
      <c r="III4" s="19"/>
      <c r="IIJ4" s="19"/>
      <c r="IIK4" s="19"/>
      <c r="IIL4" s="19"/>
      <c r="IIM4" s="19"/>
      <c r="IIN4" s="19"/>
      <c r="IIO4" s="19"/>
      <c r="IIP4" s="19"/>
      <c r="IIQ4" s="19"/>
      <c r="IIR4" s="19"/>
      <c r="IIS4" s="19"/>
      <c r="IIT4" s="19"/>
      <c r="IIU4" s="19"/>
      <c r="IIV4" s="19"/>
      <c r="IIW4" s="19"/>
      <c r="IIX4" s="19"/>
      <c r="IIY4" s="19"/>
      <c r="IIZ4" s="19"/>
      <c r="IJA4" s="19"/>
      <c r="IJB4" s="19"/>
      <c r="IJC4" s="19"/>
      <c r="IJD4" s="19"/>
      <c r="IJE4" s="19"/>
      <c r="IJF4" s="19"/>
      <c r="IJG4" s="19"/>
      <c r="IJH4" s="19"/>
      <c r="IJI4" s="19"/>
      <c r="IJJ4" s="19"/>
      <c r="IJK4" s="19"/>
      <c r="IJL4" s="19"/>
      <c r="IJM4" s="19"/>
      <c r="IJN4" s="19"/>
      <c r="IJO4" s="19"/>
      <c r="IJP4" s="19"/>
      <c r="IJQ4" s="19"/>
      <c r="IJR4" s="19"/>
      <c r="IJS4" s="19"/>
      <c r="IJT4" s="19"/>
      <c r="IJU4" s="19"/>
      <c r="IJV4" s="19"/>
      <c r="IJW4" s="19"/>
      <c r="IJX4" s="19"/>
      <c r="IJY4" s="19"/>
      <c r="IJZ4" s="19"/>
      <c r="IKA4" s="19"/>
      <c r="IKB4" s="19"/>
      <c r="IKC4" s="19"/>
      <c r="IKD4" s="19"/>
      <c r="IKE4" s="19"/>
      <c r="IKF4" s="19"/>
      <c r="IKG4" s="19"/>
      <c r="IKH4" s="19"/>
      <c r="IKI4" s="19"/>
      <c r="IKJ4" s="19"/>
      <c r="IKK4" s="19"/>
      <c r="IKL4" s="19"/>
      <c r="IKM4" s="19"/>
      <c r="IKN4" s="19"/>
      <c r="IKO4" s="19"/>
      <c r="IKP4" s="19"/>
      <c r="IKQ4" s="19"/>
      <c r="IKR4" s="19"/>
      <c r="IKS4" s="19"/>
      <c r="IKT4" s="19"/>
      <c r="IKU4" s="19"/>
      <c r="IKV4" s="19"/>
      <c r="IKW4" s="19"/>
      <c r="IKX4" s="19"/>
      <c r="IKY4" s="19"/>
      <c r="IKZ4" s="19"/>
      <c r="ILA4" s="19"/>
      <c r="ILB4" s="19"/>
      <c r="ILC4" s="19"/>
      <c r="ILD4" s="19"/>
      <c r="ILE4" s="19"/>
      <c r="ILF4" s="19"/>
      <c r="ILG4" s="19"/>
      <c r="ILH4" s="19"/>
      <c r="ILI4" s="19"/>
      <c r="ILJ4" s="19"/>
      <c r="ILK4" s="19"/>
      <c r="ILL4" s="19"/>
      <c r="ILM4" s="19"/>
      <c r="ILN4" s="19"/>
      <c r="ILO4" s="19"/>
      <c r="ILP4" s="19"/>
      <c r="ILQ4" s="19"/>
      <c r="ILR4" s="19"/>
      <c r="ILS4" s="19"/>
      <c r="ILT4" s="19"/>
      <c r="ILU4" s="19"/>
      <c r="ILV4" s="19"/>
      <c r="ILW4" s="19"/>
      <c r="ILX4" s="19"/>
      <c r="ILY4" s="19"/>
      <c r="ILZ4" s="19"/>
      <c r="IMA4" s="19"/>
      <c r="IMB4" s="19"/>
      <c r="IMC4" s="19"/>
      <c r="IMD4" s="19"/>
      <c r="IME4" s="19"/>
      <c r="IMF4" s="19"/>
      <c r="IMG4" s="19"/>
      <c r="IMH4" s="19"/>
      <c r="IMI4" s="19"/>
      <c r="IMJ4" s="19"/>
      <c r="IMK4" s="19"/>
      <c r="IML4" s="19"/>
      <c r="IMM4" s="19"/>
      <c r="IMN4" s="19"/>
      <c r="IMO4" s="19"/>
      <c r="IMP4" s="19"/>
      <c r="IMQ4" s="19"/>
      <c r="IMR4" s="19"/>
      <c r="IMS4" s="19"/>
      <c r="IMT4" s="19"/>
      <c r="IMU4" s="19"/>
      <c r="IMV4" s="19"/>
      <c r="IMW4" s="19"/>
      <c r="IMX4" s="19"/>
      <c r="IMY4" s="19"/>
      <c r="IMZ4" s="19"/>
      <c r="INA4" s="19"/>
      <c r="INB4" s="19"/>
      <c r="INC4" s="19"/>
      <c r="IND4" s="19"/>
      <c r="INE4" s="19"/>
      <c r="INF4" s="19"/>
      <c r="ING4" s="19"/>
      <c r="INH4" s="19"/>
      <c r="INI4" s="19"/>
      <c r="INJ4" s="19"/>
      <c r="INK4" s="19"/>
      <c r="INL4" s="19"/>
      <c r="INM4" s="19"/>
      <c r="INN4" s="19"/>
      <c r="INO4" s="19"/>
      <c r="INP4" s="19"/>
      <c r="INQ4" s="19"/>
      <c r="INR4" s="19"/>
      <c r="INS4" s="19"/>
      <c r="INT4" s="19"/>
      <c r="INU4" s="19"/>
      <c r="INV4" s="19"/>
      <c r="INW4" s="19"/>
      <c r="INX4" s="19"/>
      <c r="INY4" s="19"/>
      <c r="INZ4" s="19"/>
      <c r="IOA4" s="19"/>
      <c r="IOB4" s="19"/>
      <c r="IOC4" s="19"/>
      <c r="IOD4" s="19"/>
      <c r="IOE4" s="19"/>
      <c r="IOF4" s="19"/>
      <c r="IOG4" s="19"/>
      <c r="IOH4" s="19"/>
      <c r="IOI4" s="19"/>
      <c r="IOJ4" s="19"/>
      <c r="IOK4" s="19"/>
      <c r="IOL4" s="19"/>
      <c r="IOM4" s="19"/>
      <c r="ION4" s="19"/>
      <c r="IOO4" s="19"/>
      <c r="IOP4" s="19"/>
      <c r="IOQ4" s="19"/>
      <c r="IOR4" s="19"/>
      <c r="IOS4" s="19"/>
      <c r="IOT4" s="19"/>
      <c r="IOU4" s="19"/>
      <c r="IOV4" s="19"/>
      <c r="IOW4" s="19"/>
      <c r="IOX4" s="19"/>
      <c r="IOY4" s="19"/>
      <c r="IOZ4" s="19"/>
      <c r="IPA4" s="19"/>
      <c r="IPB4" s="19"/>
      <c r="IPC4" s="19"/>
      <c r="IPD4" s="19"/>
      <c r="IPE4" s="19"/>
      <c r="IPF4" s="19"/>
      <c r="IPG4" s="19"/>
      <c r="IPH4" s="19"/>
      <c r="IPI4" s="19"/>
      <c r="IPJ4" s="19"/>
      <c r="IPK4" s="19"/>
      <c r="IPL4" s="19"/>
      <c r="IPM4" s="19"/>
      <c r="IPN4" s="19"/>
      <c r="IPO4" s="19"/>
      <c r="IPP4" s="19"/>
      <c r="IPQ4" s="19"/>
      <c r="IPR4" s="19"/>
      <c r="IPS4" s="19"/>
      <c r="IPT4" s="19"/>
      <c r="IPU4" s="19"/>
      <c r="IPV4" s="19"/>
      <c r="IPW4" s="19"/>
      <c r="IPX4" s="19"/>
      <c r="IPY4" s="19"/>
      <c r="IPZ4" s="19"/>
      <c r="IQA4" s="19"/>
      <c r="IQB4" s="19"/>
      <c r="IQC4" s="19"/>
      <c r="IQD4" s="19"/>
      <c r="IQE4" s="19"/>
      <c r="IQF4" s="19"/>
      <c r="IQG4" s="19"/>
      <c r="IQH4" s="19"/>
      <c r="IQI4" s="19"/>
      <c r="IQJ4" s="19"/>
      <c r="IQK4" s="19"/>
      <c r="IQL4" s="19"/>
      <c r="IQM4" s="19"/>
      <c r="IQN4" s="19"/>
      <c r="IQO4" s="19"/>
      <c r="IQP4" s="19"/>
      <c r="IQQ4" s="19"/>
      <c r="IQR4" s="19"/>
      <c r="IQS4" s="19"/>
      <c r="IQT4" s="19"/>
      <c r="IQU4" s="19"/>
      <c r="IQV4" s="19"/>
      <c r="IQW4" s="19"/>
      <c r="IQX4" s="19"/>
      <c r="IQY4" s="19"/>
      <c r="IQZ4" s="19"/>
      <c r="IRA4" s="19"/>
      <c r="IRB4" s="19"/>
      <c r="IRC4" s="19"/>
      <c r="IRD4" s="19"/>
      <c r="IRE4" s="19"/>
      <c r="IRF4" s="19"/>
      <c r="IRG4" s="19"/>
      <c r="IRH4" s="19"/>
      <c r="IRI4" s="19"/>
      <c r="IRJ4" s="19"/>
      <c r="IRK4" s="19"/>
      <c r="IRL4" s="19"/>
      <c r="IRM4" s="19"/>
      <c r="IRN4" s="19"/>
      <c r="IRO4" s="19"/>
      <c r="IRP4" s="19"/>
      <c r="IRQ4" s="19"/>
      <c r="IRR4" s="19"/>
      <c r="IRS4" s="19"/>
      <c r="IRT4" s="19"/>
      <c r="IRU4" s="19"/>
      <c r="IRV4" s="19"/>
      <c r="IRW4" s="19"/>
      <c r="IRX4" s="19"/>
      <c r="IRY4" s="19"/>
      <c r="IRZ4" s="19"/>
      <c r="ISA4" s="19"/>
      <c r="ISB4" s="19"/>
      <c r="ISC4" s="19"/>
      <c r="ISD4" s="19"/>
      <c r="ISE4" s="19"/>
      <c r="ISF4" s="19"/>
      <c r="ISG4" s="19"/>
      <c r="ISH4" s="19"/>
      <c r="ISI4" s="19"/>
      <c r="ISJ4" s="19"/>
      <c r="ISK4" s="19"/>
      <c r="ISL4" s="19"/>
      <c r="ISM4" s="19"/>
      <c r="ISN4" s="19"/>
      <c r="ISO4" s="19"/>
      <c r="ISP4" s="19"/>
      <c r="ISQ4" s="19"/>
      <c r="ISR4" s="19"/>
      <c r="ISS4" s="19"/>
      <c r="IST4" s="19"/>
      <c r="ISU4" s="19"/>
      <c r="ISV4" s="19"/>
      <c r="ISW4" s="19"/>
      <c r="ISX4" s="19"/>
      <c r="ISY4" s="19"/>
      <c r="ISZ4" s="19"/>
      <c r="ITA4" s="19"/>
      <c r="ITB4" s="19"/>
      <c r="ITC4" s="19"/>
      <c r="ITD4" s="19"/>
      <c r="ITE4" s="19"/>
      <c r="ITF4" s="19"/>
      <c r="ITG4" s="19"/>
      <c r="ITH4" s="19"/>
      <c r="ITI4" s="19"/>
      <c r="ITJ4" s="19"/>
      <c r="ITK4" s="19"/>
      <c r="ITL4" s="19"/>
      <c r="ITM4" s="19"/>
      <c r="ITN4" s="19"/>
      <c r="ITO4" s="19"/>
      <c r="ITP4" s="19"/>
      <c r="ITQ4" s="19"/>
      <c r="ITR4" s="19"/>
      <c r="ITS4" s="19"/>
      <c r="ITT4" s="19"/>
      <c r="ITU4" s="19"/>
      <c r="ITV4" s="19"/>
      <c r="ITW4" s="19"/>
      <c r="ITX4" s="19"/>
      <c r="ITY4" s="19"/>
      <c r="ITZ4" s="19"/>
      <c r="IUA4" s="19"/>
      <c r="IUB4" s="19"/>
      <c r="IUC4" s="19"/>
      <c r="IUD4" s="19"/>
      <c r="IUE4" s="19"/>
      <c r="IUF4" s="19"/>
      <c r="IUG4" s="19"/>
      <c r="IUH4" s="19"/>
      <c r="IUI4" s="19"/>
      <c r="IUJ4" s="19"/>
      <c r="IUK4" s="19"/>
      <c r="IUL4" s="19"/>
      <c r="IUM4" s="19"/>
      <c r="IUN4" s="19"/>
      <c r="IUO4" s="19"/>
      <c r="IUP4" s="19"/>
      <c r="IUQ4" s="19"/>
      <c r="IUR4" s="19"/>
      <c r="IUS4" s="19"/>
      <c r="IUT4" s="19"/>
      <c r="IUU4" s="19"/>
      <c r="IUV4" s="19"/>
      <c r="IUW4" s="19"/>
      <c r="IUX4" s="19"/>
      <c r="IUY4" s="19"/>
      <c r="IUZ4" s="19"/>
      <c r="IVA4" s="19"/>
      <c r="IVB4" s="19"/>
      <c r="IVC4" s="19"/>
      <c r="IVD4" s="19"/>
      <c r="IVE4" s="19"/>
      <c r="IVF4" s="19"/>
      <c r="IVG4" s="19"/>
      <c r="IVH4" s="19"/>
      <c r="IVI4" s="19"/>
      <c r="IVJ4" s="19"/>
      <c r="IVK4" s="19"/>
      <c r="IVL4" s="19"/>
      <c r="IVM4" s="19"/>
      <c r="IVN4" s="19"/>
      <c r="IVO4" s="19"/>
      <c r="IVP4" s="19"/>
      <c r="IVQ4" s="19"/>
      <c r="IVR4" s="19"/>
      <c r="IVS4" s="19"/>
      <c r="IVT4" s="19"/>
      <c r="IVU4" s="19"/>
      <c r="IVV4" s="19"/>
      <c r="IVW4" s="19"/>
      <c r="IVX4" s="19"/>
      <c r="IVY4" s="19"/>
      <c r="IVZ4" s="19"/>
      <c r="IWA4" s="19"/>
      <c r="IWB4" s="19"/>
      <c r="IWC4" s="19"/>
      <c r="IWD4" s="19"/>
      <c r="IWE4" s="19"/>
      <c r="IWF4" s="19"/>
      <c r="IWG4" s="19"/>
      <c r="IWH4" s="19"/>
      <c r="IWI4" s="19"/>
      <c r="IWJ4" s="19"/>
      <c r="IWK4" s="19"/>
      <c r="IWL4" s="19"/>
      <c r="IWM4" s="19"/>
      <c r="IWN4" s="19"/>
      <c r="IWO4" s="19"/>
      <c r="IWP4" s="19"/>
      <c r="IWQ4" s="19"/>
      <c r="IWR4" s="19"/>
      <c r="IWS4" s="19"/>
      <c r="IWT4" s="19"/>
      <c r="IWU4" s="19"/>
      <c r="IWV4" s="19"/>
      <c r="IWW4" s="19"/>
      <c r="IWX4" s="19"/>
      <c r="IWY4" s="19"/>
      <c r="IWZ4" s="19"/>
      <c r="IXA4" s="19"/>
      <c r="IXB4" s="19"/>
      <c r="IXC4" s="19"/>
      <c r="IXD4" s="19"/>
      <c r="IXE4" s="19"/>
      <c r="IXF4" s="19"/>
      <c r="IXG4" s="19"/>
      <c r="IXH4" s="19"/>
      <c r="IXI4" s="19"/>
      <c r="IXJ4" s="19"/>
      <c r="IXK4" s="19"/>
      <c r="IXL4" s="19"/>
      <c r="IXM4" s="19"/>
      <c r="IXN4" s="19"/>
      <c r="IXO4" s="19"/>
      <c r="IXP4" s="19"/>
      <c r="IXQ4" s="19"/>
      <c r="IXR4" s="19"/>
      <c r="IXS4" s="19"/>
      <c r="IXT4" s="19"/>
      <c r="IXU4" s="19"/>
      <c r="IXV4" s="19"/>
      <c r="IXW4" s="19"/>
      <c r="IXX4" s="19"/>
      <c r="IXY4" s="19"/>
      <c r="IXZ4" s="19"/>
      <c r="IYA4" s="19"/>
      <c r="IYB4" s="19"/>
      <c r="IYC4" s="19"/>
      <c r="IYD4" s="19"/>
      <c r="IYE4" s="19"/>
      <c r="IYF4" s="19"/>
      <c r="IYG4" s="19"/>
      <c r="IYH4" s="19"/>
      <c r="IYI4" s="19"/>
      <c r="IYJ4" s="19"/>
      <c r="IYK4" s="19"/>
      <c r="IYL4" s="19"/>
      <c r="IYM4" s="19"/>
      <c r="IYN4" s="19"/>
      <c r="IYO4" s="19"/>
      <c r="IYP4" s="19"/>
      <c r="IYQ4" s="19"/>
      <c r="IYR4" s="19"/>
      <c r="IYS4" s="19"/>
      <c r="IYT4" s="19"/>
      <c r="IYU4" s="19"/>
      <c r="IYV4" s="19"/>
      <c r="IYW4" s="19"/>
      <c r="IYX4" s="19"/>
      <c r="IYY4" s="19"/>
      <c r="IYZ4" s="19"/>
      <c r="IZA4" s="19"/>
      <c r="IZB4" s="19"/>
      <c r="IZC4" s="19"/>
      <c r="IZD4" s="19"/>
      <c r="IZE4" s="19"/>
      <c r="IZF4" s="19"/>
      <c r="IZG4" s="19"/>
      <c r="IZH4" s="19"/>
      <c r="IZI4" s="19"/>
      <c r="IZJ4" s="19"/>
      <c r="IZK4" s="19"/>
      <c r="IZL4" s="19"/>
      <c r="IZM4" s="19"/>
      <c r="IZN4" s="19"/>
      <c r="IZO4" s="19"/>
      <c r="IZP4" s="19"/>
      <c r="IZQ4" s="19"/>
      <c r="IZR4" s="19"/>
      <c r="IZS4" s="19"/>
      <c r="IZT4" s="19"/>
      <c r="IZU4" s="19"/>
      <c r="IZV4" s="19"/>
      <c r="IZW4" s="19"/>
      <c r="IZX4" s="19"/>
      <c r="IZY4" s="19"/>
      <c r="IZZ4" s="19"/>
      <c r="JAA4" s="19"/>
      <c r="JAB4" s="19"/>
      <c r="JAC4" s="19"/>
      <c r="JAD4" s="19"/>
      <c r="JAE4" s="19"/>
      <c r="JAF4" s="19"/>
      <c r="JAG4" s="19"/>
      <c r="JAH4" s="19"/>
      <c r="JAI4" s="19"/>
      <c r="JAJ4" s="19"/>
      <c r="JAK4" s="19"/>
      <c r="JAL4" s="19"/>
      <c r="JAM4" s="19"/>
      <c r="JAN4" s="19"/>
      <c r="JAO4" s="19"/>
      <c r="JAP4" s="19"/>
      <c r="JAQ4" s="19"/>
      <c r="JAR4" s="19"/>
      <c r="JAS4" s="19"/>
      <c r="JAT4" s="19"/>
      <c r="JAU4" s="19"/>
      <c r="JAV4" s="19"/>
      <c r="JAW4" s="19"/>
      <c r="JAX4" s="19"/>
      <c r="JAY4" s="19"/>
      <c r="JAZ4" s="19"/>
      <c r="JBA4" s="19"/>
      <c r="JBB4" s="19"/>
      <c r="JBC4" s="19"/>
      <c r="JBD4" s="19"/>
      <c r="JBE4" s="19"/>
      <c r="JBF4" s="19"/>
      <c r="JBG4" s="19"/>
      <c r="JBH4" s="19"/>
      <c r="JBI4" s="19"/>
      <c r="JBJ4" s="19"/>
      <c r="JBK4" s="19"/>
      <c r="JBL4" s="19"/>
      <c r="JBM4" s="19"/>
      <c r="JBN4" s="19"/>
      <c r="JBO4" s="19"/>
      <c r="JBP4" s="19"/>
      <c r="JBQ4" s="19"/>
      <c r="JBR4" s="19"/>
      <c r="JBS4" s="19"/>
      <c r="JBT4" s="19"/>
      <c r="JBU4" s="19"/>
      <c r="JBV4" s="19"/>
      <c r="JBW4" s="19"/>
      <c r="JBX4" s="19"/>
      <c r="JBY4" s="19"/>
      <c r="JBZ4" s="19"/>
      <c r="JCA4" s="19"/>
      <c r="JCB4" s="19"/>
      <c r="JCC4" s="19"/>
      <c r="JCD4" s="19"/>
      <c r="JCE4" s="19"/>
      <c r="JCF4" s="19"/>
      <c r="JCG4" s="19"/>
      <c r="JCH4" s="19"/>
      <c r="JCI4" s="19"/>
      <c r="JCJ4" s="19"/>
      <c r="JCK4" s="19"/>
      <c r="JCL4" s="19"/>
      <c r="JCM4" s="19"/>
      <c r="JCN4" s="19"/>
      <c r="JCO4" s="19"/>
      <c r="JCP4" s="19"/>
      <c r="JCQ4" s="19"/>
      <c r="JCR4" s="19"/>
      <c r="JCS4" s="19"/>
      <c r="JCT4" s="19"/>
      <c r="JCU4" s="19"/>
      <c r="JCV4" s="19"/>
      <c r="JCW4" s="19"/>
      <c r="JCX4" s="19"/>
      <c r="JCY4" s="19"/>
      <c r="JCZ4" s="19"/>
      <c r="JDA4" s="19"/>
      <c r="JDB4" s="19"/>
      <c r="JDC4" s="19"/>
      <c r="JDD4" s="19"/>
      <c r="JDE4" s="19"/>
      <c r="JDF4" s="19"/>
      <c r="JDG4" s="19"/>
      <c r="JDH4" s="19"/>
      <c r="JDI4" s="19"/>
      <c r="JDJ4" s="19"/>
      <c r="JDK4" s="19"/>
      <c r="JDL4" s="19"/>
      <c r="JDM4" s="19"/>
      <c r="JDN4" s="19"/>
      <c r="JDO4" s="19"/>
      <c r="JDP4" s="19"/>
      <c r="JDQ4" s="19"/>
      <c r="JDR4" s="19"/>
      <c r="JDS4" s="19"/>
      <c r="JDT4" s="19"/>
      <c r="JDU4" s="19"/>
      <c r="JDV4" s="19"/>
      <c r="JDW4" s="19"/>
      <c r="JDX4" s="19"/>
      <c r="JDY4" s="19"/>
      <c r="JDZ4" s="19"/>
      <c r="JEA4" s="19"/>
      <c r="JEB4" s="19"/>
      <c r="JEC4" s="19"/>
      <c r="JED4" s="19"/>
      <c r="JEE4" s="19"/>
      <c r="JEF4" s="19"/>
      <c r="JEG4" s="19"/>
      <c r="JEH4" s="19"/>
      <c r="JEI4" s="19"/>
      <c r="JEJ4" s="19"/>
      <c r="JEK4" s="19"/>
      <c r="JEL4" s="19"/>
      <c r="JEM4" s="19"/>
      <c r="JEN4" s="19"/>
      <c r="JEO4" s="19"/>
      <c r="JEP4" s="19"/>
      <c r="JEQ4" s="19"/>
      <c r="JER4" s="19"/>
      <c r="JES4" s="19"/>
      <c r="JET4" s="19"/>
      <c r="JEU4" s="19"/>
      <c r="JEV4" s="19"/>
      <c r="JEW4" s="19"/>
      <c r="JEX4" s="19"/>
      <c r="JEY4" s="19"/>
      <c r="JEZ4" s="19"/>
      <c r="JFA4" s="19"/>
      <c r="JFB4" s="19"/>
      <c r="JFC4" s="19"/>
      <c r="JFD4" s="19"/>
      <c r="JFE4" s="19"/>
      <c r="JFF4" s="19"/>
      <c r="JFG4" s="19"/>
      <c r="JFH4" s="19"/>
      <c r="JFI4" s="19"/>
      <c r="JFJ4" s="19"/>
      <c r="JFK4" s="19"/>
      <c r="JFL4" s="19"/>
      <c r="JFM4" s="19"/>
      <c r="JFN4" s="19"/>
      <c r="JFO4" s="19"/>
      <c r="JFP4" s="19"/>
      <c r="JFQ4" s="19"/>
      <c r="JFR4" s="19"/>
      <c r="JFS4" s="19"/>
      <c r="JFT4" s="19"/>
      <c r="JFU4" s="19"/>
      <c r="JFV4" s="19"/>
      <c r="JFW4" s="19"/>
      <c r="JFX4" s="19"/>
      <c r="JFY4" s="19"/>
      <c r="JFZ4" s="19"/>
      <c r="JGA4" s="19"/>
      <c r="JGB4" s="19"/>
      <c r="JGC4" s="19"/>
      <c r="JGD4" s="19"/>
      <c r="JGE4" s="19"/>
      <c r="JGF4" s="19"/>
      <c r="JGG4" s="19"/>
      <c r="JGH4" s="19"/>
      <c r="JGI4" s="19"/>
      <c r="JGJ4" s="19"/>
      <c r="JGK4" s="19"/>
      <c r="JGL4" s="19"/>
      <c r="JGM4" s="19"/>
      <c r="JGN4" s="19"/>
      <c r="JGO4" s="19"/>
      <c r="JGP4" s="19"/>
      <c r="JGQ4" s="19"/>
      <c r="JGR4" s="19"/>
      <c r="JGS4" s="19"/>
      <c r="JGT4" s="19"/>
      <c r="JGU4" s="19"/>
      <c r="JGV4" s="19"/>
      <c r="JGW4" s="19"/>
      <c r="JGX4" s="19"/>
      <c r="JGY4" s="19"/>
      <c r="JGZ4" s="19"/>
      <c r="JHA4" s="19"/>
      <c r="JHB4" s="19"/>
      <c r="JHC4" s="19"/>
      <c r="JHD4" s="19"/>
      <c r="JHE4" s="19"/>
      <c r="JHF4" s="19"/>
      <c r="JHG4" s="19"/>
      <c r="JHH4" s="19"/>
      <c r="JHI4" s="19"/>
      <c r="JHJ4" s="19"/>
      <c r="JHK4" s="19"/>
      <c r="JHL4" s="19"/>
      <c r="JHM4" s="19"/>
      <c r="JHN4" s="19"/>
      <c r="JHO4" s="19"/>
      <c r="JHP4" s="19"/>
      <c r="JHQ4" s="19"/>
      <c r="JHR4" s="19"/>
      <c r="JHS4" s="19"/>
      <c r="JHT4" s="19"/>
      <c r="JHU4" s="19"/>
      <c r="JHV4" s="19"/>
      <c r="JHW4" s="19"/>
      <c r="JHX4" s="19"/>
      <c r="JHY4" s="19"/>
      <c r="JHZ4" s="19"/>
      <c r="JIA4" s="19"/>
      <c r="JIB4" s="19"/>
      <c r="JIC4" s="19"/>
      <c r="JID4" s="19"/>
      <c r="JIE4" s="19"/>
      <c r="JIF4" s="19"/>
      <c r="JIG4" s="19"/>
      <c r="JIH4" s="19"/>
      <c r="JII4" s="19"/>
      <c r="JIJ4" s="19"/>
      <c r="JIK4" s="19"/>
      <c r="JIL4" s="19"/>
      <c r="JIM4" s="19"/>
      <c r="JIN4" s="19"/>
      <c r="JIO4" s="19"/>
      <c r="JIP4" s="19"/>
      <c r="JIQ4" s="19"/>
      <c r="JIR4" s="19"/>
      <c r="JIS4" s="19"/>
      <c r="JIT4" s="19"/>
      <c r="JIU4" s="19"/>
      <c r="JIV4" s="19"/>
      <c r="JIW4" s="19"/>
      <c r="JIX4" s="19"/>
      <c r="JIY4" s="19"/>
      <c r="JIZ4" s="19"/>
      <c r="JJA4" s="19"/>
      <c r="JJB4" s="19"/>
      <c r="JJC4" s="19"/>
      <c r="JJD4" s="19"/>
      <c r="JJE4" s="19"/>
      <c r="JJF4" s="19"/>
      <c r="JJG4" s="19"/>
      <c r="JJH4" s="19"/>
      <c r="JJI4" s="19"/>
      <c r="JJJ4" s="19"/>
      <c r="JJK4" s="19"/>
      <c r="JJL4" s="19"/>
      <c r="JJM4" s="19"/>
      <c r="JJN4" s="19"/>
      <c r="JJO4" s="19"/>
      <c r="JJP4" s="19"/>
      <c r="JJQ4" s="19"/>
      <c r="JJR4" s="19"/>
      <c r="JJS4" s="19"/>
      <c r="JJT4" s="19"/>
      <c r="JJU4" s="19"/>
      <c r="JJV4" s="19"/>
      <c r="JJW4" s="19"/>
      <c r="JJX4" s="19"/>
      <c r="JJY4" s="19"/>
      <c r="JJZ4" s="19"/>
      <c r="JKA4" s="19"/>
      <c r="JKB4" s="19"/>
      <c r="JKC4" s="19"/>
      <c r="JKD4" s="19"/>
      <c r="JKE4" s="19"/>
      <c r="JKF4" s="19"/>
      <c r="JKG4" s="19"/>
      <c r="JKH4" s="19"/>
      <c r="JKI4" s="19"/>
      <c r="JKJ4" s="19"/>
      <c r="JKK4" s="19"/>
      <c r="JKL4" s="19"/>
      <c r="JKM4" s="19"/>
      <c r="JKN4" s="19"/>
      <c r="JKO4" s="19"/>
      <c r="JKP4" s="19"/>
      <c r="JKQ4" s="19"/>
      <c r="JKR4" s="19"/>
      <c r="JKS4" s="19"/>
      <c r="JKT4" s="19"/>
      <c r="JKU4" s="19"/>
      <c r="JKV4" s="19"/>
      <c r="JKW4" s="19"/>
      <c r="JKX4" s="19"/>
      <c r="JKY4" s="19"/>
      <c r="JKZ4" s="19"/>
      <c r="JLA4" s="19"/>
      <c r="JLB4" s="19"/>
      <c r="JLC4" s="19"/>
      <c r="JLD4" s="19"/>
      <c r="JLE4" s="19"/>
      <c r="JLF4" s="19"/>
      <c r="JLG4" s="19"/>
      <c r="JLH4" s="19"/>
      <c r="JLI4" s="19"/>
      <c r="JLJ4" s="19"/>
      <c r="JLK4" s="19"/>
      <c r="JLL4" s="19"/>
      <c r="JLM4" s="19"/>
      <c r="JLN4" s="19"/>
      <c r="JLO4" s="19"/>
      <c r="JLP4" s="19"/>
      <c r="JLQ4" s="19"/>
      <c r="JLR4" s="19"/>
      <c r="JLS4" s="19"/>
      <c r="JLT4" s="19"/>
      <c r="JLU4" s="19"/>
      <c r="JLV4" s="19"/>
      <c r="JLW4" s="19"/>
      <c r="JLX4" s="19"/>
      <c r="JLY4" s="19"/>
      <c r="JLZ4" s="19"/>
      <c r="JMA4" s="19"/>
      <c r="JMB4" s="19"/>
      <c r="JMC4" s="19"/>
      <c r="JMD4" s="19"/>
      <c r="JME4" s="19"/>
      <c r="JMF4" s="19"/>
      <c r="JMG4" s="19"/>
      <c r="JMH4" s="19"/>
      <c r="JMI4" s="19"/>
      <c r="JMJ4" s="19"/>
      <c r="JMK4" s="19"/>
      <c r="JML4" s="19"/>
      <c r="JMM4" s="19"/>
      <c r="JMN4" s="19"/>
      <c r="JMO4" s="19"/>
      <c r="JMP4" s="19"/>
      <c r="JMQ4" s="19"/>
      <c r="JMR4" s="19"/>
      <c r="JMS4" s="19"/>
      <c r="JMT4" s="19"/>
      <c r="JMU4" s="19"/>
      <c r="JMV4" s="19"/>
      <c r="JMW4" s="19"/>
      <c r="JMX4" s="19"/>
      <c r="JMY4" s="19"/>
      <c r="JMZ4" s="19"/>
      <c r="JNA4" s="19"/>
      <c r="JNB4" s="19"/>
      <c r="JNC4" s="19"/>
      <c r="JND4" s="19"/>
      <c r="JNE4" s="19"/>
      <c r="JNF4" s="19"/>
      <c r="JNG4" s="19"/>
      <c r="JNH4" s="19"/>
      <c r="JNI4" s="19"/>
      <c r="JNJ4" s="19"/>
      <c r="JNK4" s="19"/>
      <c r="JNL4" s="19"/>
      <c r="JNM4" s="19"/>
      <c r="JNN4" s="19"/>
      <c r="JNO4" s="19"/>
      <c r="JNP4" s="19"/>
      <c r="JNQ4" s="19"/>
      <c r="JNR4" s="19"/>
      <c r="JNS4" s="19"/>
      <c r="JNT4" s="19"/>
      <c r="JNU4" s="19"/>
      <c r="JNV4" s="19"/>
      <c r="JNW4" s="19"/>
      <c r="JNX4" s="19"/>
      <c r="JNY4" s="19"/>
      <c r="JNZ4" s="19"/>
      <c r="JOA4" s="19"/>
      <c r="JOB4" s="19"/>
      <c r="JOC4" s="19"/>
      <c r="JOD4" s="19"/>
      <c r="JOE4" s="19"/>
      <c r="JOF4" s="19"/>
      <c r="JOG4" s="19"/>
      <c r="JOH4" s="19"/>
      <c r="JOI4" s="19"/>
      <c r="JOJ4" s="19"/>
      <c r="JOK4" s="19"/>
      <c r="JOL4" s="19"/>
      <c r="JOM4" s="19"/>
      <c r="JON4" s="19"/>
      <c r="JOO4" s="19"/>
      <c r="JOP4" s="19"/>
      <c r="JOQ4" s="19"/>
      <c r="JOR4" s="19"/>
      <c r="JOS4" s="19"/>
      <c r="JOT4" s="19"/>
      <c r="JOU4" s="19"/>
      <c r="JOV4" s="19"/>
      <c r="JOW4" s="19"/>
      <c r="JOX4" s="19"/>
      <c r="JOY4" s="19"/>
      <c r="JOZ4" s="19"/>
      <c r="JPA4" s="19"/>
      <c r="JPB4" s="19"/>
      <c r="JPC4" s="19"/>
      <c r="JPD4" s="19"/>
      <c r="JPE4" s="19"/>
      <c r="JPF4" s="19"/>
      <c r="JPG4" s="19"/>
      <c r="JPH4" s="19"/>
      <c r="JPI4" s="19"/>
      <c r="JPJ4" s="19"/>
      <c r="JPK4" s="19"/>
      <c r="JPL4" s="19"/>
      <c r="JPM4" s="19"/>
      <c r="JPN4" s="19"/>
      <c r="JPO4" s="19"/>
      <c r="JPP4" s="19"/>
      <c r="JPQ4" s="19"/>
      <c r="JPR4" s="19"/>
      <c r="JPS4" s="19"/>
      <c r="JPT4" s="19"/>
      <c r="JPU4" s="19"/>
      <c r="JPV4" s="19"/>
      <c r="JPW4" s="19"/>
      <c r="JPX4" s="19"/>
      <c r="JPY4" s="19"/>
      <c r="JPZ4" s="19"/>
      <c r="JQA4" s="19"/>
      <c r="JQB4" s="19"/>
      <c r="JQC4" s="19"/>
      <c r="JQD4" s="19"/>
      <c r="JQE4" s="19"/>
      <c r="JQF4" s="19"/>
      <c r="JQG4" s="19"/>
      <c r="JQH4" s="19"/>
      <c r="JQI4" s="19"/>
      <c r="JQJ4" s="19"/>
      <c r="JQK4" s="19"/>
      <c r="JQL4" s="19"/>
      <c r="JQM4" s="19"/>
      <c r="JQN4" s="19"/>
      <c r="JQO4" s="19"/>
      <c r="JQP4" s="19"/>
      <c r="JQQ4" s="19"/>
      <c r="JQR4" s="19"/>
      <c r="JQS4" s="19"/>
      <c r="JQT4" s="19"/>
      <c r="JQU4" s="19"/>
      <c r="JQV4" s="19"/>
      <c r="JQW4" s="19"/>
      <c r="JQX4" s="19"/>
      <c r="JQY4" s="19"/>
      <c r="JQZ4" s="19"/>
      <c r="JRA4" s="19"/>
      <c r="JRB4" s="19"/>
      <c r="JRC4" s="19"/>
      <c r="JRD4" s="19"/>
      <c r="JRE4" s="19"/>
      <c r="JRF4" s="19"/>
      <c r="JRG4" s="19"/>
      <c r="JRH4" s="19"/>
      <c r="JRI4" s="19"/>
      <c r="JRJ4" s="19"/>
      <c r="JRK4" s="19"/>
      <c r="JRL4" s="19"/>
      <c r="JRM4" s="19"/>
      <c r="JRN4" s="19"/>
      <c r="JRO4" s="19"/>
      <c r="JRP4" s="19"/>
      <c r="JRQ4" s="19"/>
      <c r="JRR4" s="19"/>
      <c r="JRS4" s="19"/>
      <c r="JRT4" s="19"/>
      <c r="JRU4" s="19"/>
      <c r="JRV4" s="19"/>
      <c r="JRW4" s="19"/>
      <c r="JRX4" s="19"/>
      <c r="JRY4" s="19"/>
      <c r="JRZ4" s="19"/>
      <c r="JSA4" s="19"/>
      <c r="JSB4" s="19"/>
      <c r="JSC4" s="19"/>
      <c r="JSD4" s="19"/>
      <c r="JSE4" s="19"/>
      <c r="JSF4" s="19"/>
      <c r="JSG4" s="19"/>
      <c r="JSH4" s="19"/>
      <c r="JSI4" s="19"/>
      <c r="JSJ4" s="19"/>
      <c r="JSK4" s="19"/>
      <c r="JSL4" s="19"/>
      <c r="JSM4" s="19"/>
      <c r="JSN4" s="19"/>
      <c r="JSO4" s="19"/>
      <c r="JSP4" s="19"/>
      <c r="JSQ4" s="19"/>
      <c r="JSR4" s="19"/>
      <c r="JSS4" s="19"/>
      <c r="JST4" s="19"/>
      <c r="JSU4" s="19"/>
      <c r="JSV4" s="19"/>
      <c r="JSW4" s="19"/>
      <c r="JSX4" s="19"/>
      <c r="JSY4" s="19"/>
      <c r="JSZ4" s="19"/>
      <c r="JTA4" s="19"/>
      <c r="JTB4" s="19"/>
      <c r="JTC4" s="19"/>
      <c r="JTD4" s="19"/>
      <c r="JTE4" s="19"/>
      <c r="JTF4" s="19"/>
      <c r="JTG4" s="19"/>
      <c r="JTH4" s="19"/>
      <c r="JTI4" s="19"/>
      <c r="JTJ4" s="19"/>
      <c r="JTK4" s="19"/>
      <c r="JTL4" s="19"/>
      <c r="JTM4" s="19"/>
      <c r="JTN4" s="19"/>
      <c r="JTO4" s="19"/>
      <c r="JTP4" s="19"/>
      <c r="JTQ4" s="19"/>
      <c r="JTR4" s="19"/>
      <c r="JTS4" s="19"/>
      <c r="JTT4" s="19"/>
      <c r="JTU4" s="19"/>
      <c r="JTV4" s="19"/>
      <c r="JTW4" s="19"/>
      <c r="JTX4" s="19"/>
      <c r="JTY4" s="19"/>
      <c r="JTZ4" s="19"/>
      <c r="JUA4" s="19"/>
      <c r="JUB4" s="19"/>
      <c r="JUC4" s="19"/>
      <c r="JUD4" s="19"/>
      <c r="JUE4" s="19"/>
      <c r="JUF4" s="19"/>
      <c r="JUG4" s="19"/>
      <c r="JUH4" s="19"/>
      <c r="JUI4" s="19"/>
      <c r="JUJ4" s="19"/>
      <c r="JUK4" s="19"/>
      <c r="JUL4" s="19"/>
      <c r="JUM4" s="19"/>
      <c r="JUN4" s="19"/>
      <c r="JUO4" s="19"/>
      <c r="JUP4" s="19"/>
      <c r="JUQ4" s="19"/>
      <c r="JUR4" s="19"/>
      <c r="JUS4" s="19"/>
      <c r="JUT4" s="19"/>
      <c r="JUU4" s="19"/>
      <c r="JUV4" s="19"/>
      <c r="JUW4" s="19"/>
      <c r="JUX4" s="19"/>
      <c r="JUY4" s="19"/>
      <c r="JUZ4" s="19"/>
      <c r="JVA4" s="19"/>
      <c r="JVB4" s="19"/>
      <c r="JVC4" s="19"/>
      <c r="JVD4" s="19"/>
      <c r="JVE4" s="19"/>
      <c r="JVF4" s="19"/>
      <c r="JVG4" s="19"/>
      <c r="JVH4" s="19"/>
      <c r="JVI4" s="19"/>
      <c r="JVJ4" s="19"/>
      <c r="JVK4" s="19"/>
      <c r="JVL4" s="19"/>
      <c r="JVM4" s="19"/>
      <c r="JVN4" s="19"/>
      <c r="JVO4" s="19"/>
      <c r="JVP4" s="19"/>
      <c r="JVQ4" s="19"/>
      <c r="JVR4" s="19"/>
      <c r="JVS4" s="19"/>
      <c r="JVT4" s="19"/>
      <c r="JVU4" s="19"/>
      <c r="JVV4" s="19"/>
      <c r="JVW4" s="19"/>
      <c r="JVX4" s="19"/>
      <c r="JVY4" s="19"/>
      <c r="JVZ4" s="19"/>
      <c r="JWA4" s="19"/>
      <c r="JWB4" s="19"/>
      <c r="JWC4" s="19"/>
      <c r="JWD4" s="19"/>
      <c r="JWE4" s="19"/>
      <c r="JWF4" s="19"/>
      <c r="JWG4" s="19"/>
      <c r="JWH4" s="19"/>
      <c r="JWI4" s="19"/>
      <c r="JWJ4" s="19"/>
      <c r="JWK4" s="19"/>
      <c r="JWL4" s="19"/>
      <c r="JWM4" s="19"/>
      <c r="JWN4" s="19"/>
      <c r="JWO4" s="19"/>
      <c r="JWP4" s="19"/>
      <c r="JWQ4" s="19"/>
      <c r="JWR4" s="19"/>
      <c r="JWS4" s="19"/>
      <c r="JWT4" s="19"/>
      <c r="JWU4" s="19"/>
      <c r="JWV4" s="19"/>
      <c r="JWW4" s="19"/>
      <c r="JWX4" s="19"/>
      <c r="JWY4" s="19"/>
      <c r="JWZ4" s="19"/>
      <c r="JXA4" s="19"/>
      <c r="JXB4" s="19"/>
      <c r="JXC4" s="19"/>
      <c r="JXD4" s="19"/>
      <c r="JXE4" s="19"/>
      <c r="JXF4" s="19"/>
      <c r="JXG4" s="19"/>
      <c r="JXH4" s="19"/>
      <c r="JXI4" s="19"/>
      <c r="JXJ4" s="19"/>
      <c r="JXK4" s="19"/>
      <c r="JXL4" s="19"/>
      <c r="JXM4" s="19"/>
      <c r="JXN4" s="19"/>
      <c r="JXO4" s="19"/>
      <c r="JXP4" s="19"/>
      <c r="JXQ4" s="19"/>
      <c r="JXR4" s="19"/>
      <c r="JXS4" s="19"/>
      <c r="JXT4" s="19"/>
      <c r="JXU4" s="19"/>
      <c r="JXV4" s="19"/>
      <c r="JXW4" s="19"/>
      <c r="JXX4" s="19"/>
      <c r="JXY4" s="19"/>
      <c r="JXZ4" s="19"/>
      <c r="JYA4" s="19"/>
      <c r="JYB4" s="19"/>
      <c r="JYC4" s="19"/>
      <c r="JYD4" s="19"/>
      <c r="JYE4" s="19"/>
      <c r="JYF4" s="19"/>
      <c r="JYG4" s="19"/>
      <c r="JYH4" s="19"/>
      <c r="JYI4" s="19"/>
      <c r="JYJ4" s="19"/>
      <c r="JYK4" s="19"/>
      <c r="JYL4" s="19"/>
      <c r="JYM4" s="19"/>
      <c r="JYN4" s="19"/>
      <c r="JYO4" s="19"/>
      <c r="JYP4" s="19"/>
      <c r="JYQ4" s="19"/>
      <c r="JYR4" s="19"/>
      <c r="JYS4" s="19"/>
      <c r="JYT4" s="19"/>
      <c r="JYU4" s="19"/>
      <c r="JYV4" s="19"/>
      <c r="JYW4" s="19"/>
      <c r="JYX4" s="19"/>
      <c r="JYY4" s="19"/>
      <c r="JYZ4" s="19"/>
      <c r="JZA4" s="19"/>
      <c r="JZB4" s="19"/>
      <c r="JZC4" s="19"/>
      <c r="JZD4" s="19"/>
      <c r="JZE4" s="19"/>
      <c r="JZF4" s="19"/>
      <c r="JZG4" s="19"/>
      <c r="JZH4" s="19"/>
      <c r="JZI4" s="19"/>
      <c r="JZJ4" s="19"/>
      <c r="JZK4" s="19"/>
      <c r="JZL4" s="19"/>
      <c r="JZM4" s="19"/>
      <c r="JZN4" s="19"/>
      <c r="JZO4" s="19"/>
      <c r="JZP4" s="19"/>
      <c r="JZQ4" s="19"/>
      <c r="JZR4" s="19"/>
      <c r="JZS4" s="19"/>
      <c r="JZT4" s="19"/>
      <c r="JZU4" s="19"/>
      <c r="JZV4" s="19"/>
      <c r="JZW4" s="19"/>
      <c r="JZX4" s="19"/>
      <c r="JZY4" s="19"/>
      <c r="JZZ4" s="19"/>
      <c r="KAA4" s="19"/>
      <c r="KAB4" s="19"/>
      <c r="KAC4" s="19"/>
      <c r="KAD4" s="19"/>
      <c r="KAE4" s="19"/>
      <c r="KAF4" s="19"/>
      <c r="KAG4" s="19"/>
      <c r="KAH4" s="19"/>
      <c r="KAI4" s="19"/>
      <c r="KAJ4" s="19"/>
      <c r="KAK4" s="19"/>
      <c r="KAL4" s="19"/>
      <c r="KAM4" s="19"/>
      <c r="KAN4" s="19"/>
      <c r="KAO4" s="19"/>
      <c r="KAP4" s="19"/>
      <c r="KAQ4" s="19"/>
      <c r="KAR4" s="19"/>
      <c r="KAS4" s="19"/>
      <c r="KAT4" s="19"/>
      <c r="KAU4" s="19"/>
      <c r="KAV4" s="19"/>
      <c r="KAW4" s="19"/>
      <c r="KAX4" s="19"/>
      <c r="KAY4" s="19"/>
      <c r="KAZ4" s="19"/>
      <c r="KBA4" s="19"/>
      <c r="KBB4" s="19"/>
      <c r="KBC4" s="19"/>
      <c r="KBD4" s="19"/>
      <c r="KBE4" s="19"/>
      <c r="KBF4" s="19"/>
      <c r="KBG4" s="19"/>
      <c r="KBH4" s="19"/>
      <c r="KBI4" s="19"/>
      <c r="KBJ4" s="19"/>
      <c r="KBK4" s="19"/>
      <c r="KBL4" s="19"/>
      <c r="KBM4" s="19"/>
      <c r="KBN4" s="19"/>
      <c r="KBO4" s="19"/>
      <c r="KBP4" s="19"/>
      <c r="KBQ4" s="19"/>
      <c r="KBR4" s="19"/>
      <c r="KBS4" s="19"/>
      <c r="KBT4" s="19"/>
      <c r="KBU4" s="19"/>
      <c r="KBV4" s="19"/>
      <c r="KBW4" s="19"/>
      <c r="KBX4" s="19"/>
      <c r="KBY4" s="19"/>
      <c r="KBZ4" s="19"/>
      <c r="KCA4" s="19"/>
      <c r="KCB4" s="19"/>
      <c r="KCC4" s="19"/>
      <c r="KCD4" s="19"/>
      <c r="KCE4" s="19"/>
      <c r="KCF4" s="19"/>
      <c r="KCG4" s="19"/>
      <c r="KCH4" s="19"/>
      <c r="KCI4" s="19"/>
      <c r="KCJ4" s="19"/>
      <c r="KCK4" s="19"/>
      <c r="KCL4" s="19"/>
      <c r="KCM4" s="19"/>
      <c r="KCN4" s="19"/>
      <c r="KCO4" s="19"/>
      <c r="KCP4" s="19"/>
      <c r="KCQ4" s="19"/>
      <c r="KCR4" s="19"/>
      <c r="KCS4" s="19"/>
      <c r="KCT4" s="19"/>
      <c r="KCU4" s="19"/>
      <c r="KCV4" s="19"/>
      <c r="KCW4" s="19"/>
      <c r="KCX4" s="19"/>
      <c r="KCY4" s="19"/>
      <c r="KCZ4" s="19"/>
      <c r="KDA4" s="19"/>
      <c r="KDB4" s="19"/>
      <c r="KDC4" s="19"/>
      <c r="KDD4" s="19"/>
      <c r="KDE4" s="19"/>
      <c r="KDF4" s="19"/>
      <c r="KDG4" s="19"/>
      <c r="KDH4" s="19"/>
      <c r="KDI4" s="19"/>
      <c r="KDJ4" s="19"/>
      <c r="KDK4" s="19"/>
      <c r="KDL4" s="19"/>
      <c r="KDM4" s="19"/>
      <c r="KDN4" s="19"/>
      <c r="KDO4" s="19"/>
      <c r="KDP4" s="19"/>
      <c r="KDQ4" s="19"/>
      <c r="KDR4" s="19"/>
      <c r="KDS4" s="19"/>
      <c r="KDT4" s="19"/>
      <c r="KDU4" s="19"/>
      <c r="KDV4" s="19"/>
      <c r="KDW4" s="19"/>
      <c r="KDX4" s="19"/>
      <c r="KDY4" s="19"/>
      <c r="KDZ4" s="19"/>
      <c r="KEA4" s="19"/>
      <c r="KEB4" s="19"/>
      <c r="KEC4" s="19"/>
      <c r="KED4" s="19"/>
      <c r="KEE4" s="19"/>
      <c r="KEF4" s="19"/>
      <c r="KEG4" s="19"/>
      <c r="KEH4" s="19"/>
      <c r="KEI4" s="19"/>
      <c r="KEJ4" s="19"/>
      <c r="KEK4" s="19"/>
      <c r="KEL4" s="19"/>
      <c r="KEM4" s="19"/>
      <c r="KEN4" s="19"/>
      <c r="KEO4" s="19"/>
      <c r="KEP4" s="19"/>
      <c r="KEQ4" s="19"/>
      <c r="KER4" s="19"/>
      <c r="KES4" s="19"/>
      <c r="KET4" s="19"/>
      <c r="KEU4" s="19"/>
      <c r="KEV4" s="19"/>
      <c r="KEW4" s="19"/>
      <c r="KEX4" s="19"/>
      <c r="KEY4" s="19"/>
      <c r="KEZ4" s="19"/>
      <c r="KFA4" s="19"/>
      <c r="KFB4" s="19"/>
      <c r="KFC4" s="19"/>
      <c r="KFD4" s="19"/>
      <c r="KFE4" s="19"/>
      <c r="KFF4" s="19"/>
      <c r="KFG4" s="19"/>
      <c r="KFH4" s="19"/>
      <c r="KFI4" s="19"/>
      <c r="KFJ4" s="19"/>
      <c r="KFK4" s="19"/>
      <c r="KFL4" s="19"/>
      <c r="KFM4" s="19"/>
      <c r="KFN4" s="19"/>
      <c r="KFO4" s="19"/>
      <c r="KFP4" s="19"/>
      <c r="KFQ4" s="19"/>
      <c r="KFR4" s="19"/>
      <c r="KFS4" s="19"/>
      <c r="KFT4" s="19"/>
      <c r="KFU4" s="19"/>
      <c r="KFV4" s="19"/>
      <c r="KFW4" s="19"/>
      <c r="KFX4" s="19"/>
      <c r="KFY4" s="19"/>
      <c r="KFZ4" s="19"/>
      <c r="KGA4" s="19"/>
      <c r="KGB4" s="19"/>
      <c r="KGC4" s="19"/>
      <c r="KGD4" s="19"/>
      <c r="KGE4" s="19"/>
      <c r="KGF4" s="19"/>
      <c r="KGG4" s="19"/>
      <c r="KGH4" s="19"/>
      <c r="KGI4" s="19"/>
      <c r="KGJ4" s="19"/>
      <c r="KGK4" s="19"/>
      <c r="KGL4" s="19"/>
      <c r="KGM4" s="19"/>
      <c r="KGN4" s="19"/>
      <c r="KGO4" s="19"/>
      <c r="KGP4" s="19"/>
      <c r="KGQ4" s="19"/>
      <c r="KGR4" s="19"/>
      <c r="KGS4" s="19"/>
      <c r="KGT4" s="19"/>
      <c r="KGU4" s="19"/>
      <c r="KGV4" s="19"/>
      <c r="KGW4" s="19"/>
      <c r="KGX4" s="19"/>
      <c r="KGY4" s="19"/>
      <c r="KGZ4" s="19"/>
      <c r="KHA4" s="19"/>
      <c r="KHB4" s="19"/>
      <c r="KHC4" s="19"/>
      <c r="KHD4" s="19"/>
      <c r="KHE4" s="19"/>
      <c r="KHF4" s="19"/>
      <c r="KHG4" s="19"/>
      <c r="KHH4" s="19"/>
      <c r="KHI4" s="19"/>
      <c r="KHJ4" s="19"/>
      <c r="KHK4" s="19"/>
      <c r="KHL4" s="19"/>
      <c r="KHM4" s="19"/>
      <c r="KHN4" s="19"/>
      <c r="KHO4" s="19"/>
      <c r="KHP4" s="19"/>
      <c r="KHQ4" s="19"/>
      <c r="KHR4" s="19"/>
      <c r="KHS4" s="19"/>
      <c r="KHT4" s="19"/>
      <c r="KHU4" s="19"/>
      <c r="KHV4" s="19"/>
      <c r="KHW4" s="19"/>
      <c r="KHX4" s="19"/>
      <c r="KHY4" s="19"/>
      <c r="KHZ4" s="19"/>
      <c r="KIA4" s="19"/>
      <c r="KIB4" s="19"/>
      <c r="KIC4" s="19"/>
      <c r="KID4" s="19"/>
      <c r="KIE4" s="19"/>
      <c r="KIF4" s="19"/>
      <c r="KIG4" s="19"/>
      <c r="KIH4" s="19"/>
      <c r="KII4" s="19"/>
      <c r="KIJ4" s="19"/>
      <c r="KIK4" s="19"/>
      <c r="KIL4" s="19"/>
      <c r="KIM4" s="19"/>
      <c r="KIN4" s="19"/>
      <c r="KIO4" s="19"/>
      <c r="KIP4" s="19"/>
      <c r="KIQ4" s="19"/>
      <c r="KIR4" s="19"/>
      <c r="KIS4" s="19"/>
      <c r="KIT4" s="19"/>
      <c r="KIU4" s="19"/>
      <c r="KIV4" s="19"/>
      <c r="KIW4" s="19"/>
      <c r="KIX4" s="19"/>
      <c r="KIY4" s="19"/>
      <c r="KIZ4" s="19"/>
      <c r="KJA4" s="19"/>
      <c r="KJB4" s="19"/>
      <c r="KJC4" s="19"/>
      <c r="KJD4" s="19"/>
      <c r="KJE4" s="19"/>
      <c r="KJF4" s="19"/>
      <c r="KJG4" s="19"/>
      <c r="KJH4" s="19"/>
      <c r="KJI4" s="19"/>
      <c r="KJJ4" s="19"/>
      <c r="KJK4" s="19"/>
      <c r="KJL4" s="19"/>
      <c r="KJM4" s="19"/>
      <c r="KJN4" s="19"/>
      <c r="KJO4" s="19"/>
      <c r="KJP4" s="19"/>
      <c r="KJQ4" s="19"/>
      <c r="KJR4" s="19"/>
      <c r="KJS4" s="19"/>
      <c r="KJT4" s="19"/>
      <c r="KJU4" s="19"/>
      <c r="KJV4" s="19"/>
      <c r="KJW4" s="19"/>
      <c r="KJX4" s="19"/>
      <c r="KJY4" s="19"/>
      <c r="KJZ4" s="19"/>
      <c r="KKA4" s="19"/>
      <c r="KKB4" s="19"/>
      <c r="KKC4" s="19"/>
      <c r="KKD4" s="19"/>
      <c r="KKE4" s="19"/>
      <c r="KKF4" s="19"/>
      <c r="KKG4" s="19"/>
      <c r="KKH4" s="19"/>
      <c r="KKI4" s="19"/>
      <c r="KKJ4" s="19"/>
      <c r="KKK4" s="19"/>
      <c r="KKL4" s="19"/>
      <c r="KKM4" s="19"/>
      <c r="KKN4" s="19"/>
      <c r="KKO4" s="19"/>
      <c r="KKP4" s="19"/>
      <c r="KKQ4" s="19"/>
      <c r="KKR4" s="19"/>
      <c r="KKS4" s="19"/>
      <c r="KKT4" s="19"/>
      <c r="KKU4" s="19"/>
      <c r="KKV4" s="19"/>
      <c r="KKW4" s="19"/>
      <c r="KKX4" s="19"/>
      <c r="KKY4" s="19"/>
      <c r="KKZ4" s="19"/>
      <c r="KLA4" s="19"/>
      <c r="KLB4" s="19"/>
      <c r="KLC4" s="19"/>
      <c r="KLD4" s="19"/>
      <c r="KLE4" s="19"/>
      <c r="KLF4" s="19"/>
      <c r="KLG4" s="19"/>
      <c r="KLH4" s="19"/>
      <c r="KLI4" s="19"/>
      <c r="KLJ4" s="19"/>
      <c r="KLK4" s="19"/>
      <c r="KLL4" s="19"/>
      <c r="KLM4" s="19"/>
      <c r="KLN4" s="19"/>
      <c r="KLO4" s="19"/>
      <c r="KLP4" s="19"/>
      <c r="KLQ4" s="19"/>
      <c r="KLR4" s="19"/>
      <c r="KLS4" s="19"/>
      <c r="KLT4" s="19"/>
      <c r="KLU4" s="19"/>
      <c r="KLV4" s="19"/>
      <c r="KLW4" s="19"/>
      <c r="KLX4" s="19"/>
      <c r="KLY4" s="19"/>
      <c r="KLZ4" s="19"/>
      <c r="KMA4" s="19"/>
      <c r="KMB4" s="19"/>
      <c r="KMC4" s="19"/>
      <c r="KMD4" s="19"/>
      <c r="KME4" s="19"/>
      <c r="KMF4" s="19"/>
      <c r="KMG4" s="19"/>
      <c r="KMH4" s="19"/>
      <c r="KMI4" s="19"/>
      <c r="KMJ4" s="19"/>
      <c r="KMK4" s="19"/>
      <c r="KML4" s="19"/>
      <c r="KMM4" s="19"/>
      <c r="KMN4" s="19"/>
      <c r="KMO4" s="19"/>
      <c r="KMP4" s="19"/>
      <c r="KMQ4" s="19"/>
      <c r="KMR4" s="19"/>
      <c r="KMS4" s="19"/>
      <c r="KMT4" s="19"/>
      <c r="KMU4" s="19"/>
      <c r="KMV4" s="19"/>
      <c r="KMW4" s="19"/>
      <c r="KMX4" s="19"/>
      <c r="KMY4" s="19"/>
      <c r="KMZ4" s="19"/>
      <c r="KNA4" s="19"/>
      <c r="KNB4" s="19"/>
      <c r="KNC4" s="19"/>
      <c r="KND4" s="19"/>
      <c r="KNE4" s="19"/>
      <c r="KNF4" s="19"/>
      <c r="KNG4" s="19"/>
      <c r="KNH4" s="19"/>
      <c r="KNI4" s="19"/>
      <c r="KNJ4" s="19"/>
      <c r="KNK4" s="19"/>
      <c r="KNL4" s="19"/>
      <c r="KNM4" s="19"/>
      <c r="KNN4" s="19"/>
      <c r="KNO4" s="19"/>
      <c r="KNP4" s="19"/>
      <c r="KNQ4" s="19"/>
      <c r="KNR4" s="19"/>
      <c r="KNS4" s="19"/>
      <c r="KNT4" s="19"/>
      <c r="KNU4" s="19"/>
      <c r="KNV4" s="19"/>
      <c r="KNW4" s="19"/>
      <c r="KNX4" s="19"/>
      <c r="KNY4" s="19"/>
      <c r="KNZ4" s="19"/>
      <c r="KOA4" s="19"/>
      <c r="KOB4" s="19"/>
      <c r="KOC4" s="19"/>
      <c r="KOD4" s="19"/>
      <c r="KOE4" s="19"/>
      <c r="KOF4" s="19"/>
      <c r="KOG4" s="19"/>
      <c r="KOH4" s="19"/>
      <c r="KOI4" s="19"/>
      <c r="KOJ4" s="19"/>
      <c r="KOK4" s="19"/>
      <c r="KOL4" s="19"/>
      <c r="KOM4" s="19"/>
      <c r="KON4" s="19"/>
      <c r="KOO4" s="19"/>
      <c r="KOP4" s="19"/>
      <c r="KOQ4" s="19"/>
      <c r="KOR4" s="19"/>
      <c r="KOS4" s="19"/>
      <c r="KOT4" s="19"/>
      <c r="KOU4" s="19"/>
      <c r="KOV4" s="19"/>
      <c r="KOW4" s="19"/>
      <c r="KOX4" s="19"/>
      <c r="KOY4" s="19"/>
      <c r="KOZ4" s="19"/>
      <c r="KPA4" s="19"/>
      <c r="KPB4" s="19"/>
      <c r="KPC4" s="19"/>
      <c r="KPD4" s="19"/>
      <c r="KPE4" s="19"/>
      <c r="KPF4" s="19"/>
      <c r="KPG4" s="19"/>
      <c r="KPH4" s="19"/>
      <c r="KPI4" s="19"/>
      <c r="KPJ4" s="19"/>
      <c r="KPK4" s="19"/>
      <c r="KPL4" s="19"/>
      <c r="KPM4" s="19"/>
      <c r="KPN4" s="19"/>
      <c r="KPO4" s="19"/>
      <c r="KPP4" s="19"/>
      <c r="KPQ4" s="19"/>
      <c r="KPR4" s="19"/>
      <c r="KPS4" s="19"/>
      <c r="KPT4" s="19"/>
      <c r="KPU4" s="19"/>
      <c r="KPV4" s="19"/>
      <c r="KPW4" s="19"/>
      <c r="KPX4" s="19"/>
      <c r="KPY4" s="19"/>
      <c r="KPZ4" s="19"/>
      <c r="KQA4" s="19"/>
      <c r="KQB4" s="19"/>
      <c r="KQC4" s="19"/>
      <c r="KQD4" s="19"/>
      <c r="KQE4" s="19"/>
      <c r="KQF4" s="19"/>
      <c r="KQG4" s="19"/>
      <c r="KQH4" s="19"/>
      <c r="KQI4" s="19"/>
      <c r="KQJ4" s="19"/>
      <c r="KQK4" s="19"/>
      <c r="KQL4" s="19"/>
      <c r="KQM4" s="19"/>
      <c r="KQN4" s="19"/>
      <c r="KQO4" s="19"/>
      <c r="KQP4" s="19"/>
      <c r="KQQ4" s="19"/>
      <c r="KQR4" s="19"/>
      <c r="KQS4" s="19"/>
      <c r="KQT4" s="19"/>
      <c r="KQU4" s="19"/>
      <c r="KQV4" s="19"/>
      <c r="KQW4" s="19"/>
      <c r="KQX4" s="19"/>
      <c r="KQY4" s="19"/>
      <c r="KQZ4" s="19"/>
      <c r="KRA4" s="19"/>
      <c r="KRB4" s="19"/>
      <c r="KRC4" s="19"/>
      <c r="KRD4" s="19"/>
      <c r="KRE4" s="19"/>
      <c r="KRF4" s="19"/>
      <c r="KRG4" s="19"/>
      <c r="KRH4" s="19"/>
      <c r="KRI4" s="19"/>
      <c r="KRJ4" s="19"/>
      <c r="KRK4" s="19"/>
      <c r="KRL4" s="19"/>
      <c r="KRM4" s="19"/>
      <c r="KRN4" s="19"/>
      <c r="KRO4" s="19"/>
      <c r="KRP4" s="19"/>
      <c r="KRQ4" s="19"/>
      <c r="KRR4" s="19"/>
      <c r="KRS4" s="19"/>
      <c r="KRT4" s="19"/>
      <c r="KRU4" s="19"/>
      <c r="KRV4" s="19"/>
      <c r="KRW4" s="19"/>
      <c r="KRX4" s="19"/>
      <c r="KRY4" s="19"/>
      <c r="KRZ4" s="19"/>
      <c r="KSA4" s="19"/>
      <c r="KSB4" s="19"/>
      <c r="KSC4" s="19"/>
      <c r="KSD4" s="19"/>
      <c r="KSE4" s="19"/>
      <c r="KSF4" s="19"/>
      <c r="KSG4" s="19"/>
      <c r="KSH4" s="19"/>
      <c r="KSI4" s="19"/>
      <c r="KSJ4" s="19"/>
      <c r="KSK4" s="19"/>
      <c r="KSL4" s="19"/>
      <c r="KSM4" s="19"/>
      <c r="KSN4" s="19"/>
      <c r="KSO4" s="19"/>
      <c r="KSP4" s="19"/>
      <c r="KSQ4" s="19"/>
      <c r="KSR4" s="19"/>
      <c r="KSS4" s="19"/>
      <c r="KST4" s="19"/>
      <c r="KSU4" s="19"/>
      <c r="KSV4" s="19"/>
      <c r="KSW4" s="19"/>
      <c r="KSX4" s="19"/>
      <c r="KSY4" s="19"/>
      <c r="KSZ4" s="19"/>
      <c r="KTA4" s="19"/>
      <c r="KTB4" s="19"/>
      <c r="KTC4" s="19"/>
      <c r="KTD4" s="19"/>
      <c r="KTE4" s="19"/>
      <c r="KTF4" s="19"/>
      <c r="KTG4" s="19"/>
      <c r="KTH4" s="19"/>
      <c r="KTI4" s="19"/>
      <c r="KTJ4" s="19"/>
      <c r="KTK4" s="19"/>
      <c r="KTL4" s="19"/>
      <c r="KTM4" s="19"/>
      <c r="KTN4" s="19"/>
      <c r="KTO4" s="19"/>
      <c r="KTP4" s="19"/>
      <c r="KTQ4" s="19"/>
      <c r="KTR4" s="19"/>
      <c r="KTS4" s="19"/>
      <c r="KTT4" s="19"/>
      <c r="KTU4" s="19"/>
      <c r="KTV4" s="19"/>
      <c r="KTW4" s="19"/>
      <c r="KTX4" s="19"/>
      <c r="KTY4" s="19"/>
      <c r="KTZ4" s="19"/>
      <c r="KUA4" s="19"/>
      <c r="KUB4" s="19"/>
      <c r="KUC4" s="19"/>
      <c r="KUD4" s="19"/>
      <c r="KUE4" s="19"/>
      <c r="KUF4" s="19"/>
      <c r="KUG4" s="19"/>
      <c r="KUH4" s="19"/>
      <c r="KUI4" s="19"/>
      <c r="KUJ4" s="19"/>
      <c r="KUK4" s="19"/>
      <c r="KUL4" s="19"/>
      <c r="KUM4" s="19"/>
      <c r="KUN4" s="19"/>
      <c r="KUO4" s="19"/>
      <c r="KUP4" s="19"/>
      <c r="KUQ4" s="19"/>
      <c r="KUR4" s="19"/>
      <c r="KUS4" s="19"/>
      <c r="KUT4" s="19"/>
      <c r="KUU4" s="19"/>
      <c r="KUV4" s="19"/>
      <c r="KUW4" s="19"/>
      <c r="KUX4" s="19"/>
      <c r="KUY4" s="19"/>
      <c r="KUZ4" s="19"/>
      <c r="KVA4" s="19"/>
      <c r="KVB4" s="19"/>
      <c r="KVC4" s="19"/>
      <c r="KVD4" s="19"/>
      <c r="KVE4" s="19"/>
      <c r="KVF4" s="19"/>
      <c r="KVG4" s="19"/>
      <c r="KVH4" s="19"/>
      <c r="KVI4" s="19"/>
      <c r="KVJ4" s="19"/>
      <c r="KVK4" s="19"/>
      <c r="KVL4" s="19"/>
      <c r="KVM4" s="19"/>
      <c r="KVN4" s="19"/>
      <c r="KVO4" s="19"/>
      <c r="KVP4" s="19"/>
      <c r="KVQ4" s="19"/>
      <c r="KVR4" s="19"/>
      <c r="KVS4" s="19"/>
      <c r="KVT4" s="19"/>
      <c r="KVU4" s="19"/>
      <c r="KVV4" s="19"/>
      <c r="KVW4" s="19"/>
      <c r="KVX4" s="19"/>
      <c r="KVY4" s="19"/>
      <c r="KVZ4" s="19"/>
      <c r="KWA4" s="19"/>
      <c r="KWB4" s="19"/>
      <c r="KWC4" s="19"/>
      <c r="KWD4" s="19"/>
      <c r="KWE4" s="19"/>
      <c r="KWF4" s="19"/>
      <c r="KWG4" s="19"/>
      <c r="KWH4" s="19"/>
      <c r="KWI4" s="19"/>
      <c r="KWJ4" s="19"/>
      <c r="KWK4" s="19"/>
      <c r="KWL4" s="19"/>
      <c r="KWM4" s="19"/>
      <c r="KWN4" s="19"/>
      <c r="KWO4" s="19"/>
      <c r="KWP4" s="19"/>
      <c r="KWQ4" s="19"/>
      <c r="KWR4" s="19"/>
      <c r="KWS4" s="19"/>
      <c r="KWT4" s="19"/>
      <c r="KWU4" s="19"/>
      <c r="KWV4" s="19"/>
      <c r="KWW4" s="19"/>
      <c r="KWX4" s="19"/>
      <c r="KWY4" s="19"/>
      <c r="KWZ4" s="19"/>
      <c r="KXA4" s="19"/>
      <c r="KXB4" s="19"/>
      <c r="KXC4" s="19"/>
      <c r="KXD4" s="19"/>
      <c r="KXE4" s="19"/>
      <c r="KXF4" s="19"/>
      <c r="KXG4" s="19"/>
      <c r="KXH4" s="19"/>
      <c r="KXI4" s="19"/>
      <c r="KXJ4" s="19"/>
      <c r="KXK4" s="19"/>
      <c r="KXL4" s="19"/>
      <c r="KXM4" s="19"/>
      <c r="KXN4" s="19"/>
      <c r="KXO4" s="19"/>
      <c r="KXP4" s="19"/>
      <c r="KXQ4" s="19"/>
      <c r="KXR4" s="19"/>
      <c r="KXS4" s="19"/>
      <c r="KXT4" s="19"/>
      <c r="KXU4" s="19"/>
      <c r="KXV4" s="19"/>
      <c r="KXW4" s="19"/>
      <c r="KXX4" s="19"/>
      <c r="KXY4" s="19"/>
      <c r="KXZ4" s="19"/>
      <c r="KYA4" s="19"/>
      <c r="KYB4" s="19"/>
      <c r="KYC4" s="19"/>
      <c r="KYD4" s="19"/>
      <c r="KYE4" s="19"/>
      <c r="KYF4" s="19"/>
      <c r="KYG4" s="19"/>
      <c r="KYH4" s="19"/>
      <c r="KYI4" s="19"/>
      <c r="KYJ4" s="19"/>
      <c r="KYK4" s="19"/>
      <c r="KYL4" s="19"/>
      <c r="KYM4" s="19"/>
      <c r="KYN4" s="19"/>
      <c r="KYO4" s="19"/>
      <c r="KYP4" s="19"/>
      <c r="KYQ4" s="19"/>
      <c r="KYR4" s="19"/>
      <c r="KYS4" s="19"/>
      <c r="KYT4" s="19"/>
      <c r="KYU4" s="19"/>
      <c r="KYV4" s="19"/>
      <c r="KYW4" s="19"/>
      <c r="KYX4" s="19"/>
      <c r="KYY4" s="19"/>
      <c r="KYZ4" s="19"/>
      <c r="KZA4" s="19"/>
      <c r="KZB4" s="19"/>
      <c r="KZC4" s="19"/>
      <c r="KZD4" s="19"/>
      <c r="KZE4" s="19"/>
      <c r="KZF4" s="19"/>
      <c r="KZG4" s="19"/>
      <c r="KZH4" s="19"/>
      <c r="KZI4" s="19"/>
      <c r="KZJ4" s="19"/>
      <c r="KZK4" s="19"/>
      <c r="KZL4" s="19"/>
      <c r="KZM4" s="19"/>
      <c r="KZN4" s="19"/>
      <c r="KZO4" s="19"/>
      <c r="KZP4" s="19"/>
      <c r="KZQ4" s="19"/>
      <c r="KZR4" s="19"/>
      <c r="KZS4" s="19"/>
      <c r="KZT4" s="19"/>
      <c r="KZU4" s="19"/>
      <c r="KZV4" s="19"/>
      <c r="KZW4" s="19"/>
      <c r="KZX4" s="19"/>
      <c r="KZY4" s="19"/>
      <c r="KZZ4" s="19"/>
      <c r="LAA4" s="19"/>
      <c r="LAB4" s="19"/>
      <c r="LAC4" s="19"/>
      <c r="LAD4" s="19"/>
      <c r="LAE4" s="19"/>
      <c r="LAF4" s="19"/>
      <c r="LAG4" s="19"/>
      <c r="LAH4" s="19"/>
      <c r="LAI4" s="19"/>
      <c r="LAJ4" s="19"/>
      <c r="LAK4" s="19"/>
      <c r="LAL4" s="19"/>
      <c r="LAM4" s="19"/>
      <c r="LAN4" s="19"/>
      <c r="LAO4" s="19"/>
      <c r="LAP4" s="19"/>
      <c r="LAQ4" s="19"/>
      <c r="LAR4" s="19"/>
      <c r="LAS4" s="19"/>
      <c r="LAT4" s="19"/>
      <c r="LAU4" s="19"/>
      <c r="LAV4" s="19"/>
      <c r="LAW4" s="19"/>
      <c r="LAX4" s="19"/>
      <c r="LAY4" s="19"/>
      <c r="LAZ4" s="19"/>
      <c r="LBA4" s="19"/>
      <c r="LBB4" s="19"/>
      <c r="LBC4" s="19"/>
      <c r="LBD4" s="19"/>
      <c r="LBE4" s="19"/>
      <c r="LBF4" s="19"/>
      <c r="LBG4" s="19"/>
      <c r="LBH4" s="19"/>
      <c r="LBI4" s="19"/>
      <c r="LBJ4" s="19"/>
      <c r="LBK4" s="19"/>
      <c r="LBL4" s="19"/>
      <c r="LBM4" s="19"/>
      <c r="LBN4" s="19"/>
      <c r="LBO4" s="19"/>
      <c r="LBP4" s="19"/>
      <c r="LBQ4" s="19"/>
      <c r="LBR4" s="19"/>
      <c r="LBS4" s="19"/>
      <c r="LBT4" s="19"/>
      <c r="LBU4" s="19"/>
      <c r="LBV4" s="19"/>
      <c r="LBW4" s="19"/>
      <c r="LBX4" s="19"/>
      <c r="LBY4" s="19"/>
      <c r="LBZ4" s="19"/>
      <c r="LCA4" s="19"/>
      <c r="LCB4" s="19"/>
      <c r="LCC4" s="19"/>
      <c r="LCD4" s="19"/>
      <c r="LCE4" s="19"/>
      <c r="LCF4" s="19"/>
      <c r="LCG4" s="19"/>
      <c r="LCH4" s="19"/>
      <c r="LCI4" s="19"/>
      <c r="LCJ4" s="19"/>
      <c r="LCK4" s="19"/>
      <c r="LCL4" s="19"/>
      <c r="LCM4" s="19"/>
      <c r="LCN4" s="19"/>
      <c r="LCO4" s="19"/>
      <c r="LCP4" s="19"/>
      <c r="LCQ4" s="19"/>
      <c r="LCR4" s="19"/>
      <c r="LCS4" s="19"/>
      <c r="LCT4" s="19"/>
      <c r="LCU4" s="19"/>
      <c r="LCV4" s="19"/>
      <c r="LCW4" s="19"/>
      <c r="LCX4" s="19"/>
      <c r="LCY4" s="19"/>
      <c r="LCZ4" s="19"/>
      <c r="LDA4" s="19"/>
      <c r="LDB4" s="19"/>
      <c r="LDC4" s="19"/>
      <c r="LDD4" s="19"/>
      <c r="LDE4" s="19"/>
      <c r="LDF4" s="19"/>
      <c r="LDG4" s="19"/>
      <c r="LDH4" s="19"/>
      <c r="LDI4" s="19"/>
      <c r="LDJ4" s="19"/>
      <c r="LDK4" s="19"/>
      <c r="LDL4" s="19"/>
      <c r="LDM4" s="19"/>
      <c r="LDN4" s="19"/>
      <c r="LDO4" s="19"/>
      <c r="LDP4" s="19"/>
      <c r="LDQ4" s="19"/>
      <c r="LDR4" s="19"/>
      <c r="LDS4" s="19"/>
      <c r="LDT4" s="19"/>
      <c r="LDU4" s="19"/>
      <c r="LDV4" s="19"/>
      <c r="LDW4" s="19"/>
      <c r="LDX4" s="19"/>
      <c r="LDY4" s="19"/>
      <c r="LDZ4" s="19"/>
      <c r="LEA4" s="19"/>
      <c r="LEB4" s="19"/>
      <c r="LEC4" s="19"/>
      <c r="LED4" s="19"/>
      <c r="LEE4" s="19"/>
      <c r="LEF4" s="19"/>
      <c r="LEG4" s="19"/>
      <c r="LEH4" s="19"/>
      <c r="LEI4" s="19"/>
      <c r="LEJ4" s="19"/>
      <c r="LEK4" s="19"/>
      <c r="LEL4" s="19"/>
      <c r="LEM4" s="19"/>
      <c r="LEN4" s="19"/>
      <c r="LEO4" s="19"/>
      <c r="LEP4" s="19"/>
      <c r="LEQ4" s="19"/>
      <c r="LER4" s="19"/>
      <c r="LES4" s="19"/>
      <c r="LET4" s="19"/>
      <c r="LEU4" s="19"/>
      <c r="LEV4" s="19"/>
      <c r="LEW4" s="19"/>
      <c r="LEX4" s="19"/>
      <c r="LEY4" s="19"/>
      <c r="LEZ4" s="19"/>
      <c r="LFA4" s="19"/>
      <c r="LFB4" s="19"/>
      <c r="LFC4" s="19"/>
      <c r="LFD4" s="19"/>
      <c r="LFE4" s="19"/>
      <c r="LFF4" s="19"/>
      <c r="LFG4" s="19"/>
      <c r="LFH4" s="19"/>
      <c r="LFI4" s="19"/>
      <c r="LFJ4" s="19"/>
      <c r="LFK4" s="19"/>
      <c r="LFL4" s="19"/>
      <c r="LFM4" s="19"/>
      <c r="LFN4" s="19"/>
      <c r="LFO4" s="19"/>
      <c r="LFP4" s="19"/>
      <c r="LFQ4" s="19"/>
      <c r="LFR4" s="19"/>
      <c r="LFS4" s="19"/>
      <c r="LFT4" s="19"/>
      <c r="LFU4" s="19"/>
      <c r="LFV4" s="19"/>
      <c r="LFW4" s="19"/>
      <c r="LFX4" s="19"/>
      <c r="LFY4" s="19"/>
      <c r="LFZ4" s="19"/>
      <c r="LGA4" s="19"/>
      <c r="LGB4" s="19"/>
      <c r="LGC4" s="19"/>
      <c r="LGD4" s="19"/>
      <c r="LGE4" s="19"/>
      <c r="LGF4" s="19"/>
      <c r="LGG4" s="19"/>
      <c r="LGH4" s="19"/>
      <c r="LGI4" s="19"/>
      <c r="LGJ4" s="19"/>
      <c r="LGK4" s="19"/>
      <c r="LGL4" s="19"/>
      <c r="LGM4" s="19"/>
      <c r="LGN4" s="19"/>
      <c r="LGO4" s="19"/>
      <c r="LGP4" s="19"/>
      <c r="LGQ4" s="19"/>
      <c r="LGR4" s="19"/>
      <c r="LGS4" s="19"/>
      <c r="LGT4" s="19"/>
      <c r="LGU4" s="19"/>
      <c r="LGV4" s="19"/>
      <c r="LGW4" s="19"/>
      <c r="LGX4" s="19"/>
      <c r="LGY4" s="19"/>
      <c r="LGZ4" s="19"/>
      <c r="LHA4" s="19"/>
      <c r="LHB4" s="19"/>
      <c r="LHC4" s="19"/>
      <c r="LHD4" s="19"/>
      <c r="LHE4" s="19"/>
      <c r="LHF4" s="19"/>
      <c r="LHG4" s="19"/>
      <c r="LHH4" s="19"/>
      <c r="LHI4" s="19"/>
      <c r="LHJ4" s="19"/>
      <c r="LHK4" s="19"/>
      <c r="LHL4" s="19"/>
      <c r="LHM4" s="19"/>
      <c r="LHN4" s="19"/>
      <c r="LHO4" s="19"/>
      <c r="LHP4" s="19"/>
      <c r="LHQ4" s="19"/>
      <c r="LHR4" s="19"/>
      <c r="LHS4" s="19"/>
      <c r="LHT4" s="19"/>
      <c r="LHU4" s="19"/>
      <c r="LHV4" s="19"/>
      <c r="LHW4" s="19"/>
      <c r="LHX4" s="19"/>
      <c r="LHY4" s="19"/>
      <c r="LHZ4" s="19"/>
      <c r="LIA4" s="19"/>
      <c r="LIB4" s="19"/>
      <c r="LIC4" s="19"/>
      <c r="LID4" s="19"/>
      <c r="LIE4" s="19"/>
      <c r="LIF4" s="19"/>
      <c r="LIG4" s="19"/>
      <c r="LIH4" s="19"/>
      <c r="LII4" s="19"/>
      <c r="LIJ4" s="19"/>
      <c r="LIK4" s="19"/>
      <c r="LIL4" s="19"/>
      <c r="LIM4" s="19"/>
      <c r="LIN4" s="19"/>
      <c r="LIO4" s="19"/>
      <c r="LIP4" s="19"/>
      <c r="LIQ4" s="19"/>
      <c r="LIR4" s="19"/>
      <c r="LIS4" s="19"/>
      <c r="LIT4" s="19"/>
      <c r="LIU4" s="19"/>
      <c r="LIV4" s="19"/>
      <c r="LIW4" s="19"/>
      <c r="LIX4" s="19"/>
      <c r="LIY4" s="19"/>
      <c r="LIZ4" s="19"/>
      <c r="LJA4" s="19"/>
      <c r="LJB4" s="19"/>
      <c r="LJC4" s="19"/>
      <c r="LJD4" s="19"/>
      <c r="LJE4" s="19"/>
      <c r="LJF4" s="19"/>
      <c r="LJG4" s="19"/>
      <c r="LJH4" s="19"/>
      <c r="LJI4" s="19"/>
      <c r="LJJ4" s="19"/>
      <c r="LJK4" s="19"/>
      <c r="LJL4" s="19"/>
      <c r="LJM4" s="19"/>
      <c r="LJN4" s="19"/>
      <c r="LJO4" s="19"/>
      <c r="LJP4" s="19"/>
      <c r="LJQ4" s="19"/>
      <c r="LJR4" s="19"/>
      <c r="LJS4" s="19"/>
      <c r="LJT4" s="19"/>
      <c r="LJU4" s="19"/>
      <c r="LJV4" s="19"/>
      <c r="LJW4" s="19"/>
      <c r="LJX4" s="19"/>
      <c r="LJY4" s="19"/>
      <c r="LJZ4" s="19"/>
      <c r="LKA4" s="19"/>
      <c r="LKB4" s="19"/>
      <c r="LKC4" s="19"/>
      <c r="LKD4" s="19"/>
      <c r="LKE4" s="19"/>
      <c r="LKF4" s="19"/>
      <c r="LKG4" s="19"/>
      <c r="LKH4" s="19"/>
      <c r="LKI4" s="19"/>
      <c r="LKJ4" s="19"/>
      <c r="LKK4" s="19"/>
      <c r="LKL4" s="19"/>
      <c r="LKM4" s="19"/>
      <c r="LKN4" s="19"/>
      <c r="LKO4" s="19"/>
      <c r="LKP4" s="19"/>
      <c r="LKQ4" s="19"/>
      <c r="LKR4" s="19"/>
      <c r="LKS4" s="19"/>
      <c r="LKT4" s="19"/>
      <c r="LKU4" s="19"/>
      <c r="LKV4" s="19"/>
      <c r="LKW4" s="19"/>
      <c r="LKX4" s="19"/>
      <c r="LKY4" s="19"/>
      <c r="LKZ4" s="19"/>
      <c r="LLA4" s="19"/>
      <c r="LLB4" s="19"/>
      <c r="LLC4" s="19"/>
      <c r="LLD4" s="19"/>
      <c r="LLE4" s="19"/>
      <c r="LLF4" s="19"/>
      <c r="LLG4" s="19"/>
      <c r="LLH4" s="19"/>
      <c r="LLI4" s="19"/>
      <c r="LLJ4" s="19"/>
      <c r="LLK4" s="19"/>
      <c r="LLL4" s="19"/>
      <c r="LLM4" s="19"/>
      <c r="LLN4" s="19"/>
      <c r="LLO4" s="19"/>
      <c r="LLP4" s="19"/>
      <c r="LLQ4" s="19"/>
      <c r="LLR4" s="19"/>
      <c r="LLS4" s="19"/>
      <c r="LLT4" s="19"/>
      <c r="LLU4" s="19"/>
      <c r="LLV4" s="19"/>
      <c r="LLW4" s="19"/>
      <c r="LLX4" s="19"/>
      <c r="LLY4" s="19"/>
      <c r="LLZ4" s="19"/>
      <c r="LMA4" s="19"/>
      <c r="LMB4" s="19"/>
      <c r="LMC4" s="19"/>
      <c r="LMD4" s="19"/>
      <c r="LME4" s="19"/>
      <c r="LMF4" s="19"/>
      <c r="LMG4" s="19"/>
      <c r="LMH4" s="19"/>
      <c r="LMI4" s="19"/>
      <c r="LMJ4" s="19"/>
      <c r="LMK4" s="19"/>
      <c r="LML4" s="19"/>
      <c r="LMM4" s="19"/>
      <c r="LMN4" s="19"/>
      <c r="LMO4" s="19"/>
      <c r="LMP4" s="19"/>
      <c r="LMQ4" s="19"/>
      <c r="LMR4" s="19"/>
      <c r="LMS4" s="19"/>
      <c r="LMT4" s="19"/>
      <c r="LMU4" s="19"/>
      <c r="LMV4" s="19"/>
      <c r="LMW4" s="19"/>
      <c r="LMX4" s="19"/>
      <c r="LMY4" s="19"/>
      <c r="LMZ4" s="19"/>
      <c r="LNA4" s="19"/>
      <c r="LNB4" s="19"/>
      <c r="LNC4" s="19"/>
      <c r="LND4" s="19"/>
      <c r="LNE4" s="19"/>
      <c r="LNF4" s="19"/>
      <c r="LNG4" s="19"/>
      <c r="LNH4" s="19"/>
      <c r="LNI4" s="19"/>
      <c r="LNJ4" s="19"/>
      <c r="LNK4" s="19"/>
      <c r="LNL4" s="19"/>
      <c r="LNM4" s="19"/>
      <c r="LNN4" s="19"/>
      <c r="LNO4" s="19"/>
      <c r="LNP4" s="19"/>
      <c r="LNQ4" s="19"/>
      <c r="LNR4" s="19"/>
      <c r="LNS4" s="19"/>
      <c r="LNT4" s="19"/>
      <c r="LNU4" s="19"/>
      <c r="LNV4" s="19"/>
      <c r="LNW4" s="19"/>
      <c r="LNX4" s="19"/>
      <c r="LNY4" s="19"/>
      <c r="LNZ4" s="19"/>
      <c r="LOA4" s="19"/>
      <c r="LOB4" s="19"/>
      <c r="LOC4" s="19"/>
      <c r="LOD4" s="19"/>
      <c r="LOE4" s="19"/>
      <c r="LOF4" s="19"/>
      <c r="LOG4" s="19"/>
      <c r="LOH4" s="19"/>
      <c r="LOI4" s="19"/>
      <c r="LOJ4" s="19"/>
      <c r="LOK4" s="19"/>
      <c r="LOL4" s="19"/>
      <c r="LOM4" s="19"/>
      <c r="LON4" s="19"/>
      <c r="LOO4" s="19"/>
      <c r="LOP4" s="19"/>
      <c r="LOQ4" s="19"/>
      <c r="LOR4" s="19"/>
      <c r="LOS4" s="19"/>
      <c r="LOT4" s="19"/>
      <c r="LOU4" s="19"/>
      <c r="LOV4" s="19"/>
      <c r="LOW4" s="19"/>
      <c r="LOX4" s="19"/>
      <c r="LOY4" s="19"/>
      <c r="LOZ4" s="19"/>
      <c r="LPA4" s="19"/>
      <c r="LPB4" s="19"/>
      <c r="LPC4" s="19"/>
      <c r="LPD4" s="19"/>
      <c r="LPE4" s="19"/>
      <c r="LPF4" s="19"/>
      <c r="LPG4" s="19"/>
      <c r="LPH4" s="19"/>
      <c r="LPI4" s="19"/>
      <c r="LPJ4" s="19"/>
      <c r="LPK4" s="19"/>
      <c r="LPL4" s="19"/>
      <c r="LPM4" s="19"/>
      <c r="LPN4" s="19"/>
      <c r="LPO4" s="19"/>
      <c r="LPP4" s="19"/>
      <c r="LPQ4" s="19"/>
      <c r="LPR4" s="19"/>
      <c r="LPS4" s="19"/>
      <c r="LPT4" s="19"/>
      <c r="LPU4" s="19"/>
      <c r="LPV4" s="19"/>
      <c r="LPW4" s="19"/>
      <c r="LPX4" s="19"/>
      <c r="LPY4" s="19"/>
      <c r="LPZ4" s="19"/>
      <c r="LQA4" s="19"/>
      <c r="LQB4" s="19"/>
      <c r="LQC4" s="19"/>
      <c r="LQD4" s="19"/>
      <c r="LQE4" s="19"/>
      <c r="LQF4" s="19"/>
      <c r="LQG4" s="19"/>
      <c r="LQH4" s="19"/>
      <c r="LQI4" s="19"/>
      <c r="LQJ4" s="19"/>
      <c r="LQK4" s="19"/>
      <c r="LQL4" s="19"/>
      <c r="LQM4" s="19"/>
      <c r="LQN4" s="19"/>
      <c r="LQO4" s="19"/>
      <c r="LQP4" s="19"/>
      <c r="LQQ4" s="19"/>
      <c r="LQR4" s="19"/>
      <c r="LQS4" s="19"/>
      <c r="LQT4" s="19"/>
      <c r="LQU4" s="19"/>
      <c r="LQV4" s="19"/>
      <c r="LQW4" s="19"/>
      <c r="LQX4" s="19"/>
      <c r="LQY4" s="19"/>
      <c r="LQZ4" s="19"/>
      <c r="LRA4" s="19"/>
      <c r="LRB4" s="19"/>
      <c r="LRC4" s="19"/>
      <c r="LRD4" s="19"/>
      <c r="LRE4" s="19"/>
      <c r="LRF4" s="19"/>
      <c r="LRG4" s="19"/>
      <c r="LRH4" s="19"/>
      <c r="LRI4" s="19"/>
      <c r="LRJ4" s="19"/>
      <c r="LRK4" s="19"/>
      <c r="LRL4" s="19"/>
      <c r="LRM4" s="19"/>
      <c r="LRN4" s="19"/>
      <c r="LRO4" s="19"/>
      <c r="LRP4" s="19"/>
      <c r="LRQ4" s="19"/>
      <c r="LRR4" s="19"/>
      <c r="LRS4" s="19"/>
      <c r="LRT4" s="19"/>
      <c r="LRU4" s="19"/>
      <c r="LRV4" s="19"/>
      <c r="LRW4" s="19"/>
      <c r="LRX4" s="19"/>
      <c r="LRY4" s="19"/>
      <c r="LRZ4" s="19"/>
      <c r="LSA4" s="19"/>
      <c r="LSB4" s="19"/>
      <c r="LSC4" s="19"/>
      <c r="LSD4" s="19"/>
      <c r="LSE4" s="19"/>
      <c r="LSF4" s="19"/>
      <c r="LSG4" s="19"/>
      <c r="LSH4" s="19"/>
      <c r="LSI4" s="19"/>
      <c r="LSJ4" s="19"/>
      <c r="LSK4" s="19"/>
      <c r="LSL4" s="19"/>
      <c r="LSM4" s="19"/>
      <c r="LSN4" s="19"/>
      <c r="LSO4" s="19"/>
      <c r="LSP4" s="19"/>
      <c r="LSQ4" s="19"/>
      <c r="LSR4" s="19"/>
      <c r="LSS4" s="19"/>
      <c r="LST4" s="19"/>
      <c r="LSU4" s="19"/>
      <c r="LSV4" s="19"/>
      <c r="LSW4" s="19"/>
      <c r="LSX4" s="19"/>
      <c r="LSY4" s="19"/>
      <c r="LSZ4" s="19"/>
      <c r="LTA4" s="19"/>
      <c r="LTB4" s="19"/>
      <c r="LTC4" s="19"/>
      <c r="LTD4" s="19"/>
      <c r="LTE4" s="19"/>
      <c r="LTF4" s="19"/>
      <c r="LTG4" s="19"/>
      <c r="LTH4" s="19"/>
      <c r="LTI4" s="19"/>
      <c r="LTJ4" s="19"/>
      <c r="LTK4" s="19"/>
      <c r="LTL4" s="19"/>
      <c r="LTM4" s="19"/>
      <c r="LTN4" s="19"/>
      <c r="LTO4" s="19"/>
      <c r="LTP4" s="19"/>
      <c r="LTQ4" s="19"/>
      <c r="LTR4" s="19"/>
      <c r="LTS4" s="19"/>
      <c r="LTT4" s="19"/>
      <c r="LTU4" s="19"/>
      <c r="LTV4" s="19"/>
      <c r="LTW4" s="19"/>
      <c r="LTX4" s="19"/>
      <c r="LTY4" s="19"/>
      <c r="LTZ4" s="19"/>
      <c r="LUA4" s="19"/>
      <c r="LUB4" s="19"/>
      <c r="LUC4" s="19"/>
      <c r="LUD4" s="19"/>
      <c r="LUE4" s="19"/>
      <c r="LUF4" s="19"/>
      <c r="LUG4" s="19"/>
      <c r="LUH4" s="19"/>
      <c r="LUI4" s="19"/>
      <c r="LUJ4" s="19"/>
      <c r="LUK4" s="19"/>
      <c r="LUL4" s="19"/>
      <c r="LUM4" s="19"/>
      <c r="LUN4" s="19"/>
      <c r="LUO4" s="19"/>
      <c r="LUP4" s="19"/>
      <c r="LUQ4" s="19"/>
      <c r="LUR4" s="19"/>
      <c r="LUS4" s="19"/>
      <c r="LUT4" s="19"/>
      <c r="LUU4" s="19"/>
      <c r="LUV4" s="19"/>
      <c r="LUW4" s="19"/>
      <c r="LUX4" s="19"/>
      <c r="LUY4" s="19"/>
      <c r="LUZ4" s="19"/>
      <c r="LVA4" s="19"/>
      <c r="LVB4" s="19"/>
      <c r="LVC4" s="19"/>
      <c r="LVD4" s="19"/>
      <c r="LVE4" s="19"/>
      <c r="LVF4" s="19"/>
      <c r="LVG4" s="19"/>
      <c r="LVH4" s="19"/>
      <c r="LVI4" s="19"/>
      <c r="LVJ4" s="19"/>
      <c r="LVK4" s="19"/>
      <c r="LVL4" s="19"/>
      <c r="LVM4" s="19"/>
      <c r="LVN4" s="19"/>
      <c r="LVO4" s="19"/>
      <c r="LVP4" s="19"/>
      <c r="LVQ4" s="19"/>
      <c r="LVR4" s="19"/>
      <c r="LVS4" s="19"/>
      <c r="LVT4" s="19"/>
      <c r="LVU4" s="19"/>
      <c r="LVV4" s="19"/>
      <c r="LVW4" s="19"/>
      <c r="LVX4" s="19"/>
      <c r="LVY4" s="19"/>
      <c r="LVZ4" s="19"/>
      <c r="LWA4" s="19"/>
      <c r="LWB4" s="19"/>
      <c r="LWC4" s="19"/>
      <c r="LWD4" s="19"/>
      <c r="LWE4" s="19"/>
      <c r="LWF4" s="19"/>
      <c r="LWG4" s="19"/>
      <c r="LWH4" s="19"/>
      <c r="LWI4" s="19"/>
      <c r="LWJ4" s="19"/>
      <c r="LWK4" s="19"/>
      <c r="LWL4" s="19"/>
      <c r="LWM4" s="19"/>
      <c r="LWN4" s="19"/>
      <c r="LWO4" s="19"/>
      <c r="LWP4" s="19"/>
      <c r="LWQ4" s="19"/>
      <c r="LWR4" s="19"/>
      <c r="LWS4" s="19"/>
      <c r="LWT4" s="19"/>
      <c r="LWU4" s="19"/>
      <c r="LWV4" s="19"/>
      <c r="LWW4" s="19"/>
      <c r="LWX4" s="19"/>
      <c r="LWY4" s="19"/>
      <c r="LWZ4" s="19"/>
      <c r="LXA4" s="19"/>
      <c r="LXB4" s="19"/>
      <c r="LXC4" s="19"/>
      <c r="LXD4" s="19"/>
      <c r="LXE4" s="19"/>
      <c r="LXF4" s="19"/>
      <c r="LXG4" s="19"/>
      <c r="LXH4" s="19"/>
      <c r="LXI4" s="19"/>
      <c r="LXJ4" s="19"/>
      <c r="LXK4" s="19"/>
      <c r="LXL4" s="19"/>
      <c r="LXM4" s="19"/>
      <c r="LXN4" s="19"/>
      <c r="LXO4" s="19"/>
      <c r="LXP4" s="19"/>
      <c r="LXQ4" s="19"/>
      <c r="LXR4" s="19"/>
      <c r="LXS4" s="19"/>
      <c r="LXT4" s="19"/>
      <c r="LXU4" s="19"/>
      <c r="LXV4" s="19"/>
      <c r="LXW4" s="19"/>
      <c r="LXX4" s="19"/>
      <c r="LXY4" s="19"/>
      <c r="LXZ4" s="19"/>
      <c r="LYA4" s="19"/>
      <c r="LYB4" s="19"/>
      <c r="LYC4" s="19"/>
      <c r="LYD4" s="19"/>
      <c r="LYE4" s="19"/>
      <c r="LYF4" s="19"/>
      <c r="LYG4" s="19"/>
      <c r="LYH4" s="19"/>
      <c r="LYI4" s="19"/>
      <c r="LYJ4" s="19"/>
      <c r="LYK4" s="19"/>
      <c r="LYL4" s="19"/>
      <c r="LYM4" s="19"/>
      <c r="LYN4" s="19"/>
      <c r="LYO4" s="19"/>
      <c r="LYP4" s="19"/>
      <c r="LYQ4" s="19"/>
      <c r="LYR4" s="19"/>
      <c r="LYS4" s="19"/>
      <c r="LYT4" s="19"/>
      <c r="LYU4" s="19"/>
      <c r="LYV4" s="19"/>
      <c r="LYW4" s="19"/>
      <c r="LYX4" s="19"/>
      <c r="LYY4" s="19"/>
      <c r="LYZ4" s="19"/>
      <c r="LZA4" s="19"/>
      <c r="LZB4" s="19"/>
      <c r="LZC4" s="19"/>
      <c r="LZD4" s="19"/>
      <c r="LZE4" s="19"/>
      <c r="LZF4" s="19"/>
      <c r="LZG4" s="19"/>
      <c r="LZH4" s="19"/>
      <c r="LZI4" s="19"/>
      <c r="LZJ4" s="19"/>
      <c r="LZK4" s="19"/>
      <c r="LZL4" s="19"/>
      <c r="LZM4" s="19"/>
      <c r="LZN4" s="19"/>
      <c r="LZO4" s="19"/>
      <c r="LZP4" s="19"/>
      <c r="LZQ4" s="19"/>
      <c r="LZR4" s="19"/>
      <c r="LZS4" s="19"/>
      <c r="LZT4" s="19"/>
      <c r="LZU4" s="19"/>
      <c r="LZV4" s="19"/>
      <c r="LZW4" s="19"/>
      <c r="LZX4" s="19"/>
      <c r="LZY4" s="19"/>
      <c r="LZZ4" s="19"/>
      <c r="MAA4" s="19"/>
      <c r="MAB4" s="19"/>
      <c r="MAC4" s="19"/>
      <c r="MAD4" s="19"/>
      <c r="MAE4" s="19"/>
      <c r="MAF4" s="19"/>
      <c r="MAG4" s="19"/>
      <c r="MAH4" s="19"/>
      <c r="MAI4" s="19"/>
      <c r="MAJ4" s="19"/>
      <c r="MAK4" s="19"/>
      <c r="MAL4" s="19"/>
      <c r="MAM4" s="19"/>
      <c r="MAN4" s="19"/>
      <c r="MAO4" s="19"/>
      <c r="MAP4" s="19"/>
      <c r="MAQ4" s="19"/>
      <c r="MAR4" s="19"/>
      <c r="MAS4" s="19"/>
      <c r="MAT4" s="19"/>
      <c r="MAU4" s="19"/>
      <c r="MAV4" s="19"/>
      <c r="MAW4" s="19"/>
      <c r="MAX4" s="19"/>
      <c r="MAY4" s="19"/>
      <c r="MAZ4" s="19"/>
      <c r="MBA4" s="19"/>
      <c r="MBB4" s="19"/>
      <c r="MBC4" s="19"/>
      <c r="MBD4" s="19"/>
      <c r="MBE4" s="19"/>
      <c r="MBF4" s="19"/>
      <c r="MBG4" s="19"/>
      <c r="MBH4" s="19"/>
      <c r="MBI4" s="19"/>
      <c r="MBJ4" s="19"/>
      <c r="MBK4" s="19"/>
      <c r="MBL4" s="19"/>
      <c r="MBM4" s="19"/>
      <c r="MBN4" s="19"/>
      <c r="MBO4" s="19"/>
      <c r="MBP4" s="19"/>
      <c r="MBQ4" s="19"/>
      <c r="MBR4" s="19"/>
      <c r="MBS4" s="19"/>
      <c r="MBT4" s="19"/>
      <c r="MBU4" s="19"/>
      <c r="MBV4" s="19"/>
      <c r="MBW4" s="19"/>
      <c r="MBX4" s="19"/>
      <c r="MBY4" s="19"/>
      <c r="MBZ4" s="19"/>
      <c r="MCA4" s="19"/>
      <c r="MCB4" s="19"/>
      <c r="MCC4" s="19"/>
      <c r="MCD4" s="19"/>
      <c r="MCE4" s="19"/>
      <c r="MCF4" s="19"/>
      <c r="MCG4" s="19"/>
      <c r="MCH4" s="19"/>
      <c r="MCI4" s="19"/>
      <c r="MCJ4" s="19"/>
      <c r="MCK4" s="19"/>
      <c r="MCL4" s="19"/>
      <c r="MCM4" s="19"/>
      <c r="MCN4" s="19"/>
      <c r="MCO4" s="19"/>
      <c r="MCP4" s="19"/>
      <c r="MCQ4" s="19"/>
      <c r="MCR4" s="19"/>
      <c r="MCS4" s="19"/>
      <c r="MCT4" s="19"/>
      <c r="MCU4" s="19"/>
      <c r="MCV4" s="19"/>
      <c r="MCW4" s="19"/>
      <c r="MCX4" s="19"/>
      <c r="MCY4" s="19"/>
      <c r="MCZ4" s="19"/>
      <c r="MDA4" s="19"/>
      <c r="MDB4" s="19"/>
      <c r="MDC4" s="19"/>
      <c r="MDD4" s="19"/>
      <c r="MDE4" s="19"/>
      <c r="MDF4" s="19"/>
      <c r="MDG4" s="19"/>
      <c r="MDH4" s="19"/>
      <c r="MDI4" s="19"/>
      <c r="MDJ4" s="19"/>
      <c r="MDK4" s="19"/>
      <c r="MDL4" s="19"/>
      <c r="MDM4" s="19"/>
      <c r="MDN4" s="19"/>
      <c r="MDO4" s="19"/>
      <c r="MDP4" s="19"/>
      <c r="MDQ4" s="19"/>
      <c r="MDR4" s="19"/>
      <c r="MDS4" s="19"/>
      <c r="MDT4" s="19"/>
      <c r="MDU4" s="19"/>
      <c r="MDV4" s="19"/>
      <c r="MDW4" s="19"/>
      <c r="MDX4" s="19"/>
      <c r="MDY4" s="19"/>
      <c r="MDZ4" s="19"/>
      <c r="MEA4" s="19"/>
      <c r="MEB4" s="19"/>
      <c r="MEC4" s="19"/>
      <c r="MED4" s="19"/>
      <c r="MEE4" s="19"/>
      <c r="MEF4" s="19"/>
      <c r="MEG4" s="19"/>
      <c r="MEH4" s="19"/>
      <c r="MEI4" s="19"/>
      <c r="MEJ4" s="19"/>
      <c r="MEK4" s="19"/>
      <c r="MEL4" s="19"/>
      <c r="MEM4" s="19"/>
      <c r="MEN4" s="19"/>
      <c r="MEO4" s="19"/>
      <c r="MEP4" s="19"/>
      <c r="MEQ4" s="19"/>
      <c r="MER4" s="19"/>
      <c r="MES4" s="19"/>
      <c r="MET4" s="19"/>
      <c r="MEU4" s="19"/>
      <c r="MEV4" s="19"/>
      <c r="MEW4" s="19"/>
      <c r="MEX4" s="19"/>
      <c r="MEY4" s="19"/>
      <c r="MEZ4" s="19"/>
      <c r="MFA4" s="19"/>
      <c r="MFB4" s="19"/>
      <c r="MFC4" s="19"/>
      <c r="MFD4" s="19"/>
      <c r="MFE4" s="19"/>
      <c r="MFF4" s="19"/>
      <c r="MFG4" s="19"/>
      <c r="MFH4" s="19"/>
      <c r="MFI4" s="19"/>
      <c r="MFJ4" s="19"/>
      <c r="MFK4" s="19"/>
      <c r="MFL4" s="19"/>
      <c r="MFM4" s="19"/>
      <c r="MFN4" s="19"/>
      <c r="MFO4" s="19"/>
      <c r="MFP4" s="19"/>
      <c r="MFQ4" s="19"/>
      <c r="MFR4" s="19"/>
      <c r="MFS4" s="19"/>
      <c r="MFT4" s="19"/>
      <c r="MFU4" s="19"/>
      <c r="MFV4" s="19"/>
      <c r="MFW4" s="19"/>
      <c r="MFX4" s="19"/>
      <c r="MFY4" s="19"/>
      <c r="MFZ4" s="19"/>
      <c r="MGA4" s="19"/>
      <c r="MGB4" s="19"/>
      <c r="MGC4" s="19"/>
      <c r="MGD4" s="19"/>
      <c r="MGE4" s="19"/>
      <c r="MGF4" s="19"/>
      <c r="MGG4" s="19"/>
      <c r="MGH4" s="19"/>
      <c r="MGI4" s="19"/>
      <c r="MGJ4" s="19"/>
      <c r="MGK4" s="19"/>
      <c r="MGL4" s="19"/>
      <c r="MGM4" s="19"/>
      <c r="MGN4" s="19"/>
      <c r="MGO4" s="19"/>
      <c r="MGP4" s="19"/>
      <c r="MGQ4" s="19"/>
      <c r="MGR4" s="19"/>
      <c r="MGS4" s="19"/>
      <c r="MGT4" s="19"/>
      <c r="MGU4" s="19"/>
      <c r="MGV4" s="19"/>
      <c r="MGW4" s="19"/>
      <c r="MGX4" s="19"/>
      <c r="MGY4" s="19"/>
      <c r="MGZ4" s="19"/>
      <c r="MHA4" s="19"/>
      <c r="MHB4" s="19"/>
      <c r="MHC4" s="19"/>
      <c r="MHD4" s="19"/>
      <c r="MHE4" s="19"/>
      <c r="MHF4" s="19"/>
      <c r="MHG4" s="19"/>
      <c r="MHH4" s="19"/>
      <c r="MHI4" s="19"/>
      <c r="MHJ4" s="19"/>
      <c r="MHK4" s="19"/>
      <c r="MHL4" s="19"/>
      <c r="MHM4" s="19"/>
      <c r="MHN4" s="19"/>
      <c r="MHO4" s="19"/>
      <c r="MHP4" s="19"/>
      <c r="MHQ4" s="19"/>
      <c r="MHR4" s="19"/>
      <c r="MHS4" s="19"/>
      <c r="MHT4" s="19"/>
      <c r="MHU4" s="19"/>
      <c r="MHV4" s="19"/>
      <c r="MHW4" s="19"/>
      <c r="MHX4" s="19"/>
      <c r="MHY4" s="19"/>
      <c r="MHZ4" s="19"/>
      <c r="MIA4" s="19"/>
      <c r="MIB4" s="19"/>
      <c r="MIC4" s="19"/>
      <c r="MID4" s="19"/>
      <c r="MIE4" s="19"/>
      <c r="MIF4" s="19"/>
      <c r="MIG4" s="19"/>
      <c r="MIH4" s="19"/>
      <c r="MII4" s="19"/>
      <c r="MIJ4" s="19"/>
      <c r="MIK4" s="19"/>
      <c r="MIL4" s="19"/>
      <c r="MIM4" s="19"/>
      <c r="MIN4" s="19"/>
      <c r="MIO4" s="19"/>
      <c r="MIP4" s="19"/>
      <c r="MIQ4" s="19"/>
      <c r="MIR4" s="19"/>
      <c r="MIS4" s="19"/>
      <c r="MIT4" s="19"/>
      <c r="MIU4" s="19"/>
      <c r="MIV4" s="19"/>
      <c r="MIW4" s="19"/>
      <c r="MIX4" s="19"/>
      <c r="MIY4" s="19"/>
      <c r="MIZ4" s="19"/>
      <c r="MJA4" s="19"/>
      <c r="MJB4" s="19"/>
      <c r="MJC4" s="19"/>
      <c r="MJD4" s="19"/>
      <c r="MJE4" s="19"/>
      <c r="MJF4" s="19"/>
      <c r="MJG4" s="19"/>
      <c r="MJH4" s="19"/>
      <c r="MJI4" s="19"/>
      <c r="MJJ4" s="19"/>
      <c r="MJK4" s="19"/>
      <c r="MJL4" s="19"/>
      <c r="MJM4" s="19"/>
      <c r="MJN4" s="19"/>
      <c r="MJO4" s="19"/>
      <c r="MJP4" s="19"/>
      <c r="MJQ4" s="19"/>
      <c r="MJR4" s="19"/>
      <c r="MJS4" s="19"/>
      <c r="MJT4" s="19"/>
      <c r="MJU4" s="19"/>
      <c r="MJV4" s="19"/>
      <c r="MJW4" s="19"/>
      <c r="MJX4" s="19"/>
      <c r="MJY4" s="19"/>
      <c r="MJZ4" s="19"/>
      <c r="MKA4" s="19"/>
      <c r="MKB4" s="19"/>
      <c r="MKC4" s="19"/>
      <c r="MKD4" s="19"/>
      <c r="MKE4" s="19"/>
      <c r="MKF4" s="19"/>
      <c r="MKG4" s="19"/>
      <c r="MKH4" s="19"/>
      <c r="MKI4" s="19"/>
      <c r="MKJ4" s="19"/>
      <c r="MKK4" s="19"/>
      <c r="MKL4" s="19"/>
      <c r="MKM4" s="19"/>
      <c r="MKN4" s="19"/>
      <c r="MKO4" s="19"/>
      <c r="MKP4" s="19"/>
      <c r="MKQ4" s="19"/>
      <c r="MKR4" s="19"/>
      <c r="MKS4" s="19"/>
      <c r="MKT4" s="19"/>
      <c r="MKU4" s="19"/>
      <c r="MKV4" s="19"/>
      <c r="MKW4" s="19"/>
      <c r="MKX4" s="19"/>
      <c r="MKY4" s="19"/>
      <c r="MKZ4" s="19"/>
      <c r="MLA4" s="19"/>
      <c r="MLB4" s="19"/>
      <c r="MLC4" s="19"/>
      <c r="MLD4" s="19"/>
      <c r="MLE4" s="19"/>
      <c r="MLF4" s="19"/>
      <c r="MLG4" s="19"/>
      <c r="MLH4" s="19"/>
      <c r="MLI4" s="19"/>
      <c r="MLJ4" s="19"/>
      <c r="MLK4" s="19"/>
      <c r="MLL4" s="19"/>
      <c r="MLM4" s="19"/>
      <c r="MLN4" s="19"/>
      <c r="MLO4" s="19"/>
      <c r="MLP4" s="19"/>
      <c r="MLQ4" s="19"/>
      <c r="MLR4" s="19"/>
      <c r="MLS4" s="19"/>
      <c r="MLT4" s="19"/>
      <c r="MLU4" s="19"/>
      <c r="MLV4" s="19"/>
      <c r="MLW4" s="19"/>
      <c r="MLX4" s="19"/>
      <c r="MLY4" s="19"/>
      <c r="MLZ4" s="19"/>
      <c r="MMA4" s="19"/>
      <c r="MMB4" s="19"/>
      <c r="MMC4" s="19"/>
      <c r="MMD4" s="19"/>
      <c r="MME4" s="19"/>
      <c r="MMF4" s="19"/>
      <c r="MMG4" s="19"/>
      <c r="MMH4" s="19"/>
      <c r="MMI4" s="19"/>
      <c r="MMJ4" s="19"/>
      <c r="MMK4" s="19"/>
      <c r="MML4" s="19"/>
      <c r="MMM4" s="19"/>
      <c r="MMN4" s="19"/>
      <c r="MMO4" s="19"/>
      <c r="MMP4" s="19"/>
      <c r="MMQ4" s="19"/>
      <c r="MMR4" s="19"/>
      <c r="MMS4" s="19"/>
      <c r="MMT4" s="19"/>
      <c r="MMU4" s="19"/>
      <c r="MMV4" s="19"/>
      <c r="MMW4" s="19"/>
      <c r="MMX4" s="19"/>
      <c r="MMY4" s="19"/>
      <c r="MMZ4" s="19"/>
      <c r="MNA4" s="19"/>
      <c r="MNB4" s="19"/>
      <c r="MNC4" s="19"/>
      <c r="MND4" s="19"/>
      <c r="MNE4" s="19"/>
      <c r="MNF4" s="19"/>
      <c r="MNG4" s="19"/>
      <c r="MNH4" s="19"/>
      <c r="MNI4" s="19"/>
      <c r="MNJ4" s="19"/>
      <c r="MNK4" s="19"/>
      <c r="MNL4" s="19"/>
      <c r="MNM4" s="19"/>
      <c r="MNN4" s="19"/>
      <c r="MNO4" s="19"/>
      <c r="MNP4" s="19"/>
      <c r="MNQ4" s="19"/>
      <c r="MNR4" s="19"/>
      <c r="MNS4" s="19"/>
      <c r="MNT4" s="19"/>
      <c r="MNU4" s="19"/>
      <c r="MNV4" s="19"/>
      <c r="MNW4" s="19"/>
      <c r="MNX4" s="19"/>
      <c r="MNY4" s="19"/>
      <c r="MNZ4" s="19"/>
      <c r="MOA4" s="19"/>
      <c r="MOB4" s="19"/>
      <c r="MOC4" s="19"/>
      <c r="MOD4" s="19"/>
      <c r="MOE4" s="19"/>
      <c r="MOF4" s="19"/>
      <c r="MOG4" s="19"/>
      <c r="MOH4" s="19"/>
      <c r="MOI4" s="19"/>
      <c r="MOJ4" s="19"/>
      <c r="MOK4" s="19"/>
      <c r="MOL4" s="19"/>
      <c r="MOM4" s="19"/>
      <c r="MON4" s="19"/>
      <c r="MOO4" s="19"/>
      <c r="MOP4" s="19"/>
      <c r="MOQ4" s="19"/>
      <c r="MOR4" s="19"/>
      <c r="MOS4" s="19"/>
      <c r="MOT4" s="19"/>
      <c r="MOU4" s="19"/>
      <c r="MOV4" s="19"/>
      <c r="MOW4" s="19"/>
      <c r="MOX4" s="19"/>
      <c r="MOY4" s="19"/>
      <c r="MOZ4" s="19"/>
      <c r="MPA4" s="19"/>
      <c r="MPB4" s="19"/>
      <c r="MPC4" s="19"/>
      <c r="MPD4" s="19"/>
      <c r="MPE4" s="19"/>
      <c r="MPF4" s="19"/>
      <c r="MPG4" s="19"/>
      <c r="MPH4" s="19"/>
      <c r="MPI4" s="19"/>
      <c r="MPJ4" s="19"/>
      <c r="MPK4" s="19"/>
      <c r="MPL4" s="19"/>
      <c r="MPM4" s="19"/>
      <c r="MPN4" s="19"/>
      <c r="MPO4" s="19"/>
      <c r="MPP4" s="19"/>
      <c r="MPQ4" s="19"/>
      <c r="MPR4" s="19"/>
      <c r="MPS4" s="19"/>
      <c r="MPT4" s="19"/>
      <c r="MPU4" s="19"/>
      <c r="MPV4" s="19"/>
      <c r="MPW4" s="19"/>
      <c r="MPX4" s="19"/>
      <c r="MPY4" s="19"/>
      <c r="MPZ4" s="19"/>
      <c r="MQA4" s="19"/>
      <c r="MQB4" s="19"/>
      <c r="MQC4" s="19"/>
      <c r="MQD4" s="19"/>
      <c r="MQE4" s="19"/>
      <c r="MQF4" s="19"/>
      <c r="MQG4" s="19"/>
      <c r="MQH4" s="19"/>
      <c r="MQI4" s="19"/>
      <c r="MQJ4" s="19"/>
      <c r="MQK4" s="19"/>
      <c r="MQL4" s="19"/>
      <c r="MQM4" s="19"/>
      <c r="MQN4" s="19"/>
      <c r="MQO4" s="19"/>
      <c r="MQP4" s="19"/>
      <c r="MQQ4" s="19"/>
      <c r="MQR4" s="19"/>
      <c r="MQS4" s="19"/>
      <c r="MQT4" s="19"/>
      <c r="MQU4" s="19"/>
      <c r="MQV4" s="19"/>
      <c r="MQW4" s="19"/>
      <c r="MQX4" s="19"/>
      <c r="MQY4" s="19"/>
      <c r="MQZ4" s="19"/>
      <c r="MRA4" s="19"/>
      <c r="MRB4" s="19"/>
      <c r="MRC4" s="19"/>
      <c r="MRD4" s="19"/>
      <c r="MRE4" s="19"/>
      <c r="MRF4" s="19"/>
      <c r="MRG4" s="19"/>
      <c r="MRH4" s="19"/>
      <c r="MRI4" s="19"/>
      <c r="MRJ4" s="19"/>
      <c r="MRK4" s="19"/>
      <c r="MRL4" s="19"/>
      <c r="MRM4" s="19"/>
      <c r="MRN4" s="19"/>
      <c r="MRO4" s="19"/>
      <c r="MRP4" s="19"/>
      <c r="MRQ4" s="19"/>
      <c r="MRR4" s="19"/>
      <c r="MRS4" s="19"/>
      <c r="MRT4" s="19"/>
      <c r="MRU4" s="19"/>
      <c r="MRV4" s="19"/>
      <c r="MRW4" s="19"/>
      <c r="MRX4" s="19"/>
      <c r="MRY4" s="19"/>
      <c r="MRZ4" s="19"/>
      <c r="MSA4" s="19"/>
      <c r="MSB4" s="19"/>
      <c r="MSC4" s="19"/>
      <c r="MSD4" s="19"/>
      <c r="MSE4" s="19"/>
      <c r="MSF4" s="19"/>
      <c r="MSG4" s="19"/>
      <c r="MSH4" s="19"/>
      <c r="MSI4" s="19"/>
      <c r="MSJ4" s="19"/>
      <c r="MSK4" s="19"/>
      <c r="MSL4" s="19"/>
      <c r="MSM4" s="19"/>
      <c r="MSN4" s="19"/>
      <c r="MSO4" s="19"/>
      <c r="MSP4" s="19"/>
      <c r="MSQ4" s="19"/>
      <c r="MSR4" s="19"/>
      <c r="MSS4" s="19"/>
      <c r="MST4" s="19"/>
      <c r="MSU4" s="19"/>
      <c r="MSV4" s="19"/>
      <c r="MSW4" s="19"/>
      <c r="MSX4" s="19"/>
      <c r="MSY4" s="19"/>
      <c r="MSZ4" s="19"/>
      <c r="MTA4" s="19"/>
      <c r="MTB4" s="19"/>
      <c r="MTC4" s="19"/>
      <c r="MTD4" s="19"/>
      <c r="MTE4" s="19"/>
      <c r="MTF4" s="19"/>
      <c r="MTG4" s="19"/>
      <c r="MTH4" s="19"/>
      <c r="MTI4" s="19"/>
      <c r="MTJ4" s="19"/>
      <c r="MTK4" s="19"/>
      <c r="MTL4" s="19"/>
      <c r="MTM4" s="19"/>
      <c r="MTN4" s="19"/>
      <c r="MTO4" s="19"/>
      <c r="MTP4" s="19"/>
      <c r="MTQ4" s="19"/>
      <c r="MTR4" s="19"/>
      <c r="MTS4" s="19"/>
      <c r="MTT4" s="19"/>
      <c r="MTU4" s="19"/>
      <c r="MTV4" s="19"/>
      <c r="MTW4" s="19"/>
      <c r="MTX4" s="19"/>
      <c r="MTY4" s="19"/>
      <c r="MTZ4" s="19"/>
      <c r="MUA4" s="19"/>
      <c r="MUB4" s="19"/>
      <c r="MUC4" s="19"/>
      <c r="MUD4" s="19"/>
      <c r="MUE4" s="19"/>
      <c r="MUF4" s="19"/>
      <c r="MUG4" s="19"/>
      <c r="MUH4" s="19"/>
      <c r="MUI4" s="19"/>
      <c r="MUJ4" s="19"/>
      <c r="MUK4" s="19"/>
      <c r="MUL4" s="19"/>
      <c r="MUM4" s="19"/>
      <c r="MUN4" s="19"/>
      <c r="MUO4" s="19"/>
      <c r="MUP4" s="19"/>
      <c r="MUQ4" s="19"/>
      <c r="MUR4" s="19"/>
      <c r="MUS4" s="19"/>
      <c r="MUT4" s="19"/>
      <c r="MUU4" s="19"/>
      <c r="MUV4" s="19"/>
      <c r="MUW4" s="19"/>
      <c r="MUX4" s="19"/>
      <c r="MUY4" s="19"/>
      <c r="MUZ4" s="19"/>
      <c r="MVA4" s="19"/>
      <c r="MVB4" s="19"/>
      <c r="MVC4" s="19"/>
      <c r="MVD4" s="19"/>
      <c r="MVE4" s="19"/>
      <c r="MVF4" s="19"/>
      <c r="MVG4" s="19"/>
      <c r="MVH4" s="19"/>
      <c r="MVI4" s="19"/>
      <c r="MVJ4" s="19"/>
      <c r="MVK4" s="19"/>
      <c r="MVL4" s="19"/>
      <c r="MVM4" s="19"/>
      <c r="MVN4" s="19"/>
      <c r="MVO4" s="19"/>
      <c r="MVP4" s="19"/>
      <c r="MVQ4" s="19"/>
      <c r="MVR4" s="19"/>
      <c r="MVS4" s="19"/>
      <c r="MVT4" s="19"/>
      <c r="MVU4" s="19"/>
      <c r="MVV4" s="19"/>
      <c r="MVW4" s="19"/>
      <c r="MVX4" s="19"/>
      <c r="MVY4" s="19"/>
      <c r="MVZ4" s="19"/>
      <c r="MWA4" s="19"/>
      <c r="MWB4" s="19"/>
      <c r="MWC4" s="19"/>
      <c r="MWD4" s="19"/>
      <c r="MWE4" s="19"/>
      <c r="MWF4" s="19"/>
      <c r="MWG4" s="19"/>
      <c r="MWH4" s="19"/>
      <c r="MWI4" s="19"/>
      <c r="MWJ4" s="19"/>
      <c r="MWK4" s="19"/>
      <c r="MWL4" s="19"/>
      <c r="MWM4" s="19"/>
      <c r="MWN4" s="19"/>
      <c r="MWO4" s="19"/>
      <c r="MWP4" s="19"/>
      <c r="MWQ4" s="19"/>
      <c r="MWR4" s="19"/>
      <c r="MWS4" s="19"/>
      <c r="MWT4" s="19"/>
      <c r="MWU4" s="19"/>
      <c r="MWV4" s="19"/>
      <c r="MWW4" s="19"/>
      <c r="MWX4" s="19"/>
      <c r="MWY4" s="19"/>
      <c r="MWZ4" s="19"/>
      <c r="MXA4" s="19"/>
      <c r="MXB4" s="19"/>
      <c r="MXC4" s="19"/>
      <c r="MXD4" s="19"/>
      <c r="MXE4" s="19"/>
      <c r="MXF4" s="19"/>
      <c r="MXG4" s="19"/>
      <c r="MXH4" s="19"/>
      <c r="MXI4" s="19"/>
      <c r="MXJ4" s="19"/>
      <c r="MXK4" s="19"/>
      <c r="MXL4" s="19"/>
      <c r="MXM4" s="19"/>
      <c r="MXN4" s="19"/>
      <c r="MXO4" s="19"/>
      <c r="MXP4" s="19"/>
      <c r="MXQ4" s="19"/>
      <c r="MXR4" s="19"/>
      <c r="MXS4" s="19"/>
      <c r="MXT4" s="19"/>
      <c r="MXU4" s="19"/>
      <c r="MXV4" s="19"/>
      <c r="MXW4" s="19"/>
      <c r="MXX4" s="19"/>
      <c r="MXY4" s="19"/>
      <c r="MXZ4" s="19"/>
      <c r="MYA4" s="19"/>
      <c r="MYB4" s="19"/>
      <c r="MYC4" s="19"/>
      <c r="MYD4" s="19"/>
      <c r="MYE4" s="19"/>
      <c r="MYF4" s="19"/>
      <c r="MYG4" s="19"/>
      <c r="MYH4" s="19"/>
      <c r="MYI4" s="19"/>
      <c r="MYJ4" s="19"/>
      <c r="MYK4" s="19"/>
      <c r="MYL4" s="19"/>
      <c r="MYM4" s="19"/>
      <c r="MYN4" s="19"/>
      <c r="MYO4" s="19"/>
      <c r="MYP4" s="19"/>
      <c r="MYQ4" s="19"/>
      <c r="MYR4" s="19"/>
      <c r="MYS4" s="19"/>
      <c r="MYT4" s="19"/>
      <c r="MYU4" s="19"/>
      <c r="MYV4" s="19"/>
      <c r="MYW4" s="19"/>
      <c r="MYX4" s="19"/>
      <c r="MYY4" s="19"/>
      <c r="MYZ4" s="19"/>
      <c r="MZA4" s="19"/>
      <c r="MZB4" s="19"/>
      <c r="MZC4" s="19"/>
      <c r="MZD4" s="19"/>
      <c r="MZE4" s="19"/>
      <c r="MZF4" s="19"/>
      <c r="MZG4" s="19"/>
      <c r="MZH4" s="19"/>
      <c r="MZI4" s="19"/>
      <c r="MZJ4" s="19"/>
      <c r="MZK4" s="19"/>
      <c r="MZL4" s="19"/>
      <c r="MZM4" s="19"/>
      <c r="MZN4" s="19"/>
      <c r="MZO4" s="19"/>
      <c r="MZP4" s="19"/>
      <c r="MZQ4" s="19"/>
      <c r="MZR4" s="19"/>
      <c r="MZS4" s="19"/>
      <c r="MZT4" s="19"/>
      <c r="MZU4" s="19"/>
      <c r="MZV4" s="19"/>
      <c r="MZW4" s="19"/>
      <c r="MZX4" s="19"/>
      <c r="MZY4" s="19"/>
      <c r="MZZ4" s="19"/>
      <c r="NAA4" s="19"/>
      <c r="NAB4" s="19"/>
      <c r="NAC4" s="19"/>
      <c r="NAD4" s="19"/>
      <c r="NAE4" s="19"/>
      <c r="NAF4" s="19"/>
      <c r="NAG4" s="19"/>
      <c r="NAH4" s="19"/>
      <c r="NAI4" s="19"/>
      <c r="NAJ4" s="19"/>
      <c r="NAK4" s="19"/>
      <c r="NAL4" s="19"/>
      <c r="NAM4" s="19"/>
      <c r="NAN4" s="19"/>
      <c r="NAO4" s="19"/>
      <c r="NAP4" s="19"/>
      <c r="NAQ4" s="19"/>
      <c r="NAR4" s="19"/>
      <c r="NAS4" s="19"/>
      <c r="NAT4" s="19"/>
      <c r="NAU4" s="19"/>
      <c r="NAV4" s="19"/>
      <c r="NAW4" s="19"/>
      <c r="NAX4" s="19"/>
      <c r="NAY4" s="19"/>
      <c r="NAZ4" s="19"/>
      <c r="NBA4" s="19"/>
      <c r="NBB4" s="19"/>
      <c r="NBC4" s="19"/>
      <c r="NBD4" s="19"/>
      <c r="NBE4" s="19"/>
      <c r="NBF4" s="19"/>
      <c r="NBG4" s="19"/>
      <c r="NBH4" s="19"/>
      <c r="NBI4" s="19"/>
      <c r="NBJ4" s="19"/>
      <c r="NBK4" s="19"/>
      <c r="NBL4" s="19"/>
      <c r="NBM4" s="19"/>
      <c r="NBN4" s="19"/>
      <c r="NBO4" s="19"/>
      <c r="NBP4" s="19"/>
      <c r="NBQ4" s="19"/>
      <c r="NBR4" s="19"/>
      <c r="NBS4" s="19"/>
      <c r="NBT4" s="19"/>
      <c r="NBU4" s="19"/>
      <c r="NBV4" s="19"/>
      <c r="NBW4" s="19"/>
      <c r="NBX4" s="19"/>
      <c r="NBY4" s="19"/>
      <c r="NBZ4" s="19"/>
      <c r="NCA4" s="19"/>
      <c r="NCB4" s="19"/>
      <c r="NCC4" s="19"/>
      <c r="NCD4" s="19"/>
      <c r="NCE4" s="19"/>
      <c r="NCF4" s="19"/>
      <c r="NCG4" s="19"/>
      <c r="NCH4" s="19"/>
      <c r="NCI4" s="19"/>
      <c r="NCJ4" s="19"/>
      <c r="NCK4" s="19"/>
      <c r="NCL4" s="19"/>
      <c r="NCM4" s="19"/>
      <c r="NCN4" s="19"/>
      <c r="NCO4" s="19"/>
      <c r="NCP4" s="19"/>
      <c r="NCQ4" s="19"/>
      <c r="NCR4" s="19"/>
      <c r="NCS4" s="19"/>
      <c r="NCT4" s="19"/>
      <c r="NCU4" s="19"/>
      <c r="NCV4" s="19"/>
      <c r="NCW4" s="19"/>
      <c r="NCX4" s="19"/>
      <c r="NCY4" s="19"/>
      <c r="NCZ4" s="19"/>
      <c r="NDA4" s="19"/>
      <c r="NDB4" s="19"/>
      <c r="NDC4" s="19"/>
      <c r="NDD4" s="19"/>
      <c r="NDE4" s="19"/>
      <c r="NDF4" s="19"/>
      <c r="NDG4" s="19"/>
      <c r="NDH4" s="19"/>
      <c r="NDI4" s="19"/>
      <c r="NDJ4" s="19"/>
      <c r="NDK4" s="19"/>
      <c r="NDL4" s="19"/>
      <c r="NDM4" s="19"/>
      <c r="NDN4" s="19"/>
      <c r="NDO4" s="19"/>
      <c r="NDP4" s="19"/>
      <c r="NDQ4" s="19"/>
      <c r="NDR4" s="19"/>
      <c r="NDS4" s="19"/>
      <c r="NDT4" s="19"/>
      <c r="NDU4" s="19"/>
      <c r="NDV4" s="19"/>
      <c r="NDW4" s="19"/>
      <c r="NDX4" s="19"/>
      <c r="NDY4" s="19"/>
      <c r="NDZ4" s="19"/>
      <c r="NEA4" s="19"/>
      <c r="NEB4" s="19"/>
      <c r="NEC4" s="19"/>
      <c r="NED4" s="19"/>
      <c r="NEE4" s="19"/>
      <c r="NEF4" s="19"/>
      <c r="NEG4" s="19"/>
      <c r="NEH4" s="19"/>
      <c r="NEI4" s="19"/>
      <c r="NEJ4" s="19"/>
      <c r="NEK4" s="19"/>
      <c r="NEL4" s="19"/>
      <c r="NEM4" s="19"/>
      <c r="NEN4" s="19"/>
      <c r="NEO4" s="19"/>
      <c r="NEP4" s="19"/>
      <c r="NEQ4" s="19"/>
      <c r="NER4" s="19"/>
      <c r="NES4" s="19"/>
      <c r="NET4" s="19"/>
      <c r="NEU4" s="19"/>
      <c r="NEV4" s="19"/>
      <c r="NEW4" s="19"/>
      <c r="NEX4" s="19"/>
      <c r="NEY4" s="19"/>
      <c r="NEZ4" s="19"/>
      <c r="NFA4" s="19"/>
      <c r="NFB4" s="19"/>
      <c r="NFC4" s="19"/>
      <c r="NFD4" s="19"/>
      <c r="NFE4" s="19"/>
      <c r="NFF4" s="19"/>
      <c r="NFG4" s="19"/>
      <c r="NFH4" s="19"/>
      <c r="NFI4" s="19"/>
      <c r="NFJ4" s="19"/>
      <c r="NFK4" s="19"/>
      <c r="NFL4" s="19"/>
      <c r="NFM4" s="19"/>
      <c r="NFN4" s="19"/>
      <c r="NFO4" s="19"/>
      <c r="NFP4" s="19"/>
      <c r="NFQ4" s="19"/>
      <c r="NFR4" s="19"/>
      <c r="NFS4" s="19"/>
      <c r="NFT4" s="19"/>
      <c r="NFU4" s="19"/>
      <c r="NFV4" s="19"/>
      <c r="NFW4" s="19"/>
      <c r="NFX4" s="19"/>
      <c r="NFY4" s="19"/>
      <c r="NFZ4" s="19"/>
      <c r="NGA4" s="19"/>
      <c r="NGB4" s="19"/>
      <c r="NGC4" s="19"/>
      <c r="NGD4" s="19"/>
      <c r="NGE4" s="19"/>
      <c r="NGF4" s="19"/>
      <c r="NGG4" s="19"/>
      <c r="NGH4" s="19"/>
      <c r="NGI4" s="19"/>
      <c r="NGJ4" s="19"/>
      <c r="NGK4" s="19"/>
      <c r="NGL4" s="19"/>
      <c r="NGM4" s="19"/>
      <c r="NGN4" s="19"/>
      <c r="NGO4" s="19"/>
      <c r="NGP4" s="19"/>
      <c r="NGQ4" s="19"/>
      <c r="NGR4" s="19"/>
      <c r="NGS4" s="19"/>
      <c r="NGT4" s="19"/>
      <c r="NGU4" s="19"/>
      <c r="NGV4" s="19"/>
      <c r="NGW4" s="19"/>
      <c r="NGX4" s="19"/>
      <c r="NGY4" s="19"/>
      <c r="NGZ4" s="19"/>
      <c r="NHA4" s="19"/>
      <c r="NHB4" s="19"/>
      <c r="NHC4" s="19"/>
      <c r="NHD4" s="19"/>
      <c r="NHE4" s="19"/>
      <c r="NHF4" s="19"/>
      <c r="NHG4" s="19"/>
      <c r="NHH4" s="19"/>
      <c r="NHI4" s="19"/>
      <c r="NHJ4" s="19"/>
      <c r="NHK4" s="19"/>
      <c r="NHL4" s="19"/>
      <c r="NHM4" s="19"/>
      <c r="NHN4" s="19"/>
      <c r="NHO4" s="19"/>
      <c r="NHP4" s="19"/>
      <c r="NHQ4" s="19"/>
      <c r="NHR4" s="19"/>
      <c r="NHS4" s="19"/>
      <c r="NHT4" s="19"/>
      <c r="NHU4" s="19"/>
      <c r="NHV4" s="19"/>
      <c r="NHW4" s="19"/>
      <c r="NHX4" s="19"/>
      <c r="NHY4" s="19"/>
      <c r="NHZ4" s="19"/>
      <c r="NIA4" s="19"/>
      <c r="NIB4" s="19"/>
      <c r="NIC4" s="19"/>
      <c r="NID4" s="19"/>
      <c r="NIE4" s="19"/>
      <c r="NIF4" s="19"/>
      <c r="NIG4" s="19"/>
      <c r="NIH4" s="19"/>
      <c r="NII4" s="19"/>
      <c r="NIJ4" s="19"/>
      <c r="NIK4" s="19"/>
      <c r="NIL4" s="19"/>
      <c r="NIM4" s="19"/>
      <c r="NIN4" s="19"/>
      <c r="NIO4" s="19"/>
      <c r="NIP4" s="19"/>
      <c r="NIQ4" s="19"/>
      <c r="NIR4" s="19"/>
      <c r="NIS4" s="19"/>
      <c r="NIT4" s="19"/>
      <c r="NIU4" s="19"/>
      <c r="NIV4" s="19"/>
      <c r="NIW4" s="19"/>
      <c r="NIX4" s="19"/>
      <c r="NIY4" s="19"/>
      <c r="NIZ4" s="19"/>
      <c r="NJA4" s="19"/>
      <c r="NJB4" s="19"/>
      <c r="NJC4" s="19"/>
      <c r="NJD4" s="19"/>
      <c r="NJE4" s="19"/>
      <c r="NJF4" s="19"/>
      <c r="NJG4" s="19"/>
      <c r="NJH4" s="19"/>
      <c r="NJI4" s="19"/>
      <c r="NJJ4" s="19"/>
      <c r="NJK4" s="19"/>
      <c r="NJL4" s="19"/>
      <c r="NJM4" s="19"/>
      <c r="NJN4" s="19"/>
      <c r="NJO4" s="19"/>
      <c r="NJP4" s="19"/>
      <c r="NJQ4" s="19"/>
      <c r="NJR4" s="19"/>
      <c r="NJS4" s="19"/>
      <c r="NJT4" s="19"/>
      <c r="NJU4" s="19"/>
      <c r="NJV4" s="19"/>
      <c r="NJW4" s="19"/>
      <c r="NJX4" s="19"/>
      <c r="NJY4" s="19"/>
      <c r="NJZ4" s="19"/>
      <c r="NKA4" s="19"/>
      <c r="NKB4" s="19"/>
      <c r="NKC4" s="19"/>
      <c r="NKD4" s="19"/>
      <c r="NKE4" s="19"/>
      <c r="NKF4" s="19"/>
      <c r="NKG4" s="19"/>
      <c r="NKH4" s="19"/>
      <c r="NKI4" s="19"/>
      <c r="NKJ4" s="19"/>
      <c r="NKK4" s="19"/>
      <c r="NKL4" s="19"/>
      <c r="NKM4" s="19"/>
      <c r="NKN4" s="19"/>
      <c r="NKO4" s="19"/>
      <c r="NKP4" s="19"/>
      <c r="NKQ4" s="19"/>
      <c r="NKR4" s="19"/>
      <c r="NKS4" s="19"/>
      <c r="NKT4" s="19"/>
      <c r="NKU4" s="19"/>
      <c r="NKV4" s="19"/>
      <c r="NKW4" s="19"/>
      <c r="NKX4" s="19"/>
      <c r="NKY4" s="19"/>
      <c r="NKZ4" s="19"/>
      <c r="NLA4" s="19"/>
      <c r="NLB4" s="19"/>
      <c r="NLC4" s="19"/>
      <c r="NLD4" s="19"/>
      <c r="NLE4" s="19"/>
      <c r="NLF4" s="19"/>
      <c r="NLG4" s="19"/>
      <c r="NLH4" s="19"/>
      <c r="NLI4" s="19"/>
      <c r="NLJ4" s="19"/>
      <c r="NLK4" s="19"/>
      <c r="NLL4" s="19"/>
      <c r="NLM4" s="19"/>
      <c r="NLN4" s="19"/>
      <c r="NLO4" s="19"/>
      <c r="NLP4" s="19"/>
      <c r="NLQ4" s="19"/>
      <c r="NLR4" s="19"/>
      <c r="NLS4" s="19"/>
      <c r="NLT4" s="19"/>
      <c r="NLU4" s="19"/>
      <c r="NLV4" s="19"/>
      <c r="NLW4" s="19"/>
      <c r="NLX4" s="19"/>
      <c r="NLY4" s="19"/>
      <c r="NLZ4" s="19"/>
      <c r="NMA4" s="19"/>
      <c r="NMB4" s="19"/>
      <c r="NMC4" s="19"/>
      <c r="NMD4" s="19"/>
      <c r="NME4" s="19"/>
      <c r="NMF4" s="19"/>
      <c r="NMG4" s="19"/>
      <c r="NMH4" s="19"/>
      <c r="NMI4" s="19"/>
      <c r="NMJ4" s="19"/>
      <c r="NMK4" s="19"/>
      <c r="NML4" s="19"/>
      <c r="NMM4" s="19"/>
      <c r="NMN4" s="19"/>
      <c r="NMO4" s="19"/>
      <c r="NMP4" s="19"/>
      <c r="NMQ4" s="19"/>
      <c r="NMR4" s="19"/>
      <c r="NMS4" s="19"/>
      <c r="NMT4" s="19"/>
      <c r="NMU4" s="19"/>
      <c r="NMV4" s="19"/>
      <c r="NMW4" s="19"/>
      <c r="NMX4" s="19"/>
      <c r="NMY4" s="19"/>
      <c r="NMZ4" s="19"/>
      <c r="NNA4" s="19"/>
      <c r="NNB4" s="19"/>
      <c r="NNC4" s="19"/>
      <c r="NND4" s="19"/>
      <c r="NNE4" s="19"/>
      <c r="NNF4" s="19"/>
      <c r="NNG4" s="19"/>
      <c r="NNH4" s="19"/>
      <c r="NNI4" s="19"/>
      <c r="NNJ4" s="19"/>
      <c r="NNK4" s="19"/>
      <c r="NNL4" s="19"/>
      <c r="NNM4" s="19"/>
      <c r="NNN4" s="19"/>
      <c r="NNO4" s="19"/>
      <c r="NNP4" s="19"/>
      <c r="NNQ4" s="19"/>
      <c r="NNR4" s="19"/>
      <c r="NNS4" s="19"/>
      <c r="NNT4" s="19"/>
      <c r="NNU4" s="19"/>
      <c r="NNV4" s="19"/>
      <c r="NNW4" s="19"/>
      <c r="NNX4" s="19"/>
      <c r="NNY4" s="19"/>
      <c r="NNZ4" s="19"/>
      <c r="NOA4" s="19"/>
      <c r="NOB4" s="19"/>
      <c r="NOC4" s="19"/>
      <c r="NOD4" s="19"/>
      <c r="NOE4" s="19"/>
      <c r="NOF4" s="19"/>
      <c r="NOG4" s="19"/>
      <c r="NOH4" s="19"/>
      <c r="NOI4" s="19"/>
      <c r="NOJ4" s="19"/>
      <c r="NOK4" s="19"/>
      <c r="NOL4" s="19"/>
      <c r="NOM4" s="19"/>
      <c r="NON4" s="19"/>
      <c r="NOO4" s="19"/>
      <c r="NOP4" s="19"/>
      <c r="NOQ4" s="19"/>
      <c r="NOR4" s="19"/>
      <c r="NOS4" s="19"/>
      <c r="NOT4" s="19"/>
      <c r="NOU4" s="19"/>
      <c r="NOV4" s="19"/>
      <c r="NOW4" s="19"/>
      <c r="NOX4" s="19"/>
      <c r="NOY4" s="19"/>
      <c r="NOZ4" s="19"/>
      <c r="NPA4" s="19"/>
      <c r="NPB4" s="19"/>
      <c r="NPC4" s="19"/>
      <c r="NPD4" s="19"/>
      <c r="NPE4" s="19"/>
      <c r="NPF4" s="19"/>
      <c r="NPG4" s="19"/>
      <c r="NPH4" s="19"/>
      <c r="NPI4" s="19"/>
      <c r="NPJ4" s="19"/>
      <c r="NPK4" s="19"/>
      <c r="NPL4" s="19"/>
      <c r="NPM4" s="19"/>
      <c r="NPN4" s="19"/>
      <c r="NPO4" s="19"/>
      <c r="NPP4" s="19"/>
      <c r="NPQ4" s="19"/>
      <c r="NPR4" s="19"/>
      <c r="NPS4" s="19"/>
      <c r="NPT4" s="19"/>
      <c r="NPU4" s="19"/>
      <c r="NPV4" s="19"/>
      <c r="NPW4" s="19"/>
      <c r="NPX4" s="19"/>
      <c r="NPY4" s="19"/>
      <c r="NPZ4" s="19"/>
      <c r="NQA4" s="19"/>
      <c r="NQB4" s="19"/>
      <c r="NQC4" s="19"/>
      <c r="NQD4" s="19"/>
      <c r="NQE4" s="19"/>
      <c r="NQF4" s="19"/>
      <c r="NQG4" s="19"/>
      <c r="NQH4" s="19"/>
      <c r="NQI4" s="19"/>
      <c r="NQJ4" s="19"/>
      <c r="NQK4" s="19"/>
      <c r="NQL4" s="19"/>
      <c r="NQM4" s="19"/>
      <c r="NQN4" s="19"/>
      <c r="NQO4" s="19"/>
      <c r="NQP4" s="19"/>
      <c r="NQQ4" s="19"/>
      <c r="NQR4" s="19"/>
      <c r="NQS4" s="19"/>
      <c r="NQT4" s="19"/>
      <c r="NQU4" s="19"/>
      <c r="NQV4" s="19"/>
      <c r="NQW4" s="19"/>
      <c r="NQX4" s="19"/>
      <c r="NQY4" s="19"/>
      <c r="NQZ4" s="19"/>
      <c r="NRA4" s="19"/>
      <c r="NRB4" s="19"/>
      <c r="NRC4" s="19"/>
      <c r="NRD4" s="19"/>
      <c r="NRE4" s="19"/>
      <c r="NRF4" s="19"/>
      <c r="NRG4" s="19"/>
      <c r="NRH4" s="19"/>
      <c r="NRI4" s="19"/>
      <c r="NRJ4" s="19"/>
      <c r="NRK4" s="19"/>
      <c r="NRL4" s="19"/>
      <c r="NRM4" s="19"/>
      <c r="NRN4" s="19"/>
      <c r="NRO4" s="19"/>
      <c r="NRP4" s="19"/>
      <c r="NRQ4" s="19"/>
      <c r="NRR4" s="19"/>
      <c r="NRS4" s="19"/>
      <c r="NRT4" s="19"/>
      <c r="NRU4" s="19"/>
      <c r="NRV4" s="19"/>
      <c r="NRW4" s="19"/>
      <c r="NRX4" s="19"/>
      <c r="NRY4" s="19"/>
      <c r="NRZ4" s="19"/>
      <c r="NSA4" s="19"/>
      <c r="NSB4" s="19"/>
      <c r="NSC4" s="19"/>
      <c r="NSD4" s="19"/>
      <c r="NSE4" s="19"/>
      <c r="NSF4" s="19"/>
      <c r="NSG4" s="19"/>
      <c r="NSH4" s="19"/>
      <c r="NSI4" s="19"/>
      <c r="NSJ4" s="19"/>
      <c r="NSK4" s="19"/>
      <c r="NSL4" s="19"/>
      <c r="NSM4" s="19"/>
      <c r="NSN4" s="19"/>
      <c r="NSO4" s="19"/>
      <c r="NSP4" s="19"/>
      <c r="NSQ4" s="19"/>
      <c r="NSR4" s="19"/>
      <c r="NSS4" s="19"/>
      <c r="NST4" s="19"/>
      <c r="NSU4" s="19"/>
      <c r="NSV4" s="19"/>
      <c r="NSW4" s="19"/>
      <c r="NSX4" s="19"/>
      <c r="NSY4" s="19"/>
      <c r="NSZ4" s="19"/>
      <c r="NTA4" s="19"/>
      <c r="NTB4" s="19"/>
      <c r="NTC4" s="19"/>
      <c r="NTD4" s="19"/>
      <c r="NTE4" s="19"/>
      <c r="NTF4" s="19"/>
      <c r="NTG4" s="19"/>
      <c r="NTH4" s="19"/>
      <c r="NTI4" s="19"/>
      <c r="NTJ4" s="19"/>
      <c r="NTK4" s="19"/>
      <c r="NTL4" s="19"/>
      <c r="NTM4" s="19"/>
      <c r="NTN4" s="19"/>
      <c r="NTO4" s="19"/>
      <c r="NTP4" s="19"/>
      <c r="NTQ4" s="19"/>
      <c r="NTR4" s="19"/>
      <c r="NTS4" s="19"/>
      <c r="NTT4" s="19"/>
      <c r="NTU4" s="19"/>
      <c r="NTV4" s="19"/>
      <c r="NTW4" s="19"/>
      <c r="NTX4" s="19"/>
      <c r="NTY4" s="19"/>
      <c r="NTZ4" s="19"/>
      <c r="NUA4" s="19"/>
      <c r="NUB4" s="19"/>
      <c r="NUC4" s="19"/>
      <c r="NUD4" s="19"/>
      <c r="NUE4" s="19"/>
      <c r="NUF4" s="19"/>
      <c r="NUG4" s="19"/>
      <c r="NUH4" s="19"/>
      <c r="NUI4" s="19"/>
      <c r="NUJ4" s="19"/>
      <c r="NUK4" s="19"/>
      <c r="NUL4" s="19"/>
      <c r="NUM4" s="19"/>
      <c r="NUN4" s="19"/>
      <c r="NUO4" s="19"/>
      <c r="NUP4" s="19"/>
      <c r="NUQ4" s="19"/>
      <c r="NUR4" s="19"/>
      <c r="NUS4" s="19"/>
      <c r="NUT4" s="19"/>
      <c r="NUU4" s="19"/>
      <c r="NUV4" s="19"/>
      <c r="NUW4" s="19"/>
      <c r="NUX4" s="19"/>
      <c r="NUY4" s="19"/>
      <c r="NUZ4" s="19"/>
      <c r="NVA4" s="19"/>
      <c r="NVB4" s="19"/>
      <c r="NVC4" s="19"/>
      <c r="NVD4" s="19"/>
      <c r="NVE4" s="19"/>
      <c r="NVF4" s="19"/>
      <c r="NVG4" s="19"/>
      <c r="NVH4" s="19"/>
      <c r="NVI4" s="19"/>
      <c r="NVJ4" s="19"/>
      <c r="NVK4" s="19"/>
      <c r="NVL4" s="19"/>
      <c r="NVM4" s="19"/>
      <c r="NVN4" s="19"/>
      <c r="NVO4" s="19"/>
      <c r="NVP4" s="19"/>
      <c r="NVQ4" s="19"/>
      <c r="NVR4" s="19"/>
      <c r="NVS4" s="19"/>
      <c r="NVT4" s="19"/>
      <c r="NVU4" s="19"/>
      <c r="NVV4" s="19"/>
      <c r="NVW4" s="19"/>
      <c r="NVX4" s="19"/>
      <c r="NVY4" s="19"/>
      <c r="NVZ4" s="19"/>
      <c r="NWA4" s="19"/>
      <c r="NWB4" s="19"/>
      <c r="NWC4" s="19"/>
      <c r="NWD4" s="19"/>
      <c r="NWE4" s="19"/>
      <c r="NWF4" s="19"/>
      <c r="NWG4" s="19"/>
      <c r="NWH4" s="19"/>
      <c r="NWI4" s="19"/>
      <c r="NWJ4" s="19"/>
      <c r="NWK4" s="19"/>
      <c r="NWL4" s="19"/>
      <c r="NWM4" s="19"/>
      <c r="NWN4" s="19"/>
      <c r="NWO4" s="19"/>
      <c r="NWP4" s="19"/>
      <c r="NWQ4" s="19"/>
      <c r="NWR4" s="19"/>
      <c r="NWS4" s="19"/>
      <c r="NWT4" s="19"/>
      <c r="NWU4" s="19"/>
      <c r="NWV4" s="19"/>
      <c r="NWW4" s="19"/>
      <c r="NWX4" s="19"/>
      <c r="NWY4" s="19"/>
      <c r="NWZ4" s="19"/>
      <c r="NXA4" s="19"/>
      <c r="NXB4" s="19"/>
      <c r="NXC4" s="19"/>
      <c r="NXD4" s="19"/>
      <c r="NXE4" s="19"/>
      <c r="NXF4" s="19"/>
      <c r="NXG4" s="19"/>
      <c r="NXH4" s="19"/>
      <c r="NXI4" s="19"/>
      <c r="NXJ4" s="19"/>
      <c r="NXK4" s="19"/>
      <c r="NXL4" s="19"/>
      <c r="NXM4" s="19"/>
      <c r="NXN4" s="19"/>
      <c r="NXO4" s="19"/>
      <c r="NXP4" s="19"/>
      <c r="NXQ4" s="19"/>
      <c r="NXR4" s="19"/>
      <c r="NXS4" s="19"/>
      <c r="NXT4" s="19"/>
      <c r="NXU4" s="19"/>
      <c r="NXV4" s="19"/>
      <c r="NXW4" s="19"/>
      <c r="NXX4" s="19"/>
      <c r="NXY4" s="19"/>
      <c r="NXZ4" s="19"/>
      <c r="NYA4" s="19"/>
      <c r="NYB4" s="19"/>
      <c r="NYC4" s="19"/>
      <c r="NYD4" s="19"/>
      <c r="NYE4" s="19"/>
      <c r="NYF4" s="19"/>
      <c r="NYG4" s="19"/>
      <c r="NYH4" s="19"/>
      <c r="NYI4" s="19"/>
      <c r="NYJ4" s="19"/>
      <c r="NYK4" s="19"/>
      <c r="NYL4" s="19"/>
      <c r="NYM4" s="19"/>
      <c r="NYN4" s="19"/>
      <c r="NYO4" s="19"/>
      <c r="NYP4" s="19"/>
      <c r="NYQ4" s="19"/>
      <c r="NYR4" s="19"/>
      <c r="NYS4" s="19"/>
      <c r="NYT4" s="19"/>
      <c r="NYU4" s="19"/>
      <c r="NYV4" s="19"/>
      <c r="NYW4" s="19"/>
      <c r="NYX4" s="19"/>
      <c r="NYY4" s="19"/>
      <c r="NYZ4" s="19"/>
      <c r="NZA4" s="19"/>
      <c r="NZB4" s="19"/>
      <c r="NZC4" s="19"/>
      <c r="NZD4" s="19"/>
      <c r="NZE4" s="19"/>
      <c r="NZF4" s="19"/>
      <c r="NZG4" s="19"/>
      <c r="NZH4" s="19"/>
      <c r="NZI4" s="19"/>
      <c r="NZJ4" s="19"/>
      <c r="NZK4" s="19"/>
      <c r="NZL4" s="19"/>
      <c r="NZM4" s="19"/>
      <c r="NZN4" s="19"/>
      <c r="NZO4" s="19"/>
      <c r="NZP4" s="19"/>
      <c r="NZQ4" s="19"/>
      <c r="NZR4" s="19"/>
      <c r="NZS4" s="19"/>
      <c r="NZT4" s="19"/>
      <c r="NZU4" s="19"/>
      <c r="NZV4" s="19"/>
      <c r="NZW4" s="19"/>
      <c r="NZX4" s="19"/>
      <c r="NZY4" s="19"/>
      <c r="NZZ4" s="19"/>
      <c r="OAA4" s="19"/>
      <c r="OAB4" s="19"/>
      <c r="OAC4" s="19"/>
      <c r="OAD4" s="19"/>
      <c r="OAE4" s="19"/>
      <c r="OAF4" s="19"/>
      <c r="OAG4" s="19"/>
      <c r="OAH4" s="19"/>
      <c r="OAI4" s="19"/>
      <c r="OAJ4" s="19"/>
      <c r="OAK4" s="19"/>
      <c r="OAL4" s="19"/>
      <c r="OAM4" s="19"/>
      <c r="OAN4" s="19"/>
      <c r="OAO4" s="19"/>
      <c r="OAP4" s="19"/>
      <c r="OAQ4" s="19"/>
      <c r="OAR4" s="19"/>
      <c r="OAS4" s="19"/>
      <c r="OAT4" s="19"/>
      <c r="OAU4" s="19"/>
      <c r="OAV4" s="19"/>
      <c r="OAW4" s="19"/>
      <c r="OAX4" s="19"/>
      <c r="OAY4" s="19"/>
      <c r="OAZ4" s="19"/>
      <c r="OBA4" s="19"/>
      <c r="OBB4" s="19"/>
      <c r="OBC4" s="19"/>
      <c r="OBD4" s="19"/>
      <c r="OBE4" s="19"/>
      <c r="OBF4" s="19"/>
      <c r="OBG4" s="19"/>
      <c r="OBH4" s="19"/>
      <c r="OBI4" s="19"/>
      <c r="OBJ4" s="19"/>
      <c r="OBK4" s="19"/>
      <c r="OBL4" s="19"/>
      <c r="OBM4" s="19"/>
      <c r="OBN4" s="19"/>
      <c r="OBO4" s="19"/>
      <c r="OBP4" s="19"/>
      <c r="OBQ4" s="19"/>
      <c r="OBR4" s="19"/>
      <c r="OBS4" s="19"/>
      <c r="OBT4" s="19"/>
      <c r="OBU4" s="19"/>
      <c r="OBV4" s="19"/>
      <c r="OBW4" s="19"/>
      <c r="OBX4" s="19"/>
      <c r="OBY4" s="19"/>
      <c r="OBZ4" s="19"/>
      <c r="OCA4" s="19"/>
      <c r="OCB4" s="19"/>
      <c r="OCC4" s="19"/>
      <c r="OCD4" s="19"/>
      <c r="OCE4" s="19"/>
      <c r="OCF4" s="19"/>
      <c r="OCG4" s="19"/>
      <c r="OCH4" s="19"/>
      <c r="OCI4" s="19"/>
      <c r="OCJ4" s="19"/>
      <c r="OCK4" s="19"/>
      <c r="OCL4" s="19"/>
      <c r="OCM4" s="19"/>
      <c r="OCN4" s="19"/>
      <c r="OCO4" s="19"/>
      <c r="OCP4" s="19"/>
      <c r="OCQ4" s="19"/>
      <c r="OCR4" s="19"/>
      <c r="OCS4" s="19"/>
      <c r="OCT4" s="19"/>
      <c r="OCU4" s="19"/>
      <c r="OCV4" s="19"/>
      <c r="OCW4" s="19"/>
      <c r="OCX4" s="19"/>
      <c r="OCY4" s="19"/>
      <c r="OCZ4" s="19"/>
      <c r="ODA4" s="19"/>
      <c r="ODB4" s="19"/>
      <c r="ODC4" s="19"/>
      <c r="ODD4" s="19"/>
      <c r="ODE4" s="19"/>
      <c r="ODF4" s="19"/>
      <c r="ODG4" s="19"/>
      <c r="ODH4" s="19"/>
      <c r="ODI4" s="19"/>
      <c r="ODJ4" s="19"/>
      <c r="ODK4" s="19"/>
      <c r="ODL4" s="19"/>
      <c r="ODM4" s="19"/>
      <c r="ODN4" s="19"/>
      <c r="ODO4" s="19"/>
      <c r="ODP4" s="19"/>
      <c r="ODQ4" s="19"/>
      <c r="ODR4" s="19"/>
      <c r="ODS4" s="19"/>
      <c r="ODT4" s="19"/>
      <c r="ODU4" s="19"/>
      <c r="ODV4" s="19"/>
      <c r="ODW4" s="19"/>
      <c r="ODX4" s="19"/>
      <c r="ODY4" s="19"/>
      <c r="ODZ4" s="19"/>
      <c r="OEA4" s="19"/>
      <c r="OEB4" s="19"/>
      <c r="OEC4" s="19"/>
      <c r="OED4" s="19"/>
      <c r="OEE4" s="19"/>
      <c r="OEF4" s="19"/>
      <c r="OEG4" s="19"/>
      <c r="OEH4" s="19"/>
      <c r="OEI4" s="19"/>
      <c r="OEJ4" s="19"/>
      <c r="OEK4" s="19"/>
      <c r="OEL4" s="19"/>
      <c r="OEM4" s="19"/>
      <c r="OEN4" s="19"/>
      <c r="OEO4" s="19"/>
      <c r="OEP4" s="19"/>
      <c r="OEQ4" s="19"/>
      <c r="OER4" s="19"/>
      <c r="OES4" s="19"/>
      <c r="OET4" s="19"/>
      <c r="OEU4" s="19"/>
      <c r="OEV4" s="19"/>
      <c r="OEW4" s="19"/>
      <c r="OEX4" s="19"/>
      <c r="OEY4" s="19"/>
      <c r="OEZ4" s="19"/>
      <c r="OFA4" s="19"/>
      <c r="OFB4" s="19"/>
      <c r="OFC4" s="19"/>
      <c r="OFD4" s="19"/>
      <c r="OFE4" s="19"/>
      <c r="OFF4" s="19"/>
      <c r="OFG4" s="19"/>
      <c r="OFH4" s="19"/>
      <c r="OFI4" s="19"/>
      <c r="OFJ4" s="19"/>
      <c r="OFK4" s="19"/>
      <c r="OFL4" s="19"/>
      <c r="OFM4" s="19"/>
      <c r="OFN4" s="19"/>
      <c r="OFO4" s="19"/>
      <c r="OFP4" s="19"/>
      <c r="OFQ4" s="19"/>
      <c r="OFR4" s="19"/>
      <c r="OFS4" s="19"/>
      <c r="OFT4" s="19"/>
      <c r="OFU4" s="19"/>
      <c r="OFV4" s="19"/>
      <c r="OFW4" s="19"/>
      <c r="OFX4" s="19"/>
      <c r="OFY4" s="19"/>
      <c r="OFZ4" s="19"/>
      <c r="OGA4" s="19"/>
      <c r="OGB4" s="19"/>
      <c r="OGC4" s="19"/>
      <c r="OGD4" s="19"/>
      <c r="OGE4" s="19"/>
      <c r="OGF4" s="19"/>
      <c r="OGG4" s="19"/>
      <c r="OGH4" s="19"/>
      <c r="OGI4" s="19"/>
      <c r="OGJ4" s="19"/>
      <c r="OGK4" s="19"/>
      <c r="OGL4" s="19"/>
      <c r="OGM4" s="19"/>
      <c r="OGN4" s="19"/>
      <c r="OGO4" s="19"/>
      <c r="OGP4" s="19"/>
      <c r="OGQ4" s="19"/>
      <c r="OGR4" s="19"/>
      <c r="OGS4" s="19"/>
      <c r="OGT4" s="19"/>
      <c r="OGU4" s="19"/>
      <c r="OGV4" s="19"/>
      <c r="OGW4" s="19"/>
      <c r="OGX4" s="19"/>
      <c r="OGY4" s="19"/>
      <c r="OGZ4" s="19"/>
      <c r="OHA4" s="19"/>
      <c r="OHB4" s="19"/>
      <c r="OHC4" s="19"/>
      <c r="OHD4" s="19"/>
      <c r="OHE4" s="19"/>
      <c r="OHF4" s="19"/>
      <c r="OHG4" s="19"/>
      <c r="OHH4" s="19"/>
      <c r="OHI4" s="19"/>
      <c r="OHJ4" s="19"/>
      <c r="OHK4" s="19"/>
      <c r="OHL4" s="19"/>
      <c r="OHM4" s="19"/>
      <c r="OHN4" s="19"/>
      <c r="OHO4" s="19"/>
      <c r="OHP4" s="19"/>
      <c r="OHQ4" s="19"/>
      <c r="OHR4" s="19"/>
      <c r="OHS4" s="19"/>
      <c r="OHT4" s="19"/>
      <c r="OHU4" s="19"/>
      <c r="OHV4" s="19"/>
      <c r="OHW4" s="19"/>
      <c r="OHX4" s="19"/>
      <c r="OHY4" s="19"/>
      <c r="OHZ4" s="19"/>
      <c r="OIA4" s="19"/>
      <c r="OIB4" s="19"/>
      <c r="OIC4" s="19"/>
      <c r="OID4" s="19"/>
      <c r="OIE4" s="19"/>
      <c r="OIF4" s="19"/>
      <c r="OIG4" s="19"/>
      <c r="OIH4" s="19"/>
      <c r="OII4" s="19"/>
      <c r="OIJ4" s="19"/>
      <c r="OIK4" s="19"/>
      <c r="OIL4" s="19"/>
      <c r="OIM4" s="19"/>
      <c r="OIN4" s="19"/>
      <c r="OIO4" s="19"/>
      <c r="OIP4" s="19"/>
      <c r="OIQ4" s="19"/>
      <c r="OIR4" s="19"/>
      <c r="OIS4" s="19"/>
      <c r="OIT4" s="19"/>
      <c r="OIU4" s="19"/>
      <c r="OIV4" s="19"/>
      <c r="OIW4" s="19"/>
      <c r="OIX4" s="19"/>
      <c r="OIY4" s="19"/>
      <c r="OIZ4" s="19"/>
      <c r="OJA4" s="19"/>
      <c r="OJB4" s="19"/>
      <c r="OJC4" s="19"/>
      <c r="OJD4" s="19"/>
      <c r="OJE4" s="19"/>
      <c r="OJF4" s="19"/>
      <c r="OJG4" s="19"/>
      <c r="OJH4" s="19"/>
      <c r="OJI4" s="19"/>
      <c r="OJJ4" s="19"/>
      <c r="OJK4" s="19"/>
      <c r="OJL4" s="19"/>
      <c r="OJM4" s="19"/>
      <c r="OJN4" s="19"/>
      <c r="OJO4" s="19"/>
      <c r="OJP4" s="19"/>
      <c r="OJQ4" s="19"/>
      <c r="OJR4" s="19"/>
      <c r="OJS4" s="19"/>
      <c r="OJT4" s="19"/>
      <c r="OJU4" s="19"/>
      <c r="OJV4" s="19"/>
      <c r="OJW4" s="19"/>
      <c r="OJX4" s="19"/>
      <c r="OJY4" s="19"/>
      <c r="OJZ4" s="19"/>
      <c r="OKA4" s="19"/>
      <c r="OKB4" s="19"/>
      <c r="OKC4" s="19"/>
      <c r="OKD4" s="19"/>
      <c r="OKE4" s="19"/>
      <c r="OKF4" s="19"/>
      <c r="OKG4" s="19"/>
      <c r="OKH4" s="19"/>
      <c r="OKI4" s="19"/>
      <c r="OKJ4" s="19"/>
      <c r="OKK4" s="19"/>
      <c r="OKL4" s="19"/>
      <c r="OKM4" s="19"/>
      <c r="OKN4" s="19"/>
      <c r="OKO4" s="19"/>
      <c r="OKP4" s="19"/>
      <c r="OKQ4" s="19"/>
      <c r="OKR4" s="19"/>
      <c r="OKS4" s="19"/>
      <c r="OKT4" s="19"/>
      <c r="OKU4" s="19"/>
      <c r="OKV4" s="19"/>
      <c r="OKW4" s="19"/>
      <c r="OKX4" s="19"/>
      <c r="OKY4" s="19"/>
      <c r="OKZ4" s="19"/>
      <c r="OLA4" s="19"/>
      <c r="OLB4" s="19"/>
      <c r="OLC4" s="19"/>
      <c r="OLD4" s="19"/>
      <c r="OLE4" s="19"/>
      <c r="OLF4" s="19"/>
      <c r="OLG4" s="19"/>
      <c r="OLH4" s="19"/>
      <c r="OLI4" s="19"/>
      <c r="OLJ4" s="19"/>
      <c r="OLK4" s="19"/>
      <c r="OLL4" s="19"/>
      <c r="OLM4" s="19"/>
      <c r="OLN4" s="19"/>
      <c r="OLO4" s="19"/>
      <c r="OLP4" s="19"/>
      <c r="OLQ4" s="19"/>
      <c r="OLR4" s="19"/>
      <c r="OLS4" s="19"/>
      <c r="OLT4" s="19"/>
      <c r="OLU4" s="19"/>
      <c r="OLV4" s="19"/>
      <c r="OLW4" s="19"/>
      <c r="OLX4" s="19"/>
      <c r="OLY4" s="19"/>
      <c r="OLZ4" s="19"/>
      <c r="OMA4" s="19"/>
      <c r="OMB4" s="19"/>
      <c r="OMC4" s="19"/>
      <c r="OMD4" s="19"/>
      <c r="OME4" s="19"/>
      <c r="OMF4" s="19"/>
      <c r="OMG4" s="19"/>
      <c r="OMH4" s="19"/>
      <c r="OMI4" s="19"/>
      <c r="OMJ4" s="19"/>
      <c r="OMK4" s="19"/>
      <c r="OML4" s="19"/>
      <c r="OMM4" s="19"/>
      <c r="OMN4" s="19"/>
      <c r="OMO4" s="19"/>
      <c r="OMP4" s="19"/>
      <c r="OMQ4" s="19"/>
      <c r="OMR4" s="19"/>
      <c r="OMS4" s="19"/>
      <c r="OMT4" s="19"/>
      <c r="OMU4" s="19"/>
      <c r="OMV4" s="19"/>
      <c r="OMW4" s="19"/>
      <c r="OMX4" s="19"/>
      <c r="OMY4" s="19"/>
      <c r="OMZ4" s="19"/>
      <c r="ONA4" s="19"/>
      <c r="ONB4" s="19"/>
      <c r="ONC4" s="19"/>
      <c r="OND4" s="19"/>
      <c r="ONE4" s="19"/>
      <c r="ONF4" s="19"/>
      <c r="ONG4" s="19"/>
      <c r="ONH4" s="19"/>
      <c r="ONI4" s="19"/>
      <c r="ONJ4" s="19"/>
      <c r="ONK4" s="19"/>
      <c r="ONL4" s="19"/>
      <c r="ONM4" s="19"/>
      <c r="ONN4" s="19"/>
      <c r="ONO4" s="19"/>
      <c r="ONP4" s="19"/>
      <c r="ONQ4" s="19"/>
      <c r="ONR4" s="19"/>
      <c r="ONS4" s="19"/>
      <c r="ONT4" s="19"/>
      <c r="ONU4" s="19"/>
      <c r="ONV4" s="19"/>
      <c r="ONW4" s="19"/>
      <c r="ONX4" s="19"/>
      <c r="ONY4" s="19"/>
      <c r="ONZ4" s="19"/>
      <c r="OOA4" s="19"/>
      <c r="OOB4" s="19"/>
      <c r="OOC4" s="19"/>
      <c r="OOD4" s="19"/>
      <c r="OOE4" s="19"/>
      <c r="OOF4" s="19"/>
      <c r="OOG4" s="19"/>
      <c r="OOH4" s="19"/>
      <c r="OOI4" s="19"/>
      <c r="OOJ4" s="19"/>
      <c r="OOK4" s="19"/>
      <c r="OOL4" s="19"/>
      <c r="OOM4" s="19"/>
      <c r="OON4" s="19"/>
      <c r="OOO4" s="19"/>
      <c r="OOP4" s="19"/>
      <c r="OOQ4" s="19"/>
      <c r="OOR4" s="19"/>
      <c r="OOS4" s="19"/>
      <c r="OOT4" s="19"/>
      <c r="OOU4" s="19"/>
      <c r="OOV4" s="19"/>
      <c r="OOW4" s="19"/>
      <c r="OOX4" s="19"/>
      <c r="OOY4" s="19"/>
      <c r="OOZ4" s="19"/>
      <c r="OPA4" s="19"/>
      <c r="OPB4" s="19"/>
      <c r="OPC4" s="19"/>
      <c r="OPD4" s="19"/>
      <c r="OPE4" s="19"/>
      <c r="OPF4" s="19"/>
      <c r="OPG4" s="19"/>
      <c r="OPH4" s="19"/>
      <c r="OPI4" s="19"/>
      <c r="OPJ4" s="19"/>
      <c r="OPK4" s="19"/>
      <c r="OPL4" s="19"/>
      <c r="OPM4" s="19"/>
      <c r="OPN4" s="19"/>
      <c r="OPO4" s="19"/>
      <c r="OPP4" s="19"/>
      <c r="OPQ4" s="19"/>
      <c r="OPR4" s="19"/>
      <c r="OPS4" s="19"/>
      <c r="OPT4" s="19"/>
      <c r="OPU4" s="19"/>
      <c r="OPV4" s="19"/>
      <c r="OPW4" s="19"/>
      <c r="OPX4" s="19"/>
      <c r="OPY4" s="19"/>
      <c r="OPZ4" s="19"/>
      <c r="OQA4" s="19"/>
      <c r="OQB4" s="19"/>
      <c r="OQC4" s="19"/>
      <c r="OQD4" s="19"/>
      <c r="OQE4" s="19"/>
      <c r="OQF4" s="19"/>
      <c r="OQG4" s="19"/>
      <c r="OQH4" s="19"/>
      <c r="OQI4" s="19"/>
      <c r="OQJ4" s="19"/>
      <c r="OQK4" s="19"/>
      <c r="OQL4" s="19"/>
      <c r="OQM4" s="19"/>
      <c r="OQN4" s="19"/>
      <c r="OQO4" s="19"/>
      <c r="OQP4" s="19"/>
      <c r="OQQ4" s="19"/>
      <c r="OQR4" s="19"/>
      <c r="OQS4" s="19"/>
      <c r="OQT4" s="19"/>
      <c r="OQU4" s="19"/>
      <c r="OQV4" s="19"/>
      <c r="OQW4" s="19"/>
      <c r="OQX4" s="19"/>
      <c r="OQY4" s="19"/>
      <c r="OQZ4" s="19"/>
      <c r="ORA4" s="19"/>
      <c r="ORB4" s="19"/>
      <c r="ORC4" s="19"/>
      <c r="ORD4" s="19"/>
      <c r="ORE4" s="19"/>
      <c r="ORF4" s="19"/>
      <c r="ORG4" s="19"/>
      <c r="ORH4" s="19"/>
      <c r="ORI4" s="19"/>
      <c r="ORJ4" s="19"/>
      <c r="ORK4" s="19"/>
      <c r="ORL4" s="19"/>
      <c r="ORM4" s="19"/>
      <c r="ORN4" s="19"/>
      <c r="ORO4" s="19"/>
      <c r="ORP4" s="19"/>
      <c r="ORQ4" s="19"/>
      <c r="ORR4" s="19"/>
      <c r="ORS4" s="19"/>
      <c r="ORT4" s="19"/>
      <c r="ORU4" s="19"/>
      <c r="ORV4" s="19"/>
      <c r="ORW4" s="19"/>
      <c r="ORX4" s="19"/>
      <c r="ORY4" s="19"/>
      <c r="ORZ4" s="19"/>
      <c r="OSA4" s="19"/>
      <c r="OSB4" s="19"/>
      <c r="OSC4" s="19"/>
      <c r="OSD4" s="19"/>
      <c r="OSE4" s="19"/>
      <c r="OSF4" s="19"/>
      <c r="OSG4" s="19"/>
      <c r="OSH4" s="19"/>
      <c r="OSI4" s="19"/>
      <c r="OSJ4" s="19"/>
      <c r="OSK4" s="19"/>
      <c r="OSL4" s="19"/>
      <c r="OSM4" s="19"/>
      <c r="OSN4" s="19"/>
      <c r="OSO4" s="19"/>
      <c r="OSP4" s="19"/>
      <c r="OSQ4" s="19"/>
      <c r="OSR4" s="19"/>
      <c r="OSS4" s="19"/>
      <c r="OST4" s="19"/>
      <c r="OSU4" s="19"/>
      <c r="OSV4" s="19"/>
      <c r="OSW4" s="19"/>
      <c r="OSX4" s="19"/>
      <c r="OSY4" s="19"/>
      <c r="OSZ4" s="19"/>
      <c r="OTA4" s="19"/>
      <c r="OTB4" s="19"/>
      <c r="OTC4" s="19"/>
      <c r="OTD4" s="19"/>
      <c r="OTE4" s="19"/>
      <c r="OTF4" s="19"/>
      <c r="OTG4" s="19"/>
      <c r="OTH4" s="19"/>
      <c r="OTI4" s="19"/>
      <c r="OTJ4" s="19"/>
      <c r="OTK4" s="19"/>
      <c r="OTL4" s="19"/>
      <c r="OTM4" s="19"/>
      <c r="OTN4" s="19"/>
      <c r="OTO4" s="19"/>
      <c r="OTP4" s="19"/>
      <c r="OTQ4" s="19"/>
      <c r="OTR4" s="19"/>
      <c r="OTS4" s="19"/>
      <c r="OTT4" s="19"/>
      <c r="OTU4" s="19"/>
      <c r="OTV4" s="19"/>
      <c r="OTW4" s="19"/>
      <c r="OTX4" s="19"/>
      <c r="OTY4" s="19"/>
      <c r="OTZ4" s="19"/>
      <c r="OUA4" s="19"/>
      <c r="OUB4" s="19"/>
      <c r="OUC4" s="19"/>
      <c r="OUD4" s="19"/>
      <c r="OUE4" s="19"/>
      <c r="OUF4" s="19"/>
      <c r="OUG4" s="19"/>
      <c r="OUH4" s="19"/>
      <c r="OUI4" s="19"/>
      <c r="OUJ4" s="19"/>
      <c r="OUK4" s="19"/>
      <c r="OUL4" s="19"/>
      <c r="OUM4" s="19"/>
      <c r="OUN4" s="19"/>
      <c r="OUO4" s="19"/>
      <c r="OUP4" s="19"/>
      <c r="OUQ4" s="19"/>
      <c r="OUR4" s="19"/>
      <c r="OUS4" s="19"/>
      <c r="OUT4" s="19"/>
      <c r="OUU4" s="19"/>
      <c r="OUV4" s="19"/>
      <c r="OUW4" s="19"/>
      <c r="OUX4" s="19"/>
      <c r="OUY4" s="19"/>
      <c r="OUZ4" s="19"/>
      <c r="OVA4" s="19"/>
      <c r="OVB4" s="19"/>
      <c r="OVC4" s="19"/>
      <c r="OVD4" s="19"/>
      <c r="OVE4" s="19"/>
      <c r="OVF4" s="19"/>
      <c r="OVG4" s="19"/>
      <c r="OVH4" s="19"/>
      <c r="OVI4" s="19"/>
      <c r="OVJ4" s="19"/>
      <c r="OVK4" s="19"/>
      <c r="OVL4" s="19"/>
      <c r="OVM4" s="19"/>
      <c r="OVN4" s="19"/>
      <c r="OVO4" s="19"/>
      <c r="OVP4" s="19"/>
      <c r="OVQ4" s="19"/>
      <c r="OVR4" s="19"/>
      <c r="OVS4" s="19"/>
      <c r="OVT4" s="19"/>
      <c r="OVU4" s="19"/>
      <c r="OVV4" s="19"/>
      <c r="OVW4" s="19"/>
      <c r="OVX4" s="19"/>
      <c r="OVY4" s="19"/>
      <c r="OVZ4" s="19"/>
      <c r="OWA4" s="19"/>
      <c r="OWB4" s="19"/>
      <c r="OWC4" s="19"/>
      <c r="OWD4" s="19"/>
      <c r="OWE4" s="19"/>
      <c r="OWF4" s="19"/>
      <c r="OWG4" s="19"/>
      <c r="OWH4" s="19"/>
      <c r="OWI4" s="19"/>
      <c r="OWJ4" s="19"/>
      <c r="OWK4" s="19"/>
      <c r="OWL4" s="19"/>
      <c r="OWM4" s="19"/>
      <c r="OWN4" s="19"/>
      <c r="OWO4" s="19"/>
      <c r="OWP4" s="19"/>
      <c r="OWQ4" s="19"/>
      <c r="OWR4" s="19"/>
      <c r="OWS4" s="19"/>
      <c r="OWT4" s="19"/>
      <c r="OWU4" s="19"/>
      <c r="OWV4" s="19"/>
      <c r="OWW4" s="19"/>
      <c r="OWX4" s="19"/>
      <c r="OWY4" s="19"/>
      <c r="OWZ4" s="19"/>
      <c r="OXA4" s="19"/>
      <c r="OXB4" s="19"/>
      <c r="OXC4" s="19"/>
      <c r="OXD4" s="19"/>
      <c r="OXE4" s="19"/>
      <c r="OXF4" s="19"/>
      <c r="OXG4" s="19"/>
      <c r="OXH4" s="19"/>
      <c r="OXI4" s="19"/>
      <c r="OXJ4" s="19"/>
      <c r="OXK4" s="19"/>
      <c r="OXL4" s="19"/>
      <c r="OXM4" s="19"/>
      <c r="OXN4" s="19"/>
      <c r="OXO4" s="19"/>
      <c r="OXP4" s="19"/>
      <c r="OXQ4" s="19"/>
      <c r="OXR4" s="19"/>
      <c r="OXS4" s="19"/>
      <c r="OXT4" s="19"/>
      <c r="OXU4" s="19"/>
      <c r="OXV4" s="19"/>
      <c r="OXW4" s="19"/>
      <c r="OXX4" s="19"/>
      <c r="OXY4" s="19"/>
      <c r="OXZ4" s="19"/>
      <c r="OYA4" s="19"/>
      <c r="OYB4" s="19"/>
      <c r="OYC4" s="19"/>
      <c r="OYD4" s="19"/>
      <c r="OYE4" s="19"/>
      <c r="OYF4" s="19"/>
      <c r="OYG4" s="19"/>
      <c r="OYH4" s="19"/>
      <c r="OYI4" s="19"/>
      <c r="OYJ4" s="19"/>
      <c r="OYK4" s="19"/>
      <c r="OYL4" s="19"/>
      <c r="OYM4" s="19"/>
      <c r="OYN4" s="19"/>
      <c r="OYO4" s="19"/>
      <c r="OYP4" s="19"/>
      <c r="OYQ4" s="19"/>
      <c r="OYR4" s="19"/>
      <c r="OYS4" s="19"/>
      <c r="OYT4" s="19"/>
      <c r="OYU4" s="19"/>
      <c r="OYV4" s="19"/>
      <c r="OYW4" s="19"/>
      <c r="OYX4" s="19"/>
      <c r="OYY4" s="19"/>
      <c r="OYZ4" s="19"/>
      <c r="OZA4" s="19"/>
      <c r="OZB4" s="19"/>
      <c r="OZC4" s="19"/>
      <c r="OZD4" s="19"/>
      <c r="OZE4" s="19"/>
      <c r="OZF4" s="19"/>
      <c r="OZG4" s="19"/>
      <c r="OZH4" s="19"/>
      <c r="OZI4" s="19"/>
      <c r="OZJ4" s="19"/>
      <c r="OZK4" s="19"/>
      <c r="OZL4" s="19"/>
      <c r="OZM4" s="19"/>
      <c r="OZN4" s="19"/>
      <c r="OZO4" s="19"/>
      <c r="OZP4" s="19"/>
      <c r="OZQ4" s="19"/>
      <c r="OZR4" s="19"/>
      <c r="OZS4" s="19"/>
      <c r="OZT4" s="19"/>
      <c r="OZU4" s="19"/>
      <c r="OZV4" s="19"/>
      <c r="OZW4" s="19"/>
      <c r="OZX4" s="19"/>
      <c r="OZY4" s="19"/>
      <c r="OZZ4" s="19"/>
      <c r="PAA4" s="19"/>
      <c r="PAB4" s="19"/>
      <c r="PAC4" s="19"/>
      <c r="PAD4" s="19"/>
      <c r="PAE4" s="19"/>
      <c r="PAF4" s="19"/>
      <c r="PAG4" s="19"/>
      <c r="PAH4" s="19"/>
      <c r="PAI4" s="19"/>
      <c r="PAJ4" s="19"/>
      <c r="PAK4" s="19"/>
      <c r="PAL4" s="19"/>
      <c r="PAM4" s="19"/>
      <c r="PAN4" s="19"/>
      <c r="PAO4" s="19"/>
      <c r="PAP4" s="19"/>
      <c r="PAQ4" s="19"/>
      <c r="PAR4" s="19"/>
      <c r="PAS4" s="19"/>
      <c r="PAT4" s="19"/>
      <c r="PAU4" s="19"/>
      <c r="PAV4" s="19"/>
      <c r="PAW4" s="19"/>
      <c r="PAX4" s="19"/>
      <c r="PAY4" s="19"/>
      <c r="PAZ4" s="19"/>
      <c r="PBA4" s="19"/>
      <c r="PBB4" s="19"/>
      <c r="PBC4" s="19"/>
      <c r="PBD4" s="19"/>
      <c r="PBE4" s="19"/>
      <c r="PBF4" s="19"/>
      <c r="PBG4" s="19"/>
      <c r="PBH4" s="19"/>
      <c r="PBI4" s="19"/>
      <c r="PBJ4" s="19"/>
      <c r="PBK4" s="19"/>
      <c r="PBL4" s="19"/>
      <c r="PBM4" s="19"/>
      <c r="PBN4" s="19"/>
      <c r="PBO4" s="19"/>
      <c r="PBP4" s="19"/>
      <c r="PBQ4" s="19"/>
      <c r="PBR4" s="19"/>
      <c r="PBS4" s="19"/>
      <c r="PBT4" s="19"/>
      <c r="PBU4" s="19"/>
      <c r="PBV4" s="19"/>
      <c r="PBW4" s="19"/>
      <c r="PBX4" s="19"/>
      <c r="PBY4" s="19"/>
      <c r="PBZ4" s="19"/>
      <c r="PCA4" s="19"/>
      <c r="PCB4" s="19"/>
      <c r="PCC4" s="19"/>
      <c r="PCD4" s="19"/>
      <c r="PCE4" s="19"/>
      <c r="PCF4" s="19"/>
      <c r="PCG4" s="19"/>
      <c r="PCH4" s="19"/>
      <c r="PCI4" s="19"/>
      <c r="PCJ4" s="19"/>
      <c r="PCK4" s="19"/>
      <c r="PCL4" s="19"/>
      <c r="PCM4" s="19"/>
      <c r="PCN4" s="19"/>
      <c r="PCO4" s="19"/>
      <c r="PCP4" s="19"/>
      <c r="PCQ4" s="19"/>
      <c r="PCR4" s="19"/>
      <c r="PCS4" s="19"/>
      <c r="PCT4" s="19"/>
      <c r="PCU4" s="19"/>
      <c r="PCV4" s="19"/>
      <c r="PCW4" s="19"/>
      <c r="PCX4" s="19"/>
      <c r="PCY4" s="19"/>
      <c r="PCZ4" s="19"/>
      <c r="PDA4" s="19"/>
      <c r="PDB4" s="19"/>
      <c r="PDC4" s="19"/>
      <c r="PDD4" s="19"/>
      <c r="PDE4" s="19"/>
      <c r="PDF4" s="19"/>
      <c r="PDG4" s="19"/>
      <c r="PDH4" s="19"/>
      <c r="PDI4" s="19"/>
      <c r="PDJ4" s="19"/>
      <c r="PDK4" s="19"/>
      <c r="PDL4" s="19"/>
      <c r="PDM4" s="19"/>
      <c r="PDN4" s="19"/>
      <c r="PDO4" s="19"/>
      <c r="PDP4" s="19"/>
      <c r="PDQ4" s="19"/>
      <c r="PDR4" s="19"/>
      <c r="PDS4" s="19"/>
      <c r="PDT4" s="19"/>
      <c r="PDU4" s="19"/>
      <c r="PDV4" s="19"/>
      <c r="PDW4" s="19"/>
      <c r="PDX4" s="19"/>
      <c r="PDY4" s="19"/>
      <c r="PDZ4" s="19"/>
      <c r="PEA4" s="19"/>
      <c r="PEB4" s="19"/>
      <c r="PEC4" s="19"/>
      <c r="PED4" s="19"/>
      <c r="PEE4" s="19"/>
      <c r="PEF4" s="19"/>
      <c r="PEG4" s="19"/>
      <c r="PEH4" s="19"/>
      <c r="PEI4" s="19"/>
      <c r="PEJ4" s="19"/>
      <c r="PEK4" s="19"/>
      <c r="PEL4" s="19"/>
      <c r="PEM4" s="19"/>
      <c r="PEN4" s="19"/>
      <c r="PEO4" s="19"/>
      <c r="PEP4" s="19"/>
      <c r="PEQ4" s="19"/>
      <c r="PER4" s="19"/>
      <c r="PES4" s="19"/>
      <c r="PET4" s="19"/>
      <c r="PEU4" s="19"/>
      <c r="PEV4" s="19"/>
      <c r="PEW4" s="19"/>
      <c r="PEX4" s="19"/>
      <c r="PEY4" s="19"/>
      <c r="PEZ4" s="19"/>
      <c r="PFA4" s="19"/>
      <c r="PFB4" s="19"/>
      <c r="PFC4" s="19"/>
      <c r="PFD4" s="19"/>
      <c r="PFE4" s="19"/>
      <c r="PFF4" s="19"/>
      <c r="PFG4" s="19"/>
      <c r="PFH4" s="19"/>
      <c r="PFI4" s="19"/>
      <c r="PFJ4" s="19"/>
      <c r="PFK4" s="19"/>
      <c r="PFL4" s="19"/>
      <c r="PFM4" s="19"/>
      <c r="PFN4" s="19"/>
      <c r="PFO4" s="19"/>
      <c r="PFP4" s="19"/>
      <c r="PFQ4" s="19"/>
      <c r="PFR4" s="19"/>
      <c r="PFS4" s="19"/>
      <c r="PFT4" s="19"/>
      <c r="PFU4" s="19"/>
      <c r="PFV4" s="19"/>
      <c r="PFW4" s="19"/>
      <c r="PFX4" s="19"/>
      <c r="PFY4" s="19"/>
      <c r="PFZ4" s="19"/>
      <c r="PGA4" s="19"/>
      <c r="PGB4" s="19"/>
      <c r="PGC4" s="19"/>
      <c r="PGD4" s="19"/>
      <c r="PGE4" s="19"/>
      <c r="PGF4" s="19"/>
      <c r="PGG4" s="19"/>
      <c r="PGH4" s="19"/>
      <c r="PGI4" s="19"/>
      <c r="PGJ4" s="19"/>
      <c r="PGK4" s="19"/>
      <c r="PGL4" s="19"/>
      <c r="PGM4" s="19"/>
      <c r="PGN4" s="19"/>
      <c r="PGO4" s="19"/>
      <c r="PGP4" s="19"/>
      <c r="PGQ4" s="19"/>
      <c r="PGR4" s="19"/>
      <c r="PGS4" s="19"/>
      <c r="PGT4" s="19"/>
      <c r="PGU4" s="19"/>
      <c r="PGV4" s="19"/>
      <c r="PGW4" s="19"/>
      <c r="PGX4" s="19"/>
      <c r="PGY4" s="19"/>
      <c r="PGZ4" s="19"/>
      <c r="PHA4" s="19"/>
      <c r="PHB4" s="19"/>
      <c r="PHC4" s="19"/>
      <c r="PHD4" s="19"/>
      <c r="PHE4" s="19"/>
      <c r="PHF4" s="19"/>
      <c r="PHG4" s="19"/>
      <c r="PHH4" s="19"/>
      <c r="PHI4" s="19"/>
      <c r="PHJ4" s="19"/>
      <c r="PHK4" s="19"/>
      <c r="PHL4" s="19"/>
      <c r="PHM4" s="19"/>
      <c r="PHN4" s="19"/>
      <c r="PHO4" s="19"/>
      <c r="PHP4" s="19"/>
      <c r="PHQ4" s="19"/>
      <c r="PHR4" s="19"/>
      <c r="PHS4" s="19"/>
      <c r="PHT4" s="19"/>
      <c r="PHU4" s="19"/>
      <c r="PHV4" s="19"/>
      <c r="PHW4" s="19"/>
      <c r="PHX4" s="19"/>
      <c r="PHY4" s="19"/>
      <c r="PHZ4" s="19"/>
      <c r="PIA4" s="19"/>
      <c r="PIB4" s="19"/>
      <c r="PIC4" s="19"/>
      <c r="PID4" s="19"/>
      <c r="PIE4" s="19"/>
      <c r="PIF4" s="19"/>
      <c r="PIG4" s="19"/>
      <c r="PIH4" s="19"/>
      <c r="PII4" s="19"/>
      <c r="PIJ4" s="19"/>
      <c r="PIK4" s="19"/>
      <c r="PIL4" s="19"/>
      <c r="PIM4" s="19"/>
      <c r="PIN4" s="19"/>
      <c r="PIO4" s="19"/>
      <c r="PIP4" s="19"/>
      <c r="PIQ4" s="19"/>
      <c r="PIR4" s="19"/>
      <c r="PIS4" s="19"/>
      <c r="PIT4" s="19"/>
      <c r="PIU4" s="19"/>
      <c r="PIV4" s="19"/>
      <c r="PIW4" s="19"/>
      <c r="PIX4" s="19"/>
      <c r="PIY4" s="19"/>
      <c r="PIZ4" s="19"/>
      <c r="PJA4" s="19"/>
      <c r="PJB4" s="19"/>
      <c r="PJC4" s="19"/>
      <c r="PJD4" s="19"/>
      <c r="PJE4" s="19"/>
      <c r="PJF4" s="19"/>
      <c r="PJG4" s="19"/>
      <c r="PJH4" s="19"/>
      <c r="PJI4" s="19"/>
      <c r="PJJ4" s="19"/>
      <c r="PJK4" s="19"/>
      <c r="PJL4" s="19"/>
      <c r="PJM4" s="19"/>
      <c r="PJN4" s="19"/>
      <c r="PJO4" s="19"/>
      <c r="PJP4" s="19"/>
      <c r="PJQ4" s="19"/>
      <c r="PJR4" s="19"/>
      <c r="PJS4" s="19"/>
      <c r="PJT4" s="19"/>
      <c r="PJU4" s="19"/>
      <c r="PJV4" s="19"/>
      <c r="PJW4" s="19"/>
      <c r="PJX4" s="19"/>
      <c r="PJY4" s="19"/>
      <c r="PJZ4" s="19"/>
      <c r="PKA4" s="19"/>
      <c r="PKB4" s="19"/>
      <c r="PKC4" s="19"/>
      <c r="PKD4" s="19"/>
      <c r="PKE4" s="19"/>
      <c r="PKF4" s="19"/>
      <c r="PKG4" s="19"/>
      <c r="PKH4" s="19"/>
      <c r="PKI4" s="19"/>
      <c r="PKJ4" s="19"/>
      <c r="PKK4" s="19"/>
      <c r="PKL4" s="19"/>
      <c r="PKM4" s="19"/>
      <c r="PKN4" s="19"/>
      <c r="PKO4" s="19"/>
      <c r="PKP4" s="19"/>
      <c r="PKQ4" s="19"/>
      <c r="PKR4" s="19"/>
      <c r="PKS4" s="19"/>
      <c r="PKT4" s="19"/>
      <c r="PKU4" s="19"/>
      <c r="PKV4" s="19"/>
      <c r="PKW4" s="19"/>
      <c r="PKX4" s="19"/>
      <c r="PKY4" s="19"/>
      <c r="PKZ4" s="19"/>
      <c r="PLA4" s="19"/>
      <c r="PLB4" s="19"/>
      <c r="PLC4" s="19"/>
      <c r="PLD4" s="19"/>
      <c r="PLE4" s="19"/>
      <c r="PLF4" s="19"/>
      <c r="PLG4" s="19"/>
      <c r="PLH4" s="19"/>
      <c r="PLI4" s="19"/>
      <c r="PLJ4" s="19"/>
      <c r="PLK4" s="19"/>
      <c r="PLL4" s="19"/>
      <c r="PLM4" s="19"/>
      <c r="PLN4" s="19"/>
      <c r="PLO4" s="19"/>
      <c r="PLP4" s="19"/>
      <c r="PLQ4" s="19"/>
      <c r="PLR4" s="19"/>
      <c r="PLS4" s="19"/>
      <c r="PLT4" s="19"/>
      <c r="PLU4" s="19"/>
      <c r="PLV4" s="19"/>
      <c r="PLW4" s="19"/>
      <c r="PLX4" s="19"/>
      <c r="PLY4" s="19"/>
      <c r="PLZ4" s="19"/>
      <c r="PMA4" s="19"/>
      <c r="PMB4" s="19"/>
      <c r="PMC4" s="19"/>
      <c r="PMD4" s="19"/>
      <c r="PME4" s="19"/>
      <c r="PMF4" s="19"/>
      <c r="PMG4" s="19"/>
      <c r="PMH4" s="19"/>
      <c r="PMI4" s="19"/>
      <c r="PMJ4" s="19"/>
      <c r="PMK4" s="19"/>
      <c r="PML4" s="19"/>
      <c r="PMM4" s="19"/>
      <c r="PMN4" s="19"/>
      <c r="PMO4" s="19"/>
      <c r="PMP4" s="19"/>
      <c r="PMQ4" s="19"/>
      <c r="PMR4" s="19"/>
      <c r="PMS4" s="19"/>
      <c r="PMT4" s="19"/>
      <c r="PMU4" s="19"/>
      <c r="PMV4" s="19"/>
      <c r="PMW4" s="19"/>
      <c r="PMX4" s="19"/>
      <c r="PMY4" s="19"/>
      <c r="PMZ4" s="19"/>
      <c r="PNA4" s="19"/>
      <c r="PNB4" s="19"/>
      <c r="PNC4" s="19"/>
      <c r="PND4" s="19"/>
      <c r="PNE4" s="19"/>
      <c r="PNF4" s="19"/>
      <c r="PNG4" s="19"/>
      <c r="PNH4" s="19"/>
      <c r="PNI4" s="19"/>
      <c r="PNJ4" s="19"/>
      <c r="PNK4" s="19"/>
      <c r="PNL4" s="19"/>
      <c r="PNM4" s="19"/>
      <c r="PNN4" s="19"/>
      <c r="PNO4" s="19"/>
      <c r="PNP4" s="19"/>
      <c r="PNQ4" s="19"/>
      <c r="PNR4" s="19"/>
      <c r="PNS4" s="19"/>
      <c r="PNT4" s="19"/>
      <c r="PNU4" s="19"/>
      <c r="PNV4" s="19"/>
      <c r="PNW4" s="19"/>
      <c r="PNX4" s="19"/>
      <c r="PNY4" s="19"/>
      <c r="PNZ4" s="19"/>
      <c r="POA4" s="19"/>
      <c r="POB4" s="19"/>
      <c r="POC4" s="19"/>
      <c r="POD4" s="19"/>
      <c r="POE4" s="19"/>
      <c r="POF4" s="19"/>
      <c r="POG4" s="19"/>
      <c r="POH4" s="19"/>
      <c r="POI4" s="19"/>
      <c r="POJ4" s="19"/>
      <c r="POK4" s="19"/>
      <c r="POL4" s="19"/>
      <c r="POM4" s="19"/>
      <c r="PON4" s="19"/>
      <c r="POO4" s="19"/>
      <c r="POP4" s="19"/>
      <c r="POQ4" s="19"/>
      <c r="POR4" s="19"/>
      <c r="POS4" s="19"/>
      <c r="POT4" s="19"/>
      <c r="POU4" s="19"/>
      <c r="POV4" s="19"/>
      <c r="POW4" s="19"/>
      <c r="POX4" s="19"/>
      <c r="POY4" s="19"/>
      <c r="POZ4" s="19"/>
      <c r="PPA4" s="19"/>
      <c r="PPB4" s="19"/>
      <c r="PPC4" s="19"/>
      <c r="PPD4" s="19"/>
      <c r="PPE4" s="19"/>
      <c r="PPF4" s="19"/>
      <c r="PPG4" s="19"/>
      <c r="PPH4" s="19"/>
      <c r="PPI4" s="19"/>
      <c r="PPJ4" s="19"/>
      <c r="PPK4" s="19"/>
      <c r="PPL4" s="19"/>
      <c r="PPM4" s="19"/>
      <c r="PPN4" s="19"/>
      <c r="PPO4" s="19"/>
      <c r="PPP4" s="19"/>
      <c r="PPQ4" s="19"/>
      <c r="PPR4" s="19"/>
      <c r="PPS4" s="19"/>
      <c r="PPT4" s="19"/>
      <c r="PPU4" s="19"/>
      <c r="PPV4" s="19"/>
      <c r="PPW4" s="19"/>
      <c r="PPX4" s="19"/>
      <c r="PPY4" s="19"/>
      <c r="PPZ4" s="19"/>
      <c r="PQA4" s="19"/>
      <c r="PQB4" s="19"/>
      <c r="PQC4" s="19"/>
      <c r="PQD4" s="19"/>
      <c r="PQE4" s="19"/>
      <c r="PQF4" s="19"/>
      <c r="PQG4" s="19"/>
      <c r="PQH4" s="19"/>
      <c r="PQI4" s="19"/>
      <c r="PQJ4" s="19"/>
      <c r="PQK4" s="19"/>
      <c r="PQL4" s="19"/>
      <c r="PQM4" s="19"/>
      <c r="PQN4" s="19"/>
      <c r="PQO4" s="19"/>
      <c r="PQP4" s="19"/>
      <c r="PQQ4" s="19"/>
      <c r="PQR4" s="19"/>
      <c r="PQS4" s="19"/>
      <c r="PQT4" s="19"/>
      <c r="PQU4" s="19"/>
      <c r="PQV4" s="19"/>
      <c r="PQW4" s="19"/>
      <c r="PQX4" s="19"/>
      <c r="PQY4" s="19"/>
      <c r="PQZ4" s="19"/>
      <c r="PRA4" s="19"/>
      <c r="PRB4" s="19"/>
      <c r="PRC4" s="19"/>
      <c r="PRD4" s="19"/>
      <c r="PRE4" s="19"/>
      <c r="PRF4" s="19"/>
      <c r="PRG4" s="19"/>
      <c r="PRH4" s="19"/>
      <c r="PRI4" s="19"/>
      <c r="PRJ4" s="19"/>
      <c r="PRK4" s="19"/>
      <c r="PRL4" s="19"/>
      <c r="PRM4" s="19"/>
      <c r="PRN4" s="19"/>
      <c r="PRO4" s="19"/>
      <c r="PRP4" s="19"/>
      <c r="PRQ4" s="19"/>
      <c r="PRR4" s="19"/>
      <c r="PRS4" s="19"/>
      <c r="PRT4" s="19"/>
      <c r="PRU4" s="19"/>
      <c r="PRV4" s="19"/>
      <c r="PRW4" s="19"/>
      <c r="PRX4" s="19"/>
      <c r="PRY4" s="19"/>
      <c r="PRZ4" s="19"/>
      <c r="PSA4" s="19"/>
      <c r="PSB4" s="19"/>
      <c r="PSC4" s="19"/>
      <c r="PSD4" s="19"/>
      <c r="PSE4" s="19"/>
      <c r="PSF4" s="19"/>
      <c r="PSG4" s="19"/>
      <c r="PSH4" s="19"/>
      <c r="PSI4" s="19"/>
      <c r="PSJ4" s="19"/>
      <c r="PSK4" s="19"/>
      <c r="PSL4" s="19"/>
      <c r="PSM4" s="19"/>
      <c r="PSN4" s="19"/>
      <c r="PSO4" s="19"/>
      <c r="PSP4" s="19"/>
      <c r="PSQ4" s="19"/>
      <c r="PSR4" s="19"/>
      <c r="PSS4" s="19"/>
      <c r="PST4" s="19"/>
      <c r="PSU4" s="19"/>
      <c r="PSV4" s="19"/>
      <c r="PSW4" s="19"/>
      <c r="PSX4" s="19"/>
      <c r="PSY4" s="19"/>
      <c r="PSZ4" s="19"/>
      <c r="PTA4" s="19"/>
      <c r="PTB4" s="19"/>
      <c r="PTC4" s="19"/>
      <c r="PTD4" s="19"/>
      <c r="PTE4" s="19"/>
      <c r="PTF4" s="19"/>
      <c r="PTG4" s="19"/>
      <c r="PTH4" s="19"/>
      <c r="PTI4" s="19"/>
      <c r="PTJ4" s="19"/>
      <c r="PTK4" s="19"/>
      <c r="PTL4" s="19"/>
      <c r="PTM4" s="19"/>
      <c r="PTN4" s="19"/>
      <c r="PTO4" s="19"/>
      <c r="PTP4" s="19"/>
      <c r="PTQ4" s="19"/>
      <c r="PTR4" s="19"/>
      <c r="PTS4" s="19"/>
      <c r="PTT4" s="19"/>
      <c r="PTU4" s="19"/>
      <c r="PTV4" s="19"/>
      <c r="PTW4" s="19"/>
      <c r="PTX4" s="19"/>
      <c r="PTY4" s="19"/>
      <c r="PTZ4" s="19"/>
      <c r="PUA4" s="19"/>
      <c r="PUB4" s="19"/>
      <c r="PUC4" s="19"/>
      <c r="PUD4" s="19"/>
      <c r="PUE4" s="19"/>
      <c r="PUF4" s="19"/>
      <c r="PUG4" s="19"/>
      <c r="PUH4" s="19"/>
      <c r="PUI4" s="19"/>
      <c r="PUJ4" s="19"/>
      <c r="PUK4" s="19"/>
      <c r="PUL4" s="19"/>
      <c r="PUM4" s="19"/>
      <c r="PUN4" s="19"/>
      <c r="PUO4" s="19"/>
      <c r="PUP4" s="19"/>
      <c r="PUQ4" s="19"/>
      <c r="PUR4" s="19"/>
      <c r="PUS4" s="19"/>
      <c r="PUT4" s="19"/>
      <c r="PUU4" s="19"/>
      <c r="PUV4" s="19"/>
      <c r="PUW4" s="19"/>
      <c r="PUX4" s="19"/>
      <c r="PUY4" s="19"/>
      <c r="PUZ4" s="19"/>
      <c r="PVA4" s="19"/>
      <c r="PVB4" s="19"/>
      <c r="PVC4" s="19"/>
      <c r="PVD4" s="19"/>
      <c r="PVE4" s="19"/>
      <c r="PVF4" s="19"/>
      <c r="PVG4" s="19"/>
      <c r="PVH4" s="19"/>
      <c r="PVI4" s="19"/>
      <c r="PVJ4" s="19"/>
      <c r="PVK4" s="19"/>
      <c r="PVL4" s="19"/>
      <c r="PVM4" s="19"/>
      <c r="PVN4" s="19"/>
      <c r="PVO4" s="19"/>
      <c r="PVP4" s="19"/>
      <c r="PVQ4" s="19"/>
      <c r="PVR4" s="19"/>
      <c r="PVS4" s="19"/>
      <c r="PVT4" s="19"/>
      <c r="PVU4" s="19"/>
      <c r="PVV4" s="19"/>
      <c r="PVW4" s="19"/>
      <c r="PVX4" s="19"/>
      <c r="PVY4" s="19"/>
      <c r="PVZ4" s="19"/>
      <c r="PWA4" s="19"/>
      <c r="PWB4" s="19"/>
      <c r="PWC4" s="19"/>
      <c r="PWD4" s="19"/>
      <c r="PWE4" s="19"/>
      <c r="PWF4" s="19"/>
      <c r="PWG4" s="19"/>
      <c r="PWH4" s="19"/>
      <c r="PWI4" s="19"/>
      <c r="PWJ4" s="19"/>
      <c r="PWK4" s="19"/>
      <c r="PWL4" s="19"/>
      <c r="PWM4" s="19"/>
      <c r="PWN4" s="19"/>
      <c r="PWO4" s="19"/>
      <c r="PWP4" s="19"/>
      <c r="PWQ4" s="19"/>
      <c r="PWR4" s="19"/>
      <c r="PWS4" s="19"/>
      <c r="PWT4" s="19"/>
      <c r="PWU4" s="19"/>
      <c r="PWV4" s="19"/>
      <c r="PWW4" s="19"/>
      <c r="PWX4" s="19"/>
      <c r="PWY4" s="19"/>
      <c r="PWZ4" s="19"/>
      <c r="PXA4" s="19"/>
      <c r="PXB4" s="19"/>
      <c r="PXC4" s="19"/>
      <c r="PXD4" s="19"/>
      <c r="PXE4" s="19"/>
      <c r="PXF4" s="19"/>
      <c r="PXG4" s="19"/>
      <c r="PXH4" s="19"/>
      <c r="PXI4" s="19"/>
      <c r="PXJ4" s="19"/>
      <c r="PXK4" s="19"/>
      <c r="PXL4" s="19"/>
      <c r="PXM4" s="19"/>
      <c r="PXN4" s="19"/>
      <c r="PXO4" s="19"/>
      <c r="PXP4" s="19"/>
      <c r="PXQ4" s="19"/>
      <c r="PXR4" s="19"/>
      <c r="PXS4" s="19"/>
      <c r="PXT4" s="19"/>
      <c r="PXU4" s="19"/>
      <c r="PXV4" s="19"/>
      <c r="PXW4" s="19"/>
      <c r="PXX4" s="19"/>
      <c r="PXY4" s="19"/>
      <c r="PXZ4" s="19"/>
      <c r="PYA4" s="19"/>
      <c r="PYB4" s="19"/>
      <c r="PYC4" s="19"/>
      <c r="PYD4" s="19"/>
      <c r="PYE4" s="19"/>
      <c r="PYF4" s="19"/>
      <c r="PYG4" s="19"/>
      <c r="PYH4" s="19"/>
      <c r="PYI4" s="19"/>
      <c r="PYJ4" s="19"/>
      <c r="PYK4" s="19"/>
      <c r="PYL4" s="19"/>
      <c r="PYM4" s="19"/>
      <c r="PYN4" s="19"/>
      <c r="PYO4" s="19"/>
      <c r="PYP4" s="19"/>
      <c r="PYQ4" s="19"/>
      <c r="PYR4" s="19"/>
      <c r="PYS4" s="19"/>
      <c r="PYT4" s="19"/>
      <c r="PYU4" s="19"/>
      <c r="PYV4" s="19"/>
      <c r="PYW4" s="19"/>
      <c r="PYX4" s="19"/>
      <c r="PYY4" s="19"/>
      <c r="PYZ4" s="19"/>
      <c r="PZA4" s="19"/>
      <c r="PZB4" s="19"/>
      <c r="PZC4" s="19"/>
      <c r="PZD4" s="19"/>
      <c r="PZE4" s="19"/>
      <c r="PZF4" s="19"/>
      <c r="PZG4" s="19"/>
      <c r="PZH4" s="19"/>
      <c r="PZI4" s="19"/>
      <c r="PZJ4" s="19"/>
      <c r="PZK4" s="19"/>
      <c r="PZL4" s="19"/>
      <c r="PZM4" s="19"/>
      <c r="PZN4" s="19"/>
      <c r="PZO4" s="19"/>
      <c r="PZP4" s="19"/>
      <c r="PZQ4" s="19"/>
      <c r="PZR4" s="19"/>
      <c r="PZS4" s="19"/>
      <c r="PZT4" s="19"/>
      <c r="PZU4" s="19"/>
      <c r="PZV4" s="19"/>
      <c r="PZW4" s="19"/>
      <c r="PZX4" s="19"/>
      <c r="PZY4" s="19"/>
      <c r="PZZ4" s="19"/>
      <c r="QAA4" s="19"/>
      <c r="QAB4" s="19"/>
      <c r="QAC4" s="19"/>
      <c r="QAD4" s="19"/>
      <c r="QAE4" s="19"/>
      <c r="QAF4" s="19"/>
      <c r="QAG4" s="19"/>
      <c r="QAH4" s="19"/>
      <c r="QAI4" s="19"/>
      <c r="QAJ4" s="19"/>
      <c r="QAK4" s="19"/>
      <c r="QAL4" s="19"/>
      <c r="QAM4" s="19"/>
      <c r="QAN4" s="19"/>
      <c r="QAO4" s="19"/>
      <c r="QAP4" s="19"/>
      <c r="QAQ4" s="19"/>
      <c r="QAR4" s="19"/>
      <c r="QAS4" s="19"/>
      <c r="QAT4" s="19"/>
      <c r="QAU4" s="19"/>
      <c r="QAV4" s="19"/>
      <c r="QAW4" s="19"/>
      <c r="QAX4" s="19"/>
      <c r="QAY4" s="19"/>
      <c r="QAZ4" s="19"/>
      <c r="QBA4" s="19"/>
      <c r="QBB4" s="19"/>
      <c r="QBC4" s="19"/>
      <c r="QBD4" s="19"/>
      <c r="QBE4" s="19"/>
      <c r="QBF4" s="19"/>
      <c r="QBG4" s="19"/>
      <c r="QBH4" s="19"/>
      <c r="QBI4" s="19"/>
      <c r="QBJ4" s="19"/>
      <c r="QBK4" s="19"/>
      <c r="QBL4" s="19"/>
      <c r="QBM4" s="19"/>
      <c r="QBN4" s="19"/>
      <c r="QBO4" s="19"/>
      <c r="QBP4" s="19"/>
      <c r="QBQ4" s="19"/>
      <c r="QBR4" s="19"/>
      <c r="QBS4" s="19"/>
      <c r="QBT4" s="19"/>
      <c r="QBU4" s="19"/>
      <c r="QBV4" s="19"/>
      <c r="QBW4" s="19"/>
      <c r="QBX4" s="19"/>
      <c r="QBY4" s="19"/>
      <c r="QBZ4" s="19"/>
      <c r="QCA4" s="19"/>
      <c r="QCB4" s="19"/>
      <c r="QCC4" s="19"/>
      <c r="QCD4" s="19"/>
      <c r="QCE4" s="19"/>
      <c r="QCF4" s="19"/>
      <c r="QCG4" s="19"/>
      <c r="QCH4" s="19"/>
      <c r="QCI4" s="19"/>
      <c r="QCJ4" s="19"/>
      <c r="QCK4" s="19"/>
      <c r="QCL4" s="19"/>
      <c r="QCM4" s="19"/>
      <c r="QCN4" s="19"/>
      <c r="QCO4" s="19"/>
      <c r="QCP4" s="19"/>
      <c r="QCQ4" s="19"/>
      <c r="QCR4" s="19"/>
      <c r="QCS4" s="19"/>
      <c r="QCT4" s="19"/>
      <c r="QCU4" s="19"/>
      <c r="QCV4" s="19"/>
      <c r="QCW4" s="19"/>
      <c r="QCX4" s="19"/>
      <c r="QCY4" s="19"/>
      <c r="QCZ4" s="19"/>
      <c r="QDA4" s="19"/>
      <c r="QDB4" s="19"/>
      <c r="QDC4" s="19"/>
      <c r="QDD4" s="19"/>
      <c r="QDE4" s="19"/>
      <c r="QDF4" s="19"/>
      <c r="QDG4" s="19"/>
      <c r="QDH4" s="19"/>
      <c r="QDI4" s="19"/>
      <c r="QDJ4" s="19"/>
      <c r="QDK4" s="19"/>
      <c r="QDL4" s="19"/>
      <c r="QDM4" s="19"/>
      <c r="QDN4" s="19"/>
      <c r="QDO4" s="19"/>
      <c r="QDP4" s="19"/>
      <c r="QDQ4" s="19"/>
      <c r="QDR4" s="19"/>
      <c r="QDS4" s="19"/>
      <c r="QDT4" s="19"/>
      <c r="QDU4" s="19"/>
      <c r="QDV4" s="19"/>
      <c r="QDW4" s="19"/>
      <c r="QDX4" s="19"/>
      <c r="QDY4" s="19"/>
      <c r="QDZ4" s="19"/>
      <c r="QEA4" s="19"/>
      <c r="QEB4" s="19"/>
      <c r="QEC4" s="19"/>
      <c r="QED4" s="19"/>
      <c r="QEE4" s="19"/>
      <c r="QEF4" s="19"/>
      <c r="QEG4" s="19"/>
      <c r="QEH4" s="19"/>
      <c r="QEI4" s="19"/>
      <c r="QEJ4" s="19"/>
      <c r="QEK4" s="19"/>
      <c r="QEL4" s="19"/>
      <c r="QEM4" s="19"/>
      <c r="QEN4" s="19"/>
      <c r="QEO4" s="19"/>
      <c r="QEP4" s="19"/>
      <c r="QEQ4" s="19"/>
      <c r="QER4" s="19"/>
      <c r="QES4" s="19"/>
      <c r="QET4" s="19"/>
      <c r="QEU4" s="19"/>
      <c r="QEV4" s="19"/>
      <c r="QEW4" s="19"/>
      <c r="QEX4" s="19"/>
      <c r="QEY4" s="19"/>
      <c r="QEZ4" s="19"/>
      <c r="QFA4" s="19"/>
      <c r="QFB4" s="19"/>
      <c r="QFC4" s="19"/>
      <c r="QFD4" s="19"/>
      <c r="QFE4" s="19"/>
      <c r="QFF4" s="19"/>
      <c r="QFG4" s="19"/>
      <c r="QFH4" s="19"/>
      <c r="QFI4" s="19"/>
      <c r="QFJ4" s="19"/>
      <c r="QFK4" s="19"/>
      <c r="QFL4" s="19"/>
      <c r="QFM4" s="19"/>
      <c r="QFN4" s="19"/>
      <c r="QFO4" s="19"/>
      <c r="QFP4" s="19"/>
      <c r="QFQ4" s="19"/>
      <c r="QFR4" s="19"/>
      <c r="QFS4" s="19"/>
      <c r="QFT4" s="19"/>
      <c r="QFU4" s="19"/>
      <c r="QFV4" s="19"/>
      <c r="QFW4" s="19"/>
      <c r="QFX4" s="19"/>
      <c r="QFY4" s="19"/>
      <c r="QFZ4" s="19"/>
      <c r="QGA4" s="19"/>
      <c r="QGB4" s="19"/>
      <c r="QGC4" s="19"/>
      <c r="QGD4" s="19"/>
      <c r="QGE4" s="19"/>
      <c r="QGF4" s="19"/>
      <c r="QGG4" s="19"/>
      <c r="QGH4" s="19"/>
      <c r="QGI4" s="19"/>
      <c r="QGJ4" s="19"/>
      <c r="QGK4" s="19"/>
      <c r="QGL4" s="19"/>
      <c r="QGM4" s="19"/>
      <c r="QGN4" s="19"/>
      <c r="QGO4" s="19"/>
      <c r="QGP4" s="19"/>
      <c r="QGQ4" s="19"/>
      <c r="QGR4" s="19"/>
      <c r="QGS4" s="19"/>
      <c r="QGT4" s="19"/>
      <c r="QGU4" s="19"/>
      <c r="QGV4" s="19"/>
      <c r="QGW4" s="19"/>
      <c r="QGX4" s="19"/>
      <c r="QGY4" s="19"/>
      <c r="QGZ4" s="19"/>
      <c r="QHA4" s="19"/>
      <c r="QHB4" s="19"/>
      <c r="QHC4" s="19"/>
      <c r="QHD4" s="19"/>
      <c r="QHE4" s="19"/>
      <c r="QHF4" s="19"/>
      <c r="QHG4" s="19"/>
      <c r="QHH4" s="19"/>
      <c r="QHI4" s="19"/>
      <c r="QHJ4" s="19"/>
      <c r="QHK4" s="19"/>
      <c r="QHL4" s="19"/>
      <c r="QHM4" s="19"/>
      <c r="QHN4" s="19"/>
      <c r="QHO4" s="19"/>
      <c r="QHP4" s="19"/>
      <c r="QHQ4" s="19"/>
      <c r="QHR4" s="19"/>
      <c r="QHS4" s="19"/>
      <c r="QHT4" s="19"/>
      <c r="QHU4" s="19"/>
      <c r="QHV4" s="19"/>
      <c r="QHW4" s="19"/>
      <c r="QHX4" s="19"/>
      <c r="QHY4" s="19"/>
      <c r="QHZ4" s="19"/>
      <c r="QIA4" s="19"/>
      <c r="QIB4" s="19"/>
      <c r="QIC4" s="19"/>
      <c r="QID4" s="19"/>
      <c r="QIE4" s="19"/>
      <c r="QIF4" s="19"/>
      <c r="QIG4" s="19"/>
      <c r="QIH4" s="19"/>
      <c r="QII4" s="19"/>
      <c r="QIJ4" s="19"/>
      <c r="QIK4" s="19"/>
      <c r="QIL4" s="19"/>
      <c r="QIM4" s="19"/>
      <c r="QIN4" s="19"/>
      <c r="QIO4" s="19"/>
      <c r="QIP4" s="19"/>
      <c r="QIQ4" s="19"/>
      <c r="QIR4" s="19"/>
      <c r="QIS4" s="19"/>
      <c r="QIT4" s="19"/>
      <c r="QIU4" s="19"/>
      <c r="QIV4" s="19"/>
      <c r="QIW4" s="19"/>
      <c r="QIX4" s="19"/>
      <c r="QIY4" s="19"/>
      <c r="QIZ4" s="19"/>
      <c r="QJA4" s="19"/>
      <c r="QJB4" s="19"/>
      <c r="QJC4" s="19"/>
      <c r="QJD4" s="19"/>
      <c r="QJE4" s="19"/>
      <c r="QJF4" s="19"/>
      <c r="QJG4" s="19"/>
      <c r="QJH4" s="19"/>
      <c r="QJI4" s="19"/>
      <c r="QJJ4" s="19"/>
      <c r="QJK4" s="19"/>
      <c r="QJL4" s="19"/>
      <c r="QJM4" s="19"/>
      <c r="QJN4" s="19"/>
      <c r="QJO4" s="19"/>
      <c r="QJP4" s="19"/>
      <c r="QJQ4" s="19"/>
      <c r="QJR4" s="19"/>
      <c r="QJS4" s="19"/>
      <c r="QJT4" s="19"/>
      <c r="QJU4" s="19"/>
      <c r="QJV4" s="19"/>
      <c r="QJW4" s="19"/>
      <c r="QJX4" s="19"/>
      <c r="QJY4" s="19"/>
      <c r="QJZ4" s="19"/>
      <c r="QKA4" s="19"/>
      <c r="QKB4" s="19"/>
      <c r="QKC4" s="19"/>
      <c r="QKD4" s="19"/>
      <c r="QKE4" s="19"/>
      <c r="QKF4" s="19"/>
      <c r="QKG4" s="19"/>
      <c r="QKH4" s="19"/>
      <c r="QKI4" s="19"/>
      <c r="QKJ4" s="19"/>
      <c r="QKK4" s="19"/>
      <c r="QKL4" s="19"/>
      <c r="QKM4" s="19"/>
      <c r="QKN4" s="19"/>
      <c r="QKO4" s="19"/>
      <c r="QKP4" s="19"/>
      <c r="QKQ4" s="19"/>
      <c r="QKR4" s="19"/>
      <c r="QKS4" s="19"/>
      <c r="QKT4" s="19"/>
      <c r="QKU4" s="19"/>
      <c r="QKV4" s="19"/>
      <c r="QKW4" s="19"/>
      <c r="QKX4" s="19"/>
      <c r="QKY4" s="19"/>
      <c r="QKZ4" s="19"/>
      <c r="QLA4" s="19"/>
      <c r="QLB4" s="19"/>
      <c r="QLC4" s="19"/>
      <c r="QLD4" s="19"/>
      <c r="QLE4" s="19"/>
      <c r="QLF4" s="19"/>
      <c r="QLG4" s="19"/>
      <c r="QLH4" s="19"/>
      <c r="QLI4" s="19"/>
      <c r="QLJ4" s="19"/>
      <c r="QLK4" s="19"/>
      <c r="QLL4" s="19"/>
      <c r="QLM4" s="19"/>
      <c r="QLN4" s="19"/>
      <c r="QLO4" s="19"/>
      <c r="QLP4" s="19"/>
      <c r="QLQ4" s="19"/>
      <c r="QLR4" s="19"/>
      <c r="QLS4" s="19"/>
      <c r="QLT4" s="19"/>
      <c r="QLU4" s="19"/>
      <c r="QLV4" s="19"/>
      <c r="QLW4" s="19"/>
      <c r="QLX4" s="19"/>
      <c r="QLY4" s="19"/>
      <c r="QLZ4" s="19"/>
      <c r="QMA4" s="19"/>
      <c r="QMB4" s="19"/>
      <c r="QMC4" s="19"/>
      <c r="QMD4" s="19"/>
      <c r="QME4" s="19"/>
      <c r="QMF4" s="19"/>
      <c r="QMG4" s="19"/>
      <c r="QMH4" s="19"/>
      <c r="QMI4" s="19"/>
      <c r="QMJ4" s="19"/>
      <c r="QMK4" s="19"/>
      <c r="QML4" s="19"/>
      <c r="QMM4" s="19"/>
      <c r="QMN4" s="19"/>
      <c r="QMO4" s="19"/>
      <c r="QMP4" s="19"/>
      <c r="QMQ4" s="19"/>
      <c r="QMR4" s="19"/>
      <c r="QMS4" s="19"/>
      <c r="QMT4" s="19"/>
      <c r="QMU4" s="19"/>
      <c r="QMV4" s="19"/>
      <c r="QMW4" s="19"/>
      <c r="QMX4" s="19"/>
      <c r="QMY4" s="19"/>
      <c r="QMZ4" s="19"/>
      <c r="QNA4" s="19"/>
      <c r="QNB4" s="19"/>
      <c r="QNC4" s="19"/>
      <c r="QND4" s="19"/>
      <c r="QNE4" s="19"/>
      <c r="QNF4" s="19"/>
      <c r="QNG4" s="19"/>
      <c r="QNH4" s="19"/>
      <c r="QNI4" s="19"/>
      <c r="QNJ4" s="19"/>
      <c r="QNK4" s="19"/>
      <c r="QNL4" s="19"/>
      <c r="QNM4" s="19"/>
      <c r="QNN4" s="19"/>
      <c r="QNO4" s="19"/>
      <c r="QNP4" s="19"/>
      <c r="QNQ4" s="19"/>
      <c r="QNR4" s="19"/>
      <c r="QNS4" s="19"/>
      <c r="QNT4" s="19"/>
      <c r="QNU4" s="19"/>
      <c r="QNV4" s="19"/>
      <c r="QNW4" s="19"/>
      <c r="QNX4" s="19"/>
      <c r="QNY4" s="19"/>
      <c r="QNZ4" s="19"/>
      <c r="QOA4" s="19"/>
      <c r="QOB4" s="19"/>
      <c r="QOC4" s="19"/>
      <c r="QOD4" s="19"/>
      <c r="QOE4" s="19"/>
      <c r="QOF4" s="19"/>
      <c r="QOG4" s="19"/>
      <c r="QOH4" s="19"/>
      <c r="QOI4" s="19"/>
      <c r="QOJ4" s="19"/>
      <c r="QOK4" s="19"/>
      <c r="QOL4" s="19"/>
      <c r="QOM4" s="19"/>
      <c r="QON4" s="19"/>
      <c r="QOO4" s="19"/>
      <c r="QOP4" s="19"/>
      <c r="QOQ4" s="19"/>
      <c r="QOR4" s="19"/>
      <c r="QOS4" s="19"/>
      <c r="QOT4" s="19"/>
      <c r="QOU4" s="19"/>
      <c r="QOV4" s="19"/>
      <c r="QOW4" s="19"/>
      <c r="QOX4" s="19"/>
      <c r="QOY4" s="19"/>
      <c r="QOZ4" s="19"/>
      <c r="QPA4" s="19"/>
      <c r="QPB4" s="19"/>
      <c r="QPC4" s="19"/>
      <c r="QPD4" s="19"/>
      <c r="QPE4" s="19"/>
      <c r="QPF4" s="19"/>
      <c r="QPG4" s="19"/>
      <c r="QPH4" s="19"/>
      <c r="QPI4" s="19"/>
      <c r="QPJ4" s="19"/>
      <c r="QPK4" s="19"/>
      <c r="QPL4" s="19"/>
      <c r="QPM4" s="19"/>
      <c r="QPN4" s="19"/>
      <c r="QPO4" s="19"/>
      <c r="QPP4" s="19"/>
      <c r="QPQ4" s="19"/>
      <c r="QPR4" s="19"/>
      <c r="QPS4" s="19"/>
      <c r="QPT4" s="19"/>
      <c r="QPU4" s="19"/>
      <c r="QPV4" s="19"/>
      <c r="QPW4" s="19"/>
      <c r="QPX4" s="19"/>
      <c r="QPY4" s="19"/>
      <c r="QPZ4" s="19"/>
      <c r="QQA4" s="19"/>
      <c r="QQB4" s="19"/>
      <c r="QQC4" s="19"/>
      <c r="QQD4" s="19"/>
      <c r="QQE4" s="19"/>
      <c r="QQF4" s="19"/>
      <c r="QQG4" s="19"/>
      <c r="QQH4" s="19"/>
      <c r="QQI4" s="19"/>
      <c r="QQJ4" s="19"/>
      <c r="QQK4" s="19"/>
      <c r="QQL4" s="19"/>
      <c r="QQM4" s="19"/>
      <c r="QQN4" s="19"/>
      <c r="QQO4" s="19"/>
      <c r="QQP4" s="19"/>
      <c r="QQQ4" s="19"/>
      <c r="QQR4" s="19"/>
      <c r="QQS4" s="19"/>
      <c r="QQT4" s="19"/>
      <c r="QQU4" s="19"/>
      <c r="QQV4" s="19"/>
      <c r="QQW4" s="19"/>
      <c r="QQX4" s="19"/>
      <c r="QQY4" s="19"/>
      <c r="QQZ4" s="19"/>
      <c r="QRA4" s="19"/>
      <c r="QRB4" s="19"/>
      <c r="QRC4" s="19"/>
      <c r="QRD4" s="19"/>
      <c r="QRE4" s="19"/>
      <c r="QRF4" s="19"/>
      <c r="QRG4" s="19"/>
      <c r="QRH4" s="19"/>
      <c r="QRI4" s="19"/>
      <c r="QRJ4" s="19"/>
      <c r="QRK4" s="19"/>
      <c r="QRL4" s="19"/>
      <c r="QRM4" s="19"/>
      <c r="QRN4" s="19"/>
      <c r="QRO4" s="19"/>
      <c r="QRP4" s="19"/>
      <c r="QRQ4" s="19"/>
      <c r="QRR4" s="19"/>
      <c r="QRS4" s="19"/>
      <c r="QRT4" s="19"/>
      <c r="QRU4" s="19"/>
      <c r="QRV4" s="19"/>
      <c r="QRW4" s="19"/>
      <c r="QRX4" s="19"/>
      <c r="QRY4" s="19"/>
      <c r="QRZ4" s="19"/>
      <c r="QSA4" s="19"/>
      <c r="QSB4" s="19"/>
      <c r="QSC4" s="19"/>
      <c r="QSD4" s="19"/>
      <c r="QSE4" s="19"/>
      <c r="QSF4" s="19"/>
      <c r="QSG4" s="19"/>
      <c r="QSH4" s="19"/>
      <c r="QSI4" s="19"/>
      <c r="QSJ4" s="19"/>
      <c r="QSK4" s="19"/>
      <c r="QSL4" s="19"/>
      <c r="QSM4" s="19"/>
      <c r="QSN4" s="19"/>
      <c r="QSO4" s="19"/>
      <c r="QSP4" s="19"/>
      <c r="QSQ4" s="19"/>
      <c r="QSR4" s="19"/>
      <c r="QSS4" s="19"/>
      <c r="QST4" s="19"/>
      <c r="QSU4" s="19"/>
      <c r="QSV4" s="19"/>
      <c r="QSW4" s="19"/>
      <c r="QSX4" s="19"/>
      <c r="QSY4" s="19"/>
      <c r="QSZ4" s="19"/>
      <c r="QTA4" s="19"/>
      <c r="QTB4" s="19"/>
      <c r="QTC4" s="19"/>
      <c r="QTD4" s="19"/>
      <c r="QTE4" s="19"/>
      <c r="QTF4" s="19"/>
      <c r="QTG4" s="19"/>
      <c r="QTH4" s="19"/>
      <c r="QTI4" s="19"/>
      <c r="QTJ4" s="19"/>
      <c r="QTK4" s="19"/>
      <c r="QTL4" s="19"/>
      <c r="QTM4" s="19"/>
      <c r="QTN4" s="19"/>
      <c r="QTO4" s="19"/>
      <c r="QTP4" s="19"/>
      <c r="QTQ4" s="19"/>
      <c r="QTR4" s="19"/>
      <c r="QTS4" s="19"/>
      <c r="QTT4" s="19"/>
      <c r="QTU4" s="19"/>
      <c r="QTV4" s="19"/>
      <c r="QTW4" s="19"/>
      <c r="QTX4" s="19"/>
      <c r="QTY4" s="19"/>
      <c r="QTZ4" s="19"/>
      <c r="QUA4" s="19"/>
      <c r="QUB4" s="19"/>
      <c r="QUC4" s="19"/>
      <c r="QUD4" s="19"/>
      <c r="QUE4" s="19"/>
      <c r="QUF4" s="19"/>
      <c r="QUG4" s="19"/>
      <c r="QUH4" s="19"/>
      <c r="QUI4" s="19"/>
      <c r="QUJ4" s="19"/>
      <c r="QUK4" s="19"/>
      <c r="QUL4" s="19"/>
      <c r="QUM4" s="19"/>
      <c r="QUN4" s="19"/>
      <c r="QUO4" s="19"/>
      <c r="QUP4" s="19"/>
      <c r="QUQ4" s="19"/>
      <c r="QUR4" s="19"/>
      <c r="QUS4" s="19"/>
      <c r="QUT4" s="19"/>
      <c r="QUU4" s="19"/>
      <c r="QUV4" s="19"/>
      <c r="QUW4" s="19"/>
      <c r="QUX4" s="19"/>
      <c r="QUY4" s="19"/>
      <c r="QUZ4" s="19"/>
      <c r="QVA4" s="19"/>
      <c r="QVB4" s="19"/>
      <c r="QVC4" s="19"/>
      <c r="QVD4" s="19"/>
      <c r="QVE4" s="19"/>
      <c r="QVF4" s="19"/>
      <c r="QVG4" s="19"/>
      <c r="QVH4" s="19"/>
      <c r="QVI4" s="19"/>
      <c r="QVJ4" s="19"/>
      <c r="QVK4" s="19"/>
      <c r="QVL4" s="19"/>
      <c r="QVM4" s="19"/>
      <c r="QVN4" s="19"/>
      <c r="QVO4" s="19"/>
      <c r="QVP4" s="19"/>
      <c r="QVQ4" s="19"/>
      <c r="QVR4" s="19"/>
      <c r="QVS4" s="19"/>
      <c r="QVT4" s="19"/>
      <c r="QVU4" s="19"/>
      <c r="QVV4" s="19"/>
      <c r="QVW4" s="19"/>
      <c r="QVX4" s="19"/>
      <c r="QVY4" s="19"/>
      <c r="QVZ4" s="19"/>
      <c r="QWA4" s="19"/>
      <c r="QWB4" s="19"/>
      <c r="QWC4" s="19"/>
      <c r="QWD4" s="19"/>
      <c r="QWE4" s="19"/>
      <c r="QWF4" s="19"/>
      <c r="QWG4" s="19"/>
      <c r="QWH4" s="19"/>
      <c r="QWI4" s="19"/>
      <c r="QWJ4" s="19"/>
      <c r="QWK4" s="19"/>
      <c r="QWL4" s="19"/>
      <c r="QWM4" s="19"/>
      <c r="QWN4" s="19"/>
      <c r="QWO4" s="19"/>
      <c r="QWP4" s="19"/>
      <c r="QWQ4" s="19"/>
      <c r="QWR4" s="19"/>
      <c r="QWS4" s="19"/>
      <c r="QWT4" s="19"/>
      <c r="QWU4" s="19"/>
      <c r="QWV4" s="19"/>
      <c r="QWW4" s="19"/>
      <c r="QWX4" s="19"/>
      <c r="QWY4" s="19"/>
      <c r="QWZ4" s="19"/>
      <c r="QXA4" s="19"/>
      <c r="QXB4" s="19"/>
      <c r="QXC4" s="19"/>
      <c r="QXD4" s="19"/>
      <c r="QXE4" s="19"/>
      <c r="QXF4" s="19"/>
      <c r="QXG4" s="19"/>
      <c r="QXH4" s="19"/>
      <c r="QXI4" s="19"/>
      <c r="QXJ4" s="19"/>
      <c r="QXK4" s="19"/>
      <c r="QXL4" s="19"/>
      <c r="QXM4" s="19"/>
      <c r="QXN4" s="19"/>
      <c r="QXO4" s="19"/>
      <c r="QXP4" s="19"/>
      <c r="QXQ4" s="19"/>
      <c r="QXR4" s="19"/>
      <c r="QXS4" s="19"/>
      <c r="QXT4" s="19"/>
      <c r="QXU4" s="19"/>
      <c r="QXV4" s="19"/>
      <c r="QXW4" s="19"/>
      <c r="QXX4" s="19"/>
      <c r="QXY4" s="19"/>
      <c r="QXZ4" s="19"/>
      <c r="QYA4" s="19"/>
      <c r="QYB4" s="19"/>
      <c r="QYC4" s="19"/>
      <c r="QYD4" s="19"/>
      <c r="QYE4" s="19"/>
      <c r="QYF4" s="19"/>
      <c r="QYG4" s="19"/>
      <c r="QYH4" s="19"/>
      <c r="QYI4" s="19"/>
      <c r="QYJ4" s="19"/>
      <c r="QYK4" s="19"/>
      <c r="QYL4" s="19"/>
      <c r="QYM4" s="19"/>
      <c r="QYN4" s="19"/>
      <c r="QYO4" s="19"/>
      <c r="QYP4" s="19"/>
      <c r="QYQ4" s="19"/>
      <c r="QYR4" s="19"/>
      <c r="QYS4" s="19"/>
      <c r="QYT4" s="19"/>
      <c r="QYU4" s="19"/>
      <c r="QYV4" s="19"/>
      <c r="QYW4" s="19"/>
      <c r="QYX4" s="19"/>
      <c r="QYY4" s="19"/>
      <c r="QYZ4" s="19"/>
      <c r="QZA4" s="19"/>
      <c r="QZB4" s="19"/>
      <c r="QZC4" s="19"/>
      <c r="QZD4" s="19"/>
      <c r="QZE4" s="19"/>
      <c r="QZF4" s="19"/>
      <c r="QZG4" s="19"/>
      <c r="QZH4" s="19"/>
      <c r="QZI4" s="19"/>
      <c r="QZJ4" s="19"/>
      <c r="QZK4" s="19"/>
      <c r="QZL4" s="19"/>
      <c r="QZM4" s="19"/>
      <c r="QZN4" s="19"/>
      <c r="QZO4" s="19"/>
      <c r="QZP4" s="19"/>
      <c r="QZQ4" s="19"/>
      <c r="QZR4" s="19"/>
      <c r="QZS4" s="19"/>
      <c r="QZT4" s="19"/>
      <c r="QZU4" s="19"/>
      <c r="QZV4" s="19"/>
      <c r="QZW4" s="19"/>
      <c r="QZX4" s="19"/>
      <c r="QZY4" s="19"/>
      <c r="QZZ4" s="19"/>
      <c r="RAA4" s="19"/>
      <c r="RAB4" s="19"/>
      <c r="RAC4" s="19"/>
      <c r="RAD4" s="19"/>
      <c r="RAE4" s="19"/>
      <c r="RAF4" s="19"/>
      <c r="RAG4" s="19"/>
      <c r="RAH4" s="19"/>
      <c r="RAI4" s="19"/>
      <c r="RAJ4" s="19"/>
      <c r="RAK4" s="19"/>
      <c r="RAL4" s="19"/>
      <c r="RAM4" s="19"/>
      <c r="RAN4" s="19"/>
      <c r="RAO4" s="19"/>
      <c r="RAP4" s="19"/>
      <c r="RAQ4" s="19"/>
      <c r="RAR4" s="19"/>
      <c r="RAS4" s="19"/>
      <c r="RAT4" s="19"/>
      <c r="RAU4" s="19"/>
      <c r="RAV4" s="19"/>
      <c r="RAW4" s="19"/>
      <c r="RAX4" s="19"/>
      <c r="RAY4" s="19"/>
      <c r="RAZ4" s="19"/>
      <c r="RBA4" s="19"/>
      <c r="RBB4" s="19"/>
      <c r="RBC4" s="19"/>
      <c r="RBD4" s="19"/>
      <c r="RBE4" s="19"/>
      <c r="RBF4" s="19"/>
      <c r="RBG4" s="19"/>
      <c r="RBH4" s="19"/>
      <c r="RBI4" s="19"/>
      <c r="RBJ4" s="19"/>
      <c r="RBK4" s="19"/>
      <c r="RBL4" s="19"/>
      <c r="RBM4" s="19"/>
      <c r="RBN4" s="19"/>
      <c r="RBO4" s="19"/>
      <c r="RBP4" s="19"/>
      <c r="RBQ4" s="19"/>
      <c r="RBR4" s="19"/>
      <c r="RBS4" s="19"/>
      <c r="RBT4" s="19"/>
      <c r="RBU4" s="19"/>
      <c r="RBV4" s="19"/>
      <c r="RBW4" s="19"/>
      <c r="RBX4" s="19"/>
      <c r="RBY4" s="19"/>
      <c r="RBZ4" s="19"/>
      <c r="RCA4" s="19"/>
      <c r="RCB4" s="19"/>
      <c r="RCC4" s="19"/>
      <c r="RCD4" s="19"/>
      <c r="RCE4" s="19"/>
      <c r="RCF4" s="19"/>
      <c r="RCG4" s="19"/>
      <c r="RCH4" s="19"/>
      <c r="RCI4" s="19"/>
      <c r="RCJ4" s="19"/>
      <c r="RCK4" s="19"/>
      <c r="RCL4" s="19"/>
      <c r="RCM4" s="19"/>
      <c r="RCN4" s="19"/>
      <c r="RCO4" s="19"/>
      <c r="RCP4" s="19"/>
      <c r="RCQ4" s="19"/>
      <c r="RCR4" s="19"/>
      <c r="RCS4" s="19"/>
      <c r="RCT4" s="19"/>
      <c r="RCU4" s="19"/>
      <c r="RCV4" s="19"/>
      <c r="RCW4" s="19"/>
      <c r="RCX4" s="19"/>
      <c r="RCY4" s="19"/>
      <c r="RCZ4" s="19"/>
      <c r="RDA4" s="19"/>
      <c r="RDB4" s="19"/>
      <c r="RDC4" s="19"/>
      <c r="RDD4" s="19"/>
      <c r="RDE4" s="19"/>
      <c r="RDF4" s="19"/>
      <c r="RDG4" s="19"/>
      <c r="RDH4" s="19"/>
      <c r="RDI4" s="19"/>
      <c r="RDJ4" s="19"/>
      <c r="RDK4" s="19"/>
      <c r="RDL4" s="19"/>
      <c r="RDM4" s="19"/>
      <c r="RDN4" s="19"/>
      <c r="RDO4" s="19"/>
      <c r="RDP4" s="19"/>
      <c r="RDQ4" s="19"/>
      <c r="RDR4" s="19"/>
      <c r="RDS4" s="19"/>
      <c r="RDT4" s="19"/>
      <c r="RDU4" s="19"/>
      <c r="RDV4" s="19"/>
      <c r="RDW4" s="19"/>
      <c r="RDX4" s="19"/>
      <c r="RDY4" s="19"/>
      <c r="RDZ4" s="19"/>
      <c r="REA4" s="19"/>
      <c r="REB4" s="19"/>
      <c r="REC4" s="19"/>
      <c r="RED4" s="19"/>
      <c r="REE4" s="19"/>
      <c r="REF4" s="19"/>
      <c r="REG4" s="19"/>
      <c r="REH4" s="19"/>
      <c r="REI4" s="19"/>
      <c r="REJ4" s="19"/>
      <c r="REK4" s="19"/>
      <c r="REL4" s="19"/>
      <c r="REM4" s="19"/>
      <c r="REN4" s="19"/>
      <c r="REO4" s="19"/>
      <c r="REP4" s="19"/>
      <c r="REQ4" s="19"/>
      <c r="RER4" s="19"/>
      <c r="RES4" s="19"/>
      <c r="RET4" s="19"/>
      <c r="REU4" s="19"/>
      <c r="REV4" s="19"/>
      <c r="REW4" s="19"/>
      <c r="REX4" s="19"/>
      <c r="REY4" s="19"/>
      <c r="REZ4" s="19"/>
      <c r="RFA4" s="19"/>
      <c r="RFB4" s="19"/>
      <c r="RFC4" s="19"/>
      <c r="RFD4" s="19"/>
      <c r="RFE4" s="19"/>
      <c r="RFF4" s="19"/>
      <c r="RFG4" s="19"/>
      <c r="RFH4" s="19"/>
      <c r="RFI4" s="19"/>
      <c r="RFJ4" s="19"/>
      <c r="RFK4" s="19"/>
      <c r="RFL4" s="19"/>
      <c r="RFM4" s="19"/>
      <c r="RFN4" s="19"/>
      <c r="RFO4" s="19"/>
      <c r="RFP4" s="19"/>
      <c r="RFQ4" s="19"/>
      <c r="RFR4" s="19"/>
      <c r="RFS4" s="19"/>
      <c r="RFT4" s="19"/>
      <c r="RFU4" s="19"/>
      <c r="RFV4" s="19"/>
      <c r="RFW4" s="19"/>
      <c r="RFX4" s="19"/>
      <c r="RFY4" s="19"/>
      <c r="RFZ4" s="19"/>
      <c r="RGA4" s="19"/>
      <c r="RGB4" s="19"/>
      <c r="RGC4" s="19"/>
      <c r="RGD4" s="19"/>
      <c r="RGE4" s="19"/>
      <c r="RGF4" s="19"/>
      <c r="RGG4" s="19"/>
      <c r="RGH4" s="19"/>
      <c r="RGI4" s="19"/>
      <c r="RGJ4" s="19"/>
      <c r="RGK4" s="19"/>
      <c r="RGL4" s="19"/>
      <c r="RGM4" s="19"/>
      <c r="RGN4" s="19"/>
      <c r="RGO4" s="19"/>
      <c r="RGP4" s="19"/>
      <c r="RGQ4" s="19"/>
      <c r="RGR4" s="19"/>
      <c r="RGS4" s="19"/>
      <c r="RGT4" s="19"/>
      <c r="RGU4" s="19"/>
      <c r="RGV4" s="19"/>
      <c r="RGW4" s="19"/>
      <c r="RGX4" s="19"/>
      <c r="RGY4" s="19"/>
      <c r="RGZ4" s="19"/>
      <c r="RHA4" s="19"/>
      <c r="RHB4" s="19"/>
      <c r="RHC4" s="19"/>
      <c r="RHD4" s="19"/>
      <c r="RHE4" s="19"/>
      <c r="RHF4" s="19"/>
      <c r="RHG4" s="19"/>
      <c r="RHH4" s="19"/>
      <c r="RHI4" s="19"/>
      <c r="RHJ4" s="19"/>
      <c r="RHK4" s="19"/>
      <c r="RHL4" s="19"/>
      <c r="RHM4" s="19"/>
      <c r="RHN4" s="19"/>
      <c r="RHO4" s="19"/>
      <c r="RHP4" s="19"/>
      <c r="RHQ4" s="19"/>
      <c r="RHR4" s="19"/>
      <c r="RHS4" s="19"/>
      <c r="RHT4" s="19"/>
      <c r="RHU4" s="19"/>
      <c r="RHV4" s="19"/>
      <c r="RHW4" s="19"/>
      <c r="RHX4" s="19"/>
      <c r="RHY4" s="19"/>
      <c r="RHZ4" s="19"/>
      <c r="RIA4" s="19"/>
      <c r="RIB4" s="19"/>
      <c r="RIC4" s="19"/>
      <c r="RID4" s="19"/>
      <c r="RIE4" s="19"/>
      <c r="RIF4" s="19"/>
      <c r="RIG4" s="19"/>
      <c r="RIH4" s="19"/>
      <c r="RII4" s="19"/>
      <c r="RIJ4" s="19"/>
      <c r="RIK4" s="19"/>
      <c r="RIL4" s="19"/>
      <c r="RIM4" s="19"/>
      <c r="RIN4" s="19"/>
      <c r="RIO4" s="19"/>
      <c r="RIP4" s="19"/>
      <c r="RIQ4" s="19"/>
      <c r="RIR4" s="19"/>
      <c r="RIS4" s="19"/>
      <c r="RIT4" s="19"/>
      <c r="RIU4" s="19"/>
      <c r="RIV4" s="19"/>
      <c r="RIW4" s="19"/>
      <c r="RIX4" s="19"/>
      <c r="RIY4" s="19"/>
      <c r="RIZ4" s="19"/>
      <c r="RJA4" s="19"/>
      <c r="RJB4" s="19"/>
      <c r="RJC4" s="19"/>
      <c r="RJD4" s="19"/>
      <c r="RJE4" s="19"/>
      <c r="RJF4" s="19"/>
      <c r="RJG4" s="19"/>
      <c r="RJH4" s="19"/>
      <c r="RJI4" s="19"/>
      <c r="RJJ4" s="19"/>
      <c r="RJK4" s="19"/>
      <c r="RJL4" s="19"/>
      <c r="RJM4" s="19"/>
      <c r="RJN4" s="19"/>
      <c r="RJO4" s="19"/>
      <c r="RJP4" s="19"/>
      <c r="RJQ4" s="19"/>
      <c r="RJR4" s="19"/>
      <c r="RJS4" s="19"/>
      <c r="RJT4" s="19"/>
      <c r="RJU4" s="19"/>
      <c r="RJV4" s="19"/>
      <c r="RJW4" s="19"/>
      <c r="RJX4" s="19"/>
      <c r="RJY4" s="19"/>
      <c r="RJZ4" s="19"/>
      <c r="RKA4" s="19"/>
      <c r="RKB4" s="19"/>
      <c r="RKC4" s="19"/>
      <c r="RKD4" s="19"/>
      <c r="RKE4" s="19"/>
      <c r="RKF4" s="19"/>
      <c r="RKG4" s="19"/>
      <c r="RKH4" s="19"/>
      <c r="RKI4" s="19"/>
      <c r="RKJ4" s="19"/>
      <c r="RKK4" s="19"/>
      <c r="RKL4" s="19"/>
      <c r="RKM4" s="19"/>
      <c r="RKN4" s="19"/>
      <c r="RKO4" s="19"/>
      <c r="RKP4" s="19"/>
      <c r="RKQ4" s="19"/>
      <c r="RKR4" s="19"/>
      <c r="RKS4" s="19"/>
      <c r="RKT4" s="19"/>
      <c r="RKU4" s="19"/>
      <c r="RKV4" s="19"/>
      <c r="RKW4" s="19"/>
      <c r="RKX4" s="19"/>
      <c r="RKY4" s="19"/>
      <c r="RKZ4" s="19"/>
      <c r="RLA4" s="19"/>
      <c r="RLB4" s="19"/>
      <c r="RLC4" s="19"/>
      <c r="RLD4" s="19"/>
      <c r="RLE4" s="19"/>
      <c r="RLF4" s="19"/>
      <c r="RLG4" s="19"/>
      <c r="RLH4" s="19"/>
      <c r="RLI4" s="19"/>
      <c r="RLJ4" s="19"/>
      <c r="RLK4" s="19"/>
      <c r="RLL4" s="19"/>
      <c r="RLM4" s="19"/>
      <c r="RLN4" s="19"/>
      <c r="RLO4" s="19"/>
      <c r="RLP4" s="19"/>
      <c r="RLQ4" s="19"/>
      <c r="RLR4" s="19"/>
      <c r="RLS4" s="19"/>
      <c r="RLT4" s="19"/>
      <c r="RLU4" s="19"/>
      <c r="RLV4" s="19"/>
      <c r="RLW4" s="19"/>
      <c r="RLX4" s="19"/>
      <c r="RLY4" s="19"/>
      <c r="RLZ4" s="19"/>
      <c r="RMA4" s="19"/>
      <c r="RMB4" s="19"/>
      <c r="RMC4" s="19"/>
      <c r="RMD4" s="19"/>
      <c r="RME4" s="19"/>
      <c r="RMF4" s="19"/>
      <c r="RMG4" s="19"/>
      <c r="RMH4" s="19"/>
      <c r="RMI4" s="19"/>
      <c r="RMJ4" s="19"/>
      <c r="RMK4" s="19"/>
      <c r="RML4" s="19"/>
      <c r="RMM4" s="19"/>
      <c r="RMN4" s="19"/>
      <c r="RMO4" s="19"/>
      <c r="RMP4" s="19"/>
      <c r="RMQ4" s="19"/>
      <c r="RMR4" s="19"/>
      <c r="RMS4" s="19"/>
      <c r="RMT4" s="19"/>
      <c r="RMU4" s="19"/>
      <c r="RMV4" s="19"/>
      <c r="RMW4" s="19"/>
      <c r="RMX4" s="19"/>
      <c r="RMY4" s="19"/>
      <c r="RMZ4" s="19"/>
      <c r="RNA4" s="19"/>
      <c r="RNB4" s="19"/>
      <c r="RNC4" s="19"/>
      <c r="RND4" s="19"/>
      <c r="RNE4" s="19"/>
      <c r="RNF4" s="19"/>
      <c r="RNG4" s="19"/>
      <c r="RNH4" s="19"/>
      <c r="RNI4" s="19"/>
      <c r="RNJ4" s="19"/>
      <c r="RNK4" s="19"/>
      <c r="RNL4" s="19"/>
      <c r="RNM4" s="19"/>
      <c r="RNN4" s="19"/>
      <c r="RNO4" s="19"/>
      <c r="RNP4" s="19"/>
      <c r="RNQ4" s="19"/>
      <c r="RNR4" s="19"/>
      <c r="RNS4" s="19"/>
      <c r="RNT4" s="19"/>
      <c r="RNU4" s="19"/>
      <c r="RNV4" s="19"/>
      <c r="RNW4" s="19"/>
      <c r="RNX4" s="19"/>
      <c r="RNY4" s="19"/>
      <c r="RNZ4" s="19"/>
      <c r="ROA4" s="19"/>
      <c r="ROB4" s="19"/>
      <c r="ROC4" s="19"/>
      <c r="ROD4" s="19"/>
      <c r="ROE4" s="19"/>
      <c r="ROF4" s="19"/>
      <c r="ROG4" s="19"/>
      <c r="ROH4" s="19"/>
      <c r="ROI4" s="19"/>
      <c r="ROJ4" s="19"/>
      <c r="ROK4" s="19"/>
      <c r="ROL4" s="19"/>
      <c r="ROM4" s="19"/>
      <c r="RON4" s="19"/>
      <c r="ROO4" s="19"/>
      <c r="ROP4" s="19"/>
      <c r="ROQ4" s="19"/>
      <c r="ROR4" s="19"/>
      <c r="ROS4" s="19"/>
      <c r="ROT4" s="19"/>
      <c r="ROU4" s="19"/>
      <c r="ROV4" s="19"/>
      <c r="ROW4" s="19"/>
      <c r="ROX4" s="19"/>
      <c r="ROY4" s="19"/>
      <c r="ROZ4" s="19"/>
      <c r="RPA4" s="19"/>
      <c r="RPB4" s="19"/>
      <c r="RPC4" s="19"/>
      <c r="RPD4" s="19"/>
      <c r="RPE4" s="19"/>
      <c r="RPF4" s="19"/>
      <c r="RPG4" s="19"/>
      <c r="RPH4" s="19"/>
      <c r="RPI4" s="19"/>
      <c r="RPJ4" s="19"/>
      <c r="RPK4" s="19"/>
      <c r="RPL4" s="19"/>
      <c r="RPM4" s="19"/>
      <c r="RPN4" s="19"/>
      <c r="RPO4" s="19"/>
      <c r="RPP4" s="19"/>
      <c r="RPQ4" s="19"/>
      <c r="RPR4" s="19"/>
      <c r="RPS4" s="19"/>
      <c r="RPT4" s="19"/>
      <c r="RPU4" s="19"/>
      <c r="RPV4" s="19"/>
      <c r="RPW4" s="19"/>
      <c r="RPX4" s="19"/>
      <c r="RPY4" s="19"/>
      <c r="RPZ4" s="19"/>
      <c r="RQA4" s="19"/>
      <c r="RQB4" s="19"/>
      <c r="RQC4" s="19"/>
      <c r="RQD4" s="19"/>
      <c r="RQE4" s="19"/>
      <c r="RQF4" s="19"/>
      <c r="RQG4" s="19"/>
      <c r="RQH4" s="19"/>
      <c r="RQI4" s="19"/>
      <c r="RQJ4" s="19"/>
      <c r="RQK4" s="19"/>
      <c r="RQL4" s="19"/>
      <c r="RQM4" s="19"/>
      <c r="RQN4" s="19"/>
      <c r="RQO4" s="19"/>
      <c r="RQP4" s="19"/>
      <c r="RQQ4" s="19"/>
      <c r="RQR4" s="19"/>
      <c r="RQS4" s="19"/>
      <c r="RQT4" s="19"/>
      <c r="RQU4" s="19"/>
      <c r="RQV4" s="19"/>
      <c r="RQW4" s="19"/>
      <c r="RQX4" s="19"/>
      <c r="RQY4" s="19"/>
      <c r="RQZ4" s="19"/>
      <c r="RRA4" s="19"/>
      <c r="RRB4" s="19"/>
      <c r="RRC4" s="19"/>
      <c r="RRD4" s="19"/>
      <c r="RRE4" s="19"/>
      <c r="RRF4" s="19"/>
      <c r="RRG4" s="19"/>
      <c r="RRH4" s="19"/>
      <c r="RRI4" s="19"/>
      <c r="RRJ4" s="19"/>
      <c r="RRK4" s="19"/>
      <c r="RRL4" s="19"/>
      <c r="RRM4" s="19"/>
      <c r="RRN4" s="19"/>
      <c r="RRO4" s="19"/>
      <c r="RRP4" s="19"/>
      <c r="RRQ4" s="19"/>
      <c r="RRR4" s="19"/>
      <c r="RRS4" s="19"/>
      <c r="RRT4" s="19"/>
      <c r="RRU4" s="19"/>
      <c r="RRV4" s="19"/>
      <c r="RRW4" s="19"/>
      <c r="RRX4" s="19"/>
      <c r="RRY4" s="19"/>
      <c r="RRZ4" s="19"/>
      <c r="RSA4" s="19"/>
      <c r="RSB4" s="19"/>
      <c r="RSC4" s="19"/>
      <c r="RSD4" s="19"/>
      <c r="RSE4" s="19"/>
      <c r="RSF4" s="19"/>
      <c r="RSG4" s="19"/>
      <c r="RSH4" s="19"/>
      <c r="RSI4" s="19"/>
      <c r="RSJ4" s="19"/>
      <c r="RSK4" s="19"/>
      <c r="RSL4" s="19"/>
      <c r="RSM4" s="19"/>
      <c r="RSN4" s="19"/>
      <c r="RSO4" s="19"/>
      <c r="RSP4" s="19"/>
      <c r="RSQ4" s="19"/>
      <c r="RSR4" s="19"/>
      <c r="RSS4" s="19"/>
      <c r="RST4" s="19"/>
      <c r="RSU4" s="19"/>
      <c r="RSV4" s="19"/>
      <c r="RSW4" s="19"/>
      <c r="RSX4" s="19"/>
      <c r="RSY4" s="19"/>
      <c r="RSZ4" s="19"/>
      <c r="RTA4" s="19"/>
      <c r="RTB4" s="19"/>
      <c r="RTC4" s="19"/>
      <c r="RTD4" s="19"/>
      <c r="RTE4" s="19"/>
      <c r="RTF4" s="19"/>
      <c r="RTG4" s="19"/>
      <c r="RTH4" s="19"/>
      <c r="RTI4" s="19"/>
      <c r="RTJ4" s="19"/>
      <c r="RTK4" s="19"/>
      <c r="RTL4" s="19"/>
      <c r="RTM4" s="19"/>
      <c r="RTN4" s="19"/>
      <c r="RTO4" s="19"/>
      <c r="RTP4" s="19"/>
      <c r="RTQ4" s="19"/>
      <c r="RTR4" s="19"/>
      <c r="RTS4" s="19"/>
      <c r="RTT4" s="19"/>
      <c r="RTU4" s="19"/>
      <c r="RTV4" s="19"/>
      <c r="RTW4" s="19"/>
      <c r="RTX4" s="19"/>
      <c r="RTY4" s="19"/>
      <c r="RTZ4" s="19"/>
      <c r="RUA4" s="19"/>
      <c r="RUB4" s="19"/>
      <c r="RUC4" s="19"/>
      <c r="RUD4" s="19"/>
      <c r="RUE4" s="19"/>
      <c r="RUF4" s="19"/>
      <c r="RUG4" s="19"/>
      <c r="RUH4" s="19"/>
      <c r="RUI4" s="19"/>
      <c r="RUJ4" s="19"/>
      <c r="RUK4" s="19"/>
      <c r="RUL4" s="19"/>
      <c r="RUM4" s="19"/>
      <c r="RUN4" s="19"/>
      <c r="RUO4" s="19"/>
      <c r="RUP4" s="19"/>
      <c r="RUQ4" s="19"/>
      <c r="RUR4" s="19"/>
      <c r="RUS4" s="19"/>
      <c r="RUT4" s="19"/>
      <c r="RUU4" s="19"/>
      <c r="RUV4" s="19"/>
      <c r="RUW4" s="19"/>
      <c r="RUX4" s="19"/>
      <c r="RUY4" s="19"/>
      <c r="RUZ4" s="19"/>
      <c r="RVA4" s="19"/>
      <c r="RVB4" s="19"/>
      <c r="RVC4" s="19"/>
      <c r="RVD4" s="19"/>
      <c r="RVE4" s="19"/>
      <c r="RVF4" s="19"/>
      <c r="RVG4" s="19"/>
      <c r="RVH4" s="19"/>
      <c r="RVI4" s="19"/>
      <c r="RVJ4" s="19"/>
      <c r="RVK4" s="19"/>
      <c r="RVL4" s="19"/>
      <c r="RVM4" s="19"/>
      <c r="RVN4" s="19"/>
      <c r="RVO4" s="19"/>
      <c r="RVP4" s="19"/>
      <c r="RVQ4" s="19"/>
      <c r="RVR4" s="19"/>
      <c r="RVS4" s="19"/>
      <c r="RVT4" s="19"/>
      <c r="RVU4" s="19"/>
      <c r="RVV4" s="19"/>
      <c r="RVW4" s="19"/>
      <c r="RVX4" s="19"/>
      <c r="RVY4" s="19"/>
      <c r="RVZ4" s="19"/>
      <c r="RWA4" s="19"/>
      <c r="RWB4" s="19"/>
      <c r="RWC4" s="19"/>
      <c r="RWD4" s="19"/>
      <c r="RWE4" s="19"/>
      <c r="RWF4" s="19"/>
      <c r="RWG4" s="19"/>
      <c r="RWH4" s="19"/>
      <c r="RWI4" s="19"/>
      <c r="RWJ4" s="19"/>
      <c r="RWK4" s="19"/>
      <c r="RWL4" s="19"/>
      <c r="RWM4" s="19"/>
      <c r="RWN4" s="19"/>
      <c r="RWO4" s="19"/>
      <c r="RWP4" s="19"/>
      <c r="RWQ4" s="19"/>
      <c r="RWR4" s="19"/>
      <c r="RWS4" s="19"/>
      <c r="RWT4" s="19"/>
      <c r="RWU4" s="19"/>
      <c r="RWV4" s="19"/>
      <c r="RWW4" s="19"/>
      <c r="RWX4" s="19"/>
      <c r="RWY4" s="19"/>
      <c r="RWZ4" s="19"/>
      <c r="RXA4" s="19"/>
      <c r="RXB4" s="19"/>
      <c r="RXC4" s="19"/>
      <c r="RXD4" s="19"/>
      <c r="RXE4" s="19"/>
      <c r="RXF4" s="19"/>
      <c r="RXG4" s="19"/>
      <c r="RXH4" s="19"/>
      <c r="RXI4" s="19"/>
      <c r="RXJ4" s="19"/>
      <c r="RXK4" s="19"/>
      <c r="RXL4" s="19"/>
      <c r="RXM4" s="19"/>
      <c r="RXN4" s="19"/>
      <c r="RXO4" s="19"/>
      <c r="RXP4" s="19"/>
      <c r="RXQ4" s="19"/>
      <c r="RXR4" s="19"/>
      <c r="RXS4" s="19"/>
      <c r="RXT4" s="19"/>
      <c r="RXU4" s="19"/>
      <c r="RXV4" s="19"/>
      <c r="RXW4" s="19"/>
      <c r="RXX4" s="19"/>
      <c r="RXY4" s="19"/>
      <c r="RXZ4" s="19"/>
      <c r="RYA4" s="19"/>
      <c r="RYB4" s="19"/>
      <c r="RYC4" s="19"/>
      <c r="RYD4" s="19"/>
      <c r="RYE4" s="19"/>
      <c r="RYF4" s="19"/>
      <c r="RYG4" s="19"/>
      <c r="RYH4" s="19"/>
      <c r="RYI4" s="19"/>
      <c r="RYJ4" s="19"/>
      <c r="RYK4" s="19"/>
      <c r="RYL4" s="19"/>
      <c r="RYM4" s="19"/>
      <c r="RYN4" s="19"/>
      <c r="RYO4" s="19"/>
      <c r="RYP4" s="19"/>
      <c r="RYQ4" s="19"/>
      <c r="RYR4" s="19"/>
      <c r="RYS4" s="19"/>
      <c r="RYT4" s="19"/>
      <c r="RYU4" s="19"/>
      <c r="RYV4" s="19"/>
      <c r="RYW4" s="19"/>
      <c r="RYX4" s="19"/>
      <c r="RYY4" s="19"/>
      <c r="RYZ4" s="19"/>
      <c r="RZA4" s="19"/>
      <c r="RZB4" s="19"/>
      <c r="RZC4" s="19"/>
      <c r="RZD4" s="19"/>
      <c r="RZE4" s="19"/>
      <c r="RZF4" s="19"/>
      <c r="RZG4" s="19"/>
      <c r="RZH4" s="19"/>
      <c r="RZI4" s="19"/>
      <c r="RZJ4" s="19"/>
      <c r="RZK4" s="19"/>
      <c r="RZL4" s="19"/>
      <c r="RZM4" s="19"/>
      <c r="RZN4" s="19"/>
      <c r="RZO4" s="19"/>
      <c r="RZP4" s="19"/>
      <c r="RZQ4" s="19"/>
      <c r="RZR4" s="19"/>
      <c r="RZS4" s="19"/>
      <c r="RZT4" s="19"/>
      <c r="RZU4" s="19"/>
      <c r="RZV4" s="19"/>
      <c r="RZW4" s="19"/>
      <c r="RZX4" s="19"/>
      <c r="RZY4" s="19"/>
      <c r="RZZ4" s="19"/>
      <c r="SAA4" s="19"/>
      <c r="SAB4" s="19"/>
      <c r="SAC4" s="19"/>
      <c r="SAD4" s="19"/>
      <c r="SAE4" s="19"/>
      <c r="SAF4" s="19"/>
      <c r="SAG4" s="19"/>
      <c r="SAH4" s="19"/>
      <c r="SAI4" s="19"/>
      <c r="SAJ4" s="19"/>
      <c r="SAK4" s="19"/>
      <c r="SAL4" s="19"/>
      <c r="SAM4" s="19"/>
      <c r="SAN4" s="19"/>
      <c r="SAO4" s="19"/>
      <c r="SAP4" s="19"/>
      <c r="SAQ4" s="19"/>
      <c r="SAR4" s="19"/>
      <c r="SAS4" s="19"/>
      <c r="SAT4" s="19"/>
      <c r="SAU4" s="19"/>
      <c r="SAV4" s="19"/>
      <c r="SAW4" s="19"/>
      <c r="SAX4" s="19"/>
      <c r="SAY4" s="19"/>
      <c r="SAZ4" s="19"/>
      <c r="SBA4" s="19"/>
      <c r="SBB4" s="19"/>
      <c r="SBC4" s="19"/>
      <c r="SBD4" s="19"/>
      <c r="SBE4" s="19"/>
      <c r="SBF4" s="19"/>
      <c r="SBG4" s="19"/>
      <c r="SBH4" s="19"/>
      <c r="SBI4" s="19"/>
      <c r="SBJ4" s="19"/>
      <c r="SBK4" s="19"/>
      <c r="SBL4" s="19"/>
      <c r="SBM4" s="19"/>
      <c r="SBN4" s="19"/>
      <c r="SBO4" s="19"/>
      <c r="SBP4" s="19"/>
      <c r="SBQ4" s="19"/>
      <c r="SBR4" s="19"/>
      <c r="SBS4" s="19"/>
      <c r="SBT4" s="19"/>
      <c r="SBU4" s="19"/>
      <c r="SBV4" s="19"/>
      <c r="SBW4" s="19"/>
      <c r="SBX4" s="19"/>
      <c r="SBY4" s="19"/>
      <c r="SBZ4" s="19"/>
      <c r="SCA4" s="19"/>
      <c r="SCB4" s="19"/>
      <c r="SCC4" s="19"/>
      <c r="SCD4" s="19"/>
      <c r="SCE4" s="19"/>
      <c r="SCF4" s="19"/>
      <c r="SCG4" s="19"/>
      <c r="SCH4" s="19"/>
      <c r="SCI4" s="19"/>
      <c r="SCJ4" s="19"/>
      <c r="SCK4" s="19"/>
      <c r="SCL4" s="19"/>
      <c r="SCM4" s="19"/>
      <c r="SCN4" s="19"/>
      <c r="SCO4" s="19"/>
      <c r="SCP4" s="19"/>
      <c r="SCQ4" s="19"/>
      <c r="SCR4" s="19"/>
      <c r="SCS4" s="19"/>
      <c r="SCT4" s="19"/>
      <c r="SCU4" s="19"/>
      <c r="SCV4" s="19"/>
      <c r="SCW4" s="19"/>
      <c r="SCX4" s="19"/>
      <c r="SCY4" s="19"/>
      <c r="SCZ4" s="19"/>
      <c r="SDA4" s="19"/>
      <c r="SDB4" s="19"/>
      <c r="SDC4" s="19"/>
      <c r="SDD4" s="19"/>
      <c r="SDE4" s="19"/>
      <c r="SDF4" s="19"/>
      <c r="SDG4" s="19"/>
      <c r="SDH4" s="19"/>
      <c r="SDI4" s="19"/>
      <c r="SDJ4" s="19"/>
      <c r="SDK4" s="19"/>
      <c r="SDL4" s="19"/>
      <c r="SDM4" s="19"/>
      <c r="SDN4" s="19"/>
      <c r="SDO4" s="19"/>
      <c r="SDP4" s="19"/>
      <c r="SDQ4" s="19"/>
      <c r="SDR4" s="19"/>
      <c r="SDS4" s="19"/>
      <c r="SDT4" s="19"/>
      <c r="SDU4" s="19"/>
      <c r="SDV4" s="19"/>
      <c r="SDW4" s="19"/>
      <c r="SDX4" s="19"/>
      <c r="SDY4" s="19"/>
      <c r="SDZ4" s="19"/>
      <c r="SEA4" s="19"/>
      <c r="SEB4" s="19"/>
      <c r="SEC4" s="19"/>
      <c r="SED4" s="19"/>
      <c r="SEE4" s="19"/>
      <c r="SEF4" s="19"/>
      <c r="SEG4" s="19"/>
      <c r="SEH4" s="19"/>
      <c r="SEI4" s="19"/>
      <c r="SEJ4" s="19"/>
      <c r="SEK4" s="19"/>
      <c r="SEL4" s="19"/>
      <c r="SEM4" s="19"/>
      <c r="SEN4" s="19"/>
      <c r="SEO4" s="19"/>
      <c r="SEP4" s="19"/>
      <c r="SEQ4" s="19"/>
      <c r="SER4" s="19"/>
      <c r="SES4" s="19"/>
      <c r="SET4" s="19"/>
      <c r="SEU4" s="19"/>
      <c r="SEV4" s="19"/>
      <c r="SEW4" s="19"/>
      <c r="SEX4" s="19"/>
      <c r="SEY4" s="19"/>
      <c r="SEZ4" s="19"/>
      <c r="SFA4" s="19"/>
      <c r="SFB4" s="19"/>
      <c r="SFC4" s="19"/>
      <c r="SFD4" s="19"/>
      <c r="SFE4" s="19"/>
      <c r="SFF4" s="19"/>
      <c r="SFG4" s="19"/>
      <c r="SFH4" s="19"/>
      <c r="SFI4" s="19"/>
      <c r="SFJ4" s="19"/>
      <c r="SFK4" s="19"/>
      <c r="SFL4" s="19"/>
      <c r="SFM4" s="19"/>
      <c r="SFN4" s="19"/>
      <c r="SFO4" s="19"/>
      <c r="SFP4" s="19"/>
      <c r="SFQ4" s="19"/>
      <c r="SFR4" s="19"/>
      <c r="SFS4" s="19"/>
      <c r="SFT4" s="19"/>
      <c r="SFU4" s="19"/>
      <c r="SFV4" s="19"/>
      <c r="SFW4" s="19"/>
      <c r="SFX4" s="19"/>
      <c r="SFY4" s="19"/>
      <c r="SFZ4" s="19"/>
      <c r="SGA4" s="19"/>
      <c r="SGB4" s="19"/>
      <c r="SGC4" s="19"/>
      <c r="SGD4" s="19"/>
      <c r="SGE4" s="19"/>
      <c r="SGF4" s="19"/>
      <c r="SGG4" s="19"/>
      <c r="SGH4" s="19"/>
      <c r="SGI4" s="19"/>
      <c r="SGJ4" s="19"/>
      <c r="SGK4" s="19"/>
      <c r="SGL4" s="19"/>
      <c r="SGM4" s="19"/>
      <c r="SGN4" s="19"/>
      <c r="SGO4" s="19"/>
      <c r="SGP4" s="19"/>
      <c r="SGQ4" s="19"/>
      <c r="SGR4" s="19"/>
      <c r="SGS4" s="19"/>
      <c r="SGT4" s="19"/>
      <c r="SGU4" s="19"/>
      <c r="SGV4" s="19"/>
      <c r="SGW4" s="19"/>
      <c r="SGX4" s="19"/>
      <c r="SGY4" s="19"/>
      <c r="SGZ4" s="19"/>
      <c r="SHA4" s="19"/>
      <c r="SHB4" s="19"/>
      <c r="SHC4" s="19"/>
      <c r="SHD4" s="19"/>
      <c r="SHE4" s="19"/>
      <c r="SHF4" s="19"/>
      <c r="SHG4" s="19"/>
      <c r="SHH4" s="19"/>
      <c r="SHI4" s="19"/>
      <c r="SHJ4" s="19"/>
      <c r="SHK4" s="19"/>
      <c r="SHL4" s="19"/>
      <c r="SHM4" s="19"/>
      <c r="SHN4" s="19"/>
      <c r="SHO4" s="19"/>
      <c r="SHP4" s="19"/>
      <c r="SHQ4" s="19"/>
      <c r="SHR4" s="19"/>
      <c r="SHS4" s="19"/>
      <c r="SHT4" s="19"/>
      <c r="SHU4" s="19"/>
      <c r="SHV4" s="19"/>
      <c r="SHW4" s="19"/>
      <c r="SHX4" s="19"/>
      <c r="SHY4" s="19"/>
      <c r="SHZ4" s="19"/>
      <c r="SIA4" s="19"/>
      <c r="SIB4" s="19"/>
      <c r="SIC4" s="19"/>
      <c r="SID4" s="19"/>
      <c r="SIE4" s="19"/>
      <c r="SIF4" s="19"/>
      <c r="SIG4" s="19"/>
      <c r="SIH4" s="19"/>
      <c r="SII4" s="19"/>
      <c r="SIJ4" s="19"/>
      <c r="SIK4" s="19"/>
      <c r="SIL4" s="19"/>
      <c r="SIM4" s="19"/>
      <c r="SIN4" s="19"/>
      <c r="SIO4" s="19"/>
      <c r="SIP4" s="19"/>
      <c r="SIQ4" s="19"/>
      <c r="SIR4" s="19"/>
      <c r="SIS4" s="19"/>
      <c r="SIT4" s="19"/>
      <c r="SIU4" s="19"/>
      <c r="SIV4" s="19"/>
      <c r="SIW4" s="19"/>
      <c r="SIX4" s="19"/>
      <c r="SIY4" s="19"/>
      <c r="SIZ4" s="19"/>
      <c r="SJA4" s="19"/>
      <c r="SJB4" s="19"/>
      <c r="SJC4" s="19"/>
      <c r="SJD4" s="19"/>
      <c r="SJE4" s="19"/>
      <c r="SJF4" s="19"/>
      <c r="SJG4" s="19"/>
      <c r="SJH4" s="19"/>
      <c r="SJI4" s="19"/>
      <c r="SJJ4" s="19"/>
      <c r="SJK4" s="19"/>
      <c r="SJL4" s="19"/>
      <c r="SJM4" s="19"/>
      <c r="SJN4" s="19"/>
      <c r="SJO4" s="19"/>
      <c r="SJP4" s="19"/>
      <c r="SJQ4" s="19"/>
      <c r="SJR4" s="19"/>
      <c r="SJS4" s="19"/>
      <c r="SJT4" s="19"/>
      <c r="SJU4" s="19"/>
      <c r="SJV4" s="19"/>
      <c r="SJW4" s="19"/>
      <c r="SJX4" s="19"/>
      <c r="SJY4" s="19"/>
      <c r="SJZ4" s="19"/>
      <c r="SKA4" s="19"/>
      <c r="SKB4" s="19"/>
      <c r="SKC4" s="19"/>
      <c r="SKD4" s="19"/>
      <c r="SKE4" s="19"/>
      <c r="SKF4" s="19"/>
      <c r="SKG4" s="19"/>
      <c r="SKH4" s="19"/>
      <c r="SKI4" s="19"/>
      <c r="SKJ4" s="19"/>
      <c r="SKK4" s="19"/>
      <c r="SKL4" s="19"/>
      <c r="SKM4" s="19"/>
      <c r="SKN4" s="19"/>
      <c r="SKO4" s="19"/>
      <c r="SKP4" s="19"/>
      <c r="SKQ4" s="19"/>
      <c r="SKR4" s="19"/>
      <c r="SKS4" s="19"/>
      <c r="SKT4" s="19"/>
      <c r="SKU4" s="19"/>
      <c r="SKV4" s="19"/>
      <c r="SKW4" s="19"/>
      <c r="SKX4" s="19"/>
      <c r="SKY4" s="19"/>
      <c r="SKZ4" s="19"/>
      <c r="SLA4" s="19"/>
      <c r="SLB4" s="19"/>
      <c r="SLC4" s="19"/>
      <c r="SLD4" s="19"/>
      <c r="SLE4" s="19"/>
      <c r="SLF4" s="19"/>
      <c r="SLG4" s="19"/>
      <c r="SLH4" s="19"/>
      <c r="SLI4" s="19"/>
      <c r="SLJ4" s="19"/>
      <c r="SLK4" s="19"/>
      <c r="SLL4" s="19"/>
      <c r="SLM4" s="19"/>
      <c r="SLN4" s="19"/>
      <c r="SLO4" s="19"/>
      <c r="SLP4" s="19"/>
      <c r="SLQ4" s="19"/>
      <c r="SLR4" s="19"/>
      <c r="SLS4" s="19"/>
      <c r="SLT4" s="19"/>
      <c r="SLU4" s="19"/>
      <c r="SLV4" s="19"/>
      <c r="SLW4" s="19"/>
      <c r="SLX4" s="19"/>
      <c r="SLY4" s="19"/>
      <c r="SLZ4" s="19"/>
      <c r="SMA4" s="19"/>
      <c r="SMB4" s="19"/>
      <c r="SMC4" s="19"/>
      <c r="SMD4" s="19"/>
      <c r="SME4" s="19"/>
      <c r="SMF4" s="19"/>
      <c r="SMG4" s="19"/>
      <c r="SMH4" s="19"/>
      <c r="SMI4" s="19"/>
      <c r="SMJ4" s="19"/>
      <c r="SMK4" s="19"/>
      <c r="SML4" s="19"/>
      <c r="SMM4" s="19"/>
      <c r="SMN4" s="19"/>
      <c r="SMO4" s="19"/>
      <c r="SMP4" s="19"/>
      <c r="SMQ4" s="19"/>
      <c r="SMR4" s="19"/>
      <c r="SMS4" s="19"/>
      <c r="SMT4" s="19"/>
      <c r="SMU4" s="19"/>
      <c r="SMV4" s="19"/>
      <c r="SMW4" s="19"/>
      <c r="SMX4" s="19"/>
      <c r="SMY4" s="19"/>
      <c r="SMZ4" s="19"/>
      <c r="SNA4" s="19"/>
      <c r="SNB4" s="19"/>
      <c r="SNC4" s="19"/>
      <c r="SND4" s="19"/>
      <c r="SNE4" s="19"/>
      <c r="SNF4" s="19"/>
      <c r="SNG4" s="19"/>
      <c r="SNH4" s="19"/>
      <c r="SNI4" s="19"/>
      <c r="SNJ4" s="19"/>
      <c r="SNK4" s="19"/>
      <c r="SNL4" s="19"/>
      <c r="SNM4" s="19"/>
      <c r="SNN4" s="19"/>
      <c r="SNO4" s="19"/>
      <c r="SNP4" s="19"/>
      <c r="SNQ4" s="19"/>
      <c r="SNR4" s="19"/>
      <c r="SNS4" s="19"/>
      <c r="SNT4" s="19"/>
      <c r="SNU4" s="19"/>
      <c r="SNV4" s="19"/>
      <c r="SNW4" s="19"/>
      <c r="SNX4" s="19"/>
      <c r="SNY4" s="19"/>
      <c r="SNZ4" s="19"/>
      <c r="SOA4" s="19"/>
      <c r="SOB4" s="19"/>
      <c r="SOC4" s="19"/>
      <c r="SOD4" s="19"/>
      <c r="SOE4" s="19"/>
      <c r="SOF4" s="19"/>
      <c r="SOG4" s="19"/>
      <c r="SOH4" s="19"/>
      <c r="SOI4" s="19"/>
      <c r="SOJ4" s="19"/>
      <c r="SOK4" s="19"/>
      <c r="SOL4" s="19"/>
      <c r="SOM4" s="19"/>
      <c r="SON4" s="19"/>
      <c r="SOO4" s="19"/>
      <c r="SOP4" s="19"/>
      <c r="SOQ4" s="19"/>
      <c r="SOR4" s="19"/>
      <c r="SOS4" s="19"/>
      <c r="SOT4" s="19"/>
      <c r="SOU4" s="19"/>
      <c r="SOV4" s="19"/>
      <c r="SOW4" s="19"/>
      <c r="SOX4" s="19"/>
      <c r="SOY4" s="19"/>
      <c r="SOZ4" s="19"/>
      <c r="SPA4" s="19"/>
      <c r="SPB4" s="19"/>
      <c r="SPC4" s="19"/>
      <c r="SPD4" s="19"/>
      <c r="SPE4" s="19"/>
      <c r="SPF4" s="19"/>
      <c r="SPG4" s="19"/>
      <c r="SPH4" s="19"/>
      <c r="SPI4" s="19"/>
      <c r="SPJ4" s="19"/>
      <c r="SPK4" s="19"/>
      <c r="SPL4" s="19"/>
      <c r="SPM4" s="19"/>
      <c r="SPN4" s="19"/>
      <c r="SPO4" s="19"/>
      <c r="SPP4" s="19"/>
      <c r="SPQ4" s="19"/>
      <c r="SPR4" s="19"/>
      <c r="SPS4" s="19"/>
      <c r="SPT4" s="19"/>
      <c r="SPU4" s="19"/>
      <c r="SPV4" s="19"/>
      <c r="SPW4" s="19"/>
      <c r="SPX4" s="19"/>
      <c r="SPY4" s="19"/>
      <c r="SPZ4" s="19"/>
      <c r="SQA4" s="19"/>
      <c r="SQB4" s="19"/>
      <c r="SQC4" s="19"/>
      <c r="SQD4" s="19"/>
      <c r="SQE4" s="19"/>
      <c r="SQF4" s="19"/>
      <c r="SQG4" s="19"/>
      <c r="SQH4" s="19"/>
      <c r="SQI4" s="19"/>
      <c r="SQJ4" s="19"/>
      <c r="SQK4" s="19"/>
      <c r="SQL4" s="19"/>
      <c r="SQM4" s="19"/>
      <c r="SQN4" s="19"/>
      <c r="SQO4" s="19"/>
      <c r="SQP4" s="19"/>
      <c r="SQQ4" s="19"/>
      <c r="SQR4" s="19"/>
      <c r="SQS4" s="19"/>
      <c r="SQT4" s="19"/>
      <c r="SQU4" s="19"/>
      <c r="SQV4" s="19"/>
      <c r="SQW4" s="19"/>
      <c r="SQX4" s="19"/>
      <c r="SQY4" s="19"/>
      <c r="SQZ4" s="19"/>
      <c r="SRA4" s="19"/>
      <c r="SRB4" s="19"/>
      <c r="SRC4" s="19"/>
      <c r="SRD4" s="19"/>
      <c r="SRE4" s="19"/>
      <c r="SRF4" s="19"/>
      <c r="SRG4" s="19"/>
      <c r="SRH4" s="19"/>
      <c r="SRI4" s="19"/>
      <c r="SRJ4" s="19"/>
      <c r="SRK4" s="19"/>
      <c r="SRL4" s="19"/>
      <c r="SRM4" s="19"/>
      <c r="SRN4" s="19"/>
      <c r="SRO4" s="19"/>
      <c r="SRP4" s="19"/>
      <c r="SRQ4" s="19"/>
      <c r="SRR4" s="19"/>
      <c r="SRS4" s="19"/>
      <c r="SRT4" s="19"/>
      <c r="SRU4" s="19"/>
      <c r="SRV4" s="19"/>
      <c r="SRW4" s="19"/>
      <c r="SRX4" s="19"/>
      <c r="SRY4" s="19"/>
      <c r="SRZ4" s="19"/>
      <c r="SSA4" s="19"/>
      <c r="SSB4" s="19"/>
      <c r="SSC4" s="19"/>
      <c r="SSD4" s="19"/>
      <c r="SSE4" s="19"/>
      <c r="SSF4" s="19"/>
      <c r="SSG4" s="19"/>
      <c r="SSH4" s="19"/>
      <c r="SSI4" s="19"/>
      <c r="SSJ4" s="19"/>
      <c r="SSK4" s="19"/>
      <c r="SSL4" s="19"/>
      <c r="SSM4" s="19"/>
      <c r="SSN4" s="19"/>
      <c r="SSO4" s="19"/>
      <c r="SSP4" s="19"/>
      <c r="SSQ4" s="19"/>
      <c r="SSR4" s="19"/>
      <c r="SSS4" s="19"/>
      <c r="SST4" s="19"/>
      <c r="SSU4" s="19"/>
      <c r="SSV4" s="19"/>
      <c r="SSW4" s="19"/>
      <c r="SSX4" s="19"/>
      <c r="SSY4" s="19"/>
      <c r="SSZ4" s="19"/>
      <c r="STA4" s="19"/>
      <c r="STB4" s="19"/>
      <c r="STC4" s="19"/>
      <c r="STD4" s="19"/>
      <c r="STE4" s="19"/>
      <c r="STF4" s="19"/>
      <c r="STG4" s="19"/>
      <c r="STH4" s="19"/>
      <c r="STI4" s="19"/>
      <c r="STJ4" s="19"/>
      <c r="STK4" s="19"/>
      <c r="STL4" s="19"/>
      <c r="STM4" s="19"/>
      <c r="STN4" s="19"/>
      <c r="STO4" s="19"/>
      <c r="STP4" s="19"/>
      <c r="STQ4" s="19"/>
      <c r="STR4" s="19"/>
      <c r="STS4" s="19"/>
      <c r="STT4" s="19"/>
      <c r="STU4" s="19"/>
      <c r="STV4" s="19"/>
      <c r="STW4" s="19"/>
      <c r="STX4" s="19"/>
      <c r="STY4" s="19"/>
      <c r="STZ4" s="19"/>
      <c r="SUA4" s="19"/>
      <c r="SUB4" s="19"/>
      <c r="SUC4" s="19"/>
      <c r="SUD4" s="19"/>
      <c r="SUE4" s="19"/>
      <c r="SUF4" s="19"/>
      <c r="SUG4" s="19"/>
      <c r="SUH4" s="19"/>
      <c r="SUI4" s="19"/>
      <c r="SUJ4" s="19"/>
      <c r="SUK4" s="19"/>
      <c r="SUL4" s="19"/>
      <c r="SUM4" s="19"/>
      <c r="SUN4" s="19"/>
      <c r="SUO4" s="19"/>
      <c r="SUP4" s="19"/>
      <c r="SUQ4" s="19"/>
      <c r="SUR4" s="19"/>
      <c r="SUS4" s="19"/>
      <c r="SUT4" s="19"/>
      <c r="SUU4" s="19"/>
      <c r="SUV4" s="19"/>
      <c r="SUW4" s="19"/>
      <c r="SUX4" s="19"/>
      <c r="SUY4" s="19"/>
      <c r="SUZ4" s="19"/>
      <c r="SVA4" s="19"/>
      <c r="SVB4" s="19"/>
      <c r="SVC4" s="19"/>
      <c r="SVD4" s="19"/>
      <c r="SVE4" s="19"/>
      <c r="SVF4" s="19"/>
      <c r="SVG4" s="19"/>
      <c r="SVH4" s="19"/>
      <c r="SVI4" s="19"/>
      <c r="SVJ4" s="19"/>
      <c r="SVK4" s="19"/>
      <c r="SVL4" s="19"/>
      <c r="SVM4" s="19"/>
      <c r="SVN4" s="19"/>
      <c r="SVO4" s="19"/>
      <c r="SVP4" s="19"/>
      <c r="SVQ4" s="19"/>
      <c r="SVR4" s="19"/>
      <c r="SVS4" s="19"/>
      <c r="SVT4" s="19"/>
      <c r="SVU4" s="19"/>
      <c r="SVV4" s="19"/>
      <c r="SVW4" s="19"/>
      <c r="SVX4" s="19"/>
      <c r="SVY4" s="19"/>
      <c r="SVZ4" s="19"/>
      <c r="SWA4" s="19"/>
      <c r="SWB4" s="19"/>
      <c r="SWC4" s="19"/>
      <c r="SWD4" s="19"/>
      <c r="SWE4" s="19"/>
      <c r="SWF4" s="19"/>
      <c r="SWG4" s="19"/>
      <c r="SWH4" s="19"/>
      <c r="SWI4" s="19"/>
      <c r="SWJ4" s="19"/>
      <c r="SWK4" s="19"/>
      <c r="SWL4" s="19"/>
      <c r="SWM4" s="19"/>
      <c r="SWN4" s="19"/>
      <c r="SWO4" s="19"/>
      <c r="SWP4" s="19"/>
      <c r="SWQ4" s="19"/>
      <c r="SWR4" s="19"/>
      <c r="SWS4" s="19"/>
      <c r="SWT4" s="19"/>
      <c r="SWU4" s="19"/>
      <c r="SWV4" s="19"/>
      <c r="SWW4" s="19"/>
      <c r="SWX4" s="19"/>
      <c r="SWY4" s="19"/>
      <c r="SWZ4" s="19"/>
      <c r="SXA4" s="19"/>
      <c r="SXB4" s="19"/>
      <c r="SXC4" s="19"/>
      <c r="SXD4" s="19"/>
      <c r="SXE4" s="19"/>
      <c r="SXF4" s="19"/>
      <c r="SXG4" s="19"/>
      <c r="SXH4" s="19"/>
      <c r="SXI4" s="19"/>
      <c r="SXJ4" s="19"/>
      <c r="SXK4" s="19"/>
      <c r="SXL4" s="19"/>
      <c r="SXM4" s="19"/>
      <c r="SXN4" s="19"/>
      <c r="SXO4" s="19"/>
      <c r="SXP4" s="19"/>
      <c r="SXQ4" s="19"/>
      <c r="SXR4" s="19"/>
      <c r="SXS4" s="19"/>
      <c r="SXT4" s="19"/>
      <c r="SXU4" s="19"/>
      <c r="SXV4" s="19"/>
      <c r="SXW4" s="19"/>
      <c r="SXX4" s="19"/>
      <c r="SXY4" s="19"/>
      <c r="SXZ4" s="19"/>
      <c r="SYA4" s="19"/>
      <c r="SYB4" s="19"/>
      <c r="SYC4" s="19"/>
      <c r="SYD4" s="19"/>
      <c r="SYE4" s="19"/>
      <c r="SYF4" s="19"/>
      <c r="SYG4" s="19"/>
      <c r="SYH4" s="19"/>
      <c r="SYI4" s="19"/>
      <c r="SYJ4" s="19"/>
      <c r="SYK4" s="19"/>
      <c r="SYL4" s="19"/>
      <c r="SYM4" s="19"/>
      <c r="SYN4" s="19"/>
      <c r="SYO4" s="19"/>
      <c r="SYP4" s="19"/>
      <c r="SYQ4" s="19"/>
      <c r="SYR4" s="19"/>
      <c r="SYS4" s="19"/>
      <c r="SYT4" s="19"/>
      <c r="SYU4" s="19"/>
      <c r="SYV4" s="19"/>
      <c r="SYW4" s="19"/>
      <c r="SYX4" s="19"/>
      <c r="SYY4" s="19"/>
      <c r="SYZ4" s="19"/>
      <c r="SZA4" s="19"/>
      <c r="SZB4" s="19"/>
      <c r="SZC4" s="19"/>
      <c r="SZD4" s="19"/>
      <c r="SZE4" s="19"/>
      <c r="SZF4" s="19"/>
      <c r="SZG4" s="19"/>
      <c r="SZH4" s="19"/>
      <c r="SZI4" s="19"/>
      <c r="SZJ4" s="19"/>
      <c r="SZK4" s="19"/>
      <c r="SZL4" s="19"/>
      <c r="SZM4" s="19"/>
      <c r="SZN4" s="19"/>
      <c r="SZO4" s="19"/>
      <c r="SZP4" s="19"/>
      <c r="SZQ4" s="19"/>
      <c r="SZR4" s="19"/>
      <c r="SZS4" s="19"/>
      <c r="SZT4" s="19"/>
      <c r="SZU4" s="19"/>
      <c r="SZV4" s="19"/>
      <c r="SZW4" s="19"/>
      <c r="SZX4" s="19"/>
      <c r="SZY4" s="19"/>
      <c r="SZZ4" s="19"/>
      <c r="TAA4" s="19"/>
      <c r="TAB4" s="19"/>
      <c r="TAC4" s="19"/>
      <c r="TAD4" s="19"/>
      <c r="TAE4" s="19"/>
      <c r="TAF4" s="19"/>
      <c r="TAG4" s="19"/>
      <c r="TAH4" s="19"/>
      <c r="TAI4" s="19"/>
      <c r="TAJ4" s="19"/>
      <c r="TAK4" s="19"/>
      <c r="TAL4" s="19"/>
      <c r="TAM4" s="19"/>
      <c r="TAN4" s="19"/>
      <c r="TAO4" s="19"/>
      <c r="TAP4" s="19"/>
      <c r="TAQ4" s="19"/>
      <c r="TAR4" s="19"/>
      <c r="TAS4" s="19"/>
      <c r="TAT4" s="19"/>
      <c r="TAU4" s="19"/>
      <c r="TAV4" s="19"/>
      <c r="TAW4" s="19"/>
      <c r="TAX4" s="19"/>
      <c r="TAY4" s="19"/>
      <c r="TAZ4" s="19"/>
      <c r="TBA4" s="19"/>
      <c r="TBB4" s="19"/>
      <c r="TBC4" s="19"/>
      <c r="TBD4" s="19"/>
      <c r="TBE4" s="19"/>
      <c r="TBF4" s="19"/>
      <c r="TBG4" s="19"/>
      <c r="TBH4" s="19"/>
      <c r="TBI4" s="19"/>
      <c r="TBJ4" s="19"/>
      <c r="TBK4" s="19"/>
      <c r="TBL4" s="19"/>
      <c r="TBM4" s="19"/>
      <c r="TBN4" s="19"/>
      <c r="TBO4" s="19"/>
      <c r="TBP4" s="19"/>
      <c r="TBQ4" s="19"/>
      <c r="TBR4" s="19"/>
      <c r="TBS4" s="19"/>
      <c r="TBT4" s="19"/>
      <c r="TBU4" s="19"/>
      <c r="TBV4" s="19"/>
      <c r="TBW4" s="19"/>
      <c r="TBX4" s="19"/>
      <c r="TBY4" s="19"/>
      <c r="TBZ4" s="19"/>
      <c r="TCA4" s="19"/>
      <c r="TCB4" s="19"/>
      <c r="TCC4" s="19"/>
      <c r="TCD4" s="19"/>
      <c r="TCE4" s="19"/>
      <c r="TCF4" s="19"/>
      <c r="TCG4" s="19"/>
      <c r="TCH4" s="19"/>
      <c r="TCI4" s="19"/>
      <c r="TCJ4" s="19"/>
      <c r="TCK4" s="19"/>
      <c r="TCL4" s="19"/>
      <c r="TCM4" s="19"/>
      <c r="TCN4" s="19"/>
      <c r="TCO4" s="19"/>
      <c r="TCP4" s="19"/>
      <c r="TCQ4" s="19"/>
      <c r="TCR4" s="19"/>
      <c r="TCS4" s="19"/>
      <c r="TCT4" s="19"/>
      <c r="TCU4" s="19"/>
      <c r="TCV4" s="19"/>
      <c r="TCW4" s="19"/>
      <c r="TCX4" s="19"/>
      <c r="TCY4" s="19"/>
      <c r="TCZ4" s="19"/>
      <c r="TDA4" s="19"/>
      <c r="TDB4" s="19"/>
      <c r="TDC4" s="19"/>
      <c r="TDD4" s="19"/>
      <c r="TDE4" s="19"/>
      <c r="TDF4" s="19"/>
      <c r="TDG4" s="19"/>
      <c r="TDH4" s="19"/>
      <c r="TDI4" s="19"/>
      <c r="TDJ4" s="19"/>
      <c r="TDK4" s="19"/>
      <c r="TDL4" s="19"/>
      <c r="TDM4" s="19"/>
      <c r="TDN4" s="19"/>
      <c r="TDO4" s="19"/>
      <c r="TDP4" s="19"/>
      <c r="TDQ4" s="19"/>
      <c r="TDR4" s="19"/>
      <c r="TDS4" s="19"/>
      <c r="TDT4" s="19"/>
      <c r="TDU4" s="19"/>
      <c r="TDV4" s="19"/>
      <c r="TDW4" s="19"/>
      <c r="TDX4" s="19"/>
      <c r="TDY4" s="19"/>
      <c r="TDZ4" s="19"/>
      <c r="TEA4" s="19"/>
      <c r="TEB4" s="19"/>
      <c r="TEC4" s="19"/>
      <c r="TED4" s="19"/>
      <c r="TEE4" s="19"/>
      <c r="TEF4" s="19"/>
      <c r="TEG4" s="19"/>
      <c r="TEH4" s="19"/>
      <c r="TEI4" s="19"/>
      <c r="TEJ4" s="19"/>
      <c r="TEK4" s="19"/>
      <c r="TEL4" s="19"/>
      <c r="TEM4" s="19"/>
      <c r="TEN4" s="19"/>
      <c r="TEO4" s="19"/>
      <c r="TEP4" s="19"/>
      <c r="TEQ4" s="19"/>
      <c r="TER4" s="19"/>
      <c r="TES4" s="19"/>
      <c r="TET4" s="19"/>
      <c r="TEU4" s="19"/>
      <c r="TEV4" s="19"/>
      <c r="TEW4" s="19"/>
      <c r="TEX4" s="19"/>
      <c r="TEY4" s="19"/>
      <c r="TEZ4" s="19"/>
      <c r="TFA4" s="19"/>
      <c r="TFB4" s="19"/>
      <c r="TFC4" s="19"/>
      <c r="TFD4" s="19"/>
      <c r="TFE4" s="19"/>
      <c r="TFF4" s="19"/>
      <c r="TFG4" s="19"/>
      <c r="TFH4" s="19"/>
      <c r="TFI4" s="19"/>
      <c r="TFJ4" s="19"/>
      <c r="TFK4" s="19"/>
      <c r="TFL4" s="19"/>
      <c r="TFM4" s="19"/>
      <c r="TFN4" s="19"/>
      <c r="TFO4" s="19"/>
      <c r="TFP4" s="19"/>
      <c r="TFQ4" s="19"/>
      <c r="TFR4" s="19"/>
      <c r="TFS4" s="19"/>
      <c r="TFT4" s="19"/>
      <c r="TFU4" s="19"/>
      <c r="TFV4" s="19"/>
      <c r="TFW4" s="19"/>
      <c r="TFX4" s="19"/>
      <c r="TFY4" s="19"/>
      <c r="TFZ4" s="19"/>
      <c r="TGA4" s="19"/>
      <c r="TGB4" s="19"/>
      <c r="TGC4" s="19"/>
      <c r="TGD4" s="19"/>
      <c r="TGE4" s="19"/>
      <c r="TGF4" s="19"/>
      <c r="TGG4" s="19"/>
      <c r="TGH4" s="19"/>
      <c r="TGI4" s="19"/>
      <c r="TGJ4" s="19"/>
      <c r="TGK4" s="19"/>
      <c r="TGL4" s="19"/>
      <c r="TGM4" s="19"/>
      <c r="TGN4" s="19"/>
      <c r="TGO4" s="19"/>
      <c r="TGP4" s="19"/>
      <c r="TGQ4" s="19"/>
      <c r="TGR4" s="19"/>
      <c r="TGS4" s="19"/>
      <c r="TGT4" s="19"/>
      <c r="TGU4" s="19"/>
      <c r="TGV4" s="19"/>
      <c r="TGW4" s="19"/>
      <c r="TGX4" s="19"/>
      <c r="TGY4" s="19"/>
      <c r="TGZ4" s="19"/>
      <c r="THA4" s="19"/>
      <c r="THB4" s="19"/>
      <c r="THC4" s="19"/>
      <c r="THD4" s="19"/>
      <c r="THE4" s="19"/>
      <c r="THF4" s="19"/>
      <c r="THG4" s="19"/>
      <c r="THH4" s="19"/>
      <c r="THI4" s="19"/>
      <c r="THJ4" s="19"/>
      <c r="THK4" s="19"/>
      <c r="THL4" s="19"/>
      <c r="THM4" s="19"/>
      <c r="THN4" s="19"/>
      <c r="THO4" s="19"/>
      <c r="THP4" s="19"/>
      <c r="THQ4" s="19"/>
      <c r="THR4" s="19"/>
      <c r="THS4" s="19"/>
      <c r="THT4" s="19"/>
      <c r="THU4" s="19"/>
      <c r="THV4" s="19"/>
      <c r="THW4" s="19"/>
      <c r="THX4" s="19"/>
      <c r="THY4" s="19"/>
      <c r="THZ4" s="19"/>
      <c r="TIA4" s="19"/>
      <c r="TIB4" s="19"/>
      <c r="TIC4" s="19"/>
      <c r="TID4" s="19"/>
      <c r="TIE4" s="19"/>
      <c r="TIF4" s="19"/>
      <c r="TIG4" s="19"/>
      <c r="TIH4" s="19"/>
      <c r="TII4" s="19"/>
      <c r="TIJ4" s="19"/>
      <c r="TIK4" s="19"/>
      <c r="TIL4" s="19"/>
      <c r="TIM4" s="19"/>
      <c r="TIN4" s="19"/>
      <c r="TIO4" s="19"/>
      <c r="TIP4" s="19"/>
      <c r="TIQ4" s="19"/>
      <c r="TIR4" s="19"/>
      <c r="TIS4" s="19"/>
      <c r="TIT4" s="19"/>
      <c r="TIU4" s="19"/>
      <c r="TIV4" s="19"/>
      <c r="TIW4" s="19"/>
      <c r="TIX4" s="19"/>
      <c r="TIY4" s="19"/>
      <c r="TIZ4" s="19"/>
      <c r="TJA4" s="19"/>
      <c r="TJB4" s="19"/>
      <c r="TJC4" s="19"/>
      <c r="TJD4" s="19"/>
      <c r="TJE4" s="19"/>
      <c r="TJF4" s="19"/>
      <c r="TJG4" s="19"/>
      <c r="TJH4" s="19"/>
      <c r="TJI4" s="19"/>
      <c r="TJJ4" s="19"/>
      <c r="TJK4" s="19"/>
      <c r="TJL4" s="19"/>
      <c r="TJM4" s="19"/>
      <c r="TJN4" s="19"/>
      <c r="TJO4" s="19"/>
      <c r="TJP4" s="19"/>
      <c r="TJQ4" s="19"/>
      <c r="TJR4" s="19"/>
      <c r="TJS4" s="19"/>
      <c r="TJT4" s="19"/>
      <c r="TJU4" s="19"/>
      <c r="TJV4" s="19"/>
      <c r="TJW4" s="19"/>
      <c r="TJX4" s="19"/>
      <c r="TJY4" s="19"/>
      <c r="TJZ4" s="19"/>
      <c r="TKA4" s="19"/>
      <c r="TKB4" s="19"/>
      <c r="TKC4" s="19"/>
      <c r="TKD4" s="19"/>
      <c r="TKE4" s="19"/>
      <c r="TKF4" s="19"/>
      <c r="TKG4" s="19"/>
      <c r="TKH4" s="19"/>
      <c r="TKI4" s="19"/>
      <c r="TKJ4" s="19"/>
      <c r="TKK4" s="19"/>
      <c r="TKL4" s="19"/>
      <c r="TKM4" s="19"/>
      <c r="TKN4" s="19"/>
      <c r="TKO4" s="19"/>
      <c r="TKP4" s="19"/>
      <c r="TKQ4" s="19"/>
      <c r="TKR4" s="19"/>
      <c r="TKS4" s="19"/>
      <c r="TKT4" s="19"/>
      <c r="TKU4" s="19"/>
      <c r="TKV4" s="19"/>
      <c r="TKW4" s="19"/>
      <c r="TKX4" s="19"/>
      <c r="TKY4" s="19"/>
      <c r="TKZ4" s="19"/>
      <c r="TLA4" s="19"/>
      <c r="TLB4" s="19"/>
      <c r="TLC4" s="19"/>
      <c r="TLD4" s="19"/>
      <c r="TLE4" s="19"/>
      <c r="TLF4" s="19"/>
      <c r="TLG4" s="19"/>
      <c r="TLH4" s="19"/>
      <c r="TLI4" s="19"/>
      <c r="TLJ4" s="19"/>
      <c r="TLK4" s="19"/>
      <c r="TLL4" s="19"/>
      <c r="TLM4" s="19"/>
      <c r="TLN4" s="19"/>
      <c r="TLO4" s="19"/>
      <c r="TLP4" s="19"/>
      <c r="TLQ4" s="19"/>
      <c r="TLR4" s="19"/>
      <c r="TLS4" s="19"/>
      <c r="TLT4" s="19"/>
      <c r="TLU4" s="19"/>
      <c r="TLV4" s="19"/>
      <c r="TLW4" s="19"/>
      <c r="TLX4" s="19"/>
      <c r="TLY4" s="19"/>
      <c r="TLZ4" s="19"/>
      <c r="TMA4" s="19"/>
      <c r="TMB4" s="19"/>
      <c r="TMC4" s="19"/>
      <c r="TMD4" s="19"/>
      <c r="TME4" s="19"/>
      <c r="TMF4" s="19"/>
      <c r="TMG4" s="19"/>
      <c r="TMH4" s="19"/>
      <c r="TMI4" s="19"/>
      <c r="TMJ4" s="19"/>
      <c r="TMK4" s="19"/>
      <c r="TML4" s="19"/>
      <c r="TMM4" s="19"/>
      <c r="TMN4" s="19"/>
      <c r="TMO4" s="19"/>
      <c r="TMP4" s="19"/>
      <c r="TMQ4" s="19"/>
      <c r="TMR4" s="19"/>
      <c r="TMS4" s="19"/>
      <c r="TMT4" s="19"/>
      <c r="TMU4" s="19"/>
      <c r="TMV4" s="19"/>
      <c r="TMW4" s="19"/>
      <c r="TMX4" s="19"/>
      <c r="TMY4" s="19"/>
      <c r="TMZ4" s="19"/>
      <c r="TNA4" s="19"/>
      <c r="TNB4" s="19"/>
      <c r="TNC4" s="19"/>
      <c r="TND4" s="19"/>
      <c r="TNE4" s="19"/>
      <c r="TNF4" s="19"/>
      <c r="TNG4" s="19"/>
      <c r="TNH4" s="19"/>
      <c r="TNI4" s="19"/>
      <c r="TNJ4" s="19"/>
      <c r="TNK4" s="19"/>
      <c r="TNL4" s="19"/>
      <c r="TNM4" s="19"/>
      <c r="TNN4" s="19"/>
      <c r="TNO4" s="19"/>
      <c r="TNP4" s="19"/>
      <c r="TNQ4" s="19"/>
      <c r="TNR4" s="19"/>
      <c r="TNS4" s="19"/>
      <c r="TNT4" s="19"/>
      <c r="TNU4" s="19"/>
      <c r="TNV4" s="19"/>
      <c r="TNW4" s="19"/>
      <c r="TNX4" s="19"/>
      <c r="TNY4" s="19"/>
      <c r="TNZ4" s="19"/>
      <c r="TOA4" s="19"/>
      <c r="TOB4" s="19"/>
      <c r="TOC4" s="19"/>
      <c r="TOD4" s="19"/>
      <c r="TOE4" s="19"/>
      <c r="TOF4" s="19"/>
      <c r="TOG4" s="19"/>
      <c r="TOH4" s="19"/>
      <c r="TOI4" s="19"/>
      <c r="TOJ4" s="19"/>
      <c r="TOK4" s="19"/>
      <c r="TOL4" s="19"/>
      <c r="TOM4" s="19"/>
      <c r="TON4" s="19"/>
      <c r="TOO4" s="19"/>
      <c r="TOP4" s="19"/>
      <c r="TOQ4" s="19"/>
      <c r="TOR4" s="19"/>
      <c r="TOS4" s="19"/>
      <c r="TOT4" s="19"/>
      <c r="TOU4" s="19"/>
      <c r="TOV4" s="19"/>
      <c r="TOW4" s="19"/>
      <c r="TOX4" s="19"/>
      <c r="TOY4" s="19"/>
      <c r="TOZ4" s="19"/>
      <c r="TPA4" s="19"/>
      <c r="TPB4" s="19"/>
      <c r="TPC4" s="19"/>
      <c r="TPD4" s="19"/>
      <c r="TPE4" s="19"/>
      <c r="TPF4" s="19"/>
      <c r="TPG4" s="19"/>
      <c r="TPH4" s="19"/>
      <c r="TPI4" s="19"/>
      <c r="TPJ4" s="19"/>
      <c r="TPK4" s="19"/>
      <c r="TPL4" s="19"/>
      <c r="TPM4" s="19"/>
      <c r="TPN4" s="19"/>
      <c r="TPO4" s="19"/>
      <c r="TPP4" s="19"/>
      <c r="TPQ4" s="19"/>
      <c r="TPR4" s="19"/>
      <c r="TPS4" s="19"/>
      <c r="TPT4" s="19"/>
      <c r="TPU4" s="19"/>
      <c r="TPV4" s="19"/>
      <c r="TPW4" s="19"/>
      <c r="TPX4" s="19"/>
      <c r="TPY4" s="19"/>
      <c r="TPZ4" s="19"/>
      <c r="TQA4" s="19"/>
      <c r="TQB4" s="19"/>
      <c r="TQC4" s="19"/>
      <c r="TQD4" s="19"/>
      <c r="TQE4" s="19"/>
      <c r="TQF4" s="19"/>
      <c r="TQG4" s="19"/>
      <c r="TQH4" s="19"/>
      <c r="TQI4" s="19"/>
      <c r="TQJ4" s="19"/>
      <c r="TQK4" s="19"/>
      <c r="TQL4" s="19"/>
      <c r="TQM4" s="19"/>
      <c r="TQN4" s="19"/>
      <c r="TQO4" s="19"/>
      <c r="TQP4" s="19"/>
      <c r="TQQ4" s="19"/>
      <c r="TQR4" s="19"/>
      <c r="TQS4" s="19"/>
      <c r="TQT4" s="19"/>
      <c r="TQU4" s="19"/>
      <c r="TQV4" s="19"/>
      <c r="TQW4" s="19"/>
      <c r="TQX4" s="19"/>
      <c r="TQY4" s="19"/>
      <c r="TQZ4" s="19"/>
      <c r="TRA4" s="19"/>
      <c r="TRB4" s="19"/>
      <c r="TRC4" s="19"/>
      <c r="TRD4" s="19"/>
      <c r="TRE4" s="19"/>
      <c r="TRF4" s="19"/>
      <c r="TRG4" s="19"/>
      <c r="TRH4" s="19"/>
      <c r="TRI4" s="19"/>
      <c r="TRJ4" s="19"/>
      <c r="TRK4" s="19"/>
      <c r="TRL4" s="19"/>
      <c r="TRM4" s="19"/>
      <c r="TRN4" s="19"/>
      <c r="TRO4" s="19"/>
      <c r="TRP4" s="19"/>
      <c r="TRQ4" s="19"/>
      <c r="TRR4" s="19"/>
      <c r="TRS4" s="19"/>
      <c r="TRT4" s="19"/>
      <c r="TRU4" s="19"/>
      <c r="TRV4" s="19"/>
      <c r="TRW4" s="19"/>
      <c r="TRX4" s="19"/>
      <c r="TRY4" s="19"/>
      <c r="TRZ4" s="19"/>
      <c r="TSA4" s="19"/>
      <c r="TSB4" s="19"/>
      <c r="TSC4" s="19"/>
      <c r="TSD4" s="19"/>
      <c r="TSE4" s="19"/>
      <c r="TSF4" s="19"/>
      <c r="TSG4" s="19"/>
      <c r="TSH4" s="19"/>
      <c r="TSI4" s="19"/>
      <c r="TSJ4" s="19"/>
      <c r="TSK4" s="19"/>
      <c r="TSL4" s="19"/>
      <c r="TSM4" s="19"/>
      <c r="TSN4" s="19"/>
      <c r="TSO4" s="19"/>
      <c r="TSP4" s="19"/>
      <c r="TSQ4" s="19"/>
      <c r="TSR4" s="19"/>
      <c r="TSS4" s="19"/>
      <c r="TST4" s="19"/>
      <c r="TSU4" s="19"/>
      <c r="TSV4" s="19"/>
      <c r="TSW4" s="19"/>
      <c r="TSX4" s="19"/>
      <c r="TSY4" s="19"/>
      <c r="TSZ4" s="19"/>
      <c r="TTA4" s="19"/>
      <c r="TTB4" s="19"/>
      <c r="TTC4" s="19"/>
      <c r="TTD4" s="19"/>
      <c r="TTE4" s="19"/>
      <c r="TTF4" s="19"/>
      <c r="TTG4" s="19"/>
      <c r="TTH4" s="19"/>
      <c r="TTI4" s="19"/>
      <c r="TTJ4" s="19"/>
      <c r="TTK4" s="19"/>
      <c r="TTL4" s="19"/>
      <c r="TTM4" s="19"/>
      <c r="TTN4" s="19"/>
      <c r="TTO4" s="19"/>
      <c r="TTP4" s="19"/>
      <c r="TTQ4" s="19"/>
      <c r="TTR4" s="19"/>
      <c r="TTS4" s="19"/>
      <c r="TTT4" s="19"/>
      <c r="TTU4" s="19"/>
      <c r="TTV4" s="19"/>
      <c r="TTW4" s="19"/>
      <c r="TTX4" s="19"/>
      <c r="TTY4" s="19"/>
      <c r="TTZ4" s="19"/>
      <c r="TUA4" s="19"/>
      <c r="TUB4" s="19"/>
      <c r="TUC4" s="19"/>
      <c r="TUD4" s="19"/>
      <c r="TUE4" s="19"/>
      <c r="TUF4" s="19"/>
      <c r="TUG4" s="19"/>
      <c r="TUH4" s="19"/>
      <c r="TUI4" s="19"/>
      <c r="TUJ4" s="19"/>
      <c r="TUK4" s="19"/>
      <c r="TUL4" s="19"/>
      <c r="TUM4" s="19"/>
      <c r="TUN4" s="19"/>
      <c r="TUO4" s="19"/>
      <c r="TUP4" s="19"/>
      <c r="TUQ4" s="19"/>
      <c r="TUR4" s="19"/>
      <c r="TUS4" s="19"/>
      <c r="TUT4" s="19"/>
      <c r="TUU4" s="19"/>
      <c r="TUV4" s="19"/>
      <c r="TUW4" s="19"/>
      <c r="TUX4" s="19"/>
      <c r="TUY4" s="19"/>
      <c r="TUZ4" s="19"/>
      <c r="TVA4" s="19"/>
      <c r="TVB4" s="19"/>
      <c r="TVC4" s="19"/>
      <c r="TVD4" s="19"/>
      <c r="TVE4" s="19"/>
      <c r="TVF4" s="19"/>
      <c r="TVG4" s="19"/>
      <c r="TVH4" s="19"/>
      <c r="TVI4" s="19"/>
      <c r="TVJ4" s="19"/>
      <c r="TVK4" s="19"/>
      <c r="TVL4" s="19"/>
      <c r="TVM4" s="19"/>
      <c r="TVN4" s="19"/>
      <c r="TVO4" s="19"/>
      <c r="TVP4" s="19"/>
      <c r="TVQ4" s="19"/>
      <c r="TVR4" s="19"/>
      <c r="TVS4" s="19"/>
      <c r="TVT4" s="19"/>
      <c r="TVU4" s="19"/>
      <c r="TVV4" s="19"/>
      <c r="TVW4" s="19"/>
      <c r="TVX4" s="19"/>
      <c r="TVY4" s="19"/>
      <c r="TVZ4" s="19"/>
      <c r="TWA4" s="19"/>
      <c r="TWB4" s="19"/>
      <c r="TWC4" s="19"/>
      <c r="TWD4" s="19"/>
      <c r="TWE4" s="19"/>
      <c r="TWF4" s="19"/>
      <c r="TWG4" s="19"/>
      <c r="TWH4" s="19"/>
      <c r="TWI4" s="19"/>
      <c r="TWJ4" s="19"/>
      <c r="TWK4" s="19"/>
      <c r="TWL4" s="19"/>
      <c r="TWM4" s="19"/>
      <c r="TWN4" s="19"/>
      <c r="TWO4" s="19"/>
      <c r="TWP4" s="19"/>
      <c r="TWQ4" s="19"/>
      <c r="TWR4" s="19"/>
      <c r="TWS4" s="19"/>
      <c r="TWT4" s="19"/>
      <c r="TWU4" s="19"/>
      <c r="TWV4" s="19"/>
      <c r="TWW4" s="19"/>
      <c r="TWX4" s="19"/>
      <c r="TWY4" s="19"/>
      <c r="TWZ4" s="19"/>
      <c r="TXA4" s="19"/>
      <c r="TXB4" s="19"/>
      <c r="TXC4" s="19"/>
      <c r="TXD4" s="19"/>
      <c r="TXE4" s="19"/>
      <c r="TXF4" s="19"/>
      <c r="TXG4" s="19"/>
      <c r="TXH4" s="19"/>
      <c r="TXI4" s="19"/>
      <c r="TXJ4" s="19"/>
      <c r="TXK4" s="19"/>
      <c r="TXL4" s="19"/>
      <c r="TXM4" s="19"/>
      <c r="TXN4" s="19"/>
      <c r="TXO4" s="19"/>
      <c r="TXP4" s="19"/>
      <c r="TXQ4" s="19"/>
      <c r="TXR4" s="19"/>
      <c r="TXS4" s="19"/>
      <c r="TXT4" s="19"/>
      <c r="TXU4" s="19"/>
      <c r="TXV4" s="19"/>
      <c r="TXW4" s="19"/>
      <c r="TXX4" s="19"/>
      <c r="TXY4" s="19"/>
      <c r="TXZ4" s="19"/>
      <c r="TYA4" s="19"/>
      <c r="TYB4" s="19"/>
      <c r="TYC4" s="19"/>
      <c r="TYD4" s="19"/>
      <c r="TYE4" s="19"/>
      <c r="TYF4" s="19"/>
      <c r="TYG4" s="19"/>
      <c r="TYH4" s="19"/>
      <c r="TYI4" s="19"/>
      <c r="TYJ4" s="19"/>
      <c r="TYK4" s="19"/>
      <c r="TYL4" s="19"/>
      <c r="TYM4" s="19"/>
      <c r="TYN4" s="19"/>
      <c r="TYO4" s="19"/>
      <c r="TYP4" s="19"/>
      <c r="TYQ4" s="19"/>
      <c r="TYR4" s="19"/>
      <c r="TYS4" s="19"/>
      <c r="TYT4" s="19"/>
      <c r="TYU4" s="19"/>
      <c r="TYV4" s="19"/>
      <c r="TYW4" s="19"/>
      <c r="TYX4" s="19"/>
      <c r="TYY4" s="19"/>
      <c r="TYZ4" s="19"/>
      <c r="TZA4" s="19"/>
      <c r="TZB4" s="19"/>
      <c r="TZC4" s="19"/>
      <c r="TZD4" s="19"/>
      <c r="TZE4" s="19"/>
      <c r="TZF4" s="19"/>
      <c r="TZG4" s="19"/>
      <c r="TZH4" s="19"/>
      <c r="TZI4" s="19"/>
      <c r="TZJ4" s="19"/>
      <c r="TZK4" s="19"/>
      <c r="TZL4" s="19"/>
      <c r="TZM4" s="19"/>
      <c r="TZN4" s="19"/>
      <c r="TZO4" s="19"/>
      <c r="TZP4" s="19"/>
      <c r="TZQ4" s="19"/>
      <c r="TZR4" s="19"/>
      <c r="TZS4" s="19"/>
      <c r="TZT4" s="19"/>
      <c r="TZU4" s="19"/>
      <c r="TZV4" s="19"/>
      <c r="TZW4" s="19"/>
      <c r="TZX4" s="19"/>
      <c r="TZY4" s="19"/>
      <c r="TZZ4" s="19"/>
      <c r="UAA4" s="19"/>
      <c r="UAB4" s="19"/>
      <c r="UAC4" s="19"/>
      <c r="UAD4" s="19"/>
      <c r="UAE4" s="19"/>
      <c r="UAF4" s="19"/>
      <c r="UAG4" s="19"/>
      <c r="UAH4" s="19"/>
      <c r="UAI4" s="19"/>
      <c r="UAJ4" s="19"/>
      <c r="UAK4" s="19"/>
      <c r="UAL4" s="19"/>
      <c r="UAM4" s="19"/>
      <c r="UAN4" s="19"/>
      <c r="UAO4" s="19"/>
      <c r="UAP4" s="19"/>
      <c r="UAQ4" s="19"/>
      <c r="UAR4" s="19"/>
      <c r="UAS4" s="19"/>
      <c r="UAT4" s="19"/>
      <c r="UAU4" s="19"/>
      <c r="UAV4" s="19"/>
      <c r="UAW4" s="19"/>
      <c r="UAX4" s="19"/>
      <c r="UAY4" s="19"/>
      <c r="UAZ4" s="19"/>
      <c r="UBA4" s="19"/>
      <c r="UBB4" s="19"/>
      <c r="UBC4" s="19"/>
      <c r="UBD4" s="19"/>
      <c r="UBE4" s="19"/>
      <c r="UBF4" s="19"/>
      <c r="UBG4" s="19"/>
      <c r="UBH4" s="19"/>
      <c r="UBI4" s="19"/>
      <c r="UBJ4" s="19"/>
      <c r="UBK4" s="19"/>
      <c r="UBL4" s="19"/>
      <c r="UBM4" s="19"/>
      <c r="UBN4" s="19"/>
      <c r="UBO4" s="19"/>
      <c r="UBP4" s="19"/>
      <c r="UBQ4" s="19"/>
      <c r="UBR4" s="19"/>
      <c r="UBS4" s="19"/>
      <c r="UBT4" s="19"/>
      <c r="UBU4" s="19"/>
      <c r="UBV4" s="19"/>
      <c r="UBW4" s="19"/>
      <c r="UBX4" s="19"/>
      <c r="UBY4" s="19"/>
      <c r="UBZ4" s="19"/>
      <c r="UCA4" s="19"/>
      <c r="UCB4" s="19"/>
      <c r="UCC4" s="19"/>
      <c r="UCD4" s="19"/>
      <c r="UCE4" s="19"/>
      <c r="UCF4" s="19"/>
      <c r="UCG4" s="19"/>
      <c r="UCH4" s="19"/>
      <c r="UCI4" s="19"/>
      <c r="UCJ4" s="19"/>
      <c r="UCK4" s="19"/>
      <c r="UCL4" s="19"/>
      <c r="UCM4" s="19"/>
      <c r="UCN4" s="19"/>
      <c r="UCO4" s="19"/>
      <c r="UCP4" s="19"/>
      <c r="UCQ4" s="19"/>
      <c r="UCR4" s="19"/>
      <c r="UCS4" s="19"/>
      <c r="UCT4" s="19"/>
      <c r="UCU4" s="19"/>
      <c r="UCV4" s="19"/>
      <c r="UCW4" s="19"/>
      <c r="UCX4" s="19"/>
      <c r="UCY4" s="19"/>
      <c r="UCZ4" s="19"/>
      <c r="UDA4" s="19"/>
      <c r="UDB4" s="19"/>
      <c r="UDC4" s="19"/>
      <c r="UDD4" s="19"/>
      <c r="UDE4" s="19"/>
      <c r="UDF4" s="19"/>
      <c r="UDG4" s="19"/>
      <c r="UDH4" s="19"/>
      <c r="UDI4" s="19"/>
      <c r="UDJ4" s="19"/>
      <c r="UDK4" s="19"/>
      <c r="UDL4" s="19"/>
      <c r="UDM4" s="19"/>
      <c r="UDN4" s="19"/>
      <c r="UDO4" s="19"/>
      <c r="UDP4" s="19"/>
      <c r="UDQ4" s="19"/>
      <c r="UDR4" s="19"/>
      <c r="UDS4" s="19"/>
      <c r="UDT4" s="19"/>
      <c r="UDU4" s="19"/>
      <c r="UDV4" s="19"/>
      <c r="UDW4" s="19"/>
      <c r="UDX4" s="19"/>
      <c r="UDY4" s="19"/>
      <c r="UDZ4" s="19"/>
      <c r="UEA4" s="19"/>
      <c r="UEB4" s="19"/>
      <c r="UEC4" s="19"/>
      <c r="UED4" s="19"/>
      <c r="UEE4" s="19"/>
      <c r="UEF4" s="19"/>
      <c r="UEG4" s="19"/>
      <c r="UEH4" s="19"/>
      <c r="UEI4" s="19"/>
      <c r="UEJ4" s="19"/>
      <c r="UEK4" s="19"/>
      <c r="UEL4" s="19"/>
      <c r="UEM4" s="19"/>
      <c r="UEN4" s="19"/>
      <c r="UEO4" s="19"/>
      <c r="UEP4" s="19"/>
      <c r="UEQ4" s="19"/>
      <c r="UER4" s="19"/>
      <c r="UES4" s="19"/>
      <c r="UET4" s="19"/>
      <c r="UEU4" s="19"/>
      <c r="UEV4" s="19"/>
      <c r="UEW4" s="19"/>
      <c r="UEX4" s="19"/>
      <c r="UEY4" s="19"/>
      <c r="UEZ4" s="19"/>
      <c r="UFA4" s="19"/>
      <c r="UFB4" s="19"/>
      <c r="UFC4" s="19"/>
      <c r="UFD4" s="19"/>
      <c r="UFE4" s="19"/>
      <c r="UFF4" s="19"/>
      <c r="UFG4" s="19"/>
      <c r="UFH4" s="19"/>
      <c r="UFI4" s="19"/>
      <c r="UFJ4" s="19"/>
      <c r="UFK4" s="19"/>
      <c r="UFL4" s="19"/>
      <c r="UFM4" s="19"/>
      <c r="UFN4" s="19"/>
      <c r="UFO4" s="19"/>
      <c r="UFP4" s="19"/>
      <c r="UFQ4" s="19"/>
      <c r="UFR4" s="19"/>
      <c r="UFS4" s="19"/>
      <c r="UFT4" s="19"/>
      <c r="UFU4" s="19"/>
      <c r="UFV4" s="19"/>
      <c r="UFW4" s="19"/>
      <c r="UFX4" s="19"/>
      <c r="UFY4" s="19"/>
      <c r="UFZ4" s="19"/>
      <c r="UGA4" s="19"/>
      <c r="UGB4" s="19"/>
      <c r="UGC4" s="19"/>
      <c r="UGD4" s="19"/>
      <c r="UGE4" s="19"/>
      <c r="UGF4" s="19"/>
      <c r="UGG4" s="19"/>
      <c r="UGH4" s="19"/>
      <c r="UGI4" s="19"/>
      <c r="UGJ4" s="19"/>
      <c r="UGK4" s="19"/>
      <c r="UGL4" s="19"/>
      <c r="UGM4" s="19"/>
      <c r="UGN4" s="19"/>
      <c r="UGO4" s="19"/>
      <c r="UGP4" s="19"/>
      <c r="UGQ4" s="19"/>
      <c r="UGR4" s="19"/>
      <c r="UGS4" s="19"/>
      <c r="UGT4" s="19"/>
      <c r="UGU4" s="19"/>
      <c r="UGV4" s="19"/>
      <c r="UGW4" s="19"/>
      <c r="UGX4" s="19"/>
      <c r="UGY4" s="19"/>
      <c r="UGZ4" s="19"/>
      <c r="UHA4" s="19"/>
      <c r="UHB4" s="19"/>
      <c r="UHC4" s="19"/>
      <c r="UHD4" s="19"/>
      <c r="UHE4" s="19"/>
      <c r="UHF4" s="19"/>
      <c r="UHG4" s="19"/>
      <c r="UHH4" s="19"/>
      <c r="UHI4" s="19"/>
      <c r="UHJ4" s="19"/>
      <c r="UHK4" s="19"/>
      <c r="UHL4" s="19"/>
      <c r="UHM4" s="19"/>
      <c r="UHN4" s="19"/>
      <c r="UHO4" s="19"/>
      <c r="UHP4" s="19"/>
      <c r="UHQ4" s="19"/>
      <c r="UHR4" s="19"/>
      <c r="UHS4" s="19"/>
      <c r="UHT4" s="19"/>
      <c r="UHU4" s="19"/>
      <c r="UHV4" s="19"/>
      <c r="UHW4" s="19"/>
      <c r="UHX4" s="19"/>
      <c r="UHY4" s="19"/>
      <c r="UHZ4" s="19"/>
      <c r="UIA4" s="19"/>
      <c r="UIB4" s="19"/>
      <c r="UIC4" s="19"/>
      <c r="UID4" s="19"/>
      <c r="UIE4" s="19"/>
      <c r="UIF4" s="19"/>
      <c r="UIG4" s="19"/>
      <c r="UIH4" s="19"/>
      <c r="UII4" s="19"/>
      <c r="UIJ4" s="19"/>
      <c r="UIK4" s="19"/>
      <c r="UIL4" s="19"/>
      <c r="UIM4" s="19"/>
      <c r="UIN4" s="19"/>
      <c r="UIO4" s="19"/>
      <c r="UIP4" s="19"/>
      <c r="UIQ4" s="19"/>
      <c r="UIR4" s="19"/>
      <c r="UIS4" s="19"/>
      <c r="UIT4" s="19"/>
      <c r="UIU4" s="19"/>
      <c r="UIV4" s="19"/>
      <c r="UIW4" s="19"/>
      <c r="UIX4" s="19"/>
      <c r="UIY4" s="19"/>
      <c r="UIZ4" s="19"/>
      <c r="UJA4" s="19"/>
      <c r="UJB4" s="19"/>
      <c r="UJC4" s="19"/>
      <c r="UJD4" s="19"/>
      <c r="UJE4" s="19"/>
      <c r="UJF4" s="19"/>
      <c r="UJG4" s="19"/>
      <c r="UJH4" s="19"/>
      <c r="UJI4" s="19"/>
      <c r="UJJ4" s="19"/>
      <c r="UJK4" s="19"/>
      <c r="UJL4" s="19"/>
      <c r="UJM4" s="19"/>
      <c r="UJN4" s="19"/>
      <c r="UJO4" s="19"/>
      <c r="UJP4" s="19"/>
      <c r="UJQ4" s="19"/>
      <c r="UJR4" s="19"/>
      <c r="UJS4" s="19"/>
      <c r="UJT4" s="19"/>
      <c r="UJU4" s="19"/>
      <c r="UJV4" s="19"/>
      <c r="UJW4" s="19"/>
      <c r="UJX4" s="19"/>
      <c r="UJY4" s="19"/>
      <c r="UJZ4" s="19"/>
      <c r="UKA4" s="19"/>
      <c r="UKB4" s="19"/>
      <c r="UKC4" s="19"/>
      <c r="UKD4" s="19"/>
      <c r="UKE4" s="19"/>
      <c r="UKF4" s="19"/>
      <c r="UKG4" s="19"/>
      <c r="UKH4" s="19"/>
      <c r="UKI4" s="19"/>
      <c r="UKJ4" s="19"/>
      <c r="UKK4" s="19"/>
      <c r="UKL4" s="19"/>
      <c r="UKM4" s="19"/>
      <c r="UKN4" s="19"/>
      <c r="UKO4" s="19"/>
      <c r="UKP4" s="19"/>
      <c r="UKQ4" s="19"/>
      <c r="UKR4" s="19"/>
      <c r="UKS4" s="19"/>
      <c r="UKT4" s="19"/>
      <c r="UKU4" s="19"/>
      <c r="UKV4" s="19"/>
      <c r="UKW4" s="19"/>
      <c r="UKX4" s="19"/>
      <c r="UKY4" s="19"/>
      <c r="UKZ4" s="19"/>
      <c r="ULA4" s="19"/>
      <c r="ULB4" s="19"/>
      <c r="ULC4" s="19"/>
      <c r="ULD4" s="19"/>
      <c r="ULE4" s="19"/>
      <c r="ULF4" s="19"/>
      <c r="ULG4" s="19"/>
      <c r="ULH4" s="19"/>
      <c r="ULI4" s="19"/>
      <c r="ULJ4" s="19"/>
      <c r="ULK4" s="19"/>
      <c r="ULL4" s="19"/>
      <c r="ULM4" s="19"/>
      <c r="ULN4" s="19"/>
      <c r="ULO4" s="19"/>
      <c r="ULP4" s="19"/>
      <c r="ULQ4" s="19"/>
      <c r="ULR4" s="19"/>
      <c r="ULS4" s="19"/>
      <c r="ULT4" s="19"/>
      <c r="ULU4" s="19"/>
      <c r="ULV4" s="19"/>
      <c r="ULW4" s="19"/>
      <c r="ULX4" s="19"/>
      <c r="ULY4" s="19"/>
      <c r="ULZ4" s="19"/>
      <c r="UMA4" s="19"/>
      <c r="UMB4" s="19"/>
      <c r="UMC4" s="19"/>
      <c r="UMD4" s="19"/>
      <c r="UME4" s="19"/>
      <c r="UMF4" s="19"/>
      <c r="UMG4" s="19"/>
      <c r="UMH4" s="19"/>
      <c r="UMI4" s="19"/>
      <c r="UMJ4" s="19"/>
      <c r="UMK4" s="19"/>
      <c r="UML4" s="19"/>
      <c r="UMM4" s="19"/>
      <c r="UMN4" s="19"/>
      <c r="UMO4" s="19"/>
      <c r="UMP4" s="19"/>
      <c r="UMQ4" s="19"/>
      <c r="UMR4" s="19"/>
      <c r="UMS4" s="19"/>
      <c r="UMT4" s="19"/>
      <c r="UMU4" s="19"/>
      <c r="UMV4" s="19"/>
      <c r="UMW4" s="19"/>
      <c r="UMX4" s="19"/>
      <c r="UMY4" s="19"/>
      <c r="UMZ4" s="19"/>
      <c r="UNA4" s="19"/>
      <c r="UNB4" s="19"/>
      <c r="UNC4" s="19"/>
      <c r="UND4" s="19"/>
      <c r="UNE4" s="19"/>
      <c r="UNF4" s="19"/>
      <c r="UNG4" s="19"/>
      <c r="UNH4" s="19"/>
      <c r="UNI4" s="19"/>
      <c r="UNJ4" s="19"/>
      <c r="UNK4" s="19"/>
      <c r="UNL4" s="19"/>
      <c r="UNM4" s="19"/>
      <c r="UNN4" s="19"/>
      <c r="UNO4" s="19"/>
      <c r="UNP4" s="19"/>
      <c r="UNQ4" s="19"/>
      <c r="UNR4" s="19"/>
      <c r="UNS4" s="19"/>
      <c r="UNT4" s="19"/>
      <c r="UNU4" s="19"/>
      <c r="UNV4" s="19"/>
      <c r="UNW4" s="19"/>
      <c r="UNX4" s="19"/>
      <c r="UNY4" s="19"/>
      <c r="UNZ4" s="19"/>
      <c r="UOA4" s="19"/>
      <c r="UOB4" s="19"/>
      <c r="UOC4" s="19"/>
      <c r="UOD4" s="19"/>
      <c r="UOE4" s="19"/>
      <c r="UOF4" s="19"/>
      <c r="UOG4" s="19"/>
      <c r="UOH4" s="19"/>
      <c r="UOI4" s="19"/>
      <c r="UOJ4" s="19"/>
      <c r="UOK4" s="19"/>
      <c r="UOL4" s="19"/>
      <c r="UOM4" s="19"/>
      <c r="UON4" s="19"/>
      <c r="UOO4" s="19"/>
      <c r="UOP4" s="19"/>
      <c r="UOQ4" s="19"/>
      <c r="UOR4" s="19"/>
      <c r="UOS4" s="19"/>
      <c r="UOT4" s="19"/>
      <c r="UOU4" s="19"/>
      <c r="UOV4" s="19"/>
      <c r="UOW4" s="19"/>
      <c r="UOX4" s="19"/>
      <c r="UOY4" s="19"/>
      <c r="UOZ4" s="19"/>
      <c r="UPA4" s="19"/>
      <c r="UPB4" s="19"/>
      <c r="UPC4" s="19"/>
      <c r="UPD4" s="19"/>
      <c r="UPE4" s="19"/>
      <c r="UPF4" s="19"/>
      <c r="UPG4" s="19"/>
      <c r="UPH4" s="19"/>
      <c r="UPI4" s="19"/>
      <c r="UPJ4" s="19"/>
      <c r="UPK4" s="19"/>
      <c r="UPL4" s="19"/>
      <c r="UPM4" s="19"/>
      <c r="UPN4" s="19"/>
      <c r="UPO4" s="19"/>
      <c r="UPP4" s="19"/>
      <c r="UPQ4" s="19"/>
      <c r="UPR4" s="19"/>
      <c r="UPS4" s="19"/>
      <c r="UPT4" s="19"/>
      <c r="UPU4" s="19"/>
      <c r="UPV4" s="19"/>
      <c r="UPW4" s="19"/>
      <c r="UPX4" s="19"/>
      <c r="UPY4" s="19"/>
      <c r="UPZ4" s="19"/>
      <c r="UQA4" s="19"/>
      <c r="UQB4" s="19"/>
      <c r="UQC4" s="19"/>
      <c r="UQD4" s="19"/>
      <c r="UQE4" s="19"/>
      <c r="UQF4" s="19"/>
      <c r="UQG4" s="19"/>
      <c r="UQH4" s="19"/>
      <c r="UQI4" s="19"/>
      <c r="UQJ4" s="19"/>
      <c r="UQK4" s="19"/>
      <c r="UQL4" s="19"/>
      <c r="UQM4" s="19"/>
      <c r="UQN4" s="19"/>
      <c r="UQO4" s="19"/>
      <c r="UQP4" s="19"/>
      <c r="UQQ4" s="19"/>
      <c r="UQR4" s="19"/>
      <c r="UQS4" s="19"/>
      <c r="UQT4" s="19"/>
      <c r="UQU4" s="19"/>
      <c r="UQV4" s="19"/>
      <c r="UQW4" s="19"/>
      <c r="UQX4" s="19"/>
      <c r="UQY4" s="19"/>
      <c r="UQZ4" s="19"/>
      <c r="URA4" s="19"/>
      <c r="URB4" s="19"/>
      <c r="URC4" s="19"/>
      <c r="URD4" s="19"/>
      <c r="URE4" s="19"/>
      <c r="URF4" s="19"/>
      <c r="URG4" s="19"/>
      <c r="URH4" s="19"/>
      <c r="URI4" s="19"/>
      <c r="URJ4" s="19"/>
      <c r="URK4" s="19"/>
      <c r="URL4" s="19"/>
      <c r="URM4" s="19"/>
      <c r="URN4" s="19"/>
      <c r="URO4" s="19"/>
      <c r="URP4" s="19"/>
      <c r="URQ4" s="19"/>
      <c r="URR4" s="19"/>
      <c r="URS4" s="19"/>
      <c r="URT4" s="19"/>
      <c r="URU4" s="19"/>
      <c r="URV4" s="19"/>
      <c r="URW4" s="19"/>
      <c r="URX4" s="19"/>
      <c r="URY4" s="19"/>
      <c r="URZ4" s="19"/>
      <c r="USA4" s="19"/>
      <c r="USB4" s="19"/>
      <c r="USC4" s="19"/>
      <c r="USD4" s="19"/>
      <c r="USE4" s="19"/>
      <c r="USF4" s="19"/>
      <c r="USG4" s="19"/>
      <c r="USH4" s="19"/>
      <c r="USI4" s="19"/>
      <c r="USJ4" s="19"/>
      <c r="USK4" s="19"/>
      <c r="USL4" s="19"/>
      <c r="USM4" s="19"/>
      <c r="USN4" s="19"/>
      <c r="USO4" s="19"/>
      <c r="USP4" s="19"/>
      <c r="USQ4" s="19"/>
      <c r="USR4" s="19"/>
      <c r="USS4" s="19"/>
      <c r="UST4" s="19"/>
      <c r="USU4" s="19"/>
      <c r="USV4" s="19"/>
      <c r="USW4" s="19"/>
      <c r="USX4" s="19"/>
      <c r="USY4" s="19"/>
      <c r="USZ4" s="19"/>
      <c r="UTA4" s="19"/>
      <c r="UTB4" s="19"/>
      <c r="UTC4" s="19"/>
      <c r="UTD4" s="19"/>
      <c r="UTE4" s="19"/>
      <c r="UTF4" s="19"/>
      <c r="UTG4" s="19"/>
      <c r="UTH4" s="19"/>
      <c r="UTI4" s="19"/>
      <c r="UTJ4" s="19"/>
      <c r="UTK4" s="19"/>
      <c r="UTL4" s="19"/>
      <c r="UTM4" s="19"/>
      <c r="UTN4" s="19"/>
      <c r="UTO4" s="19"/>
      <c r="UTP4" s="19"/>
      <c r="UTQ4" s="19"/>
      <c r="UTR4" s="19"/>
      <c r="UTS4" s="19"/>
      <c r="UTT4" s="19"/>
      <c r="UTU4" s="19"/>
      <c r="UTV4" s="19"/>
      <c r="UTW4" s="19"/>
      <c r="UTX4" s="19"/>
      <c r="UTY4" s="19"/>
      <c r="UTZ4" s="19"/>
      <c r="UUA4" s="19"/>
      <c r="UUB4" s="19"/>
      <c r="UUC4" s="19"/>
      <c r="UUD4" s="19"/>
      <c r="UUE4" s="19"/>
      <c r="UUF4" s="19"/>
      <c r="UUG4" s="19"/>
      <c r="UUH4" s="19"/>
      <c r="UUI4" s="19"/>
      <c r="UUJ4" s="19"/>
      <c r="UUK4" s="19"/>
      <c r="UUL4" s="19"/>
      <c r="UUM4" s="19"/>
      <c r="UUN4" s="19"/>
      <c r="UUO4" s="19"/>
      <c r="UUP4" s="19"/>
      <c r="UUQ4" s="19"/>
      <c r="UUR4" s="19"/>
      <c r="UUS4" s="19"/>
      <c r="UUT4" s="19"/>
      <c r="UUU4" s="19"/>
      <c r="UUV4" s="19"/>
      <c r="UUW4" s="19"/>
      <c r="UUX4" s="19"/>
      <c r="UUY4" s="19"/>
      <c r="UUZ4" s="19"/>
      <c r="UVA4" s="19"/>
      <c r="UVB4" s="19"/>
      <c r="UVC4" s="19"/>
      <c r="UVD4" s="19"/>
      <c r="UVE4" s="19"/>
      <c r="UVF4" s="19"/>
      <c r="UVG4" s="19"/>
      <c r="UVH4" s="19"/>
      <c r="UVI4" s="19"/>
      <c r="UVJ4" s="19"/>
      <c r="UVK4" s="19"/>
      <c r="UVL4" s="19"/>
      <c r="UVM4" s="19"/>
      <c r="UVN4" s="19"/>
      <c r="UVO4" s="19"/>
      <c r="UVP4" s="19"/>
      <c r="UVQ4" s="19"/>
      <c r="UVR4" s="19"/>
      <c r="UVS4" s="19"/>
      <c r="UVT4" s="19"/>
      <c r="UVU4" s="19"/>
      <c r="UVV4" s="19"/>
      <c r="UVW4" s="19"/>
      <c r="UVX4" s="19"/>
      <c r="UVY4" s="19"/>
      <c r="UVZ4" s="19"/>
      <c r="UWA4" s="19"/>
      <c r="UWB4" s="19"/>
      <c r="UWC4" s="19"/>
      <c r="UWD4" s="19"/>
      <c r="UWE4" s="19"/>
      <c r="UWF4" s="19"/>
      <c r="UWG4" s="19"/>
      <c r="UWH4" s="19"/>
      <c r="UWI4" s="19"/>
      <c r="UWJ4" s="19"/>
      <c r="UWK4" s="19"/>
      <c r="UWL4" s="19"/>
      <c r="UWM4" s="19"/>
      <c r="UWN4" s="19"/>
      <c r="UWO4" s="19"/>
      <c r="UWP4" s="19"/>
      <c r="UWQ4" s="19"/>
      <c r="UWR4" s="19"/>
      <c r="UWS4" s="19"/>
      <c r="UWT4" s="19"/>
      <c r="UWU4" s="19"/>
      <c r="UWV4" s="19"/>
      <c r="UWW4" s="19"/>
      <c r="UWX4" s="19"/>
      <c r="UWY4" s="19"/>
      <c r="UWZ4" s="19"/>
      <c r="UXA4" s="19"/>
      <c r="UXB4" s="19"/>
      <c r="UXC4" s="19"/>
      <c r="UXD4" s="19"/>
      <c r="UXE4" s="19"/>
      <c r="UXF4" s="19"/>
      <c r="UXG4" s="19"/>
      <c r="UXH4" s="19"/>
      <c r="UXI4" s="19"/>
      <c r="UXJ4" s="19"/>
      <c r="UXK4" s="19"/>
      <c r="UXL4" s="19"/>
      <c r="UXM4" s="19"/>
      <c r="UXN4" s="19"/>
      <c r="UXO4" s="19"/>
      <c r="UXP4" s="19"/>
      <c r="UXQ4" s="19"/>
      <c r="UXR4" s="19"/>
      <c r="UXS4" s="19"/>
      <c r="UXT4" s="19"/>
      <c r="UXU4" s="19"/>
      <c r="UXV4" s="19"/>
      <c r="UXW4" s="19"/>
      <c r="UXX4" s="19"/>
      <c r="UXY4" s="19"/>
      <c r="UXZ4" s="19"/>
      <c r="UYA4" s="19"/>
      <c r="UYB4" s="19"/>
      <c r="UYC4" s="19"/>
      <c r="UYD4" s="19"/>
      <c r="UYE4" s="19"/>
      <c r="UYF4" s="19"/>
      <c r="UYG4" s="19"/>
      <c r="UYH4" s="19"/>
      <c r="UYI4" s="19"/>
      <c r="UYJ4" s="19"/>
      <c r="UYK4" s="19"/>
      <c r="UYL4" s="19"/>
      <c r="UYM4" s="19"/>
      <c r="UYN4" s="19"/>
      <c r="UYO4" s="19"/>
      <c r="UYP4" s="19"/>
      <c r="UYQ4" s="19"/>
      <c r="UYR4" s="19"/>
      <c r="UYS4" s="19"/>
      <c r="UYT4" s="19"/>
      <c r="UYU4" s="19"/>
      <c r="UYV4" s="19"/>
      <c r="UYW4" s="19"/>
      <c r="UYX4" s="19"/>
      <c r="UYY4" s="19"/>
      <c r="UYZ4" s="19"/>
      <c r="UZA4" s="19"/>
      <c r="UZB4" s="19"/>
      <c r="UZC4" s="19"/>
      <c r="UZD4" s="19"/>
      <c r="UZE4" s="19"/>
      <c r="UZF4" s="19"/>
      <c r="UZG4" s="19"/>
      <c r="UZH4" s="19"/>
      <c r="UZI4" s="19"/>
      <c r="UZJ4" s="19"/>
      <c r="UZK4" s="19"/>
      <c r="UZL4" s="19"/>
      <c r="UZM4" s="19"/>
      <c r="UZN4" s="19"/>
      <c r="UZO4" s="19"/>
      <c r="UZP4" s="19"/>
      <c r="UZQ4" s="19"/>
      <c r="UZR4" s="19"/>
      <c r="UZS4" s="19"/>
      <c r="UZT4" s="19"/>
      <c r="UZU4" s="19"/>
      <c r="UZV4" s="19"/>
      <c r="UZW4" s="19"/>
      <c r="UZX4" s="19"/>
      <c r="UZY4" s="19"/>
      <c r="UZZ4" s="19"/>
      <c r="VAA4" s="19"/>
      <c r="VAB4" s="19"/>
      <c r="VAC4" s="19"/>
      <c r="VAD4" s="19"/>
      <c r="VAE4" s="19"/>
      <c r="VAF4" s="19"/>
      <c r="VAG4" s="19"/>
      <c r="VAH4" s="19"/>
      <c r="VAI4" s="19"/>
      <c r="VAJ4" s="19"/>
      <c r="VAK4" s="19"/>
      <c r="VAL4" s="19"/>
      <c r="VAM4" s="19"/>
      <c r="VAN4" s="19"/>
      <c r="VAO4" s="19"/>
      <c r="VAP4" s="19"/>
      <c r="VAQ4" s="19"/>
      <c r="VAR4" s="19"/>
      <c r="VAS4" s="19"/>
      <c r="VAT4" s="19"/>
      <c r="VAU4" s="19"/>
      <c r="VAV4" s="19"/>
      <c r="VAW4" s="19"/>
      <c r="VAX4" s="19"/>
      <c r="VAY4" s="19"/>
      <c r="VAZ4" s="19"/>
      <c r="VBA4" s="19"/>
      <c r="VBB4" s="19"/>
      <c r="VBC4" s="19"/>
      <c r="VBD4" s="19"/>
      <c r="VBE4" s="19"/>
      <c r="VBF4" s="19"/>
      <c r="VBG4" s="19"/>
      <c r="VBH4" s="19"/>
      <c r="VBI4" s="19"/>
      <c r="VBJ4" s="19"/>
      <c r="VBK4" s="19"/>
      <c r="VBL4" s="19"/>
      <c r="VBM4" s="19"/>
      <c r="VBN4" s="19"/>
      <c r="VBO4" s="19"/>
      <c r="VBP4" s="19"/>
      <c r="VBQ4" s="19"/>
      <c r="VBR4" s="19"/>
      <c r="VBS4" s="19"/>
      <c r="VBT4" s="19"/>
      <c r="VBU4" s="19"/>
      <c r="VBV4" s="19"/>
      <c r="VBW4" s="19"/>
      <c r="VBX4" s="19"/>
      <c r="VBY4" s="19"/>
      <c r="VBZ4" s="19"/>
      <c r="VCA4" s="19"/>
      <c r="VCB4" s="19"/>
      <c r="VCC4" s="19"/>
      <c r="VCD4" s="19"/>
      <c r="VCE4" s="19"/>
      <c r="VCF4" s="19"/>
      <c r="VCG4" s="19"/>
      <c r="VCH4" s="19"/>
      <c r="VCI4" s="19"/>
      <c r="VCJ4" s="19"/>
      <c r="VCK4" s="19"/>
      <c r="VCL4" s="19"/>
      <c r="VCM4" s="19"/>
      <c r="VCN4" s="19"/>
      <c r="VCO4" s="19"/>
      <c r="VCP4" s="19"/>
      <c r="VCQ4" s="19"/>
      <c r="VCR4" s="19"/>
      <c r="VCS4" s="19"/>
      <c r="VCT4" s="19"/>
      <c r="VCU4" s="19"/>
      <c r="VCV4" s="19"/>
      <c r="VCW4" s="19"/>
      <c r="VCX4" s="19"/>
      <c r="VCY4" s="19"/>
      <c r="VCZ4" s="19"/>
      <c r="VDA4" s="19"/>
      <c r="VDB4" s="19"/>
      <c r="VDC4" s="19"/>
      <c r="VDD4" s="19"/>
      <c r="VDE4" s="19"/>
      <c r="VDF4" s="19"/>
      <c r="VDG4" s="19"/>
      <c r="VDH4" s="19"/>
      <c r="VDI4" s="19"/>
      <c r="VDJ4" s="19"/>
      <c r="VDK4" s="19"/>
      <c r="VDL4" s="19"/>
      <c r="VDM4" s="19"/>
      <c r="VDN4" s="19"/>
      <c r="VDO4" s="19"/>
      <c r="VDP4" s="19"/>
      <c r="VDQ4" s="19"/>
      <c r="VDR4" s="19"/>
      <c r="VDS4" s="19"/>
      <c r="VDT4" s="19"/>
      <c r="VDU4" s="19"/>
      <c r="VDV4" s="19"/>
      <c r="VDW4" s="19"/>
      <c r="VDX4" s="19"/>
      <c r="VDY4" s="19"/>
      <c r="VDZ4" s="19"/>
      <c r="VEA4" s="19"/>
      <c r="VEB4" s="19"/>
      <c r="VEC4" s="19"/>
      <c r="VED4" s="19"/>
      <c r="VEE4" s="19"/>
      <c r="VEF4" s="19"/>
      <c r="VEG4" s="19"/>
      <c r="VEH4" s="19"/>
      <c r="VEI4" s="19"/>
      <c r="VEJ4" s="19"/>
      <c r="VEK4" s="19"/>
      <c r="VEL4" s="19"/>
      <c r="VEM4" s="19"/>
      <c r="VEN4" s="19"/>
      <c r="VEO4" s="19"/>
      <c r="VEP4" s="19"/>
      <c r="VEQ4" s="19"/>
      <c r="VER4" s="19"/>
      <c r="VES4" s="19"/>
      <c r="VET4" s="19"/>
      <c r="VEU4" s="19"/>
      <c r="VEV4" s="19"/>
      <c r="VEW4" s="19"/>
      <c r="VEX4" s="19"/>
      <c r="VEY4" s="19"/>
      <c r="VEZ4" s="19"/>
      <c r="VFA4" s="19"/>
      <c r="VFB4" s="19"/>
      <c r="VFC4" s="19"/>
      <c r="VFD4" s="19"/>
      <c r="VFE4" s="19"/>
      <c r="VFF4" s="19"/>
      <c r="VFG4" s="19"/>
      <c r="VFH4" s="19"/>
      <c r="VFI4" s="19"/>
      <c r="VFJ4" s="19"/>
      <c r="VFK4" s="19"/>
      <c r="VFL4" s="19"/>
      <c r="VFM4" s="19"/>
      <c r="VFN4" s="19"/>
      <c r="VFO4" s="19"/>
      <c r="VFP4" s="19"/>
      <c r="VFQ4" s="19"/>
      <c r="VFR4" s="19"/>
      <c r="VFS4" s="19"/>
      <c r="VFT4" s="19"/>
      <c r="VFU4" s="19"/>
      <c r="VFV4" s="19"/>
      <c r="VFW4" s="19"/>
      <c r="VFX4" s="19"/>
      <c r="VFY4" s="19"/>
      <c r="VFZ4" s="19"/>
      <c r="VGA4" s="19"/>
      <c r="VGB4" s="19"/>
      <c r="VGC4" s="19"/>
      <c r="VGD4" s="19"/>
      <c r="VGE4" s="19"/>
      <c r="VGF4" s="19"/>
      <c r="VGG4" s="19"/>
      <c r="VGH4" s="19"/>
      <c r="VGI4" s="19"/>
      <c r="VGJ4" s="19"/>
      <c r="VGK4" s="19"/>
      <c r="VGL4" s="19"/>
      <c r="VGM4" s="19"/>
      <c r="VGN4" s="19"/>
      <c r="VGO4" s="19"/>
      <c r="VGP4" s="19"/>
      <c r="VGQ4" s="19"/>
      <c r="VGR4" s="19"/>
      <c r="VGS4" s="19"/>
      <c r="VGT4" s="19"/>
      <c r="VGU4" s="19"/>
      <c r="VGV4" s="19"/>
      <c r="VGW4" s="19"/>
      <c r="VGX4" s="19"/>
      <c r="VGY4" s="19"/>
      <c r="VGZ4" s="19"/>
      <c r="VHA4" s="19"/>
      <c r="VHB4" s="19"/>
      <c r="VHC4" s="19"/>
      <c r="VHD4" s="19"/>
      <c r="VHE4" s="19"/>
      <c r="VHF4" s="19"/>
      <c r="VHG4" s="19"/>
      <c r="VHH4" s="19"/>
      <c r="VHI4" s="19"/>
      <c r="VHJ4" s="19"/>
      <c r="VHK4" s="19"/>
      <c r="VHL4" s="19"/>
      <c r="VHM4" s="19"/>
      <c r="VHN4" s="19"/>
      <c r="VHO4" s="19"/>
      <c r="VHP4" s="19"/>
      <c r="VHQ4" s="19"/>
      <c r="VHR4" s="19"/>
      <c r="VHS4" s="19"/>
      <c r="VHT4" s="19"/>
      <c r="VHU4" s="19"/>
      <c r="VHV4" s="19"/>
      <c r="VHW4" s="19"/>
      <c r="VHX4" s="19"/>
      <c r="VHY4" s="19"/>
      <c r="VHZ4" s="19"/>
      <c r="VIA4" s="19"/>
      <c r="VIB4" s="19"/>
      <c r="VIC4" s="19"/>
      <c r="VID4" s="19"/>
      <c r="VIE4" s="19"/>
      <c r="VIF4" s="19"/>
      <c r="VIG4" s="19"/>
      <c r="VIH4" s="19"/>
      <c r="VII4" s="19"/>
      <c r="VIJ4" s="19"/>
      <c r="VIK4" s="19"/>
      <c r="VIL4" s="19"/>
      <c r="VIM4" s="19"/>
      <c r="VIN4" s="19"/>
      <c r="VIO4" s="19"/>
      <c r="VIP4" s="19"/>
      <c r="VIQ4" s="19"/>
      <c r="VIR4" s="19"/>
      <c r="VIS4" s="19"/>
      <c r="VIT4" s="19"/>
      <c r="VIU4" s="19"/>
      <c r="VIV4" s="19"/>
      <c r="VIW4" s="19"/>
      <c r="VIX4" s="19"/>
      <c r="VIY4" s="19"/>
      <c r="VIZ4" s="19"/>
      <c r="VJA4" s="19"/>
      <c r="VJB4" s="19"/>
      <c r="VJC4" s="19"/>
      <c r="VJD4" s="19"/>
      <c r="VJE4" s="19"/>
      <c r="VJF4" s="19"/>
      <c r="VJG4" s="19"/>
      <c r="VJH4" s="19"/>
      <c r="VJI4" s="19"/>
      <c r="VJJ4" s="19"/>
      <c r="VJK4" s="19"/>
      <c r="VJL4" s="19"/>
      <c r="VJM4" s="19"/>
      <c r="VJN4" s="19"/>
      <c r="VJO4" s="19"/>
      <c r="VJP4" s="19"/>
      <c r="VJQ4" s="19"/>
      <c r="VJR4" s="19"/>
      <c r="VJS4" s="19"/>
      <c r="VJT4" s="19"/>
      <c r="VJU4" s="19"/>
      <c r="VJV4" s="19"/>
      <c r="VJW4" s="19"/>
      <c r="VJX4" s="19"/>
      <c r="VJY4" s="19"/>
      <c r="VJZ4" s="19"/>
      <c r="VKA4" s="19"/>
      <c r="VKB4" s="19"/>
      <c r="VKC4" s="19"/>
      <c r="VKD4" s="19"/>
      <c r="VKE4" s="19"/>
      <c r="VKF4" s="19"/>
      <c r="VKG4" s="19"/>
      <c r="VKH4" s="19"/>
      <c r="VKI4" s="19"/>
      <c r="VKJ4" s="19"/>
      <c r="VKK4" s="19"/>
      <c r="VKL4" s="19"/>
      <c r="VKM4" s="19"/>
      <c r="VKN4" s="19"/>
      <c r="VKO4" s="19"/>
      <c r="VKP4" s="19"/>
      <c r="VKQ4" s="19"/>
      <c r="VKR4" s="19"/>
      <c r="VKS4" s="19"/>
      <c r="VKT4" s="19"/>
      <c r="VKU4" s="19"/>
      <c r="VKV4" s="19"/>
      <c r="VKW4" s="19"/>
      <c r="VKX4" s="19"/>
      <c r="VKY4" s="19"/>
      <c r="VKZ4" s="19"/>
      <c r="VLA4" s="19"/>
      <c r="VLB4" s="19"/>
      <c r="VLC4" s="19"/>
      <c r="VLD4" s="19"/>
      <c r="VLE4" s="19"/>
      <c r="VLF4" s="19"/>
      <c r="VLG4" s="19"/>
      <c r="VLH4" s="19"/>
      <c r="VLI4" s="19"/>
      <c r="VLJ4" s="19"/>
      <c r="VLK4" s="19"/>
      <c r="VLL4" s="19"/>
      <c r="VLM4" s="19"/>
      <c r="VLN4" s="19"/>
      <c r="VLO4" s="19"/>
      <c r="VLP4" s="19"/>
      <c r="VLQ4" s="19"/>
      <c r="VLR4" s="19"/>
      <c r="VLS4" s="19"/>
      <c r="VLT4" s="19"/>
      <c r="VLU4" s="19"/>
      <c r="VLV4" s="19"/>
      <c r="VLW4" s="19"/>
      <c r="VLX4" s="19"/>
      <c r="VLY4" s="19"/>
      <c r="VLZ4" s="19"/>
      <c r="VMA4" s="19"/>
      <c r="VMB4" s="19"/>
      <c r="VMC4" s="19"/>
      <c r="VMD4" s="19"/>
      <c r="VME4" s="19"/>
      <c r="VMF4" s="19"/>
      <c r="VMG4" s="19"/>
      <c r="VMH4" s="19"/>
      <c r="VMI4" s="19"/>
      <c r="VMJ4" s="19"/>
      <c r="VMK4" s="19"/>
      <c r="VML4" s="19"/>
      <c r="VMM4" s="19"/>
      <c r="VMN4" s="19"/>
      <c r="VMO4" s="19"/>
      <c r="VMP4" s="19"/>
      <c r="VMQ4" s="19"/>
      <c r="VMR4" s="19"/>
      <c r="VMS4" s="19"/>
      <c r="VMT4" s="19"/>
      <c r="VMU4" s="19"/>
      <c r="VMV4" s="19"/>
      <c r="VMW4" s="19"/>
      <c r="VMX4" s="19"/>
      <c r="VMY4" s="19"/>
      <c r="VMZ4" s="19"/>
      <c r="VNA4" s="19"/>
      <c r="VNB4" s="19"/>
      <c r="VNC4" s="19"/>
      <c r="VND4" s="19"/>
      <c r="VNE4" s="19"/>
      <c r="VNF4" s="19"/>
      <c r="VNG4" s="19"/>
      <c r="VNH4" s="19"/>
      <c r="VNI4" s="19"/>
      <c r="VNJ4" s="19"/>
      <c r="VNK4" s="19"/>
      <c r="VNL4" s="19"/>
      <c r="VNM4" s="19"/>
      <c r="VNN4" s="19"/>
      <c r="VNO4" s="19"/>
      <c r="VNP4" s="19"/>
      <c r="VNQ4" s="19"/>
      <c r="VNR4" s="19"/>
      <c r="VNS4" s="19"/>
      <c r="VNT4" s="19"/>
      <c r="VNU4" s="19"/>
      <c r="VNV4" s="19"/>
      <c r="VNW4" s="19"/>
      <c r="VNX4" s="19"/>
      <c r="VNY4" s="19"/>
      <c r="VNZ4" s="19"/>
      <c r="VOA4" s="19"/>
      <c r="VOB4" s="19"/>
      <c r="VOC4" s="19"/>
      <c r="VOD4" s="19"/>
      <c r="VOE4" s="19"/>
      <c r="VOF4" s="19"/>
      <c r="VOG4" s="19"/>
      <c r="VOH4" s="19"/>
      <c r="VOI4" s="19"/>
      <c r="VOJ4" s="19"/>
      <c r="VOK4" s="19"/>
      <c r="VOL4" s="19"/>
      <c r="VOM4" s="19"/>
      <c r="VON4" s="19"/>
      <c r="VOO4" s="19"/>
      <c r="VOP4" s="19"/>
      <c r="VOQ4" s="19"/>
      <c r="VOR4" s="19"/>
      <c r="VOS4" s="19"/>
      <c r="VOT4" s="19"/>
      <c r="VOU4" s="19"/>
      <c r="VOV4" s="19"/>
      <c r="VOW4" s="19"/>
      <c r="VOX4" s="19"/>
      <c r="VOY4" s="19"/>
      <c r="VOZ4" s="19"/>
      <c r="VPA4" s="19"/>
      <c r="VPB4" s="19"/>
      <c r="VPC4" s="19"/>
      <c r="VPD4" s="19"/>
      <c r="VPE4" s="19"/>
      <c r="VPF4" s="19"/>
      <c r="VPG4" s="19"/>
      <c r="VPH4" s="19"/>
      <c r="VPI4" s="19"/>
      <c r="VPJ4" s="19"/>
      <c r="VPK4" s="19"/>
      <c r="VPL4" s="19"/>
      <c r="VPM4" s="19"/>
      <c r="VPN4" s="19"/>
      <c r="VPO4" s="19"/>
      <c r="VPP4" s="19"/>
      <c r="VPQ4" s="19"/>
      <c r="VPR4" s="19"/>
      <c r="VPS4" s="19"/>
      <c r="VPT4" s="19"/>
      <c r="VPU4" s="19"/>
      <c r="VPV4" s="19"/>
      <c r="VPW4" s="19"/>
      <c r="VPX4" s="19"/>
      <c r="VPY4" s="19"/>
      <c r="VPZ4" s="19"/>
      <c r="VQA4" s="19"/>
      <c r="VQB4" s="19"/>
      <c r="VQC4" s="19"/>
      <c r="VQD4" s="19"/>
      <c r="VQE4" s="19"/>
      <c r="VQF4" s="19"/>
      <c r="VQG4" s="19"/>
      <c r="VQH4" s="19"/>
      <c r="VQI4" s="19"/>
      <c r="VQJ4" s="19"/>
      <c r="VQK4" s="19"/>
      <c r="VQL4" s="19"/>
      <c r="VQM4" s="19"/>
      <c r="VQN4" s="19"/>
      <c r="VQO4" s="19"/>
      <c r="VQP4" s="19"/>
      <c r="VQQ4" s="19"/>
      <c r="VQR4" s="19"/>
      <c r="VQS4" s="19"/>
      <c r="VQT4" s="19"/>
      <c r="VQU4" s="19"/>
      <c r="VQV4" s="19"/>
      <c r="VQW4" s="19"/>
      <c r="VQX4" s="19"/>
      <c r="VQY4" s="19"/>
      <c r="VQZ4" s="19"/>
      <c r="VRA4" s="19"/>
      <c r="VRB4" s="19"/>
      <c r="VRC4" s="19"/>
      <c r="VRD4" s="19"/>
      <c r="VRE4" s="19"/>
      <c r="VRF4" s="19"/>
      <c r="VRG4" s="19"/>
      <c r="VRH4" s="19"/>
      <c r="VRI4" s="19"/>
      <c r="VRJ4" s="19"/>
      <c r="VRK4" s="19"/>
      <c r="VRL4" s="19"/>
      <c r="VRM4" s="19"/>
      <c r="VRN4" s="19"/>
      <c r="VRO4" s="19"/>
      <c r="VRP4" s="19"/>
      <c r="VRQ4" s="19"/>
      <c r="VRR4" s="19"/>
      <c r="VRS4" s="19"/>
      <c r="VRT4" s="19"/>
      <c r="VRU4" s="19"/>
      <c r="VRV4" s="19"/>
      <c r="VRW4" s="19"/>
      <c r="VRX4" s="19"/>
      <c r="VRY4" s="19"/>
      <c r="VRZ4" s="19"/>
      <c r="VSA4" s="19"/>
      <c r="VSB4" s="19"/>
      <c r="VSC4" s="19"/>
      <c r="VSD4" s="19"/>
      <c r="VSE4" s="19"/>
      <c r="VSF4" s="19"/>
      <c r="VSG4" s="19"/>
      <c r="VSH4" s="19"/>
      <c r="VSI4" s="19"/>
      <c r="VSJ4" s="19"/>
      <c r="VSK4" s="19"/>
      <c r="VSL4" s="19"/>
      <c r="VSM4" s="19"/>
      <c r="VSN4" s="19"/>
      <c r="VSO4" s="19"/>
      <c r="VSP4" s="19"/>
      <c r="VSQ4" s="19"/>
      <c r="VSR4" s="19"/>
      <c r="VSS4" s="19"/>
      <c r="VST4" s="19"/>
      <c r="VSU4" s="19"/>
      <c r="VSV4" s="19"/>
      <c r="VSW4" s="19"/>
      <c r="VSX4" s="19"/>
      <c r="VSY4" s="19"/>
      <c r="VSZ4" s="19"/>
      <c r="VTA4" s="19"/>
      <c r="VTB4" s="19"/>
      <c r="VTC4" s="19"/>
      <c r="VTD4" s="19"/>
      <c r="VTE4" s="19"/>
      <c r="VTF4" s="19"/>
      <c r="VTG4" s="19"/>
      <c r="VTH4" s="19"/>
      <c r="VTI4" s="19"/>
      <c r="VTJ4" s="19"/>
      <c r="VTK4" s="19"/>
      <c r="VTL4" s="19"/>
      <c r="VTM4" s="19"/>
      <c r="VTN4" s="19"/>
      <c r="VTO4" s="19"/>
      <c r="VTP4" s="19"/>
      <c r="VTQ4" s="19"/>
      <c r="VTR4" s="19"/>
      <c r="VTS4" s="19"/>
      <c r="VTT4" s="19"/>
      <c r="VTU4" s="19"/>
      <c r="VTV4" s="19"/>
      <c r="VTW4" s="19"/>
      <c r="VTX4" s="19"/>
      <c r="VTY4" s="19"/>
      <c r="VTZ4" s="19"/>
      <c r="VUA4" s="19"/>
      <c r="VUB4" s="19"/>
      <c r="VUC4" s="19"/>
      <c r="VUD4" s="19"/>
      <c r="VUE4" s="19"/>
      <c r="VUF4" s="19"/>
      <c r="VUG4" s="19"/>
      <c r="VUH4" s="19"/>
      <c r="VUI4" s="19"/>
      <c r="VUJ4" s="19"/>
      <c r="VUK4" s="19"/>
      <c r="VUL4" s="19"/>
      <c r="VUM4" s="19"/>
      <c r="VUN4" s="19"/>
      <c r="VUO4" s="19"/>
      <c r="VUP4" s="19"/>
      <c r="VUQ4" s="19"/>
      <c r="VUR4" s="19"/>
      <c r="VUS4" s="19"/>
      <c r="VUT4" s="19"/>
      <c r="VUU4" s="19"/>
      <c r="VUV4" s="19"/>
      <c r="VUW4" s="19"/>
      <c r="VUX4" s="19"/>
      <c r="VUY4" s="19"/>
      <c r="VUZ4" s="19"/>
      <c r="VVA4" s="19"/>
      <c r="VVB4" s="19"/>
      <c r="VVC4" s="19"/>
      <c r="VVD4" s="19"/>
      <c r="VVE4" s="19"/>
      <c r="VVF4" s="19"/>
      <c r="VVG4" s="19"/>
      <c r="VVH4" s="19"/>
      <c r="VVI4" s="19"/>
      <c r="VVJ4" s="19"/>
      <c r="VVK4" s="19"/>
      <c r="VVL4" s="19"/>
      <c r="VVM4" s="19"/>
      <c r="VVN4" s="19"/>
      <c r="VVO4" s="19"/>
      <c r="VVP4" s="19"/>
      <c r="VVQ4" s="19"/>
      <c r="VVR4" s="19"/>
      <c r="VVS4" s="19"/>
      <c r="VVT4" s="19"/>
      <c r="VVU4" s="19"/>
      <c r="VVV4" s="19"/>
      <c r="VVW4" s="19"/>
      <c r="VVX4" s="19"/>
      <c r="VVY4" s="19"/>
      <c r="VVZ4" s="19"/>
      <c r="VWA4" s="19"/>
      <c r="VWB4" s="19"/>
      <c r="VWC4" s="19"/>
      <c r="VWD4" s="19"/>
      <c r="VWE4" s="19"/>
      <c r="VWF4" s="19"/>
      <c r="VWG4" s="19"/>
      <c r="VWH4" s="19"/>
      <c r="VWI4" s="19"/>
      <c r="VWJ4" s="19"/>
      <c r="VWK4" s="19"/>
      <c r="VWL4" s="19"/>
      <c r="VWM4" s="19"/>
      <c r="VWN4" s="19"/>
      <c r="VWO4" s="19"/>
      <c r="VWP4" s="19"/>
      <c r="VWQ4" s="19"/>
      <c r="VWR4" s="19"/>
      <c r="VWS4" s="19"/>
      <c r="VWT4" s="19"/>
      <c r="VWU4" s="19"/>
      <c r="VWV4" s="19"/>
      <c r="VWW4" s="19"/>
      <c r="VWX4" s="19"/>
      <c r="VWY4" s="19"/>
      <c r="VWZ4" s="19"/>
      <c r="VXA4" s="19"/>
      <c r="VXB4" s="19"/>
      <c r="VXC4" s="19"/>
      <c r="VXD4" s="19"/>
      <c r="VXE4" s="19"/>
      <c r="VXF4" s="19"/>
      <c r="VXG4" s="19"/>
      <c r="VXH4" s="19"/>
      <c r="VXI4" s="19"/>
      <c r="VXJ4" s="19"/>
      <c r="VXK4" s="19"/>
      <c r="VXL4" s="19"/>
      <c r="VXM4" s="19"/>
      <c r="VXN4" s="19"/>
      <c r="VXO4" s="19"/>
      <c r="VXP4" s="19"/>
      <c r="VXQ4" s="19"/>
      <c r="VXR4" s="19"/>
      <c r="VXS4" s="19"/>
      <c r="VXT4" s="19"/>
      <c r="VXU4" s="19"/>
      <c r="VXV4" s="19"/>
      <c r="VXW4" s="19"/>
      <c r="VXX4" s="19"/>
      <c r="VXY4" s="19"/>
      <c r="VXZ4" s="19"/>
      <c r="VYA4" s="19"/>
      <c r="VYB4" s="19"/>
      <c r="VYC4" s="19"/>
      <c r="VYD4" s="19"/>
      <c r="VYE4" s="19"/>
      <c r="VYF4" s="19"/>
      <c r="VYG4" s="19"/>
      <c r="VYH4" s="19"/>
      <c r="VYI4" s="19"/>
      <c r="VYJ4" s="19"/>
      <c r="VYK4" s="19"/>
      <c r="VYL4" s="19"/>
      <c r="VYM4" s="19"/>
      <c r="VYN4" s="19"/>
      <c r="VYO4" s="19"/>
      <c r="VYP4" s="19"/>
      <c r="VYQ4" s="19"/>
      <c r="VYR4" s="19"/>
      <c r="VYS4" s="19"/>
      <c r="VYT4" s="19"/>
      <c r="VYU4" s="19"/>
      <c r="VYV4" s="19"/>
      <c r="VYW4" s="19"/>
      <c r="VYX4" s="19"/>
      <c r="VYY4" s="19"/>
      <c r="VYZ4" s="19"/>
      <c r="VZA4" s="19"/>
      <c r="VZB4" s="19"/>
      <c r="VZC4" s="19"/>
      <c r="VZD4" s="19"/>
      <c r="VZE4" s="19"/>
      <c r="VZF4" s="19"/>
      <c r="VZG4" s="19"/>
      <c r="VZH4" s="19"/>
      <c r="VZI4" s="19"/>
      <c r="VZJ4" s="19"/>
      <c r="VZK4" s="19"/>
      <c r="VZL4" s="19"/>
      <c r="VZM4" s="19"/>
      <c r="VZN4" s="19"/>
      <c r="VZO4" s="19"/>
      <c r="VZP4" s="19"/>
      <c r="VZQ4" s="19"/>
      <c r="VZR4" s="19"/>
      <c r="VZS4" s="19"/>
      <c r="VZT4" s="19"/>
      <c r="VZU4" s="19"/>
      <c r="VZV4" s="19"/>
      <c r="VZW4" s="19"/>
      <c r="VZX4" s="19"/>
      <c r="VZY4" s="19"/>
      <c r="VZZ4" s="19"/>
      <c r="WAA4" s="19"/>
      <c r="WAB4" s="19"/>
      <c r="WAC4" s="19"/>
      <c r="WAD4" s="19"/>
      <c r="WAE4" s="19"/>
      <c r="WAF4" s="19"/>
      <c r="WAG4" s="19"/>
      <c r="WAH4" s="19"/>
      <c r="WAI4" s="19"/>
      <c r="WAJ4" s="19"/>
      <c r="WAK4" s="19"/>
      <c r="WAL4" s="19"/>
      <c r="WAM4" s="19"/>
      <c r="WAN4" s="19"/>
      <c r="WAO4" s="19"/>
      <c r="WAP4" s="19"/>
      <c r="WAQ4" s="19"/>
      <c r="WAR4" s="19"/>
      <c r="WAS4" s="19"/>
      <c r="WAT4" s="19"/>
      <c r="WAU4" s="19"/>
      <c r="WAV4" s="19"/>
      <c r="WAW4" s="19"/>
      <c r="WAX4" s="19"/>
      <c r="WAY4" s="19"/>
      <c r="WAZ4" s="19"/>
      <c r="WBA4" s="19"/>
      <c r="WBB4" s="19"/>
      <c r="WBC4" s="19"/>
      <c r="WBD4" s="19"/>
      <c r="WBE4" s="19"/>
      <c r="WBF4" s="19"/>
      <c r="WBG4" s="19"/>
      <c r="WBH4" s="19"/>
      <c r="WBI4" s="19"/>
      <c r="WBJ4" s="19"/>
      <c r="WBK4" s="19"/>
      <c r="WBL4" s="19"/>
      <c r="WBM4" s="19"/>
      <c r="WBN4" s="19"/>
      <c r="WBO4" s="19"/>
      <c r="WBP4" s="19"/>
      <c r="WBQ4" s="19"/>
      <c r="WBR4" s="19"/>
      <c r="WBS4" s="19"/>
      <c r="WBT4" s="19"/>
      <c r="WBU4" s="19"/>
      <c r="WBV4" s="19"/>
      <c r="WBW4" s="19"/>
      <c r="WBX4" s="19"/>
      <c r="WBY4" s="19"/>
      <c r="WBZ4" s="19"/>
      <c r="WCA4" s="19"/>
      <c r="WCB4" s="19"/>
      <c r="WCC4" s="19"/>
      <c r="WCD4" s="19"/>
      <c r="WCE4" s="19"/>
      <c r="WCF4" s="19"/>
      <c r="WCG4" s="19"/>
      <c r="WCH4" s="19"/>
      <c r="WCI4" s="19"/>
      <c r="WCJ4" s="19"/>
      <c r="WCK4" s="19"/>
      <c r="WCL4" s="19"/>
      <c r="WCM4" s="19"/>
      <c r="WCN4" s="19"/>
      <c r="WCO4" s="19"/>
      <c r="WCP4" s="19"/>
      <c r="WCQ4" s="19"/>
      <c r="WCR4" s="19"/>
      <c r="WCS4" s="19"/>
      <c r="WCT4" s="19"/>
      <c r="WCU4" s="19"/>
      <c r="WCV4" s="19"/>
      <c r="WCW4" s="19"/>
      <c r="WCX4" s="19"/>
      <c r="WCY4" s="19"/>
      <c r="WCZ4" s="19"/>
      <c r="WDA4" s="19"/>
      <c r="WDB4" s="19"/>
      <c r="WDC4" s="19"/>
      <c r="WDD4" s="19"/>
      <c r="WDE4" s="19"/>
      <c r="WDF4" s="19"/>
      <c r="WDG4" s="19"/>
      <c r="WDH4" s="19"/>
      <c r="WDI4" s="19"/>
      <c r="WDJ4" s="19"/>
      <c r="WDK4" s="19"/>
      <c r="WDL4" s="19"/>
      <c r="WDM4" s="19"/>
      <c r="WDN4" s="19"/>
      <c r="WDO4" s="19"/>
      <c r="WDP4" s="19"/>
      <c r="WDQ4" s="19"/>
      <c r="WDR4" s="19"/>
      <c r="WDS4" s="19"/>
      <c r="WDT4" s="19"/>
      <c r="WDU4" s="19"/>
      <c r="WDV4" s="19"/>
      <c r="WDW4" s="19"/>
      <c r="WDX4" s="19"/>
      <c r="WDY4" s="19"/>
      <c r="WDZ4" s="19"/>
      <c r="WEA4" s="19"/>
      <c r="WEB4" s="19"/>
      <c r="WEC4" s="19"/>
      <c r="WED4" s="19"/>
      <c r="WEE4" s="19"/>
      <c r="WEF4" s="19"/>
      <c r="WEG4" s="19"/>
      <c r="WEH4" s="19"/>
      <c r="WEI4" s="19"/>
      <c r="WEJ4" s="19"/>
      <c r="WEK4" s="19"/>
      <c r="WEL4" s="19"/>
      <c r="WEM4" s="19"/>
      <c r="WEN4" s="19"/>
      <c r="WEO4" s="19"/>
      <c r="WEP4" s="19"/>
      <c r="WEQ4" s="19"/>
      <c r="WER4" s="19"/>
      <c r="WES4" s="19"/>
      <c r="WET4" s="19"/>
      <c r="WEU4" s="19"/>
      <c r="WEV4" s="19"/>
      <c r="WEW4" s="19"/>
      <c r="WEX4" s="19"/>
      <c r="WEY4" s="19"/>
      <c r="WEZ4" s="19"/>
      <c r="WFA4" s="19"/>
      <c r="WFB4" s="19"/>
      <c r="WFC4" s="19"/>
      <c r="WFD4" s="19"/>
      <c r="WFE4" s="19"/>
      <c r="WFF4" s="19"/>
      <c r="WFG4" s="19"/>
      <c r="WFH4" s="19"/>
      <c r="WFI4" s="19"/>
      <c r="WFJ4" s="19"/>
      <c r="WFK4" s="19"/>
      <c r="WFL4" s="19"/>
      <c r="WFM4" s="19"/>
      <c r="WFN4" s="19"/>
      <c r="WFO4" s="19"/>
      <c r="WFP4" s="19"/>
      <c r="WFQ4" s="19"/>
      <c r="WFR4" s="19"/>
      <c r="WFS4" s="19"/>
      <c r="WFT4" s="19"/>
      <c r="WFU4" s="19"/>
      <c r="WFV4" s="19"/>
      <c r="WFW4" s="19"/>
      <c r="WFX4" s="19"/>
      <c r="WFY4" s="19"/>
      <c r="WFZ4" s="19"/>
      <c r="WGA4" s="19"/>
      <c r="WGB4" s="19"/>
      <c r="WGC4" s="19"/>
      <c r="WGD4" s="19"/>
      <c r="WGE4" s="19"/>
      <c r="WGF4" s="19"/>
      <c r="WGG4" s="19"/>
      <c r="WGH4" s="19"/>
      <c r="WGI4" s="19"/>
      <c r="WGJ4" s="19"/>
      <c r="WGK4" s="19"/>
      <c r="WGL4" s="19"/>
      <c r="WGM4" s="19"/>
      <c r="WGN4" s="19"/>
      <c r="WGO4" s="19"/>
      <c r="WGP4" s="19"/>
      <c r="WGQ4" s="19"/>
      <c r="WGR4" s="19"/>
      <c r="WGS4" s="19"/>
      <c r="WGT4" s="19"/>
      <c r="WGU4" s="19"/>
      <c r="WGV4" s="19"/>
      <c r="WGW4" s="19"/>
      <c r="WGX4" s="19"/>
      <c r="WGY4" s="19"/>
      <c r="WGZ4" s="19"/>
      <c r="WHA4" s="19"/>
      <c r="WHB4" s="19"/>
      <c r="WHC4" s="19"/>
      <c r="WHD4" s="19"/>
      <c r="WHE4" s="19"/>
      <c r="WHF4" s="19"/>
      <c r="WHG4" s="19"/>
      <c r="WHH4" s="19"/>
      <c r="WHI4" s="19"/>
      <c r="WHJ4" s="19"/>
      <c r="WHK4" s="19"/>
      <c r="WHL4" s="19"/>
      <c r="WHM4" s="19"/>
      <c r="WHN4" s="19"/>
      <c r="WHO4" s="19"/>
      <c r="WHP4" s="19"/>
      <c r="WHQ4" s="19"/>
      <c r="WHR4" s="19"/>
      <c r="WHS4" s="19"/>
      <c r="WHT4" s="19"/>
      <c r="WHU4" s="19"/>
      <c r="WHV4" s="19"/>
      <c r="WHW4" s="19"/>
      <c r="WHX4" s="19"/>
      <c r="WHY4" s="19"/>
      <c r="WHZ4" s="19"/>
      <c r="WIA4" s="19"/>
      <c r="WIB4" s="19"/>
      <c r="WIC4" s="19"/>
      <c r="WID4" s="19"/>
      <c r="WIE4" s="19"/>
      <c r="WIF4" s="19"/>
      <c r="WIG4" s="19"/>
      <c r="WIH4" s="19"/>
      <c r="WII4" s="19"/>
      <c r="WIJ4" s="19"/>
      <c r="WIK4" s="19"/>
      <c r="WIL4" s="19"/>
      <c r="WIM4" s="19"/>
      <c r="WIN4" s="19"/>
      <c r="WIO4" s="19"/>
      <c r="WIP4" s="19"/>
      <c r="WIQ4" s="19"/>
      <c r="WIR4" s="19"/>
      <c r="WIS4" s="19"/>
      <c r="WIT4" s="19"/>
      <c r="WIU4" s="19"/>
      <c r="WIV4" s="19"/>
      <c r="WIW4" s="19"/>
      <c r="WIX4" s="19"/>
      <c r="WIY4" s="19"/>
      <c r="WIZ4" s="19"/>
      <c r="WJA4" s="19"/>
      <c r="WJB4" s="19"/>
      <c r="WJC4" s="19"/>
      <c r="WJD4" s="19"/>
      <c r="WJE4" s="19"/>
      <c r="WJF4" s="19"/>
      <c r="WJG4" s="19"/>
      <c r="WJH4" s="19"/>
      <c r="WJI4" s="19"/>
      <c r="WJJ4" s="19"/>
      <c r="WJK4" s="19"/>
      <c r="WJL4" s="19"/>
      <c r="WJM4" s="19"/>
      <c r="WJN4" s="19"/>
      <c r="WJO4" s="19"/>
      <c r="WJP4" s="19"/>
      <c r="WJQ4" s="19"/>
      <c r="WJR4" s="19"/>
      <c r="WJS4" s="19"/>
      <c r="WJT4" s="19"/>
      <c r="WJU4" s="19"/>
      <c r="WJV4" s="19"/>
      <c r="WJW4" s="19"/>
      <c r="WJX4" s="19"/>
      <c r="WJY4" s="19"/>
      <c r="WJZ4" s="19"/>
      <c r="WKA4" s="19"/>
      <c r="WKB4" s="19"/>
      <c r="WKC4" s="19"/>
      <c r="WKD4" s="19"/>
      <c r="WKE4" s="19"/>
      <c r="WKF4" s="19"/>
      <c r="WKG4" s="19"/>
      <c r="WKH4" s="19"/>
      <c r="WKI4" s="19"/>
      <c r="WKJ4" s="19"/>
      <c r="WKK4" s="19"/>
      <c r="WKL4" s="19"/>
      <c r="WKM4" s="19"/>
      <c r="WKN4" s="19"/>
      <c r="WKO4" s="19"/>
      <c r="WKP4" s="19"/>
      <c r="WKQ4" s="19"/>
      <c r="WKR4" s="19"/>
      <c r="WKS4" s="19"/>
      <c r="WKT4" s="19"/>
      <c r="WKU4" s="19"/>
      <c r="WKV4" s="19"/>
      <c r="WKW4" s="19"/>
      <c r="WKX4" s="19"/>
      <c r="WKY4" s="19"/>
      <c r="WKZ4" s="19"/>
      <c r="WLA4" s="19"/>
      <c r="WLB4" s="19"/>
      <c r="WLC4" s="19"/>
      <c r="WLD4" s="19"/>
      <c r="WLE4" s="19"/>
      <c r="WLF4" s="19"/>
      <c r="WLG4" s="19"/>
      <c r="WLH4" s="19"/>
      <c r="WLI4" s="19"/>
      <c r="WLJ4" s="19"/>
      <c r="WLK4" s="19"/>
      <c r="WLL4" s="19"/>
      <c r="WLM4" s="19"/>
      <c r="WLN4" s="19"/>
      <c r="WLO4" s="19"/>
      <c r="WLP4" s="19"/>
      <c r="WLQ4" s="19"/>
      <c r="WLR4" s="19"/>
      <c r="WLS4" s="19"/>
      <c r="WLT4" s="19"/>
      <c r="WLU4" s="19"/>
      <c r="WLV4" s="19"/>
      <c r="WLW4" s="19"/>
      <c r="WLX4" s="19"/>
      <c r="WLY4" s="19"/>
      <c r="WLZ4" s="19"/>
      <c r="WMA4" s="19"/>
      <c r="WMB4" s="19"/>
      <c r="WMC4" s="19"/>
      <c r="WMD4" s="19"/>
      <c r="WME4" s="19"/>
      <c r="WMF4" s="19"/>
      <c r="WMG4" s="19"/>
      <c r="WMH4" s="19"/>
      <c r="WMI4" s="19"/>
      <c r="WMJ4" s="19"/>
      <c r="WMK4" s="19"/>
      <c r="WML4" s="19"/>
      <c r="WMM4" s="19"/>
      <c r="WMN4" s="19"/>
      <c r="WMO4" s="19"/>
      <c r="WMP4" s="19"/>
      <c r="WMQ4" s="19"/>
      <c r="WMR4" s="19"/>
      <c r="WMS4" s="19"/>
      <c r="WMT4" s="19"/>
      <c r="WMU4" s="19"/>
      <c r="WMV4" s="19"/>
      <c r="WMW4" s="19"/>
      <c r="WMX4" s="19"/>
      <c r="WMY4" s="19"/>
      <c r="WMZ4" s="19"/>
      <c r="WNA4" s="19"/>
      <c r="WNB4" s="19"/>
      <c r="WNC4" s="19"/>
      <c r="WND4" s="19"/>
      <c r="WNE4" s="19"/>
      <c r="WNF4" s="19"/>
      <c r="WNG4" s="19"/>
      <c r="WNH4" s="19"/>
      <c r="WNI4" s="19"/>
      <c r="WNJ4" s="19"/>
      <c r="WNK4" s="19"/>
      <c r="WNL4" s="19"/>
      <c r="WNM4" s="19"/>
      <c r="WNN4" s="19"/>
      <c r="WNO4" s="19"/>
      <c r="WNP4" s="19"/>
      <c r="WNQ4" s="19"/>
      <c r="WNR4" s="19"/>
      <c r="WNS4" s="19"/>
      <c r="WNT4" s="19"/>
      <c r="WNU4" s="19"/>
      <c r="WNV4" s="19"/>
      <c r="WNW4" s="19"/>
      <c r="WNX4" s="19"/>
      <c r="WNY4" s="19"/>
      <c r="WNZ4" s="19"/>
      <c r="WOA4" s="19"/>
      <c r="WOB4" s="19"/>
      <c r="WOC4" s="19"/>
      <c r="WOD4" s="19"/>
      <c r="WOE4" s="19"/>
      <c r="WOF4" s="19"/>
      <c r="WOG4" s="19"/>
      <c r="WOH4" s="19"/>
      <c r="WOI4" s="19"/>
      <c r="WOJ4" s="19"/>
      <c r="WOK4" s="19"/>
      <c r="WOL4" s="19"/>
      <c r="WOM4" s="19"/>
      <c r="WON4" s="19"/>
      <c r="WOO4" s="19"/>
      <c r="WOP4" s="19"/>
      <c r="WOQ4" s="19"/>
      <c r="WOR4" s="19"/>
      <c r="WOS4" s="19"/>
      <c r="WOT4" s="19"/>
      <c r="WOU4" s="19"/>
      <c r="WOV4" s="19"/>
      <c r="WOW4" s="19"/>
      <c r="WOX4" s="19"/>
      <c r="WOY4" s="19"/>
      <c r="WOZ4" s="19"/>
      <c r="WPA4" s="19"/>
      <c r="WPB4" s="19"/>
      <c r="WPC4" s="19"/>
      <c r="WPD4" s="19"/>
      <c r="WPE4" s="19"/>
      <c r="WPF4" s="19"/>
      <c r="WPG4" s="19"/>
      <c r="WPH4" s="19"/>
      <c r="WPI4" s="19"/>
      <c r="WPJ4" s="19"/>
      <c r="WPK4" s="19"/>
      <c r="WPL4" s="19"/>
      <c r="WPM4" s="19"/>
      <c r="WPN4" s="19"/>
      <c r="WPO4" s="19"/>
      <c r="WPP4" s="19"/>
      <c r="WPQ4" s="19"/>
      <c r="WPR4" s="19"/>
      <c r="WPS4" s="19"/>
      <c r="WPT4" s="19"/>
      <c r="WPU4" s="19"/>
      <c r="WPV4" s="19"/>
      <c r="WPW4" s="19"/>
      <c r="WPX4" s="19"/>
      <c r="WPY4" s="19"/>
      <c r="WPZ4" s="19"/>
      <c r="WQA4" s="19"/>
      <c r="WQB4" s="19"/>
      <c r="WQC4" s="19"/>
      <c r="WQD4" s="19"/>
      <c r="WQE4" s="19"/>
      <c r="WQF4" s="19"/>
      <c r="WQG4" s="19"/>
      <c r="WQH4" s="19"/>
      <c r="WQI4" s="19"/>
      <c r="WQJ4" s="19"/>
      <c r="WQK4" s="19"/>
      <c r="WQL4" s="19"/>
      <c r="WQM4" s="19"/>
      <c r="WQN4" s="19"/>
      <c r="WQO4" s="19"/>
      <c r="WQP4" s="19"/>
      <c r="WQQ4" s="19"/>
      <c r="WQR4" s="19"/>
      <c r="WQS4" s="19"/>
      <c r="WQT4" s="19"/>
      <c r="WQU4" s="19"/>
      <c r="WQV4" s="19"/>
      <c r="WQW4" s="19"/>
      <c r="WQX4" s="19"/>
      <c r="WQY4" s="19"/>
      <c r="WQZ4" s="19"/>
      <c r="WRA4" s="19"/>
      <c r="WRB4" s="19"/>
      <c r="WRC4" s="19"/>
      <c r="WRD4" s="19"/>
      <c r="WRE4" s="19"/>
      <c r="WRF4" s="19"/>
      <c r="WRG4" s="19"/>
      <c r="WRH4" s="19"/>
      <c r="WRI4" s="19"/>
      <c r="WRJ4" s="19"/>
      <c r="WRK4" s="19"/>
      <c r="WRL4" s="19"/>
      <c r="WRM4" s="19"/>
      <c r="WRN4" s="19"/>
      <c r="WRO4" s="19"/>
      <c r="WRP4" s="19"/>
      <c r="WRQ4" s="19"/>
      <c r="WRR4" s="19"/>
      <c r="WRS4" s="19"/>
      <c r="WRT4" s="19"/>
      <c r="WRU4" s="19"/>
      <c r="WRV4" s="19"/>
      <c r="WRW4" s="19"/>
      <c r="WRX4" s="19"/>
      <c r="WRY4" s="19"/>
      <c r="WRZ4" s="19"/>
      <c r="WSA4" s="19"/>
      <c r="WSB4" s="19"/>
      <c r="WSC4" s="19"/>
      <c r="WSD4" s="19"/>
      <c r="WSE4" s="19"/>
      <c r="WSF4" s="19"/>
      <c r="WSG4" s="19"/>
      <c r="WSH4" s="19"/>
      <c r="WSI4" s="19"/>
      <c r="WSJ4" s="19"/>
      <c r="WSK4" s="19"/>
      <c r="WSL4" s="19"/>
      <c r="WSM4" s="19"/>
      <c r="WSN4" s="19"/>
      <c r="WSO4" s="19"/>
      <c r="WSP4" s="19"/>
      <c r="WSQ4" s="19"/>
      <c r="WSR4" s="19"/>
      <c r="WSS4" s="19"/>
      <c r="WST4" s="19"/>
      <c r="WSU4" s="19"/>
      <c r="WSV4" s="19"/>
      <c r="WSW4" s="19"/>
      <c r="WSX4" s="19"/>
      <c r="WSY4" s="19"/>
      <c r="WSZ4" s="19"/>
      <c r="WTA4" s="19"/>
      <c r="WTB4" s="19"/>
      <c r="WTC4" s="19"/>
      <c r="WTD4" s="19"/>
      <c r="WTE4" s="19"/>
      <c r="WTF4" s="19"/>
      <c r="WTG4" s="19"/>
      <c r="WTH4" s="19"/>
      <c r="WTI4" s="19"/>
      <c r="WTJ4" s="19"/>
      <c r="WTK4" s="19"/>
      <c r="WTL4" s="19"/>
      <c r="WTM4" s="19"/>
      <c r="WTN4" s="19"/>
      <c r="WTO4" s="19"/>
      <c r="WTP4" s="19"/>
      <c r="WTQ4" s="19"/>
      <c r="WTR4" s="19"/>
      <c r="WTS4" s="19"/>
      <c r="WTT4" s="19"/>
      <c r="WTU4" s="19"/>
      <c r="WTV4" s="19"/>
      <c r="WTW4" s="19"/>
      <c r="WTX4" s="19"/>
      <c r="WTY4" s="19"/>
      <c r="WTZ4" s="19"/>
      <c r="WUA4" s="19"/>
      <c r="WUB4" s="19"/>
      <c r="WUC4" s="19"/>
      <c r="WUD4" s="19"/>
      <c r="WUE4" s="19"/>
      <c r="WUF4" s="19"/>
      <c r="WUG4" s="19"/>
      <c r="WUH4" s="19"/>
      <c r="WUI4" s="19"/>
      <c r="WUJ4" s="19"/>
      <c r="WUK4" s="19"/>
      <c r="WUL4" s="19"/>
      <c r="WUM4" s="19"/>
      <c r="WUN4" s="19"/>
      <c r="WUO4" s="19"/>
      <c r="WUP4" s="19"/>
      <c r="WUQ4" s="19"/>
      <c r="WUR4" s="19"/>
      <c r="WUS4" s="19"/>
      <c r="WUT4" s="19"/>
      <c r="WUU4" s="19"/>
      <c r="WUV4" s="19"/>
      <c r="WUW4" s="19"/>
      <c r="WUX4" s="19"/>
      <c r="WUY4" s="19"/>
      <c r="WUZ4" s="19"/>
      <c r="WVA4" s="19"/>
      <c r="WVB4" s="19"/>
      <c r="WVC4" s="19"/>
      <c r="WVD4" s="19"/>
      <c r="WVE4" s="19"/>
      <c r="WVF4" s="19"/>
      <c r="WVG4" s="19"/>
      <c r="WVH4" s="19"/>
      <c r="WVI4" s="19"/>
      <c r="WVJ4" s="19"/>
      <c r="WVK4" s="19"/>
      <c r="WVL4" s="19"/>
      <c r="WVM4" s="19"/>
      <c r="WVN4" s="19"/>
      <c r="WVO4" s="19"/>
      <c r="WVP4" s="19"/>
      <c r="WVQ4" s="19"/>
      <c r="WVR4" s="19"/>
      <c r="WVS4" s="19"/>
      <c r="WVT4" s="19"/>
      <c r="WVU4" s="19"/>
      <c r="WVV4" s="19"/>
      <c r="WVW4" s="19"/>
      <c r="WVX4" s="19"/>
      <c r="WVY4" s="19"/>
      <c r="WVZ4" s="19"/>
      <c r="WWA4" s="19"/>
      <c r="WWB4" s="19"/>
      <c r="WWC4" s="19"/>
      <c r="WWD4" s="19"/>
      <c r="WWE4" s="19"/>
      <c r="WWF4" s="19"/>
      <c r="WWG4" s="19"/>
      <c r="WWH4" s="19"/>
      <c r="WWI4" s="19"/>
      <c r="WWJ4" s="19"/>
      <c r="WWK4" s="19"/>
      <c r="WWL4" s="19"/>
      <c r="WWM4" s="19"/>
      <c r="WWN4" s="19"/>
      <c r="WWO4" s="19"/>
      <c r="WWP4" s="19"/>
      <c r="WWQ4" s="19"/>
      <c r="WWR4" s="19"/>
      <c r="WWS4" s="19"/>
      <c r="WWT4" s="19"/>
      <c r="WWU4" s="19"/>
      <c r="WWV4" s="19"/>
      <c r="WWW4" s="19"/>
      <c r="WWX4" s="19"/>
      <c r="WWY4" s="19"/>
      <c r="WWZ4" s="19"/>
      <c r="WXA4" s="19"/>
      <c r="WXB4" s="19"/>
      <c r="WXC4" s="19"/>
      <c r="WXD4" s="19"/>
      <c r="WXE4" s="19"/>
      <c r="WXF4" s="19"/>
      <c r="WXG4" s="19"/>
      <c r="WXH4" s="19"/>
      <c r="WXI4" s="19"/>
      <c r="WXJ4" s="19"/>
      <c r="WXK4" s="19"/>
      <c r="WXL4" s="19"/>
      <c r="WXM4" s="19"/>
      <c r="WXN4" s="19"/>
      <c r="WXO4" s="19"/>
      <c r="WXP4" s="19"/>
      <c r="WXQ4" s="19"/>
      <c r="WXR4" s="19"/>
      <c r="WXS4" s="19"/>
      <c r="WXT4" s="19"/>
      <c r="WXU4" s="19"/>
      <c r="WXV4" s="19"/>
      <c r="WXW4" s="19"/>
      <c r="WXX4" s="19"/>
      <c r="WXY4" s="19"/>
      <c r="WXZ4" s="19"/>
      <c r="WYA4" s="19"/>
      <c r="WYB4" s="19"/>
      <c r="WYC4" s="19"/>
      <c r="WYD4" s="19"/>
      <c r="WYE4" s="19"/>
      <c r="WYF4" s="19"/>
      <c r="WYG4" s="19"/>
      <c r="WYH4" s="19"/>
      <c r="WYI4" s="19"/>
      <c r="WYJ4" s="19"/>
      <c r="WYK4" s="19"/>
      <c r="WYL4" s="19"/>
      <c r="WYM4" s="19"/>
      <c r="WYN4" s="19"/>
      <c r="WYO4" s="19"/>
      <c r="WYP4" s="19"/>
      <c r="WYQ4" s="19"/>
      <c r="WYR4" s="19"/>
      <c r="WYS4" s="19"/>
      <c r="WYT4" s="19"/>
      <c r="WYU4" s="19"/>
      <c r="WYV4" s="19"/>
      <c r="WYW4" s="19"/>
      <c r="WYX4" s="19"/>
      <c r="WYY4" s="19"/>
      <c r="WYZ4" s="19"/>
      <c r="WZA4" s="19"/>
      <c r="WZB4" s="19"/>
      <c r="WZC4" s="19"/>
      <c r="WZD4" s="19"/>
      <c r="WZE4" s="19"/>
      <c r="WZF4" s="19"/>
      <c r="WZG4" s="19"/>
      <c r="WZH4" s="19"/>
      <c r="WZI4" s="19"/>
      <c r="WZJ4" s="19"/>
      <c r="WZK4" s="19"/>
      <c r="WZL4" s="19"/>
      <c r="WZM4" s="19"/>
      <c r="WZN4" s="19"/>
      <c r="WZO4" s="19"/>
      <c r="WZP4" s="19"/>
      <c r="WZQ4" s="19"/>
      <c r="WZR4" s="19"/>
      <c r="WZS4" s="19"/>
      <c r="WZT4" s="19"/>
      <c r="WZU4" s="19"/>
      <c r="WZV4" s="19"/>
      <c r="WZW4" s="19"/>
      <c r="WZX4" s="19"/>
      <c r="WZY4" s="19"/>
      <c r="WZZ4" s="19"/>
      <c r="XAA4" s="19"/>
      <c r="XAB4" s="19"/>
      <c r="XAC4" s="19"/>
      <c r="XAD4" s="19"/>
      <c r="XAE4" s="19"/>
      <c r="XAF4" s="19"/>
      <c r="XAG4" s="19"/>
      <c r="XAH4" s="19"/>
      <c r="XAI4" s="19"/>
      <c r="XAJ4" s="19"/>
      <c r="XAK4" s="19"/>
      <c r="XAL4" s="19"/>
      <c r="XAM4" s="19"/>
      <c r="XAN4" s="19"/>
      <c r="XAO4" s="19"/>
      <c r="XAP4" s="19"/>
      <c r="XAQ4" s="19"/>
      <c r="XAR4" s="19"/>
      <c r="XAS4" s="19"/>
      <c r="XAT4" s="19"/>
      <c r="XAU4" s="19"/>
      <c r="XAV4" s="19"/>
      <c r="XAW4" s="19"/>
      <c r="XAX4" s="19"/>
      <c r="XAY4" s="19"/>
      <c r="XAZ4" s="19"/>
      <c r="XBA4" s="19"/>
      <c r="XBB4" s="19"/>
      <c r="XBC4" s="19"/>
      <c r="XBD4" s="19"/>
      <c r="XBE4" s="19"/>
      <c r="XBF4" s="19"/>
      <c r="XBG4" s="19"/>
      <c r="XBH4" s="19"/>
      <c r="XBI4" s="19"/>
      <c r="XBJ4" s="19"/>
      <c r="XBK4" s="19"/>
      <c r="XBL4" s="19"/>
      <c r="XBM4" s="19"/>
      <c r="XBN4" s="19"/>
      <c r="XBO4" s="19"/>
      <c r="XBP4" s="19"/>
      <c r="XBQ4" s="19"/>
      <c r="XBR4" s="19"/>
      <c r="XBS4" s="19"/>
      <c r="XBT4" s="19"/>
      <c r="XBU4" s="19"/>
      <c r="XBV4" s="19"/>
      <c r="XBW4" s="19"/>
      <c r="XBX4" s="19"/>
      <c r="XBY4" s="19"/>
      <c r="XBZ4" s="19"/>
      <c r="XCA4" s="19"/>
      <c r="XCB4" s="19"/>
      <c r="XCC4" s="19"/>
      <c r="XCD4" s="19"/>
      <c r="XCE4" s="19"/>
      <c r="XCF4" s="19"/>
      <c r="XCG4" s="19"/>
      <c r="XCH4" s="19"/>
      <c r="XCI4" s="19"/>
      <c r="XCJ4" s="19"/>
      <c r="XCK4" s="19"/>
      <c r="XCL4" s="19"/>
      <c r="XCM4" s="19"/>
      <c r="XCN4" s="19"/>
      <c r="XCO4" s="19"/>
      <c r="XCP4" s="19"/>
      <c r="XCQ4" s="19"/>
      <c r="XCR4" s="19"/>
      <c r="XCS4" s="19"/>
      <c r="XCT4" s="19"/>
      <c r="XCU4" s="19"/>
      <c r="XCV4" s="19"/>
      <c r="XCW4" s="19"/>
      <c r="XCX4" s="19"/>
      <c r="XCY4" s="19"/>
      <c r="XCZ4" s="19"/>
      <c r="XDA4" s="19"/>
      <c r="XDB4" s="19"/>
      <c r="XDC4" s="19"/>
      <c r="XDD4" s="19"/>
      <c r="XDE4" s="19"/>
      <c r="XDF4" s="19"/>
      <c r="XDG4" s="19"/>
      <c r="XDH4" s="19"/>
      <c r="XDI4" s="19"/>
      <c r="XDJ4" s="19"/>
      <c r="XDK4" s="19"/>
      <c r="XDL4" s="19"/>
      <c r="XDM4" s="19"/>
      <c r="XDN4" s="19"/>
      <c r="XDO4" s="19"/>
      <c r="XDP4" s="19"/>
      <c r="XDQ4" s="19"/>
      <c r="XDR4" s="19"/>
      <c r="XDS4" s="19"/>
      <c r="XDT4" s="19"/>
      <c r="XDU4" s="19"/>
      <c r="XDV4" s="19"/>
      <c r="XDW4" s="19"/>
      <c r="XDX4" s="19"/>
      <c r="XDY4" s="19"/>
      <c r="XDZ4" s="19"/>
      <c r="XEA4" s="19"/>
      <c r="XEB4" s="19"/>
      <c r="XEC4" s="19"/>
      <c r="XED4" s="19"/>
      <c r="XEE4" s="19"/>
      <c r="XEF4" s="19"/>
      <c r="XEG4" s="19"/>
      <c r="XEH4" s="19"/>
      <c r="XEI4" s="19"/>
      <c r="XEJ4" s="19"/>
      <c r="XEK4" s="19"/>
      <c r="XEL4" s="19"/>
      <c r="XEM4" s="19"/>
      <c r="XEN4" s="19"/>
      <c r="XEO4" s="19"/>
      <c r="XEP4" s="19"/>
      <c r="XEQ4" s="19"/>
      <c r="XER4" s="19"/>
      <c r="XES4" s="19"/>
      <c r="XET4" s="19"/>
      <c r="XEU4" s="19"/>
      <c r="XEV4" s="19"/>
      <c r="XEW4" s="19"/>
      <c r="XEX4" s="19"/>
      <c r="XEY4" s="19"/>
      <c r="XEZ4" s="19"/>
      <c r="XFA4" s="19"/>
      <c r="XFB4" s="19"/>
      <c r="XFC4" s="19"/>
      <c r="XFD4" s="19"/>
    </row>
    <row r="5" spans="1:16384" x14ac:dyDescent="0.3">
      <c r="A5" s="19"/>
      <c r="B5">
        <v>2015</v>
      </c>
      <c r="C5" s="19"/>
      <c r="D5" s="19"/>
      <c r="E5" s="19"/>
      <c r="F5" s="19"/>
      <c r="G5" s="19">
        <f>BAU早年计算!H64</f>
        <v>834.08638520483805</v>
      </c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19"/>
      <c r="AQ5" s="19"/>
      <c r="AR5" s="19"/>
      <c r="AS5" s="19"/>
      <c r="AT5" s="19"/>
      <c r="AU5" s="19"/>
      <c r="AV5" s="19"/>
      <c r="AW5" s="19"/>
      <c r="AX5" s="19"/>
      <c r="AY5" s="19"/>
      <c r="AZ5" s="19"/>
      <c r="BA5" s="19"/>
      <c r="BB5" s="19"/>
      <c r="BC5" s="19"/>
      <c r="BD5" s="19"/>
      <c r="BE5" s="19"/>
      <c r="BF5" s="19"/>
      <c r="BG5" s="19"/>
      <c r="BH5" s="19"/>
      <c r="BI5" s="19"/>
      <c r="BJ5" s="19"/>
      <c r="BK5" s="19"/>
      <c r="BL5" s="19"/>
      <c r="BM5" s="19"/>
      <c r="BN5" s="19"/>
      <c r="BO5" s="19"/>
      <c r="BP5" s="19"/>
      <c r="BQ5" s="19"/>
      <c r="BR5" s="19"/>
      <c r="BS5" s="19"/>
      <c r="BT5" s="19"/>
      <c r="BU5" s="19"/>
      <c r="BV5" s="19"/>
      <c r="BW5" s="19"/>
      <c r="BX5" s="19"/>
      <c r="BY5" s="19"/>
      <c r="BZ5" s="19"/>
      <c r="CA5" s="19"/>
      <c r="CB5" s="19"/>
      <c r="CC5" s="19"/>
      <c r="CD5" s="19"/>
      <c r="CE5" s="19"/>
      <c r="CF5" s="19"/>
      <c r="CG5" s="19"/>
      <c r="CH5" s="19"/>
      <c r="CI5" s="19"/>
      <c r="CJ5" s="19"/>
      <c r="CK5" s="19"/>
      <c r="CL5" s="19"/>
      <c r="CM5" s="19"/>
      <c r="CN5" s="19"/>
      <c r="CO5" s="19"/>
      <c r="CP5" s="19"/>
      <c r="CQ5" s="19"/>
      <c r="CR5" s="19"/>
      <c r="CS5" s="19"/>
      <c r="CT5" s="19"/>
      <c r="CU5" s="19"/>
      <c r="CV5" s="19"/>
      <c r="CW5" s="19"/>
      <c r="CX5" s="19"/>
      <c r="CY5" s="19"/>
      <c r="CZ5" s="19"/>
      <c r="DA5" s="19"/>
      <c r="DB5" s="19"/>
      <c r="DC5" s="19"/>
      <c r="DD5" s="19"/>
      <c r="DE5" s="19"/>
      <c r="DF5" s="19"/>
      <c r="DG5" s="19"/>
      <c r="DH5" s="19"/>
      <c r="DI5" s="19"/>
      <c r="DJ5" s="19"/>
      <c r="DK5" s="19"/>
      <c r="DL5" s="19"/>
      <c r="DM5" s="19"/>
      <c r="DN5" s="19"/>
      <c r="DO5" s="19"/>
      <c r="DP5" s="19"/>
      <c r="DQ5" s="19"/>
      <c r="DR5" s="19"/>
      <c r="DS5" s="19"/>
      <c r="DT5" s="19"/>
      <c r="DU5" s="19"/>
      <c r="DV5" s="19"/>
      <c r="DW5" s="19"/>
      <c r="DX5" s="19"/>
      <c r="DY5" s="19"/>
      <c r="DZ5" s="19"/>
      <c r="EA5" s="19"/>
      <c r="EB5" s="19"/>
      <c r="EC5" s="19"/>
      <c r="ED5" s="19"/>
      <c r="EE5" s="19"/>
      <c r="EF5" s="19"/>
      <c r="EG5" s="19"/>
      <c r="EH5" s="19"/>
      <c r="EI5" s="19"/>
      <c r="EJ5" s="19"/>
      <c r="EK5" s="19"/>
      <c r="EL5" s="19"/>
      <c r="EM5" s="19"/>
      <c r="EN5" s="19"/>
      <c r="EO5" s="19"/>
      <c r="EP5" s="19"/>
      <c r="EQ5" s="19"/>
      <c r="ER5" s="19"/>
      <c r="ES5" s="19"/>
      <c r="ET5" s="19"/>
      <c r="EU5" s="19"/>
      <c r="EV5" s="19"/>
      <c r="EW5" s="19"/>
      <c r="EX5" s="19"/>
      <c r="EY5" s="19"/>
      <c r="EZ5" s="19"/>
      <c r="FA5" s="19"/>
      <c r="FB5" s="19"/>
      <c r="FC5" s="19"/>
      <c r="FD5" s="19"/>
      <c r="FE5" s="19"/>
      <c r="FF5" s="19"/>
      <c r="FG5" s="19"/>
      <c r="FH5" s="19"/>
      <c r="FI5" s="19"/>
      <c r="FJ5" s="19"/>
      <c r="FK5" s="19"/>
      <c r="FL5" s="19"/>
      <c r="FM5" s="19"/>
      <c r="FN5" s="19"/>
      <c r="FO5" s="19"/>
      <c r="FP5" s="19"/>
      <c r="FQ5" s="19"/>
      <c r="FR5" s="19"/>
      <c r="FS5" s="19"/>
      <c r="FT5" s="19"/>
      <c r="FU5" s="19"/>
      <c r="FV5" s="19"/>
      <c r="FW5" s="19"/>
      <c r="FX5" s="19"/>
      <c r="FY5" s="19"/>
      <c r="FZ5" s="19"/>
      <c r="GA5" s="19"/>
      <c r="GB5" s="19"/>
      <c r="GC5" s="19"/>
      <c r="GD5" s="19"/>
      <c r="GE5" s="19"/>
      <c r="GF5" s="19"/>
      <c r="GG5" s="19"/>
      <c r="GH5" s="19"/>
      <c r="GI5" s="19"/>
      <c r="GJ5" s="19"/>
      <c r="GK5" s="19"/>
      <c r="GL5" s="19"/>
      <c r="GM5" s="19"/>
      <c r="GN5" s="19"/>
      <c r="GO5" s="19"/>
      <c r="GP5" s="19"/>
      <c r="GQ5" s="19"/>
      <c r="GR5" s="19"/>
      <c r="GS5" s="19"/>
      <c r="GT5" s="19"/>
      <c r="GU5" s="19"/>
      <c r="GV5" s="19"/>
      <c r="GW5" s="19"/>
      <c r="GX5" s="19"/>
      <c r="GY5" s="19"/>
      <c r="GZ5" s="19"/>
      <c r="HA5" s="19"/>
      <c r="HB5" s="19"/>
      <c r="HC5" s="19"/>
      <c r="HD5" s="19"/>
      <c r="HE5" s="19"/>
      <c r="HF5" s="19"/>
      <c r="HG5" s="19"/>
      <c r="HH5" s="19"/>
      <c r="HI5" s="19"/>
      <c r="HJ5" s="19"/>
      <c r="HK5" s="19"/>
      <c r="HL5" s="19"/>
      <c r="HM5" s="19"/>
      <c r="HN5" s="19"/>
      <c r="HO5" s="19"/>
      <c r="HP5" s="19"/>
      <c r="HQ5" s="19"/>
      <c r="HR5" s="19"/>
      <c r="HS5" s="19"/>
      <c r="HT5" s="19"/>
      <c r="HU5" s="19"/>
      <c r="HV5" s="19"/>
      <c r="HW5" s="19"/>
      <c r="HX5" s="19"/>
      <c r="HY5" s="19"/>
      <c r="HZ5" s="19"/>
      <c r="IA5" s="19"/>
      <c r="IB5" s="19"/>
      <c r="IC5" s="19"/>
      <c r="ID5" s="19"/>
      <c r="IE5" s="19"/>
      <c r="IF5" s="19"/>
      <c r="IG5" s="19"/>
      <c r="IH5" s="19"/>
      <c r="II5" s="19"/>
      <c r="IJ5" s="19"/>
      <c r="IK5" s="19"/>
      <c r="IL5" s="19"/>
      <c r="IM5" s="19"/>
      <c r="IN5" s="19"/>
      <c r="IO5" s="19"/>
      <c r="IP5" s="19"/>
      <c r="IQ5" s="19"/>
      <c r="IR5" s="19"/>
      <c r="IS5" s="19"/>
      <c r="IT5" s="19"/>
      <c r="IU5" s="19"/>
      <c r="IV5" s="19"/>
      <c r="IW5" s="19"/>
      <c r="IX5" s="19"/>
      <c r="IY5" s="19"/>
      <c r="IZ5" s="19"/>
      <c r="JA5" s="19"/>
      <c r="JB5" s="19"/>
      <c r="JC5" s="19"/>
      <c r="JD5" s="19"/>
      <c r="JE5" s="19"/>
      <c r="JF5" s="19"/>
      <c r="JG5" s="19"/>
      <c r="JH5" s="19"/>
      <c r="JI5" s="19"/>
      <c r="JJ5" s="19"/>
      <c r="JK5" s="19"/>
      <c r="JL5" s="19"/>
      <c r="JM5" s="19"/>
      <c r="JN5" s="19"/>
      <c r="JO5" s="19"/>
      <c r="JP5" s="19"/>
      <c r="JQ5" s="19"/>
      <c r="JR5" s="19"/>
      <c r="JS5" s="19"/>
      <c r="JT5" s="19"/>
      <c r="JU5" s="19"/>
      <c r="JV5" s="19"/>
      <c r="JW5" s="19"/>
      <c r="JX5" s="19"/>
      <c r="JY5" s="19"/>
      <c r="JZ5" s="19"/>
      <c r="KA5" s="19"/>
      <c r="KB5" s="19"/>
      <c r="KC5" s="19"/>
      <c r="KD5" s="19"/>
      <c r="KE5" s="19"/>
      <c r="KF5" s="19"/>
      <c r="KG5" s="19"/>
      <c r="KH5" s="19"/>
      <c r="KI5" s="19"/>
      <c r="KJ5" s="19"/>
      <c r="KK5" s="19"/>
      <c r="KL5" s="19"/>
      <c r="KM5" s="19"/>
      <c r="KN5" s="19"/>
      <c r="KO5" s="19"/>
      <c r="KP5" s="19"/>
      <c r="KQ5" s="19"/>
      <c r="KR5" s="19"/>
      <c r="KS5" s="19"/>
      <c r="KT5" s="19"/>
      <c r="KU5" s="19"/>
      <c r="KV5" s="19"/>
      <c r="KW5" s="19"/>
      <c r="KX5" s="19"/>
      <c r="KY5" s="19"/>
      <c r="KZ5" s="19"/>
      <c r="LA5" s="19"/>
      <c r="LB5" s="19"/>
      <c r="LC5" s="19"/>
      <c r="LD5" s="19"/>
      <c r="LE5" s="19"/>
      <c r="LF5" s="19"/>
      <c r="LG5" s="19"/>
      <c r="LH5" s="19"/>
      <c r="LI5" s="19"/>
      <c r="LJ5" s="19"/>
      <c r="LK5" s="19"/>
      <c r="LL5" s="19"/>
      <c r="LM5" s="19"/>
      <c r="LN5" s="19"/>
      <c r="LO5" s="19"/>
      <c r="LP5" s="19"/>
      <c r="LQ5" s="19"/>
      <c r="LR5" s="19"/>
      <c r="LS5" s="19"/>
      <c r="LT5" s="19"/>
      <c r="LU5" s="19"/>
      <c r="LV5" s="19"/>
      <c r="LW5" s="19"/>
      <c r="LX5" s="19"/>
      <c r="LY5" s="19"/>
      <c r="LZ5" s="19"/>
      <c r="MA5" s="19"/>
      <c r="MB5" s="19"/>
      <c r="MC5" s="19"/>
      <c r="MD5" s="19"/>
      <c r="ME5" s="19"/>
      <c r="MF5" s="19"/>
      <c r="MG5" s="19"/>
      <c r="MH5" s="19"/>
      <c r="MI5" s="19"/>
      <c r="MJ5" s="19"/>
      <c r="MK5" s="19"/>
      <c r="ML5" s="19"/>
      <c r="MM5" s="19"/>
      <c r="MN5" s="19"/>
      <c r="MO5" s="19"/>
      <c r="MP5" s="19"/>
      <c r="MQ5" s="19"/>
      <c r="MR5" s="19"/>
      <c r="MS5" s="19"/>
      <c r="MT5" s="19"/>
      <c r="MU5" s="19"/>
      <c r="MV5" s="19"/>
      <c r="MW5" s="19"/>
      <c r="MX5" s="19"/>
      <c r="MY5" s="19"/>
      <c r="MZ5" s="19"/>
      <c r="NA5" s="19"/>
      <c r="NB5" s="19"/>
      <c r="NC5" s="19"/>
      <c r="ND5" s="19"/>
      <c r="NE5" s="19"/>
      <c r="NF5" s="19"/>
      <c r="NG5" s="19"/>
      <c r="NH5" s="19"/>
      <c r="NI5" s="19"/>
      <c r="NJ5" s="19"/>
      <c r="NK5" s="19"/>
      <c r="NL5" s="19"/>
      <c r="NM5" s="19"/>
      <c r="NN5" s="19"/>
      <c r="NO5" s="19"/>
      <c r="NP5" s="19"/>
      <c r="NQ5" s="19"/>
      <c r="NR5" s="19"/>
      <c r="NS5" s="19"/>
      <c r="NT5" s="19"/>
      <c r="NU5" s="19"/>
      <c r="NV5" s="19"/>
      <c r="NW5" s="19"/>
      <c r="NX5" s="19"/>
      <c r="NY5" s="19"/>
      <c r="NZ5" s="19"/>
      <c r="OA5" s="19"/>
      <c r="OB5" s="19"/>
      <c r="OC5" s="19"/>
      <c r="OD5" s="19"/>
      <c r="OE5" s="19"/>
      <c r="OF5" s="19"/>
      <c r="OG5" s="19"/>
      <c r="OH5" s="19"/>
      <c r="OI5" s="19"/>
      <c r="OJ5" s="19"/>
      <c r="OK5" s="19"/>
      <c r="OL5" s="19"/>
      <c r="OM5" s="19"/>
      <c r="ON5" s="19"/>
      <c r="OO5" s="19"/>
      <c r="OP5" s="19"/>
      <c r="OQ5" s="19"/>
      <c r="OR5" s="19"/>
      <c r="OS5" s="19"/>
      <c r="OT5" s="19"/>
      <c r="OU5" s="19"/>
      <c r="OV5" s="19"/>
      <c r="OW5" s="19"/>
      <c r="OX5" s="19"/>
      <c r="OY5" s="19"/>
      <c r="OZ5" s="19"/>
      <c r="PA5" s="19"/>
      <c r="PB5" s="19"/>
      <c r="PC5" s="19"/>
      <c r="PD5" s="19"/>
      <c r="PE5" s="19"/>
      <c r="PF5" s="19"/>
      <c r="PG5" s="19"/>
      <c r="PH5" s="19"/>
      <c r="PI5" s="19"/>
      <c r="PJ5" s="19"/>
      <c r="PK5" s="19"/>
      <c r="PL5" s="19"/>
      <c r="PM5" s="19"/>
      <c r="PN5" s="19"/>
      <c r="PO5" s="19"/>
      <c r="PP5" s="19"/>
      <c r="PQ5" s="19"/>
      <c r="PR5" s="19"/>
      <c r="PS5" s="19"/>
      <c r="PT5" s="19"/>
      <c r="PU5" s="19"/>
      <c r="PV5" s="19"/>
      <c r="PW5" s="19"/>
      <c r="PX5" s="19"/>
      <c r="PY5" s="19"/>
      <c r="PZ5" s="19"/>
      <c r="QA5" s="19"/>
      <c r="QB5" s="19"/>
      <c r="QC5" s="19"/>
      <c r="QD5" s="19"/>
      <c r="QE5" s="19"/>
      <c r="QF5" s="19"/>
      <c r="QG5" s="19"/>
      <c r="QH5" s="19"/>
      <c r="QI5" s="19"/>
      <c r="QJ5" s="19"/>
      <c r="QK5" s="19"/>
      <c r="QL5" s="19"/>
      <c r="QM5" s="19"/>
      <c r="QN5" s="19"/>
      <c r="QO5" s="19"/>
      <c r="QP5" s="19"/>
      <c r="QQ5" s="19"/>
      <c r="QR5" s="19"/>
      <c r="QS5" s="19"/>
      <c r="QT5" s="19"/>
      <c r="QU5" s="19"/>
      <c r="QV5" s="19"/>
      <c r="QW5" s="19"/>
      <c r="QX5" s="19"/>
      <c r="QY5" s="19"/>
      <c r="QZ5" s="19"/>
      <c r="RA5" s="19"/>
      <c r="RB5" s="19"/>
      <c r="RC5" s="19"/>
      <c r="RD5" s="19"/>
      <c r="RE5" s="19"/>
      <c r="RF5" s="19"/>
      <c r="RG5" s="19"/>
      <c r="RH5" s="19"/>
      <c r="RI5" s="19"/>
      <c r="RJ5" s="19"/>
      <c r="RK5" s="19"/>
      <c r="RL5" s="19"/>
      <c r="RM5" s="19"/>
      <c r="RN5" s="19"/>
      <c r="RO5" s="19"/>
      <c r="RP5" s="19"/>
      <c r="RQ5" s="19"/>
      <c r="RR5" s="19"/>
      <c r="RS5" s="19"/>
      <c r="RT5" s="19"/>
      <c r="RU5" s="19"/>
      <c r="RV5" s="19"/>
      <c r="RW5" s="19"/>
      <c r="RX5" s="19"/>
      <c r="RY5" s="19"/>
      <c r="RZ5" s="19"/>
      <c r="SA5" s="19"/>
      <c r="SB5" s="19"/>
      <c r="SC5" s="19"/>
      <c r="SD5" s="19"/>
      <c r="SE5" s="19"/>
      <c r="SF5" s="19"/>
      <c r="SG5" s="19"/>
      <c r="SH5" s="19"/>
      <c r="SI5" s="19"/>
      <c r="SJ5" s="19"/>
      <c r="SK5" s="19"/>
      <c r="SL5" s="19"/>
      <c r="SM5" s="19"/>
      <c r="SN5" s="19"/>
      <c r="SO5" s="19"/>
      <c r="SP5" s="19"/>
      <c r="SQ5" s="19"/>
      <c r="SR5" s="19"/>
      <c r="SS5" s="19"/>
      <c r="ST5" s="19"/>
      <c r="SU5" s="19"/>
      <c r="SV5" s="19"/>
      <c r="SW5" s="19"/>
      <c r="SX5" s="19"/>
      <c r="SY5" s="19"/>
      <c r="SZ5" s="19"/>
      <c r="TA5" s="19"/>
      <c r="TB5" s="19"/>
      <c r="TC5" s="19"/>
      <c r="TD5" s="19"/>
      <c r="TE5" s="19"/>
      <c r="TF5" s="19"/>
      <c r="TG5" s="19"/>
      <c r="TH5" s="19"/>
      <c r="TI5" s="19"/>
      <c r="TJ5" s="19"/>
      <c r="TK5" s="19"/>
      <c r="TL5" s="19"/>
      <c r="TM5" s="19"/>
      <c r="TN5" s="19"/>
      <c r="TO5" s="19"/>
      <c r="TP5" s="19"/>
      <c r="TQ5" s="19"/>
      <c r="TR5" s="19"/>
      <c r="TS5" s="19"/>
      <c r="TT5" s="19"/>
      <c r="TU5" s="19"/>
      <c r="TV5" s="19"/>
      <c r="TW5" s="19"/>
      <c r="TX5" s="19"/>
      <c r="TY5" s="19"/>
      <c r="TZ5" s="19"/>
      <c r="UA5" s="19"/>
      <c r="UB5" s="19"/>
      <c r="UC5" s="19"/>
      <c r="UD5" s="19"/>
      <c r="UE5" s="19"/>
      <c r="UF5" s="19"/>
      <c r="UG5" s="19"/>
      <c r="UH5" s="19"/>
      <c r="UI5" s="19"/>
      <c r="UJ5" s="19"/>
      <c r="UK5" s="19"/>
      <c r="UL5" s="19"/>
      <c r="UM5" s="19"/>
      <c r="UN5" s="19"/>
      <c r="UO5" s="19"/>
      <c r="UP5" s="19"/>
      <c r="UQ5" s="19"/>
      <c r="UR5" s="19"/>
      <c r="US5" s="19"/>
      <c r="UT5" s="19"/>
      <c r="UU5" s="19"/>
      <c r="UV5" s="19"/>
      <c r="UW5" s="19"/>
      <c r="UX5" s="19"/>
      <c r="UY5" s="19"/>
      <c r="UZ5" s="19"/>
      <c r="VA5" s="19"/>
      <c r="VB5" s="19"/>
      <c r="VC5" s="19"/>
      <c r="VD5" s="19"/>
      <c r="VE5" s="19"/>
      <c r="VF5" s="19"/>
      <c r="VG5" s="19"/>
      <c r="VH5" s="19"/>
      <c r="VI5" s="19"/>
      <c r="VJ5" s="19"/>
      <c r="VK5" s="19"/>
      <c r="VL5" s="19"/>
      <c r="VM5" s="19"/>
      <c r="VN5" s="19"/>
      <c r="VO5" s="19"/>
      <c r="VP5" s="19"/>
      <c r="VQ5" s="19"/>
      <c r="VR5" s="19"/>
      <c r="VS5" s="19"/>
      <c r="VT5" s="19"/>
      <c r="VU5" s="19"/>
      <c r="VV5" s="19"/>
      <c r="VW5" s="19"/>
      <c r="VX5" s="19"/>
      <c r="VY5" s="19"/>
      <c r="VZ5" s="19"/>
      <c r="WA5" s="19"/>
      <c r="WB5" s="19"/>
      <c r="WC5" s="19"/>
      <c r="WD5" s="19"/>
      <c r="WE5" s="19"/>
      <c r="WF5" s="19"/>
      <c r="WG5" s="19"/>
      <c r="WH5" s="19"/>
      <c r="WI5" s="19"/>
      <c r="WJ5" s="19"/>
      <c r="WK5" s="19"/>
      <c r="WL5" s="19"/>
      <c r="WM5" s="19"/>
      <c r="WN5" s="19"/>
      <c r="WO5" s="19"/>
      <c r="WP5" s="19"/>
      <c r="WQ5" s="19"/>
      <c r="WR5" s="19"/>
      <c r="WS5" s="19"/>
      <c r="WT5" s="19"/>
      <c r="WU5" s="19"/>
      <c r="WV5" s="19"/>
      <c r="WW5" s="19"/>
      <c r="WX5" s="19"/>
      <c r="WY5" s="19"/>
      <c r="WZ5" s="19"/>
      <c r="XA5" s="19"/>
      <c r="XB5" s="19"/>
      <c r="XC5" s="19"/>
      <c r="XD5" s="19"/>
      <c r="XE5" s="19"/>
      <c r="XF5" s="19"/>
      <c r="XG5" s="19"/>
      <c r="XH5" s="19"/>
      <c r="XI5" s="19"/>
      <c r="XJ5" s="19"/>
      <c r="XK5" s="19"/>
      <c r="XL5" s="19"/>
      <c r="XM5" s="19"/>
      <c r="XN5" s="19"/>
      <c r="XO5" s="19"/>
      <c r="XP5" s="19"/>
      <c r="XQ5" s="19"/>
      <c r="XR5" s="19"/>
      <c r="XS5" s="19"/>
      <c r="XT5" s="19"/>
      <c r="XU5" s="19"/>
      <c r="XV5" s="19"/>
      <c r="XW5" s="19"/>
      <c r="XX5" s="19"/>
      <c r="XY5" s="19"/>
      <c r="XZ5" s="19"/>
      <c r="YA5" s="19"/>
      <c r="YB5" s="19"/>
      <c r="YC5" s="19"/>
      <c r="YD5" s="19"/>
      <c r="YE5" s="19"/>
      <c r="YF5" s="19"/>
      <c r="YG5" s="19"/>
      <c r="YH5" s="19"/>
      <c r="YI5" s="19"/>
      <c r="YJ5" s="19"/>
      <c r="YK5" s="19"/>
      <c r="YL5" s="19"/>
      <c r="YM5" s="19"/>
      <c r="YN5" s="19"/>
      <c r="YO5" s="19"/>
      <c r="YP5" s="19"/>
      <c r="YQ5" s="19"/>
      <c r="YR5" s="19"/>
      <c r="YS5" s="19"/>
      <c r="YT5" s="19"/>
      <c r="YU5" s="19"/>
      <c r="YV5" s="19"/>
      <c r="YW5" s="19"/>
      <c r="YX5" s="19"/>
      <c r="YY5" s="19"/>
      <c r="YZ5" s="19"/>
      <c r="ZA5" s="19"/>
      <c r="ZB5" s="19"/>
      <c r="ZC5" s="19"/>
      <c r="ZD5" s="19"/>
      <c r="ZE5" s="19"/>
      <c r="ZF5" s="19"/>
      <c r="ZG5" s="19"/>
      <c r="ZH5" s="19"/>
      <c r="ZI5" s="19"/>
      <c r="ZJ5" s="19"/>
      <c r="ZK5" s="19"/>
      <c r="ZL5" s="19"/>
      <c r="ZM5" s="19"/>
      <c r="ZN5" s="19"/>
      <c r="ZO5" s="19"/>
      <c r="ZP5" s="19"/>
      <c r="ZQ5" s="19"/>
      <c r="ZR5" s="19"/>
      <c r="ZS5" s="19"/>
      <c r="ZT5" s="19"/>
      <c r="ZU5" s="19"/>
      <c r="ZV5" s="19"/>
      <c r="ZW5" s="19"/>
      <c r="ZX5" s="19"/>
      <c r="ZY5" s="19"/>
      <c r="ZZ5" s="19"/>
      <c r="AAA5" s="19"/>
      <c r="AAB5" s="19"/>
      <c r="AAC5" s="19"/>
      <c r="AAD5" s="19"/>
      <c r="AAE5" s="19"/>
      <c r="AAF5" s="19"/>
      <c r="AAG5" s="19"/>
      <c r="AAH5" s="19"/>
      <c r="AAI5" s="19"/>
      <c r="AAJ5" s="19"/>
      <c r="AAK5" s="19"/>
      <c r="AAL5" s="19"/>
      <c r="AAM5" s="19"/>
      <c r="AAN5" s="19"/>
      <c r="AAO5" s="19"/>
      <c r="AAP5" s="19"/>
      <c r="AAQ5" s="19"/>
      <c r="AAR5" s="19"/>
      <c r="AAS5" s="19"/>
      <c r="AAT5" s="19"/>
      <c r="AAU5" s="19"/>
      <c r="AAV5" s="19"/>
      <c r="AAW5" s="19"/>
      <c r="AAX5" s="19"/>
      <c r="AAY5" s="19"/>
      <c r="AAZ5" s="19"/>
      <c r="ABA5" s="19"/>
      <c r="ABB5" s="19"/>
      <c r="ABC5" s="19"/>
      <c r="ABD5" s="19"/>
      <c r="ABE5" s="19"/>
      <c r="ABF5" s="19"/>
      <c r="ABG5" s="19"/>
      <c r="ABH5" s="19"/>
      <c r="ABI5" s="19"/>
      <c r="ABJ5" s="19"/>
      <c r="ABK5" s="19"/>
      <c r="ABL5" s="19"/>
      <c r="ABM5" s="19"/>
      <c r="ABN5" s="19"/>
      <c r="ABO5" s="19"/>
      <c r="ABP5" s="19"/>
      <c r="ABQ5" s="19"/>
      <c r="ABR5" s="19"/>
      <c r="ABS5" s="19"/>
      <c r="ABT5" s="19"/>
      <c r="ABU5" s="19"/>
      <c r="ABV5" s="19"/>
      <c r="ABW5" s="19"/>
      <c r="ABX5" s="19"/>
      <c r="ABY5" s="19"/>
      <c r="ABZ5" s="19"/>
      <c r="ACA5" s="19"/>
      <c r="ACB5" s="19"/>
      <c r="ACC5" s="19"/>
      <c r="ACD5" s="19"/>
      <c r="ACE5" s="19"/>
      <c r="ACF5" s="19"/>
      <c r="ACG5" s="19"/>
      <c r="ACH5" s="19"/>
      <c r="ACI5" s="19"/>
      <c r="ACJ5" s="19"/>
      <c r="ACK5" s="19"/>
      <c r="ACL5" s="19"/>
      <c r="ACM5" s="19"/>
      <c r="ACN5" s="19"/>
      <c r="ACO5" s="19"/>
      <c r="ACP5" s="19"/>
      <c r="ACQ5" s="19"/>
      <c r="ACR5" s="19"/>
      <c r="ACS5" s="19"/>
      <c r="ACT5" s="19"/>
      <c r="ACU5" s="19"/>
      <c r="ACV5" s="19"/>
      <c r="ACW5" s="19"/>
      <c r="ACX5" s="19"/>
      <c r="ACY5" s="19"/>
      <c r="ACZ5" s="19"/>
      <c r="ADA5" s="19"/>
      <c r="ADB5" s="19"/>
      <c r="ADC5" s="19"/>
      <c r="ADD5" s="19"/>
      <c r="ADE5" s="19"/>
      <c r="ADF5" s="19"/>
      <c r="ADG5" s="19"/>
      <c r="ADH5" s="19"/>
      <c r="ADI5" s="19"/>
      <c r="ADJ5" s="19"/>
      <c r="ADK5" s="19"/>
      <c r="ADL5" s="19"/>
      <c r="ADM5" s="19"/>
      <c r="ADN5" s="19"/>
      <c r="ADO5" s="19"/>
      <c r="ADP5" s="19"/>
      <c r="ADQ5" s="19"/>
      <c r="ADR5" s="19"/>
      <c r="ADS5" s="19"/>
      <c r="ADT5" s="19"/>
      <c r="ADU5" s="19"/>
      <c r="ADV5" s="19"/>
      <c r="ADW5" s="19"/>
      <c r="ADX5" s="19"/>
      <c r="ADY5" s="19"/>
      <c r="ADZ5" s="19"/>
      <c r="AEA5" s="19"/>
      <c r="AEB5" s="19"/>
      <c r="AEC5" s="19"/>
      <c r="AED5" s="19"/>
      <c r="AEE5" s="19"/>
      <c r="AEF5" s="19"/>
      <c r="AEG5" s="19"/>
      <c r="AEH5" s="19"/>
      <c r="AEI5" s="19"/>
      <c r="AEJ5" s="19"/>
      <c r="AEK5" s="19"/>
      <c r="AEL5" s="19"/>
      <c r="AEM5" s="19"/>
      <c r="AEN5" s="19"/>
      <c r="AEO5" s="19"/>
      <c r="AEP5" s="19"/>
      <c r="AEQ5" s="19"/>
      <c r="AER5" s="19"/>
      <c r="AES5" s="19"/>
      <c r="AET5" s="19"/>
      <c r="AEU5" s="19"/>
      <c r="AEV5" s="19"/>
      <c r="AEW5" s="19"/>
      <c r="AEX5" s="19"/>
      <c r="AEY5" s="19"/>
      <c r="AEZ5" s="19"/>
      <c r="AFA5" s="19"/>
      <c r="AFB5" s="19"/>
      <c r="AFC5" s="19"/>
      <c r="AFD5" s="19"/>
      <c r="AFE5" s="19"/>
      <c r="AFF5" s="19"/>
      <c r="AFG5" s="19"/>
      <c r="AFH5" s="19"/>
      <c r="AFI5" s="19"/>
      <c r="AFJ5" s="19"/>
      <c r="AFK5" s="19"/>
      <c r="AFL5" s="19"/>
      <c r="AFM5" s="19"/>
      <c r="AFN5" s="19"/>
      <c r="AFO5" s="19"/>
      <c r="AFP5" s="19"/>
      <c r="AFQ5" s="19"/>
      <c r="AFR5" s="19"/>
      <c r="AFS5" s="19"/>
      <c r="AFT5" s="19"/>
      <c r="AFU5" s="19"/>
      <c r="AFV5" s="19"/>
      <c r="AFW5" s="19"/>
      <c r="AFX5" s="19"/>
      <c r="AFY5" s="19"/>
      <c r="AFZ5" s="19"/>
      <c r="AGA5" s="19"/>
      <c r="AGB5" s="19"/>
      <c r="AGC5" s="19"/>
      <c r="AGD5" s="19"/>
      <c r="AGE5" s="19"/>
      <c r="AGF5" s="19"/>
      <c r="AGG5" s="19"/>
      <c r="AGH5" s="19"/>
      <c r="AGI5" s="19"/>
      <c r="AGJ5" s="19"/>
      <c r="AGK5" s="19"/>
      <c r="AGL5" s="19"/>
      <c r="AGM5" s="19"/>
      <c r="AGN5" s="19"/>
      <c r="AGO5" s="19"/>
      <c r="AGP5" s="19"/>
      <c r="AGQ5" s="19"/>
      <c r="AGR5" s="19"/>
      <c r="AGS5" s="19"/>
      <c r="AGT5" s="19"/>
      <c r="AGU5" s="19"/>
      <c r="AGV5" s="19"/>
      <c r="AGW5" s="19"/>
      <c r="AGX5" s="19"/>
      <c r="AGY5" s="19"/>
      <c r="AGZ5" s="19"/>
      <c r="AHA5" s="19"/>
      <c r="AHB5" s="19"/>
      <c r="AHC5" s="19"/>
      <c r="AHD5" s="19"/>
      <c r="AHE5" s="19"/>
      <c r="AHF5" s="19"/>
      <c r="AHG5" s="19"/>
      <c r="AHH5" s="19"/>
      <c r="AHI5" s="19"/>
      <c r="AHJ5" s="19"/>
      <c r="AHK5" s="19"/>
      <c r="AHL5" s="19"/>
      <c r="AHM5" s="19"/>
      <c r="AHN5" s="19"/>
      <c r="AHO5" s="19"/>
      <c r="AHP5" s="19"/>
      <c r="AHQ5" s="19"/>
      <c r="AHR5" s="19"/>
      <c r="AHS5" s="19"/>
      <c r="AHT5" s="19"/>
      <c r="AHU5" s="19"/>
      <c r="AHV5" s="19"/>
      <c r="AHW5" s="19"/>
      <c r="AHX5" s="19"/>
      <c r="AHY5" s="19"/>
      <c r="AHZ5" s="19"/>
      <c r="AIA5" s="19"/>
      <c r="AIB5" s="19"/>
      <c r="AIC5" s="19"/>
      <c r="AID5" s="19"/>
      <c r="AIE5" s="19"/>
      <c r="AIF5" s="19"/>
      <c r="AIG5" s="19"/>
      <c r="AIH5" s="19"/>
      <c r="AII5" s="19"/>
      <c r="AIJ5" s="19"/>
      <c r="AIK5" s="19"/>
      <c r="AIL5" s="19"/>
      <c r="AIM5" s="19"/>
      <c r="AIN5" s="19"/>
      <c r="AIO5" s="19"/>
      <c r="AIP5" s="19"/>
      <c r="AIQ5" s="19"/>
      <c r="AIR5" s="19"/>
      <c r="AIS5" s="19"/>
      <c r="AIT5" s="19"/>
      <c r="AIU5" s="19"/>
      <c r="AIV5" s="19"/>
      <c r="AIW5" s="19"/>
      <c r="AIX5" s="19"/>
      <c r="AIY5" s="19"/>
      <c r="AIZ5" s="19"/>
      <c r="AJA5" s="19"/>
      <c r="AJB5" s="19"/>
      <c r="AJC5" s="19"/>
      <c r="AJD5" s="19"/>
      <c r="AJE5" s="19"/>
      <c r="AJF5" s="19"/>
      <c r="AJG5" s="19"/>
      <c r="AJH5" s="19"/>
      <c r="AJI5" s="19"/>
      <c r="AJJ5" s="19"/>
      <c r="AJK5" s="19"/>
      <c r="AJL5" s="19"/>
      <c r="AJM5" s="19"/>
      <c r="AJN5" s="19"/>
      <c r="AJO5" s="19"/>
      <c r="AJP5" s="19"/>
      <c r="AJQ5" s="19"/>
      <c r="AJR5" s="19"/>
      <c r="AJS5" s="19"/>
      <c r="AJT5" s="19"/>
      <c r="AJU5" s="19"/>
      <c r="AJV5" s="19"/>
      <c r="AJW5" s="19"/>
      <c r="AJX5" s="19"/>
      <c r="AJY5" s="19"/>
      <c r="AJZ5" s="19"/>
      <c r="AKA5" s="19"/>
      <c r="AKB5" s="19"/>
      <c r="AKC5" s="19"/>
      <c r="AKD5" s="19"/>
      <c r="AKE5" s="19"/>
      <c r="AKF5" s="19"/>
      <c r="AKG5" s="19"/>
      <c r="AKH5" s="19"/>
      <c r="AKI5" s="19"/>
      <c r="AKJ5" s="19"/>
      <c r="AKK5" s="19"/>
      <c r="AKL5" s="19"/>
      <c r="AKM5" s="19"/>
      <c r="AKN5" s="19"/>
      <c r="AKO5" s="19"/>
      <c r="AKP5" s="19"/>
      <c r="AKQ5" s="19"/>
      <c r="AKR5" s="19"/>
      <c r="AKS5" s="19"/>
      <c r="AKT5" s="19"/>
      <c r="AKU5" s="19"/>
      <c r="AKV5" s="19"/>
      <c r="AKW5" s="19"/>
      <c r="AKX5" s="19"/>
      <c r="AKY5" s="19"/>
      <c r="AKZ5" s="19"/>
      <c r="ALA5" s="19"/>
      <c r="ALB5" s="19"/>
      <c r="ALC5" s="19"/>
      <c r="ALD5" s="19"/>
      <c r="ALE5" s="19"/>
      <c r="ALF5" s="19"/>
      <c r="ALG5" s="19"/>
      <c r="ALH5" s="19"/>
      <c r="ALI5" s="19"/>
      <c r="ALJ5" s="19"/>
      <c r="ALK5" s="19"/>
      <c r="ALL5" s="19"/>
      <c r="ALM5" s="19"/>
      <c r="ALN5" s="19"/>
      <c r="ALO5" s="19"/>
      <c r="ALP5" s="19"/>
      <c r="ALQ5" s="19"/>
      <c r="ALR5" s="19"/>
      <c r="ALS5" s="19"/>
      <c r="ALT5" s="19"/>
      <c r="ALU5" s="19"/>
      <c r="ALV5" s="19"/>
      <c r="ALW5" s="19"/>
      <c r="ALX5" s="19"/>
      <c r="ALY5" s="19"/>
      <c r="ALZ5" s="19"/>
      <c r="AMA5" s="19"/>
      <c r="AMB5" s="19"/>
      <c r="AMC5" s="19"/>
      <c r="AMD5" s="19"/>
      <c r="AME5" s="19"/>
      <c r="AMF5" s="19"/>
      <c r="AMG5" s="19"/>
      <c r="AMH5" s="19"/>
      <c r="AMI5" s="19"/>
      <c r="AMJ5" s="19"/>
      <c r="AMK5" s="19"/>
      <c r="AML5" s="19"/>
      <c r="AMM5" s="19"/>
      <c r="AMN5" s="19"/>
      <c r="AMO5" s="19"/>
      <c r="AMP5" s="19"/>
      <c r="AMQ5" s="19"/>
      <c r="AMR5" s="19"/>
      <c r="AMS5" s="19"/>
      <c r="AMT5" s="19"/>
      <c r="AMU5" s="19"/>
      <c r="AMV5" s="19"/>
      <c r="AMW5" s="19"/>
      <c r="AMX5" s="19"/>
      <c r="AMY5" s="19"/>
      <c r="AMZ5" s="19"/>
      <c r="ANA5" s="19"/>
      <c r="ANB5" s="19"/>
      <c r="ANC5" s="19"/>
      <c r="AND5" s="19"/>
      <c r="ANE5" s="19"/>
      <c r="ANF5" s="19"/>
      <c r="ANG5" s="19"/>
      <c r="ANH5" s="19"/>
      <c r="ANI5" s="19"/>
      <c r="ANJ5" s="19"/>
      <c r="ANK5" s="19"/>
      <c r="ANL5" s="19"/>
      <c r="ANM5" s="19"/>
      <c r="ANN5" s="19"/>
      <c r="ANO5" s="19"/>
      <c r="ANP5" s="19"/>
      <c r="ANQ5" s="19"/>
      <c r="ANR5" s="19"/>
      <c r="ANS5" s="19"/>
      <c r="ANT5" s="19"/>
      <c r="ANU5" s="19"/>
      <c r="ANV5" s="19"/>
      <c r="ANW5" s="19"/>
      <c r="ANX5" s="19"/>
      <c r="ANY5" s="19"/>
      <c r="ANZ5" s="19"/>
      <c r="AOA5" s="19"/>
      <c r="AOB5" s="19"/>
      <c r="AOC5" s="19"/>
      <c r="AOD5" s="19"/>
      <c r="AOE5" s="19"/>
      <c r="AOF5" s="19"/>
      <c r="AOG5" s="19"/>
      <c r="AOH5" s="19"/>
      <c r="AOI5" s="19"/>
      <c r="AOJ5" s="19"/>
      <c r="AOK5" s="19"/>
      <c r="AOL5" s="19"/>
      <c r="AOM5" s="19"/>
      <c r="AON5" s="19"/>
      <c r="AOO5" s="19"/>
      <c r="AOP5" s="19"/>
      <c r="AOQ5" s="19"/>
      <c r="AOR5" s="19"/>
      <c r="AOS5" s="19"/>
      <c r="AOT5" s="19"/>
      <c r="AOU5" s="19"/>
      <c r="AOV5" s="19"/>
      <c r="AOW5" s="19"/>
      <c r="AOX5" s="19"/>
      <c r="AOY5" s="19"/>
      <c r="AOZ5" s="19"/>
      <c r="APA5" s="19"/>
      <c r="APB5" s="19"/>
      <c r="APC5" s="19"/>
      <c r="APD5" s="19"/>
      <c r="APE5" s="19"/>
      <c r="APF5" s="19"/>
      <c r="APG5" s="19"/>
      <c r="APH5" s="19"/>
      <c r="API5" s="19"/>
      <c r="APJ5" s="19"/>
      <c r="APK5" s="19"/>
      <c r="APL5" s="19"/>
      <c r="APM5" s="19"/>
      <c r="APN5" s="19"/>
      <c r="APO5" s="19"/>
      <c r="APP5" s="19"/>
      <c r="APQ5" s="19"/>
      <c r="APR5" s="19"/>
      <c r="APS5" s="19"/>
      <c r="APT5" s="19"/>
      <c r="APU5" s="19"/>
      <c r="APV5" s="19"/>
      <c r="APW5" s="19"/>
      <c r="APX5" s="19"/>
      <c r="APY5" s="19"/>
      <c r="APZ5" s="19"/>
      <c r="AQA5" s="19"/>
      <c r="AQB5" s="19"/>
      <c r="AQC5" s="19"/>
      <c r="AQD5" s="19"/>
      <c r="AQE5" s="19"/>
      <c r="AQF5" s="19"/>
      <c r="AQG5" s="19"/>
      <c r="AQH5" s="19"/>
      <c r="AQI5" s="19"/>
      <c r="AQJ5" s="19"/>
      <c r="AQK5" s="19"/>
      <c r="AQL5" s="19"/>
      <c r="AQM5" s="19"/>
      <c r="AQN5" s="19"/>
      <c r="AQO5" s="19"/>
      <c r="AQP5" s="19"/>
      <c r="AQQ5" s="19"/>
      <c r="AQR5" s="19"/>
      <c r="AQS5" s="19"/>
      <c r="AQT5" s="19"/>
      <c r="AQU5" s="19"/>
      <c r="AQV5" s="19"/>
      <c r="AQW5" s="19"/>
      <c r="AQX5" s="19"/>
      <c r="AQY5" s="19"/>
      <c r="AQZ5" s="19"/>
      <c r="ARA5" s="19"/>
      <c r="ARB5" s="19"/>
      <c r="ARC5" s="19"/>
      <c r="ARD5" s="19"/>
      <c r="ARE5" s="19"/>
      <c r="ARF5" s="19"/>
      <c r="ARG5" s="19"/>
      <c r="ARH5" s="19"/>
      <c r="ARI5" s="19"/>
      <c r="ARJ5" s="19"/>
      <c r="ARK5" s="19"/>
      <c r="ARL5" s="19"/>
      <c r="ARM5" s="19"/>
      <c r="ARN5" s="19"/>
      <c r="ARO5" s="19"/>
      <c r="ARP5" s="19"/>
      <c r="ARQ5" s="19"/>
      <c r="ARR5" s="19"/>
      <c r="ARS5" s="19"/>
      <c r="ART5" s="19"/>
      <c r="ARU5" s="19"/>
      <c r="ARV5" s="19"/>
      <c r="ARW5" s="19"/>
      <c r="ARX5" s="19"/>
      <c r="ARY5" s="19"/>
      <c r="ARZ5" s="19"/>
      <c r="ASA5" s="19"/>
      <c r="ASB5" s="19"/>
      <c r="ASC5" s="19"/>
      <c r="ASD5" s="19"/>
      <c r="ASE5" s="19"/>
      <c r="ASF5" s="19"/>
      <c r="ASG5" s="19"/>
      <c r="ASH5" s="19"/>
      <c r="ASI5" s="19"/>
      <c r="ASJ5" s="19"/>
      <c r="ASK5" s="19"/>
      <c r="ASL5" s="19"/>
      <c r="ASM5" s="19"/>
      <c r="ASN5" s="19"/>
      <c r="ASO5" s="19"/>
      <c r="ASP5" s="19"/>
      <c r="ASQ5" s="19"/>
      <c r="ASR5" s="19"/>
      <c r="ASS5" s="19"/>
      <c r="AST5" s="19"/>
      <c r="ASU5" s="19"/>
      <c r="ASV5" s="19"/>
      <c r="ASW5" s="19"/>
      <c r="ASX5" s="19"/>
      <c r="ASY5" s="19"/>
      <c r="ASZ5" s="19"/>
      <c r="ATA5" s="19"/>
      <c r="ATB5" s="19"/>
      <c r="ATC5" s="19"/>
      <c r="ATD5" s="19"/>
      <c r="ATE5" s="19"/>
      <c r="ATF5" s="19"/>
      <c r="ATG5" s="19"/>
      <c r="ATH5" s="19"/>
      <c r="ATI5" s="19"/>
      <c r="ATJ5" s="19"/>
      <c r="ATK5" s="19"/>
      <c r="ATL5" s="19"/>
      <c r="ATM5" s="19"/>
      <c r="ATN5" s="19"/>
      <c r="ATO5" s="19"/>
      <c r="ATP5" s="19"/>
      <c r="ATQ5" s="19"/>
      <c r="ATR5" s="19"/>
      <c r="ATS5" s="19"/>
      <c r="ATT5" s="19"/>
      <c r="ATU5" s="19"/>
      <c r="ATV5" s="19"/>
      <c r="ATW5" s="19"/>
      <c r="ATX5" s="19"/>
      <c r="ATY5" s="19"/>
      <c r="ATZ5" s="19"/>
      <c r="AUA5" s="19"/>
      <c r="AUB5" s="19"/>
      <c r="AUC5" s="19"/>
      <c r="AUD5" s="19"/>
      <c r="AUE5" s="19"/>
      <c r="AUF5" s="19"/>
      <c r="AUG5" s="19"/>
      <c r="AUH5" s="19"/>
      <c r="AUI5" s="19"/>
      <c r="AUJ5" s="19"/>
      <c r="AUK5" s="19"/>
      <c r="AUL5" s="19"/>
      <c r="AUM5" s="19"/>
      <c r="AUN5" s="19"/>
      <c r="AUO5" s="19"/>
      <c r="AUP5" s="19"/>
      <c r="AUQ5" s="19"/>
      <c r="AUR5" s="19"/>
      <c r="AUS5" s="19"/>
      <c r="AUT5" s="19"/>
      <c r="AUU5" s="19"/>
      <c r="AUV5" s="19"/>
      <c r="AUW5" s="19"/>
      <c r="AUX5" s="19"/>
      <c r="AUY5" s="19"/>
      <c r="AUZ5" s="19"/>
      <c r="AVA5" s="19"/>
      <c r="AVB5" s="19"/>
      <c r="AVC5" s="19"/>
      <c r="AVD5" s="19"/>
      <c r="AVE5" s="19"/>
      <c r="AVF5" s="19"/>
      <c r="AVG5" s="19"/>
      <c r="AVH5" s="19"/>
      <c r="AVI5" s="19"/>
      <c r="AVJ5" s="19"/>
      <c r="AVK5" s="19"/>
      <c r="AVL5" s="19"/>
      <c r="AVM5" s="19"/>
      <c r="AVN5" s="19"/>
      <c r="AVO5" s="19"/>
      <c r="AVP5" s="19"/>
      <c r="AVQ5" s="19"/>
      <c r="AVR5" s="19"/>
      <c r="AVS5" s="19"/>
      <c r="AVT5" s="19"/>
      <c r="AVU5" s="19"/>
      <c r="AVV5" s="19"/>
      <c r="AVW5" s="19"/>
      <c r="AVX5" s="19"/>
      <c r="AVY5" s="19"/>
      <c r="AVZ5" s="19"/>
      <c r="AWA5" s="19"/>
      <c r="AWB5" s="19"/>
      <c r="AWC5" s="19"/>
      <c r="AWD5" s="19"/>
      <c r="AWE5" s="19"/>
      <c r="AWF5" s="19"/>
      <c r="AWG5" s="19"/>
      <c r="AWH5" s="19"/>
      <c r="AWI5" s="19"/>
      <c r="AWJ5" s="19"/>
      <c r="AWK5" s="19"/>
      <c r="AWL5" s="19"/>
      <c r="AWM5" s="19"/>
      <c r="AWN5" s="19"/>
      <c r="AWO5" s="19"/>
      <c r="AWP5" s="19"/>
      <c r="AWQ5" s="19"/>
      <c r="AWR5" s="19"/>
      <c r="AWS5" s="19"/>
      <c r="AWT5" s="19"/>
      <c r="AWU5" s="19"/>
      <c r="AWV5" s="19"/>
      <c r="AWW5" s="19"/>
      <c r="AWX5" s="19"/>
      <c r="AWY5" s="19"/>
      <c r="AWZ5" s="19"/>
      <c r="AXA5" s="19"/>
      <c r="AXB5" s="19"/>
      <c r="AXC5" s="19"/>
      <c r="AXD5" s="19"/>
      <c r="AXE5" s="19"/>
      <c r="AXF5" s="19"/>
      <c r="AXG5" s="19"/>
      <c r="AXH5" s="19"/>
      <c r="AXI5" s="19"/>
      <c r="AXJ5" s="19"/>
      <c r="AXK5" s="19"/>
      <c r="AXL5" s="19"/>
      <c r="AXM5" s="19"/>
      <c r="AXN5" s="19"/>
      <c r="AXO5" s="19"/>
      <c r="AXP5" s="19"/>
      <c r="AXQ5" s="19"/>
      <c r="AXR5" s="19"/>
      <c r="AXS5" s="19"/>
      <c r="AXT5" s="19"/>
      <c r="AXU5" s="19"/>
      <c r="AXV5" s="19"/>
      <c r="AXW5" s="19"/>
      <c r="AXX5" s="19"/>
      <c r="AXY5" s="19"/>
      <c r="AXZ5" s="19"/>
      <c r="AYA5" s="19"/>
      <c r="AYB5" s="19"/>
      <c r="AYC5" s="19"/>
      <c r="AYD5" s="19"/>
      <c r="AYE5" s="19"/>
      <c r="AYF5" s="19"/>
      <c r="AYG5" s="19"/>
      <c r="AYH5" s="19"/>
      <c r="AYI5" s="19"/>
      <c r="AYJ5" s="19"/>
      <c r="AYK5" s="19"/>
      <c r="AYL5" s="19"/>
      <c r="AYM5" s="19"/>
      <c r="AYN5" s="19"/>
      <c r="AYO5" s="19"/>
      <c r="AYP5" s="19"/>
      <c r="AYQ5" s="19"/>
      <c r="AYR5" s="19"/>
      <c r="AYS5" s="19"/>
      <c r="AYT5" s="19"/>
      <c r="AYU5" s="19"/>
      <c r="AYV5" s="19"/>
      <c r="AYW5" s="19"/>
      <c r="AYX5" s="19"/>
      <c r="AYY5" s="19"/>
      <c r="AYZ5" s="19"/>
      <c r="AZA5" s="19"/>
      <c r="AZB5" s="19"/>
      <c r="AZC5" s="19"/>
      <c r="AZD5" s="19"/>
      <c r="AZE5" s="19"/>
      <c r="AZF5" s="19"/>
      <c r="AZG5" s="19"/>
      <c r="AZH5" s="19"/>
      <c r="AZI5" s="19"/>
      <c r="AZJ5" s="19"/>
      <c r="AZK5" s="19"/>
      <c r="AZL5" s="19"/>
      <c r="AZM5" s="19"/>
      <c r="AZN5" s="19"/>
      <c r="AZO5" s="19"/>
      <c r="AZP5" s="19"/>
      <c r="AZQ5" s="19"/>
      <c r="AZR5" s="19"/>
      <c r="AZS5" s="19"/>
      <c r="AZT5" s="19"/>
      <c r="AZU5" s="19"/>
      <c r="AZV5" s="19"/>
      <c r="AZW5" s="19"/>
      <c r="AZX5" s="19"/>
      <c r="AZY5" s="19"/>
      <c r="AZZ5" s="19"/>
      <c r="BAA5" s="19"/>
      <c r="BAB5" s="19"/>
      <c r="BAC5" s="19"/>
      <c r="BAD5" s="19"/>
      <c r="BAE5" s="19"/>
      <c r="BAF5" s="19"/>
      <c r="BAG5" s="19"/>
      <c r="BAH5" s="19"/>
      <c r="BAI5" s="19"/>
      <c r="BAJ5" s="19"/>
      <c r="BAK5" s="19"/>
      <c r="BAL5" s="19"/>
      <c r="BAM5" s="19"/>
      <c r="BAN5" s="19"/>
      <c r="BAO5" s="19"/>
      <c r="BAP5" s="19"/>
      <c r="BAQ5" s="19"/>
      <c r="BAR5" s="19"/>
      <c r="BAS5" s="19"/>
      <c r="BAT5" s="19"/>
      <c r="BAU5" s="19"/>
      <c r="BAV5" s="19"/>
      <c r="BAW5" s="19"/>
      <c r="BAX5" s="19"/>
      <c r="BAY5" s="19"/>
      <c r="BAZ5" s="19"/>
      <c r="BBA5" s="19"/>
      <c r="BBB5" s="19"/>
      <c r="BBC5" s="19"/>
      <c r="BBD5" s="19"/>
      <c r="BBE5" s="19"/>
      <c r="BBF5" s="19"/>
      <c r="BBG5" s="19"/>
      <c r="BBH5" s="19"/>
      <c r="BBI5" s="19"/>
      <c r="BBJ5" s="19"/>
      <c r="BBK5" s="19"/>
      <c r="BBL5" s="19"/>
      <c r="BBM5" s="19"/>
      <c r="BBN5" s="19"/>
      <c r="BBO5" s="19"/>
      <c r="BBP5" s="19"/>
      <c r="BBQ5" s="19"/>
      <c r="BBR5" s="19"/>
      <c r="BBS5" s="19"/>
      <c r="BBT5" s="19"/>
      <c r="BBU5" s="19"/>
      <c r="BBV5" s="19"/>
      <c r="BBW5" s="19"/>
      <c r="BBX5" s="19"/>
      <c r="BBY5" s="19"/>
      <c r="BBZ5" s="19"/>
      <c r="BCA5" s="19"/>
      <c r="BCB5" s="19"/>
      <c r="BCC5" s="19"/>
      <c r="BCD5" s="19"/>
      <c r="BCE5" s="19"/>
      <c r="BCF5" s="19"/>
      <c r="BCG5" s="19"/>
      <c r="BCH5" s="19"/>
      <c r="BCI5" s="19"/>
      <c r="BCJ5" s="19"/>
      <c r="BCK5" s="19"/>
      <c r="BCL5" s="19"/>
      <c r="BCM5" s="19"/>
      <c r="BCN5" s="19"/>
      <c r="BCO5" s="19"/>
      <c r="BCP5" s="19"/>
      <c r="BCQ5" s="19"/>
      <c r="BCR5" s="19"/>
      <c r="BCS5" s="19"/>
      <c r="BCT5" s="19"/>
      <c r="BCU5" s="19"/>
      <c r="BCV5" s="19"/>
      <c r="BCW5" s="19"/>
      <c r="BCX5" s="19"/>
      <c r="BCY5" s="19"/>
      <c r="BCZ5" s="19"/>
      <c r="BDA5" s="19"/>
      <c r="BDB5" s="19"/>
      <c r="BDC5" s="19"/>
      <c r="BDD5" s="19"/>
      <c r="BDE5" s="19"/>
      <c r="BDF5" s="19"/>
      <c r="BDG5" s="19"/>
      <c r="BDH5" s="19"/>
      <c r="BDI5" s="19"/>
      <c r="BDJ5" s="19"/>
      <c r="BDK5" s="19"/>
      <c r="BDL5" s="19"/>
      <c r="BDM5" s="19"/>
      <c r="BDN5" s="19"/>
      <c r="BDO5" s="19"/>
      <c r="BDP5" s="19"/>
      <c r="BDQ5" s="19"/>
      <c r="BDR5" s="19"/>
      <c r="BDS5" s="19"/>
      <c r="BDT5" s="19"/>
      <c r="BDU5" s="19"/>
      <c r="BDV5" s="19"/>
      <c r="BDW5" s="19"/>
      <c r="BDX5" s="19"/>
      <c r="BDY5" s="19"/>
      <c r="BDZ5" s="19"/>
      <c r="BEA5" s="19"/>
      <c r="BEB5" s="19"/>
      <c r="BEC5" s="19"/>
      <c r="BED5" s="19"/>
      <c r="BEE5" s="19"/>
      <c r="BEF5" s="19"/>
      <c r="BEG5" s="19"/>
      <c r="BEH5" s="19"/>
      <c r="BEI5" s="19"/>
      <c r="BEJ5" s="19"/>
      <c r="BEK5" s="19"/>
      <c r="BEL5" s="19"/>
      <c r="BEM5" s="19"/>
      <c r="BEN5" s="19"/>
      <c r="BEO5" s="19"/>
      <c r="BEP5" s="19"/>
      <c r="BEQ5" s="19"/>
      <c r="BER5" s="19"/>
      <c r="BES5" s="19"/>
      <c r="BET5" s="19"/>
      <c r="BEU5" s="19"/>
      <c r="BEV5" s="19"/>
      <c r="BEW5" s="19"/>
      <c r="BEX5" s="19"/>
      <c r="BEY5" s="19"/>
      <c r="BEZ5" s="19"/>
      <c r="BFA5" s="19"/>
      <c r="BFB5" s="19"/>
      <c r="BFC5" s="19"/>
      <c r="BFD5" s="19"/>
      <c r="BFE5" s="19"/>
      <c r="BFF5" s="19"/>
      <c r="BFG5" s="19"/>
      <c r="BFH5" s="19"/>
      <c r="BFI5" s="19"/>
      <c r="BFJ5" s="19"/>
      <c r="BFK5" s="19"/>
      <c r="BFL5" s="19"/>
      <c r="BFM5" s="19"/>
      <c r="BFN5" s="19"/>
      <c r="BFO5" s="19"/>
      <c r="BFP5" s="19"/>
      <c r="BFQ5" s="19"/>
      <c r="BFR5" s="19"/>
      <c r="BFS5" s="19"/>
      <c r="BFT5" s="19"/>
      <c r="BFU5" s="19"/>
      <c r="BFV5" s="19"/>
      <c r="BFW5" s="19"/>
      <c r="BFX5" s="19"/>
      <c r="BFY5" s="19"/>
      <c r="BFZ5" s="19"/>
      <c r="BGA5" s="19"/>
      <c r="BGB5" s="19"/>
      <c r="BGC5" s="19"/>
      <c r="BGD5" s="19"/>
      <c r="BGE5" s="19"/>
      <c r="BGF5" s="19"/>
      <c r="BGG5" s="19"/>
      <c r="BGH5" s="19"/>
      <c r="BGI5" s="19"/>
      <c r="BGJ5" s="19"/>
      <c r="BGK5" s="19"/>
      <c r="BGL5" s="19"/>
      <c r="BGM5" s="19"/>
      <c r="BGN5" s="19"/>
      <c r="BGO5" s="19"/>
      <c r="BGP5" s="19"/>
      <c r="BGQ5" s="19"/>
      <c r="BGR5" s="19"/>
      <c r="BGS5" s="19"/>
      <c r="BGT5" s="19"/>
      <c r="BGU5" s="19"/>
      <c r="BGV5" s="19"/>
      <c r="BGW5" s="19"/>
      <c r="BGX5" s="19"/>
      <c r="BGY5" s="19"/>
      <c r="BGZ5" s="19"/>
      <c r="BHA5" s="19"/>
      <c r="BHB5" s="19"/>
      <c r="BHC5" s="19"/>
      <c r="BHD5" s="19"/>
      <c r="BHE5" s="19"/>
      <c r="BHF5" s="19"/>
      <c r="BHG5" s="19"/>
      <c r="BHH5" s="19"/>
      <c r="BHI5" s="19"/>
      <c r="BHJ5" s="19"/>
      <c r="BHK5" s="19"/>
      <c r="BHL5" s="19"/>
      <c r="BHM5" s="19"/>
      <c r="BHN5" s="19"/>
      <c r="BHO5" s="19"/>
      <c r="BHP5" s="19"/>
      <c r="BHQ5" s="19"/>
      <c r="BHR5" s="19"/>
      <c r="BHS5" s="19"/>
      <c r="BHT5" s="19"/>
      <c r="BHU5" s="19"/>
      <c r="BHV5" s="19"/>
      <c r="BHW5" s="19"/>
      <c r="BHX5" s="19"/>
      <c r="BHY5" s="19"/>
      <c r="BHZ5" s="19"/>
      <c r="BIA5" s="19"/>
      <c r="BIB5" s="19"/>
      <c r="BIC5" s="19"/>
      <c r="BID5" s="19"/>
      <c r="BIE5" s="19"/>
      <c r="BIF5" s="19"/>
      <c r="BIG5" s="19"/>
      <c r="BIH5" s="19"/>
      <c r="BII5" s="19"/>
      <c r="BIJ5" s="19"/>
      <c r="BIK5" s="19"/>
      <c r="BIL5" s="19"/>
      <c r="BIM5" s="19"/>
      <c r="BIN5" s="19"/>
      <c r="BIO5" s="19"/>
      <c r="BIP5" s="19"/>
      <c r="BIQ5" s="19"/>
      <c r="BIR5" s="19"/>
      <c r="BIS5" s="19"/>
      <c r="BIT5" s="19"/>
      <c r="BIU5" s="19"/>
      <c r="BIV5" s="19"/>
      <c r="BIW5" s="19"/>
      <c r="BIX5" s="19"/>
      <c r="BIY5" s="19"/>
      <c r="BIZ5" s="19"/>
      <c r="BJA5" s="19"/>
      <c r="BJB5" s="19"/>
      <c r="BJC5" s="19"/>
      <c r="BJD5" s="19"/>
      <c r="BJE5" s="19"/>
      <c r="BJF5" s="19"/>
      <c r="BJG5" s="19"/>
      <c r="BJH5" s="19"/>
      <c r="BJI5" s="19"/>
      <c r="BJJ5" s="19"/>
      <c r="BJK5" s="19"/>
      <c r="BJL5" s="19"/>
      <c r="BJM5" s="19"/>
      <c r="BJN5" s="19"/>
      <c r="BJO5" s="19"/>
      <c r="BJP5" s="19"/>
      <c r="BJQ5" s="19"/>
      <c r="BJR5" s="19"/>
      <c r="BJS5" s="19"/>
      <c r="BJT5" s="19"/>
      <c r="BJU5" s="19"/>
      <c r="BJV5" s="19"/>
      <c r="BJW5" s="19"/>
      <c r="BJX5" s="19"/>
      <c r="BJY5" s="19"/>
      <c r="BJZ5" s="19"/>
      <c r="BKA5" s="19"/>
      <c r="BKB5" s="19"/>
      <c r="BKC5" s="19"/>
      <c r="BKD5" s="19"/>
      <c r="BKE5" s="19"/>
      <c r="BKF5" s="19"/>
      <c r="BKG5" s="19"/>
      <c r="BKH5" s="19"/>
      <c r="BKI5" s="19"/>
      <c r="BKJ5" s="19"/>
      <c r="BKK5" s="19"/>
      <c r="BKL5" s="19"/>
      <c r="BKM5" s="19"/>
      <c r="BKN5" s="19"/>
      <c r="BKO5" s="19"/>
      <c r="BKP5" s="19"/>
      <c r="BKQ5" s="19"/>
      <c r="BKR5" s="19"/>
      <c r="BKS5" s="19"/>
      <c r="BKT5" s="19"/>
      <c r="BKU5" s="19"/>
      <c r="BKV5" s="19"/>
      <c r="BKW5" s="19"/>
      <c r="BKX5" s="19"/>
      <c r="BKY5" s="19"/>
      <c r="BKZ5" s="19"/>
      <c r="BLA5" s="19"/>
      <c r="BLB5" s="19"/>
      <c r="BLC5" s="19"/>
      <c r="BLD5" s="19"/>
      <c r="BLE5" s="19"/>
      <c r="BLF5" s="19"/>
      <c r="BLG5" s="19"/>
      <c r="BLH5" s="19"/>
      <c r="BLI5" s="19"/>
      <c r="BLJ5" s="19"/>
      <c r="BLK5" s="19"/>
      <c r="BLL5" s="19"/>
      <c r="BLM5" s="19"/>
      <c r="BLN5" s="19"/>
      <c r="BLO5" s="19"/>
      <c r="BLP5" s="19"/>
      <c r="BLQ5" s="19"/>
      <c r="BLR5" s="19"/>
      <c r="BLS5" s="19"/>
      <c r="BLT5" s="19"/>
      <c r="BLU5" s="19"/>
      <c r="BLV5" s="19"/>
      <c r="BLW5" s="19"/>
      <c r="BLX5" s="19"/>
      <c r="BLY5" s="19"/>
      <c r="BLZ5" s="19"/>
      <c r="BMA5" s="19"/>
      <c r="BMB5" s="19"/>
      <c r="BMC5" s="19"/>
      <c r="BMD5" s="19"/>
      <c r="BME5" s="19"/>
      <c r="BMF5" s="19"/>
      <c r="BMG5" s="19"/>
      <c r="BMH5" s="19"/>
      <c r="BMI5" s="19"/>
      <c r="BMJ5" s="19"/>
      <c r="BMK5" s="19"/>
      <c r="BML5" s="19"/>
      <c r="BMM5" s="19"/>
      <c r="BMN5" s="19"/>
      <c r="BMO5" s="19"/>
      <c r="BMP5" s="19"/>
      <c r="BMQ5" s="19"/>
      <c r="BMR5" s="19"/>
      <c r="BMS5" s="19"/>
      <c r="BMT5" s="19"/>
      <c r="BMU5" s="19"/>
      <c r="BMV5" s="19"/>
      <c r="BMW5" s="19"/>
      <c r="BMX5" s="19"/>
      <c r="BMY5" s="19"/>
      <c r="BMZ5" s="19"/>
      <c r="BNA5" s="19"/>
      <c r="BNB5" s="19"/>
      <c r="BNC5" s="19"/>
      <c r="BND5" s="19"/>
      <c r="BNE5" s="19"/>
      <c r="BNF5" s="19"/>
      <c r="BNG5" s="19"/>
      <c r="BNH5" s="19"/>
      <c r="BNI5" s="19"/>
      <c r="BNJ5" s="19"/>
      <c r="BNK5" s="19"/>
      <c r="BNL5" s="19"/>
      <c r="BNM5" s="19"/>
      <c r="BNN5" s="19"/>
      <c r="BNO5" s="19"/>
      <c r="BNP5" s="19"/>
      <c r="BNQ5" s="19"/>
      <c r="BNR5" s="19"/>
      <c r="BNS5" s="19"/>
      <c r="BNT5" s="19"/>
      <c r="BNU5" s="19"/>
      <c r="BNV5" s="19"/>
      <c r="BNW5" s="19"/>
      <c r="BNX5" s="19"/>
      <c r="BNY5" s="19"/>
      <c r="BNZ5" s="19"/>
      <c r="BOA5" s="19"/>
      <c r="BOB5" s="19"/>
      <c r="BOC5" s="19"/>
      <c r="BOD5" s="19"/>
      <c r="BOE5" s="19"/>
      <c r="BOF5" s="19"/>
      <c r="BOG5" s="19"/>
      <c r="BOH5" s="19"/>
      <c r="BOI5" s="19"/>
      <c r="BOJ5" s="19"/>
      <c r="BOK5" s="19"/>
      <c r="BOL5" s="19"/>
      <c r="BOM5" s="19"/>
      <c r="BON5" s="19"/>
      <c r="BOO5" s="19"/>
      <c r="BOP5" s="19"/>
      <c r="BOQ5" s="19"/>
      <c r="BOR5" s="19"/>
      <c r="BOS5" s="19"/>
      <c r="BOT5" s="19"/>
      <c r="BOU5" s="19"/>
      <c r="BOV5" s="19"/>
      <c r="BOW5" s="19"/>
      <c r="BOX5" s="19"/>
      <c r="BOY5" s="19"/>
      <c r="BOZ5" s="19"/>
      <c r="BPA5" s="19"/>
      <c r="BPB5" s="19"/>
      <c r="BPC5" s="19"/>
      <c r="BPD5" s="19"/>
      <c r="BPE5" s="19"/>
      <c r="BPF5" s="19"/>
      <c r="BPG5" s="19"/>
      <c r="BPH5" s="19"/>
      <c r="BPI5" s="19"/>
      <c r="BPJ5" s="19"/>
      <c r="BPK5" s="19"/>
      <c r="BPL5" s="19"/>
      <c r="BPM5" s="19"/>
      <c r="BPN5" s="19"/>
      <c r="BPO5" s="19"/>
      <c r="BPP5" s="19"/>
      <c r="BPQ5" s="19"/>
      <c r="BPR5" s="19"/>
      <c r="BPS5" s="19"/>
      <c r="BPT5" s="19"/>
      <c r="BPU5" s="19"/>
      <c r="BPV5" s="19"/>
      <c r="BPW5" s="19"/>
      <c r="BPX5" s="19"/>
      <c r="BPY5" s="19"/>
      <c r="BPZ5" s="19"/>
      <c r="BQA5" s="19"/>
      <c r="BQB5" s="19"/>
      <c r="BQC5" s="19"/>
      <c r="BQD5" s="19"/>
      <c r="BQE5" s="19"/>
      <c r="BQF5" s="19"/>
      <c r="BQG5" s="19"/>
      <c r="BQH5" s="19"/>
      <c r="BQI5" s="19"/>
      <c r="BQJ5" s="19"/>
      <c r="BQK5" s="19"/>
      <c r="BQL5" s="19"/>
      <c r="BQM5" s="19"/>
      <c r="BQN5" s="19"/>
      <c r="BQO5" s="19"/>
      <c r="BQP5" s="19"/>
      <c r="BQQ5" s="19"/>
      <c r="BQR5" s="19"/>
      <c r="BQS5" s="19"/>
      <c r="BQT5" s="19"/>
      <c r="BQU5" s="19"/>
      <c r="BQV5" s="19"/>
      <c r="BQW5" s="19"/>
      <c r="BQX5" s="19"/>
      <c r="BQY5" s="19"/>
      <c r="BQZ5" s="19"/>
      <c r="BRA5" s="19"/>
      <c r="BRB5" s="19"/>
      <c r="BRC5" s="19"/>
      <c r="BRD5" s="19"/>
      <c r="BRE5" s="19"/>
      <c r="BRF5" s="19"/>
      <c r="BRG5" s="19"/>
      <c r="BRH5" s="19"/>
      <c r="BRI5" s="19"/>
      <c r="BRJ5" s="19"/>
      <c r="BRK5" s="19"/>
      <c r="BRL5" s="19"/>
      <c r="BRM5" s="19"/>
      <c r="BRN5" s="19"/>
      <c r="BRO5" s="19"/>
      <c r="BRP5" s="19"/>
      <c r="BRQ5" s="19"/>
      <c r="BRR5" s="19"/>
      <c r="BRS5" s="19"/>
      <c r="BRT5" s="19"/>
      <c r="BRU5" s="19"/>
      <c r="BRV5" s="19"/>
      <c r="BRW5" s="19"/>
      <c r="BRX5" s="19"/>
      <c r="BRY5" s="19"/>
      <c r="BRZ5" s="19"/>
      <c r="BSA5" s="19"/>
      <c r="BSB5" s="19"/>
      <c r="BSC5" s="19"/>
      <c r="BSD5" s="19"/>
      <c r="BSE5" s="19"/>
      <c r="BSF5" s="19"/>
      <c r="BSG5" s="19"/>
      <c r="BSH5" s="19"/>
      <c r="BSI5" s="19"/>
      <c r="BSJ5" s="19"/>
      <c r="BSK5" s="19"/>
      <c r="BSL5" s="19"/>
      <c r="BSM5" s="19"/>
      <c r="BSN5" s="19"/>
      <c r="BSO5" s="19"/>
      <c r="BSP5" s="19"/>
      <c r="BSQ5" s="19"/>
      <c r="BSR5" s="19"/>
      <c r="BSS5" s="19"/>
      <c r="BST5" s="19"/>
      <c r="BSU5" s="19"/>
      <c r="BSV5" s="19"/>
      <c r="BSW5" s="19"/>
      <c r="BSX5" s="19"/>
      <c r="BSY5" s="19"/>
      <c r="BSZ5" s="19"/>
      <c r="BTA5" s="19"/>
      <c r="BTB5" s="19"/>
      <c r="BTC5" s="19"/>
      <c r="BTD5" s="19"/>
      <c r="BTE5" s="19"/>
      <c r="BTF5" s="19"/>
      <c r="BTG5" s="19"/>
      <c r="BTH5" s="19"/>
      <c r="BTI5" s="19"/>
      <c r="BTJ5" s="19"/>
      <c r="BTK5" s="19"/>
      <c r="BTL5" s="19"/>
      <c r="BTM5" s="19"/>
      <c r="BTN5" s="19"/>
      <c r="BTO5" s="19"/>
      <c r="BTP5" s="19"/>
      <c r="BTQ5" s="19"/>
      <c r="BTR5" s="19"/>
      <c r="BTS5" s="19"/>
      <c r="BTT5" s="19"/>
      <c r="BTU5" s="19"/>
      <c r="BTV5" s="19"/>
      <c r="BTW5" s="19"/>
      <c r="BTX5" s="19"/>
      <c r="BTY5" s="19"/>
      <c r="BTZ5" s="19"/>
      <c r="BUA5" s="19"/>
      <c r="BUB5" s="19"/>
      <c r="BUC5" s="19"/>
      <c r="BUD5" s="19"/>
      <c r="BUE5" s="19"/>
      <c r="BUF5" s="19"/>
      <c r="BUG5" s="19"/>
      <c r="BUH5" s="19"/>
      <c r="BUI5" s="19"/>
      <c r="BUJ5" s="19"/>
      <c r="BUK5" s="19"/>
      <c r="BUL5" s="19"/>
      <c r="BUM5" s="19"/>
      <c r="BUN5" s="19"/>
      <c r="BUO5" s="19"/>
      <c r="BUP5" s="19"/>
      <c r="BUQ5" s="19"/>
      <c r="BUR5" s="19"/>
      <c r="BUS5" s="19"/>
      <c r="BUT5" s="19"/>
      <c r="BUU5" s="19"/>
      <c r="BUV5" s="19"/>
      <c r="BUW5" s="19"/>
      <c r="BUX5" s="19"/>
      <c r="BUY5" s="19"/>
      <c r="BUZ5" s="19"/>
      <c r="BVA5" s="19"/>
      <c r="BVB5" s="19"/>
      <c r="BVC5" s="19"/>
      <c r="BVD5" s="19"/>
      <c r="BVE5" s="19"/>
      <c r="BVF5" s="19"/>
      <c r="BVG5" s="19"/>
      <c r="BVH5" s="19"/>
      <c r="BVI5" s="19"/>
      <c r="BVJ5" s="19"/>
      <c r="BVK5" s="19"/>
      <c r="BVL5" s="19"/>
      <c r="BVM5" s="19"/>
      <c r="BVN5" s="19"/>
      <c r="BVO5" s="19"/>
      <c r="BVP5" s="19"/>
      <c r="BVQ5" s="19"/>
      <c r="BVR5" s="19"/>
      <c r="BVS5" s="19"/>
      <c r="BVT5" s="19"/>
      <c r="BVU5" s="19"/>
      <c r="BVV5" s="19"/>
      <c r="BVW5" s="19"/>
      <c r="BVX5" s="19"/>
      <c r="BVY5" s="19"/>
      <c r="BVZ5" s="19"/>
      <c r="BWA5" s="19"/>
      <c r="BWB5" s="19"/>
      <c r="BWC5" s="19"/>
      <c r="BWD5" s="19"/>
      <c r="BWE5" s="19"/>
      <c r="BWF5" s="19"/>
      <c r="BWG5" s="19"/>
      <c r="BWH5" s="19"/>
      <c r="BWI5" s="19"/>
      <c r="BWJ5" s="19"/>
      <c r="BWK5" s="19"/>
      <c r="BWL5" s="19"/>
      <c r="BWM5" s="19"/>
      <c r="BWN5" s="19"/>
      <c r="BWO5" s="19"/>
      <c r="BWP5" s="19"/>
      <c r="BWQ5" s="19"/>
      <c r="BWR5" s="19"/>
      <c r="BWS5" s="19"/>
      <c r="BWT5" s="19"/>
      <c r="BWU5" s="19"/>
      <c r="BWV5" s="19"/>
      <c r="BWW5" s="19"/>
      <c r="BWX5" s="19"/>
      <c r="BWY5" s="19"/>
      <c r="BWZ5" s="19"/>
      <c r="BXA5" s="19"/>
      <c r="BXB5" s="19"/>
      <c r="BXC5" s="19"/>
      <c r="BXD5" s="19"/>
      <c r="BXE5" s="19"/>
      <c r="BXF5" s="19"/>
      <c r="BXG5" s="19"/>
      <c r="BXH5" s="19"/>
      <c r="BXI5" s="19"/>
      <c r="BXJ5" s="19"/>
      <c r="BXK5" s="19"/>
      <c r="BXL5" s="19"/>
      <c r="BXM5" s="19"/>
      <c r="BXN5" s="19"/>
      <c r="BXO5" s="19"/>
      <c r="BXP5" s="19"/>
      <c r="BXQ5" s="19"/>
      <c r="BXR5" s="19"/>
      <c r="BXS5" s="19"/>
      <c r="BXT5" s="19"/>
      <c r="BXU5" s="19"/>
      <c r="BXV5" s="19"/>
      <c r="BXW5" s="19"/>
      <c r="BXX5" s="19"/>
      <c r="BXY5" s="19"/>
      <c r="BXZ5" s="19"/>
      <c r="BYA5" s="19"/>
      <c r="BYB5" s="19"/>
      <c r="BYC5" s="19"/>
      <c r="BYD5" s="19"/>
      <c r="BYE5" s="19"/>
      <c r="BYF5" s="19"/>
      <c r="BYG5" s="19"/>
      <c r="BYH5" s="19"/>
      <c r="BYI5" s="19"/>
      <c r="BYJ5" s="19"/>
      <c r="BYK5" s="19"/>
      <c r="BYL5" s="19"/>
      <c r="BYM5" s="19"/>
      <c r="BYN5" s="19"/>
      <c r="BYO5" s="19"/>
      <c r="BYP5" s="19"/>
      <c r="BYQ5" s="19"/>
      <c r="BYR5" s="19"/>
      <c r="BYS5" s="19"/>
      <c r="BYT5" s="19"/>
      <c r="BYU5" s="19"/>
      <c r="BYV5" s="19"/>
      <c r="BYW5" s="19"/>
      <c r="BYX5" s="19"/>
      <c r="BYY5" s="19"/>
      <c r="BYZ5" s="19"/>
      <c r="BZA5" s="19"/>
      <c r="BZB5" s="19"/>
      <c r="BZC5" s="19"/>
      <c r="BZD5" s="19"/>
      <c r="BZE5" s="19"/>
      <c r="BZF5" s="19"/>
      <c r="BZG5" s="19"/>
      <c r="BZH5" s="19"/>
      <c r="BZI5" s="19"/>
      <c r="BZJ5" s="19"/>
      <c r="BZK5" s="19"/>
      <c r="BZL5" s="19"/>
      <c r="BZM5" s="19"/>
      <c r="BZN5" s="19"/>
      <c r="BZO5" s="19"/>
      <c r="BZP5" s="19"/>
      <c r="BZQ5" s="19"/>
      <c r="BZR5" s="19"/>
      <c r="BZS5" s="19"/>
      <c r="BZT5" s="19"/>
      <c r="BZU5" s="19"/>
      <c r="BZV5" s="19"/>
      <c r="BZW5" s="19"/>
      <c r="BZX5" s="19"/>
      <c r="BZY5" s="19"/>
      <c r="BZZ5" s="19"/>
      <c r="CAA5" s="19"/>
      <c r="CAB5" s="19"/>
      <c r="CAC5" s="19"/>
      <c r="CAD5" s="19"/>
      <c r="CAE5" s="19"/>
      <c r="CAF5" s="19"/>
      <c r="CAG5" s="19"/>
      <c r="CAH5" s="19"/>
      <c r="CAI5" s="19"/>
      <c r="CAJ5" s="19"/>
      <c r="CAK5" s="19"/>
      <c r="CAL5" s="19"/>
      <c r="CAM5" s="19"/>
      <c r="CAN5" s="19"/>
      <c r="CAO5" s="19"/>
      <c r="CAP5" s="19"/>
      <c r="CAQ5" s="19"/>
      <c r="CAR5" s="19"/>
      <c r="CAS5" s="19"/>
      <c r="CAT5" s="19"/>
      <c r="CAU5" s="19"/>
      <c r="CAV5" s="19"/>
      <c r="CAW5" s="19"/>
      <c r="CAX5" s="19"/>
      <c r="CAY5" s="19"/>
      <c r="CAZ5" s="19"/>
      <c r="CBA5" s="19"/>
      <c r="CBB5" s="19"/>
      <c r="CBC5" s="19"/>
      <c r="CBD5" s="19"/>
      <c r="CBE5" s="19"/>
      <c r="CBF5" s="19"/>
      <c r="CBG5" s="19"/>
      <c r="CBH5" s="19"/>
      <c r="CBI5" s="19"/>
      <c r="CBJ5" s="19"/>
      <c r="CBK5" s="19"/>
      <c r="CBL5" s="19"/>
      <c r="CBM5" s="19"/>
      <c r="CBN5" s="19"/>
      <c r="CBO5" s="19"/>
      <c r="CBP5" s="19"/>
      <c r="CBQ5" s="19"/>
      <c r="CBR5" s="19"/>
      <c r="CBS5" s="19"/>
      <c r="CBT5" s="19"/>
      <c r="CBU5" s="19"/>
      <c r="CBV5" s="19"/>
      <c r="CBW5" s="19"/>
      <c r="CBX5" s="19"/>
      <c r="CBY5" s="19"/>
      <c r="CBZ5" s="19"/>
      <c r="CCA5" s="19"/>
      <c r="CCB5" s="19"/>
      <c r="CCC5" s="19"/>
      <c r="CCD5" s="19"/>
      <c r="CCE5" s="19"/>
      <c r="CCF5" s="19"/>
      <c r="CCG5" s="19"/>
      <c r="CCH5" s="19"/>
      <c r="CCI5" s="19"/>
      <c r="CCJ5" s="19"/>
      <c r="CCK5" s="19"/>
      <c r="CCL5" s="19"/>
      <c r="CCM5" s="19"/>
      <c r="CCN5" s="19"/>
      <c r="CCO5" s="19"/>
      <c r="CCP5" s="19"/>
      <c r="CCQ5" s="19"/>
      <c r="CCR5" s="19"/>
      <c r="CCS5" s="19"/>
      <c r="CCT5" s="19"/>
      <c r="CCU5" s="19"/>
      <c r="CCV5" s="19"/>
      <c r="CCW5" s="19"/>
      <c r="CCX5" s="19"/>
      <c r="CCY5" s="19"/>
      <c r="CCZ5" s="19"/>
      <c r="CDA5" s="19"/>
      <c r="CDB5" s="19"/>
      <c r="CDC5" s="19"/>
      <c r="CDD5" s="19"/>
      <c r="CDE5" s="19"/>
      <c r="CDF5" s="19"/>
      <c r="CDG5" s="19"/>
      <c r="CDH5" s="19"/>
      <c r="CDI5" s="19"/>
      <c r="CDJ5" s="19"/>
      <c r="CDK5" s="19"/>
      <c r="CDL5" s="19"/>
      <c r="CDM5" s="19"/>
      <c r="CDN5" s="19"/>
      <c r="CDO5" s="19"/>
      <c r="CDP5" s="19"/>
      <c r="CDQ5" s="19"/>
      <c r="CDR5" s="19"/>
      <c r="CDS5" s="19"/>
      <c r="CDT5" s="19"/>
      <c r="CDU5" s="19"/>
      <c r="CDV5" s="19"/>
      <c r="CDW5" s="19"/>
      <c r="CDX5" s="19"/>
      <c r="CDY5" s="19"/>
      <c r="CDZ5" s="19"/>
      <c r="CEA5" s="19"/>
      <c r="CEB5" s="19"/>
      <c r="CEC5" s="19"/>
      <c r="CED5" s="19"/>
      <c r="CEE5" s="19"/>
      <c r="CEF5" s="19"/>
      <c r="CEG5" s="19"/>
      <c r="CEH5" s="19"/>
      <c r="CEI5" s="19"/>
      <c r="CEJ5" s="19"/>
      <c r="CEK5" s="19"/>
      <c r="CEL5" s="19"/>
      <c r="CEM5" s="19"/>
      <c r="CEN5" s="19"/>
      <c r="CEO5" s="19"/>
      <c r="CEP5" s="19"/>
      <c r="CEQ5" s="19"/>
      <c r="CER5" s="19"/>
      <c r="CES5" s="19"/>
      <c r="CET5" s="19"/>
      <c r="CEU5" s="19"/>
      <c r="CEV5" s="19"/>
      <c r="CEW5" s="19"/>
      <c r="CEX5" s="19"/>
      <c r="CEY5" s="19"/>
      <c r="CEZ5" s="19"/>
      <c r="CFA5" s="19"/>
      <c r="CFB5" s="19"/>
      <c r="CFC5" s="19"/>
      <c r="CFD5" s="19"/>
      <c r="CFE5" s="19"/>
      <c r="CFF5" s="19"/>
      <c r="CFG5" s="19"/>
      <c r="CFH5" s="19"/>
      <c r="CFI5" s="19"/>
      <c r="CFJ5" s="19"/>
      <c r="CFK5" s="19"/>
      <c r="CFL5" s="19"/>
      <c r="CFM5" s="19"/>
      <c r="CFN5" s="19"/>
      <c r="CFO5" s="19"/>
      <c r="CFP5" s="19"/>
      <c r="CFQ5" s="19"/>
      <c r="CFR5" s="19"/>
      <c r="CFS5" s="19"/>
      <c r="CFT5" s="19"/>
      <c r="CFU5" s="19"/>
      <c r="CFV5" s="19"/>
      <c r="CFW5" s="19"/>
      <c r="CFX5" s="19"/>
      <c r="CFY5" s="19"/>
      <c r="CFZ5" s="19"/>
      <c r="CGA5" s="19"/>
      <c r="CGB5" s="19"/>
      <c r="CGC5" s="19"/>
      <c r="CGD5" s="19"/>
      <c r="CGE5" s="19"/>
      <c r="CGF5" s="19"/>
      <c r="CGG5" s="19"/>
      <c r="CGH5" s="19"/>
      <c r="CGI5" s="19"/>
      <c r="CGJ5" s="19"/>
      <c r="CGK5" s="19"/>
      <c r="CGL5" s="19"/>
      <c r="CGM5" s="19"/>
      <c r="CGN5" s="19"/>
      <c r="CGO5" s="19"/>
      <c r="CGP5" s="19"/>
      <c r="CGQ5" s="19"/>
      <c r="CGR5" s="19"/>
      <c r="CGS5" s="19"/>
      <c r="CGT5" s="19"/>
      <c r="CGU5" s="19"/>
      <c r="CGV5" s="19"/>
      <c r="CGW5" s="19"/>
      <c r="CGX5" s="19"/>
      <c r="CGY5" s="19"/>
      <c r="CGZ5" s="19"/>
      <c r="CHA5" s="19"/>
      <c r="CHB5" s="19"/>
      <c r="CHC5" s="19"/>
      <c r="CHD5" s="19"/>
      <c r="CHE5" s="19"/>
      <c r="CHF5" s="19"/>
      <c r="CHG5" s="19"/>
      <c r="CHH5" s="19"/>
      <c r="CHI5" s="19"/>
      <c r="CHJ5" s="19"/>
      <c r="CHK5" s="19"/>
      <c r="CHL5" s="19"/>
      <c r="CHM5" s="19"/>
      <c r="CHN5" s="19"/>
      <c r="CHO5" s="19"/>
      <c r="CHP5" s="19"/>
      <c r="CHQ5" s="19"/>
      <c r="CHR5" s="19"/>
      <c r="CHS5" s="19"/>
      <c r="CHT5" s="19"/>
      <c r="CHU5" s="19"/>
      <c r="CHV5" s="19"/>
      <c r="CHW5" s="19"/>
      <c r="CHX5" s="19"/>
      <c r="CHY5" s="19"/>
      <c r="CHZ5" s="19"/>
      <c r="CIA5" s="19"/>
      <c r="CIB5" s="19"/>
      <c r="CIC5" s="19"/>
      <c r="CID5" s="19"/>
      <c r="CIE5" s="19"/>
      <c r="CIF5" s="19"/>
      <c r="CIG5" s="19"/>
      <c r="CIH5" s="19"/>
      <c r="CII5" s="19"/>
      <c r="CIJ5" s="19"/>
      <c r="CIK5" s="19"/>
      <c r="CIL5" s="19"/>
      <c r="CIM5" s="19"/>
      <c r="CIN5" s="19"/>
      <c r="CIO5" s="19"/>
      <c r="CIP5" s="19"/>
      <c r="CIQ5" s="19"/>
      <c r="CIR5" s="19"/>
      <c r="CIS5" s="19"/>
      <c r="CIT5" s="19"/>
      <c r="CIU5" s="19"/>
      <c r="CIV5" s="19"/>
      <c r="CIW5" s="19"/>
      <c r="CIX5" s="19"/>
      <c r="CIY5" s="19"/>
      <c r="CIZ5" s="19"/>
      <c r="CJA5" s="19"/>
      <c r="CJB5" s="19"/>
      <c r="CJC5" s="19"/>
      <c r="CJD5" s="19"/>
      <c r="CJE5" s="19"/>
      <c r="CJF5" s="19"/>
      <c r="CJG5" s="19"/>
      <c r="CJH5" s="19"/>
      <c r="CJI5" s="19"/>
      <c r="CJJ5" s="19"/>
      <c r="CJK5" s="19"/>
      <c r="CJL5" s="19"/>
      <c r="CJM5" s="19"/>
      <c r="CJN5" s="19"/>
      <c r="CJO5" s="19"/>
      <c r="CJP5" s="19"/>
      <c r="CJQ5" s="19"/>
      <c r="CJR5" s="19"/>
      <c r="CJS5" s="19"/>
      <c r="CJT5" s="19"/>
      <c r="CJU5" s="19"/>
      <c r="CJV5" s="19"/>
      <c r="CJW5" s="19"/>
      <c r="CJX5" s="19"/>
      <c r="CJY5" s="19"/>
      <c r="CJZ5" s="19"/>
      <c r="CKA5" s="19"/>
      <c r="CKB5" s="19"/>
      <c r="CKC5" s="19"/>
      <c r="CKD5" s="19"/>
      <c r="CKE5" s="19"/>
      <c r="CKF5" s="19"/>
      <c r="CKG5" s="19"/>
      <c r="CKH5" s="19"/>
      <c r="CKI5" s="19"/>
      <c r="CKJ5" s="19"/>
      <c r="CKK5" s="19"/>
      <c r="CKL5" s="19"/>
      <c r="CKM5" s="19"/>
      <c r="CKN5" s="19"/>
      <c r="CKO5" s="19"/>
      <c r="CKP5" s="19"/>
      <c r="CKQ5" s="19"/>
      <c r="CKR5" s="19"/>
      <c r="CKS5" s="19"/>
      <c r="CKT5" s="19"/>
      <c r="CKU5" s="19"/>
      <c r="CKV5" s="19"/>
      <c r="CKW5" s="19"/>
      <c r="CKX5" s="19"/>
      <c r="CKY5" s="19"/>
      <c r="CKZ5" s="19"/>
      <c r="CLA5" s="19"/>
      <c r="CLB5" s="19"/>
      <c r="CLC5" s="19"/>
      <c r="CLD5" s="19"/>
      <c r="CLE5" s="19"/>
      <c r="CLF5" s="19"/>
      <c r="CLG5" s="19"/>
      <c r="CLH5" s="19"/>
      <c r="CLI5" s="19"/>
      <c r="CLJ5" s="19"/>
      <c r="CLK5" s="19"/>
      <c r="CLL5" s="19"/>
      <c r="CLM5" s="19"/>
      <c r="CLN5" s="19"/>
      <c r="CLO5" s="19"/>
      <c r="CLP5" s="19"/>
      <c r="CLQ5" s="19"/>
      <c r="CLR5" s="19"/>
      <c r="CLS5" s="19"/>
      <c r="CLT5" s="19"/>
      <c r="CLU5" s="19"/>
      <c r="CLV5" s="19"/>
      <c r="CLW5" s="19"/>
      <c r="CLX5" s="19"/>
      <c r="CLY5" s="19"/>
      <c r="CLZ5" s="19"/>
      <c r="CMA5" s="19"/>
      <c r="CMB5" s="19"/>
      <c r="CMC5" s="19"/>
      <c r="CMD5" s="19"/>
      <c r="CME5" s="19"/>
      <c r="CMF5" s="19"/>
      <c r="CMG5" s="19"/>
      <c r="CMH5" s="19"/>
      <c r="CMI5" s="19"/>
      <c r="CMJ5" s="19"/>
      <c r="CMK5" s="19"/>
      <c r="CML5" s="19"/>
      <c r="CMM5" s="19"/>
      <c r="CMN5" s="19"/>
      <c r="CMO5" s="19"/>
      <c r="CMP5" s="19"/>
      <c r="CMQ5" s="19"/>
      <c r="CMR5" s="19"/>
      <c r="CMS5" s="19"/>
      <c r="CMT5" s="19"/>
      <c r="CMU5" s="19"/>
      <c r="CMV5" s="19"/>
      <c r="CMW5" s="19"/>
      <c r="CMX5" s="19"/>
      <c r="CMY5" s="19"/>
      <c r="CMZ5" s="19"/>
      <c r="CNA5" s="19"/>
      <c r="CNB5" s="19"/>
      <c r="CNC5" s="19"/>
      <c r="CND5" s="19"/>
      <c r="CNE5" s="19"/>
      <c r="CNF5" s="19"/>
      <c r="CNG5" s="19"/>
      <c r="CNH5" s="19"/>
      <c r="CNI5" s="19"/>
      <c r="CNJ5" s="19"/>
      <c r="CNK5" s="19"/>
      <c r="CNL5" s="19"/>
      <c r="CNM5" s="19"/>
      <c r="CNN5" s="19"/>
      <c r="CNO5" s="19"/>
      <c r="CNP5" s="19"/>
      <c r="CNQ5" s="19"/>
      <c r="CNR5" s="19"/>
      <c r="CNS5" s="19"/>
      <c r="CNT5" s="19"/>
      <c r="CNU5" s="19"/>
      <c r="CNV5" s="19"/>
      <c r="CNW5" s="19"/>
      <c r="CNX5" s="19"/>
      <c r="CNY5" s="19"/>
      <c r="CNZ5" s="19"/>
      <c r="COA5" s="19"/>
      <c r="COB5" s="19"/>
      <c r="COC5" s="19"/>
      <c r="COD5" s="19"/>
      <c r="COE5" s="19"/>
      <c r="COF5" s="19"/>
      <c r="COG5" s="19"/>
      <c r="COH5" s="19"/>
      <c r="COI5" s="19"/>
      <c r="COJ5" s="19"/>
      <c r="COK5" s="19"/>
      <c r="COL5" s="19"/>
      <c r="COM5" s="19"/>
      <c r="CON5" s="19"/>
      <c r="COO5" s="19"/>
      <c r="COP5" s="19"/>
      <c r="COQ5" s="19"/>
      <c r="COR5" s="19"/>
      <c r="COS5" s="19"/>
      <c r="COT5" s="19"/>
      <c r="COU5" s="19"/>
      <c r="COV5" s="19"/>
      <c r="COW5" s="19"/>
      <c r="COX5" s="19"/>
      <c r="COY5" s="19"/>
      <c r="COZ5" s="19"/>
      <c r="CPA5" s="19"/>
      <c r="CPB5" s="19"/>
      <c r="CPC5" s="19"/>
      <c r="CPD5" s="19"/>
      <c r="CPE5" s="19"/>
      <c r="CPF5" s="19"/>
      <c r="CPG5" s="19"/>
      <c r="CPH5" s="19"/>
      <c r="CPI5" s="19"/>
      <c r="CPJ5" s="19"/>
      <c r="CPK5" s="19"/>
      <c r="CPL5" s="19"/>
      <c r="CPM5" s="19"/>
      <c r="CPN5" s="19"/>
      <c r="CPO5" s="19"/>
      <c r="CPP5" s="19"/>
      <c r="CPQ5" s="19"/>
      <c r="CPR5" s="19"/>
      <c r="CPS5" s="19"/>
      <c r="CPT5" s="19"/>
      <c r="CPU5" s="19"/>
      <c r="CPV5" s="19"/>
      <c r="CPW5" s="19"/>
      <c r="CPX5" s="19"/>
      <c r="CPY5" s="19"/>
      <c r="CPZ5" s="19"/>
      <c r="CQA5" s="19"/>
      <c r="CQB5" s="19"/>
      <c r="CQC5" s="19"/>
      <c r="CQD5" s="19"/>
      <c r="CQE5" s="19"/>
      <c r="CQF5" s="19"/>
      <c r="CQG5" s="19"/>
      <c r="CQH5" s="19"/>
      <c r="CQI5" s="19"/>
      <c r="CQJ5" s="19"/>
      <c r="CQK5" s="19"/>
      <c r="CQL5" s="19"/>
      <c r="CQM5" s="19"/>
      <c r="CQN5" s="19"/>
      <c r="CQO5" s="19"/>
      <c r="CQP5" s="19"/>
      <c r="CQQ5" s="19"/>
      <c r="CQR5" s="19"/>
      <c r="CQS5" s="19"/>
      <c r="CQT5" s="19"/>
      <c r="CQU5" s="19"/>
      <c r="CQV5" s="19"/>
      <c r="CQW5" s="19"/>
      <c r="CQX5" s="19"/>
      <c r="CQY5" s="19"/>
      <c r="CQZ5" s="19"/>
      <c r="CRA5" s="19"/>
      <c r="CRB5" s="19"/>
      <c r="CRC5" s="19"/>
      <c r="CRD5" s="19"/>
      <c r="CRE5" s="19"/>
      <c r="CRF5" s="19"/>
      <c r="CRG5" s="19"/>
      <c r="CRH5" s="19"/>
      <c r="CRI5" s="19"/>
      <c r="CRJ5" s="19"/>
      <c r="CRK5" s="19"/>
      <c r="CRL5" s="19"/>
      <c r="CRM5" s="19"/>
      <c r="CRN5" s="19"/>
      <c r="CRO5" s="19"/>
      <c r="CRP5" s="19"/>
      <c r="CRQ5" s="19"/>
      <c r="CRR5" s="19"/>
      <c r="CRS5" s="19"/>
      <c r="CRT5" s="19"/>
      <c r="CRU5" s="19"/>
      <c r="CRV5" s="19"/>
      <c r="CRW5" s="19"/>
      <c r="CRX5" s="19"/>
      <c r="CRY5" s="19"/>
      <c r="CRZ5" s="19"/>
      <c r="CSA5" s="19"/>
      <c r="CSB5" s="19"/>
      <c r="CSC5" s="19"/>
      <c r="CSD5" s="19"/>
      <c r="CSE5" s="19"/>
      <c r="CSF5" s="19"/>
      <c r="CSG5" s="19"/>
      <c r="CSH5" s="19"/>
      <c r="CSI5" s="19"/>
      <c r="CSJ5" s="19"/>
      <c r="CSK5" s="19"/>
      <c r="CSL5" s="19"/>
      <c r="CSM5" s="19"/>
      <c r="CSN5" s="19"/>
      <c r="CSO5" s="19"/>
      <c r="CSP5" s="19"/>
      <c r="CSQ5" s="19"/>
      <c r="CSR5" s="19"/>
      <c r="CSS5" s="19"/>
      <c r="CST5" s="19"/>
      <c r="CSU5" s="19"/>
      <c r="CSV5" s="19"/>
      <c r="CSW5" s="19"/>
      <c r="CSX5" s="19"/>
      <c r="CSY5" s="19"/>
      <c r="CSZ5" s="19"/>
      <c r="CTA5" s="19"/>
      <c r="CTB5" s="19"/>
      <c r="CTC5" s="19"/>
      <c r="CTD5" s="19"/>
      <c r="CTE5" s="19"/>
      <c r="CTF5" s="19"/>
      <c r="CTG5" s="19"/>
      <c r="CTH5" s="19"/>
      <c r="CTI5" s="19"/>
      <c r="CTJ5" s="19"/>
      <c r="CTK5" s="19"/>
      <c r="CTL5" s="19"/>
      <c r="CTM5" s="19"/>
      <c r="CTN5" s="19"/>
      <c r="CTO5" s="19"/>
      <c r="CTP5" s="19"/>
      <c r="CTQ5" s="19"/>
      <c r="CTR5" s="19"/>
      <c r="CTS5" s="19"/>
      <c r="CTT5" s="19"/>
      <c r="CTU5" s="19"/>
      <c r="CTV5" s="19"/>
      <c r="CTW5" s="19"/>
      <c r="CTX5" s="19"/>
      <c r="CTY5" s="19"/>
      <c r="CTZ5" s="19"/>
      <c r="CUA5" s="19"/>
      <c r="CUB5" s="19"/>
      <c r="CUC5" s="19"/>
      <c r="CUD5" s="19"/>
      <c r="CUE5" s="19"/>
      <c r="CUF5" s="19"/>
      <c r="CUG5" s="19"/>
      <c r="CUH5" s="19"/>
      <c r="CUI5" s="19"/>
      <c r="CUJ5" s="19"/>
      <c r="CUK5" s="19"/>
      <c r="CUL5" s="19"/>
      <c r="CUM5" s="19"/>
      <c r="CUN5" s="19"/>
      <c r="CUO5" s="19"/>
      <c r="CUP5" s="19"/>
      <c r="CUQ5" s="19"/>
      <c r="CUR5" s="19"/>
      <c r="CUS5" s="19"/>
      <c r="CUT5" s="19"/>
      <c r="CUU5" s="19"/>
      <c r="CUV5" s="19"/>
      <c r="CUW5" s="19"/>
      <c r="CUX5" s="19"/>
      <c r="CUY5" s="19"/>
      <c r="CUZ5" s="19"/>
      <c r="CVA5" s="19"/>
      <c r="CVB5" s="19"/>
      <c r="CVC5" s="19"/>
      <c r="CVD5" s="19"/>
      <c r="CVE5" s="19"/>
      <c r="CVF5" s="19"/>
      <c r="CVG5" s="19"/>
      <c r="CVH5" s="19"/>
      <c r="CVI5" s="19"/>
      <c r="CVJ5" s="19"/>
      <c r="CVK5" s="19"/>
      <c r="CVL5" s="19"/>
      <c r="CVM5" s="19"/>
      <c r="CVN5" s="19"/>
      <c r="CVO5" s="19"/>
      <c r="CVP5" s="19"/>
      <c r="CVQ5" s="19"/>
      <c r="CVR5" s="19"/>
      <c r="CVS5" s="19"/>
      <c r="CVT5" s="19"/>
      <c r="CVU5" s="19"/>
      <c r="CVV5" s="19"/>
      <c r="CVW5" s="19"/>
      <c r="CVX5" s="19"/>
      <c r="CVY5" s="19"/>
      <c r="CVZ5" s="19"/>
      <c r="CWA5" s="19"/>
      <c r="CWB5" s="19"/>
      <c r="CWC5" s="19"/>
      <c r="CWD5" s="19"/>
      <c r="CWE5" s="19"/>
      <c r="CWF5" s="19"/>
      <c r="CWG5" s="19"/>
      <c r="CWH5" s="19"/>
      <c r="CWI5" s="19"/>
      <c r="CWJ5" s="19"/>
      <c r="CWK5" s="19"/>
      <c r="CWL5" s="19"/>
      <c r="CWM5" s="19"/>
      <c r="CWN5" s="19"/>
      <c r="CWO5" s="19"/>
      <c r="CWP5" s="19"/>
      <c r="CWQ5" s="19"/>
      <c r="CWR5" s="19"/>
      <c r="CWS5" s="19"/>
      <c r="CWT5" s="19"/>
      <c r="CWU5" s="19"/>
      <c r="CWV5" s="19"/>
      <c r="CWW5" s="19"/>
      <c r="CWX5" s="19"/>
      <c r="CWY5" s="19"/>
      <c r="CWZ5" s="19"/>
      <c r="CXA5" s="19"/>
      <c r="CXB5" s="19"/>
      <c r="CXC5" s="19"/>
      <c r="CXD5" s="19"/>
      <c r="CXE5" s="19"/>
      <c r="CXF5" s="19"/>
      <c r="CXG5" s="19"/>
      <c r="CXH5" s="19"/>
      <c r="CXI5" s="19"/>
      <c r="CXJ5" s="19"/>
      <c r="CXK5" s="19"/>
      <c r="CXL5" s="19"/>
      <c r="CXM5" s="19"/>
      <c r="CXN5" s="19"/>
      <c r="CXO5" s="19"/>
      <c r="CXP5" s="19"/>
      <c r="CXQ5" s="19"/>
      <c r="CXR5" s="19"/>
      <c r="CXS5" s="19"/>
      <c r="CXT5" s="19"/>
      <c r="CXU5" s="19"/>
      <c r="CXV5" s="19"/>
      <c r="CXW5" s="19"/>
      <c r="CXX5" s="19"/>
      <c r="CXY5" s="19"/>
      <c r="CXZ5" s="19"/>
      <c r="CYA5" s="19"/>
      <c r="CYB5" s="19"/>
      <c r="CYC5" s="19"/>
      <c r="CYD5" s="19"/>
      <c r="CYE5" s="19"/>
      <c r="CYF5" s="19"/>
      <c r="CYG5" s="19"/>
      <c r="CYH5" s="19"/>
      <c r="CYI5" s="19"/>
      <c r="CYJ5" s="19"/>
      <c r="CYK5" s="19"/>
      <c r="CYL5" s="19"/>
      <c r="CYM5" s="19"/>
      <c r="CYN5" s="19"/>
      <c r="CYO5" s="19"/>
      <c r="CYP5" s="19"/>
      <c r="CYQ5" s="19"/>
      <c r="CYR5" s="19"/>
      <c r="CYS5" s="19"/>
      <c r="CYT5" s="19"/>
      <c r="CYU5" s="19"/>
      <c r="CYV5" s="19"/>
      <c r="CYW5" s="19"/>
      <c r="CYX5" s="19"/>
      <c r="CYY5" s="19"/>
      <c r="CYZ5" s="19"/>
      <c r="CZA5" s="19"/>
      <c r="CZB5" s="19"/>
      <c r="CZC5" s="19"/>
      <c r="CZD5" s="19"/>
      <c r="CZE5" s="19"/>
      <c r="CZF5" s="19"/>
      <c r="CZG5" s="19"/>
      <c r="CZH5" s="19"/>
      <c r="CZI5" s="19"/>
      <c r="CZJ5" s="19"/>
      <c r="CZK5" s="19"/>
      <c r="CZL5" s="19"/>
      <c r="CZM5" s="19"/>
      <c r="CZN5" s="19"/>
      <c r="CZO5" s="19"/>
      <c r="CZP5" s="19"/>
      <c r="CZQ5" s="19"/>
      <c r="CZR5" s="19"/>
      <c r="CZS5" s="19"/>
      <c r="CZT5" s="19"/>
      <c r="CZU5" s="19"/>
      <c r="CZV5" s="19"/>
      <c r="CZW5" s="19"/>
      <c r="CZX5" s="19"/>
      <c r="CZY5" s="19"/>
      <c r="CZZ5" s="19"/>
      <c r="DAA5" s="19"/>
      <c r="DAB5" s="19"/>
      <c r="DAC5" s="19"/>
      <c r="DAD5" s="19"/>
      <c r="DAE5" s="19"/>
      <c r="DAF5" s="19"/>
      <c r="DAG5" s="19"/>
      <c r="DAH5" s="19"/>
      <c r="DAI5" s="19"/>
      <c r="DAJ5" s="19"/>
      <c r="DAK5" s="19"/>
      <c r="DAL5" s="19"/>
      <c r="DAM5" s="19"/>
      <c r="DAN5" s="19"/>
      <c r="DAO5" s="19"/>
      <c r="DAP5" s="19"/>
      <c r="DAQ5" s="19"/>
      <c r="DAR5" s="19"/>
      <c r="DAS5" s="19"/>
      <c r="DAT5" s="19"/>
      <c r="DAU5" s="19"/>
      <c r="DAV5" s="19"/>
      <c r="DAW5" s="19"/>
      <c r="DAX5" s="19"/>
      <c r="DAY5" s="19"/>
      <c r="DAZ5" s="19"/>
      <c r="DBA5" s="19"/>
      <c r="DBB5" s="19"/>
      <c r="DBC5" s="19"/>
      <c r="DBD5" s="19"/>
      <c r="DBE5" s="19"/>
      <c r="DBF5" s="19"/>
      <c r="DBG5" s="19"/>
      <c r="DBH5" s="19"/>
      <c r="DBI5" s="19"/>
      <c r="DBJ5" s="19"/>
      <c r="DBK5" s="19"/>
      <c r="DBL5" s="19"/>
      <c r="DBM5" s="19"/>
      <c r="DBN5" s="19"/>
      <c r="DBO5" s="19"/>
      <c r="DBP5" s="19"/>
      <c r="DBQ5" s="19"/>
      <c r="DBR5" s="19"/>
      <c r="DBS5" s="19"/>
      <c r="DBT5" s="19"/>
      <c r="DBU5" s="19"/>
      <c r="DBV5" s="19"/>
      <c r="DBW5" s="19"/>
      <c r="DBX5" s="19"/>
      <c r="DBY5" s="19"/>
      <c r="DBZ5" s="19"/>
      <c r="DCA5" s="19"/>
      <c r="DCB5" s="19"/>
      <c r="DCC5" s="19"/>
      <c r="DCD5" s="19"/>
      <c r="DCE5" s="19"/>
      <c r="DCF5" s="19"/>
      <c r="DCG5" s="19"/>
      <c r="DCH5" s="19"/>
      <c r="DCI5" s="19"/>
      <c r="DCJ5" s="19"/>
      <c r="DCK5" s="19"/>
      <c r="DCL5" s="19"/>
      <c r="DCM5" s="19"/>
      <c r="DCN5" s="19"/>
      <c r="DCO5" s="19"/>
      <c r="DCP5" s="19"/>
      <c r="DCQ5" s="19"/>
      <c r="DCR5" s="19"/>
      <c r="DCS5" s="19"/>
      <c r="DCT5" s="19"/>
      <c r="DCU5" s="19"/>
      <c r="DCV5" s="19"/>
      <c r="DCW5" s="19"/>
      <c r="DCX5" s="19"/>
      <c r="DCY5" s="19"/>
      <c r="DCZ5" s="19"/>
      <c r="DDA5" s="19"/>
      <c r="DDB5" s="19"/>
      <c r="DDC5" s="19"/>
      <c r="DDD5" s="19"/>
      <c r="DDE5" s="19"/>
      <c r="DDF5" s="19"/>
      <c r="DDG5" s="19"/>
      <c r="DDH5" s="19"/>
      <c r="DDI5" s="19"/>
      <c r="DDJ5" s="19"/>
      <c r="DDK5" s="19"/>
      <c r="DDL5" s="19"/>
      <c r="DDM5" s="19"/>
      <c r="DDN5" s="19"/>
      <c r="DDO5" s="19"/>
      <c r="DDP5" s="19"/>
      <c r="DDQ5" s="19"/>
      <c r="DDR5" s="19"/>
      <c r="DDS5" s="19"/>
      <c r="DDT5" s="19"/>
      <c r="DDU5" s="19"/>
      <c r="DDV5" s="19"/>
      <c r="DDW5" s="19"/>
      <c r="DDX5" s="19"/>
      <c r="DDY5" s="19"/>
      <c r="DDZ5" s="19"/>
      <c r="DEA5" s="19"/>
      <c r="DEB5" s="19"/>
      <c r="DEC5" s="19"/>
      <c r="DED5" s="19"/>
      <c r="DEE5" s="19"/>
      <c r="DEF5" s="19"/>
      <c r="DEG5" s="19"/>
      <c r="DEH5" s="19"/>
      <c r="DEI5" s="19"/>
      <c r="DEJ5" s="19"/>
      <c r="DEK5" s="19"/>
      <c r="DEL5" s="19"/>
      <c r="DEM5" s="19"/>
      <c r="DEN5" s="19"/>
      <c r="DEO5" s="19"/>
      <c r="DEP5" s="19"/>
      <c r="DEQ5" s="19"/>
      <c r="DER5" s="19"/>
      <c r="DES5" s="19"/>
      <c r="DET5" s="19"/>
      <c r="DEU5" s="19"/>
      <c r="DEV5" s="19"/>
      <c r="DEW5" s="19"/>
      <c r="DEX5" s="19"/>
      <c r="DEY5" s="19"/>
      <c r="DEZ5" s="19"/>
      <c r="DFA5" s="19"/>
      <c r="DFB5" s="19"/>
      <c r="DFC5" s="19"/>
      <c r="DFD5" s="19"/>
      <c r="DFE5" s="19"/>
      <c r="DFF5" s="19"/>
      <c r="DFG5" s="19"/>
      <c r="DFH5" s="19"/>
      <c r="DFI5" s="19"/>
      <c r="DFJ5" s="19"/>
      <c r="DFK5" s="19"/>
      <c r="DFL5" s="19"/>
      <c r="DFM5" s="19"/>
      <c r="DFN5" s="19"/>
      <c r="DFO5" s="19"/>
      <c r="DFP5" s="19"/>
      <c r="DFQ5" s="19"/>
      <c r="DFR5" s="19"/>
      <c r="DFS5" s="19"/>
      <c r="DFT5" s="19"/>
      <c r="DFU5" s="19"/>
      <c r="DFV5" s="19"/>
      <c r="DFW5" s="19"/>
      <c r="DFX5" s="19"/>
      <c r="DFY5" s="19"/>
      <c r="DFZ5" s="19"/>
      <c r="DGA5" s="19"/>
      <c r="DGB5" s="19"/>
      <c r="DGC5" s="19"/>
      <c r="DGD5" s="19"/>
      <c r="DGE5" s="19"/>
      <c r="DGF5" s="19"/>
      <c r="DGG5" s="19"/>
      <c r="DGH5" s="19"/>
      <c r="DGI5" s="19"/>
      <c r="DGJ5" s="19"/>
      <c r="DGK5" s="19"/>
      <c r="DGL5" s="19"/>
      <c r="DGM5" s="19"/>
      <c r="DGN5" s="19"/>
      <c r="DGO5" s="19"/>
      <c r="DGP5" s="19"/>
      <c r="DGQ5" s="19"/>
      <c r="DGR5" s="19"/>
      <c r="DGS5" s="19"/>
      <c r="DGT5" s="19"/>
      <c r="DGU5" s="19"/>
      <c r="DGV5" s="19"/>
      <c r="DGW5" s="19"/>
      <c r="DGX5" s="19"/>
      <c r="DGY5" s="19"/>
      <c r="DGZ5" s="19"/>
      <c r="DHA5" s="19"/>
      <c r="DHB5" s="19"/>
      <c r="DHC5" s="19"/>
      <c r="DHD5" s="19"/>
      <c r="DHE5" s="19"/>
      <c r="DHF5" s="19"/>
      <c r="DHG5" s="19"/>
      <c r="DHH5" s="19"/>
      <c r="DHI5" s="19"/>
      <c r="DHJ5" s="19"/>
      <c r="DHK5" s="19"/>
      <c r="DHL5" s="19"/>
      <c r="DHM5" s="19"/>
      <c r="DHN5" s="19"/>
      <c r="DHO5" s="19"/>
      <c r="DHP5" s="19"/>
      <c r="DHQ5" s="19"/>
      <c r="DHR5" s="19"/>
      <c r="DHS5" s="19"/>
      <c r="DHT5" s="19"/>
      <c r="DHU5" s="19"/>
      <c r="DHV5" s="19"/>
      <c r="DHW5" s="19"/>
      <c r="DHX5" s="19"/>
      <c r="DHY5" s="19"/>
      <c r="DHZ5" s="19"/>
      <c r="DIA5" s="19"/>
      <c r="DIB5" s="19"/>
      <c r="DIC5" s="19"/>
      <c r="DID5" s="19"/>
      <c r="DIE5" s="19"/>
      <c r="DIF5" s="19"/>
      <c r="DIG5" s="19"/>
      <c r="DIH5" s="19"/>
      <c r="DII5" s="19"/>
      <c r="DIJ5" s="19"/>
      <c r="DIK5" s="19"/>
      <c r="DIL5" s="19"/>
      <c r="DIM5" s="19"/>
      <c r="DIN5" s="19"/>
      <c r="DIO5" s="19"/>
      <c r="DIP5" s="19"/>
      <c r="DIQ5" s="19"/>
      <c r="DIR5" s="19"/>
      <c r="DIS5" s="19"/>
      <c r="DIT5" s="19"/>
      <c r="DIU5" s="19"/>
      <c r="DIV5" s="19"/>
      <c r="DIW5" s="19"/>
      <c r="DIX5" s="19"/>
      <c r="DIY5" s="19"/>
      <c r="DIZ5" s="19"/>
      <c r="DJA5" s="19"/>
      <c r="DJB5" s="19"/>
      <c r="DJC5" s="19"/>
      <c r="DJD5" s="19"/>
      <c r="DJE5" s="19"/>
      <c r="DJF5" s="19"/>
      <c r="DJG5" s="19"/>
      <c r="DJH5" s="19"/>
      <c r="DJI5" s="19"/>
      <c r="DJJ5" s="19"/>
      <c r="DJK5" s="19"/>
      <c r="DJL5" s="19"/>
      <c r="DJM5" s="19"/>
      <c r="DJN5" s="19"/>
      <c r="DJO5" s="19"/>
      <c r="DJP5" s="19"/>
      <c r="DJQ5" s="19"/>
      <c r="DJR5" s="19"/>
      <c r="DJS5" s="19"/>
      <c r="DJT5" s="19"/>
      <c r="DJU5" s="19"/>
      <c r="DJV5" s="19"/>
      <c r="DJW5" s="19"/>
      <c r="DJX5" s="19"/>
      <c r="DJY5" s="19"/>
      <c r="DJZ5" s="19"/>
      <c r="DKA5" s="19"/>
      <c r="DKB5" s="19"/>
      <c r="DKC5" s="19"/>
      <c r="DKD5" s="19"/>
      <c r="DKE5" s="19"/>
      <c r="DKF5" s="19"/>
      <c r="DKG5" s="19"/>
      <c r="DKH5" s="19"/>
      <c r="DKI5" s="19"/>
      <c r="DKJ5" s="19"/>
      <c r="DKK5" s="19"/>
      <c r="DKL5" s="19"/>
      <c r="DKM5" s="19"/>
      <c r="DKN5" s="19"/>
      <c r="DKO5" s="19"/>
      <c r="DKP5" s="19"/>
      <c r="DKQ5" s="19"/>
      <c r="DKR5" s="19"/>
      <c r="DKS5" s="19"/>
      <c r="DKT5" s="19"/>
      <c r="DKU5" s="19"/>
      <c r="DKV5" s="19"/>
      <c r="DKW5" s="19"/>
      <c r="DKX5" s="19"/>
      <c r="DKY5" s="19"/>
      <c r="DKZ5" s="19"/>
      <c r="DLA5" s="19"/>
      <c r="DLB5" s="19"/>
      <c r="DLC5" s="19"/>
      <c r="DLD5" s="19"/>
      <c r="DLE5" s="19"/>
      <c r="DLF5" s="19"/>
      <c r="DLG5" s="19"/>
      <c r="DLH5" s="19"/>
      <c r="DLI5" s="19"/>
      <c r="DLJ5" s="19"/>
      <c r="DLK5" s="19"/>
      <c r="DLL5" s="19"/>
      <c r="DLM5" s="19"/>
      <c r="DLN5" s="19"/>
      <c r="DLO5" s="19"/>
      <c r="DLP5" s="19"/>
      <c r="DLQ5" s="19"/>
      <c r="DLR5" s="19"/>
      <c r="DLS5" s="19"/>
      <c r="DLT5" s="19"/>
      <c r="DLU5" s="19"/>
      <c r="DLV5" s="19"/>
      <c r="DLW5" s="19"/>
      <c r="DLX5" s="19"/>
      <c r="DLY5" s="19"/>
      <c r="DLZ5" s="19"/>
      <c r="DMA5" s="19"/>
      <c r="DMB5" s="19"/>
      <c r="DMC5" s="19"/>
      <c r="DMD5" s="19"/>
      <c r="DME5" s="19"/>
      <c r="DMF5" s="19"/>
      <c r="DMG5" s="19"/>
      <c r="DMH5" s="19"/>
      <c r="DMI5" s="19"/>
      <c r="DMJ5" s="19"/>
      <c r="DMK5" s="19"/>
      <c r="DML5" s="19"/>
      <c r="DMM5" s="19"/>
      <c r="DMN5" s="19"/>
      <c r="DMO5" s="19"/>
      <c r="DMP5" s="19"/>
      <c r="DMQ5" s="19"/>
      <c r="DMR5" s="19"/>
      <c r="DMS5" s="19"/>
      <c r="DMT5" s="19"/>
      <c r="DMU5" s="19"/>
      <c r="DMV5" s="19"/>
      <c r="DMW5" s="19"/>
      <c r="DMX5" s="19"/>
      <c r="DMY5" s="19"/>
      <c r="DMZ5" s="19"/>
      <c r="DNA5" s="19"/>
      <c r="DNB5" s="19"/>
      <c r="DNC5" s="19"/>
      <c r="DND5" s="19"/>
      <c r="DNE5" s="19"/>
      <c r="DNF5" s="19"/>
      <c r="DNG5" s="19"/>
      <c r="DNH5" s="19"/>
      <c r="DNI5" s="19"/>
      <c r="DNJ5" s="19"/>
      <c r="DNK5" s="19"/>
      <c r="DNL5" s="19"/>
      <c r="DNM5" s="19"/>
      <c r="DNN5" s="19"/>
      <c r="DNO5" s="19"/>
      <c r="DNP5" s="19"/>
      <c r="DNQ5" s="19"/>
      <c r="DNR5" s="19"/>
      <c r="DNS5" s="19"/>
      <c r="DNT5" s="19"/>
      <c r="DNU5" s="19"/>
      <c r="DNV5" s="19"/>
      <c r="DNW5" s="19"/>
      <c r="DNX5" s="19"/>
      <c r="DNY5" s="19"/>
      <c r="DNZ5" s="19"/>
      <c r="DOA5" s="19"/>
      <c r="DOB5" s="19"/>
      <c r="DOC5" s="19"/>
      <c r="DOD5" s="19"/>
      <c r="DOE5" s="19"/>
      <c r="DOF5" s="19"/>
      <c r="DOG5" s="19"/>
      <c r="DOH5" s="19"/>
      <c r="DOI5" s="19"/>
      <c r="DOJ5" s="19"/>
      <c r="DOK5" s="19"/>
      <c r="DOL5" s="19"/>
      <c r="DOM5" s="19"/>
      <c r="DON5" s="19"/>
      <c r="DOO5" s="19"/>
      <c r="DOP5" s="19"/>
      <c r="DOQ5" s="19"/>
      <c r="DOR5" s="19"/>
      <c r="DOS5" s="19"/>
      <c r="DOT5" s="19"/>
      <c r="DOU5" s="19"/>
      <c r="DOV5" s="19"/>
      <c r="DOW5" s="19"/>
      <c r="DOX5" s="19"/>
      <c r="DOY5" s="19"/>
      <c r="DOZ5" s="19"/>
      <c r="DPA5" s="19"/>
      <c r="DPB5" s="19"/>
      <c r="DPC5" s="19"/>
      <c r="DPD5" s="19"/>
      <c r="DPE5" s="19"/>
      <c r="DPF5" s="19"/>
      <c r="DPG5" s="19"/>
      <c r="DPH5" s="19"/>
      <c r="DPI5" s="19"/>
      <c r="DPJ5" s="19"/>
      <c r="DPK5" s="19"/>
      <c r="DPL5" s="19"/>
      <c r="DPM5" s="19"/>
      <c r="DPN5" s="19"/>
      <c r="DPO5" s="19"/>
      <c r="DPP5" s="19"/>
      <c r="DPQ5" s="19"/>
      <c r="DPR5" s="19"/>
      <c r="DPS5" s="19"/>
      <c r="DPT5" s="19"/>
      <c r="DPU5" s="19"/>
      <c r="DPV5" s="19"/>
      <c r="DPW5" s="19"/>
      <c r="DPX5" s="19"/>
      <c r="DPY5" s="19"/>
      <c r="DPZ5" s="19"/>
      <c r="DQA5" s="19"/>
      <c r="DQB5" s="19"/>
      <c r="DQC5" s="19"/>
      <c r="DQD5" s="19"/>
      <c r="DQE5" s="19"/>
      <c r="DQF5" s="19"/>
      <c r="DQG5" s="19"/>
      <c r="DQH5" s="19"/>
      <c r="DQI5" s="19"/>
      <c r="DQJ5" s="19"/>
      <c r="DQK5" s="19"/>
      <c r="DQL5" s="19"/>
      <c r="DQM5" s="19"/>
      <c r="DQN5" s="19"/>
      <c r="DQO5" s="19"/>
      <c r="DQP5" s="19"/>
      <c r="DQQ5" s="19"/>
      <c r="DQR5" s="19"/>
      <c r="DQS5" s="19"/>
      <c r="DQT5" s="19"/>
      <c r="DQU5" s="19"/>
      <c r="DQV5" s="19"/>
      <c r="DQW5" s="19"/>
      <c r="DQX5" s="19"/>
      <c r="DQY5" s="19"/>
      <c r="DQZ5" s="19"/>
      <c r="DRA5" s="19"/>
      <c r="DRB5" s="19"/>
      <c r="DRC5" s="19"/>
      <c r="DRD5" s="19"/>
      <c r="DRE5" s="19"/>
      <c r="DRF5" s="19"/>
      <c r="DRG5" s="19"/>
      <c r="DRH5" s="19"/>
      <c r="DRI5" s="19"/>
      <c r="DRJ5" s="19"/>
      <c r="DRK5" s="19"/>
      <c r="DRL5" s="19"/>
      <c r="DRM5" s="19"/>
      <c r="DRN5" s="19"/>
      <c r="DRO5" s="19"/>
      <c r="DRP5" s="19"/>
      <c r="DRQ5" s="19"/>
      <c r="DRR5" s="19"/>
      <c r="DRS5" s="19"/>
      <c r="DRT5" s="19"/>
      <c r="DRU5" s="19"/>
      <c r="DRV5" s="19"/>
      <c r="DRW5" s="19"/>
      <c r="DRX5" s="19"/>
      <c r="DRY5" s="19"/>
      <c r="DRZ5" s="19"/>
      <c r="DSA5" s="19"/>
      <c r="DSB5" s="19"/>
      <c r="DSC5" s="19"/>
      <c r="DSD5" s="19"/>
      <c r="DSE5" s="19"/>
      <c r="DSF5" s="19"/>
      <c r="DSG5" s="19"/>
      <c r="DSH5" s="19"/>
      <c r="DSI5" s="19"/>
      <c r="DSJ5" s="19"/>
      <c r="DSK5" s="19"/>
      <c r="DSL5" s="19"/>
      <c r="DSM5" s="19"/>
      <c r="DSN5" s="19"/>
      <c r="DSO5" s="19"/>
      <c r="DSP5" s="19"/>
      <c r="DSQ5" s="19"/>
      <c r="DSR5" s="19"/>
      <c r="DSS5" s="19"/>
      <c r="DST5" s="19"/>
      <c r="DSU5" s="19"/>
      <c r="DSV5" s="19"/>
      <c r="DSW5" s="19"/>
      <c r="DSX5" s="19"/>
      <c r="DSY5" s="19"/>
      <c r="DSZ5" s="19"/>
      <c r="DTA5" s="19"/>
      <c r="DTB5" s="19"/>
      <c r="DTC5" s="19"/>
      <c r="DTD5" s="19"/>
      <c r="DTE5" s="19"/>
      <c r="DTF5" s="19"/>
      <c r="DTG5" s="19"/>
      <c r="DTH5" s="19"/>
      <c r="DTI5" s="19"/>
      <c r="DTJ5" s="19"/>
      <c r="DTK5" s="19"/>
      <c r="DTL5" s="19"/>
      <c r="DTM5" s="19"/>
      <c r="DTN5" s="19"/>
      <c r="DTO5" s="19"/>
      <c r="DTP5" s="19"/>
      <c r="DTQ5" s="19"/>
      <c r="DTR5" s="19"/>
      <c r="DTS5" s="19"/>
      <c r="DTT5" s="19"/>
      <c r="DTU5" s="19"/>
      <c r="DTV5" s="19"/>
      <c r="DTW5" s="19"/>
      <c r="DTX5" s="19"/>
      <c r="DTY5" s="19"/>
      <c r="DTZ5" s="19"/>
      <c r="DUA5" s="19"/>
      <c r="DUB5" s="19"/>
      <c r="DUC5" s="19"/>
      <c r="DUD5" s="19"/>
      <c r="DUE5" s="19"/>
      <c r="DUF5" s="19"/>
      <c r="DUG5" s="19"/>
      <c r="DUH5" s="19"/>
      <c r="DUI5" s="19"/>
      <c r="DUJ5" s="19"/>
      <c r="DUK5" s="19"/>
      <c r="DUL5" s="19"/>
      <c r="DUM5" s="19"/>
      <c r="DUN5" s="19"/>
      <c r="DUO5" s="19"/>
      <c r="DUP5" s="19"/>
      <c r="DUQ5" s="19"/>
      <c r="DUR5" s="19"/>
      <c r="DUS5" s="19"/>
      <c r="DUT5" s="19"/>
      <c r="DUU5" s="19"/>
      <c r="DUV5" s="19"/>
      <c r="DUW5" s="19"/>
      <c r="DUX5" s="19"/>
      <c r="DUY5" s="19"/>
      <c r="DUZ5" s="19"/>
      <c r="DVA5" s="19"/>
      <c r="DVB5" s="19"/>
      <c r="DVC5" s="19"/>
      <c r="DVD5" s="19"/>
      <c r="DVE5" s="19"/>
      <c r="DVF5" s="19"/>
      <c r="DVG5" s="19"/>
      <c r="DVH5" s="19"/>
      <c r="DVI5" s="19"/>
      <c r="DVJ5" s="19"/>
      <c r="DVK5" s="19"/>
      <c r="DVL5" s="19"/>
      <c r="DVM5" s="19"/>
      <c r="DVN5" s="19"/>
      <c r="DVO5" s="19"/>
      <c r="DVP5" s="19"/>
      <c r="DVQ5" s="19"/>
      <c r="DVR5" s="19"/>
      <c r="DVS5" s="19"/>
      <c r="DVT5" s="19"/>
      <c r="DVU5" s="19"/>
      <c r="DVV5" s="19"/>
      <c r="DVW5" s="19"/>
      <c r="DVX5" s="19"/>
      <c r="DVY5" s="19"/>
      <c r="DVZ5" s="19"/>
      <c r="DWA5" s="19"/>
      <c r="DWB5" s="19"/>
      <c r="DWC5" s="19"/>
      <c r="DWD5" s="19"/>
      <c r="DWE5" s="19"/>
      <c r="DWF5" s="19"/>
      <c r="DWG5" s="19"/>
      <c r="DWH5" s="19"/>
      <c r="DWI5" s="19"/>
      <c r="DWJ5" s="19"/>
      <c r="DWK5" s="19"/>
      <c r="DWL5" s="19"/>
      <c r="DWM5" s="19"/>
      <c r="DWN5" s="19"/>
      <c r="DWO5" s="19"/>
      <c r="DWP5" s="19"/>
      <c r="DWQ5" s="19"/>
      <c r="DWR5" s="19"/>
      <c r="DWS5" s="19"/>
      <c r="DWT5" s="19"/>
      <c r="DWU5" s="19"/>
      <c r="DWV5" s="19"/>
      <c r="DWW5" s="19"/>
      <c r="DWX5" s="19"/>
      <c r="DWY5" s="19"/>
      <c r="DWZ5" s="19"/>
      <c r="DXA5" s="19"/>
      <c r="DXB5" s="19"/>
      <c r="DXC5" s="19"/>
      <c r="DXD5" s="19"/>
      <c r="DXE5" s="19"/>
      <c r="DXF5" s="19"/>
      <c r="DXG5" s="19"/>
      <c r="DXH5" s="19"/>
      <c r="DXI5" s="19"/>
      <c r="DXJ5" s="19"/>
      <c r="DXK5" s="19"/>
      <c r="DXL5" s="19"/>
      <c r="DXM5" s="19"/>
      <c r="DXN5" s="19"/>
      <c r="DXO5" s="19"/>
      <c r="DXP5" s="19"/>
      <c r="DXQ5" s="19"/>
      <c r="DXR5" s="19"/>
      <c r="DXS5" s="19"/>
      <c r="DXT5" s="19"/>
      <c r="DXU5" s="19"/>
      <c r="DXV5" s="19"/>
      <c r="DXW5" s="19"/>
      <c r="DXX5" s="19"/>
      <c r="DXY5" s="19"/>
      <c r="DXZ5" s="19"/>
      <c r="DYA5" s="19"/>
      <c r="DYB5" s="19"/>
      <c r="DYC5" s="19"/>
      <c r="DYD5" s="19"/>
      <c r="DYE5" s="19"/>
      <c r="DYF5" s="19"/>
      <c r="DYG5" s="19"/>
      <c r="DYH5" s="19"/>
      <c r="DYI5" s="19"/>
      <c r="DYJ5" s="19"/>
      <c r="DYK5" s="19"/>
      <c r="DYL5" s="19"/>
      <c r="DYM5" s="19"/>
      <c r="DYN5" s="19"/>
      <c r="DYO5" s="19"/>
      <c r="DYP5" s="19"/>
      <c r="DYQ5" s="19"/>
      <c r="DYR5" s="19"/>
      <c r="DYS5" s="19"/>
      <c r="DYT5" s="19"/>
      <c r="DYU5" s="19"/>
      <c r="DYV5" s="19"/>
      <c r="DYW5" s="19"/>
      <c r="DYX5" s="19"/>
      <c r="DYY5" s="19"/>
      <c r="DYZ5" s="19"/>
      <c r="DZA5" s="19"/>
      <c r="DZB5" s="19"/>
      <c r="DZC5" s="19"/>
      <c r="DZD5" s="19"/>
      <c r="DZE5" s="19"/>
      <c r="DZF5" s="19"/>
      <c r="DZG5" s="19"/>
      <c r="DZH5" s="19"/>
      <c r="DZI5" s="19"/>
      <c r="DZJ5" s="19"/>
      <c r="DZK5" s="19"/>
      <c r="DZL5" s="19"/>
      <c r="DZM5" s="19"/>
      <c r="DZN5" s="19"/>
      <c r="DZO5" s="19"/>
      <c r="DZP5" s="19"/>
      <c r="DZQ5" s="19"/>
      <c r="DZR5" s="19"/>
      <c r="DZS5" s="19"/>
      <c r="DZT5" s="19"/>
      <c r="DZU5" s="19"/>
      <c r="DZV5" s="19"/>
      <c r="DZW5" s="19"/>
      <c r="DZX5" s="19"/>
      <c r="DZY5" s="19"/>
      <c r="DZZ5" s="19"/>
      <c r="EAA5" s="19"/>
      <c r="EAB5" s="19"/>
      <c r="EAC5" s="19"/>
      <c r="EAD5" s="19"/>
      <c r="EAE5" s="19"/>
      <c r="EAF5" s="19"/>
      <c r="EAG5" s="19"/>
      <c r="EAH5" s="19"/>
      <c r="EAI5" s="19"/>
      <c r="EAJ5" s="19"/>
      <c r="EAK5" s="19"/>
      <c r="EAL5" s="19"/>
      <c r="EAM5" s="19"/>
      <c r="EAN5" s="19"/>
      <c r="EAO5" s="19"/>
      <c r="EAP5" s="19"/>
      <c r="EAQ5" s="19"/>
      <c r="EAR5" s="19"/>
      <c r="EAS5" s="19"/>
      <c r="EAT5" s="19"/>
      <c r="EAU5" s="19"/>
      <c r="EAV5" s="19"/>
      <c r="EAW5" s="19"/>
      <c r="EAX5" s="19"/>
      <c r="EAY5" s="19"/>
      <c r="EAZ5" s="19"/>
      <c r="EBA5" s="19"/>
      <c r="EBB5" s="19"/>
      <c r="EBC5" s="19"/>
      <c r="EBD5" s="19"/>
      <c r="EBE5" s="19"/>
      <c r="EBF5" s="19"/>
      <c r="EBG5" s="19"/>
      <c r="EBH5" s="19"/>
      <c r="EBI5" s="19"/>
      <c r="EBJ5" s="19"/>
      <c r="EBK5" s="19"/>
      <c r="EBL5" s="19"/>
      <c r="EBM5" s="19"/>
      <c r="EBN5" s="19"/>
      <c r="EBO5" s="19"/>
      <c r="EBP5" s="19"/>
      <c r="EBQ5" s="19"/>
      <c r="EBR5" s="19"/>
      <c r="EBS5" s="19"/>
      <c r="EBT5" s="19"/>
      <c r="EBU5" s="19"/>
      <c r="EBV5" s="19"/>
      <c r="EBW5" s="19"/>
      <c r="EBX5" s="19"/>
      <c r="EBY5" s="19"/>
      <c r="EBZ5" s="19"/>
      <c r="ECA5" s="19"/>
      <c r="ECB5" s="19"/>
      <c r="ECC5" s="19"/>
      <c r="ECD5" s="19"/>
      <c r="ECE5" s="19"/>
      <c r="ECF5" s="19"/>
      <c r="ECG5" s="19"/>
      <c r="ECH5" s="19"/>
      <c r="ECI5" s="19"/>
      <c r="ECJ5" s="19"/>
      <c r="ECK5" s="19"/>
      <c r="ECL5" s="19"/>
      <c r="ECM5" s="19"/>
      <c r="ECN5" s="19"/>
      <c r="ECO5" s="19"/>
      <c r="ECP5" s="19"/>
      <c r="ECQ5" s="19"/>
      <c r="ECR5" s="19"/>
      <c r="ECS5" s="19"/>
      <c r="ECT5" s="19"/>
      <c r="ECU5" s="19"/>
      <c r="ECV5" s="19"/>
      <c r="ECW5" s="19"/>
      <c r="ECX5" s="19"/>
      <c r="ECY5" s="19"/>
      <c r="ECZ5" s="19"/>
      <c r="EDA5" s="19"/>
      <c r="EDB5" s="19"/>
      <c r="EDC5" s="19"/>
      <c r="EDD5" s="19"/>
      <c r="EDE5" s="19"/>
      <c r="EDF5" s="19"/>
      <c r="EDG5" s="19"/>
      <c r="EDH5" s="19"/>
      <c r="EDI5" s="19"/>
      <c r="EDJ5" s="19"/>
      <c r="EDK5" s="19"/>
      <c r="EDL5" s="19"/>
      <c r="EDM5" s="19"/>
      <c r="EDN5" s="19"/>
      <c r="EDO5" s="19"/>
      <c r="EDP5" s="19"/>
      <c r="EDQ5" s="19"/>
      <c r="EDR5" s="19"/>
      <c r="EDS5" s="19"/>
      <c r="EDT5" s="19"/>
      <c r="EDU5" s="19"/>
      <c r="EDV5" s="19"/>
      <c r="EDW5" s="19"/>
      <c r="EDX5" s="19"/>
      <c r="EDY5" s="19"/>
      <c r="EDZ5" s="19"/>
      <c r="EEA5" s="19"/>
      <c r="EEB5" s="19"/>
      <c r="EEC5" s="19"/>
      <c r="EED5" s="19"/>
      <c r="EEE5" s="19"/>
      <c r="EEF5" s="19"/>
      <c r="EEG5" s="19"/>
      <c r="EEH5" s="19"/>
      <c r="EEI5" s="19"/>
      <c r="EEJ5" s="19"/>
      <c r="EEK5" s="19"/>
      <c r="EEL5" s="19"/>
      <c r="EEM5" s="19"/>
      <c r="EEN5" s="19"/>
      <c r="EEO5" s="19"/>
      <c r="EEP5" s="19"/>
      <c r="EEQ5" s="19"/>
      <c r="EER5" s="19"/>
      <c r="EES5" s="19"/>
      <c r="EET5" s="19"/>
      <c r="EEU5" s="19"/>
      <c r="EEV5" s="19"/>
      <c r="EEW5" s="19"/>
      <c r="EEX5" s="19"/>
      <c r="EEY5" s="19"/>
      <c r="EEZ5" s="19"/>
      <c r="EFA5" s="19"/>
      <c r="EFB5" s="19"/>
      <c r="EFC5" s="19"/>
      <c r="EFD5" s="19"/>
      <c r="EFE5" s="19"/>
      <c r="EFF5" s="19"/>
      <c r="EFG5" s="19"/>
      <c r="EFH5" s="19"/>
      <c r="EFI5" s="19"/>
      <c r="EFJ5" s="19"/>
      <c r="EFK5" s="19"/>
      <c r="EFL5" s="19"/>
      <c r="EFM5" s="19"/>
      <c r="EFN5" s="19"/>
      <c r="EFO5" s="19"/>
      <c r="EFP5" s="19"/>
      <c r="EFQ5" s="19"/>
      <c r="EFR5" s="19"/>
      <c r="EFS5" s="19"/>
      <c r="EFT5" s="19"/>
      <c r="EFU5" s="19"/>
      <c r="EFV5" s="19"/>
      <c r="EFW5" s="19"/>
      <c r="EFX5" s="19"/>
      <c r="EFY5" s="19"/>
      <c r="EFZ5" s="19"/>
      <c r="EGA5" s="19"/>
      <c r="EGB5" s="19"/>
      <c r="EGC5" s="19"/>
      <c r="EGD5" s="19"/>
      <c r="EGE5" s="19"/>
      <c r="EGF5" s="19"/>
      <c r="EGG5" s="19"/>
      <c r="EGH5" s="19"/>
      <c r="EGI5" s="19"/>
      <c r="EGJ5" s="19"/>
      <c r="EGK5" s="19"/>
      <c r="EGL5" s="19"/>
      <c r="EGM5" s="19"/>
      <c r="EGN5" s="19"/>
      <c r="EGO5" s="19"/>
      <c r="EGP5" s="19"/>
      <c r="EGQ5" s="19"/>
      <c r="EGR5" s="19"/>
      <c r="EGS5" s="19"/>
      <c r="EGT5" s="19"/>
      <c r="EGU5" s="19"/>
      <c r="EGV5" s="19"/>
      <c r="EGW5" s="19"/>
      <c r="EGX5" s="19"/>
      <c r="EGY5" s="19"/>
      <c r="EGZ5" s="19"/>
      <c r="EHA5" s="19"/>
      <c r="EHB5" s="19"/>
      <c r="EHC5" s="19"/>
      <c r="EHD5" s="19"/>
      <c r="EHE5" s="19"/>
      <c r="EHF5" s="19"/>
      <c r="EHG5" s="19"/>
      <c r="EHH5" s="19"/>
      <c r="EHI5" s="19"/>
      <c r="EHJ5" s="19"/>
      <c r="EHK5" s="19"/>
      <c r="EHL5" s="19"/>
      <c r="EHM5" s="19"/>
      <c r="EHN5" s="19"/>
      <c r="EHO5" s="19"/>
      <c r="EHP5" s="19"/>
      <c r="EHQ5" s="19"/>
      <c r="EHR5" s="19"/>
      <c r="EHS5" s="19"/>
      <c r="EHT5" s="19"/>
      <c r="EHU5" s="19"/>
      <c r="EHV5" s="19"/>
      <c r="EHW5" s="19"/>
      <c r="EHX5" s="19"/>
      <c r="EHY5" s="19"/>
      <c r="EHZ5" s="19"/>
      <c r="EIA5" s="19"/>
      <c r="EIB5" s="19"/>
      <c r="EIC5" s="19"/>
      <c r="EID5" s="19"/>
      <c r="EIE5" s="19"/>
      <c r="EIF5" s="19"/>
      <c r="EIG5" s="19"/>
      <c r="EIH5" s="19"/>
      <c r="EII5" s="19"/>
      <c r="EIJ5" s="19"/>
      <c r="EIK5" s="19"/>
      <c r="EIL5" s="19"/>
      <c r="EIM5" s="19"/>
      <c r="EIN5" s="19"/>
      <c r="EIO5" s="19"/>
      <c r="EIP5" s="19"/>
      <c r="EIQ5" s="19"/>
      <c r="EIR5" s="19"/>
      <c r="EIS5" s="19"/>
      <c r="EIT5" s="19"/>
      <c r="EIU5" s="19"/>
      <c r="EIV5" s="19"/>
      <c r="EIW5" s="19"/>
      <c r="EIX5" s="19"/>
      <c r="EIY5" s="19"/>
      <c r="EIZ5" s="19"/>
      <c r="EJA5" s="19"/>
      <c r="EJB5" s="19"/>
      <c r="EJC5" s="19"/>
      <c r="EJD5" s="19"/>
      <c r="EJE5" s="19"/>
      <c r="EJF5" s="19"/>
      <c r="EJG5" s="19"/>
      <c r="EJH5" s="19"/>
      <c r="EJI5" s="19"/>
      <c r="EJJ5" s="19"/>
      <c r="EJK5" s="19"/>
      <c r="EJL5" s="19"/>
      <c r="EJM5" s="19"/>
      <c r="EJN5" s="19"/>
      <c r="EJO5" s="19"/>
      <c r="EJP5" s="19"/>
      <c r="EJQ5" s="19"/>
      <c r="EJR5" s="19"/>
      <c r="EJS5" s="19"/>
      <c r="EJT5" s="19"/>
      <c r="EJU5" s="19"/>
      <c r="EJV5" s="19"/>
      <c r="EJW5" s="19"/>
      <c r="EJX5" s="19"/>
      <c r="EJY5" s="19"/>
      <c r="EJZ5" s="19"/>
      <c r="EKA5" s="19"/>
      <c r="EKB5" s="19"/>
      <c r="EKC5" s="19"/>
      <c r="EKD5" s="19"/>
      <c r="EKE5" s="19"/>
      <c r="EKF5" s="19"/>
      <c r="EKG5" s="19"/>
      <c r="EKH5" s="19"/>
      <c r="EKI5" s="19"/>
      <c r="EKJ5" s="19"/>
      <c r="EKK5" s="19"/>
      <c r="EKL5" s="19"/>
      <c r="EKM5" s="19"/>
      <c r="EKN5" s="19"/>
      <c r="EKO5" s="19"/>
      <c r="EKP5" s="19"/>
      <c r="EKQ5" s="19"/>
      <c r="EKR5" s="19"/>
      <c r="EKS5" s="19"/>
      <c r="EKT5" s="19"/>
      <c r="EKU5" s="19"/>
      <c r="EKV5" s="19"/>
      <c r="EKW5" s="19"/>
      <c r="EKX5" s="19"/>
      <c r="EKY5" s="19"/>
      <c r="EKZ5" s="19"/>
      <c r="ELA5" s="19"/>
      <c r="ELB5" s="19"/>
      <c r="ELC5" s="19"/>
      <c r="ELD5" s="19"/>
      <c r="ELE5" s="19"/>
      <c r="ELF5" s="19"/>
      <c r="ELG5" s="19"/>
      <c r="ELH5" s="19"/>
      <c r="ELI5" s="19"/>
      <c r="ELJ5" s="19"/>
      <c r="ELK5" s="19"/>
      <c r="ELL5" s="19"/>
      <c r="ELM5" s="19"/>
      <c r="ELN5" s="19"/>
      <c r="ELO5" s="19"/>
      <c r="ELP5" s="19"/>
      <c r="ELQ5" s="19"/>
      <c r="ELR5" s="19"/>
      <c r="ELS5" s="19"/>
      <c r="ELT5" s="19"/>
      <c r="ELU5" s="19"/>
      <c r="ELV5" s="19"/>
      <c r="ELW5" s="19"/>
      <c r="ELX5" s="19"/>
      <c r="ELY5" s="19"/>
      <c r="ELZ5" s="19"/>
      <c r="EMA5" s="19"/>
      <c r="EMB5" s="19"/>
      <c r="EMC5" s="19"/>
      <c r="EMD5" s="19"/>
      <c r="EME5" s="19"/>
      <c r="EMF5" s="19"/>
      <c r="EMG5" s="19"/>
      <c r="EMH5" s="19"/>
      <c r="EMI5" s="19"/>
      <c r="EMJ5" s="19"/>
      <c r="EMK5" s="19"/>
      <c r="EML5" s="19"/>
      <c r="EMM5" s="19"/>
      <c r="EMN5" s="19"/>
      <c r="EMO5" s="19"/>
      <c r="EMP5" s="19"/>
      <c r="EMQ5" s="19"/>
      <c r="EMR5" s="19"/>
      <c r="EMS5" s="19"/>
      <c r="EMT5" s="19"/>
      <c r="EMU5" s="19"/>
      <c r="EMV5" s="19"/>
      <c r="EMW5" s="19"/>
      <c r="EMX5" s="19"/>
      <c r="EMY5" s="19"/>
      <c r="EMZ5" s="19"/>
      <c r="ENA5" s="19"/>
      <c r="ENB5" s="19"/>
      <c r="ENC5" s="19"/>
      <c r="END5" s="19"/>
      <c r="ENE5" s="19"/>
      <c r="ENF5" s="19"/>
      <c r="ENG5" s="19"/>
      <c r="ENH5" s="19"/>
      <c r="ENI5" s="19"/>
      <c r="ENJ5" s="19"/>
      <c r="ENK5" s="19"/>
      <c r="ENL5" s="19"/>
      <c r="ENM5" s="19"/>
      <c r="ENN5" s="19"/>
      <c r="ENO5" s="19"/>
      <c r="ENP5" s="19"/>
      <c r="ENQ5" s="19"/>
      <c r="ENR5" s="19"/>
      <c r="ENS5" s="19"/>
      <c r="ENT5" s="19"/>
      <c r="ENU5" s="19"/>
      <c r="ENV5" s="19"/>
      <c r="ENW5" s="19"/>
      <c r="ENX5" s="19"/>
      <c r="ENY5" s="19"/>
      <c r="ENZ5" s="19"/>
      <c r="EOA5" s="19"/>
      <c r="EOB5" s="19"/>
      <c r="EOC5" s="19"/>
      <c r="EOD5" s="19"/>
      <c r="EOE5" s="19"/>
      <c r="EOF5" s="19"/>
      <c r="EOG5" s="19"/>
      <c r="EOH5" s="19"/>
      <c r="EOI5" s="19"/>
      <c r="EOJ5" s="19"/>
      <c r="EOK5" s="19"/>
      <c r="EOL5" s="19"/>
      <c r="EOM5" s="19"/>
      <c r="EON5" s="19"/>
      <c r="EOO5" s="19"/>
      <c r="EOP5" s="19"/>
      <c r="EOQ5" s="19"/>
      <c r="EOR5" s="19"/>
      <c r="EOS5" s="19"/>
      <c r="EOT5" s="19"/>
      <c r="EOU5" s="19"/>
      <c r="EOV5" s="19"/>
      <c r="EOW5" s="19"/>
      <c r="EOX5" s="19"/>
      <c r="EOY5" s="19"/>
      <c r="EOZ5" s="19"/>
      <c r="EPA5" s="19"/>
      <c r="EPB5" s="19"/>
      <c r="EPC5" s="19"/>
      <c r="EPD5" s="19"/>
      <c r="EPE5" s="19"/>
      <c r="EPF5" s="19"/>
      <c r="EPG5" s="19"/>
      <c r="EPH5" s="19"/>
      <c r="EPI5" s="19"/>
      <c r="EPJ5" s="19"/>
      <c r="EPK5" s="19"/>
      <c r="EPL5" s="19"/>
      <c r="EPM5" s="19"/>
      <c r="EPN5" s="19"/>
      <c r="EPO5" s="19"/>
      <c r="EPP5" s="19"/>
      <c r="EPQ5" s="19"/>
      <c r="EPR5" s="19"/>
      <c r="EPS5" s="19"/>
      <c r="EPT5" s="19"/>
      <c r="EPU5" s="19"/>
      <c r="EPV5" s="19"/>
      <c r="EPW5" s="19"/>
      <c r="EPX5" s="19"/>
      <c r="EPY5" s="19"/>
      <c r="EPZ5" s="19"/>
      <c r="EQA5" s="19"/>
      <c r="EQB5" s="19"/>
      <c r="EQC5" s="19"/>
      <c r="EQD5" s="19"/>
      <c r="EQE5" s="19"/>
      <c r="EQF5" s="19"/>
      <c r="EQG5" s="19"/>
      <c r="EQH5" s="19"/>
      <c r="EQI5" s="19"/>
      <c r="EQJ5" s="19"/>
      <c r="EQK5" s="19"/>
      <c r="EQL5" s="19"/>
      <c r="EQM5" s="19"/>
      <c r="EQN5" s="19"/>
      <c r="EQO5" s="19"/>
      <c r="EQP5" s="19"/>
      <c r="EQQ5" s="19"/>
      <c r="EQR5" s="19"/>
      <c r="EQS5" s="19"/>
      <c r="EQT5" s="19"/>
      <c r="EQU5" s="19"/>
      <c r="EQV5" s="19"/>
      <c r="EQW5" s="19"/>
      <c r="EQX5" s="19"/>
      <c r="EQY5" s="19"/>
      <c r="EQZ5" s="19"/>
      <c r="ERA5" s="19"/>
      <c r="ERB5" s="19"/>
      <c r="ERC5" s="19"/>
      <c r="ERD5" s="19"/>
      <c r="ERE5" s="19"/>
      <c r="ERF5" s="19"/>
      <c r="ERG5" s="19"/>
      <c r="ERH5" s="19"/>
      <c r="ERI5" s="19"/>
      <c r="ERJ5" s="19"/>
      <c r="ERK5" s="19"/>
      <c r="ERL5" s="19"/>
      <c r="ERM5" s="19"/>
      <c r="ERN5" s="19"/>
      <c r="ERO5" s="19"/>
      <c r="ERP5" s="19"/>
      <c r="ERQ5" s="19"/>
      <c r="ERR5" s="19"/>
      <c r="ERS5" s="19"/>
      <c r="ERT5" s="19"/>
      <c r="ERU5" s="19"/>
      <c r="ERV5" s="19"/>
      <c r="ERW5" s="19"/>
      <c r="ERX5" s="19"/>
      <c r="ERY5" s="19"/>
      <c r="ERZ5" s="19"/>
      <c r="ESA5" s="19"/>
      <c r="ESB5" s="19"/>
      <c r="ESC5" s="19"/>
      <c r="ESD5" s="19"/>
      <c r="ESE5" s="19"/>
      <c r="ESF5" s="19"/>
      <c r="ESG5" s="19"/>
      <c r="ESH5" s="19"/>
      <c r="ESI5" s="19"/>
      <c r="ESJ5" s="19"/>
      <c r="ESK5" s="19"/>
      <c r="ESL5" s="19"/>
      <c r="ESM5" s="19"/>
      <c r="ESN5" s="19"/>
      <c r="ESO5" s="19"/>
      <c r="ESP5" s="19"/>
      <c r="ESQ5" s="19"/>
      <c r="ESR5" s="19"/>
      <c r="ESS5" s="19"/>
      <c r="EST5" s="19"/>
      <c r="ESU5" s="19"/>
      <c r="ESV5" s="19"/>
      <c r="ESW5" s="19"/>
      <c r="ESX5" s="19"/>
      <c r="ESY5" s="19"/>
      <c r="ESZ5" s="19"/>
      <c r="ETA5" s="19"/>
      <c r="ETB5" s="19"/>
      <c r="ETC5" s="19"/>
      <c r="ETD5" s="19"/>
      <c r="ETE5" s="19"/>
      <c r="ETF5" s="19"/>
      <c r="ETG5" s="19"/>
      <c r="ETH5" s="19"/>
      <c r="ETI5" s="19"/>
      <c r="ETJ5" s="19"/>
      <c r="ETK5" s="19"/>
      <c r="ETL5" s="19"/>
      <c r="ETM5" s="19"/>
      <c r="ETN5" s="19"/>
      <c r="ETO5" s="19"/>
      <c r="ETP5" s="19"/>
      <c r="ETQ5" s="19"/>
      <c r="ETR5" s="19"/>
      <c r="ETS5" s="19"/>
      <c r="ETT5" s="19"/>
      <c r="ETU5" s="19"/>
      <c r="ETV5" s="19"/>
      <c r="ETW5" s="19"/>
      <c r="ETX5" s="19"/>
      <c r="ETY5" s="19"/>
      <c r="ETZ5" s="19"/>
      <c r="EUA5" s="19"/>
      <c r="EUB5" s="19"/>
      <c r="EUC5" s="19"/>
      <c r="EUD5" s="19"/>
      <c r="EUE5" s="19"/>
      <c r="EUF5" s="19"/>
      <c r="EUG5" s="19"/>
      <c r="EUH5" s="19"/>
      <c r="EUI5" s="19"/>
      <c r="EUJ5" s="19"/>
      <c r="EUK5" s="19"/>
      <c r="EUL5" s="19"/>
      <c r="EUM5" s="19"/>
      <c r="EUN5" s="19"/>
      <c r="EUO5" s="19"/>
      <c r="EUP5" s="19"/>
      <c r="EUQ5" s="19"/>
      <c r="EUR5" s="19"/>
      <c r="EUS5" s="19"/>
      <c r="EUT5" s="19"/>
      <c r="EUU5" s="19"/>
      <c r="EUV5" s="19"/>
      <c r="EUW5" s="19"/>
      <c r="EUX5" s="19"/>
      <c r="EUY5" s="19"/>
      <c r="EUZ5" s="19"/>
      <c r="EVA5" s="19"/>
      <c r="EVB5" s="19"/>
      <c r="EVC5" s="19"/>
      <c r="EVD5" s="19"/>
      <c r="EVE5" s="19"/>
      <c r="EVF5" s="19"/>
      <c r="EVG5" s="19"/>
      <c r="EVH5" s="19"/>
      <c r="EVI5" s="19"/>
      <c r="EVJ5" s="19"/>
      <c r="EVK5" s="19"/>
      <c r="EVL5" s="19"/>
      <c r="EVM5" s="19"/>
      <c r="EVN5" s="19"/>
      <c r="EVO5" s="19"/>
      <c r="EVP5" s="19"/>
      <c r="EVQ5" s="19"/>
      <c r="EVR5" s="19"/>
      <c r="EVS5" s="19"/>
      <c r="EVT5" s="19"/>
      <c r="EVU5" s="19"/>
      <c r="EVV5" s="19"/>
      <c r="EVW5" s="19"/>
      <c r="EVX5" s="19"/>
      <c r="EVY5" s="19"/>
      <c r="EVZ5" s="19"/>
      <c r="EWA5" s="19"/>
      <c r="EWB5" s="19"/>
      <c r="EWC5" s="19"/>
      <c r="EWD5" s="19"/>
      <c r="EWE5" s="19"/>
      <c r="EWF5" s="19"/>
      <c r="EWG5" s="19"/>
      <c r="EWH5" s="19"/>
      <c r="EWI5" s="19"/>
      <c r="EWJ5" s="19"/>
      <c r="EWK5" s="19"/>
      <c r="EWL5" s="19"/>
      <c r="EWM5" s="19"/>
      <c r="EWN5" s="19"/>
      <c r="EWO5" s="19"/>
      <c r="EWP5" s="19"/>
      <c r="EWQ5" s="19"/>
      <c r="EWR5" s="19"/>
      <c r="EWS5" s="19"/>
      <c r="EWT5" s="19"/>
      <c r="EWU5" s="19"/>
      <c r="EWV5" s="19"/>
      <c r="EWW5" s="19"/>
      <c r="EWX5" s="19"/>
      <c r="EWY5" s="19"/>
      <c r="EWZ5" s="19"/>
      <c r="EXA5" s="19"/>
      <c r="EXB5" s="19"/>
      <c r="EXC5" s="19"/>
      <c r="EXD5" s="19"/>
      <c r="EXE5" s="19"/>
      <c r="EXF5" s="19"/>
      <c r="EXG5" s="19"/>
      <c r="EXH5" s="19"/>
      <c r="EXI5" s="19"/>
      <c r="EXJ5" s="19"/>
      <c r="EXK5" s="19"/>
      <c r="EXL5" s="19"/>
      <c r="EXM5" s="19"/>
      <c r="EXN5" s="19"/>
      <c r="EXO5" s="19"/>
      <c r="EXP5" s="19"/>
      <c r="EXQ5" s="19"/>
      <c r="EXR5" s="19"/>
      <c r="EXS5" s="19"/>
      <c r="EXT5" s="19"/>
      <c r="EXU5" s="19"/>
      <c r="EXV5" s="19"/>
      <c r="EXW5" s="19"/>
      <c r="EXX5" s="19"/>
      <c r="EXY5" s="19"/>
      <c r="EXZ5" s="19"/>
      <c r="EYA5" s="19"/>
      <c r="EYB5" s="19"/>
      <c r="EYC5" s="19"/>
      <c r="EYD5" s="19"/>
      <c r="EYE5" s="19"/>
      <c r="EYF5" s="19"/>
      <c r="EYG5" s="19"/>
      <c r="EYH5" s="19"/>
      <c r="EYI5" s="19"/>
      <c r="EYJ5" s="19"/>
      <c r="EYK5" s="19"/>
      <c r="EYL5" s="19"/>
      <c r="EYM5" s="19"/>
      <c r="EYN5" s="19"/>
      <c r="EYO5" s="19"/>
      <c r="EYP5" s="19"/>
      <c r="EYQ5" s="19"/>
      <c r="EYR5" s="19"/>
      <c r="EYS5" s="19"/>
      <c r="EYT5" s="19"/>
      <c r="EYU5" s="19"/>
      <c r="EYV5" s="19"/>
      <c r="EYW5" s="19"/>
      <c r="EYX5" s="19"/>
      <c r="EYY5" s="19"/>
      <c r="EYZ5" s="19"/>
      <c r="EZA5" s="19"/>
      <c r="EZB5" s="19"/>
      <c r="EZC5" s="19"/>
      <c r="EZD5" s="19"/>
      <c r="EZE5" s="19"/>
      <c r="EZF5" s="19"/>
      <c r="EZG5" s="19"/>
      <c r="EZH5" s="19"/>
      <c r="EZI5" s="19"/>
      <c r="EZJ5" s="19"/>
      <c r="EZK5" s="19"/>
      <c r="EZL5" s="19"/>
      <c r="EZM5" s="19"/>
      <c r="EZN5" s="19"/>
      <c r="EZO5" s="19"/>
      <c r="EZP5" s="19"/>
      <c r="EZQ5" s="19"/>
      <c r="EZR5" s="19"/>
      <c r="EZS5" s="19"/>
      <c r="EZT5" s="19"/>
      <c r="EZU5" s="19"/>
      <c r="EZV5" s="19"/>
      <c r="EZW5" s="19"/>
      <c r="EZX5" s="19"/>
      <c r="EZY5" s="19"/>
      <c r="EZZ5" s="19"/>
      <c r="FAA5" s="19"/>
      <c r="FAB5" s="19"/>
      <c r="FAC5" s="19"/>
      <c r="FAD5" s="19"/>
      <c r="FAE5" s="19"/>
      <c r="FAF5" s="19"/>
      <c r="FAG5" s="19"/>
      <c r="FAH5" s="19"/>
      <c r="FAI5" s="19"/>
      <c r="FAJ5" s="19"/>
      <c r="FAK5" s="19"/>
      <c r="FAL5" s="19"/>
      <c r="FAM5" s="19"/>
      <c r="FAN5" s="19"/>
      <c r="FAO5" s="19"/>
      <c r="FAP5" s="19"/>
      <c r="FAQ5" s="19"/>
      <c r="FAR5" s="19"/>
      <c r="FAS5" s="19"/>
      <c r="FAT5" s="19"/>
      <c r="FAU5" s="19"/>
      <c r="FAV5" s="19"/>
      <c r="FAW5" s="19"/>
      <c r="FAX5" s="19"/>
      <c r="FAY5" s="19"/>
      <c r="FAZ5" s="19"/>
      <c r="FBA5" s="19"/>
      <c r="FBB5" s="19"/>
      <c r="FBC5" s="19"/>
      <c r="FBD5" s="19"/>
      <c r="FBE5" s="19"/>
      <c r="FBF5" s="19"/>
      <c r="FBG5" s="19"/>
      <c r="FBH5" s="19"/>
      <c r="FBI5" s="19"/>
      <c r="FBJ5" s="19"/>
      <c r="FBK5" s="19"/>
      <c r="FBL5" s="19"/>
      <c r="FBM5" s="19"/>
      <c r="FBN5" s="19"/>
      <c r="FBO5" s="19"/>
      <c r="FBP5" s="19"/>
      <c r="FBQ5" s="19"/>
      <c r="FBR5" s="19"/>
      <c r="FBS5" s="19"/>
      <c r="FBT5" s="19"/>
      <c r="FBU5" s="19"/>
      <c r="FBV5" s="19"/>
      <c r="FBW5" s="19"/>
      <c r="FBX5" s="19"/>
      <c r="FBY5" s="19"/>
      <c r="FBZ5" s="19"/>
      <c r="FCA5" s="19"/>
      <c r="FCB5" s="19"/>
      <c r="FCC5" s="19"/>
      <c r="FCD5" s="19"/>
      <c r="FCE5" s="19"/>
      <c r="FCF5" s="19"/>
      <c r="FCG5" s="19"/>
      <c r="FCH5" s="19"/>
      <c r="FCI5" s="19"/>
      <c r="FCJ5" s="19"/>
      <c r="FCK5" s="19"/>
      <c r="FCL5" s="19"/>
      <c r="FCM5" s="19"/>
      <c r="FCN5" s="19"/>
      <c r="FCO5" s="19"/>
      <c r="FCP5" s="19"/>
      <c r="FCQ5" s="19"/>
      <c r="FCR5" s="19"/>
      <c r="FCS5" s="19"/>
      <c r="FCT5" s="19"/>
      <c r="FCU5" s="19"/>
      <c r="FCV5" s="19"/>
      <c r="FCW5" s="19"/>
      <c r="FCX5" s="19"/>
      <c r="FCY5" s="19"/>
      <c r="FCZ5" s="19"/>
      <c r="FDA5" s="19"/>
      <c r="FDB5" s="19"/>
      <c r="FDC5" s="19"/>
      <c r="FDD5" s="19"/>
      <c r="FDE5" s="19"/>
      <c r="FDF5" s="19"/>
      <c r="FDG5" s="19"/>
      <c r="FDH5" s="19"/>
      <c r="FDI5" s="19"/>
      <c r="FDJ5" s="19"/>
      <c r="FDK5" s="19"/>
      <c r="FDL5" s="19"/>
      <c r="FDM5" s="19"/>
      <c r="FDN5" s="19"/>
      <c r="FDO5" s="19"/>
      <c r="FDP5" s="19"/>
      <c r="FDQ5" s="19"/>
      <c r="FDR5" s="19"/>
      <c r="FDS5" s="19"/>
      <c r="FDT5" s="19"/>
      <c r="FDU5" s="19"/>
      <c r="FDV5" s="19"/>
      <c r="FDW5" s="19"/>
      <c r="FDX5" s="19"/>
      <c r="FDY5" s="19"/>
      <c r="FDZ5" s="19"/>
      <c r="FEA5" s="19"/>
      <c r="FEB5" s="19"/>
      <c r="FEC5" s="19"/>
      <c r="FED5" s="19"/>
      <c r="FEE5" s="19"/>
      <c r="FEF5" s="19"/>
      <c r="FEG5" s="19"/>
      <c r="FEH5" s="19"/>
      <c r="FEI5" s="19"/>
      <c r="FEJ5" s="19"/>
      <c r="FEK5" s="19"/>
      <c r="FEL5" s="19"/>
      <c r="FEM5" s="19"/>
      <c r="FEN5" s="19"/>
      <c r="FEO5" s="19"/>
      <c r="FEP5" s="19"/>
      <c r="FEQ5" s="19"/>
      <c r="FER5" s="19"/>
      <c r="FES5" s="19"/>
      <c r="FET5" s="19"/>
      <c r="FEU5" s="19"/>
      <c r="FEV5" s="19"/>
      <c r="FEW5" s="19"/>
      <c r="FEX5" s="19"/>
      <c r="FEY5" s="19"/>
      <c r="FEZ5" s="19"/>
      <c r="FFA5" s="19"/>
      <c r="FFB5" s="19"/>
      <c r="FFC5" s="19"/>
      <c r="FFD5" s="19"/>
      <c r="FFE5" s="19"/>
      <c r="FFF5" s="19"/>
      <c r="FFG5" s="19"/>
      <c r="FFH5" s="19"/>
      <c r="FFI5" s="19"/>
      <c r="FFJ5" s="19"/>
      <c r="FFK5" s="19"/>
      <c r="FFL5" s="19"/>
      <c r="FFM5" s="19"/>
      <c r="FFN5" s="19"/>
      <c r="FFO5" s="19"/>
      <c r="FFP5" s="19"/>
      <c r="FFQ5" s="19"/>
      <c r="FFR5" s="19"/>
      <c r="FFS5" s="19"/>
      <c r="FFT5" s="19"/>
      <c r="FFU5" s="19"/>
      <c r="FFV5" s="19"/>
      <c r="FFW5" s="19"/>
      <c r="FFX5" s="19"/>
      <c r="FFY5" s="19"/>
      <c r="FFZ5" s="19"/>
      <c r="FGA5" s="19"/>
      <c r="FGB5" s="19"/>
      <c r="FGC5" s="19"/>
      <c r="FGD5" s="19"/>
      <c r="FGE5" s="19"/>
      <c r="FGF5" s="19"/>
      <c r="FGG5" s="19"/>
      <c r="FGH5" s="19"/>
      <c r="FGI5" s="19"/>
      <c r="FGJ5" s="19"/>
      <c r="FGK5" s="19"/>
      <c r="FGL5" s="19"/>
      <c r="FGM5" s="19"/>
      <c r="FGN5" s="19"/>
      <c r="FGO5" s="19"/>
      <c r="FGP5" s="19"/>
      <c r="FGQ5" s="19"/>
      <c r="FGR5" s="19"/>
      <c r="FGS5" s="19"/>
      <c r="FGT5" s="19"/>
      <c r="FGU5" s="19"/>
      <c r="FGV5" s="19"/>
      <c r="FGW5" s="19"/>
      <c r="FGX5" s="19"/>
      <c r="FGY5" s="19"/>
      <c r="FGZ5" s="19"/>
      <c r="FHA5" s="19"/>
      <c r="FHB5" s="19"/>
      <c r="FHC5" s="19"/>
      <c r="FHD5" s="19"/>
      <c r="FHE5" s="19"/>
      <c r="FHF5" s="19"/>
      <c r="FHG5" s="19"/>
      <c r="FHH5" s="19"/>
      <c r="FHI5" s="19"/>
      <c r="FHJ5" s="19"/>
      <c r="FHK5" s="19"/>
      <c r="FHL5" s="19"/>
      <c r="FHM5" s="19"/>
      <c r="FHN5" s="19"/>
      <c r="FHO5" s="19"/>
      <c r="FHP5" s="19"/>
      <c r="FHQ5" s="19"/>
      <c r="FHR5" s="19"/>
      <c r="FHS5" s="19"/>
      <c r="FHT5" s="19"/>
      <c r="FHU5" s="19"/>
      <c r="FHV5" s="19"/>
      <c r="FHW5" s="19"/>
      <c r="FHX5" s="19"/>
      <c r="FHY5" s="19"/>
      <c r="FHZ5" s="19"/>
      <c r="FIA5" s="19"/>
      <c r="FIB5" s="19"/>
      <c r="FIC5" s="19"/>
      <c r="FID5" s="19"/>
      <c r="FIE5" s="19"/>
      <c r="FIF5" s="19"/>
      <c r="FIG5" s="19"/>
      <c r="FIH5" s="19"/>
      <c r="FII5" s="19"/>
      <c r="FIJ5" s="19"/>
      <c r="FIK5" s="19"/>
      <c r="FIL5" s="19"/>
      <c r="FIM5" s="19"/>
      <c r="FIN5" s="19"/>
      <c r="FIO5" s="19"/>
      <c r="FIP5" s="19"/>
      <c r="FIQ5" s="19"/>
      <c r="FIR5" s="19"/>
      <c r="FIS5" s="19"/>
      <c r="FIT5" s="19"/>
      <c r="FIU5" s="19"/>
      <c r="FIV5" s="19"/>
      <c r="FIW5" s="19"/>
      <c r="FIX5" s="19"/>
      <c r="FIY5" s="19"/>
      <c r="FIZ5" s="19"/>
      <c r="FJA5" s="19"/>
      <c r="FJB5" s="19"/>
      <c r="FJC5" s="19"/>
      <c r="FJD5" s="19"/>
      <c r="FJE5" s="19"/>
      <c r="FJF5" s="19"/>
      <c r="FJG5" s="19"/>
      <c r="FJH5" s="19"/>
      <c r="FJI5" s="19"/>
      <c r="FJJ5" s="19"/>
      <c r="FJK5" s="19"/>
      <c r="FJL5" s="19"/>
      <c r="FJM5" s="19"/>
      <c r="FJN5" s="19"/>
      <c r="FJO5" s="19"/>
      <c r="FJP5" s="19"/>
      <c r="FJQ5" s="19"/>
      <c r="FJR5" s="19"/>
      <c r="FJS5" s="19"/>
      <c r="FJT5" s="19"/>
      <c r="FJU5" s="19"/>
      <c r="FJV5" s="19"/>
      <c r="FJW5" s="19"/>
      <c r="FJX5" s="19"/>
      <c r="FJY5" s="19"/>
      <c r="FJZ5" s="19"/>
      <c r="FKA5" s="19"/>
      <c r="FKB5" s="19"/>
      <c r="FKC5" s="19"/>
      <c r="FKD5" s="19"/>
      <c r="FKE5" s="19"/>
      <c r="FKF5" s="19"/>
      <c r="FKG5" s="19"/>
      <c r="FKH5" s="19"/>
      <c r="FKI5" s="19"/>
      <c r="FKJ5" s="19"/>
      <c r="FKK5" s="19"/>
      <c r="FKL5" s="19"/>
      <c r="FKM5" s="19"/>
      <c r="FKN5" s="19"/>
      <c r="FKO5" s="19"/>
      <c r="FKP5" s="19"/>
      <c r="FKQ5" s="19"/>
      <c r="FKR5" s="19"/>
      <c r="FKS5" s="19"/>
      <c r="FKT5" s="19"/>
      <c r="FKU5" s="19"/>
      <c r="FKV5" s="19"/>
      <c r="FKW5" s="19"/>
      <c r="FKX5" s="19"/>
      <c r="FKY5" s="19"/>
      <c r="FKZ5" s="19"/>
      <c r="FLA5" s="19"/>
      <c r="FLB5" s="19"/>
      <c r="FLC5" s="19"/>
      <c r="FLD5" s="19"/>
      <c r="FLE5" s="19"/>
      <c r="FLF5" s="19"/>
      <c r="FLG5" s="19"/>
      <c r="FLH5" s="19"/>
      <c r="FLI5" s="19"/>
      <c r="FLJ5" s="19"/>
      <c r="FLK5" s="19"/>
      <c r="FLL5" s="19"/>
      <c r="FLM5" s="19"/>
      <c r="FLN5" s="19"/>
      <c r="FLO5" s="19"/>
      <c r="FLP5" s="19"/>
      <c r="FLQ5" s="19"/>
      <c r="FLR5" s="19"/>
      <c r="FLS5" s="19"/>
      <c r="FLT5" s="19"/>
      <c r="FLU5" s="19"/>
      <c r="FLV5" s="19"/>
      <c r="FLW5" s="19"/>
      <c r="FLX5" s="19"/>
      <c r="FLY5" s="19"/>
      <c r="FLZ5" s="19"/>
      <c r="FMA5" s="19"/>
      <c r="FMB5" s="19"/>
      <c r="FMC5" s="19"/>
      <c r="FMD5" s="19"/>
      <c r="FME5" s="19"/>
      <c r="FMF5" s="19"/>
      <c r="FMG5" s="19"/>
      <c r="FMH5" s="19"/>
      <c r="FMI5" s="19"/>
      <c r="FMJ5" s="19"/>
      <c r="FMK5" s="19"/>
      <c r="FML5" s="19"/>
      <c r="FMM5" s="19"/>
      <c r="FMN5" s="19"/>
      <c r="FMO5" s="19"/>
      <c r="FMP5" s="19"/>
      <c r="FMQ5" s="19"/>
      <c r="FMR5" s="19"/>
      <c r="FMS5" s="19"/>
      <c r="FMT5" s="19"/>
      <c r="FMU5" s="19"/>
      <c r="FMV5" s="19"/>
      <c r="FMW5" s="19"/>
      <c r="FMX5" s="19"/>
      <c r="FMY5" s="19"/>
      <c r="FMZ5" s="19"/>
      <c r="FNA5" s="19"/>
      <c r="FNB5" s="19"/>
      <c r="FNC5" s="19"/>
      <c r="FND5" s="19"/>
      <c r="FNE5" s="19"/>
      <c r="FNF5" s="19"/>
      <c r="FNG5" s="19"/>
      <c r="FNH5" s="19"/>
      <c r="FNI5" s="19"/>
      <c r="FNJ5" s="19"/>
      <c r="FNK5" s="19"/>
      <c r="FNL5" s="19"/>
      <c r="FNM5" s="19"/>
      <c r="FNN5" s="19"/>
      <c r="FNO5" s="19"/>
      <c r="FNP5" s="19"/>
      <c r="FNQ5" s="19"/>
      <c r="FNR5" s="19"/>
      <c r="FNS5" s="19"/>
      <c r="FNT5" s="19"/>
      <c r="FNU5" s="19"/>
      <c r="FNV5" s="19"/>
      <c r="FNW5" s="19"/>
      <c r="FNX5" s="19"/>
      <c r="FNY5" s="19"/>
      <c r="FNZ5" s="19"/>
      <c r="FOA5" s="19"/>
      <c r="FOB5" s="19"/>
      <c r="FOC5" s="19"/>
      <c r="FOD5" s="19"/>
      <c r="FOE5" s="19"/>
      <c r="FOF5" s="19"/>
      <c r="FOG5" s="19"/>
      <c r="FOH5" s="19"/>
      <c r="FOI5" s="19"/>
      <c r="FOJ5" s="19"/>
      <c r="FOK5" s="19"/>
      <c r="FOL5" s="19"/>
      <c r="FOM5" s="19"/>
      <c r="FON5" s="19"/>
      <c r="FOO5" s="19"/>
      <c r="FOP5" s="19"/>
      <c r="FOQ5" s="19"/>
      <c r="FOR5" s="19"/>
      <c r="FOS5" s="19"/>
      <c r="FOT5" s="19"/>
      <c r="FOU5" s="19"/>
      <c r="FOV5" s="19"/>
      <c r="FOW5" s="19"/>
      <c r="FOX5" s="19"/>
      <c r="FOY5" s="19"/>
      <c r="FOZ5" s="19"/>
      <c r="FPA5" s="19"/>
      <c r="FPB5" s="19"/>
      <c r="FPC5" s="19"/>
      <c r="FPD5" s="19"/>
      <c r="FPE5" s="19"/>
      <c r="FPF5" s="19"/>
      <c r="FPG5" s="19"/>
      <c r="FPH5" s="19"/>
      <c r="FPI5" s="19"/>
      <c r="FPJ5" s="19"/>
      <c r="FPK5" s="19"/>
      <c r="FPL5" s="19"/>
      <c r="FPM5" s="19"/>
      <c r="FPN5" s="19"/>
      <c r="FPO5" s="19"/>
      <c r="FPP5" s="19"/>
      <c r="FPQ5" s="19"/>
      <c r="FPR5" s="19"/>
      <c r="FPS5" s="19"/>
      <c r="FPT5" s="19"/>
      <c r="FPU5" s="19"/>
      <c r="FPV5" s="19"/>
      <c r="FPW5" s="19"/>
      <c r="FPX5" s="19"/>
      <c r="FPY5" s="19"/>
      <c r="FPZ5" s="19"/>
      <c r="FQA5" s="19"/>
      <c r="FQB5" s="19"/>
      <c r="FQC5" s="19"/>
      <c r="FQD5" s="19"/>
      <c r="FQE5" s="19"/>
      <c r="FQF5" s="19"/>
      <c r="FQG5" s="19"/>
      <c r="FQH5" s="19"/>
      <c r="FQI5" s="19"/>
      <c r="FQJ5" s="19"/>
      <c r="FQK5" s="19"/>
      <c r="FQL5" s="19"/>
      <c r="FQM5" s="19"/>
      <c r="FQN5" s="19"/>
      <c r="FQO5" s="19"/>
      <c r="FQP5" s="19"/>
      <c r="FQQ5" s="19"/>
      <c r="FQR5" s="19"/>
      <c r="FQS5" s="19"/>
      <c r="FQT5" s="19"/>
      <c r="FQU5" s="19"/>
      <c r="FQV5" s="19"/>
      <c r="FQW5" s="19"/>
      <c r="FQX5" s="19"/>
      <c r="FQY5" s="19"/>
      <c r="FQZ5" s="19"/>
      <c r="FRA5" s="19"/>
      <c r="FRB5" s="19"/>
      <c r="FRC5" s="19"/>
      <c r="FRD5" s="19"/>
      <c r="FRE5" s="19"/>
      <c r="FRF5" s="19"/>
      <c r="FRG5" s="19"/>
      <c r="FRH5" s="19"/>
      <c r="FRI5" s="19"/>
      <c r="FRJ5" s="19"/>
      <c r="FRK5" s="19"/>
      <c r="FRL5" s="19"/>
      <c r="FRM5" s="19"/>
      <c r="FRN5" s="19"/>
      <c r="FRO5" s="19"/>
      <c r="FRP5" s="19"/>
      <c r="FRQ5" s="19"/>
      <c r="FRR5" s="19"/>
      <c r="FRS5" s="19"/>
      <c r="FRT5" s="19"/>
      <c r="FRU5" s="19"/>
      <c r="FRV5" s="19"/>
      <c r="FRW5" s="19"/>
      <c r="FRX5" s="19"/>
      <c r="FRY5" s="19"/>
      <c r="FRZ5" s="19"/>
      <c r="FSA5" s="19"/>
      <c r="FSB5" s="19"/>
      <c r="FSC5" s="19"/>
      <c r="FSD5" s="19"/>
      <c r="FSE5" s="19"/>
      <c r="FSF5" s="19"/>
      <c r="FSG5" s="19"/>
      <c r="FSH5" s="19"/>
      <c r="FSI5" s="19"/>
      <c r="FSJ5" s="19"/>
      <c r="FSK5" s="19"/>
      <c r="FSL5" s="19"/>
      <c r="FSM5" s="19"/>
      <c r="FSN5" s="19"/>
      <c r="FSO5" s="19"/>
      <c r="FSP5" s="19"/>
      <c r="FSQ5" s="19"/>
      <c r="FSR5" s="19"/>
      <c r="FSS5" s="19"/>
      <c r="FST5" s="19"/>
      <c r="FSU5" s="19"/>
      <c r="FSV5" s="19"/>
      <c r="FSW5" s="19"/>
      <c r="FSX5" s="19"/>
      <c r="FSY5" s="19"/>
      <c r="FSZ5" s="19"/>
      <c r="FTA5" s="19"/>
      <c r="FTB5" s="19"/>
      <c r="FTC5" s="19"/>
      <c r="FTD5" s="19"/>
      <c r="FTE5" s="19"/>
      <c r="FTF5" s="19"/>
      <c r="FTG5" s="19"/>
      <c r="FTH5" s="19"/>
      <c r="FTI5" s="19"/>
      <c r="FTJ5" s="19"/>
      <c r="FTK5" s="19"/>
      <c r="FTL5" s="19"/>
      <c r="FTM5" s="19"/>
      <c r="FTN5" s="19"/>
      <c r="FTO5" s="19"/>
      <c r="FTP5" s="19"/>
      <c r="FTQ5" s="19"/>
      <c r="FTR5" s="19"/>
      <c r="FTS5" s="19"/>
      <c r="FTT5" s="19"/>
      <c r="FTU5" s="19"/>
      <c r="FTV5" s="19"/>
      <c r="FTW5" s="19"/>
      <c r="FTX5" s="19"/>
      <c r="FTY5" s="19"/>
      <c r="FTZ5" s="19"/>
      <c r="FUA5" s="19"/>
      <c r="FUB5" s="19"/>
      <c r="FUC5" s="19"/>
      <c r="FUD5" s="19"/>
      <c r="FUE5" s="19"/>
      <c r="FUF5" s="19"/>
      <c r="FUG5" s="19"/>
      <c r="FUH5" s="19"/>
      <c r="FUI5" s="19"/>
      <c r="FUJ5" s="19"/>
      <c r="FUK5" s="19"/>
      <c r="FUL5" s="19"/>
      <c r="FUM5" s="19"/>
      <c r="FUN5" s="19"/>
      <c r="FUO5" s="19"/>
      <c r="FUP5" s="19"/>
      <c r="FUQ5" s="19"/>
      <c r="FUR5" s="19"/>
      <c r="FUS5" s="19"/>
      <c r="FUT5" s="19"/>
      <c r="FUU5" s="19"/>
      <c r="FUV5" s="19"/>
      <c r="FUW5" s="19"/>
      <c r="FUX5" s="19"/>
      <c r="FUY5" s="19"/>
      <c r="FUZ5" s="19"/>
      <c r="FVA5" s="19"/>
      <c r="FVB5" s="19"/>
      <c r="FVC5" s="19"/>
      <c r="FVD5" s="19"/>
      <c r="FVE5" s="19"/>
      <c r="FVF5" s="19"/>
      <c r="FVG5" s="19"/>
      <c r="FVH5" s="19"/>
      <c r="FVI5" s="19"/>
      <c r="FVJ5" s="19"/>
      <c r="FVK5" s="19"/>
      <c r="FVL5" s="19"/>
      <c r="FVM5" s="19"/>
      <c r="FVN5" s="19"/>
      <c r="FVO5" s="19"/>
      <c r="FVP5" s="19"/>
      <c r="FVQ5" s="19"/>
      <c r="FVR5" s="19"/>
      <c r="FVS5" s="19"/>
      <c r="FVT5" s="19"/>
      <c r="FVU5" s="19"/>
      <c r="FVV5" s="19"/>
      <c r="FVW5" s="19"/>
      <c r="FVX5" s="19"/>
      <c r="FVY5" s="19"/>
      <c r="FVZ5" s="19"/>
      <c r="FWA5" s="19"/>
      <c r="FWB5" s="19"/>
      <c r="FWC5" s="19"/>
      <c r="FWD5" s="19"/>
      <c r="FWE5" s="19"/>
      <c r="FWF5" s="19"/>
      <c r="FWG5" s="19"/>
      <c r="FWH5" s="19"/>
      <c r="FWI5" s="19"/>
      <c r="FWJ5" s="19"/>
      <c r="FWK5" s="19"/>
      <c r="FWL5" s="19"/>
      <c r="FWM5" s="19"/>
      <c r="FWN5" s="19"/>
      <c r="FWO5" s="19"/>
      <c r="FWP5" s="19"/>
      <c r="FWQ5" s="19"/>
      <c r="FWR5" s="19"/>
      <c r="FWS5" s="19"/>
      <c r="FWT5" s="19"/>
      <c r="FWU5" s="19"/>
      <c r="FWV5" s="19"/>
      <c r="FWW5" s="19"/>
      <c r="FWX5" s="19"/>
      <c r="FWY5" s="19"/>
      <c r="FWZ5" s="19"/>
      <c r="FXA5" s="19"/>
      <c r="FXB5" s="19"/>
      <c r="FXC5" s="19"/>
      <c r="FXD5" s="19"/>
      <c r="FXE5" s="19"/>
      <c r="FXF5" s="19"/>
      <c r="FXG5" s="19"/>
      <c r="FXH5" s="19"/>
      <c r="FXI5" s="19"/>
      <c r="FXJ5" s="19"/>
      <c r="FXK5" s="19"/>
      <c r="FXL5" s="19"/>
      <c r="FXM5" s="19"/>
      <c r="FXN5" s="19"/>
      <c r="FXO5" s="19"/>
      <c r="FXP5" s="19"/>
      <c r="FXQ5" s="19"/>
      <c r="FXR5" s="19"/>
      <c r="FXS5" s="19"/>
      <c r="FXT5" s="19"/>
      <c r="FXU5" s="19"/>
      <c r="FXV5" s="19"/>
      <c r="FXW5" s="19"/>
      <c r="FXX5" s="19"/>
      <c r="FXY5" s="19"/>
      <c r="FXZ5" s="19"/>
      <c r="FYA5" s="19"/>
      <c r="FYB5" s="19"/>
      <c r="FYC5" s="19"/>
      <c r="FYD5" s="19"/>
      <c r="FYE5" s="19"/>
      <c r="FYF5" s="19"/>
      <c r="FYG5" s="19"/>
      <c r="FYH5" s="19"/>
      <c r="FYI5" s="19"/>
      <c r="FYJ5" s="19"/>
      <c r="FYK5" s="19"/>
      <c r="FYL5" s="19"/>
      <c r="FYM5" s="19"/>
      <c r="FYN5" s="19"/>
      <c r="FYO5" s="19"/>
      <c r="FYP5" s="19"/>
      <c r="FYQ5" s="19"/>
      <c r="FYR5" s="19"/>
      <c r="FYS5" s="19"/>
      <c r="FYT5" s="19"/>
      <c r="FYU5" s="19"/>
      <c r="FYV5" s="19"/>
      <c r="FYW5" s="19"/>
      <c r="FYX5" s="19"/>
      <c r="FYY5" s="19"/>
      <c r="FYZ5" s="19"/>
      <c r="FZA5" s="19"/>
      <c r="FZB5" s="19"/>
      <c r="FZC5" s="19"/>
      <c r="FZD5" s="19"/>
      <c r="FZE5" s="19"/>
      <c r="FZF5" s="19"/>
      <c r="FZG5" s="19"/>
      <c r="FZH5" s="19"/>
      <c r="FZI5" s="19"/>
      <c r="FZJ5" s="19"/>
      <c r="FZK5" s="19"/>
      <c r="FZL5" s="19"/>
      <c r="FZM5" s="19"/>
      <c r="FZN5" s="19"/>
      <c r="FZO5" s="19"/>
      <c r="FZP5" s="19"/>
      <c r="FZQ5" s="19"/>
      <c r="FZR5" s="19"/>
      <c r="FZS5" s="19"/>
      <c r="FZT5" s="19"/>
      <c r="FZU5" s="19"/>
      <c r="FZV5" s="19"/>
      <c r="FZW5" s="19"/>
      <c r="FZX5" s="19"/>
      <c r="FZY5" s="19"/>
      <c r="FZZ5" s="19"/>
      <c r="GAA5" s="19"/>
      <c r="GAB5" s="19"/>
      <c r="GAC5" s="19"/>
      <c r="GAD5" s="19"/>
      <c r="GAE5" s="19"/>
      <c r="GAF5" s="19"/>
      <c r="GAG5" s="19"/>
      <c r="GAH5" s="19"/>
      <c r="GAI5" s="19"/>
      <c r="GAJ5" s="19"/>
      <c r="GAK5" s="19"/>
      <c r="GAL5" s="19"/>
      <c r="GAM5" s="19"/>
      <c r="GAN5" s="19"/>
      <c r="GAO5" s="19"/>
      <c r="GAP5" s="19"/>
      <c r="GAQ5" s="19"/>
      <c r="GAR5" s="19"/>
      <c r="GAS5" s="19"/>
      <c r="GAT5" s="19"/>
      <c r="GAU5" s="19"/>
      <c r="GAV5" s="19"/>
      <c r="GAW5" s="19"/>
      <c r="GAX5" s="19"/>
      <c r="GAY5" s="19"/>
      <c r="GAZ5" s="19"/>
      <c r="GBA5" s="19"/>
      <c r="GBB5" s="19"/>
      <c r="GBC5" s="19"/>
      <c r="GBD5" s="19"/>
      <c r="GBE5" s="19"/>
      <c r="GBF5" s="19"/>
      <c r="GBG5" s="19"/>
      <c r="GBH5" s="19"/>
      <c r="GBI5" s="19"/>
      <c r="GBJ5" s="19"/>
      <c r="GBK5" s="19"/>
      <c r="GBL5" s="19"/>
      <c r="GBM5" s="19"/>
      <c r="GBN5" s="19"/>
      <c r="GBO5" s="19"/>
      <c r="GBP5" s="19"/>
      <c r="GBQ5" s="19"/>
      <c r="GBR5" s="19"/>
      <c r="GBS5" s="19"/>
      <c r="GBT5" s="19"/>
      <c r="GBU5" s="19"/>
      <c r="GBV5" s="19"/>
      <c r="GBW5" s="19"/>
      <c r="GBX5" s="19"/>
      <c r="GBY5" s="19"/>
      <c r="GBZ5" s="19"/>
      <c r="GCA5" s="19"/>
      <c r="GCB5" s="19"/>
      <c r="GCC5" s="19"/>
      <c r="GCD5" s="19"/>
      <c r="GCE5" s="19"/>
      <c r="GCF5" s="19"/>
      <c r="GCG5" s="19"/>
      <c r="GCH5" s="19"/>
      <c r="GCI5" s="19"/>
      <c r="GCJ5" s="19"/>
      <c r="GCK5" s="19"/>
      <c r="GCL5" s="19"/>
      <c r="GCM5" s="19"/>
      <c r="GCN5" s="19"/>
      <c r="GCO5" s="19"/>
      <c r="GCP5" s="19"/>
      <c r="GCQ5" s="19"/>
      <c r="GCR5" s="19"/>
      <c r="GCS5" s="19"/>
      <c r="GCT5" s="19"/>
      <c r="GCU5" s="19"/>
      <c r="GCV5" s="19"/>
      <c r="GCW5" s="19"/>
      <c r="GCX5" s="19"/>
      <c r="GCY5" s="19"/>
      <c r="GCZ5" s="19"/>
      <c r="GDA5" s="19"/>
      <c r="GDB5" s="19"/>
      <c r="GDC5" s="19"/>
      <c r="GDD5" s="19"/>
      <c r="GDE5" s="19"/>
      <c r="GDF5" s="19"/>
      <c r="GDG5" s="19"/>
      <c r="GDH5" s="19"/>
      <c r="GDI5" s="19"/>
      <c r="GDJ5" s="19"/>
      <c r="GDK5" s="19"/>
      <c r="GDL5" s="19"/>
      <c r="GDM5" s="19"/>
      <c r="GDN5" s="19"/>
      <c r="GDO5" s="19"/>
      <c r="GDP5" s="19"/>
      <c r="GDQ5" s="19"/>
      <c r="GDR5" s="19"/>
      <c r="GDS5" s="19"/>
      <c r="GDT5" s="19"/>
      <c r="GDU5" s="19"/>
      <c r="GDV5" s="19"/>
      <c r="GDW5" s="19"/>
      <c r="GDX5" s="19"/>
      <c r="GDY5" s="19"/>
      <c r="GDZ5" s="19"/>
      <c r="GEA5" s="19"/>
      <c r="GEB5" s="19"/>
      <c r="GEC5" s="19"/>
      <c r="GED5" s="19"/>
      <c r="GEE5" s="19"/>
      <c r="GEF5" s="19"/>
      <c r="GEG5" s="19"/>
      <c r="GEH5" s="19"/>
      <c r="GEI5" s="19"/>
      <c r="GEJ5" s="19"/>
      <c r="GEK5" s="19"/>
      <c r="GEL5" s="19"/>
      <c r="GEM5" s="19"/>
      <c r="GEN5" s="19"/>
      <c r="GEO5" s="19"/>
      <c r="GEP5" s="19"/>
      <c r="GEQ5" s="19"/>
      <c r="GER5" s="19"/>
      <c r="GES5" s="19"/>
      <c r="GET5" s="19"/>
      <c r="GEU5" s="19"/>
      <c r="GEV5" s="19"/>
      <c r="GEW5" s="19"/>
      <c r="GEX5" s="19"/>
      <c r="GEY5" s="19"/>
      <c r="GEZ5" s="19"/>
      <c r="GFA5" s="19"/>
      <c r="GFB5" s="19"/>
      <c r="GFC5" s="19"/>
      <c r="GFD5" s="19"/>
      <c r="GFE5" s="19"/>
      <c r="GFF5" s="19"/>
      <c r="GFG5" s="19"/>
      <c r="GFH5" s="19"/>
      <c r="GFI5" s="19"/>
      <c r="GFJ5" s="19"/>
      <c r="GFK5" s="19"/>
      <c r="GFL5" s="19"/>
      <c r="GFM5" s="19"/>
      <c r="GFN5" s="19"/>
      <c r="GFO5" s="19"/>
      <c r="GFP5" s="19"/>
      <c r="GFQ5" s="19"/>
      <c r="GFR5" s="19"/>
      <c r="GFS5" s="19"/>
      <c r="GFT5" s="19"/>
      <c r="GFU5" s="19"/>
      <c r="GFV5" s="19"/>
      <c r="GFW5" s="19"/>
      <c r="GFX5" s="19"/>
      <c r="GFY5" s="19"/>
      <c r="GFZ5" s="19"/>
      <c r="GGA5" s="19"/>
      <c r="GGB5" s="19"/>
      <c r="GGC5" s="19"/>
      <c r="GGD5" s="19"/>
      <c r="GGE5" s="19"/>
      <c r="GGF5" s="19"/>
      <c r="GGG5" s="19"/>
      <c r="GGH5" s="19"/>
      <c r="GGI5" s="19"/>
      <c r="GGJ5" s="19"/>
      <c r="GGK5" s="19"/>
      <c r="GGL5" s="19"/>
      <c r="GGM5" s="19"/>
      <c r="GGN5" s="19"/>
      <c r="GGO5" s="19"/>
      <c r="GGP5" s="19"/>
      <c r="GGQ5" s="19"/>
      <c r="GGR5" s="19"/>
      <c r="GGS5" s="19"/>
      <c r="GGT5" s="19"/>
      <c r="GGU5" s="19"/>
      <c r="GGV5" s="19"/>
      <c r="GGW5" s="19"/>
      <c r="GGX5" s="19"/>
      <c r="GGY5" s="19"/>
      <c r="GGZ5" s="19"/>
      <c r="GHA5" s="19"/>
      <c r="GHB5" s="19"/>
      <c r="GHC5" s="19"/>
      <c r="GHD5" s="19"/>
      <c r="GHE5" s="19"/>
      <c r="GHF5" s="19"/>
      <c r="GHG5" s="19"/>
      <c r="GHH5" s="19"/>
      <c r="GHI5" s="19"/>
      <c r="GHJ5" s="19"/>
      <c r="GHK5" s="19"/>
      <c r="GHL5" s="19"/>
      <c r="GHM5" s="19"/>
      <c r="GHN5" s="19"/>
      <c r="GHO5" s="19"/>
      <c r="GHP5" s="19"/>
      <c r="GHQ5" s="19"/>
      <c r="GHR5" s="19"/>
      <c r="GHS5" s="19"/>
      <c r="GHT5" s="19"/>
      <c r="GHU5" s="19"/>
      <c r="GHV5" s="19"/>
      <c r="GHW5" s="19"/>
      <c r="GHX5" s="19"/>
      <c r="GHY5" s="19"/>
      <c r="GHZ5" s="19"/>
      <c r="GIA5" s="19"/>
      <c r="GIB5" s="19"/>
      <c r="GIC5" s="19"/>
      <c r="GID5" s="19"/>
      <c r="GIE5" s="19"/>
      <c r="GIF5" s="19"/>
      <c r="GIG5" s="19"/>
      <c r="GIH5" s="19"/>
      <c r="GII5" s="19"/>
      <c r="GIJ5" s="19"/>
      <c r="GIK5" s="19"/>
      <c r="GIL5" s="19"/>
      <c r="GIM5" s="19"/>
      <c r="GIN5" s="19"/>
      <c r="GIO5" s="19"/>
      <c r="GIP5" s="19"/>
      <c r="GIQ5" s="19"/>
      <c r="GIR5" s="19"/>
      <c r="GIS5" s="19"/>
      <c r="GIT5" s="19"/>
      <c r="GIU5" s="19"/>
      <c r="GIV5" s="19"/>
      <c r="GIW5" s="19"/>
      <c r="GIX5" s="19"/>
      <c r="GIY5" s="19"/>
      <c r="GIZ5" s="19"/>
      <c r="GJA5" s="19"/>
      <c r="GJB5" s="19"/>
      <c r="GJC5" s="19"/>
      <c r="GJD5" s="19"/>
      <c r="GJE5" s="19"/>
      <c r="GJF5" s="19"/>
      <c r="GJG5" s="19"/>
      <c r="GJH5" s="19"/>
      <c r="GJI5" s="19"/>
      <c r="GJJ5" s="19"/>
      <c r="GJK5" s="19"/>
      <c r="GJL5" s="19"/>
      <c r="GJM5" s="19"/>
      <c r="GJN5" s="19"/>
      <c r="GJO5" s="19"/>
      <c r="GJP5" s="19"/>
      <c r="GJQ5" s="19"/>
      <c r="GJR5" s="19"/>
      <c r="GJS5" s="19"/>
      <c r="GJT5" s="19"/>
      <c r="GJU5" s="19"/>
      <c r="GJV5" s="19"/>
      <c r="GJW5" s="19"/>
      <c r="GJX5" s="19"/>
      <c r="GJY5" s="19"/>
      <c r="GJZ5" s="19"/>
      <c r="GKA5" s="19"/>
      <c r="GKB5" s="19"/>
      <c r="GKC5" s="19"/>
      <c r="GKD5" s="19"/>
      <c r="GKE5" s="19"/>
      <c r="GKF5" s="19"/>
      <c r="GKG5" s="19"/>
      <c r="GKH5" s="19"/>
      <c r="GKI5" s="19"/>
      <c r="GKJ5" s="19"/>
      <c r="GKK5" s="19"/>
      <c r="GKL5" s="19"/>
      <c r="GKM5" s="19"/>
      <c r="GKN5" s="19"/>
      <c r="GKO5" s="19"/>
      <c r="GKP5" s="19"/>
      <c r="GKQ5" s="19"/>
      <c r="GKR5" s="19"/>
      <c r="GKS5" s="19"/>
      <c r="GKT5" s="19"/>
      <c r="GKU5" s="19"/>
      <c r="GKV5" s="19"/>
      <c r="GKW5" s="19"/>
      <c r="GKX5" s="19"/>
      <c r="GKY5" s="19"/>
      <c r="GKZ5" s="19"/>
      <c r="GLA5" s="19"/>
      <c r="GLB5" s="19"/>
      <c r="GLC5" s="19"/>
      <c r="GLD5" s="19"/>
      <c r="GLE5" s="19"/>
      <c r="GLF5" s="19"/>
      <c r="GLG5" s="19"/>
      <c r="GLH5" s="19"/>
      <c r="GLI5" s="19"/>
      <c r="GLJ5" s="19"/>
      <c r="GLK5" s="19"/>
      <c r="GLL5" s="19"/>
      <c r="GLM5" s="19"/>
      <c r="GLN5" s="19"/>
      <c r="GLO5" s="19"/>
      <c r="GLP5" s="19"/>
      <c r="GLQ5" s="19"/>
      <c r="GLR5" s="19"/>
      <c r="GLS5" s="19"/>
      <c r="GLT5" s="19"/>
      <c r="GLU5" s="19"/>
      <c r="GLV5" s="19"/>
      <c r="GLW5" s="19"/>
      <c r="GLX5" s="19"/>
      <c r="GLY5" s="19"/>
      <c r="GLZ5" s="19"/>
      <c r="GMA5" s="19"/>
      <c r="GMB5" s="19"/>
      <c r="GMC5" s="19"/>
      <c r="GMD5" s="19"/>
      <c r="GME5" s="19"/>
      <c r="GMF5" s="19"/>
      <c r="GMG5" s="19"/>
      <c r="GMH5" s="19"/>
      <c r="GMI5" s="19"/>
      <c r="GMJ5" s="19"/>
      <c r="GMK5" s="19"/>
      <c r="GML5" s="19"/>
      <c r="GMM5" s="19"/>
      <c r="GMN5" s="19"/>
      <c r="GMO5" s="19"/>
      <c r="GMP5" s="19"/>
      <c r="GMQ5" s="19"/>
      <c r="GMR5" s="19"/>
      <c r="GMS5" s="19"/>
      <c r="GMT5" s="19"/>
      <c r="GMU5" s="19"/>
      <c r="GMV5" s="19"/>
      <c r="GMW5" s="19"/>
      <c r="GMX5" s="19"/>
      <c r="GMY5" s="19"/>
      <c r="GMZ5" s="19"/>
      <c r="GNA5" s="19"/>
      <c r="GNB5" s="19"/>
      <c r="GNC5" s="19"/>
      <c r="GND5" s="19"/>
      <c r="GNE5" s="19"/>
      <c r="GNF5" s="19"/>
      <c r="GNG5" s="19"/>
      <c r="GNH5" s="19"/>
      <c r="GNI5" s="19"/>
      <c r="GNJ5" s="19"/>
      <c r="GNK5" s="19"/>
      <c r="GNL5" s="19"/>
      <c r="GNM5" s="19"/>
      <c r="GNN5" s="19"/>
      <c r="GNO5" s="19"/>
      <c r="GNP5" s="19"/>
      <c r="GNQ5" s="19"/>
      <c r="GNR5" s="19"/>
      <c r="GNS5" s="19"/>
      <c r="GNT5" s="19"/>
      <c r="GNU5" s="19"/>
      <c r="GNV5" s="19"/>
      <c r="GNW5" s="19"/>
      <c r="GNX5" s="19"/>
      <c r="GNY5" s="19"/>
      <c r="GNZ5" s="19"/>
      <c r="GOA5" s="19"/>
      <c r="GOB5" s="19"/>
      <c r="GOC5" s="19"/>
      <c r="GOD5" s="19"/>
      <c r="GOE5" s="19"/>
      <c r="GOF5" s="19"/>
      <c r="GOG5" s="19"/>
      <c r="GOH5" s="19"/>
      <c r="GOI5" s="19"/>
      <c r="GOJ5" s="19"/>
      <c r="GOK5" s="19"/>
      <c r="GOL5" s="19"/>
      <c r="GOM5" s="19"/>
      <c r="GON5" s="19"/>
      <c r="GOO5" s="19"/>
      <c r="GOP5" s="19"/>
      <c r="GOQ5" s="19"/>
      <c r="GOR5" s="19"/>
      <c r="GOS5" s="19"/>
      <c r="GOT5" s="19"/>
      <c r="GOU5" s="19"/>
      <c r="GOV5" s="19"/>
      <c r="GOW5" s="19"/>
      <c r="GOX5" s="19"/>
      <c r="GOY5" s="19"/>
      <c r="GOZ5" s="19"/>
      <c r="GPA5" s="19"/>
      <c r="GPB5" s="19"/>
      <c r="GPC5" s="19"/>
      <c r="GPD5" s="19"/>
      <c r="GPE5" s="19"/>
      <c r="GPF5" s="19"/>
      <c r="GPG5" s="19"/>
      <c r="GPH5" s="19"/>
      <c r="GPI5" s="19"/>
      <c r="GPJ5" s="19"/>
      <c r="GPK5" s="19"/>
      <c r="GPL5" s="19"/>
      <c r="GPM5" s="19"/>
      <c r="GPN5" s="19"/>
      <c r="GPO5" s="19"/>
      <c r="GPP5" s="19"/>
      <c r="GPQ5" s="19"/>
      <c r="GPR5" s="19"/>
      <c r="GPS5" s="19"/>
      <c r="GPT5" s="19"/>
      <c r="GPU5" s="19"/>
      <c r="GPV5" s="19"/>
      <c r="GPW5" s="19"/>
      <c r="GPX5" s="19"/>
      <c r="GPY5" s="19"/>
      <c r="GPZ5" s="19"/>
      <c r="GQA5" s="19"/>
      <c r="GQB5" s="19"/>
      <c r="GQC5" s="19"/>
      <c r="GQD5" s="19"/>
      <c r="GQE5" s="19"/>
      <c r="GQF5" s="19"/>
      <c r="GQG5" s="19"/>
      <c r="GQH5" s="19"/>
      <c r="GQI5" s="19"/>
      <c r="GQJ5" s="19"/>
      <c r="GQK5" s="19"/>
      <c r="GQL5" s="19"/>
      <c r="GQM5" s="19"/>
      <c r="GQN5" s="19"/>
      <c r="GQO5" s="19"/>
      <c r="GQP5" s="19"/>
      <c r="GQQ5" s="19"/>
      <c r="GQR5" s="19"/>
      <c r="GQS5" s="19"/>
      <c r="GQT5" s="19"/>
      <c r="GQU5" s="19"/>
      <c r="GQV5" s="19"/>
      <c r="GQW5" s="19"/>
      <c r="GQX5" s="19"/>
      <c r="GQY5" s="19"/>
      <c r="GQZ5" s="19"/>
      <c r="GRA5" s="19"/>
      <c r="GRB5" s="19"/>
      <c r="GRC5" s="19"/>
      <c r="GRD5" s="19"/>
      <c r="GRE5" s="19"/>
      <c r="GRF5" s="19"/>
      <c r="GRG5" s="19"/>
      <c r="GRH5" s="19"/>
      <c r="GRI5" s="19"/>
      <c r="GRJ5" s="19"/>
      <c r="GRK5" s="19"/>
      <c r="GRL5" s="19"/>
      <c r="GRM5" s="19"/>
      <c r="GRN5" s="19"/>
      <c r="GRO5" s="19"/>
      <c r="GRP5" s="19"/>
      <c r="GRQ5" s="19"/>
      <c r="GRR5" s="19"/>
      <c r="GRS5" s="19"/>
      <c r="GRT5" s="19"/>
      <c r="GRU5" s="19"/>
      <c r="GRV5" s="19"/>
      <c r="GRW5" s="19"/>
      <c r="GRX5" s="19"/>
      <c r="GRY5" s="19"/>
      <c r="GRZ5" s="19"/>
      <c r="GSA5" s="19"/>
      <c r="GSB5" s="19"/>
      <c r="GSC5" s="19"/>
      <c r="GSD5" s="19"/>
      <c r="GSE5" s="19"/>
      <c r="GSF5" s="19"/>
      <c r="GSG5" s="19"/>
      <c r="GSH5" s="19"/>
      <c r="GSI5" s="19"/>
      <c r="GSJ5" s="19"/>
      <c r="GSK5" s="19"/>
      <c r="GSL5" s="19"/>
      <c r="GSM5" s="19"/>
      <c r="GSN5" s="19"/>
      <c r="GSO5" s="19"/>
      <c r="GSP5" s="19"/>
      <c r="GSQ5" s="19"/>
      <c r="GSR5" s="19"/>
      <c r="GSS5" s="19"/>
      <c r="GST5" s="19"/>
      <c r="GSU5" s="19"/>
      <c r="GSV5" s="19"/>
      <c r="GSW5" s="19"/>
      <c r="GSX5" s="19"/>
      <c r="GSY5" s="19"/>
      <c r="GSZ5" s="19"/>
      <c r="GTA5" s="19"/>
      <c r="GTB5" s="19"/>
      <c r="GTC5" s="19"/>
      <c r="GTD5" s="19"/>
      <c r="GTE5" s="19"/>
      <c r="GTF5" s="19"/>
      <c r="GTG5" s="19"/>
      <c r="GTH5" s="19"/>
      <c r="GTI5" s="19"/>
      <c r="GTJ5" s="19"/>
      <c r="GTK5" s="19"/>
      <c r="GTL5" s="19"/>
      <c r="GTM5" s="19"/>
      <c r="GTN5" s="19"/>
      <c r="GTO5" s="19"/>
      <c r="GTP5" s="19"/>
      <c r="GTQ5" s="19"/>
      <c r="GTR5" s="19"/>
      <c r="GTS5" s="19"/>
      <c r="GTT5" s="19"/>
      <c r="GTU5" s="19"/>
      <c r="GTV5" s="19"/>
      <c r="GTW5" s="19"/>
      <c r="GTX5" s="19"/>
      <c r="GTY5" s="19"/>
      <c r="GTZ5" s="19"/>
      <c r="GUA5" s="19"/>
      <c r="GUB5" s="19"/>
      <c r="GUC5" s="19"/>
      <c r="GUD5" s="19"/>
      <c r="GUE5" s="19"/>
      <c r="GUF5" s="19"/>
      <c r="GUG5" s="19"/>
      <c r="GUH5" s="19"/>
      <c r="GUI5" s="19"/>
      <c r="GUJ5" s="19"/>
      <c r="GUK5" s="19"/>
      <c r="GUL5" s="19"/>
      <c r="GUM5" s="19"/>
      <c r="GUN5" s="19"/>
      <c r="GUO5" s="19"/>
      <c r="GUP5" s="19"/>
      <c r="GUQ5" s="19"/>
      <c r="GUR5" s="19"/>
      <c r="GUS5" s="19"/>
      <c r="GUT5" s="19"/>
      <c r="GUU5" s="19"/>
      <c r="GUV5" s="19"/>
      <c r="GUW5" s="19"/>
      <c r="GUX5" s="19"/>
      <c r="GUY5" s="19"/>
      <c r="GUZ5" s="19"/>
      <c r="GVA5" s="19"/>
      <c r="GVB5" s="19"/>
      <c r="GVC5" s="19"/>
      <c r="GVD5" s="19"/>
      <c r="GVE5" s="19"/>
      <c r="GVF5" s="19"/>
      <c r="GVG5" s="19"/>
      <c r="GVH5" s="19"/>
      <c r="GVI5" s="19"/>
      <c r="GVJ5" s="19"/>
      <c r="GVK5" s="19"/>
      <c r="GVL5" s="19"/>
      <c r="GVM5" s="19"/>
      <c r="GVN5" s="19"/>
      <c r="GVO5" s="19"/>
      <c r="GVP5" s="19"/>
      <c r="GVQ5" s="19"/>
      <c r="GVR5" s="19"/>
      <c r="GVS5" s="19"/>
      <c r="GVT5" s="19"/>
      <c r="GVU5" s="19"/>
      <c r="GVV5" s="19"/>
      <c r="GVW5" s="19"/>
      <c r="GVX5" s="19"/>
      <c r="GVY5" s="19"/>
      <c r="GVZ5" s="19"/>
      <c r="GWA5" s="19"/>
      <c r="GWB5" s="19"/>
      <c r="GWC5" s="19"/>
      <c r="GWD5" s="19"/>
      <c r="GWE5" s="19"/>
      <c r="GWF5" s="19"/>
      <c r="GWG5" s="19"/>
      <c r="GWH5" s="19"/>
      <c r="GWI5" s="19"/>
      <c r="GWJ5" s="19"/>
      <c r="GWK5" s="19"/>
      <c r="GWL5" s="19"/>
      <c r="GWM5" s="19"/>
      <c r="GWN5" s="19"/>
      <c r="GWO5" s="19"/>
      <c r="GWP5" s="19"/>
      <c r="GWQ5" s="19"/>
      <c r="GWR5" s="19"/>
      <c r="GWS5" s="19"/>
      <c r="GWT5" s="19"/>
      <c r="GWU5" s="19"/>
      <c r="GWV5" s="19"/>
      <c r="GWW5" s="19"/>
      <c r="GWX5" s="19"/>
      <c r="GWY5" s="19"/>
      <c r="GWZ5" s="19"/>
      <c r="GXA5" s="19"/>
      <c r="GXB5" s="19"/>
      <c r="GXC5" s="19"/>
      <c r="GXD5" s="19"/>
      <c r="GXE5" s="19"/>
      <c r="GXF5" s="19"/>
      <c r="GXG5" s="19"/>
      <c r="GXH5" s="19"/>
      <c r="GXI5" s="19"/>
      <c r="GXJ5" s="19"/>
      <c r="GXK5" s="19"/>
      <c r="GXL5" s="19"/>
      <c r="GXM5" s="19"/>
      <c r="GXN5" s="19"/>
      <c r="GXO5" s="19"/>
      <c r="GXP5" s="19"/>
      <c r="GXQ5" s="19"/>
      <c r="GXR5" s="19"/>
      <c r="GXS5" s="19"/>
      <c r="GXT5" s="19"/>
      <c r="GXU5" s="19"/>
      <c r="GXV5" s="19"/>
      <c r="GXW5" s="19"/>
      <c r="GXX5" s="19"/>
      <c r="GXY5" s="19"/>
      <c r="GXZ5" s="19"/>
      <c r="GYA5" s="19"/>
      <c r="GYB5" s="19"/>
      <c r="GYC5" s="19"/>
      <c r="GYD5" s="19"/>
      <c r="GYE5" s="19"/>
      <c r="GYF5" s="19"/>
      <c r="GYG5" s="19"/>
      <c r="GYH5" s="19"/>
      <c r="GYI5" s="19"/>
      <c r="GYJ5" s="19"/>
      <c r="GYK5" s="19"/>
      <c r="GYL5" s="19"/>
      <c r="GYM5" s="19"/>
      <c r="GYN5" s="19"/>
      <c r="GYO5" s="19"/>
      <c r="GYP5" s="19"/>
      <c r="GYQ5" s="19"/>
      <c r="GYR5" s="19"/>
      <c r="GYS5" s="19"/>
      <c r="GYT5" s="19"/>
      <c r="GYU5" s="19"/>
      <c r="GYV5" s="19"/>
      <c r="GYW5" s="19"/>
      <c r="GYX5" s="19"/>
      <c r="GYY5" s="19"/>
      <c r="GYZ5" s="19"/>
      <c r="GZA5" s="19"/>
      <c r="GZB5" s="19"/>
      <c r="GZC5" s="19"/>
      <c r="GZD5" s="19"/>
      <c r="GZE5" s="19"/>
      <c r="GZF5" s="19"/>
      <c r="GZG5" s="19"/>
      <c r="GZH5" s="19"/>
      <c r="GZI5" s="19"/>
      <c r="GZJ5" s="19"/>
      <c r="GZK5" s="19"/>
      <c r="GZL5" s="19"/>
      <c r="GZM5" s="19"/>
      <c r="GZN5" s="19"/>
      <c r="GZO5" s="19"/>
      <c r="GZP5" s="19"/>
      <c r="GZQ5" s="19"/>
      <c r="GZR5" s="19"/>
      <c r="GZS5" s="19"/>
      <c r="GZT5" s="19"/>
      <c r="GZU5" s="19"/>
      <c r="GZV5" s="19"/>
      <c r="GZW5" s="19"/>
      <c r="GZX5" s="19"/>
      <c r="GZY5" s="19"/>
      <c r="GZZ5" s="19"/>
      <c r="HAA5" s="19"/>
      <c r="HAB5" s="19"/>
      <c r="HAC5" s="19"/>
      <c r="HAD5" s="19"/>
      <c r="HAE5" s="19"/>
      <c r="HAF5" s="19"/>
      <c r="HAG5" s="19"/>
      <c r="HAH5" s="19"/>
      <c r="HAI5" s="19"/>
      <c r="HAJ5" s="19"/>
      <c r="HAK5" s="19"/>
      <c r="HAL5" s="19"/>
      <c r="HAM5" s="19"/>
      <c r="HAN5" s="19"/>
      <c r="HAO5" s="19"/>
      <c r="HAP5" s="19"/>
      <c r="HAQ5" s="19"/>
      <c r="HAR5" s="19"/>
      <c r="HAS5" s="19"/>
      <c r="HAT5" s="19"/>
      <c r="HAU5" s="19"/>
      <c r="HAV5" s="19"/>
      <c r="HAW5" s="19"/>
      <c r="HAX5" s="19"/>
      <c r="HAY5" s="19"/>
      <c r="HAZ5" s="19"/>
      <c r="HBA5" s="19"/>
      <c r="HBB5" s="19"/>
      <c r="HBC5" s="19"/>
      <c r="HBD5" s="19"/>
      <c r="HBE5" s="19"/>
      <c r="HBF5" s="19"/>
      <c r="HBG5" s="19"/>
      <c r="HBH5" s="19"/>
      <c r="HBI5" s="19"/>
      <c r="HBJ5" s="19"/>
      <c r="HBK5" s="19"/>
      <c r="HBL5" s="19"/>
      <c r="HBM5" s="19"/>
      <c r="HBN5" s="19"/>
      <c r="HBO5" s="19"/>
      <c r="HBP5" s="19"/>
      <c r="HBQ5" s="19"/>
      <c r="HBR5" s="19"/>
      <c r="HBS5" s="19"/>
      <c r="HBT5" s="19"/>
      <c r="HBU5" s="19"/>
      <c r="HBV5" s="19"/>
      <c r="HBW5" s="19"/>
      <c r="HBX5" s="19"/>
      <c r="HBY5" s="19"/>
      <c r="HBZ5" s="19"/>
      <c r="HCA5" s="19"/>
      <c r="HCB5" s="19"/>
      <c r="HCC5" s="19"/>
      <c r="HCD5" s="19"/>
      <c r="HCE5" s="19"/>
      <c r="HCF5" s="19"/>
      <c r="HCG5" s="19"/>
      <c r="HCH5" s="19"/>
      <c r="HCI5" s="19"/>
      <c r="HCJ5" s="19"/>
      <c r="HCK5" s="19"/>
      <c r="HCL5" s="19"/>
      <c r="HCM5" s="19"/>
      <c r="HCN5" s="19"/>
      <c r="HCO5" s="19"/>
      <c r="HCP5" s="19"/>
      <c r="HCQ5" s="19"/>
      <c r="HCR5" s="19"/>
      <c r="HCS5" s="19"/>
      <c r="HCT5" s="19"/>
      <c r="HCU5" s="19"/>
      <c r="HCV5" s="19"/>
      <c r="HCW5" s="19"/>
      <c r="HCX5" s="19"/>
      <c r="HCY5" s="19"/>
      <c r="HCZ5" s="19"/>
      <c r="HDA5" s="19"/>
      <c r="HDB5" s="19"/>
      <c r="HDC5" s="19"/>
      <c r="HDD5" s="19"/>
      <c r="HDE5" s="19"/>
      <c r="HDF5" s="19"/>
      <c r="HDG5" s="19"/>
      <c r="HDH5" s="19"/>
      <c r="HDI5" s="19"/>
      <c r="HDJ5" s="19"/>
      <c r="HDK5" s="19"/>
      <c r="HDL5" s="19"/>
      <c r="HDM5" s="19"/>
      <c r="HDN5" s="19"/>
      <c r="HDO5" s="19"/>
      <c r="HDP5" s="19"/>
      <c r="HDQ5" s="19"/>
      <c r="HDR5" s="19"/>
      <c r="HDS5" s="19"/>
      <c r="HDT5" s="19"/>
      <c r="HDU5" s="19"/>
      <c r="HDV5" s="19"/>
      <c r="HDW5" s="19"/>
      <c r="HDX5" s="19"/>
      <c r="HDY5" s="19"/>
      <c r="HDZ5" s="19"/>
      <c r="HEA5" s="19"/>
      <c r="HEB5" s="19"/>
      <c r="HEC5" s="19"/>
      <c r="HED5" s="19"/>
      <c r="HEE5" s="19"/>
      <c r="HEF5" s="19"/>
      <c r="HEG5" s="19"/>
      <c r="HEH5" s="19"/>
      <c r="HEI5" s="19"/>
      <c r="HEJ5" s="19"/>
      <c r="HEK5" s="19"/>
      <c r="HEL5" s="19"/>
      <c r="HEM5" s="19"/>
      <c r="HEN5" s="19"/>
      <c r="HEO5" s="19"/>
      <c r="HEP5" s="19"/>
      <c r="HEQ5" s="19"/>
      <c r="HER5" s="19"/>
      <c r="HES5" s="19"/>
      <c r="HET5" s="19"/>
      <c r="HEU5" s="19"/>
      <c r="HEV5" s="19"/>
      <c r="HEW5" s="19"/>
      <c r="HEX5" s="19"/>
      <c r="HEY5" s="19"/>
      <c r="HEZ5" s="19"/>
      <c r="HFA5" s="19"/>
      <c r="HFB5" s="19"/>
      <c r="HFC5" s="19"/>
      <c r="HFD5" s="19"/>
      <c r="HFE5" s="19"/>
      <c r="HFF5" s="19"/>
      <c r="HFG5" s="19"/>
      <c r="HFH5" s="19"/>
      <c r="HFI5" s="19"/>
      <c r="HFJ5" s="19"/>
      <c r="HFK5" s="19"/>
      <c r="HFL5" s="19"/>
      <c r="HFM5" s="19"/>
      <c r="HFN5" s="19"/>
      <c r="HFO5" s="19"/>
      <c r="HFP5" s="19"/>
      <c r="HFQ5" s="19"/>
      <c r="HFR5" s="19"/>
      <c r="HFS5" s="19"/>
      <c r="HFT5" s="19"/>
      <c r="HFU5" s="19"/>
      <c r="HFV5" s="19"/>
      <c r="HFW5" s="19"/>
      <c r="HFX5" s="19"/>
      <c r="HFY5" s="19"/>
      <c r="HFZ5" s="19"/>
      <c r="HGA5" s="19"/>
      <c r="HGB5" s="19"/>
      <c r="HGC5" s="19"/>
      <c r="HGD5" s="19"/>
      <c r="HGE5" s="19"/>
      <c r="HGF5" s="19"/>
      <c r="HGG5" s="19"/>
      <c r="HGH5" s="19"/>
      <c r="HGI5" s="19"/>
      <c r="HGJ5" s="19"/>
      <c r="HGK5" s="19"/>
      <c r="HGL5" s="19"/>
      <c r="HGM5" s="19"/>
      <c r="HGN5" s="19"/>
      <c r="HGO5" s="19"/>
      <c r="HGP5" s="19"/>
      <c r="HGQ5" s="19"/>
      <c r="HGR5" s="19"/>
      <c r="HGS5" s="19"/>
      <c r="HGT5" s="19"/>
      <c r="HGU5" s="19"/>
      <c r="HGV5" s="19"/>
      <c r="HGW5" s="19"/>
      <c r="HGX5" s="19"/>
      <c r="HGY5" s="19"/>
      <c r="HGZ5" s="19"/>
      <c r="HHA5" s="19"/>
      <c r="HHB5" s="19"/>
      <c r="HHC5" s="19"/>
      <c r="HHD5" s="19"/>
      <c r="HHE5" s="19"/>
      <c r="HHF5" s="19"/>
      <c r="HHG5" s="19"/>
      <c r="HHH5" s="19"/>
      <c r="HHI5" s="19"/>
      <c r="HHJ5" s="19"/>
      <c r="HHK5" s="19"/>
      <c r="HHL5" s="19"/>
      <c r="HHM5" s="19"/>
      <c r="HHN5" s="19"/>
      <c r="HHO5" s="19"/>
      <c r="HHP5" s="19"/>
      <c r="HHQ5" s="19"/>
      <c r="HHR5" s="19"/>
      <c r="HHS5" s="19"/>
      <c r="HHT5" s="19"/>
      <c r="HHU5" s="19"/>
      <c r="HHV5" s="19"/>
      <c r="HHW5" s="19"/>
      <c r="HHX5" s="19"/>
      <c r="HHY5" s="19"/>
      <c r="HHZ5" s="19"/>
      <c r="HIA5" s="19"/>
      <c r="HIB5" s="19"/>
      <c r="HIC5" s="19"/>
      <c r="HID5" s="19"/>
      <c r="HIE5" s="19"/>
      <c r="HIF5" s="19"/>
      <c r="HIG5" s="19"/>
      <c r="HIH5" s="19"/>
      <c r="HII5" s="19"/>
      <c r="HIJ5" s="19"/>
      <c r="HIK5" s="19"/>
      <c r="HIL5" s="19"/>
      <c r="HIM5" s="19"/>
      <c r="HIN5" s="19"/>
      <c r="HIO5" s="19"/>
      <c r="HIP5" s="19"/>
      <c r="HIQ5" s="19"/>
      <c r="HIR5" s="19"/>
      <c r="HIS5" s="19"/>
      <c r="HIT5" s="19"/>
      <c r="HIU5" s="19"/>
      <c r="HIV5" s="19"/>
      <c r="HIW5" s="19"/>
      <c r="HIX5" s="19"/>
      <c r="HIY5" s="19"/>
      <c r="HIZ5" s="19"/>
      <c r="HJA5" s="19"/>
      <c r="HJB5" s="19"/>
      <c r="HJC5" s="19"/>
      <c r="HJD5" s="19"/>
      <c r="HJE5" s="19"/>
      <c r="HJF5" s="19"/>
      <c r="HJG5" s="19"/>
      <c r="HJH5" s="19"/>
      <c r="HJI5" s="19"/>
      <c r="HJJ5" s="19"/>
      <c r="HJK5" s="19"/>
      <c r="HJL5" s="19"/>
      <c r="HJM5" s="19"/>
      <c r="HJN5" s="19"/>
      <c r="HJO5" s="19"/>
      <c r="HJP5" s="19"/>
      <c r="HJQ5" s="19"/>
      <c r="HJR5" s="19"/>
      <c r="HJS5" s="19"/>
      <c r="HJT5" s="19"/>
      <c r="HJU5" s="19"/>
      <c r="HJV5" s="19"/>
      <c r="HJW5" s="19"/>
      <c r="HJX5" s="19"/>
      <c r="HJY5" s="19"/>
      <c r="HJZ5" s="19"/>
      <c r="HKA5" s="19"/>
      <c r="HKB5" s="19"/>
      <c r="HKC5" s="19"/>
      <c r="HKD5" s="19"/>
      <c r="HKE5" s="19"/>
      <c r="HKF5" s="19"/>
      <c r="HKG5" s="19"/>
      <c r="HKH5" s="19"/>
      <c r="HKI5" s="19"/>
      <c r="HKJ5" s="19"/>
      <c r="HKK5" s="19"/>
      <c r="HKL5" s="19"/>
      <c r="HKM5" s="19"/>
      <c r="HKN5" s="19"/>
      <c r="HKO5" s="19"/>
      <c r="HKP5" s="19"/>
      <c r="HKQ5" s="19"/>
      <c r="HKR5" s="19"/>
      <c r="HKS5" s="19"/>
      <c r="HKT5" s="19"/>
      <c r="HKU5" s="19"/>
      <c r="HKV5" s="19"/>
      <c r="HKW5" s="19"/>
      <c r="HKX5" s="19"/>
      <c r="HKY5" s="19"/>
      <c r="HKZ5" s="19"/>
      <c r="HLA5" s="19"/>
      <c r="HLB5" s="19"/>
      <c r="HLC5" s="19"/>
      <c r="HLD5" s="19"/>
      <c r="HLE5" s="19"/>
      <c r="HLF5" s="19"/>
      <c r="HLG5" s="19"/>
      <c r="HLH5" s="19"/>
      <c r="HLI5" s="19"/>
      <c r="HLJ5" s="19"/>
      <c r="HLK5" s="19"/>
      <c r="HLL5" s="19"/>
      <c r="HLM5" s="19"/>
      <c r="HLN5" s="19"/>
      <c r="HLO5" s="19"/>
      <c r="HLP5" s="19"/>
      <c r="HLQ5" s="19"/>
      <c r="HLR5" s="19"/>
      <c r="HLS5" s="19"/>
      <c r="HLT5" s="19"/>
      <c r="HLU5" s="19"/>
      <c r="HLV5" s="19"/>
      <c r="HLW5" s="19"/>
      <c r="HLX5" s="19"/>
      <c r="HLY5" s="19"/>
      <c r="HLZ5" s="19"/>
      <c r="HMA5" s="19"/>
      <c r="HMB5" s="19"/>
      <c r="HMC5" s="19"/>
      <c r="HMD5" s="19"/>
      <c r="HME5" s="19"/>
      <c r="HMF5" s="19"/>
      <c r="HMG5" s="19"/>
      <c r="HMH5" s="19"/>
      <c r="HMI5" s="19"/>
      <c r="HMJ5" s="19"/>
      <c r="HMK5" s="19"/>
      <c r="HML5" s="19"/>
      <c r="HMM5" s="19"/>
      <c r="HMN5" s="19"/>
      <c r="HMO5" s="19"/>
      <c r="HMP5" s="19"/>
      <c r="HMQ5" s="19"/>
      <c r="HMR5" s="19"/>
      <c r="HMS5" s="19"/>
      <c r="HMT5" s="19"/>
      <c r="HMU5" s="19"/>
      <c r="HMV5" s="19"/>
      <c r="HMW5" s="19"/>
      <c r="HMX5" s="19"/>
      <c r="HMY5" s="19"/>
      <c r="HMZ5" s="19"/>
      <c r="HNA5" s="19"/>
      <c r="HNB5" s="19"/>
      <c r="HNC5" s="19"/>
      <c r="HND5" s="19"/>
      <c r="HNE5" s="19"/>
      <c r="HNF5" s="19"/>
      <c r="HNG5" s="19"/>
      <c r="HNH5" s="19"/>
      <c r="HNI5" s="19"/>
      <c r="HNJ5" s="19"/>
      <c r="HNK5" s="19"/>
      <c r="HNL5" s="19"/>
      <c r="HNM5" s="19"/>
      <c r="HNN5" s="19"/>
      <c r="HNO5" s="19"/>
      <c r="HNP5" s="19"/>
      <c r="HNQ5" s="19"/>
      <c r="HNR5" s="19"/>
      <c r="HNS5" s="19"/>
      <c r="HNT5" s="19"/>
      <c r="HNU5" s="19"/>
      <c r="HNV5" s="19"/>
      <c r="HNW5" s="19"/>
      <c r="HNX5" s="19"/>
      <c r="HNY5" s="19"/>
      <c r="HNZ5" s="19"/>
      <c r="HOA5" s="19"/>
      <c r="HOB5" s="19"/>
      <c r="HOC5" s="19"/>
      <c r="HOD5" s="19"/>
      <c r="HOE5" s="19"/>
      <c r="HOF5" s="19"/>
      <c r="HOG5" s="19"/>
      <c r="HOH5" s="19"/>
      <c r="HOI5" s="19"/>
      <c r="HOJ5" s="19"/>
      <c r="HOK5" s="19"/>
      <c r="HOL5" s="19"/>
      <c r="HOM5" s="19"/>
      <c r="HON5" s="19"/>
      <c r="HOO5" s="19"/>
      <c r="HOP5" s="19"/>
      <c r="HOQ5" s="19"/>
      <c r="HOR5" s="19"/>
      <c r="HOS5" s="19"/>
      <c r="HOT5" s="19"/>
      <c r="HOU5" s="19"/>
      <c r="HOV5" s="19"/>
      <c r="HOW5" s="19"/>
      <c r="HOX5" s="19"/>
      <c r="HOY5" s="19"/>
      <c r="HOZ5" s="19"/>
      <c r="HPA5" s="19"/>
      <c r="HPB5" s="19"/>
      <c r="HPC5" s="19"/>
      <c r="HPD5" s="19"/>
      <c r="HPE5" s="19"/>
      <c r="HPF5" s="19"/>
      <c r="HPG5" s="19"/>
      <c r="HPH5" s="19"/>
      <c r="HPI5" s="19"/>
      <c r="HPJ5" s="19"/>
      <c r="HPK5" s="19"/>
      <c r="HPL5" s="19"/>
      <c r="HPM5" s="19"/>
      <c r="HPN5" s="19"/>
      <c r="HPO5" s="19"/>
      <c r="HPP5" s="19"/>
      <c r="HPQ5" s="19"/>
      <c r="HPR5" s="19"/>
      <c r="HPS5" s="19"/>
      <c r="HPT5" s="19"/>
      <c r="HPU5" s="19"/>
      <c r="HPV5" s="19"/>
      <c r="HPW5" s="19"/>
      <c r="HPX5" s="19"/>
      <c r="HPY5" s="19"/>
      <c r="HPZ5" s="19"/>
      <c r="HQA5" s="19"/>
      <c r="HQB5" s="19"/>
      <c r="HQC5" s="19"/>
      <c r="HQD5" s="19"/>
      <c r="HQE5" s="19"/>
      <c r="HQF5" s="19"/>
      <c r="HQG5" s="19"/>
      <c r="HQH5" s="19"/>
      <c r="HQI5" s="19"/>
      <c r="HQJ5" s="19"/>
      <c r="HQK5" s="19"/>
      <c r="HQL5" s="19"/>
      <c r="HQM5" s="19"/>
      <c r="HQN5" s="19"/>
      <c r="HQO5" s="19"/>
      <c r="HQP5" s="19"/>
      <c r="HQQ5" s="19"/>
      <c r="HQR5" s="19"/>
      <c r="HQS5" s="19"/>
      <c r="HQT5" s="19"/>
      <c r="HQU5" s="19"/>
      <c r="HQV5" s="19"/>
      <c r="HQW5" s="19"/>
      <c r="HQX5" s="19"/>
      <c r="HQY5" s="19"/>
      <c r="HQZ5" s="19"/>
      <c r="HRA5" s="19"/>
      <c r="HRB5" s="19"/>
      <c r="HRC5" s="19"/>
      <c r="HRD5" s="19"/>
      <c r="HRE5" s="19"/>
      <c r="HRF5" s="19"/>
      <c r="HRG5" s="19"/>
      <c r="HRH5" s="19"/>
      <c r="HRI5" s="19"/>
      <c r="HRJ5" s="19"/>
      <c r="HRK5" s="19"/>
      <c r="HRL5" s="19"/>
      <c r="HRM5" s="19"/>
      <c r="HRN5" s="19"/>
      <c r="HRO5" s="19"/>
      <c r="HRP5" s="19"/>
      <c r="HRQ5" s="19"/>
      <c r="HRR5" s="19"/>
      <c r="HRS5" s="19"/>
      <c r="HRT5" s="19"/>
      <c r="HRU5" s="19"/>
      <c r="HRV5" s="19"/>
      <c r="HRW5" s="19"/>
      <c r="HRX5" s="19"/>
      <c r="HRY5" s="19"/>
      <c r="HRZ5" s="19"/>
      <c r="HSA5" s="19"/>
      <c r="HSB5" s="19"/>
      <c r="HSC5" s="19"/>
      <c r="HSD5" s="19"/>
      <c r="HSE5" s="19"/>
      <c r="HSF5" s="19"/>
      <c r="HSG5" s="19"/>
      <c r="HSH5" s="19"/>
      <c r="HSI5" s="19"/>
      <c r="HSJ5" s="19"/>
      <c r="HSK5" s="19"/>
      <c r="HSL5" s="19"/>
      <c r="HSM5" s="19"/>
      <c r="HSN5" s="19"/>
      <c r="HSO5" s="19"/>
      <c r="HSP5" s="19"/>
      <c r="HSQ5" s="19"/>
      <c r="HSR5" s="19"/>
      <c r="HSS5" s="19"/>
      <c r="HST5" s="19"/>
      <c r="HSU5" s="19"/>
      <c r="HSV5" s="19"/>
      <c r="HSW5" s="19"/>
      <c r="HSX5" s="19"/>
      <c r="HSY5" s="19"/>
      <c r="HSZ5" s="19"/>
      <c r="HTA5" s="19"/>
      <c r="HTB5" s="19"/>
      <c r="HTC5" s="19"/>
      <c r="HTD5" s="19"/>
      <c r="HTE5" s="19"/>
      <c r="HTF5" s="19"/>
      <c r="HTG5" s="19"/>
      <c r="HTH5" s="19"/>
      <c r="HTI5" s="19"/>
      <c r="HTJ5" s="19"/>
      <c r="HTK5" s="19"/>
      <c r="HTL5" s="19"/>
      <c r="HTM5" s="19"/>
      <c r="HTN5" s="19"/>
      <c r="HTO5" s="19"/>
      <c r="HTP5" s="19"/>
      <c r="HTQ5" s="19"/>
      <c r="HTR5" s="19"/>
      <c r="HTS5" s="19"/>
      <c r="HTT5" s="19"/>
      <c r="HTU5" s="19"/>
      <c r="HTV5" s="19"/>
      <c r="HTW5" s="19"/>
      <c r="HTX5" s="19"/>
      <c r="HTY5" s="19"/>
      <c r="HTZ5" s="19"/>
      <c r="HUA5" s="19"/>
      <c r="HUB5" s="19"/>
      <c r="HUC5" s="19"/>
      <c r="HUD5" s="19"/>
      <c r="HUE5" s="19"/>
      <c r="HUF5" s="19"/>
      <c r="HUG5" s="19"/>
      <c r="HUH5" s="19"/>
      <c r="HUI5" s="19"/>
      <c r="HUJ5" s="19"/>
      <c r="HUK5" s="19"/>
      <c r="HUL5" s="19"/>
      <c r="HUM5" s="19"/>
      <c r="HUN5" s="19"/>
      <c r="HUO5" s="19"/>
      <c r="HUP5" s="19"/>
      <c r="HUQ5" s="19"/>
      <c r="HUR5" s="19"/>
      <c r="HUS5" s="19"/>
      <c r="HUT5" s="19"/>
      <c r="HUU5" s="19"/>
      <c r="HUV5" s="19"/>
      <c r="HUW5" s="19"/>
      <c r="HUX5" s="19"/>
      <c r="HUY5" s="19"/>
      <c r="HUZ5" s="19"/>
      <c r="HVA5" s="19"/>
      <c r="HVB5" s="19"/>
      <c r="HVC5" s="19"/>
      <c r="HVD5" s="19"/>
      <c r="HVE5" s="19"/>
      <c r="HVF5" s="19"/>
      <c r="HVG5" s="19"/>
      <c r="HVH5" s="19"/>
      <c r="HVI5" s="19"/>
      <c r="HVJ5" s="19"/>
      <c r="HVK5" s="19"/>
      <c r="HVL5" s="19"/>
      <c r="HVM5" s="19"/>
      <c r="HVN5" s="19"/>
      <c r="HVO5" s="19"/>
      <c r="HVP5" s="19"/>
      <c r="HVQ5" s="19"/>
      <c r="HVR5" s="19"/>
      <c r="HVS5" s="19"/>
      <c r="HVT5" s="19"/>
      <c r="HVU5" s="19"/>
      <c r="HVV5" s="19"/>
      <c r="HVW5" s="19"/>
      <c r="HVX5" s="19"/>
      <c r="HVY5" s="19"/>
      <c r="HVZ5" s="19"/>
      <c r="HWA5" s="19"/>
      <c r="HWB5" s="19"/>
      <c r="HWC5" s="19"/>
      <c r="HWD5" s="19"/>
      <c r="HWE5" s="19"/>
      <c r="HWF5" s="19"/>
      <c r="HWG5" s="19"/>
      <c r="HWH5" s="19"/>
      <c r="HWI5" s="19"/>
      <c r="HWJ5" s="19"/>
      <c r="HWK5" s="19"/>
      <c r="HWL5" s="19"/>
      <c r="HWM5" s="19"/>
      <c r="HWN5" s="19"/>
      <c r="HWO5" s="19"/>
      <c r="HWP5" s="19"/>
      <c r="HWQ5" s="19"/>
      <c r="HWR5" s="19"/>
      <c r="HWS5" s="19"/>
      <c r="HWT5" s="19"/>
      <c r="HWU5" s="19"/>
      <c r="HWV5" s="19"/>
      <c r="HWW5" s="19"/>
      <c r="HWX5" s="19"/>
      <c r="HWY5" s="19"/>
      <c r="HWZ5" s="19"/>
      <c r="HXA5" s="19"/>
      <c r="HXB5" s="19"/>
      <c r="HXC5" s="19"/>
      <c r="HXD5" s="19"/>
      <c r="HXE5" s="19"/>
      <c r="HXF5" s="19"/>
      <c r="HXG5" s="19"/>
      <c r="HXH5" s="19"/>
      <c r="HXI5" s="19"/>
      <c r="HXJ5" s="19"/>
      <c r="HXK5" s="19"/>
      <c r="HXL5" s="19"/>
      <c r="HXM5" s="19"/>
      <c r="HXN5" s="19"/>
      <c r="HXO5" s="19"/>
      <c r="HXP5" s="19"/>
      <c r="HXQ5" s="19"/>
      <c r="HXR5" s="19"/>
      <c r="HXS5" s="19"/>
      <c r="HXT5" s="19"/>
      <c r="HXU5" s="19"/>
      <c r="HXV5" s="19"/>
      <c r="HXW5" s="19"/>
      <c r="HXX5" s="19"/>
      <c r="HXY5" s="19"/>
      <c r="HXZ5" s="19"/>
      <c r="HYA5" s="19"/>
      <c r="HYB5" s="19"/>
      <c r="HYC5" s="19"/>
      <c r="HYD5" s="19"/>
      <c r="HYE5" s="19"/>
      <c r="HYF5" s="19"/>
      <c r="HYG5" s="19"/>
      <c r="HYH5" s="19"/>
      <c r="HYI5" s="19"/>
      <c r="HYJ5" s="19"/>
      <c r="HYK5" s="19"/>
      <c r="HYL5" s="19"/>
      <c r="HYM5" s="19"/>
      <c r="HYN5" s="19"/>
      <c r="HYO5" s="19"/>
      <c r="HYP5" s="19"/>
      <c r="HYQ5" s="19"/>
      <c r="HYR5" s="19"/>
      <c r="HYS5" s="19"/>
      <c r="HYT5" s="19"/>
      <c r="HYU5" s="19"/>
      <c r="HYV5" s="19"/>
      <c r="HYW5" s="19"/>
      <c r="HYX5" s="19"/>
      <c r="HYY5" s="19"/>
      <c r="HYZ5" s="19"/>
      <c r="HZA5" s="19"/>
      <c r="HZB5" s="19"/>
      <c r="HZC5" s="19"/>
      <c r="HZD5" s="19"/>
      <c r="HZE5" s="19"/>
      <c r="HZF5" s="19"/>
      <c r="HZG5" s="19"/>
      <c r="HZH5" s="19"/>
      <c r="HZI5" s="19"/>
      <c r="HZJ5" s="19"/>
      <c r="HZK5" s="19"/>
      <c r="HZL5" s="19"/>
      <c r="HZM5" s="19"/>
      <c r="HZN5" s="19"/>
      <c r="HZO5" s="19"/>
      <c r="HZP5" s="19"/>
      <c r="HZQ5" s="19"/>
      <c r="HZR5" s="19"/>
      <c r="HZS5" s="19"/>
      <c r="HZT5" s="19"/>
      <c r="HZU5" s="19"/>
      <c r="HZV5" s="19"/>
      <c r="HZW5" s="19"/>
      <c r="HZX5" s="19"/>
      <c r="HZY5" s="19"/>
      <c r="HZZ5" s="19"/>
      <c r="IAA5" s="19"/>
      <c r="IAB5" s="19"/>
      <c r="IAC5" s="19"/>
      <c r="IAD5" s="19"/>
      <c r="IAE5" s="19"/>
      <c r="IAF5" s="19"/>
      <c r="IAG5" s="19"/>
      <c r="IAH5" s="19"/>
      <c r="IAI5" s="19"/>
      <c r="IAJ5" s="19"/>
      <c r="IAK5" s="19"/>
      <c r="IAL5" s="19"/>
      <c r="IAM5" s="19"/>
      <c r="IAN5" s="19"/>
      <c r="IAO5" s="19"/>
      <c r="IAP5" s="19"/>
      <c r="IAQ5" s="19"/>
      <c r="IAR5" s="19"/>
      <c r="IAS5" s="19"/>
      <c r="IAT5" s="19"/>
      <c r="IAU5" s="19"/>
      <c r="IAV5" s="19"/>
      <c r="IAW5" s="19"/>
      <c r="IAX5" s="19"/>
      <c r="IAY5" s="19"/>
      <c r="IAZ5" s="19"/>
      <c r="IBA5" s="19"/>
      <c r="IBB5" s="19"/>
      <c r="IBC5" s="19"/>
      <c r="IBD5" s="19"/>
      <c r="IBE5" s="19"/>
      <c r="IBF5" s="19"/>
      <c r="IBG5" s="19"/>
      <c r="IBH5" s="19"/>
      <c r="IBI5" s="19"/>
      <c r="IBJ5" s="19"/>
      <c r="IBK5" s="19"/>
      <c r="IBL5" s="19"/>
      <c r="IBM5" s="19"/>
      <c r="IBN5" s="19"/>
      <c r="IBO5" s="19"/>
      <c r="IBP5" s="19"/>
      <c r="IBQ5" s="19"/>
      <c r="IBR5" s="19"/>
      <c r="IBS5" s="19"/>
      <c r="IBT5" s="19"/>
      <c r="IBU5" s="19"/>
      <c r="IBV5" s="19"/>
      <c r="IBW5" s="19"/>
      <c r="IBX5" s="19"/>
      <c r="IBY5" s="19"/>
      <c r="IBZ5" s="19"/>
      <c r="ICA5" s="19"/>
      <c r="ICB5" s="19"/>
      <c r="ICC5" s="19"/>
      <c r="ICD5" s="19"/>
      <c r="ICE5" s="19"/>
      <c r="ICF5" s="19"/>
      <c r="ICG5" s="19"/>
      <c r="ICH5" s="19"/>
      <c r="ICI5" s="19"/>
      <c r="ICJ5" s="19"/>
      <c r="ICK5" s="19"/>
      <c r="ICL5" s="19"/>
      <c r="ICM5" s="19"/>
      <c r="ICN5" s="19"/>
      <c r="ICO5" s="19"/>
      <c r="ICP5" s="19"/>
      <c r="ICQ5" s="19"/>
      <c r="ICR5" s="19"/>
      <c r="ICS5" s="19"/>
      <c r="ICT5" s="19"/>
      <c r="ICU5" s="19"/>
      <c r="ICV5" s="19"/>
      <c r="ICW5" s="19"/>
      <c r="ICX5" s="19"/>
      <c r="ICY5" s="19"/>
      <c r="ICZ5" s="19"/>
      <c r="IDA5" s="19"/>
      <c r="IDB5" s="19"/>
      <c r="IDC5" s="19"/>
      <c r="IDD5" s="19"/>
      <c r="IDE5" s="19"/>
      <c r="IDF5" s="19"/>
      <c r="IDG5" s="19"/>
      <c r="IDH5" s="19"/>
      <c r="IDI5" s="19"/>
      <c r="IDJ5" s="19"/>
      <c r="IDK5" s="19"/>
      <c r="IDL5" s="19"/>
      <c r="IDM5" s="19"/>
      <c r="IDN5" s="19"/>
      <c r="IDO5" s="19"/>
      <c r="IDP5" s="19"/>
      <c r="IDQ5" s="19"/>
      <c r="IDR5" s="19"/>
      <c r="IDS5" s="19"/>
      <c r="IDT5" s="19"/>
      <c r="IDU5" s="19"/>
      <c r="IDV5" s="19"/>
      <c r="IDW5" s="19"/>
      <c r="IDX5" s="19"/>
      <c r="IDY5" s="19"/>
      <c r="IDZ5" s="19"/>
      <c r="IEA5" s="19"/>
      <c r="IEB5" s="19"/>
      <c r="IEC5" s="19"/>
      <c r="IED5" s="19"/>
      <c r="IEE5" s="19"/>
      <c r="IEF5" s="19"/>
      <c r="IEG5" s="19"/>
      <c r="IEH5" s="19"/>
      <c r="IEI5" s="19"/>
      <c r="IEJ5" s="19"/>
      <c r="IEK5" s="19"/>
      <c r="IEL5" s="19"/>
      <c r="IEM5" s="19"/>
      <c r="IEN5" s="19"/>
      <c r="IEO5" s="19"/>
      <c r="IEP5" s="19"/>
      <c r="IEQ5" s="19"/>
      <c r="IER5" s="19"/>
      <c r="IES5" s="19"/>
      <c r="IET5" s="19"/>
      <c r="IEU5" s="19"/>
      <c r="IEV5" s="19"/>
      <c r="IEW5" s="19"/>
      <c r="IEX5" s="19"/>
      <c r="IEY5" s="19"/>
      <c r="IEZ5" s="19"/>
      <c r="IFA5" s="19"/>
      <c r="IFB5" s="19"/>
      <c r="IFC5" s="19"/>
      <c r="IFD5" s="19"/>
      <c r="IFE5" s="19"/>
      <c r="IFF5" s="19"/>
      <c r="IFG5" s="19"/>
      <c r="IFH5" s="19"/>
      <c r="IFI5" s="19"/>
      <c r="IFJ5" s="19"/>
      <c r="IFK5" s="19"/>
      <c r="IFL5" s="19"/>
      <c r="IFM5" s="19"/>
      <c r="IFN5" s="19"/>
      <c r="IFO5" s="19"/>
      <c r="IFP5" s="19"/>
      <c r="IFQ5" s="19"/>
      <c r="IFR5" s="19"/>
      <c r="IFS5" s="19"/>
      <c r="IFT5" s="19"/>
      <c r="IFU5" s="19"/>
      <c r="IFV5" s="19"/>
      <c r="IFW5" s="19"/>
      <c r="IFX5" s="19"/>
      <c r="IFY5" s="19"/>
      <c r="IFZ5" s="19"/>
      <c r="IGA5" s="19"/>
      <c r="IGB5" s="19"/>
      <c r="IGC5" s="19"/>
      <c r="IGD5" s="19"/>
      <c r="IGE5" s="19"/>
      <c r="IGF5" s="19"/>
      <c r="IGG5" s="19"/>
      <c r="IGH5" s="19"/>
      <c r="IGI5" s="19"/>
      <c r="IGJ5" s="19"/>
      <c r="IGK5" s="19"/>
      <c r="IGL5" s="19"/>
      <c r="IGM5" s="19"/>
      <c r="IGN5" s="19"/>
      <c r="IGO5" s="19"/>
      <c r="IGP5" s="19"/>
      <c r="IGQ5" s="19"/>
      <c r="IGR5" s="19"/>
      <c r="IGS5" s="19"/>
      <c r="IGT5" s="19"/>
      <c r="IGU5" s="19"/>
      <c r="IGV5" s="19"/>
      <c r="IGW5" s="19"/>
      <c r="IGX5" s="19"/>
      <c r="IGY5" s="19"/>
      <c r="IGZ5" s="19"/>
      <c r="IHA5" s="19"/>
      <c r="IHB5" s="19"/>
      <c r="IHC5" s="19"/>
      <c r="IHD5" s="19"/>
      <c r="IHE5" s="19"/>
      <c r="IHF5" s="19"/>
      <c r="IHG5" s="19"/>
      <c r="IHH5" s="19"/>
      <c r="IHI5" s="19"/>
      <c r="IHJ5" s="19"/>
      <c r="IHK5" s="19"/>
      <c r="IHL5" s="19"/>
      <c r="IHM5" s="19"/>
      <c r="IHN5" s="19"/>
      <c r="IHO5" s="19"/>
      <c r="IHP5" s="19"/>
      <c r="IHQ5" s="19"/>
      <c r="IHR5" s="19"/>
      <c r="IHS5" s="19"/>
      <c r="IHT5" s="19"/>
      <c r="IHU5" s="19"/>
      <c r="IHV5" s="19"/>
      <c r="IHW5" s="19"/>
      <c r="IHX5" s="19"/>
      <c r="IHY5" s="19"/>
      <c r="IHZ5" s="19"/>
      <c r="IIA5" s="19"/>
      <c r="IIB5" s="19"/>
      <c r="IIC5" s="19"/>
      <c r="IID5" s="19"/>
      <c r="IIE5" s="19"/>
      <c r="IIF5" s="19"/>
      <c r="IIG5" s="19"/>
      <c r="IIH5" s="19"/>
      <c r="III5" s="19"/>
      <c r="IIJ5" s="19"/>
      <c r="IIK5" s="19"/>
      <c r="IIL5" s="19"/>
      <c r="IIM5" s="19"/>
      <c r="IIN5" s="19"/>
      <c r="IIO5" s="19"/>
      <c r="IIP5" s="19"/>
      <c r="IIQ5" s="19"/>
      <c r="IIR5" s="19"/>
      <c r="IIS5" s="19"/>
      <c r="IIT5" s="19"/>
      <c r="IIU5" s="19"/>
      <c r="IIV5" s="19"/>
      <c r="IIW5" s="19"/>
      <c r="IIX5" s="19"/>
      <c r="IIY5" s="19"/>
      <c r="IIZ5" s="19"/>
      <c r="IJA5" s="19"/>
      <c r="IJB5" s="19"/>
      <c r="IJC5" s="19"/>
      <c r="IJD5" s="19"/>
      <c r="IJE5" s="19"/>
      <c r="IJF5" s="19"/>
      <c r="IJG5" s="19"/>
      <c r="IJH5" s="19"/>
      <c r="IJI5" s="19"/>
      <c r="IJJ5" s="19"/>
      <c r="IJK5" s="19"/>
      <c r="IJL5" s="19"/>
      <c r="IJM5" s="19"/>
      <c r="IJN5" s="19"/>
      <c r="IJO5" s="19"/>
      <c r="IJP5" s="19"/>
      <c r="IJQ5" s="19"/>
      <c r="IJR5" s="19"/>
      <c r="IJS5" s="19"/>
      <c r="IJT5" s="19"/>
      <c r="IJU5" s="19"/>
      <c r="IJV5" s="19"/>
      <c r="IJW5" s="19"/>
      <c r="IJX5" s="19"/>
      <c r="IJY5" s="19"/>
      <c r="IJZ5" s="19"/>
      <c r="IKA5" s="19"/>
      <c r="IKB5" s="19"/>
      <c r="IKC5" s="19"/>
      <c r="IKD5" s="19"/>
      <c r="IKE5" s="19"/>
      <c r="IKF5" s="19"/>
      <c r="IKG5" s="19"/>
      <c r="IKH5" s="19"/>
      <c r="IKI5" s="19"/>
      <c r="IKJ5" s="19"/>
      <c r="IKK5" s="19"/>
      <c r="IKL5" s="19"/>
      <c r="IKM5" s="19"/>
      <c r="IKN5" s="19"/>
      <c r="IKO5" s="19"/>
      <c r="IKP5" s="19"/>
      <c r="IKQ5" s="19"/>
      <c r="IKR5" s="19"/>
      <c r="IKS5" s="19"/>
      <c r="IKT5" s="19"/>
      <c r="IKU5" s="19"/>
      <c r="IKV5" s="19"/>
      <c r="IKW5" s="19"/>
      <c r="IKX5" s="19"/>
      <c r="IKY5" s="19"/>
      <c r="IKZ5" s="19"/>
      <c r="ILA5" s="19"/>
      <c r="ILB5" s="19"/>
      <c r="ILC5" s="19"/>
      <c r="ILD5" s="19"/>
      <c r="ILE5" s="19"/>
      <c r="ILF5" s="19"/>
      <c r="ILG5" s="19"/>
      <c r="ILH5" s="19"/>
      <c r="ILI5" s="19"/>
      <c r="ILJ5" s="19"/>
      <c r="ILK5" s="19"/>
      <c r="ILL5" s="19"/>
      <c r="ILM5" s="19"/>
      <c r="ILN5" s="19"/>
      <c r="ILO5" s="19"/>
      <c r="ILP5" s="19"/>
      <c r="ILQ5" s="19"/>
      <c r="ILR5" s="19"/>
      <c r="ILS5" s="19"/>
      <c r="ILT5" s="19"/>
      <c r="ILU5" s="19"/>
      <c r="ILV5" s="19"/>
      <c r="ILW5" s="19"/>
      <c r="ILX5" s="19"/>
      <c r="ILY5" s="19"/>
      <c r="ILZ5" s="19"/>
      <c r="IMA5" s="19"/>
      <c r="IMB5" s="19"/>
      <c r="IMC5" s="19"/>
      <c r="IMD5" s="19"/>
      <c r="IME5" s="19"/>
      <c r="IMF5" s="19"/>
      <c r="IMG5" s="19"/>
      <c r="IMH5" s="19"/>
      <c r="IMI5" s="19"/>
      <c r="IMJ5" s="19"/>
      <c r="IMK5" s="19"/>
      <c r="IML5" s="19"/>
      <c r="IMM5" s="19"/>
      <c r="IMN5" s="19"/>
      <c r="IMO5" s="19"/>
      <c r="IMP5" s="19"/>
      <c r="IMQ5" s="19"/>
      <c r="IMR5" s="19"/>
      <c r="IMS5" s="19"/>
      <c r="IMT5" s="19"/>
      <c r="IMU5" s="19"/>
      <c r="IMV5" s="19"/>
      <c r="IMW5" s="19"/>
      <c r="IMX5" s="19"/>
      <c r="IMY5" s="19"/>
      <c r="IMZ5" s="19"/>
      <c r="INA5" s="19"/>
      <c r="INB5" s="19"/>
      <c r="INC5" s="19"/>
      <c r="IND5" s="19"/>
      <c r="INE5" s="19"/>
      <c r="INF5" s="19"/>
      <c r="ING5" s="19"/>
      <c r="INH5" s="19"/>
      <c r="INI5" s="19"/>
      <c r="INJ5" s="19"/>
      <c r="INK5" s="19"/>
      <c r="INL5" s="19"/>
      <c r="INM5" s="19"/>
      <c r="INN5" s="19"/>
      <c r="INO5" s="19"/>
      <c r="INP5" s="19"/>
      <c r="INQ5" s="19"/>
      <c r="INR5" s="19"/>
      <c r="INS5" s="19"/>
      <c r="INT5" s="19"/>
      <c r="INU5" s="19"/>
      <c r="INV5" s="19"/>
      <c r="INW5" s="19"/>
      <c r="INX5" s="19"/>
      <c r="INY5" s="19"/>
      <c r="INZ5" s="19"/>
      <c r="IOA5" s="19"/>
      <c r="IOB5" s="19"/>
      <c r="IOC5" s="19"/>
      <c r="IOD5" s="19"/>
      <c r="IOE5" s="19"/>
      <c r="IOF5" s="19"/>
      <c r="IOG5" s="19"/>
      <c r="IOH5" s="19"/>
      <c r="IOI5" s="19"/>
      <c r="IOJ5" s="19"/>
      <c r="IOK5" s="19"/>
      <c r="IOL5" s="19"/>
      <c r="IOM5" s="19"/>
      <c r="ION5" s="19"/>
      <c r="IOO5" s="19"/>
      <c r="IOP5" s="19"/>
      <c r="IOQ5" s="19"/>
      <c r="IOR5" s="19"/>
      <c r="IOS5" s="19"/>
      <c r="IOT5" s="19"/>
      <c r="IOU5" s="19"/>
      <c r="IOV5" s="19"/>
      <c r="IOW5" s="19"/>
      <c r="IOX5" s="19"/>
      <c r="IOY5" s="19"/>
      <c r="IOZ5" s="19"/>
      <c r="IPA5" s="19"/>
      <c r="IPB5" s="19"/>
      <c r="IPC5" s="19"/>
      <c r="IPD5" s="19"/>
      <c r="IPE5" s="19"/>
      <c r="IPF5" s="19"/>
      <c r="IPG5" s="19"/>
      <c r="IPH5" s="19"/>
      <c r="IPI5" s="19"/>
      <c r="IPJ5" s="19"/>
      <c r="IPK5" s="19"/>
      <c r="IPL5" s="19"/>
      <c r="IPM5" s="19"/>
      <c r="IPN5" s="19"/>
      <c r="IPO5" s="19"/>
      <c r="IPP5" s="19"/>
      <c r="IPQ5" s="19"/>
      <c r="IPR5" s="19"/>
      <c r="IPS5" s="19"/>
      <c r="IPT5" s="19"/>
      <c r="IPU5" s="19"/>
      <c r="IPV5" s="19"/>
      <c r="IPW5" s="19"/>
      <c r="IPX5" s="19"/>
      <c r="IPY5" s="19"/>
      <c r="IPZ5" s="19"/>
      <c r="IQA5" s="19"/>
      <c r="IQB5" s="19"/>
      <c r="IQC5" s="19"/>
      <c r="IQD5" s="19"/>
      <c r="IQE5" s="19"/>
      <c r="IQF5" s="19"/>
      <c r="IQG5" s="19"/>
      <c r="IQH5" s="19"/>
      <c r="IQI5" s="19"/>
      <c r="IQJ5" s="19"/>
      <c r="IQK5" s="19"/>
      <c r="IQL5" s="19"/>
      <c r="IQM5" s="19"/>
      <c r="IQN5" s="19"/>
      <c r="IQO5" s="19"/>
      <c r="IQP5" s="19"/>
      <c r="IQQ5" s="19"/>
      <c r="IQR5" s="19"/>
      <c r="IQS5" s="19"/>
      <c r="IQT5" s="19"/>
      <c r="IQU5" s="19"/>
      <c r="IQV5" s="19"/>
      <c r="IQW5" s="19"/>
      <c r="IQX5" s="19"/>
      <c r="IQY5" s="19"/>
      <c r="IQZ5" s="19"/>
      <c r="IRA5" s="19"/>
      <c r="IRB5" s="19"/>
      <c r="IRC5" s="19"/>
      <c r="IRD5" s="19"/>
      <c r="IRE5" s="19"/>
      <c r="IRF5" s="19"/>
      <c r="IRG5" s="19"/>
      <c r="IRH5" s="19"/>
      <c r="IRI5" s="19"/>
      <c r="IRJ5" s="19"/>
      <c r="IRK5" s="19"/>
      <c r="IRL5" s="19"/>
      <c r="IRM5" s="19"/>
      <c r="IRN5" s="19"/>
      <c r="IRO5" s="19"/>
      <c r="IRP5" s="19"/>
      <c r="IRQ5" s="19"/>
      <c r="IRR5" s="19"/>
      <c r="IRS5" s="19"/>
      <c r="IRT5" s="19"/>
      <c r="IRU5" s="19"/>
      <c r="IRV5" s="19"/>
      <c r="IRW5" s="19"/>
      <c r="IRX5" s="19"/>
      <c r="IRY5" s="19"/>
      <c r="IRZ5" s="19"/>
      <c r="ISA5" s="19"/>
      <c r="ISB5" s="19"/>
      <c r="ISC5" s="19"/>
      <c r="ISD5" s="19"/>
      <c r="ISE5" s="19"/>
      <c r="ISF5" s="19"/>
      <c r="ISG5" s="19"/>
      <c r="ISH5" s="19"/>
      <c r="ISI5" s="19"/>
      <c r="ISJ5" s="19"/>
      <c r="ISK5" s="19"/>
      <c r="ISL5" s="19"/>
      <c r="ISM5" s="19"/>
      <c r="ISN5" s="19"/>
      <c r="ISO5" s="19"/>
      <c r="ISP5" s="19"/>
      <c r="ISQ5" s="19"/>
      <c r="ISR5" s="19"/>
      <c r="ISS5" s="19"/>
      <c r="IST5" s="19"/>
      <c r="ISU5" s="19"/>
      <c r="ISV5" s="19"/>
      <c r="ISW5" s="19"/>
      <c r="ISX5" s="19"/>
      <c r="ISY5" s="19"/>
      <c r="ISZ5" s="19"/>
      <c r="ITA5" s="19"/>
      <c r="ITB5" s="19"/>
      <c r="ITC5" s="19"/>
      <c r="ITD5" s="19"/>
      <c r="ITE5" s="19"/>
      <c r="ITF5" s="19"/>
      <c r="ITG5" s="19"/>
      <c r="ITH5" s="19"/>
      <c r="ITI5" s="19"/>
      <c r="ITJ5" s="19"/>
      <c r="ITK5" s="19"/>
      <c r="ITL5" s="19"/>
      <c r="ITM5" s="19"/>
      <c r="ITN5" s="19"/>
      <c r="ITO5" s="19"/>
      <c r="ITP5" s="19"/>
      <c r="ITQ5" s="19"/>
      <c r="ITR5" s="19"/>
      <c r="ITS5" s="19"/>
      <c r="ITT5" s="19"/>
      <c r="ITU5" s="19"/>
      <c r="ITV5" s="19"/>
      <c r="ITW5" s="19"/>
      <c r="ITX5" s="19"/>
      <c r="ITY5" s="19"/>
      <c r="ITZ5" s="19"/>
      <c r="IUA5" s="19"/>
      <c r="IUB5" s="19"/>
      <c r="IUC5" s="19"/>
      <c r="IUD5" s="19"/>
      <c r="IUE5" s="19"/>
      <c r="IUF5" s="19"/>
      <c r="IUG5" s="19"/>
      <c r="IUH5" s="19"/>
      <c r="IUI5" s="19"/>
      <c r="IUJ5" s="19"/>
      <c r="IUK5" s="19"/>
      <c r="IUL5" s="19"/>
      <c r="IUM5" s="19"/>
      <c r="IUN5" s="19"/>
      <c r="IUO5" s="19"/>
      <c r="IUP5" s="19"/>
      <c r="IUQ5" s="19"/>
      <c r="IUR5" s="19"/>
      <c r="IUS5" s="19"/>
      <c r="IUT5" s="19"/>
      <c r="IUU5" s="19"/>
      <c r="IUV5" s="19"/>
      <c r="IUW5" s="19"/>
      <c r="IUX5" s="19"/>
      <c r="IUY5" s="19"/>
      <c r="IUZ5" s="19"/>
      <c r="IVA5" s="19"/>
      <c r="IVB5" s="19"/>
      <c r="IVC5" s="19"/>
      <c r="IVD5" s="19"/>
      <c r="IVE5" s="19"/>
      <c r="IVF5" s="19"/>
      <c r="IVG5" s="19"/>
      <c r="IVH5" s="19"/>
      <c r="IVI5" s="19"/>
      <c r="IVJ5" s="19"/>
      <c r="IVK5" s="19"/>
      <c r="IVL5" s="19"/>
      <c r="IVM5" s="19"/>
      <c r="IVN5" s="19"/>
      <c r="IVO5" s="19"/>
      <c r="IVP5" s="19"/>
      <c r="IVQ5" s="19"/>
      <c r="IVR5" s="19"/>
      <c r="IVS5" s="19"/>
      <c r="IVT5" s="19"/>
      <c r="IVU5" s="19"/>
      <c r="IVV5" s="19"/>
      <c r="IVW5" s="19"/>
      <c r="IVX5" s="19"/>
      <c r="IVY5" s="19"/>
      <c r="IVZ5" s="19"/>
      <c r="IWA5" s="19"/>
      <c r="IWB5" s="19"/>
      <c r="IWC5" s="19"/>
      <c r="IWD5" s="19"/>
      <c r="IWE5" s="19"/>
      <c r="IWF5" s="19"/>
      <c r="IWG5" s="19"/>
      <c r="IWH5" s="19"/>
      <c r="IWI5" s="19"/>
      <c r="IWJ5" s="19"/>
      <c r="IWK5" s="19"/>
      <c r="IWL5" s="19"/>
      <c r="IWM5" s="19"/>
      <c r="IWN5" s="19"/>
      <c r="IWO5" s="19"/>
      <c r="IWP5" s="19"/>
      <c r="IWQ5" s="19"/>
      <c r="IWR5" s="19"/>
      <c r="IWS5" s="19"/>
      <c r="IWT5" s="19"/>
      <c r="IWU5" s="19"/>
      <c r="IWV5" s="19"/>
      <c r="IWW5" s="19"/>
      <c r="IWX5" s="19"/>
      <c r="IWY5" s="19"/>
      <c r="IWZ5" s="19"/>
      <c r="IXA5" s="19"/>
      <c r="IXB5" s="19"/>
      <c r="IXC5" s="19"/>
      <c r="IXD5" s="19"/>
      <c r="IXE5" s="19"/>
      <c r="IXF5" s="19"/>
      <c r="IXG5" s="19"/>
      <c r="IXH5" s="19"/>
      <c r="IXI5" s="19"/>
      <c r="IXJ5" s="19"/>
      <c r="IXK5" s="19"/>
      <c r="IXL5" s="19"/>
      <c r="IXM5" s="19"/>
      <c r="IXN5" s="19"/>
      <c r="IXO5" s="19"/>
      <c r="IXP5" s="19"/>
      <c r="IXQ5" s="19"/>
      <c r="IXR5" s="19"/>
      <c r="IXS5" s="19"/>
      <c r="IXT5" s="19"/>
      <c r="IXU5" s="19"/>
      <c r="IXV5" s="19"/>
      <c r="IXW5" s="19"/>
      <c r="IXX5" s="19"/>
      <c r="IXY5" s="19"/>
      <c r="IXZ5" s="19"/>
      <c r="IYA5" s="19"/>
      <c r="IYB5" s="19"/>
      <c r="IYC5" s="19"/>
      <c r="IYD5" s="19"/>
      <c r="IYE5" s="19"/>
      <c r="IYF5" s="19"/>
      <c r="IYG5" s="19"/>
      <c r="IYH5" s="19"/>
      <c r="IYI5" s="19"/>
      <c r="IYJ5" s="19"/>
      <c r="IYK5" s="19"/>
      <c r="IYL5" s="19"/>
      <c r="IYM5" s="19"/>
      <c r="IYN5" s="19"/>
      <c r="IYO5" s="19"/>
      <c r="IYP5" s="19"/>
      <c r="IYQ5" s="19"/>
      <c r="IYR5" s="19"/>
      <c r="IYS5" s="19"/>
      <c r="IYT5" s="19"/>
      <c r="IYU5" s="19"/>
      <c r="IYV5" s="19"/>
      <c r="IYW5" s="19"/>
      <c r="IYX5" s="19"/>
      <c r="IYY5" s="19"/>
      <c r="IYZ5" s="19"/>
      <c r="IZA5" s="19"/>
      <c r="IZB5" s="19"/>
      <c r="IZC5" s="19"/>
      <c r="IZD5" s="19"/>
      <c r="IZE5" s="19"/>
      <c r="IZF5" s="19"/>
      <c r="IZG5" s="19"/>
      <c r="IZH5" s="19"/>
      <c r="IZI5" s="19"/>
      <c r="IZJ5" s="19"/>
      <c r="IZK5" s="19"/>
      <c r="IZL5" s="19"/>
      <c r="IZM5" s="19"/>
      <c r="IZN5" s="19"/>
      <c r="IZO5" s="19"/>
      <c r="IZP5" s="19"/>
      <c r="IZQ5" s="19"/>
      <c r="IZR5" s="19"/>
      <c r="IZS5" s="19"/>
      <c r="IZT5" s="19"/>
      <c r="IZU5" s="19"/>
      <c r="IZV5" s="19"/>
      <c r="IZW5" s="19"/>
      <c r="IZX5" s="19"/>
      <c r="IZY5" s="19"/>
      <c r="IZZ5" s="19"/>
      <c r="JAA5" s="19"/>
      <c r="JAB5" s="19"/>
      <c r="JAC5" s="19"/>
      <c r="JAD5" s="19"/>
      <c r="JAE5" s="19"/>
      <c r="JAF5" s="19"/>
      <c r="JAG5" s="19"/>
      <c r="JAH5" s="19"/>
      <c r="JAI5" s="19"/>
      <c r="JAJ5" s="19"/>
      <c r="JAK5" s="19"/>
      <c r="JAL5" s="19"/>
      <c r="JAM5" s="19"/>
      <c r="JAN5" s="19"/>
      <c r="JAO5" s="19"/>
      <c r="JAP5" s="19"/>
      <c r="JAQ5" s="19"/>
      <c r="JAR5" s="19"/>
      <c r="JAS5" s="19"/>
      <c r="JAT5" s="19"/>
      <c r="JAU5" s="19"/>
      <c r="JAV5" s="19"/>
      <c r="JAW5" s="19"/>
      <c r="JAX5" s="19"/>
      <c r="JAY5" s="19"/>
      <c r="JAZ5" s="19"/>
      <c r="JBA5" s="19"/>
      <c r="JBB5" s="19"/>
      <c r="JBC5" s="19"/>
      <c r="JBD5" s="19"/>
      <c r="JBE5" s="19"/>
      <c r="JBF5" s="19"/>
      <c r="JBG5" s="19"/>
      <c r="JBH5" s="19"/>
      <c r="JBI5" s="19"/>
      <c r="JBJ5" s="19"/>
      <c r="JBK5" s="19"/>
      <c r="JBL5" s="19"/>
      <c r="JBM5" s="19"/>
      <c r="JBN5" s="19"/>
      <c r="JBO5" s="19"/>
      <c r="JBP5" s="19"/>
      <c r="JBQ5" s="19"/>
      <c r="JBR5" s="19"/>
      <c r="JBS5" s="19"/>
      <c r="JBT5" s="19"/>
      <c r="JBU5" s="19"/>
      <c r="JBV5" s="19"/>
      <c r="JBW5" s="19"/>
      <c r="JBX5" s="19"/>
      <c r="JBY5" s="19"/>
      <c r="JBZ5" s="19"/>
      <c r="JCA5" s="19"/>
      <c r="JCB5" s="19"/>
      <c r="JCC5" s="19"/>
      <c r="JCD5" s="19"/>
      <c r="JCE5" s="19"/>
      <c r="JCF5" s="19"/>
      <c r="JCG5" s="19"/>
      <c r="JCH5" s="19"/>
      <c r="JCI5" s="19"/>
      <c r="JCJ5" s="19"/>
      <c r="JCK5" s="19"/>
      <c r="JCL5" s="19"/>
      <c r="JCM5" s="19"/>
      <c r="JCN5" s="19"/>
      <c r="JCO5" s="19"/>
      <c r="JCP5" s="19"/>
      <c r="JCQ5" s="19"/>
      <c r="JCR5" s="19"/>
      <c r="JCS5" s="19"/>
      <c r="JCT5" s="19"/>
      <c r="JCU5" s="19"/>
      <c r="JCV5" s="19"/>
      <c r="JCW5" s="19"/>
      <c r="JCX5" s="19"/>
      <c r="JCY5" s="19"/>
      <c r="JCZ5" s="19"/>
      <c r="JDA5" s="19"/>
      <c r="JDB5" s="19"/>
      <c r="JDC5" s="19"/>
      <c r="JDD5" s="19"/>
      <c r="JDE5" s="19"/>
      <c r="JDF5" s="19"/>
      <c r="JDG5" s="19"/>
      <c r="JDH5" s="19"/>
      <c r="JDI5" s="19"/>
      <c r="JDJ5" s="19"/>
      <c r="JDK5" s="19"/>
      <c r="JDL5" s="19"/>
      <c r="JDM5" s="19"/>
      <c r="JDN5" s="19"/>
      <c r="JDO5" s="19"/>
      <c r="JDP5" s="19"/>
      <c r="JDQ5" s="19"/>
      <c r="JDR5" s="19"/>
      <c r="JDS5" s="19"/>
      <c r="JDT5" s="19"/>
      <c r="JDU5" s="19"/>
      <c r="JDV5" s="19"/>
      <c r="JDW5" s="19"/>
      <c r="JDX5" s="19"/>
      <c r="JDY5" s="19"/>
      <c r="JDZ5" s="19"/>
      <c r="JEA5" s="19"/>
      <c r="JEB5" s="19"/>
      <c r="JEC5" s="19"/>
      <c r="JED5" s="19"/>
      <c r="JEE5" s="19"/>
      <c r="JEF5" s="19"/>
      <c r="JEG5" s="19"/>
      <c r="JEH5" s="19"/>
      <c r="JEI5" s="19"/>
      <c r="JEJ5" s="19"/>
      <c r="JEK5" s="19"/>
      <c r="JEL5" s="19"/>
      <c r="JEM5" s="19"/>
      <c r="JEN5" s="19"/>
      <c r="JEO5" s="19"/>
      <c r="JEP5" s="19"/>
      <c r="JEQ5" s="19"/>
      <c r="JER5" s="19"/>
      <c r="JES5" s="19"/>
      <c r="JET5" s="19"/>
      <c r="JEU5" s="19"/>
      <c r="JEV5" s="19"/>
      <c r="JEW5" s="19"/>
      <c r="JEX5" s="19"/>
      <c r="JEY5" s="19"/>
      <c r="JEZ5" s="19"/>
      <c r="JFA5" s="19"/>
      <c r="JFB5" s="19"/>
      <c r="JFC5" s="19"/>
      <c r="JFD5" s="19"/>
      <c r="JFE5" s="19"/>
      <c r="JFF5" s="19"/>
      <c r="JFG5" s="19"/>
      <c r="JFH5" s="19"/>
      <c r="JFI5" s="19"/>
      <c r="JFJ5" s="19"/>
      <c r="JFK5" s="19"/>
      <c r="JFL5" s="19"/>
      <c r="JFM5" s="19"/>
      <c r="JFN5" s="19"/>
      <c r="JFO5" s="19"/>
      <c r="JFP5" s="19"/>
      <c r="JFQ5" s="19"/>
      <c r="JFR5" s="19"/>
      <c r="JFS5" s="19"/>
      <c r="JFT5" s="19"/>
      <c r="JFU5" s="19"/>
      <c r="JFV5" s="19"/>
      <c r="JFW5" s="19"/>
      <c r="JFX5" s="19"/>
      <c r="JFY5" s="19"/>
      <c r="JFZ5" s="19"/>
      <c r="JGA5" s="19"/>
      <c r="JGB5" s="19"/>
      <c r="JGC5" s="19"/>
      <c r="JGD5" s="19"/>
      <c r="JGE5" s="19"/>
      <c r="JGF5" s="19"/>
      <c r="JGG5" s="19"/>
      <c r="JGH5" s="19"/>
      <c r="JGI5" s="19"/>
      <c r="JGJ5" s="19"/>
      <c r="JGK5" s="19"/>
      <c r="JGL5" s="19"/>
      <c r="JGM5" s="19"/>
      <c r="JGN5" s="19"/>
      <c r="JGO5" s="19"/>
      <c r="JGP5" s="19"/>
      <c r="JGQ5" s="19"/>
      <c r="JGR5" s="19"/>
      <c r="JGS5" s="19"/>
      <c r="JGT5" s="19"/>
      <c r="JGU5" s="19"/>
      <c r="JGV5" s="19"/>
      <c r="JGW5" s="19"/>
      <c r="JGX5" s="19"/>
      <c r="JGY5" s="19"/>
      <c r="JGZ5" s="19"/>
      <c r="JHA5" s="19"/>
      <c r="JHB5" s="19"/>
      <c r="JHC5" s="19"/>
      <c r="JHD5" s="19"/>
      <c r="JHE5" s="19"/>
      <c r="JHF5" s="19"/>
      <c r="JHG5" s="19"/>
      <c r="JHH5" s="19"/>
      <c r="JHI5" s="19"/>
      <c r="JHJ5" s="19"/>
      <c r="JHK5" s="19"/>
      <c r="JHL5" s="19"/>
      <c r="JHM5" s="19"/>
      <c r="JHN5" s="19"/>
      <c r="JHO5" s="19"/>
      <c r="JHP5" s="19"/>
      <c r="JHQ5" s="19"/>
      <c r="JHR5" s="19"/>
      <c r="JHS5" s="19"/>
      <c r="JHT5" s="19"/>
      <c r="JHU5" s="19"/>
      <c r="JHV5" s="19"/>
      <c r="JHW5" s="19"/>
      <c r="JHX5" s="19"/>
      <c r="JHY5" s="19"/>
      <c r="JHZ5" s="19"/>
      <c r="JIA5" s="19"/>
      <c r="JIB5" s="19"/>
      <c r="JIC5" s="19"/>
      <c r="JID5" s="19"/>
      <c r="JIE5" s="19"/>
      <c r="JIF5" s="19"/>
      <c r="JIG5" s="19"/>
      <c r="JIH5" s="19"/>
      <c r="JII5" s="19"/>
      <c r="JIJ5" s="19"/>
      <c r="JIK5" s="19"/>
      <c r="JIL5" s="19"/>
      <c r="JIM5" s="19"/>
      <c r="JIN5" s="19"/>
      <c r="JIO5" s="19"/>
      <c r="JIP5" s="19"/>
      <c r="JIQ5" s="19"/>
      <c r="JIR5" s="19"/>
      <c r="JIS5" s="19"/>
      <c r="JIT5" s="19"/>
      <c r="JIU5" s="19"/>
      <c r="JIV5" s="19"/>
      <c r="JIW5" s="19"/>
      <c r="JIX5" s="19"/>
      <c r="JIY5" s="19"/>
      <c r="JIZ5" s="19"/>
      <c r="JJA5" s="19"/>
      <c r="JJB5" s="19"/>
      <c r="JJC5" s="19"/>
      <c r="JJD5" s="19"/>
      <c r="JJE5" s="19"/>
      <c r="JJF5" s="19"/>
      <c r="JJG5" s="19"/>
      <c r="JJH5" s="19"/>
      <c r="JJI5" s="19"/>
      <c r="JJJ5" s="19"/>
      <c r="JJK5" s="19"/>
      <c r="JJL5" s="19"/>
      <c r="JJM5" s="19"/>
      <c r="JJN5" s="19"/>
      <c r="JJO5" s="19"/>
      <c r="JJP5" s="19"/>
      <c r="JJQ5" s="19"/>
      <c r="JJR5" s="19"/>
      <c r="JJS5" s="19"/>
      <c r="JJT5" s="19"/>
      <c r="JJU5" s="19"/>
      <c r="JJV5" s="19"/>
      <c r="JJW5" s="19"/>
      <c r="JJX5" s="19"/>
      <c r="JJY5" s="19"/>
      <c r="JJZ5" s="19"/>
      <c r="JKA5" s="19"/>
      <c r="JKB5" s="19"/>
      <c r="JKC5" s="19"/>
      <c r="JKD5" s="19"/>
      <c r="JKE5" s="19"/>
      <c r="JKF5" s="19"/>
      <c r="JKG5" s="19"/>
      <c r="JKH5" s="19"/>
      <c r="JKI5" s="19"/>
      <c r="JKJ5" s="19"/>
      <c r="JKK5" s="19"/>
      <c r="JKL5" s="19"/>
      <c r="JKM5" s="19"/>
      <c r="JKN5" s="19"/>
      <c r="JKO5" s="19"/>
      <c r="JKP5" s="19"/>
      <c r="JKQ5" s="19"/>
      <c r="JKR5" s="19"/>
      <c r="JKS5" s="19"/>
      <c r="JKT5" s="19"/>
      <c r="JKU5" s="19"/>
      <c r="JKV5" s="19"/>
      <c r="JKW5" s="19"/>
      <c r="JKX5" s="19"/>
      <c r="JKY5" s="19"/>
      <c r="JKZ5" s="19"/>
      <c r="JLA5" s="19"/>
      <c r="JLB5" s="19"/>
      <c r="JLC5" s="19"/>
      <c r="JLD5" s="19"/>
      <c r="JLE5" s="19"/>
      <c r="JLF5" s="19"/>
      <c r="JLG5" s="19"/>
      <c r="JLH5" s="19"/>
      <c r="JLI5" s="19"/>
      <c r="JLJ5" s="19"/>
      <c r="JLK5" s="19"/>
      <c r="JLL5" s="19"/>
      <c r="JLM5" s="19"/>
      <c r="JLN5" s="19"/>
      <c r="JLO5" s="19"/>
      <c r="JLP5" s="19"/>
      <c r="JLQ5" s="19"/>
      <c r="JLR5" s="19"/>
      <c r="JLS5" s="19"/>
      <c r="JLT5" s="19"/>
      <c r="JLU5" s="19"/>
      <c r="JLV5" s="19"/>
      <c r="JLW5" s="19"/>
      <c r="JLX5" s="19"/>
      <c r="JLY5" s="19"/>
      <c r="JLZ5" s="19"/>
      <c r="JMA5" s="19"/>
      <c r="JMB5" s="19"/>
      <c r="JMC5" s="19"/>
      <c r="JMD5" s="19"/>
      <c r="JME5" s="19"/>
      <c r="JMF5" s="19"/>
      <c r="JMG5" s="19"/>
      <c r="JMH5" s="19"/>
      <c r="JMI5" s="19"/>
      <c r="JMJ5" s="19"/>
      <c r="JMK5" s="19"/>
      <c r="JML5" s="19"/>
      <c r="JMM5" s="19"/>
      <c r="JMN5" s="19"/>
      <c r="JMO5" s="19"/>
      <c r="JMP5" s="19"/>
      <c r="JMQ5" s="19"/>
      <c r="JMR5" s="19"/>
      <c r="JMS5" s="19"/>
      <c r="JMT5" s="19"/>
      <c r="JMU5" s="19"/>
      <c r="JMV5" s="19"/>
      <c r="JMW5" s="19"/>
      <c r="JMX5" s="19"/>
      <c r="JMY5" s="19"/>
      <c r="JMZ5" s="19"/>
      <c r="JNA5" s="19"/>
      <c r="JNB5" s="19"/>
      <c r="JNC5" s="19"/>
      <c r="JND5" s="19"/>
      <c r="JNE5" s="19"/>
      <c r="JNF5" s="19"/>
      <c r="JNG5" s="19"/>
      <c r="JNH5" s="19"/>
      <c r="JNI5" s="19"/>
      <c r="JNJ5" s="19"/>
      <c r="JNK5" s="19"/>
      <c r="JNL5" s="19"/>
      <c r="JNM5" s="19"/>
      <c r="JNN5" s="19"/>
      <c r="JNO5" s="19"/>
      <c r="JNP5" s="19"/>
      <c r="JNQ5" s="19"/>
      <c r="JNR5" s="19"/>
      <c r="JNS5" s="19"/>
      <c r="JNT5" s="19"/>
      <c r="JNU5" s="19"/>
      <c r="JNV5" s="19"/>
      <c r="JNW5" s="19"/>
      <c r="JNX5" s="19"/>
      <c r="JNY5" s="19"/>
      <c r="JNZ5" s="19"/>
      <c r="JOA5" s="19"/>
      <c r="JOB5" s="19"/>
      <c r="JOC5" s="19"/>
      <c r="JOD5" s="19"/>
      <c r="JOE5" s="19"/>
      <c r="JOF5" s="19"/>
      <c r="JOG5" s="19"/>
      <c r="JOH5" s="19"/>
      <c r="JOI5" s="19"/>
      <c r="JOJ5" s="19"/>
      <c r="JOK5" s="19"/>
      <c r="JOL5" s="19"/>
      <c r="JOM5" s="19"/>
      <c r="JON5" s="19"/>
      <c r="JOO5" s="19"/>
      <c r="JOP5" s="19"/>
      <c r="JOQ5" s="19"/>
      <c r="JOR5" s="19"/>
      <c r="JOS5" s="19"/>
      <c r="JOT5" s="19"/>
      <c r="JOU5" s="19"/>
      <c r="JOV5" s="19"/>
      <c r="JOW5" s="19"/>
      <c r="JOX5" s="19"/>
      <c r="JOY5" s="19"/>
      <c r="JOZ5" s="19"/>
      <c r="JPA5" s="19"/>
      <c r="JPB5" s="19"/>
      <c r="JPC5" s="19"/>
      <c r="JPD5" s="19"/>
      <c r="JPE5" s="19"/>
      <c r="JPF5" s="19"/>
      <c r="JPG5" s="19"/>
      <c r="JPH5" s="19"/>
      <c r="JPI5" s="19"/>
      <c r="JPJ5" s="19"/>
      <c r="JPK5" s="19"/>
      <c r="JPL5" s="19"/>
      <c r="JPM5" s="19"/>
      <c r="JPN5" s="19"/>
      <c r="JPO5" s="19"/>
      <c r="JPP5" s="19"/>
      <c r="JPQ5" s="19"/>
      <c r="JPR5" s="19"/>
      <c r="JPS5" s="19"/>
      <c r="JPT5" s="19"/>
      <c r="JPU5" s="19"/>
      <c r="JPV5" s="19"/>
      <c r="JPW5" s="19"/>
      <c r="JPX5" s="19"/>
      <c r="JPY5" s="19"/>
      <c r="JPZ5" s="19"/>
      <c r="JQA5" s="19"/>
      <c r="JQB5" s="19"/>
      <c r="JQC5" s="19"/>
      <c r="JQD5" s="19"/>
      <c r="JQE5" s="19"/>
      <c r="JQF5" s="19"/>
      <c r="JQG5" s="19"/>
      <c r="JQH5" s="19"/>
      <c r="JQI5" s="19"/>
      <c r="JQJ5" s="19"/>
      <c r="JQK5" s="19"/>
      <c r="JQL5" s="19"/>
      <c r="JQM5" s="19"/>
      <c r="JQN5" s="19"/>
      <c r="JQO5" s="19"/>
      <c r="JQP5" s="19"/>
      <c r="JQQ5" s="19"/>
      <c r="JQR5" s="19"/>
      <c r="JQS5" s="19"/>
      <c r="JQT5" s="19"/>
      <c r="JQU5" s="19"/>
      <c r="JQV5" s="19"/>
      <c r="JQW5" s="19"/>
      <c r="JQX5" s="19"/>
      <c r="JQY5" s="19"/>
      <c r="JQZ5" s="19"/>
      <c r="JRA5" s="19"/>
      <c r="JRB5" s="19"/>
      <c r="JRC5" s="19"/>
      <c r="JRD5" s="19"/>
      <c r="JRE5" s="19"/>
      <c r="JRF5" s="19"/>
      <c r="JRG5" s="19"/>
      <c r="JRH5" s="19"/>
      <c r="JRI5" s="19"/>
      <c r="JRJ5" s="19"/>
      <c r="JRK5" s="19"/>
      <c r="JRL5" s="19"/>
      <c r="JRM5" s="19"/>
      <c r="JRN5" s="19"/>
      <c r="JRO5" s="19"/>
      <c r="JRP5" s="19"/>
      <c r="JRQ5" s="19"/>
      <c r="JRR5" s="19"/>
      <c r="JRS5" s="19"/>
      <c r="JRT5" s="19"/>
      <c r="JRU5" s="19"/>
      <c r="JRV5" s="19"/>
      <c r="JRW5" s="19"/>
      <c r="JRX5" s="19"/>
      <c r="JRY5" s="19"/>
      <c r="JRZ5" s="19"/>
      <c r="JSA5" s="19"/>
      <c r="JSB5" s="19"/>
      <c r="JSC5" s="19"/>
      <c r="JSD5" s="19"/>
      <c r="JSE5" s="19"/>
      <c r="JSF5" s="19"/>
      <c r="JSG5" s="19"/>
      <c r="JSH5" s="19"/>
      <c r="JSI5" s="19"/>
      <c r="JSJ5" s="19"/>
      <c r="JSK5" s="19"/>
      <c r="JSL5" s="19"/>
      <c r="JSM5" s="19"/>
      <c r="JSN5" s="19"/>
      <c r="JSO5" s="19"/>
      <c r="JSP5" s="19"/>
      <c r="JSQ5" s="19"/>
      <c r="JSR5" s="19"/>
      <c r="JSS5" s="19"/>
      <c r="JST5" s="19"/>
      <c r="JSU5" s="19"/>
      <c r="JSV5" s="19"/>
      <c r="JSW5" s="19"/>
      <c r="JSX5" s="19"/>
      <c r="JSY5" s="19"/>
      <c r="JSZ5" s="19"/>
      <c r="JTA5" s="19"/>
      <c r="JTB5" s="19"/>
      <c r="JTC5" s="19"/>
      <c r="JTD5" s="19"/>
      <c r="JTE5" s="19"/>
      <c r="JTF5" s="19"/>
      <c r="JTG5" s="19"/>
      <c r="JTH5" s="19"/>
      <c r="JTI5" s="19"/>
      <c r="JTJ5" s="19"/>
      <c r="JTK5" s="19"/>
      <c r="JTL5" s="19"/>
      <c r="JTM5" s="19"/>
      <c r="JTN5" s="19"/>
      <c r="JTO5" s="19"/>
      <c r="JTP5" s="19"/>
      <c r="JTQ5" s="19"/>
      <c r="JTR5" s="19"/>
      <c r="JTS5" s="19"/>
      <c r="JTT5" s="19"/>
      <c r="JTU5" s="19"/>
      <c r="JTV5" s="19"/>
      <c r="JTW5" s="19"/>
      <c r="JTX5" s="19"/>
      <c r="JTY5" s="19"/>
      <c r="JTZ5" s="19"/>
      <c r="JUA5" s="19"/>
      <c r="JUB5" s="19"/>
      <c r="JUC5" s="19"/>
      <c r="JUD5" s="19"/>
      <c r="JUE5" s="19"/>
      <c r="JUF5" s="19"/>
      <c r="JUG5" s="19"/>
      <c r="JUH5" s="19"/>
      <c r="JUI5" s="19"/>
      <c r="JUJ5" s="19"/>
      <c r="JUK5" s="19"/>
      <c r="JUL5" s="19"/>
      <c r="JUM5" s="19"/>
      <c r="JUN5" s="19"/>
      <c r="JUO5" s="19"/>
      <c r="JUP5" s="19"/>
      <c r="JUQ5" s="19"/>
      <c r="JUR5" s="19"/>
      <c r="JUS5" s="19"/>
      <c r="JUT5" s="19"/>
      <c r="JUU5" s="19"/>
      <c r="JUV5" s="19"/>
      <c r="JUW5" s="19"/>
      <c r="JUX5" s="19"/>
      <c r="JUY5" s="19"/>
      <c r="JUZ5" s="19"/>
      <c r="JVA5" s="19"/>
      <c r="JVB5" s="19"/>
      <c r="JVC5" s="19"/>
      <c r="JVD5" s="19"/>
      <c r="JVE5" s="19"/>
      <c r="JVF5" s="19"/>
      <c r="JVG5" s="19"/>
      <c r="JVH5" s="19"/>
      <c r="JVI5" s="19"/>
      <c r="JVJ5" s="19"/>
      <c r="JVK5" s="19"/>
      <c r="JVL5" s="19"/>
      <c r="JVM5" s="19"/>
      <c r="JVN5" s="19"/>
      <c r="JVO5" s="19"/>
      <c r="JVP5" s="19"/>
      <c r="JVQ5" s="19"/>
      <c r="JVR5" s="19"/>
      <c r="JVS5" s="19"/>
      <c r="JVT5" s="19"/>
      <c r="JVU5" s="19"/>
      <c r="JVV5" s="19"/>
      <c r="JVW5" s="19"/>
      <c r="JVX5" s="19"/>
      <c r="JVY5" s="19"/>
      <c r="JVZ5" s="19"/>
      <c r="JWA5" s="19"/>
      <c r="JWB5" s="19"/>
      <c r="JWC5" s="19"/>
      <c r="JWD5" s="19"/>
      <c r="JWE5" s="19"/>
      <c r="JWF5" s="19"/>
      <c r="JWG5" s="19"/>
      <c r="JWH5" s="19"/>
      <c r="JWI5" s="19"/>
      <c r="JWJ5" s="19"/>
      <c r="JWK5" s="19"/>
      <c r="JWL5" s="19"/>
      <c r="JWM5" s="19"/>
      <c r="JWN5" s="19"/>
      <c r="JWO5" s="19"/>
      <c r="JWP5" s="19"/>
      <c r="JWQ5" s="19"/>
      <c r="JWR5" s="19"/>
      <c r="JWS5" s="19"/>
      <c r="JWT5" s="19"/>
      <c r="JWU5" s="19"/>
      <c r="JWV5" s="19"/>
      <c r="JWW5" s="19"/>
      <c r="JWX5" s="19"/>
      <c r="JWY5" s="19"/>
      <c r="JWZ5" s="19"/>
      <c r="JXA5" s="19"/>
      <c r="JXB5" s="19"/>
      <c r="JXC5" s="19"/>
      <c r="JXD5" s="19"/>
      <c r="JXE5" s="19"/>
      <c r="JXF5" s="19"/>
      <c r="JXG5" s="19"/>
      <c r="JXH5" s="19"/>
      <c r="JXI5" s="19"/>
      <c r="JXJ5" s="19"/>
      <c r="JXK5" s="19"/>
      <c r="JXL5" s="19"/>
      <c r="JXM5" s="19"/>
      <c r="JXN5" s="19"/>
      <c r="JXO5" s="19"/>
      <c r="JXP5" s="19"/>
      <c r="JXQ5" s="19"/>
      <c r="JXR5" s="19"/>
      <c r="JXS5" s="19"/>
      <c r="JXT5" s="19"/>
      <c r="JXU5" s="19"/>
      <c r="JXV5" s="19"/>
      <c r="JXW5" s="19"/>
      <c r="JXX5" s="19"/>
      <c r="JXY5" s="19"/>
      <c r="JXZ5" s="19"/>
      <c r="JYA5" s="19"/>
      <c r="JYB5" s="19"/>
      <c r="JYC5" s="19"/>
      <c r="JYD5" s="19"/>
      <c r="JYE5" s="19"/>
      <c r="JYF5" s="19"/>
      <c r="JYG5" s="19"/>
      <c r="JYH5" s="19"/>
      <c r="JYI5" s="19"/>
      <c r="JYJ5" s="19"/>
      <c r="JYK5" s="19"/>
      <c r="JYL5" s="19"/>
      <c r="JYM5" s="19"/>
      <c r="JYN5" s="19"/>
      <c r="JYO5" s="19"/>
      <c r="JYP5" s="19"/>
      <c r="JYQ5" s="19"/>
      <c r="JYR5" s="19"/>
      <c r="JYS5" s="19"/>
      <c r="JYT5" s="19"/>
      <c r="JYU5" s="19"/>
      <c r="JYV5" s="19"/>
      <c r="JYW5" s="19"/>
      <c r="JYX5" s="19"/>
      <c r="JYY5" s="19"/>
      <c r="JYZ5" s="19"/>
      <c r="JZA5" s="19"/>
      <c r="JZB5" s="19"/>
      <c r="JZC5" s="19"/>
      <c r="JZD5" s="19"/>
      <c r="JZE5" s="19"/>
      <c r="JZF5" s="19"/>
      <c r="JZG5" s="19"/>
      <c r="JZH5" s="19"/>
      <c r="JZI5" s="19"/>
      <c r="JZJ5" s="19"/>
      <c r="JZK5" s="19"/>
      <c r="JZL5" s="19"/>
      <c r="JZM5" s="19"/>
      <c r="JZN5" s="19"/>
      <c r="JZO5" s="19"/>
      <c r="JZP5" s="19"/>
      <c r="JZQ5" s="19"/>
      <c r="JZR5" s="19"/>
      <c r="JZS5" s="19"/>
      <c r="JZT5" s="19"/>
      <c r="JZU5" s="19"/>
      <c r="JZV5" s="19"/>
      <c r="JZW5" s="19"/>
      <c r="JZX5" s="19"/>
      <c r="JZY5" s="19"/>
      <c r="JZZ5" s="19"/>
      <c r="KAA5" s="19"/>
      <c r="KAB5" s="19"/>
      <c r="KAC5" s="19"/>
      <c r="KAD5" s="19"/>
      <c r="KAE5" s="19"/>
      <c r="KAF5" s="19"/>
      <c r="KAG5" s="19"/>
      <c r="KAH5" s="19"/>
      <c r="KAI5" s="19"/>
      <c r="KAJ5" s="19"/>
      <c r="KAK5" s="19"/>
      <c r="KAL5" s="19"/>
      <c r="KAM5" s="19"/>
      <c r="KAN5" s="19"/>
      <c r="KAO5" s="19"/>
      <c r="KAP5" s="19"/>
      <c r="KAQ5" s="19"/>
      <c r="KAR5" s="19"/>
      <c r="KAS5" s="19"/>
      <c r="KAT5" s="19"/>
      <c r="KAU5" s="19"/>
      <c r="KAV5" s="19"/>
      <c r="KAW5" s="19"/>
      <c r="KAX5" s="19"/>
      <c r="KAY5" s="19"/>
      <c r="KAZ5" s="19"/>
      <c r="KBA5" s="19"/>
      <c r="KBB5" s="19"/>
      <c r="KBC5" s="19"/>
      <c r="KBD5" s="19"/>
      <c r="KBE5" s="19"/>
      <c r="KBF5" s="19"/>
      <c r="KBG5" s="19"/>
      <c r="KBH5" s="19"/>
      <c r="KBI5" s="19"/>
      <c r="KBJ5" s="19"/>
      <c r="KBK5" s="19"/>
      <c r="KBL5" s="19"/>
      <c r="KBM5" s="19"/>
      <c r="KBN5" s="19"/>
      <c r="KBO5" s="19"/>
      <c r="KBP5" s="19"/>
      <c r="KBQ5" s="19"/>
      <c r="KBR5" s="19"/>
      <c r="KBS5" s="19"/>
      <c r="KBT5" s="19"/>
      <c r="KBU5" s="19"/>
      <c r="KBV5" s="19"/>
      <c r="KBW5" s="19"/>
      <c r="KBX5" s="19"/>
      <c r="KBY5" s="19"/>
      <c r="KBZ5" s="19"/>
      <c r="KCA5" s="19"/>
      <c r="KCB5" s="19"/>
      <c r="KCC5" s="19"/>
      <c r="KCD5" s="19"/>
      <c r="KCE5" s="19"/>
      <c r="KCF5" s="19"/>
      <c r="KCG5" s="19"/>
      <c r="KCH5" s="19"/>
      <c r="KCI5" s="19"/>
      <c r="KCJ5" s="19"/>
      <c r="KCK5" s="19"/>
      <c r="KCL5" s="19"/>
      <c r="KCM5" s="19"/>
      <c r="KCN5" s="19"/>
      <c r="KCO5" s="19"/>
      <c r="KCP5" s="19"/>
      <c r="KCQ5" s="19"/>
      <c r="KCR5" s="19"/>
      <c r="KCS5" s="19"/>
      <c r="KCT5" s="19"/>
      <c r="KCU5" s="19"/>
      <c r="KCV5" s="19"/>
      <c r="KCW5" s="19"/>
      <c r="KCX5" s="19"/>
      <c r="KCY5" s="19"/>
      <c r="KCZ5" s="19"/>
      <c r="KDA5" s="19"/>
      <c r="KDB5" s="19"/>
      <c r="KDC5" s="19"/>
      <c r="KDD5" s="19"/>
      <c r="KDE5" s="19"/>
      <c r="KDF5" s="19"/>
      <c r="KDG5" s="19"/>
      <c r="KDH5" s="19"/>
      <c r="KDI5" s="19"/>
      <c r="KDJ5" s="19"/>
      <c r="KDK5" s="19"/>
      <c r="KDL5" s="19"/>
      <c r="KDM5" s="19"/>
      <c r="KDN5" s="19"/>
      <c r="KDO5" s="19"/>
      <c r="KDP5" s="19"/>
      <c r="KDQ5" s="19"/>
      <c r="KDR5" s="19"/>
      <c r="KDS5" s="19"/>
      <c r="KDT5" s="19"/>
      <c r="KDU5" s="19"/>
      <c r="KDV5" s="19"/>
      <c r="KDW5" s="19"/>
      <c r="KDX5" s="19"/>
      <c r="KDY5" s="19"/>
      <c r="KDZ5" s="19"/>
      <c r="KEA5" s="19"/>
      <c r="KEB5" s="19"/>
      <c r="KEC5" s="19"/>
      <c r="KED5" s="19"/>
      <c r="KEE5" s="19"/>
      <c r="KEF5" s="19"/>
      <c r="KEG5" s="19"/>
      <c r="KEH5" s="19"/>
      <c r="KEI5" s="19"/>
      <c r="KEJ5" s="19"/>
      <c r="KEK5" s="19"/>
      <c r="KEL5" s="19"/>
      <c r="KEM5" s="19"/>
      <c r="KEN5" s="19"/>
      <c r="KEO5" s="19"/>
      <c r="KEP5" s="19"/>
      <c r="KEQ5" s="19"/>
      <c r="KER5" s="19"/>
      <c r="KES5" s="19"/>
      <c r="KET5" s="19"/>
      <c r="KEU5" s="19"/>
      <c r="KEV5" s="19"/>
      <c r="KEW5" s="19"/>
      <c r="KEX5" s="19"/>
      <c r="KEY5" s="19"/>
      <c r="KEZ5" s="19"/>
      <c r="KFA5" s="19"/>
      <c r="KFB5" s="19"/>
      <c r="KFC5" s="19"/>
      <c r="KFD5" s="19"/>
      <c r="KFE5" s="19"/>
      <c r="KFF5" s="19"/>
      <c r="KFG5" s="19"/>
      <c r="KFH5" s="19"/>
      <c r="KFI5" s="19"/>
      <c r="KFJ5" s="19"/>
      <c r="KFK5" s="19"/>
      <c r="KFL5" s="19"/>
      <c r="KFM5" s="19"/>
      <c r="KFN5" s="19"/>
      <c r="KFO5" s="19"/>
      <c r="KFP5" s="19"/>
      <c r="KFQ5" s="19"/>
      <c r="KFR5" s="19"/>
      <c r="KFS5" s="19"/>
      <c r="KFT5" s="19"/>
      <c r="KFU5" s="19"/>
      <c r="KFV5" s="19"/>
      <c r="KFW5" s="19"/>
      <c r="KFX5" s="19"/>
      <c r="KFY5" s="19"/>
      <c r="KFZ5" s="19"/>
      <c r="KGA5" s="19"/>
      <c r="KGB5" s="19"/>
      <c r="KGC5" s="19"/>
      <c r="KGD5" s="19"/>
      <c r="KGE5" s="19"/>
      <c r="KGF5" s="19"/>
      <c r="KGG5" s="19"/>
      <c r="KGH5" s="19"/>
      <c r="KGI5" s="19"/>
      <c r="KGJ5" s="19"/>
      <c r="KGK5" s="19"/>
      <c r="KGL5" s="19"/>
      <c r="KGM5" s="19"/>
      <c r="KGN5" s="19"/>
      <c r="KGO5" s="19"/>
      <c r="KGP5" s="19"/>
      <c r="KGQ5" s="19"/>
      <c r="KGR5" s="19"/>
      <c r="KGS5" s="19"/>
      <c r="KGT5" s="19"/>
      <c r="KGU5" s="19"/>
      <c r="KGV5" s="19"/>
      <c r="KGW5" s="19"/>
      <c r="KGX5" s="19"/>
      <c r="KGY5" s="19"/>
      <c r="KGZ5" s="19"/>
      <c r="KHA5" s="19"/>
      <c r="KHB5" s="19"/>
      <c r="KHC5" s="19"/>
      <c r="KHD5" s="19"/>
      <c r="KHE5" s="19"/>
      <c r="KHF5" s="19"/>
      <c r="KHG5" s="19"/>
      <c r="KHH5" s="19"/>
      <c r="KHI5" s="19"/>
      <c r="KHJ5" s="19"/>
      <c r="KHK5" s="19"/>
      <c r="KHL5" s="19"/>
      <c r="KHM5" s="19"/>
      <c r="KHN5" s="19"/>
      <c r="KHO5" s="19"/>
      <c r="KHP5" s="19"/>
      <c r="KHQ5" s="19"/>
      <c r="KHR5" s="19"/>
      <c r="KHS5" s="19"/>
      <c r="KHT5" s="19"/>
      <c r="KHU5" s="19"/>
      <c r="KHV5" s="19"/>
      <c r="KHW5" s="19"/>
      <c r="KHX5" s="19"/>
      <c r="KHY5" s="19"/>
      <c r="KHZ5" s="19"/>
      <c r="KIA5" s="19"/>
      <c r="KIB5" s="19"/>
      <c r="KIC5" s="19"/>
      <c r="KID5" s="19"/>
      <c r="KIE5" s="19"/>
      <c r="KIF5" s="19"/>
      <c r="KIG5" s="19"/>
      <c r="KIH5" s="19"/>
      <c r="KII5" s="19"/>
      <c r="KIJ5" s="19"/>
      <c r="KIK5" s="19"/>
      <c r="KIL5" s="19"/>
      <c r="KIM5" s="19"/>
      <c r="KIN5" s="19"/>
      <c r="KIO5" s="19"/>
      <c r="KIP5" s="19"/>
      <c r="KIQ5" s="19"/>
      <c r="KIR5" s="19"/>
      <c r="KIS5" s="19"/>
      <c r="KIT5" s="19"/>
      <c r="KIU5" s="19"/>
      <c r="KIV5" s="19"/>
      <c r="KIW5" s="19"/>
      <c r="KIX5" s="19"/>
      <c r="KIY5" s="19"/>
      <c r="KIZ5" s="19"/>
      <c r="KJA5" s="19"/>
      <c r="KJB5" s="19"/>
      <c r="KJC5" s="19"/>
      <c r="KJD5" s="19"/>
      <c r="KJE5" s="19"/>
      <c r="KJF5" s="19"/>
      <c r="KJG5" s="19"/>
      <c r="KJH5" s="19"/>
      <c r="KJI5" s="19"/>
      <c r="KJJ5" s="19"/>
      <c r="KJK5" s="19"/>
      <c r="KJL5" s="19"/>
      <c r="KJM5" s="19"/>
      <c r="KJN5" s="19"/>
      <c r="KJO5" s="19"/>
      <c r="KJP5" s="19"/>
      <c r="KJQ5" s="19"/>
      <c r="KJR5" s="19"/>
      <c r="KJS5" s="19"/>
      <c r="KJT5" s="19"/>
      <c r="KJU5" s="19"/>
      <c r="KJV5" s="19"/>
      <c r="KJW5" s="19"/>
      <c r="KJX5" s="19"/>
      <c r="KJY5" s="19"/>
      <c r="KJZ5" s="19"/>
      <c r="KKA5" s="19"/>
      <c r="KKB5" s="19"/>
      <c r="KKC5" s="19"/>
      <c r="KKD5" s="19"/>
      <c r="KKE5" s="19"/>
      <c r="KKF5" s="19"/>
      <c r="KKG5" s="19"/>
      <c r="KKH5" s="19"/>
      <c r="KKI5" s="19"/>
      <c r="KKJ5" s="19"/>
      <c r="KKK5" s="19"/>
      <c r="KKL5" s="19"/>
      <c r="KKM5" s="19"/>
      <c r="KKN5" s="19"/>
      <c r="KKO5" s="19"/>
      <c r="KKP5" s="19"/>
      <c r="KKQ5" s="19"/>
      <c r="KKR5" s="19"/>
      <c r="KKS5" s="19"/>
      <c r="KKT5" s="19"/>
      <c r="KKU5" s="19"/>
      <c r="KKV5" s="19"/>
      <c r="KKW5" s="19"/>
      <c r="KKX5" s="19"/>
      <c r="KKY5" s="19"/>
      <c r="KKZ5" s="19"/>
      <c r="KLA5" s="19"/>
      <c r="KLB5" s="19"/>
      <c r="KLC5" s="19"/>
      <c r="KLD5" s="19"/>
      <c r="KLE5" s="19"/>
      <c r="KLF5" s="19"/>
      <c r="KLG5" s="19"/>
      <c r="KLH5" s="19"/>
      <c r="KLI5" s="19"/>
      <c r="KLJ5" s="19"/>
      <c r="KLK5" s="19"/>
      <c r="KLL5" s="19"/>
      <c r="KLM5" s="19"/>
      <c r="KLN5" s="19"/>
      <c r="KLO5" s="19"/>
      <c r="KLP5" s="19"/>
      <c r="KLQ5" s="19"/>
      <c r="KLR5" s="19"/>
      <c r="KLS5" s="19"/>
      <c r="KLT5" s="19"/>
      <c r="KLU5" s="19"/>
      <c r="KLV5" s="19"/>
      <c r="KLW5" s="19"/>
      <c r="KLX5" s="19"/>
      <c r="KLY5" s="19"/>
      <c r="KLZ5" s="19"/>
      <c r="KMA5" s="19"/>
      <c r="KMB5" s="19"/>
      <c r="KMC5" s="19"/>
      <c r="KMD5" s="19"/>
      <c r="KME5" s="19"/>
      <c r="KMF5" s="19"/>
      <c r="KMG5" s="19"/>
      <c r="KMH5" s="19"/>
      <c r="KMI5" s="19"/>
      <c r="KMJ5" s="19"/>
      <c r="KMK5" s="19"/>
      <c r="KML5" s="19"/>
      <c r="KMM5" s="19"/>
      <c r="KMN5" s="19"/>
      <c r="KMO5" s="19"/>
      <c r="KMP5" s="19"/>
      <c r="KMQ5" s="19"/>
      <c r="KMR5" s="19"/>
      <c r="KMS5" s="19"/>
      <c r="KMT5" s="19"/>
      <c r="KMU5" s="19"/>
      <c r="KMV5" s="19"/>
      <c r="KMW5" s="19"/>
      <c r="KMX5" s="19"/>
      <c r="KMY5" s="19"/>
      <c r="KMZ5" s="19"/>
      <c r="KNA5" s="19"/>
      <c r="KNB5" s="19"/>
      <c r="KNC5" s="19"/>
      <c r="KND5" s="19"/>
      <c r="KNE5" s="19"/>
      <c r="KNF5" s="19"/>
      <c r="KNG5" s="19"/>
      <c r="KNH5" s="19"/>
      <c r="KNI5" s="19"/>
      <c r="KNJ5" s="19"/>
      <c r="KNK5" s="19"/>
      <c r="KNL5" s="19"/>
      <c r="KNM5" s="19"/>
      <c r="KNN5" s="19"/>
      <c r="KNO5" s="19"/>
      <c r="KNP5" s="19"/>
      <c r="KNQ5" s="19"/>
      <c r="KNR5" s="19"/>
      <c r="KNS5" s="19"/>
      <c r="KNT5" s="19"/>
      <c r="KNU5" s="19"/>
      <c r="KNV5" s="19"/>
      <c r="KNW5" s="19"/>
      <c r="KNX5" s="19"/>
      <c r="KNY5" s="19"/>
      <c r="KNZ5" s="19"/>
      <c r="KOA5" s="19"/>
      <c r="KOB5" s="19"/>
      <c r="KOC5" s="19"/>
      <c r="KOD5" s="19"/>
      <c r="KOE5" s="19"/>
      <c r="KOF5" s="19"/>
      <c r="KOG5" s="19"/>
      <c r="KOH5" s="19"/>
      <c r="KOI5" s="19"/>
      <c r="KOJ5" s="19"/>
      <c r="KOK5" s="19"/>
      <c r="KOL5" s="19"/>
      <c r="KOM5" s="19"/>
      <c r="KON5" s="19"/>
      <c r="KOO5" s="19"/>
      <c r="KOP5" s="19"/>
      <c r="KOQ5" s="19"/>
      <c r="KOR5" s="19"/>
      <c r="KOS5" s="19"/>
      <c r="KOT5" s="19"/>
      <c r="KOU5" s="19"/>
      <c r="KOV5" s="19"/>
      <c r="KOW5" s="19"/>
      <c r="KOX5" s="19"/>
      <c r="KOY5" s="19"/>
      <c r="KOZ5" s="19"/>
      <c r="KPA5" s="19"/>
      <c r="KPB5" s="19"/>
      <c r="KPC5" s="19"/>
      <c r="KPD5" s="19"/>
      <c r="KPE5" s="19"/>
      <c r="KPF5" s="19"/>
      <c r="KPG5" s="19"/>
      <c r="KPH5" s="19"/>
      <c r="KPI5" s="19"/>
      <c r="KPJ5" s="19"/>
      <c r="KPK5" s="19"/>
      <c r="KPL5" s="19"/>
      <c r="KPM5" s="19"/>
      <c r="KPN5" s="19"/>
      <c r="KPO5" s="19"/>
      <c r="KPP5" s="19"/>
      <c r="KPQ5" s="19"/>
      <c r="KPR5" s="19"/>
      <c r="KPS5" s="19"/>
      <c r="KPT5" s="19"/>
      <c r="KPU5" s="19"/>
      <c r="KPV5" s="19"/>
      <c r="KPW5" s="19"/>
      <c r="KPX5" s="19"/>
      <c r="KPY5" s="19"/>
      <c r="KPZ5" s="19"/>
      <c r="KQA5" s="19"/>
      <c r="KQB5" s="19"/>
      <c r="KQC5" s="19"/>
      <c r="KQD5" s="19"/>
      <c r="KQE5" s="19"/>
      <c r="KQF5" s="19"/>
      <c r="KQG5" s="19"/>
      <c r="KQH5" s="19"/>
      <c r="KQI5" s="19"/>
      <c r="KQJ5" s="19"/>
      <c r="KQK5" s="19"/>
      <c r="KQL5" s="19"/>
      <c r="KQM5" s="19"/>
      <c r="KQN5" s="19"/>
      <c r="KQO5" s="19"/>
      <c r="KQP5" s="19"/>
      <c r="KQQ5" s="19"/>
      <c r="KQR5" s="19"/>
      <c r="KQS5" s="19"/>
      <c r="KQT5" s="19"/>
      <c r="KQU5" s="19"/>
      <c r="KQV5" s="19"/>
      <c r="KQW5" s="19"/>
      <c r="KQX5" s="19"/>
      <c r="KQY5" s="19"/>
      <c r="KQZ5" s="19"/>
      <c r="KRA5" s="19"/>
      <c r="KRB5" s="19"/>
      <c r="KRC5" s="19"/>
      <c r="KRD5" s="19"/>
      <c r="KRE5" s="19"/>
      <c r="KRF5" s="19"/>
      <c r="KRG5" s="19"/>
      <c r="KRH5" s="19"/>
      <c r="KRI5" s="19"/>
      <c r="KRJ5" s="19"/>
      <c r="KRK5" s="19"/>
      <c r="KRL5" s="19"/>
      <c r="KRM5" s="19"/>
      <c r="KRN5" s="19"/>
      <c r="KRO5" s="19"/>
      <c r="KRP5" s="19"/>
      <c r="KRQ5" s="19"/>
      <c r="KRR5" s="19"/>
      <c r="KRS5" s="19"/>
      <c r="KRT5" s="19"/>
      <c r="KRU5" s="19"/>
      <c r="KRV5" s="19"/>
      <c r="KRW5" s="19"/>
      <c r="KRX5" s="19"/>
      <c r="KRY5" s="19"/>
      <c r="KRZ5" s="19"/>
      <c r="KSA5" s="19"/>
      <c r="KSB5" s="19"/>
      <c r="KSC5" s="19"/>
      <c r="KSD5" s="19"/>
      <c r="KSE5" s="19"/>
      <c r="KSF5" s="19"/>
      <c r="KSG5" s="19"/>
      <c r="KSH5" s="19"/>
      <c r="KSI5" s="19"/>
      <c r="KSJ5" s="19"/>
      <c r="KSK5" s="19"/>
      <c r="KSL5" s="19"/>
      <c r="KSM5" s="19"/>
      <c r="KSN5" s="19"/>
      <c r="KSO5" s="19"/>
      <c r="KSP5" s="19"/>
      <c r="KSQ5" s="19"/>
      <c r="KSR5" s="19"/>
      <c r="KSS5" s="19"/>
      <c r="KST5" s="19"/>
      <c r="KSU5" s="19"/>
      <c r="KSV5" s="19"/>
      <c r="KSW5" s="19"/>
      <c r="KSX5" s="19"/>
      <c r="KSY5" s="19"/>
      <c r="KSZ5" s="19"/>
      <c r="KTA5" s="19"/>
      <c r="KTB5" s="19"/>
      <c r="KTC5" s="19"/>
      <c r="KTD5" s="19"/>
      <c r="KTE5" s="19"/>
      <c r="KTF5" s="19"/>
      <c r="KTG5" s="19"/>
      <c r="KTH5" s="19"/>
      <c r="KTI5" s="19"/>
      <c r="KTJ5" s="19"/>
      <c r="KTK5" s="19"/>
      <c r="KTL5" s="19"/>
      <c r="KTM5" s="19"/>
      <c r="KTN5" s="19"/>
      <c r="KTO5" s="19"/>
      <c r="KTP5" s="19"/>
      <c r="KTQ5" s="19"/>
      <c r="KTR5" s="19"/>
      <c r="KTS5" s="19"/>
      <c r="KTT5" s="19"/>
      <c r="KTU5" s="19"/>
      <c r="KTV5" s="19"/>
      <c r="KTW5" s="19"/>
      <c r="KTX5" s="19"/>
      <c r="KTY5" s="19"/>
      <c r="KTZ5" s="19"/>
      <c r="KUA5" s="19"/>
      <c r="KUB5" s="19"/>
      <c r="KUC5" s="19"/>
      <c r="KUD5" s="19"/>
      <c r="KUE5" s="19"/>
      <c r="KUF5" s="19"/>
      <c r="KUG5" s="19"/>
      <c r="KUH5" s="19"/>
      <c r="KUI5" s="19"/>
      <c r="KUJ5" s="19"/>
      <c r="KUK5" s="19"/>
      <c r="KUL5" s="19"/>
      <c r="KUM5" s="19"/>
      <c r="KUN5" s="19"/>
      <c r="KUO5" s="19"/>
      <c r="KUP5" s="19"/>
      <c r="KUQ5" s="19"/>
      <c r="KUR5" s="19"/>
      <c r="KUS5" s="19"/>
      <c r="KUT5" s="19"/>
      <c r="KUU5" s="19"/>
      <c r="KUV5" s="19"/>
      <c r="KUW5" s="19"/>
      <c r="KUX5" s="19"/>
      <c r="KUY5" s="19"/>
      <c r="KUZ5" s="19"/>
      <c r="KVA5" s="19"/>
      <c r="KVB5" s="19"/>
      <c r="KVC5" s="19"/>
      <c r="KVD5" s="19"/>
      <c r="KVE5" s="19"/>
      <c r="KVF5" s="19"/>
      <c r="KVG5" s="19"/>
      <c r="KVH5" s="19"/>
      <c r="KVI5" s="19"/>
      <c r="KVJ5" s="19"/>
      <c r="KVK5" s="19"/>
      <c r="KVL5" s="19"/>
      <c r="KVM5" s="19"/>
      <c r="KVN5" s="19"/>
      <c r="KVO5" s="19"/>
      <c r="KVP5" s="19"/>
      <c r="KVQ5" s="19"/>
      <c r="KVR5" s="19"/>
      <c r="KVS5" s="19"/>
      <c r="KVT5" s="19"/>
      <c r="KVU5" s="19"/>
      <c r="KVV5" s="19"/>
      <c r="KVW5" s="19"/>
      <c r="KVX5" s="19"/>
      <c r="KVY5" s="19"/>
      <c r="KVZ5" s="19"/>
      <c r="KWA5" s="19"/>
      <c r="KWB5" s="19"/>
      <c r="KWC5" s="19"/>
      <c r="KWD5" s="19"/>
      <c r="KWE5" s="19"/>
      <c r="KWF5" s="19"/>
      <c r="KWG5" s="19"/>
      <c r="KWH5" s="19"/>
      <c r="KWI5" s="19"/>
      <c r="KWJ5" s="19"/>
      <c r="KWK5" s="19"/>
      <c r="KWL5" s="19"/>
      <c r="KWM5" s="19"/>
      <c r="KWN5" s="19"/>
      <c r="KWO5" s="19"/>
      <c r="KWP5" s="19"/>
      <c r="KWQ5" s="19"/>
      <c r="KWR5" s="19"/>
      <c r="KWS5" s="19"/>
      <c r="KWT5" s="19"/>
      <c r="KWU5" s="19"/>
      <c r="KWV5" s="19"/>
      <c r="KWW5" s="19"/>
      <c r="KWX5" s="19"/>
      <c r="KWY5" s="19"/>
      <c r="KWZ5" s="19"/>
      <c r="KXA5" s="19"/>
      <c r="KXB5" s="19"/>
      <c r="KXC5" s="19"/>
      <c r="KXD5" s="19"/>
      <c r="KXE5" s="19"/>
      <c r="KXF5" s="19"/>
      <c r="KXG5" s="19"/>
      <c r="KXH5" s="19"/>
      <c r="KXI5" s="19"/>
      <c r="KXJ5" s="19"/>
      <c r="KXK5" s="19"/>
      <c r="KXL5" s="19"/>
      <c r="KXM5" s="19"/>
      <c r="KXN5" s="19"/>
      <c r="KXO5" s="19"/>
      <c r="KXP5" s="19"/>
      <c r="KXQ5" s="19"/>
      <c r="KXR5" s="19"/>
      <c r="KXS5" s="19"/>
      <c r="KXT5" s="19"/>
      <c r="KXU5" s="19"/>
      <c r="KXV5" s="19"/>
      <c r="KXW5" s="19"/>
      <c r="KXX5" s="19"/>
      <c r="KXY5" s="19"/>
      <c r="KXZ5" s="19"/>
      <c r="KYA5" s="19"/>
      <c r="KYB5" s="19"/>
      <c r="KYC5" s="19"/>
      <c r="KYD5" s="19"/>
      <c r="KYE5" s="19"/>
      <c r="KYF5" s="19"/>
      <c r="KYG5" s="19"/>
      <c r="KYH5" s="19"/>
      <c r="KYI5" s="19"/>
      <c r="KYJ5" s="19"/>
      <c r="KYK5" s="19"/>
      <c r="KYL5" s="19"/>
      <c r="KYM5" s="19"/>
      <c r="KYN5" s="19"/>
      <c r="KYO5" s="19"/>
      <c r="KYP5" s="19"/>
      <c r="KYQ5" s="19"/>
      <c r="KYR5" s="19"/>
      <c r="KYS5" s="19"/>
      <c r="KYT5" s="19"/>
      <c r="KYU5" s="19"/>
      <c r="KYV5" s="19"/>
      <c r="KYW5" s="19"/>
      <c r="KYX5" s="19"/>
      <c r="KYY5" s="19"/>
      <c r="KYZ5" s="19"/>
      <c r="KZA5" s="19"/>
      <c r="KZB5" s="19"/>
      <c r="KZC5" s="19"/>
      <c r="KZD5" s="19"/>
      <c r="KZE5" s="19"/>
      <c r="KZF5" s="19"/>
      <c r="KZG5" s="19"/>
      <c r="KZH5" s="19"/>
      <c r="KZI5" s="19"/>
      <c r="KZJ5" s="19"/>
      <c r="KZK5" s="19"/>
      <c r="KZL5" s="19"/>
      <c r="KZM5" s="19"/>
      <c r="KZN5" s="19"/>
      <c r="KZO5" s="19"/>
      <c r="KZP5" s="19"/>
      <c r="KZQ5" s="19"/>
      <c r="KZR5" s="19"/>
      <c r="KZS5" s="19"/>
      <c r="KZT5" s="19"/>
      <c r="KZU5" s="19"/>
      <c r="KZV5" s="19"/>
      <c r="KZW5" s="19"/>
      <c r="KZX5" s="19"/>
      <c r="KZY5" s="19"/>
      <c r="KZZ5" s="19"/>
      <c r="LAA5" s="19"/>
      <c r="LAB5" s="19"/>
      <c r="LAC5" s="19"/>
      <c r="LAD5" s="19"/>
      <c r="LAE5" s="19"/>
      <c r="LAF5" s="19"/>
      <c r="LAG5" s="19"/>
      <c r="LAH5" s="19"/>
      <c r="LAI5" s="19"/>
      <c r="LAJ5" s="19"/>
      <c r="LAK5" s="19"/>
      <c r="LAL5" s="19"/>
      <c r="LAM5" s="19"/>
      <c r="LAN5" s="19"/>
      <c r="LAO5" s="19"/>
      <c r="LAP5" s="19"/>
      <c r="LAQ5" s="19"/>
      <c r="LAR5" s="19"/>
      <c r="LAS5" s="19"/>
      <c r="LAT5" s="19"/>
      <c r="LAU5" s="19"/>
      <c r="LAV5" s="19"/>
      <c r="LAW5" s="19"/>
      <c r="LAX5" s="19"/>
      <c r="LAY5" s="19"/>
      <c r="LAZ5" s="19"/>
      <c r="LBA5" s="19"/>
      <c r="LBB5" s="19"/>
      <c r="LBC5" s="19"/>
      <c r="LBD5" s="19"/>
      <c r="LBE5" s="19"/>
      <c r="LBF5" s="19"/>
      <c r="LBG5" s="19"/>
      <c r="LBH5" s="19"/>
      <c r="LBI5" s="19"/>
      <c r="LBJ5" s="19"/>
      <c r="LBK5" s="19"/>
      <c r="LBL5" s="19"/>
      <c r="LBM5" s="19"/>
      <c r="LBN5" s="19"/>
      <c r="LBO5" s="19"/>
      <c r="LBP5" s="19"/>
      <c r="LBQ5" s="19"/>
      <c r="LBR5" s="19"/>
      <c r="LBS5" s="19"/>
      <c r="LBT5" s="19"/>
      <c r="LBU5" s="19"/>
      <c r="LBV5" s="19"/>
      <c r="LBW5" s="19"/>
      <c r="LBX5" s="19"/>
      <c r="LBY5" s="19"/>
      <c r="LBZ5" s="19"/>
      <c r="LCA5" s="19"/>
      <c r="LCB5" s="19"/>
      <c r="LCC5" s="19"/>
      <c r="LCD5" s="19"/>
      <c r="LCE5" s="19"/>
      <c r="LCF5" s="19"/>
      <c r="LCG5" s="19"/>
      <c r="LCH5" s="19"/>
      <c r="LCI5" s="19"/>
      <c r="LCJ5" s="19"/>
      <c r="LCK5" s="19"/>
      <c r="LCL5" s="19"/>
      <c r="LCM5" s="19"/>
      <c r="LCN5" s="19"/>
      <c r="LCO5" s="19"/>
      <c r="LCP5" s="19"/>
      <c r="LCQ5" s="19"/>
      <c r="LCR5" s="19"/>
      <c r="LCS5" s="19"/>
      <c r="LCT5" s="19"/>
      <c r="LCU5" s="19"/>
      <c r="LCV5" s="19"/>
      <c r="LCW5" s="19"/>
      <c r="LCX5" s="19"/>
      <c r="LCY5" s="19"/>
      <c r="LCZ5" s="19"/>
      <c r="LDA5" s="19"/>
      <c r="LDB5" s="19"/>
      <c r="LDC5" s="19"/>
      <c r="LDD5" s="19"/>
      <c r="LDE5" s="19"/>
      <c r="LDF5" s="19"/>
      <c r="LDG5" s="19"/>
      <c r="LDH5" s="19"/>
      <c r="LDI5" s="19"/>
      <c r="LDJ5" s="19"/>
      <c r="LDK5" s="19"/>
      <c r="LDL5" s="19"/>
      <c r="LDM5" s="19"/>
      <c r="LDN5" s="19"/>
      <c r="LDO5" s="19"/>
      <c r="LDP5" s="19"/>
      <c r="LDQ5" s="19"/>
      <c r="LDR5" s="19"/>
      <c r="LDS5" s="19"/>
      <c r="LDT5" s="19"/>
      <c r="LDU5" s="19"/>
      <c r="LDV5" s="19"/>
      <c r="LDW5" s="19"/>
      <c r="LDX5" s="19"/>
      <c r="LDY5" s="19"/>
      <c r="LDZ5" s="19"/>
      <c r="LEA5" s="19"/>
      <c r="LEB5" s="19"/>
      <c r="LEC5" s="19"/>
      <c r="LED5" s="19"/>
      <c r="LEE5" s="19"/>
      <c r="LEF5" s="19"/>
      <c r="LEG5" s="19"/>
      <c r="LEH5" s="19"/>
      <c r="LEI5" s="19"/>
      <c r="LEJ5" s="19"/>
      <c r="LEK5" s="19"/>
      <c r="LEL5" s="19"/>
      <c r="LEM5" s="19"/>
      <c r="LEN5" s="19"/>
      <c r="LEO5" s="19"/>
      <c r="LEP5" s="19"/>
      <c r="LEQ5" s="19"/>
      <c r="LER5" s="19"/>
      <c r="LES5" s="19"/>
      <c r="LET5" s="19"/>
      <c r="LEU5" s="19"/>
      <c r="LEV5" s="19"/>
      <c r="LEW5" s="19"/>
      <c r="LEX5" s="19"/>
      <c r="LEY5" s="19"/>
      <c r="LEZ5" s="19"/>
      <c r="LFA5" s="19"/>
      <c r="LFB5" s="19"/>
      <c r="LFC5" s="19"/>
      <c r="LFD5" s="19"/>
      <c r="LFE5" s="19"/>
      <c r="LFF5" s="19"/>
      <c r="LFG5" s="19"/>
      <c r="LFH5" s="19"/>
      <c r="LFI5" s="19"/>
      <c r="LFJ5" s="19"/>
      <c r="LFK5" s="19"/>
      <c r="LFL5" s="19"/>
      <c r="LFM5" s="19"/>
      <c r="LFN5" s="19"/>
      <c r="LFO5" s="19"/>
      <c r="LFP5" s="19"/>
      <c r="LFQ5" s="19"/>
      <c r="LFR5" s="19"/>
      <c r="LFS5" s="19"/>
      <c r="LFT5" s="19"/>
      <c r="LFU5" s="19"/>
      <c r="LFV5" s="19"/>
      <c r="LFW5" s="19"/>
      <c r="LFX5" s="19"/>
      <c r="LFY5" s="19"/>
      <c r="LFZ5" s="19"/>
      <c r="LGA5" s="19"/>
      <c r="LGB5" s="19"/>
      <c r="LGC5" s="19"/>
      <c r="LGD5" s="19"/>
      <c r="LGE5" s="19"/>
      <c r="LGF5" s="19"/>
      <c r="LGG5" s="19"/>
      <c r="LGH5" s="19"/>
      <c r="LGI5" s="19"/>
      <c r="LGJ5" s="19"/>
      <c r="LGK5" s="19"/>
      <c r="LGL5" s="19"/>
      <c r="LGM5" s="19"/>
      <c r="LGN5" s="19"/>
      <c r="LGO5" s="19"/>
      <c r="LGP5" s="19"/>
      <c r="LGQ5" s="19"/>
      <c r="LGR5" s="19"/>
      <c r="LGS5" s="19"/>
      <c r="LGT5" s="19"/>
      <c r="LGU5" s="19"/>
      <c r="LGV5" s="19"/>
      <c r="LGW5" s="19"/>
      <c r="LGX5" s="19"/>
      <c r="LGY5" s="19"/>
      <c r="LGZ5" s="19"/>
      <c r="LHA5" s="19"/>
      <c r="LHB5" s="19"/>
      <c r="LHC5" s="19"/>
      <c r="LHD5" s="19"/>
      <c r="LHE5" s="19"/>
      <c r="LHF5" s="19"/>
      <c r="LHG5" s="19"/>
      <c r="LHH5" s="19"/>
      <c r="LHI5" s="19"/>
      <c r="LHJ5" s="19"/>
      <c r="LHK5" s="19"/>
      <c r="LHL5" s="19"/>
      <c r="LHM5" s="19"/>
      <c r="LHN5" s="19"/>
      <c r="LHO5" s="19"/>
      <c r="LHP5" s="19"/>
      <c r="LHQ5" s="19"/>
      <c r="LHR5" s="19"/>
      <c r="LHS5" s="19"/>
      <c r="LHT5" s="19"/>
      <c r="LHU5" s="19"/>
      <c r="LHV5" s="19"/>
      <c r="LHW5" s="19"/>
      <c r="LHX5" s="19"/>
      <c r="LHY5" s="19"/>
      <c r="LHZ5" s="19"/>
      <c r="LIA5" s="19"/>
      <c r="LIB5" s="19"/>
      <c r="LIC5" s="19"/>
      <c r="LID5" s="19"/>
      <c r="LIE5" s="19"/>
      <c r="LIF5" s="19"/>
      <c r="LIG5" s="19"/>
      <c r="LIH5" s="19"/>
      <c r="LII5" s="19"/>
      <c r="LIJ5" s="19"/>
      <c r="LIK5" s="19"/>
      <c r="LIL5" s="19"/>
      <c r="LIM5" s="19"/>
      <c r="LIN5" s="19"/>
      <c r="LIO5" s="19"/>
      <c r="LIP5" s="19"/>
      <c r="LIQ5" s="19"/>
      <c r="LIR5" s="19"/>
      <c r="LIS5" s="19"/>
      <c r="LIT5" s="19"/>
      <c r="LIU5" s="19"/>
      <c r="LIV5" s="19"/>
      <c r="LIW5" s="19"/>
      <c r="LIX5" s="19"/>
      <c r="LIY5" s="19"/>
      <c r="LIZ5" s="19"/>
      <c r="LJA5" s="19"/>
      <c r="LJB5" s="19"/>
      <c r="LJC5" s="19"/>
      <c r="LJD5" s="19"/>
      <c r="LJE5" s="19"/>
      <c r="LJF5" s="19"/>
      <c r="LJG5" s="19"/>
      <c r="LJH5" s="19"/>
      <c r="LJI5" s="19"/>
      <c r="LJJ5" s="19"/>
      <c r="LJK5" s="19"/>
      <c r="LJL5" s="19"/>
      <c r="LJM5" s="19"/>
      <c r="LJN5" s="19"/>
      <c r="LJO5" s="19"/>
      <c r="LJP5" s="19"/>
      <c r="LJQ5" s="19"/>
      <c r="LJR5" s="19"/>
      <c r="LJS5" s="19"/>
      <c r="LJT5" s="19"/>
      <c r="LJU5" s="19"/>
      <c r="LJV5" s="19"/>
      <c r="LJW5" s="19"/>
      <c r="LJX5" s="19"/>
      <c r="LJY5" s="19"/>
      <c r="LJZ5" s="19"/>
      <c r="LKA5" s="19"/>
      <c r="LKB5" s="19"/>
      <c r="LKC5" s="19"/>
      <c r="LKD5" s="19"/>
      <c r="LKE5" s="19"/>
      <c r="LKF5" s="19"/>
      <c r="LKG5" s="19"/>
      <c r="LKH5" s="19"/>
      <c r="LKI5" s="19"/>
      <c r="LKJ5" s="19"/>
      <c r="LKK5" s="19"/>
      <c r="LKL5" s="19"/>
      <c r="LKM5" s="19"/>
      <c r="LKN5" s="19"/>
      <c r="LKO5" s="19"/>
      <c r="LKP5" s="19"/>
      <c r="LKQ5" s="19"/>
      <c r="LKR5" s="19"/>
      <c r="LKS5" s="19"/>
      <c r="LKT5" s="19"/>
      <c r="LKU5" s="19"/>
      <c r="LKV5" s="19"/>
      <c r="LKW5" s="19"/>
      <c r="LKX5" s="19"/>
      <c r="LKY5" s="19"/>
      <c r="LKZ5" s="19"/>
      <c r="LLA5" s="19"/>
      <c r="LLB5" s="19"/>
      <c r="LLC5" s="19"/>
      <c r="LLD5" s="19"/>
      <c r="LLE5" s="19"/>
      <c r="LLF5" s="19"/>
      <c r="LLG5" s="19"/>
      <c r="LLH5" s="19"/>
      <c r="LLI5" s="19"/>
      <c r="LLJ5" s="19"/>
      <c r="LLK5" s="19"/>
      <c r="LLL5" s="19"/>
      <c r="LLM5" s="19"/>
      <c r="LLN5" s="19"/>
      <c r="LLO5" s="19"/>
      <c r="LLP5" s="19"/>
      <c r="LLQ5" s="19"/>
      <c r="LLR5" s="19"/>
      <c r="LLS5" s="19"/>
      <c r="LLT5" s="19"/>
      <c r="LLU5" s="19"/>
      <c r="LLV5" s="19"/>
      <c r="LLW5" s="19"/>
      <c r="LLX5" s="19"/>
      <c r="LLY5" s="19"/>
      <c r="LLZ5" s="19"/>
      <c r="LMA5" s="19"/>
      <c r="LMB5" s="19"/>
      <c r="LMC5" s="19"/>
      <c r="LMD5" s="19"/>
      <c r="LME5" s="19"/>
      <c r="LMF5" s="19"/>
      <c r="LMG5" s="19"/>
      <c r="LMH5" s="19"/>
      <c r="LMI5" s="19"/>
      <c r="LMJ5" s="19"/>
      <c r="LMK5" s="19"/>
      <c r="LML5" s="19"/>
      <c r="LMM5" s="19"/>
      <c r="LMN5" s="19"/>
      <c r="LMO5" s="19"/>
      <c r="LMP5" s="19"/>
      <c r="LMQ5" s="19"/>
      <c r="LMR5" s="19"/>
      <c r="LMS5" s="19"/>
      <c r="LMT5" s="19"/>
      <c r="LMU5" s="19"/>
      <c r="LMV5" s="19"/>
      <c r="LMW5" s="19"/>
      <c r="LMX5" s="19"/>
      <c r="LMY5" s="19"/>
      <c r="LMZ5" s="19"/>
      <c r="LNA5" s="19"/>
      <c r="LNB5" s="19"/>
      <c r="LNC5" s="19"/>
      <c r="LND5" s="19"/>
      <c r="LNE5" s="19"/>
      <c r="LNF5" s="19"/>
      <c r="LNG5" s="19"/>
      <c r="LNH5" s="19"/>
      <c r="LNI5" s="19"/>
      <c r="LNJ5" s="19"/>
      <c r="LNK5" s="19"/>
      <c r="LNL5" s="19"/>
      <c r="LNM5" s="19"/>
      <c r="LNN5" s="19"/>
      <c r="LNO5" s="19"/>
      <c r="LNP5" s="19"/>
      <c r="LNQ5" s="19"/>
      <c r="LNR5" s="19"/>
      <c r="LNS5" s="19"/>
      <c r="LNT5" s="19"/>
      <c r="LNU5" s="19"/>
      <c r="LNV5" s="19"/>
      <c r="LNW5" s="19"/>
      <c r="LNX5" s="19"/>
      <c r="LNY5" s="19"/>
      <c r="LNZ5" s="19"/>
      <c r="LOA5" s="19"/>
      <c r="LOB5" s="19"/>
      <c r="LOC5" s="19"/>
      <c r="LOD5" s="19"/>
      <c r="LOE5" s="19"/>
      <c r="LOF5" s="19"/>
      <c r="LOG5" s="19"/>
      <c r="LOH5" s="19"/>
      <c r="LOI5" s="19"/>
      <c r="LOJ5" s="19"/>
      <c r="LOK5" s="19"/>
      <c r="LOL5" s="19"/>
      <c r="LOM5" s="19"/>
      <c r="LON5" s="19"/>
      <c r="LOO5" s="19"/>
      <c r="LOP5" s="19"/>
      <c r="LOQ5" s="19"/>
      <c r="LOR5" s="19"/>
      <c r="LOS5" s="19"/>
      <c r="LOT5" s="19"/>
      <c r="LOU5" s="19"/>
      <c r="LOV5" s="19"/>
      <c r="LOW5" s="19"/>
      <c r="LOX5" s="19"/>
      <c r="LOY5" s="19"/>
      <c r="LOZ5" s="19"/>
      <c r="LPA5" s="19"/>
      <c r="LPB5" s="19"/>
      <c r="LPC5" s="19"/>
      <c r="LPD5" s="19"/>
      <c r="LPE5" s="19"/>
      <c r="LPF5" s="19"/>
      <c r="LPG5" s="19"/>
      <c r="LPH5" s="19"/>
      <c r="LPI5" s="19"/>
      <c r="LPJ5" s="19"/>
      <c r="LPK5" s="19"/>
      <c r="LPL5" s="19"/>
      <c r="LPM5" s="19"/>
      <c r="LPN5" s="19"/>
      <c r="LPO5" s="19"/>
      <c r="LPP5" s="19"/>
      <c r="LPQ5" s="19"/>
      <c r="LPR5" s="19"/>
      <c r="LPS5" s="19"/>
      <c r="LPT5" s="19"/>
      <c r="LPU5" s="19"/>
      <c r="LPV5" s="19"/>
      <c r="LPW5" s="19"/>
      <c r="LPX5" s="19"/>
      <c r="LPY5" s="19"/>
      <c r="LPZ5" s="19"/>
      <c r="LQA5" s="19"/>
      <c r="LQB5" s="19"/>
      <c r="LQC5" s="19"/>
      <c r="LQD5" s="19"/>
      <c r="LQE5" s="19"/>
      <c r="LQF5" s="19"/>
      <c r="LQG5" s="19"/>
      <c r="LQH5" s="19"/>
      <c r="LQI5" s="19"/>
      <c r="LQJ5" s="19"/>
      <c r="LQK5" s="19"/>
      <c r="LQL5" s="19"/>
      <c r="LQM5" s="19"/>
      <c r="LQN5" s="19"/>
      <c r="LQO5" s="19"/>
      <c r="LQP5" s="19"/>
      <c r="LQQ5" s="19"/>
      <c r="LQR5" s="19"/>
      <c r="LQS5" s="19"/>
      <c r="LQT5" s="19"/>
      <c r="LQU5" s="19"/>
      <c r="LQV5" s="19"/>
      <c r="LQW5" s="19"/>
      <c r="LQX5" s="19"/>
      <c r="LQY5" s="19"/>
      <c r="LQZ5" s="19"/>
      <c r="LRA5" s="19"/>
      <c r="LRB5" s="19"/>
      <c r="LRC5" s="19"/>
      <c r="LRD5" s="19"/>
      <c r="LRE5" s="19"/>
      <c r="LRF5" s="19"/>
      <c r="LRG5" s="19"/>
      <c r="LRH5" s="19"/>
      <c r="LRI5" s="19"/>
      <c r="LRJ5" s="19"/>
      <c r="LRK5" s="19"/>
      <c r="LRL5" s="19"/>
      <c r="LRM5" s="19"/>
      <c r="LRN5" s="19"/>
      <c r="LRO5" s="19"/>
      <c r="LRP5" s="19"/>
      <c r="LRQ5" s="19"/>
      <c r="LRR5" s="19"/>
      <c r="LRS5" s="19"/>
      <c r="LRT5" s="19"/>
      <c r="LRU5" s="19"/>
      <c r="LRV5" s="19"/>
      <c r="LRW5" s="19"/>
      <c r="LRX5" s="19"/>
      <c r="LRY5" s="19"/>
      <c r="LRZ5" s="19"/>
      <c r="LSA5" s="19"/>
      <c r="LSB5" s="19"/>
      <c r="LSC5" s="19"/>
      <c r="LSD5" s="19"/>
      <c r="LSE5" s="19"/>
      <c r="LSF5" s="19"/>
      <c r="LSG5" s="19"/>
      <c r="LSH5" s="19"/>
      <c r="LSI5" s="19"/>
      <c r="LSJ5" s="19"/>
      <c r="LSK5" s="19"/>
      <c r="LSL5" s="19"/>
      <c r="LSM5" s="19"/>
      <c r="LSN5" s="19"/>
      <c r="LSO5" s="19"/>
      <c r="LSP5" s="19"/>
      <c r="LSQ5" s="19"/>
      <c r="LSR5" s="19"/>
      <c r="LSS5" s="19"/>
      <c r="LST5" s="19"/>
      <c r="LSU5" s="19"/>
      <c r="LSV5" s="19"/>
      <c r="LSW5" s="19"/>
      <c r="LSX5" s="19"/>
      <c r="LSY5" s="19"/>
      <c r="LSZ5" s="19"/>
      <c r="LTA5" s="19"/>
      <c r="LTB5" s="19"/>
      <c r="LTC5" s="19"/>
      <c r="LTD5" s="19"/>
      <c r="LTE5" s="19"/>
      <c r="LTF5" s="19"/>
      <c r="LTG5" s="19"/>
      <c r="LTH5" s="19"/>
      <c r="LTI5" s="19"/>
      <c r="LTJ5" s="19"/>
      <c r="LTK5" s="19"/>
      <c r="LTL5" s="19"/>
      <c r="LTM5" s="19"/>
      <c r="LTN5" s="19"/>
      <c r="LTO5" s="19"/>
      <c r="LTP5" s="19"/>
      <c r="LTQ5" s="19"/>
      <c r="LTR5" s="19"/>
      <c r="LTS5" s="19"/>
      <c r="LTT5" s="19"/>
      <c r="LTU5" s="19"/>
      <c r="LTV5" s="19"/>
      <c r="LTW5" s="19"/>
      <c r="LTX5" s="19"/>
      <c r="LTY5" s="19"/>
      <c r="LTZ5" s="19"/>
      <c r="LUA5" s="19"/>
      <c r="LUB5" s="19"/>
      <c r="LUC5" s="19"/>
      <c r="LUD5" s="19"/>
      <c r="LUE5" s="19"/>
      <c r="LUF5" s="19"/>
      <c r="LUG5" s="19"/>
      <c r="LUH5" s="19"/>
      <c r="LUI5" s="19"/>
      <c r="LUJ5" s="19"/>
      <c r="LUK5" s="19"/>
      <c r="LUL5" s="19"/>
      <c r="LUM5" s="19"/>
      <c r="LUN5" s="19"/>
      <c r="LUO5" s="19"/>
      <c r="LUP5" s="19"/>
      <c r="LUQ5" s="19"/>
      <c r="LUR5" s="19"/>
      <c r="LUS5" s="19"/>
      <c r="LUT5" s="19"/>
      <c r="LUU5" s="19"/>
      <c r="LUV5" s="19"/>
      <c r="LUW5" s="19"/>
      <c r="LUX5" s="19"/>
      <c r="LUY5" s="19"/>
      <c r="LUZ5" s="19"/>
      <c r="LVA5" s="19"/>
      <c r="LVB5" s="19"/>
      <c r="LVC5" s="19"/>
      <c r="LVD5" s="19"/>
      <c r="LVE5" s="19"/>
      <c r="LVF5" s="19"/>
      <c r="LVG5" s="19"/>
      <c r="LVH5" s="19"/>
      <c r="LVI5" s="19"/>
      <c r="LVJ5" s="19"/>
      <c r="LVK5" s="19"/>
      <c r="LVL5" s="19"/>
      <c r="LVM5" s="19"/>
      <c r="LVN5" s="19"/>
      <c r="LVO5" s="19"/>
      <c r="LVP5" s="19"/>
      <c r="LVQ5" s="19"/>
      <c r="LVR5" s="19"/>
      <c r="LVS5" s="19"/>
      <c r="LVT5" s="19"/>
      <c r="LVU5" s="19"/>
      <c r="LVV5" s="19"/>
      <c r="LVW5" s="19"/>
      <c r="LVX5" s="19"/>
      <c r="LVY5" s="19"/>
      <c r="LVZ5" s="19"/>
      <c r="LWA5" s="19"/>
      <c r="LWB5" s="19"/>
      <c r="LWC5" s="19"/>
      <c r="LWD5" s="19"/>
      <c r="LWE5" s="19"/>
      <c r="LWF5" s="19"/>
      <c r="LWG5" s="19"/>
      <c r="LWH5" s="19"/>
      <c r="LWI5" s="19"/>
      <c r="LWJ5" s="19"/>
      <c r="LWK5" s="19"/>
      <c r="LWL5" s="19"/>
      <c r="LWM5" s="19"/>
      <c r="LWN5" s="19"/>
      <c r="LWO5" s="19"/>
      <c r="LWP5" s="19"/>
      <c r="LWQ5" s="19"/>
      <c r="LWR5" s="19"/>
      <c r="LWS5" s="19"/>
      <c r="LWT5" s="19"/>
      <c r="LWU5" s="19"/>
      <c r="LWV5" s="19"/>
      <c r="LWW5" s="19"/>
      <c r="LWX5" s="19"/>
      <c r="LWY5" s="19"/>
      <c r="LWZ5" s="19"/>
      <c r="LXA5" s="19"/>
      <c r="LXB5" s="19"/>
      <c r="LXC5" s="19"/>
      <c r="LXD5" s="19"/>
      <c r="LXE5" s="19"/>
      <c r="LXF5" s="19"/>
      <c r="LXG5" s="19"/>
      <c r="LXH5" s="19"/>
      <c r="LXI5" s="19"/>
      <c r="LXJ5" s="19"/>
      <c r="LXK5" s="19"/>
      <c r="LXL5" s="19"/>
      <c r="LXM5" s="19"/>
      <c r="LXN5" s="19"/>
      <c r="LXO5" s="19"/>
      <c r="LXP5" s="19"/>
      <c r="LXQ5" s="19"/>
      <c r="LXR5" s="19"/>
      <c r="LXS5" s="19"/>
      <c r="LXT5" s="19"/>
      <c r="LXU5" s="19"/>
      <c r="LXV5" s="19"/>
      <c r="LXW5" s="19"/>
      <c r="LXX5" s="19"/>
      <c r="LXY5" s="19"/>
      <c r="LXZ5" s="19"/>
      <c r="LYA5" s="19"/>
      <c r="LYB5" s="19"/>
      <c r="LYC5" s="19"/>
      <c r="LYD5" s="19"/>
      <c r="LYE5" s="19"/>
      <c r="LYF5" s="19"/>
      <c r="LYG5" s="19"/>
      <c r="LYH5" s="19"/>
      <c r="LYI5" s="19"/>
      <c r="LYJ5" s="19"/>
      <c r="LYK5" s="19"/>
      <c r="LYL5" s="19"/>
      <c r="LYM5" s="19"/>
      <c r="LYN5" s="19"/>
      <c r="LYO5" s="19"/>
      <c r="LYP5" s="19"/>
      <c r="LYQ5" s="19"/>
      <c r="LYR5" s="19"/>
      <c r="LYS5" s="19"/>
      <c r="LYT5" s="19"/>
      <c r="LYU5" s="19"/>
      <c r="LYV5" s="19"/>
      <c r="LYW5" s="19"/>
      <c r="LYX5" s="19"/>
      <c r="LYY5" s="19"/>
      <c r="LYZ5" s="19"/>
      <c r="LZA5" s="19"/>
      <c r="LZB5" s="19"/>
      <c r="LZC5" s="19"/>
      <c r="LZD5" s="19"/>
      <c r="LZE5" s="19"/>
      <c r="LZF5" s="19"/>
      <c r="LZG5" s="19"/>
      <c r="LZH5" s="19"/>
      <c r="LZI5" s="19"/>
      <c r="LZJ5" s="19"/>
      <c r="LZK5" s="19"/>
      <c r="LZL5" s="19"/>
      <c r="LZM5" s="19"/>
      <c r="LZN5" s="19"/>
      <c r="LZO5" s="19"/>
      <c r="LZP5" s="19"/>
      <c r="LZQ5" s="19"/>
      <c r="LZR5" s="19"/>
      <c r="LZS5" s="19"/>
      <c r="LZT5" s="19"/>
      <c r="LZU5" s="19"/>
      <c r="LZV5" s="19"/>
      <c r="LZW5" s="19"/>
      <c r="LZX5" s="19"/>
      <c r="LZY5" s="19"/>
      <c r="LZZ5" s="19"/>
      <c r="MAA5" s="19"/>
      <c r="MAB5" s="19"/>
      <c r="MAC5" s="19"/>
      <c r="MAD5" s="19"/>
      <c r="MAE5" s="19"/>
      <c r="MAF5" s="19"/>
      <c r="MAG5" s="19"/>
      <c r="MAH5" s="19"/>
      <c r="MAI5" s="19"/>
      <c r="MAJ5" s="19"/>
      <c r="MAK5" s="19"/>
      <c r="MAL5" s="19"/>
      <c r="MAM5" s="19"/>
      <c r="MAN5" s="19"/>
      <c r="MAO5" s="19"/>
      <c r="MAP5" s="19"/>
      <c r="MAQ5" s="19"/>
      <c r="MAR5" s="19"/>
      <c r="MAS5" s="19"/>
      <c r="MAT5" s="19"/>
      <c r="MAU5" s="19"/>
      <c r="MAV5" s="19"/>
      <c r="MAW5" s="19"/>
      <c r="MAX5" s="19"/>
      <c r="MAY5" s="19"/>
      <c r="MAZ5" s="19"/>
      <c r="MBA5" s="19"/>
      <c r="MBB5" s="19"/>
      <c r="MBC5" s="19"/>
      <c r="MBD5" s="19"/>
      <c r="MBE5" s="19"/>
      <c r="MBF5" s="19"/>
      <c r="MBG5" s="19"/>
      <c r="MBH5" s="19"/>
      <c r="MBI5" s="19"/>
      <c r="MBJ5" s="19"/>
      <c r="MBK5" s="19"/>
      <c r="MBL5" s="19"/>
      <c r="MBM5" s="19"/>
      <c r="MBN5" s="19"/>
      <c r="MBO5" s="19"/>
      <c r="MBP5" s="19"/>
      <c r="MBQ5" s="19"/>
      <c r="MBR5" s="19"/>
      <c r="MBS5" s="19"/>
      <c r="MBT5" s="19"/>
      <c r="MBU5" s="19"/>
      <c r="MBV5" s="19"/>
      <c r="MBW5" s="19"/>
      <c r="MBX5" s="19"/>
      <c r="MBY5" s="19"/>
      <c r="MBZ5" s="19"/>
      <c r="MCA5" s="19"/>
      <c r="MCB5" s="19"/>
      <c r="MCC5" s="19"/>
      <c r="MCD5" s="19"/>
      <c r="MCE5" s="19"/>
      <c r="MCF5" s="19"/>
      <c r="MCG5" s="19"/>
      <c r="MCH5" s="19"/>
      <c r="MCI5" s="19"/>
      <c r="MCJ5" s="19"/>
      <c r="MCK5" s="19"/>
      <c r="MCL5" s="19"/>
      <c r="MCM5" s="19"/>
      <c r="MCN5" s="19"/>
      <c r="MCO5" s="19"/>
      <c r="MCP5" s="19"/>
      <c r="MCQ5" s="19"/>
      <c r="MCR5" s="19"/>
      <c r="MCS5" s="19"/>
      <c r="MCT5" s="19"/>
      <c r="MCU5" s="19"/>
      <c r="MCV5" s="19"/>
      <c r="MCW5" s="19"/>
      <c r="MCX5" s="19"/>
      <c r="MCY5" s="19"/>
      <c r="MCZ5" s="19"/>
      <c r="MDA5" s="19"/>
      <c r="MDB5" s="19"/>
      <c r="MDC5" s="19"/>
      <c r="MDD5" s="19"/>
      <c r="MDE5" s="19"/>
      <c r="MDF5" s="19"/>
      <c r="MDG5" s="19"/>
      <c r="MDH5" s="19"/>
      <c r="MDI5" s="19"/>
      <c r="MDJ5" s="19"/>
      <c r="MDK5" s="19"/>
      <c r="MDL5" s="19"/>
      <c r="MDM5" s="19"/>
      <c r="MDN5" s="19"/>
      <c r="MDO5" s="19"/>
      <c r="MDP5" s="19"/>
      <c r="MDQ5" s="19"/>
      <c r="MDR5" s="19"/>
      <c r="MDS5" s="19"/>
      <c r="MDT5" s="19"/>
      <c r="MDU5" s="19"/>
      <c r="MDV5" s="19"/>
      <c r="MDW5" s="19"/>
      <c r="MDX5" s="19"/>
      <c r="MDY5" s="19"/>
      <c r="MDZ5" s="19"/>
      <c r="MEA5" s="19"/>
      <c r="MEB5" s="19"/>
      <c r="MEC5" s="19"/>
      <c r="MED5" s="19"/>
      <c r="MEE5" s="19"/>
      <c r="MEF5" s="19"/>
      <c r="MEG5" s="19"/>
      <c r="MEH5" s="19"/>
      <c r="MEI5" s="19"/>
      <c r="MEJ5" s="19"/>
      <c r="MEK5" s="19"/>
      <c r="MEL5" s="19"/>
      <c r="MEM5" s="19"/>
      <c r="MEN5" s="19"/>
      <c r="MEO5" s="19"/>
      <c r="MEP5" s="19"/>
      <c r="MEQ5" s="19"/>
      <c r="MER5" s="19"/>
      <c r="MES5" s="19"/>
      <c r="MET5" s="19"/>
      <c r="MEU5" s="19"/>
      <c r="MEV5" s="19"/>
      <c r="MEW5" s="19"/>
      <c r="MEX5" s="19"/>
      <c r="MEY5" s="19"/>
      <c r="MEZ5" s="19"/>
      <c r="MFA5" s="19"/>
      <c r="MFB5" s="19"/>
      <c r="MFC5" s="19"/>
      <c r="MFD5" s="19"/>
      <c r="MFE5" s="19"/>
      <c r="MFF5" s="19"/>
      <c r="MFG5" s="19"/>
      <c r="MFH5" s="19"/>
      <c r="MFI5" s="19"/>
      <c r="MFJ5" s="19"/>
      <c r="MFK5" s="19"/>
      <c r="MFL5" s="19"/>
      <c r="MFM5" s="19"/>
      <c r="MFN5" s="19"/>
      <c r="MFO5" s="19"/>
      <c r="MFP5" s="19"/>
      <c r="MFQ5" s="19"/>
      <c r="MFR5" s="19"/>
      <c r="MFS5" s="19"/>
      <c r="MFT5" s="19"/>
      <c r="MFU5" s="19"/>
      <c r="MFV5" s="19"/>
      <c r="MFW5" s="19"/>
      <c r="MFX5" s="19"/>
      <c r="MFY5" s="19"/>
      <c r="MFZ5" s="19"/>
      <c r="MGA5" s="19"/>
      <c r="MGB5" s="19"/>
      <c r="MGC5" s="19"/>
      <c r="MGD5" s="19"/>
      <c r="MGE5" s="19"/>
      <c r="MGF5" s="19"/>
      <c r="MGG5" s="19"/>
      <c r="MGH5" s="19"/>
      <c r="MGI5" s="19"/>
      <c r="MGJ5" s="19"/>
      <c r="MGK5" s="19"/>
      <c r="MGL5" s="19"/>
      <c r="MGM5" s="19"/>
      <c r="MGN5" s="19"/>
      <c r="MGO5" s="19"/>
      <c r="MGP5" s="19"/>
      <c r="MGQ5" s="19"/>
      <c r="MGR5" s="19"/>
      <c r="MGS5" s="19"/>
      <c r="MGT5" s="19"/>
      <c r="MGU5" s="19"/>
      <c r="MGV5" s="19"/>
      <c r="MGW5" s="19"/>
      <c r="MGX5" s="19"/>
      <c r="MGY5" s="19"/>
      <c r="MGZ5" s="19"/>
      <c r="MHA5" s="19"/>
      <c r="MHB5" s="19"/>
      <c r="MHC5" s="19"/>
      <c r="MHD5" s="19"/>
      <c r="MHE5" s="19"/>
      <c r="MHF5" s="19"/>
      <c r="MHG5" s="19"/>
      <c r="MHH5" s="19"/>
      <c r="MHI5" s="19"/>
      <c r="MHJ5" s="19"/>
      <c r="MHK5" s="19"/>
      <c r="MHL5" s="19"/>
      <c r="MHM5" s="19"/>
      <c r="MHN5" s="19"/>
      <c r="MHO5" s="19"/>
      <c r="MHP5" s="19"/>
      <c r="MHQ5" s="19"/>
      <c r="MHR5" s="19"/>
      <c r="MHS5" s="19"/>
      <c r="MHT5" s="19"/>
      <c r="MHU5" s="19"/>
      <c r="MHV5" s="19"/>
      <c r="MHW5" s="19"/>
      <c r="MHX5" s="19"/>
      <c r="MHY5" s="19"/>
      <c r="MHZ5" s="19"/>
      <c r="MIA5" s="19"/>
      <c r="MIB5" s="19"/>
      <c r="MIC5" s="19"/>
      <c r="MID5" s="19"/>
      <c r="MIE5" s="19"/>
      <c r="MIF5" s="19"/>
      <c r="MIG5" s="19"/>
      <c r="MIH5" s="19"/>
      <c r="MII5" s="19"/>
      <c r="MIJ5" s="19"/>
      <c r="MIK5" s="19"/>
      <c r="MIL5" s="19"/>
      <c r="MIM5" s="19"/>
      <c r="MIN5" s="19"/>
      <c r="MIO5" s="19"/>
      <c r="MIP5" s="19"/>
      <c r="MIQ5" s="19"/>
      <c r="MIR5" s="19"/>
      <c r="MIS5" s="19"/>
      <c r="MIT5" s="19"/>
      <c r="MIU5" s="19"/>
      <c r="MIV5" s="19"/>
      <c r="MIW5" s="19"/>
      <c r="MIX5" s="19"/>
      <c r="MIY5" s="19"/>
      <c r="MIZ5" s="19"/>
      <c r="MJA5" s="19"/>
      <c r="MJB5" s="19"/>
      <c r="MJC5" s="19"/>
      <c r="MJD5" s="19"/>
      <c r="MJE5" s="19"/>
      <c r="MJF5" s="19"/>
      <c r="MJG5" s="19"/>
      <c r="MJH5" s="19"/>
      <c r="MJI5" s="19"/>
      <c r="MJJ5" s="19"/>
      <c r="MJK5" s="19"/>
      <c r="MJL5" s="19"/>
      <c r="MJM5" s="19"/>
      <c r="MJN5" s="19"/>
      <c r="MJO5" s="19"/>
      <c r="MJP5" s="19"/>
      <c r="MJQ5" s="19"/>
      <c r="MJR5" s="19"/>
      <c r="MJS5" s="19"/>
      <c r="MJT5" s="19"/>
      <c r="MJU5" s="19"/>
      <c r="MJV5" s="19"/>
      <c r="MJW5" s="19"/>
      <c r="MJX5" s="19"/>
      <c r="MJY5" s="19"/>
      <c r="MJZ5" s="19"/>
      <c r="MKA5" s="19"/>
      <c r="MKB5" s="19"/>
      <c r="MKC5" s="19"/>
      <c r="MKD5" s="19"/>
      <c r="MKE5" s="19"/>
      <c r="MKF5" s="19"/>
      <c r="MKG5" s="19"/>
      <c r="MKH5" s="19"/>
      <c r="MKI5" s="19"/>
      <c r="MKJ5" s="19"/>
      <c r="MKK5" s="19"/>
      <c r="MKL5" s="19"/>
      <c r="MKM5" s="19"/>
      <c r="MKN5" s="19"/>
      <c r="MKO5" s="19"/>
      <c r="MKP5" s="19"/>
      <c r="MKQ5" s="19"/>
      <c r="MKR5" s="19"/>
      <c r="MKS5" s="19"/>
      <c r="MKT5" s="19"/>
      <c r="MKU5" s="19"/>
      <c r="MKV5" s="19"/>
      <c r="MKW5" s="19"/>
      <c r="MKX5" s="19"/>
      <c r="MKY5" s="19"/>
      <c r="MKZ5" s="19"/>
      <c r="MLA5" s="19"/>
      <c r="MLB5" s="19"/>
      <c r="MLC5" s="19"/>
      <c r="MLD5" s="19"/>
      <c r="MLE5" s="19"/>
      <c r="MLF5" s="19"/>
      <c r="MLG5" s="19"/>
      <c r="MLH5" s="19"/>
      <c r="MLI5" s="19"/>
      <c r="MLJ5" s="19"/>
      <c r="MLK5" s="19"/>
      <c r="MLL5" s="19"/>
      <c r="MLM5" s="19"/>
      <c r="MLN5" s="19"/>
      <c r="MLO5" s="19"/>
      <c r="MLP5" s="19"/>
      <c r="MLQ5" s="19"/>
      <c r="MLR5" s="19"/>
      <c r="MLS5" s="19"/>
      <c r="MLT5" s="19"/>
      <c r="MLU5" s="19"/>
      <c r="MLV5" s="19"/>
      <c r="MLW5" s="19"/>
      <c r="MLX5" s="19"/>
      <c r="MLY5" s="19"/>
      <c r="MLZ5" s="19"/>
      <c r="MMA5" s="19"/>
      <c r="MMB5" s="19"/>
      <c r="MMC5" s="19"/>
      <c r="MMD5" s="19"/>
      <c r="MME5" s="19"/>
      <c r="MMF5" s="19"/>
      <c r="MMG5" s="19"/>
      <c r="MMH5" s="19"/>
      <c r="MMI5" s="19"/>
      <c r="MMJ5" s="19"/>
      <c r="MMK5" s="19"/>
      <c r="MML5" s="19"/>
      <c r="MMM5" s="19"/>
      <c r="MMN5" s="19"/>
      <c r="MMO5" s="19"/>
      <c r="MMP5" s="19"/>
      <c r="MMQ5" s="19"/>
      <c r="MMR5" s="19"/>
      <c r="MMS5" s="19"/>
      <c r="MMT5" s="19"/>
      <c r="MMU5" s="19"/>
      <c r="MMV5" s="19"/>
      <c r="MMW5" s="19"/>
      <c r="MMX5" s="19"/>
      <c r="MMY5" s="19"/>
      <c r="MMZ5" s="19"/>
      <c r="MNA5" s="19"/>
      <c r="MNB5" s="19"/>
      <c r="MNC5" s="19"/>
      <c r="MND5" s="19"/>
      <c r="MNE5" s="19"/>
      <c r="MNF5" s="19"/>
      <c r="MNG5" s="19"/>
      <c r="MNH5" s="19"/>
      <c r="MNI5" s="19"/>
      <c r="MNJ5" s="19"/>
      <c r="MNK5" s="19"/>
      <c r="MNL5" s="19"/>
      <c r="MNM5" s="19"/>
      <c r="MNN5" s="19"/>
      <c r="MNO5" s="19"/>
      <c r="MNP5" s="19"/>
      <c r="MNQ5" s="19"/>
      <c r="MNR5" s="19"/>
      <c r="MNS5" s="19"/>
      <c r="MNT5" s="19"/>
      <c r="MNU5" s="19"/>
      <c r="MNV5" s="19"/>
      <c r="MNW5" s="19"/>
      <c r="MNX5" s="19"/>
      <c r="MNY5" s="19"/>
      <c r="MNZ5" s="19"/>
      <c r="MOA5" s="19"/>
      <c r="MOB5" s="19"/>
      <c r="MOC5" s="19"/>
      <c r="MOD5" s="19"/>
      <c r="MOE5" s="19"/>
      <c r="MOF5" s="19"/>
      <c r="MOG5" s="19"/>
      <c r="MOH5" s="19"/>
      <c r="MOI5" s="19"/>
      <c r="MOJ5" s="19"/>
      <c r="MOK5" s="19"/>
      <c r="MOL5" s="19"/>
      <c r="MOM5" s="19"/>
      <c r="MON5" s="19"/>
      <c r="MOO5" s="19"/>
      <c r="MOP5" s="19"/>
      <c r="MOQ5" s="19"/>
      <c r="MOR5" s="19"/>
      <c r="MOS5" s="19"/>
      <c r="MOT5" s="19"/>
      <c r="MOU5" s="19"/>
      <c r="MOV5" s="19"/>
      <c r="MOW5" s="19"/>
      <c r="MOX5" s="19"/>
      <c r="MOY5" s="19"/>
      <c r="MOZ5" s="19"/>
      <c r="MPA5" s="19"/>
      <c r="MPB5" s="19"/>
      <c r="MPC5" s="19"/>
      <c r="MPD5" s="19"/>
      <c r="MPE5" s="19"/>
      <c r="MPF5" s="19"/>
      <c r="MPG5" s="19"/>
      <c r="MPH5" s="19"/>
      <c r="MPI5" s="19"/>
      <c r="MPJ5" s="19"/>
      <c r="MPK5" s="19"/>
      <c r="MPL5" s="19"/>
      <c r="MPM5" s="19"/>
      <c r="MPN5" s="19"/>
      <c r="MPO5" s="19"/>
      <c r="MPP5" s="19"/>
      <c r="MPQ5" s="19"/>
      <c r="MPR5" s="19"/>
      <c r="MPS5" s="19"/>
      <c r="MPT5" s="19"/>
      <c r="MPU5" s="19"/>
      <c r="MPV5" s="19"/>
      <c r="MPW5" s="19"/>
      <c r="MPX5" s="19"/>
      <c r="MPY5" s="19"/>
      <c r="MPZ5" s="19"/>
      <c r="MQA5" s="19"/>
      <c r="MQB5" s="19"/>
      <c r="MQC5" s="19"/>
      <c r="MQD5" s="19"/>
      <c r="MQE5" s="19"/>
      <c r="MQF5" s="19"/>
      <c r="MQG5" s="19"/>
      <c r="MQH5" s="19"/>
      <c r="MQI5" s="19"/>
      <c r="MQJ5" s="19"/>
      <c r="MQK5" s="19"/>
      <c r="MQL5" s="19"/>
      <c r="MQM5" s="19"/>
      <c r="MQN5" s="19"/>
      <c r="MQO5" s="19"/>
      <c r="MQP5" s="19"/>
      <c r="MQQ5" s="19"/>
      <c r="MQR5" s="19"/>
      <c r="MQS5" s="19"/>
      <c r="MQT5" s="19"/>
      <c r="MQU5" s="19"/>
      <c r="MQV5" s="19"/>
      <c r="MQW5" s="19"/>
      <c r="MQX5" s="19"/>
      <c r="MQY5" s="19"/>
      <c r="MQZ5" s="19"/>
      <c r="MRA5" s="19"/>
      <c r="MRB5" s="19"/>
      <c r="MRC5" s="19"/>
      <c r="MRD5" s="19"/>
      <c r="MRE5" s="19"/>
      <c r="MRF5" s="19"/>
      <c r="MRG5" s="19"/>
      <c r="MRH5" s="19"/>
      <c r="MRI5" s="19"/>
      <c r="MRJ5" s="19"/>
      <c r="MRK5" s="19"/>
      <c r="MRL5" s="19"/>
      <c r="MRM5" s="19"/>
      <c r="MRN5" s="19"/>
      <c r="MRO5" s="19"/>
      <c r="MRP5" s="19"/>
      <c r="MRQ5" s="19"/>
      <c r="MRR5" s="19"/>
      <c r="MRS5" s="19"/>
      <c r="MRT5" s="19"/>
      <c r="MRU5" s="19"/>
      <c r="MRV5" s="19"/>
      <c r="MRW5" s="19"/>
      <c r="MRX5" s="19"/>
      <c r="MRY5" s="19"/>
      <c r="MRZ5" s="19"/>
      <c r="MSA5" s="19"/>
      <c r="MSB5" s="19"/>
      <c r="MSC5" s="19"/>
      <c r="MSD5" s="19"/>
      <c r="MSE5" s="19"/>
      <c r="MSF5" s="19"/>
      <c r="MSG5" s="19"/>
      <c r="MSH5" s="19"/>
      <c r="MSI5" s="19"/>
      <c r="MSJ5" s="19"/>
      <c r="MSK5" s="19"/>
      <c r="MSL5" s="19"/>
      <c r="MSM5" s="19"/>
      <c r="MSN5" s="19"/>
      <c r="MSO5" s="19"/>
      <c r="MSP5" s="19"/>
      <c r="MSQ5" s="19"/>
      <c r="MSR5" s="19"/>
      <c r="MSS5" s="19"/>
      <c r="MST5" s="19"/>
      <c r="MSU5" s="19"/>
      <c r="MSV5" s="19"/>
      <c r="MSW5" s="19"/>
      <c r="MSX5" s="19"/>
      <c r="MSY5" s="19"/>
      <c r="MSZ5" s="19"/>
      <c r="MTA5" s="19"/>
      <c r="MTB5" s="19"/>
      <c r="MTC5" s="19"/>
      <c r="MTD5" s="19"/>
      <c r="MTE5" s="19"/>
      <c r="MTF5" s="19"/>
      <c r="MTG5" s="19"/>
      <c r="MTH5" s="19"/>
      <c r="MTI5" s="19"/>
      <c r="MTJ5" s="19"/>
      <c r="MTK5" s="19"/>
      <c r="MTL5" s="19"/>
      <c r="MTM5" s="19"/>
      <c r="MTN5" s="19"/>
      <c r="MTO5" s="19"/>
      <c r="MTP5" s="19"/>
      <c r="MTQ5" s="19"/>
      <c r="MTR5" s="19"/>
      <c r="MTS5" s="19"/>
      <c r="MTT5" s="19"/>
      <c r="MTU5" s="19"/>
      <c r="MTV5" s="19"/>
      <c r="MTW5" s="19"/>
      <c r="MTX5" s="19"/>
      <c r="MTY5" s="19"/>
      <c r="MTZ5" s="19"/>
      <c r="MUA5" s="19"/>
      <c r="MUB5" s="19"/>
      <c r="MUC5" s="19"/>
      <c r="MUD5" s="19"/>
      <c r="MUE5" s="19"/>
      <c r="MUF5" s="19"/>
      <c r="MUG5" s="19"/>
      <c r="MUH5" s="19"/>
      <c r="MUI5" s="19"/>
      <c r="MUJ5" s="19"/>
      <c r="MUK5" s="19"/>
      <c r="MUL5" s="19"/>
      <c r="MUM5" s="19"/>
      <c r="MUN5" s="19"/>
      <c r="MUO5" s="19"/>
      <c r="MUP5" s="19"/>
      <c r="MUQ5" s="19"/>
      <c r="MUR5" s="19"/>
      <c r="MUS5" s="19"/>
      <c r="MUT5" s="19"/>
      <c r="MUU5" s="19"/>
      <c r="MUV5" s="19"/>
      <c r="MUW5" s="19"/>
      <c r="MUX5" s="19"/>
      <c r="MUY5" s="19"/>
      <c r="MUZ5" s="19"/>
      <c r="MVA5" s="19"/>
      <c r="MVB5" s="19"/>
      <c r="MVC5" s="19"/>
      <c r="MVD5" s="19"/>
      <c r="MVE5" s="19"/>
      <c r="MVF5" s="19"/>
      <c r="MVG5" s="19"/>
      <c r="MVH5" s="19"/>
      <c r="MVI5" s="19"/>
      <c r="MVJ5" s="19"/>
      <c r="MVK5" s="19"/>
      <c r="MVL5" s="19"/>
      <c r="MVM5" s="19"/>
      <c r="MVN5" s="19"/>
      <c r="MVO5" s="19"/>
      <c r="MVP5" s="19"/>
      <c r="MVQ5" s="19"/>
      <c r="MVR5" s="19"/>
      <c r="MVS5" s="19"/>
      <c r="MVT5" s="19"/>
      <c r="MVU5" s="19"/>
      <c r="MVV5" s="19"/>
      <c r="MVW5" s="19"/>
      <c r="MVX5" s="19"/>
      <c r="MVY5" s="19"/>
      <c r="MVZ5" s="19"/>
      <c r="MWA5" s="19"/>
      <c r="MWB5" s="19"/>
      <c r="MWC5" s="19"/>
      <c r="MWD5" s="19"/>
      <c r="MWE5" s="19"/>
      <c r="MWF5" s="19"/>
      <c r="MWG5" s="19"/>
      <c r="MWH5" s="19"/>
      <c r="MWI5" s="19"/>
      <c r="MWJ5" s="19"/>
      <c r="MWK5" s="19"/>
      <c r="MWL5" s="19"/>
      <c r="MWM5" s="19"/>
      <c r="MWN5" s="19"/>
      <c r="MWO5" s="19"/>
      <c r="MWP5" s="19"/>
      <c r="MWQ5" s="19"/>
      <c r="MWR5" s="19"/>
      <c r="MWS5" s="19"/>
      <c r="MWT5" s="19"/>
      <c r="MWU5" s="19"/>
      <c r="MWV5" s="19"/>
      <c r="MWW5" s="19"/>
      <c r="MWX5" s="19"/>
      <c r="MWY5" s="19"/>
      <c r="MWZ5" s="19"/>
      <c r="MXA5" s="19"/>
      <c r="MXB5" s="19"/>
      <c r="MXC5" s="19"/>
      <c r="MXD5" s="19"/>
      <c r="MXE5" s="19"/>
      <c r="MXF5" s="19"/>
      <c r="MXG5" s="19"/>
      <c r="MXH5" s="19"/>
      <c r="MXI5" s="19"/>
      <c r="MXJ5" s="19"/>
      <c r="MXK5" s="19"/>
      <c r="MXL5" s="19"/>
      <c r="MXM5" s="19"/>
      <c r="MXN5" s="19"/>
      <c r="MXO5" s="19"/>
      <c r="MXP5" s="19"/>
      <c r="MXQ5" s="19"/>
      <c r="MXR5" s="19"/>
      <c r="MXS5" s="19"/>
      <c r="MXT5" s="19"/>
      <c r="MXU5" s="19"/>
      <c r="MXV5" s="19"/>
      <c r="MXW5" s="19"/>
      <c r="MXX5" s="19"/>
      <c r="MXY5" s="19"/>
      <c r="MXZ5" s="19"/>
      <c r="MYA5" s="19"/>
      <c r="MYB5" s="19"/>
      <c r="MYC5" s="19"/>
      <c r="MYD5" s="19"/>
      <c r="MYE5" s="19"/>
      <c r="MYF5" s="19"/>
      <c r="MYG5" s="19"/>
      <c r="MYH5" s="19"/>
      <c r="MYI5" s="19"/>
      <c r="MYJ5" s="19"/>
      <c r="MYK5" s="19"/>
      <c r="MYL5" s="19"/>
      <c r="MYM5" s="19"/>
      <c r="MYN5" s="19"/>
      <c r="MYO5" s="19"/>
      <c r="MYP5" s="19"/>
      <c r="MYQ5" s="19"/>
      <c r="MYR5" s="19"/>
      <c r="MYS5" s="19"/>
      <c r="MYT5" s="19"/>
      <c r="MYU5" s="19"/>
      <c r="MYV5" s="19"/>
      <c r="MYW5" s="19"/>
      <c r="MYX5" s="19"/>
      <c r="MYY5" s="19"/>
      <c r="MYZ5" s="19"/>
      <c r="MZA5" s="19"/>
      <c r="MZB5" s="19"/>
      <c r="MZC5" s="19"/>
      <c r="MZD5" s="19"/>
      <c r="MZE5" s="19"/>
      <c r="MZF5" s="19"/>
      <c r="MZG5" s="19"/>
      <c r="MZH5" s="19"/>
      <c r="MZI5" s="19"/>
      <c r="MZJ5" s="19"/>
      <c r="MZK5" s="19"/>
      <c r="MZL5" s="19"/>
      <c r="MZM5" s="19"/>
      <c r="MZN5" s="19"/>
      <c r="MZO5" s="19"/>
      <c r="MZP5" s="19"/>
      <c r="MZQ5" s="19"/>
      <c r="MZR5" s="19"/>
      <c r="MZS5" s="19"/>
      <c r="MZT5" s="19"/>
      <c r="MZU5" s="19"/>
      <c r="MZV5" s="19"/>
      <c r="MZW5" s="19"/>
      <c r="MZX5" s="19"/>
      <c r="MZY5" s="19"/>
      <c r="MZZ5" s="19"/>
      <c r="NAA5" s="19"/>
      <c r="NAB5" s="19"/>
      <c r="NAC5" s="19"/>
      <c r="NAD5" s="19"/>
      <c r="NAE5" s="19"/>
      <c r="NAF5" s="19"/>
      <c r="NAG5" s="19"/>
      <c r="NAH5" s="19"/>
      <c r="NAI5" s="19"/>
      <c r="NAJ5" s="19"/>
      <c r="NAK5" s="19"/>
      <c r="NAL5" s="19"/>
      <c r="NAM5" s="19"/>
      <c r="NAN5" s="19"/>
      <c r="NAO5" s="19"/>
      <c r="NAP5" s="19"/>
      <c r="NAQ5" s="19"/>
      <c r="NAR5" s="19"/>
      <c r="NAS5" s="19"/>
      <c r="NAT5" s="19"/>
      <c r="NAU5" s="19"/>
      <c r="NAV5" s="19"/>
      <c r="NAW5" s="19"/>
      <c r="NAX5" s="19"/>
      <c r="NAY5" s="19"/>
      <c r="NAZ5" s="19"/>
      <c r="NBA5" s="19"/>
      <c r="NBB5" s="19"/>
      <c r="NBC5" s="19"/>
      <c r="NBD5" s="19"/>
      <c r="NBE5" s="19"/>
      <c r="NBF5" s="19"/>
      <c r="NBG5" s="19"/>
      <c r="NBH5" s="19"/>
      <c r="NBI5" s="19"/>
      <c r="NBJ5" s="19"/>
      <c r="NBK5" s="19"/>
      <c r="NBL5" s="19"/>
      <c r="NBM5" s="19"/>
      <c r="NBN5" s="19"/>
      <c r="NBO5" s="19"/>
      <c r="NBP5" s="19"/>
      <c r="NBQ5" s="19"/>
      <c r="NBR5" s="19"/>
      <c r="NBS5" s="19"/>
      <c r="NBT5" s="19"/>
      <c r="NBU5" s="19"/>
      <c r="NBV5" s="19"/>
      <c r="NBW5" s="19"/>
      <c r="NBX5" s="19"/>
      <c r="NBY5" s="19"/>
      <c r="NBZ5" s="19"/>
      <c r="NCA5" s="19"/>
      <c r="NCB5" s="19"/>
      <c r="NCC5" s="19"/>
      <c r="NCD5" s="19"/>
      <c r="NCE5" s="19"/>
      <c r="NCF5" s="19"/>
      <c r="NCG5" s="19"/>
      <c r="NCH5" s="19"/>
      <c r="NCI5" s="19"/>
      <c r="NCJ5" s="19"/>
      <c r="NCK5" s="19"/>
      <c r="NCL5" s="19"/>
      <c r="NCM5" s="19"/>
      <c r="NCN5" s="19"/>
      <c r="NCO5" s="19"/>
      <c r="NCP5" s="19"/>
      <c r="NCQ5" s="19"/>
      <c r="NCR5" s="19"/>
      <c r="NCS5" s="19"/>
      <c r="NCT5" s="19"/>
      <c r="NCU5" s="19"/>
      <c r="NCV5" s="19"/>
      <c r="NCW5" s="19"/>
      <c r="NCX5" s="19"/>
      <c r="NCY5" s="19"/>
      <c r="NCZ5" s="19"/>
      <c r="NDA5" s="19"/>
      <c r="NDB5" s="19"/>
      <c r="NDC5" s="19"/>
      <c r="NDD5" s="19"/>
      <c r="NDE5" s="19"/>
      <c r="NDF5" s="19"/>
      <c r="NDG5" s="19"/>
      <c r="NDH5" s="19"/>
      <c r="NDI5" s="19"/>
      <c r="NDJ5" s="19"/>
      <c r="NDK5" s="19"/>
      <c r="NDL5" s="19"/>
      <c r="NDM5" s="19"/>
      <c r="NDN5" s="19"/>
      <c r="NDO5" s="19"/>
      <c r="NDP5" s="19"/>
      <c r="NDQ5" s="19"/>
      <c r="NDR5" s="19"/>
      <c r="NDS5" s="19"/>
      <c r="NDT5" s="19"/>
      <c r="NDU5" s="19"/>
      <c r="NDV5" s="19"/>
      <c r="NDW5" s="19"/>
      <c r="NDX5" s="19"/>
      <c r="NDY5" s="19"/>
      <c r="NDZ5" s="19"/>
      <c r="NEA5" s="19"/>
      <c r="NEB5" s="19"/>
      <c r="NEC5" s="19"/>
      <c r="NED5" s="19"/>
      <c r="NEE5" s="19"/>
      <c r="NEF5" s="19"/>
      <c r="NEG5" s="19"/>
      <c r="NEH5" s="19"/>
      <c r="NEI5" s="19"/>
      <c r="NEJ5" s="19"/>
      <c r="NEK5" s="19"/>
      <c r="NEL5" s="19"/>
      <c r="NEM5" s="19"/>
      <c r="NEN5" s="19"/>
      <c r="NEO5" s="19"/>
      <c r="NEP5" s="19"/>
      <c r="NEQ5" s="19"/>
      <c r="NER5" s="19"/>
      <c r="NES5" s="19"/>
      <c r="NET5" s="19"/>
      <c r="NEU5" s="19"/>
      <c r="NEV5" s="19"/>
      <c r="NEW5" s="19"/>
      <c r="NEX5" s="19"/>
      <c r="NEY5" s="19"/>
      <c r="NEZ5" s="19"/>
      <c r="NFA5" s="19"/>
      <c r="NFB5" s="19"/>
      <c r="NFC5" s="19"/>
      <c r="NFD5" s="19"/>
      <c r="NFE5" s="19"/>
      <c r="NFF5" s="19"/>
      <c r="NFG5" s="19"/>
      <c r="NFH5" s="19"/>
      <c r="NFI5" s="19"/>
      <c r="NFJ5" s="19"/>
      <c r="NFK5" s="19"/>
      <c r="NFL5" s="19"/>
      <c r="NFM5" s="19"/>
      <c r="NFN5" s="19"/>
      <c r="NFO5" s="19"/>
      <c r="NFP5" s="19"/>
      <c r="NFQ5" s="19"/>
      <c r="NFR5" s="19"/>
      <c r="NFS5" s="19"/>
      <c r="NFT5" s="19"/>
      <c r="NFU5" s="19"/>
      <c r="NFV5" s="19"/>
      <c r="NFW5" s="19"/>
      <c r="NFX5" s="19"/>
      <c r="NFY5" s="19"/>
      <c r="NFZ5" s="19"/>
      <c r="NGA5" s="19"/>
      <c r="NGB5" s="19"/>
      <c r="NGC5" s="19"/>
      <c r="NGD5" s="19"/>
      <c r="NGE5" s="19"/>
      <c r="NGF5" s="19"/>
      <c r="NGG5" s="19"/>
      <c r="NGH5" s="19"/>
      <c r="NGI5" s="19"/>
      <c r="NGJ5" s="19"/>
      <c r="NGK5" s="19"/>
      <c r="NGL5" s="19"/>
      <c r="NGM5" s="19"/>
      <c r="NGN5" s="19"/>
      <c r="NGO5" s="19"/>
      <c r="NGP5" s="19"/>
      <c r="NGQ5" s="19"/>
      <c r="NGR5" s="19"/>
      <c r="NGS5" s="19"/>
      <c r="NGT5" s="19"/>
      <c r="NGU5" s="19"/>
      <c r="NGV5" s="19"/>
      <c r="NGW5" s="19"/>
      <c r="NGX5" s="19"/>
      <c r="NGY5" s="19"/>
      <c r="NGZ5" s="19"/>
      <c r="NHA5" s="19"/>
      <c r="NHB5" s="19"/>
      <c r="NHC5" s="19"/>
      <c r="NHD5" s="19"/>
      <c r="NHE5" s="19"/>
      <c r="NHF5" s="19"/>
      <c r="NHG5" s="19"/>
      <c r="NHH5" s="19"/>
      <c r="NHI5" s="19"/>
      <c r="NHJ5" s="19"/>
      <c r="NHK5" s="19"/>
      <c r="NHL5" s="19"/>
      <c r="NHM5" s="19"/>
      <c r="NHN5" s="19"/>
      <c r="NHO5" s="19"/>
      <c r="NHP5" s="19"/>
      <c r="NHQ5" s="19"/>
      <c r="NHR5" s="19"/>
      <c r="NHS5" s="19"/>
      <c r="NHT5" s="19"/>
      <c r="NHU5" s="19"/>
      <c r="NHV5" s="19"/>
      <c r="NHW5" s="19"/>
      <c r="NHX5" s="19"/>
      <c r="NHY5" s="19"/>
      <c r="NHZ5" s="19"/>
      <c r="NIA5" s="19"/>
      <c r="NIB5" s="19"/>
      <c r="NIC5" s="19"/>
      <c r="NID5" s="19"/>
      <c r="NIE5" s="19"/>
      <c r="NIF5" s="19"/>
      <c r="NIG5" s="19"/>
      <c r="NIH5" s="19"/>
      <c r="NII5" s="19"/>
      <c r="NIJ5" s="19"/>
      <c r="NIK5" s="19"/>
      <c r="NIL5" s="19"/>
      <c r="NIM5" s="19"/>
      <c r="NIN5" s="19"/>
      <c r="NIO5" s="19"/>
      <c r="NIP5" s="19"/>
      <c r="NIQ5" s="19"/>
      <c r="NIR5" s="19"/>
      <c r="NIS5" s="19"/>
      <c r="NIT5" s="19"/>
      <c r="NIU5" s="19"/>
      <c r="NIV5" s="19"/>
      <c r="NIW5" s="19"/>
      <c r="NIX5" s="19"/>
      <c r="NIY5" s="19"/>
      <c r="NIZ5" s="19"/>
      <c r="NJA5" s="19"/>
      <c r="NJB5" s="19"/>
      <c r="NJC5" s="19"/>
      <c r="NJD5" s="19"/>
      <c r="NJE5" s="19"/>
      <c r="NJF5" s="19"/>
      <c r="NJG5" s="19"/>
      <c r="NJH5" s="19"/>
      <c r="NJI5" s="19"/>
      <c r="NJJ5" s="19"/>
      <c r="NJK5" s="19"/>
      <c r="NJL5" s="19"/>
      <c r="NJM5" s="19"/>
      <c r="NJN5" s="19"/>
      <c r="NJO5" s="19"/>
      <c r="NJP5" s="19"/>
      <c r="NJQ5" s="19"/>
      <c r="NJR5" s="19"/>
      <c r="NJS5" s="19"/>
      <c r="NJT5" s="19"/>
      <c r="NJU5" s="19"/>
      <c r="NJV5" s="19"/>
      <c r="NJW5" s="19"/>
      <c r="NJX5" s="19"/>
      <c r="NJY5" s="19"/>
      <c r="NJZ5" s="19"/>
      <c r="NKA5" s="19"/>
      <c r="NKB5" s="19"/>
      <c r="NKC5" s="19"/>
      <c r="NKD5" s="19"/>
      <c r="NKE5" s="19"/>
      <c r="NKF5" s="19"/>
      <c r="NKG5" s="19"/>
      <c r="NKH5" s="19"/>
      <c r="NKI5" s="19"/>
      <c r="NKJ5" s="19"/>
      <c r="NKK5" s="19"/>
      <c r="NKL5" s="19"/>
      <c r="NKM5" s="19"/>
      <c r="NKN5" s="19"/>
      <c r="NKO5" s="19"/>
      <c r="NKP5" s="19"/>
      <c r="NKQ5" s="19"/>
      <c r="NKR5" s="19"/>
      <c r="NKS5" s="19"/>
      <c r="NKT5" s="19"/>
      <c r="NKU5" s="19"/>
      <c r="NKV5" s="19"/>
      <c r="NKW5" s="19"/>
      <c r="NKX5" s="19"/>
      <c r="NKY5" s="19"/>
      <c r="NKZ5" s="19"/>
      <c r="NLA5" s="19"/>
      <c r="NLB5" s="19"/>
      <c r="NLC5" s="19"/>
      <c r="NLD5" s="19"/>
      <c r="NLE5" s="19"/>
      <c r="NLF5" s="19"/>
      <c r="NLG5" s="19"/>
      <c r="NLH5" s="19"/>
      <c r="NLI5" s="19"/>
      <c r="NLJ5" s="19"/>
      <c r="NLK5" s="19"/>
      <c r="NLL5" s="19"/>
      <c r="NLM5" s="19"/>
      <c r="NLN5" s="19"/>
      <c r="NLO5" s="19"/>
      <c r="NLP5" s="19"/>
      <c r="NLQ5" s="19"/>
      <c r="NLR5" s="19"/>
      <c r="NLS5" s="19"/>
      <c r="NLT5" s="19"/>
      <c r="NLU5" s="19"/>
      <c r="NLV5" s="19"/>
      <c r="NLW5" s="19"/>
      <c r="NLX5" s="19"/>
      <c r="NLY5" s="19"/>
      <c r="NLZ5" s="19"/>
      <c r="NMA5" s="19"/>
      <c r="NMB5" s="19"/>
      <c r="NMC5" s="19"/>
      <c r="NMD5" s="19"/>
      <c r="NME5" s="19"/>
      <c r="NMF5" s="19"/>
      <c r="NMG5" s="19"/>
      <c r="NMH5" s="19"/>
      <c r="NMI5" s="19"/>
      <c r="NMJ5" s="19"/>
      <c r="NMK5" s="19"/>
      <c r="NML5" s="19"/>
      <c r="NMM5" s="19"/>
      <c r="NMN5" s="19"/>
      <c r="NMO5" s="19"/>
      <c r="NMP5" s="19"/>
      <c r="NMQ5" s="19"/>
      <c r="NMR5" s="19"/>
      <c r="NMS5" s="19"/>
      <c r="NMT5" s="19"/>
      <c r="NMU5" s="19"/>
      <c r="NMV5" s="19"/>
      <c r="NMW5" s="19"/>
      <c r="NMX5" s="19"/>
      <c r="NMY5" s="19"/>
      <c r="NMZ5" s="19"/>
      <c r="NNA5" s="19"/>
      <c r="NNB5" s="19"/>
      <c r="NNC5" s="19"/>
      <c r="NND5" s="19"/>
      <c r="NNE5" s="19"/>
      <c r="NNF5" s="19"/>
      <c r="NNG5" s="19"/>
      <c r="NNH5" s="19"/>
      <c r="NNI5" s="19"/>
      <c r="NNJ5" s="19"/>
      <c r="NNK5" s="19"/>
      <c r="NNL5" s="19"/>
      <c r="NNM5" s="19"/>
      <c r="NNN5" s="19"/>
      <c r="NNO5" s="19"/>
      <c r="NNP5" s="19"/>
      <c r="NNQ5" s="19"/>
      <c r="NNR5" s="19"/>
      <c r="NNS5" s="19"/>
      <c r="NNT5" s="19"/>
      <c r="NNU5" s="19"/>
      <c r="NNV5" s="19"/>
      <c r="NNW5" s="19"/>
      <c r="NNX5" s="19"/>
      <c r="NNY5" s="19"/>
      <c r="NNZ5" s="19"/>
      <c r="NOA5" s="19"/>
      <c r="NOB5" s="19"/>
      <c r="NOC5" s="19"/>
      <c r="NOD5" s="19"/>
      <c r="NOE5" s="19"/>
      <c r="NOF5" s="19"/>
      <c r="NOG5" s="19"/>
      <c r="NOH5" s="19"/>
      <c r="NOI5" s="19"/>
      <c r="NOJ5" s="19"/>
      <c r="NOK5" s="19"/>
      <c r="NOL5" s="19"/>
      <c r="NOM5" s="19"/>
      <c r="NON5" s="19"/>
      <c r="NOO5" s="19"/>
      <c r="NOP5" s="19"/>
      <c r="NOQ5" s="19"/>
      <c r="NOR5" s="19"/>
      <c r="NOS5" s="19"/>
      <c r="NOT5" s="19"/>
      <c r="NOU5" s="19"/>
      <c r="NOV5" s="19"/>
      <c r="NOW5" s="19"/>
      <c r="NOX5" s="19"/>
      <c r="NOY5" s="19"/>
      <c r="NOZ5" s="19"/>
      <c r="NPA5" s="19"/>
      <c r="NPB5" s="19"/>
      <c r="NPC5" s="19"/>
      <c r="NPD5" s="19"/>
      <c r="NPE5" s="19"/>
      <c r="NPF5" s="19"/>
      <c r="NPG5" s="19"/>
      <c r="NPH5" s="19"/>
      <c r="NPI5" s="19"/>
      <c r="NPJ5" s="19"/>
      <c r="NPK5" s="19"/>
      <c r="NPL5" s="19"/>
      <c r="NPM5" s="19"/>
      <c r="NPN5" s="19"/>
      <c r="NPO5" s="19"/>
      <c r="NPP5" s="19"/>
      <c r="NPQ5" s="19"/>
      <c r="NPR5" s="19"/>
      <c r="NPS5" s="19"/>
      <c r="NPT5" s="19"/>
      <c r="NPU5" s="19"/>
      <c r="NPV5" s="19"/>
      <c r="NPW5" s="19"/>
      <c r="NPX5" s="19"/>
      <c r="NPY5" s="19"/>
      <c r="NPZ5" s="19"/>
      <c r="NQA5" s="19"/>
      <c r="NQB5" s="19"/>
      <c r="NQC5" s="19"/>
      <c r="NQD5" s="19"/>
      <c r="NQE5" s="19"/>
      <c r="NQF5" s="19"/>
      <c r="NQG5" s="19"/>
      <c r="NQH5" s="19"/>
      <c r="NQI5" s="19"/>
      <c r="NQJ5" s="19"/>
      <c r="NQK5" s="19"/>
      <c r="NQL5" s="19"/>
      <c r="NQM5" s="19"/>
      <c r="NQN5" s="19"/>
      <c r="NQO5" s="19"/>
      <c r="NQP5" s="19"/>
      <c r="NQQ5" s="19"/>
      <c r="NQR5" s="19"/>
      <c r="NQS5" s="19"/>
      <c r="NQT5" s="19"/>
      <c r="NQU5" s="19"/>
      <c r="NQV5" s="19"/>
      <c r="NQW5" s="19"/>
      <c r="NQX5" s="19"/>
      <c r="NQY5" s="19"/>
      <c r="NQZ5" s="19"/>
      <c r="NRA5" s="19"/>
      <c r="NRB5" s="19"/>
      <c r="NRC5" s="19"/>
      <c r="NRD5" s="19"/>
      <c r="NRE5" s="19"/>
      <c r="NRF5" s="19"/>
      <c r="NRG5" s="19"/>
      <c r="NRH5" s="19"/>
      <c r="NRI5" s="19"/>
      <c r="NRJ5" s="19"/>
      <c r="NRK5" s="19"/>
      <c r="NRL5" s="19"/>
      <c r="NRM5" s="19"/>
      <c r="NRN5" s="19"/>
      <c r="NRO5" s="19"/>
      <c r="NRP5" s="19"/>
      <c r="NRQ5" s="19"/>
      <c r="NRR5" s="19"/>
      <c r="NRS5" s="19"/>
      <c r="NRT5" s="19"/>
      <c r="NRU5" s="19"/>
      <c r="NRV5" s="19"/>
      <c r="NRW5" s="19"/>
      <c r="NRX5" s="19"/>
      <c r="NRY5" s="19"/>
      <c r="NRZ5" s="19"/>
      <c r="NSA5" s="19"/>
      <c r="NSB5" s="19"/>
      <c r="NSC5" s="19"/>
      <c r="NSD5" s="19"/>
      <c r="NSE5" s="19"/>
      <c r="NSF5" s="19"/>
      <c r="NSG5" s="19"/>
      <c r="NSH5" s="19"/>
      <c r="NSI5" s="19"/>
      <c r="NSJ5" s="19"/>
      <c r="NSK5" s="19"/>
      <c r="NSL5" s="19"/>
      <c r="NSM5" s="19"/>
      <c r="NSN5" s="19"/>
      <c r="NSO5" s="19"/>
      <c r="NSP5" s="19"/>
      <c r="NSQ5" s="19"/>
      <c r="NSR5" s="19"/>
      <c r="NSS5" s="19"/>
      <c r="NST5" s="19"/>
      <c r="NSU5" s="19"/>
      <c r="NSV5" s="19"/>
      <c r="NSW5" s="19"/>
      <c r="NSX5" s="19"/>
      <c r="NSY5" s="19"/>
      <c r="NSZ5" s="19"/>
      <c r="NTA5" s="19"/>
      <c r="NTB5" s="19"/>
      <c r="NTC5" s="19"/>
      <c r="NTD5" s="19"/>
      <c r="NTE5" s="19"/>
      <c r="NTF5" s="19"/>
      <c r="NTG5" s="19"/>
      <c r="NTH5" s="19"/>
      <c r="NTI5" s="19"/>
      <c r="NTJ5" s="19"/>
      <c r="NTK5" s="19"/>
      <c r="NTL5" s="19"/>
      <c r="NTM5" s="19"/>
      <c r="NTN5" s="19"/>
      <c r="NTO5" s="19"/>
      <c r="NTP5" s="19"/>
      <c r="NTQ5" s="19"/>
      <c r="NTR5" s="19"/>
      <c r="NTS5" s="19"/>
      <c r="NTT5" s="19"/>
      <c r="NTU5" s="19"/>
      <c r="NTV5" s="19"/>
      <c r="NTW5" s="19"/>
      <c r="NTX5" s="19"/>
      <c r="NTY5" s="19"/>
      <c r="NTZ5" s="19"/>
      <c r="NUA5" s="19"/>
      <c r="NUB5" s="19"/>
      <c r="NUC5" s="19"/>
      <c r="NUD5" s="19"/>
      <c r="NUE5" s="19"/>
      <c r="NUF5" s="19"/>
      <c r="NUG5" s="19"/>
      <c r="NUH5" s="19"/>
      <c r="NUI5" s="19"/>
      <c r="NUJ5" s="19"/>
      <c r="NUK5" s="19"/>
      <c r="NUL5" s="19"/>
      <c r="NUM5" s="19"/>
      <c r="NUN5" s="19"/>
      <c r="NUO5" s="19"/>
      <c r="NUP5" s="19"/>
      <c r="NUQ5" s="19"/>
      <c r="NUR5" s="19"/>
      <c r="NUS5" s="19"/>
      <c r="NUT5" s="19"/>
      <c r="NUU5" s="19"/>
      <c r="NUV5" s="19"/>
      <c r="NUW5" s="19"/>
      <c r="NUX5" s="19"/>
      <c r="NUY5" s="19"/>
      <c r="NUZ5" s="19"/>
      <c r="NVA5" s="19"/>
      <c r="NVB5" s="19"/>
      <c r="NVC5" s="19"/>
      <c r="NVD5" s="19"/>
      <c r="NVE5" s="19"/>
      <c r="NVF5" s="19"/>
      <c r="NVG5" s="19"/>
      <c r="NVH5" s="19"/>
      <c r="NVI5" s="19"/>
      <c r="NVJ5" s="19"/>
      <c r="NVK5" s="19"/>
      <c r="NVL5" s="19"/>
      <c r="NVM5" s="19"/>
      <c r="NVN5" s="19"/>
      <c r="NVO5" s="19"/>
      <c r="NVP5" s="19"/>
      <c r="NVQ5" s="19"/>
      <c r="NVR5" s="19"/>
      <c r="NVS5" s="19"/>
      <c r="NVT5" s="19"/>
      <c r="NVU5" s="19"/>
      <c r="NVV5" s="19"/>
      <c r="NVW5" s="19"/>
      <c r="NVX5" s="19"/>
      <c r="NVY5" s="19"/>
      <c r="NVZ5" s="19"/>
      <c r="NWA5" s="19"/>
      <c r="NWB5" s="19"/>
      <c r="NWC5" s="19"/>
      <c r="NWD5" s="19"/>
      <c r="NWE5" s="19"/>
      <c r="NWF5" s="19"/>
      <c r="NWG5" s="19"/>
      <c r="NWH5" s="19"/>
      <c r="NWI5" s="19"/>
      <c r="NWJ5" s="19"/>
      <c r="NWK5" s="19"/>
      <c r="NWL5" s="19"/>
      <c r="NWM5" s="19"/>
      <c r="NWN5" s="19"/>
      <c r="NWO5" s="19"/>
      <c r="NWP5" s="19"/>
      <c r="NWQ5" s="19"/>
      <c r="NWR5" s="19"/>
      <c r="NWS5" s="19"/>
      <c r="NWT5" s="19"/>
      <c r="NWU5" s="19"/>
      <c r="NWV5" s="19"/>
      <c r="NWW5" s="19"/>
      <c r="NWX5" s="19"/>
      <c r="NWY5" s="19"/>
      <c r="NWZ5" s="19"/>
      <c r="NXA5" s="19"/>
      <c r="NXB5" s="19"/>
      <c r="NXC5" s="19"/>
      <c r="NXD5" s="19"/>
      <c r="NXE5" s="19"/>
      <c r="NXF5" s="19"/>
      <c r="NXG5" s="19"/>
      <c r="NXH5" s="19"/>
      <c r="NXI5" s="19"/>
      <c r="NXJ5" s="19"/>
      <c r="NXK5" s="19"/>
      <c r="NXL5" s="19"/>
      <c r="NXM5" s="19"/>
      <c r="NXN5" s="19"/>
      <c r="NXO5" s="19"/>
      <c r="NXP5" s="19"/>
      <c r="NXQ5" s="19"/>
      <c r="NXR5" s="19"/>
      <c r="NXS5" s="19"/>
      <c r="NXT5" s="19"/>
      <c r="NXU5" s="19"/>
      <c r="NXV5" s="19"/>
      <c r="NXW5" s="19"/>
      <c r="NXX5" s="19"/>
      <c r="NXY5" s="19"/>
      <c r="NXZ5" s="19"/>
      <c r="NYA5" s="19"/>
      <c r="NYB5" s="19"/>
      <c r="NYC5" s="19"/>
      <c r="NYD5" s="19"/>
      <c r="NYE5" s="19"/>
      <c r="NYF5" s="19"/>
      <c r="NYG5" s="19"/>
      <c r="NYH5" s="19"/>
      <c r="NYI5" s="19"/>
      <c r="NYJ5" s="19"/>
      <c r="NYK5" s="19"/>
      <c r="NYL5" s="19"/>
      <c r="NYM5" s="19"/>
      <c r="NYN5" s="19"/>
      <c r="NYO5" s="19"/>
      <c r="NYP5" s="19"/>
      <c r="NYQ5" s="19"/>
      <c r="NYR5" s="19"/>
      <c r="NYS5" s="19"/>
      <c r="NYT5" s="19"/>
      <c r="NYU5" s="19"/>
      <c r="NYV5" s="19"/>
      <c r="NYW5" s="19"/>
      <c r="NYX5" s="19"/>
      <c r="NYY5" s="19"/>
      <c r="NYZ5" s="19"/>
      <c r="NZA5" s="19"/>
      <c r="NZB5" s="19"/>
      <c r="NZC5" s="19"/>
      <c r="NZD5" s="19"/>
      <c r="NZE5" s="19"/>
      <c r="NZF5" s="19"/>
      <c r="NZG5" s="19"/>
      <c r="NZH5" s="19"/>
      <c r="NZI5" s="19"/>
      <c r="NZJ5" s="19"/>
      <c r="NZK5" s="19"/>
      <c r="NZL5" s="19"/>
      <c r="NZM5" s="19"/>
      <c r="NZN5" s="19"/>
      <c r="NZO5" s="19"/>
      <c r="NZP5" s="19"/>
      <c r="NZQ5" s="19"/>
      <c r="NZR5" s="19"/>
      <c r="NZS5" s="19"/>
      <c r="NZT5" s="19"/>
      <c r="NZU5" s="19"/>
      <c r="NZV5" s="19"/>
      <c r="NZW5" s="19"/>
      <c r="NZX5" s="19"/>
      <c r="NZY5" s="19"/>
      <c r="NZZ5" s="19"/>
      <c r="OAA5" s="19"/>
      <c r="OAB5" s="19"/>
      <c r="OAC5" s="19"/>
      <c r="OAD5" s="19"/>
      <c r="OAE5" s="19"/>
      <c r="OAF5" s="19"/>
      <c r="OAG5" s="19"/>
      <c r="OAH5" s="19"/>
      <c r="OAI5" s="19"/>
      <c r="OAJ5" s="19"/>
      <c r="OAK5" s="19"/>
      <c r="OAL5" s="19"/>
      <c r="OAM5" s="19"/>
      <c r="OAN5" s="19"/>
      <c r="OAO5" s="19"/>
      <c r="OAP5" s="19"/>
      <c r="OAQ5" s="19"/>
      <c r="OAR5" s="19"/>
      <c r="OAS5" s="19"/>
      <c r="OAT5" s="19"/>
      <c r="OAU5" s="19"/>
      <c r="OAV5" s="19"/>
      <c r="OAW5" s="19"/>
      <c r="OAX5" s="19"/>
      <c r="OAY5" s="19"/>
      <c r="OAZ5" s="19"/>
      <c r="OBA5" s="19"/>
      <c r="OBB5" s="19"/>
      <c r="OBC5" s="19"/>
      <c r="OBD5" s="19"/>
      <c r="OBE5" s="19"/>
      <c r="OBF5" s="19"/>
      <c r="OBG5" s="19"/>
      <c r="OBH5" s="19"/>
      <c r="OBI5" s="19"/>
      <c r="OBJ5" s="19"/>
      <c r="OBK5" s="19"/>
      <c r="OBL5" s="19"/>
      <c r="OBM5" s="19"/>
      <c r="OBN5" s="19"/>
      <c r="OBO5" s="19"/>
      <c r="OBP5" s="19"/>
      <c r="OBQ5" s="19"/>
      <c r="OBR5" s="19"/>
      <c r="OBS5" s="19"/>
      <c r="OBT5" s="19"/>
      <c r="OBU5" s="19"/>
      <c r="OBV5" s="19"/>
      <c r="OBW5" s="19"/>
      <c r="OBX5" s="19"/>
      <c r="OBY5" s="19"/>
      <c r="OBZ5" s="19"/>
      <c r="OCA5" s="19"/>
      <c r="OCB5" s="19"/>
      <c r="OCC5" s="19"/>
      <c r="OCD5" s="19"/>
      <c r="OCE5" s="19"/>
      <c r="OCF5" s="19"/>
      <c r="OCG5" s="19"/>
      <c r="OCH5" s="19"/>
      <c r="OCI5" s="19"/>
      <c r="OCJ5" s="19"/>
      <c r="OCK5" s="19"/>
      <c r="OCL5" s="19"/>
      <c r="OCM5" s="19"/>
      <c r="OCN5" s="19"/>
      <c r="OCO5" s="19"/>
      <c r="OCP5" s="19"/>
      <c r="OCQ5" s="19"/>
      <c r="OCR5" s="19"/>
      <c r="OCS5" s="19"/>
      <c r="OCT5" s="19"/>
      <c r="OCU5" s="19"/>
      <c r="OCV5" s="19"/>
      <c r="OCW5" s="19"/>
      <c r="OCX5" s="19"/>
      <c r="OCY5" s="19"/>
      <c r="OCZ5" s="19"/>
      <c r="ODA5" s="19"/>
      <c r="ODB5" s="19"/>
      <c r="ODC5" s="19"/>
      <c r="ODD5" s="19"/>
      <c r="ODE5" s="19"/>
      <c r="ODF5" s="19"/>
      <c r="ODG5" s="19"/>
      <c r="ODH5" s="19"/>
      <c r="ODI5" s="19"/>
      <c r="ODJ5" s="19"/>
      <c r="ODK5" s="19"/>
      <c r="ODL5" s="19"/>
      <c r="ODM5" s="19"/>
      <c r="ODN5" s="19"/>
      <c r="ODO5" s="19"/>
      <c r="ODP5" s="19"/>
      <c r="ODQ5" s="19"/>
      <c r="ODR5" s="19"/>
      <c r="ODS5" s="19"/>
      <c r="ODT5" s="19"/>
      <c r="ODU5" s="19"/>
      <c r="ODV5" s="19"/>
      <c r="ODW5" s="19"/>
      <c r="ODX5" s="19"/>
      <c r="ODY5" s="19"/>
      <c r="ODZ5" s="19"/>
      <c r="OEA5" s="19"/>
      <c r="OEB5" s="19"/>
      <c r="OEC5" s="19"/>
      <c r="OED5" s="19"/>
      <c r="OEE5" s="19"/>
      <c r="OEF5" s="19"/>
      <c r="OEG5" s="19"/>
      <c r="OEH5" s="19"/>
      <c r="OEI5" s="19"/>
      <c r="OEJ5" s="19"/>
      <c r="OEK5" s="19"/>
      <c r="OEL5" s="19"/>
      <c r="OEM5" s="19"/>
      <c r="OEN5" s="19"/>
      <c r="OEO5" s="19"/>
      <c r="OEP5" s="19"/>
      <c r="OEQ5" s="19"/>
      <c r="OER5" s="19"/>
      <c r="OES5" s="19"/>
      <c r="OET5" s="19"/>
      <c r="OEU5" s="19"/>
      <c r="OEV5" s="19"/>
      <c r="OEW5" s="19"/>
      <c r="OEX5" s="19"/>
      <c r="OEY5" s="19"/>
      <c r="OEZ5" s="19"/>
      <c r="OFA5" s="19"/>
      <c r="OFB5" s="19"/>
      <c r="OFC5" s="19"/>
      <c r="OFD5" s="19"/>
      <c r="OFE5" s="19"/>
      <c r="OFF5" s="19"/>
      <c r="OFG5" s="19"/>
      <c r="OFH5" s="19"/>
      <c r="OFI5" s="19"/>
      <c r="OFJ5" s="19"/>
      <c r="OFK5" s="19"/>
      <c r="OFL5" s="19"/>
      <c r="OFM5" s="19"/>
      <c r="OFN5" s="19"/>
      <c r="OFO5" s="19"/>
      <c r="OFP5" s="19"/>
      <c r="OFQ5" s="19"/>
      <c r="OFR5" s="19"/>
      <c r="OFS5" s="19"/>
      <c r="OFT5" s="19"/>
      <c r="OFU5" s="19"/>
      <c r="OFV5" s="19"/>
      <c r="OFW5" s="19"/>
      <c r="OFX5" s="19"/>
      <c r="OFY5" s="19"/>
      <c r="OFZ5" s="19"/>
      <c r="OGA5" s="19"/>
      <c r="OGB5" s="19"/>
      <c r="OGC5" s="19"/>
      <c r="OGD5" s="19"/>
      <c r="OGE5" s="19"/>
      <c r="OGF5" s="19"/>
      <c r="OGG5" s="19"/>
      <c r="OGH5" s="19"/>
      <c r="OGI5" s="19"/>
      <c r="OGJ5" s="19"/>
      <c r="OGK5" s="19"/>
      <c r="OGL5" s="19"/>
      <c r="OGM5" s="19"/>
      <c r="OGN5" s="19"/>
      <c r="OGO5" s="19"/>
      <c r="OGP5" s="19"/>
      <c r="OGQ5" s="19"/>
      <c r="OGR5" s="19"/>
      <c r="OGS5" s="19"/>
      <c r="OGT5" s="19"/>
      <c r="OGU5" s="19"/>
      <c r="OGV5" s="19"/>
      <c r="OGW5" s="19"/>
      <c r="OGX5" s="19"/>
      <c r="OGY5" s="19"/>
      <c r="OGZ5" s="19"/>
      <c r="OHA5" s="19"/>
      <c r="OHB5" s="19"/>
      <c r="OHC5" s="19"/>
      <c r="OHD5" s="19"/>
      <c r="OHE5" s="19"/>
      <c r="OHF5" s="19"/>
      <c r="OHG5" s="19"/>
      <c r="OHH5" s="19"/>
      <c r="OHI5" s="19"/>
      <c r="OHJ5" s="19"/>
      <c r="OHK5" s="19"/>
      <c r="OHL5" s="19"/>
      <c r="OHM5" s="19"/>
      <c r="OHN5" s="19"/>
      <c r="OHO5" s="19"/>
      <c r="OHP5" s="19"/>
      <c r="OHQ5" s="19"/>
      <c r="OHR5" s="19"/>
      <c r="OHS5" s="19"/>
      <c r="OHT5" s="19"/>
      <c r="OHU5" s="19"/>
      <c r="OHV5" s="19"/>
      <c r="OHW5" s="19"/>
      <c r="OHX5" s="19"/>
      <c r="OHY5" s="19"/>
      <c r="OHZ5" s="19"/>
      <c r="OIA5" s="19"/>
      <c r="OIB5" s="19"/>
      <c r="OIC5" s="19"/>
      <c r="OID5" s="19"/>
      <c r="OIE5" s="19"/>
      <c r="OIF5" s="19"/>
      <c r="OIG5" s="19"/>
      <c r="OIH5" s="19"/>
      <c r="OII5" s="19"/>
      <c r="OIJ5" s="19"/>
      <c r="OIK5" s="19"/>
      <c r="OIL5" s="19"/>
      <c r="OIM5" s="19"/>
      <c r="OIN5" s="19"/>
      <c r="OIO5" s="19"/>
      <c r="OIP5" s="19"/>
      <c r="OIQ5" s="19"/>
      <c r="OIR5" s="19"/>
      <c r="OIS5" s="19"/>
      <c r="OIT5" s="19"/>
      <c r="OIU5" s="19"/>
      <c r="OIV5" s="19"/>
      <c r="OIW5" s="19"/>
      <c r="OIX5" s="19"/>
      <c r="OIY5" s="19"/>
      <c r="OIZ5" s="19"/>
      <c r="OJA5" s="19"/>
      <c r="OJB5" s="19"/>
      <c r="OJC5" s="19"/>
      <c r="OJD5" s="19"/>
      <c r="OJE5" s="19"/>
      <c r="OJF5" s="19"/>
      <c r="OJG5" s="19"/>
      <c r="OJH5" s="19"/>
      <c r="OJI5" s="19"/>
      <c r="OJJ5" s="19"/>
      <c r="OJK5" s="19"/>
      <c r="OJL5" s="19"/>
      <c r="OJM5" s="19"/>
      <c r="OJN5" s="19"/>
      <c r="OJO5" s="19"/>
      <c r="OJP5" s="19"/>
      <c r="OJQ5" s="19"/>
      <c r="OJR5" s="19"/>
      <c r="OJS5" s="19"/>
      <c r="OJT5" s="19"/>
      <c r="OJU5" s="19"/>
      <c r="OJV5" s="19"/>
      <c r="OJW5" s="19"/>
      <c r="OJX5" s="19"/>
      <c r="OJY5" s="19"/>
      <c r="OJZ5" s="19"/>
      <c r="OKA5" s="19"/>
      <c r="OKB5" s="19"/>
      <c r="OKC5" s="19"/>
      <c r="OKD5" s="19"/>
      <c r="OKE5" s="19"/>
      <c r="OKF5" s="19"/>
      <c r="OKG5" s="19"/>
      <c r="OKH5" s="19"/>
      <c r="OKI5" s="19"/>
      <c r="OKJ5" s="19"/>
      <c r="OKK5" s="19"/>
      <c r="OKL5" s="19"/>
      <c r="OKM5" s="19"/>
      <c r="OKN5" s="19"/>
      <c r="OKO5" s="19"/>
      <c r="OKP5" s="19"/>
      <c r="OKQ5" s="19"/>
      <c r="OKR5" s="19"/>
      <c r="OKS5" s="19"/>
      <c r="OKT5" s="19"/>
      <c r="OKU5" s="19"/>
      <c r="OKV5" s="19"/>
      <c r="OKW5" s="19"/>
      <c r="OKX5" s="19"/>
      <c r="OKY5" s="19"/>
      <c r="OKZ5" s="19"/>
      <c r="OLA5" s="19"/>
      <c r="OLB5" s="19"/>
      <c r="OLC5" s="19"/>
      <c r="OLD5" s="19"/>
      <c r="OLE5" s="19"/>
      <c r="OLF5" s="19"/>
      <c r="OLG5" s="19"/>
      <c r="OLH5" s="19"/>
      <c r="OLI5" s="19"/>
      <c r="OLJ5" s="19"/>
      <c r="OLK5" s="19"/>
      <c r="OLL5" s="19"/>
      <c r="OLM5" s="19"/>
      <c r="OLN5" s="19"/>
      <c r="OLO5" s="19"/>
      <c r="OLP5" s="19"/>
      <c r="OLQ5" s="19"/>
      <c r="OLR5" s="19"/>
      <c r="OLS5" s="19"/>
      <c r="OLT5" s="19"/>
      <c r="OLU5" s="19"/>
      <c r="OLV5" s="19"/>
      <c r="OLW5" s="19"/>
      <c r="OLX5" s="19"/>
      <c r="OLY5" s="19"/>
      <c r="OLZ5" s="19"/>
      <c r="OMA5" s="19"/>
      <c r="OMB5" s="19"/>
      <c r="OMC5" s="19"/>
      <c r="OMD5" s="19"/>
      <c r="OME5" s="19"/>
      <c r="OMF5" s="19"/>
      <c r="OMG5" s="19"/>
      <c r="OMH5" s="19"/>
      <c r="OMI5" s="19"/>
      <c r="OMJ5" s="19"/>
      <c r="OMK5" s="19"/>
      <c r="OML5" s="19"/>
      <c r="OMM5" s="19"/>
      <c r="OMN5" s="19"/>
      <c r="OMO5" s="19"/>
      <c r="OMP5" s="19"/>
      <c r="OMQ5" s="19"/>
      <c r="OMR5" s="19"/>
      <c r="OMS5" s="19"/>
      <c r="OMT5" s="19"/>
      <c r="OMU5" s="19"/>
      <c r="OMV5" s="19"/>
      <c r="OMW5" s="19"/>
      <c r="OMX5" s="19"/>
      <c r="OMY5" s="19"/>
      <c r="OMZ5" s="19"/>
      <c r="ONA5" s="19"/>
      <c r="ONB5" s="19"/>
      <c r="ONC5" s="19"/>
      <c r="OND5" s="19"/>
      <c r="ONE5" s="19"/>
      <c r="ONF5" s="19"/>
      <c r="ONG5" s="19"/>
      <c r="ONH5" s="19"/>
      <c r="ONI5" s="19"/>
      <c r="ONJ5" s="19"/>
      <c r="ONK5" s="19"/>
      <c r="ONL5" s="19"/>
      <c r="ONM5" s="19"/>
      <c r="ONN5" s="19"/>
      <c r="ONO5" s="19"/>
      <c r="ONP5" s="19"/>
      <c r="ONQ5" s="19"/>
      <c r="ONR5" s="19"/>
      <c r="ONS5" s="19"/>
      <c r="ONT5" s="19"/>
      <c r="ONU5" s="19"/>
      <c r="ONV5" s="19"/>
      <c r="ONW5" s="19"/>
      <c r="ONX5" s="19"/>
      <c r="ONY5" s="19"/>
      <c r="ONZ5" s="19"/>
      <c r="OOA5" s="19"/>
      <c r="OOB5" s="19"/>
      <c r="OOC5" s="19"/>
      <c r="OOD5" s="19"/>
      <c r="OOE5" s="19"/>
      <c r="OOF5" s="19"/>
      <c r="OOG5" s="19"/>
      <c r="OOH5" s="19"/>
      <c r="OOI5" s="19"/>
      <c r="OOJ5" s="19"/>
      <c r="OOK5" s="19"/>
      <c r="OOL5" s="19"/>
      <c r="OOM5" s="19"/>
      <c r="OON5" s="19"/>
      <c r="OOO5" s="19"/>
      <c r="OOP5" s="19"/>
      <c r="OOQ5" s="19"/>
      <c r="OOR5" s="19"/>
      <c r="OOS5" s="19"/>
      <c r="OOT5" s="19"/>
      <c r="OOU5" s="19"/>
      <c r="OOV5" s="19"/>
      <c r="OOW5" s="19"/>
      <c r="OOX5" s="19"/>
      <c r="OOY5" s="19"/>
      <c r="OOZ5" s="19"/>
      <c r="OPA5" s="19"/>
      <c r="OPB5" s="19"/>
      <c r="OPC5" s="19"/>
      <c r="OPD5" s="19"/>
      <c r="OPE5" s="19"/>
      <c r="OPF5" s="19"/>
      <c r="OPG5" s="19"/>
      <c r="OPH5" s="19"/>
      <c r="OPI5" s="19"/>
      <c r="OPJ5" s="19"/>
      <c r="OPK5" s="19"/>
      <c r="OPL5" s="19"/>
      <c r="OPM5" s="19"/>
      <c r="OPN5" s="19"/>
      <c r="OPO5" s="19"/>
      <c r="OPP5" s="19"/>
      <c r="OPQ5" s="19"/>
      <c r="OPR5" s="19"/>
      <c r="OPS5" s="19"/>
      <c r="OPT5" s="19"/>
      <c r="OPU5" s="19"/>
      <c r="OPV5" s="19"/>
      <c r="OPW5" s="19"/>
      <c r="OPX5" s="19"/>
      <c r="OPY5" s="19"/>
      <c r="OPZ5" s="19"/>
      <c r="OQA5" s="19"/>
      <c r="OQB5" s="19"/>
      <c r="OQC5" s="19"/>
      <c r="OQD5" s="19"/>
      <c r="OQE5" s="19"/>
      <c r="OQF5" s="19"/>
      <c r="OQG5" s="19"/>
      <c r="OQH5" s="19"/>
      <c r="OQI5" s="19"/>
      <c r="OQJ5" s="19"/>
      <c r="OQK5" s="19"/>
      <c r="OQL5" s="19"/>
      <c r="OQM5" s="19"/>
      <c r="OQN5" s="19"/>
      <c r="OQO5" s="19"/>
      <c r="OQP5" s="19"/>
      <c r="OQQ5" s="19"/>
      <c r="OQR5" s="19"/>
      <c r="OQS5" s="19"/>
      <c r="OQT5" s="19"/>
      <c r="OQU5" s="19"/>
      <c r="OQV5" s="19"/>
      <c r="OQW5" s="19"/>
      <c r="OQX5" s="19"/>
      <c r="OQY5" s="19"/>
      <c r="OQZ5" s="19"/>
      <c r="ORA5" s="19"/>
      <c r="ORB5" s="19"/>
      <c r="ORC5" s="19"/>
      <c r="ORD5" s="19"/>
      <c r="ORE5" s="19"/>
      <c r="ORF5" s="19"/>
      <c r="ORG5" s="19"/>
      <c r="ORH5" s="19"/>
      <c r="ORI5" s="19"/>
      <c r="ORJ5" s="19"/>
      <c r="ORK5" s="19"/>
      <c r="ORL5" s="19"/>
      <c r="ORM5" s="19"/>
      <c r="ORN5" s="19"/>
      <c r="ORO5" s="19"/>
      <c r="ORP5" s="19"/>
      <c r="ORQ5" s="19"/>
      <c r="ORR5" s="19"/>
      <c r="ORS5" s="19"/>
      <c r="ORT5" s="19"/>
      <c r="ORU5" s="19"/>
      <c r="ORV5" s="19"/>
      <c r="ORW5" s="19"/>
      <c r="ORX5" s="19"/>
      <c r="ORY5" s="19"/>
      <c r="ORZ5" s="19"/>
      <c r="OSA5" s="19"/>
      <c r="OSB5" s="19"/>
      <c r="OSC5" s="19"/>
      <c r="OSD5" s="19"/>
      <c r="OSE5" s="19"/>
      <c r="OSF5" s="19"/>
      <c r="OSG5" s="19"/>
      <c r="OSH5" s="19"/>
      <c r="OSI5" s="19"/>
      <c r="OSJ5" s="19"/>
      <c r="OSK5" s="19"/>
      <c r="OSL5" s="19"/>
      <c r="OSM5" s="19"/>
      <c r="OSN5" s="19"/>
      <c r="OSO5" s="19"/>
      <c r="OSP5" s="19"/>
      <c r="OSQ5" s="19"/>
      <c r="OSR5" s="19"/>
      <c r="OSS5" s="19"/>
      <c r="OST5" s="19"/>
      <c r="OSU5" s="19"/>
      <c r="OSV5" s="19"/>
      <c r="OSW5" s="19"/>
      <c r="OSX5" s="19"/>
      <c r="OSY5" s="19"/>
      <c r="OSZ5" s="19"/>
      <c r="OTA5" s="19"/>
      <c r="OTB5" s="19"/>
      <c r="OTC5" s="19"/>
      <c r="OTD5" s="19"/>
      <c r="OTE5" s="19"/>
      <c r="OTF5" s="19"/>
      <c r="OTG5" s="19"/>
      <c r="OTH5" s="19"/>
      <c r="OTI5" s="19"/>
      <c r="OTJ5" s="19"/>
      <c r="OTK5" s="19"/>
      <c r="OTL5" s="19"/>
      <c r="OTM5" s="19"/>
      <c r="OTN5" s="19"/>
      <c r="OTO5" s="19"/>
      <c r="OTP5" s="19"/>
      <c r="OTQ5" s="19"/>
      <c r="OTR5" s="19"/>
      <c r="OTS5" s="19"/>
      <c r="OTT5" s="19"/>
      <c r="OTU5" s="19"/>
      <c r="OTV5" s="19"/>
      <c r="OTW5" s="19"/>
      <c r="OTX5" s="19"/>
      <c r="OTY5" s="19"/>
      <c r="OTZ5" s="19"/>
      <c r="OUA5" s="19"/>
      <c r="OUB5" s="19"/>
      <c r="OUC5" s="19"/>
      <c r="OUD5" s="19"/>
      <c r="OUE5" s="19"/>
      <c r="OUF5" s="19"/>
      <c r="OUG5" s="19"/>
      <c r="OUH5" s="19"/>
      <c r="OUI5" s="19"/>
      <c r="OUJ5" s="19"/>
      <c r="OUK5" s="19"/>
      <c r="OUL5" s="19"/>
      <c r="OUM5" s="19"/>
      <c r="OUN5" s="19"/>
      <c r="OUO5" s="19"/>
      <c r="OUP5" s="19"/>
      <c r="OUQ5" s="19"/>
      <c r="OUR5" s="19"/>
      <c r="OUS5" s="19"/>
      <c r="OUT5" s="19"/>
      <c r="OUU5" s="19"/>
      <c r="OUV5" s="19"/>
      <c r="OUW5" s="19"/>
      <c r="OUX5" s="19"/>
      <c r="OUY5" s="19"/>
      <c r="OUZ5" s="19"/>
      <c r="OVA5" s="19"/>
      <c r="OVB5" s="19"/>
      <c r="OVC5" s="19"/>
      <c r="OVD5" s="19"/>
      <c r="OVE5" s="19"/>
      <c r="OVF5" s="19"/>
      <c r="OVG5" s="19"/>
      <c r="OVH5" s="19"/>
      <c r="OVI5" s="19"/>
      <c r="OVJ5" s="19"/>
      <c r="OVK5" s="19"/>
      <c r="OVL5" s="19"/>
      <c r="OVM5" s="19"/>
      <c r="OVN5" s="19"/>
      <c r="OVO5" s="19"/>
      <c r="OVP5" s="19"/>
      <c r="OVQ5" s="19"/>
      <c r="OVR5" s="19"/>
      <c r="OVS5" s="19"/>
      <c r="OVT5" s="19"/>
      <c r="OVU5" s="19"/>
      <c r="OVV5" s="19"/>
      <c r="OVW5" s="19"/>
      <c r="OVX5" s="19"/>
      <c r="OVY5" s="19"/>
      <c r="OVZ5" s="19"/>
      <c r="OWA5" s="19"/>
      <c r="OWB5" s="19"/>
      <c r="OWC5" s="19"/>
      <c r="OWD5" s="19"/>
      <c r="OWE5" s="19"/>
      <c r="OWF5" s="19"/>
      <c r="OWG5" s="19"/>
      <c r="OWH5" s="19"/>
      <c r="OWI5" s="19"/>
      <c r="OWJ5" s="19"/>
      <c r="OWK5" s="19"/>
      <c r="OWL5" s="19"/>
      <c r="OWM5" s="19"/>
      <c r="OWN5" s="19"/>
      <c r="OWO5" s="19"/>
      <c r="OWP5" s="19"/>
      <c r="OWQ5" s="19"/>
      <c r="OWR5" s="19"/>
      <c r="OWS5" s="19"/>
      <c r="OWT5" s="19"/>
      <c r="OWU5" s="19"/>
      <c r="OWV5" s="19"/>
      <c r="OWW5" s="19"/>
      <c r="OWX5" s="19"/>
      <c r="OWY5" s="19"/>
      <c r="OWZ5" s="19"/>
      <c r="OXA5" s="19"/>
      <c r="OXB5" s="19"/>
      <c r="OXC5" s="19"/>
      <c r="OXD5" s="19"/>
      <c r="OXE5" s="19"/>
      <c r="OXF5" s="19"/>
      <c r="OXG5" s="19"/>
      <c r="OXH5" s="19"/>
      <c r="OXI5" s="19"/>
      <c r="OXJ5" s="19"/>
      <c r="OXK5" s="19"/>
      <c r="OXL5" s="19"/>
      <c r="OXM5" s="19"/>
      <c r="OXN5" s="19"/>
      <c r="OXO5" s="19"/>
      <c r="OXP5" s="19"/>
      <c r="OXQ5" s="19"/>
      <c r="OXR5" s="19"/>
      <c r="OXS5" s="19"/>
      <c r="OXT5" s="19"/>
      <c r="OXU5" s="19"/>
      <c r="OXV5" s="19"/>
      <c r="OXW5" s="19"/>
      <c r="OXX5" s="19"/>
      <c r="OXY5" s="19"/>
      <c r="OXZ5" s="19"/>
      <c r="OYA5" s="19"/>
      <c r="OYB5" s="19"/>
      <c r="OYC5" s="19"/>
      <c r="OYD5" s="19"/>
      <c r="OYE5" s="19"/>
      <c r="OYF5" s="19"/>
      <c r="OYG5" s="19"/>
      <c r="OYH5" s="19"/>
      <c r="OYI5" s="19"/>
      <c r="OYJ5" s="19"/>
      <c r="OYK5" s="19"/>
      <c r="OYL5" s="19"/>
      <c r="OYM5" s="19"/>
      <c r="OYN5" s="19"/>
      <c r="OYO5" s="19"/>
      <c r="OYP5" s="19"/>
      <c r="OYQ5" s="19"/>
      <c r="OYR5" s="19"/>
      <c r="OYS5" s="19"/>
      <c r="OYT5" s="19"/>
      <c r="OYU5" s="19"/>
      <c r="OYV5" s="19"/>
      <c r="OYW5" s="19"/>
      <c r="OYX5" s="19"/>
      <c r="OYY5" s="19"/>
      <c r="OYZ5" s="19"/>
      <c r="OZA5" s="19"/>
      <c r="OZB5" s="19"/>
      <c r="OZC5" s="19"/>
      <c r="OZD5" s="19"/>
      <c r="OZE5" s="19"/>
      <c r="OZF5" s="19"/>
      <c r="OZG5" s="19"/>
      <c r="OZH5" s="19"/>
      <c r="OZI5" s="19"/>
      <c r="OZJ5" s="19"/>
      <c r="OZK5" s="19"/>
      <c r="OZL5" s="19"/>
      <c r="OZM5" s="19"/>
      <c r="OZN5" s="19"/>
      <c r="OZO5" s="19"/>
      <c r="OZP5" s="19"/>
      <c r="OZQ5" s="19"/>
      <c r="OZR5" s="19"/>
      <c r="OZS5" s="19"/>
      <c r="OZT5" s="19"/>
      <c r="OZU5" s="19"/>
      <c r="OZV5" s="19"/>
      <c r="OZW5" s="19"/>
      <c r="OZX5" s="19"/>
      <c r="OZY5" s="19"/>
      <c r="OZZ5" s="19"/>
      <c r="PAA5" s="19"/>
      <c r="PAB5" s="19"/>
      <c r="PAC5" s="19"/>
      <c r="PAD5" s="19"/>
      <c r="PAE5" s="19"/>
      <c r="PAF5" s="19"/>
      <c r="PAG5" s="19"/>
      <c r="PAH5" s="19"/>
      <c r="PAI5" s="19"/>
      <c r="PAJ5" s="19"/>
      <c r="PAK5" s="19"/>
      <c r="PAL5" s="19"/>
      <c r="PAM5" s="19"/>
      <c r="PAN5" s="19"/>
      <c r="PAO5" s="19"/>
      <c r="PAP5" s="19"/>
      <c r="PAQ5" s="19"/>
      <c r="PAR5" s="19"/>
      <c r="PAS5" s="19"/>
      <c r="PAT5" s="19"/>
      <c r="PAU5" s="19"/>
      <c r="PAV5" s="19"/>
      <c r="PAW5" s="19"/>
      <c r="PAX5" s="19"/>
      <c r="PAY5" s="19"/>
      <c r="PAZ5" s="19"/>
      <c r="PBA5" s="19"/>
      <c r="PBB5" s="19"/>
      <c r="PBC5" s="19"/>
      <c r="PBD5" s="19"/>
      <c r="PBE5" s="19"/>
      <c r="PBF5" s="19"/>
      <c r="PBG5" s="19"/>
      <c r="PBH5" s="19"/>
      <c r="PBI5" s="19"/>
      <c r="PBJ5" s="19"/>
      <c r="PBK5" s="19"/>
      <c r="PBL5" s="19"/>
      <c r="PBM5" s="19"/>
      <c r="PBN5" s="19"/>
      <c r="PBO5" s="19"/>
      <c r="PBP5" s="19"/>
      <c r="PBQ5" s="19"/>
      <c r="PBR5" s="19"/>
      <c r="PBS5" s="19"/>
      <c r="PBT5" s="19"/>
      <c r="PBU5" s="19"/>
      <c r="PBV5" s="19"/>
      <c r="PBW5" s="19"/>
      <c r="PBX5" s="19"/>
      <c r="PBY5" s="19"/>
      <c r="PBZ5" s="19"/>
      <c r="PCA5" s="19"/>
      <c r="PCB5" s="19"/>
      <c r="PCC5" s="19"/>
      <c r="PCD5" s="19"/>
      <c r="PCE5" s="19"/>
      <c r="PCF5" s="19"/>
      <c r="PCG5" s="19"/>
      <c r="PCH5" s="19"/>
      <c r="PCI5" s="19"/>
      <c r="PCJ5" s="19"/>
      <c r="PCK5" s="19"/>
      <c r="PCL5" s="19"/>
      <c r="PCM5" s="19"/>
      <c r="PCN5" s="19"/>
      <c r="PCO5" s="19"/>
      <c r="PCP5" s="19"/>
      <c r="PCQ5" s="19"/>
      <c r="PCR5" s="19"/>
      <c r="PCS5" s="19"/>
      <c r="PCT5" s="19"/>
      <c r="PCU5" s="19"/>
      <c r="PCV5" s="19"/>
      <c r="PCW5" s="19"/>
      <c r="PCX5" s="19"/>
      <c r="PCY5" s="19"/>
      <c r="PCZ5" s="19"/>
      <c r="PDA5" s="19"/>
      <c r="PDB5" s="19"/>
      <c r="PDC5" s="19"/>
      <c r="PDD5" s="19"/>
      <c r="PDE5" s="19"/>
      <c r="PDF5" s="19"/>
      <c r="PDG5" s="19"/>
      <c r="PDH5" s="19"/>
      <c r="PDI5" s="19"/>
      <c r="PDJ5" s="19"/>
      <c r="PDK5" s="19"/>
      <c r="PDL5" s="19"/>
      <c r="PDM5" s="19"/>
      <c r="PDN5" s="19"/>
      <c r="PDO5" s="19"/>
      <c r="PDP5" s="19"/>
      <c r="PDQ5" s="19"/>
      <c r="PDR5" s="19"/>
      <c r="PDS5" s="19"/>
      <c r="PDT5" s="19"/>
      <c r="PDU5" s="19"/>
      <c r="PDV5" s="19"/>
      <c r="PDW5" s="19"/>
      <c r="PDX5" s="19"/>
      <c r="PDY5" s="19"/>
      <c r="PDZ5" s="19"/>
      <c r="PEA5" s="19"/>
      <c r="PEB5" s="19"/>
      <c r="PEC5" s="19"/>
      <c r="PED5" s="19"/>
      <c r="PEE5" s="19"/>
      <c r="PEF5" s="19"/>
      <c r="PEG5" s="19"/>
      <c r="PEH5" s="19"/>
      <c r="PEI5" s="19"/>
      <c r="PEJ5" s="19"/>
      <c r="PEK5" s="19"/>
      <c r="PEL5" s="19"/>
      <c r="PEM5" s="19"/>
      <c r="PEN5" s="19"/>
      <c r="PEO5" s="19"/>
      <c r="PEP5" s="19"/>
      <c r="PEQ5" s="19"/>
      <c r="PER5" s="19"/>
      <c r="PES5" s="19"/>
      <c r="PET5" s="19"/>
      <c r="PEU5" s="19"/>
      <c r="PEV5" s="19"/>
      <c r="PEW5" s="19"/>
      <c r="PEX5" s="19"/>
      <c r="PEY5" s="19"/>
      <c r="PEZ5" s="19"/>
      <c r="PFA5" s="19"/>
      <c r="PFB5" s="19"/>
      <c r="PFC5" s="19"/>
      <c r="PFD5" s="19"/>
      <c r="PFE5" s="19"/>
      <c r="PFF5" s="19"/>
      <c r="PFG5" s="19"/>
      <c r="PFH5" s="19"/>
      <c r="PFI5" s="19"/>
      <c r="PFJ5" s="19"/>
      <c r="PFK5" s="19"/>
      <c r="PFL5" s="19"/>
      <c r="PFM5" s="19"/>
      <c r="PFN5" s="19"/>
      <c r="PFO5" s="19"/>
      <c r="PFP5" s="19"/>
      <c r="PFQ5" s="19"/>
      <c r="PFR5" s="19"/>
      <c r="PFS5" s="19"/>
      <c r="PFT5" s="19"/>
      <c r="PFU5" s="19"/>
      <c r="PFV5" s="19"/>
      <c r="PFW5" s="19"/>
      <c r="PFX5" s="19"/>
      <c r="PFY5" s="19"/>
      <c r="PFZ5" s="19"/>
      <c r="PGA5" s="19"/>
      <c r="PGB5" s="19"/>
      <c r="PGC5" s="19"/>
      <c r="PGD5" s="19"/>
      <c r="PGE5" s="19"/>
      <c r="PGF5" s="19"/>
      <c r="PGG5" s="19"/>
      <c r="PGH5" s="19"/>
      <c r="PGI5" s="19"/>
      <c r="PGJ5" s="19"/>
      <c r="PGK5" s="19"/>
      <c r="PGL5" s="19"/>
      <c r="PGM5" s="19"/>
      <c r="PGN5" s="19"/>
      <c r="PGO5" s="19"/>
      <c r="PGP5" s="19"/>
      <c r="PGQ5" s="19"/>
      <c r="PGR5" s="19"/>
      <c r="PGS5" s="19"/>
      <c r="PGT5" s="19"/>
      <c r="PGU5" s="19"/>
      <c r="PGV5" s="19"/>
      <c r="PGW5" s="19"/>
      <c r="PGX5" s="19"/>
      <c r="PGY5" s="19"/>
      <c r="PGZ5" s="19"/>
      <c r="PHA5" s="19"/>
      <c r="PHB5" s="19"/>
      <c r="PHC5" s="19"/>
      <c r="PHD5" s="19"/>
      <c r="PHE5" s="19"/>
      <c r="PHF5" s="19"/>
      <c r="PHG5" s="19"/>
      <c r="PHH5" s="19"/>
      <c r="PHI5" s="19"/>
      <c r="PHJ5" s="19"/>
      <c r="PHK5" s="19"/>
      <c r="PHL5" s="19"/>
      <c r="PHM5" s="19"/>
      <c r="PHN5" s="19"/>
      <c r="PHO5" s="19"/>
      <c r="PHP5" s="19"/>
      <c r="PHQ5" s="19"/>
      <c r="PHR5" s="19"/>
      <c r="PHS5" s="19"/>
      <c r="PHT5" s="19"/>
      <c r="PHU5" s="19"/>
      <c r="PHV5" s="19"/>
      <c r="PHW5" s="19"/>
      <c r="PHX5" s="19"/>
      <c r="PHY5" s="19"/>
      <c r="PHZ5" s="19"/>
      <c r="PIA5" s="19"/>
      <c r="PIB5" s="19"/>
      <c r="PIC5" s="19"/>
      <c r="PID5" s="19"/>
      <c r="PIE5" s="19"/>
      <c r="PIF5" s="19"/>
      <c r="PIG5" s="19"/>
      <c r="PIH5" s="19"/>
      <c r="PII5" s="19"/>
      <c r="PIJ5" s="19"/>
      <c r="PIK5" s="19"/>
      <c r="PIL5" s="19"/>
      <c r="PIM5" s="19"/>
      <c r="PIN5" s="19"/>
      <c r="PIO5" s="19"/>
      <c r="PIP5" s="19"/>
      <c r="PIQ5" s="19"/>
      <c r="PIR5" s="19"/>
      <c r="PIS5" s="19"/>
      <c r="PIT5" s="19"/>
      <c r="PIU5" s="19"/>
      <c r="PIV5" s="19"/>
      <c r="PIW5" s="19"/>
      <c r="PIX5" s="19"/>
      <c r="PIY5" s="19"/>
      <c r="PIZ5" s="19"/>
      <c r="PJA5" s="19"/>
      <c r="PJB5" s="19"/>
      <c r="PJC5" s="19"/>
      <c r="PJD5" s="19"/>
      <c r="PJE5" s="19"/>
      <c r="PJF5" s="19"/>
      <c r="PJG5" s="19"/>
      <c r="PJH5" s="19"/>
      <c r="PJI5" s="19"/>
      <c r="PJJ5" s="19"/>
      <c r="PJK5" s="19"/>
      <c r="PJL5" s="19"/>
      <c r="PJM5" s="19"/>
      <c r="PJN5" s="19"/>
      <c r="PJO5" s="19"/>
      <c r="PJP5" s="19"/>
      <c r="PJQ5" s="19"/>
      <c r="PJR5" s="19"/>
      <c r="PJS5" s="19"/>
      <c r="PJT5" s="19"/>
      <c r="PJU5" s="19"/>
      <c r="PJV5" s="19"/>
      <c r="PJW5" s="19"/>
      <c r="PJX5" s="19"/>
      <c r="PJY5" s="19"/>
      <c r="PJZ5" s="19"/>
      <c r="PKA5" s="19"/>
      <c r="PKB5" s="19"/>
      <c r="PKC5" s="19"/>
      <c r="PKD5" s="19"/>
      <c r="PKE5" s="19"/>
      <c r="PKF5" s="19"/>
      <c r="PKG5" s="19"/>
      <c r="PKH5" s="19"/>
      <c r="PKI5" s="19"/>
      <c r="PKJ5" s="19"/>
      <c r="PKK5" s="19"/>
      <c r="PKL5" s="19"/>
      <c r="PKM5" s="19"/>
      <c r="PKN5" s="19"/>
      <c r="PKO5" s="19"/>
      <c r="PKP5" s="19"/>
      <c r="PKQ5" s="19"/>
      <c r="PKR5" s="19"/>
      <c r="PKS5" s="19"/>
      <c r="PKT5" s="19"/>
      <c r="PKU5" s="19"/>
      <c r="PKV5" s="19"/>
      <c r="PKW5" s="19"/>
      <c r="PKX5" s="19"/>
      <c r="PKY5" s="19"/>
      <c r="PKZ5" s="19"/>
      <c r="PLA5" s="19"/>
      <c r="PLB5" s="19"/>
      <c r="PLC5" s="19"/>
      <c r="PLD5" s="19"/>
      <c r="PLE5" s="19"/>
      <c r="PLF5" s="19"/>
      <c r="PLG5" s="19"/>
      <c r="PLH5" s="19"/>
      <c r="PLI5" s="19"/>
      <c r="PLJ5" s="19"/>
      <c r="PLK5" s="19"/>
      <c r="PLL5" s="19"/>
      <c r="PLM5" s="19"/>
      <c r="PLN5" s="19"/>
      <c r="PLO5" s="19"/>
      <c r="PLP5" s="19"/>
      <c r="PLQ5" s="19"/>
      <c r="PLR5" s="19"/>
      <c r="PLS5" s="19"/>
      <c r="PLT5" s="19"/>
      <c r="PLU5" s="19"/>
      <c r="PLV5" s="19"/>
      <c r="PLW5" s="19"/>
      <c r="PLX5" s="19"/>
      <c r="PLY5" s="19"/>
      <c r="PLZ5" s="19"/>
      <c r="PMA5" s="19"/>
      <c r="PMB5" s="19"/>
      <c r="PMC5" s="19"/>
      <c r="PMD5" s="19"/>
      <c r="PME5" s="19"/>
      <c r="PMF5" s="19"/>
      <c r="PMG5" s="19"/>
      <c r="PMH5" s="19"/>
      <c r="PMI5" s="19"/>
      <c r="PMJ5" s="19"/>
      <c r="PMK5" s="19"/>
      <c r="PML5" s="19"/>
      <c r="PMM5" s="19"/>
      <c r="PMN5" s="19"/>
      <c r="PMO5" s="19"/>
      <c r="PMP5" s="19"/>
      <c r="PMQ5" s="19"/>
      <c r="PMR5" s="19"/>
      <c r="PMS5" s="19"/>
      <c r="PMT5" s="19"/>
      <c r="PMU5" s="19"/>
      <c r="PMV5" s="19"/>
      <c r="PMW5" s="19"/>
      <c r="PMX5" s="19"/>
      <c r="PMY5" s="19"/>
      <c r="PMZ5" s="19"/>
      <c r="PNA5" s="19"/>
      <c r="PNB5" s="19"/>
      <c r="PNC5" s="19"/>
      <c r="PND5" s="19"/>
      <c r="PNE5" s="19"/>
      <c r="PNF5" s="19"/>
      <c r="PNG5" s="19"/>
      <c r="PNH5" s="19"/>
      <c r="PNI5" s="19"/>
      <c r="PNJ5" s="19"/>
      <c r="PNK5" s="19"/>
      <c r="PNL5" s="19"/>
      <c r="PNM5" s="19"/>
      <c r="PNN5" s="19"/>
      <c r="PNO5" s="19"/>
      <c r="PNP5" s="19"/>
      <c r="PNQ5" s="19"/>
      <c r="PNR5" s="19"/>
      <c r="PNS5" s="19"/>
      <c r="PNT5" s="19"/>
      <c r="PNU5" s="19"/>
      <c r="PNV5" s="19"/>
      <c r="PNW5" s="19"/>
      <c r="PNX5" s="19"/>
      <c r="PNY5" s="19"/>
      <c r="PNZ5" s="19"/>
      <c r="POA5" s="19"/>
      <c r="POB5" s="19"/>
      <c r="POC5" s="19"/>
      <c r="POD5" s="19"/>
      <c r="POE5" s="19"/>
      <c r="POF5" s="19"/>
      <c r="POG5" s="19"/>
      <c r="POH5" s="19"/>
      <c r="POI5" s="19"/>
      <c r="POJ5" s="19"/>
      <c r="POK5" s="19"/>
      <c r="POL5" s="19"/>
      <c r="POM5" s="19"/>
      <c r="PON5" s="19"/>
      <c r="POO5" s="19"/>
      <c r="POP5" s="19"/>
      <c r="POQ5" s="19"/>
      <c r="POR5" s="19"/>
      <c r="POS5" s="19"/>
      <c r="POT5" s="19"/>
      <c r="POU5" s="19"/>
      <c r="POV5" s="19"/>
      <c r="POW5" s="19"/>
      <c r="POX5" s="19"/>
      <c r="POY5" s="19"/>
      <c r="POZ5" s="19"/>
      <c r="PPA5" s="19"/>
      <c r="PPB5" s="19"/>
      <c r="PPC5" s="19"/>
      <c r="PPD5" s="19"/>
      <c r="PPE5" s="19"/>
      <c r="PPF5" s="19"/>
      <c r="PPG5" s="19"/>
      <c r="PPH5" s="19"/>
      <c r="PPI5" s="19"/>
      <c r="PPJ5" s="19"/>
      <c r="PPK5" s="19"/>
      <c r="PPL5" s="19"/>
      <c r="PPM5" s="19"/>
      <c r="PPN5" s="19"/>
      <c r="PPO5" s="19"/>
      <c r="PPP5" s="19"/>
      <c r="PPQ5" s="19"/>
      <c r="PPR5" s="19"/>
      <c r="PPS5" s="19"/>
      <c r="PPT5" s="19"/>
      <c r="PPU5" s="19"/>
      <c r="PPV5" s="19"/>
      <c r="PPW5" s="19"/>
      <c r="PPX5" s="19"/>
      <c r="PPY5" s="19"/>
      <c r="PPZ5" s="19"/>
      <c r="PQA5" s="19"/>
      <c r="PQB5" s="19"/>
      <c r="PQC5" s="19"/>
      <c r="PQD5" s="19"/>
      <c r="PQE5" s="19"/>
      <c r="PQF5" s="19"/>
      <c r="PQG5" s="19"/>
      <c r="PQH5" s="19"/>
      <c r="PQI5" s="19"/>
      <c r="PQJ5" s="19"/>
      <c r="PQK5" s="19"/>
      <c r="PQL5" s="19"/>
      <c r="PQM5" s="19"/>
      <c r="PQN5" s="19"/>
      <c r="PQO5" s="19"/>
      <c r="PQP5" s="19"/>
      <c r="PQQ5" s="19"/>
      <c r="PQR5" s="19"/>
      <c r="PQS5" s="19"/>
      <c r="PQT5" s="19"/>
      <c r="PQU5" s="19"/>
      <c r="PQV5" s="19"/>
      <c r="PQW5" s="19"/>
      <c r="PQX5" s="19"/>
      <c r="PQY5" s="19"/>
      <c r="PQZ5" s="19"/>
      <c r="PRA5" s="19"/>
      <c r="PRB5" s="19"/>
      <c r="PRC5" s="19"/>
      <c r="PRD5" s="19"/>
      <c r="PRE5" s="19"/>
      <c r="PRF5" s="19"/>
      <c r="PRG5" s="19"/>
      <c r="PRH5" s="19"/>
      <c r="PRI5" s="19"/>
      <c r="PRJ5" s="19"/>
      <c r="PRK5" s="19"/>
      <c r="PRL5" s="19"/>
      <c r="PRM5" s="19"/>
      <c r="PRN5" s="19"/>
      <c r="PRO5" s="19"/>
      <c r="PRP5" s="19"/>
      <c r="PRQ5" s="19"/>
      <c r="PRR5" s="19"/>
      <c r="PRS5" s="19"/>
      <c r="PRT5" s="19"/>
      <c r="PRU5" s="19"/>
      <c r="PRV5" s="19"/>
      <c r="PRW5" s="19"/>
      <c r="PRX5" s="19"/>
      <c r="PRY5" s="19"/>
      <c r="PRZ5" s="19"/>
      <c r="PSA5" s="19"/>
      <c r="PSB5" s="19"/>
      <c r="PSC5" s="19"/>
      <c r="PSD5" s="19"/>
      <c r="PSE5" s="19"/>
      <c r="PSF5" s="19"/>
      <c r="PSG5" s="19"/>
      <c r="PSH5" s="19"/>
      <c r="PSI5" s="19"/>
      <c r="PSJ5" s="19"/>
      <c r="PSK5" s="19"/>
      <c r="PSL5" s="19"/>
      <c r="PSM5" s="19"/>
      <c r="PSN5" s="19"/>
      <c r="PSO5" s="19"/>
      <c r="PSP5" s="19"/>
      <c r="PSQ5" s="19"/>
      <c r="PSR5" s="19"/>
      <c r="PSS5" s="19"/>
      <c r="PST5" s="19"/>
      <c r="PSU5" s="19"/>
      <c r="PSV5" s="19"/>
      <c r="PSW5" s="19"/>
      <c r="PSX5" s="19"/>
      <c r="PSY5" s="19"/>
      <c r="PSZ5" s="19"/>
      <c r="PTA5" s="19"/>
      <c r="PTB5" s="19"/>
      <c r="PTC5" s="19"/>
      <c r="PTD5" s="19"/>
      <c r="PTE5" s="19"/>
      <c r="PTF5" s="19"/>
      <c r="PTG5" s="19"/>
      <c r="PTH5" s="19"/>
      <c r="PTI5" s="19"/>
      <c r="PTJ5" s="19"/>
      <c r="PTK5" s="19"/>
      <c r="PTL5" s="19"/>
      <c r="PTM5" s="19"/>
      <c r="PTN5" s="19"/>
      <c r="PTO5" s="19"/>
      <c r="PTP5" s="19"/>
      <c r="PTQ5" s="19"/>
      <c r="PTR5" s="19"/>
      <c r="PTS5" s="19"/>
      <c r="PTT5" s="19"/>
      <c r="PTU5" s="19"/>
      <c r="PTV5" s="19"/>
      <c r="PTW5" s="19"/>
      <c r="PTX5" s="19"/>
      <c r="PTY5" s="19"/>
      <c r="PTZ5" s="19"/>
      <c r="PUA5" s="19"/>
      <c r="PUB5" s="19"/>
      <c r="PUC5" s="19"/>
      <c r="PUD5" s="19"/>
      <c r="PUE5" s="19"/>
      <c r="PUF5" s="19"/>
      <c r="PUG5" s="19"/>
      <c r="PUH5" s="19"/>
      <c r="PUI5" s="19"/>
      <c r="PUJ5" s="19"/>
      <c r="PUK5" s="19"/>
      <c r="PUL5" s="19"/>
      <c r="PUM5" s="19"/>
      <c r="PUN5" s="19"/>
      <c r="PUO5" s="19"/>
      <c r="PUP5" s="19"/>
      <c r="PUQ5" s="19"/>
      <c r="PUR5" s="19"/>
      <c r="PUS5" s="19"/>
      <c r="PUT5" s="19"/>
      <c r="PUU5" s="19"/>
      <c r="PUV5" s="19"/>
      <c r="PUW5" s="19"/>
      <c r="PUX5" s="19"/>
      <c r="PUY5" s="19"/>
      <c r="PUZ5" s="19"/>
      <c r="PVA5" s="19"/>
      <c r="PVB5" s="19"/>
      <c r="PVC5" s="19"/>
      <c r="PVD5" s="19"/>
      <c r="PVE5" s="19"/>
      <c r="PVF5" s="19"/>
      <c r="PVG5" s="19"/>
      <c r="PVH5" s="19"/>
      <c r="PVI5" s="19"/>
      <c r="PVJ5" s="19"/>
      <c r="PVK5" s="19"/>
      <c r="PVL5" s="19"/>
      <c r="PVM5" s="19"/>
      <c r="PVN5" s="19"/>
      <c r="PVO5" s="19"/>
      <c r="PVP5" s="19"/>
      <c r="PVQ5" s="19"/>
      <c r="PVR5" s="19"/>
      <c r="PVS5" s="19"/>
      <c r="PVT5" s="19"/>
      <c r="PVU5" s="19"/>
      <c r="PVV5" s="19"/>
      <c r="PVW5" s="19"/>
      <c r="PVX5" s="19"/>
      <c r="PVY5" s="19"/>
      <c r="PVZ5" s="19"/>
      <c r="PWA5" s="19"/>
      <c r="PWB5" s="19"/>
      <c r="PWC5" s="19"/>
      <c r="PWD5" s="19"/>
      <c r="PWE5" s="19"/>
      <c r="PWF5" s="19"/>
      <c r="PWG5" s="19"/>
      <c r="PWH5" s="19"/>
      <c r="PWI5" s="19"/>
      <c r="PWJ5" s="19"/>
      <c r="PWK5" s="19"/>
      <c r="PWL5" s="19"/>
      <c r="PWM5" s="19"/>
      <c r="PWN5" s="19"/>
      <c r="PWO5" s="19"/>
      <c r="PWP5" s="19"/>
      <c r="PWQ5" s="19"/>
      <c r="PWR5" s="19"/>
      <c r="PWS5" s="19"/>
      <c r="PWT5" s="19"/>
      <c r="PWU5" s="19"/>
      <c r="PWV5" s="19"/>
      <c r="PWW5" s="19"/>
      <c r="PWX5" s="19"/>
      <c r="PWY5" s="19"/>
      <c r="PWZ5" s="19"/>
      <c r="PXA5" s="19"/>
      <c r="PXB5" s="19"/>
      <c r="PXC5" s="19"/>
      <c r="PXD5" s="19"/>
      <c r="PXE5" s="19"/>
      <c r="PXF5" s="19"/>
      <c r="PXG5" s="19"/>
      <c r="PXH5" s="19"/>
      <c r="PXI5" s="19"/>
      <c r="PXJ5" s="19"/>
      <c r="PXK5" s="19"/>
      <c r="PXL5" s="19"/>
      <c r="PXM5" s="19"/>
      <c r="PXN5" s="19"/>
      <c r="PXO5" s="19"/>
      <c r="PXP5" s="19"/>
      <c r="PXQ5" s="19"/>
      <c r="PXR5" s="19"/>
      <c r="PXS5" s="19"/>
      <c r="PXT5" s="19"/>
      <c r="PXU5" s="19"/>
      <c r="PXV5" s="19"/>
      <c r="PXW5" s="19"/>
      <c r="PXX5" s="19"/>
      <c r="PXY5" s="19"/>
      <c r="PXZ5" s="19"/>
      <c r="PYA5" s="19"/>
      <c r="PYB5" s="19"/>
      <c r="PYC5" s="19"/>
      <c r="PYD5" s="19"/>
      <c r="PYE5" s="19"/>
      <c r="PYF5" s="19"/>
      <c r="PYG5" s="19"/>
      <c r="PYH5" s="19"/>
      <c r="PYI5" s="19"/>
      <c r="PYJ5" s="19"/>
      <c r="PYK5" s="19"/>
      <c r="PYL5" s="19"/>
      <c r="PYM5" s="19"/>
      <c r="PYN5" s="19"/>
      <c r="PYO5" s="19"/>
      <c r="PYP5" s="19"/>
      <c r="PYQ5" s="19"/>
      <c r="PYR5" s="19"/>
      <c r="PYS5" s="19"/>
      <c r="PYT5" s="19"/>
      <c r="PYU5" s="19"/>
      <c r="PYV5" s="19"/>
      <c r="PYW5" s="19"/>
      <c r="PYX5" s="19"/>
      <c r="PYY5" s="19"/>
      <c r="PYZ5" s="19"/>
      <c r="PZA5" s="19"/>
      <c r="PZB5" s="19"/>
      <c r="PZC5" s="19"/>
      <c r="PZD5" s="19"/>
      <c r="PZE5" s="19"/>
      <c r="PZF5" s="19"/>
      <c r="PZG5" s="19"/>
      <c r="PZH5" s="19"/>
      <c r="PZI5" s="19"/>
      <c r="PZJ5" s="19"/>
      <c r="PZK5" s="19"/>
      <c r="PZL5" s="19"/>
      <c r="PZM5" s="19"/>
      <c r="PZN5" s="19"/>
      <c r="PZO5" s="19"/>
      <c r="PZP5" s="19"/>
      <c r="PZQ5" s="19"/>
      <c r="PZR5" s="19"/>
      <c r="PZS5" s="19"/>
      <c r="PZT5" s="19"/>
      <c r="PZU5" s="19"/>
      <c r="PZV5" s="19"/>
      <c r="PZW5" s="19"/>
      <c r="PZX5" s="19"/>
      <c r="PZY5" s="19"/>
      <c r="PZZ5" s="19"/>
      <c r="QAA5" s="19"/>
      <c r="QAB5" s="19"/>
      <c r="QAC5" s="19"/>
      <c r="QAD5" s="19"/>
      <c r="QAE5" s="19"/>
      <c r="QAF5" s="19"/>
      <c r="QAG5" s="19"/>
      <c r="QAH5" s="19"/>
      <c r="QAI5" s="19"/>
      <c r="QAJ5" s="19"/>
      <c r="QAK5" s="19"/>
      <c r="QAL5" s="19"/>
      <c r="QAM5" s="19"/>
      <c r="QAN5" s="19"/>
      <c r="QAO5" s="19"/>
      <c r="QAP5" s="19"/>
      <c r="QAQ5" s="19"/>
      <c r="QAR5" s="19"/>
      <c r="QAS5" s="19"/>
      <c r="QAT5" s="19"/>
      <c r="QAU5" s="19"/>
      <c r="QAV5" s="19"/>
      <c r="QAW5" s="19"/>
      <c r="QAX5" s="19"/>
      <c r="QAY5" s="19"/>
      <c r="QAZ5" s="19"/>
      <c r="QBA5" s="19"/>
      <c r="QBB5" s="19"/>
      <c r="QBC5" s="19"/>
      <c r="QBD5" s="19"/>
      <c r="QBE5" s="19"/>
      <c r="QBF5" s="19"/>
      <c r="QBG5" s="19"/>
      <c r="QBH5" s="19"/>
      <c r="QBI5" s="19"/>
      <c r="QBJ5" s="19"/>
      <c r="QBK5" s="19"/>
      <c r="QBL5" s="19"/>
      <c r="QBM5" s="19"/>
      <c r="QBN5" s="19"/>
      <c r="QBO5" s="19"/>
      <c r="QBP5" s="19"/>
      <c r="QBQ5" s="19"/>
      <c r="QBR5" s="19"/>
      <c r="QBS5" s="19"/>
      <c r="QBT5" s="19"/>
      <c r="QBU5" s="19"/>
      <c r="QBV5" s="19"/>
      <c r="QBW5" s="19"/>
      <c r="QBX5" s="19"/>
      <c r="QBY5" s="19"/>
      <c r="QBZ5" s="19"/>
      <c r="QCA5" s="19"/>
      <c r="QCB5" s="19"/>
      <c r="QCC5" s="19"/>
      <c r="QCD5" s="19"/>
      <c r="QCE5" s="19"/>
      <c r="QCF5" s="19"/>
      <c r="QCG5" s="19"/>
      <c r="QCH5" s="19"/>
      <c r="QCI5" s="19"/>
      <c r="QCJ5" s="19"/>
      <c r="QCK5" s="19"/>
      <c r="QCL5" s="19"/>
      <c r="QCM5" s="19"/>
      <c r="QCN5" s="19"/>
      <c r="QCO5" s="19"/>
      <c r="QCP5" s="19"/>
      <c r="QCQ5" s="19"/>
      <c r="QCR5" s="19"/>
      <c r="QCS5" s="19"/>
      <c r="QCT5" s="19"/>
      <c r="QCU5" s="19"/>
      <c r="QCV5" s="19"/>
      <c r="QCW5" s="19"/>
      <c r="QCX5" s="19"/>
      <c r="QCY5" s="19"/>
      <c r="QCZ5" s="19"/>
      <c r="QDA5" s="19"/>
      <c r="QDB5" s="19"/>
      <c r="QDC5" s="19"/>
      <c r="QDD5" s="19"/>
      <c r="QDE5" s="19"/>
      <c r="QDF5" s="19"/>
      <c r="QDG5" s="19"/>
      <c r="QDH5" s="19"/>
      <c r="QDI5" s="19"/>
      <c r="QDJ5" s="19"/>
      <c r="QDK5" s="19"/>
      <c r="QDL5" s="19"/>
      <c r="QDM5" s="19"/>
      <c r="QDN5" s="19"/>
      <c r="QDO5" s="19"/>
      <c r="QDP5" s="19"/>
      <c r="QDQ5" s="19"/>
      <c r="QDR5" s="19"/>
      <c r="QDS5" s="19"/>
      <c r="QDT5" s="19"/>
      <c r="QDU5" s="19"/>
      <c r="QDV5" s="19"/>
      <c r="QDW5" s="19"/>
      <c r="QDX5" s="19"/>
      <c r="QDY5" s="19"/>
      <c r="QDZ5" s="19"/>
      <c r="QEA5" s="19"/>
      <c r="QEB5" s="19"/>
      <c r="QEC5" s="19"/>
      <c r="QED5" s="19"/>
      <c r="QEE5" s="19"/>
      <c r="QEF5" s="19"/>
      <c r="QEG5" s="19"/>
      <c r="QEH5" s="19"/>
      <c r="QEI5" s="19"/>
      <c r="QEJ5" s="19"/>
      <c r="QEK5" s="19"/>
      <c r="QEL5" s="19"/>
      <c r="QEM5" s="19"/>
      <c r="QEN5" s="19"/>
      <c r="QEO5" s="19"/>
      <c r="QEP5" s="19"/>
      <c r="QEQ5" s="19"/>
      <c r="QER5" s="19"/>
      <c r="QES5" s="19"/>
      <c r="QET5" s="19"/>
      <c r="QEU5" s="19"/>
      <c r="QEV5" s="19"/>
      <c r="QEW5" s="19"/>
      <c r="QEX5" s="19"/>
      <c r="QEY5" s="19"/>
      <c r="QEZ5" s="19"/>
      <c r="QFA5" s="19"/>
      <c r="QFB5" s="19"/>
      <c r="QFC5" s="19"/>
      <c r="QFD5" s="19"/>
      <c r="QFE5" s="19"/>
      <c r="QFF5" s="19"/>
      <c r="QFG5" s="19"/>
      <c r="QFH5" s="19"/>
      <c r="QFI5" s="19"/>
      <c r="QFJ5" s="19"/>
      <c r="QFK5" s="19"/>
      <c r="QFL5" s="19"/>
      <c r="QFM5" s="19"/>
      <c r="QFN5" s="19"/>
      <c r="QFO5" s="19"/>
      <c r="QFP5" s="19"/>
      <c r="QFQ5" s="19"/>
      <c r="QFR5" s="19"/>
      <c r="QFS5" s="19"/>
      <c r="QFT5" s="19"/>
      <c r="QFU5" s="19"/>
      <c r="QFV5" s="19"/>
      <c r="QFW5" s="19"/>
      <c r="QFX5" s="19"/>
      <c r="QFY5" s="19"/>
      <c r="QFZ5" s="19"/>
      <c r="QGA5" s="19"/>
      <c r="QGB5" s="19"/>
      <c r="QGC5" s="19"/>
      <c r="QGD5" s="19"/>
      <c r="QGE5" s="19"/>
      <c r="QGF5" s="19"/>
      <c r="QGG5" s="19"/>
      <c r="QGH5" s="19"/>
      <c r="QGI5" s="19"/>
      <c r="QGJ5" s="19"/>
      <c r="QGK5" s="19"/>
      <c r="QGL5" s="19"/>
      <c r="QGM5" s="19"/>
      <c r="QGN5" s="19"/>
      <c r="QGO5" s="19"/>
      <c r="QGP5" s="19"/>
      <c r="QGQ5" s="19"/>
      <c r="QGR5" s="19"/>
      <c r="QGS5" s="19"/>
      <c r="QGT5" s="19"/>
      <c r="QGU5" s="19"/>
      <c r="QGV5" s="19"/>
      <c r="QGW5" s="19"/>
      <c r="QGX5" s="19"/>
      <c r="QGY5" s="19"/>
      <c r="QGZ5" s="19"/>
      <c r="QHA5" s="19"/>
      <c r="QHB5" s="19"/>
      <c r="QHC5" s="19"/>
      <c r="QHD5" s="19"/>
      <c r="QHE5" s="19"/>
      <c r="QHF5" s="19"/>
      <c r="QHG5" s="19"/>
      <c r="QHH5" s="19"/>
      <c r="QHI5" s="19"/>
      <c r="QHJ5" s="19"/>
      <c r="QHK5" s="19"/>
      <c r="QHL5" s="19"/>
      <c r="QHM5" s="19"/>
      <c r="QHN5" s="19"/>
      <c r="QHO5" s="19"/>
      <c r="QHP5" s="19"/>
      <c r="QHQ5" s="19"/>
      <c r="QHR5" s="19"/>
      <c r="QHS5" s="19"/>
      <c r="QHT5" s="19"/>
      <c r="QHU5" s="19"/>
      <c r="QHV5" s="19"/>
      <c r="QHW5" s="19"/>
      <c r="QHX5" s="19"/>
      <c r="QHY5" s="19"/>
      <c r="QHZ5" s="19"/>
      <c r="QIA5" s="19"/>
      <c r="QIB5" s="19"/>
      <c r="QIC5" s="19"/>
      <c r="QID5" s="19"/>
      <c r="QIE5" s="19"/>
      <c r="QIF5" s="19"/>
      <c r="QIG5" s="19"/>
      <c r="QIH5" s="19"/>
      <c r="QII5" s="19"/>
      <c r="QIJ5" s="19"/>
      <c r="QIK5" s="19"/>
      <c r="QIL5" s="19"/>
      <c r="QIM5" s="19"/>
      <c r="QIN5" s="19"/>
      <c r="QIO5" s="19"/>
      <c r="QIP5" s="19"/>
      <c r="QIQ5" s="19"/>
      <c r="QIR5" s="19"/>
      <c r="QIS5" s="19"/>
      <c r="QIT5" s="19"/>
      <c r="QIU5" s="19"/>
      <c r="QIV5" s="19"/>
      <c r="QIW5" s="19"/>
      <c r="QIX5" s="19"/>
      <c r="QIY5" s="19"/>
      <c r="QIZ5" s="19"/>
      <c r="QJA5" s="19"/>
      <c r="QJB5" s="19"/>
      <c r="QJC5" s="19"/>
      <c r="QJD5" s="19"/>
      <c r="QJE5" s="19"/>
      <c r="QJF5" s="19"/>
      <c r="QJG5" s="19"/>
      <c r="QJH5" s="19"/>
      <c r="QJI5" s="19"/>
      <c r="QJJ5" s="19"/>
      <c r="QJK5" s="19"/>
      <c r="QJL5" s="19"/>
      <c r="QJM5" s="19"/>
      <c r="QJN5" s="19"/>
      <c r="QJO5" s="19"/>
      <c r="QJP5" s="19"/>
      <c r="QJQ5" s="19"/>
      <c r="QJR5" s="19"/>
      <c r="QJS5" s="19"/>
      <c r="QJT5" s="19"/>
      <c r="QJU5" s="19"/>
      <c r="QJV5" s="19"/>
      <c r="QJW5" s="19"/>
      <c r="QJX5" s="19"/>
      <c r="QJY5" s="19"/>
      <c r="QJZ5" s="19"/>
      <c r="QKA5" s="19"/>
      <c r="QKB5" s="19"/>
      <c r="QKC5" s="19"/>
      <c r="QKD5" s="19"/>
      <c r="QKE5" s="19"/>
      <c r="QKF5" s="19"/>
      <c r="QKG5" s="19"/>
      <c r="QKH5" s="19"/>
      <c r="QKI5" s="19"/>
      <c r="QKJ5" s="19"/>
      <c r="QKK5" s="19"/>
      <c r="QKL5" s="19"/>
      <c r="QKM5" s="19"/>
      <c r="QKN5" s="19"/>
      <c r="QKO5" s="19"/>
      <c r="QKP5" s="19"/>
      <c r="QKQ5" s="19"/>
      <c r="QKR5" s="19"/>
      <c r="QKS5" s="19"/>
      <c r="QKT5" s="19"/>
      <c r="QKU5" s="19"/>
      <c r="QKV5" s="19"/>
      <c r="QKW5" s="19"/>
      <c r="QKX5" s="19"/>
      <c r="QKY5" s="19"/>
      <c r="QKZ5" s="19"/>
      <c r="QLA5" s="19"/>
      <c r="QLB5" s="19"/>
      <c r="QLC5" s="19"/>
      <c r="QLD5" s="19"/>
      <c r="QLE5" s="19"/>
      <c r="QLF5" s="19"/>
      <c r="QLG5" s="19"/>
      <c r="QLH5" s="19"/>
      <c r="QLI5" s="19"/>
      <c r="QLJ5" s="19"/>
      <c r="QLK5" s="19"/>
      <c r="QLL5" s="19"/>
      <c r="QLM5" s="19"/>
      <c r="QLN5" s="19"/>
      <c r="QLO5" s="19"/>
      <c r="QLP5" s="19"/>
      <c r="QLQ5" s="19"/>
      <c r="QLR5" s="19"/>
      <c r="QLS5" s="19"/>
      <c r="QLT5" s="19"/>
      <c r="QLU5" s="19"/>
      <c r="QLV5" s="19"/>
      <c r="QLW5" s="19"/>
      <c r="QLX5" s="19"/>
      <c r="QLY5" s="19"/>
      <c r="QLZ5" s="19"/>
      <c r="QMA5" s="19"/>
      <c r="QMB5" s="19"/>
      <c r="QMC5" s="19"/>
      <c r="QMD5" s="19"/>
      <c r="QME5" s="19"/>
      <c r="QMF5" s="19"/>
      <c r="QMG5" s="19"/>
      <c r="QMH5" s="19"/>
      <c r="QMI5" s="19"/>
      <c r="QMJ5" s="19"/>
      <c r="QMK5" s="19"/>
      <c r="QML5" s="19"/>
      <c r="QMM5" s="19"/>
      <c r="QMN5" s="19"/>
      <c r="QMO5" s="19"/>
      <c r="QMP5" s="19"/>
      <c r="QMQ5" s="19"/>
      <c r="QMR5" s="19"/>
      <c r="QMS5" s="19"/>
      <c r="QMT5" s="19"/>
      <c r="QMU5" s="19"/>
      <c r="QMV5" s="19"/>
      <c r="QMW5" s="19"/>
      <c r="QMX5" s="19"/>
      <c r="QMY5" s="19"/>
      <c r="QMZ5" s="19"/>
      <c r="QNA5" s="19"/>
      <c r="QNB5" s="19"/>
      <c r="QNC5" s="19"/>
      <c r="QND5" s="19"/>
      <c r="QNE5" s="19"/>
      <c r="QNF5" s="19"/>
      <c r="QNG5" s="19"/>
      <c r="QNH5" s="19"/>
      <c r="QNI5" s="19"/>
      <c r="QNJ5" s="19"/>
      <c r="QNK5" s="19"/>
      <c r="QNL5" s="19"/>
      <c r="QNM5" s="19"/>
      <c r="QNN5" s="19"/>
      <c r="QNO5" s="19"/>
      <c r="QNP5" s="19"/>
      <c r="QNQ5" s="19"/>
      <c r="QNR5" s="19"/>
      <c r="QNS5" s="19"/>
      <c r="QNT5" s="19"/>
      <c r="QNU5" s="19"/>
      <c r="QNV5" s="19"/>
      <c r="QNW5" s="19"/>
      <c r="QNX5" s="19"/>
      <c r="QNY5" s="19"/>
      <c r="QNZ5" s="19"/>
      <c r="QOA5" s="19"/>
      <c r="QOB5" s="19"/>
      <c r="QOC5" s="19"/>
      <c r="QOD5" s="19"/>
      <c r="QOE5" s="19"/>
      <c r="QOF5" s="19"/>
      <c r="QOG5" s="19"/>
      <c r="QOH5" s="19"/>
      <c r="QOI5" s="19"/>
      <c r="QOJ5" s="19"/>
      <c r="QOK5" s="19"/>
      <c r="QOL5" s="19"/>
      <c r="QOM5" s="19"/>
      <c r="QON5" s="19"/>
      <c r="QOO5" s="19"/>
      <c r="QOP5" s="19"/>
      <c r="QOQ5" s="19"/>
      <c r="QOR5" s="19"/>
      <c r="QOS5" s="19"/>
      <c r="QOT5" s="19"/>
      <c r="QOU5" s="19"/>
      <c r="QOV5" s="19"/>
      <c r="QOW5" s="19"/>
      <c r="QOX5" s="19"/>
      <c r="QOY5" s="19"/>
      <c r="QOZ5" s="19"/>
      <c r="QPA5" s="19"/>
      <c r="QPB5" s="19"/>
      <c r="QPC5" s="19"/>
      <c r="QPD5" s="19"/>
      <c r="QPE5" s="19"/>
      <c r="QPF5" s="19"/>
      <c r="QPG5" s="19"/>
      <c r="QPH5" s="19"/>
      <c r="QPI5" s="19"/>
      <c r="QPJ5" s="19"/>
      <c r="QPK5" s="19"/>
      <c r="QPL5" s="19"/>
      <c r="QPM5" s="19"/>
      <c r="QPN5" s="19"/>
      <c r="QPO5" s="19"/>
      <c r="QPP5" s="19"/>
      <c r="QPQ5" s="19"/>
      <c r="QPR5" s="19"/>
      <c r="QPS5" s="19"/>
      <c r="QPT5" s="19"/>
      <c r="QPU5" s="19"/>
      <c r="QPV5" s="19"/>
      <c r="QPW5" s="19"/>
      <c r="QPX5" s="19"/>
      <c r="QPY5" s="19"/>
      <c r="QPZ5" s="19"/>
      <c r="QQA5" s="19"/>
      <c r="QQB5" s="19"/>
      <c r="QQC5" s="19"/>
      <c r="QQD5" s="19"/>
      <c r="QQE5" s="19"/>
      <c r="QQF5" s="19"/>
      <c r="QQG5" s="19"/>
      <c r="QQH5" s="19"/>
      <c r="QQI5" s="19"/>
      <c r="QQJ5" s="19"/>
      <c r="QQK5" s="19"/>
      <c r="QQL5" s="19"/>
      <c r="QQM5" s="19"/>
      <c r="QQN5" s="19"/>
      <c r="QQO5" s="19"/>
      <c r="QQP5" s="19"/>
      <c r="QQQ5" s="19"/>
      <c r="QQR5" s="19"/>
      <c r="QQS5" s="19"/>
      <c r="QQT5" s="19"/>
      <c r="QQU5" s="19"/>
      <c r="QQV5" s="19"/>
      <c r="QQW5" s="19"/>
      <c r="QQX5" s="19"/>
      <c r="QQY5" s="19"/>
      <c r="QQZ5" s="19"/>
      <c r="QRA5" s="19"/>
      <c r="QRB5" s="19"/>
      <c r="QRC5" s="19"/>
      <c r="QRD5" s="19"/>
      <c r="QRE5" s="19"/>
      <c r="QRF5" s="19"/>
      <c r="QRG5" s="19"/>
      <c r="QRH5" s="19"/>
      <c r="QRI5" s="19"/>
      <c r="QRJ5" s="19"/>
      <c r="QRK5" s="19"/>
      <c r="QRL5" s="19"/>
      <c r="QRM5" s="19"/>
      <c r="QRN5" s="19"/>
      <c r="QRO5" s="19"/>
      <c r="QRP5" s="19"/>
      <c r="QRQ5" s="19"/>
      <c r="QRR5" s="19"/>
      <c r="QRS5" s="19"/>
      <c r="QRT5" s="19"/>
      <c r="QRU5" s="19"/>
      <c r="QRV5" s="19"/>
      <c r="QRW5" s="19"/>
      <c r="QRX5" s="19"/>
      <c r="QRY5" s="19"/>
      <c r="QRZ5" s="19"/>
      <c r="QSA5" s="19"/>
      <c r="QSB5" s="19"/>
      <c r="QSC5" s="19"/>
      <c r="QSD5" s="19"/>
      <c r="QSE5" s="19"/>
      <c r="QSF5" s="19"/>
      <c r="QSG5" s="19"/>
      <c r="QSH5" s="19"/>
      <c r="QSI5" s="19"/>
      <c r="QSJ5" s="19"/>
      <c r="QSK5" s="19"/>
      <c r="QSL5" s="19"/>
      <c r="QSM5" s="19"/>
      <c r="QSN5" s="19"/>
      <c r="QSO5" s="19"/>
      <c r="QSP5" s="19"/>
      <c r="QSQ5" s="19"/>
      <c r="QSR5" s="19"/>
      <c r="QSS5" s="19"/>
      <c r="QST5" s="19"/>
      <c r="QSU5" s="19"/>
      <c r="QSV5" s="19"/>
      <c r="QSW5" s="19"/>
      <c r="QSX5" s="19"/>
      <c r="QSY5" s="19"/>
      <c r="QSZ5" s="19"/>
      <c r="QTA5" s="19"/>
      <c r="QTB5" s="19"/>
      <c r="QTC5" s="19"/>
      <c r="QTD5" s="19"/>
      <c r="QTE5" s="19"/>
      <c r="QTF5" s="19"/>
      <c r="QTG5" s="19"/>
      <c r="QTH5" s="19"/>
      <c r="QTI5" s="19"/>
      <c r="QTJ5" s="19"/>
      <c r="QTK5" s="19"/>
      <c r="QTL5" s="19"/>
      <c r="QTM5" s="19"/>
      <c r="QTN5" s="19"/>
      <c r="QTO5" s="19"/>
      <c r="QTP5" s="19"/>
      <c r="QTQ5" s="19"/>
      <c r="QTR5" s="19"/>
      <c r="QTS5" s="19"/>
      <c r="QTT5" s="19"/>
      <c r="QTU5" s="19"/>
      <c r="QTV5" s="19"/>
      <c r="QTW5" s="19"/>
      <c r="QTX5" s="19"/>
      <c r="QTY5" s="19"/>
      <c r="QTZ5" s="19"/>
      <c r="QUA5" s="19"/>
      <c r="QUB5" s="19"/>
      <c r="QUC5" s="19"/>
      <c r="QUD5" s="19"/>
      <c r="QUE5" s="19"/>
      <c r="QUF5" s="19"/>
      <c r="QUG5" s="19"/>
      <c r="QUH5" s="19"/>
      <c r="QUI5" s="19"/>
      <c r="QUJ5" s="19"/>
      <c r="QUK5" s="19"/>
      <c r="QUL5" s="19"/>
      <c r="QUM5" s="19"/>
      <c r="QUN5" s="19"/>
      <c r="QUO5" s="19"/>
      <c r="QUP5" s="19"/>
      <c r="QUQ5" s="19"/>
      <c r="QUR5" s="19"/>
      <c r="QUS5" s="19"/>
      <c r="QUT5" s="19"/>
      <c r="QUU5" s="19"/>
      <c r="QUV5" s="19"/>
      <c r="QUW5" s="19"/>
      <c r="QUX5" s="19"/>
      <c r="QUY5" s="19"/>
      <c r="QUZ5" s="19"/>
      <c r="QVA5" s="19"/>
      <c r="QVB5" s="19"/>
      <c r="QVC5" s="19"/>
      <c r="QVD5" s="19"/>
      <c r="QVE5" s="19"/>
      <c r="QVF5" s="19"/>
      <c r="QVG5" s="19"/>
      <c r="QVH5" s="19"/>
      <c r="QVI5" s="19"/>
      <c r="QVJ5" s="19"/>
      <c r="QVK5" s="19"/>
      <c r="QVL5" s="19"/>
      <c r="QVM5" s="19"/>
      <c r="QVN5" s="19"/>
      <c r="QVO5" s="19"/>
      <c r="QVP5" s="19"/>
      <c r="QVQ5" s="19"/>
      <c r="QVR5" s="19"/>
      <c r="QVS5" s="19"/>
      <c r="QVT5" s="19"/>
      <c r="QVU5" s="19"/>
      <c r="QVV5" s="19"/>
      <c r="QVW5" s="19"/>
      <c r="QVX5" s="19"/>
      <c r="QVY5" s="19"/>
      <c r="QVZ5" s="19"/>
      <c r="QWA5" s="19"/>
      <c r="QWB5" s="19"/>
      <c r="QWC5" s="19"/>
      <c r="QWD5" s="19"/>
      <c r="QWE5" s="19"/>
      <c r="QWF5" s="19"/>
      <c r="QWG5" s="19"/>
      <c r="QWH5" s="19"/>
      <c r="QWI5" s="19"/>
      <c r="QWJ5" s="19"/>
      <c r="QWK5" s="19"/>
      <c r="QWL5" s="19"/>
      <c r="QWM5" s="19"/>
      <c r="QWN5" s="19"/>
      <c r="QWO5" s="19"/>
      <c r="QWP5" s="19"/>
      <c r="QWQ5" s="19"/>
      <c r="QWR5" s="19"/>
      <c r="QWS5" s="19"/>
      <c r="QWT5" s="19"/>
      <c r="QWU5" s="19"/>
      <c r="QWV5" s="19"/>
      <c r="QWW5" s="19"/>
      <c r="QWX5" s="19"/>
      <c r="QWY5" s="19"/>
      <c r="QWZ5" s="19"/>
      <c r="QXA5" s="19"/>
      <c r="QXB5" s="19"/>
      <c r="QXC5" s="19"/>
      <c r="QXD5" s="19"/>
      <c r="QXE5" s="19"/>
      <c r="QXF5" s="19"/>
      <c r="QXG5" s="19"/>
      <c r="QXH5" s="19"/>
      <c r="QXI5" s="19"/>
      <c r="QXJ5" s="19"/>
      <c r="QXK5" s="19"/>
      <c r="QXL5" s="19"/>
      <c r="QXM5" s="19"/>
      <c r="QXN5" s="19"/>
      <c r="QXO5" s="19"/>
      <c r="QXP5" s="19"/>
      <c r="QXQ5" s="19"/>
      <c r="QXR5" s="19"/>
      <c r="QXS5" s="19"/>
      <c r="QXT5" s="19"/>
      <c r="QXU5" s="19"/>
      <c r="QXV5" s="19"/>
      <c r="QXW5" s="19"/>
      <c r="QXX5" s="19"/>
      <c r="QXY5" s="19"/>
      <c r="QXZ5" s="19"/>
      <c r="QYA5" s="19"/>
      <c r="QYB5" s="19"/>
      <c r="QYC5" s="19"/>
      <c r="QYD5" s="19"/>
      <c r="QYE5" s="19"/>
      <c r="QYF5" s="19"/>
      <c r="QYG5" s="19"/>
      <c r="QYH5" s="19"/>
      <c r="QYI5" s="19"/>
      <c r="QYJ5" s="19"/>
      <c r="QYK5" s="19"/>
      <c r="QYL5" s="19"/>
      <c r="QYM5" s="19"/>
      <c r="QYN5" s="19"/>
      <c r="QYO5" s="19"/>
      <c r="QYP5" s="19"/>
      <c r="QYQ5" s="19"/>
      <c r="QYR5" s="19"/>
      <c r="QYS5" s="19"/>
      <c r="QYT5" s="19"/>
      <c r="QYU5" s="19"/>
      <c r="QYV5" s="19"/>
      <c r="QYW5" s="19"/>
      <c r="QYX5" s="19"/>
      <c r="QYY5" s="19"/>
      <c r="QYZ5" s="19"/>
      <c r="QZA5" s="19"/>
      <c r="QZB5" s="19"/>
      <c r="QZC5" s="19"/>
      <c r="QZD5" s="19"/>
      <c r="QZE5" s="19"/>
      <c r="QZF5" s="19"/>
      <c r="QZG5" s="19"/>
      <c r="QZH5" s="19"/>
      <c r="QZI5" s="19"/>
      <c r="QZJ5" s="19"/>
      <c r="QZK5" s="19"/>
      <c r="QZL5" s="19"/>
      <c r="QZM5" s="19"/>
      <c r="QZN5" s="19"/>
      <c r="QZO5" s="19"/>
      <c r="QZP5" s="19"/>
      <c r="QZQ5" s="19"/>
      <c r="QZR5" s="19"/>
      <c r="QZS5" s="19"/>
      <c r="QZT5" s="19"/>
      <c r="QZU5" s="19"/>
      <c r="QZV5" s="19"/>
      <c r="QZW5" s="19"/>
      <c r="QZX5" s="19"/>
      <c r="QZY5" s="19"/>
      <c r="QZZ5" s="19"/>
      <c r="RAA5" s="19"/>
      <c r="RAB5" s="19"/>
      <c r="RAC5" s="19"/>
      <c r="RAD5" s="19"/>
      <c r="RAE5" s="19"/>
      <c r="RAF5" s="19"/>
      <c r="RAG5" s="19"/>
      <c r="RAH5" s="19"/>
      <c r="RAI5" s="19"/>
      <c r="RAJ5" s="19"/>
      <c r="RAK5" s="19"/>
      <c r="RAL5" s="19"/>
      <c r="RAM5" s="19"/>
      <c r="RAN5" s="19"/>
      <c r="RAO5" s="19"/>
      <c r="RAP5" s="19"/>
      <c r="RAQ5" s="19"/>
      <c r="RAR5" s="19"/>
      <c r="RAS5" s="19"/>
      <c r="RAT5" s="19"/>
      <c r="RAU5" s="19"/>
      <c r="RAV5" s="19"/>
      <c r="RAW5" s="19"/>
      <c r="RAX5" s="19"/>
      <c r="RAY5" s="19"/>
      <c r="RAZ5" s="19"/>
      <c r="RBA5" s="19"/>
      <c r="RBB5" s="19"/>
      <c r="RBC5" s="19"/>
      <c r="RBD5" s="19"/>
      <c r="RBE5" s="19"/>
      <c r="RBF5" s="19"/>
      <c r="RBG5" s="19"/>
      <c r="RBH5" s="19"/>
      <c r="RBI5" s="19"/>
      <c r="RBJ5" s="19"/>
      <c r="RBK5" s="19"/>
      <c r="RBL5" s="19"/>
      <c r="RBM5" s="19"/>
      <c r="RBN5" s="19"/>
      <c r="RBO5" s="19"/>
      <c r="RBP5" s="19"/>
      <c r="RBQ5" s="19"/>
      <c r="RBR5" s="19"/>
      <c r="RBS5" s="19"/>
      <c r="RBT5" s="19"/>
      <c r="RBU5" s="19"/>
      <c r="RBV5" s="19"/>
      <c r="RBW5" s="19"/>
      <c r="RBX5" s="19"/>
      <c r="RBY5" s="19"/>
      <c r="RBZ5" s="19"/>
      <c r="RCA5" s="19"/>
      <c r="RCB5" s="19"/>
      <c r="RCC5" s="19"/>
      <c r="RCD5" s="19"/>
      <c r="RCE5" s="19"/>
      <c r="RCF5" s="19"/>
      <c r="RCG5" s="19"/>
      <c r="RCH5" s="19"/>
      <c r="RCI5" s="19"/>
      <c r="RCJ5" s="19"/>
      <c r="RCK5" s="19"/>
      <c r="RCL5" s="19"/>
      <c r="RCM5" s="19"/>
      <c r="RCN5" s="19"/>
      <c r="RCO5" s="19"/>
      <c r="RCP5" s="19"/>
      <c r="RCQ5" s="19"/>
      <c r="RCR5" s="19"/>
      <c r="RCS5" s="19"/>
      <c r="RCT5" s="19"/>
      <c r="RCU5" s="19"/>
      <c r="RCV5" s="19"/>
      <c r="RCW5" s="19"/>
      <c r="RCX5" s="19"/>
      <c r="RCY5" s="19"/>
      <c r="RCZ5" s="19"/>
      <c r="RDA5" s="19"/>
      <c r="RDB5" s="19"/>
      <c r="RDC5" s="19"/>
      <c r="RDD5" s="19"/>
      <c r="RDE5" s="19"/>
      <c r="RDF5" s="19"/>
      <c r="RDG5" s="19"/>
      <c r="RDH5" s="19"/>
      <c r="RDI5" s="19"/>
      <c r="RDJ5" s="19"/>
      <c r="RDK5" s="19"/>
      <c r="RDL5" s="19"/>
      <c r="RDM5" s="19"/>
      <c r="RDN5" s="19"/>
      <c r="RDO5" s="19"/>
      <c r="RDP5" s="19"/>
      <c r="RDQ5" s="19"/>
      <c r="RDR5" s="19"/>
      <c r="RDS5" s="19"/>
      <c r="RDT5" s="19"/>
      <c r="RDU5" s="19"/>
      <c r="RDV5" s="19"/>
      <c r="RDW5" s="19"/>
      <c r="RDX5" s="19"/>
      <c r="RDY5" s="19"/>
      <c r="RDZ5" s="19"/>
      <c r="REA5" s="19"/>
      <c r="REB5" s="19"/>
      <c r="REC5" s="19"/>
      <c r="RED5" s="19"/>
      <c r="REE5" s="19"/>
      <c r="REF5" s="19"/>
      <c r="REG5" s="19"/>
      <c r="REH5" s="19"/>
      <c r="REI5" s="19"/>
      <c r="REJ5" s="19"/>
      <c r="REK5" s="19"/>
      <c r="REL5" s="19"/>
      <c r="REM5" s="19"/>
      <c r="REN5" s="19"/>
      <c r="REO5" s="19"/>
      <c r="REP5" s="19"/>
      <c r="REQ5" s="19"/>
      <c r="RER5" s="19"/>
      <c r="RES5" s="19"/>
      <c r="RET5" s="19"/>
      <c r="REU5" s="19"/>
      <c r="REV5" s="19"/>
      <c r="REW5" s="19"/>
      <c r="REX5" s="19"/>
      <c r="REY5" s="19"/>
      <c r="REZ5" s="19"/>
      <c r="RFA5" s="19"/>
      <c r="RFB5" s="19"/>
      <c r="RFC5" s="19"/>
      <c r="RFD5" s="19"/>
      <c r="RFE5" s="19"/>
      <c r="RFF5" s="19"/>
      <c r="RFG5" s="19"/>
      <c r="RFH5" s="19"/>
      <c r="RFI5" s="19"/>
      <c r="RFJ5" s="19"/>
      <c r="RFK5" s="19"/>
      <c r="RFL5" s="19"/>
      <c r="RFM5" s="19"/>
      <c r="RFN5" s="19"/>
      <c r="RFO5" s="19"/>
      <c r="RFP5" s="19"/>
      <c r="RFQ5" s="19"/>
      <c r="RFR5" s="19"/>
      <c r="RFS5" s="19"/>
      <c r="RFT5" s="19"/>
      <c r="RFU5" s="19"/>
      <c r="RFV5" s="19"/>
      <c r="RFW5" s="19"/>
      <c r="RFX5" s="19"/>
      <c r="RFY5" s="19"/>
      <c r="RFZ5" s="19"/>
      <c r="RGA5" s="19"/>
      <c r="RGB5" s="19"/>
      <c r="RGC5" s="19"/>
      <c r="RGD5" s="19"/>
      <c r="RGE5" s="19"/>
      <c r="RGF5" s="19"/>
      <c r="RGG5" s="19"/>
      <c r="RGH5" s="19"/>
      <c r="RGI5" s="19"/>
      <c r="RGJ5" s="19"/>
      <c r="RGK5" s="19"/>
      <c r="RGL5" s="19"/>
      <c r="RGM5" s="19"/>
      <c r="RGN5" s="19"/>
      <c r="RGO5" s="19"/>
      <c r="RGP5" s="19"/>
      <c r="RGQ5" s="19"/>
      <c r="RGR5" s="19"/>
      <c r="RGS5" s="19"/>
      <c r="RGT5" s="19"/>
      <c r="RGU5" s="19"/>
      <c r="RGV5" s="19"/>
      <c r="RGW5" s="19"/>
      <c r="RGX5" s="19"/>
      <c r="RGY5" s="19"/>
      <c r="RGZ5" s="19"/>
      <c r="RHA5" s="19"/>
      <c r="RHB5" s="19"/>
      <c r="RHC5" s="19"/>
      <c r="RHD5" s="19"/>
      <c r="RHE5" s="19"/>
      <c r="RHF5" s="19"/>
      <c r="RHG5" s="19"/>
      <c r="RHH5" s="19"/>
      <c r="RHI5" s="19"/>
      <c r="RHJ5" s="19"/>
      <c r="RHK5" s="19"/>
      <c r="RHL5" s="19"/>
      <c r="RHM5" s="19"/>
      <c r="RHN5" s="19"/>
      <c r="RHO5" s="19"/>
      <c r="RHP5" s="19"/>
      <c r="RHQ5" s="19"/>
      <c r="RHR5" s="19"/>
      <c r="RHS5" s="19"/>
      <c r="RHT5" s="19"/>
      <c r="RHU5" s="19"/>
      <c r="RHV5" s="19"/>
      <c r="RHW5" s="19"/>
      <c r="RHX5" s="19"/>
      <c r="RHY5" s="19"/>
      <c r="RHZ5" s="19"/>
      <c r="RIA5" s="19"/>
      <c r="RIB5" s="19"/>
      <c r="RIC5" s="19"/>
      <c r="RID5" s="19"/>
      <c r="RIE5" s="19"/>
      <c r="RIF5" s="19"/>
      <c r="RIG5" s="19"/>
      <c r="RIH5" s="19"/>
      <c r="RII5" s="19"/>
      <c r="RIJ5" s="19"/>
      <c r="RIK5" s="19"/>
      <c r="RIL5" s="19"/>
      <c r="RIM5" s="19"/>
      <c r="RIN5" s="19"/>
      <c r="RIO5" s="19"/>
      <c r="RIP5" s="19"/>
      <c r="RIQ5" s="19"/>
      <c r="RIR5" s="19"/>
      <c r="RIS5" s="19"/>
      <c r="RIT5" s="19"/>
      <c r="RIU5" s="19"/>
      <c r="RIV5" s="19"/>
      <c r="RIW5" s="19"/>
      <c r="RIX5" s="19"/>
      <c r="RIY5" s="19"/>
      <c r="RIZ5" s="19"/>
      <c r="RJA5" s="19"/>
      <c r="RJB5" s="19"/>
      <c r="RJC5" s="19"/>
      <c r="RJD5" s="19"/>
      <c r="RJE5" s="19"/>
      <c r="RJF5" s="19"/>
      <c r="RJG5" s="19"/>
      <c r="RJH5" s="19"/>
      <c r="RJI5" s="19"/>
      <c r="RJJ5" s="19"/>
      <c r="RJK5" s="19"/>
      <c r="RJL5" s="19"/>
      <c r="RJM5" s="19"/>
      <c r="RJN5" s="19"/>
      <c r="RJO5" s="19"/>
      <c r="RJP5" s="19"/>
      <c r="RJQ5" s="19"/>
      <c r="RJR5" s="19"/>
      <c r="RJS5" s="19"/>
      <c r="RJT5" s="19"/>
      <c r="RJU5" s="19"/>
      <c r="RJV5" s="19"/>
      <c r="RJW5" s="19"/>
      <c r="RJX5" s="19"/>
      <c r="RJY5" s="19"/>
      <c r="RJZ5" s="19"/>
      <c r="RKA5" s="19"/>
      <c r="RKB5" s="19"/>
      <c r="RKC5" s="19"/>
      <c r="RKD5" s="19"/>
      <c r="RKE5" s="19"/>
      <c r="RKF5" s="19"/>
      <c r="RKG5" s="19"/>
      <c r="RKH5" s="19"/>
      <c r="RKI5" s="19"/>
      <c r="RKJ5" s="19"/>
      <c r="RKK5" s="19"/>
      <c r="RKL5" s="19"/>
      <c r="RKM5" s="19"/>
      <c r="RKN5" s="19"/>
      <c r="RKO5" s="19"/>
      <c r="RKP5" s="19"/>
      <c r="RKQ5" s="19"/>
      <c r="RKR5" s="19"/>
      <c r="RKS5" s="19"/>
      <c r="RKT5" s="19"/>
      <c r="RKU5" s="19"/>
      <c r="RKV5" s="19"/>
      <c r="RKW5" s="19"/>
      <c r="RKX5" s="19"/>
      <c r="RKY5" s="19"/>
      <c r="RKZ5" s="19"/>
      <c r="RLA5" s="19"/>
      <c r="RLB5" s="19"/>
      <c r="RLC5" s="19"/>
      <c r="RLD5" s="19"/>
      <c r="RLE5" s="19"/>
      <c r="RLF5" s="19"/>
      <c r="RLG5" s="19"/>
      <c r="RLH5" s="19"/>
      <c r="RLI5" s="19"/>
      <c r="RLJ5" s="19"/>
      <c r="RLK5" s="19"/>
      <c r="RLL5" s="19"/>
      <c r="RLM5" s="19"/>
      <c r="RLN5" s="19"/>
      <c r="RLO5" s="19"/>
      <c r="RLP5" s="19"/>
      <c r="RLQ5" s="19"/>
      <c r="RLR5" s="19"/>
      <c r="RLS5" s="19"/>
      <c r="RLT5" s="19"/>
      <c r="RLU5" s="19"/>
      <c r="RLV5" s="19"/>
      <c r="RLW5" s="19"/>
      <c r="RLX5" s="19"/>
      <c r="RLY5" s="19"/>
      <c r="RLZ5" s="19"/>
      <c r="RMA5" s="19"/>
      <c r="RMB5" s="19"/>
      <c r="RMC5" s="19"/>
      <c r="RMD5" s="19"/>
      <c r="RME5" s="19"/>
      <c r="RMF5" s="19"/>
      <c r="RMG5" s="19"/>
      <c r="RMH5" s="19"/>
      <c r="RMI5" s="19"/>
      <c r="RMJ5" s="19"/>
      <c r="RMK5" s="19"/>
      <c r="RML5" s="19"/>
      <c r="RMM5" s="19"/>
      <c r="RMN5" s="19"/>
      <c r="RMO5" s="19"/>
      <c r="RMP5" s="19"/>
      <c r="RMQ5" s="19"/>
      <c r="RMR5" s="19"/>
      <c r="RMS5" s="19"/>
      <c r="RMT5" s="19"/>
      <c r="RMU5" s="19"/>
      <c r="RMV5" s="19"/>
      <c r="RMW5" s="19"/>
      <c r="RMX5" s="19"/>
      <c r="RMY5" s="19"/>
      <c r="RMZ5" s="19"/>
      <c r="RNA5" s="19"/>
      <c r="RNB5" s="19"/>
      <c r="RNC5" s="19"/>
      <c r="RND5" s="19"/>
      <c r="RNE5" s="19"/>
      <c r="RNF5" s="19"/>
      <c r="RNG5" s="19"/>
      <c r="RNH5" s="19"/>
      <c r="RNI5" s="19"/>
      <c r="RNJ5" s="19"/>
      <c r="RNK5" s="19"/>
      <c r="RNL5" s="19"/>
      <c r="RNM5" s="19"/>
      <c r="RNN5" s="19"/>
      <c r="RNO5" s="19"/>
      <c r="RNP5" s="19"/>
      <c r="RNQ5" s="19"/>
      <c r="RNR5" s="19"/>
      <c r="RNS5" s="19"/>
      <c r="RNT5" s="19"/>
      <c r="RNU5" s="19"/>
      <c r="RNV5" s="19"/>
      <c r="RNW5" s="19"/>
      <c r="RNX5" s="19"/>
      <c r="RNY5" s="19"/>
      <c r="RNZ5" s="19"/>
      <c r="ROA5" s="19"/>
      <c r="ROB5" s="19"/>
      <c r="ROC5" s="19"/>
      <c r="ROD5" s="19"/>
      <c r="ROE5" s="19"/>
      <c r="ROF5" s="19"/>
      <c r="ROG5" s="19"/>
      <c r="ROH5" s="19"/>
      <c r="ROI5" s="19"/>
      <c r="ROJ5" s="19"/>
      <c r="ROK5" s="19"/>
      <c r="ROL5" s="19"/>
      <c r="ROM5" s="19"/>
      <c r="RON5" s="19"/>
      <c r="ROO5" s="19"/>
      <c r="ROP5" s="19"/>
      <c r="ROQ5" s="19"/>
      <c r="ROR5" s="19"/>
      <c r="ROS5" s="19"/>
      <c r="ROT5" s="19"/>
      <c r="ROU5" s="19"/>
      <c r="ROV5" s="19"/>
      <c r="ROW5" s="19"/>
      <c r="ROX5" s="19"/>
      <c r="ROY5" s="19"/>
      <c r="ROZ5" s="19"/>
      <c r="RPA5" s="19"/>
      <c r="RPB5" s="19"/>
      <c r="RPC5" s="19"/>
      <c r="RPD5" s="19"/>
      <c r="RPE5" s="19"/>
      <c r="RPF5" s="19"/>
      <c r="RPG5" s="19"/>
      <c r="RPH5" s="19"/>
      <c r="RPI5" s="19"/>
      <c r="RPJ5" s="19"/>
      <c r="RPK5" s="19"/>
      <c r="RPL5" s="19"/>
      <c r="RPM5" s="19"/>
      <c r="RPN5" s="19"/>
      <c r="RPO5" s="19"/>
      <c r="RPP5" s="19"/>
      <c r="RPQ5" s="19"/>
      <c r="RPR5" s="19"/>
      <c r="RPS5" s="19"/>
      <c r="RPT5" s="19"/>
      <c r="RPU5" s="19"/>
      <c r="RPV5" s="19"/>
      <c r="RPW5" s="19"/>
      <c r="RPX5" s="19"/>
      <c r="RPY5" s="19"/>
      <c r="RPZ5" s="19"/>
      <c r="RQA5" s="19"/>
      <c r="RQB5" s="19"/>
      <c r="RQC5" s="19"/>
      <c r="RQD5" s="19"/>
      <c r="RQE5" s="19"/>
      <c r="RQF5" s="19"/>
      <c r="RQG5" s="19"/>
      <c r="RQH5" s="19"/>
      <c r="RQI5" s="19"/>
      <c r="RQJ5" s="19"/>
      <c r="RQK5" s="19"/>
      <c r="RQL5" s="19"/>
      <c r="RQM5" s="19"/>
      <c r="RQN5" s="19"/>
      <c r="RQO5" s="19"/>
      <c r="RQP5" s="19"/>
      <c r="RQQ5" s="19"/>
      <c r="RQR5" s="19"/>
      <c r="RQS5" s="19"/>
      <c r="RQT5" s="19"/>
      <c r="RQU5" s="19"/>
      <c r="RQV5" s="19"/>
      <c r="RQW5" s="19"/>
      <c r="RQX5" s="19"/>
      <c r="RQY5" s="19"/>
      <c r="RQZ5" s="19"/>
      <c r="RRA5" s="19"/>
      <c r="RRB5" s="19"/>
      <c r="RRC5" s="19"/>
      <c r="RRD5" s="19"/>
      <c r="RRE5" s="19"/>
      <c r="RRF5" s="19"/>
      <c r="RRG5" s="19"/>
      <c r="RRH5" s="19"/>
      <c r="RRI5" s="19"/>
      <c r="RRJ5" s="19"/>
      <c r="RRK5" s="19"/>
      <c r="RRL5" s="19"/>
      <c r="RRM5" s="19"/>
      <c r="RRN5" s="19"/>
      <c r="RRO5" s="19"/>
      <c r="RRP5" s="19"/>
      <c r="RRQ5" s="19"/>
      <c r="RRR5" s="19"/>
      <c r="RRS5" s="19"/>
      <c r="RRT5" s="19"/>
      <c r="RRU5" s="19"/>
      <c r="RRV5" s="19"/>
      <c r="RRW5" s="19"/>
      <c r="RRX5" s="19"/>
      <c r="RRY5" s="19"/>
      <c r="RRZ5" s="19"/>
      <c r="RSA5" s="19"/>
      <c r="RSB5" s="19"/>
      <c r="RSC5" s="19"/>
      <c r="RSD5" s="19"/>
      <c r="RSE5" s="19"/>
      <c r="RSF5" s="19"/>
      <c r="RSG5" s="19"/>
      <c r="RSH5" s="19"/>
      <c r="RSI5" s="19"/>
      <c r="RSJ5" s="19"/>
      <c r="RSK5" s="19"/>
      <c r="RSL5" s="19"/>
      <c r="RSM5" s="19"/>
      <c r="RSN5" s="19"/>
      <c r="RSO5" s="19"/>
      <c r="RSP5" s="19"/>
      <c r="RSQ5" s="19"/>
      <c r="RSR5" s="19"/>
      <c r="RSS5" s="19"/>
      <c r="RST5" s="19"/>
      <c r="RSU5" s="19"/>
      <c r="RSV5" s="19"/>
      <c r="RSW5" s="19"/>
      <c r="RSX5" s="19"/>
      <c r="RSY5" s="19"/>
      <c r="RSZ5" s="19"/>
      <c r="RTA5" s="19"/>
      <c r="RTB5" s="19"/>
      <c r="RTC5" s="19"/>
      <c r="RTD5" s="19"/>
      <c r="RTE5" s="19"/>
      <c r="RTF5" s="19"/>
      <c r="RTG5" s="19"/>
      <c r="RTH5" s="19"/>
      <c r="RTI5" s="19"/>
      <c r="RTJ5" s="19"/>
      <c r="RTK5" s="19"/>
      <c r="RTL5" s="19"/>
      <c r="RTM5" s="19"/>
      <c r="RTN5" s="19"/>
      <c r="RTO5" s="19"/>
      <c r="RTP5" s="19"/>
      <c r="RTQ5" s="19"/>
      <c r="RTR5" s="19"/>
      <c r="RTS5" s="19"/>
      <c r="RTT5" s="19"/>
      <c r="RTU5" s="19"/>
      <c r="RTV5" s="19"/>
      <c r="RTW5" s="19"/>
      <c r="RTX5" s="19"/>
      <c r="RTY5" s="19"/>
      <c r="RTZ5" s="19"/>
      <c r="RUA5" s="19"/>
      <c r="RUB5" s="19"/>
      <c r="RUC5" s="19"/>
      <c r="RUD5" s="19"/>
      <c r="RUE5" s="19"/>
      <c r="RUF5" s="19"/>
      <c r="RUG5" s="19"/>
      <c r="RUH5" s="19"/>
      <c r="RUI5" s="19"/>
      <c r="RUJ5" s="19"/>
      <c r="RUK5" s="19"/>
      <c r="RUL5" s="19"/>
      <c r="RUM5" s="19"/>
      <c r="RUN5" s="19"/>
      <c r="RUO5" s="19"/>
      <c r="RUP5" s="19"/>
      <c r="RUQ5" s="19"/>
      <c r="RUR5" s="19"/>
      <c r="RUS5" s="19"/>
      <c r="RUT5" s="19"/>
      <c r="RUU5" s="19"/>
      <c r="RUV5" s="19"/>
      <c r="RUW5" s="19"/>
      <c r="RUX5" s="19"/>
      <c r="RUY5" s="19"/>
      <c r="RUZ5" s="19"/>
      <c r="RVA5" s="19"/>
      <c r="RVB5" s="19"/>
      <c r="RVC5" s="19"/>
      <c r="RVD5" s="19"/>
      <c r="RVE5" s="19"/>
      <c r="RVF5" s="19"/>
      <c r="RVG5" s="19"/>
      <c r="RVH5" s="19"/>
      <c r="RVI5" s="19"/>
      <c r="RVJ5" s="19"/>
      <c r="RVK5" s="19"/>
      <c r="RVL5" s="19"/>
      <c r="RVM5" s="19"/>
      <c r="RVN5" s="19"/>
      <c r="RVO5" s="19"/>
      <c r="RVP5" s="19"/>
      <c r="RVQ5" s="19"/>
      <c r="RVR5" s="19"/>
      <c r="RVS5" s="19"/>
      <c r="RVT5" s="19"/>
      <c r="RVU5" s="19"/>
      <c r="RVV5" s="19"/>
      <c r="RVW5" s="19"/>
      <c r="RVX5" s="19"/>
      <c r="RVY5" s="19"/>
      <c r="RVZ5" s="19"/>
      <c r="RWA5" s="19"/>
      <c r="RWB5" s="19"/>
      <c r="RWC5" s="19"/>
      <c r="RWD5" s="19"/>
      <c r="RWE5" s="19"/>
      <c r="RWF5" s="19"/>
      <c r="RWG5" s="19"/>
      <c r="RWH5" s="19"/>
      <c r="RWI5" s="19"/>
      <c r="RWJ5" s="19"/>
      <c r="RWK5" s="19"/>
      <c r="RWL5" s="19"/>
      <c r="RWM5" s="19"/>
      <c r="RWN5" s="19"/>
      <c r="RWO5" s="19"/>
      <c r="RWP5" s="19"/>
      <c r="RWQ5" s="19"/>
      <c r="RWR5" s="19"/>
      <c r="RWS5" s="19"/>
      <c r="RWT5" s="19"/>
      <c r="RWU5" s="19"/>
      <c r="RWV5" s="19"/>
      <c r="RWW5" s="19"/>
      <c r="RWX5" s="19"/>
      <c r="RWY5" s="19"/>
      <c r="RWZ5" s="19"/>
      <c r="RXA5" s="19"/>
      <c r="RXB5" s="19"/>
      <c r="RXC5" s="19"/>
      <c r="RXD5" s="19"/>
      <c r="RXE5" s="19"/>
      <c r="RXF5" s="19"/>
      <c r="RXG5" s="19"/>
      <c r="RXH5" s="19"/>
      <c r="RXI5" s="19"/>
      <c r="RXJ5" s="19"/>
      <c r="RXK5" s="19"/>
      <c r="RXL5" s="19"/>
      <c r="RXM5" s="19"/>
      <c r="RXN5" s="19"/>
      <c r="RXO5" s="19"/>
      <c r="RXP5" s="19"/>
      <c r="RXQ5" s="19"/>
      <c r="RXR5" s="19"/>
      <c r="RXS5" s="19"/>
      <c r="RXT5" s="19"/>
      <c r="RXU5" s="19"/>
      <c r="RXV5" s="19"/>
      <c r="RXW5" s="19"/>
      <c r="RXX5" s="19"/>
      <c r="RXY5" s="19"/>
      <c r="RXZ5" s="19"/>
      <c r="RYA5" s="19"/>
      <c r="RYB5" s="19"/>
      <c r="RYC5" s="19"/>
      <c r="RYD5" s="19"/>
      <c r="RYE5" s="19"/>
      <c r="RYF5" s="19"/>
      <c r="RYG5" s="19"/>
      <c r="RYH5" s="19"/>
      <c r="RYI5" s="19"/>
      <c r="RYJ5" s="19"/>
      <c r="RYK5" s="19"/>
      <c r="RYL5" s="19"/>
      <c r="RYM5" s="19"/>
      <c r="RYN5" s="19"/>
      <c r="RYO5" s="19"/>
      <c r="RYP5" s="19"/>
      <c r="RYQ5" s="19"/>
      <c r="RYR5" s="19"/>
      <c r="RYS5" s="19"/>
      <c r="RYT5" s="19"/>
      <c r="RYU5" s="19"/>
      <c r="RYV5" s="19"/>
      <c r="RYW5" s="19"/>
      <c r="RYX5" s="19"/>
      <c r="RYY5" s="19"/>
      <c r="RYZ5" s="19"/>
      <c r="RZA5" s="19"/>
      <c r="RZB5" s="19"/>
      <c r="RZC5" s="19"/>
      <c r="RZD5" s="19"/>
      <c r="RZE5" s="19"/>
      <c r="RZF5" s="19"/>
      <c r="RZG5" s="19"/>
      <c r="RZH5" s="19"/>
      <c r="RZI5" s="19"/>
      <c r="RZJ5" s="19"/>
      <c r="RZK5" s="19"/>
      <c r="RZL5" s="19"/>
      <c r="RZM5" s="19"/>
      <c r="RZN5" s="19"/>
      <c r="RZO5" s="19"/>
      <c r="RZP5" s="19"/>
      <c r="RZQ5" s="19"/>
      <c r="RZR5" s="19"/>
      <c r="RZS5" s="19"/>
      <c r="RZT5" s="19"/>
      <c r="RZU5" s="19"/>
      <c r="RZV5" s="19"/>
      <c r="RZW5" s="19"/>
      <c r="RZX5" s="19"/>
      <c r="RZY5" s="19"/>
      <c r="RZZ5" s="19"/>
      <c r="SAA5" s="19"/>
      <c r="SAB5" s="19"/>
      <c r="SAC5" s="19"/>
      <c r="SAD5" s="19"/>
      <c r="SAE5" s="19"/>
      <c r="SAF5" s="19"/>
      <c r="SAG5" s="19"/>
      <c r="SAH5" s="19"/>
      <c r="SAI5" s="19"/>
      <c r="SAJ5" s="19"/>
      <c r="SAK5" s="19"/>
      <c r="SAL5" s="19"/>
      <c r="SAM5" s="19"/>
      <c r="SAN5" s="19"/>
      <c r="SAO5" s="19"/>
      <c r="SAP5" s="19"/>
      <c r="SAQ5" s="19"/>
      <c r="SAR5" s="19"/>
      <c r="SAS5" s="19"/>
      <c r="SAT5" s="19"/>
      <c r="SAU5" s="19"/>
      <c r="SAV5" s="19"/>
      <c r="SAW5" s="19"/>
      <c r="SAX5" s="19"/>
      <c r="SAY5" s="19"/>
      <c r="SAZ5" s="19"/>
      <c r="SBA5" s="19"/>
      <c r="SBB5" s="19"/>
      <c r="SBC5" s="19"/>
      <c r="SBD5" s="19"/>
      <c r="SBE5" s="19"/>
      <c r="SBF5" s="19"/>
      <c r="SBG5" s="19"/>
      <c r="SBH5" s="19"/>
      <c r="SBI5" s="19"/>
      <c r="SBJ5" s="19"/>
      <c r="SBK5" s="19"/>
      <c r="SBL5" s="19"/>
      <c r="SBM5" s="19"/>
      <c r="SBN5" s="19"/>
      <c r="SBO5" s="19"/>
      <c r="SBP5" s="19"/>
      <c r="SBQ5" s="19"/>
      <c r="SBR5" s="19"/>
      <c r="SBS5" s="19"/>
      <c r="SBT5" s="19"/>
      <c r="SBU5" s="19"/>
      <c r="SBV5" s="19"/>
      <c r="SBW5" s="19"/>
      <c r="SBX5" s="19"/>
      <c r="SBY5" s="19"/>
      <c r="SBZ5" s="19"/>
      <c r="SCA5" s="19"/>
      <c r="SCB5" s="19"/>
      <c r="SCC5" s="19"/>
      <c r="SCD5" s="19"/>
      <c r="SCE5" s="19"/>
      <c r="SCF5" s="19"/>
      <c r="SCG5" s="19"/>
      <c r="SCH5" s="19"/>
      <c r="SCI5" s="19"/>
      <c r="SCJ5" s="19"/>
      <c r="SCK5" s="19"/>
      <c r="SCL5" s="19"/>
      <c r="SCM5" s="19"/>
      <c r="SCN5" s="19"/>
      <c r="SCO5" s="19"/>
      <c r="SCP5" s="19"/>
      <c r="SCQ5" s="19"/>
      <c r="SCR5" s="19"/>
      <c r="SCS5" s="19"/>
      <c r="SCT5" s="19"/>
      <c r="SCU5" s="19"/>
      <c r="SCV5" s="19"/>
      <c r="SCW5" s="19"/>
      <c r="SCX5" s="19"/>
      <c r="SCY5" s="19"/>
      <c r="SCZ5" s="19"/>
      <c r="SDA5" s="19"/>
      <c r="SDB5" s="19"/>
      <c r="SDC5" s="19"/>
      <c r="SDD5" s="19"/>
      <c r="SDE5" s="19"/>
      <c r="SDF5" s="19"/>
      <c r="SDG5" s="19"/>
      <c r="SDH5" s="19"/>
      <c r="SDI5" s="19"/>
      <c r="SDJ5" s="19"/>
      <c r="SDK5" s="19"/>
      <c r="SDL5" s="19"/>
      <c r="SDM5" s="19"/>
      <c r="SDN5" s="19"/>
      <c r="SDO5" s="19"/>
      <c r="SDP5" s="19"/>
      <c r="SDQ5" s="19"/>
      <c r="SDR5" s="19"/>
      <c r="SDS5" s="19"/>
      <c r="SDT5" s="19"/>
      <c r="SDU5" s="19"/>
      <c r="SDV5" s="19"/>
      <c r="SDW5" s="19"/>
      <c r="SDX5" s="19"/>
      <c r="SDY5" s="19"/>
      <c r="SDZ5" s="19"/>
      <c r="SEA5" s="19"/>
      <c r="SEB5" s="19"/>
      <c r="SEC5" s="19"/>
      <c r="SED5" s="19"/>
      <c r="SEE5" s="19"/>
      <c r="SEF5" s="19"/>
      <c r="SEG5" s="19"/>
      <c r="SEH5" s="19"/>
      <c r="SEI5" s="19"/>
      <c r="SEJ5" s="19"/>
      <c r="SEK5" s="19"/>
      <c r="SEL5" s="19"/>
      <c r="SEM5" s="19"/>
      <c r="SEN5" s="19"/>
      <c r="SEO5" s="19"/>
      <c r="SEP5" s="19"/>
      <c r="SEQ5" s="19"/>
      <c r="SER5" s="19"/>
      <c r="SES5" s="19"/>
      <c r="SET5" s="19"/>
      <c r="SEU5" s="19"/>
      <c r="SEV5" s="19"/>
      <c r="SEW5" s="19"/>
      <c r="SEX5" s="19"/>
      <c r="SEY5" s="19"/>
      <c r="SEZ5" s="19"/>
      <c r="SFA5" s="19"/>
      <c r="SFB5" s="19"/>
      <c r="SFC5" s="19"/>
      <c r="SFD5" s="19"/>
      <c r="SFE5" s="19"/>
      <c r="SFF5" s="19"/>
      <c r="SFG5" s="19"/>
      <c r="SFH5" s="19"/>
      <c r="SFI5" s="19"/>
      <c r="SFJ5" s="19"/>
      <c r="SFK5" s="19"/>
      <c r="SFL5" s="19"/>
      <c r="SFM5" s="19"/>
      <c r="SFN5" s="19"/>
      <c r="SFO5" s="19"/>
      <c r="SFP5" s="19"/>
      <c r="SFQ5" s="19"/>
      <c r="SFR5" s="19"/>
      <c r="SFS5" s="19"/>
      <c r="SFT5" s="19"/>
      <c r="SFU5" s="19"/>
      <c r="SFV5" s="19"/>
      <c r="SFW5" s="19"/>
      <c r="SFX5" s="19"/>
      <c r="SFY5" s="19"/>
      <c r="SFZ5" s="19"/>
      <c r="SGA5" s="19"/>
      <c r="SGB5" s="19"/>
      <c r="SGC5" s="19"/>
      <c r="SGD5" s="19"/>
      <c r="SGE5" s="19"/>
      <c r="SGF5" s="19"/>
      <c r="SGG5" s="19"/>
      <c r="SGH5" s="19"/>
      <c r="SGI5" s="19"/>
      <c r="SGJ5" s="19"/>
      <c r="SGK5" s="19"/>
      <c r="SGL5" s="19"/>
      <c r="SGM5" s="19"/>
      <c r="SGN5" s="19"/>
      <c r="SGO5" s="19"/>
      <c r="SGP5" s="19"/>
      <c r="SGQ5" s="19"/>
      <c r="SGR5" s="19"/>
      <c r="SGS5" s="19"/>
      <c r="SGT5" s="19"/>
      <c r="SGU5" s="19"/>
      <c r="SGV5" s="19"/>
      <c r="SGW5" s="19"/>
      <c r="SGX5" s="19"/>
      <c r="SGY5" s="19"/>
      <c r="SGZ5" s="19"/>
      <c r="SHA5" s="19"/>
      <c r="SHB5" s="19"/>
      <c r="SHC5" s="19"/>
      <c r="SHD5" s="19"/>
      <c r="SHE5" s="19"/>
      <c r="SHF5" s="19"/>
      <c r="SHG5" s="19"/>
      <c r="SHH5" s="19"/>
      <c r="SHI5" s="19"/>
      <c r="SHJ5" s="19"/>
      <c r="SHK5" s="19"/>
      <c r="SHL5" s="19"/>
      <c r="SHM5" s="19"/>
      <c r="SHN5" s="19"/>
      <c r="SHO5" s="19"/>
      <c r="SHP5" s="19"/>
      <c r="SHQ5" s="19"/>
      <c r="SHR5" s="19"/>
      <c r="SHS5" s="19"/>
      <c r="SHT5" s="19"/>
      <c r="SHU5" s="19"/>
      <c r="SHV5" s="19"/>
      <c r="SHW5" s="19"/>
      <c r="SHX5" s="19"/>
      <c r="SHY5" s="19"/>
      <c r="SHZ5" s="19"/>
      <c r="SIA5" s="19"/>
      <c r="SIB5" s="19"/>
      <c r="SIC5" s="19"/>
      <c r="SID5" s="19"/>
      <c r="SIE5" s="19"/>
      <c r="SIF5" s="19"/>
      <c r="SIG5" s="19"/>
      <c r="SIH5" s="19"/>
      <c r="SII5" s="19"/>
      <c r="SIJ5" s="19"/>
      <c r="SIK5" s="19"/>
      <c r="SIL5" s="19"/>
      <c r="SIM5" s="19"/>
      <c r="SIN5" s="19"/>
      <c r="SIO5" s="19"/>
      <c r="SIP5" s="19"/>
      <c r="SIQ5" s="19"/>
      <c r="SIR5" s="19"/>
      <c r="SIS5" s="19"/>
      <c r="SIT5" s="19"/>
      <c r="SIU5" s="19"/>
      <c r="SIV5" s="19"/>
      <c r="SIW5" s="19"/>
      <c r="SIX5" s="19"/>
      <c r="SIY5" s="19"/>
      <c r="SIZ5" s="19"/>
      <c r="SJA5" s="19"/>
      <c r="SJB5" s="19"/>
      <c r="SJC5" s="19"/>
      <c r="SJD5" s="19"/>
      <c r="SJE5" s="19"/>
      <c r="SJF5" s="19"/>
      <c r="SJG5" s="19"/>
      <c r="SJH5" s="19"/>
      <c r="SJI5" s="19"/>
      <c r="SJJ5" s="19"/>
      <c r="SJK5" s="19"/>
      <c r="SJL5" s="19"/>
      <c r="SJM5" s="19"/>
      <c r="SJN5" s="19"/>
      <c r="SJO5" s="19"/>
      <c r="SJP5" s="19"/>
      <c r="SJQ5" s="19"/>
      <c r="SJR5" s="19"/>
      <c r="SJS5" s="19"/>
      <c r="SJT5" s="19"/>
      <c r="SJU5" s="19"/>
      <c r="SJV5" s="19"/>
      <c r="SJW5" s="19"/>
      <c r="SJX5" s="19"/>
      <c r="SJY5" s="19"/>
      <c r="SJZ5" s="19"/>
      <c r="SKA5" s="19"/>
      <c r="SKB5" s="19"/>
      <c r="SKC5" s="19"/>
      <c r="SKD5" s="19"/>
      <c r="SKE5" s="19"/>
      <c r="SKF5" s="19"/>
      <c r="SKG5" s="19"/>
      <c r="SKH5" s="19"/>
      <c r="SKI5" s="19"/>
      <c r="SKJ5" s="19"/>
      <c r="SKK5" s="19"/>
      <c r="SKL5" s="19"/>
      <c r="SKM5" s="19"/>
      <c r="SKN5" s="19"/>
      <c r="SKO5" s="19"/>
      <c r="SKP5" s="19"/>
      <c r="SKQ5" s="19"/>
      <c r="SKR5" s="19"/>
      <c r="SKS5" s="19"/>
      <c r="SKT5" s="19"/>
      <c r="SKU5" s="19"/>
      <c r="SKV5" s="19"/>
      <c r="SKW5" s="19"/>
      <c r="SKX5" s="19"/>
      <c r="SKY5" s="19"/>
      <c r="SKZ5" s="19"/>
      <c r="SLA5" s="19"/>
      <c r="SLB5" s="19"/>
      <c r="SLC5" s="19"/>
      <c r="SLD5" s="19"/>
      <c r="SLE5" s="19"/>
      <c r="SLF5" s="19"/>
      <c r="SLG5" s="19"/>
      <c r="SLH5" s="19"/>
      <c r="SLI5" s="19"/>
      <c r="SLJ5" s="19"/>
      <c r="SLK5" s="19"/>
      <c r="SLL5" s="19"/>
      <c r="SLM5" s="19"/>
      <c r="SLN5" s="19"/>
      <c r="SLO5" s="19"/>
      <c r="SLP5" s="19"/>
      <c r="SLQ5" s="19"/>
      <c r="SLR5" s="19"/>
      <c r="SLS5" s="19"/>
      <c r="SLT5" s="19"/>
      <c r="SLU5" s="19"/>
      <c r="SLV5" s="19"/>
      <c r="SLW5" s="19"/>
      <c r="SLX5" s="19"/>
      <c r="SLY5" s="19"/>
      <c r="SLZ5" s="19"/>
      <c r="SMA5" s="19"/>
      <c r="SMB5" s="19"/>
      <c r="SMC5" s="19"/>
      <c r="SMD5" s="19"/>
      <c r="SME5" s="19"/>
      <c r="SMF5" s="19"/>
      <c r="SMG5" s="19"/>
      <c r="SMH5" s="19"/>
      <c r="SMI5" s="19"/>
      <c r="SMJ5" s="19"/>
      <c r="SMK5" s="19"/>
      <c r="SML5" s="19"/>
      <c r="SMM5" s="19"/>
      <c r="SMN5" s="19"/>
      <c r="SMO5" s="19"/>
      <c r="SMP5" s="19"/>
      <c r="SMQ5" s="19"/>
      <c r="SMR5" s="19"/>
      <c r="SMS5" s="19"/>
      <c r="SMT5" s="19"/>
      <c r="SMU5" s="19"/>
      <c r="SMV5" s="19"/>
      <c r="SMW5" s="19"/>
      <c r="SMX5" s="19"/>
      <c r="SMY5" s="19"/>
      <c r="SMZ5" s="19"/>
      <c r="SNA5" s="19"/>
      <c r="SNB5" s="19"/>
      <c r="SNC5" s="19"/>
      <c r="SND5" s="19"/>
      <c r="SNE5" s="19"/>
      <c r="SNF5" s="19"/>
      <c r="SNG5" s="19"/>
      <c r="SNH5" s="19"/>
      <c r="SNI5" s="19"/>
      <c r="SNJ5" s="19"/>
      <c r="SNK5" s="19"/>
      <c r="SNL5" s="19"/>
      <c r="SNM5" s="19"/>
      <c r="SNN5" s="19"/>
      <c r="SNO5" s="19"/>
      <c r="SNP5" s="19"/>
      <c r="SNQ5" s="19"/>
      <c r="SNR5" s="19"/>
      <c r="SNS5" s="19"/>
      <c r="SNT5" s="19"/>
      <c r="SNU5" s="19"/>
      <c r="SNV5" s="19"/>
      <c r="SNW5" s="19"/>
      <c r="SNX5" s="19"/>
      <c r="SNY5" s="19"/>
      <c r="SNZ5" s="19"/>
      <c r="SOA5" s="19"/>
      <c r="SOB5" s="19"/>
      <c r="SOC5" s="19"/>
      <c r="SOD5" s="19"/>
      <c r="SOE5" s="19"/>
      <c r="SOF5" s="19"/>
      <c r="SOG5" s="19"/>
      <c r="SOH5" s="19"/>
      <c r="SOI5" s="19"/>
      <c r="SOJ5" s="19"/>
      <c r="SOK5" s="19"/>
      <c r="SOL5" s="19"/>
      <c r="SOM5" s="19"/>
      <c r="SON5" s="19"/>
      <c r="SOO5" s="19"/>
      <c r="SOP5" s="19"/>
      <c r="SOQ5" s="19"/>
      <c r="SOR5" s="19"/>
      <c r="SOS5" s="19"/>
      <c r="SOT5" s="19"/>
      <c r="SOU5" s="19"/>
      <c r="SOV5" s="19"/>
      <c r="SOW5" s="19"/>
      <c r="SOX5" s="19"/>
      <c r="SOY5" s="19"/>
      <c r="SOZ5" s="19"/>
      <c r="SPA5" s="19"/>
      <c r="SPB5" s="19"/>
      <c r="SPC5" s="19"/>
      <c r="SPD5" s="19"/>
      <c r="SPE5" s="19"/>
      <c r="SPF5" s="19"/>
      <c r="SPG5" s="19"/>
      <c r="SPH5" s="19"/>
      <c r="SPI5" s="19"/>
      <c r="SPJ5" s="19"/>
      <c r="SPK5" s="19"/>
      <c r="SPL5" s="19"/>
      <c r="SPM5" s="19"/>
      <c r="SPN5" s="19"/>
      <c r="SPO5" s="19"/>
      <c r="SPP5" s="19"/>
      <c r="SPQ5" s="19"/>
      <c r="SPR5" s="19"/>
      <c r="SPS5" s="19"/>
      <c r="SPT5" s="19"/>
      <c r="SPU5" s="19"/>
      <c r="SPV5" s="19"/>
      <c r="SPW5" s="19"/>
      <c r="SPX5" s="19"/>
      <c r="SPY5" s="19"/>
      <c r="SPZ5" s="19"/>
      <c r="SQA5" s="19"/>
      <c r="SQB5" s="19"/>
      <c r="SQC5" s="19"/>
      <c r="SQD5" s="19"/>
      <c r="SQE5" s="19"/>
      <c r="SQF5" s="19"/>
      <c r="SQG5" s="19"/>
      <c r="SQH5" s="19"/>
      <c r="SQI5" s="19"/>
      <c r="SQJ5" s="19"/>
      <c r="SQK5" s="19"/>
      <c r="SQL5" s="19"/>
      <c r="SQM5" s="19"/>
      <c r="SQN5" s="19"/>
      <c r="SQO5" s="19"/>
      <c r="SQP5" s="19"/>
      <c r="SQQ5" s="19"/>
      <c r="SQR5" s="19"/>
      <c r="SQS5" s="19"/>
      <c r="SQT5" s="19"/>
      <c r="SQU5" s="19"/>
      <c r="SQV5" s="19"/>
      <c r="SQW5" s="19"/>
      <c r="SQX5" s="19"/>
      <c r="SQY5" s="19"/>
      <c r="SQZ5" s="19"/>
      <c r="SRA5" s="19"/>
      <c r="SRB5" s="19"/>
      <c r="SRC5" s="19"/>
      <c r="SRD5" s="19"/>
      <c r="SRE5" s="19"/>
      <c r="SRF5" s="19"/>
      <c r="SRG5" s="19"/>
      <c r="SRH5" s="19"/>
      <c r="SRI5" s="19"/>
      <c r="SRJ5" s="19"/>
      <c r="SRK5" s="19"/>
      <c r="SRL5" s="19"/>
      <c r="SRM5" s="19"/>
      <c r="SRN5" s="19"/>
      <c r="SRO5" s="19"/>
      <c r="SRP5" s="19"/>
      <c r="SRQ5" s="19"/>
      <c r="SRR5" s="19"/>
      <c r="SRS5" s="19"/>
      <c r="SRT5" s="19"/>
      <c r="SRU5" s="19"/>
      <c r="SRV5" s="19"/>
      <c r="SRW5" s="19"/>
      <c r="SRX5" s="19"/>
      <c r="SRY5" s="19"/>
      <c r="SRZ5" s="19"/>
      <c r="SSA5" s="19"/>
      <c r="SSB5" s="19"/>
      <c r="SSC5" s="19"/>
      <c r="SSD5" s="19"/>
      <c r="SSE5" s="19"/>
      <c r="SSF5" s="19"/>
      <c r="SSG5" s="19"/>
      <c r="SSH5" s="19"/>
      <c r="SSI5" s="19"/>
      <c r="SSJ5" s="19"/>
      <c r="SSK5" s="19"/>
      <c r="SSL5" s="19"/>
      <c r="SSM5" s="19"/>
      <c r="SSN5" s="19"/>
      <c r="SSO5" s="19"/>
      <c r="SSP5" s="19"/>
      <c r="SSQ5" s="19"/>
      <c r="SSR5" s="19"/>
      <c r="SSS5" s="19"/>
      <c r="SST5" s="19"/>
      <c r="SSU5" s="19"/>
      <c r="SSV5" s="19"/>
      <c r="SSW5" s="19"/>
      <c r="SSX5" s="19"/>
      <c r="SSY5" s="19"/>
      <c r="SSZ5" s="19"/>
      <c r="STA5" s="19"/>
      <c r="STB5" s="19"/>
      <c r="STC5" s="19"/>
      <c r="STD5" s="19"/>
      <c r="STE5" s="19"/>
      <c r="STF5" s="19"/>
      <c r="STG5" s="19"/>
      <c r="STH5" s="19"/>
      <c r="STI5" s="19"/>
      <c r="STJ5" s="19"/>
      <c r="STK5" s="19"/>
      <c r="STL5" s="19"/>
      <c r="STM5" s="19"/>
      <c r="STN5" s="19"/>
      <c r="STO5" s="19"/>
      <c r="STP5" s="19"/>
      <c r="STQ5" s="19"/>
      <c r="STR5" s="19"/>
      <c r="STS5" s="19"/>
      <c r="STT5" s="19"/>
      <c r="STU5" s="19"/>
      <c r="STV5" s="19"/>
      <c r="STW5" s="19"/>
      <c r="STX5" s="19"/>
      <c r="STY5" s="19"/>
      <c r="STZ5" s="19"/>
      <c r="SUA5" s="19"/>
      <c r="SUB5" s="19"/>
      <c r="SUC5" s="19"/>
      <c r="SUD5" s="19"/>
      <c r="SUE5" s="19"/>
      <c r="SUF5" s="19"/>
      <c r="SUG5" s="19"/>
      <c r="SUH5" s="19"/>
      <c r="SUI5" s="19"/>
      <c r="SUJ5" s="19"/>
      <c r="SUK5" s="19"/>
      <c r="SUL5" s="19"/>
      <c r="SUM5" s="19"/>
      <c r="SUN5" s="19"/>
      <c r="SUO5" s="19"/>
      <c r="SUP5" s="19"/>
      <c r="SUQ5" s="19"/>
      <c r="SUR5" s="19"/>
      <c r="SUS5" s="19"/>
      <c r="SUT5" s="19"/>
      <c r="SUU5" s="19"/>
      <c r="SUV5" s="19"/>
      <c r="SUW5" s="19"/>
      <c r="SUX5" s="19"/>
      <c r="SUY5" s="19"/>
      <c r="SUZ5" s="19"/>
      <c r="SVA5" s="19"/>
      <c r="SVB5" s="19"/>
      <c r="SVC5" s="19"/>
      <c r="SVD5" s="19"/>
      <c r="SVE5" s="19"/>
      <c r="SVF5" s="19"/>
      <c r="SVG5" s="19"/>
      <c r="SVH5" s="19"/>
      <c r="SVI5" s="19"/>
      <c r="SVJ5" s="19"/>
      <c r="SVK5" s="19"/>
      <c r="SVL5" s="19"/>
      <c r="SVM5" s="19"/>
      <c r="SVN5" s="19"/>
      <c r="SVO5" s="19"/>
      <c r="SVP5" s="19"/>
      <c r="SVQ5" s="19"/>
      <c r="SVR5" s="19"/>
      <c r="SVS5" s="19"/>
      <c r="SVT5" s="19"/>
      <c r="SVU5" s="19"/>
      <c r="SVV5" s="19"/>
      <c r="SVW5" s="19"/>
      <c r="SVX5" s="19"/>
      <c r="SVY5" s="19"/>
      <c r="SVZ5" s="19"/>
      <c r="SWA5" s="19"/>
      <c r="SWB5" s="19"/>
      <c r="SWC5" s="19"/>
      <c r="SWD5" s="19"/>
      <c r="SWE5" s="19"/>
      <c r="SWF5" s="19"/>
      <c r="SWG5" s="19"/>
      <c r="SWH5" s="19"/>
      <c r="SWI5" s="19"/>
      <c r="SWJ5" s="19"/>
      <c r="SWK5" s="19"/>
      <c r="SWL5" s="19"/>
      <c r="SWM5" s="19"/>
      <c r="SWN5" s="19"/>
      <c r="SWO5" s="19"/>
      <c r="SWP5" s="19"/>
      <c r="SWQ5" s="19"/>
      <c r="SWR5" s="19"/>
      <c r="SWS5" s="19"/>
      <c r="SWT5" s="19"/>
      <c r="SWU5" s="19"/>
      <c r="SWV5" s="19"/>
      <c r="SWW5" s="19"/>
      <c r="SWX5" s="19"/>
      <c r="SWY5" s="19"/>
      <c r="SWZ5" s="19"/>
      <c r="SXA5" s="19"/>
      <c r="SXB5" s="19"/>
      <c r="SXC5" s="19"/>
      <c r="SXD5" s="19"/>
      <c r="SXE5" s="19"/>
      <c r="SXF5" s="19"/>
      <c r="SXG5" s="19"/>
      <c r="SXH5" s="19"/>
      <c r="SXI5" s="19"/>
      <c r="SXJ5" s="19"/>
      <c r="SXK5" s="19"/>
      <c r="SXL5" s="19"/>
      <c r="SXM5" s="19"/>
      <c r="SXN5" s="19"/>
      <c r="SXO5" s="19"/>
      <c r="SXP5" s="19"/>
      <c r="SXQ5" s="19"/>
      <c r="SXR5" s="19"/>
      <c r="SXS5" s="19"/>
      <c r="SXT5" s="19"/>
      <c r="SXU5" s="19"/>
      <c r="SXV5" s="19"/>
      <c r="SXW5" s="19"/>
      <c r="SXX5" s="19"/>
      <c r="SXY5" s="19"/>
      <c r="SXZ5" s="19"/>
      <c r="SYA5" s="19"/>
      <c r="SYB5" s="19"/>
      <c r="SYC5" s="19"/>
      <c r="SYD5" s="19"/>
      <c r="SYE5" s="19"/>
      <c r="SYF5" s="19"/>
      <c r="SYG5" s="19"/>
      <c r="SYH5" s="19"/>
      <c r="SYI5" s="19"/>
      <c r="SYJ5" s="19"/>
      <c r="SYK5" s="19"/>
      <c r="SYL5" s="19"/>
      <c r="SYM5" s="19"/>
      <c r="SYN5" s="19"/>
      <c r="SYO5" s="19"/>
      <c r="SYP5" s="19"/>
      <c r="SYQ5" s="19"/>
      <c r="SYR5" s="19"/>
      <c r="SYS5" s="19"/>
      <c r="SYT5" s="19"/>
      <c r="SYU5" s="19"/>
      <c r="SYV5" s="19"/>
      <c r="SYW5" s="19"/>
      <c r="SYX5" s="19"/>
      <c r="SYY5" s="19"/>
      <c r="SYZ5" s="19"/>
      <c r="SZA5" s="19"/>
      <c r="SZB5" s="19"/>
      <c r="SZC5" s="19"/>
      <c r="SZD5" s="19"/>
      <c r="SZE5" s="19"/>
      <c r="SZF5" s="19"/>
      <c r="SZG5" s="19"/>
      <c r="SZH5" s="19"/>
      <c r="SZI5" s="19"/>
      <c r="SZJ5" s="19"/>
      <c r="SZK5" s="19"/>
      <c r="SZL5" s="19"/>
      <c r="SZM5" s="19"/>
      <c r="SZN5" s="19"/>
      <c r="SZO5" s="19"/>
      <c r="SZP5" s="19"/>
      <c r="SZQ5" s="19"/>
      <c r="SZR5" s="19"/>
      <c r="SZS5" s="19"/>
      <c r="SZT5" s="19"/>
      <c r="SZU5" s="19"/>
      <c r="SZV5" s="19"/>
      <c r="SZW5" s="19"/>
      <c r="SZX5" s="19"/>
      <c r="SZY5" s="19"/>
      <c r="SZZ5" s="19"/>
      <c r="TAA5" s="19"/>
      <c r="TAB5" s="19"/>
      <c r="TAC5" s="19"/>
      <c r="TAD5" s="19"/>
      <c r="TAE5" s="19"/>
      <c r="TAF5" s="19"/>
      <c r="TAG5" s="19"/>
      <c r="TAH5" s="19"/>
      <c r="TAI5" s="19"/>
      <c r="TAJ5" s="19"/>
      <c r="TAK5" s="19"/>
      <c r="TAL5" s="19"/>
      <c r="TAM5" s="19"/>
      <c r="TAN5" s="19"/>
      <c r="TAO5" s="19"/>
      <c r="TAP5" s="19"/>
      <c r="TAQ5" s="19"/>
      <c r="TAR5" s="19"/>
      <c r="TAS5" s="19"/>
      <c r="TAT5" s="19"/>
      <c r="TAU5" s="19"/>
      <c r="TAV5" s="19"/>
      <c r="TAW5" s="19"/>
      <c r="TAX5" s="19"/>
      <c r="TAY5" s="19"/>
      <c r="TAZ5" s="19"/>
      <c r="TBA5" s="19"/>
      <c r="TBB5" s="19"/>
      <c r="TBC5" s="19"/>
      <c r="TBD5" s="19"/>
      <c r="TBE5" s="19"/>
      <c r="TBF5" s="19"/>
      <c r="TBG5" s="19"/>
      <c r="TBH5" s="19"/>
      <c r="TBI5" s="19"/>
      <c r="TBJ5" s="19"/>
      <c r="TBK5" s="19"/>
      <c r="TBL5" s="19"/>
      <c r="TBM5" s="19"/>
      <c r="TBN5" s="19"/>
      <c r="TBO5" s="19"/>
      <c r="TBP5" s="19"/>
      <c r="TBQ5" s="19"/>
      <c r="TBR5" s="19"/>
      <c r="TBS5" s="19"/>
      <c r="TBT5" s="19"/>
      <c r="TBU5" s="19"/>
      <c r="TBV5" s="19"/>
      <c r="TBW5" s="19"/>
      <c r="TBX5" s="19"/>
      <c r="TBY5" s="19"/>
      <c r="TBZ5" s="19"/>
      <c r="TCA5" s="19"/>
      <c r="TCB5" s="19"/>
      <c r="TCC5" s="19"/>
      <c r="TCD5" s="19"/>
      <c r="TCE5" s="19"/>
      <c r="TCF5" s="19"/>
      <c r="TCG5" s="19"/>
      <c r="TCH5" s="19"/>
      <c r="TCI5" s="19"/>
      <c r="TCJ5" s="19"/>
      <c r="TCK5" s="19"/>
      <c r="TCL5" s="19"/>
      <c r="TCM5" s="19"/>
      <c r="TCN5" s="19"/>
      <c r="TCO5" s="19"/>
      <c r="TCP5" s="19"/>
      <c r="TCQ5" s="19"/>
      <c r="TCR5" s="19"/>
      <c r="TCS5" s="19"/>
      <c r="TCT5" s="19"/>
      <c r="TCU5" s="19"/>
      <c r="TCV5" s="19"/>
      <c r="TCW5" s="19"/>
      <c r="TCX5" s="19"/>
      <c r="TCY5" s="19"/>
      <c r="TCZ5" s="19"/>
      <c r="TDA5" s="19"/>
      <c r="TDB5" s="19"/>
      <c r="TDC5" s="19"/>
      <c r="TDD5" s="19"/>
      <c r="TDE5" s="19"/>
      <c r="TDF5" s="19"/>
      <c r="TDG5" s="19"/>
      <c r="TDH5" s="19"/>
      <c r="TDI5" s="19"/>
      <c r="TDJ5" s="19"/>
      <c r="TDK5" s="19"/>
      <c r="TDL5" s="19"/>
      <c r="TDM5" s="19"/>
      <c r="TDN5" s="19"/>
      <c r="TDO5" s="19"/>
      <c r="TDP5" s="19"/>
      <c r="TDQ5" s="19"/>
      <c r="TDR5" s="19"/>
      <c r="TDS5" s="19"/>
      <c r="TDT5" s="19"/>
      <c r="TDU5" s="19"/>
      <c r="TDV5" s="19"/>
      <c r="TDW5" s="19"/>
      <c r="TDX5" s="19"/>
      <c r="TDY5" s="19"/>
      <c r="TDZ5" s="19"/>
      <c r="TEA5" s="19"/>
      <c r="TEB5" s="19"/>
      <c r="TEC5" s="19"/>
      <c r="TED5" s="19"/>
      <c r="TEE5" s="19"/>
      <c r="TEF5" s="19"/>
      <c r="TEG5" s="19"/>
      <c r="TEH5" s="19"/>
      <c r="TEI5" s="19"/>
      <c r="TEJ5" s="19"/>
      <c r="TEK5" s="19"/>
      <c r="TEL5" s="19"/>
      <c r="TEM5" s="19"/>
      <c r="TEN5" s="19"/>
      <c r="TEO5" s="19"/>
      <c r="TEP5" s="19"/>
      <c r="TEQ5" s="19"/>
      <c r="TER5" s="19"/>
      <c r="TES5" s="19"/>
      <c r="TET5" s="19"/>
      <c r="TEU5" s="19"/>
      <c r="TEV5" s="19"/>
      <c r="TEW5" s="19"/>
      <c r="TEX5" s="19"/>
      <c r="TEY5" s="19"/>
      <c r="TEZ5" s="19"/>
      <c r="TFA5" s="19"/>
      <c r="TFB5" s="19"/>
      <c r="TFC5" s="19"/>
      <c r="TFD5" s="19"/>
      <c r="TFE5" s="19"/>
      <c r="TFF5" s="19"/>
      <c r="TFG5" s="19"/>
      <c r="TFH5" s="19"/>
      <c r="TFI5" s="19"/>
      <c r="TFJ5" s="19"/>
      <c r="TFK5" s="19"/>
      <c r="TFL5" s="19"/>
      <c r="TFM5" s="19"/>
      <c r="TFN5" s="19"/>
      <c r="TFO5" s="19"/>
      <c r="TFP5" s="19"/>
      <c r="TFQ5" s="19"/>
      <c r="TFR5" s="19"/>
      <c r="TFS5" s="19"/>
      <c r="TFT5" s="19"/>
      <c r="TFU5" s="19"/>
      <c r="TFV5" s="19"/>
      <c r="TFW5" s="19"/>
      <c r="TFX5" s="19"/>
      <c r="TFY5" s="19"/>
      <c r="TFZ5" s="19"/>
      <c r="TGA5" s="19"/>
      <c r="TGB5" s="19"/>
      <c r="TGC5" s="19"/>
      <c r="TGD5" s="19"/>
      <c r="TGE5" s="19"/>
      <c r="TGF5" s="19"/>
      <c r="TGG5" s="19"/>
      <c r="TGH5" s="19"/>
      <c r="TGI5" s="19"/>
      <c r="TGJ5" s="19"/>
      <c r="TGK5" s="19"/>
      <c r="TGL5" s="19"/>
      <c r="TGM5" s="19"/>
      <c r="TGN5" s="19"/>
      <c r="TGO5" s="19"/>
      <c r="TGP5" s="19"/>
      <c r="TGQ5" s="19"/>
      <c r="TGR5" s="19"/>
      <c r="TGS5" s="19"/>
      <c r="TGT5" s="19"/>
      <c r="TGU5" s="19"/>
      <c r="TGV5" s="19"/>
      <c r="TGW5" s="19"/>
      <c r="TGX5" s="19"/>
      <c r="TGY5" s="19"/>
      <c r="TGZ5" s="19"/>
      <c r="THA5" s="19"/>
      <c r="THB5" s="19"/>
      <c r="THC5" s="19"/>
      <c r="THD5" s="19"/>
      <c r="THE5" s="19"/>
      <c r="THF5" s="19"/>
      <c r="THG5" s="19"/>
      <c r="THH5" s="19"/>
      <c r="THI5" s="19"/>
      <c r="THJ5" s="19"/>
      <c r="THK5" s="19"/>
      <c r="THL5" s="19"/>
      <c r="THM5" s="19"/>
      <c r="THN5" s="19"/>
      <c r="THO5" s="19"/>
      <c r="THP5" s="19"/>
      <c r="THQ5" s="19"/>
      <c r="THR5" s="19"/>
      <c r="THS5" s="19"/>
      <c r="THT5" s="19"/>
      <c r="THU5" s="19"/>
      <c r="THV5" s="19"/>
      <c r="THW5" s="19"/>
      <c r="THX5" s="19"/>
      <c r="THY5" s="19"/>
      <c r="THZ5" s="19"/>
      <c r="TIA5" s="19"/>
      <c r="TIB5" s="19"/>
      <c r="TIC5" s="19"/>
      <c r="TID5" s="19"/>
      <c r="TIE5" s="19"/>
      <c r="TIF5" s="19"/>
      <c r="TIG5" s="19"/>
      <c r="TIH5" s="19"/>
      <c r="TII5" s="19"/>
      <c r="TIJ5" s="19"/>
      <c r="TIK5" s="19"/>
      <c r="TIL5" s="19"/>
      <c r="TIM5" s="19"/>
      <c r="TIN5" s="19"/>
      <c r="TIO5" s="19"/>
      <c r="TIP5" s="19"/>
      <c r="TIQ5" s="19"/>
      <c r="TIR5" s="19"/>
      <c r="TIS5" s="19"/>
      <c r="TIT5" s="19"/>
      <c r="TIU5" s="19"/>
      <c r="TIV5" s="19"/>
      <c r="TIW5" s="19"/>
      <c r="TIX5" s="19"/>
      <c r="TIY5" s="19"/>
      <c r="TIZ5" s="19"/>
      <c r="TJA5" s="19"/>
      <c r="TJB5" s="19"/>
      <c r="TJC5" s="19"/>
      <c r="TJD5" s="19"/>
      <c r="TJE5" s="19"/>
      <c r="TJF5" s="19"/>
      <c r="TJG5" s="19"/>
      <c r="TJH5" s="19"/>
      <c r="TJI5" s="19"/>
      <c r="TJJ5" s="19"/>
      <c r="TJK5" s="19"/>
      <c r="TJL5" s="19"/>
      <c r="TJM5" s="19"/>
      <c r="TJN5" s="19"/>
      <c r="TJO5" s="19"/>
      <c r="TJP5" s="19"/>
      <c r="TJQ5" s="19"/>
      <c r="TJR5" s="19"/>
      <c r="TJS5" s="19"/>
      <c r="TJT5" s="19"/>
      <c r="TJU5" s="19"/>
      <c r="TJV5" s="19"/>
      <c r="TJW5" s="19"/>
      <c r="TJX5" s="19"/>
      <c r="TJY5" s="19"/>
      <c r="TJZ5" s="19"/>
      <c r="TKA5" s="19"/>
      <c r="TKB5" s="19"/>
      <c r="TKC5" s="19"/>
      <c r="TKD5" s="19"/>
      <c r="TKE5" s="19"/>
      <c r="TKF5" s="19"/>
      <c r="TKG5" s="19"/>
      <c r="TKH5" s="19"/>
      <c r="TKI5" s="19"/>
      <c r="TKJ5" s="19"/>
      <c r="TKK5" s="19"/>
      <c r="TKL5" s="19"/>
      <c r="TKM5" s="19"/>
      <c r="TKN5" s="19"/>
      <c r="TKO5" s="19"/>
      <c r="TKP5" s="19"/>
      <c r="TKQ5" s="19"/>
      <c r="TKR5" s="19"/>
      <c r="TKS5" s="19"/>
      <c r="TKT5" s="19"/>
      <c r="TKU5" s="19"/>
      <c r="TKV5" s="19"/>
      <c r="TKW5" s="19"/>
      <c r="TKX5" s="19"/>
      <c r="TKY5" s="19"/>
      <c r="TKZ5" s="19"/>
      <c r="TLA5" s="19"/>
      <c r="TLB5" s="19"/>
      <c r="TLC5" s="19"/>
      <c r="TLD5" s="19"/>
      <c r="TLE5" s="19"/>
      <c r="TLF5" s="19"/>
      <c r="TLG5" s="19"/>
      <c r="TLH5" s="19"/>
      <c r="TLI5" s="19"/>
      <c r="TLJ5" s="19"/>
      <c r="TLK5" s="19"/>
      <c r="TLL5" s="19"/>
      <c r="TLM5" s="19"/>
      <c r="TLN5" s="19"/>
      <c r="TLO5" s="19"/>
      <c r="TLP5" s="19"/>
      <c r="TLQ5" s="19"/>
      <c r="TLR5" s="19"/>
      <c r="TLS5" s="19"/>
      <c r="TLT5" s="19"/>
      <c r="TLU5" s="19"/>
      <c r="TLV5" s="19"/>
      <c r="TLW5" s="19"/>
      <c r="TLX5" s="19"/>
      <c r="TLY5" s="19"/>
      <c r="TLZ5" s="19"/>
      <c r="TMA5" s="19"/>
      <c r="TMB5" s="19"/>
      <c r="TMC5" s="19"/>
      <c r="TMD5" s="19"/>
      <c r="TME5" s="19"/>
      <c r="TMF5" s="19"/>
      <c r="TMG5" s="19"/>
      <c r="TMH5" s="19"/>
      <c r="TMI5" s="19"/>
      <c r="TMJ5" s="19"/>
      <c r="TMK5" s="19"/>
      <c r="TML5" s="19"/>
      <c r="TMM5" s="19"/>
      <c r="TMN5" s="19"/>
      <c r="TMO5" s="19"/>
      <c r="TMP5" s="19"/>
      <c r="TMQ5" s="19"/>
      <c r="TMR5" s="19"/>
      <c r="TMS5" s="19"/>
      <c r="TMT5" s="19"/>
      <c r="TMU5" s="19"/>
      <c r="TMV5" s="19"/>
      <c r="TMW5" s="19"/>
      <c r="TMX5" s="19"/>
      <c r="TMY5" s="19"/>
      <c r="TMZ5" s="19"/>
      <c r="TNA5" s="19"/>
      <c r="TNB5" s="19"/>
      <c r="TNC5" s="19"/>
      <c r="TND5" s="19"/>
      <c r="TNE5" s="19"/>
      <c r="TNF5" s="19"/>
      <c r="TNG5" s="19"/>
      <c r="TNH5" s="19"/>
      <c r="TNI5" s="19"/>
      <c r="TNJ5" s="19"/>
      <c r="TNK5" s="19"/>
      <c r="TNL5" s="19"/>
      <c r="TNM5" s="19"/>
      <c r="TNN5" s="19"/>
      <c r="TNO5" s="19"/>
      <c r="TNP5" s="19"/>
      <c r="TNQ5" s="19"/>
      <c r="TNR5" s="19"/>
      <c r="TNS5" s="19"/>
      <c r="TNT5" s="19"/>
      <c r="TNU5" s="19"/>
      <c r="TNV5" s="19"/>
      <c r="TNW5" s="19"/>
      <c r="TNX5" s="19"/>
      <c r="TNY5" s="19"/>
      <c r="TNZ5" s="19"/>
      <c r="TOA5" s="19"/>
      <c r="TOB5" s="19"/>
      <c r="TOC5" s="19"/>
      <c r="TOD5" s="19"/>
      <c r="TOE5" s="19"/>
      <c r="TOF5" s="19"/>
      <c r="TOG5" s="19"/>
      <c r="TOH5" s="19"/>
      <c r="TOI5" s="19"/>
      <c r="TOJ5" s="19"/>
      <c r="TOK5" s="19"/>
      <c r="TOL5" s="19"/>
      <c r="TOM5" s="19"/>
      <c r="TON5" s="19"/>
      <c r="TOO5" s="19"/>
      <c r="TOP5" s="19"/>
      <c r="TOQ5" s="19"/>
      <c r="TOR5" s="19"/>
      <c r="TOS5" s="19"/>
      <c r="TOT5" s="19"/>
      <c r="TOU5" s="19"/>
      <c r="TOV5" s="19"/>
      <c r="TOW5" s="19"/>
      <c r="TOX5" s="19"/>
      <c r="TOY5" s="19"/>
      <c r="TOZ5" s="19"/>
      <c r="TPA5" s="19"/>
      <c r="TPB5" s="19"/>
      <c r="TPC5" s="19"/>
      <c r="TPD5" s="19"/>
      <c r="TPE5" s="19"/>
      <c r="TPF5" s="19"/>
      <c r="TPG5" s="19"/>
      <c r="TPH5" s="19"/>
      <c r="TPI5" s="19"/>
      <c r="TPJ5" s="19"/>
      <c r="TPK5" s="19"/>
      <c r="TPL5" s="19"/>
      <c r="TPM5" s="19"/>
      <c r="TPN5" s="19"/>
      <c r="TPO5" s="19"/>
      <c r="TPP5" s="19"/>
      <c r="TPQ5" s="19"/>
      <c r="TPR5" s="19"/>
      <c r="TPS5" s="19"/>
      <c r="TPT5" s="19"/>
      <c r="TPU5" s="19"/>
      <c r="TPV5" s="19"/>
      <c r="TPW5" s="19"/>
      <c r="TPX5" s="19"/>
      <c r="TPY5" s="19"/>
      <c r="TPZ5" s="19"/>
      <c r="TQA5" s="19"/>
      <c r="TQB5" s="19"/>
      <c r="TQC5" s="19"/>
      <c r="TQD5" s="19"/>
      <c r="TQE5" s="19"/>
      <c r="TQF5" s="19"/>
      <c r="TQG5" s="19"/>
      <c r="TQH5" s="19"/>
      <c r="TQI5" s="19"/>
      <c r="TQJ5" s="19"/>
      <c r="TQK5" s="19"/>
      <c r="TQL5" s="19"/>
      <c r="TQM5" s="19"/>
      <c r="TQN5" s="19"/>
      <c r="TQO5" s="19"/>
      <c r="TQP5" s="19"/>
      <c r="TQQ5" s="19"/>
      <c r="TQR5" s="19"/>
      <c r="TQS5" s="19"/>
      <c r="TQT5" s="19"/>
      <c r="TQU5" s="19"/>
      <c r="TQV5" s="19"/>
      <c r="TQW5" s="19"/>
      <c r="TQX5" s="19"/>
      <c r="TQY5" s="19"/>
      <c r="TQZ5" s="19"/>
      <c r="TRA5" s="19"/>
      <c r="TRB5" s="19"/>
      <c r="TRC5" s="19"/>
      <c r="TRD5" s="19"/>
      <c r="TRE5" s="19"/>
      <c r="TRF5" s="19"/>
      <c r="TRG5" s="19"/>
      <c r="TRH5" s="19"/>
      <c r="TRI5" s="19"/>
      <c r="TRJ5" s="19"/>
      <c r="TRK5" s="19"/>
      <c r="TRL5" s="19"/>
      <c r="TRM5" s="19"/>
      <c r="TRN5" s="19"/>
      <c r="TRO5" s="19"/>
      <c r="TRP5" s="19"/>
      <c r="TRQ5" s="19"/>
      <c r="TRR5" s="19"/>
      <c r="TRS5" s="19"/>
      <c r="TRT5" s="19"/>
      <c r="TRU5" s="19"/>
      <c r="TRV5" s="19"/>
      <c r="TRW5" s="19"/>
      <c r="TRX5" s="19"/>
      <c r="TRY5" s="19"/>
      <c r="TRZ5" s="19"/>
      <c r="TSA5" s="19"/>
      <c r="TSB5" s="19"/>
      <c r="TSC5" s="19"/>
      <c r="TSD5" s="19"/>
      <c r="TSE5" s="19"/>
      <c r="TSF5" s="19"/>
      <c r="TSG5" s="19"/>
      <c r="TSH5" s="19"/>
      <c r="TSI5" s="19"/>
      <c r="TSJ5" s="19"/>
      <c r="TSK5" s="19"/>
      <c r="TSL5" s="19"/>
      <c r="TSM5" s="19"/>
      <c r="TSN5" s="19"/>
      <c r="TSO5" s="19"/>
      <c r="TSP5" s="19"/>
      <c r="TSQ5" s="19"/>
      <c r="TSR5" s="19"/>
      <c r="TSS5" s="19"/>
      <c r="TST5" s="19"/>
      <c r="TSU5" s="19"/>
      <c r="TSV5" s="19"/>
      <c r="TSW5" s="19"/>
      <c r="TSX5" s="19"/>
      <c r="TSY5" s="19"/>
      <c r="TSZ5" s="19"/>
      <c r="TTA5" s="19"/>
      <c r="TTB5" s="19"/>
      <c r="TTC5" s="19"/>
      <c r="TTD5" s="19"/>
      <c r="TTE5" s="19"/>
      <c r="TTF5" s="19"/>
      <c r="TTG5" s="19"/>
      <c r="TTH5" s="19"/>
      <c r="TTI5" s="19"/>
      <c r="TTJ5" s="19"/>
      <c r="TTK5" s="19"/>
      <c r="TTL5" s="19"/>
      <c r="TTM5" s="19"/>
      <c r="TTN5" s="19"/>
      <c r="TTO5" s="19"/>
      <c r="TTP5" s="19"/>
      <c r="TTQ5" s="19"/>
      <c r="TTR5" s="19"/>
      <c r="TTS5" s="19"/>
      <c r="TTT5" s="19"/>
      <c r="TTU5" s="19"/>
      <c r="TTV5" s="19"/>
      <c r="TTW5" s="19"/>
      <c r="TTX5" s="19"/>
      <c r="TTY5" s="19"/>
      <c r="TTZ5" s="19"/>
      <c r="TUA5" s="19"/>
      <c r="TUB5" s="19"/>
      <c r="TUC5" s="19"/>
      <c r="TUD5" s="19"/>
      <c r="TUE5" s="19"/>
      <c r="TUF5" s="19"/>
      <c r="TUG5" s="19"/>
      <c r="TUH5" s="19"/>
      <c r="TUI5" s="19"/>
      <c r="TUJ5" s="19"/>
      <c r="TUK5" s="19"/>
      <c r="TUL5" s="19"/>
      <c r="TUM5" s="19"/>
      <c r="TUN5" s="19"/>
      <c r="TUO5" s="19"/>
      <c r="TUP5" s="19"/>
      <c r="TUQ5" s="19"/>
      <c r="TUR5" s="19"/>
      <c r="TUS5" s="19"/>
      <c r="TUT5" s="19"/>
      <c r="TUU5" s="19"/>
      <c r="TUV5" s="19"/>
      <c r="TUW5" s="19"/>
      <c r="TUX5" s="19"/>
      <c r="TUY5" s="19"/>
      <c r="TUZ5" s="19"/>
      <c r="TVA5" s="19"/>
      <c r="TVB5" s="19"/>
      <c r="TVC5" s="19"/>
      <c r="TVD5" s="19"/>
      <c r="TVE5" s="19"/>
      <c r="TVF5" s="19"/>
      <c r="TVG5" s="19"/>
      <c r="TVH5" s="19"/>
      <c r="TVI5" s="19"/>
      <c r="TVJ5" s="19"/>
      <c r="TVK5" s="19"/>
      <c r="TVL5" s="19"/>
      <c r="TVM5" s="19"/>
      <c r="TVN5" s="19"/>
      <c r="TVO5" s="19"/>
      <c r="TVP5" s="19"/>
      <c r="TVQ5" s="19"/>
      <c r="TVR5" s="19"/>
      <c r="TVS5" s="19"/>
      <c r="TVT5" s="19"/>
      <c r="TVU5" s="19"/>
      <c r="TVV5" s="19"/>
      <c r="TVW5" s="19"/>
      <c r="TVX5" s="19"/>
      <c r="TVY5" s="19"/>
      <c r="TVZ5" s="19"/>
      <c r="TWA5" s="19"/>
      <c r="TWB5" s="19"/>
      <c r="TWC5" s="19"/>
      <c r="TWD5" s="19"/>
      <c r="TWE5" s="19"/>
      <c r="TWF5" s="19"/>
      <c r="TWG5" s="19"/>
      <c r="TWH5" s="19"/>
      <c r="TWI5" s="19"/>
      <c r="TWJ5" s="19"/>
      <c r="TWK5" s="19"/>
      <c r="TWL5" s="19"/>
      <c r="TWM5" s="19"/>
      <c r="TWN5" s="19"/>
      <c r="TWO5" s="19"/>
      <c r="TWP5" s="19"/>
      <c r="TWQ5" s="19"/>
      <c r="TWR5" s="19"/>
      <c r="TWS5" s="19"/>
      <c r="TWT5" s="19"/>
      <c r="TWU5" s="19"/>
      <c r="TWV5" s="19"/>
      <c r="TWW5" s="19"/>
      <c r="TWX5" s="19"/>
      <c r="TWY5" s="19"/>
      <c r="TWZ5" s="19"/>
      <c r="TXA5" s="19"/>
      <c r="TXB5" s="19"/>
      <c r="TXC5" s="19"/>
      <c r="TXD5" s="19"/>
      <c r="TXE5" s="19"/>
      <c r="TXF5" s="19"/>
      <c r="TXG5" s="19"/>
      <c r="TXH5" s="19"/>
      <c r="TXI5" s="19"/>
      <c r="TXJ5" s="19"/>
      <c r="TXK5" s="19"/>
      <c r="TXL5" s="19"/>
      <c r="TXM5" s="19"/>
      <c r="TXN5" s="19"/>
      <c r="TXO5" s="19"/>
      <c r="TXP5" s="19"/>
      <c r="TXQ5" s="19"/>
      <c r="TXR5" s="19"/>
      <c r="TXS5" s="19"/>
      <c r="TXT5" s="19"/>
      <c r="TXU5" s="19"/>
      <c r="TXV5" s="19"/>
      <c r="TXW5" s="19"/>
      <c r="TXX5" s="19"/>
      <c r="TXY5" s="19"/>
      <c r="TXZ5" s="19"/>
      <c r="TYA5" s="19"/>
      <c r="TYB5" s="19"/>
      <c r="TYC5" s="19"/>
      <c r="TYD5" s="19"/>
      <c r="TYE5" s="19"/>
      <c r="TYF5" s="19"/>
      <c r="TYG5" s="19"/>
      <c r="TYH5" s="19"/>
      <c r="TYI5" s="19"/>
      <c r="TYJ5" s="19"/>
      <c r="TYK5" s="19"/>
      <c r="TYL5" s="19"/>
      <c r="TYM5" s="19"/>
      <c r="TYN5" s="19"/>
      <c r="TYO5" s="19"/>
      <c r="TYP5" s="19"/>
      <c r="TYQ5" s="19"/>
      <c r="TYR5" s="19"/>
      <c r="TYS5" s="19"/>
      <c r="TYT5" s="19"/>
      <c r="TYU5" s="19"/>
      <c r="TYV5" s="19"/>
      <c r="TYW5" s="19"/>
      <c r="TYX5" s="19"/>
      <c r="TYY5" s="19"/>
      <c r="TYZ5" s="19"/>
      <c r="TZA5" s="19"/>
      <c r="TZB5" s="19"/>
      <c r="TZC5" s="19"/>
      <c r="TZD5" s="19"/>
      <c r="TZE5" s="19"/>
      <c r="TZF5" s="19"/>
      <c r="TZG5" s="19"/>
      <c r="TZH5" s="19"/>
      <c r="TZI5" s="19"/>
      <c r="TZJ5" s="19"/>
      <c r="TZK5" s="19"/>
      <c r="TZL5" s="19"/>
      <c r="TZM5" s="19"/>
      <c r="TZN5" s="19"/>
      <c r="TZO5" s="19"/>
      <c r="TZP5" s="19"/>
      <c r="TZQ5" s="19"/>
      <c r="TZR5" s="19"/>
      <c r="TZS5" s="19"/>
      <c r="TZT5" s="19"/>
      <c r="TZU5" s="19"/>
      <c r="TZV5" s="19"/>
      <c r="TZW5" s="19"/>
      <c r="TZX5" s="19"/>
      <c r="TZY5" s="19"/>
      <c r="TZZ5" s="19"/>
      <c r="UAA5" s="19"/>
      <c r="UAB5" s="19"/>
      <c r="UAC5" s="19"/>
      <c r="UAD5" s="19"/>
      <c r="UAE5" s="19"/>
      <c r="UAF5" s="19"/>
      <c r="UAG5" s="19"/>
      <c r="UAH5" s="19"/>
      <c r="UAI5" s="19"/>
      <c r="UAJ5" s="19"/>
      <c r="UAK5" s="19"/>
      <c r="UAL5" s="19"/>
      <c r="UAM5" s="19"/>
      <c r="UAN5" s="19"/>
      <c r="UAO5" s="19"/>
      <c r="UAP5" s="19"/>
      <c r="UAQ5" s="19"/>
      <c r="UAR5" s="19"/>
      <c r="UAS5" s="19"/>
      <c r="UAT5" s="19"/>
      <c r="UAU5" s="19"/>
      <c r="UAV5" s="19"/>
      <c r="UAW5" s="19"/>
      <c r="UAX5" s="19"/>
      <c r="UAY5" s="19"/>
      <c r="UAZ5" s="19"/>
      <c r="UBA5" s="19"/>
      <c r="UBB5" s="19"/>
      <c r="UBC5" s="19"/>
      <c r="UBD5" s="19"/>
      <c r="UBE5" s="19"/>
      <c r="UBF5" s="19"/>
      <c r="UBG5" s="19"/>
      <c r="UBH5" s="19"/>
      <c r="UBI5" s="19"/>
      <c r="UBJ5" s="19"/>
      <c r="UBK5" s="19"/>
      <c r="UBL5" s="19"/>
      <c r="UBM5" s="19"/>
      <c r="UBN5" s="19"/>
      <c r="UBO5" s="19"/>
      <c r="UBP5" s="19"/>
      <c r="UBQ5" s="19"/>
      <c r="UBR5" s="19"/>
      <c r="UBS5" s="19"/>
      <c r="UBT5" s="19"/>
      <c r="UBU5" s="19"/>
      <c r="UBV5" s="19"/>
      <c r="UBW5" s="19"/>
      <c r="UBX5" s="19"/>
      <c r="UBY5" s="19"/>
      <c r="UBZ5" s="19"/>
      <c r="UCA5" s="19"/>
      <c r="UCB5" s="19"/>
      <c r="UCC5" s="19"/>
      <c r="UCD5" s="19"/>
      <c r="UCE5" s="19"/>
      <c r="UCF5" s="19"/>
      <c r="UCG5" s="19"/>
      <c r="UCH5" s="19"/>
      <c r="UCI5" s="19"/>
      <c r="UCJ5" s="19"/>
      <c r="UCK5" s="19"/>
      <c r="UCL5" s="19"/>
      <c r="UCM5" s="19"/>
      <c r="UCN5" s="19"/>
      <c r="UCO5" s="19"/>
      <c r="UCP5" s="19"/>
      <c r="UCQ5" s="19"/>
      <c r="UCR5" s="19"/>
      <c r="UCS5" s="19"/>
      <c r="UCT5" s="19"/>
      <c r="UCU5" s="19"/>
      <c r="UCV5" s="19"/>
      <c r="UCW5" s="19"/>
      <c r="UCX5" s="19"/>
      <c r="UCY5" s="19"/>
      <c r="UCZ5" s="19"/>
      <c r="UDA5" s="19"/>
      <c r="UDB5" s="19"/>
      <c r="UDC5" s="19"/>
      <c r="UDD5" s="19"/>
      <c r="UDE5" s="19"/>
      <c r="UDF5" s="19"/>
      <c r="UDG5" s="19"/>
      <c r="UDH5" s="19"/>
      <c r="UDI5" s="19"/>
      <c r="UDJ5" s="19"/>
      <c r="UDK5" s="19"/>
      <c r="UDL5" s="19"/>
      <c r="UDM5" s="19"/>
      <c r="UDN5" s="19"/>
      <c r="UDO5" s="19"/>
      <c r="UDP5" s="19"/>
      <c r="UDQ5" s="19"/>
      <c r="UDR5" s="19"/>
      <c r="UDS5" s="19"/>
      <c r="UDT5" s="19"/>
      <c r="UDU5" s="19"/>
      <c r="UDV5" s="19"/>
      <c r="UDW5" s="19"/>
      <c r="UDX5" s="19"/>
      <c r="UDY5" s="19"/>
      <c r="UDZ5" s="19"/>
      <c r="UEA5" s="19"/>
      <c r="UEB5" s="19"/>
      <c r="UEC5" s="19"/>
      <c r="UED5" s="19"/>
      <c r="UEE5" s="19"/>
      <c r="UEF5" s="19"/>
      <c r="UEG5" s="19"/>
      <c r="UEH5" s="19"/>
      <c r="UEI5" s="19"/>
      <c r="UEJ5" s="19"/>
      <c r="UEK5" s="19"/>
      <c r="UEL5" s="19"/>
      <c r="UEM5" s="19"/>
      <c r="UEN5" s="19"/>
      <c r="UEO5" s="19"/>
      <c r="UEP5" s="19"/>
      <c r="UEQ5" s="19"/>
      <c r="UER5" s="19"/>
      <c r="UES5" s="19"/>
      <c r="UET5" s="19"/>
      <c r="UEU5" s="19"/>
      <c r="UEV5" s="19"/>
      <c r="UEW5" s="19"/>
      <c r="UEX5" s="19"/>
      <c r="UEY5" s="19"/>
      <c r="UEZ5" s="19"/>
      <c r="UFA5" s="19"/>
      <c r="UFB5" s="19"/>
      <c r="UFC5" s="19"/>
      <c r="UFD5" s="19"/>
      <c r="UFE5" s="19"/>
      <c r="UFF5" s="19"/>
      <c r="UFG5" s="19"/>
      <c r="UFH5" s="19"/>
      <c r="UFI5" s="19"/>
      <c r="UFJ5" s="19"/>
      <c r="UFK5" s="19"/>
      <c r="UFL5" s="19"/>
      <c r="UFM5" s="19"/>
      <c r="UFN5" s="19"/>
      <c r="UFO5" s="19"/>
      <c r="UFP5" s="19"/>
      <c r="UFQ5" s="19"/>
      <c r="UFR5" s="19"/>
      <c r="UFS5" s="19"/>
      <c r="UFT5" s="19"/>
      <c r="UFU5" s="19"/>
      <c r="UFV5" s="19"/>
      <c r="UFW5" s="19"/>
      <c r="UFX5" s="19"/>
      <c r="UFY5" s="19"/>
      <c r="UFZ5" s="19"/>
      <c r="UGA5" s="19"/>
      <c r="UGB5" s="19"/>
      <c r="UGC5" s="19"/>
      <c r="UGD5" s="19"/>
      <c r="UGE5" s="19"/>
      <c r="UGF5" s="19"/>
      <c r="UGG5" s="19"/>
      <c r="UGH5" s="19"/>
      <c r="UGI5" s="19"/>
      <c r="UGJ5" s="19"/>
      <c r="UGK5" s="19"/>
      <c r="UGL5" s="19"/>
      <c r="UGM5" s="19"/>
      <c r="UGN5" s="19"/>
      <c r="UGO5" s="19"/>
      <c r="UGP5" s="19"/>
      <c r="UGQ5" s="19"/>
      <c r="UGR5" s="19"/>
      <c r="UGS5" s="19"/>
      <c r="UGT5" s="19"/>
      <c r="UGU5" s="19"/>
      <c r="UGV5" s="19"/>
      <c r="UGW5" s="19"/>
      <c r="UGX5" s="19"/>
      <c r="UGY5" s="19"/>
      <c r="UGZ5" s="19"/>
      <c r="UHA5" s="19"/>
      <c r="UHB5" s="19"/>
      <c r="UHC5" s="19"/>
      <c r="UHD5" s="19"/>
      <c r="UHE5" s="19"/>
      <c r="UHF5" s="19"/>
      <c r="UHG5" s="19"/>
      <c r="UHH5" s="19"/>
      <c r="UHI5" s="19"/>
      <c r="UHJ5" s="19"/>
      <c r="UHK5" s="19"/>
      <c r="UHL5" s="19"/>
      <c r="UHM5" s="19"/>
      <c r="UHN5" s="19"/>
      <c r="UHO5" s="19"/>
      <c r="UHP5" s="19"/>
      <c r="UHQ5" s="19"/>
      <c r="UHR5" s="19"/>
      <c r="UHS5" s="19"/>
      <c r="UHT5" s="19"/>
      <c r="UHU5" s="19"/>
      <c r="UHV5" s="19"/>
      <c r="UHW5" s="19"/>
      <c r="UHX5" s="19"/>
      <c r="UHY5" s="19"/>
      <c r="UHZ5" s="19"/>
      <c r="UIA5" s="19"/>
      <c r="UIB5" s="19"/>
      <c r="UIC5" s="19"/>
      <c r="UID5" s="19"/>
      <c r="UIE5" s="19"/>
      <c r="UIF5" s="19"/>
      <c r="UIG5" s="19"/>
      <c r="UIH5" s="19"/>
      <c r="UII5" s="19"/>
      <c r="UIJ5" s="19"/>
      <c r="UIK5" s="19"/>
      <c r="UIL5" s="19"/>
      <c r="UIM5" s="19"/>
      <c r="UIN5" s="19"/>
      <c r="UIO5" s="19"/>
      <c r="UIP5" s="19"/>
      <c r="UIQ5" s="19"/>
      <c r="UIR5" s="19"/>
      <c r="UIS5" s="19"/>
      <c r="UIT5" s="19"/>
      <c r="UIU5" s="19"/>
      <c r="UIV5" s="19"/>
      <c r="UIW5" s="19"/>
      <c r="UIX5" s="19"/>
      <c r="UIY5" s="19"/>
      <c r="UIZ5" s="19"/>
      <c r="UJA5" s="19"/>
      <c r="UJB5" s="19"/>
      <c r="UJC5" s="19"/>
      <c r="UJD5" s="19"/>
      <c r="UJE5" s="19"/>
      <c r="UJF5" s="19"/>
      <c r="UJG5" s="19"/>
      <c r="UJH5" s="19"/>
      <c r="UJI5" s="19"/>
      <c r="UJJ5" s="19"/>
      <c r="UJK5" s="19"/>
      <c r="UJL5" s="19"/>
      <c r="UJM5" s="19"/>
      <c r="UJN5" s="19"/>
      <c r="UJO5" s="19"/>
      <c r="UJP5" s="19"/>
      <c r="UJQ5" s="19"/>
      <c r="UJR5" s="19"/>
      <c r="UJS5" s="19"/>
      <c r="UJT5" s="19"/>
      <c r="UJU5" s="19"/>
      <c r="UJV5" s="19"/>
      <c r="UJW5" s="19"/>
      <c r="UJX5" s="19"/>
      <c r="UJY5" s="19"/>
      <c r="UJZ5" s="19"/>
      <c r="UKA5" s="19"/>
      <c r="UKB5" s="19"/>
      <c r="UKC5" s="19"/>
      <c r="UKD5" s="19"/>
      <c r="UKE5" s="19"/>
      <c r="UKF5" s="19"/>
      <c r="UKG5" s="19"/>
      <c r="UKH5" s="19"/>
      <c r="UKI5" s="19"/>
      <c r="UKJ5" s="19"/>
      <c r="UKK5" s="19"/>
      <c r="UKL5" s="19"/>
      <c r="UKM5" s="19"/>
      <c r="UKN5" s="19"/>
      <c r="UKO5" s="19"/>
      <c r="UKP5" s="19"/>
      <c r="UKQ5" s="19"/>
      <c r="UKR5" s="19"/>
      <c r="UKS5" s="19"/>
      <c r="UKT5" s="19"/>
      <c r="UKU5" s="19"/>
      <c r="UKV5" s="19"/>
      <c r="UKW5" s="19"/>
      <c r="UKX5" s="19"/>
      <c r="UKY5" s="19"/>
      <c r="UKZ5" s="19"/>
      <c r="ULA5" s="19"/>
      <c r="ULB5" s="19"/>
      <c r="ULC5" s="19"/>
      <c r="ULD5" s="19"/>
      <c r="ULE5" s="19"/>
      <c r="ULF5" s="19"/>
      <c r="ULG5" s="19"/>
      <c r="ULH5" s="19"/>
      <c r="ULI5" s="19"/>
      <c r="ULJ5" s="19"/>
      <c r="ULK5" s="19"/>
      <c r="ULL5" s="19"/>
      <c r="ULM5" s="19"/>
      <c r="ULN5" s="19"/>
      <c r="ULO5" s="19"/>
      <c r="ULP5" s="19"/>
      <c r="ULQ5" s="19"/>
      <c r="ULR5" s="19"/>
      <c r="ULS5" s="19"/>
      <c r="ULT5" s="19"/>
      <c r="ULU5" s="19"/>
      <c r="ULV5" s="19"/>
      <c r="ULW5" s="19"/>
      <c r="ULX5" s="19"/>
      <c r="ULY5" s="19"/>
      <c r="ULZ5" s="19"/>
      <c r="UMA5" s="19"/>
      <c r="UMB5" s="19"/>
      <c r="UMC5" s="19"/>
      <c r="UMD5" s="19"/>
      <c r="UME5" s="19"/>
      <c r="UMF5" s="19"/>
      <c r="UMG5" s="19"/>
      <c r="UMH5" s="19"/>
      <c r="UMI5" s="19"/>
      <c r="UMJ5" s="19"/>
      <c r="UMK5" s="19"/>
      <c r="UML5" s="19"/>
      <c r="UMM5" s="19"/>
      <c r="UMN5" s="19"/>
      <c r="UMO5" s="19"/>
      <c r="UMP5" s="19"/>
      <c r="UMQ5" s="19"/>
      <c r="UMR5" s="19"/>
      <c r="UMS5" s="19"/>
      <c r="UMT5" s="19"/>
      <c r="UMU5" s="19"/>
      <c r="UMV5" s="19"/>
      <c r="UMW5" s="19"/>
      <c r="UMX5" s="19"/>
      <c r="UMY5" s="19"/>
      <c r="UMZ5" s="19"/>
      <c r="UNA5" s="19"/>
      <c r="UNB5" s="19"/>
      <c r="UNC5" s="19"/>
      <c r="UND5" s="19"/>
      <c r="UNE5" s="19"/>
      <c r="UNF5" s="19"/>
      <c r="UNG5" s="19"/>
      <c r="UNH5" s="19"/>
      <c r="UNI5" s="19"/>
      <c r="UNJ5" s="19"/>
      <c r="UNK5" s="19"/>
      <c r="UNL5" s="19"/>
      <c r="UNM5" s="19"/>
      <c r="UNN5" s="19"/>
      <c r="UNO5" s="19"/>
      <c r="UNP5" s="19"/>
      <c r="UNQ5" s="19"/>
      <c r="UNR5" s="19"/>
      <c r="UNS5" s="19"/>
      <c r="UNT5" s="19"/>
      <c r="UNU5" s="19"/>
      <c r="UNV5" s="19"/>
      <c r="UNW5" s="19"/>
      <c r="UNX5" s="19"/>
      <c r="UNY5" s="19"/>
      <c r="UNZ5" s="19"/>
      <c r="UOA5" s="19"/>
      <c r="UOB5" s="19"/>
      <c r="UOC5" s="19"/>
      <c r="UOD5" s="19"/>
      <c r="UOE5" s="19"/>
      <c r="UOF5" s="19"/>
      <c r="UOG5" s="19"/>
      <c r="UOH5" s="19"/>
      <c r="UOI5" s="19"/>
      <c r="UOJ5" s="19"/>
      <c r="UOK5" s="19"/>
      <c r="UOL5" s="19"/>
      <c r="UOM5" s="19"/>
      <c r="UON5" s="19"/>
      <c r="UOO5" s="19"/>
      <c r="UOP5" s="19"/>
      <c r="UOQ5" s="19"/>
      <c r="UOR5" s="19"/>
      <c r="UOS5" s="19"/>
      <c r="UOT5" s="19"/>
      <c r="UOU5" s="19"/>
      <c r="UOV5" s="19"/>
      <c r="UOW5" s="19"/>
      <c r="UOX5" s="19"/>
      <c r="UOY5" s="19"/>
      <c r="UOZ5" s="19"/>
      <c r="UPA5" s="19"/>
      <c r="UPB5" s="19"/>
      <c r="UPC5" s="19"/>
      <c r="UPD5" s="19"/>
      <c r="UPE5" s="19"/>
      <c r="UPF5" s="19"/>
      <c r="UPG5" s="19"/>
      <c r="UPH5" s="19"/>
      <c r="UPI5" s="19"/>
      <c r="UPJ5" s="19"/>
      <c r="UPK5" s="19"/>
      <c r="UPL5" s="19"/>
      <c r="UPM5" s="19"/>
      <c r="UPN5" s="19"/>
      <c r="UPO5" s="19"/>
      <c r="UPP5" s="19"/>
      <c r="UPQ5" s="19"/>
      <c r="UPR5" s="19"/>
      <c r="UPS5" s="19"/>
      <c r="UPT5" s="19"/>
      <c r="UPU5" s="19"/>
      <c r="UPV5" s="19"/>
      <c r="UPW5" s="19"/>
      <c r="UPX5" s="19"/>
      <c r="UPY5" s="19"/>
      <c r="UPZ5" s="19"/>
      <c r="UQA5" s="19"/>
      <c r="UQB5" s="19"/>
      <c r="UQC5" s="19"/>
      <c r="UQD5" s="19"/>
      <c r="UQE5" s="19"/>
      <c r="UQF5" s="19"/>
      <c r="UQG5" s="19"/>
      <c r="UQH5" s="19"/>
      <c r="UQI5" s="19"/>
      <c r="UQJ5" s="19"/>
      <c r="UQK5" s="19"/>
      <c r="UQL5" s="19"/>
      <c r="UQM5" s="19"/>
      <c r="UQN5" s="19"/>
      <c r="UQO5" s="19"/>
      <c r="UQP5" s="19"/>
      <c r="UQQ5" s="19"/>
      <c r="UQR5" s="19"/>
      <c r="UQS5" s="19"/>
      <c r="UQT5" s="19"/>
      <c r="UQU5" s="19"/>
      <c r="UQV5" s="19"/>
      <c r="UQW5" s="19"/>
      <c r="UQX5" s="19"/>
      <c r="UQY5" s="19"/>
      <c r="UQZ5" s="19"/>
      <c r="URA5" s="19"/>
      <c r="URB5" s="19"/>
      <c r="URC5" s="19"/>
      <c r="URD5" s="19"/>
      <c r="URE5" s="19"/>
      <c r="URF5" s="19"/>
      <c r="URG5" s="19"/>
      <c r="URH5" s="19"/>
      <c r="URI5" s="19"/>
      <c r="URJ5" s="19"/>
      <c r="URK5" s="19"/>
      <c r="URL5" s="19"/>
      <c r="URM5" s="19"/>
      <c r="URN5" s="19"/>
      <c r="URO5" s="19"/>
      <c r="URP5" s="19"/>
      <c r="URQ5" s="19"/>
      <c r="URR5" s="19"/>
      <c r="URS5" s="19"/>
      <c r="URT5" s="19"/>
      <c r="URU5" s="19"/>
      <c r="URV5" s="19"/>
      <c r="URW5" s="19"/>
      <c r="URX5" s="19"/>
      <c r="URY5" s="19"/>
      <c r="URZ5" s="19"/>
      <c r="USA5" s="19"/>
      <c r="USB5" s="19"/>
      <c r="USC5" s="19"/>
      <c r="USD5" s="19"/>
      <c r="USE5" s="19"/>
      <c r="USF5" s="19"/>
      <c r="USG5" s="19"/>
      <c r="USH5" s="19"/>
      <c r="USI5" s="19"/>
      <c r="USJ5" s="19"/>
      <c r="USK5" s="19"/>
      <c r="USL5" s="19"/>
      <c r="USM5" s="19"/>
      <c r="USN5" s="19"/>
      <c r="USO5" s="19"/>
      <c r="USP5" s="19"/>
      <c r="USQ5" s="19"/>
      <c r="USR5" s="19"/>
      <c r="USS5" s="19"/>
      <c r="UST5" s="19"/>
      <c r="USU5" s="19"/>
      <c r="USV5" s="19"/>
      <c r="USW5" s="19"/>
      <c r="USX5" s="19"/>
      <c r="USY5" s="19"/>
      <c r="USZ5" s="19"/>
      <c r="UTA5" s="19"/>
      <c r="UTB5" s="19"/>
      <c r="UTC5" s="19"/>
      <c r="UTD5" s="19"/>
      <c r="UTE5" s="19"/>
      <c r="UTF5" s="19"/>
      <c r="UTG5" s="19"/>
      <c r="UTH5" s="19"/>
      <c r="UTI5" s="19"/>
      <c r="UTJ5" s="19"/>
      <c r="UTK5" s="19"/>
      <c r="UTL5" s="19"/>
      <c r="UTM5" s="19"/>
      <c r="UTN5" s="19"/>
      <c r="UTO5" s="19"/>
      <c r="UTP5" s="19"/>
      <c r="UTQ5" s="19"/>
      <c r="UTR5" s="19"/>
      <c r="UTS5" s="19"/>
      <c r="UTT5" s="19"/>
      <c r="UTU5" s="19"/>
      <c r="UTV5" s="19"/>
      <c r="UTW5" s="19"/>
      <c r="UTX5" s="19"/>
      <c r="UTY5" s="19"/>
      <c r="UTZ5" s="19"/>
      <c r="UUA5" s="19"/>
      <c r="UUB5" s="19"/>
      <c r="UUC5" s="19"/>
      <c r="UUD5" s="19"/>
      <c r="UUE5" s="19"/>
      <c r="UUF5" s="19"/>
      <c r="UUG5" s="19"/>
      <c r="UUH5" s="19"/>
      <c r="UUI5" s="19"/>
      <c r="UUJ5" s="19"/>
      <c r="UUK5" s="19"/>
      <c r="UUL5" s="19"/>
      <c r="UUM5" s="19"/>
      <c r="UUN5" s="19"/>
      <c r="UUO5" s="19"/>
      <c r="UUP5" s="19"/>
      <c r="UUQ5" s="19"/>
      <c r="UUR5" s="19"/>
      <c r="UUS5" s="19"/>
      <c r="UUT5" s="19"/>
      <c r="UUU5" s="19"/>
      <c r="UUV5" s="19"/>
      <c r="UUW5" s="19"/>
      <c r="UUX5" s="19"/>
      <c r="UUY5" s="19"/>
      <c r="UUZ5" s="19"/>
      <c r="UVA5" s="19"/>
      <c r="UVB5" s="19"/>
      <c r="UVC5" s="19"/>
      <c r="UVD5" s="19"/>
      <c r="UVE5" s="19"/>
      <c r="UVF5" s="19"/>
      <c r="UVG5" s="19"/>
      <c r="UVH5" s="19"/>
      <c r="UVI5" s="19"/>
      <c r="UVJ5" s="19"/>
      <c r="UVK5" s="19"/>
      <c r="UVL5" s="19"/>
      <c r="UVM5" s="19"/>
      <c r="UVN5" s="19"/>
      <c r="UVO5" s="19"/>
      <c r="UVP5" s="19"/>
      <c r="UVQ5" s="19"/>
      <c r="UVR5" s="19"/>
      <c r="UVS5" s="19"/>
      <c r="UVT5" s="19"/>
      <c r="UVU5" s="19"/>
      <c r="UVV5" s="19"/>
      <c r="UVW5" s="19"/>
      <c r="UVX5" s="19"/>
      <c r="UVY5" s="19"/>
      <c r="UVZ5" s="19"/>
      <c r="UWA5" s="19"/>
      <c r="UWB5" s="19"/>
      <c r="UWC5" s="19"/>
      <c r="UWD5" s="19"/>
      <c r="UWE5" s="19"/>
      <c r="UWF5" s="19"/>
      <c r="UWG5" s="19"/>
      <c r="UWH5" s="19"/>
      <c r="UWI5" s="19"/>
      <c r="UWJ5" s="19"/>
      <c r="UWK5" s="19"/>
      <c r="UWL5" s="19"/>
      <c r="UWM5" s="19"/>
      <c r="UWN5" s="19"/>
      <c r="UWO5" s="19"/>
      <c r="UWP5" s="19"/>
      <c r="UWQ5" s="19"/>
      <c r="UWR5" s="19"/>
      <c r="UWS5" s="19"/>
      <c r="UWT5" s="19"/>
      <c r="UWU5" s="19"/>
      <c r="UWV5" s="19"/>
      <c r="UWW5" s="19"/>
      <c r="UWX5" s="19"/>
      <c r="UWY5" s="19"/>
      <c r="UWZ5" s="19"/>
      <c r="UXA5" s="19"/>
      <c r="UXB5" s="19"/>
      <c r="UXC5" s="19"/>
      <c r="UXD5" s="19"/>
      <c r="UXE5" s="19"/>
      <c r="UXF5" s="19"/>
      <c r="UXG5" s="19"/>
      <c r="UXH5" s="19"/>
      <c r="UXI5" s="19"/>
      <c r="UXJ5" s="19"/>
      <c r="UXK5" s="19"/>
      <c r="UXL5" s="19"/>
      <c r="UXM5" s="19"/>
      <c r="UXN5" s="19"/>
      <c r="UXO5" s="19"/>
      <c r="UXP5" s="19"/>
      <c r="UXQ5" s="19"/>
      <c r="UXR5" s="19"/>
      <c r="UXS5" s="19"/>
      <c r="UXT5" s="19"/>
      <c r="UXU5" s="19"/>
      <c r="UXV5" s="19"/>
      <c r="UXW5" s="19"/>
      <c r="UXX5" s="19"/>
      <c r="UXY5" s="19"/>
      <c r="UXZ5" s="19"/>
      <c r="UYA5" s="19"/>
      <c r="UYB5" s="19"/>
      <c r="UYC5" s="19"/>
      <c r="UYD5" s="19"/>
      <c r="UYE5" s="19"/>
      <c r="UYF5" s="19"/>
      <c r="UYG5" s="19"/>
      <c r="UYH5" s="19"/>
      <c r="UYI5" s="19"/>
      <c r="UYJ5" s="19"/>
      <c r="UYK5" s="19"/>
      <c r="UYL5" s="19"/>
      <c r="UYM5" s="19"/>
      <c r="UYN5" s="19"/>
      <c r="UYO5" s="19"/>
      <c r="UYP5" s="19"/>
      <c r="UYQ5" s="19"/>
      <c r="UYR5" s="19"/>
      <c r="UYS5" s="19"/>
      <c r="UYT5" s="19"/>
      <c r="UYU5" s="19"/>
      <c r="UYV5" s="19"/>
      <c r="UYW5" s="19"/>
      <c r="UYX5" s="19"/>
      <c r="UYY5" s="19"/>
      <c r="UYZ5" s="19"/>
      <c r="UZA5" s="19"/>
      <c r="UZB5" s="19"/>
      <c r="UZC5" s="19"/>
      <c r="UZD5" s="19"/>
      <c r="UZE5" s="19"/>
      <c r="UZF5" s="19"/>
      <c r="UZG5" s="19"/>
      <c r="UZH5" s="19"/>
      <c r="UZI5" s="19"/>
      <c r="UZJ5" s="19"/>
      <c r="UZK5" s="19"/>
      <c r="UZL5" s="19"/>
      <c r="UZM5" s="19"/>
      <c r="UZN5" s="19"/>
      <c r="UZO5" s="19"/>
      <c r="UZP5" s="19"/>
      <c r="UZQ5" s="19"/>
      <c r="UZR5" s="19"/>
      <c r="UZS5" s="19"/>
      <c r="UZT5" s="19"/>
      <c r="UZU5" s="19"/>
      <c r="UZV5" s="19"/>
      <c r="UZW5" s="19"/>
      <c r="UZX5" s="19"/>
      <c r="UZY5" s="19"/>
      <c r="UZZ5" s="19"/>
      <c r="VAA5" s="19"/>
      <c r="VAB5" s="19"/>
      <c r="VAC5" s="19"/>
      <c r="VAD5" s="19"/>
      <c r="VAE5" s="19"/>
      <c r="VAF5" s="19"/>
      <c r="VAG5" s="19"/>
      <c r="VAH5" s="19"/>
      <c r="VAI5" s="19"/>
      <c r="VAJ5" s="19"/>
      <c r="VAK5" s="19"/>
      <c r="VAL5" s="19"/>
      <c r="VAM5" s="19"/>
      <c r="VAN5" s="19"/>
      <c r="VAO5" s="19"/>
      <c r="VAP5" s="19"/>
      <c r="VAQ5" s="19"/>
      <c r="VAR5" s="19"/>
      <c r="VAS5" s="19"/>
      <c r="VAT5" s="19"/>
      <c r="VAU5" s="19"/>
      <c r="VAV5" s="19"/>
      <c r="VAW5" s="19"/>
      <c r="VAX5" s="19"/>
      <c r="VAY5" s="19"/>
      <c r="VAZ5" s="19"/>
      <c r="VBA5" s="19"/>
      <c r="VBB5" s="19"/>
      <c r="VBC5" s="19"/>
      <c r="VBD5" s="19"/>
      <c r="VBE5" s="19"/>
      <c r="VBF5" s="19"/>
      <c r="VBG5" s="19"/>
      <c r="VBH5" s="19"/>
      <c r="VBI5" s="19"/>
      <c r="VBJ5" s="19"/>
      <c r="VBK5" s="19"/>
      <c r="VBL5" s="19"/>
      <c r="VBM5" s="19"/>
      <c r="VBN5" s="19"/>
      <c r="VBO5" s="19"/>
      <c r="VBP5" s="19"/>
      <c r="VBQ5" s="19"/>
      <c r="VBR5" s="19"/>
      <c r="VBS5" s="19"/>
      <c r="VBT5" s="19"/>
      <c r="VBU5" s="19"/>
      <c r="VBV5" s="19"/>
      <c r="VBW5" s="19"/>
      <c r="VBX5" s="19"/>
      <c r="VBY5" s="19"/>
      <c r="VBZ5" s="19"/>
      <c r="VCA5" s="19"/>
      <c r="VCB5" s="19"/>
      <c r="VCC5" s="19"/>
      <c r="VCD5" s="19"/>
      <c r="VCE5" s="19"/>
      <c r="VCF5" s="19"/>
      <c r="VCG5" s="19"/>
      <c r="VCH5" s="19"/>
      <c r="VCI5" s="19"/>
      <c r="VCJ5" s="19"/>
      <c r="VCK5" s="19"/>
      <c r="VCL5" s="19"/>
      <c r="VCM5" s="19"/>
      <c r="VCN5" s="19"/>
      <c r="VCO5" s="19"/>
      <c r="VCP5" s="19"/>
      <c r="VCQ5" s="19"/>
      <c r="VCR5" s="19"/>
      <c r="VCS5" s="19"/>
      <c r="VCT5" s="19"/>
      <c r="VCU5" s="19"/>
      <c r="VCV5" s="19"/>
      <c r="VCW5" s="19"/>
      <c r="VCX5" s="19"/>
      <c r="VCY5" s="19"/>
      <c r="VCZ5" s="19"/>
      <c r="VDA5" s="19"/>
      <c r="VDB5" s="19"/>
      <c r="VDC5" s="19"/>
      <c r="VDD5" s="19"/>
      <c r="VDE5" s="19"/>
      <c r="VDF5" s="19"/>
      <c r="VDG5" s="19"/>
      <c r="VDH5" s="19"/>
      <c r="VDI5" s="19"/>
      <c r="VDJ5" s="19"/>
      <c r="VDK5" s="19"/>
      <c r="VDL5" s="19"/>
      <c r="VDM5" s="19"/>
      <c r="VDN5" s="19"/>
      <c r="VDO5" s="19"/>
      <c r="VDP5" s="19"/>
      <c r="VDQ5" s="19"/>
      <c r="VDR5" s="19"/>
      <c r="VDS5" s="19"/>
      <c r="VDT5" s="19"/>
      <c r="VDU5" s="19"/>
      <c r="VDV5" s="19"/>
      <c r="VDW5" s="19"/>
      <c r="VDX5" s="19"/>
      <c r="VDY5" s="19"/>
      <c r="VDZ5" s="19"/>
      <c r="VEA5" s="19"/>
      <c r="VEB5" s="19"/>
      <c r="VEC5" s="19"/>
      <c r="VED5" s="19"/>
      <c r="VEE5" s="19"/>
      <c r="VEF5" s="19"/>
      <c r="VEG5" s="19"/>
      <c r="VEH5" s="19"/>
      <c r="VEI5" s="19"/>
      <c r="VEJ5" s="19"/>
      <c r="VEK5" s="19"/>
      <c r="VEL5" s="19"/>
      <c r="VEM5" s="19"/>
      <c r="VEN5" s="19"/>
      <c r="VEO5" s="19"/>
      <c r="VEP5" s="19"/>
      <c r="VEQ5" s="19"/>
      <c r="VER5" s="19"/>
      <c r="VES5" s="19"/>
      <c r="VET5" s="19"/>
      <c r="VEU5" s="19"/>
      <c r="VEV5" s="19"/>
      <c r="VEW5" s="19"/>
      <c r="VEX5" s="19"/>
      <c r="VEY5" s="19"/>
      <c r="VEZ5" s="19"/>
      <c r="VFA5" s="19"/>
      <c r="VFB5" s="19"/>
      <c r="VFC5" s="19"/>
      <c r="VFD5" s="19"/>
      <c r="VFE5" s="19"/>
      <c r="VFF5" s="19"/>
      <c r="VFG5" s="19"/>
      <c r="VFH5" s="19"/>
      <c r="VFI5" s="19"/>
      <c r="VFJ5" s="19"/>
      <c r="VFK5" s="19"/>
      <c r="VFL5" s="19"/>
      <c r="VFM5" s="19"/>
      <c r="VFN5" s="19"/>
      <c r="VFO5" s="19"/>
      <c r="VFP5" s="19"/>
      <c r="VFQ5" s="19"/>
      <c r="VFR5" s="19"/>
      <c r="VFS5" s="19"/>
      <c r="VFT5" s="19"/>
      <c r="VFU5" s="19"/>
      <c r="VFV5" s="19"/>
      <c r="VFW5" s="19"/>
      <c r="VFX5" s="19"/>
      <c r="VFY5" s="19"/>
      <c r="VFZ5" s="19"/>
      <c r="VGA5" s="19"/>
      <c r="VGB5" s="19"/>
      <c r="VGC5" s="19"/>
      <c r="VGD5" s="19"/>
      <c r="VGE5" s="19"/>
      <c r="VGF5" s="19"/>
      <c r="VGG5" s="19"/>
      <c r="VGH5" s="19"/>
      <c r="VGI5" s="19"/>
      <c r="VGJ5" s="19"/>
      <c r="VGK5" s="19"/>
      <c r="VGL5" s="19"/>
      <c r="VGM5" s="19"/>
      <c r="VGN5" s="19"/>
      <c r="VGO5" s="19"/>
      <c r="VGP5" s="19"/>
      <c r="VGQ5" s="19"/>
      <c r="VGR5" s="19"/>
      <c r="VGS5" s="19"/>
      <c r="VGT5" s="19"/>
      <c r="VGU5" s="19"/>
      <c r="VGV5" s="19"/>
      <c r="VGW5" s="19"/>
      <c r="VGX5" s="19"/>
      <c r="VGY5" s="19"/>
      <c r="VGZ5" s="19"/>
      <c r="VHA5" s="19"/>
      <c r="VHB5" s="19"/>
      <c r="VHC5" s="19"/>
      <c r="VHD5" s="19"/>
      <c r="VHE5" s="19"/>
      <c r="VHF5" s="19"/>
      <c r="VHG5" s="19"/>
      <c r="VHH5" s="19"/>
      <c r="VHI5" s="19"/>
      <c r="VHJ5" s="19"/>
      <c r="VHK5" s="19"/>
      <c r="VHL5" s="19"/>
      <c r="VHM5" s="19"/>
      <c r="VHN5" s="19"/>
      <c r="VHO5" s="19"/>
      <c r="VHP5" s="19"/>
      <c r="VHQ5" s="19"/>
      <c r="VHR5" s="19"/>
      <c r="VHS5" s="19"/>
      <c r="VHT5" s="19"/>
      <c r="VHU5" s="19"/>
      <c r="VHV5" s="19"/>
      <c r="VHW5" s="19"/>
      <c r="VHX5" s="19"/>
      <c r="VHY5" s="19"/>
      <c r="VHZ5" s="19"/>
      <c r="VIA5" s="19"/>
      <c r="VIB5" s="19"/>
      <c r="VIC5" s="19"/>
      <c r="VID5" s="19"/>
      <c r="VIE5" s="19"/>
      <c r="VIF5" s="19"/>
      <c r="VIG5" s="19"/>
      <c r="VIH5" s="19"/>
      <c r="VII5" s="19"/>
      <c r="VIJ5" s="19"/>
      <c r="VIK5" s="19"/>
      <c r="VIL5" s="19"/>
      <c r="VIM5" s="19"/>
      <c r="VIN5" s="19"/>
      <c r="VIO5" s="19"/>
      <c r="VIP5" s="19"/>
      <c r="VIQ5" s="19"/>
      <c r="VIR5" s="19"/>
      <c r="VIS5" s="19"/>
      <c r="VIT5" s="19"/>
      <c r="VIU5" s="19"/>
      <c r="VIV5" s="19"/>
      <c r="VIW5" s="19"/>
      <c r="VIX5" s="19"/>
      <c r="VIY5" s="19"/>
      <c r="VIZ5" s="19"/>
      <c r="VJA5" s="19"/>
      <c r="VJB5" s="19"/>
      <c r="VJC5" s="19"/>
      <c r="VJD5" s="19"/>
      <c r="VJE5" s="19"/>
      <c r="VJF5" s="19"/>
      <c r="VJG5" s="19"/>
      <c r="VJH5" s="19"/>
      <c r="VJI5" s="19"/>
      <c r="VJJ5" s="19"/>
      <c r="VJK5" s="19"/>
      <c r="VJL5" s="19"/>
      <c r="VJM5" s="19"/>
      <c r="VJN5" s="19"/>
      <c r="VJO5" s="19"/>
      <c r="VJP5" s="19"/>
      <c r="VJQ5" s="19"/>
      <c r="VJR5" s="19"/>
      <c r="VJS5" s="19"/>
      <c r="VJT5" s="19"/>
      <c r="VJU5" s="19"/>
      <c r="VJV5" s="19"/>
      <c r="VJW5" s="19"/>
      <c r="VJX5" s="19"/>
      <c r="VJY5" s="19"/>
      <c r="VJZ5" s="19"/>
      <c r="VKA5" s="19"/>
      <c r="VKB5" s="19"/>
      <c r="VKC5" s="19"/>
      <c r="VKD5" s="19"/>
      <c r="VKE5" s="19"/>
      <c r="VKF5" s="19"/>
      <c r="VKG5" s="19"/>
      <c r="VKH5" s="19"/>
      <c r="VKI5" s="19"/>
      <c r="VKJ5" s="19"/>
      <c r="VKK5" s="19"/>
      <c r="VKL5" s="19"/>
      <c r="VKM5" s="19"/>
      <c r="VKN5" s="19"/>
      <c r="VKO5" s="19"/>
      <c r="VKP5" s="19"/>
      <c r="VKQ5" s="19"/>
      <c r="VKR5" s="19"/>
      <c r="VKS5" s="19"/>
      <c r="VKT5" s="19"/>
      <c r="VKU5" s="19"/>
      <c r="VKV5" s="19"/>
      <c r="VKW5" s="19"/>
      <c r="VKX5" s="19"/>
      <c r="VKY5" s="19"/>
      <c r="VKZ5" s="19"/>
      <c r="VLA5" s="19"/>
      <c r="VLB5" s="19"/>
      <c r="VLC5" s="19"/>
      <c r="VLD5" s="19"/>
      <c r="VLE5" s="19"/>
      <c r="VLF5" s="19"/>
      <c r="VLG5" s="19"/>
      <c r="VLH5" s="19"/>
      <c r="VLI5" s="19"/>
      <c r="VLJ5" s="19"/>
      <c r="VLK5" s="19"/>
      <c r="VLL5" s="19"/>
      <c r="VLM5" s="19"/>
      <c r="VLN5" s="19"/>
      <c r="VLO5" s="19"/>
      <c r="VLP5" s="19"/>
      <c r="VLQ5" s="19"/>
      <c r="VLR5" s="19"/>
      <c r="VLS5" s="19"/>
      <c r="VLT5" s="19"/>
      <c r="VLU5" s="19"/>
      <c r="VLV5" s="19"/>
      <c r="VLW5" s="19"/>
      <c r="VLX5" s="19"/>
      <c r="VLY5" s="19"/>
      <c r="VLZ5" s="19"/>
      <c r="VMA5" s="19"/>
      <c r="VMB5" s="19"/>
      <c r="VMC5" s="19"/>
      <c r="VMD5" s="19"/>
      <c r="VME5" s="19"/>
      <c r="VMF5" s="19"/>
      <c r="VMG5" s="19"/>
      <c r="VMH5" s="19"/>
      <c r="VMI5" s="19"/>
      <c r="VMJ5" s="19"/>
      <c r="VMK5" s="19"/>
      <c r="VML5" s="19"/>
      <c r="VMM5" s="19"/>
      <c r="VMN5" s="19"/>
      <c r="VMO5" s="19"/>
      <c r="VMP5" s="19"/>
      <c r="VMQ5" s="19"/>
      <c r="VMR5" s="19"/>
      <c r="VMS5" s="19"/>
      <c r="VMT5" s="19"/>
      <c r="VMU5" s="19"/>
      <c r="VMV5" s="19"/>
      <c r="VMW5" s="19"/>
      <c r="VMX5" s="19"/>
      <c r="VMY5" s="19"/>
      <c r="VMZ5" s="19"/>
      <c r="VNA5" s="19"/>
      <c r="VNB5" s="19"/>
      <c r="VNC5" s="19"/>
      <c r="VND5" s="19"/>
      <c r="VNE5" s="19"/>
      <c r="VNF5" s="19"/>
      <c r="VNG5" s="19"/>
      <c r="VNH5" s="19"/>
      <c r="VNI5" s="19"/>
      <c r="VNJ5" s="19"/>
      <c r="VNK5" s="19"/>
      <c r="VNL5" s="19"/>
      <c r="VNM5" s="19"/>
      <c r="VNN5" s="19"/>
      <c r="VNO5" s="19"/>
      <c r="VNP5" s="19"/>
      <c r="VNQ5" s="19"/>
      <c r="VNR5" s="19"/>
      <c r="VNS5" s="19"/>
      <c r="VNT5" s="19"/>
      <c r="VNU5" s="19"/>
      <c r="VNV5" s="19"/>
      <c r="VNW5" s="19"/>
      <c r="VNX5" s="19"/>
      <c r="VNY5" s="19"/>
      <c r="VNZ5" s="19"/>
      <c r="VOA5" s="19"/>
      <c r="VOB5" s="19"/>
      <c r="VOC5" s="19"/>
      <c r="VOD5" s="19"/>
      <c r="VOE5" s="19"/>
      <c r="VOF5" s="19"/>
      <c r="VOG5" s="19"/>
      <c r="VOH5" s="19"/>
      <c r="VOI5" s="19"/>
      <c r="VOJ5" s="19"/>
      <c r="VOK5" s="19"/>
      <c r="VOL5" s="19"/>
      <c r="VOM5" s="19"/>
      <c r="VON5" s="19"/>
      <c r="VOO5" s="19"/>
      <c r="VOP5" s="19"/>
      <c r="VOQ5" s="19"/>
      <c r="VOR5" s="19"/>
      <c r="VOS5" s="19"/>
      <c r="VOT5" s="19"/>
      <c r="VOU5" s="19"/>
      <c r="VOV5" s="19"/>
      <c r="VOW5" s="19"/>
      <c r="VOX5" s="19"/>
      <c r="VOY5" s="19"/>
      <c r="VOZ5" s="19"/>
      <c r="VPA5" s="19"/>
      <c r="VPB5" s="19"/>
      <c r="VPC5" s="19"/>
      <c r="VPD5" s="19"/>
      <c r="VPE5" s="19"/>
      <c r="VPF5" s="19"/>
      <c r="VPG5" s="19"/>
      <c r="VPH5" s="19"/>
      <c r="VPI5" s="19"/>
      <c r="VPJ5" s="19"/>
      <c r="VPK5" s="19"/>
      <c r="VPL5" s="19"/>
      <c r="VPM5" s="19"/>
      <c r="VPN5" s="19"/>
      <c r="VPO5" s="19"/>
      <c r="VPP5" s="19"/>
      <c r="VPQ5" s="19"/>
      <c r="VPR5" s="19"/>
      <c r="VPS5" s="19"/>
      <c r="VPT5" s="19"/>
      <c r="VPU5" s="19"/>
      <c r="VPV5" s="19"/>
      <c r="VPW5" s="19"/>
      <c r="VPX5" s="19"/>
      <c r="VPY5" s="19"/>
      <c r="VPZ5" s="19"/>
      <c r="VQA5" s="19"/>
      <c r="VQB5" s="19"/>
      <c r="VQC5" s="19"/>
      <c r="VQD5" s="19"/>
      <c r="VQE5" s="19"/>
      <c r="VQF5" s="19"/>
      <c r="VQG5" s="19"/>
      <c r="VQH5" s="19"/>
      <c r="VQI5" s="19"/>
      <c r="VQJ5" s="19"/>
      <c r="VQK5" s="19"/>
      <c r="VQL5" s="19"/>
      <c r="VQM5" s="19"/>
      <c r="VQN5" s="19"/>
      <c r="VQO5" s="19"/>
      <c r="VQP5" s="19"/>
      <c r="VQQ5" s="19"/>
      <c r="VQR5" s="19"/>
      <c r="VQS5" s="19"/>
      <c r="VQT5" s="19"/>
      <c r="VQU5" s="19"/>
      <c r="VQV5" s="19"/>
      <c r="VQW5" s="19"/>
      <c r="VQX5" s="19"/>
      <c r="VQY5" s="19"/>
      <c r="VQZ5" s="19"/>
      <c r="VRA5" s="19"/>
      <c r="VRB5" s="19"/>
      <c r="VRC5" s="19"/>
      <c r="VRD5" s="19"/>
      <c r="VRE5" s="19"/>
      <c r="VRF5" s="19"/>
      <c r="VRG5" s="19"/>
      <c r="VRH5" s="19"/>
      <c r="VRI5" s="19"/>
      <c r="VRJ5" s="19"/>
      <c r="VRK5" s="19"/>
      <c r="VRL5" s="19"/>
      <c r="VRM5" s="19"/>
      <c r="VRN5" s="19"/>
      <c r="VRO5" s="19"/>
      <c r="VRP5" s="19"/>
      <c r="VRQ5" s="19"/>
      <c r="VRR5" s="19"/>
      <c r="VRS5" s="19"/>
      <c r="VRT5" s="19"/>
      <c r="VRU5" s="19"/>
      <c r="VRV5" s="19"/>
      <c r="VRW5" s="19"/>
      <c r="VRX5" s="19"/>
      <c r="VRY5" s="19"/>
      <c r="VRZ5" s="19"/>
      <c r="VSA5" s="19"/>
      <c r="VSB5" s="19"/>
      <c r="VSC5" s="19"/>
      <c r="VSD5" s="19"/>
      <c r="VSE5" s="19"/>
      <c r="VSF5" s="19"/>
      <c r="VSG5" s="19"/>
      <c r="VSH5" s="19"/>
      <c r="VSI5" s="19"/>
      <c r="VSJ5" s="19"/>
      <c r="VSK5" s="19"/>
      <c r="VSL5" s="19"/>
      <c r="VSM5" s="19"/>
      <c r="VSN5" s="19"/>
      <c r="VSO5" s="19"/>
      <c r="VSP5" s="19"/>
      <c r="VSQ5" s="19"/>
      <c r="VSR5" s="19"/>
      <c r="VSS5" s="19"/>
      <c r="VST5" s="19"/>
      <c r="VSU5" s="19"/>
      <c r="VSV5" s="19"/>
      <c r="VSW5" s="19"/>
      <c r="VSX5" s="19"/>
      <c r="VSY5" s="19"/>
      <c r="VSZ5" s="19"/>
      <c r="VTA5" s="19"/>
      <c r="VTB5" s="19"/>
      <c r="VTC5" s="19"/>
      <c r="VTD5" s="19"/>
      <c r="VTE5" s="19"/>
      <c r="VTF5" s="19"/>
      <c r="VTG5" s="19"/>
      <c r="VTH5" s="19"/>
      <c r="VTI5" s="19"/>
      <c r="VTJ5" s="19"/>
      <c r="VTK5" s="19"/>
      <c r="VTL5" s="19"/>
      <c r="VTM5" s="19"/>
      <c r="VTN5" s="19"/>
      <c r="VTO5" s="19"/>
      <c r="VTP5" s="19"/>
      <c r="VTQ5" s="19"/>
      <c r="VTR5" s="19"/>
      <c r="VTS5" s="19"/>
      <c r="VTT5" s="19"/>
      <c r="VTU5" s="19"/>
      <c r="VTV5" s="19"/>
      <c r="VTW5" s="19"/>
      <c r="VTX5" s="19"/>
      <c r="VTY5" s="19"/>
      <c r="VTZ5" s="19"/>
      <c r="VUA5" s="19"/>
      <c r="VUB5" s="19"/>
      <c r="VUC5" s="19"/>
      <c r="VUD5" s="19"/>
      <c r="VUE5" s="19"/>
      <c r="VUF5" s="19"/>
      <c r="VUG5" s="19"/>
      <c r="VUH5" s="19"/>
      <c r="VUI5" s="19"/>
      <c r="VUJ5" s="19"/>
      <c r="VUK5" s="19"/>
      <c r="VUL5" s="19"/>
      <c r="VUM5" s="19"/>
      <c r="VUN5" s="19"/>
      <c r="VUO5" s="19"/>
      <c r="VUP5" s="19"/>
      <c r="VUQ5" s="19"/>
      <c r="VUR5" s="19"/>
      <c r="VUS5" s="19"/>
      <c r="VUT5" s="19"/>
      <c r="VUU5" s="19"/>
      <c r="VUV5" s="19"/>
      <c r="VUW5" s="19"/>
      <c r="VUX5" s="19"/>
      <c r="VUY5" s="19"/>
      <c r="VUZ5" s="19"/>
      <c r="VVA5" s="19"/>
      <c r="VVB5" s="19"/>
      <c r="VVC5" s="19"/>
      <c r="VVD5" s="19"/>
      <c r="VVE5" s="19"/>
      <c r="VVF5" s="19"/>
      <c r="VVG5" s="19"/>
      <c r="VVH5" s="19"/>
      <c r="VVI5" s="19"/>
      <c r="VVJ5" s="19"/>
      <c r="VVK5" s="19"/>
      <c r="VVL5" s="19"/>
      <c r="VVM5" s="19"/>
      <c r="VVN5" s="19"/>
      <c r="VVO5" s="19"/>
      <c r="VVP5" s="19"/>
      <c r="VVQ5" s="19"/>
      <c r="VVR5" s="19"/>
      <c r="VVS5" s="19"/>
      <c r="VVT5" s="19"/>
      <c r="VVU5" s="19"/>
      <c r="VVV5" s="19"/>
      <c r="VVW5" s="19"/>
      <c r="VVX5" s="19"/>
      <c r="VVY5" s="19"/>
      <c r="VVZ5" s="19"/>
      <c r="VWA5" s="19"/>
      <c r="VWB5" s="19"/>
      <c r="VWC5" s="19"/>
      <c r="VWD5" s="19"/>
      <c r="VWE5" s="19"/>
      <c r="VWF5" s="19"/>
      <c r="VWG5" s="19"/>
      <c r="VWH5" s="19"/>
      <c r="VWI5" s="19"/>
      <c r="VWJ5" s="19"/>
      <c r="VWK5" s="19"/>
      <c r="VWL5" s="19"/>
      <c r="VWM5" s="19"/>
      <c r="VWN5" s="19"/>
      <c r="VWO5" s="19"/>
      <c r="VWP5" s="19"/>
      <c r="VWQ5" s="19"/>
      <c r="VWR5" s="19"/>
      <c r="VWS5" s="19"/>
      <c r="VWT5" s="19"/>
      <c r="VWU5" s="19"/>
      <c r="VWV5" s="19"/>
      <c r="VWW5" s="19"/>
      <c r="VWX5" s="19"/>
      <c r="VWY5" s="19"/>
      <c r="VWZ5" s="19"/>
      <c r="VXA5" s="19"/>
      <c r="VXB5" s="19"/>
      <c r="VXC5" s="19"/>
      <c r="VXD5" s="19"/>
      <c r="VXE5" s="19"/>
      <c r="VXF5" s="19"/>
      <c r="VXG5" s="19"/>
      <c r="VXH5" s="19"/>
      <c r="VXI5" s="19"/>
      <c r="VXJ5" s="19"/>
      <c r="VXK5" s="19"/>
      <c r="VXL5" s="19"/>
      <c r="VXM5" s="19"/>
      <c r="VXN5" s="19"/>
      <c r="VXO5" s="19"/>
      <c r="VXP5" s="19"/>
      <c r="VXQ5" s="19"/>
      <c r="VXR5" s="19"/>
      <c r="VXS5" s="19"/>
      <c r="VXT5" s="19"/>
      <c r="VXU5" s="19"/>
      <c r="VXV5" s="19"/>
      <c r="VXW5" s="19"/>
      <c r="VXX5" s="19"/>
      <c r="VXY5" s="19"/>
      <c r="VXZ5" s="19"/>
      <c r="VYA5" s="19"/>
      <c r="VYB5" s="19"/>
      <c r="VYC5" s="19"/>
      <c r="VYD5" s="19"/>
      <c r="VYE5" s="19"/>
      <c r="VYF5" s="19"/>
      <c r="VYG5" s="19"/>
      <c r="VYH5" s="19"/>
      <c r="VYI5" s="19"/>
      <c r="VYJ5" s="19"/>
      <c r="VYK5" s="19"/>
      <c r="VYL5" s="19"/>
      <c r="VYM5" s="19"/>
      <c r="VYN5" s="19"/>
      <c r="VYO5" s="19"/>
      <c r="VYP5" s="19"/>
      <c r="VYQ5" s="19"/>
      <c r="VYR5" s="19"/>
      <c r="VYS5" s="19"/>
      <c r="VYT5" s="19"/>
      <c r="VYU5" s="19"/>
      <c r="VYV5" s="19"/>
      <c r="VYW5" s="19"/>
      <c r="VYX5" s="19"/>
      <c r="VYY5" s="19"/>
      <c r="VYZ5" s="19"/>
      <c r="VZA5" s="19"/>
      <c r="VZB5" s="19"/>
      <c r="VZC5" s="19"/>
      <c r="VZD5" s="19"/>
      <c r="VZE5" s="19"/>
      <c r="VZF5" s="19"/>
      <c r="VZG5" s="19"/>
      <c r="VZH5" s="19"/>
      <c r="VZI5" s="19"/>
      <c r="VZJ5" s="19"/>
      <c r="VZK5" s="19"/>
      <c r="VZL5" s="19"/>
      <c r="VZM5" s="19"/>
      <c r="VZN5" s="19"/>
      <c r="VZO5" s="19"/>
      <c r="VZP5" s="19"/>
      <c r="VZQ5" s="19"/>
      <c r="VZR5" s="19"/>
      <c r="VZS5" s="19"/>
      <c r="VZT5" s="19"/>
      <c r="VZU5" s="19"/>
      <c r="VZV5" s="19"/>
      <c r="VZW5" s="19"/>
      <c r="VZX5" s="19"/>
      <c r="VZY5" s="19"/>
      <c r="VZZ5" s="19"/>
      <c r="WAA5" s="19"/>
      <c r="WAB5" s="19"/>
      <c r="WAC5" s="19"/>
      <c r="WAD5" s="19"/>
      <c r="WAE5" s="19"/>
      <c r="WAF5" s="19"/>
      <c r="WAG5" s="19"/>
      <c r="WAH5" s="19"/>
      <c r="WAI5" s="19"/>
      <c r="WAJ5" s="19"/>
      <c r="WAK5" s="19"/>
      <c r="WAL5" s="19"/>
      <c r="WAM5" s="19"/>
      <c r="WAN5" s="19"/>
      <c r="WAO5" s="19"/>
      <c r="WAP5" s="19"/>
      <c r="WAQ5" s="19"/>
      <c r="WAR5" s="19"/>
      <c r="WAS5" s="19"/>
      <c r="WAT5" s="19"/>
      <c r="WAU5" s="19"/>
      <c r="WAV5" s="19"/>
      <c r="WAW5" s="19"/>
      <c r="WAX5" s="19"/>
      <c r="WAY5" s="19"/>
      <c r="WAZ5" s="19"/>
      <c r="WBA5" s="19"/>
      <c r="WBB5" s="19"/>
      <c r="WBC5" s="19"/>
      <c r="WBD5" s="19"/>
      <c r="WBE5" s="19"/>
      <c r="WBF5" s="19"/>
      <c r="WBG5" s="19"/>
      <c r="WBH5" s="19"/>
      <c r="WBI5" s="19"/>
      <c r="WBJ5" s="19"/>
      <c r="WBK5" s="19"/>
      <c r="WBL5" s="19"/>
      <c r="WBM5" s="19"/>
      <c r="WBN5" s="19"/>
      <c r="WBO5" s="19"/>
      <c r="WBP5" s="19"/>
      <c r="WBQ5" s="19"/>
      <c r="WBR5" s="19"/>
      <c r="WBS5" s="19"/>
      <c r="WBT5" s="19"/>
      <c r="WBU5" s="19"/>
      <c r="WBV5" s="19"/>
      <c r="WBW5" s="19"/>
      <c r="WBX5" s="19"/>
      <c r="WBY5" s="19"/>
      <c r="WBZ5" s="19"/>
      <c r="WCA5" s="19"/>
      <c r="WCB5" s="19"/>
      <c r="WCC5" s="19"/>
      <c r="WCD5" s="19"/>
      <c r="WCE5" s="19"/>
      <c r="WCF5" s="19"/>
      <c r="WCG5" s="19"/>
      <c r="WCH5" s="19"/>
      <c r="WCI5" s="19"/>
      <c r="WCJ5" s="19"/>
      <c r="WCK5" s="19"/>
      <c r="WCL5" s="19"/>
      <c r="WCM5" s="19"/>
      <c r="WCN5" s="19"/>
      <c r="WCO5" s="19"/>
      <c r="WCP5" s="19"/>
      <c r="WCQ5" s="19"/>
      <c r="WCR5" s="19"/>
      <c r="WCS5" s="19"/>
      <c r="WCT5" s="19"/>
      <c r="WCU5" s="19"/>
      <c r="WCV5" s="19"/>
      <c r="WCW5" s="19"/>
      <c r="WCX5" s="19"/>
      <c r="WCY5" s="19"/>
      <c r="WCZ5" s="19"/>
      <c r="WDA5" s="19"/>
      <c r="WDB5" s="19"/>
      <c r="WDC5" s="19"/>
      <c r="WDD5" s="19"/>
      <c r="WDE5" s="19"/>
      <c r="WDF5" s="19"/>
      <c r="WDG5" s="19"/>
      <c r="WDH5" s="19"/>
      <c r="WDI5" s="19"/>
      <c r="WDJ5" s="19"/>
      <c r="WDK5" s="19"/>
      <c r="WDL5" s="19"/>
      <c r="WDM5" s="19"/>
      <c r="WDN5" s="19"/>
      <c r="WDO5" s="19"/>
      <c r="WDP5" s="19"/>
      <c r="WDQ5" s="19"/>
      <c r="WDR5" s="19"/>
      <c r="WDS5" s="19"/>
      <c r="WDT5" s="19"/>
      <c r="WDU5" s="19"/>
      <c r="WDV5" s="19"/>
      <c r="WDW5" s="19"/>
      <c r="WDX5" s="19"/>
      <c r="WDY5" s="19"/>
      <c r="WDZ5" s="19"/>
      <c r="WEA5" s="19"/>
      <c r="WEB5" s="19"/>
      <c r="WEC5" s="19"/>
      <c r="WED5" s="19"/>
      <c r="WEE5" s="19"/>
      <c r="WEF5" s="19"/>
      <c r="WEG5" s="19"/>
      <c r="WEH5" s="19"/>
      <c r="WEI5" s="19"/>
      <c r="WEJ5" s="19"/>
      <c r="WEK5" s="19"/>
      <c r="WEL5" s="19"/>
      <c r="WEM5" s="19"/>
      <c r="WEN5" s="19"/>
      <c r="WEO5" s="19"/>
      <c r="WEP5" s="19"/>
      <c r="WEQ5" s="19"/>
      <c r="WER5" s="19"/>
      <c r="WES5" s="19"/>
      <c r="WET5" s="19"/>
      <c r="WEU5" s="19"/>
      <c r="WEV5" s="19"/>
      <c r="WEW5" s="19"/>
      <c r="WEX5" s="19"/>
      <c r="WEY5" s="19"/>
      <c r="WEZ5" s="19"/>
      <c r="WFA5" s="19"/>
      <c r="WFB5" s="19"/>
      <c r="WFC5" s="19"/>
      <c r="WFD5" s="19"/>
      <c r="WFE5" s="19"/>
      <c r="WFF5" s="19"/>
      <c r="WFG5" s="19"/>
      <c r="WFH5" s="19"/>
      <c r="WFI5" s="19"/>
      <c r="WFJ5" s="19"/>
      <c r="WFK5" s="19"/>
      <c r="WFL5" s="19"/>
      <c r="WFM5" s="19"/>
      <c r="WFN5" s="19"/>
      <c r="WFO5" s="19"/>
      <c r="WFP5" s="19"/>
      <c r="WFQ5" s="19"/>
      <c r="WFR5" s="19"/>
      <c r="WFS5" s="19"/>
      <c r="WFT5" s="19"/>
      <c r="WFU5" s="19"/>
      <c r="WFV5" s="19"/>
      <c r="WFW5" s="19"/>
      <c r="WFX5" s="19"/>
      <c r="WFY5" s="19"/>
      <c r="WFZ5" s="19"/>
      <c r="WGA5" s="19"/>
      <c r="WGB5" s="19"/>
      <c r="WGC5" s="19"/>
      <c r="WGD5" s="19"/>
      <c r="WGE5" s="19"/>
      <c r="WGF5" s="19"/>
      <c r="WGG5" s="19"/>
      <c r="WGH5" s="19"/>
      <c r="WGI5" s="19"/>
      <c r="WGJ5" s="19"/>
      <c r="WGK5" s="19"/>
      <c r="WGL5" s="19"/>
      <c r="WGM5" s="19"/>
      <c r="WGN5" s="19"/>
      <c r="WGO5" s="19"/>
      <c r="WGP5" s="19"/>
      <c r="WGQ5" s="19"/>
      <c r="WGR5" s="19"/>
      <c r="WGS5" s="19"/>
      <c r="WGT5" s="19"/>
      <c r="WGU5" s="19"/>
      <c r="WGV5" s="19"/>
      <c r="WGW5" s="19"/>
      <c r="WGX5" s="19"/>
      <c r="WGY5" s="19"/>
      <c r="WGZ5" s="19"/>
      <c r="WHA5" s="19"/>
      <c r="WHB5" s="19"/>
      <c r="WHC5" s="19"/>
      <c r="WHD5" s="19"/>
      <c r="WHE5" s="19"/>
      <c r="WHF5" s="19"/>
      <c r="WHG5" s="19"/>
      <c r="WHH5" s="19"/>
      <c r="WHI5" s="19"/>
      <c r="WHJ5" s="19"/>
      <c r="WHK5" s="19"/>
      <c r="WHL5" s="19"/>
      <c r="WHM5" s="19"/>
      <c r="WHN5" s="19"/>
      <c r="WHO5" s="19"/>
      <c r="WHP5" s="19"/>
      <c r="WHQ5" s="19"/>
      <c r="WHR5" s="19"/>
      <c r="WHS5" s="19"/>
      <c r="WHT5" s="19"/>
      <c r="WHU5" s="19"/>
      <c r="WHV5" s="19"/>
      <c r="WHW5" s="19"/>
      <c r="WHX5" s="19"/>
      <c r="WHY5" s="19"/>
      <c r="WHZ5" s="19"/>
      <c r="WIA5" s="19"/>
      <c r="WIB5" s="19"/>
      <c r="WIC5" s="19"/>
      <c r="WID5" s="19"/>
      <c r="WIE5" s="19"/>
      <c r="WIF5" s="19"/>
      <c r="WIG5" s="19"/>
      <c r="WIH5" s="19"/>
      <c r="WII5" s="19"/>
      <c r="WIJ5" s="19"/>
      <c r="WIK5" s="19"/>
      <c r="WIL5" s="19"/>
      <c r="WIM5" s="19"/>
      <c r="WIN5" s="19"/>
      <c r="WIO5" s="19"/>
      <c r="WIP5" s="19"/>
      <c r="WIQ5" s="19"/>
      <c r="WIR5" s="19"/>
      <c r="WIS5" s="19"/>
      <c r="WIT5" s="19"/>
      <c r="WIU5" s="19"/>
      <c r="WIV5" s="19"/>
      <c r="WIW5" s="19"/>
      <c r="WIX5" s="19"/>
      <c r="WIY5" s="19"/>
      <c r="WIZ5" s="19"/>
      <c r="WJA5" s="19"/>
      <c r="WJB5" s="19"/>
      <c r="WJC5" s="19"/>
      <c r="WJD5" s="19"/>
      <c r="WJE5" s="19"/>
      <c r="WJF5" s="19"/>
      <c r="WJG5" s="19"/>
      <c r="WJH5" s="19"/>
      <c r="WJI5" s="19"/>
      <c r="WJJ5" s="19"/>
      <c r="WJK5" s="19"/>
      <c r="WJL5" s="19"/>
      <c r="WJM5" s="19"/>
      <c r="WJN5" s="19"/>
      <c r="WJO5" s="19"/>
      <c r="WJP5" s="19"/>
      <c r="WJQ5" s="19"/>
      <c r="WJR5" s="19"/>
      <c r="WJS5" s="19"/>
      <c r="WJT5" s="19"/>
      <c r="WJU5" s="19"/>
      <c r="WJV5" s="19"/>
      <c r="WJW5" s="19"/>
      <c r="WJX5" s="19"/>
      <c r="WJY5" s="19"/>
      <c r="WJZ5" s="19"/>
      <c r="WKA5" s="19"/>
      <c r="WKB5" s="19"/>
      <c r="WKC5" s="19"/>
      <c r="WKD5" s="19"/>
      <c r="WKE5" s="19"/>
      <c r="WKF5" s="19"/>
      <c r="WKG5" s="19"/>
      <c r="WKH5" s="19"/>
      <c r="WKI5" s="19"/>
      <c r="WKJ5" s="19"/>
      <c r="WKK5" s="19"/>
      <c r="WKL5" s="19"/>
      <c r="WKM5" s="19"/>
      <c r="WKN5" s="19"/>
      <c r="WKO5" s="19"/>
      <c r="WKP5" s="19"/>
      <c r="WKQ5" s="19"/>
      <c r="WKR5" s="19"/>
      <c r="WKS5" s="19"/>
      <c r="WKT5" s="19"/>
      <c r="WKU5" s="19"/>
      <c r="WKV5" s="19"/>
      <c r="WKW5" s="19"/>
      <c r="WKX5" s="19"/>
      <c r="WKY5" s="19"/>
      <c r="WKZ5" s="19"/>
      <c r="WLA5" s="19"/>
      <c r="WLB5" s="19"/>
      <c r="WLC5" s="19"/>
      <c r="WLD5" s="19"/>
      <c r="WLE5" s="19"/>
      <c r="WLF5" s="19"/>
      <c r="WLG5" s="19"/>
      <c r="WLH5" s="19"/>
      <c r="WLI5" s="19"/>
      <c r="WLJ5" s="19"/>
      <c r="WLK5" s="19"/>
      <c r="WLL5" s="19"/>
      <c r="WLM5" s="19"/>
      <c r="WLN5" s="19"/>
      <c r="WLO5" s="19"/>
      <c r="WLP5" s="19"/>
      <c r="WLQ5" s="19"/>
      <c r="WLR5" s="19"/>
      <c r="WLS5" s="19"/>
      <c r="WLT5" s="19"/>
      <c r="WLU5" s="19"/>
      <c r="WLV5" s="19"/>
      <c r="WLW5" s="19"/>
      <c r="WLX5" s="19"/>
      <c r="WLY5" s="19"/>
      <c r="WLZ5" s="19"/>
      <c r="WMA5" s="19"/>
      <c r="WMB5" s="19"/>
      <c r="WMC5" s="19"/>
      <c r="WMD5" s="19"/>
      <c r="WME5" s="19"/>
      <c r="WMF5" s="19"/>
      <c r="WMG5" s="19"/>
      <c r="WMH5" s="19"/>
      <c r="WMI5" s="19"/>
      <c r="WMJ5" s="19"/>
      <c r="WMK5" s="19"/>
      <c r="WML5" s="19"/>
      <c r="WMM5" s="19"/>
      <c r="WMN5" s="19"/>
      <c r="WMO5" s="19"/>
      <c r="WMP5" s="19"/>
      <c r="WMQ5" s="19"/>
      <c r="WMR5" s="19"/>
      <c r="WMS5" s="19"/>
      <c r="WMT5" s="19"/>
      <c r="WMU5" s="19"/>
      <c r="WMV5" s="19"/>
      <c r="WMW5" s="19"/>
      <c r="WMX5" s="19"/>
      <c r="WMY5" s="19"/>
      <c r="WMZ5" s="19"/>
      <c r="WNA5" s="19"/>
      <c r="WNB5" s="19"/>
      <c r="WNC5" s="19"/>
      <c r="WND5" s="19"/>
      <c r="WNE5" s="19"/>
      <c r="WNF5" s="19"/>
      <c r="WNG5" s="19"/>
      <c r="WNH5" s="19"/>
      <c r="WNI5" s="19"/>
      <c r="WNJ5" s="19"/>
      <c r="WNK5" s="19"/>
      <c r="WNL5" s="19"/>
      <c r="WNM5" s="19"/>
      <c r="WNN5" s="19"/>
      <c r="WNO5" s="19"/>
      <c r="WNP5" s="19"/>
      <c r="WNQ5" s="19"/>
      <c r="WNR5" s="19"/>
      <c r="WNS5" s="19"/>
      <c r="WNT5" s="19"/>
      <c r="WNU5" s="19"/>
      <c r="WNV5" s="19"/>
      <c r="WNW5" s="19"/>
      <c r="WNX5" s="19"/>
      <c r="WNY5" s="19"/>
      <c r="WNZ5" s="19"/>
      <c r="WOA5" s="19"/>
      <c r="WOB5" s="19"/>
      <c r="WOC5" s="19"/>
      <c r="WOD5" s="19"/>
      <c r="WOE5" s="19"/>
      <c r="WOF5" s="19"/>
      <c r="WOG5" s="19"/>
      <c r="WOH5" s="19"/>
      <c r="WOI5" s="19"/>
      <c r="WOJ5" s="19"/>
      <c r="WOK5" s="19"/>
      <c r="WOL5" s="19"/>
      <c r="WOM5" s="19"/>
      <c r="WON5" s="19"/>
      <c r="WOO5" s="19"/>
      <c r="WOP5" s="19"/>
      <c r="WOQ5" s="19"/>
      <c r="WOR5" s="19"/>
      <c r="WOS5" s="19"/>
      <c r="WOT5" s="19"/>
      <c r="WOU5" s="19"/>
      <c r="WOV5" s="19"/>
      <c r="WOW5" s="19"/>
      <c r="WOX5" s="19"/>
      <c r="WOY5" s="19"/>
      <c r="WOZ5" s="19"/>
      <c r="WPA5" s="19"/>
      <c r="WPB5" s="19"/>
      <c r="WPC5" s="19"/>
      <c r="WPD5" s="19"/>
      <c r="WPE5" s="19"/>
      <c r="WPF5" s="19"/>
      <c r="WPG5" s="19"/>
      <c r="WPH5" s="19"/>
      <c r="WPI5" s="19"/>
      <c r="WPJ5" s="19"/>
      <c r="WPK5" s="19"/>
      <c r="WPL5" s="19"/>
      <c r="WPM5" s="19"/>
      <c r="WPN5" s="19"/>
      <c r="WPO5" s="19"/>
      <c r="WPP5" s="19"/>
      <c r="WPQ5" s="19"/>
      <c r="WPR5" s="19"/>
      <c r="WPS5" s="19"/>
      <c r="WPT5" s="19"/>
      <c r="WPU5" s="19"/>
      <c r="WPV5" s="19"/>
      <c r="WPW5" s="19"/>
      <c r="WPX5" s="19"/>
      <c r="WPY5" s="19"/>
      <c r="WPZ5" s="19"/>
      <c r="WQA5" s="19"/>
      <c r="WQB5" s="19"/>
      <c r="WQC5" s="19"/>
      <c r="WQD5" s="19"/>
      <c r="WQE5" s="19"/>
      <c r="WQF5" s="19"/>
      <c r="WQG5" s="19"/>
      <c r="WQH5" s="19"/>
      <c r="WQI5" s="19"/>
      <c r="WQJ5" s="19"/>
      <c r="WQK5" s="19"/>
      <c r="WQL5" s="19"/>
      <c r="WQM5" s="19"/>
      <c r="WQN5" s="19"/>
      <c r="WQO5" s="19"/>
      <c r="WQP5" s="19"/>
      <c r="WQQ5" s="19"/>
      <c r="WQR5" s="19"/>
      <c r="WQS5" s="19"/>
      <c r="WQT5" s="19"/>
      <c r="WQU5" s="19"/>
      <c r="WQV5" s="19"/>
      <c r="WQW5" s="19"/>
      <c r="WQX5" s="19"/>
      <c r="WQY5" s="19"/>
      <c r="WQZ5" s="19"/>
      <c r="WRA5" s="19"/>
      <c r="WRB5" s="19"/>
      <c r="WRC5" s="19"/>
      <c r="WRD5" s="19"/>
      <c r="WRE5" s="19"/>
      <c r="WRF5" s="19"/>
      <c r="WRG5" s="19"/>
      <c r="WRH5" s="19"/>
      <c r="WRI5" s="19"/>
      <c r="WRJ5" s="19"/>
      <c r="WRK5" s="19"/>
      <c r="WRL5" s="19"/>
      <c r="WRM5" s="19"/>
      <c r="WRN5" s="19"/>
      <c r="WRO5" s="19"/>
      <c r="WRP5" s="19"/>
      <c r="WRQ5" s="19"/>
      <c r="WRR5" s="19"/>
      <c r="WRS5" s="19"/>
      <c r="WRT5" s="19"/>
      <c r="WRU5" s="19"/>
      <c r="WRV5" s="19"/>
      <c r="WRW5" s="19"/>
      <c r="WRX5" s="19"/>
      <c r="WRY5" s="19"/>
      <c r="WRZ5" s="19"/>
      <c r="WSA5" s="19"/>
      <c r="WSB5" s="19"/>
      <c r="WSC5" s="19"/>
      <c r="WSD5" s="19"/>
      <c r="WSE5" s="19"/>
      <c r="WSF5" s="19"/>
      <c r="WSG5" s="19"/>
      <c r="WSH5" s="19"/>
      <c r="WSI5" s="19"/>
      <c r="WSJ5" s="19"/>
      <c r="WSK5" s="19"/>
      <c r="WSL5" s="19"/>
      <c r="WSM5" s="19"/>
      <c r="WSN5" s="19"/>
      <c r="WSO5" s="19"/>
      <c r="WSP5" s="19"/>
      <c r="WSQ5" s="19"/>
      <c r="WSR5" s="19"/>
      <c r="WSS5" s="19"/>
      <c r="WST5" s="19"/>
      <c r="WSU5" s="19"/>
      <c r="WSV5" s="19"/>
      <c r="WSW5" s="19"/>
      <c r="WSX5" s="19"/>
      <c r="WSY5" s="19"/>
      <c r="WSZ5" s="19"/>
      <c r="WTA5" s="19"/>
      <c r="WTB5" s="19"/>
      <c r="WTC5" s="19"/>
      <c r="WTD5" s="19"/>
      <c r="WTE5" s="19"/>
      <c r="WTF5" s="19"/>
      <c r="WTG5" s="19"/>
      <c r="WTH5" s="19"/>
      <c r="WTI5" s="19"/>
      <c r="WTJ5" s="19"/>
      <c r="WTK5" s="19"/>
      <c r="WTL5" s="19"/>
      <c r="WTM5" s="19"/>
      <c r="WTN5" s="19"/>
      <c r="WTO5" s="19"/>
      <c r="WTP5" s="19"/>
      <c r="WTQ5" s="19"/>
      <c r="WTR5" s="19"/>
      <c r="WTS5" s="19"/>
      <c r="WTT5" s="19"/>
      <c r="WTU5" s="19"/>
      <c r="WTV5" s="19"/>
      <c r="WTW5" s="19"/>
      <c r="WTX5" s="19"/>
      <c r="WTY5" s="19"/>
      <c r="WTZ5" s="19"/>
      <c r="WUA5" s="19"/>
      <c r="WUB5" s="19"/>
      <c r="WUC5" s="19"/>
      <c r="WUD5" s="19"/>
      <c r="WUE5" s="19"/>
      <c r="WUF5" s="19"/>
      <c r="WUG5" s="19"/>
      <c r="WUH5" s="19"/>
      <c r="WUI5" s="19"/>
      <c r="WUJ5" s="19"/>
      <c r="WUK5" s="19"/>
      <c r="WUL5" s="19"/>
      <c r="WUM5" s="19"/>
      <c r="WUN5" s="19"/>
      <c r="WUO5" s="19"/>
      <c r="WUP5" s="19"/>
      <c r="WUQ5" s="19"/>
      <c r="WUR5" s="19"/>
      <c r="WUS5" s="19"/>
      <c r="WUT5" s="19"/>
      <c r="WUU5" s="19"/>
      <c r="WUV5" s="19"/>
      <c r="WUW5" s="19"/>
      <c r="WUX5" s="19"/>
      <c r="WUY5" s="19"/>
      <c r="WUZ5" s="19"/>
      <c r="WVA5" s="19"/>
      <c r="WVB5" s="19"/>
      <c r="WVC5" s="19"/>
      <c r="WVD5" s="19"/>
      <c r="WVE5" s="19"/>
      <c r="WVF5" s="19"/>
      <c r="WVG5" s="19"/>
      <c r="WVH5" s="19"/>
      <c r="WVI5" s="19"/>
      <c r="WVJ5" s="19"/>
      <c r="WVK5" s="19"/>
      <c r="WVL5" s="19"/>
      <c r="WVM5" s="19"/>
      <c r="WVN5" s="19"/>
      <c r="WVO5" s="19"/>
      <c r="WVP5" s="19"/>
      <c r="WVQ5" s="19"/>
      <c r="WVR5" s="19"/>
      <c r="WVS5" s="19"/>
      <c r="WVT5" s="19"/>
      <c r="WVU5" s="19"/>
      <c r="WVV5" s="19"/>
      <c r="WVW5" s="19"/>
      <c r="WVX5" s="19"/>
      <c r="WVY5" s="19"/>
      <c r="WVZ5" s="19"/>
      <c r="WWA5" s="19"/>
      <c r="WWB5" s="19"/>
      <c r="WWC5" s="19"/>
      <c r="WWD5" s="19"/>
      <c r="WWE5" s="19"/>
      <c r="WWF5" s="19"/>
      <c r="WWG5" s="19"/>
      <c r="WWH5" s="19"/>
      <c r="WWI5" s="19"/>
      <c r="WWJ5" s="19"/>
      <c r="WWK5" s="19"/>
      <c r="WWL5" s="19"/>
      <c r="WWM5" s="19"/>
      <c r="WWN5" s="19"/>
      <c r="WWO5" s="19"/>
      <c r="WWP5" s="19"/>
      <c r="WWQ5" s="19"/>
      <c r="WWR5" s="19"/>
      <c r="WWS5" s="19"/>
      <c r="WWT5" s="19"/>
      <c r="WWU5" s="19"/>
      <c r="WWV5" s="19"/>
      <c r="WWW5" s="19"/>
      <c r="WWX5" s="19"/>
      <c r="WWY5" s="19"/>
      <c r="WWZ5" s="19"/>
      <c r="WXA5" s="19"/>
      <c r="WXB5" s="19"/>
      <c r="WXC5" s="19"/>
      <c r="WXD5" s="19"/>
      <c r="WXE5" s="19"/>
      <c r="WXF5" s="19"/>
      <c r="WXG5" s="19"/>
      <c r="WXH5" s="19"/>
      <c r="WXI5" s="19"/>
      <c r="WXJ5" s="19"/>
      <c r="WXK5" s="19"/>
      <c r="WXL5" s="19"/>
      <c r="WXM5" s="19"/>
      <c r="WXN5" s="19"/>
      <c r="WXO5" s="19"/>
      <c r="WXP5" s="19"/>
      <c r="WXQ5" s="19"/>
      <c r="WXR5" s="19"/>
      <c r="WXS5" s="19"/>
      <c r="WXT5" s="19"/>
      <c r="WXU5" s="19"/>
      <c r="WXV5" s="19"/>
      <c r="WXW5" s="19"/>
      <c r="WXX5" s="19"/>
      <c r="WXY5" s="19"/>
      <c r="WXZ5" s="19"/>
      <c r="WYA5" s="19"/>
      <c r="WYB5" s="19"/>
      <c r="WYC5" s="19"/>
      <c r="WYD5" s="19"/>
      <c r="WYE5" s="19"/>
      <c r="WYF5" s="19"/>
      <c r="WYG5" s="19"/>
      <c r="WYH5" s="19"/>
      <c r="WYI5" s="19"/>
      <c r="WYJ5" s="19"/>
      <c r="WYK5" s="19"/>
      <c r="WYL5" s="19"/>
      <c r="WYM5" s="19"/>
      <c r="WYN5" s="19"/>
      <c r="WYO5" s="19"/>
      <c r="WYP5" s="19"/>
      <c r="WYQ5" s="19"/>
      <c r="WYR5" s="19"/>
      <c r="WYS5" s="19"/>
      <c r="WYT5" s="19"/>
      <c r="WYU5" s="19"/>
      <c r="WYV5" s="19"/>
      <c r="WYW5" s="19"/>
      <c r="WYX5" s="19"/>
      <c r="WYY5" s="19"/>
      <c r="WYZ5" s="19"/>
      <c r="WZA5" s="19"/>
      <c r="WZB5" s="19"/>
      <c r="WZC5" s="19"/>
      <c r="WZD5" s="19"/>
      <c r="WZE5" s="19"/>
      <c r="WZF5" s="19"/>
      <c r="WZG5" s="19"/>
      <c r="WZH5" s="19"/>
      <c r="WZI5" s="19"/>
      <c r="WZJ5" s="19"/>
      <c r="WZK5" s="19"/>
      <c r="WZL5" s="19"/>
      <c r="WZM5" s="19"/>
      <c r="WZN5" s="19"/>
      <c r="WZO5" s="19"/>
      <c r="WZP5" s="19"/>
      <c r="WZQ5" s="19"/>
      <c r="WZR5" s="19"/>
      <c r="WZS5" s="19"/>
      <c r="WZT5" s="19"/>
      <c r="WZU5" s="19"/>
      <c r="WZV5" s="19"/>
      <c r="WZW5" s="19"/>
      <c r="WZX5" s="19"/>
      <c r="WZY5" s="19"/>
      <c r="WZZ5" s="19"/>
      <c r="XAA5" s="19"/>
      <c r="XAB5" s="19"/>
      <c r="XAC5" s="19"/>
      <c r="XAD5" s="19"/>
      <c r="XAE5" s="19"/>
      <c r="XAF5" s="19"/>
      <c r="XAG5" s="19"/>
      <c r="XAH5" s="19"/>
      <c r="XAI5" s="19"/>
      <c r="XAJ5" s="19"/>
      <c r="XAK5" s="19"/>
      <c r="XAL5" s="19"/>
      <c r="XAM5" s="19"/>
      <c r="XAN5" s="19"/>
      <c r="XAO5" s="19"/>
      <c r="XAP5" s="19"/>
      <c r="XAQ5" s="19"/>
      <c r="XAR5" s="19"/>
      <c r="XAS5" s="19"/>
      <c r="XAT5" s="19"/>
      <c r="XAU5" s="19"/>
      <c r="XAV5" s="19"/>
      <c r="XAW5" s="19"/>
      <c r="XAX5" s="19"/>
      <c r="XAY5" s="19"/>
      <c r="XAZ5" s="19"/>
      <c r="XBA5" s="19"/>
      <c r="XBB5" s="19"/>
      <c r="XBC5" s="19"/>
      <c r="XBD5" s="19"/>
      <c r="XBE5" s="19"/>
      <c r="XBF5" s="19"/>
      <c r="XBG5" s="19"/>
      <c r="XBH5" s="19"/>
      <c r="XBI5" s="19"/>
      <c r="XBJ5" s="19"/>
      <c r="XBK5" s="19"/>
      <c r="XBL5" s="19"/>
      <c r="XBM5" s="19"/>
      <c r="XBN5" s="19"/>
      <c r="XBO5" s="19"/>
      <c r="XBP5" s="19"/>
      <c r="XBQ5" s="19"/>
      <c r="XBR5" s="19"/>
      <c r="XBS5" s="19"/>
      <c r="XBT5" s="19"/>
      <c r="XBU5" s="19"/>
      <c r="XBV5" s="19"/>
      <c r="XBW5" s="19"/>
      <c r="XBX5" s="19"/>
      <c r="XBY5" s="19"/>
      <c r="XBZ5" s="19"/>
      <c r="XCA5" s="19"/>
      <c r="XCB5" s="19"/>
      <c r="XCC5" s="19"/>
      <c r="XCD5" s="19"/>
      <c r="XCE5" s="19"/>
      <c r="XCF5" s="19"/>
      <c r="XCG5" s="19"/>
      <c r="XCH5" s="19"/>
      <c r="XCI5" s="19"/>
      <c r="XCJ5" s="19"/>
      <c r="XCK5" s="19"/>
      <c r="XCL5" s="19"/>
      <c r="XCM5" s="19"/>
      <c r="XCN5" s="19"/>
      <c r="XCO5" s="19"/>
      <c r="XCP5" s="19"/>
      <c r="XCQ5" s="19"/>
      <c r="XCR5" s="19"/>
      <c r="XCS5" s="19"/>
      <c r="XCT5" s="19"/>
      <c r="XCU5" s="19"/>
      <c r="XCV5" s="19"/>
      <c r="XCW5" s="19"/>
      <c r="XCX5" s="19"/>
      <c r="XCY5" s="19"/>
      <c r="XCZ5" s="19"/>
      <c r="XDA5" s="19"/>
      <c r="XDB5" s="19"/>
      <c r="XDC5" s="19"/>
      <c r="XDD5" s="19"/>
      <c r="XDE5" s="19"/>
      <c r="XDF5" s="19"/>
      <c r="XDG5" s="19"/>
      <c r="XDH5" s="19"/>
      <c r="XDI5" s="19"/>
      <c r="XDJ5" s="19"/>
      <c r="XDK5" s="19"/>
      <c r="XDL5" s="19"/>
      <c r="XDM5" s="19"/>
      <c r="XDN5" s="19"/>
      <c r="XDO5" s="19"/>
      <c r="XDP5" s="19"/>
      <c r="XDQ5" s="19"/>
      <c r="XDR5" s="19"/>
      <c r="XDS5" s="19"/>
      <c r="XDT5" s="19"/>
      <c r="XDU5" s="19"/>
      <c r="XDV5" s="19"/>
      <c r="XDW5" s="19"/>
      <c r="XDX5" s="19"/>
      <c r="XDY5" s="19"/>
      <c r="XDZ5" s="19"/>
      <c r="XEA5" s="19"/>
      <c r="XEB5" s="19"/>
      <c r="XEC5" s="19"/>
      <c r="XED5" s="19"/>
      <c r="XEE5" s="19"/>
      <c r="XEF5" s="19"/>
      <c r="XEG5" s="19"/>
      <c r="XEH5" s="19"/>
      <c r="XEI5" s="19"/>
      <c r="XEJ5" s="19"/>
      <c r="XEK5" s="19"/>
      <c r="XEL5" s="19"/>
      <c r="XEM5" s="19"/>
      <c r="XEN5" s="19"/>
      <c r="XEO5" s="19"/>
      <c r="XEP5" s="19"/>
      <c r="XEQ5" s="19"/>
      <c r="XER5" s="19"/>
      <c r="XES5" s="19"/>
      <c r="XET5" s="19"/>
      <c r="XEU5" s="19"/>
      <c r="XEV5" s="19"/>
      <c r="XEW5" s="19"/>
      <c r="XEX5" s="19"/>
      <c r="XEY5" s="19"/>
      <c r="XEZ5" s="19"/>
      <c r="XFA5" s="19"/>
      <c r="XFB5" s="19"/>
      <c r="XFC5" s="19"/>
      <c r="XFD5" s="19"/>
    </row>
    <row r="6" spans="1:16384" x14ac:dyDescent="0.3">
      <c r="B6">
        <v>2020</v>
      </c>
      <c r="C6" s="19">
        <f>BAU!H52</f>
        <v>1179.2216937271726</v>
      </c>
      <c r="D6" s="19">
        <f>FE_H!H52</f>
        <v>1179.2216937271726</v>
      </c>
      <c r="E6" s="19">
        <f>'FE+EV_H'!H52</f>
        <v>1179.2216937271726</v>
      </c>
      <c r="F6" s="19">
        <f>'FE+EV+PVKT_H'!H52</f>
        <v>1179.2216937271726</v>
      </c>
      <c r="G6" s="19">
        <f>'FE+EV+VKT_H'!H52</f>
        <v>1179.2216937271726</v>
      </c>
    </row>
    <row r="7" spans="1:16384" x14ac:dyDescent="0.3">
      <c r="B7">
        <v>2025</v>
      </c>
      <c r="C7" s="19">
        <f>BAU!H53</f>
        <v>1468.7688524714681</v>
      </c>
      <c r="D7" s="19">
        <f>FE_H!H53</f>
        <v>1315.7940989854339</v>
      </c>
      <c r="E7" s="19">
        <f>'FE+EV_H'!H53</f>
        <v>1221.4698144429954</v>
      </c>
      <c r="F7" s="19">
        <f>'FE+EV+PVKT_H'!H53</f>
        <v>1154.5617831933791</v>
      </c>
      <c r="G7" s="19">
        <f>'FE+EV+VKT_H'!H53</f>
        <v>1113.1213601039256</v>
      </c>
    </row>
    <row r="8" spans="1:16384" x14ac:dyDescent="0.3">
      <c r="B8">
        <v>2030</v>
      </c>
      <c r="C8" s="19">
        <f>BAU!H54</f>
        <v>1676.9819896440454</v>
      </c>
      <c r="D8" s="19">
        <f>FE_H!H54</f>
        <v>1259.3305782885768</v>
      </c>
      <c r="E8" s="19">
        <f>'FE+EV_H'!H54</f>
        <v>1010.8276388856957</v>
      </c>
      <c r="F8" s="19">
        <f>'FE+EV+PVKT_H'!H54</f>
        <v>915.03784207719946</v>
      </c>
      <c r="G8" s="19">
        <f>'FE+EV+VKT_H'!H54</f>
        <v>827.99547031191628</v>
      </c>
    </row>
    <row r="9" spans="1:16384" x14ac:dyDescent="0.3">
      <c r="B9">
        <v>2035</v>
      </c>
      <c r="C9" s="19">
        <f>BAU!H55</f>
        <v>1817.4528362499116</v>
      </c>
      <c r="D9" s="19">
        <f>FE_H!H55</f>
        <v>1172.9929648663183</v>
      </c>
      <c r="E9" s="19">
        <f>'FE+EV_H'!H55</f>
        <v>782.72444242531128</v>
      </c>
      <c r="F9" s="19">
        <f>'FE+EV+PVKT_H'!H55</f>
        <v>697.83042802756631</v>
      </c>
      <c r="G9" s="19">
        <f>'FE+EV+VKT_H'!H55</f>
        <v>589.48965525226117</v>
      </c>
      <c r="R9" t="s">
        <v>882</v>
      </c>
    </row>
    <row r="10" spans="1:16384" x14ac:dyDescent="0.3">
      <c r="B10">
        <v>2040</v>
      </c>
      <c r="C10" s="19">
        <f>BAU!H56</f>
        <v>1918.0613282551253</v>
      </c>
      <c r="D10" s="19">
        <f>FE_H!H56</f>
        <v>1080.6655553416938</v>
      </c>
      <c r="E10" s="19">
        <f>'FE+EV_H'!H56</f>
        <v>587.23971934646283</v>
      </c>
      <c r="F10" s="19">
        <f>'FE+EV+PVKT_H'!H56</f>
        <v>534.12710607383428</v>
      </c>
      <c r="G10" s="19">
        <f>'FE+EV+VKT_H'!H56</f>
        <v>399.88875215489645</v>
      </c>
    </row>
    <row r="11" spans="1:16384" x14ac:dyDescent="0.3">
      <c r="B11">
        <v>2045</v>
      </c>
      <c r="C11" s="19">
        <f>BAU!H57</f>
        <v>1976.0052743086442</v>
      </c>
      <c r="D11" s="19">
        <f>FE_H!H57</f>
        <v>1049.5063135308249</v>
      </c>
      <c r="E11" s="19">
        <f>'FE+EV_H'!H57</f>
        <v>470.16544143367679</v>
      </c>
      <c r="F11" s="19">
        <f>'FE+EV+PVKT_H'!H57</f>
        <v>441.97246060119227</v>
      </c>
      <c r="G11" s="19">
        <f>'FE+EV+VKT_H'!H57</f>
        <v>280.95125694827311</v>
      </c>
    </row>
    <row r="12" spans="1:16384" x14ac:dyDescent="0.3">
      <c r="B12">
        <v>2050</v>
      </c>
      <c r="C12" s="19">
        <f>BAU!H58</f>
        <v>2005.9251267936033</v>
      </c>
      <c r="D12" s="19">
        <f>FE_H!H58</f>
        <v>1075.6174142920977</v>
      </c>
      <c r="E12" s="19">
        <f>'FE+EV_H'!H58</f>
        <v>376.69449740931071</v>
      </c>
      <c r="F12" s="19">
        <f>'FE+EV+PVKT_H'!H58</f>
        <v>362.57212218350844</v>
      </c>
      <c r="G12" s="19">
        <f>'FE+EV+VKT_H'!H58</f>
        <v>171.3420880768239</v>
      </c>
    </row>
    <row r="14" spans="1:16384" x14ac:dyDescent="0.3">
      <c r="A14" t="s">
        <v>875</v>
      </c>
    </row>
    <row r="15" spans="1:16384" x14ac:dyDescent="0.3">
      <c r="D15" t="s">
        <v>876</v>
      </c>
      <c r="E15" t="s">
        <v>877</v>
      </c>
      <c r="F15" t="s">
        <v>878</v>
      </c>
      <c r="G15" t="s">
        <v>879</v>
      </c>
    </row>
    <row r="16" spans="1:16384" x14ac:dyDescent="0.3">
      <c r="B16">
        <v>2020</v>
      </c>
      <c r="D16" s="19">
        <f>C6-D6</f>
        <v>0</v>
      </c>
      <c r="E16" s="19">
        <f t="shared" ref="E16:G16" si="0">D6-E6</f>
        <v>0</v>
      </c>
      <c r="F16" s="19">
        <f t="shared" si="0"/>
        <v>0</v>
      </c>
      <c r="G16" s="19">
        <f t="shared" si="0"/>
        <v>0</v>
      </c>
    </row>
    <row r="17" spans="2:7" x14ac:dyDescent="0.3">
      <c r="B17">
        <v>2025</v>
      </c>
      <c r="D17" s="19">
        <f t="shared" ref="D17:G22" si="1">C7-D7</f>
        <v>152.97475348603416</v>
      </c>
      <c r="E17" s="19">
        <f t="shared" si="1"/>
        <v>94.324284542438591</v>
      </c>
      <c r="F17" s="19">
        <f t="shared" si="1"/>
        <v>66.908031249616215</v>
      </c>
      <c r="G17" s="19">
        <f t="shared" si="1"/>
        <v>41.440423089453589</v>
      </c>
    </row>
    <row r="18" spans="2:7" x14ac:dyDescent="0.3">
      <c r="B18">
        <v>2030</v>
      </c>
      <c r="D18" s="19">
        <f t="shared" si="1"/>
        <v>417.65141135546855</v>
      </c>
      <c r="E18" s="19">
        <f t="shared" si="1"/>
        <v>248.50293940288111</v>
      </c>
      <c r="F18" s="19">
        <f t="shared" si="1"/>
        <v>95.789796808496249</v>
      </c>
      <c r="G18" s="19">
        <f t="shared" si="1"/>
        <v>87.042371765283178</v>
      </c>
    </row>
    <row r="19" spans="2:7" x14ac:dyDescent="0.3">
      <c r="B19">
        <v>2035</v>
      </c>
      <c r="D19" s="19">
        <f t="shared" si="1"/>
        <v>644.45987138359328</v>
      </c>
      <c r="E19" s="19">
        <f t="shared" si="1"/>
        <v>390.26852244100701</v>
      </c>
      <c r="F19" s="19">
        <f t="shared" si="1"/>
        <v>84.894014397744968</v>
      </c>
      <c r="G19" s="19">
        <f t="shared" si="1"/>
        <v>108.34077277530514</v>
      </c>
    </row>
    <row r="20" spans="2:7" x14ac:dyDescent="0.3">
      <c r="B20">
        <v>2040</v>
      </c>
      <c r="D20" s="19">
        <f t="shared" si="1"/>
        <v>837.39577291343153</v>
      </c>
      <c r="E20" s="19">
        <f t="shared" si="1"/>
        <v>493.42583599523095</v>
      </c>
      <c r="F20" s="19">
        <f t="shared" si="1"/>
        <v>53.11261327262855</v>
      </c>
      <c r="G20" s="19">
        <f t="shared" si="1"/>
        <v>134.23835391893783</v>
      </c>
    </row>
    <row r="21" spans="2:7" x14ac:dyDescent="0.3">
      <c r="B21">
        <v>2045</v>
      </c>
      <c r="D21" s="19">
        <f t="shared" si="1"/>
        <v>926.49896077781932</v>
      </c>
      <c r="E21" s="19">
        <f t="shared" si="1"/>
        <v>579.34087209714812</v>
      </c>
      <c r="F21" s="19">
        <f t="shared" si="1"/>
        <v>28.192980832484523</v>
      </c>
      <c r="G21" s="19">
        <f t="shared" si="1"/>
        <v>161.02120365291916</v>
      </c>
    </row>
    <row r="22" spans="2:7" x14ac:dyDescent="0.3">
      <c r="B22">
        <v>2050</v>
      </c>
      <c r="D22" s="19">
        <f t="shared" si="1"/>
        <v>930.30771250150565</v>
      </c>
      <c r="E22" s="19">
        <f t="shared" si="1"/>
        <v>698.92291688278692</v>
      </c>
      <c r="F22" s="19">
        <f t="shared" si="1"/>
        <v>14.122375225802273</v>
      </c>
      <c r="G22" s="19">
        <f t="shared" si="1"/>
        <v>191.23003410668454</v>
      </c>
    </row>
    <row r="27" spans="2:7" x14ac:dyDescent="0.3">
      <c r="B27" t="s">
        <v>885</v>
      </c>
      <c r="C27" s="19">
        <f>C6</f>
        <v>1179.2216937271726</v>
      </c>
    </row>
    <row r="28" spans="2:7" x14ac:dyDescent="0.3">
      <c r="B28" t="s">
        <v>886</v>
      </c>
      <c r="C28" s="19">
        <f>C9</f>
        <v>1817.4528362499116</v>
      </c>
    </row>
    <row r="29" spans="2:7" x14ac:dyDescent="0.3">
      <c r="B29" t="s">
        <v>887</v>
      </c>
      <c r="C29" s="19">
        <f>C12</f>
        <v>2005.9251267936033</v>
      </c>
    </row>
    <row r="30" spans="2:7" x14ac:dyDescent="0.3">
      <c r="B30" s="34" t="s">
        <v>917</v>
      </c>
      <c r="C30" s="19">
        <f>D12</f>
        <v>1075.6174142920977</v>
      </c>
      <c r="D30" s="19">
        <f>C29-C30</f>
        <v>930.30771250150565</v>
      </c>
    </row>
    <row r="31" spans="2:7" x14ac:dyDescent="0.3">
      <c r="B31" t="s">
        <v>918</v>
      </c>
      <c r="C31" s="19">
        <f>E12</f>
        <v>376.69449740931071</v>
      </c>
      <c r="D31" s="19">
        <f t="shared" ref="D31:D32" si="2">C30-C31</f>
        <v>698.92291688278692</v>
      </c>
    </row>
    <row r="32" spans="2:7" x14ac:dyDescent="0.3">
      <c r="B32" t="s">
        <v>915</v>
      </c>
      <c r="C32" s="19">
        <f>F12</f>
        <v>362.57212218350844</v>
      </c>
      <c r="D32" s="19">
        <f t="shared" si="2"/>
        <v>14.122375225802273</v>
      </c>
    </row>
    <row r="33" spans="2:5" x14ac:dyDescent="0.3">
      <c r="B33" t="s">
        <v>916</v>
      </c>
      <c r="C33" s="19">
        <f>G12</f>
        <v>171.3420880768239</v>
      </c>
      <c r="D33" s="19">
        <f>C32-C33</f>
        <v>191.23003410668454</v>
      </c>
    </row>
    <row r="34" spans="2:5" x14ac:dyDescent="0.3">
      <c r="B34" t="s">
        <v>888</v>
      </c>
      <c r="D34" s="19">
        <f>C33-C34</f>
        <v>171.3420880768239</v>
      </c>
    </row>
    <row r="37" spans="2:5" x14ac:dyDescent="0.3">
      <c r="C37" s="19"/>
      <c r="D37" s="19"/>
      <c r="E37" s="19"/>
    </row>
    <row r="38" spans="2:5" x14ac:dyDescent="0.3">
      <c r="C38" s="19"/>
      <c r="D38" s="19"/>
      <c r="E38" s="19"/>
    </row>
    <row r="39" spans="2:5" x14ac:dyDescent="0.3">
      <c r="C39" s="19"/>
      <c r="D39" s="19"/>
      <c r="E39" s="19"/>
    </row>
    <row r="40" spans="2:5" x14ac:dyDescent="0.3">
      <c r="C40" s="19"/>
      <c r="D40" s="19"/>
      <c r="E40" s="19"/>
    </row>
    <row r="41" spans="2:5" x14ac:dyDescent="0.3">
      <c r="C41" s="19"/>
      <c r="D41" s="19"/>
      <c r="E41" s="19"/>
    </row>
    <row r="42" spans="2:5" x14ac:dyDescent="0.3">
      <c r="C42" s="19"/>
      <c r="D42" s="19"/>
      <c r="E42" s="19"/>
    </row>
    <row r="43" spans="2:5" x14ac:dyDescent="0.3">
      <c r="C43" s="19"/>
      <c r="D43" s="19"/>
      <c r="E43" s="19"/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B508D7-EF7F-4B28-A2E9-FFFBD9690870}">
  <dimension ref="A1:T1"/>
  <sheetViews>
    <sheetView topLeftCell="H1" workbookViewId="0">
      <selection activeCell="AB14" sqref="AB14"/>
    </sheetView>
  </sheetViews>
  <sheetFormatPr defaultRowHeight="13.5" x14ac:dyDescent="0.3"/>
  <sheetData>
    <row r="1" spans="1:20" x14ac:dyDescent="0.3">
      <c r="A1" t="s">
        <v>890</v>
      </c>
      <c r="B1" t="s">
        <v>892</v>
      </c>
      <c r="J1" t="s">
        <v>906</v>
      </c>
      <c r="K1" t="s">
        <v>895</v>
      </c>
      <c r="S1" t="s">
        <v>889</v>
      </c>
      <c r="T1" t="s">
        <v>896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54D342-3946-4837-B92B-7C4EEC51B58A}">
  <dimension ref="A1:A2"/>
  <sheetViews>
    <sheetView zoomScaleNormal="100" workbookViewId="0">
      <selection activeCell="F32" sqref="F32"/>
    </sheetView>
  </sheetViews>
  <sheetFormatPr defaultRowHeight="13.5" x14ac:dyDescent="0.3"/>
  <sheetData>
    <row r="1" spans="1:1" x14ac:dyDescent="0.3">
      <c r="A1" t="s">
        <v>960</v>
      </c>
    </row>
    <row r="2" spans="1:1" x14ac:dyDescent="0.3">
      <c r="A2" t="s">
        <v>1144</v>
      </c>
    </row>
  </sheetData>
  <phoneticPr fontId="3" type="noConversion"/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621D09-61BB-4CDA-8BC0-43EB22EA5B01}">
  <sheetPr>
    <tabColor rgb="FFFFC000"/>
  </sheetPr>
  <dimension ref="A2:AE353"/>
  <sheetViews>
    <sheetView topLeftCell="A28" workbookViewId="0">
      <selection activeCell="D52" sqref="D52:D58"/>
    </sheetView>
  </sheetViews>
  <sheetFormatPr defaultRowHeight="13.5" x14ac:dyDescent="0.3"/>
  <cols>
    <col min="1" max="1" width="21.46484375" customWidth="1"/>
    <col min="2" max="2" width="12.265625" customWidth="1"/>
    <col min="3" max="3" width="9.73046875" customWidth="1"/>
    <col min="4" max="6" width="11.59765625" customWidth="1"/>
    <col min="7" max="7" width="12.73046875" customWidth="1"/>
    <col min="12" max="12" width="11.59765625" customWidth="1"/>
    <col min="16" max="16" width="11.59765625" customWidth="1"/>
    <col min="19" max="19" width="11.73046875" customWidth="1"/>
    <col min="20" max="20" width="12.265625" customWidth="1"/>
    <col min="21" max="21" width="13.1328125" customWidth="1"/>
  </cols>
  <sheetData>
    <row r="2" spans="1:22" x14ac:dyDescent="0.3">
      <c r="A2" s="8" t="s">
        <v>847</v>
      </c>
      <c r="S2" t="s">
        <v>838</v>
      </c>
    </row>
    <row r="3" spans="1:22" x14ac:dyDescent="0.3">
      <c r="A3" s="8"/>
      <c r="B3" t="s">
        <v>880</v>
      </c>
      <c r="C3" t="s">
        <v>919</v>
      </c>
      <c r="D3" t="s">
        <v>920</v>
      </c>
      <c r="E3" t="s">
        <v>1131</v>
      </c>
      <c r="F3" t="s">
        <v>1132</v>
      </c>
      <c r="G3" t="s">
        <v>921</v>
      </c>
      <c r="H3" t="s">
        <v>836</v>
      </c>
      <c r="I3" t="s">
        <v>849</v>
      </c>
      <c r="J3" t="s">
        <v>848</v>
      </c>
      <c r="S3" t="s">
        <v>835</v>
      </c>
      <c r="T3" t="s">
        <v>798</v>
      </c>
      <c r="U3" t="s">
        <v>833</v>
      </c>
      <c r="V3" t="s">
        <v>839</v>
      </c>
    </row>
    <row r="4" spans="1:22" hidden="1" x14ac:dyDescent="0.3">
      <c r="A4" s="8">
        <v>2017</v>
      </c>
      <c r="B4" s="57">
        <f>PV销量预计!$E$41/100</f>
        <v>169.74770000000001</v>
      </c>
      <c r="C4" s="57" t="e">
        <f>#REF!/100</f>
        <v>#REF!</v>
      </c>
      <c r="D4" s="57"/>
      <c r="E4" s="57"/>
      <c r="F4" s="57"/>
      <c r="G4" s="57">
        <v>9.8000000000000007</v>
      </c>
      <c r="H4" s="58" t="e">
        <f>SUM(B4:G4)</f>
        <v>#REF!</v>
      </c>
      <c r="I4" s="58" t="e">
        <f>SUM(B4:D4)</f>
        <v>#REF!</v>
      </c>
      <c r="J4" s="14">
        <f>D4/(B4+D4)</f>
        <v>0</v>
      </c>
      <c r="K4" s="14"/>
      <c r="S4" s="53">
        <v>0.04</v>
      </c>
      <c r="T4" s="53">
        <v>0.06</v>
      </c>
      <c r="U4" s="53">
        <v>0.125</v>
      </c>
      <c r="V4" s="52" t="e">
        <f>((H4+O5)-H5)/H4</f>
        <v>#REF!</v>
      </c>
    </row>
    <row r="5" spans="1:22" hidden="1" x14ac:dyDescent="0.3">
      <c r="A5" s="8">
        <v>2018</v>
      </c>
      <c r="B5" s="57">
        <f>PV销量预计!$E$42/100</f>
        <v>189.05419999999998</v>
      </c>
      <c r="C5" s="57" t="e">
        <f>#REF!/100</f>
        <v>#REF!</v>
      </c>
      <c r="D5" s="57"/>
      <c r="E5" s="57"/>
      <c r="F5" s="57"/>
      <c r="G5" s="57">
        <f>G4*(1-U$4)+N5</f>
        <v>8.5750000000000011</v>
      </c>
      <c r="H5">
        <v>231</v>
      </c>
      <c r="I5" s="58" t="e">
        <f t="shared" ref="I5:I6" si="0">SUM(B5:D5)</f>
        <v>#REF!</v>
      </c>
      <c r="J5" s="14">
        <f t="shared" ref="J5:J6" si="1">D5/(B5+D5)</f>
        <v>0</v>
      </c>
      <c r="K5" s="14"/>
      <c r="L5" s="55"/>
      <c r="M5" s="51"/>
      <c r="N5" s="19"/>
      <c r="O5" s="19"/>
    </row>
    <row r="6" spans="1:22" hidden="1" x14ac:dyDescent="0.3">
      <c r="A6" s="8">
        <v>2019</v>
      </c>
      <c r="B6" s="57">
        <f>PV销量预计!$E$43/100</f>
        <v>224.90771980651999</v>
      </c>
      <c r="C6" s="57" t="e">
        <f>#REF!/100</f>
        <v>#REF!</v>
      </c>
      <c r="D6" s="57"/>
      <c r="E6" s="57"/>
      <c r="F6" s="57"/>
      <c r="G6" s="57">
        <f>G5*(1-U$4)+N6</f>
        <v>7.5031250000000007</v>
      </c>
      <c r="H6" s="19" t="e">
        <f>SUM(B6:G6)</f>
        <v>#REF!</v>
      </c>
      <c r="I6" s="58" t="e">
        <f t="shared" si="0"/>
        <v>#REF!</v>
      </c>
      <c r="J6" s="14">
        <f t="shared" si="1"/>
        <v>0</v>
      </c>
      <c r="K6" s="14"/>
      <c r="L6" s="55"/>
      <c r="M6" s="51"/>
      <c r="N6" s="51"/>
      <c r="O6" s="19"/>
      <c r="S6" t="s">
        <v>840</v>
      </c>
      <c r="U6" t="s">
        <v>841</v>
      </c>
      <c r="V6" s="9">
        <v>0.66559999999999997</v>
      </c>
    </row>
    <row r="7" spans="1:22" x14ac:dyDescent="0.3">
      <c r="A7" s="8">
        <v>2020</v>
      </c>
      <c r="B7" s="89">
        <f>BAU!B7</f>
        <v>243.47643229281414</v>
      </c>
      <c r="C7" s="89">
        <f>BAU!C7</f>
        <v>1.3888999999999998</v>
      </c>
      <c r="D7" s="89">
        <f>BAU!D7</f>
        <v>17.51819311231656</v>
      </c>
      <c r="E7" s="89">
        <f>BAU!E7</f>
        <v>0.78664900000000004</v>
      </c>
      <c r="F7" s="89">
        <f>BAU!F7</f>
        <v>1.565674</v>
      </c>
      <c r="G7" s="89">
        <f>BAU!G7</f>
        <v>7.7388265952129629</v>
      </c>
      <c r="H7" s="19">
        <f>SUM(B7:G7)</f>
        <v>272.47467500034367</v>
      </c>
      <c r="I7" s="19">
        <f>B7+C7+D7</f>
        <v>262.38352540513068</v>
      </c>
      <c r="J7" s="14">
        <f>D7/(B7+D7+C7)</f>
        <v>6.6765598508015195E-2</v>
      </c>
      <c r="K7" s="14"/>
      <c r="L7" s="108"/>
      <c r="M7" s="108"/>
      <c r="N7" s="108"/>
      <c r="O7" s="89"/>
      <c r="U7" t="s">
        <v>842</v>
      </c>
      <c r="V7" s="9">
        <v>1.895</v>
      </c>
    </row>
    <row r="8" spans="1:22" x14ac:dyDescent="0.3">
      <c r="A8" s="8">
        <v>2025</v>
      </c>
      <c r="B8" s="89">
        <f>BAU!B8</f>
        <v>325.20737334816681</v>
      </c>
      <c r="C8" s="89">
        <f>BAU!C8</f>
        <v>1.3888999999999998</v>
      </c>
      <c r="D8" s="89">
        <f>BAU!D8</f>
        <v>21.001820662082459</v>
      </c>
      <c r="E8" s="89">
        <f>BAU!E8</f>
        <v>0.78664900000000004</v>
      </c>
      <c r="F8" s="89">
        <f>BAU!F8</f>
        <v>1.565674</v>
      </c>
      <c r="G8" s="89">
        <f>BAU!G8</f>
        <v>8.1375777117904793</v>
      </c>
      <c r="H8" s="19">
        <f t="shared" ref="H8:H13" si="2">SUM(B8:G8)</f>
        <v>358.08799472203975</v>
      </c>
      <c r="I8" s="19">
        <f t="shared" ref="I8:I13" si="3">B8+C8+D8</f>
        <v>347.59809401024927</v>
      </c>
      <c r="J8" s="14">
        <f t="shared" ref="J8:J13" si="4">D8/(B8+D8+C8)</f>
        <v>6.0419838382264543E-2</v>
      </c>
      <c r="L8" s="34"/>
      <c r="U8" t="s">
        <v>843</v>
      </c>
      <c r="V8" s="9">
        <v>0.17699999999999999</v>
      </c>
    </row>
    <row r="9" spans="1:22" x14ac:dyDescent="0.3">
      <c r="A9" s="8">
        <v>2030</v>
      </c>
      <c r="B9" s="89">
        <f>BAU!B9</f>
        <v>378.2727361658242</v>
      </c>
      <c r="C9" s="89">
        <f>BAU!C9</f>
        <v>1.3888999999999998</v>
      </c>
      <c r="D9" s="89">
        <f>BAU!D9</f>
        <v>24.340012726726741</v>
      </c>
      <c r="E9" s="89">
        <f>BAU!E9</f>
        <v>0.78664900000000004</v>
      </c>
      <c r="F9" s="89">
        <f>BAU!F9</f>
        <v>1.565674</v>
      </c>
      <c r="G9" s="89">
        <f>BAU!G9</f>
        <v>8.4971475893931849</v>
      </c>
      <c r="H9" s="19">
        <f t="shared" si="2"/>
        <v>414.85111948194412</v>
      </c>
      <c r="I9" s="19">
        <f t="shared" si="3"/>
        <v>404.00164889255092</v>
      </c>
      <c r="J9" s="14">
        <f t="shared" si="4"/>
        <v>6.0247310359865039E-2</v>
      </c>
      <c r="L9" s="34"/>
      <c r="U9" t="s">
        <v>844</v>
      </c>
      <c r="V9" s="9">
        <v>1.1479999999999999</v>
      </c>
    </row>
    <row r="10" spans="1:22" x14ac:dyDescent="0.3">
      <c r="A10" s="8">
        <v>2035</v>
      </c>
      <c r="B10" s="89">
        <f>BAU!B10</f>
        <v>406.03235084255806</v>
      </c>
      <c r="C10" s="89">
        <f>BAU!C10</f>
        <v>1.3888999999999998</v>
      </c>
      <c r="D10" s="89">
        <f>BAU!D10</f>
        <v>27.394680164443294</v>
      </c>
      <c r="E10" s="89">
        <f>BAU!E10</f>
        <v>0.78664900000000004</v>
      </c>
      <c r="F10" s="89">
        <f>BAU!F10</f>
        <v>1.565674</v>
      </c>
      <c r="G10" s="89">
        <f>BAU!G10</f>
        <v>8.8113178866813318</v>
      </c>
      <c r="H10" s="19">
        <f t="shared" si="2"/>
        <v>445.97957189368265</v>
      </c>
      <c r="I10" s="19">
        <f t="shared" si="3"/>
        <v>434.81593100700132</v>
      </c>
      <c r="J10" s="14">
        <f t="shared" si="4"/>
        <v>6.3002935750305314E-2</v>
      </c>
      <c r="L10" s="34"/>
      <c r="U10" t="s">
        <v>845</v>
      </c>
      <c r="V10">
        <f>4.4-SUM(V6:V9)</f>
        <v>0.51440000000000019</v>
      </c>
    </row>
    <row r="11" spans="1:22" x14ac:dyDescent="0.3">
      <c r="A11" s="8">
        <v>2040</v>
      </c>
      <c r="B11" s="89">
        <f>BAU!B11</f>
        <v>418.6411834546218</v>
      </c>
      <c r="C11" s="89">
        <f>BAU!C11</f>
        <v>1.3888999999999998</v>
      </c>
      <c r="D11" s="89">
        <f>BAU!D11</f>
        <v>30.4637988747075</v>
      </c>
      <c r="E11" s="89">
        <f>BAU!E11</f>
        <v>0.78664900000000004</v>
      </c>
      <c r="F11" s="89">
        <f>BAU!F11</f>
        <v>1.565674</v>
      </c>
      <c r="G11" s="89">
        <f>BAU!G11</f>
        <v>9.1138288108061598</v>
      </c>
      <c r="H11" s="19">
        <f t="shared" si="2"/>
        <v>461.96003414013546</v>
      </c>
      <c r="I11" s="19">
        <f t="shared" si="3"/>
        <v>450.49388232932927</v>
      </c>
      <c r="J11" s="14">
        <f t="shared" si="4"/>
        <v>6.7623113364361359E-2</v>
      </c>
      <c r="L11" s="34"/>
      <c r="U11" t="s">
        <v>846</v>
      </c>
      <c r="V11" s="9">
        <f>SUM(V6:V10)</f>
        <v>4.4000000000000004</v>
      </c>
    </row>
    <row r="12" spans="1:22" x14ac:dyDescent="0.3">
      <c r="A12" s="8">
        <v>2045</v>
      </c>
      <c r="B12" s="89">
        <f>BAU!B12</f>
        <v>419.18599656193766</v>
      </c>
      <c r="C12" s="89">
        <f>BAU!C12</f>
        <v>1.3888999999999998</v>
      </c>
      <c r="D12" s="89">
        <f>BAU!D12</f>
        <v>33.151839058533504</v>
      </c>
      <c r="E12" s="89">
        <f>BAU!E12</f>
        <v>0.78664900000000004</v>
      </c>
      <c r="F12" s="89">
        <f>BAU!F12</f>
        <v>1.565674</v>
      </c>
      <c r="G12" s="89">
        <f>BAU!G12</f>
        <v>9.3725915012250471</v>
      </c>
      <c r="H12" s="19">
        <f t="shared" si="2"/>
        <v>465.45165012169616</v>
      </c>
      <c r="I12" s="19">
        <f t="shared" si="3"/>
        <v>453.72673562047112</v>
      </c>
      <c r="J12" s="14">
        <f t="shared" si="4"/>
        <v>7.3065650436486579E-2</v>
      </c>
      <c r="L12" s="34"/>
    </row>
    <row r="13" spans="1:22" x14ac:dyDescent="0.3">
      <c r="A13" s="8">
        <v>2050</v>
      </c>
      <c r="B13" s="89">
        <f>BAU!B13</f>
        <v>412.52259589258369</v>
      </c>
      <c r="C13" s="89">
        <f>BAU!C13</f>
        <v>1.3888999999999998</v>
      </c>
      <c r="D13" s="89">
        <f>BAU!D13</f>
        <v>35.83719652592108</v>
      </c>
      <c r="E13" s="89">
        <f>BAU!E13</f>
        <v>0.78664900000000004</v>
      </c>
      <c r="F13" s="89">
        <f>BAU!F13</f>
        <v>1.565674</v>
      </c>
      <c r="G13" s="89">
        <f>BAU!G13</f>
        <v>9.6230819924335265</v>
      </c>
      <c r="H13" s="19">
        <f t="shared" si="2"/>
        <v>461.72409741093827</v>
      </c>
      <c r="I13" s="19">
        <f t="shared" si="3"/>
        <v>449.74869241850473</v>
      </c>
      <c r="J13" s="14">
        <f t="shared" si="4"/>
        <v>7.9682714213593506E-2</v>
      </c>
      <c r="L13" s="34"/>
    </row>
    <row r="14" spans="1:22" x14ac:dyDescent="0.3">
      <c r="A14" s="8"/>
      <c r="J14" s="14"/>
      <c r="L14" s="34"/>
    </row>
    <row r="15" spans="1:22" x14ac:dyDescent="0.3">
      <c r="A15" s="8" t="s">
        <v>851</v>
      </c>
      <c r="B15" t="s">
        <v>835</v>
      </c>
      <c r="C15" t="s">
        <v>919</v>
      </c>
      <c r="D15" t="s">
        <v>798</v>
      </c>
      <c r="E15" t="s">
        <v>948</v>
      </c>
      <c r="F15" t="s">
        <v>949</v>
      </c>
      <c r="G15" t="s">
        <v>922</v>
      </c>
      <c r="I15" t="s">
        <v>835</v>
      </c>
      <c r="J15" t="s">
        <v>925</v>
      </c>
      <c r="K15" s="14" t="s">
        <v>798</v>
      </c>
      <c r="L15" s="14" t="s">
        <v>948</v>
      </c>
      <c r="M15" s="14" t="s">
        <v>949</v>
      </c>
      <c r="N15" t="s">
        <v>827</v>
      </c>
      <c r="O15" s="50" t="s">
        <v>872</v>
      </c>
      <c r="R15" s="19"/>
    </row>
    <row r="16" spans="1:22" x14ac:dyDescent="0.3">
      <c r="A16" s="8">
        <v>2020</v>
      </c>
      <c r="B16" s="86">
        <f>BAU!B16*(1-I16)</f>
        <v>11880</v>
      </c>
      <c r="C16" s="86">
        <f>BAU!C16*(1-J16)</f>
        <v>96442</v>
      </c>
      <c r="D16" s="85">
        <f>BAU!D16*(1-K16)</f>
        <v>32746</v>
      </c>
      <c r="E16" s="116">
        <f>BAU!E16*(1-L16)</f>
        <v>44479</v>
      </c>
      <c r="F16" s="85">
        <f>BAU!F16*(1-M16)</f>
        <v>114800</v>
      </c>
      <c r="G16" s="109">
        <f>BAU!G16*(1-N16)</f>
        <v>65000</v>
      </c>
      <c r="H16" s="86"/>
      <c r="I16" s="86"/>
      <c r="J16" s="86"/>
      <c r="K16" s="87"/>
      <c r="L16" s="87"/>
      <c r="M16" s="87"/>
      <c r="N16" s="86"/>
      <c r="R16" s="19"/>
    </row>
    <row r="17" spans="1:31" x14ac:dyDescent="0.3">
      <c r="A17" s="8">
        <v>2025</v>
      </c>
      <c r="B17">
        <f>BAU!B17*(1-I17)</f>
        <v>11404.8</v>
      </c>
      <c r="C17">
        <f>BAU!C17*(1-J17)</f>
        <v>92584.319999999992</v>
      </c>
      <c r="D17">
        <f>BAU!D17*(1-K17)</f>
        <v>32746</v>
      </c>
      <c r="E17">
        <f>BAU!E17*(1-L17)</f>
        <v>44479</v>
      </c>
      <c r="F17">
        <f>BAU!F17*(1-M17)</f>
        <v>114800</v>
      </c>
      <c r="G17">
        <f>BAU!G17*(1-N17)</f>
        <v>73061.67</v>
      </c>
      <c r="I17" s="82">
        <f>[1]悲观预测L输入!H60</f>
        <v>0.04</v>
      </c>
      <c r="J17" s="82">
        <f>[1]悲观预测L输入!I60</f>
        <v>0.04</v>
      </c>
      <c r="K17" s="87"/>
      <c r="L17" s="87"/>
      <c r="M17" s="87"/>
      <c r="N17" s="87"/>
      <c r="R17" s="19"/>
    </row>
    <row r="18" spans="1:31" x14ac:dyDescent="0.3">
      <c r="A18" s="8">
        <v>2030</v>
      </c>
      <c r="B18">
        <f>BAU!B18*(1-I18)</f>
        <v>10929.6</v>
      </c>
      <c r="C18">
        <f>BAU!C18*(1-J18)</f>
        <v>88726.64</v>
      </c>
      <c r="D18">
        <f>BAU!D18*(1-K18)</f>
        <v>32746</v>
      </c>
      <c r="E18">
        <f>BAU!E18*(1-L18)</f>
        <v>44479</v>
      </c>
      <c r="F18">
        <f>BAU!F18*(1-M18)</f>
        <v>114800</v>
      </c>
      <c r="G18">
        <f>BAU!G18*(1-N18)</f>
        <v>79338.039999999994</v>
      </c>
      <c r="I18" s="82">
        <f>[1]悲观预测L输入!H61</f>
        <v>0.08</v>
      </c>
      <c r="J18" s="82">
        <f>[1]悲观预测L输入!I61</f>
        <v>0.08</v>
      </c>
      <c r="K18" s="87"/>
      <c r="L18" s="87"/>
      <c r="M18" s="87"/>
      <c r="N18" s="87"/>
      <c r="R18" s="19"/>
    </row>
    <row r="19" spans="1:31" x14ac:dyDescent="0.3">
      <c r="A19" s="8">
        <v>2035</v>
      </c>
      <c r="B19">
        <f>BAU!B19*(1-I19)</f>
        <v>10454.4</v>
      </c>
      <c r="C19">
        <f>BAU!C19*(1-J19)</f>
        <v>84868.96</v>
      </c>
      <c r="D19">
        <f>BAU!D19*(1-K19)</f>
        <v>32746</v>
      </c>
      <c r="E19">
        <f>BAU!E19*(1-L19)</f>
        <v>44479</v>
      </c>
      <c r="F19">
        <f>BAU!F19*(1-M19)</f>
        <v>114800</v>
      </c>
      <c r="G19">
        <f>BAU!G19*(1-N19)</f>
        <v>85276.98</v>
      </c>
      <c r="I19" s="82">
        <f>[1]悲观预测L输入!H62</f>
        <v>0.12</v>
      </c>
      <c r="J19" s="82">
        <f>[1]悲观预测L输入!I62</f>
        <v>0.12</v>
      </c>
      <c r="K19" s="87"/>
      <c r="L19" s="87"/>
      <c r="M19" s="87"/>
      <c r="N19" s="87"/>
      <c r="R19" s="19"/>
    </row>
    <row r="20" spans="1:31" x14ac:dyDescent="0.3">
      <c r="A20" s="8">
        <v>2040</v>
      </c>
      <c r="B20">
        <f>BAU!B20*(1-I20)</f>
        <v>10216.799999999999</v>
      </c>
      <c r="C20">
        <f>BAU!C20*(1-J20)</f>
        <v>82940.12</v>
      </c>
      <c r="D20">
        <f>BAU!D20*(1-K20)</f>
        <v>32746</v>
      </c>
      <c r="E20">
        <f>BAU!E20*(1-L20)</f>
        <v>44479</v>
      </c>
      <c r="F20">
        <f>BAU!F20*(1-M20)</f>
        <v>114800</v>
      </c>
      <c r="G20">
        <f>BAU!G20*(1-N20)</f>
        <v>90665.75</v>
      </c>
      <c r="I20" s="82">
        <f>[1]悲观预测L输入!H63</f>
        <v>0.14000000000000001</v>
      </c>
      <c r="J20" s="82">
        <f>[1]悲观预测L输入!I63</f>
        <v>0.14000000000000001</v>
      </c>
      <c r="K20" s="87"/>
      <c r="L20" s="87"/>
      <c r="M20" s="87"/>
      <c r="N20" s="87"/>
      <c r="R20" s="19"/>
    </row>
    <row r="21" spans="1:31" x14ac:dyDescent="0.3">
      <c r="A21" s="8">
        <v>2045</v>
      </c>
      <c r="B21">
        <f>BAU!B21*(1-I21)</f>
        <v>9979.1999999999989</v>
      </c>
      <c r="C21">
        <f>BAU!C21*(1-J21)</f>
        <v>81011.28</v>
      </c>
      <c r="D21">
        <f>BAU!D21*(1-K21)</f>
        <v>32746</v>
      </c>
      <c r="E21">
        <f>BAU!E21*(1-L21)</f>
        <v>44479</v>
      </c>
      <c r="F21">
        <f>BAU!F21*(1-M21)</f>
        <v>114800</v>
      </c>
      <c r="G21">
        <f>BAU!G21*(1-N21)</f>
        <v>94568.47</v>
      </c>
      <c r="I21" s="82">
        <f>[1]悲观预测L输入!H64</f>
        <v>0.16</v>
      </c>
      <c r="J21" s="82">
        <f>[1]悲观预测L输入!I64</f>
        <v>0.16</v>
      </c>
      <c r="K21" s="87"/>
      <c r="L21" s="87"/>
      <c r="M21" s="87"/>
      <c r="N21" s="87"/>
      <c r="O21" s="34"/>
      <c r="R21" s="19"/>
    </row>
    <row r="22" spans="1:31" x14ac:dyDescent="0.3">
      <c r="A22" s="8">
        <v>2050</v>
      </c>
      <c r="B22">
        <f>BAU!B22*(1-I22)</f>
        <v>9504</v>
      </c>
      <c r="C22">
        <f>BAU!C22*(1-J22)</f>
        <v>77153.600000000006</v>
      </c>
      <c r="D22">
        <f>BAU!D22*(1-K22)</f>
        <v>32746</v>
      </c>
      <c r="E22">
        <f>BAU!E22*(1-L22)</f>
        <v>44479</v>
      </c>
      <c r="F22">
        <f>BAU!F22*(1-M22)</f>
        <v>114800</v>
      </c>
      <c r="G22">
        <f>BAU!G22*(1-N22)</f>
        <v>96744.56</v>
      </c>
      <c r="I22" s="82">
        <f>[1]悲观预测L输入!H65</f>
        <v>0.2</v>
      </c>
      <c r="J22" s="82">
        <f>[1]悲观预测L输入!I65</f>
        <v>0.2</v>
      </c>
      <c r="K22" s="87"/>
      <c r="L22" s="87"/>
      <c r="M22" s="87"/>
      <c r="N22" s="87"/>
      <c r="O22" s="34"/>
    </row>
    <row r="23" spans="1:31" ht="13.9" thickBot="1" x14ac:dyDescent="0.35">
      <c r="A23" s="8"/>
      <c r="J23" s="14"/>
      <c r="L23" s="34"/>
    </row>
    <row r="24" spans="1:31" x14ac:dyDescent="0.3">
      <c r="A24" s="65"/>
      <c r="B24" s="66"/>
      <c r="C24" s="67"/>
      <c r="D24" s="67" t="s">
        <v>835</v>
      </c>
      <c r="E24" s="67"/>
      <c r="F24" s="68"/>
      <c r="G24" s="96"/>
      <c r="H24" s="96"/>
      <c r="I24" s="96" t="s">
        <v>919</v>
      </c>
      <c r="J24" s="96"/>
      <c r="K24" s="96"/>
      <c r="L24" s="66"/>
      <c r="M24" s="67"/>
      <c r="N24" s="77" t="s">
        <v>798</v>
      </c>
      <c r="O24" s="67"/>
      <c r="P24" s="68"/>
      <c r="Q24" s="66"/>
      <c r="R24" s="67"/>
      <c r="S24" s="67" t="s">
        <v>948</v>
      </c>
      <c r="T24" s="67"/>
      <c r="U24" s="68"/>
      <c r="V24" s="66"/>
      <c r="W24" s="67"/>
      <c r="X24" s="67" t="s">
        <v>949</v>
      </c>
      <c r="Y24" s="67"/>
      <c r="Z24" s="68"/>
      <c r="AA24" s="66"/>
      <c r="AB24" s="67"/>
      <c r="AC24" s="67" t="s">
        <v>827</v>
      </c>
      <c r="AD24" s="67"/>
      <c r="AE24" s="68"/>
    </row>
    <row r="25" spans="1:31" x14ac:dyDescent="0.3">
      <c r="A25" s="65" t="s">
        <v>852</v>
      </c>
      <c r="B25" s="69" t="s">
        <v>864</v>
      </c>
      <c r="C25" s="4" t="s">
        <v>853</v>
      </c>
      <c r="D25" s="4" t="s">
        <v>854</v>
      </c>
      <c r="E25" s="4" t="s">
        <v>855</v>
      </c>
      <c r="F25" s="70" t="s">
        <v>861</v>
      </c>
      <c r="G25" s="69" t="s">
        <v>864</v>
      </c>
      <c r="H25" s="4" t="s">
        <v>853</v>
      </c>
      <c r="I25" s="4" t="s">
        <v>854</v>
      </c>
      <c r="J25" s="4" t="s">
        <v>855</v>
      </c>
      <c r="K25" s="70" t="s">
        <v>861</v>
      </c>
      <c r="L25" s="69" t="s">
        <v>864</v>
      </c>
      <c r="M25" s="4" t="s">
        <v>853</v>
      </c>
      <c r="N25" s="4" t="s">
        <v>854</v>
      </c>
      <c r="O25" s="4" t="s">
        <v>855</v>
      </c>
      <c r="P25" s="70" t="s">
        <v>861</v>
      </c>
      <c r="Q25" s="69" t="s">
        <v>864</v>
      </c>
      <c r="R25" s="4" t="s">
        <v>853</v>
      </c>
      <c r="S25" s="4" t="s">
        <v>854</v>
      </c>
      <c r="T25" s="4" t="s">
        <v>855</v>
      </c>
      <c r="U25" s="70" t="s">
        <v>861</v>
      </c>
      <c r="V25" s="69" t="s">
        <v>864</v>
      </c>
      <c r="W25" s="4" t="s">
        <v>853</v>
      </c>
      <c r="X25" s="4" t="s">
        <v>854</v>
      </c>
      <c r="Y25" s="4" t="s">
        <v>855</v>
      </c>
      <c r="Z25" s="70" t="s">
        <v>861</v>
      </c>
      <c r="AA25" s="69" t="s">
        <v>864</v>
      </c>
      <c r="AB25" s="4" t="s">
        <v>853</v>
      </c>
      <c r="AC25" s="4" t="s">
        <v>854</v>
      </c>
      <c r="AD25" s="4" t="s">
        <v>855</v>
      </c>
      <c r="AE25" s="70" t="s">
        <v>861</v>
      </c>
    </row>
    <row r="26" spans="1:31" x14ac:dyDescent="0.3">
      <c r="A26" s="65">
        <v>2020</v>
      </c>
      <c r="B26" s="71">
        <v>1</v>
      </c>
      <c r="C26" s="63">
        <v>0</v>
      </c>
      <c r="D26" s="63">
        <v>0</v>
      </c>
      <c r="E26" s="63">
        <v>0</v>
      </c>
      <c r="F26" s="72">
        <v>0</v>
      </c>
      <c r="G26" s="71">
        <v>1</v>
      </c>
      <c r="H26" s="63">
        <v>0</v>
      </c>
      <c r="I26" s="63">
        <v>0</v>
      </c>
      <c r="J26" s="63">
        <v>0</v>
      </c>
      <c r="K26" s="72">
        <v>0</v>
      </c>
      <c r="L26" s="71">
        <v>1</v>
      </c>
      <c r="M26" s="63">
        <v>0</v>
      </c>
      <c r="N26" s="63">
        <v>0</v>
      </c>
      <c r="O26" s="63">
        <v>0</v>
      </c>
      <c r="P26" s="72">
        <v>0</v>
      </c>
      <c r="Q26" s="71">
        <v>1</v>
      </c>
      <c r="R26" s="63">
        <v>0</v>
      </c>
      <c r="S26" s="63">
        <v>0</v>
      </c>
      <c r="T26" s="63">
        <v>0</v>
      </c>
      <c r="U26" s="72">
        <v>0</v>
      </c>
      <c r="V26" s="71">
        <v>1</v>
      </c>
      <c r="W26" s="63">
        <v>0</v>
      </c>
      <c r="X26" s="63">
        <v>0</v>
      </c>
      <c r="Y26" s="63">
        <v>0</v>
      </c>
      <c r="Z26" s="72">
        <v>0</v>
      </c>
      <c r="AA26" s="71">
        <v>1</v>
      </c>
      <c r="AB26" s="63">
        <v>0</v>
      </c>
      <c r="AC26" s="63">
        <v>0</v>
      </c>
      <c r="AD26" s="63">
        <v>0</v>
      </c>
      <c r="AE26" s="72">
        <v>0</v>
      </c>
    </row>
    <row r="27" spans="1:31" x14ac:dyDescent="0.3">
      <c r="A27" s="65">
        <v>2025</v>
      </c>
      <c r="B27" s="71">
        <f>1-0.475</f>
        <v>0.52500000000000002</v>
      </c>
      <c r="C27" s="63">
        <v>0.47499999999999998</v>
      </c>
      <c r="D27" s="63">
        <v>0</v>
      </c>
      <c r="E27" s="63">
        <v>0</v>
      </c>
      <c r="F27" s="72">
        <v>0</v>
      </c>
      <c r="G27" s="71">
        <f>1-0.475</f>
        <v>0.52500000000000002</v>
      </c>
      <c r="H27" s="63">
        <v>0.47499999999999998</v>
      </c>
      <c r="I27" s="63">
        <v>0</v>
      </c>
      <c r="J27" s="63">
        <v>0</v>
      </c>
      <c r="K27" s="72">
        <v>0</v>
      </c>
      <c r="L27" s="71">
        <f>1-M27</f>
        <v>0.46599999999999997</v>
      </c>
      <c r="M27" s="63">
        <v>0.53400000000000003</v>
      </c>
      <c r="N27" s="63">
        <v>0</v>
      </c>
      <c r="O27" s="63">
        <v>0</v>
      </c>
      <c r="P27" s="72">
        <v>0</v>
      </c>
      <c r="Q27" s="71">
        <f>1-R27</f>
        <v>0.12</v>
      </c>
      <c r="R27" s="63">
        <v>0.88</v>
      </c>
      <c r="S27" s="63">
        <v>0</v>
      </c>
      <c r="T27" s="63">
        <v>0</v>
      </c>
      <c r="U27" s="72">
        <v>0</v>
      </c>
      <c r="V27" s="71">
        <f>1-W27</f>
        <v>0.12</v>
      </c>
      <c r="W27" s="63">
        <v>0.88</v>
      </c>
      <c r="X27" s="63">
        <v>0</v>
      </c>
      <c r="Y27" s="63">
        <v>0</v>
      </c>
      <c r="Z27" s="72">
        <v>0</v>
      </c>
      <c r="AA27" s="71">
        <f>1-AB27</f>
        <v>0.12</v>
      </c>
      <c r="AB27" s="63">
        <v>0.88</v>
      </c>
      <c r="AC27" s="63">
        <v>0</v>
      </c>
      <c r="AD27" s="63">
        <v>0</v>
      </c>
      <c r="AE27" s="72">
        <v>0</v>
      </c>
    </row>
    <row r="28" spans="1:31" x14ac:dyDescent="0.3">
      <c r="A28" s="65">
        <v>2030</v>
      </c>
      <c r="B28" s="71">
        <f>1-C28-D28</f>
        <v>0.14099999999999996</v>
      </c>
      <c r="C28" s="63">
        <v>0.40600000000000003</v>
      </c>
      <c r="D28" s="63">
        <v>0.45300000000000001</v>
      </c>
      <c r="E28" s="64">
        <v>0</v>
      </c>
      <c r="F28" s="73">
        <v>0</v>
      </c>
      <c r="G28" s="71">
        <f>1-H28-I28</f>
        <v>0.14099999999999996</v>
      </c>
      <c r="H28" s="63">
        <v>0.40600000000000003</v>
      </c>
      <c r="I28" s="63">
        <v>0.45300000000000001</v>
      </c>
      <c r="J28" s="64">
        <v>0</v>
      </c>
      <c r="K28" s="73">
        <v>0</v>
      </c>
      <c r="L28" s="71">
        <v>0</v>
      </c>
      <c r="M28" s="63">
        <f>1-N28</f>
        <v>0.46599999999999997</v>
      </c>
      <c r="N28" s="63">
        <v>0.53400000000000003</v>
      </c>
      <c r="O28" s="63">
        <v>0</v>
      </c>
      <c r="P28" s="72">
        <v>0</v>
      </c>
      <c r="Q28" s="71">
        <v>0</v>
      </c>
      <c r="R28" s="63">
        <f>1-S28</f>
        <v>0.129</v>
      </c>
      <c r="S28" s="63">
        <v>0.871</v>
      </c>
      <c r="T28" s="63">
        <v>0</v>
      </c>
      <c r="U28" s="72">
        <v>0</v>
      </c>
      <c r="V28" s="71">
        <v>0</v>
      </c>
      <c r="W28" s="63">
        <f>1-X28</f>
        <v>0.129</v>
      </c>
      <c r="X28" s="63">
        <v>0.871</v>
      </c>
      <c r="Y28" s="63">
        <v>0</v>
      </c>
      <c r="Z28" s="72">
        <v>0</v>
      </c>
      <c r="AA28" s="71">
        <v>0</v>
      </c>
      <c r="AB28" s="63">
        <f>1-AC28</f>
        <v>0.129</v>
      </c>
      <c r="AC28" s="63">
        <v>0.871</v>
      </c>
      <c r="AD28" s="63">
        <v>0</v>
      </c>
      <c r="AE28" s="72">
        <v>0</v>
      </c>
    </row>
    <row r="29" spans="1:31" x14ac:dyDescent="0.3">
      <c r="A29" s="65">
        <v>2035</v>
      </c>
      <c r="B29" s="71">
        <v>0</v>
      </c>
      <c r="C29" s="63">
        <f>1-D29-E29</f>
        <v>0.15600000000000008</v>
      </c>
      <c r="D29" s="63">
        <v>0.41799999999999998</v>
      </c>
      <c r="E29" s="63">
        <v>0.42599999999999999</v>
      </c>
      <c r="F29" s="73">
        <v>0</v>
      </c>
      <c r="G29" s="71">
        <v>0</v>
      </c>
      <c r="H29" s="63">
        <f>1-I29-J29</f>
        <v>0.15600000000000008</v>
      </c>
      <c r="I29" s="63">
        <v>0.41799999999999998</v>
      </c>
      <c r="J29" s="63">
        <v>0.42599999999999999</v>
      </c>
      <c r="K29" s="73">
        <v>0</v>
      </c>
      <c r="L29" s="78">
        <v>0</v>
      </c>
      <c r="M29" s="64">
        <v>0</v>
      </c>
      <c r="N29" s="63">
        <f>1-O29</f>
        <v>0.46599999999999997</v>
      </c>
      <c r="O29" s="63">
        <v>0.53400000000000003</v>
      </c>
      <c r="P29" s="72">
        <v>0</v>
      </c>
      <c r="Q29" s="71">
        <v>0</v>
      </c>
      <c r="R29" s="63">
        <v>0</v>
      </c>
      <c r="S29" s="63">
        <f>1-T29</f>
        <v>0.125</v>
      </c>
      <c r="T29" s="63">
        <v>0.875</v>
      </c>
      <c r="U29" s="72">
        <v>0</v>
      </c>
      <c r="V29" s="71">
        <v>0</v>
      </c>
      <c r="W29" s="63">
        <v>0</v>
      </c>
      <c r="X29" s="63">
        <f>1-Y29</f>
        <v>0.125</v>
      </c>
      <c r="Y29" s="63">
        <v>0.875</v>
      </c>
      <c r="Z29" s="72">
        <v>0</v>
      </c>
      <c r="AA29" s="71">
        <v>0</v>
      </c>
      <c r="AB29" s="63">
        <v>0</v>
      </c>
      <c r="AC29" s="63">
        <f>1-AD29</f>
        <v>0.125</v>
      </c>
      <c r="AD29" s="63">
        <v>0.875</v>
      </c>
      <c r="AE29" s="72">
        <v>0</v>
      </c>
    </row>
    <row r="30" spans="1:31" x14ac:dyDescent="0.3">
      <c r="A30" s="65">
        <v>2040</v>
      </c>
      <c r="B30" s="71">
        <v>0</v>
      </c>
      <c r="C30" s="63">
        <v>0</v>
      </c>
      <c r="D30" s="63">
        <f>1-E30-F30</f>
        <v>0.15700000000000008</v>
      </c>
      <c r="E30" s="63">
        <v>0.42199999999999999</v>
      </c>
      <c r="F30" s="72">
        <v>0.42099999999999999</v>
      </c>
      <c r="G30" s="71">
        <v>0</v>
      </c>
      <c r="H30" s="63">
        <v>0</v>
      </c>
      <c r="I30" s="63">
        <f>1-J30-K30</f>
        <v>0.15700000000000008</v>
      </c>
      <c r="J30" s="63">
        <v>0.42199999999999999</v>
      </c>
      <c r="K30" s="72">
        <v>0.42099999999999999</v>
      </c>
      <c r="L30" s="78">
        <v>0</v>
      </c>
      <c r="M30" s="64">
        <v>0</v>
      </c>
      <c r="N30" s="63">
        <v>0</v>
      </c>
      <c r="O30" s="63">
        <f>1-P30</f>
        <v>0.46599999999999997</v>
      </c>
      <c r="P30" s="72">
        <v>0.53400000000000003</v>
      </c>
      <c r="Q30" s="71">
        <v>0</v>
      </c>
      <c r="R30" s="63">
        <v>0</v>
      </c>
      <c r="S30" s="63">
        <v>0</v>
      </c>
      <c r="T30" s="63">
        <f>1-U30</f>
        <v>0.13100000000000001</v>
      </c>
      <c r="U30" s="72">
        <v>0.86899999999999999</v>
      </c>
      <c r="V30" s="71">
        <v>0</v>
      </c>
      <c r="W30" s="63">
        <v>0</v>
      </c>
      <c r="X30" s="63">
        <v>0</v>
      </c>
      <c r="Y30" s="63">
        <f>1-Z30</f>
        <v>0.13100000000000001</v>
      </c>
      <c r="Z30" s="72">
        <v>0.86899999999999999</v>
      </c>
      <c r="AA30" s="71">
        <v>0</v>
      </c>
      <c r="AB30" s="63">
        <v>0</v>
      </c>
      <c r="AC30" s="63">
        <v>0</v>
      </c>
      <c r="AD30" s="63">
        <f>1-AE30</f>
        <v>0.13100000000000001</v>
      </c>
      <c r="AE30" s="72">
        <v>0.86899999999999999</v>
      </c>
    </row>
    <row r="31" spans="1:31" x14ac:dyDescent="0.3">
      <c r="A31" s="65">
        <v>2045</v>
      </c>
      <c r="B31" s="71">
        <v>0</v>
      </c>
      <c r="C31" s="63">
        <v>0</v>
      </c>
      <c r="D31" s="63">
        <v>0</v>
      </c>
      <c r="E31" s="63">
        <v>0</v>
      </c>
      <c r="F31" s="72">
        <v>1</v>
      </c>
      <c r="G31" s="71">
        <v>0</v>
      </c>
      <c r="H31" s="63">
        <v>0</v>
      </c>
      <c r="I31" s="63">
        <v>0</v>
      </c>
      <c r="J31" s="63">
        <v>0</v>
      </c>
      <c r="K31" s="72">
        <v>1</v>
      </c>
      <c r="L31" s="78">
        <v>0</v>
      </c>
      <c r="M31" s="64">
        <v>0</v>
      </c>
      <c r="N31" s="63">
        <v>0</v>
      </c>
      <c r="O31" s="64">
        <v>0</v>
      </c>
      <c r="P31" s="72">
        <v>1</v>
      </c>
      <c r="Q31" s="71">
        <v>0</v>
      </c>
      <c r="R31" s="63">
        <v>0</v>
      </c>
      <c r="S31" s="63">
        <v>0</v>
      </c>
      <c r="T31" s="63">
        <v>0</v>
      </c>
      <c r="U31" s="72">
        <v>1</v>
      </c>
      <c r="V31" s="71">
        <v>0</v>
      </c>
      <c r="W31" s="63">
        <v>0</v>
      </c>
      <c r="X31" s="63">
        <v>0</v>
      </c>
      <c r="Y31" s="63">
        <v>0</v>
      </c>
      <c r="Z31" s="72">
        <v>1</v>
      </c>
      <c r="AA31" s="71">
        <v>0</v>
      </c>
      <c r="AB31" s="63">
        <v>0</v>
      </c>
      <c r="AC31" s="63">
        <v>0</v>
      </c>
      <c r="AD31" s="63">
        <v>0</v>
      </c>
      <c r="AE31" s="72">
        <v>1</v>
      </c>
    </row>
    <row r="32" spans="1:31" ht="13.9" thickBot="1" x14ac:dyDescent="0.35">
      <c r="A32" s="65">
        <v>2050</v>
      </c>
      <c r="B32" s="74">
        <v>0</v>
      </c>
      <c r="C32" s="75">
        <v>0</v>
      </c>
      <c r="D32" s="75">
        <v>0</v>
      </c>
      <c r="E32" s="75">
        <v>0</v>
      </c>
      <c r="F32" s="76">
        <v>1</v>
      </c>
      <c r="G32" s="74">
        <v>0</v>
      </c>
      <c r="H32" s="75">
        <v>0</v>
      </c>
      <c r="I32" s="75">
        <v>0</v>
      </c>
      <c r="J32" s="75">
        <v>0</v>
      </c>
      <c r="K32" s="76">
        <v>1</v>
      </c>
      <c r="L32" s="79">
        <v>0</v>
      </c>
      <c r="M32" s="80">
        <v>0</v>
      </c>
      <c r="N32" s="75">
        <v>0</v>
      </c>
      <c r="O32" s="80">
        <v>0</v>
      </c>
      <c r="P32" s="76">
        <v>1</v>
      </c>
      <c r="Q32" s="75">
        <v>0</v>
      </c>
      <c r="R32" s="75">
        <v>0</v>
      </c>
      <c r="S32" s="75">
        <v>0</v>
      </c>
      <c r="T32" s="75">
        <v>0</v>
      </c>
      <c r="U32" s="76">
        <v>1</v>
      </c>
      <c r="V32" s="75">
        <v>0</v>
      </c>
      <c r="W32" s="75">
        <v>0</v>
      </c>
      <c r="X32" s="75">
        <v>0</v>
      </c>
      <c r="Y32" s="75">
        <v>0</v>
      </c>
      <c r="Z32" s="76">
        <v>1</v>
      </c>
      <c r="AA32" s="75">
        <v>0</v>
      </c>
      <c r="AB32" s="75">
        <v>0</v>
      </c>
      <c r="AC32" s="75">
        <v>0</v>
      </c>
      <c r="AD32" s="75">
        <v>0</v>
      </c>
      <c r="AE32" s="76">
        <v>1</v>
      </c>
    </row>
    <row r="33" spans="1:31" x14ac:dyDescent="0.3">
      <c r="A33" s="65"/>
      <c r="B33" s="103"/>
      <c r="C33" s="103"/>
      <c r="D33" s="103"/>
      <c r="E33" s="103"/>
      <c r="F33" s="103"/>
      <c r="G33" s="103"/>
      <c r="H33" s="103"/>
      <c r="I33" s="103"/>
      <c r="J33" s="103"/>
      <c r="K33" s="103"/>
      <c r="L33" s="104"/>
      <c r="M33" s="104"/>
      <c r="N33" s="103"/>
      <c r="O33" s="104"/>
      <c r="P33" s="103"/>
      <c r="Q33" s="103"/>
      <c r="R33" s="103"/>
      <c r="S33" s="103"/>
      <c r="T33" s="103"/>
      <c r="U33" s="103"/>
      <c r="V33" s="103"/>
      <c r="W33" s="103"/>
      <c r="X33" s="103"/>
      <c r="Y33" s="103"/>
      <c r="Z33" s="103"/>
      <c r="AA33" s="103"/>
      <c r="AB33" s="103"/>
      <c r="AC33" s="103"/>
      <c r="AD33" s="103"/>
      <c r="AE33" s="103"/>
    </row>
    <row r="34" spans="1:31" x14ac:dyDescent="0.3">
      <c r="A34" s="8" t="s">
        <v>856</v>
      </c>
      <c r="B34" t="s">
        <v>835</v>
      </c>
      <c r="C34" t="s">
        <v>919</v>
      </c>
      <c r="D34" t="s">
        <v>798</v>
      </c>
      <c r="E34" t="s">
        <v>948</v>
      </c>
      <c r="F34" t="s">
        <v>949</v>
      </c>
      <c r="G34" t="s">
        <v>833</v>
      </c>
      <c r="S34" t="s">
        <v>907</v>
      </c>
      <c r="T34" t="s">
        <v>908</v>
      </c>
      <c r="U34" t="s">
        <v>924</v>
      </c>
      <c r="V34" t="s">
        <v>909</v>
      </c>
      <c r="W34" t="s">
        <v>948</v>
      </c>
      <c r="X34" t="s">
        <v>949</v>
      </c>
      <c r="Y34" t="s">
        <v>910</v>
      </c>
    </row>
    <row r="35" spans="1:31" x14ac:dyDescent="0.3">
      <c r="A35" s="60" t="s">
        <v>863</v>
      </c>
      <c r="B35" s="89">
        <f>BAU!B35</f>
        <v>9.879999999999999</v>
      </c>
      <c r="C35" s="89">
        <f>BAU!C35</f>
        <v>9.879999999999999</v>
      </c>
      <c r="D35" s="89">
        <f>BAU!D35</f>
        <v>9.5</v>
      </c>
      <c r="E35" s="89">
        <f>BAU!E35</f>
        <v>22</v>
      </c>
      <c r="F35" s="89">
        <f>BAU!F35</f>
        <v>22</v>
      </c>
      <c r="G35" s="89">
        <f>BAU!G35</f>
        <v>25</v>
      </c>
      <c r="I35" t="s">
        <v>884</v>
      </c>
      <c r="J35" t="s">
        <v>926</v>
      </c>
      <c r="K35" t="s">
        <v>926</v>
      </c>
      <c r="L35" t="s">
        <v>884</v>
      </c>
      <c r="T35" s="92">
        <f t="shared" ref="T35:Y35" si="5">(B7)*B35/(B7-B42)</f>
        <v>10.12344327997241</v>
      </c>
      <c r="U35" s="92">
        <f t="shared" si="5"/>
        <v>10.250298284634439</v>
      </c>
      <c r="V35" s="92">
        <f t="shared" si="5"/>
        <v>9.6358082754067578</v>
      </c>
      <c r="W35" s="92">
        <f t="shared" si="5"/>
        <v>92.396601716265636</v>
      </c>
      <c r="X35" s="92">
        <f t="shared" si="5"/>
        <v>24.714105907948674</v>
      </c>
      <c r="Y35" s="92">
        <f t="shared" si="5"/>
        <v>25.09225034921613</v>
      </c>
    </row>
    <row r="36" spans="1:31" x14ac:dyDescent="0.3">
      <c r="A36" s="60" t="s">
        <v>857</v>
      </c>
      <c r="B36" s="89">
        <f>B35</f>
        <v>9.879999999999999</v>
      </c>
      <c r="C36" s="89">
        <f>C35</f>
        <v>9.879999999999999</v>
      </c>
      <c r="D36" s="89">
        <f>D$35*(1-I36)</f>
        <v>9.5</v>
      </c>
      <c r="E36" s="89">
        <f t="shared" ref="E36:G39" si="6">E$35*(1-J36)</f>
        <v>22</v>
      </c>
      <c r="F36" s="89">
        <f t="shared" si="6"/>
        <v>22</v>
      </c>
      <c r="G36" s="89">
        <f t="shared" si="6"/>
        <v>25</v>
      </c>
      <c r="I36" s="88">
        <v>0</v>
      </c>
      <c r="J36" s="88">
        <v>0</v>
      </c>
      <c r="K36" s="88">
        <v>0</v>
      </c>
      <c r="L36" s="88">
        <v>0</v>
      </c>
      <c r="T36" s="92">
        <f t="shared" ref="T36:Y39" si="7">(B8)*B36/(B8-B43)</f>
        <v>10.123443279972408</v>
      </c>
      <c r="U36" s="92">
        <f t="shared" si="7"/>
        <v>10.250298284634439</v>
      </c>
      <c r="V36" s="92">
        <f t="shared" si="7"/>
        <v>9.6358082754067578</v>
      </c>
      <c r="W36" s="92">
        <f>(E8)*E36/(E8-E43)</f>
        <v>92.396601716265636</v>
      </c>
      <c r="X36" s="92">
        <f t="shared" si="7"/>
        <v>24.714105907948674</v>
      </c>
      <c r="Y36" s="92">
        <f>(G8)*G36/(G8-G43)</f>
        <v>25.092250349216133</v>
      </c>
    </row>
    <row r="37" spans="1:31" x14ac:dyDescent="0.3">
      <c r="A37" s="60" t="s">
        <v>858</v>
      </c>
      <c r="B37" s="89">
        <f t="shared" ref="B37:B39" si="8">B36</f>
        <v>9.879999999999999</v>
      </c>
      <c r="C37" s="89">
        <f t="shared" ref="C37:C39" si="9">C36</f>
        <v>9.879999999999999</v>
      </c>
      <c r="D37" s="89">
        <f t="shared" ref="D37:D39" si="10">D$35*(1-I37)</f>
        <v>9.5</v>
      </c>
      <c r="E37" s="89">
        <f t="shared" si="6"/>
        <v>22</v>
      </c>
      <c r="F37" s="89">
        <f t="shared" si="6"/>
        <v>22</v>
      </c>
      <c r="G37" s="89">
        <f t="shared" si="6"/>
        <v>25</v>
      </c>
      <c r="I37" s="88">
        <v>0</v>
      </c>
      <c r="J37" s="88">
        <v>0</v>
      </c>
      <c r="K37" s="88">
        <v>0</v>
      </c>
      <c r="L37" s="88">
        <v>0</v>
      </c>
      <c r="T37" s="92">
        <f t="shared" si="7"/>
        <v>10.12344327997241</v>
      </c>
      <c r="U37" s="92">
        <f t="shared" si="7"/>
        <v>10.250298284634439</v>
      </c>
      <c r="V37" s="92">
        <f t="shared" si="7"/>
        <v>9.6358082754067578</v>
      </c>
      <c r="W37" s="92">
        <f t="shared" si="7"/>
        <v>92.396601716265636</v>
      </c>
      <c r="X37" s="92">
        <f t="shared" si="7"/>
        <v>24.714105907948674</v>
      </c>
      <c r="Y37" s="92">
        <f t="shared" si="7"/>
        <v>25.09225034921613</v>
      </c>
    </row>
    <row r="38" spans="1:31" x14ac:dyDescent="0.3">
      <c r="A38" s="60" t="s">
        <v>859</v>
      </c>
      <c r="B38" s="89">
        <f t="shared" si="8"/>
        <v>9.879999999999999</v>
      </c>
      <c r="C38" s="89">
        <f t="shared" si="9"/>
        <v>9.879999999999999</v>
      </c>
      <c r="D38" s="89">
        <f t="shared" si="10"/>
        <v>9.5</v>
      </c>
      <c r="E38" s="89">
        <f t="shared" si="6"/>
        <v>22</v>
      </c>
      <c r="F38" s="89">
        <f t="shared" si="6"/>
        <v>22</v>
      </c>
      <c r="G38" s="89">
        <f t="shared" si="6"/>
        <v>25</v>
      </c>
      <c r="I38" s="88">
        <v>0</v>
      </c>
      <c r="J38" s="88">
        <v>0</v>
      </c>
      <c r="K38" s="88">
        <v>0</v>
      </c>
      <c r="L38" s="88">
        <v>0</v>
      </c>
      <c r="T38" s="92">
        <f t="shared" si="7"/>
        <v>10.12344327997241</v>
      </c>
      <c r="U38" s="92">
        <f t="shared" si="7"/>
        <v>10.250298284634439</v>
      </c>
      <c r="V38" s="92">
        <f t="shared" si="7"/>
        <v>9.6358082754067578</v>
      </c>
      <c r="W38" s="92">
        <f t="shared" si="7"/>
        <v>92.396601716265636</v>
      </c>
      <c r="X38" s="92">
        <f t="shared" si="7"/>
        <v>24.714105907948674</v>
      </c>
      <c r="Y38" s="92">
        <f t="shared" si="7"/>
        <v>25.09225034921613</v>
      </c>
    </row>
    <row r="39" spans="1:31" x14ac:dyDescent="0.3">
      <c r="A39" s="60" t="s">
        <v>860</v>
      </c>
      <c r="B39" s="89">
        <f t="shared" si="8"/>
        <v>9.879999999999999</v>
      </c>
      <c r="C39" s="89">
        <f t="shared" si="9"/>
        <v>9.879999999999999</v>
      </c>
      <c r="D39" s="89">
        <f t="shared" si="10"/>
        <v>9.5</v>
      </c>
      <c r="E39" s="89">
        <f t="shared" si="6"/>
        <v>22</v>
      </c>
      <c r="F39" s="89">
        <f t="shared" si="6"/>
        <v>22</v>
      </c>
      <c r="G39" s="89">
        <f t="shared" si="6"/>
        <v>25</v>
      </c>
      <c r="I39" s="88">
        <v>0</v>
      </c>
      <c r="J39" s="88">
        <v>0</v>
      </c>
      <c r="K39" s="88">
        <v>0</v>
      </c>
      <c r="L39" s="88">
        <v>0</v>
      </c>
      <c r="T39" s="92">
        <f t="shared" si="7"/>
        <v>10.12344327997241</v>
      </c>
      <c r="U39" s="92">
        <f t="shared" si="7"/>
        <v>10.250298284634439</v>
      </c>
      <c r="V39" s="92">
        <f t="shared" si="7"/>
        <v>9.6358082754067578</v>
      </c>
      <c r="W39" s="92">
        <f t="shared" si="7"/>
        <v>92.396601716265636</v>
      </c>
      <c r="X39" s="92">
        <f t="shared" si="7"/>
        <v>24.714105907948674</v>
      </c>
      <c r="Y39" s="92">
        <f t="shared" si="7"/>
        <v>25.092250349216133</v>
      </c>
    </row>
    <row r="40" spans="1:31" x14ac:dyDescent="0.3">
      <c r="A40" s="60"/>
      <c r="B40" s="86"/>
      <c r="C40" s="86"/>
      <c r="D40" s="86"/>
    </row>
    <row r="41" spans="1:31" x14ac:dyDescent="0.3">
      <c r="A41" s="60" t="s">
        <v>923</v>
      </c>
      <c r="B41" t="s">
        <v>835</v>
      </c>
      <c r="C41" t="s">
        <v>919</v>
      </c>
      <c r="D41" t="s">
        <v>798</v>
      </c>
      <c r="E41" t="s">
        <v>948</v>
      </c>
      <c r="F41" t="s">
        <v>949</v>
      </c>
      <c r="G41" t="s">
        <v>833</v>
      </c>
    </row>
    <row r="42" spans="1:31" x14ac:dyDescent="0.3">
      <c r="A42" s="8">
        <v>2020</v>
      </c>
      <c r="B42" s="89">
        <f>PV保有量BAU!$I$44/100</f>
        <v>5.8549941590135202</v>
      </c>
      <c r="C42" s="110">
        <f>Taxi保有量_BAU!$H$44/100</f>
        <v>5.0174860598909528E-2</v>
      </c>
      <c r="D42" s="111">
        <f>预测总结L!D14</f>
        <v>0.24690358367739815</v>
      </c>
      <c r="E42" s="111">
        <f>预测总结L!D12</f>
        <v>0.59934473037821612</v>
      </c>
      <c r="F42" s="112">
        <f>预测总结L!D13</f>
        <v>0.17194249588268201</v>
      </c>
      <c r="G42" s="112">
        <f>预测总结L!D15+预测总结L!D16</f>
        <v>2.8451392202603613E-2</v>
      </c>
      <c r="I42" s="19"/>
      <c r="J42" s="19"/>
      <c r="K42" s="19"/>
      <c r="L42" s="20"/>
      <c r="M42" s="19"/>
      <c r="N42" s="61"/>
      <c r="O42" s="54"/>
      <c r="P42" s="19"/>
      <c r="Q42" s="19"/>
    </row>
    <row r="43" spans="1:31" x14ac:dyDescent="0.3">
      <c r="A43" s="8">
        <v>2025</v>
      </c>
      <c r="B43" s="19">
        <f t="shared" ref="B43:G48" si="11">B42*B8/B7</f>
        <v>7.8204171692959461</v>
      </c>
      <c r="C43" s="102">
        <f t="shared" si="11"/>
        <v>5.0174860598909528E-2</v>
      </c>
      <c r="D43" s="54">
        <f t="shared" si="11"/>
        <v>0.29600226187553874</v>
      </c>
      <c r="E43" s="54">
        <f t="shared" si="11"/>
        <v>0.59934473037821612</v>
      </c>
      <c r="F43" s="54">
        <f t="shared" si="11"/>
        <v>0.17194249588268201</v>
      </c>
      <c r="G43" s="54">
        <f t="shared" si="11"/>
        <v>2.9917379877788218E-2</v>
      </c>
      <c r="I43" s="19"/>
      <c r="J43" s="19"/>
      <c r="K43" s="19"/>
      <c r="M43" s="19"/>
      <c r="N43" s="61"/>
      <c r="O43" s="54"/>
      <c r="P43" s="19"/>
      <c r="Q43" s="19"/>
    </row>
    <row r="44" spans="1:31" x14ac:dyDescent="0.3">
      <c r="A44" s="8">
        <v>2030</v>
      </c>
      <c r="B44" s="19">
        <f t="shared" si="11"/>
        <v>9.0965053163805916</v>
      </c>
      <c r="C44" s="102">
        <f t="shared" si="11"/>
        <v>5.0174860598909528E-2</v>
      </c>
      <c r="D44" s="54">
        <f t="shared" si="11"/>
        <v>0.34305115433149902</v>
      </c>
      <c r="E44" s="54">
        <f t="shared" si="11"/>
        <v>0.59934473037821612</v>
      </c>
      <c r="F44" s="54">
        <f t="shared" si="11"/>
        <v>0.17194249588268201</v>
      </c>
      <c r="G44" s="54">
        <f t="shared" si="11"/>
        <v>3.1239319772170256E-2</v>
      </c>
      <c r="I44" s="19"/>
      <c r="J44" s="19"/>
      <c r="K44" s="19"/>
      <c r="L44" s="20"/>
      <c r="M44" s="19"/>
      <c r="N44" s="61"/>
      <c r="O44" s="54"/>
      <c r="P44" s="19"/>
      <c r="Q44" s="19"/>
    </row>
    <row r="45" spans="1:31" x14ac:dyDescent="0.3">
      <c r="A45" s="8">
        <v>2035</v>
      </c>
      <c r="B45" s="19">
        <f t="shared" si="11"/>
        <v>9.7640540407403886</v>
      </c>
      <c r="C45" s="102">
        <f t="shared" si="11"/>
        <v>5.0174860598909528E-2</v>
      </c>
      <c r="D45" s="54">
        <f t="shared" si="11"/>
        <v>0.3861040155757679</v>
      </c>
      <c r="E45" s="54">
        <f t="shared" si="11"/>
        <v>0.59934473037821612</v>
      </c>
      <c r="F45" s="54">
        <f t="shared" si="11"/>
        <v>0.17194249588268201</v>
      </c>
      <c r="G45" s="54">
        <f t="shared" si="11"/>
        <v>3.2394350478257249E-2</v>
      </c>
      <c r="I45" s="19"/>
      <c r="J45" s="19"/>
      <c r="K45" s="19"/>
      <c r="M45" s="19"/>
      <c r="N45" s="61"/>
      <c r="O45" s="54"/>
      <c r="P45" s="19"/>
      <c r="Q45" s="19"/>
    </row>
    <row r="46" spans="1:31" x14ac:dyDescent="0.3">
      <c r="A46" s="8">
        <v>2040</v>
      </c>
      <c r="B46" s="19">
        <f t="shared" si="11"/>
        <v>10.067264666099101</v>
      </c>
      <c r="C46" s="102">
        <f t="shared" si="11"/>
        <v>5.0174860598909528E-2</v>
      </c>
      <c r="D46" s="54">
        <f t="shared" si="11"/>
        <v>0.42936055484538099</v>
      </c>
      <c r="E46" s="54">
        <f t="shared" si="11"/>
        <v>0.59934473037821612</v>
      </c>
      <c r="F46" s="54">
        <f t="shared" si="11"/>
        <v>0.17194249588268201</v>
      </c>
      <c r="G46" s="54">
        <f t="shared" si="11"/>
        <v>3.3506516107239231E-2</v>
      </c>
      <c r="I46" s="19"/>
      <c r="J46" s="19"/>
      <c r="K46" s="19"/>
      <c r="L46" s="20"/>
      <c r="M46" s="19"/>
      <c r="N46" s="61"/>
      <c r="O46" s="54"/>
      <c r="P46" s="19"/>
      <c r="Q46" s="19"/>
    </row>
    <row r="47" spans="1:31" x14ac:dyDescent="0.3">
      <c r="A47" s="8">
        <v>2045</v>
      </c>
      <c r="B47" s="19">
        <f t="shared" si="11"/>
        <v>10.080366047333618</v>
      </c>
      <c r="C47" s="102">
        <f t="shared" si="11"/>
        <v>5.0174860598909528E-2</v>
      </c>
      <c r="D47" s="54">
        <f t="shared" si="11"/>
        <v>0.46724612615974631</v>
      </c>
      <c r="E47" s="54">
        <f t="shared" si="11"/>
        <v>0.59934473037821612</v>
      </c>
      <c r="F47" s="54">
        <f t="shared" si="11"/>
        <v>0.17194249588268201</v>
      </c>
      <c r="G47" s="54">
        <f t="shared" si="11"/>
        <v>3.445784363757344E-2</v>
      </c>
      <c r="I47" s="19"/>
      <c r="J47" s="19"/>
      <c r="K47" s="19"/>
      <c r="M47" s="19"/>
      <c r="N47" s="61"/>
      <c r="O47" s="54"/>
      <c r="P47" s="19"/>
      <c r="Q47" s="19"/>
    </row>
    <row r="48" spans="1:31" x14ac:dyDescent="0.3">
      <c r="A48" s="8">
        <v>2050</v>
      </c>
      <c r="B48" s="19">
        <f t="shared" si="11"/>
        <v>9.9201280660602844</v>
      </c>
      <c r="C48" s="102">
        <f t="shared" si="11"/>
        <v>5.0174860598909528E-2</v>
      </c>
      <c r="D48" s="54">
        <f t="shared" si="11"/>
        <v>0.5050938869363244</v>
      </c>
      <c r="E48" s="54">
        <f t="shared" si="11"/>
        <v>0.59934473037821612</v>
      </c>
      <c r="F48" s="54">
        <f t="shared" si="11"/>
        <v>0.17194249588268201</v>
      </c>
      <c r="G48" s="54">
        <f t="shared" si="11"/>
        <v>3.5378758859114096E-2</v>
      </c>
      <c r="I48" s="19"/>
      <c r="J48" s="19"/>
      <c r="K48" s="19"/>
      <c r="L48" s="20"/>
      <c r="M48" s="19"/>
      <c r="N48" s="61"/>
      <c r="O48" s="54"/>
      <c r="P48" s="19"/>
      <c r="Q48" s="19"/>
    </row>
    <row r="49" spans="1:12" x14ac:dyDescent="0.3">
      <c r="A49" s="8"/>
      <c r="L49" s="34"/>
    </row>
    <row r="50" spans="1:12" x14ac:dyDescent="0.3">
      <c r="A50" s="8" t="s">
        <v>871</v>
      </c>
      <c r="B50" t="s">
        <v>835</v>
      </c>
      <c r="C50" t="s">
        <v>919</v>
      </c>
      <c r="D50" t="s">
        <v>798</v>
      </c>
      <c r="E50" t="s">
        <v>948</v>
      </c>
      <c r="F50" t="s">
        <v>949</v>
      </c>
      <c r="G50" t="s">
        <v>827</v>
      </c>
      <c r="H50" t="s">
        <v>836</v>
      </c>
      <c r="L50" s="34"/>
    </row>
    <row r="51" spans="1:12" hidden="1" x14ac:dyDescent="0.3">
      <c r="A51" s="17">
        <v>2017</v>
      </c>
      <c r="B51" s="19">
        <f>(B4-B42)*B16*(B$35*$B26+B$36*$C26+$D26*B$37+$E26*B$38+$F26*B$39)/100*0.72*0.84*44/12*1000/1000000</f>
        <v>426.59545448436347</v>
      </c>
      <c r="C51" s="19" t="e">
        <f>(C4-C42)*C16*(C$35*$B26+C$36*$C26+$D26*C$37+$E26*C$38+$F26*C$39)/100*0.72*0.84*44/12*1000/1000000</f>
        <v>#REF!</v>
      </c>
      <c r="D51" s="19">
        <f>(D4-D42)*D16*(D$35*$B26+D$36*$C26+$D26*D$37+$E26*D$38+$F26*D$39)/100*0.72*0.84*44/12*1000/1000000</f>
        <v>-1.7033051881237562</v>
      </c>
      <c r="E51" s="19">
        <f>(E4-E42)*E16*(E$35*$B26+E$36*$C26+$D26*E$37+$E26*E$38+$F26*E$39)/100*0.72*0.84*44/12*1000/1000000</f>
        <v>-13.005815823550826</v>
      </c>
      <c r="F51" s="19">
        <f>(F4-F42)*F16*(F$35*$B26+F$36*$C26+$D26*F$37+$E26*F$38+$F26*F$39)/100*0.72*0.84*44/12*1000/1000000</f>
        <v>-9.6301046895264655</v>
      </c>
      <c r="G51" s="19">
        <f>G4*$G16*(G$35*$AA26+G$36*$AB26+$AC26*G$37+$AD26*G$38+$AE26*G$39)/100*0.72*0.84*44/12*1000/1000000</f>
        <v>353.15280000000001</v>
      </c>
      <c r="H51" s="19" t="e">
        <f>SUM(B51:G51)</f>
        <v>#REF!</v>
      </c>
      <c r="L51" s="34"/>
    </row>
    <row r="52" spans="1:12" x14ac:dyDescent="0.3">
      <c r="A52" s="8">
        <v>2020</v>
      </c>
      <c r="B52" s="19">
        <f>(B7-B42)*B16*(B$35*$B26+B$36*$C26+$D26*B$37+$E26*B$38+$F26*B$39)/100*0.72*0.84*44/12*1000/1000000</f>
        <v>618.50358059416749</v>
      </c>
      <c r="C52" s="19">
        <f t="shared" ref="C52:C58" si="12">(C7-C42)*C16*(C$35*$G26+C$36*$H26+$I26*C$37+$J26*C$38+$K26*C$39)/100*0.72*0.84*44/12*1000/1000000</f>
        <v>28.287709577352192</v>
      </c>
      <c r="D52" s="19">
        <f t="shared" ref="D52:D58" si="13">(D7-D42)*D16*(D$35*$L26+D$36*$M26+$N26*D$37+$O26*D$38+$P26*D$39)/100*0.74*0.84*44/12*1000/1000000</f>
        <v>122.45853613041881</v>
      </c>
      <c r="E52" s="19">
        <f t="shared" ref="E52:E58" si="14">(E7-E42)*E16*(E$35*$Q26+E$36*$R26+$S26*E$37+$T26*E$38+$U26*E$39)/100*0.82*0.84*44/12*1000/1000000</f>
        <v>4.6290294270981427</v>
      </c>
      <c r="F52" s="19">
        <f t="shared" ref="F52:F58" si="15">(F7-F42)*F16*(F$35*$V26+F$36*$W26+$X26*F$37+$Y26*F$38+$Z26*F$39)/100*0.82*0.84*44/12*1000/1000000</f>
        <v>88.90132929138791</v>
      </c>
      <c r="G52" s="19">
        <f t="shared" ref="G52:G58" si="16">(G7-G42)*G16*(G$35*$AA26+G$36*$AB26+$AC26*G$37+$AD26*G$38+$AE26*G$39)/100*0.82*0.84*44/12*1000/1000000</f>
        <v>316.4415087067481</v>
      </c>
      <c r="H52" s="19">
        <f>SUM(B52:G52)</f>
        <v>1179.2216937271726</v>
      </c>
      <c r="L52" s="34"/>
    </row>
    <row r="53" spans="1:12" x14ac:dyDescent="0.3">
      <c r="A53" s="8">
        <v>2025</v>
      </c>
      <c r="B53" s="19">
        <f t="shared" ref="B53:B58" si="17">(B8-B43)*B17*(B$35*$B27+B$36*$C27+$D27*B$37+$E27*B$38+$F27*B$39)/100*0.72*0.84*44/12*1000/1000000</f>
        <v>793.0798313373582</v>
      </c>
      <c r="C53" s="19">
        <f t="shared" si="12"/>
        <v>27.156201194258102</v>
      </c>
      <c r="D53" s="19">
        <f t="shared" si="13"/>
        <v>146.81035868613654</v>
      </c>
      <c r="E53" s="19">
        <f t="shared" si="14"/>
        <v>4.6290294270981427</v>
      </c>
      <c r="F53" s="19">
        <f t="shared" si="15"/>
        <v>88.90132929138791</v>
      </c>
      <c r="G53" s="19">
        <f t="shared" si="16"/>
        <v>374.01560117974526</v>
      </c>
      <c r="H53" s="19">
        <f t="shared" ref="H53:H58" si="18">SUM(B53:G53)</f>
        <v>1434.592351115984</v>
      </c>
      <c r="L53" s="34"/>
    </row>
    <row r="54" spans="1:12" x14ac:dyDescent="0.3">
      <c r="A54" s="8">
        <v>2030</v>
      </c>
      <c r="B54" s="19">
        <f t="shared" si="17"/>
        <v>884.05270437047773</v>
      </c>
      <c r="C54" s="19">
        <f t="shared" si="12"/>
        <v>26.024692811164012</v>
      </c>
      <c r="D54" s="19">
        <f t="shared" si="13"/>
        <v>170.14553434823782</v>
      </c>
      <c r="E54" s="19">
        <f t="shared" si="14"/>
        <v>4.6290294270981427</v>
      </c>
      <c r="F54" s="19">
        <f t="shared" si="15"/>
        <v>88.90132929138791</v>
      </c>
      <c r="G54" s="19">
        <f t="shared" si="16"/>
        <v>424.09153442336338</v>
      </c>
      <c r="H54" s="19">
        <f t="shared" si="18"/>
        <v>1597.8448246717289</v>
      </c>
      <c r="L54" s="34"/>
    </row>
    <row r="55" spans="1:12" x14ac:dyDescent="0.3">
      <c r="A55" s="8">
        <v>2035</v>
      </c>
      <c r="B55" s="19">
        <f t="shared" si="17"/>
        <v>907.67128962785046</v>
      </c>
      <c r="C55" s="19">
        <f t="shared" si="12"/>
        <v>24.893184428069933</v>
      </c>
      <c r="D55" s="19">
        <f t="shared" si="13"/>
        <v>191.49876983261134</v>
      </c>
      <c r="E55" s="19">
        <f t="shared" si="14"/>
        <v>4.6290294270981427</v>
      </c>
      <c r="F55" s="19">
        <f t="shared" si="15"/>
        <v>88.90132929138791</v>
      </c>
      <c r="G55" s="19">
        <f t="shared" si="16"/>
        <v>472.69135081708646</v>
      </c>
      <c r="H55" s="19">
        <f t="shared" si="18"/>
        <v>1690.2849534241043</v>
      </c>
      <c r="L55" s="34"/>
    </row>
    <row r="56" spans="1:12" x14ac:dyDescent="0.3">
      <c r="A56" s="8">
        <v>2040</v>
      </c>
      <c r="B56" s="19">
        <f t="shared" si="17"/>
        <v>914.58840151698132</v>
      </c>
      <c r="C56" s="19">
        <f t="shared" si="12"/>
        <v>24.327430236522883</v>
      </c>
      <c r="D56" s="19">
        <f t="shared" si="13"/>
        <v>212.9530249638207</v>
      </c>
      <c r="E56" s="19">
        <f t="shared" si="14"/>
        <v>4.6290294270981427</v>
      </c>
      <c r="F56" s="19">
        <f t="shared" si="15"/>
        <v>88.90132929138791</v>
      </c>
      <c r="G56" s="19">
        <f t="shared" si="16"/>
        <v>519.81534951060394</v>
      </c>
      <c r="H56" s="19">
        <f t="shared" si="18"/>
        <v>1765.2145649464148</v>
      </c>
      <c r="L56" s="34"/>
    </row>
    <row r="57" spans="1:12" x14ac:dyDescent="0.3">
      <c r="A57" s="8">
        <v>2045</v>
      </c>
      <c r="B57" s="19">
        <f t="shared" si="17"/>
        <v>894.48145509712867</v>
      </c>
      <c r="C57" s="19">
        <f t="shared" si="12"/>
        <v>23.761676044975843</v>
      </c>
      <c r="D57" s="19">
        <f t="shared" si="13"/>
        <v>231.74340270772404</v>
      </c>
      <c r="E57" s="19">
        <f t="shared" si="14"/>
        <v>4.6290294270981427</v>
      </c>
      <c r="F57" s="19">
        <f t="shared" si="15"/>
        <v>88.90132929138791</v>
      </c>
      <c r="G57" s="19">
        <f t="shared" si="16"/>
        <v>557.58492818945228</v>
      </c>
      <c r="H57" s="19">
        <f t="shared" si="18"/>
        <v>1801.1018207577667</v>
      </c>
      <c r="L57" s="34"/>
    </row>
    <row r="58" spans="1:12" x14ac:dyDescent="0.3">
      <c r="A58" s="17">
        <v>2050</v>
      </c>
      <c r="B58" s="19">
        <f t="shared" si="17"/>
        <v>838.3454619664036</v>
      </c>
      <c r="C58" s="19">
        <f t="shared" si="12"/>
        <v>22.630167661881757</v>
      </c>
      <c r="D58" s="19">
        <f t="shared" si="13"/>
        <v>250.51502728879856</v>
      </c>
      <c r="E58" s="19">
        <f t="shared" si="14"/>
        <v>4.6290294270981427</v>
      </c>
      <c r="F58" s="19">
        <f t="shared" si="15"/>
        <v>88.90132929138791</v>
      </c>
      <c r="G58" s="19">
        <f t="shared" si="16"/>
        <v>585.66020375096207</v>
      </c>
      <c r="H58" s="19">
        <f t="shared" si="18"/>
        <v>1790.6812193865321</v>
      </c>
    </row>
    <row r="59" spans="1:12" x14ac:dyDescent="0.3">
      <c r="A59" s="8"/>
      <c r="L59" s="34"/>
    </row>
    <row r="60" spans="1:12" x14ac:dyDescent="0.3">
      <c r="A60" s="8"/>
      <c r="L60" s="34"/>
    </row>
    <row r="61" spans="1:12" x14ac:dyDescent="0.3">
      <c r="A61" s="11"/>
      <c r="L61" s="34"/>
    </row>
    <row r="62" spans="1:12" x14ac:dyDescent="0.3">
      <c r="A62" s="8"/>
      <c r="L62" s="34"/>
    </row>
    <row r="63" spans="1:12" x14ac:dyDescent="0.3">
      <c r="A63" s="8"/>
      <c r="L63" s="34"/>
    </row>
    <row r="64" spans="1:12" x14ac:dyDescent="0.3">
      <c r="A64" s="8"/>
      <c r="L64" s="34"/>
    </row>
    <row r="65" spans="1:12" x14ac:dyDescent="0.3">
      <c r="A65" s="8"/>
      <c r="L65" s="34"/>
    </row>
    <row r="66" spans="1:12" x14ac:dyDescent="0.3">
      <c r="A66" s="8"/>
      <c r="L66" s="34"/>
    </row>
    <row r="67" spans="1:12" x14ac:dyDescent="0.3">
      <c r="A67" s="8"/>
      <c r="L67" s="34"/>
    </row>
    <row r="68" spans="1:12" x14ac:dyDescent="0.3">
      <c r="A68" s="8"/>
      <c r="L68" s="34"/>
    </row>
    <row r="69" spans="1:12" x14ac:dyDescent="0.3">
      <c r="A69" s="8"/>
      <c r="L69" s="34"/>
    </row>
    <row r="70" spans="1:12" x14ac:dyDescent="0.3">
      <c r="A70" s="8"/>
      <c r="L70" s="34"/>
    </row>
    <row r="71" spans="1:12" x14ac:dyDescent="0.3">
      <c r="A71" s="11"/>
      <c r="L71" s="34"/>
    </row>
    <row r="72" spans="1:12" x14ac:dyDescent="0.3">
      <c r="A72" s="8"/>
      <c r="L72" s="34"/>
    </row>
    <row r="73" spans="1:12" x14ac:dyDescent="0.3">
      <c r="A73" s="8"/>
      <c r="L73" s="34"/>
    </row>
    <row r="74" spans="1:12" x14ac:dyDescent="0.3">
      <c r="A74" s="8"/>
      <c r="L74" s="34"/>
    </row>
    <row r="75" spans="1:12" x14ac:dyDescent="0.3">
      <c r="A75" s="8"/>
      <c r="L75" s="34"/>
    </row>
    <row r="76" spans="1:12" x14ac:dyDescent="0.3">
      <c r="A76" s="8"/>
      <c r="L76" s="34"/>
    </row>
    <row r="77" spans="1:12" x14ac:dyDescent="0.3">
      <c r="A77" s="8"/>
      <c r="L77" s="34"/>
    </row>
    <row r="78" spans="1:12" x14ac:dyDescent="0.3">
      <c r="A78" s="8"/>
      <c r="L78" s="34"/>
    </row>
    <row r="79" spans="1:12" x14ac:dyDescent="0.3">
      <c r="A79" s="8"/>
      <c r="L79" s="34"/>
    </row>
    <row r="80" spans="1:12" x14ac:dyDescent="0.3">
      <c r="A80" s="8"/>
      <c r="L80" s="34"/>
    </row>
    <row r="81" spans="1:12" x14ac:dyDescent="0.3">
      <c r="A81" s="8"/>
      <c r="L81" s="34"/>
    </row>
    <row r="82" spans="1:12" x14ac:dyDescent="0.3">
      <c r="A82" s="8"/>
      <c r="L82" s="34"/>
    </row>
    <row r="83" spans="1:12" x14ac:dyDescent="0.3">
      <c r="A83" s="8"/>
      <c r="L83" s="34"/>
    </row>
    <row r="84" spans="1:12" x14ac:dyDescent="0.3">
      <c r="A84" s="8"/>
      <c r="L84" s="34"/>
    </row>
    <row r="85" spans="1:12" x14ac:dyDescent="0.3">
      <c r="A85" s="8"/>
      <c r="L85" s="34"/>
    </row>
    <row r="86" spans="1:12" x14ac:dyDescent="0.3">
      <c r="A86" s="8"/>
      <c r="L86" s="34"/>
    </row>
    <row r="87" spans="1:12" x14ac:dyDescent="0.3">
      <c r="A87" s="8"/>
      <c r="L87" s="34"/>
    </row>
    <row r="88" spans="1:12" x14ac:dyDescent="0.3">
      <c r="A88" s="8"/>
      <c r="L88" s="34"/>
    </row>
    <row r="89" spans="1:12" x14ac:dyDescent="0.3">
      <c r="A89" s="8"/>
      <c r="L89" s="34"/>
    </row>
    <row r="90" spans="1:12" x14ac:dyDescent="0.3">
      <c r="A90" s="8"/>
      <c r="L90" s="34"/>
    </row>
    <row r="91" spans="1:12" x14ac:dyDescent="0.3">
      <c r="A91" s="8"/>
      <c r="L91" s="34"/>
    </row>
    <row r="92" spans="1:12" x14ac:dyDescent="0.3">
      <c r="A92" s="8"/>
      <c r="L92" s="34"/>
    </row>
    <row r="93" spans="1:12" x14ac:dyDescent="0.3">
      <c r="A93" s="8"/>
      <c r="L93" s="34"/>
    </row>
    <row r="94" spans="1:12" x14ac:dyDescent="0.3">
      <c r="A94" s="8"/>
      <c r="L94" s="34"/>
    </row>
    <row r="95" spans="1:12" x14ac:dyDescent="0.3">
      <c r="A95" s="8"/>
      <c r="L95" s="34"/>
    </row>
    <row r="96" spans="1:12" x14ac:dyDescent="0.3">
      <c r="A96" s="11"/>
      <c r="L96" s="34"/>
    </row>
    <row r="97" spans="1:12" x14ac:dyDescent="0.3">
      <c r="A97" s="8"/>
      <c r="L97" s="34"/>
    </row>
    <row r="98" spans="1:12" x14ac:dyDescent="0.3">
      <c r="A98" s="8"/>
      <c r="L98" s="34"/>
    </row>
    <row r="99" spans="1:12" x14ac:dyDescent="0.3">
      <c r="A99" s="8"/>
      <c r="L99" s="34"/>
    </row>
    <row r="100" spans="1:12" x14ac:dyDescent="0.3">
      <c r="A100" s="8"/>
      <c r="L100" s="34"/>
    </row>
    <row r="101" spans="1:12" x14ac:dyDescent="0.3">
      <c r="A101" s="8"/>
      <c r="L101" s="34"/>
    </row>
    <row r="102" spans="1:12" x14ac:dyDescent="0.3">
      <c r="A102" s="8"/>
      <c r="L102" s="34"/>
    </row>
    <row r="103" spans="1:12" x14ac:dyDescent="0.3">
      <c r="A103" s="8"/>
      <c r="L103" s="34"/>
    </row>
    <row r="104" spans="1:12" x14ac:dyDescent="0.3">
      <c r="A104" s="8"/>
      <c r="L104" s="34"/>
    </row>
    <row r="105" spans="1:12" x14ac:dyDescent="0.3">
      <c r="A105" s="8"/>
      <c r="L105" s="34"/>
    </row>
    <row r="106" spans="1:12" x14ac:dyDescent="0.3">
      <c r="A106" s="8"/>
      <c r="L106" s="34"/>
    </row>
    <row r="107" spans="1:12" x14ac:dyDescent="0.3">
      <c r="A107" s="11"/>
      <c r="L107" s="34"/>
    </row>
    <row r="108" spans="1:12" x14ac:dyDescent="0.3">
      <c r="A108" s="8"/>
      <c r="L108" s="34"/>
    </row>
    <row r="109" spans="1:12" x14ac:dyDescent="0.3">
      <c r="A109" s="8"/>
      <c r="L109" s="34"/>
    </row>
    <row r="110" spans="1:12" x14ac:dyDescent="0.3">
      <c r="A110" s="8"/>
      <c r="L110" s="34"/>
    </row>
    <row r="111" spans="1:12" x14ac:dyDescent="0.3">
      <c r="A111" s="8"/>
      <c r="L111" s="34"/>
    </row>
    <row r="112" spans="1:12" x14ac:dyDescent="0.3">
      <c r="A112" s="8"/>
      <c r="L112" s="34"/>
    </row>
    <row r="113" spans="1:12" x14ac:dyDescent="0.3">
      <c r="A113" s="8"/>
      <c r="L113" s="34"/>
    </row>
    <row r="114" spans="1:12" x14ac:dyDescent="0.3">
      <c r="A114" s="8"/>
      <c r="L114" s="34"/>
    </row>
    <row r="115" spans="1:12" x14ac:dyDescent="0.3">
      <c r="A115" s="8"/>
      <c r="L115" s="34"/>
    </row>
    <row r="116" spans="1:12" x14ac:dyDescent="0.3">
      <c r="A116" s="8"/>
      <c r="L116" s="34"/>
    </row>
    <row r="117" spans="1:12" x14ac:dyDescent="0.3">
      <c r="A117" s="8"/>
      <c r="L117" s="34"/>
    </row>
    <row r="118" spans="1:12" x14ac:dyDescent="0.3">
      <c r="A118" s="8"/>
      <c r="L118" s="34"/>
    </row>
    <row r="119" spans="1:12" x14ac:dyDescent="0.3">
      <c r="A119" s="8"/>
      <c r="L119" s="34"/>
    </row>
    <row r="120" spans="1:12" x14ac:dyDescent="0.3">
      <c r="A120" s="8"/>
      <c r="L120" s="34"/>
    </row>
    <row r="121" spans="1:12" x14ac:dyDescent="0.3">
      <c r="A121" s="8"/>
      <c r="L121" s="34"/>
    </row>
    <row r="122" spans="1:12" x14ac:dyDescent="0.3">
      <c r="A122" s="8"/>
      <c r="L122" s="34"/>
    </row>
    <row r="123" spans="1:12" x14ac:dyDescent="0.3">
      <c r="A123" s="8"/>
      <c r="L123" s="34"/>
    </row>
    <row r="124" spans="1:12" x14ac:dyDescent="0.3">
      <c r="A124" s="8"/>
      <c r="L124" s="34"/>
    </row>
    <row r="125" spans="1:12" x14ac:dyDescent="0.3">
      <c r="A125" s="8"/>
      <c r="L125" s="34"/>
    </row>
    <row r="126" spans="1:12" x14ac:dyDescent="0.3">
      <c r="A126" s="8"/>
      <c r="L126" s="34"/>
    </row>
    <row r="127" spans="1:12" x14ac:dyDescent="0.3">
      <c r="A127" s="8"/>
      <c r="L127" s="34"/>
    </row>
    <row r="128" spans="1:12" x14ac:dyDescent="0.3">
      <c r="A128" s="8"/>
      <c r="L128" s="34"/>
    </row>
    <row r="129" spans="1:12" x14ac:dyDescent="0.3">
      <c r="A129" s="8"/>
      <c r="L129" s="34"/>
    </row>
    <row r="130" spans="1:12" x14ac:dyDescent="0.3">
      <c r="A130" s="8"/>
      <c r="L130" s="34"/>
    </row>
    <row r="131" spans="1:12" x14ac:dyDescent="0.3">
      <c r="A131" s="8"/>
      <c r="L131" s="34"/>
    </row>
    <row r="132" spans="1:12" x14ac:dyDescent="0.3">
      <c r="A132" s="8"/>
      <c r="L132" s="34"/>
    </row>
    <row r="133" spans="1:12" x14ac:dyDescent="0.3">
      <c r="A133" s="8"/>
      <c r="L133" s="34"/>
    </row>
    <row r="134" spans="1:12" x14ac:dyDescent="0.3">
      <c r="A134" s="8"/>
      <c r="L134" s="34"/>
    </row>
    <row r="135" spans="1:12" x14ac:dyDescent="0.3">
      <c r="A135" s="8"/>
      <c r="L135" s="34"/>
    </row>
    <row r="136" spans="1:12" x14ac:dyDescent="0.3">
      <c r="A136" s="8"/>
      <c r="L136" s="34"/>
    </row>
    <row r="137" spans="1:12" x14ac:dyDescent="0.3">
      <c r="A137" s="8"/>
      <c r="L137" s="34"/>
    </row>
    <row r="138" spans="1:12" x14ac:dyDescent="0.3">
      <c r="A138" s="8"/>
      <c r="L138" s="34"/>
    </row>
    <row r="139" spans="1:12" x14ac:dyDescent="0.3">
      <c r="A139" s="8"/>
      <c r="L139" s="34"/>
    </row>
    <row r="140" spans="1:12" x14ac:dyDescent="0.3">
      <c r="A140" s="8"/>
      <c r="L140" s="34"/>
    </row>
    <row r="141" spans="1:12" x14ac:dyDescent="0.3">
      <c r="A141" s="8"/>
      <c r="L141" s="34"/>
    </row>
    <row r="142" spans="1:12" x14ac:dyDescent="0.3">
      <c r="A142" s="8"/>
      <c r="L142" s="34"/>
    </row>
    <row r="143" spans="1:12" x14ac:dyDescent="0.3">
      <c r="A143" s="8"/>
      <c r="L143" s="34"/>
    </row>
    <row r="144" spans="1:12" x14ac:dyDescent="0.3">
      <c r="A144" s="8"/>
      <c r="L144" s="34"/>
    </row>
    <row r="145" spans="1:12" x14ac:dyDescent="0.3">
      <c r="A145" s="8"/>
      <c r="L145" s="34"/>
    </row>
    <row r="146" spans="1:12" x14ac:dyDescent="0.3">
      <c r="A146" s="8"/>
      <c r="L146" s="34"/>
    </row>
    <row r="147" spans="1:12" x14ac:dyDescent="0.3">
      <c r="A147" s="8"/>
      <c r="L147" s="34"/>
    </row>
    <row r="148" spans="1:12" x14ac:dyDescent="0.3">
      <c r="A148" s="8"/>
      <c r="L148" s="34"/>
    </row>
    <row r="149" spans="1:12" x14ac:dyDescent="0.3">
      <c r="A149" s="8"/>
      <c r="L149" s="34"/>
    </row>
    <row r="150" spans="1:12" x14ac:dyDescent="0.3">
      <c r="A150" s="8"/>
      <c r="L150" s="34"/>
    </row>
    <row r="151" spans="1:12" x14ac:dyDescent="0.3">
      <c r="A151" s="8"/>
      <c r="L151" s="34"/>
    </row>
    <row r="152" spans="1:12" x14ac:dyDescent="0.3">
      <c r="A152" s="8"/>
      <c r="L152" s="34"/>
    </row>
    <row r="153" spans="1:12" x14ac:dyDescent="0.3">
      <c r="A153" s="8"/>
      <c r="L153" s="34"/>
    </row>
    <row r="154" spans="1:12" x14ac:dyDescent="0.3">
      <c r="A154" s="8"/>
      <c r="L154" s="34"/>
    </row>
    <row r="155" spans="1:12" x14ac:dyDescent="0.3">
      <c r="A155" s="8"/>
      <c r="L155" s="34"/>
    </row>
    <row r="156" spans="1:12" x14ac:dyDescent="0.3">
      <c r="A156" s="8"/>
      <c r="L156" s="34"/>
    </row>
    <row r="157" spans="1:12" x14ac:dyDescent="0.3">
      <c r="A157" s="8"/>
      <c r="L157" s="34"/>
    </row>
    <row r="158" spans="1:12" x14ac:dyDescent="0.3">
      <c r="A158" s="8"/>
      <c r="L158" s="34"/>
    </row>
    <row r="159" spans="1:12" x14ac:dyDescent="0.3">
      <c r="A159" s="8"/>
      <c r="L159" s="34"/>
    </row>
    <row r="160" spans="1:12" x14ac:dyDescent="0.3">
      <c r="A160" s="8"/>
      <c r="L160" s="34"/>
    </row>
    <row r="161" spans="1:12" x14ac:dyDescent="0.3">
      <c r="A161" s="8"/>
      <c r="L161" s="34"/>
    </row>
    <row r="162" spans="1:12" x14ac:dyDescent="0.3">
      <c r="A162" s="8"/>
      <c r="L162" s="34"/>
    </row>
    <row r="163" spans="1:12" x14ac:dyDescent="0.3">
      <c r="A163" s="8"/>
      <c r="L163" s="34"/>
    </row>
    <row r="164" spans="1:12" x14ac:dyDescent="0.3">
      <c r="A164" s="8"/>
      <c r="L164" s="34"/>
    </row>
    <row r="165" spans="1:12" x14ac:dyDescent="0.3">
      <c r="A165" s="8"/>
      <c r="L165" s="34"/>
    </row>
    <row r="166" spans="1:12" x14ac:dyDescent="0.3">
      <c r="A166" s="8"/>
      <c r="L166" s="34"/>
    </row>
    <row r="167" spans="1:12" x14ac:dyDescent="0.3">
      <c r="A167" s="8"/>
      <c r="L167" s="34"/>
    </row>
    <row r="168" spans="1:12" x14ac:dyDescent="0.3">
      <c r="A168" s="8"/>
      <c r="L168" s="34"/>
    </row>
    <row r="169" spans="1:12" x14ac:dyDescent="0.3">
      <c r="A169" s="8"/>
      <c r="L169" s="34"/>
    </row>
    <row r="170" spans="1:12" x14ac:dyDescent="0.3">
      <c r="A170" s="8"/>
      <c r="L170" s="34"/>
    </row>
    <row r="171" spans="1:12" x14ac:dyDescent="0.3">
      <c r="A171" s="8"/>
      <c r="L171" s="34"/>
    </row>
    <row r="172" spans="1:12" x14ac:dyDescent="0.3">
      <c r="A172" s="8"/>
      <c r="L172" s="34"/>
    </row>
    <row r="173" spans="1:12" x14ac:dyDescent="0.3">
      <c r="A173" s="8"/>
      <c r="L173" s="34"/>
    </row>
    <row r="174" spans="1:12" x14ac:dyDescent="0.3">
      <c r="A174" s="8"/>
      <c r="L174" s="34"/>
    </row>
    <row r="175" spans="1:12" x14ac:dyDescent="0.3">
      <c r="A175" s="8"/>
      <c r="L175" s="34"/>
    </row>
    <row r="176" spans="1:12" x14ac:dyDescent="0.3">
      <c r="A176" s="8"/>
      <c r="L176" s="34"/>
    </row>
    <row r="177" spans="1:12" x14ac:dyDescent="0.3">
      <c r="A177" s="8"/>
      <c r="L177" s="34"/>
    </row>
    <row r="178" spans="1:12" x14ac:dyDescent="0.3">
      <c r="A178" s="8"/>
      <c r="L178" s="34"/>
    </row>
    <row r="179" spans="1:12" x14ac:dyDescent="0.3">
      <c r="A179" s="8"/>
      <c r="L179" s="34"/>
    </row>
    <row r="180" spans="1:12" x14ac:dyDescent="0.3">
      <c r="A180" s="8"/>
      <c r="L180" s="34"/>
    </row>
    <row r="181" spans="1:12" x14ac:dyDescent="0.3">
      <c r="A181" s="8"/>
      <c r="L181" s="34"/>
    </row>
    <row r="182" spans="1:12" x14ac:dyDescent="0.3">
      <c r="A182" s="8"/>
      <c r="L182" s="34"/>
    </row>
    <row r="183" spans="1:12" x14ac:dyDescent="0.3">
      <c r="A183" s="8"/>
      <c r="L183" s="34"/>
    </row>
    <row r="184" spans="1:12" x14ac:dyDescent="0.3">
      <c r="A184" s="8"/>
      <c r="L184" s="34"/>
    </row>
    <row r="185" spans="1:12" x14ac:dyDescent="0.3">
      <c r="A185" s="8"/>
      <c r="L185" s="34"/>
    </row>
    <row r="186" spans="1:12" x14ac:dyDescent="0.3">
      <c r="A186" s="8"/>
      <c r="L186" s="34"/>
    </row>
    <row r="187" spans="1:12" x14ac:dyDescent="0.3">
      <c r="A187" s="8"/>
      <c r="L187" s="34"/>
    </row>
    <row r="188" spans="1:12" x14ac:dyDescent="0.3">
      <c r="A188" s="8"/>
      <c r="L188" s="34"/>
    </row>
    <row r="189" spans="1:12" x14ac:dyDescent="0.3">
      <c r="A189" s="8"/>
      <c r="L189" s="34"/>
    </row>
    <row r="190" spans="1:12" x14ac:dyDescent="0.3">
      <c r="A190" s="8"/>
      <c r="L190" s="34"/>
    </row>
    <row r="191" spans="1:12" x14ac:dyDescent="0.3">
      <c r="A191" s="8"/>
      <c r="L191" s="34"/>
    </row>
    <row r="192" spans="1:12" x14ac:dyDescent="0.3">
      <c r="A192" s="8"/>
      <c r="L192" s="34"/>
    </row>
    <row r="193" spans="1:12" x14ac:dyDescent="0.3">
      <c r="A193" s="8"/>
      <c r="L193" s="34"/>
    </row>
    <row r="194" spans="1:12" x14ac:dyDescent="0.3">
      <c r="A194" s="8"/>
      <c r="L194" s="34"/>
    </row>
    <row r="195" spans="1:12" x14ac:dyDescent="0.3">
      <c r="A195" s="8"/>
      <c r="L195" s="34"/>
    </row>
    <row r="196" spans="1:12" x14ac:dyDescent="0.3">
      <c r="A196" s="8"/>
      <c r="L196" s="34"/>
    </row>
    <row r="197" spans="1:12" x14ac:dyDescent="0.3">
      <c r="A197" s="8"/>
      <c r="L197" s="34"/>
    </row>
    <row r="198" spans="1:12" x14ac:dyDescent="0.3">
      <c r="A198" s="8"/>
      <c r="L198" s="34"/>
    </row>
    <row r="199" spans="1:12" x14ac:dyDescent="0.3">
      <c r="A199" s="8"/>
      <c r="L199" s="34"/>
    </row>
    <row r="200" spans="1:12" x14ac:dyDescent="0.3">
      <c r="A200" s="8"/>
      <c r="L200" s="34"/>
    </row>
    <row r="201" spans="1:12" x14ac:dyDescent="0.3">
      <c r="A201" s="8"/>
      <c r="L201" s="34"/>
    </row>
    <row r="202" spans="1:12" x14ac:dyDescent="0.3">
      <c r="A202" s="8"/>
      <c r="L202" s="34"/>
    </row>
    <row r="203" spans="1:12" x14ac:dyDescent="0.3">
      <c r="A203" s="8"/>
      <c r="L203" s="34"/>
    </row>
    <row r="204" spans="1:12" x14ac:dyDescent="0.3">
      <c r="A204" s="8"/>
      <c r="L204" s="34"/>
    </row>
    <row r="205" spans="1:12" x14ac:dyDescent="0.3">
      <c r="A205" s="8"/>
      <c r="L205" s="34"/>
    </row>
    <row r="206" spans="1:12" x14ac:dyDescent="0.3">
      <c r="A206" s="8"/>
      <c r="L206" s="34"/>
    </row>
    <row r="207" spans="1:12" x14ac:dyDescent="0.3">
      <c r="A207" s="8"/>
      <c r="L207" s="34"/>
    </row>
    <row r="208" spans="1:12" x14ac:dyDescent="0.3">
      <c r="A208" s="8"/>
      <c r="L208" s="34"/>
    </row>
    <row r="209" spans="1:12" x14ac:dyDescent="0.3">
      <c r="A209" s="8"/>
      <c r="L209" s="34"/>
    </row>
    <row r="210" spans="1:12" x14ac:dyDescent="0.3">
      <c r="A210" s="8"/>
      <c r="L210" s="34"/>
    </row>
    <row r="211" spans="1:12" x14ac:dyDescent="0.3">
      <c r="A211" s="8"/>
      <c r="L211" s="34"/>
    </row>
    <row r="212" spans="1:12" x14ac:dyDescent="0.3">
      <c r="A212" s="8"/>
      <c r="L212" s="34"/>
    </row>
    <row r="213" spans="1:12" x14ac:dyDescent="0.3">
      <c r="A213" s="8"/>
      <c r="L213" s="34"/>
    </row>
    <row r="214" spans="1:12" x14ac:dyDescent="0.3">
      <c r="A214" s="8"/>
      <c r="L214" s="34"/>
    </row>
    <row r="215" spans="1:12" x14ac:dyDescent="0.3">
      <c r="A215" s="8"/>
      <c r="L215" s="34"/>
    </row>
    <row r="216" spans="1:12" x14ac:dyDescent="0.3">
      <c r="A216" s="8"/>
      <c r="L216" s="34"/>
    </row>
    <row r="217" spans="1:12" x14ac:dyDescent="0.3">
      <c r="A217" s="8"/>
      <c r="L217" s="34"/>
    </row>
    <row r="218" spans="1:12" x14ac:dyDescent="0.3">
      <c r="A218" s="8"/>
      <c r="L218" s="34"/>
    </row>
    <row r="219" spans="1:12" x14ac:dyDescent="0.3">
      <c r="A219" s="8"/>
      <c r="L219" s="34"/>
    </row>
    <row r="220" spans="1:12" x14ac:dyDescent="0.3">
      <c r="A220" s="8"/>
      <c r="L220" s="34"/>
    </row>
    <row r="221" spans="1:12" x14ac:dyDescent="0.3">
      <c r="A221" s="8"/>
      <c r="L221" s="34"/>
    </row>
    <row r="222" spans="1:12" x14ac:dyDescent="0.3">
      <c r="A222" s="8"/>
      <c r="L222" s="34"/>
    </row>
    <row r="223" spans="1:12" x14ac:dyDescent="0.3">
      <c r="A223" s="8"/>
      <c r="L223" s="34"/>
    </row>
    <row r="224" spans="1:12" x14ac:dyDescent="0.3">
      <c r="A224" s="8"/>
      <c r="L224" s="34"/>
    </row>
    <row r="225" spans="1:12" x14ac:dyDescent="0.3">
      <c r="A225" s="8"/>
      <c r="L225" s="34"/>
    </row>
    <row r="226" spans="1:12" x14ac:dyDescent="0.3">
      <c r="A226" s="8"/>
      <c r="L226" s="34"/>
    </row>
    <row r="227" spans="1:12" x14ac:dyDescent="0.3">
      <c r="A227" s="8"/>
      <c r="L227" s="34"/>
    </row>
    <row r="228" spans="1:12" x14ac:dyDescent="0.3">
      <c r="A228" s="8"/>
      <c r="L228" s="34"/>
    </row>
    <row r="229" spans="1:12" x14ac:dyDescent="0.3">
      <c r="A229" s="8"/>
      <c r="L229" s="34"/>
    </row>
    <row r="230" spans="1:12" x14ac:dyDescent="0.3">
      <c r="A230" s="8"/>
      <c r="L230" s="34"/>
    </row>
    <row r="231" spans="1:12" x14ac:dyDescent="0.3">
      <c r="A231" s="8"/>
      <c r="L231" s="34"/>
    </row>
    <row r="232" spans="1:12" x14ac:dyDescent="0.3">
      <c r="A232" s="8"/>
      <c r="L232" s="34"/>
    </row>
    <row r="233" spans="1:12" x14ac:dyDescent="0.3">
      <c r="A233" s="8"/>
      <c r="L233" s="34"/>
    </row>
    <row r="234" spans="1:12" x14ac:dyDescent="0.3">
      <c r="A234" s="8"/>
      <c r="L234" s="34"/>
    </row>
    <row r="235" spans="1:12" x14ac:dyDescent="0.3">
      <c r="A235" s="8"/>
      <c r="L235" s="34"/>
    </row>
    <row r="236" spans="1:12" x14ac:dyDescent="0.3">
      <c r="A236" s="8"/>
      <c r="L236" s="34"/>
    </row>
    <row r="237" spans="1:12" x14ac:dyDescent="0.3">
      <c r="A237" s="8"/>
      <c r="L237" s="34"/>
    </row>
    <row r="238" spans="1:12" x14ac:dyDescent="0.3">
      <c r="A238" s="8"/>
      <c r="L238" s="34"/>
    </row>
    <row r="239" spans="1:12" x14ac:dyDescent="0.3">
      <c r="A239" s="8"/>
      <c r="L239" s="34"/>
    </row>
    <row r="240" spans="1:12" x14ac:dyDescent="0.3">
      <c r="A240" s="8"/>
      <c r="L240" s="34"/>
    </row>
    <row r="241" spans="1:12" x14ac:dyDescent="0.3">
      <c r="A241" s="8"/>
      <c r="L241" s="34"/>
    </row>
    <row r="242" spans="1:12" x14ac:dyDescent="0.3">
      <c r="A242" s="8"/>
      <c r="L242" s="34"/>
    </row>
    <row r="243" spans="1:12" x14ac:dyDescent="0.3">
      <c r="A243" s="8"/>
      <c r="L243" s="34"/>
    </row>
    <row r="244" spans="1:12" x14ac:dyDescent="0.3">
      <c r="A244" s="8"/>
      <c r="L244" s="34"/>
    </row>
    <row r="245" spans="1:12" x14ac:dyDescent="0.3">
      <c r="A245" s="8"/>
      <c r="L245" s="34"/>
    </row>
    <row r="246" spans="1:12" x14ac:dyDescent="0.3">
      <c r="A246" s="8"/>
      <c r="L246" s="34"/>
    </row>
    <row r="247" spans="1:12" x14ac:dyDescent="0.3">
      <c r="A247" s="8"/>
      <c r="L247" s="34"/>
    </row>
    <row r="248" spans="1:12" x14ac:dyDescent="0.3">
      <c r="A248" s="8"/>
      <c r="L248" s="34"/>
    </row>
    <row r="249" spans="1:12" x14ac:dyDescent="0.3">
      <c r="A249" s="8"/>
      <c r="L249" s="34"/>
    </row>
    <row r="250" spans="1:12" x14ac:dyDescent="0.3">
      <c r="A250" s="8"/>
      <c r="L250" s="34"/>
    </row>
    <row r="251" spans="1:12" x14ac:dyDescent="0.3">
      <c r="A251" s="8"/>
      <c r="L251" s="34"/>
    </row>
    <row r="252" spans="1:12" x14ac:dyDescent="0.3">
      <c r="A252" s="8"/>
      <c r="L252" s="34"/>
    </row>
    <row r="253" spans="1:12" x14ac:dyDescent="0.3">
      <c r="A253" s="8"/>
      <c r="L253" s="34"/>
    </row>
    <row r="254" spans="1:12" x14ac:dyDescent="0.3">
      <c r="A254" s="8"/>
      <c r="L254" s="34"/>
    </row>
    <row r="255" spans="1:12" x14ac:dyDescent="0.3">
      <c r="A255" s="8"/>
      <c r="L255" s="34"/>
    </row>
    <row r="256" spans="1:12" x14ac:dyDescent="0.3">
      <c r="A256" s="8"/>
      <c r="L256" s="34"/>
    </row>
    <row r="257" spans="1:12" x14ac:dyDescent="0.3">
      <c r="A257" s="8"/>
      <c r="L257" s="34"/>
    </row>
    <row r="258" spans="1:12" x14ac:dyDescent="0.3">
      <c r="A258" s="8"/>
      <c r="L258" s="34"/>
    </row>
    <row r="259" spans="1:12" x14ac:dyDescent="0.3">
      <c r="A259" s="8"/>
      <c r="L259" s="34"/>
    </row>
    <row r="260" spans="1:12" x14ac:dyDescent="0.3">
      <c r="A260" s="8"/>
      <c r="L260" s="34"/>
    </row>
    <row r="261" spans="1:12" x14ac:dyDescent="0.3">
      <c r="A261" s="8"/>
      <c r="L261" s="34"/>
    </row>
    <row r="262" spans="1:12" x14ac:dyDescent="0.3">
      <c r="A262" s="8"/>
      <c r="L262" s="34"/>
    </row>
    <row r="263" spans="1:12" x14ac:dyDescent="0.3">
      <c r="A263" s="8"/>
      <c r="L263" s="34"/>
    </row>
    <row r="264" spans="1:12" x14ac:dyDescent="0.3">
      <c r="A264" s="8"/>
      <c r="L264" s="34"/>
    </row>
    <row r="265" spans="1:12" x14ac:dyDescent="0.3">
      <c r="A265" s="8"/>
      <c r="L265" s="34"/>
    </row>
    <row r="266" spans="1:12" x14ac:dyDescent="0.3">
      <c r="A266" s="8"/>
      <c r="L266" s="34"/>
    </row>
    <row r="267" spans="1:12" x14ac:dyDescent="0.3">
      <c r="A267" s="8"/>
      <c r="L267" s="34"/>
    </row>
    <row r="268" spans="1:12" x14ac:dyDescent="0.3">
      <c r="A268" s="8"/>
      <c r="L268" s="34"/>
    </row>
    <row r="269" spans="1:12" x14ac:dyDescent="0.3">
      <c r="A269" s="8"/>
      <c r="L269" s="34"/>
    </row>
    <row r="270" spans="1:12" x14ac:dyDescent="0.3">
      <c r="A270" s="8"/>
      <c r="L270" s="34"/>
    </row>
    <row r="271" spans="1:12" x14ac:dyDescent="0.3">
      <c r="A271" s="8"/>
      <c r="L271" s="34"/>
    </row>
    <row r="272" spans="1:12" x14ac:dyDescent="0.3">
      <c r="A272" s="8"/>
      <c r="L272" s="34"/>
    </row>
    <row r="273" spans="1:12" x14ac:dyDescent="0.3">
      <c r="A273" s="8"/>
      <c r="L273" s="34"/>
    </row>
    <row r="274" spans="1:12" x14ac:dyDescent="0.3">
      <c r="A274" s="8"/>
      <c r="L274" s="34"/>
    </row>
    <row r="275" spans="1:12" x14ac:dyDescent="0.3">
      <c r="A275" s="8"/>
      <c r="L275" s="34"/>
    </row>
    <row r="276" spans="1:12" x14ac:dyDescent="0.3">
      <c r="A276" s="8"/>
      <c r="L276" s="34"/>
    </row>
    <row r="277" spans="1:12" x14ac:dyDescent="0.3">
      <c r="A277" s="8"/>
      <c r="L277" s="34"/>
    </row>
    <row r="278" spans="1:12" x14ac:dyDescent="0.3">
      <c r="A278" s="8"/>
      <c r="L278" s="34"/>
    </row>
    <row r="279" spans="1:12" x14ac:dyDescent="0.3">
      <c r="A279" s="8"/>
      <c r="L279" s="34"/>
    </row>
    <row r="280" spans="1:12" x14ac:dyDescent="0.3">
      <c r="A280" s="8"/>
      <c r="L280" s="34"/>
    </row>
    <row r="281" spans="1:12" x14ac:dyDescent="0.3">
      <c r="A281" s="8"/>
      <c r="L281" s="34"/>
    </row>
    <row r="282" spans="1:12" x14ac:dyDescent="0.3">
      <c r="A282" s="8"/>
      <c r="L282" s="34"/>
    </row>
    <row r="283" spans="1:12" x14ac:dyDescent="0.3">
      <c r="A283" s="8"/>
      <c r="L283" s="34"/>
    </row>
    <row r="284" spans="1:12" x14ac:dyDescent="0.3">
      <c r="A284" s="8"/>
      <c r="L284" s="34"/>
    </row>
    <row r="285" spans="1:12" x14ac:dyDescent="0.3">
      <c r="A285" s="8"/>
      <c r="L285" s="34"/>
    </row>
    <row r="286" spans="1:12" x14ac:dyDescent="0.3">
      <c r="A286" s="8"/>
      <c r="L286" s="34"/>
    </row>
    <row r="287" spans="1:12" x14ac:dyDescent="0.3">
      <c r="A287" s="8"/>
      <c r="L287" s="34"/>
    </row>
    <row r="288" spans="1:12" x14ac:dyDescent="0.3">
      <c r="A288" s="8"/>
      <c r="L288" s="34"/>
    </row>
    <row r="289" spans="1:12" x14ac:dyDescent="0.3">
      <c r="A289" s="8"/>
      <c r="L289" s="34"/>
    </row>
    <row r="290" spans="1:12" x14ac:dyDescent="0.3">
      <c r="A290" s="8"/>
      <c r="L290" s="34"/>
    </row>
    <row r="291" spans="1:12" x14ac:dyDescent="0.3">
      <c r="A291" s="8"/>
      <c r="L291" s="34"/>
    </row>
    <row r="292" spans="1:12" x14ac:dyDescent="0.3">
      <c r="A292" s="8"/>
      <c r="L292" s="34"/>
    </row>
    <row r="293" spans="1:12" x14ac:dyDescent="0.3">
      <c r="A293" s="8"/>
      <c r="L293" s="34"/>
    </row>
    <row r="294" spans="1:12" x14ac:dyDescent="0.3">
      <c r="A294" s="8"/>
      <c r="L294" s="34"/>
    </row>
    <row r="295" spans="1:12" x14ac:dyDescent="0.3">
      <c r="A295" s="8"/>
      <c r="L295" s="34"/>
    </row>
    <row r="296" spans="1:12" x14ac:dyDescent="0.3">
      <c r="A296" s="8"/>
      <c r="L296" s="34"/>
    </row>
    <row r="297" spans="1:12" x14ac:dyDescent="0.3">
      <c r="A297" s="8"/>
      <c r="L297" s="34"/>
    </row>
    <row r="298" spans="1:12" x14ac:dyDescent="0.3">
      <c r="A298" s="8"/>
      <c r="L298" s="34"/>
    </row>
    <row r="299" spans="1:12" x14ac:dyDescent="0.3">
      <c r="A299" s="8"/>
      <c r="L299" s="34"/>
    </row>
    <row r="300" spans="1:12" x14ac:dyDescent="0.3">
      <c r="A300" s="8"/>
      <c r="L300" s="34"/>
    </row>
    <row r="301" spans="1:12" x14ac:dyDescent="0.3">
      <c r="A301" s="8"/>
      <c r="L301" s="34"/>
    </row>
    <row r="302" spans="1:12" x14ac:dyDescent="0.3">
      <c r="A302" s="8"/>
      <c r="L302" s="34"/>
    </row>
    <row r="303" spans="1:12" x14ac:dyDescent="0.3">
      <c r="A303" s="8"/>
      <c r="L303" s="34"/>
    </row>
    <row r="304" spans="1:12" x14ac:dyDescent="0.3">
      <c r="A304" s="8"/>
      <c r="L304" s="34"/>
    </row>
    <row r="305" spans="1:12" x14ac:dyDescent="0.3">
      <c r="A305" s="8"/>
      <c r="L305" s="34"/>
    </row>
    <row r="306" spans="1:12" x14ac:dyDescent="0.3">
      <c r="A306" s="8"/>
      <c r="L306" s="34"/>
    </row>
    <row r="307" spans="1:12" x14ac:dyDescent="0.3">
      <c r="A307" s="8"/>
      <c r="L307" s="34"/>
    </row>
    <row r="308" spans="1:12" x14ac:dyDescent="0.3">
      <c r="A308" s="8"/>
      <c r="L308" s="34"/>
    </row>
    <row r="309" spans="1:12" x14ac:dyDescent="0.3">
      <c r="A309" s="8"/>
      <c r="L309" s="34"/>
    </row>
    <row r="310" spans="1:12" x14ac:dyDescent="0.3">
      <c r="A310" s="8"/>
      <c r="L310" s="34"/>
    </row>
    <row r="311" spans="1:12" x14ac:dyDescent="0.3">
      <c r="A311" s="8"/>
      <c r="L311" s="34"/>
    </row>
    <row r="312" spans="1:12" x14ac:dyDescent="0.3">
      <c r="A312" s="8"/>
      <c r="L312" s="34"/>
    </row>
    <row r="313" spans="1:12" x14ac:dyDescent="0.3">
      <c r="A313" s="8"/>
      <c r="L313" s="34"/>
    </row>
    <row r="314" spans="1:12" x14ac:dyDescent="0.3">
      <c r="A314" s="8"/>
      <c r="L314" s="34"/>
    </row>
    <row r="315" spans="1:12" x14ac:dyDescent="0.3">
      <c r="A315" s="8"/>
      <c r="L315" s="34"/>
    </row>
    <row r="316" spans="1:12" x14ac:dyDescent="0.3">
      <c r="A316" s="8"/>
      <c r="L316" s="34"/>
    </row>
    <row r="317" spans="1:12" x14ac:dyDescent="0.3">
      <c r="A317" s="8"/>
      <c r="L317" s="34"/>
    </row>
    <row r="318" spans="1:12" x14ac:dyDescent="0.3">
      <c r="A318" s="8"/>
      <c r="L318" s="34"/>
    </row>
    <row r="319" spans="1:12" x14ac:dyDescent="0.3">
      <c r="A319" s="8"/>
      <c r="L319" s="34"/>
    </row>
    <row r="320" spans="1:12" x14ac:dyDescent="0.3">
      <c r="A320" s="8"/>
      <c r="L320" s="34"/>
    </row>
    <row r="321" spans="1:12" x14ac:dyDescent="0.3">
      <c r="A321" s="8"/>
      <c r="L321" s="34"/>
    </row>
    <row r="322" spans="1:12" x14ac:dyDescent="0.3">
      <c r="A322" s="8"/>
      <c r="L322" s="34"/>
    </row>
    <row r="323" spans="1:12" x14ac:dyDescent="0.3">
      <c r="A323" s="8"/>
      <c r="L323" s="34"/>
    </row>
    <row r="324" spans="1:12" x14ac:dyDescent="0.3">
      <c r="A324" s="8"/>
      <c r="L324" s="34"/>
    </row>
    <row r="325" spans="1:12" x14ac:dyDescent="0.3">
      <c r="A325" s="8"/>
      <c r="L325" s="34"/>
    </row>
    <row r="326" spans="1:12" x14ac:dyDescent="0.3">
      <c r="A326" s="8"/>
      <c r="L326" s="34"/>
    </row>
    <row r="327" spans="1:12" x14ac:dyDescent="0.3">
      <c r="A327" s="8"/>
      <c r="L327" s="34"/>
    </row>
    <row r="328" spans="1:12" x14ac:dyDescent="0.3">
      <c r="A328" s="8"/>
      <c r="L328" s="34"/>
    </row>
    <row r="329" spans="1:12" x14ac:dyDescent="0.3">
      <c r="A329" s="8"/>
      <c r="L329" s="34"/>
    </row>
    <row r="330" spans="1:12" x14ac:dyDescent="0.3">
      <c r="A330" s="8"/>
      <c r="L330" s="34"/>
    </row>
    <row r="331" spans="1:12" x14ac:dyDescent="0.3">
      <c r="A331" s="8"/>
      <c r="L331" s="34"/>
    </row>
    <row r="332" spans="1:12" x14ac:dyDescent="0.3">
      <c r="A332" s="8"/>
      <c r="L332" s="34"/>
    </row>
    <row r="333" spans="1:12" x14ac:dyDescent="0.3">
      <c r="A333" s="8"/>
      <c r="L333" s="34"/>
    </row>
    <row r="334" spans="1:12" x14ac:dyDescent="0.3">
      <c r="A334" s="8"/>
      <c r="L334" s="34"/>
    </row>
    <row r="335" spans="1:12" x14ac:dyDescent="0.3">
      <c r="A335" s="8"/>
      <c r="L335" s="34"/>
    </row>
    <row r="336" spans="1:12" x14ac:dyDescent="0.3">
      <c r="A336" s="8"/>
      <c r="L336" s="34"/>
    </row>
    <row r="337" spans="1:13" x14ac:dyDescent="0.3">
      <c r="A337" s="8"/>
      <c r="L337" s="34"/>
    </row>
    <row r="338" spans="1:13" x14ac:dyDescent="0.3">
      <c r="A338" s="8"/>
      <c r="L338" s="34"/>
    </row>
    <row r="339" spans="1:13" x14ac:dyDescent="0.3">
      <c r="A339" s="8"/>
      <c r="L339" s="34"/>
    </row>
    <row r="340" spans="1:13" x14ac:dyDescent="0.3">
      <c r="A340" s="8"/>
      <c r="L340" s="34"/>
    </row>
    <row r="341" spans="1:13" x14ac:dyDescent="0.3">
      <c r="A341" s="8"/>
      <c r="L341" s="34"/>
    </row>
    <row r="342" spans="1:13" x14ac:dyDescent="0.3">
      <c r="A342" s="8"/>
      <c r="L342" s="34"/>
    </row>
    <row r="343" spans="1:13" x14ac:dyDescent="0.3">
      <c r="A343" s="8"/>
      <c r="L343" s="34"/>
    </row>
    <row r="344" spans="1:13" x14ac:dyDescent="0.3">
      <c r="A344" s="8"/>
      <c r="L344" s="34"/>
    </row>
    <row r="345" spans="1:13" x14ac:dyDescent="0.3">
      <c r="A345" s="8"/>
      <c r="L345" s="34"/>
    </row>
    <row r="346" spans="1:13" x14ac:dyDescent="0.3">
      <c r="A346" s="8"/>
      <c r="L346" s="34"/>
    </row>
    <row r="347" spans="1:13" x14ac:dyDescent="0.3">
      <c r="A347" s="8"/>
      <c r="L347" s="34"/>
    </row>
    <row r="348" spans="1:13" x14ac:dyDescent="0.3">
      <c r="A348" s="8"/>
      <c r="L348" s="35"/>
      <c r="M348" s="36"/>
    </row>
    <row r="349" spans="1:13" x14ac:dyDescent="0.3">
      <c r="A349" s="8"/>
    </row>
    <row r="350" spans="1:13" x14ac:dyDescent="0.3">
      <c r="A350" s="8"/>
    </row>
    <row r="351" spans="1:13" x14ac:dyDescent="0.3">
      <c r="A351" s="8"/>
    </row>
    <row r="352" spans="1:13" x14ac:dyDescent="0.3">
      <c r="A352" s="8"/>
    </row>
    <row r="353" spans="1:1" x14ac:dyDescent="0.3">
      <c r="A353" s="9"/>
    </row>
  </sheetData>
  <phoneticPr fontId="3" type="noConversion"/>
  <pageMargins left="0.7" right="0.7" top="0.75" bottom="0.75" header="0.3" footer="0.3"/>
  <legacy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E0F3F2-0F9A-4E2E-A53A-CEACB32E5C82}">
  <sheetPr>
    <tabColor rgb="FFFFFF00"/>
  </sheetPr>
  <dimension ref="A2:AE353"/>
  <sheetViews>
    <sheetView topLeftCell="A31" workbookViewId="0">
      <selection activeCell="D52" sqref="D52:D58"/>
    </sheetView>
  </sheetViews>
  <sheetFormatPr defaultRowHeight="13.5" x14ac:dyDescent="0.3"/>
  <cols>
    <col min="1" max="1" width="21.46484375" customWidth="1"/>
    <col min="2" max="2" width="11.86328125" customWidth="1"/>
    <col min="3" max="3" width="9.73046875" customWidth="1"/>
    <col min="4" max="6" width="11.59765625" customWidth="1"/>
    <col min="7" max="7" width="12.73046875" customWidth="1"/>
    <col min="12" max="12" width="11.59765625" customWidth="1"/>
    <col min="16" max="16" width="11.59765625" customWidth="1"/>
    <col min="19" max="19" width="11.73046875" customWidth="1"/>
    <col min="20" max="20" width="12.265625" customWidth="1"/>
    <col min="21" max="21" width="13.1328125" customWidth="1"/>
  </cols>
  <sheetData>
    <row r="2" spans="1:22" x14ac:dyDescent="0.3">
      <c r="A2" s="8" t="s">
        <v>847</v>
      </c>
      <c r="S2" t="s">
        <v>838</v>
      </c>
    </row>
    <row r="3" spans="1:22" x14ac:dyDescent="0.3">
      <c r="A3" s="8"/>
      <c r="B3" t="s">
        <v>880</v>
      </c>
      <c r="C3" t="s">
        <v>919</v>
      </c>
      <c r="D3" t="s">
        <v>920</v>
      </c>
      <c r="E3" t="s">
        <v>1131</v>
      </c>
      <c r="F3" t="s">
        <v>1132</v>
      </c>
      <c r="G3" t="s">
        <v>921</v>
      </c>
      <c r="H3" t="s">
        <v>836</v>
      </c>
      <c r="I3" t="s">
        <v>849</v>
      </c>
      <c r="J3" t="s">
        <v>848</v>
      </c>
      <c r="S3" t="s">
        <v>835</v>
      </c>
      <c r="T3" t="s">
        <v>798</v>
      </c>
      <c r="U3" t="s">
        <v>833</v>
      </c>
      <c r="V3" t="s">
        <v>839</v>
      </c>
    </row>
    <row r="4" spans="1:22" hidden="1" x14ac:dyDescent="0.3">
      <c r="A4" s="8">
        <v>2017</v>
      </c>
      <c r="B4" s="57">
        <f>PV销量预计!$E$41/100</f>
        <v>169.74770000000001</v>
      </c>
      <c r="C4" s="57" t="e">
        <f>#REF!/100</f>
        <v>#REF!</v>
      </c>
      <c r="D4" s="57"/>
      <c r="E4" s="57"/>
      <c r="F4" s="57"/>
      <c r="G4" s="57">
        <v>9.8000000000000007</v>
      </c>
      <c r="H4" s="58" t="e">
        <f>SUM(B4:G4)</f>
        <v>#REF!</v>
      </c>
      <c r="I4" s="58" t="e">
        <f>SUM(B4:D4)</f>
        <v>#REF!</v>
      </c>
      <c r="J4" s="14">
        <f>D4/(B4+D4)</f>
        <v>0</v>
      </c>
      <c r="K4" s="14"/>
      <c r="S4" s="53">
        <v>0.04</v>
      </c>
      <c r="T4" s="53">
        <v>0.06</v>
      </c>
      <c r="U4" s="53">
        <v>0.125</v>
      </c>
      <c r="V4" s="52" t="e">
        <f>((H4+O5)-H5)/H4</f>
        <v>#REF!</v>
      </c>
    </row>
    <row r="5" spans="1:22" hidden="1" x14ac:dyDescent="0.3">
      <c r="A5" s="8">
        <v>2018</v>
      </c>
      <c r="B5" s="57">
        <f>PV销量预计!$E$42/100</f>
        <v>189.05419999999998</v>
      </c>
      <c r="C5" s="57" t="e">
        <f>#REF!/100</f>
        <v>#REF!</v>
      </c>
      <c r="D5" s="57"/>
      <c r="E5" s="57"/>
      <c r="F5" s="57"/>
      <c r="G5" s="57">
        <f>G4*(1-U$4)+N5</f>
        <v>8.5750000000000011</v>
      </c>
      <c r="H5">
        <v>231</v>
      </c>
      <c r="I5" s="58" t="e">
        <f t="shared" ref="I5:I6" si="0">SUM(B5:D5)</f>
        <v>#REF!</v>
      </c>
      <c r="J5" s="14">
        <f t="shared" ref="J5:J6" si="1">D5/(B5+D5)</f>
        <v>0</v>
      </c>
      <c r="K5" s="14"/>
      <c r="L5" s="55"/>
      <c r="M5" s="51"/>
      <c r="N5" s="19"/>
      <c r="O5" s="19"/>
    </row>
    <row r="6" spans="1:22" hidden="1" x14ac:dyDescent="0.3">
      <c r="A6" s="8">
        <v>2019</v>
      </c>
      <c r="B6" s="57">
        <f>PV销量预计!$E$43/100</f>
        <v>224.90771980651999</v>
      </c>
      <c r="C6" s="57" t="e">
        <f>#REF!/100</f>
        <v>#REF!</v>
      </c>
      <c r="D6" s="57"/>
      <c r="E6" s="57"/>
      <c r="F6" s="57"/>
      <c r="G6" s="57">
        <f>G5*(1-U$4)+N6</f>
        <v>7.5031250000000007</v>
      </c>
      <c r="H6" s="19" t="e">
        <f>SUM(B6:G6)</f>
        <v>#REF!</v>
      </c>
      <c r="I6" s="58" t="e">
        <f t="shared" si="0"/>
        <v>#REF!</v>
      </c>
      <c r="J6" s="14">
        <f t="shared" si="1"/>
        <v>0</v>
      </c>
      <c r="K6" s="14"/>
      <c r="L6" s="55"/>
      <c r="M6" s="51"/>
      <c r="N6" s="51"/>
      <c r="O6" s="19"/>
      <c r="S6" t="s">
        <v>840</v>
      </c>
      <c r="U6" t="s">
        <v>841</v>
      </c>
      <c r="V6" s="9">
        <v>0.66559999999999997</v>
      </c>
    </row>
    <row r="7" spans="1:22" x14ac:dyDescent="0.3">
      <c r="A7" s="8">
        <v>2020</v>
      </c>
      <c r="B7" s="89">
        <f>BAU!B7</f>
        <v>243.47643229281414</v>
      </c>
      <c r="C7" s="89">
        <f>BAU!C7</f>
        <v>1.3888999999999998</v>
      </c>
      <c r="D7" s="89">
        <f>BAU!D7</f>
        <v>17.51819311231656</v>
      </c>
      <c r="E7" s="89">
        <f>BAU!E7</f>
        <v>0.78664900000000004</v>
      </c>
      <c r="F7" s="89">
        <f>BAU!F7</f>
        <v>1.565674</v>
      </c>
      <c r="G7" s="89">
        <f>BAU!G7</f>
        <v>7.7388265952129629</v>
      </c>
      <c r="H7" s="19">
        <f>SUM(B7:G7)</f>
        <v>272.47467500034367</v>
      </c>
      <c r="I7" s="19">
        <f>B7+C7+D7</f>
        <v>262.38352540513068</v>
      </c>
      <c r="J7" s="14">
        <f>D7/(B7+D7+C7)</f>
        <v>6.6765598508015195E-2</v>
      </c>
      <c r="K7" s="14"/>
      <c r="L7" s="108"/>
      <c r="M7" s="108"/>
      <c r="N7" s="108"/>
      <c r="O7" s="89"/>
      <c r="U7" t="s">
        <v>842</v>
      </c>
      <c r="V7" s="9">
        <v>1.895</v>
      </c>
    </row>
    <row r="8" spans="1:22" x14ac:dyDescent="0.3">
      <c r="A8" s="8">
        <v>2025</v>
      </c>
      <c r="B8" s="89">
        <f>BAU!B8</f>
        <v>325.20737334816681</v>
      </c>
      <c r="C8" s="89">
        <f>BAU!C8</f>
        <v>1.3888999999999998</v>
      </c>
      <c r="D8" s="89">
        <f>BAU!D8</f>
        <v>21.001820662082459</v>
      </c>
      <c r="E8" s="89">
        <f>BAU!E8</f>
        <v>0.78664900000000004</v>
      </c>
      <c r="F8" s="89">
        <f>BAU!F8</f>
        <v>1.565674</v>
      </c>
      <c r="G8" s="89">
        <f>BAU!G8</f>
        <v>8.1375777117904793</v>
      </c>
      <c r="H8" s="19">
        <f t="shared" ref="H8:H13" si="2">SUM(B8:G8)</f>
        <v>358.08799472203975</v>
      </c>
      <c r="I8" s="19">
        <f t="shared" ref="I8:I13" si="3">B8+C8+D8</f>
        <v>347.59809401024927</v>
      </c>
      <c r="J8" s="14">
        <f t="shared" ref="J8:J13" si="4">D8/(B8+D8+C8)</f>
        <v>6.0419838382264543E-2</v>
      </c>
      <c r="L8" s="34"/>
      <c r="U8" t="s">
        <v>843</v>
      </c>
      <c r="V8" s="9">
        <v>0.17699999999999999</v>
      </c>
    </row>
    <row r="9" spans="1:22" x14ac:dyDescent="0.3">
      <c r="A9" s="8">
        <v>2030</v>
      </c>
      <c r="B9" s="89">
        <f>BAU!B9</f>
        <v>378.2727361658242</v>
      </c>
      <c r="C9" s="89">
        <f>BAU!C9</f>
        <v>1.3888999999999998</v>
      </c>
      <c r="D9" s="89">
        <f>BAU!D9</f>
        <v>24.340012726726741</v>
      </c>
      <c r="E9" s="89">
        <f>BAU!E9</f>
        <v>0.78664900000000004</v>
      </c>
      <c r="F9" s="89">
        <f>BAU!F9</f>
        <v>1.565674</v>
      </c>
      <c r="G9" s="89">
        <f>BAU!G9</f>
        <v>8.4971475893931849</v>
      </c>
      <c r="H9" s="19">
        <f t="shared" si="2"/>
        <v>414.85111948194412</v>
      </c>
      <c r="I9" s="19">
        <f t="shared" si="3"/>
        <v>404.00164889255092</v>
      </c>
      <c r="J9" s="14">
        <f t="shared" si="4"/>
        <v>6.0247310359865039E-2</v>
      </c>
      <c r="L9" s="34"/>
      <c r="U9" t="s">
        <v>844</v>
      </c>
      <c r="V9" s="9">
        <v>1.1479999999999999</v>
      </c>
    </row>
    <row r="10" spans="1:22" x14ac:dyDescent="0.3">
      <c r="A10" s="8">
        <v>2035</v>
      </c>
      <c r="B10" s="89">
        <f>BAU!B10</f>
        <v>406.03235084255806</v>
      </c>
      <c r="C10" s="89">
        <f>BAU!C10</f>
        <v>1.3888999999999998</v>
      </c>
      <c r="D10" s="89">
        <f>BAU!D10</f>
        <v>27.394680164443294</v>
      </c>
      <c r="E10" s="89">
        <f>BAU!E10</f>
        <v>0.78664900000000004</v>
      </c>
      <c r="F10" s="89">
        <f>BAU!F10</f>
        <v>1.565674</v>
      </c>
      <c r="G10" s="89">
        <f>BAU!G10</f>
        <v>8.8113178866813318</v>
      </c>
      <c r="H10" s="19">
        <f t="shared" si="2"/>
        <v>445.97957189368265</v>
      </c>
      <c r="I10" s="19">
        <f t="shared" si="3"/>
        <v>434.81593100700132</v>
      </c>
      <c r="J10" s="14">
        <f t="shared" si="4"/>
        <v>6.3002935750305314E-2</v>
      </c>
      <c r="L10" s="34"/>
      <c r="U10" t="s">
        <v>845</v>
      </c>
      <c r="V10">
        <f>4.4-SUM(V6:V9)</f>
        <v>0.51440000000000019</v>
      </c>
    </row>
    <row r="11" spans="1:22" x14ac:dyDescent="0.3">
      <c r="A11" s="8">
        <v>2040</v>
      </c>
      <c r="B11" s="89">
        <f>BAU!B11</f>
        <v>418.6411834546218</v>
      </c>
      <c r="C11" s="89">
        <f>BAU!C11</f>
        <v>1.3888999999999998</v>
      </c>
      <c r="D11" s="89">
        <f>BAU!D11</f>
        <v>30.4637988747075</v>
      </c>
      <c r="E11" s="89">
        <f>BAU!E11</f>
        <v>0.78664900000000004</v>
      </c>
      <c r="F11" s="89">
        <f>BAU!F11</f>
        <v>1.565674</v>
      </c>
      <c r="G11" s="89">
        <f>BAU!G11</f>
        <v>9.1138288108061598</v>
      </c>
      <c r="H11" s="19">
        <f t="shared" si="2"/>
        <v>461.96003414013546</v>
      </c>
      <c r="I11" s="19">
        <f t="shared" si="3"/>
        <v>450.49388232932927</v>
      </c>
      <c r="J11" s="14">
        <f t="shared" si="4"/>
        <v>6.7623113364361359E-2</v>
      </c>
      <c r="L11" s="34"/>
      <c r="U11" t="s">
        <v>846</v>
      </c>
      <c r="V11" s="9">
        <f>SUM(V6:V10)</f>
        <v>4.4000000000000004</v>
      </c>
    </row>
    <row r="12" spans="1:22" x14ac:dyDescent="0.3">
      <c r="A12" s="8">
        <v>2045</v>
      </c>
      <c r="B12" s="89">
        <f>BAU!B12</f>
        <v>419.18599656193766</v>
      </c>
      <c r="C12" s="89">
        <f>BAU!C12</f>
        <v>1.3888999999999998</v>
      </c>
      <c r="D12" s="89">
        <f>BAU!D12</f>
        <v>33.151839058533504</v>
      </c>
      <c r="E12" s="89">
        <f>BAU!E12</f>
        <v>0.78664900000000004</v>
      </c>
      <c r="F12" s="89">
        <f>BAU!F12</f>
        <v>1.565674</v>
      </c>
      <c r="G12" s="89">
        <f>BAU!G12</f>
        <v>9.3725915012250471</v>
      </c>
      <c r="H12" s="19">
        <f t="shared" si="2"/>
        <v>465.45165012169616</v>
      </c>
      <c r="I12" s="19">
        <f t="shared" si="3"/>
        <v>453.72673562047112</v>
      </c>
      <c r="J12" s="14">
        <f t="shared" si="4"/>
        <v>7.3065650436486579E-2</v>
      </c>
      <c r="L12" s="34"/>
      <c r="M12">
        <v>1.3</v>
      </c>
    </row>
    <row r="13" spans="1:22" x14ac:dyDescent="0.3">
      <c r="A13" s="8">
        <v>2050</v>
      </c>
      <c r="B13" s="89">
        <f>BAU!B13</f>
        <v>412.52259589258369</v>
      </c>
      <c r="C13" s="89">
        <f>BAU!C13</f>
        <v>1.3888999999999998</v>
      </c>
      <c r="D13" s="89">
        <f>BAU!D13</f>
        <v>35.83719652592108</v>
      </c>
      <c r="E13" s="89">
        <f>BAU!E13</f>
        <v>0.78664900000000004</v>
      </c>
      <c r="F13" s="89">
        <f>BAU!F13</f>
        <v>1.565674</v>
      </c>
      <c r="G13" s="89">
        <f>BAU!G13</f>
        <v>9.6230819924335265</v>
      </c>
      <c r="H13" s="19">
        <f t="shared" si="2"/>
        <v>461.72409741093827</v>
      </c>
      <c r="I13" s="19">
        <f t="shared" si="3"/>
        <v>449.74869241850473</v>
      </c>
      <c r="J13" s="14">
        <f t="shared" si="4"/>
        <v>7.9682714213593506E-2</v>
      </c>
      <c r="L13" s="34"/>
    </row>
    <row r="14" spans="1:22" x14ac:dyDescent="0.3">
      <c r="A14" s="8"/>
      <c r="J14" s="14"/>
      <c r="L14" s="34"/>
    </row>
    <row r="15" spans="1:22" x14ac:dyDescent="0.3">
      <c r="A15" s="8" t="s">
        <v>851</v>
      </c>
      <c r="B15" t="s">
        <v>835</v>
      </c>
      <c r="C15" t="s">
        <v>919</v>
      </c>
      <c r="D15" t="s">
        <v>798</v>
      </c>
      <c r="E15" t="s">
        <v>948</v>
      </c>
      <c r="F15" t="s">
        <v>949</v>
      </c>
      <c r="G15" t="s">
        <v>922</v>
      </c>
      <c r="I15" t="s">
        <v>835</v>
      </c>
      <c r="J15" t="s">
        <v>925</v>
      </c>
      <c r="K15" s="14" t="s">
        <v>798</v>
      </c>
      <c r="L15" s="14" t="s">
        <v>948</v>
      </c>
      <c r="M15" s="14" t="s">
        <v>949</v>
      </c>
      <c r="N15" t="s">
        <v>827</v>
      </c>
      <c r="O15" s="50" t="s">
        <v>872</v>
      </c>
      <c r="R15" s="19"/>
    </row>
    <row r="16" spans="1:22" x14ac:dyDescent="0.3">
      <c r="A16" s="8">
        <v>2020</v>
      </c>
      <c r="B16" s="86">
        <f>BAU!B16*(1-I16)</f>
        <v>11880</v>
      </c>
      <c r="C16" s="86">
        <f>BAU!C16*(1-J16)</f>
        <v>96442</v>
      </c>
      <c r="D16" s="85">
        <f>BAU!D16*(1-K16)</f>
        <v>32746</v>
      </c>
      <c r="E16" s="116">
        <f>BAU!E16*(1-L16)</f>
        <v>44479</v>
      </c>
      <c r="F16" s="85">
        <f>BAU!F16*(1-M16)</f>
        <v>114800</v>
      </c>
      <c r="G16" s="109">
        <f>BAU!G16*(1-N16)</f>
        <v>65000</v>
      </c>
      <c r="I16" s="86"/>
      <c r="J16" s="86"/>
      <c r="K16" s="87"/>
      <c r="L16" s="87"/>
      <c r="M16" s="87"/>
      <c r="N16" s="86"/>
      <c r="R16" s="19"/>
    </row>
    <row r="17" spans="1:31" x14ac:dyDescent="0.3">
      <c r="A17" s="8">
        <v>2025</v>
      </c>
      <c r="B17">
        <f>BAU!B17*(1-I17)</f>
        <v>11167.199999999999</v>
      </c>
      <c r="C17">
        <f>BAU!C17*(1-J17)</f>
        <v>90655.48</v>
      </c>
      <c r="D17">
        <f>BAU!D17*(1-K17)</f>
        <v>32746</v>
      </c>
      <c r="E17">
        <f>BAU!E17*(1-L17)</f>
        <v>44479</v>
      </c>
      <c r="F17">
        <f>BAU!F17*(1-M17)</f>
        <v>114800</v>
      </c>
      <c r="G17">
        <f>BAU!G17*(1-N17)</f>
        <v>73061.67</v>
      </c>
      <c r="I17" s="82">
        <f>[1]中性预测M输入!H60</f>
        <v>0.06</v>
      </c>
      <c r="J17" s="82">
        <f>[1]中性预测M输入!I60</f>
        <v>0.06</v>
      </c>
      <c r="K17" s="87"/>
      <c r="L17" s="87"/>
      <c r="M17" s="87"/>
      <c r="N17" s="87"/>
      <c r="R17" s="19"/>
    </row>
    <row r="18" spans="1:31" x14ac:dyDescent="0.3">
      <c r="A18" s="8">
        <v>2030</v>
      </c>
      <c r="B18">
        <f>BAU!B18*(1-I18)</f>
        <v>10454.4</v>
      </c>
      <c r="C18">
        <f>BAU!C18*(1-J18)</f>
        <v>84868.96</v>
      </c>
      <c r="D18">
        <f>BAU!D18*(1-K18)</f>
        <v>32746</v>
      </c>
      <c r="E18">
        <f>BAU!E18*(1-L18)</f>
        <v>44479</v>
      </c>
      <c r="F18">
        <f>BAU!F18*(1-M18)</f>
        <v>114800</v>
      </c>
      <c r="G18">
        <f>BAU!G18*(1-N18)</f>
        <v>79338.039999999994</v>
      </c>
      <c r="I18" s="82">
        <f>[1]中性预测M输入!H61</f>
        <v>0.12</v>
      </c>
      <c r="J18" s="82">
        <f>[1]中性预测M输入!I61</f>
        <v>0.12</v>
      </c>
      <c r="K18" s="87"/>
      <c r="L18" s="87"/>
      <c r="M18" s="87"/>
      <c r="N18" s="87"/>
      <c r="R18" s="19"/>
    </row>
    <row r="19" spans="1:31" x14ac:dyDescent="0.3">
      <c r="A19" s="8">
        <v>2035</v>
      </c>
      <c r="B19">
        <f>BAU!B19*(1-I19)</f>
        <v>9741.6</v>
      </c>
      <c r="C19">
        <f>BAU!C19*(1-J19)</f>
        <v>79082.44</v>
      </c>
      <c r="D19">
        <f>BAU!D19*(1-K19)</f>
        <v>32746</v>
      </c>
      <c r="E19">
        <f>BAU!E19*(1-L19)</f>
        <v>44479</v>
      </c>
      <c r="F19">
        <f>BAU!F19*(1-M19)</f>
        <v>114800</v>
      </c>
      <c r="G19">
        <f>BAU!G19*(1-N19)</f>
        <v>85276.98</v>
      </c>
      <c r="I19" s="82">
        <f>[1]中性预测M输入!H62</f>
        <v>0.18</v>
      </c>
      <c r="J19" s="82">
        <f>[1]中性预测M输入!I62</f>
        <v>0.18</v>
      </c>
      <c r="K19" s="87"/>
      <c r="L19" s="87"/>
      <c r="M19" s="87"/>
      <c r="N19" s="87"/>
      <c r="R19" s="19"/>
    </row>
    <row r="20" spans="1:31" x14ac:dyDescent="0.3">
      <c r="A20" s="8">
        <v>2040</v>
      </c>
      <c r="B20">
        <f>BAU!B20*(1-I20)</f>
        <v>9385.2000000000007</v>
      </c>
      <c r="C20">
        <f>BAU!C20*(1-J20)</f>
        <v>76189.180000000008</v>
      </c>
      <c r="D20">
        <f>BAU!D20*(1-K20)</f>
        <v>32746</v>
      </c>
      <c r="E20">
        <f>BAU!E20*(1-L20)</f>
        <v>44479</v>
      </c>
      <c r="F20">
        <f>BAU!F20*(1-M20)</f>
        <v>114800</v>
      </c>
      <c r="G20">
        <f>BAU!G20*(1-N20)</f>
        <v>90665.75</v>
      </c>
      <c r="I20" s="82">
        <f>[1]中性预测M输入!H63</f>
        <v>0.21</v>
      </c>
      <c r="J20" s="82">
        <f>[1]中性预测M输入!I63</f>
        <v>0.21</v>
      </c>
      <c r="K20" s="87"/>
      <c r="L20" s="87"/>
      <c r="M20" s="87"/>
      <c r="N20" s="87"/>
      <c r="R20" s="19"/>
    </row>
    <row r="21" spans="1:31" x14ac:dyDescent="0.3">
      <c r="A21" s="8">
        <v>2045</v>
      </c>
      <c r="B21">
        <f>BAU!B21*(1-I21)</f>
        <v>9028.7999999999993</v>
      </c>
      <c r="C21">
        <f>BAU!C21*(1-J21)</f>
        <v>73295.92</v>
      </c>
      <c r="D21">
        <f>BAU!D21*(1-K21)</f>
        <v>32746</v>
      </c>
      <c r="E21">
        <f>BAU!E21*(1-L21)</f>
        <v>44479</v>
      </c>
      <c r="F21">
        <f>BAU!F21*(1-M21)</f>
        <v>114800</v>
      </c>
      <c r="G21">
        <f>BAU!G21*(1-N21)</f>
        <v>94568.47</v>
      </c>
      <c r="I21" s="82">
        <f>[1]中性预测M输入!H64</f>
        <v>0.24</v>
      </c>
      <c r="J21" s="82">
        <f>[1]中性预测M输入!I64</f>
        <v>0.24</v>
      </c>
      <c r="K21" s="87"/>
      <c r="L21" s="87"/>
      <c r="M21" s="87"/>
      <c r="N21" s="87"/>
      <c r="O21" s="34"/>
      <c r="R21" s="19"/>
    </row>
    <row r="22" spans="1:31" x14ac:dyDescent="0.3">
      <c r="A22" s="8">
        <v>2050</v>
      </c>
      <c r="B22">
        <f>BAU!B22*(1-I22)</f>
        <v>8316</v>
      </c>
      <c r="C22">
        <f>BAU!C22*(1-J22)</f>
        <v>67509.399999999994</v>
      </c>
      <c r="D22">
        <f>BAU!D22*(1-K22)</f>
        <v>32746</v>
      </c>
      <c r="E22">
        <f>BAU!E22*(1-L22)</f>
        <v>44479</v>
      </c>
      <c r="F22">
        <f>BAU!F22*(1-M22)</f>
        <v>114800</v>
      </c>
      <c r="G22">
        <f>BAU!G22*(1-N22)</f>
        <v>96744.56</v>
      </c>
      <c r="I22" s="82">
        <f>[1]中性预测M输入!H65</f>
        <v>0.3</v>
      </c>
      <c r="J22" s="82">
        <f>[1]中性预测M输入!I65</f>
        <v>0.3</v>
      </c>
      <c r="K22" s="87"/>
      <c r="L22" s="87"/>
      <c r="M22" s="87"/>
      <c r="N22" s="87"/>
      <c r="O22" s="34"/>
    </row>
    <row r="23" spans="1:31" ht="13.9" thickBot="1" x14ac:dyDescent="0.35">
      <c r="A23" s="8"/>
      <c r="J23" s="14"/>
      <c r="L23" s="34"/>
    </row>
    <row r="24" spans="1:31" x14ac:dyDescent="0.3">
      <c r="A24" s="65"/>
      <c r="B24" s="66"/>
      <c r="C24" s="67"/>
      <c r="D24" s="67" t="s">
        <v>835</v>
      </c>
      <c r="E24" s="67"/>
      <c r="F24" s="68"/>
      <c r="G24" s="96"/>
      <c r="H24" s="96"/>
      <c r="I24" s="96" t="s">
        <v>919</v>
      </c>
      <c r="J24" s="96"/>
      <c r="K24" s="96"/>
      <c r="L24" s="66"/>
      <c r="M24" s="67"/>
      <c r="N24" s="77" t="s">
        <v>798</v>
      </c>
      <c r="O24" s="67"/>
      <c r="P24" s="68"/>
      <c r="Q24" s="66"/>
      <c r="R24" s="67"/>
      <c r="S24" s="67" t="s">
        <v>948</v>
      </c>
      <c r="T24" s="67"/>
      <c r="U24" s="68"/>
      <c r="V24" s="66"/>
      <c r="W24" s="67"/>
      <c r="X24" s="67" t="s">
        <v>949</v>
      </c>
      <c r="Y24" s="67"/>
      <c r="Z24" s="68"/>
      <c r="AA24" s="66"/>
      <c r="AB24" s="67"/>
      <c r="AC24" s="67" t="s">
        <v>827</v>
      </c>
      <c r="AD24" s="67"/>
      <c r="AE24" s="68"/>
    </row>
    <row r="25" spans="1:31" x14ac:dyDescent="0.3">
      <c r="A25" s="65" t="s">
        <v>852</v>
      </c>
      <c r="B25" s="69" t="s">
        <v>864</v>
      </c>
      <c r="C25" s="4" t="s">
        <v>853</v>
      </c>
      <c r="D25" s="4" t="s">
        <v>854</v>
      </c>
      <c r="E25" s="4" t="s">
        <v>855</v>
      </c>
      <c r="F25" s="70" t="s">
        <v>861</v>
      </c>
      <c r="G25" s="69" t="s">
        <v>864</v>
      </c>
      <c r="H25" s="4" t="s">
        <v>853</v>
      </c>
      <c r="I25" s="4" t="s">
        <v>854</v>
      </c>
      <c r="J25" s="4" t="s">
        <v>855</v>
      </c>
      <c r="K25" s="70" t="s">
        <v>861</v>
      </c>
      <c r="L25" s="69" t="s">
        <v>864</v>
      </c>
      <c r="M25" s="4" t="s">
        <v>853</v>
      </c>
      <c r="N25" s="4" t="s">
        <v>854</v>
      </c>
      <c r="O25" s="4" t="s">
        <v>855</v>
      </c>
      <c r="P25" s="70" t="s">
        <v>861</v>
      </c>
      <c r="Q25" s="69" t="s">
        <v>864</v>
      </c>
      <c r="R25" s="4" t="s">
        <v>853</v>
      </c>
      <c r="S25" s="4" t="s">
        <v>854</v>
      </c>
      <c r="T25" s="4" t="s">
        <v>855</v>
      </c>
      <c r="U25" s="70" t="s">
        <v>861</v>
      </c>
      <c r="V25" s="69" t="s">
        <v>864</v>
      </c>
      <c r="W25" s="4" t="s">
        <v>853</v>
      </c>
      <c r="X25" s="4" t="s">
        <v>854</v>
      </c>
      <c r="Y25" s="4" t="s">
        <v>855</v>
      </c>
      <c r="Z25" s="70" t="s">
        <v>861</v>
      </c>
      <c r="AA25" s="69" t="s">
        <v>864</v>
      </c>
      <c r="AB25" s="4" t="s">
        <v>853</v>
      </c>
      <c r="AC25" s="4" t="s">
        <v>854</v>
      </c>
      <c r="AD25" s="4" t="s">
        <v>855</v>
      </c>
      <c r="AE25" s="70" t="s">
        <v>861</v>
      </c>
    </row>
    <row r="26" spans="1:31" x14ac:dyDescent="0.3">
      <c r="A26" s="65">
        <v>2020</v>
      </c>
      <c r="B26" s="71">
        <v>1</v>
      </c>
      <c r="C26" s="63">
        <v>0</v>
      </c>
      <c r="D26" s="63">
        <v>0</v>
      </c>
      <c r="E26" s="63">
        <v>0</v>
      </c>
      <c r="F26" s="72">
        <v>0</v>
      </c>
      <c r="G26" s="71">
        <v>1</v>
      </c>
      <c r="H26" s="63">
        <v>0</v>
      </c>
      <c r="I26" s="63">
        <v>0</v>
      </c>
      <c r="J26" s="63">
        <v>0</v>
      </c>
      <c r="K26" s="72">
        <v>0</v>
      </c>
      <c r="L26" s="71">
        <v>1</v>
      </c>
      <c r="M26" s="63">
        <v>0</v>
      </c>
      <c r="N26" s="63">
        <v>0</v>
      </c>
      <c r="O26" s="63">
        <v>0</v>
      </c>
      <c r="P26" s="72">
        <v>0</v>
      </c>
      <c r="Q26" s="71">
        <v>1</v>
      </c>
      <c r="R26" s="63">
        <v>0</v>
      </c>
      <c r="S26" s="63">
        <v>0</v>
      </c>
      <c r="T26" s="63">
        <v>0</v>
      </c>
      <c r="U26" s="72">
        <v>0</v>
      </c>
      <c r="V26" s="71">
        <v>1</v>
      </c>
      <c r="W26" s="63">
        <v>0</v>
      </c>
      <c r="X26" s="63">
        <v>0</v>
      </c>
      <c r="Y26" s="63">
        <v>0</v>
      </c>
      <c r="Z26" s="72">
        <v>0</v>
      </c>
      <c r="AA26" s="71">
        <v>1</v>
      </c>
      <c r="AB26" s="63">
        <v>0</v>
      </c>
      <c r="AC26" s="63">
        <v>0</v>
      </c>
      <c r="AD26" s="63">
        <v>0</v>
      </c>
      <c r="AE26" s="72">
        <v>0</v>
      </c>
    </row>
    <row r="27" spans="1:31" x14ac:dyDescent="0.3">
      <c r="A27" s="65">
        <v>2025</v>
      </c>
      <c r="B27" s="71">
        <f>1-0.475</f>
        <v>0.52500000000000002</v>
      </c>
      <c r="C27" s="63">
        <v>0.47499999999999998</v>
      </c>
      <c r="D27" s="63">
        <v>0</v>
      </c>
      <c r="E27" s="63">
        <v>0</v>
      </c>
      <c r="F27" s="72">
        <v>0</v>
      </c>
      <c r="G27" s="71">
        <f>1-0.475</f>
        <v>0.52500000000000002</v>
      </c>
      <c r="H27" s="63">
        <v>0.47499999999999998</v>
      </c>
      <c r="I27" s="63">
        <v>0</v>
      </c>
      <c r="J27" s="63">
        <v>0</v>
      </c>
      <c r="K27" s="72">
        <v>0</v>
      </c>
      <c r="L27" s="71">
        <f>1-M27</f>
        <v>0.46599999999999997</v>
      </c>
      <c r="M27" s="63">
        <v>0.53400000000000003</v>
      </c>
      <c r="N27" s="63">
        <v>0</v>
      </c>
      <c r="O27" s="63">
        <v>0</v>
      </c>
      <c r="P27" s="72">
        <v>0</v>
      </c>
      <c r="Q27" s="71">
        <f>1-R27</f>
        <v>0.12</v>
      </c>
      <c r="R27" s="63">
        <v>0.88</v>
      </c>
      <c r="S27" s="63">
        <v>0</v>
      </c>
      <c r="T27" s="63">
        <v>0</v>
      </c>
      <c r="U27" s="72">
        <v>0</v>
      </c>
      <c r="V27" s="71">
        <f>1-W27</f>
        <v>0.12</v>
      </c>
      <c r="W27" s="63">
        <v>0.88</v>
      </c>
      <c r="X27" s="63">
        <v>0</v>
      </c>
      <c r="Y27" s="63">
        <v>0</v>
      </c>
      <c r="Z27" s="72">
        <v>0</v>
      </c>
      <c r="AA27" s="71">
        <f>1-AB27</f>
        <v>0.12</v>
      </c>
      <c r="AB27" s="63">
        <v>0.88</v>
      </c>
      <c r="AC27" s="63">
        <v>0</v>
      </c>
      <c r="AD27" s="63">
        <v>0</v>
      </c>
      <c r="AE27" s="72">
        <v>0</v>
      </c>
    </row>
    <row r="28" spans="1:31" x14ac:dyDescent="0.3">
      <c r="A28" s="65">
        <v>2030</v>
      </c>
      <c r="B28" s="71">
        <f>1-C28-D28</f>
        <v>0.14099999999999996</v>
      </c>
      <c r="C28" s="63">
        <v>0.40600000000000003</v>
      </c>
      <c r="D28" s="63">
        <v>0.45300000000000001</v>
      </c>
      <c r="E28" s="64">
        <v>0</v>
      </c>
      <c r="F28" s="73">
        <v>0</v>
      </c>
      <c r="G28" s="71">
        <f>1-H28-I28</f>
        <v>0.14099999999999996</v>
      </c>
      <c r="H28" s="63">
        <v>0.40600000000000003</v>
      </c>
      <c r="I28" s="63">
        <v>0.45300000000000001</v>
      </c>
      <c r="J28" s="64">
        <v>0</v>
      </c>
      <c r="K28" s="73">
        <v>0</v>
      </c>
      <c r="L28" s="71">
        <v>0</v>
      </c>
      <c r="M28" s="63">
        <f>1-N28</f>
        <v>0.46599999999999997</v>
      </c>
      <c r="N28" s="63">
        <v>0.53400000000000003</v>
      </c>
      <c r="O28" s="63">
        <v>0</v>
      </c>
      <c r="P28" s="72">
        <v>0</v>
      </c>
      <c r="Q28" s="71">
        <v>0</v>
      </c>
      <c r="R28" s="63">
        <f>1-S28</f>
        <v>0.129</v>
      </c>
      <c r="S28" s="63">
        <v>0.871</v>
      </c>
      <c r="T28" s="63">
        <v>0</v>
      </c>
      <c r="U28" s="72">
        <v>0</v>
      </c>
      <c r="V28" s="71">
        <v>0</v>
      </c>
      <c r="W28" s="63">
        <f>1-X28</f>
        <v>0.129</v>
      </c>
      <c r="X28" s="63">
        <v>0.871</v>
      </c>
      <c r="Y28" s="63">
        <v>0</v>
      </c>
      <c r="Z28" s="72">
        <v>0</v>
      </c>
      <c r="AA28" s="71">
        <v>0</v>
      </c>
      <c r="AB28" s="63">
        <f>1-AC28</f>
        <v>0.129</v>
      </c>
      <c r="AC28" s="63">
        <v>0.871</v>
      </c>
      <c r="AD28" s="63">
        <v>0</v>
      </c>
      <c r="AE28" s="72">
        <v>0</v>
      </c>
    </row>
    <row r="29" spans="1:31" x14ac:dyDescent="0.3">
      <c r="A29" s="65">
        <v>2035</v>
      </c>
      <c r="B29" s="71">
        <v>0</v>
      </c>
      <c r="C29" s="63">
        <f>1-D29-E29</f>
        <v>0.15600000000000008</v>
      </c>
      <c r="D29" s="63">
        <v>0.41799999999999998</v>
      </c>
      <c r="E29" s="63">
        <v>0.42599999999999999</v>
      </c>
      <c r="F29" s="73">
        <v>0</v>
      </c>
      <c r="G29" s="71">
        <v>0</v>
      </c>
      <c r="H29" s="63">
        <f>1-I29-J29</f>
        <v>0.15600000000000008</v>
      </c>
      <c r="I29" s="63">
        <v>0.41799999999999998</v>
      </c>
      <c r="J29" s="63">
        <v>0.42599999999999999</v>
      </c>
      <c r="K29" s="73">
        <v>0</v>
      </c>
      <c r="L29" s="78">
        <v>0</v>
      </c>
      <c r="M29" s="64">
        <v>0</v>
      </c>
      <c r="N29" s="63">
        <f>1-O29</f>
        <v>0.46599999999999997</v>
      </c>
      <c r="O29" s="63">
        <v>0.53400000000000003</v>
      </c>
      <c r="P29" s="72">
        <v>0</v>
      </c>
      <c r="Q29" s="71">
        <v>0</v>
      </c>
      <c r="R29" s="63">
        <v>0</v>
      </c>
      <c r="S29" s="63">
        <f>1-T29</f>
        <v>0.125</v>
      </c>
      <c r="T29" s="63">
        <v>0.875</v>
      </c>
      <c r="U29" s="72">
        <v>0</v>
      </c>
      <c r="V29" s="71">
        <v>0</v>
      </c>
      <c r="W29" s="63">
        <v>0</v>
      </c>
      <c r="X29" s="63">
        <f>1-Y29</f>
        <v>0.125</v>
      </c>
      <c r="Y29" s="63">
        <v>0.875</v>
      </c>
      <c r="Z29" s="72">
        <v>0</v>
      </c>
      <c r="AA29" s="71">
        <v>0</v>
      </c>
      <c r="AB29" s="63">
        <v>0</v>
      </c>
      <c r="AC29" s="63">
        <f>1-AD29</f>
        <v>0.125</v>
      </c>
      <c r="AD29" s="63">
        <v>0.875</v>
      </c>
      <c r="AE29" s="72">
        <v>0</v>
      </c>
    </row>
    <row r="30" spans="1:31" x14ac:dyDescent="0.3">
      <c r="A30" s="65">
        <v>2040</v>
      </c>
      <c r="B30" s="71">
        <v>0</v>
      </c>
      <c r="C30" s="63">
        <v>0</v>
      </c>
      <c r="D30" s="63">
        <f>1-E30-F30</f>
        <v>0.15700000000000008</v>
      </c>
      <c r="E30" s="63">
        <v>0.42199999999999999</v>
      </c>
      <c r="F30" s="72">
        <v>0.42099999999999999</v>
      </c>
      <c r="G30" s="71">
        <v>0</v>
      </c>
      <c r="H30" s="63">
        <v>0</v>
      </c>
      <c r="I30" s="63">
        <f>1-J30-K30</f>
        <v>0.15700000000000008</v>
      </c>
      <c r="J30" s="63">
        <v>0.42199999999999999</v>
      </c>
      <c r="K30" s="72">
        <v>0.42099999999999999</v>
      </c>
      <c r="L30" s="78">
        <v>0</v>
      </c>
      <c r="M30" s="64">
        <v>0</v>
      </c>
      <c r="N30" s="63">
        <v>0</v>
      </c>
      <c r="O30" s="63">
        <f>1-P30</f>
        <v>0.46599999999999997</v>
      </c>
      <c r="P30" s="72">
        <v>0.53400000000000003</v>
      </c>
      <c r="Q30" s="71">
        <v>0</v>
      </c>
      <c r="R30" s="63">
        <v>0</v>
      </c>
      <c r="S30" s="63">
        <v>0</v>
      </c>
      <c r="T30" s="63">
        <f>1-U30</f>
        <v>0.13100000000000001</v>
      </c>
      <c r="U30" s="72">
        <v>0.86899999999999999</v>
      </c>
      <c r="V30" s="71">
        <v>0</v>
      </c>
      <c r="W30" s="63">
        <v>0</v>
      </c>
      <c r="X30" s="63">
        <v>0</v>
      </c>
      <c r="Y30" s="63">
        <f>1-Z30</f>
        <v>0.13100000000000001</v>
      </c>
      <c r="Z30" s="72">
        <v>0.86899999999999999</v>
      </c>
      <c r="AA30" s="71">
        <v>0</v>
      </c>
      <c r="AB30" s="63">
        <v>0</v>
      </c>
      <c r="AC30" s="63">
        <v>0</v>
      </c>
      <c r="AD30" s="63">
        <f>1-AE30</f>
        <v>0.13100000000000001</v>
      </c>
      <c r="AE30" s="72">
        <v>0.86899999999999999</v>
      </c>
    </row>
    <row r="31" spans="1:31" x14ac:dyDescent="0.3">
      <c r="A31" s="65">
        <v>2045</v>
      </c>
      <c r="B31" s="71">
        <v>0</v>
      </c>
      <c r="C31" s="63">
        <v>0</v>
      </c>
      <c r="D31" s="63">
        <v>0</v>
      </c>
      <c r="E31" s="63">
        <v>0</v>
      </c>
      <c r="F31" s="72">
        <v>1</v>
      </c>
      <c r="G31" s="71">
        <v>0</v>
      </c>
      <c r="H31" s="63">
        <v>0</v>
      </c>
      <c r="I31" s="63">
        <v>0</v>
      </c>
      <c r="J31" s="63">
        <v>0</v>
      </c>
      <c r="K31" s="72">
        <v>1</v>
      </c>
      <c r="L31" s="78">
        <v>0</v>
      </c>
      <c r="M31" s="64">
        <v>0</v>
      </c>
      <c r="N31" s="63">
        <v>0</v>
      </c>
      <c r="O31" s="64">
        <v>0</v>
      </c>
      <c r="P31" s="72">
        <v>1</v>
      </c>
      <c r="Q31" s="71">
        <v>0</v>
      </c>
      <c r="R31" s="63">
        <v>0</v>
      </c>
      <c r="S31" s="63">
        <v>0</v>
      </c>
      <c r="T31" s="63">
        <v>0</v>
      </c>
      <c r="U31" s="72">
        <v>1</v>
      </c>
      <c r="V31" s="71">
        <v>0</v>
      </c>
      <c r="W31" s="63">
        <v>0</v>
      </c>
      <c r="X31" s="63">
        <v>0</v>
      </c>
      <c r="Y31" s="63">
        <v>0</v>
      </c>
      <c r="Z31" s="72">
        <v>1</v>
      </c>
      <c r="AA31" s="71">
        <v>0</v>
      </c>
      <c r="AB31" s="63">
        <v>0</v>
      </c>
      <c r="AC31" s="63">
        <v>0</v>
      </c>
      <c r="AD31" s="63">
        <v>0</v>
      </c>
      <c r="AE31" s="72">
        <v>1</v>
      </c>
    </row>
    <row r="32" spans="1:31" ht="13.9" thickBot="1" x14ac:dyDescent="0.35">
      <c r="A32" s="65">
        <v>2050</v>
      </c>
      <c r="B32" s="74">
        <v>0</v>
      </c>
      <c r="C32" s="75">
        <v>0</v>
      </c>
      <c r="D32" s="75">
        <v>0</v>
      </c>
      <c r="E32" s="75">
        <v>0</v>
      </c>
      <c r="F32" s="76">
        <v>1</v>
      </c>
      <c r="G32" s="74">
        <v>0</v>
      </c>
      <c r="H32" s="75">
        <v>0</v>
      </c>
      <c r="I32" s="75">
        <v>0</v>
      </c>
      <c r="J32" s="75">
        <v>0</v>
      </c>
      <c r="K32" s="76">
        <v>1</v>
      </c>
      <c r="L32" s="79">
        <v>0</v>
      </c>
      <c r="M32" s="80">
        <v>0</v>
      </c>
      <c r="N32" s="75">
        <v>0</v>
      </c>
      <c r="O32" s="80">
        <v>0</v>
      </c>
      <c r="P32" s="76">
        <v>1</v>
      </c>
      <c r="Q32" s="75">
        <v>0</v>
      </c>
      <c r="R32" s="75">
        <v>0</v>
      </c>
      <c r="S32" s="75">
        <v>0</v>
      </c>
      <c r="T32" s="75">
        <v>0</v>
      </c>
      <c r="U32" s="76">
        <v>1</v>
      </c>
      <c r="V32" s="75">
        <v>0</v>
      </c>
      <c r="W32" s="75">
        <v>0</v>
      </c>
      <c r="X32" s="75">
        <v>0</v>
      </c>
      <c r="Y32" s="75">
        <v>0</v>
      </c>
      <c r="Z32" s="76">
        <v>1</v>
      </c>
      <c r="AA32" s="75">
        <v>0</v>
      </c>
      <c r="AB32" s="75">
        <v>0</v>
      </c>
      <c r="AC32" s="75">
        <v>0</v>
      </c>
      <c r="AD32" s="75">
        <v>0</v>
      </c>
      <c r="AE32" s="76">
        <v>1</v>
      </c>
    </row>
    <row r="33" spans="1:31" x14ac:dyDescent="0.3">
      <c r="A33" s="65"/>
      <c r="B33" s="103"/>
      <c r="C33" s="103"/>
      <c r="D33" s="103"/>
      <c r="E33" s="103"/>
      <c r="F33" s="103"/>
      <c r="G33" s="103"/>
      <c r="H33" s="103"/>
      <c r="I33" s="103"/>
      <c r="J33" s="103"/>
      <c r="K33" s="103"/>
      <c r="L33" s="104"/>
      <c r="M33" s="104"/>
      <c r="N33" s="103"/>
      <c r="O33" s="104"/>
      <c r="P33" s="103"/>
      <c r="Q33" s="103"/>
      <c r="R33" s="103"/>
      <c r="S33" s="103"/>
      <c r="T33" s="103"/>
      <c r="U33" s="103"/>
      <c r="V33" s="103"/>
      <c r="W33" s="103"/>
      <c r="X33" s="103"/>
      <c r="Y33" s="103"/>
      <c r="Z33" s="103"/>
      <c r="AA33" s="103"/>
      <c r="AB33" s="103"/>
      <c r="AC33" s="103"/>
      <c r="AD33" s="103"/>
      <c r="AE33" s="103"/>
    </row>
    <row r="34" spans="1:31" x14ac:dyDescent="0.3">
      <c r="A34" s="8" t="s">
        <v>856</v>
      </c>
      <c r="B34" t="s">
        <v>835</v>
      </c>
      <c r="C34" t="s">
        <v>919</v>
      </c>
      <c r="D34" t="s">
        <v>798</v>
      </c>
      <c r="E34" t="s">
        <v>948</v>
      </c>
      <c r="F34" t="s">
        <v>949</v>
      </c>
      <c r="G34" t="s">
        <v>833</v>
      </c>
      <c r="S34" t="s">
        <v>907</v>
      </c>
      <c r="T34" t="s">
        <v>908</v>
      </c>
      <c r="U34" t="s">
        <v>924</v>
      </c>
      <c r="V34" t="s">
        <v>909</v>
      </c>
      <c r="W34" t="s">
        <v>948</v>
      </c>
      <c r="X34" t="s">
        <v>949</v>
      </c>
      <c r="Y34" t="s">
        <v>910</v>
      </c>
    </row>
    <row r="35" spans="1:31" x14ac:dyDescent="0.3">
      <c r="A35" s="60" t="s">
        <v>863</v>
      </c>
      <c r="B35" s="89">
        <f>BAU!B35</f>
        <v>9.879999999999999</v>
      </c>
      <c r="C35" s="89">
        <f>BAU!C35</f>
        <v>9.879999999999999</v>
      </c>
      <c r="D35" s="89">
        <f>BAU!D35</f>
        <v>9.5</v>
      </c>
      <c r="E35" s="89">
        <f>BAU!E35</f>
        <v>22</v>
      </c>
      <c r="F35" s="89">
        <f>BAU!F35</f>
        <v>22</v>
      </c>
      <c r="G35" s="89">
        <f>BAU!G35</f>
        <v>25</v>
      </c>
      <c r="I35" t="s">
        <v>884</v>
      </c>
      <c r="J35" t="s">
        <v>926</v>
      </c>
      <c r="K35" t="s">
        <v>926</v>
      </c>
      <c r="L35" t="s">
        <v>884</v>
      </c>
      <c r="T35" s="92">
        <f t="shared" ref="T35:Y35" si="5">(B7)*B35/(B7-B42)</f>
        <v>10.12344327997241</v>
      </c>
      <c r="U35" s="92">
        <f t="shared" si="5"/>
        <v>10.250298284634439</v>
      </c>
      <c r="V35" s="92">
        <f t="shared" si="5"/>
        <v>9.6358082754067578</v>
      </c>
      <c r="W35" s="92">
        <f t="shared" si="5"/>
        <v>92.396601716265636</v>
      </c>
      <c r="X35" s="92">
        <f t="shared" si="5"/>
        <v>24.714105907948674</v>
      </c>
      <c r="Y35" s="92">
        <f t="shared" si="5"/>
        <v>25.09225034921613</v>
      </c>
    </row>
    <row r="36" spans="1:31" x14ac:dyDescent="0.3">
      <c r="A36" s="60" t="s">
        <v>857</v>
      </c>
      <c r="B36" s="89">
        <f>B35</f>
        <v>9.879999999999999</v>
      </c>
      <c r="C36" s="89">
        <f>C35</f>
        <v>9.879999999999999</v>
      </c>
      <c r="D36" s="89">
        <f>D$35*(1-I36)</f>
        <v>9.5</v>
      </c>
      <c r="E36" s="89">
        <f t="shared" ref="E36:G39" si="6">E$35*(1-J36)</f>
        <v>22</v>
      </c>
      <c r="F36" s="89">
        <f t="shared" si="6"/>
        <v>22</v>
      </c>
      <c r="G36" s="89">
        <f t="shared" si="6"/>
        <v>25</v>
      </c>
      <c r="I36" s="88">
        <v>0</v>
      </c>
      <c r="J36" s="88">
        <v>0</v>
      </c>
      <c r="K36" s="88">
        <v>0</v>
      </c>
      <c r="L36" s="88">
        <v>0</v>
      </c>
      <c r="T36" s="92">
        <f t="shared" ref="T36:Y39" si="7">(B8)*B36/(B8-B43)</f>
        <v>10.123443279972408</v>
      </c>
      <c r="U36" s="92">
        <f t="shared" si="7"/>
        <v>10.250298284634439</v>
      </c>
      <c r="V36" s="92">
        <f t="shared" si="7"/>
        <v>9.6358082754067578</v>
      </c>
      <c r="W36" s="92">
        <f>(E8)*E36/(E8-E43)</f>
        <v>92.396601716265636</v>
      </c>
      <c r="X36" s="92">
        <f t="shared" si="7"/>
        <v>24.714105907948674</v>
      </c>
      <c r="Y36" s="92">
        <f>(G8)*G36/(G8-G43)</f>
        <v>25.092250349216133</v>
      </c>
    </row>
    <row r="37" spans="1:31" x14ac:dyDescent="0.3">
      <c r="A37" s="60" t="s">
        <v>858</v>
      </c>
      <c r="B37" s="89">
        <f t="shared" ref="B37:C39" si="8">B36</f>
        <v>9.879999999999999</v>
      </c>
      <c r="C37" s="89">
        <f t="shared" si="8"/>
        <v>9.879999999999999</v>
      </c>
      <c r="D37" s="89">
        <f t="shared" ref="D37:D39" si="9">D$35*(1-I37)</f>
        <v>9.5</v>
      </c>
      <c r="E37" s="89">
        <f t="shared" si="6"/>
        <v>22</v>
      </c>
      <c r="F37" s="89">
        <f t="shared" si="6"/>
        <v>22</v>
      </c>
      <c r="G37" s="89">
        <f t="shared" si="6"/>
        <v>25</v>
      </c>
      <c r="I37" s="88">
        <v>0</v>
      </c>
      <c r="J37" s="88">
        <v>0</v>
      </c>
      <c r="K37" s="88">
        <v>0</v>
      </c>
      <c r="L37" s="88">
        <v>0</v>
      </c>
      <c r="T37" s="92">
        <f t="shared" si="7"/>
        <v>10.12344327997241</v>
      </c>
      <c r="U37" s="92">
        <f t="shared" si="7"/>
        <v>10.250298284634439</v>
      </c>
      <c r="V37" s="92">
        <f t="shared" si="7"/>
        <v>9.6358082754067578</v>
      </c>
      <c r="W37" s="92">
        <f t="shared" si="7"/>
        <v>92.396601716265636</v>
      </c>
      <c r="X37" s="92">
        <f t="shared" si="7"/>
        <v>24.714105907948674</v>
      </c>
      <c r="Y37" s="92">
        <f t="shared" si="7"/>
        <v>25.09225034921613</v>
      </c>
    </row>
    <row r="38" spans="1:31" x14ac:dyDescent="0.3">
      <c r="A38" s="60" t="s">
        <v>859</v>
      </c>
      <c r="B38" s="89">
        <f t="shared" si="8"/>
        <v>9.879999999999999</v>
      </c>
      <c r="C38" s="89">
        <f t="shared" si="8"/>
        <v>9.879999999999999</v>
      </c>
      <c r="D38" s="89">
        <f t="shared" si="9"/>
        <v>9.5</v>
      </c>
      <c r="E38" s="89">
        <f t="shared" si="6"/>
        <v>22</v>
      </c>
      <c r="F38" s="89">
        <f t="shared" si="6"/>
        <v>22</v>
      </c>
      <c r="G38" s="89">
        <f t="shared" si="6"/>
        <v>25</v>
      </c>
      <c r="I38" s="88">
        <v>0</v>
      </c>
      <c r="J38" s="88">
        <v>0</v>
      </c>
      <c r="K38" s="88">
        <v>0</v>
      </c>
      <c r="L38" s="88">
        <v>0</v>
      </c>
      <c r="T38" s="92">
        <f t="shared" si="7"/>
        <v>10.12344327997241</v>
      </c>
      <c r="U38" s="92">
        <f t="shared" si="7"/>
        <v>10.250298284634439</v>
      </c>
      <c r="V38" s="92">
        <f t="shared" si="7"/>
        <v>9.6358082754067578</v>
      </c>
      <c r="W38" s="92">
        <f t="shared" si="7"/>
        <v>92.396601716265636</v>
      </c>
      <c r="X38" s="92">
        <f t="shared" si="7"/>
        <v>24.714105907948674</v>
      </c>
      <c r="Y38" s="92">
        <f t="shared" si="7"/>
        <v>25.09225034921613</v>
      </c>
    </row>
    <row r="39" spans="1:31" x14ac:dyDescent="0.3">
      <c r="A39" s="60" t="s">
        <v>860</v>
      </c>
      <c r="B39" s="89">
        <f t="shared" si="8"/>
        <v>9.879999999999999</v>
      </c>
      <c r="C39" s="89">
        <f t="shared" si="8"/>
        <v>9.879999999999999</v>
      </c>
      <c r="D39" s="89">
        <f t="shared" si="9"/>
        <v>9.5</v>
      </c>
      <c r="E39" s="89">
        <f t="shared" si="6"/>
        <v>22</v>
      </c>
      <c r="F39" s="89">
        <f t="shared" si="6"/>
        <v>22</v>
      </c>
      <c r="G39" s="89">
        <f t="shared" si="6"/>
        <v>25</v>
      </c>
      <c r="I39" s="88">
        <v>0</v>
      </c>
      <c r="J39" s="88">
        <v>0</v>
      </c>
      <c r="K39" s="88">
        <v>0</v>
      </c>
      <c r="L39" s="88">
        <v>0</v>
      </c>
      <c r="T39" s="92">
        <f t="shared" si="7"/>
        <v>10.12344327997241</v>
      </c>
      <c r="U39" s="92">
        <f t="shared" si="7"/>
        <v>10.250298284634439</v>
      </c>
      <c r="V39" s="92">
        <f t="shared" si="7"/>
        <v>9.6358082754067578</v>
      </c>
      <c r="W39" s="92">
        <f t="shared" si="7"/>
        <v>92.396601716265636</v>
      </c>
      <c r="X39" s="92">
        <f t="shared" si="7"/>
        <v>24.714105907948674</v>
      </c>
      <c r="Y39" s="92">
        <f t="shared" si="7"/>
        <v>25.092250349216133</v>
      </c>
    </row>
    <row r="40" spans="1:31" x14ac:dyDescent="0.3">
      <c r="A40" s="60"/>
      <c r="B40" s="86"/>
      <c r="C40" s="86"/>
      <c r="D40" s="86"/>
    </row>
    <row r="41" spans="1:31" x14ac:dyDescent="0.3">
      <c r="A41" s="60" t="s">
        <v>923</v>
      </c>
      <c r="B41" t="s">
        <v>835</v>
      </c>
      <c r="C41" t="s">
        <v>919</v>
      </c>
      <c r="D41" t="s">
        <v>798</v>
      </c>
      <c r="E41" t="s">
        <v>948</v>
      </c>
      <c r="F41" t="s">
        <v>949</v>
      </c>
      <c r="G41" t="s">
        <v>833</v>
      </c>
    </row>
    <row r="42" spans="1:31" x14ac:dyDescent="0.3">
      <c r="A42" s="8">
        <v>2020</v>
      </c>
      <c r="B42" s="89">
        <f>PV保有量BAU!$I$44/100</f>
        <v>5.8549941590135202</v>
      </c>
      <c r="C42" s="110">
        <f>Taxi保有量_BAU!$H$44/100</f>
        <v>5.0174860598909528E-2</v>
      </c>
      <c r="D42" s="111">
        <f>预测总结L!D14</f>
        <v>0.24690358367739815</v>
      </c>
      <c r="E42" s="111">
        <f>预测总结L!D12</f>
        <v>0.59934473037821612</v>
      </c>
      <c r="F42" s="112">
        <f>预测总结L!D13</f>
        <v>0.17194249588268201</v>
      </c>
      <c r="G42" s="112">
        <f>预测总结L!D15+预测总结L!D16</f>
        <v>2.8451392202603613E-2</v>
      </c>
      <c r="I42" s="19"/>
      <c r="J42" s="19"/>
      <c r="K42" s="19"/>
      <c r="L42" s="20"/>
      <c r="M42" s="19"/>
      <c r="N42" s="61"/>
      <c r="O42" s="54"/>
      <c r="P42" s="19"/>
      <c r="Q42" s="19"/>
    </row>
    <row r="43" spans="1:31" x14ac:dyDescent="0.3">
      <c r="A43" s="8">
        <v>2025</v>
      </c>
      <c r="B43" s="19">
        <f t="shared" ref="B43:G48" si="10">B42*B8/B7</f>
        <v>7.8204171692959461</v>
      </c>
      <c r="C43" s="102">
        <f t="shared" si="10"/>
        <v>5.0174860598909528E-2</v>
      </c>
      <c r="D43" s="54">
        <f t="shared" si="10"/>
        <v>0.29600226187553874</v>
      </c>
      <c r="E43" s="54">
        <f t="shared" si="10"/>
        <v>0.59934473037821612</v>
      </c>
      <c r="F43" s="54">
        <f t="shared" si="10"/>
        <v>0.17194249588268201</v>
      </c>
      <c r="G43" s="54">
        <f t="shared" si="10"/>
        <v>2.9917379877788218E-2</v>
      </c>
      <c r="I43" s="19"/>
      <c r="J43" s="19"/>
      <c r="K43" s="19"/>
      <c r="M43" s="19"/>
      <c r="N43" s="61"/>
      <c r="O43" s="54"/>
      <c r="P43" s="19"/>
      <c r="Q43" s="19"/>
    </row>
    <row r="44" spans="1:31" x14ac:dyDescent="0.3">
      <c r="A44" s="8">
        <v>2030</v>
      </c>
      <c r="B44" s="19">
        <f t="shared" si="10"/>
        <v>9.0965053163805916</v>
      </c>
      <c r="C44" s="102">
        <f t="shared" si="10"/>
        <v>5.0174860598909528E-2</v>
      </c>
      <c r="D44" s="54">
        <f t="shared" si="10"/>
        <v>0.34305115433149902</v>
      </c>
      <c r="E44" s="54">
        <f t="shared" si="10"/>
        <v>0.59934473037821612</v>
      </c>
      <c r="F44" s="54">
        <f t="shared" si="10"/>
        <v>0.17194249588268201</v>
      </c>
      <c r="G44" s="54">
        <f t="shared" si="10"/>
        <v>3.1239319772170256E-2</v>
      </c>
      <c r="I44" s="19"/>
      <c r="J44" s="19"/>
      <c r="K44" s="19"/>
      <c r="L44" s="20"/>
      <c r="M44" s="19"/>
      <c r="N44" s="61"/>
      <c r="O44" s="54"/>
      <c r="P44" s="19"/>
      <c r="Q44" s="19"/>
    </row>
    <row r="45" spans="1:31" x14ac:dyDescent="0.3">
      <c r="A45" s="8">
        <v>2035</v>
      </c>
      <c r="B45" s="19">
        <f t="shared" si="10"/>
        <v>9.7640540407403886</v>
      </c>
      <c r="C45" s="102">
        <f t="shared" si="10"/>
        <v>5.0174860598909528E-2</v>
      </c>
      <c r="D45" s="54">
        <f t="shared" si="10"/>
        <v>0.3861040155757679</v>
      </c>
      <c r="E45" s="54">
        <f t="shared" si="10"/>
        <v>0.59934473037821612</v>
      </c>
      <c r="F45" s="54">
        <f t="shared" si="10"/>
        <v>0.17194249588268201</v>
      </c>
      <c r="G45" s="54">
        <f t="shared" si="10"/>
        <v>3.2394350478257249E-2</v>
      </c>
      <c r="I45" s="19"/>
      <c r="J45" s="19"/>
      <c r="K45" s="19"/>
      <c r="M45" s="19"/>
      <c r="N45" s="61"/>
      <c r="O45" s="54"/>
      <c r="P45" s="19"/>
      <c r="Q45" s="19"/>
    </row>
    <row r="46" spans="1:31" x14ac:dyDescent="0.3">
      <c r="A46" s="8">
        <v>2040</v>
      </c>
      <c r="B46" s="19">
        <f t="shared" si="10"/>
        <v>10.067264666099101</v>
      </c>
      <c r="C46" s="102">
        <f t="shared" si="10"/>
        <v>5.0174860598909528E-2</v>
      </c>
      <c r="D46" s="54">
        <f t="shared" si="10"/>
        <v>0.42936055484538099</v>
      </c>
      <c r="E46" s="54">
        <f t="shared" si="10"/>
        <v>0.59934473037821612</v>
      </c>
      <c r="F46" s="54">
        <f t="shared" si="10"/>
        <v>0.17194249588268201</v>
      </c>
      <c r="G46" s="54">
        <f t="shared" si="10"/>
        <v>3.3506516107239231E-2</v>
      </c>
      <c r="I46" s="19"/>
      <c r="J46" s="19"/>
      <c r="K46" s="19"/>
      <c r="L46" s="20"/>
      <c r="M46" s="19"/>
      <c r="N46" s="61"/>
      <c r="O46" s="54"/>
      <c r="P46" s="19"/>
      <c r="Q46" s="19"/>
    </row>
    <row r="47" spans="1:31" x14ac:dyDescent="0.3">
      <c r="A47" s="8">
        <v>2045</v>
      </c>
      <c r="B47" s="19">
        <f t="shared" si="10"/>
        <v>10.080366047333618</v>
      </c>
      <c r="C47" s="102">
        <f t="shared" si="10"/>
        <v>5.0174860598909528E-2</v>
      </c>
      <c r="D47" s="54">
        <f t="shared" si="10"/>
        <v>0.46724612615974631</v>
      </c>
      <c r="E47" s="54">
        <f t="shared" si="10"/>
        <v>0.59934473037821612</v>
      </c>
      <c r="F47" s="54">
        <f t="shared" si="10"/>
        <v>0.17194249588268201</v>
      </c>
      <c r="G47" s="54">
        <f t="shared" si="10"/>
        <v>3.445784363757344E-2</v>
      </c>
      <c r="I47" s="19"/>
      <c r="J47" s="19"/>
      <c r="K47" s="19"/>
      <c r="M47" s="19"/>
      <c r="N47" s="61"/>
      <c r="O47" s="54"/>
      <c r="P47" s="19"/>
      <c r="Q47" s="19"/>
    </row>
    <row r="48" spans="1:31" x14ac:dyDescent="0.3">
      <c r="A48" s="8">
        <v>2050</v>
      </c>
      <c r="B48" s="19">
        <f t="shared" si="10"/>
        <v>9.9201280660602844</v>
      </c>
      <c r="C48" s="102">
        <f t="shared" si="10"/>
        <v>5.0174860598909528E-2</v>
      </c>
      <c r="D48" s="54">
        <f t="shared" si="10"/>
        <v>0.5050938869363244</v>
      </c>
      <c r="E48" s="54">
        <f t="shared" si="10"/>
        <v>0.59934473037821612</v>
      </c>
      <c r="F48" s="54">
        <f t="shared" si="10"/>
        <v>0.17194249588268201</v>
      </c>
      <c r="G48" s="54">
        <f t="shared" si="10"/>
        <v>3.5378758859114096E-2</v>
      </c>
      <c r="I48" s="19"/>
      <c r="J48" s="19"/>
      <c r="K48" s="19"/>
      <c r="L48" s="20"/>
      <c r="M48" s="19"/>
      <c r="N48" s="61"/>
      <c r="O48" s="54"/>
      <c r="P48" s="19"/>
      <c r="Q48" s="19"/>
    </row>
    <row r="49" spans="1:12" x14ac:dyDescent="0.3">
      <c r="A49" s="8"/>
      <c r="L49" s="34"/>
    </row>
    <row r="50" spans="1:12" x14ac:dyDescent="0.3">
      <c r="A50" s="8" t="s">
        <v>871</v>
      </c>
      <c r="B50" t="s">
        <v>835</v>
      </c>
      <c r="C50" t="s">
        <v>919</v>
      </c>
      <c r="D50" t="s">
        <v>798</v>
      </c>
      <c r="E50" t="s">
        <v>948</v>
      </c>
      <c r="F50" t="s">
        <v>949</v>
      </c>
      <c r="G50" t="s">
        <v>827</v>
      </c>
      <c r="H50" t="s">
        <v>836</v>
      </c>
      <c r="L50" s="34"/>
    </row>
    <row r="51" spans="1:12" hidden="1" x14ac:dyDescent="0.3">
      <c r="A51" s="17">
        <v>2017</v>
      </c>
      <c r="B51" s="19">
        <f>(B4-B42)*B16*(B$35*$B26+B$36*$C26+$D26*B$37+$E26*B$38+$F26*B$39)/100*0.72*0.84*44/12*1000/1000000</f>
        <v>426.59545448436347</v>
      </c>
      <c r="C51" s="19" t="e">
        <f>(C4-C42)*C16*(C$35*$B26+C$36*$C26+$D26*C$37+$E26*C$38+$F26*C$39)/100*0.72*0.84*44/12*1000/1000000</f>
        <v>#REF!</v>
      </c>
      <c r="D51" s="19">
        <f>(D4-D42)*D16*(D$35*$B26+D$36*$C26+$D26*D$37+$E26*D$38+$F26*D$39)/100*0.72*0.84*44/12*1000/1000000</f>
        <v>-1.7033051881237562</v>
      </c>
      <c r="E51" s="19">
        <f>(E4-E42)*E16*(E$35*$B26+E$36*$C26+$D26*E$37+$E26*E$38+$F26*E$39)/100*0.72*0.84*44/12*1000/1000000</f>
        <v>-13.005815823550826</v>
      </c>
      <c r="F51" s="19">
        <f>(F4-F42)*F16*(F$35*$B26+F$36*$C26+$D26*F$37+$E26*F$38+$F26*F$39)/100*0.72*0.84*44/12*1000/1000000</f>
        <v>-9.6301046895264655</v>
      </c>
      <c r="G51" s="19">
        <f>G4*$G16*(G$35*$AA26+G$36*$AB26+$AC26*G$37+$AD26*G$38+$AE26*G$39)/100*0.72*0.84*44/12*1000/1000000</f>
        <v>353.15280000000001</v>
      </c>
      <c r="H51" s="19" t="e">
        <f>SUM(B51:G51)</f>
        <v>#REF!</v>
      </c>
      <c r="L51" s="34"/>
    </row>
    <row r="52" spans="1:12" x14ac:dyDescent="0.3">
      <c r="A52" s="8">
        <v>2020</v>
      </c>
      <c r="B52" s="114">
        <f>(B7-B42)*B16*(B$35*$B26+B$36*$C26+$D26*B$37+$E26*B$38+$F26*B$39)/100*0.72*0.84*44/12*1000/1000000</f>
        <v>618.50358059416749</v>
      </c>
      <c r="C52" s="114">
        <f>(C7-C42)*C16*(C$35*$G26+C$36*$H26+$I26*C$37+$J26*C$38+$K26*C$39)/100*0.72*0.84*44/12*1000/1000000</f>
        <v>28.287709577352192</v>
      </c>
      <c r="D52" s="19">
        <f t="shared" ref="D52:D58" si="11">(D7-D42)*D16*(D$35*$L26+D$36*$M26+$N26*D$37+$O26*D$38+$P26*D$39)/100*0.74*0.84*44/12*1000/1000000</f>
        <v>122.45853613041881</v>
      </c>
      <c r="E52" s="114">
        <f t="shared" ref="E52:E58" si="12">(E7-E42)*E16*(E$35*$Q26+E$36*$R26+$S26*E$37+$T26*E$38+$U26*E$39)/100*0.82*0.84*44/12*1000/1000000</f>
        <v>4.6290294270981427</v>
      </c>
      <c r="F52" s="114">
        <f t="shared" ref="F52:F58" si="13">(F7-F42)*F16*(F$35*$V26+F$36*$W26+$X26*F$37+$Y26*F$38+$Z26*F$39)/100*0.82*0.84*44/12*1000/1000000</f>
        <v>88.90132929138791</v>
      </c>
      <c r="G52" s="114">
        <f t="shared" ref="G52:G58" si="14">(G7-G42)*G16*(G$35*$AA26+G$36*$AB26+$AC26*G$37+$AD26*G$38+$AE26*G$39)/100*0.82*0.84*44/12*1000/1000000</f>
        <v>316.4415087067481</v>
      </c>
      <c r="H52" s="114">
        <f>SUM(B52:G52)</f>
        <v>1179.2216937271726</v>
      </c>
      <c r="K52" s="19"/>
      <c r="L52" s="34"/>
    </row>
    <row r="53" spans="1:12" x14ac:dyDescent="0.3">
      <c r="A53" s="8">
        <v>2025</v>
      </c>
      <c r="B53" s="19">
        <f t="shared" ref="B53:B58" si="15">(B8-B43)*B17*(B$35*$B27+B$36*$C27+$D27*B$37+$E27*B$38+$F27*B$39)/100*0.72*0.84*44/12*1000/1000000</f>
        <v>776.55733485116332</v>
      </c>
      <c r="C53" s="19">
        <f t="shared" ref="C53:C58" si="16">(C8-C43)*C17*(C$35*$G27+C$36*$H27+$I27*C$37+$J27*C$38+$K27*C$39)/100*0.72*0.84*44/12*1000/1000000</f>
        <v>26.590447002711056</v>
      </c>
      <c r="D53" s="19">
        <f t="shared" si="11"/>
        <v>146.81035868613654</v>
      </c>
      <c r="E53" s="19">
        <f t="shared" si="12"/>
        <v>4.6290294270981427</v>
      </c>
      <c r="F53" s="19">
        <f t="shared" si="13"/>
        <v>88.90132929138791</v>
      </c>
      <c r="G53" s="19">
        <f t="shared" si="14"/>
        <v>374.01560117974526</v>
      </c>
      <c r="H53" s="114">
        <f t="shared" ref="H53:H58" si="17">SUM(B53:G53)</f>
        <v>1417.5041004382422</v>
      </c>
      <c r="L53" s="34"/>
    </row>
    <row r="54" spans="1:12" x14ac:dyDescent="0.3">
      <c r="A54" s="8">
        <v>2030</v>
      </c>
      <c r="B54" s="19">
        <f t="shared" si="15"/>
        <v>845.61563026741351</v>
      </c>
      <c r="C54" s="19">
        <f t="shared" si="16"/>
        <v>24.893184428069933</v>
      </c>
      <c r="D54" s="19">
        <f t="shared" si="11"/>
        <v>170.14553434823782</v>
      </c>
      <c r="E54" s="19">
        <f t="shared" si="12"/>
        <v>4.6290294270981427</v>
      </c>
      <c r="F54" s="19">
        <f t="shared" si="13"/>
        <v>88.90132929138791</v>
      </c>
      <c r="G54" s="19">
        <f t="shared" si="14"/>
        <v>424.09153442336338</v>
      </c>
      <c r="H54" s="114">
        <f t="shared" si="17"/>
        <v>1558.2762421855707</v>
      </c>
      <c r="L54" s="34"/>
    </row>
    <row r="55" spans="1:12" x14ac:dyDescent="0.3">
      <c r="A55" s="8">
        <v>2035</v>
      </c>
      <c r="B55" s="19">
        <f t="shared" si="15"/>
        <v>845.7846107895881</v>
      </c>
      <c r="C55" s="19">
        <f t="shared" si="16"/>
        <v>23.195921853428796</v>
      </c>
      <c r="D55" s="19">
        <f t="shared" si="11"/>
        <v>191.49876983261134</v>
      </c>
      <c r="E55" s="19">
        <f t="shared" si="12"/>
        <v>4.6290294270981427</v>
      </c>
      <c r="F55" s="19">
        <f t="shared" si="13"/>
        <v>88.90132929138791</v>
      </c>
      <c r="G55" s="19">
        <f t="shared" si="14"/>
        <v>472.69135081708646</v>
      </c>
      <c r="H55" s="114">
        <f t="shared" si="17"/>
        <v>1626.7010120112006</v>
      </c>
      <c r="L55" s="34"/>
    </row>
    <row r="56" spans="1:12" x14ac:dyDescent="0.3">
      <c r="A56" s="8">
        <v>2040</v>
      </c>
      <c r="B56" s="19">
        <f t="shared" si="15"/>
        <v>840.14515953304112</v>
      </c>
      <c r="C56" s="19">
        <f t="shared" si="16"/>
        <v>22.347290566108235</v>
      </c>
      <c r="D56" s="19">
        <f t="shared" si="11"/>
        <v>212.9530249638207</v>
      </c>
      <c r="E56" s="19">
        <f t="shared" si="12"/>
        <v>4.6290294270981427</v>
      </c>
      <c r="F56" s="19">
        <f t="shared" si="13"/>
        <v>88.90132929138791</v>
      </c>
      <c r="G56" s="19">
        <f t="shared" si="14"/>
        <v>519.81534951060394</v>
      </c>
      <c r="H56" s="114">
        <f t="shared" si="17"/>
        <v>1688.7911832920599</v>
      </c>
      <c r="L56" s="34"/>
    </row>
    <row r="57" spans="1:12" x14ac:dyDescent="0.3">
      <c r="A57" s="8">
        <v>2045</v>
      </c>
      <c r="B57" s="19">
        <f t="shared" si="15"/>
        <v>809.2927450878783</v>
      </c>
      <c r="C57" s="19">
        <f t="shared" si="16"/>
        <v>21.49865927878766</v>
      </c>
      <c r="D57" s="19">
        <f t="shared" si="11"/>
        <v>231.74340270772404</v>
      </c>
      <c r="E57" s="19">
        <f t="shared" si="12"/>
        <v>4.6290294270981427</v>
      </c>
      <c r="F57" s="19">
        <f t="shared" si="13"/>
        <v>88.90132929138791</v>
      </c>
      <c r="G57" s="19">
        <f t="shared" si="14"/>
        <v>557.58492818945228</v>
      </c>
      <c r="H57" s="114">
        <f t="shared" si="17"/>
        <v>1713.6500939823281</v>
      </c>
      <c r="L57" s="34"/>
    </row>
    <row r="58" spans="1:12" x14ac:dyDescent="0.3">
      <c r="A58" s="17">
        <v>2050</v>
      </c>
      <c r="B58" s="19">
        <f t="shared" si="15"/>
        <v>733.55227922060294</v>
      </c>
      <c r="C58" s="19">
        <f t="shared" si="16"/>
        <v>19.801396704146537</v>
      </c>
      <c r="D58" s="19">
        <f t="shared" si="11"/>
        <v>250.51502728879856</v>
      </c>
      <c r="E58" s="19">
        <f t="shared" si="12"/>
        <v>4.6290294270981427</v>
      </c>
      <c r="F58" s="19">
        <f t="shared" si="13"/>
        <v>88.90132929138791</v>
      </c>
      <c r="G58" s="19">
        <f t="shared" si="14"/>
        <v>585.66020375096207</v>
      </c>
      <c r="H58" s="114">
        <f t="shared" si="17"/>
        <v>1683.0592656829963</v>
      </c>
    </row>
    <row r="59" spans="1:12" x14ac:dyDescent="0.3">
      <c r="A59" s="8"/>
      <c r="L59" s="34"/>
    </row>
    <row r="60" spans="1:12" x14ac:dyDescent="0.3">
      <c r="A60" s="8"/>
      <c r="L60" s="34"/>
    </row>
    <row r="61" spans="1:12" x14ac:dyDescent="0.3">
      <c r="A61" s="11"/>
      <c r="L61" s="34"/>
    </row>
    <row r="62" spans="1:12" x14ac:dyDescent="0.3">
      <c r="A62" s="8"/>
      <c r="L62" s="34"/>
    </row>
    <row r="63" spans="1:12" x14ac:dyDescent="0.3">
      <c r="A63" s="8"/>
      <c r="L63" s="34"/>
    </row>
    <row r="64" spans="1:12" x14ac:dyDescent="0.3">
      <c r="A64" s="8"/>
      <c r="L64" s="34"/>
    </row>
    <row r="65" spans="1:12" x14ac:dyDescent="0.3">
      <c r="A65" s="8"/>
      <c r="L65" s="34"/>
    </row>
    <row r="66" spans="1:12" x14ac:dyDescent="0.3">
      <c r="A66" s="8"/>
      <c r="L66" s="34"/>
    </row>
    <row r="67" spans="1:12" x14ac:dyDescent="0.3">
      <c r="A67" s="8"/>
      <c r="L67" s="34"/>
    </row>
    <row r="68" spans="1:12" x14ac:dyDescent="0.3">
      <c r="A68" s="8"/>
      <c r="L68" s="34"/>
    </row>
    <row r="69" spans="1:12" x14ac:dyDescent="0.3">
      <c r="A69" s="8"/>
      <c r="L69" s="34"/>
    </row>
    <row r="70" spans="1:12" x14ac:dyDescent="0.3">
      <c r="A70" s="8"/>
      <c r="L70" s="34"/>
    </row>
    <row r="71" spans="1:12" x14ac:dyDescent="0.3">
      <c r="A71" s="11"/>
      <c r="L71" s="34"/>
    </row>
    <row r="72" spans="1:12" x14ac:dyDescent="0.3">
      <c r="A72" s="8"/>
      <c r="L72" s="34"/>
    </row>
    <row r="73" spans="1:12" x14ac:dyDescent="0.3">
      <c r="A73" s="8"/>
      <c r="L73" s="34"/>
    </row>
    <row r="74" spans="1:12" x14ac:dyDescent="0.3">
      <c r="A74" s="8"/>
      <c r="L74" s="34"/>
    </row>
    <row r="75" spans="1:12" x14ac:dyDescent="0.3">
      <c r="A75" s="8"/>
      <c r="L75" s="34"/>
    </row>
    <row r="76" spans="1:12" x14ac:dyDescent="0.3">
      <c r="A76" s="8"/>
      <c r="L76" s="34"/>
    </row>
    <row r="77" spans="1:12" x14ac:dyDescent="0.3">
      <c r="A77" s="8"/>
      <c r="L77" s="34"/>
    </row>
    <row r="78" spans="1:12" x14ac:dyDescent="0.3">
      <c r="A78" s="8"/>
      <c r="L78" s="34"/>
    </row>
    <row r="79" spans="1:12" x14ac:dyDescent="0.3">
      <c r="A79" s="8"/>
      <c r="L79" s="34"/>
    </row>
    <row r="80" spans="1:12" x14ac:dyDescent="0.3">
      <c r="A80" s="8"/>
      <c r="L80" s="34"/>
    </row>
    <row r="81" spans="1:12" x14ac:dyDescent="0.3">
      <c r="A81" s="8"/>
      <c r="L81" s="34"/>
    </row>
    <row r="82" spans="1:12" x14ac:dyDescent="0.3">
      <c r="A82" s="8"/>
      <c r="L82" s="34"/>
    </row>
    <row r="83" spans="1:12" x14ac:dyDescent="0.3">
      <c r="A83" s="8"/>
      <c r="L83" s="34"/>
    </row>
    <row r="84" spans="1:12" x14ac:dyDescent="0.3">
      <c r="A84" s="8"/>
      <c r="L84" s="34"/>
    </row>
    <row r="85" spans="1:12" x14ac:dyDescent="0.3">
      <c r="A85" s="8"/>
      <c r="L85" s="34"/>
    </row>
    <row r="86" spans="1:12" x14ac:dyDescent="0.3">
      <c r="A86" s="8"/>
      <c r="L86" s="34"/>
    </row>
    <row r="87" spans="1:12" x14ac:dyDescent="0.3">
      <c r="A87" s="8"/>
      <c r="L87" s="34"/>
    </row>
    <row r="88" spans="1:12" x14ac:dyDescent="0.3">
      <c r="A88" s="8"/>
      <c r="L88" s="34"/>
    </row>
    <row r="89" spans="1:12" x14ac:dyDescent="0.3">
      <c r="A89" s="8"/>
      <c r="L89" s="34"/>
    </row>
    <row r="90" spans="1:12" x14ac:dyDescent="0.3">
      <c r="A90" s="8"/>
      <c r="L90" s="34"/>
    </row>
    <row r="91" spans="1:12" x14ac:dyDescent="0.3">
      <c r="A91" s="8"/>
      <c r="L91" s="34"/>
    </row>
    <row r="92" spans="1:12" x14ac:dyDescent="0.3">
      <c r="A92" s="8"/>
      <c r="L92" s="34"/>
    </row>
    <row r="93" spans="1:12" x14ac:dyDescent="0.3">
      <c r="A93" s="8"/>
      <c r="L93" s="34"/>
    </row>
    <row r="94" spans="1:12" x14ac:dyDescent="0.3">
      <c r="A94" s="8"/>
      <c r="L94" s="34"/>
    </row>
    <row r="95" spans="1:12" x14ac:dyDescent="0.3">
      <c r="A95" s="8"/>
      <c r="L95" s="34"/>
    </row>
    <row r="96" spans="1:12" x14ac:dyDescent="0.3">
      <c r="A96" s="11"/>
      <c r="L96" s="34"/>
    </row>
    <row r="97" spans="1:12" x14ac:dyDescent="0.3">
      <c r="A97" s="8"/>
      <c r="L97" s="34"/>
    </row>
    <row r="98" spans="1:12" x14ac:dyDescent="0.3">
      <c r="A98" s="8"/>
      <c r="L98" s="34"/>
    </row>
    <row r="99" spans="1:12" x14ac:dyDescent="0.3">
      <c r="A99" s="8"/>
      <c r="L99" s="34"/>
    </row>
    <row r="100" spans="1:12" x14ac:dyDescent="0.3">
      <c r="A100" s="8"/>
      <c r="L100" s="34"/>
    </row>
    <row r="101" spans="1:12" x14ac:dyDescent="0.3">
      <c r="A101" s="8"/>
      <c r="L101" s="34"/>
    </row>
    <row r="102" spans="1:12" x14ac:dyDescent="0.3">
      <c r="A102" s="8"/>
      <c r="L102" s="34"/>
    </row>
    <row r="103" spans="1:12" x14ac:dyDescent="0.3">
      <c r="A103" s="8"/>
      <c r="L103" s="34"/>
    </row>
    <row r="104" spans="1:12" x14ac:dyDescent="0.3">
      <c r="A104" s="8"/>
      <c r="L104" s="34"/>
    </row>
    <row r="105" spans="1:12" x14ac:dyDescent="0.3">
      <c r="A105" s="8"/>
      <c r="L105" s="34"/>
    </row>
    <row r="106" spans="1:12" x14ac:dyDescent="0.3">
      <c r="A106" s="8"/>
      <c r="L106" s="34"/>
    </row>
    <row r="107" spans="1:12" x14ac:dyDescent="0.3">
      <c r="A107" s="11"/>
      <c r="L107" s="34"/>
    </row>
    <row r="108" spans="1:12" x14ac:dyDescent="0.3">
      <c r="A108" s="8"/>
      <c r="L108" s="34"/>
    </row>
    <row r="109" spans="1:12" x14ac:dyDescent="0.3">
      <c r="A109" s="8"/>
      <c r="L109" s="34"/>
    </row>
    <row r="110" spans="1:12" x14ac:dyDescent="0.3">
      <c r="A110" s="8"/>
      <c r="L110" s="34"/>
    </row>
    <row r="111" spans="1:12" x14ac:dyDescent="0.3">
      <c r="A111" s="8"/>
      <c r="L111" s="34"/>
    </row>
    <row r="112" spans="1:12" x14ac:dyDescent="0.3">
      <c r="A112" s="8"/>
      <c r="L112" s="34"/>
    </row>
    <row r="113" spans="1:12" x14ac:dyDescent="0.3">
      <c r="A113" s="8"/>
      <c r="L113" s="34"/>
    </row>
    <row r="114" spans="1:12" x14ac:dyDescent="0.3">
      <c r="A114" s="8"/>
      <c r="L114" s="34"/>
    </row>
    <row r="115" spans="1:12" x14ac:dyDescent="0.3">
      <c r="A115" s="8"/>
      <c r="L115" s="34"/>
    </row>
    <row r="116" spans="1:12" x14ac:dyDescent="0.3">
      <c r="A116" s="8"/>
      <c r="L116" s="34"/>
    </row>
    <row r="117" spans="1:12" x14ac:dyDescent="0.3">
      <c r="A117" s="8"/>
      <c r="L117" s="34"/>
    </row>
    <row r="118" spans="1:12" x14ac:dyDescent="0.3">
      <c r="A118" s="8"/>
      <c r="L118" s="34"/>
    </row>
    <row r="119" spans="1:12" x14ac:dyDescent="0.3">
      <c r="A119" s="8"/>
      <c r="L119" s="34"/>
    </row>
    <row r="120" spans="1:12" x14ac:dyDescent="0.3">
      <c r="A120" s="8"/>
      <c r="L120" s="34"/>
    </row>
    <row r="121" spans="1:12" x14ac:dyDescent="0.3">
      <c r="A121" s="8"/>
      <c r="L121" s="34"/>
    </row>
    <row r="122" spans="1:12" x14ac:dyDescent="0.3">
      <c r="A122" s="8"/>
      <c r="L122" s="34"/>
    </row>
    <row r="123" spans="1:12" x14ac:dyDescent="0.3">
      <c r="A123" s="8"/>
      <c r="L123" s="34"/>
    </row>
    <row r="124" spans="1:12" x14ac:dyDescent="0.3">
      <c r="A124" s="8"/>
      <c r="L124" s="34"/>
    </row>
    <row r="125" spans="1:12" x14ac:dyDescent="0.3">
      <c r="A125" s="8"/>
      <c r="L125" s="34"/>
    </row>
    <row r="126" spans="1:12" x14ac:dyDescent="0.3">
      <c r="A126" s="8"/>
      <c r="L126" s="34"/>
    </row>
    <row r="127" spans="1:12" x14ac:dyDescent="0.3">
      <c r="A127" s="8"/>
      <c r="L127" s="34"/>
    </row>
    <row r="128" spans="1:12" x14ac:dyDescent="0.3">
      <c r="A128" s="8"/>
      <c r="L128" s="34"/>
    </row>
    <row r="129" spans="1:12" x14ac:dyDescent="0.3">
      <c r="A129" s="8"/>
      <c r="L129" s="34"/>
    </row>
    <row r="130" spans="1:12" x14ac:dyDescent="0.3">
      <c r="A130" s="8"/>
      <c r="L130" s="34"/>
    </row>
    <row r="131" spans="1:12" x14ac:dyDescent="0.3">
      <c r="A131" s="8"/>
      <c r="L131" s="34"/>
    </row>
    <row r="132" spans="1:12" x14ac:dyDescent="0.3">
      <c r="A132" s="8"/>
      <c r="L132" s="34"/>
    </row>
    <row r="133" spans="1:12" x14ac:dyDescent="0.3">
      <c r="A133" s="8"/>
      <c r="L133" s="34"/>
    </row>
    <row r="134" spans="1:12" x14ac:dyDescent="0.3">
      <c r="A134" s="8"/>
      <c r="L134" s="34"/>
    </row>
    <row r="135" spans="1:12" x14ac:dyDescent="0.3">
      <c r="A135" s="8"/>
      <c r="L135" s="34"/>
    </row>
    <row r="136" spans="1:12" x14ac:dyDescent="0.3">
      <c r="A136" s="8"/>
      <c r="L136" s="34"/>
    </row>
    <row r="137" spans="1:12" x14ac:dyDescent="0.3">
      <c r="A137" s="8"/>
      <c r="L137" s="34"/>
    </row>
    <row r="138" spans="1:12" x14ac:dyDescent="0.3">
      <c r="A138" s="8"/>
      <c r="L138" s="34"/>
    </row>
    <row r="139" spans="1:12" x14ac:dyDescent="0.3">
      <c r="A139" s="8"/>
      <c r="L139" s="34"/>
    </row>
    <row r="140" spans="1:12" x14ac:dyDescent="0.3">
      <c r="A140" s="8"/>
      <c r="L140" s="34"/>
    </row>
    <row r="141" spans="1:12" x14ac:dyDescent="0.3">
      <c r="A141" s="8"/>
      <c r="L141" s="34"/>
    </row>
    <row r="142" spans="1:12" x14ac:dyDescent="0.3">
      <c r="A142" s="8"/>
      <c r="L142" s="34"/>
    </row>
    <row r="143" spans="1:12" x14ac:dyDescent="0.3">
      <c r="A143" s="8"/>
      <c r="L143" s="34"/>
    </row>
    <row r="144" spans="1:12" x14ac:dyDescent="0.3">
      <c r="A144" s="8"/>
      <c r="L144" s="34"/>
    </row>
    <row r="145" spans="1:12" x14ac:dyDescent="0.3">
      <c r="A145" s="8"/>
      <c r="L145" s="34"/>
    </row>
    <row r="146" spans="1:12" x14ac:dyDescent="0.3">
      <c r="A146" s="8"/>
      <c r="L146" s="34"/>
    </row>
    <row r="147" spans="1:12" x14ac:dyDescent="0.3">
      <c r="A147" s="8"/>
      <c r="L147" s="34"/>
    </row>
    <row r="148" spans="1:12" x14ac:dyDescent="0.3">
      <c r="A148" s="8"/>
      <c r="L148" s="34"/>
    </row>
    <row r="149" spans="1:12" x14ac:dyDescent="0.3">
      <c r="A149" s="8"/>
      <c r="L149" s="34"/>
    </row>
    <row r="150" spans="1:12" x14ac:dyDescent="0.3">
      <c r="A150" s="8"/>
      <c r="L150" s="34"/>
    </row>
    <row r="151" spans="1:12" x14ac:dyDescent="0.3">
      <c r="A151" s="8"/>
      <c r="L151" s="34"/>
    </row>
    <row r="152" spans="1:12" x14ac:dyDescent="0.3">
      <c r="A152" s="8"/>
      <c r="L152" s="34"/>
    </row>
    <row r="153" spans="1:12" x14ac:dyDescent="0.3">
      <c r="A153" s="8"/>
      <c r="L153" s="34"/>
    </row>
    <row r="154" spans="1:12" x14ac:dyDescent="0.3">
      <c r="A154" s="8"/>
      <c r="L154" s="34"/>
    </row>
    <row r="155" spans="1:12" x14ac:dyDescent="0.3">
      <c r="A155" s="8"/>
      <c r="L155" s="34"/>
    </row>
    <row r="156" spans="1:12" x14ac:dyDescent="0.3">
      <c r="A156" s="8"/>
      <c r="L156" s="34"/>
    </row>
    <row r="157" spans="1:12" x14ac:dyDescent="0.3">
      <c r="A157" s="8"/>
      <c r="L157" s="34"/>
    </row>
    <row r="158" spans="1:12" x14ac:dyDescent="0.3">
      <c r="A158" s="8"/>
      <c r="L158" s="34"/>
    </row>
    <row r="159" spans="1:12" x14ac:dyDescent="0.3">
      <c r="A159" s="8"/>
      <c r="L159" s="34"/>
    </row>
    <row r="160" spans="1:12" x14ac:dyDescent="0.3">
      <c r="A160" s="8"/>
      <c r="L160" s="34"/>
    </row>
    <row r="161" spans="1:12" x14ac:dyDescent="0.3">
      <c r="A161" s="8"/>
      <c r="L161" s="34"/>
    </row>
    <row r="162" spans="1:12" x14ac:dyDescent="0.3">
      <c r="A162" s="8"/>
      <c r="L162" s="34"/>
    </row>
    <row r="163" spans="1:12" x14ac:dyDescent="0.3">
      <c r="A163" s="8"/>
      <c r="L163" s="34"/>
    </row>
    <row r="164" spans="1:12" x14ac:dyDescent="0.3">
      <c r="A164" s="8"/>
      <c r="L164" s="34"/>
    </row>
    <row r="165" spans="1:12" x14ac:dyDescent="0.3">
      <c r="A165" s="8"/>
      <c r="L165" s="34"/>
    </row>
    <row r="166" spans="1:12" x14ac:dyDescent="0.3">
      <c r="A166" s="8"/>
      <c r="L166" s="34"/>
    </row>
    <row r="167" spans="1:12" x14ac:dyDescent="0.3">
      <c r="A167" s="8"/>
      <c r="L167" s="34"/>
    </row>
    <row r="168" spans="1:12" x14ac:dyDescent="0.3">
      <c r="A168" s="8"/>
      <c r="L168" s="34"/>
    </row>
    <row r="169" spans="1:12" x14ac:dyDescent="0.3">
      <c r="A169" s="8"/>
      <c r="L169" s="34"/>
    </row>
    <row r="170" spans="1:12" x14ac:dyDescent="0.3">
      <c r="A170" s="8"/>
      <c r="L170" s="34"/>
    </row>
    <row r="171" spans="1:12" x14ac:dyDescent="0.3">
      <c r="A171" s="8"/>
      <c r="L171" s="34"/>
    </row>
    <row r="172" spans="1:12" x14ac:dyDescent="0.3">
      <c r="A172" s="8"/>
      <c r="L172" s="34"/>
    </row>
    <row r="173" spans="1:12" x14ac:dyDescent="0.3">
      <c r="A173" s="8"/>
      <c r="L173" s="34"/>
    </row>
    <row r="174" spans="1:12" x14ac:dyDescent="0.3">
      <c r="A174" s="8"/>
      <c r="L174" s="34"/>
    </row>
    <row r="175" spans="1:12" x14ac:dyDescent="0.3">
      <c r="A175" s="8"/>
      <c r="L175" s="34"/>
    </row>
    <row r="176" spans="1:12" x14ac:dyDescent="0.3">
      <c r="A176" s="8"/>
      <c r="L176" s="34"/>
    </row>
    <row r="177" spans="1:12" x14ac:dyDescent="0.3">
      <c r="A177" s="8"/>
      <c r="L177" s="34"/>
    </row>
    <row r="178" spans="1:12" x14ac:dyDescent="0.3">
      <c r="A178" s="8"/>
      <c r="L178" s="34"/>
    </row>
    <row r="179" spans="1:12" x14ac:dyDescent="0.3">
      <c r="A179" s="8"/>
      <c r="L179" s="34"/>
    </row>
    <row r="180" spans="1:12" x14ac:dyDescent="0.3">
      <c r="A180" s="8"/>
      <c r="L180" s="34"/>
    </row>
    <row r="181" spans="1:12" x14ac:dyDescent="0.3">
      <c r="A181" s="8"/>
      <c r="L181" s="34"/>
    </row>
    <row r="182" spans="1:12" x14ac:dyDescent="0.3">
      <c r="A182" s="8"/>
      <c r="L182" s="34"/>
    </row>
    <row r="183" spans="1:12" x14ac:dyDescent="0.3">
      <c r="A183" s="8"/>
      <c r="L183" s="34"/>
    </row>
    <row r="184" spans="1:12" x14ac:dyDescent="0.3">
      <c r="A184" s="8"/>
      <c r="L184" s="34"/>
    </row>
    <row r="185" spans="1:12" x14ac:dyDescent="0.3">
      <c r="A185" s="8"/>
      <c r="L185" s="34"/>
    </row>
    <row r="186" spans="1:12" x14ac:dyDescent="0.3">
      <c r="A186" s="8"/>
      <c r="L186" s="34"/>
    </row>
    <row r="187" spans="1:12" x14ac:dyDescent="0.3">
      <c r="A187" s="8"/>
      <c r="L187" s="34"/>
    </row>
    <row r="188" spans="1:12" x14ac:dyDescent="0.3">
      <c r="A188" s="8"/>
      <c r="L188" s="34"/>
    </row>
    <row r="189" spans="1:12" x14ac:dyDescent="0.3">
      <c r="A189" s="8"/>
      <c r="L189" s="34"/>
    </row>
    <row r="190" spans="1:12" x14ac:dyDescent="0.3">
      <c r="A190" s="8"/>
      <c r="L190" s="34"/>
    </row>
    <row r="191" spans="1:12" x14ac:dyDescent="0.3">
      <c r="A191" s="8"/>
      <c r="L191" s="34"/>
    </row>
    <row r="192" spans="1:12" x14ac:dyDescent="0.3">
      <c r="A192" s="8"/>
      <c r="L192" s="34"/>
    </row>
    <row r="193" spans="1:12" x14ac:dyDescent="0.3">
      <c r="A193" s="8"/>
      <c r="L193" s="34"/>
    </row>
    <row r="194" spans="1:12" x14ac:dyDescent="0.3">
      <c r="A194" s="8"/>
      <c r="L194" s="34"/>
    </row>
    <row r="195" spans="1:12" x14ac:dyDescent="0.3">
      <c r="A195" s="8"/>
      <c r="L195" s="34"/>
    </row>
    <row r="196" spans="1:12" x14ac:dyDescent="0.3">
      <c r="A196" s="8"/>
      <c r="L196" s="34"/>
    </row>
    <row r="197" spans="1:12" x14ac:dyDescent="0.3">
      <c r="A197" s="8"/>
      <c r="L197" s="34"/>
    </row>
    <row r="198" spans="1:12" x14ac:dyDescent="0.3">
      <c r="A198" s="8"/>
      <c r="L198" s="34"/>
    </row>
    <row r="199" spans="1:12" x14ac:dyDescent="0.3">
      <c r="A199" s="8"/>
      <c r="L199" s="34"/>
    </row>
    <row r="200" spans="1:12" x14ac:dyDescent="0.3">
      <c r="A200" s="8"/>
      <c r="L200" s="34"/>
    </row>
    <row r="201" spans="1:12" x14ac:dyDescent="0.3">
      <c r="A201" s="8"/>
      <c r="L201" s="34"/>
    </row>
    <row r="202" spans="1:12" x14ac:dyDescent="0.3">
      <c r="A202" s="8"/>
      <c r="L202" s="34"/>
    </row>
    <row r="203" spans="1:12" x14ac:dyDescent="0.3">
      <c r="A203" s="8"/>
      <c r="L203" s="34"/>
    </row>
    <row r="204" spans="1:12" x14ac:dyDescent="0.3">
      <c r="A204" s="8"/>
      <c r="L204" s="34"/>
    </row>
    <row r="205" spans="1:12" x14ac:dyDescent="0.3">
      <c r="A205" s="8"/>
      <c r="L205" s="34"/>
    </row>
    <row r="206" spans="1:12" x14ac:dyDescent="0.3">
      <c r="A206" s="8"/>
      <c r="L206" s="34"/>
    </row>
    <row r="207" spans="1:12" x14ac:dyDescent="0.3">
      <c r="A207" s="8"/>
      <c r="L207" s="34"/>
    </row>
    <row r="208" spans="1:12" x14ac:dyDescent="0.3">
      <c r="A208" s="8"/>
      <c r="L208" s="34"/>
    </row>
    <row r="209" spans="1:12" x14ac:dyDescent="0.3">
      <c r="A209" s="8"/>
      <c r="L209" s="34"/>
    </row>
    <row r="210" spans="1:12" x14ac:dyDescent="0.3">
      <c r="A210" s="8"/>
      <c r="L210" s="34"/>
    </row>
    <row r="211" spans="1:12" x14ac:dyDescent="0.3">
      <c r="A211" s="8"/>
      <c r="L211" s="34"/>
    </row>
    <row r="212" spans="1:12" x14ac:dyDescent="0.3">
      <c r="A212" s="8"/>
      <c r="L212" s="34"/>
    </row>
    <row r="213" spans="1:12" x14ac:dyDescent="0.3">
      <c r="A213" s="8"/>
      <c r="L213" s="34"/>
    </row>
    <row r="214" spans="1:12" x14ac:dyDescent="0.3">
      <c r="A214" s="8"/>
      <c r="L214" s="34"/>
    </row>
    <row r="215" spans="1:12" x14ac:dyDescent="0.3">
      <c r="A215" s="8"/>
      <c r="L215" s="34"/>
    </row>
    <row r="216" spans="1:12" x14ac:dyDescent="0.3">
      <c r="A216" s="8"/>
      <c r="L216" s="34"/>
    </row>
    <row r="217" spans="1:12" x14ac:dyDescent="0.3">
      <c r="A217" s="8"/>
      <c r="L217" s="34"/>
    </row>
    <row r="218" spans="1:12" x14ac:dyDescent="0.3">
      <c r="A218" s="8"/>
      <c r="L218" s="34"/>
    </row>
    <row r="219" spans="1:12" x14ac:dyDescent="0.3">
      <c r="A219" s="8"/>
      <c r="L219" s="34"/>
    </row>
    <row r="220" spans="1:12" x14ac:dyDescent="0.3">
      <c r="A220" s="8"/>
      <c r="L220" s="34"/>
    </row>
    <row r="221" spans="1:12" x14ac:dyDescent="0.3">
      <c r="A221" s="8"/>
      <c r="L221" s="34"/>
    </row>
    <row r="222" spans="1:12" x14ac:dyDescent="0.3">
      <c r="A222" s="8"/>
      <c r="L222" s="34"/>
    </row>
    <row r="223" spans="1:12" x14ac:dyDescent="0.3">
      <c r="A223" s="8"/>
      <c r="L223" s="34"/>
    </row>
    <row r="224" spans="1:12" x14ac:dyDescent="0.3">
      <c r="A224" s="8"/>
      <c r="L224" s="34"/>
    </row>
    <row r="225" spans="1:12" x14ac:dyDescent="0.3">
      <c r="A225" s="8"/>
      <c r="L225" s="34"/>
    </row>
    <row r="226" spans="1:12" x14ac:dyDescent="0.3">
      <c r="A226" s="8"/>
      <c r="L226" s="34"/>
    </row>
    <row r="227" spans="1:12" x14ac:dyDescent="0.3">
      <c r="A227" s="8"/>
      <c r="L227" s="34"/>
    </row>
    <row r="228" spans="1:12" x14ac:dyDescent="0.3">
      <c r="A228" s="8"/>
      <c r="L228" s="34"/>
    </row>
    <row r="229" spans="1:12" x14ac:dyDescent="0.3">
      <c r="A229" s="8"/>
      <c r="L229" s="34"/>
    </row>
    <row r="230" spans="1:12" x14ac:dyDescent="0.3">
      <c r="A230" s="8"/>
      <c r="L230" s="34"/>
    </row>
    <row r="231" spans="1:12" x14ac:dyDescent="0.3">
      <c r="A231" s="8"/>
      <c r="L231" s="34"/>
    </row>
    <row r="232" spans="1:12" x14ac:dyDescent="0.3">
      <c r="A232" s="8"/>
      <c r="L232" s="34"/>
    </row>
    <row r="233" spans="1:12" x14ac:dyDescent="0.3">
      <c r="A233" s="8"/>
      <c r="L233" s="34"/>
    </row>
    <row r="234" spans="1:12" x14ac:dyDescent="0.3">
      <c r="A234" s="8"/>
      <c r="L234" s="34"/>
    </row>
    <row r="235" spans="1:12" x14ac:dyDescent="0.3">
      <c r="A235" s="8"/>
      <c r="L235" s="34"/>
    </row>
    <row r="236" spans="1:12" x14ac:dyDescent="0.3">
      <c r="A236" s="8"/>
      <c r="L236" s="34"/>
    </row>
    <row r="237" spans="1:12" x14ac:dyDescent="0.3">
      <c r="A237" s="8"/>
      <c r="L237" s="34"/>
    </row>
    <row r="238" spans="1:12" x14ac:dyDescent="0.3">
      <c r="A238" s="8"/>
      <c r="L238" s="34"/>
    </row>
    <row r="239" spans="1:12" x14ac:dyDescent="0.3">
      <c r="A239" s="8"/>
      <c r="L239" s="34"/>
    </row>
    <row r="240" spans="1:12" x14ac:dyDescent="0.3">
      <c r="A240" s="8"/>
      <c r="L240" s="34"/>
    </row>
    <row r="241" spans="1:12" x14ac:dyDescent="0.3">
      <c r="A241" s="8"/>
      <c r="L241" s="34"/>
    </row>
    <row r="242" spans="1:12" x14ac:dyDescent="0.3">
      <c r="A242" s="8"/>
      <c r="L242" s="34"/>
    </row>
    <row r="243" spans="1:12" x14ac:dyDescent="0.3">
      <c r="A243" s="8"/>
      <c r="L243" s="34"/>
    </row>
    <row r="244" spans="1:12" x14ac:dyDescent="0.3">
      <c r="A244" s="8"/>
      <c r="L244" s="34"/>
    </row>
    <row r="245" spans="1:12" x14ac:dyDescent="0.3">
      <c r="A245" s="8"/>
      <c r="L245" s="34"/>
    </row>
    <row r="246" spans="1:12" x14ac:dyDescent="0.3">
      <c r="A246" s="8"/>
      <c r="L246" s="34"/>
    </row>
    <row r="247" spans="1:12" x14ac:dyDescent="0.3">
      <c r="A247" s="8"/>
      <c r="L247" s="34"/>
    </row>
    <row r="248" spans="1:12" x14ac:dyDescent="0.3">
      <c r="A248" s="8"/>
      <c r="L248" s="34"/>
    </row>
    <row r="249" spans="1:12" x14ac:dyDescent="0.3">
      <c r="A249" s="8"/>
      <c r="L249" s="34"/>
    </row>
    <row r="250" spans="1:12" x14ac:dyDescent="0.3">
      <c r="A250" s="8"/>
      <c r="L250" s="34"/>
    </row>
    <row r="251" spans="1:12" x14ac:dyDescent="0.3">
      <c r="A251" s="8"/>
      <c r="L251" s="34"/>
    </row>
    <row r="252" spans="1:12" x14ac:dyDescent="0.3">
      <c r="A252" s="8"/>
      <c r="L252" s="34"/>
    </row>
    <row r="253" spans="1:12" x14ac:dyDescent="0.3">
      <c r="A253" s="8"/>
      <c r="L253" s="34"/>
    </row>
    <row r="254" spans="1:12" x14ac:dyDescent="0.3">
      <c r="A254" s="8"/>
      <c r="L254" s="34"/>
    </row>
    <row r="255" spans="1:12" x14ac:dyDescent="0.3">
      <c r="A255" s="8"/>
      <c r="L255" s="34"/>
    </row>
    <row r="256" spans="1:12" x14ac:dyDescent="0.3">
      <c r="A256" s="8"/>
      <c r="L256" s="34"/>
    </row>
    <row r="257" spans="1:12" x14ac:dyDescent="0.3">
      <c r="A257" s="8"/>
      <c r="L257" s="34"/>
    </row>
    <row r="258" spans="1:12" x14ac:dyDescent="0.3">
      <c r="A258" s="8"/>
      <c r="L258" s="34"/>
    </row>
    <row r="259" spans="1:12" x14ac:dyDescent="0.3">
      <c r="A259" s="8"/>
      <c r="L259" s="34"/>
    </row>
    <row r="260" spans="1:12" x14ac:dyDescent="0.3">
      <c r="A260" s="8"/>
      <c r="L260" s="34"/>
    </row>
    <row r="261" spans="1:12" x14ac:dyDescent="0.3">
      <c r="A261" s="8"/>
      <c r="L261" s="34"/>
    </row>
    <row r="262" spans="1:12" x14ac:dyDescent="0.3">
      <c r="A262" s="8"/>
      <c r="L262" s="34"/>
    </row>
    <row r="263" spans="1:12" x14ac:dyDescent="0.3">
      <c r="A263" s="8"/>
      <c r="L263" s="34"/>
    </row>
    <row r="264" spans="1:12" x14ac:dyDescent="0.3">
      <c r="A264" s="8"/>
      <c r="L264" s="34"/>
    </row>
    <row r="265" spans="1:12" x14ac:dyDescent="0.3">
      <c r="A265" s="8"/>
      <c r="L265" s="34"/>
    </row>
    <row r="266" spans="1:12" x14ac:dyDescent="0.3">
      <c r="A266" s="8"/>
      <c r="L266" s="34"/>
    </row>
    <row r="267" spans="1:12" x14ac:dyDescent="0.3">
      <c r="A267" s="8"/>
      <c r="L267" s="34"/>
    </row>
    <row r="268" spans="1:12" x14ac:dyDescent="0.3">
      <c r="A268" s="8"/>
      <c r="L268" s="34"/>
    </row>
    <row r="269" spans="1:12" x14ac:dyDescent="0.3">
      <c r="A269" s="8"/>
      <c r="L269" s="34"/>
    </row>
    <row r="270" spans="1:12" x14ac:dyDescent="0.3">
      <c r="A270" s="8"/>
      <c r="L270" s="34"/>
    </row>
    <row r="271" spans="1:12" x14ac:dyDescent="0.3">
      <c r="A271" s="8"/>
      <c r="L271" s="34"/>
    </row>
    <row r="272" spans="1:12" x14ac:dyDescent="0.3">
      <c r="A272" s="8"/>
      <c r="L272" s="34"/>
    </row>
    <row r="273" spans="1:12" x14ac:dyDescent="0.3">
      <c r="A273" s="8"/>
      <c r="L273" s="34"/>
    </row>
    <row r="274" spans="1:12" x14ac:dyDescent="0.3">
      <c r="A274" s="8"/>
      <c r="L274" s="34"/>
    </row>
    <row r="275" spans="1:12" x14ac:dyDescent="0.3">
      <c r="A275" s="8"/>
      <c r="L275" s="34"/>
    </row>
    <row r="276" spans="1:12" x14ac:dyDescent="0.3">
      <c r="A276" s="8"/>
      <c r="L276" s="34"/>
    </row>
    <row r="277" spans="1:12" x14ac:dyDescent="0.3">
      <c r="A277" s="8"/>
      <c r="L277" s="34"/>
    </row>
    <row r="278" spans="1:12" x14ac:dyDescent="0.3">
      <c r="A278" s="8"/>
      <c r="L278" s="34"/>
    </row>
    <row r="279" spans="1:12" x14ac:dyDescent="0.3">
      <c r="A279" s="8"/>
      <c r="L279" s="34"/>
    </row>
    <row r="280" spans="1:12" x14ac:dyDescent="0.3">
      <c r="A280" s="8"/>
      <c r="L280" s="34"/>
    </row>
    <row r="281" spans="1:12" x14ac:dyDescent="0.3">
      <c r="A281" s="8"/>
      <c r="L281" s="34"/>
    </row>
    <row r="282" spans="1:12" x14ac:dyDescent="0.3">
      <c r="A282" s="8"/>
      <c r="L282" s="34"/>
    </row>
    <row r="283" spans="1:12" x14ac:dyDescent="0.3">
      <c r="A283" s="8"/>
      <c r="L283" s="34"/>
    </row>
    <row r="284" spans="1:12" x14ac:dyDescent="0.3">
      <c r="A284" s="8"/>
      <c r="L284" s="34"/>
    </row>
    <row r="285" spans="1:12" x14ac:dyDescent="0.3">
      <c r="A285" s="8"/>
      <c r="L285" s="34"/>
    </row>
    <row r="286" spans="1:12" x14ac:dyDescent="0.3">
      <c r="A286" s="8"/>
      <c r="L286" s="34"/>
    </row>
    <row r="287" spans="1:12" x14ac:dyDescent="0.3">
      <c r="A287" s="8"/>
      <c r="L287" s="34"/>
    </row>
    <row r="288" spans="1:12" x14ac:dyDescent="0.3">
      <c r="A288" s="8"/>
      <c r="L288" s="34"/>
    </row>
    <row r="289" spans="1:12" x14ac:dyDescent="0.3">
      <c r="A289" s="8"/>
      <c r="L289" s="34"/>
    </row>
    <row r="290" spans="1:12" x14ac:dyDescent="0.3">
      <c r="A290" s="8"/>
      <c r="L290" s="34"/>
    </row>
    <row r="291" spans="1:12" x14ac:dyDescent="0.3">
      <c r="A291" s="8"/>
      <c r="L291" s="34"/>
    </row>
    <row r="292" spans="1:12" x14ac:dyDescent="0.3">
      <c r="A292" s="8"/>
      <c r="L292" s="34"/>
    </row>
    <row r="293" spans="1:12" x14ac:dyDescent="0.3">
      <c r="A293" s="8"/>
      <c r="L293" s="34"/>
    </row>
    <row r="294" spans="1:12" x14ac:dyDescent="0.3">
      <c r="A294" s="8"/>
      <c r="L294" s="34"/>
    </row>
    <row r="295" spans="1:12" x14ac:dyDescent="0.3">
      <c r="A295" s="8"/>
      <c r="L295" s="34"/>
    </row>
    <row r="296" spans="1:12" x14ac:dyDescent="0.3">
      <c r="A296" s="8"/>
      <c r="L296" s="34"/>
    </row>
    <row r="297" spans="1:12" x14ac:dyDescent="0.3">
      <c r="A297" s="8"/>
      <c r="L297" s="34"/>
    </row>
    <row r="298" spans="1:12" x14ac:dyDescent="0.3">
      <c r="A298" s="8"/>
      <c r="L298" s="34"/>
    </row>
    <row r="299" spans="1:12" x14ac:dyDescent="0.3">
      <c r="A299" s="8"/>
      <c r="L299" s="34"/>
    </row>
    <row r="300" spans="1:12" x14ac:dyDescent="0.3">
      <c r="A300" s="8"/>
      <c r="L300" s="34"/>
    </row>
    <row r="301" spans="1:12" x14ac:dyDescent="0.3">
      <c r="A301" s="8"/>
      <c r="L301" s="34"/>
    </row>
    <row r="302" spans="1:12" x14ac:dyDescent="0.3">
      <c r="A302" s="8"/>
      <c r="L302" s="34"/>
    </row>
    <row r="303" spans="1:12" x14ac:dyDescent="0.3">
      <c r="A303" s="8"/>
      <c r="L303" s="34"/>
    </row>
    <row r="304" spans="1:12" x14ac:dyDescent="0.3">
      <c r="A304" s="8"/>
      <c r="L304" s="34"/>
    </row>
    <row r="305" spans="1:12" x14ac:dyDescent="0.3">
      <c r="A305" s="8"/>
      <c r="L305" s="34"/>
    </row>
    <row r="306" spans="1:12" x14ac:dyDescent="0.3">
      <c r="A306" s="8"/>
      <c r="L306" s="34"/>
    </row>
    <row r="307" spans="1:12" x14ac:dyDescent="0.3">
      <c r="A307" s="8"/>
      <c r="L307" s="34"/>
    </row>
    <row r="308" spans="1:12" x14ac:dyDescent="0.3">
      <c r="A308" s="8"/>
      <c r="L308" s="34"/>
    </row>
    <row r="309" spans="1:12" x14ac:dyDescent="0.3">
      <c r="A309" s="8"/>
      <c r="L309" s="34"/>
    </row>
    <row r="310" spans="1:12" x14ac:dyDescent="0.3">
      <c r="A310" s="8"/>
      <c r="L310" s="34"/>
    </row>
    <row r="311" spans="1:12" x14ac:dyDescent="0.3">
      <c r="A311" s="8"/>
      <c r="L311" s="34"/>
    </row>
    <row r="312" spans="1:12" x14ac:dyDescent="0.3">
      <c r="A312" s="8"/>
      <c r="L312" s="34"/>
    </row>
    <row r="313" spans="1:12" x14ac:dyDescent="0.3">
      <c r="A313" s="8"/>
      <c r="L313" s="34"/>
    </row>
    <row r="314" spans="1:12" x14ac:dyDescent="0.3">
      <c r="A314" s="8"/>
      <c r="L314" s="34"/>
    </row>
    <row r="315" spans="1:12" x14ac:dyDescent="0.3">
      <c r="A315" s="8"/>
      <c r="L315" s="34"/>
    </row>
    <row r="316" spans="1:12" x14ac:dyDescent="0.3">
      <c r="A316" s="8"/>
      <c r="L316" s="34"/>
    </row>
    <row r="317" spans="1:12" x14ac:dyDescent="0.3">
      <c r="A317" s="8"/>
      <c r="L317" s="34"/>
    </row>
    <row r="318" spans="1:12" x14ac:dyDescent="0.3">
      <c r="A318" s="8"/>
      <c r="L318" s="34"/>
    </row>
    <row r="319" spans="1:12" x14ac:dyDescent="0.3">
      <c r="A319" s="8"/>
      <c r="L319" s="34"/>
    </row>
    <row r="320" spans="1:12" x14ac:dyDescent="0.3">
      <c r="A320" s="8"/>
      <c r="L320" s="34"/>
    </row>
    <row r="321" spans="1:12" x14ac:dyDescent="0.3">
      <c r="A321" s="8"/>
      <c r="L321" s="34"/>
    </row>
    <row r="322" spans="1:12" x14ac:dyDescent="0.3">
      <c r="A322" s="8"/>
      <c r="L322" s="34"/>
    </row>
    <row r="323" spans="1:12" x14ac:dyDescent="0.3">
      <c r="A323" s="8"/>
      <c r="L323" s="34"/>
    </row>
    <row r="324" spans="1:12" x14ac:dyDescent="0.3">
      <c r="A324" s="8"/>
      <c r="L324" s="34"/>
    </row>
    <row r="325" spans="1:12" x14ac:dyDescent="0.3">
      <c r="A325" s="8"/>
      <c r="L325" s="34"/>
    </row>
    <row r="326" spans="1:12" x14ac:dyDescent="0.3">
      <c r="A326" s="8"/>
      <c r="L326" s="34"/>
    </row>
    <row r="327" spans="1:12" x14ac:dyDescent="0.3">
      <c r="A327" s="8"/>
      <c r="L327" s="34"/>
    </row>
    <row r="328" spans="1:12" x14ac:dyDescent="0.3">
      <c r="A328" s="8"/>
      <c r="L328" s="34"/>
    </row>
    <row r="329" spans="1:12" x14ac:dyDescent="0.3">
      <c r="A329" s="8"/>
      <c r="L329" s="34"/>
    </row>
    <row r="330" spans="1:12" x14ac:dyDescent="0.3">
      <c r="A330" s="8"/>
      <c r="L330" s="34"/>
    </row>
    <row r="331" spans="1:12" x14ac:dyDescent="0.3">
      <c r="A331" s="8"/>
      <c r="L331" s="34"/>
    </row>
    <row r="332" spans="1:12" x14ac:dyDescent="0.3">
      <c r="A332" s="8"/>
      <c r="L332" s="34"/>
    </row>
    <row r="333" spans="1:12" x14ac:dyDescent="0.3">
      <c r="A333" s="8"/>
      <c r="L333" s="34"/>
    </row>
    <row r="334" spans="1:12" x14ac:dyDescent="0.3">
      <c r="A334" s="8"/>
      <c r="L334" s="34"/>
    </row>
    <row r="335" spans="1:12" x14ac:dyDescent="0.3">
      <c r="A335" s="8"/>
      <c r="L335" s="34"/>
    </row>
    <row r="336" spans="1:12" x14ac:dyDescent="0.3">
      <c r="A336" s="8"/>
      <c r="L336" s="34"/>
    </row>
    <row r="337" spans="1:13" x14ac:dyDescent="0.3">
      <c r="A337" s="8"/>
      <c r="L337" s="34"/>
    </row>
    <row r="338" spans="1:13" x14ac:dyDescent="0.3">
      <c r="A338" s="8"/>
      <c r="L338" s="34"/>
    </row>
    <row r="339" spans="1:13" x14ac:dyDescent="0.3">
      <c r="A339" s="8"/>
      <c r="L339" s="34"/>
    </row>
    <row r="340" spans="1:13" x14ac:dyDescent="0.3">
      <c r="A340" s="8"/>
      <c r="L340" s="34"/>
    </row>
    <row r="341" spans="1:13" x14ac:dyDescent="0.3">
      <c r="A341" s="8"/>
      <c r="L341" s="34"/>
    </row>
    <row r="342" spans="1:13" x14ac:dyDescent="0.3">
      <c r="A342" s="8"/>
      <c r="L342" s="34"/>
    </row>
    <row r="343" spans="1:13" x14ac:dyDescent="0.3">
      <c r="A343" s="8"/>
      <c r="L343" s="34"/>
    </row>
    <row r="344" spans="1:13" x14ac:dyDescent="0.3">
      <c r="A344" s="8"/>
      <c r="L344" s="34"/>
    </row>
    <row r="345" spans="1:13" x14ac:dyDescent="0.3">
      <c r="A345" s="8"/>
      <c r="L345" s="34"/>
    </row>
    <row r="346" spans="1:13" x14ac:dyDescent="0.3">
      <c r="A346" s="8"/>
      <c r="L346" s="34"/>
    </row>
    <row r="347" spans="1:13" x14ac:dyDescent="0.3">
      <c r="A347" s="8"/>
      <c r="L347" s="34"/>
    </row>
    <row r="348" spans="1:13" x14ac:dyDescent="0.3">
      <c r="A348" s="8"/>
      <c r="L348" s="35"/>
      <c r="M348" s="36"/>
    </row>
    <row r="349" spans="1:13" x14ac:dyDescent="0.3">
      <c r="A349" s="8"/>
    </row>
    <row r="350" spans="1:13" x14ac:dyDescent="0.3">
      <c r="A350" s="8"/>
    </row>
    <row r="351" spans="1:13" x14ac:dyDescent="0.3">
      <c r="A351" s="8"/>
    </row>
    <row r="352" spans="1:13" x14ac:dyDescent="0.3">
      <c r="A352" s="8"/>
    </row>
    <row r="353" spans="1:1" x14ac:dyDescent="0.3">
      <c r="A353" s="9"/>
    </row>
  </sheetData>
  <phoneticPr fontId="3" type="noConversion"/>
  <pageMargins left="0.7" right="0.7" top="0.75" bottom="0.75" header="0.3" footer="0.3"/>
  <legacy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1FFB0-AF0D-45C4-8305-0A87751298E0}">
  <sheetPr>
    <tabColor rgb="FF92D050"/>
  </sheetPr>
  <dimension ref="A2:AE353"/>
  <sheetViews>
    <sheetView topLeftCell="A7" workbookViewId="0">
      <selection activeCell="P20" sqref="P20"/>
    </sheetView>
  </sheetViews>
  <sheetFormatPr defaultRowHeight="13.5" x14ac:dyDescent="0.3"/>
  <cols>
    <col min="1" max="1" width="21.46484375" customWidth="1"/>
    <col min="2" max="2" width="11.86328125" customWidth="1"/>
    <col min="3" max="3" width="9.73046875" customWidth="1"/>
    <col min="4" max="6" width="11.59765625" customWidth="1"/>
    <col min="7" max="7" width="12.73046875" customWidth="1"/>
    <col min="12" max="12" width="11.59765625" customWidth="1"/>
    <col min="16" max="16" width="11.59765625" customWidth="1"/>
    <col min="19" max="19" width="11.73046875" customWidth="1"/>
    <col min="20" max="20" width="12.265625" customWidth="1"/>
    <col min="21" max="21" width="13.1328125" customWidth="1"/>
  </cols>
  <sheetData>
    <row r="2" spans="1:22" x14ac:dyDescent="0.3">
      <c r="A2" s="8" t="s">
        <v>847</v>
      </c>
      <c r="S2" t="s">
        <v>838</v>
      </c>
    </row>
    <row r="3" spans="1:22" x14ac:dyDescent="0.3">
      <c r="A3" s="8"/>
      <c r="B3" t="s">
        <v>880</v>
      </c>
      <c r="C3" t="s">
        <v>919</v>
      </c>
      <c r="D3" t="s">
        <v>920</v>
      </c>
      <c r="E3" t="s">
        <v>1131</v>
      </c>
      <c r="F3" t="s">
        <v>1132</v>
      </c>
      <c r="G3" t="s">
        <v>921</v>
      </c>
      <c r="H3" t="s">
        <v>836</v>
      </c>
      <c r="I3" t="s">
        <v>849</v>
      </c>
      <c r="J3" t="s">
        <v>848</v>
      </c>
      <c r="S3" t="s">
        <v>835</v>
      </c>
      <c r="T3" t="s">
        <v>798</v>
      </c>
      <c r="U3" t="s">
        <v>833</v>
      </c>
      <c r="V3" t="s">
        <v>839</v>
      </c>
    </row>
    <row r="4" spans="1:22" hidden="1" x14ac:dyDescent="0.3">
      <c r="A4" s="8">
        <v>2017</v>
      </c>
      <c r="B4" s="57">
        <f>PV销量预计!$E$41/100</f>
        <v>169.74770000000001</v>
      </c>
      <c r="C4" s="57" t="e">
        <f>#REF!/100</f>
        <v>#REF!</v>
      </c>
      <c r="D4" s="57"/>
      <c r="E4" s="57"/>
      <c r="F4" s="57"/>
      <c r="G4" s="57">
        <v>9.8000000000000007</v>
      </c>
      <c r="H4" s="58" t="e">
        <f>SUM(B4:G4)</f>
        <v>#REF!</v>
      </c>
      <c r="I4" s="58" t="e">
        <f>SUM(B4:D4)</f>
        <v>#REF!</v>
      </c>
      <c r="J4" s="14">
        <f>D4/(B4+D4)</f>
        <v>0</v>
      </c>
      <c r="K4" s="14"/>
      <c r="S4" s="53">
        <v>0.04</v>
      </c>
      <c r="T4" s="53">
        <v>0.06</v>
      </c>
      <c r="U4" s="53">
        <v>0.125</v>
      </c>
      <c r="V4" s="52" t="e">
        <f>((H4+O5)-H5)/H4</f>
        <v>#REF!</v>
      </c>
    </row>
    <row r="5" spans="1:22" hidden="1" x14ac:dyDescent="0.3">
      <c r="A5" s="8">
        <v>2018</v>
      </c>
      <c r="B5" s="57">
        <f>PV销量预计!$E$42/100</f>
        <v>189.05419999999998</v>
      </c>
      <c r="C5" s="57" t="e">
        <f>#REF!/100</f>
        <v>#REF!</v>
      </c>
      <c r="D5" s="57"/>
      <c r="E5" s="57"/>
      <c r="F5" s="57"/>
      <c r="G5" s="57">
        <f>G4*(1-U$4)+N5</f>
        <v>8.5750000000000011</v>
      </c>
      <c r="H5">
        <v>231</v>
      </c>
      <c r="I5" s="58" t="e">
        <f t="shared" ref="I5:I6" si="0">SUM(B5:D5)</f>
        <v>#REF!</v>
      </c>
      <c r="J5" s="14">
        <f t="shared" ref="J5:J6" si="1">D5/(B5+D5)</f>
        <v>0</v>
      </c>
      <c r="K5" s="14"/>
      <c r="L5" s="55"/>
      <c r="M5" s="51"/>
      <c r="N5" s="19"/>
      <c r="O5" s="19"/>
    </row>
    <row r="6" spans="1:22" hidden="1" x14ac:dyDescent="0.3">
      <c r="A6" s="8">
        <v>2019</v>
      </c>
      <c r="B6" s="57">
        <f>PV销量预计!$E$43/100</f>
        <v>224.90771980651999</v>
      </c>
      <c r="C6" s="57" t="e">
        <f>#REF!/100</f>
        <v>#REF!</v>
      </c>
      <c r="D6" s="57"/>
      <c r="E6" s="57"/>
      <c r="F6" s="57"/>
      <c r="G6" s="57">
        <f>G5*(1-U$4)+N6</f>
        <v>7.5031250000000007</v>
      </c>
      <c r="H6" s="19" t="e">
        <f>SUM(B6:G6)</f>
        <v>#REF!</v>
      </c>
      <c r="I6" s="58" t="e">
        <f t="shared" si="0"/>
        <v>#REF!</v>
      </c>
      <c r="J6" s="14">
        <f t="shared" si="1"/>
        <v>0</v>
      </c>
      <c r="K6" s="14"/>
      <c r="L6" s="55"/>
      <c r="M6" s="51"/>
      <c r="N6" s="51"/>
      <c r="O6" s="19"/>
      <c r="S6" t="s">
        <v>840</v>
      </c>
      <c r="U6" t="s">
        <v>841</v>
      </c>
      <c r="V6" s="9">
        <v>0.66559999999999997</v>
      </c>
    </row>
    <row r="7" spans="1:22" x14ac:dyDescent="0.3">
      <c r="A7" s="8">
        <v>2020</v>
      </c>
      <c r="B7" s="89">
        <f>BAU!B7</f>
        <v>243.47643229281414</v>
      </c>
      <c r="C7" s="89">
        <f>BAU!C7</f>
        <v>1.3888999999999998</v>
      </c>
      <c r="D7" s="89">
        <f>BAU!D7</f>
        <v>17.51819311231656</v>
      </c>
      <c r="E7" s="89">
        <f>BAU!E7</f>
        <v>0.78664900000000004</v>
      </c>
      <c r="F7" s="89">
        <f>BAU!F7</f>
        <v>1.565674</v>
      </c>
      <c r="G7" s="89">
        <f>BAU!G7</f>
        <v>7.7388265952129629</v>
      </c>
      <c r="H7" s="19">
        <f>SUM(B7:G7)</f>
        <v>272.47467500034367</v>
      </c>
      <c r="I7" s="19">
        <f>B7+C7+D7</f>
        <v>262.38352540513068</v>
      </c>
      <c r="J7" s="14">
        <f>D7/(B7+D7+C7)</f>
        <v>6.6765598508015195E-2</v>
      </c>
      <c r="K7" s="14"/>
      <c r="L7" s="108"/>
      <c r="M7" s="108"/>
      <c r="N7" s="108"/>
      <c r="O7" s="89"/>
      <c r="U7" t="s">
        <v>842</v>
      </c>
      <c r="V7" s="9">
        <v>1.895</v>
      </c>
    </row>
    <row r="8" spans="1:22" x14ac:dyDescent="0.3">
      <c r="A8" s="8">
        <v>2025</v>
      </c>
      <c r="B8" s="89">
        <f>BAU!B8</f>
        <v>325.20737334816681</v>
      </c>
      <c r="C8" s="89">
        <f>BAU!C8</f>
        <v>1.3888999999999998</v>
      </c>
      <c r="D8" s="89">
        <f>BAU!D8</f>
        <v>21.001820662082459</v>
      </c>
      <c r="E8" s="89">
        <f>BAU!E8</f>
        <v>0.78664900000000004</v>
      </c>
      <c r="F8" s="89">
        <f>BAU!F8</f>
        <v>1.565674</v>
      </c>
      <c r="G8" s="89">
        <f>BAU!G8</f>
        <v>8.1375777117904793</v>
      </c>
      <c r="H8" s="19">
        <f t="shared" ref="H8:H13" si="2">SUM(B8:G8)</f>
        <v>358.08799472203975</v>
      </c>
      <c r="I8" s="19">
        <f t="shared" ref="I8:I13" si="3">B8+C8+D8</f>
        <v>347.59809401024927</v>
      </c>
      <c r="J8" s="14">
        <f t="shared" ref="J8:J13" si="4">D8/(B8+D8+C8)</f>
        <v>6.0419838382264543E-2</v>
      </c>
      <c r="L8" s="34"/>
      <c r="U8" t="s">
        <v>843</v>
      </c>
      <c r="V8" s="9">
        <v>0.17699999999999999</v>
      </c>
    </row>
    <row r="9" spans="1:22" x14ac:dyDescent="0.3">
      <c r="A9" s="8">
        <v>2030</v>
      </c>
      <c r="B9" s="89">
        <f>BAU!B9</f>
        <v>378.2727361658242</v>
      </c>
      <c r="C9" s="89">
        <f>BAU!C9</f>
        <v>1.3888999999999998</v>
      </c>
      <c r="D9" s="89">
        <f>BAU!D9</f>
        <v>24.340012726726741</v>
      </c>
      <c r="E9" s="89">
        <f>BAU!E9</f>
        <v>0.78664900000000004</v>
      </c>
      <c r="F9" s="89">
        <f>BAU!F9</f>
        <v>1.565674</v>
      </c>
      <c r="G9" s="89">
        <f>BAU!G9</f>
        <v>8.4971475893931849</v>
      </c>
      <c r="H9" s="19">
        <f t="shared" si="2"/>
        <v>414.85111948194412</v>
      </c>
      <c r="I9" s="19">
        <f t="shared" si="3"/>
        <v>404.00164889255092</v>
      </c>
      <c r="J9" s="14">
        <f t="shared" si="4"/>
        <v>6.0247310359865039E-2</v>
      </c>
      <c r="L9" s="34"/>
      <c r="U9" t="s">
        <v>844</v>
      </c>
      <c r="V9" s="9">
        <v>1.1479999999999999</v>
      </c>
    </row>
    <row r="10" spans="1:22" x14ac:dyDescent="0.3">
      <c r="A10" s="8">
        <v>2035</v>
      </c>
      <c r="B10" s="89">
        <f>BAU!B10</f>
        <v>406.03235084255806</v>
      </c>
      <c r="C10" s="89">
        <f>BAU!C10</f>
        <v>1.3888999999999998</v>
      </c>
      <c r="D10" s="89">
        <f>BAU!D10</f>
        <v>27.394680164443294</v>
      </c>
      <c r="E10" s="89">
        <f>BAU!E10</f>
        <v>0.78664900000000004</v>
      </c>
      <c r="F10" s="89">
        <f>BAU!F10</f>
        <v>1.565674</v>
      </c>
      <c r="G10" s="89">
        <f>BAU!G10</f>
        <v>8.8113178866813318</v>
      </c>
      <c r="H10" s="19">
        <f t="shared" si="2"/>
        <v>445.97957189368265</v>
      </c>
      <c r="I10" s="19">
        <f t="shared" si="3"/>
        <v>434.81593100700132</v>
      </c>
      <c r="J10" s="14">
        <f t="shared" si="4"/>
        <v>6.3002935750305314E-2</v>
      </c>
      <c r="L10" s="34"/>
      <c r="U10" t="s">
        <v>845</v>
      </c>
      <c r="V10">
        <f>4.4-SUM(V6:V9)</f>
        <v>0.51440000000000019</v>
      </c>
    </row>
    <row r="11" spans="1:22" x14ac:dyDescent="0.3">
      <c r="A11" s="8">
        <v>2040</v>
      </c>
      <c r="B11" s="89">
        <f>BAU!B11</f>
        <v>418.6411834546218</v>
      </c>
      <c r="C11" s="89">
        <f>BAU!C11</f>
        <v>1.3888999999999998</v>
      </c>
      <c r="D11" s="89">
        <f>BAU!D11</f>
        <v>30.4637988747075</v>
      </c>
      <c r="E11" s="89">
        <f>BAU!E11</f>
        <v>0.78664900000000004</v>
      </c>
      <c r="F11" s="89">
        <f>BAU!F11</f>
        <v>1.565674</v>
      </c>
      <c r="G11" s="89">
        <f>BAU!G11</f>
        <v>9.1138288108061598</v>
      </c>
      <c r="H11" s="19">
        <f t="shared" si="2"/>
        <v>461.96003414013546</v>
      </c>
      <c r="I11" s="19">
        <f t="shared" si="3"/>
        <v>450.49388232932927</v>
      </c>
      <c r="J11" s="14">
        <f t="shared" si="4"/>
        <v>6.7623113364361359E-2</v>
      </c>
      <c r="L11" s="34"/>
      <c r="U11" t="s">
        <v>846</v>
      </c>
      <c r="V11" s="9">
        <f>SUM(V6:V10)</f>
        <v>4.4000000000000004</v>
      </c>
    </row>
    <row r="12" spans="1:22" x14ac:dyDescent="0.3">
      <c r="A12" s="8">
        <v>2045</v>
      </c>
      <c r="B12" s="89">
        <f>BAU!B12</f>
        <v>419.18599656193766</v>
      </c>
      <c r="C12" s="89">
        <f>BAU!C12</f>
        <v>1.3888999999999998</v>
      </c>
      <c r="D12" s="89">
        <f>BAU!D12</f>
        <v>33.151839058533504</v>
      </c>
      <c r="E12" s="89">
        <f>BAU!E12</f>
        <v>0.78664900000000004</v>
      </c>
      <c r="F12" s="89">
        <f>BAU!F12</f>
        <v>1.565674</v>
      </c>
      <c r="G12" s="89">
        <f>BAU!G12</f>
        <v>9.3725915012250471</v>
      </c>
      <c r="H12" s="19">
        <f t="shared" si="2"/>
        <v>465.45165012169616</v>
      </c>
      <c r="I12" s="19">
        <f t="shared" si="3"/>
        <v>453.72673562047112</v>
      </c>
      <c r="J12" s="14">
        <f t="shared" si="4"/>
        <v>7.3065650436486579E-2</v>
      </c>
      <c r="L12" s="34"/>
      <c r="M12">
        <v>1.3</v>
      </c>
    </row>
    <row r="13" spans="1:22" x14ac:dyDescent="0.3">
      <c r="A13" s="8">
        <v>2050</v>
      </c>
      <c r="B13" s="89">
        <f>BAU!B13</f>
        <v>412.52259589258369</v>
      </c>
      <c r="C13" s="89">
        <f>BAU!C13</f>
        <v>1.3888999999999998</v>
      </c>
      <c r="D13" s="89">
        <f>BAU!D13</f>
        <v>35.83719652592108</v>
      </c>
      <c r="E13" s="89">
        <f>BAU!E13</f>
        <v>0.78664900000000004</v>
      </c>
      <c r="F13" s="89">
        <f>BAU!F13</f>
        <v>1.565674</v>
      </c>
      <c r="G13" s="89">
        <f>BAU!G13</f>
        <v>9.6230819924335265</v>
      </c>
      <c r="H13" s="19">
        <f t="shared" si="2"/>
        <v>461.72409741093827</v>
      </c>
      <c r="I13" s="19">
        <f t="shared" si="3"/>
        <v>449.74869241850473</v>
      </c>
      <c r="J13" s="14">
        <f t="shared" si="4"/>
        <v>7.9682714213593506E-2</v>
      </c>
      <c r="L13" s="34"/>
    </row>
    <row r="14" spans="1:22" x14ac:dyDescent="0.3">
      <c r="A14" s="8"/>
      <c r="J14" s="14"/>
      <c r="L14" s="34"/>
    </row>
    <row r="15" spans="1:22" x14ac:dyDescent="0.3">
      <c r="A15" s="8" t="s">
        <v>851</v>
      </c>
      <c r="B15" t="s">
        <v>835</v>
      </c>
      <c r="C15" t="s">
        <v>919</v>
      </c>
      <c r="D15" t="s">
        <v>798</v>
      </c>
      <c r="E15" t="s">
        <v>948</v>
      </c>
      <c r="F15" t="s">
        <v>949</v>
      </c>
      <c r="G15" t="s">
        <v>922</v>
      </c>
      <c r="I15" t="s">
        <v>835</v>
      </c>
      <c r="J15" t="s">
        <v>925</v>
      </c>
      <c r="K15" s="14" t="s">
        <v>798</v>
      </c>
      <c r="L15" s="14" t="s">
        <v>948</v>
      </c>
      <c r="M15" s="14" t="s">
        <v>949</v>
      </c>
      <c r="N15" t="s">
        <v>827</v>
      </c>
      <c r="O15" s="50" t="s">
        <v>872</v>
      </c>
      <c r="R15" s="19"/>
    </row>
    <row r="16" spans="1:22" x14ac:dyDescent="0.3">
      <c r="A16" s="8">
        <v>2020</v>
      </c>
      <c r="B16" s="86">
        <f>BAU!B16*(1-I16)</f>
        <v>11880</v>
      </c>
      <c r="C16" s="86">
        <f>BAU!C16*(1-J16)</f>
        <v>96442</v>
      </c>
      <c r="D16" s="85">
        <f>BAU!D16*(1-K16)</f>
        <v>32746</v>
      </c>
      <c r="E16" s="116">
        <f>BAU!E16*(1-L16)</f>
        <v>44479</v>
      </c>
      <c r="F16" s="85">
        <f>BAU!F16*(1-M16)</f>
        <v>114800</v>
      </c>
      <c r="G16" s="109">
        <f>BAU!G16*(1-N16)</f>
        <v>65000</v>
      </c>
      <c r="H16" s="86"/>
      <c r="I16" s="86"/>
      <c r="J16" s="86"/>
      <c r="K16" s="87"/>
      <c r="L16" s="87"/>
      <c r="M16" s="87"/>
      <c r="N16" s="86"/>
      <c r="R16" s="19"/>
    </row>
    <row r="17" spans="1:31" x14ac:dyDescent="0.3">
      <c r="A17" s="8">
        <v>2025</v>
      </c>
      <c r="B17">
        <f>BAU!B17*(1-I17)</f>
        <v>10692</v>
      </c>
      <c r="C17">
        <f>BAU!C17*(1-J17)</f>
        <v>86797.8</v>
      </c>
      <c r="D17">
        <f>BAU!D17*(1-K17)</f>
        <v>32746</v>
      </c>
      <c r="E17">
        <f>BAU!E17*(1-L17)</f>
        <v>44479</v>
      </c>
      <c r="F17">
        <f>BAU!F17*(1-M17)</f>
        <v>114800</v>
      </c>
      <c r="G17">
        <f>BAU!G17*(1-N17)</f>
        <v>73061.67</v>
      </c>
      <c r="I17" s="82">
        <f>[1]乐观预测H输入!H60</f>
        <v>0.1</v>
      </c>
      <c r="J17" s="82">
        <f>[1]乐观预测H输入!I60</f>
        <v>0.1</v>
      </c>
      <c r="K17" s="87"/>
      <c r="L17" s="87"/>
      <c r="M17" s="87"/>
      <c r="N17" s="87"/>
      <c r="R17" s="19"/>
    </row>
    <row r="18" spans="1:31" x14ac:dyDescent="0.3">
      <c r="A18" s="8">
        <v>2030</v>
      </c>
      <c r="B18">
        <f>BAU!B18*(1-I18)</f>
        <v>9504</v>
      </c>
      <c r="C18">
        <f>BAU!C18*(1-J18)</f>
        <v>77153.600000000006</v>
      </c>
      <c r="D18">
        <f>BAU!D18*(1-K18)</f>
        <v>32746</v>
      </c>
      <c r="E18">
        <f>BAU!E18*(1-L18)</f>
        <v>44479</v>
      </c>
      <c r="F18">
        <f>BAU!F18*(1-M18)</f>
        <v>114800</v>
      </c>
      <c r="G18">
        <f>BAU!G18*(1-N18)</f>
        <v>79338.039999999994</v>
      </c>
      <c r="I18" s="82">
        <f>[1]乐观预测H输入!H61</f>
        <v>0.2</v>
      </c>
      <c r="J18" s="82">
        <f>[1]乐观预测H输入!I61</f>
        <v>0.2</v>
      </c>
      <c r="K18" s="87"/>
      <c r="L18" s="87"/>
      <c r="M18" s="87"/>
      <c r="N18" s="87"/>
      <c r="R18" s="19"/>
    </row>
    <row r="19" spans="1:31" x14ac:dyDescent="0.3">
      <c r="A19" s="8">
        <v>2035</v>
      </c>
      <c r="B19">
        <f>BAU!B19*(1-I19)</f>
        <v>8316</v>
      </c>
      <c r="C19">
        <f>BAU!C19*(1-J19)</f>
        <v>67509.399999999994</v>
      </c>
      <c r="D19">
        <f>BAU!D19*(1-K19)</f>
        <v>32746</v>
      </c>
      <c r="E19">
        <f>BAU!E19*(1-L19)</f>
        <v>44479</v>
      </c>
      <c r="F19">
        <f>BAU!F19*(1-M19)</f>
        <v>114800</v>
      </c>
      <c r="G19">
        <f>BAU!G19*(1-N19)</f>
        <v>85276.98</v>
      </c>
      <c r="I19" s="82">
        <f>[1]乐观预测H输入!H62</f>
        <v>0.3</v>
      </c>
      <c r="J19" s="82">
        <f>[1]乐观预测H输入!I62</f>
        <v>0.3</v>
      </c>
      <c r="K19" s="87"/>
      <c r="L19" s="87"/>
      <c r="M19" s="87"/>
      <c r="N19" s="87"/>
      <c r="R19" s="19"/>
    </row>
    <row r="20" spans="1:31" x14ac:dyDescent="0.3">
      <c r="A20" s="8">
        <v>2040</v>
      </c>
      <c r="B20">
        <f>BAU!B20*(1-I20)</f>
        <v>7722</v>
      </c>
      <c r="C20">
        <f>BAU!C20*(1-J20)</f>
        <v>62687.3</v>
      </c>
      <c r="D20">
        <f>BAU!D20*(1-K20)</f>
        <v>32746</v>
      </c>
      <c r="E20">
        <f>BAU!E20*(1-L20)</f>
        <v>44479</v>
      </c>
      <c r="F20">
        <f>BAU!F20*(1-M20)</f>
        <v>114800</v>
      </c>
      <c r="G20">
        <f>BAU!G20*(1-N20)</f>
        <v>90665.75</v>
      </c>
      <c r="I20" s="82">
        <f>[1]乐观预测H输入!H63</f>
        <v>0.35</v>
      </c>
      <c r="J20" s="82">
        <f>[1]乐观预测H输入!I63</f>
        <v>0.35</v>
      </c>
      <c r="K20" s="87"/>
      <c r="L20" s="87"/>
      <c r="M20" s="87"/>
      <c r="N20" s="87"/>
      <c r="R20" s="19"/>
    </row>
    <row r="21" spans="1:31" x14ac:dyDescent="0.3">
      <c r="A21" s="8">
        <v>2045</v>
      </c>
      <c r="B21">
        <f>BAU!B21*(1-I21)</f>
        <v>7128</v>
      </c>
      <c r="C21">
        <f>BAU!C21*(1-J21)</f>
        <v>57865.2</v>
      </c>
      <c r="D21">
        <f>BAU!D21*(1-K21)</f>
        <v>32746</v>
      </c>
      <c r="E21">
        <f>BAU!E21*(1-L21)</f>
        <v>44479</v>
      </c>
      <c r="F21">
        <f>BAU!F21*(1-M21)</f>
        <v>114800</v>
      </c>
      <c r="G21">
        <f>BAU!G21*(1-N21)</f>
        <v>94568.47</v>
      </c>
      <c r="I21" s="82">
        <f>[1]乐观预测H输入!H64</f>
        <v>0.4</v>
      </c>
      <c r="J21" s="82">
        <f>[1]乐观预测H输入!I64</f>
        <v>0.4</v>
      </c>
      <c r="K21" s="87"/>
      <c r="L21" s="87"/>
      <c r="M21" s="87"/>
      <c r="N21" s="87"/>
      <c r="O21" s="34"/>
      <c r="R21" s="19"/>
    </row>
    <row r="22" spans="1:31" x14ac:dyDescent="0.3">
      <c r="A22" s="8">
        <v>2050</v>
      </c>
      <c r="B22">
        <f>BAU!B22*(1-I22)</f>
        <v>5940</v>
      </c>
      <c r="C22">
        <f>BAU!C22*(1-J22)</f>
        <v>48221</v>
      </c>
      <c r="D22">
        <f>BAU!D22*(1-K22)</f>
        <v>32746</v>
      </c>
      <c r="E22">
        <f>BAU!E22*(1-L22)</f>
        <v>44479</v>
      </c>
      <c r="F22">
        <f>BAU!F22*(1-M22)</f>
        <v>114800</v>
      </c>
      <c r="G22">
        <f>BAU!G22*(1-N22)</f>
        <v>96744.56</v>
      </c>
      <c r="I22" s="82">
        <f>[1]乐观预测H输入!H65</f>
        <v>0.5</v>
      </c>
      <c r="J22" s="82">
        <f>[1]乐观预测H输入!I65</f>
        <v>0.5</v>
      </c>
      <c r="K22" s="87"/>
      <c r="L22" s="87"/>
      <c r="M22" s="87"/>
      <c r="N22" s="87"/>
      <c r="O22" s="34"/>
    </row>
    <row r="23" spans="1:31" ht="13.9" thickBot="1" x14ac:dyDescent="0.35">
      <c r="A23" s="8"/>
      <c r="J23" s="14"/>
      <c r="L23" s="34"/>
    </row>
    <row r="24" spans="1:31" x14ac:dyDescent="0.3">
      <c r="A24" s="65"/>
      <c r="B24" s="66"/>
      <c r="C24" s="67"/>
      <c r="D24" s="67" t="s">
        <v>835</v>
      </c>
      <c r="E24" s="67"/>
      <c r="F24" s="68"/>
      <c r="G24" s="96"/>
      <c r="H24" s="96"/>
      <c r="I24" s="96" t="s">
        <v>919</v>
      </c>
      <c r="J24" s="96"/>
      <c r="K24" s="96"/>
      <c r="L24" s="66"/>
      <c r="M24" s="67"/>
      <c r="N24" s="77" t="s">
        <v>798</v>
      </c>
      <c r="O24" s="67"/>
      <c r="P24" s="68"/>
      <c r="Q24" s="66"/>
      <c r="R24" s="67"/>
      <c r="S24" s="67" t="s">
        <v>948</v>
      </c>
      <c r="T24" s="67"/>
      <c r="U24" s="68"/>
      <c r="V24" s="66"/>
      <c r="W24" s="67"/>
      <c r="X24" s="67" t="s">
        <v>949</v>
      </c>
      <c r="Y24" s="67"/>
      <c r="Z24" s="68"/>
      <c r="AA24" s="66"/>
      <c r="AB24" s="67"/>
      <c r="AC24" s="67" t="s">
        <v>827</v>
      </c>
      <c r="AD24" s="67"/>
      <c r="AE24" s="68"/>
    </row>
    <row r="25" spans="1:31" x14ac:dyDescent="0.3">
      <c r="A25" s="65" t="s">
        <v>852</v>
      </c>
      <c r="B25" s="69" t="s">
        <v>864</v>
      </c>
      <c r="C25" s="4" t="s">
        <v>853</v>
      </c>
      <c r="D25" s="4" t="s">
        <v>854</v>
      </c>
      <c r="E25" s="4" t="s">
        <v>855</v>
      </c>
      <c r="F25" s="70" t="s">
        <v>861</v>
      </c>
      <c r="G25" s="69" t="s">
        <v>864</v>
      </c>
      <c r="H25" s="4" t="s">
        <v>853</v>
      </c>
      <c r="I25" s="4" t="s">
        <v>854</v>
      </c>
      <c r="J25" s="4" t="s">
        <v>855</v>
      </c>
      <c r="K25" s="70" t="s">
        <v>861</v>
      </c>
      <c r="L25" s="69" t="s">
        <v>864</v>
      </c>
      <c r="M25" s="4" t="s">
        <v>853</v>
      </c>
      <c r="N25" s="4" t="s">
        <v>854</v>
      </c>
      <c r="O25" s="4" t="s">
        <v>855</v>
      </c>
      <c r="P25" s="70" t="s">
        <v>861</v>
      </c>
      <c r="Q25" s="69" t="s">
        <v>864</v>
      </c>
      <c r="R25" s="4" t="s">
        <v>853</v>
      </c>
      <c r="S25" s="4" t="s">
        <v>854</v>
      </c>
      <c r="T25" s="4" t="s">
        <v>855</v>
      </c>
      <c r="U25" s="70" t="s">
        <v>861</v>
      </c>
      <c r="V25" s="69" t="s">
        <v>864</v>
      </c>
      <c r="W25" s="4" t="s">
        <v>853</v>
      </c>
      <c r="X25" s="4" t="s">
        <v>854</v>
      </c>
      <c r="Y25" s="4" t="s">
        <v>855</v>
      </c>
      <c r="Z25" s="70" t="s">
        <v>861</v>
      </c>
      <c r="AA25" s="69" t="s">
        <v>864</v>
      </c>
      <c r="AB25" s="4" t="s">
        <v>853</v>
      </c>
      <c r="AC25" s="4" t="s">
        <v>854</v>
      </c>
      <c r="AD25" s="4" t="s">
        <v>855</v>
      </c>
      <c r="AE25" s="70" t="s">
        <v>861</v>
      </c>
    </row>
    <row r="26" spans="1:31" x14ac:dyDescent="0.3">
      <c r="A26" s="65">
        <v>2020</v>
      </c>
      <c r="B26" s="71">
        <v>1</v>
      </c>
      <c r="C26" s="63">
        <v>0</v>
      </c>
      <c r="D26" s="63">
        <v>0</v>
      </c>
      <c r="E26" s="63">
        <v>0</v>
      </c>
      <c r="F26" s="72">
        <v>0</v>
      </c>
      <c r="G26" s="71">
        <v>1</v>
      </c>
      <c r="H26" s="63">
        <v>0</v>
      </c>
      <c r="I26" s="63">
        <v>0</v>
      </c>
      <c r="J26" s="63">
        <v>0</v>
      </c>
      <c r="K26" s="72">
        <v>0</v>
      </c>
      <c r="L26" s="71">
        <v>1</v>
      </c>
      <c r="M26" s="63">
        <v>0</v>
      </c>
      <c r="N26" s="63">
        <v>0</v>
      </c>
      <c r="O26" s="63">
        <v>0</v>
      </c>
      <c r="P26" s="72">
        <v>0</v>
      </c>
      <c r="Q26" s="71">
        <v>1</v>
      </c>
      <c r="R26" s="63">
        <v>0</v>
      </c>
      <c r="S26" s="63">
        <v>0</v>
      </c>
      <c r="T26" s="63">
        <v>0</v>
      </c>
      <c r="U26" s="72">
        <v>0</v>
      </c>
      <c r="V26" s="71">
        <v>1</v>
      </c>
      <c r="W26" s="63">
        <v>0</v>
      </c>
      <c r="X26" s="63">
        <v>0</v>
      </c>
      <c r="Y26" s="63">
        <v>0</v>
      </c>
      <c r="Z26" s="72">
        <v>0</v>
      </c>
      <c r="AA26" s="71">
        <v>1</v>
      </c>
      <c r="AB26" s="63">
        <v>0</v>
      </c>
      <c r="AC26" s="63">
        <v>0</v>
      </c>
      <c r="AD26" s="63">
        <v>0</v>
      </c>
      <c r="AE26" s="72">
        <v>0</v>
      </c>
    </row>
    <row r="27" spans="1:31" x14ac:dyDescent="0.3">
      <c r="A27" s="65">
        <v>2025</v>
      </c>
      <c r="B27" s="71">
        <f>1-0.475</f>
        <v>0.52500000000000002</v>
      </c>
      <c r="C27" s="63">
        <v>0.47499999999999998</v>
      </c>
      <c r="D27" s="63">
        <v>0</v>
      </c>
      <c r="E27" s="63">
        <v>0</v>
      </c>
      <c r="F27" s="72">
        <v>0</v>
      </c>
      <c r="G27" s="71">
        <f>1-0.475</f>
        <v>0.52500000000000002</v>
      </c>
      <c r="H27" s="63">
        <v>0.47499999999999998</v>
      </c>
      <c r="I27" s="63">
        <v>0</v>
      </c>
      <c r="J27" s="63">
        <v>0</v>
      </c>
      <c r="K27" s="72">
        <v>0</v>
      </c>
      <c r="L27" s="71">
        <f>1-M27</f>
        <v>0.46599999999999997</v>
      </c>
      <c r="M27" s="63">
        <v>0.53400000000000003</v>
      </c>
      <c r="N27" s="63">
        <v>0</v>
      </c>
      <c r="O27" s="63">
        <v>0</v>
      </c>
      <c r="P27" s="72">
        <v>0</v>
      </c>
      <c r="Q27" s="71">
        <f>1-R27</f>
        <v>0.12</v>
      </c>
      <c r="R27" s="63">
        <v>0.88</v>
      </c>
      <c r="S27" s="63">
        <v>0</v>
      </c>
      <c r="T27" s="63">
        <v>0</v>
      </c>
      <c r="U27" s="72">
        <v>0</v>
      </c>
      <c r="V27" s="71">
        <f>1-W27</f>
        <v>0.12</v>
      </c>
      <c r="W27" s="63">
        <v>0.88</v>
      </c>
      <c r="X27" s="63">
        <v>0</v>
      </c>
      <c r="Y27" s="63">
        <v>0</v>
      </c>
      <c r="Z27" s="72">
        <v>0</v>
      </c>
      <c r="AA27" s="71">
        <f>1-AB27</f>
        <v>0.12</v>
      </c>
      <c r="AB27" s="63">
        <v>0.88</v>
      </c>
      <c r="AC27" s="63">
        <v>0</v>
      </c>
      <c r="AD27" s="63">
        <v>0</v>
      </c>
      <c r="AE27" s="72">
        <v>0</v>
      </c>
    </row>
    <row r="28" spans="1:31" x14ac:dyDescent="0.3">
      <c r="A28" s="65">
        <v>2030</v>
      </c>
      <c r="B28" s="71">
        <f>1-C28-D28</f>
        <v>0.14099999999999996</v>
      </c>
      <c r="C28" s="63">
        <v>0.40600000000000003</v>
      </c>
      <c r="D28" s="63">
        <v>0.45300000000000001</v>
      </c>
      <c r="E28" s="64">
        <v>0</v>
      </c>
      <c r="F28" s="73">
        <v>0</v>
      </c>
      <c r="G28" s="71">
        <f>1-H28-I28</f>
        <v>0.14099999999999996</v>
      </c>
      <c r="H28" s="63">
        <v>0.40600000000000003</v>
      </c>
      <c r="I28" s="63">
        <v>0.45300000000000001</v>
      </c>
      <c r="J28" s="64">
        <v>0</v>
      </c>
      <c r="K28" s="73">
        <v>0</v>
      </c>
      <c r="L28" s="71">
        <v>0</v>
      </c>
      <c r="M28" s="63">
        <f>1-N28</f>
        <v>0.46599999999999997</v>
      </c>
      <c r="N28" s="63">
        <v>0.53400000000000003</v>
      </c>
      <c r="O28" s="63">
        <v>0</v>
      </c>
      <c r="P28" s="72">
        <v>0</v>
      </c>
      <c r="Q28" s="71">
        <v>0</v>
      </c>
      <c r="R28" s="63">
        <f>1-S28</f>
        <v>0.129</v>
      </c>
      <c r="S28" s="63">
        <v>0.871</v>
      </c>
      <c r="T28" s="63">
        <v>0</v>
      </c>
      <c r="U28" s="72">
        <v>0</v>
      </c>
      <c r="V28" s="71">
        <v>0</v>
      </c>
      <c r="W28" s="63">
        <f>1-X28</f>
        <v>0.129</v>
      </c>
      <c r="X28" s="63">
        <v>0.871</v>
      </c>
      <c r="Y28" s="63">
        <v>0</v>
      </c>
      <c r="Z28" s="72">
        <v>0</v>
      </c>
      <c r="AA28" s="71">
        <v>0</v>
      </c>
      <c r="AB28" s="63">
        <f>1-AC28</f>
        <v>0.129</v>
      </c>
      <c r="AC28" s="63">
        <v>0.871</v>
      </c>
      <c r="AD28" s="63">
        <v>0</v>
      </c>
      <c r="AE28" s="72">
        <v>0</v>
      </c>
    </row>
    <row r="29" spans="1:31" x14ac:dyDescent="0.3">
      <c r="A29" s="65">
        <v>2035</v>
      </c>
      <c r="B29" s="71">
        <v>0</v>
      </c>
      <c r="C29" s="63">
        <f>1-D29-E29</f>
        <v>0.15600000000000008</v>
      </c>
      <c r="D29" s="63">
        <v>0.41799999999999998</v>
      </c>
      <c r="E29" s="63">
        <v>0.42599999999999999</v>
      </c>
      <c r="F29" s="73">
        <v>0</v>
      </c>
      <c r="G29" s="71">
        <v>0</v>
      </c>
      <c r="H29" s="63">
        <f>1-I29-J29</f>
        <v>0.15600000000000008</v>
      </c>
      <c r="I29" s="63">
        <v>0.41799999999999998</v>
      </c>
      <c r="J29" s="63">
        <v>0.42599999999999999</v>
      </c>
      <c r="K29" s="73">
        <v>0</v>
      </c>
      <c r="L29" s="78">
        <v>0</v>
      </c>
      <c r="M29" s="64">
        <v>0</v>
      </c>
      <c r="N29" s="63">
        <f>1-O29</f>
        <v>0.46599999999999997</v>
      </c>
      <c r="O29" s="63">
        <v>0.53400000000000003</v>
      </c>
      <c r="P29" s="72">
        <v>0</v>
      </c>
      <c r="Q29" s="71">
        <v>0</v>
      </c>
      <c r="R29" s="63">
        <v>0</v>
      </c>
      <c r="S29" s="63">
        <f>1-T29</f>
        <v>0.125</v>
      </c>
      <c r="T29" s="63">
        <v>0.875</v>
      </c>
      <c r="U29" s="72">
        <v>0</v>
      </c>
      <c r="V29" s="71">
        <v>0</v>
      </c>
      <c r="W29" s="63">
        <v>0</v>
      </c>
      <c r="X29" s="63">
        <f>1-Y29</f>
        <v>0.125</v>
      </c>
      <c r="Y29" s="63">
        <v>0.875</v>
      </c>
      <c r="Z29" s="72">
        <v>0</v>
      </c>
      <c r="AA29" s="71">
        <v>0</v>
      </c>
      <c r="AB29" s="63">
        <v>0</v>
      </c>
      <c r="AC29" s="63">
        <f>1-AD29</f>
        <v>0.125</v>
      </c>
      <c r="AD29" s="63">
        <v>0.875</v>
      </c>
      <c r="AE29" s="72">
        <v>0</v>
      </c>
    </row>
    <row r="30" spans="1:31" x14ac:dyDescent="0.3">
      <c r="A30" s="65">
        <v>2040</v>
      </c>
      <c r="B30" s="71">
        <v>0</v>
      </c>
      <c r="C30" s="63">
        <v>0</v>
      </c>
      <c r="D30" s="63">
        <f>1-E30-F30</f>
        <v>0.15700000000000008</v>
      </c>
      <c r="E30" s="63">
        <v>0.42199999999999999</v>
      </c>
      <c r="F30" s="72">
        <v>0.42099999999999999</v>
      </c>
      <c r="G30" s="71">
        <v>0</v>
      </c>
      <c r="H30" s="63">
        <v>0</v>
      </c>
      <c r="I30" s="63">
        <f>1-J30-K30</f>
        <v>0.15700000000000008</v>
      </c>
      <c r="J30" s="63">
        <v>0.42199999999999999</v>
      </c>
      <c r="K30" s="72">
        <v>0.42099999999999999</v>
      </c>
      <c r="L30" s="78">
        <v>0</v>
      </c>
      <c r="M30" s="64">
        <v>0</v>
      </c>
      <c r="N30" s="63">
        <v>0</v>
      </c>
      <c r="O30" s="63">
        <f>1-P30</f>
        <v>0.46599999999999997</v>
      </c>
      <c r="P30" s="72">
        <v>0.53400000000000003</v>
      </c>
      <c r="Q30" s="71">
        <v>0</v>
      </c>
      <c r="R30" s="63">
        <v>0</v>
      </c>
      <c r="S30" s="63">
        <v>0</v>
      </c>
      <c r="T30" s="63">
        <f>1-U30</f>
        <v>0.13100000000000001</v>
      </c>
      <c r="U30" s="72">
        <v>0.86899999999999999</v>
      </c>
      <c r="V30" s="71">
        <v>0</v>
      </c>
      <c r="W30" s="63">
        <v>0</v>
      </c>
      <c r="X30" s="63">
        <v>0</v>
      </c>
      <c r="Y30" s="63">
        <f>1-Z30</f>
        <v>0.13100000000000001</v>
      </c>
      <c r="Z30" s="72">
        <v>0.86899999999999999</v>
      </c>
      <c r="AA30" s="71">
        <v>0</v>
      </c>
      <c r="AB30" s="63">
        <v>0</v>
      </c>
      <c r="AC30" s="63">
        <v>0</v>
      </c>
      <c r="AD30" s="63">
        <f>1-AE30</f>
        <v>0.13100000000000001</v>
      </c>
      <c r="AE30" s="72">
        <v>0.86899999999999999</v>
      </c>
    </row>
    <row r="31" spans="1:31" x14ac:dyDescent="0.3">
      <c r="A31" s="65">
        <v>2045</v>
      </c>
      <c r="B31" s="71">
        <v>0</v>
      </c>
      <c r="C31" s="63">
        <v>0</v>
      </c>
      <c r="D31" s="63">
        <v>0</v>
      </c>
      <c r="E31" s="63">
        <v>0</v>
      </c>
      <c r="F31" s="72">
        <v>1</v>
      </c>
      <c r="G31" s="71">
        <v>0</v>
      </c>
      <c r="H31" s="63">
        <v>0</v>
      </c>
      <c r="I31" s="63">
        <v>0</v>
      </c>
      <c r="J31" s="63">
        <v>0</v>
      </c>
      <c r="K31" s="72">
        <v>1</v>
      </c>
      <c r="L31" s="78">
        <v>0</v>
      </c>
      <c r="M31" s="64">
        <v>0</v>
      </c>
      <c r="N31" s="63">
        <v>0</v>
      </c>
      <c r="O31" s="64">
        <v>0</v>
      </c>
      <c r="P31" s="72">
        <v>1</v>
      </c>
      <c r="Q31" s="71">
        <v>0</v>
      </c>
      <c r="R31" s="63">
        <v>0</v>
      </c>
      <c r="S31" s="63">
        <v>0</v>
      </c>
      <c r="T31" s="63">
        <v>0</v>
      </c>
      <c r="U31" s="72">
        <v>1</v>
      </c>
      <c r="V31" s="71">
        <v>0</v>
      </c>
      <c r="W31" s="63">
        <v>0</v>
      </c>
      <c r="X31" s="63">
        <v>0</v>
      </c>
      <c r="Y31" s="63">
        <v>0</v>
      </c>
      <c r="Z31" s="72">
        <v>1</v>
      </c>
      <c r="AA31" s="71">
        <v>0</v>
      </c>
      <c r="AB31" s="63">
        <v>0</v>
      </c>
      <c r="AC31" s="63">
        <v>0</v>
      </c>
      <c r="AD31" s="63">
        <v>0</v>
      </c>
      <c r="AE31" s="72">
        <v>1</v>
      </c>
    </row>
    <row r="32" spans="1:31" ht="13.9" thickBot="1" x14ac:dyDescent="0.35">
      <c r="A32" s="65">
        <v>2050</v>
      </c>
      <c r="B32" s="74">
        <v>0</v>
      </c>
      <c r="C32" s="75">
        <v>0</v>
      </c>
      <c r="D32" s="75">
        <v>0</v>
      </c>
      <c r="E32" s="75">
        <v>0</v>
      </c>
      <c r="F32" s="76">
        <v>1</v>
      </c>
      <c r="G32" s="74">
        <v>0</v>
      </c>
      <c r="H32" s="75">
        <v>0</v>
      </c>
      <c r="I32" s="75">
        <v>0</v>
      </c>
      <c r="J32" s="75">
        <v>0</v>
      </c>
      <c r="K32" s="76">
        <v>1</v>
      </c>
      <c r="L32" s="79">
        <v>0</v>
      </c>
      <c r="M32" s="80">
        <v>0</v>
      </c>
      <c r="N32" s="75">
        <v>0</v>
      </c>
      <c r="O32" s="80">
        <v>0</v>
      </c>
      <c r="P32" s="76">
        <v>1</v>
      </c>
      <c r="Q32" s="75">
        <v>0</v>
      </c>
      <c r="R32" s="75">
        <v>0</v>
      </c>
      <c r="S32" s="75">
        <v>0</v>
      </c>
      <c r="T32" s="75">
        <v>0</v>
      </c>
      <c r="U32" s="76">
        <v>1</v>
      </c>
      <c r="V32" s="75">
        <v>0</v>
      </c>
      <c r="W32" s="75">
        <v>0</v>
      </c>
      <c r="X32" s="75">
        <v>0</v>
      </c>
      <c r="Y32" s="75">
        <v>0</v>
      </c>
      <c r="Z32" s="76">
        <v>1</v>
      </c>
      <c r="AA32" s="75">
        <v>0</v>
      </c>
      <c r="AB32" s="75">
        <v>0</v>
      </c>
      <c r="AC32" s="75">
        <v>0</v>
      </c>
      <c r="AD32" s="75">
        <v>0</v>
      </c>
      <c r="AE32" s="76">
        <v>1</v>
      </c>
    </row>
    <row r="33" spans="1:31" x14ac:dyDescent="0.3">
      <c r="A33" s="65"/>
      <c r="B33" s="103"/>
      <c r="C33" s="103"/>
      <c r="D33" s="103"/>
      <c r="E33" s="103"/>
      <c r="F33" s="103"/>
      <c r="G33" s="103"/>
      <c r="H33" s="103"/>
      <c r="I33" s="103"/>
      <c r="J33" s="103"/>
      <c r="K33" s="103"/>
      <c r="L33" s="104"/>
      <c r="M33" s="104"/>
      <c r="N33" s="103"/>
      <c r="O33" s="104"/>
      <c r="P33" s="103"/>
      <c r="Q33" s="103"/>
      <c r="R33" s="103"/>
      <c r="S33" s="103"/>
      <c r="T33" s="103"/>
      <c r="U33" s="103"/>
      <c r="V33" s="103"/>
      <c r="W33" s="103"/>
      <c r="X33" s="103"/>
      <c r="Y33" s="103"/>
      <c r="Z33" s="103"/>
      <c r="AA33" s="103"/>
      <c r="AB33" s="103"/>
      <c r="AC33" s="103"/>
      <c r="AD33" s="103"/>
      <c r="AE33" s="103"/>
    </row>
    <row r="34" spans="1:31" x14ac:dyDescent="0.3">
      <c r="A34" s="8" t="s">
        <v>856</v>
      </c>
      <c r="B34" t="s">
        <v>835</v>
      </c>
      <c r="C34" t="s">
        <v>919</v>
      </c>
      <c r="D34" t="s">
        <v>798</v>
      </c>
      <c r="E34" t="s">
        <v>948</v>
      </c>
      <c r="F34" t="s">
        <v>949</v>
      </c>
      <c r="G34" t="s">
        <v>833</v>
      </c>
      <c r="S34" t="s">
        <v>907</v>
      </c>
      <c r="T34" t="s">
        <v>908</v>
      </c>
      <c r="U34" t="s">
        <v>924</v>
      </c>
      <c r="V34" t="s">
        <v>909</v>
      </c>
      <c r="W34" t="s">
        <v>948</v>
      </c>
      <c r="X34" t="s">
        <v>949</v>
      </c>
      <c r="Y34" t="s">
        <v>910</v>
      </c>
    </row>
    <row r="35" spans="1:31" x14ac:dyDescent="0.3">
      <c r="A35" s="60" t="s">
        <v>863</v>
      </c>
      <c r="B35" s="89">
        <f>BAU!B35</f>
        <v>9.879999999999999</v>
      </c>
      <c r="C35" s="89">
        <f>BAU!C35</f>
        <v>9.879999999999999</v>
      </c>
      <c r="D35" s="89">
        <f>BAU!D35</f>
        <v>9.5</v>
      </c>
      <c r="E35" s="89">
        <f>BAU!E35</f>
        <v>22</v>
      </c>
      <c r="F35" s="89">
        <f>BAU!F35</f>
        <v>22</v>
      </c>
      <c r="G35" s="89">
        <f>BAU!G35</f>
        <v>25</v>
      </c>
      <c r="I35" t="s">
        <v>884</v>
      </c>
      <c r="J35" t="s">
        <v>926</v>
      </c>
      <c r="K35" t="s">
        <v>926</v>
      </c>
      <c r="L35" t="s">
        <v>884</v>
      </c>
      <c r="T35" s="92">
        <f t="shared" ref="T35:Y35" si="5">(B7)*B35/(B7-B42)</f>
        <v>10.12344327997241</v>
      </c>
      <c r="U35" s="92">
        <f t="shared" si="5"/>
        <v>10.250298284634439</v>
      </c>
      <c r="V35" s="92">
        <f t="shared" si="5"/>
        <v>9.6358082754067578</v>
      </c>
      <c r="W35" s="92">
        <f t="shared" si="5"/>
        <v>92.396601716265636</v>
      </c>
      <c r="X35" s="92">
        <f t="shared" si="5"/>
        <v>24.714105907948674</v>
      </c>
      <c r="Y35" s="92">
        <f t="shared" si="5"/>
        <v>25.09225034921613</v>
      </c>
    </row>
    <row r="36" spans="1:31" x14ac:dyDescent="0.3">
      <c r="A36" s="60" t="s">
        <v>857</v>
      </c>
      <c r="B36" s="89">
        <f>B35</f>
        <v>9.879999999999999</v>
      </c>
      <c r="C36" s="89">
        <f>C35</f>
        <v>9.879999999999999</v>
      </c>
      <c r="D36" s="89">
        <f>D$35*(1-I36)</f>
        <v>9.5</v>
      </c>
      <c r="E36" s="89">
        <f t="shared" ref="E36:G39" si="6">E$35*(1-J36)</f>
        <v>22</v>
      </c>
      <c r="F36" s="89">
        <f t="shared" si="6"/>
        <v>22</v>
      </c>
      <c r="G36" s="89">
        <f t="shared" si="6"/>
        <v>25</v>
      </c>
      <c r="I36" s="88">
        <v>0</v>
      </c>
      <c r="J36" s="88">
        <v>0</v>
      </c>
      <c r="K36" s="88">
        <v>0</v>
      </c>
      <c r="L36" s="88">
        <v>0</v>
      </c>
      <c r="M36" s="86"/>
      <c r="N36" s="86"/>
      <c r="T36" s="92">
        <f t="shared" ref="T36:Y39" si="7">(B8)*B36/(B8-B43)</f>
        <v>10.123443279972408</v>
      </c>
      <c r="U36" s="92">
        <f t="shared" si="7"/>
        <v>10.250298284634439</v>
      </c>
      <c r="V36" s="92">
        <f t="shared" si="7"/>
        <v>9.6358082754067578</v>
      </c>
      <c r="W36" s="92">
        <f>(E8)*E36/(E8-E43)</f>
        <v>92.396601716265636</v>
      </c>
      <c r="X36" s="92">
        <f t="shared" si="7"/>
        <v>24.714105907948674</v>
      </c>
      <c r="Y36" s="92">
        <f>(G8)*G36/(G8-G43)</f>
        <v>25.092250349216133</v>
      </c>
    </row>
    <row r="37" spans="1:31" x14ac:dyDescent="0.3">
      <c r="A37" s="60" t="s">
        <v>858</v>
      </c>
      <c r="B37" s="89">
        <f t="shared" ref="B37:C39" si="8">B36</f>
        <v>9.879999999999999</v>
      </c>
      <c r="C37" s="89">
        <f t="shared" si="8"/>
        <v>9.879999999999999</v>
      </c>
      <c r="D37" s="89">
        <f t="shared" ref="D37:D39" si="9">D$35*(1-I37)</f>
        <v>9.5</v>
      </c>
      <c r="E37" s="89">
        <f t="shared" si="6"/>
        <v>22</v>
      </c>
      <c r="F37" s="89">
        <f t="shared" si="6"/>
        <v>22</v>
      </c>
      <c r="G37" s="89">
        <f t="shared" si="6"/>
        <v>25</v>
      </c>
      <c r="I37" s="88">
        <v>0</v>
      </c>
      <c r="J37" s="88">
        <v>0</v>
      </c>
      <c r="K37" s="88">
        <v>0</v>
      </c>
      <c r="L37" s="88">
        <v>0</v>
      </c>
      <c r="M37" s="86"/>
      <c r="N37" s="86"/>
      <c r="T37" s="92">
        <f t="shared" si="7"/>
        <v>10.12344327997241</v>
      </c>
      <c r="U37" s="92">
        <f t="shared" si="7"/>
        <v>10.250298284634439</v>
      </c>
      <c r="V37" s="92">
        <f t="shared" si="7"/>
        <v>9.6358082754067578</v>
      </c>
      <c r="W37" s="92">
        <f t="shared" si="7"/>
        <v>92.396601716265636</v>
      </c>
      <c r="X37" s="92">
        <f t="shared" si="7"/>
        <v>24.714105907948674</v>
      </c>
      <c r="Y37" s="92">
        <f t="shared" si="7"/>
        <v>25.09225034921613</v>
      </c>
    </row>
    <row r="38" spans="1:31" x14ac:dyDescent="0.3">
      <c r="A38" s="60" t="s">
        <v>859</v>
      </c>
      <c r="B38" s="89">
        <f t="shared" si="8"/>
        <v>9.879999999999999</v>
      </c>
      <c r="C38" s="89">
        <f t="shared" si="8"/>
        <v>9.879999999999999</v>
      </c>
      <c r="D38" s="89">
        <f t="shared" si="9"/>
        <v>9.5</v>
      </c>
      <c r="E38" s="89">
        <f t="shared" si="6"/>
        <v>22</v>
      </c>
      <c r="F38" s="89">
        <f t="shared" si="6"/>
        <v>22</v>
      </c>
      <c r="G38" s="89">
        <f t="shared" si="6"/>
        <v>25</v>
      </c>
      <c r="I38" s="88">
        <v>0</v>
      </c>
      <c r="J38" s="88">
        <v>0</v>
      </c>
      <c r="K38" s="88">
        <v>0</v>
      </c>
      <c r="L38" s="88">
        <v>0</v>
      </c>
      <c r="M38" s="86"/>
      <c r="N38" s="86"/>
      <c r="T38" s="92">
        <f t="shared" si="7"/>
        <v>10.12344327997241</v>
      </c>
      <c r="U38" s="92">
        <f t="shared" si="7"/>
        <v>10.250298284634439</v>
      </c>
      <c r="V38" s="92">
        <f t="shared" si="7"/>
        <v>9.6358082754067578</v>
      </c>
      <c r="W38" s="92">
        <f t="shared" si="7"/>
        <v>92.396601716265636</v>
      </c>
      <c r="X38" s="92">
        <f t="shared" si="7"/>
        <v>24.714105907948674</v>
      </c>
      <c r="Y38" s="92">
        <f t="shared" si="7"/>
        <v>25.09225034921613</v>
      </c>
    </row>
    <row r="39" spans="1:31" x14ac:dyDescent="0.3">
      <c r="A39" s="60" t="s">
        <v>860</v>
      </c>
      <c r="B39" s="89">
        <f t="shared" si="8"/>
        <v>9.879999999999999</v>
      </c>
      <c r="C39" s="89">
        <f t="shared" si="8"/>
        <v>9.879999999999999</v>
      </c>
      <c r="D39" s="89">
        <f t="shared" si="9"/>
        <v>9.5</v>
      </c>
      <c r="E39" s="89">
        <f t="shared" si="6"/>
        <v>22</v>
      </c>
      <c r="F39" s="89">
        <f t="shared" si="6"/>
        <v>22</v>
      </c>
      <c r="G39" s="89">
        <f t="shared" si="6"/>
        <v>25</v>
      </c>
      <c r="I39" s="88">
        <v>0</v>
      </c>
      <c r="J39" s="88">
        <v>0</v>
      </c>
      <c r="K39" s="88">
        <v>0</v>
      </c>
      <c r="L39" s="88">
        <v>0</v>
      </c>
      <c r="M39" s="86"/>
      <c r="N39" s="86"/>
      <c r="T39" s="92">
        <f>(B11)*B39/(B11-B46)</f>
        <v>10.12344327997241</v>
      </c>
      <c r="U39" s="92">
        <f t="shared" si="7"/>
        <v>10.250298284634439</v>
      </c>
      <c r="V39" s="92">
        <f t="shared" si="7"/>
        <v>9.6358082754067578</v>
      </c>
      <c r="W39" s="92">
        <f t="shared" si="7"/>
        <v>92.396601716265636</v>
      </c>
      <c r="X39" s="92">
        <f t="shared" si="7"/>
        <v>24.714105907948674</v>
      </c>
      <c r="Y39" s="92">
        <f t="shared" si="7"/>
        <v>25.092250349216133</v>
      </c>
    </row>
    <row r="40" spans="1:31" x14ac:dyDescent="0.3">
      <c r="A40" s="60"/>
      <c r="B40" s="86"/>
      <c r="C40" s="86"/>
      <c r="D40" s="86"/>
      <c r="I40" s="86"/>
      <c r="J40" s="86"/>
      <c r="K40" s="86"/>
      <c r="L40" s="86"/>
      <c r="M40" s="86"/>
      <c r="N40" s="86"/>
    </row>
    <row r="41" spans="1:31" x14ac:dyDescent="0.3">
      <c r="A41" s="60" t="s">
        <v>923</v>
      </c>
      <c r="B41" t="s">
        <v>835</v>
      </c>
      <c r="C41" t="s">
        <v>919</v>
      </c>
      <c r="D41" t="s">
        <v>798</v>
      </c>
      <c r="E41" t="s">
        <v>948</v>
      </c>
      <c r="F41" t="s">
        <v>949</v>
      </c>
      <c r="G41" t="s">
        <v>833</v>
      </c>
    </row>
    <row r="42" spans="1:31" x14ac:dyDescent="0.3">
      <c r="A42" s="8">
        <v>2020</v>
      </c>
      <c r="B42" s="89">
        <f>PV保有量BAU!$I$44/100</f>
        <v>5.8549941590135202</v>
      </c>
      <c r="C42" s="110">
        <f>Taxi保有量_BAU!$H$44/100</f>
        <v>5.0174860598909528E-2</v>
      </c>
      <c r="D42" s="111">
        <f>预测总结L!D14</f>
        <v>0.24690358367739815</v>
      </c>
      <c r="E42" s="111">
        <f>预测总结L!D12</f>
        <v>0.59934473037821612</v>
      </c>
      <c r="F42" s="112">
        <f>预测总结L!D13</f>
        <v>0.17194249588268201</v>
      </c>
      <c r="G42" s="112">
        <f>预测总结L!D15+预测总结L!D16</f>
        <v>2.8451392202603613E-2</v>
      </c>
      <c r="I42" s="19"/>
      <c r="J42" s="19"/>
      <c r="K42" s="19"/>
      <c r="L42" s="20"/>
      <c r="M42" s="19"/>
      <c r="N42" s="61"/>
      <c r="O42" s="54"/>
      <c r="P42" s="19"/>
      <c r="Q42" s="19"/>
    </row>
    <row r="43" spans="1:31" x14ac:dyDescent="0.3">
      <c r="A43" s="8">
        <v>2025</v>
      </c>
      <c r="B43" s="19">
        <f t="shared" ref="B43:G48" si="10">B42*B8/B7</f>
        <v>7.8204171692959461</v>
      </c>
      <c r="C43" s="102">
        <f t="shared" si="10"/>
        <v>5.0174860598909528E-2</v>
      </c>
      <c r="D43" s="54">
        <f t="shared" si="10"/>
        <v>0.29600226187553874</v>
      </c>
      <c r="E43" s="54">
        <f t="shared" si="10"/>
        <v>0.59934473037821612</v>
      </c>
      <c r="F43" s="54">
        <f t="shared" si="10"/>
        <v>0.17194249588268201</v>
      </c>
      <c r="G43" s="54">
        <f t="shared" si="10"/>
        <v>2.9917379877788218E-2</v>
      </c>
      <c r="I43" s="19"/>
      <c r="J43" s="19"/>
      <c r="K43" s="19"/>
      <c r="M43" s="19"/>
      <c r="N43" s="61"/>
      <c r="O43" s="54"/>
      <c r="P43" s="19"/>
      <c r="Q43" s="19"/>
    </row>
    <row r="44" spans="1:31" x14ac:dyDescent="0.3">
      <c r="A44" s="8">
        <v>2030</v>
      </c>
      <c r="B44" s="19">
        <f t="shared" si="10"/>
        <v>9.0965053163805916</v>
      </c>
      <c r="C44" s="102">
        <f t="shared" si="10"/>
        <v>5.0174860598909528E-2</v>
      </c>
      <c r="D44" s="54">
        <f t="shared" si="10"/>
        <v>0.34305115433149902</v>
      </c>
      <c r="E44" s="54">
        <f t="shared" si="10"/>
        <v>0.59934473037821612</v>
      </c>
      <c r="F44" s="54">
        <f t="shared" si="10"/>
        <v>0.17194249588268201</v>
      </c>
      <c r="G44" s="54">
        <f t="shared" si="10"/>
        <v>3.1239319772170256E-2</v>
      </c>
      <c r="I44" s="19"/>
      <c r="J44" s="19"/>
      <c r="K44" s="19"/>
      <c r="L44" s="20"/>
      <c r="M44" s="19"/>
      <c r="N44" s="61"/>
      <c r="O44" s="54"/>
      <c r="P44" s="19"/>
      <c r="Q44" s="19"/>
    </row>
    <row r="45" spans="1:31" x14ac:dyDescent="0.3">
      <c r="A45" s="8">
        <v>2035</v>
      </c>
      <c r="B45" s="19">
        <f t="shared" si="10"/>
        <v>9.7640540407403886</v>
      </c>
      <c r="C45" s="102">
        <f t="shared" si="10"/>
        <v>5.0174860598909528E-2</v>
      </c>
      <c r="D45" s="54">
        <f t="shared" si="10"/>
        <v>0.3861040155757679</v>
      </c>
      <c r="E45" s="54">
        <f t="shared" si="10"/>
        <v>0.59934473037821612</v>
      </c>
      <c r="F45" s="54">
        <f t="shared" si="10"/>
        <v>0.17194249588268201</v>
      </c>
      <c r="G45" s="54">
        <f t="shared" si="10"/>
        <v>3.2394350478257249E-2</v>
      </c>
      <c r="I45" s="19"/>
      <c r="J45" s="19"/>
      <c r="K45" s="19"/>
      <c r="M45" s="19"/>
      <c r="N45" s="61"/>
      <c r="O45" s="54"/>
      <c r="P45" s="19"/>
      <c r="Q45" s="19"/>
    </row>
    <row r="46" spans="1:31" x14ac:dyDescent="0.3">
      <c r="A46" s="8">
        <v>2040</v>
      </c>
      <c r="B46" s="19">
        <f t="shared" si="10"/>
        <v>10.067264666099101</v>
      </c>
      <c r="C46" s="102">
        <f t="shared" si="10"/>
        <v>5.0174860598909528E-2</v>
      </c>
      <c r="D46" s="54">
        <f t="shared" si="10"/>
        <v>0.42936055484538099</v>
      </c>
      <c r="E46" s="54">
        <f t="shared" si="10"/>
        <v>0.59934473037821612</v>
      </c>
      <c r="F46" s="54">
        <f t="shared" si="10"/>
        <v>0.17194249588268201</v>
      </c>
      <c r="G46" s="54">
        <f t="shared" si="10"/>
        <v>3.3506516107239231E-2</v>
      </c>
      <c r="I46" s="19"/>
      <c r="J46" s="19"/>
      <c r="K46" s="19"/>
      <c r="L46" s="20"/>
      <c r="M46" s="19"/>
      <c r="N46" s="61"/>
      <c r="O46" s="54"/>
      <c r="P46" s="19"/>
      <c r="Q46" s="19"/>
    </row>
    <row r="47" spans="1:31" x14ac:dyDescent="0.3">
      <c r="A47" s="8">
        <v>2045</v>
      </c>
      <c r="B47" s="19">
        <f t="shared" si="10"/>
        <v>10.080366047333618</v>
      </c>
      <c r="C47" s="102">
        <f t="shared" si="10"/>
        <v>5.0174860598909528E-2</v>
      </c>
      <c r="D47" s="54">
        <f t="shared" si="10"/>
        <v>0.46724612615974631</v>
      </c>
      <c r="E47" s="54">
        <f t="shared" si="10"/>
        <v>0.59934473037821612</v>
      </c>
      <c r="F47" s="54">
        <f t="shared" si="10"/>
        <v>0.17194249588268201</v>
      </c>
      <c r="G47" s="54">
        <f t="shared" si="10"/>
        <v>3.445784363757344E-2</v>
      </c>
      <c r="I47" s="19"/>
      <c r="J47" s="19"/>
      <c r="K47" s="19"/>
      <c r="M47" s="19"/>
      <c r="N47" s="61"/>
      <c r="O47" s="54"/>
      <c r="P47" s="19"/>
      <c r="Q47" s="19"/>
    </row>
    <row r="48" spans="1:31" x14ac:dyDescent="0.3">
      <c r="A48" s="8">
        <v>2050</v>
      </c>
      <c r="B48" s="19">
        <f t="shared" si="10"/>
        <v>9.9201280660602844</v>
      </c>
      <c r="C48" s="102">
        <f t="shared" si="10"/>
        <v>5.0174860598909528E-2</v>
      </c>
      <c r="D48" s="54">
        <f t="shared" si="10"/>
        <v>0.5050938869363244</v>
      </c>
      <c r="E48" s="54">
        <f t="shared" si="10"/>
        <v>0.59934473037821612</v>
      </c>
      <c r="F48" s="54">
        <f t="shared" si="10"/>
        <v>0.17194249588268201</v>
      </c>
      <c r="G48" s="54">
        <f t="shared" si="10"/>
        <v>3.5378758859114096E-2</v>
      </c>
      <c r="I48" s="19"/>
      <c r="J48" s="19"/>
      <c r="K48" s="19"/>
      <c r="L48" s="20"/>
      <c r="M48" s="19"/>
      <c r="N48" s="61"/>
      <c r="O48" s="54"/>
      <c r="P48" s="19"/>
      <c r="Q48" s="19"/>
    </row>
    <row r="49" spans="1:12" x14ac:dyDescent="0.3">
      <c r="A49" s="8"/>
      <c r="L49" s="34"/>
    </row>
    <row r="50" spans="1:12" x14ac:dyDescent="0.3">
      <c r="A50" s="8" t="s">
        <v>871</v>
      </c>
      <c r="B50" t="s">
        <v>835</v>
      </c>
      <c r="C50" t="s">
        <v>919</v>
      </c>
      <c r="D50" t="s">
        <v>798</v>
      </c>
      <c r="E50" t="s">
        <v>948</v>
      </c>
      <c r="F50" t="s">
        <v>949</v>
      </c>
      <c r="G50" t="s">
        <v>827</v>
      </c>
      <c r="H50" t="s">
        <v>836</v>
      </c>
      <c r="L50" s="34"/>
    </row>
    <row r="51" spans="1:12" hidden="1" x14ac:dyDescent="0.3">
      <c r="A51" s="17">
        <v>2017</v>
      </c>
      <c r="B51" s="19">
        <f>(B4-B42)*B16*(B$35*$B26+B$36*$C26+$D26*B$37+$E26*B$38+$F26*B$39)/100*0.72*0.84*44/12*1000/1000000</f>
        <v>426.59545448436347</v>
      </c>
      <c r="C51" s="19" t="e">
        <f>(C4-C42)*C16*(C$35*$B26+C$36*$C26+$D26*C$37+$E26*C$38+$F26*C$39)/100*0.72*0.84*44/12*1000/1000000</f>
        <v>#REF!</v>
      </c>
      <c r="D51" s="19">
        <f>(D4-D42)*D16*(D$35*$B26+D$36*$C26+$D26*D$37+$E26*D$38+$F26*D$39)/100*0.72*0.84*44/12*1000/1000000</f>
        <v>-1.7033051881237562</v>
      </c>
      <c r="E51" s="19">
        <f>(E4-E42)*E16*(E$35*$B26+E$36*$C26+$D26*E$37+$E26*E$38+$F26*E$39)/100*0.72*0.84*44/12*1000/1000000</f>
        <v>-13.005815823550826</v>
      </c>
      <c r="F51" s="19">
        <f>(F4-F42)*F16*(F$35*$B26+F$36*$C26+$D26*F$37+$E26*F$38+$F26*F$39)/100*0.72*0.84*44/12*1000/1000000</f>
        <v>-9.6301046895264655</v>
      </c>
      <c r="G51" s="19">
        <f>G4*$G16*(G$35*$AA26+G$36*$AB26+$AC26*G$37+$AD26*G$38+$AE26*G$39)/100*0.72*0.84*44/12*1000/1000000</f>
        <v>353.15280000000001</v>
      </c>
      <c r="H51" s="19" t="e">
        <f>SUM(B51:G51)</f>
        <v>#REF!</v>
      </c>
      <c r="L51" s="34"/>
    </row>
    <row r="52" spans="1:12" x14ac:dyDescent="0.3">
      <c r="A52" s="8">
        <v>2020</v>
      </c>
      <c r="B52" s="19">
        <f t="shared" ref="B52:B58" si="11">(B7-B42)*B16*(B$35*$B26+B$36*$C26+$D26*B$37+$E26*B$38+$F26*B$39)/100*0.72*0.84*44/12*1000/1000000</f>
        <v>618.50358059416749</v>
      </c>
      <c r="C52" s="19">
        <f t="shared" ref="C52:C58" si="12">(C7-C42)*C16*(C$35*$G26+C$36*$H26+$I26*C$37+$J26*C$38+$K26*C$39)/100*0.72*0.84*44/12*1000/1000000</f>
        <v>28.287709577352192</v>
      </c>
      <c r="D52" s="19">
        <f t="shared" ref="D52:D58" si="13">(D7-D42)*D16*(D$35*$L26+D$36*$M26+$N26*D$37+$O26*D$38+$P26*D$39)/100*0.74*0.84*44/12*1000/1000000</f>
        <v>122.45853613041881</v>
      </c>
      <c r="E52" s="19">
        <f t="shared" ref="E52:E58" si="14">(E7-E42)*E16*(E$35*$Q26+E$36*$R26+$S26*E$37+$T26*E$38+$U26*E$39)/100*0.82*0.84*44/12*1000/1000000</f>
        <v>4.6290294270981427</v>
      </c>
      <c r="F52" s="19">
        <f t="shared" ref="F52:F58" si="15">(F7-F42)*F16*(F$35*$V26+F$36*$W26+$X26*F$37+$Y26*F$38+$Z26*F$39)/100*0.82*0.84*44/12*1000/1000000</f>
        <v>88.90132929138791</v>
      </c>
      <c r="G52" s="19">
        <f t="shared" ref="G52:G58" si="16">(G7-G42)*G16*(G$35*$AA26+G$36*$AB26+$AC26*G$37+$AD26*G$38+$AE26*G$39)/100*0.82*0.84*44/12*1000/1000000</f>
        <v>316.4415087067481</v>
      </c>
      <c r="H52" s="19">
        <f>SUM(B52:G52)</f>
        <v>1179.2216937271726</v>
      </c>
      <c r="L52" s="34"/>
    </row>
    <row r="53" spans="1:12" x14ac:dyDescent="0.3">
      <c r="A53" s="8">
        <v>2025</v>
      </c>
      <c r="B53" s="19">
        <f t="shared" si="11"/>
        <v>743.51234187877333</v>
      </c>
      <c r="C53" s="19">
        <f t="shared" si="12"/>
        <v>25.458938619616969</v>
      </c>
      <c r="D53" s="19">
        <f t="shared" si="13"/>
        <v>146.81035868613654</v>
      </c>
      <c r="E53" s="19">
        <f t="shared" si="14"/>
        <v>4.6290294270981427</v>
      </c>
      <c r="F53" s="19">
        <f t="shared" si="15"/>
        <v>88.90132929138791</v>
      </c>
      <c r="G53" s="19">
        <f t="shared" si="16"/>
        <v>374.01560117974526</v>
      </c>
      <c r="H53" s="19">
        <f t="shared" ref="H53:H58" si="17">SUM(B53:G53)</f>
        <v>1383.3275990827581</v>
      </c>
      <c r="L53" s="34"/>
    </row>
    <row r="54" spans="1:12" x14ac:dyDescent="0.3">
      <c r="A54" s="8">
        <v>2030</v>
      </c>
      <c r="B54" s="19">
        <f t="shared" si="11"/>
        <v>768.74148206128496</v>
      </c>
      <c r="C54" s="19">
        <f t="shared" si="12"/>
        <v>22.630167661881757</v>
      </c>
      <c r="D54" s="19">
        <f t="shared" si="13"/>
        <v>170.14553434823782</v>
      </c>
      <c r="E54" s="19">
        <f t="shared" si="14"/>
        <v>4.6290294270981427</v>
      </c>
      <c r="F54" s="19">
        <f t="shared" si="15"/>
        <v>88.90132929138791</v>
      </c>
      <c r="G54" s="19">
        <f t="shared" si="16"/>
        <v>424.09153442336338</v>
      </c>
      <c r="H54" s="19">
        <f t="shared" si="17"/>
        <v>1479.1390772132538</v>
      </c>
      <c r="L54" s="34"/>
    </row>
    <row r="55" spans="1:12" x14ac:dyDescent="0.3">
      <c r="A55" s="8">
        <v>2035</v>
      </c>
      <c r="B55" s="19">
        <f t="shared" si="11"/>
        <v>722.01125311306293</v>
      </c>
      <c r="C55" s="19">
        <f t="shared" si="12"/>
        <v>19.801396704146537</v>
      </c>
      <c r="D55" s="19">
        <f t="shared" si="13"/>
        <v>191.49876983261134</v>
      </c>
      <c r="E55" s="19">
        <f t="shared" si="14"/>
        <v>4.6290294270981427</v>
      </c>
      <c r="F55" s="19">
        <f t="shared" si="15"/>
        <v>88.90132929138791</v>
      </c>
      <c r="G55" s="19">
        <f t="shared" si="16"/>
        <v>472.69135081708646</v>
      </c>
      <c r="H55" s="19">
        <f t="shared" si="17"/>
        <v>1499.5331291853934</v>
      </c>
      <c r="L55" s="34"/>
    </row>
    <row r="56" spans="1:12" x14ac:dyDescent="0.3">
      <c r="A56" s="8">
        <v>2040</v>
      </c>
      <c r="B56" s="19">
        <f t="shared" si="11"/>
        <v>691.25867556516039</v>
      </c>
      <c r="C56" s="19">
        <f t="shared" si="12"/>
        <v>18.387011225278926</v>
      </c>
      <c r="D56" s="19">
        <f t="shared" si="13"/>
        <v>212.9530249638207</v>
      </c>
      <c r="E56" s="19">
        <f t="shared" si="14"/>
        <v>4.6290294270981427</v>
      </c>
      <c r="F56" s="19">
        <f t="shared" si="15"/>
        <v>88.90132929138791</v>
      </c>
      <c r="G56" s="19">
        <f t="shared" si="16"/>
        <v>519.81534951060394</v>
      </c>
      <c r="H56" s="19">
        <f t="shared" si="17"/>
        <v>1535.9444199833499</v>
      </c>
      <c r="L56" s="34"/>
    </row>
    <row r="57" spans="1:12" x14ac:dyDescent="0.3">
      <c r="A57" s="8">
        <v>2045</v>
      </c>
      <c r="B57" s="19">
        <f t="shared" si="11"/>
        <v>638.91532506937756</v>
      </c>
      <c r="C57" s="19">
        <f t="shared" si="12"/>
        <v>16.972625746411314</v>
      </c>
      <c r="D57" s="19">
        <f t="shared" si="13"/>
        <v>231.74340270772404</v>
      </c>
      <c r="E57" s="19">
        <f t="shared" si="14"/>
        <v>4.6290294270981427</v>
      </c>
      <c r="F57" s="19">
        <f t="shared" si="15"/>
        <v>88.90132929138791</v>
      </c>
      <c r="G57" s="19">
        <f t="shared" si="16"/>
        <v>557.58492818945228</v>
      </c>
      <c r="H57" s="19">
        <f t="shared" si="17"/>
        <v>1538.7466404314512</v>
      </c>
      <c r="L57" s="34"/>
    </row>
    <row r="58" spans="1:12" x14ac:dyDescent="0.3">
      <c r="A58" s="17">
        <v>2050</v>
      </c>
      <c r="B58" s="19">
        <f t="shared" si="11"/>
        <v>523.96591372900218</v>
      </c>
      <c r="C58" s="19">
        <f t="shared" si="12"/>
        <v>14.143854788676096</v>
      </c>
      <c r="D58" s="19">
        <f t="shared" si="13"/>
        <v>250.51502728879856</v>
      </c>
      <c r="E58" s="19">
        <f t="shared" si="14"/>
        <v>4.6290294270981427</v>
      </c>
      <c r="F58" s="19">
        <f t="shared" si="15"/>
        <v>88.90132929138791</v>
      </c>
      <c r="G58" s="19">
        <f t="shared" si="16"/>
        <v>585.66020375096207</v>
      </c>
      <c r="H58" s="19">
        <f t="shared" si="17"/>
        <v>1467.8153582759251</v>
      </c>
    </row>
    <row r="59" spans="1:12" x14ac:dyDescent="0.3">
      <c r="A59" s="8"/>
      <c r="L59" s="34"/>
    </row>
    <row r="60" spans="1:12" x14ac:dyDescent="0.3">
      <c r="A60" s="8"/>
      <c r="L60" s="34"/>
    </row>
    <row r="61" spans="1:12" x14ac:dyDescent="0.3">
      <c r="A61" s="11"/>
      <c r="L61" s="34"/>
    </row>
    <row r="62" spans="1:12" x14ac:dyDescent="0.3">
      <c r="A62" s="8"/>
      <c r="L62" s="34"/>
    </row>
    <row r="63" spans="1:12" x14ac:dyDescent="0.3">
      <c r="A63" s="8"/>
      <c r="L63" s="34"/>
    </row>
    <row r="64" spans="1:12" x14ac:dyDescent="0.3">
      <c r="A64" s="8"/>
      <c r="L64" s="34"/>
    </row>
    <row r="65" spans="1:12" x14ac:dyDescent="0.3">
      <c r="A65" s="8"/>
      <c r="L65" s="34"/>
    </row>
    <row r="66" spans="1:12" x14ac:dyDescent="0.3">
      <c r="A66" s="8"/>
      <c r="L66" s="34"/>
    </row>
    <row r="67" spans="1:12" x14ac:dyDescent="0.3">
      <c r="A67" s="8"/>
      <c r="L67" s="34"/>
    </row>
    <row r="68" spans="1:12" x14ac:dyDescent="0.3">
      <c r="A68" s="8"/>
      <c r="L68" s="34"/>
    </row>
    <row r="69" spans="1:12" x14ac:dyDescent="0.3">
      <c r="A69" s="8"/>
      <c r="L69" s="34"/>
    </row>
    <row r="70" spans="1:12" x14ac:dyDescent="0.3">
      <c r="A70" s="8"/>
      <c r="L70" s="34"/>
    </row>
    <row r="71" spans="1:12" x14ac:dyDescent="0.3">
      <c r="A71" s="11"/>
      <c r="L71" s="34"/>
    </row>
    <row r="72" spans="1:12" x14ac:dyDescent="0.3">
      <c r="A72" s="8"/>
      <c r="L72" s="34"/>
    </row>
    <row r="73" spans="1:12" x14ac:dyDescent="0.3">
      <c r="A73" s="8"/>
      <c r="L73" s="34"/>
    </row>
    <row r="74" spans="1:12" x14ac:dyDescent="0.3">
      <c r="A74" s="8"/>
      <c r="L74" s="34"/>
    </row>
    <row r="75" spans="1:12" x14ac:dyDescent="0.3">
      <c r="A75" s="8"/>
      <c r="L75" s="34"/>
    </row>
    <row r="76" spans="1:12" x14ac:dyDescent="0.3">
      <c r="A76" s="8"/>
      <c r="L76" s="34"/>
    </row>
    <row r="77" spans="1:12" x14ac:dyDescent="0.3">
      <c r="A77" s="8"/>
      <c r="L77" s="34"/>
    </row>
    <row r="78" spans="1:12" x14ac:dyDescent="0.3">
      <c r="A78" s="8"/>
      <c r="L78" s="34"/>
    </row>
    <row r="79" spans="1:12" x14ac:dyDescent="0.3">
      <c r="A79" s="8"/>
      <c r="L79" s="34"/>
    </row>
    <row r="80" spans="1:12" x14ac:dyDescent="0.3">
      <c r="A80" s="8"/>
      <c r="L80" s="34"/>
    </row>
    <row r="81" spans="1:12" x14ac:dyDescent="0.3">
      <c r="A81" s="8"/>
      <c r="L81" s="34"/>
    </row>
    <row r="82" spans="1:12" x14ac:dyDescent="0.3">
      <c r="A82" s="8"/>
      <c r="L82" s="34"/>
    </row>
    <row r="83" spans="1:12" x14ac:dyDescent="0.3">
      <c r="A83" s="8"/>
      <c r="L83" s="34"/>
    </row>
    <row r="84" spans="1:12" x14ac:dyDescent="0.3">
      <c r="A84" s="8"/>
      <c r="L84" s="34"/>
    </row>
    <row r="85" spans="1:12" x14ac:dyDescent="0.3">
      <c r="A85" s="8"/>
      <c r="L85" s="34"/>
    </row>
    <row r="86" spans="1:12" x14ac:dyDescent="0.3">
      <c r="A86" s="8"/>
      <c r="L86" s="34"/>
    </row>
    <row r="87" spans="1:12" x14ac:dyDescent="0.3">
      <c r="A87" s="8"/>
      <c r="L87" s="34"/>
    </row>
    <row r="88" spans="1:12" x14ac:dyDescent="0.3">
      <c r="A88" s="8"/>
      <c r="L88" s="34"/>
    </row>
    <row r="89" spans="1:12" x14ac:dyDescent="0.3">
      <c r="A89" s="8"/>
      <c r="L89" s="34"/>
    </row>
    <row r="90" spans="1:12" x14ac:dyDescent="0.3">
      <c r="A90" s="8"/>
      <c r="L90" s="34"/>
    </row>
    <row r="91" spans="1:12" x14ac:dyDescent="0.3">
      <c r="A91" s="8"/>
      <c r="L91" s="34"/>
    </row>
    <row r="92" spans="1:12" x14ac:dyDescent="0.3">
      <c r="A92" s="8"/>
      <c r="L92" s="34"/>
    </row>
    <row r="93" spans="1:12" x14ac:dyDescent="0.3">
      <c r="A93" s="8"/>
      <c r="L93" s="34"/>
    </row>
    <row r="94" spans="1:12" x14ac:dyDescent="0.3">
      <c r="A94" s="8"/>
      <c r="L94" s="34"/>
    </row>
    <row r="95" spans="1:12" x14ac:dyDescent="0.3">
      <c r="A95" s="8"/>
      <c r="L95" s="34"/>
    </row>
    <row r="96" spans="1:12" x14ac:dyDescent="0.3">
      <c r="A96" s="11"/>
      <c r="L96" s="34"/>
    </row>
    <row r="97" spans="1:12" x14ac:dyDescent="0.3">
      <c r="A97" s="8"/>
      <c r="L97" s="34"/>
    </row>
    <row r="98" spans="1:12" x14ac:dyDescent="0.3">
      <c r="A98" s="8"/>
      <c r="L98" s="34"/>
    </row>
    <row r="99" spans="1:12" x14ac:dyDescent="0.3">
      <c r="A99" s="8"/>
      <c r="L99" s="34"/>
    </row>
    <row r="100" spans="1:12" x14ac:dyDescent="0.3">
      <c r="A100" s="8"/>
      <c r="L100" s="34"/>
    </row>
    <row r="101" spans="1:12" x14ac:dyDescent="0.3">
      <c r="A101" s="8"/>
      <c r="L101" s="34"/>
    </row>
    <row r="102" spans="1:12" x14ac:dyDescent="0.3">
      <c r="A102" s="8"/>
      <c r="L102" s="34"/>
    </row>
    <row r="103" spans="1:12" x14ac:dyDescent="0.3">
      <c r="A103" s="8"/>
      <c r="L103" s="34"/>
    </row>
    <row r="104" spans="1:12" x14ac:dyDescent="0.3">
      <c r="A104" s="8"/>
      <c r="L104" s="34"/>
    </row>
    <row r="105" spans="1:12" x14ac:dyDescent="0.3">
      <c r="A105" s="8"/>
      <c r="L105" s="34"/>
    </row>
    <row r="106" spans="1:12" x14ac:dyDescent="0.3">
      <c r="A106" s="8"/>
      <c r="L106" s="34"/>
    </row>
    <row r="107" spans="1:12" x14ac:dyDescent="0.3">
      <c r="A107" s="11"/>
      <c r="L107" s="34"/>
    </row>
    <row r="108" spans="1:12" x14ac:dyDescent="0.3">
      <c r="A108" s="8"/>
      <c r="L108" s="34"/>
    </row>
    <row r="109" spans="1:12" x14ac:dyDescent="0.3">
      <c r="A109" s="8"/>
      <c r="L109" s="34"/>
    </row>
    <row r="110" spans="1:12" x14ac:dyDescent="0.3">
      <c r="A110" s="8"/>
      <c r="L110" s="34"/>
    </row>
    <row r="111" spans="1:12" x14ac:dyDescent="0.3">
      <c r="A111" s="8"/>
      <c r="L111" s="34"/>
    </row>
    <row r="112" spans="1:12" x14ac:dyDescent="0.3">
      <c r="A112" s="8"/>
      <c r="L112" s="34"/>
    </row>
    <row r="113" spans="1:12" x14ac:dyDescent="0.3">
      <c r="A113" s="8"/>
      <c r="L113" s="34"/>
    </row>
    <row r="114" spans="1:12" x14ac:dyDescent="0.3">
      <c r="A114" s="8"/>
      <c r="L114" s="34"/>
    </row>
    <row r="115" spans="1:12" x14ac:dyDescent="0.3">
      <c r="A115" s="8"/>
      <c r="L115" s="34"/>
    </row>
    <row r="116" spans="1:12" x14ac:dyDescent="0.3">
      <c r="A116" s="8"/>
      <c r="L116" s="34"/>
    </row>
    <row r="117" spans="1:12" x14ac:dyDescent="0.3">
      <c r="A117" s="8"/>
      <c r="L117" s="34"/>
    </row>
    <row r="118" spans="1:12" x14ac:dyDescent="0.3">
      <c r="A118" s="8"/>
      <c r="L118" s="34"/>
    </row>
    <row r="119" spans="1:12" x14ac:dyDescent="0.3">
      <c r="A119" s="8"/>
      <c r="L119" s="34"/>
    </row>
    <row r="120" spans="1:12" x14ac:dyDescent="0.3">
      <c r="A120" s="8"/>
      <c r="L120" s="34"/>
    </row>
    <row r="121" spans="1:12" x14ac:dyDescent="0.3">
      <c r="A121" s="8"/>
      <c r="L121" s="34"/>
    </row>
    <row r="122" spans="1:12" x14ac:dyDescent="0.3">
      <c r="A122" s="8"/>
      <c r="L122" s="34"/>
    </row>
    <row r="123" spans="1:12" x14ac:dyDescent="0.3">
      <c r="A123" s="8"/>
      <c r="L123" s="34"/>
    </row>
    <row r="124" spans="1:12" x14ac:dyDescent="0.3">
      <c r="A124" s="8"/>
      <c r="L124" s="34"/>
    </row>
    <row r="125" spans="1:12" x14ac:dyDescent="0.3">
      <c r="A125" s="8"/>
      <c r="L125" s="34"/>
    </row>
    <row r="126" spans="1:12" x14ac:dyDescent="0.3">
      <c r="A126" s="8"/>
      <c r="L126" s="34"/>
    </row>
    <row r="127" spans="1:12" x14ac:dyDescent="0.3">
      <c r="A127" s="8"/>
      <c r="L127" s="34"/>
    </row>
    <row r="128" spans="1:12" x14ac:dyDescent="0.3">
      <c r="A128" s="8"/>
      <c r="L128" s="34"/>
    </row>
    <row r="129" spans="1:12" x14ac:dyDescent="0.3">
      <c r="A129" s="8"/>
      <c r="L129" s="34"/>
    </row>
    <row r="130" spans="1:12" x14ac:dyDescent="0.3">
      <c r="A130" s="8"/>
      <c r="L130" s="34"/>
    </row>
    <row r="131" spans="1:12" x14ac:dyDescent="0.3">
      <c r="A131" s="8"/>
      <c r="L131" s="34"/>
    </row>
    <row r="132" spans="1:12" x14ac:dyDescent="0.3">
      <c r="A132" s="8"/>
      <c r="L132" s="34"/>
    </row>
    <row r="133" spans="1:12" x14ac:dyDescent="0.3">
      <c r="A133" s="8"/>
      <c r="L133" s="34"/>
    </row>
    <row r="134" spans="1:12" x14ac:dyDescent="0.3">
      <c r="A134" s="8"/>
      <c r="L134" s="34"/>
    </row>
    <row r="135" spans="1:12" x14ac:dyDescent="0.3">
      <c r="A135" s="8"/>
      <c r="L135" s="34"/>
    </row>
    <row r="136" spans="1:12" x14ac:dyDescent="0.3">
      <c r="A136" s="8"/>
      <c r="L136" s="34"/>
    </row>
    <row r="137" spans="1:12" x14ac:dyDescent="0.3">
      <c r="A137" s="8"/>
      <c r="L137" s="34"/>
    </row>
    <row r="138" spans="1:12" x14ac:dyDescent="0.3">
      <c r="A138" s="8"/>
      <c r="L138" s="34"/>
    </row>
    <row r="139" spans="1:12" x14ac:dyDescent="0.3">
      <c r="A139" s="8"/>
      <c r="L139" s="34"/>
    </row>
    <row r="140" spans="1:12" x14ac:dyDescent="0.3">
      <c r="A140" s="8"/>
      <c r="L140" s="34"/>
    </row>
    <row r="141" spans="1:12" x14ac:dyDescent="0.3">
      <c r="A141" s="8"/>
      <c r="L141" s="34"/>
    </row>
    <row r="142" spans="1:12" x14ac:dyDescent="0.3">
      <c r="A142" s="8"/>
      <c r="L142" s="34"/>
    </row>
    <row r="143" spans="1:12" x14ac:dyDescent="0.3">
      <c r="A143" s="8"/>
      <c r="L143" s="34"/>
    </row>
    <row r="144" spans="1:12" x14ac:dyDescent="0.3">
      <c r="A144" s="8"/>
      <c r="L144" s="34"/>
    </row>
    <row r="145" spans="1:12" x14ac:dyDescent="0.3">
      <c r="A145" s="8"/>
      <c r="L145" s="34"/>
    </row>
    <row r="146" spans="1:12" x14ac:dyDescent="0.3">
      <c r="A146" s="8"/>
      <c r="L146" s="34"/>
    </row>
    <row r="147" spans="1:12" x14ac:dyDescent="0.3">
      <c r="A147" s="8"/>
      <c r="L147" s="34"/>
    </row>
    <row r="148" spans="1:12" x14ac:dyDescent="0.3">
      <c r="A148" s="8"/>
      <c r="L148" s="34"/>
    </row>
    <row r="149" spans="1:12" x14ac:dyDescent="0.3">
      <c r="A149" s="8"/>
      <c r="L149" s="34"/>
    </row>
    <row r="150" spans="1:12" x14ac:dyDescent="0.3">
      <c r="A150" s="8"/>
      <c r="L150" s="34"/>
    </row>
    <row r="151" spans="1:12" x14ac:dyDescent="0.3">
      <c r="A151" s="8"/>
      <c r="L151" s="34"/>
    </row>
    <row r="152" spans="1:12" x14ac:dyDescent="0.3">
      <c r="A152" s="8"/>
      <c r="L152" s="34"/>
    </row>
    <row r="153" spans="1:12" x14ac:dyDescent="0.3">
      <c r="A153" s="8"/>
      <c r="L153" s="34"/>
    </row>
    <row r="154" spans="1:12" x14ac:dyDescent="0.3">
      <c r="A154" s="8"/>
      <c r="L154" s="34"/>
    </row>
    <row r="155" spans="1:12" x14ac:dyDescent="0.3">
      <c r="A155" s="8"/>
      <c r="L155" s="34"/>
    </row>
    <row r="156" spans="1:12" x14ac:dyDescent="0.3">
      <c r="A156" s="8"/>
      <c r="L156" s="34"/>
    </row>
    <row r="157" spans="1:12" x14ac:dyDescent="0.3">
      <c r="A157" s="8"/>
      <c r="L157" s="34"/>
    </row>
    <row r="158" spans="1:12" x14ac:dyDescent="0.3">
      <c r="A158" s="8"/>
      <c r="L158" s="34"/>
    </row>
    <row r="159" spans="1:12" x14ac:dyDescent="0.3">
      <c r="A159" s="8"/>
      <c r="L159" s="34"/>
    </row>
    <row r="160" spans="1:12" x14ac:dyDescent="0.3">
      <c r="A160" s="8"/>
      <c r="L160" s="34"/>
    </row>
    <row r="161" spans="1:12" x14ac:dyDescent="0.3">
      <c r="A161" s="8"/>
      <c r="L161" s="34"/>
    </row>
    <row r="162" spans="1:12" x14ac:dyDescent="0.3">
      <c r="A162" s="8"/>
      <c r="L162" s="34"/>
    </row>
    <row r="163" spans="1:12" x14ac:dyDescent="0.3">
      <c r="A163" s="8"/>
      <c r="L163" s="34"/>
    </row>
    <row r="164" spans="1:12" x14ac:dyDescent="0.3">
      <c r="A164" s="8"/>
      <c r="L164" s="34"/>
    </row>
    <row r="165" spans="1:12" x14ac:dyDescent="0.3">
      <c r="A165" s="8"/>
      <c r="L165" s="34"/>
    </row>
    <row r="166" spans="1:12" x14ac:dyDescent="0.3">
      <c r="A166" s="8"/>
      <c r="L166" s="34"/>
    </row>
    <row r="167" spans="1:12" x14ac:dyDescent="0.3">
      <c r="A167" s="8"/>
      <c r="L167" s="34"/>
    </row>
    <row r="168" spans="1:12" x14ac:dyDescent="0.3">
      <c r="A168" s="8"/>
      <c r="L168" s="34"/>
    </row>
    <row r="169" spans="1:12" x14ac:dyDescent="0.3">
      <c r="A169" s="8"/>
      <c r="L169" s="34"/>
    </row>
    <row r="170" spans="1:12" x14ac:dyDescent="0.3">
      <c r="A170" s="8"/>
      <c r="L170" s="34"/>
    </row>
    <row r="171" spans="1:12" x14ac:dyDescent="0.3">
      <c r="A171" s="8"/>
      <c r="L171" s="34"/>
    </row>
    <row r="172" spans="1:12" x14ac:dyDescent="0.3">
      <c r="A172" s="8"/>
      <c r="L172" s="34"/>
    </row>
    <row r="173" spans="1:12" x14ac:dyDescent="0.3">
      <c r="A173" s="8"/>
      <c r="L173" s="34"/>
    </row>
    <row r="174" spans="1:12" x14ac:dyDescent="0.3">
      <c r="A174" s="8"/>
      <c r="L174" s="34"/>
    </row>
    <row r="175" spans="1:12" x14ac:dyDescent="0.3">
      <c r="A175" s="8"/>
      <c r="L175" s="34"/>
    </row>
    <row r="176" spans="1:12" x14ac:dyDescent="0.3">
      <c r="A176" s="8"/>
      <c r="L176" s="34"/>
    </row>
    <row r="177" spans="1:12" x14ac:dyDescent="0.3">
      <c r="A177" s="8"/>
      <c r="L177" s="34"/>
    </row>
    <row r="178" spans="1:12" x14ac:dyDescent="0.3">
      <c r="A178" s="8"/>
      <c r="L178" s="34"/>
    </row>
    <row r="179" spans="1:12" x14ac:dyDescent="0.3">
      <c r="A179" s="8"/>
      <c r="L179" s="34"/>
    </row>
    <row r="180" spans="1:12" x14ac:dyDescent="0.3">
      <c r="A180" s="8"/>
      <c r="L180" s="34"/>
    </row>
    <row r="181" spans="1:12" x14ac:dyDescent="0.3">
      <c r="A181" s="8"/>
      <c r="L181" s="34"/>
    </row>
    <row r="182" spans="1:12" x14ac:dyDescent="0.3">
      <c r="A182" s="8"/>
      <c r="L182" s="34"/>
    </row>
    <row r="183" spans="1:12" x14ac:dyDescent="0.3">
      <c r="A183" s="8"/>
      <c r="L183" s="34"/>
    </row>
    <row r="184" spans="1:12" x14ac:dyDescent="0.3">
      <c r="A184" s="8"/>
      <c r="L184" s="34"/>
    </row>
    <row r="185" spans="1:12" x14ac:dyDescent="0.3">
      <c r="A185" s="8"/>
      <c r="L185" s="34"/>
    </row>
    <row r="186" spans="1:12" x14ac:dyDescent="0.3">
      <c r="A186" s="8"/>
      <c r="L186" s="34"/>
    </row>
    <row r="187" spans="1:12" x14ac:dyDescent="0.3">
      <c r="A187" s="8"/>
      <c r="L187" s="34"/>
    </row>
    <row r="188" spans="1:12" x14ac:dyDescent="0.3">
      <c r="A188" s="8"/>
      <c r="L188" s="34"/>
    </row>
    <row r="189" spans="1:12" x14ac:dyDescent="0.3">
      <c r="A189" s="8"/>
      <c r="L189" s="34"/>
    </row>
    <row r="190" spans="1:12" x14ac:dyDescent="0.3">
      <c r="A190" s="8"/>
      <c r="L190" s="34"/>
    </row>
    <row r="191" spans="1:12" x14ac:dyDescent="0.3">
      <c r="A191" s="8"/>
      <c r="L191" s="34"/>
    </row>
    <row r="192" spans="1:12" x14ac:dyDescent="0.3">
      <c r="A192" s="8"/>
      <c r="L192" s="34"/>
    </row>
    <row r="193" spans="1:12" x14ac:dyDescent="0.3">
      <c r="A193" s="8"/>
      <c r="L193" s="34"/>
    </row>
    <row r="194" spans="1:12" x14ac:dyDescent="0.3">
      <c r="A194" s="8"/>
      <c r="L194" s="34"/>
    </row>
    <row r="195" spans="1:12" x14ac:dyDescent="0.3">
      <c r="A195" s="8"/>
      <c r="L195" s="34"/>
    </row>
    <row r="196" spans="1:12" x14ac:dyDescent="0.3">
      <c r="A196" s="8"/>
      <c r="L196" s="34"/>
    </row>
    <row r="197" spans="1:12" x14ac:dyDescent="0.3">
      <c r="A197" s="8"/>
      <c r="L197" s="34"/>
    </row>
    <row r="198" spans="1:12" x14ac:dyDescent="0.3">
      <c r="A198" s="8"/>
      <c r="L198" s="34"/>
    </row>
    <row r="199" spans="1:12" x14ac:dyDescent="0.3">
      <c r="A199" s="8"/>
      <c r="L199" s="34"/>
    </row>
    <row r="200" spans="1:12" x14ac:dyDescent="0.3">
      <c r="A200" s="8"/>
      <c r="L200" s="34"/>
    </row>
    <row r="201" spans="1:12" x14ac:dyDescent="0.3">
      <c r="A201" s="8"/>
      <c r="L201" s="34"/>
    </row>
    <row r="202" spans="1:12" x14ac:dyDescent="0.3">
      <c r="A202" s="8"/>
      <c r="L202" s="34"/>
    </row>
    <row r="203" spans="1:12" x14ac:dyDescent="0.3">
      <c r="A203" s="8"/>
      <c r="L203" s="34"/>
    </row>
    <row r="204" spans="1:12" x14ac:dyDescent="0.3">
      <c r="A204" s="8"/>
      <c r="L204" s="34"/>
    </row>
    <row r="205" spans="1:12" x14ac:dyDescent="0.3">
      <c r="A205" s="8"/>
      <c r="L205" s="34"/>
    </row>
    <row r="206" spans="1:12" x14ac:dyDescent="0.3">
      <c r="A206" s="8"/>
      <c r="L206" s="34"/>
    </row>
    <row r="207" spans="1:12" x14ac:dyDescent="0.3">
      <c r="A207" s="8"/>
      <c r="L207" s="34"/>
    </row>
    <row r="208" spans="1:12" x14ac:dyDescent="0.3">
      <c r="A208" s="8"/>
      <c r="L208" s="34"/>
    </row>
    <row r="209" spans="1:12" x14ac:dyDescent="0.3">
      <c r="A209" s="8"/>
      <c r="L209" s="34"/>
    </row>
    <row r="210" spans="1:12" x14ac:dyDescent="0.3">
      <c r="A210" s="8"/>
      <c r="L210" s="34"/>
    </row>
    <row r="211" spans="1:12" x14ac:dyDescent="0.3">
      <c r="A211" s="8"/>
      <c r="L211" s="34"/>
    </row>
    <row r="212" spans="1:12" x14ac:dyDescent="0.3">
      <c r="A212" s="8"/>
      <c r="L212" s="34"/>
    </row>
    <row r="213" spans="1:12" x14ac:dyDescent="0.3">
      <c r="A213" s="8"/>
      <c r="L213" s="34"/>
    </row>
    <row r="214" spans="1:12" x14ac:dyDescent="0.3">
      <c r="A214" s="8"/>
      <c r="L214" s="34"/>
    </row>
    <row r="215" spans="1:12" x14ac:dyDescent="0.3">
      <c r="A215" s="8"/>
      <c r="L215" s="34"/>
    </row>
    <row r="216" spans="1:12" x14ac:dyDescent="0.3">
      <c r="A216" s="8"/>
      <c r="L216" s="34"/>
    </row>
    <row r="217" spans="1:12" x14ac:dyDescent="0.3">
      <c r="A217" s="8"/>
      <c r="L217" s="34"/>
    </row>
    <row r="218" spans="1:12" x14ac:dyDescent="0.3">
      <c r="A218" s="8"/>
      <c r="L218" s="34"/>
    </row>
    <row r="219" spans="1:12" x14ac:dyDescent="0.3">
      <c r="A219" s="8"/>
      <c r="L219" s="34"/>
    </row>
    <row r="220" spans="1:12" x14ac:dyDescent="0.3">
      <c r="A220" s="8"/>
      <c r="L220" s="34"/>
    </row>
    <row r="221" spans="1:12" x14ac:dyDescent="0.3">
      <c r="A221" s="8"/>
      <c r="L221" s="34"/>
    </row>
    <row r="222" spans="1:12" x14ac:dyDescent="0.3">
      <c r="A222" s="8"/>
      <c r="L222" s="34"/>
    </row>
    <row r="223" spans="1:12" x14ac:dyDescent="0.3">
      <c r="A223" s="8"/>
      <c r="L223" s="34"/>
    </row>
    <row r="224" spans="1:12" x14ac:dyDescent="0.3">
      <c r="A224" s="8"/>
      <c r="L224" s="34"/>
    </row>
    <row r="225" spans="1:12" x14ac:dyDescent="0.3">
      <c r="A225" s="8"/>
      <c r="L225" s="34"/>
    </row>
    <row r="226" spans="1:12" x14ac:dyDescent="0.3">
      <c r="A226" s="8"/>
      <c r="L226" s="34"/>
    </row>
    <row r="227" spans="1:12" x14ac:dyDescent="0.3">
      <c r="A227" s="8"/>
      <c r="L227" s="34"/>
    </row>
    <row r="228" spans="1:12" x14ac:dyDescent="0.3">
      <c r="A228" s="8"/>
      <c r="L228" s="34"/>
    </row>
    <row r="229" spans="1:12" x14ac:dyDescent="0.3">
      <c r="A229" s="8"/>
      <c r="L229" s="34"/>
    </row>
    <row r="230" spans="1:12" x14ac:dyDescent="0.3">
      <c r="A230" s="8"/>
      <c r="L230" s="34"/>
    </row>
    <row r="231" spans="1:12" x14ac:dyDescent="0.3">
      <c r="A231" s="8"/>
      <c r="L231" s="34"/>
    </row>
    <row r="232" spans="1:12" x14ac:dyDescent="0.3">
      <c r="A232" s="8"/>
      <c r="L232" s="34"/>
    </row>
    <row r="233" spans="1:12" x14ac:dyDescent="0.3">
      <c r="A233" s="8"/>
      <c r="L233" s="34"/>
    </row>
    <row r="234" spans="1:12" x14ac:dyDescent="0.3">
      <c r="A234" s="8"/>
      <c r="L234" s="34"/>
    </row>
    <row r="235" spans="1:12" x14ac:dyDescent="0.3">
      <c r="A235" s="8"/>
      <c r="L235" s="34"/>
    </row>
    <row r="236" spans="1:12" x14ac:dyDescent="0.3">
      <c r="A236" s="8"/>
      <c r="L236" s="34"/>
    </row>
    <row r="237" spans="1:12" x14ac:dyDescent="0.3">
      <c r="A237" s="8"/>
      <c r="L237" s="34"/>
    </row>
    <row r="238" spans="1:12" x14ac:dyDescent="0.3">
      <c r="A238" s="8"/>
      <c r="L238" s="34"/>
    </row>
    <row r="239" spans="1:12" x14ac:dyDescent="0.3">
      <c r="A239" s="8"/>
      <c r="L239" s="34"/>
    </row>
    <row r="240" spans="1:12" x14ac:dyDescent="0.3">
      <c r="A240" s="8"/>
      <c r="L240" s="34"/>
    </row>
    <row r="241" spans="1:12" x14ac:dyDescent="0.3">
      <c r="A241" s="8"/>
      <c r="L241" s="34"/>
    </row>
    <row r="242" spans="1:12" x14ac:dyDescent="0.3">
      <c r="A242" s="8"/>
      <c r="L242" s="34"/>
    </row>
    <row r="243" spans="1:12" x14ac:dyDescent="0.3">
      <c r="A243" s="8"/>
      <c r="L243" s="34"/>
    </row>
    <row r="244" spans="1:12" x14ac:dyDescent="0.3">
      <c r="A244" s="8"/>
      <c r="L244" s="34"/>
    </row>
    <row r="245" spans="1:12" x14ac:dyDescent="0.3">
      <c r="A245" s="8"/>
      <c r="L245" s="34"/>
    </row>
    <row r="246" spans="1:12" x14ac:dyDescent="0.3">
      <c r="A246" s="8"/>
      <c r="L246" s="34"/>
    </row>
    <row r="247" spans="1:12" x14ac:dyDescent="0.3">
      <c r="A247" s="8"/>
      <c r="L247" s="34"/>
    </row>
    <row r="248" spans="1:12" x14ac:dyDescent="0.3">
      <c r="A248" s="8"/>
      <c r="L248" s="34"/>
    </row>
    <row r="249" spans="1:12" x14ac:dyDescent="0.3">
      <c r="A249" s="8"/>
      <c r="L249" s="34"/>
    </row>
    <row r="250" spans="1:12" x14ac:dyDescent="0.3">
      <c r="A250" s="8"/>
      <c r="L250" s="34"/>
    </row>
    <row r="251" spans="1:12" x14ac:dyDescent="0.3">
      <c r="A251" s="8"/>
      <c r="L251" s="34"/>
    </row>
    <row r="252" spans="1:12" x14ac:dyDescent="0.3">
      <c r="A252" s="8"/>
      <c r="L252" s="34"/>
    </row>
    <row r="253" spans="1:12" x14ac:dyDescent="0.3">
      <c r="A253" s="8"/>
      <c r="L253" s="34"/>
    </row>
    <row r="254" spans="1:12" x14ac:dyDescent="0.3">
      <c r="A254" s="8"/>
      <c r="L254" s="34"/>
    </row>
    <row r="255" spans="1:12" x14ac:dyDescent="0.3">
      <c r="A255" s="8"/>
      <c r="L255" s="34"/>
    </row>
    <row r="256" spans="1:12" x14ac:dyDescent="0.3">
      <c r="A256" s="8"/>
      <c r="L256" s="34"/>
    </row>
    <row r="257" spans="1:12" x14ac:dyDescent="0.3">
      <c r="A257" s="8"/>
      <c r="L257" s="34"/>
    </row>
    <row r="258" spans="1:12" x14ac:dyDescent="0.3">
      <c r="A258" s="8"/>
      <c r="L258" s="34"/>
    </row>
    <row r="259" spans="1:12" x14ac:dyDescent="0.3">
      <c r="A259" s="8"/>
      <c r="L259" s="34"/>
    </row>
    <row r="260" spans="1:12" x14ac:dyDescent="0.3">
      <c r="A260" s="8"/>
      <c r="L260" s="34"/>
    </row>
    <row r="261" spans="1:12" x14ac:dyDescent="0.3">
      <c r="A261" s="8"/>
      <c r="L261" s="34"/>
    </row>
    <row r="262" spans="1:12" x14ac:dyDescent="0.3">
      <c r="A262" s="8"/>
      <c r="L262" s="34"/>
    </row>
    <row r="263" spans="1:12" x14ac:dyDescent="0.3">
      <c r="A263" s="8"/>
      <c r="L263" s="34"/>
    </row>
    <row r="264" spans="1:12" x14ac:dyDescent="0.3">
      <c r="A264" s="8"/>
      <c r="L264" s="34"/>
    </row>
    <row r="265" spans="1:12" x14ac:dyDescent="0.3">
      <c r="A265" s="8"/>
      <c r="L265" s="34"/>
    </row>
    <row r="266" spans="1:12" x14ac:dyDescent="0.3">
      <c r="A266" s="8"/>
      <c r="L266" s="34"/>
    </row>
    <row r="267" spans="1:12" x14ac:dyDescent="0.3">
      <c r="A267" s="8"/>
      <c r="L267" s="34"/>
    </row>
    <row r="268" spans="1:12" x14ac:dyDescent="0.3">
      <c r="A268" s="8"/>
      <c r="L268" s="34"/>
    </row>
    <row r="269" spans="1:12" x14ac:dyDescent="0.3">
      <c r="A269" s="8"/>
      <c r="L269" s="34"/>
    </row>
    <row r="270" spans="1:12" x14ac:dyDescent="0.3">
      <c r="A270" s="8"/>
      <c r="L270" s="34"/>
    </row>
    <row r="271" spans="1:12" x14ac:dyDescent="0.3">
      <c r="A271" s="8"/>
      <c r="L271" s="34"/>
    </row>
    <row r="272" spans="1:12" x14ac:dyDescent="0.3">
      <c r="A272" s="8"/>
      <c r="L272" s="34"/>
    </row>
    <row r="273" spans="1:12" x14ac:dyDescent="0.3">
      <c r="A273" s="8"/>
      <c r="L273" s="34"/>
    </row>
    <row r="274" spans="1:12" x14ac:dyDescent="0.3">
      <c r="A274" s="8"/>
      <c r="L274" s="34"/>
    </row>
    <row r="275" spans="1:12" x14ac:dyDescent="0.3">
      <c r="A275" s="8"/>
      <c r="L275" s="34"/>
    </row>
    <row r="276" spans="1:12" x14ac:dyDescent="0.3">
      <c r="A276" s="8"/>
      <c r="L276" s="34"/>
    </row>
    <row r="277" spans="1:12" x14ac:dyDescent="0.3">
      <c r="A277" s="8"/>
      <c r="L277" s="34"/>
    </row>
    <row r="278" spans="1:12" x14ac:dyDescent="0.3">
      <c r="A278" s="8"/>
      <c r="L278" s="34"/>
    </row>
    <row r="279" spans="1:12" x14ac:dyDescent="0.3">
      <c r="A279" s="8"/>
      <c r="L279" s="34"/>
    </row>
    <row r="280" spans="1:12" x14ac:dyDescent="0.3">
      <c r="A280" s="8"/>
      <c r="L280" s="34"/>
    </row>
    <row r="281" spans="1:12" x14ac:dyDescent="0.3">
      <c r="A281" s="8"/>
      <c r="L281" s="34"/>
    </row>
    <row r="282" spans="1:12" x14ac:dyDescent="0.3">
      <c r="A282" s="8"/>
      <c r="L282" s="34"/>
    </row>
    <row r="283" spans="1:12" x14ac:dyDescent="0.3">
      <c r="A283" s="8"/>
      <c r="L283" s="34"/>
    </row>
    <row r="284" spans="1:12" x14ac:dyDescent="0.3">
      <c r="A284" s="8"/>
      <c r="L284" s="34"/>
    </row>
    <row r="285" spans="1:12" x14ac:dyDescent="0.3">
      <c r="A285" s="8"/>
      <c r="L285" s="34"/>
    </row>
    <row r="286" spans="1:12" x14ac:dyDescent="0.3">
      <c r="A286" s="8"/>
      <c r="L286" s="34"/>
    </row>
    <row r="287" spans="1:12" x14ac:dyDescent="0.3">
      <c r="A287" s="8"/>
      <c r="L287" s="34"/>
    </row>
    <row r="288" spans="1:12" x14ac:dyDescent="0.3">
      <c r="A288" s="8"/>
      <c r="L288" s="34"/>
    </row>
    <row r="289" spans="1:12" x14ac:dyDescent="0.3">
      <c r="A289" s="8"/>
      <c r="L289" s="34"/>
    </row>
    <row r="290" spans="1:12" x14ac:dyDescent="0.3">
      <c r="A290" s="8"/>
      <c r="L290" s="34"/>
    </row>
    <row r="291" spans="1:12" x14ac:dyDescent="0.3">
      <c r="A291" s="8"/>
      <c r="L291" s="34"/>
    </row>
    <row r="292" spans="1:12" x14ac:dyDescent="0.3">
      <c r="A292" s="8"/>
      <c r="L292" s="34"/>
    </row>
    <row r="293" spans="1:12" x14ac:dyDescent="0.3">
      <c r="A293" s="8"/>
      <c r="L293" s="34"/>
    </row>
    <row r="294" spans="1:12" x14ac:dyDescent="0.3">
      <c r="A294" s="8"/>
      <c r="L294" s="34"/>
    </row>
    <row r="295" spans="1:12" x14ac:dyDescent="0.3">
      <c r="A295" s="8"/>
      <c r="L295" s="34"/>
    </row>
    <row r="296" spans="1:12" x14ac:dyDescent="0.3">
      <c r="A296" s="8"/>
      <c r="L296" s="34"/>
    </row>
    <row r="297" spans="1:12" x14ac:dyDescent="0.3">
      <c r="A297" s="8"/>
      <c r="L297" s="34"/>
    </row>
    <row r="298" spans="1:12" x14ac:dyDescent="0.3">
      <c r="A298" s="8"/>
      <c r="L298" s="34"/>
    </row>
    <row r="299" spans="1:12" x14ac:dyDescent="0.3">
      <c r="A299" s="8"/>
      <c r="L299" s="34"/>
    </row>
    <row r="300" spans="1:12" x14ac:dyDescent="0.3">
      <c r="A300" s="8"/>
      <c r="L300" s="34"/>
    </row>
    <row r="301" spans="1:12" x14ac:dyDescent="0.3">
      <c r="A301" s="8"/>
      <c r="L301" s="34"/>
    </row>
    <row r="302" spans="1:12" x14ac:dyDescent="0.3">
      <c r="A302" s="8"/>
      <c r="L302" s="34"/>
    </row>
    <row r="303" spans="1:12" x14ac:dyDescent="0.3">
      <c r="A303" s="8"/>
      <c r="L303" s="34"/>
    </row>
    <row r="304" spans="1:12" x14ac:dyDescent="0.3">
      <c r="A304" s="8"/>
      <c r="L304" s="34"/>
    </row>
    <row r="305" spans="1:12" x14ac:dyDescent="0.3">
      <c r="A305" s="8"/>
      <c r="L305" s="34"/>
    </row>
    <row r="306" spans="1:12" x14ac:dyDescent="0.3">
      <c r="A306" s="8"/>
      <c r="L306" s="34"/>
    </row>
    <row r="307" spans="1:12" x14ac:dyDescent="0.3">
      <c r="A307" s="8"/>
      <c r="L307" s="34"/>
    </row>
    <row r="308" spans="1:12" x14ac:dyDescent="0.3">
      <c r="A308" s="8"/>
      <c r="L308" s="34"/>
    </row>
    <row r="309" spans="1:12" x14ac:dyDescent="0.3">
      <c r="A309" s="8"/>
      <c r="L309" s="34"/>
    </row>
    <row r="310" spans="1:12" x14ac:dyDescent="0.3">
      <c r="A310" s="8"/>
      <c r="L310" s="34"/>
    </row>
    <row r="311" spans="1:12" x14ac:dyDescent="0.3">
      <c r="A311" s="8"/>
      <c r="L311" s="34"/>
    </row>
    <row r="312" spans="1:12" x14ac:dyDescent="0.3">
      <c r="A312" s="8"/>
      <c r="L312" s="34"/>
    </row>
    <row r="313" spans="1:12" x14ac:dyDescent="0.3">
      <c r="A313" s="8"/>
      <c r="L313" s="34"/>
    </row>
    <row r="314" spans="1:12" x14ac:dyDescent="0.3">
      <c r="A314" s="8"/>
      <c r="L314" s="34"/>
    </row>
    <row r="315" spans="1:12" x14ac:dyDescent="0.3">
      <c r="A315" s="8"/>
      <c r="L315" s="34"/>
    </row>
    <row r="316" spans="1:12" x14ac:dyDescent="0.3">
      <c r="A316" s="8"/>
      <c r="L316" s="34"/>
    </row>
    <row r="317" spans="1:12" x14ac:dyDescent="0.3">
      <c r="A317" s="8"/>
      <c r="L317" s="34"/>
    </row>
    <row r="318" spans="1:12" x14ac:dyDescent="0.3">
      <c r="A318" s="8"/>
      <c r="L318" s="34"/>
    </row>
    <row r="319" spans="1:12" x14ac:dyDescent="0.3">
      <c r="A319" s="8"/>
      <c r="L319" s="34"/>
    </row>
    <row r="320" spans="1:12" x14ac:dyDescent="0.3">
      <c r="A320" s="8"/>
      <c r="L320" s="34"/>
    </row>
    <row r="321" spans="1:12" x14ac:dyDescent="0.3">
      <c r="A321" s="8"/>
      <c r="L321" s="34"/>
    </row>
    <row r="322" spans="1:12" x14ac:dyDescent="0.3">
      <c r="A322" s="8"/>
      <c r="L322" s="34"/>
    </row>
    <row r="323" spans="1:12" x14ac:dyDescent="0.3">
      <c r="A323" s="8"/>
      <c r="L323" s="34"/>
    </row>
    <row r="324" spans="1:12" x14ac:dyDescent="0.3">
      <c r="A324" s="8"/>
      <c r="L324" s="34"/>
    </row>
    <row r="325" spans="1:12" x14ac:dyDescent="0.3">
      <c r="A325" s="8"/>
      <c r="L325" s="34"/>
    </row>
    <row r="326" spans="1:12" x14ac:dyDescent="0.3">
      <c r="A326" s="8"/>
      <c r="L326" s="34"/>
    </row>
    <row r="327" spans="1:12" x14ac:dyDescent="0.3">
      <c r="A327" s="8"/>
      <c r="L327" s="34"/>
    </row>
    <row r="328" spans="1:12" x14ac:dyDescent="0.3">
      <c r="A328" s="8"/>
      <c r="L328" s="34"/>
    </row>
    <row r="329" spans="1:12" x14ac:dyDescent="0.3">
      <c r="A329" s="8"/>
      <c r="L329" s="34"/>
    </row>
    <row r="330" spans="1:12" x14ac:dyDescent="0.3">
      <c r="A330" s="8"/>
      <c r="L330" s="34"/>
    </row>
    <row r="331" spans="1:12" x14ac:dyDescent="0.3">
      <c r="A331" s="8"/>
      <c r="L331" s="34"/>
    </row>
    <row r="332" spans="1:12" x14ac:dyDescent="0.3">
      <c r="A332" s="8"/>
      <c r="L332" s="34"/>
    </row>
    <row r="333" spans="1:12" x14ac:dyDescent="0.3">
      <c r="A333" s="8"/>
      <c r="L333" s="34"/>
    </row>
    <row r="334" spans="1:12" x14ac:dyDescent="0.3">
      <c r="A334" s="8"/>
      <c r="L334" s="34"/>
    </row>
    <row r="335" spans="1:12" x14ac:dyDescent="0.3">
      <c r="A335" s="8"/>
      <c r="L335" s="34"/>
    </row>
    <row r="336" spans="1:12" x14ac:dyDescent="0.3">
      <c r="A336" s="8"/>
      <c r="L336" s="34"/>
    </row>
    <row r="337" spans="1:13" x14ac:dyDescent="0.3">
      <c r="A337" s="8"/>
      <c r="L337" s="34"/>
    </row>
    <row r="338" spans="1:13" x14ac:dyDescent="0.3">
      <c r="A338" s="8"/>
      <c r="L338" s="34"/>
    </row>
    <row r="339" spans="1:13" x14ac:dyDescent="0.3">
      <c r="A339" s="8"/>
      <c r="L339" s="34"/>
    </row>
    <row r="340" spans="1:13" x14ac:dyDescent="0.3">
      <c r="A340" s="8"/>
      <c r="L340" s="34"/>
    </row>
    <row r="341" spans="1:13" x14ac:dyDescent="0.3">
      <c r="A341" s="8"/>
      <c r="L341" s="34"/>
    </row>
    <row r="342" spans="1:13" x14ac:dyDescent="0.3">
      <c r="A342" s="8"/>
      <c r="L342" s="34"/>
    </row>
    <row r="343" spans="1:13" x14ac:dyDescent="0.3">
      <c r="A343" s="8"/>
      <c r="L343" s="34"/>
    </row>
    <row r="344" spans="1:13" x14ac:dyDescent="0.3">
      <c r="A344" s="8"/>
      <c r="L344" s="34"/>
    </row>
    <row r="345" spans="1:13" x14ac:dyDescent="0.3">
      <c r="A345" s="8"/>
      <c r="L345" s="34"/>
    </row>
    <row r="346" spans="1:13" x14ac:dyDescent="0.3">
      <c r="A346" s="8"/>
      <c r="L346" s="34"/>
    </row>
    <row r="347" spans="1:13" x14ac:dyDescent="0.3">
      <c r="A347" s="8"/>
      <c r="L347" s="34"/>
    </row>
    <row r="348" spans="1:13" x14ac:dyDescent="0.3">
      <c r="A348" s="8"/>
      <c r="L348" s="35"/>
      <c r="M348" s="36"/>
    </row>
    <row r="349" spans="1:13" x14ac:dyDescent="0.3">
      <c r="A349" s="8"/>
    </row>
    <row r="350" spans="1:13" x14ac:dyDescent="0.3">
      <c r="A350" s="8"/>
    </row>
    <row r="351" spans="1:13" x14ac:dyDescent="0.3">
      <c r="A351" s="8"/>
    </row>
    <row r="352" spans="1:13" x14ac:dyDescent="0.3">
      <c r="A352" s="8"/>
    </row>
    <row r="353" spans="1:1" x14ac:dyDescent="0.3">
      <c r="A353" s="9"/>
    </row>
  </sheetData>
  <phoneticPr fontId="3" type="noConversion"/>
  <pageMargins left="0.7" right="0.7" top="0.75" bottom="0.75" header="0.3" footer="0.3"/>
  <legacy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EFE24-713D-4C3E-B693-9376AF051227}">
  <sheetPr>
    <tabColor rgb="FFFFC000"/>
  </sheetPr>
  <dimension ref="A2:S352"/>
  <sheetViews>
    <sheetView topLeftCell="A13" zoomScale="85" zoomScaleNormal="85" workbookViewId="0">
      <selection activeCell="B37" sqref="B37"/>
    </sheetView>
  </sheetViews>
  <sheetFormatPr defaultRowHeight="13.5" x14ac:dyDescent="0.3"/>
  <cols>
    <col min="1" max="1" width="21.46484375" customWidth="1"/>
    <col min="2" max="2" width="10.46484375" bestFit="1" customWidth="1"/>
    <col min="4" max="4" width="9.46484375" bestFit="1" customWidth="1"/>
    <col min="8" max="8" width="10.46484375" bestFit="1" customWidth="1"/>
    <col min="9" max="9" width="11.59765625" customWidth="1"/>
    <col min="13" max="13" width="11.59765625" customWidth="1"/>
    <col min="16" max="16" width="11.73046875" customWidth="1"/>
    <col min="17" max="17" width="12.265625" customWidth="1"/>
    <col min="18" max="18" width="13.1328125" customWidth="1"/>
  </cols>
  <sheetData>
    <row r="2" spans="1:17" x14ac:dyDescent="0.3">
      <c r="A2" s="8" t="s">
        <v>847</v>
      </c>
      <c r="I2" t="s">
        <v>837</v>
      </c>
      <c r="N2" t="s">
        <v>838</v>
      </c>
    </row>
    <row r="3" spans="1:17" x14ac:dyDescent="0.3">
      <c r="A3" s="8"/>
      <c r="B3" t="s">
        <v>835</v>
      </c>
      <c r="C3" t="s">
        <v>798</v>
      </c>
      <c r="D3" t="s">
        <v>833</v>
      </c>
      <c r="E3" t="s">
        <v>836</v>
      </c>
      <c r="F3" t="s">
        <v>849</v>
      </c>
      <c r="G3" t="s">
        <v>848</v>
      </c>
      <c r="I3" t="s">
        <v>835</v>
      </c>
      <c r="J3" t="s">
        <v>798</v>
      </c>
      <c r="K3" t="s">
        <v>833</v>
      </c>
      <c r="L3" t="s">
        <v>836</v>
      </c>
      <c r="N3" t="s">
        <v>835</v>
      </c>
      <c r="O3" t="s">
        <v>798</v>
      </c>
      <c r="P3" t="s">
        <v>833</v>
      </c>
      <c r="Q3" t="s">
        <v>839</v>
      </c>
    </row>
    <row r="4" spans="1:17" x14ac:dyDescent="0.3">
      <c r="A4" s="8">
        <v>2017</v>
      </c>
      <c r="B4" s="9">
        <v>183.1</v>
      </c>
      <c r="C4" s="9">
        <v>15.4</v>
      </c>
      <c r="D4" s="9">
        <v>9.8000000000000007</v>
      </c>
      <c r="E4" s="9">
        <f>SUM(B4:D4)</f>
        <v>208.3</v>
      </c>
      <c r="F4" s="58">
        <f>SUM(B4:C4)</f>
        <v>198.5</v>
      </c>
      <c r="G4" s="14">
        <f>C4/(B4+C4)</f>
        <v>7.758186397984887E-2</v>
      </c>
      <c r="H4" s="14"/>
      <c r="N4" s="53">
        <v>0.04</v>
      </c>
      <c r="O4" s="53">
        <v>0.06</v>
      </c>
      <c r="P4" s="53">
        <v>0.125</v>
      </c>
      <c r="Q4" s="52">
        <f>((E4+L5)-E5)/E4</f>
        <v>2.5972155544887302E-2</v>
      </c>
    </row>
    <row r="5" spans="1:17" x14ac:dyDescent="0.3">
      <c r="A5" s="8">
        <v>2018</v>
      </c>
      <c r="B5" s="19">
        <f t="shared" ref="B5:D7" si="0">B4*(1-N$4)+I5</f>
        <v>199.48599999999999</v>
      </c>
      <c r="C5" s="19">
        <f>C4*(1-O$4)+J5</f>
        <v>17.0366</v>
      </c>
      <c r="D5" s="19">
        <f t="shared" si="0"/>
        <v>10.414400000000001</v>
      </c>
      <c r="E5">
        <v>231</v>
      </c>
      <c r="F5" s="58">
        <f t="shared" ref="F5:F7" si="1">SUM(B5:C5)</f>
        <v>216.52259999999998</v>
      </c>
      <c r="G5" s="14">
        <f t="shared" ref="G5:G7" si="2">C5/(B5+C5)</f>
        <v>7.8682779534330366E-2</v>
      </c>
      <c r="H5" s="14"/>
      <c r="I5" s="55">
        <v>23.71</v>
      </c>
      <c r="J5" s="51">
        <f>1.895+0.6656</f>
        <v>2.5606</v>
      </c>
      <c r="K5" s="19">
        <f>4.4-J5</f>
        <v>1.8394000000000004</v>
      </c>
      <c r="L5" s="19">
        <f>SUM(I5:K5)</f>
        <v>28.110000000000003</v>
      </c>
    </row>
    <row r="6" spans="1:17" x14ac:dyDescent="0.3">
      <c r="A6" s="8">
        <v>2019</v>
      </c>
      <c r="B6" s="19">
        <f t="shared" si="0"/>
        <v>212.90655999999998</v>
      </c>
      <c r="C6" s="19">
        <f>C5*(1-O$4)+J6</f>
        <v>18.516808545454545</v>
      </c>
      <c r="D6" s="19">
        <f t="shared" si="0"/>
        <v>10.910195454545455</v>
      </c>
      <c r="E6" s="19">
        <f>SUM(B6:D6)</f>
        <v>242.333564</v>
      </c>
      <c r="F6" s="58">
        <f t="shared" si="1"/>
        <v>231.42336854545454</v>
      </c>
      <c r="G6" s="14">
        <f t="shared" si="2"/>
        <v>8.0012699935346432E-2</v>
      </c>
      <c r="H6" s="14"/>
      <c r="I6" s="55">
        <v>21.4</v>
      </c>
      <c r="J6" s="51">
        <f>4.3*(J5/4.4)</f>
        <v>2.5024045454545449</v>
      </c>
      <c r="K6" s="51">
        <f>4.3*(K5/4.4)</f>
        <v>1.7975954545454547</v>
      </c>
      <c r="L6" s="19">
        <f>SUM(I6:K6)</f>
        <v>25.7</v>
      </c>
      <c r="N6" t="s">
        <v>840</v>
      </c>
      <c r="P6" t="s">
        <v>841</v>
      </c>
      <c r="Q6" s="9">
        <v>0.66559999999999997</v>
      </c>
    </row>
    <row r="7" spans="1:17" x14ac:dyDescent="0.3">
      <c r="A7" s="8">
        <v>2020</v>
      </c>
      <c r="B7" s="19">
        <f t="shared" si="0"/>
        <v>227.39029759999997</v>
      </c>
      <c r="C7" s="19">
        <f>C6*(1-O$4)+J7</f>
        <v>20.005800032727272</v>
      </c>
      <c r="D7" s="19">
        <f t="shared" si="0"/>
        <v>11.446421022727273</v>
      </c>
      <c r="E7" s="19">
        <f>SUM(B7:D7)</f>
        <v>258.84251865545451</v>
      </c>
      <c r="F7" s="58">
        <f t="shared" si="1"/>
        <v>247.39609763272725</v>
      </c>
      <c r="G7" s="14">
        <f t="shared" si="2"/>
        <v>8.0865463215296765E-2</v>
      </c>
      <c r="H7" s="14"/>
      <c r="I7" s="56">
        <v>23</v>
      </c>
      <c r="J7" s="56">
        <v>2.6</v>
      </c>
      <c r="K7" s="56">
        <v>1.9</v>
      </c>
      <c r="L7" s="57">
        <f>SUM(I7:K7)</f>
        <v>27.5</v>
      </c>
      <c r="P7" t="s">
        <v>842</v>
      </c>
      <c r="Q7" s="9">
        <v>1.895</v>
      </c>
    </row>
    <row r="8" spans="1:17" x14ac:dyDescent="0.3">
      <c r="A8" s="8">
        <v>2025</v>
      </c>
      <c r="B8" s="19">
        <f>F8-C8</f>
        <v>295.71459069687171</v>
      </c>
      <c r="C8" s="59">
        <v>24.985409303128304</v>
      </c>
      <c r="D8" s="19">
        <v>11.825474689428539</v>
      </c>
      <c r="E8" s="19">
        <f t="shared" ref="E8:E13" si="3">SUM(B8:D8)</f>
        <v>332.52547468942851</v>
      </c>
      <c r="F8">
        <v>320.7</v>
      </c>
      <c r="G8" s="14">
        <v>8.3429458356817393E-2</v>
      </c>
      <c r="I8" s="34"/>
      <c r="P8" t="s">
        <v>843</v>
      </c>
      <c r="Q8" s="9">
        <v>0.17699999999999999</v>
      </c>
    </row>
    <row r="9" spans="1:17" x14ac:dyDescent="0.3">
      <c r="A9" s="8">
        <v>2030</v>
      </c>
      <c r="B9" s="19">
        <f t="shared" ref="B9:B13" si="4">F9-C9</f>
        <v>338.42517152969253</v>
      </c>
      <c r="C9" s="59">
        <v>29.674828470307503</v>
      </c>
      <c r="D9" s="19">
        <v>12.244387180109394</v>
      </c>
      <c r="E9" s="19">
        <f t="shared" si="3"/>
        <v>380.34438718010944</v>
      </c>
      <c r="F9">
        <v>368.1</v>
      </c>
      <c r="G9" s="14">
        <v>8.3429458356817393E-2</v>
      </c>
      <c r="I9" s="34"/>
      <c r="P9" t="s">
        <v>844</v>
      </c>
      <c r="Q9" s="9">
        <v>1.1479999999999999</v>
      </c>
    </row>
    <row r="10" spans="1:17" x14ac:dyDescent="0.3">
      <c r="A10" s="8">
        <v>2035</v>
      </c>
      <c r="B10" s="19">
        <f t="shared" si="4"/>
        <v>358.27567138374496</v>
      </c>
      <c r="C10" s="59">
        <v>32.924328616255039</v>
      </c>
      <c r="D10" s="19">
        <v>12.713914452331798</v>
      </c>
      <c r="E10" s="19">
        <f t="shared" si="3"/>
        <v>403.91391445233177</v>
      </c>
      <c r="F10">
        <v>391.2</v>
      </c>
      <c r="G10" s="14">
        <v>8.3429458356817393E-2</v>
      </c>
      <c r="I10" s="34"/>
      <c r="P10" t="s">
        <v>845</v>
      </c>
      <c r="Q10">
        <f>4.4-SUM(Q6:Q9)</f>
        <v>0.51440000000000019</v>
      </c>
    </row>
    <row r="11" spans="1:17" x14ac:dyDescent="0.3">
      <c r="A11" s="8">
        <v>2040</v>
      </c>
      <c r="B11" s="19">
        <f>F11-C11</f>
        <v>374.23033931751928</v>
      </c>
      <c r="C11" s="59">
        <v>36.529660682480696</v>
      </c>
      <c r="D11" s="19">
        <v>13.033828746937694</v>
      </c>
      <c r="E11" s="19">
        <f t="shared" si="3"/>
        <v>423.79382874693766</v>
      </c>
      <c r="F11" s="57">
        <f>F10*1.05</f>
        <v>410.76</v>
      </c>
      <c r="G11" s="14">
        <v>8.3429458356817393E-2</v>
      </c>
      <c r="I11" s="34"/>
      <c r="P11" t="s">
        <v>846</v>
      </c>
      <c r="Q11" s="9">
        <f>SUM(Q6:Q10)</f>
        <v>4.4000000000000004</v>
      </c>
    </row>
    <row r="12" spans="1:17" x14ac:dyDescent="0.3">
      <c r="A12" s="8">
        <v>2045</v>
      </c>
      <c r="B12" s="19">
        <f t="shared" si="4"/>
        <v>384.9828</v>
      </c>
      <c r="C12" s="59">
        <v>38.1</v>
      </c>
      <c r="D12" s="19">
        <v>13.368978942547244</v>
      </c>
      <c r="E12" s="19">
        <f t="shared" si="3"/>
        <v>436.45177894254726</v>
      </c>
      <c r="F12" s="57">
        <f>F11*1.03</f>
        <v>423.08280000000002</v>
      </c>
      <c r="G12" s="14">
        <v>8.3429458356817393E-2</v>
      </c>
      <c r="I12" s="34"/>
      <c r="J12">
        <v>1.3</v>
      </c>
    </row>
    <row r="13" spans="1:17" x14ac:dyDescent="0.3">
      <c r="A13" s="8">
        <v>2050</v>
      </c>
      <c r="B13" s="19">
        <f t="shared" si="4"/>
        <v>395.24549445955785</v>
      </c>
      <c r="C13" s="59">
        <v>40.529789540442209</v>
      </c>
      <c r="D13" s="19">
        <v>13.730435706148532</v>
      </c>
      <c r="E13" s="19">
        <f t="shared" si="3"/>
        <v>449.50571970614857</v>
      </c>
      <c r="F13" s="57">
        <f>F12*1.03</f>
        <v>435.77528400000006</v>
      </c>
      <c r="G13" s="14">
        <v>8.3429458356817393E-2</v>
      </c>
      <c r="I13" s="34"/>
    </row>
    <row r="14" spans="1:17" x14ac:dyDescent="0.3">
      <c r="A14" s="8"/>
      <c r="G14" s="14"/>
      <c r="I14" s="34"/>
    </row>
    <row r="15" spans="1:17" x14ac:dyDescent="0.3">
      <c r="A15" s="8" t="s">
        <v>851</v>
      </c>
      <c r="G15" s="14"/>
      <c r="I15" s="50"/>
      <c r="L15" s="19"/>
    </row>
    <row r="16" spans="1:17" x14ac:dyDescent="0.3">
      <c r="A16" s="8">
        <v>2020</v>
      </c>
      <c r="B16" s="90">
        <v>12000</v>
      </c>
      <c r="C16" s="90">
        <v>32750</v>
      </c>
      <c r="D16" s="90">
        <v>70000</v>
      </c>
      <c r="G16" s="14"/>
      <c r="L16" s="19"/>
    </row>
    <row r="17" spans="1:16" x14ac:dyDescent="0.3">
      <c r="A17" s="8">
        <v>2025</v>
      </c>
      <c r="B17" s="90">
        <v>12000</v>
      </c>
      <c r="C17" s="90">
        <v>32750</v>
      </c>
      <c r="D17" s="90">
        <v>70000</v>
      </c>
      <c r="G17" s="14"/>
      <c r="L17" s="19"/>
    </row>
    <row r="18" spans="1:16" x14ac:dyDescent="0.3">
      <c r="A18" s="8">
        <v>2030</v>
      </c>
      <c r="B18" s="90">
        <v>12000</v>
      </c>
      <c r="C18" s="90">
        <v>32750</v>
      </c>
      <c r="D18" s="90">
        <v>70000</v>
      </c>
      <c r="G18" s="14"/>
      <c r="L18" s="19"/>
    </row>
    <row r="19" spans="1:16" x14ac:dyDescent="0.3">
      <c r="A19" s="8">
        <v>2035</v>
      </c>
      <c r="B19" s="90">
        <v>12000</v>
      </c>
      <c r="C19" s="90">
        <v>32750</v>
      </c>
      <c r="D19" s="90">
        <v>70000</v>
      </c>
      <c r="G19" s="14"/>
      <c r="L19" s="19"/>
    </row>
    <row r="20" spans="1:16" x14ac:dyDescent="0.3">
      <c r="A20" s="8">
        <v>2040</v>
      </c>
      <c r="B20" s="90">
        <v>12000</v>
      </c>
      <c r="C20" s="90">
        <v>32750</v>
      </c>
      <c r="D20" s="90">
        <v>70000</v>
      </c>
      <c r="G20" s="14"/>
      <c r="L20" s="19"/>
    </row>
    <row r="21" spans="1:16" x14ac:dyDescent="0.3">
      <c r="A21" s="8">
        <v>2045</v>
      </c>
      <c r="B21" s="90">
        <v>12000</v>
      </c>
      <c r="C21" s="90">
        <v>32750</v>
      </c>
      <c r="D21" s="90">
        <v>70000</v>
      </c>
      <c r="G21" s="14"/>
      <c r="I21" s="34"/>
      <c r="L21" s="19"/>
    </row>
    <row r="22" spans="1:16" x14ac:dyDescent="0.3">
      <c r="A22" s="8">
        <v>2050</v>
      </c>
      <c r="B22" s="90">
        <v>12000</v>
      </c>
      <c r="C22" s="90">
        <v>32750</v>
      </c>
      <c r="D22" s="90">
        <v>70000</v>
      </c>
      <c r="G22" s="14"/>
      <c r="I22" s="34"/>
    </row>
    <row r="23" spans="1:16" ht="13.9" thickBot="1" x14ac:dyDescent="0.35">
      <c r="A23" s="8"/>
      <c r="G23" s="14"/>
      <c r="I23" s="34"/>
    </row>
    <row r="24" spans="1:16" x14ac:dyDescent="0.3">
      <c r="A24" s="65"/>
      <c r="B24" s="66"/>
      <c r="C24" s="67"/>
      <c r="D24" s="67" t="s">
        <v>835</v>
      </c>
      <c r="E24" s="67"/>
      <c r="F24" s="68"/>
      <c r="G24" s="66"/>
      <c r="H24" s="67"/>
      <c r="I24" s="77" t="s">
        <v>798</v>
      </c>
      <c r="J24" s="67"/>
      <c r="K24" s="68"/>
      <c r="L24" s="66"/>
      <c r="M24" s="67"/>
      <c r="N24" s="67" t="s">
        <v>827</v>
      </c>
      <c r="O24" s="67"/>
      <c r="P24" s="68"/>
    </row>
    <row r="25" spans="1:16" x14ac:dyDescent="0.3">
      <c r="A25" s="65" t="s">
        <v>852</v>
      </c>
      <c r="B25" s="69" t="s">
        <v>864</v>
      </c>
      <c r="C25" s="4" t="s">
        <v>853</v>
      </c>
      <c r="D25" s="4" t="s">
        <v>854</v>
      </c>
      <c r="E25" s="4" t="s">
        <v>855</v>
      </c>
      <c r="F25" s="70" t="s">
        <v>861</v>
      </c>
      <c r="G25" s="69" t="s">
        <v>864</v>
      </c>
      <c r="H25" s="4" t="s">
        <v>853</v>
      </c>
      <c r="I25" s="4" t="s">
        <v>854</v>
      </c>
      <c r="J25" s="4" t="s">
        <v>855</v>
      </c>
      <c r="K25" s="70" t="s">
        <v>861</v>
      </c>
      <c r="L25" s="69" t="s">
        <v>864</v>
      </c>
      <c r="M25" s="4" t="s">
        <v>853</v>
      </c>
      <c r="N25" s="4" t="s">
        <v>854</v>
      </c>
      <c r="O25" s="4" t="s">
        <v>855</v>
      </c>
      <c r="P25" s="70" t="s">
        <v>861</v>
      </c>
    </row>
    <row r="26" spans="1:16" x14ac:dyDescent="0.3">
      <c r="A26" s="65">
        <v>2020</v>
      </c>
      <c r="B26" s="71">
        <v>1</v>
      </c>
      <c r="C26" s="63">
        <v>0</v>
      </c>
      <c r="D26" s="63">
        <v>0</v>
      </c>
      <c r="E26" s="63">
        <v>0</v>
      </c>
      <c r="F26" s="72">
        <v>0</v>
      </c>
      <c r="G26" s="71">
        <v>1</v>
      </c>
      <c r="H26" s="63">
        <v>0</v>
      </c>
      <c r="I26" s="63">
        <v>0</v>
      </c>
      <c r="J26" s="63">
        <v>0</v>
      </c>
      <c r="K26" s="72">
        <v>0</v>
      </c>
      <c r="L26" s="71">
        <v>1</v>
      </c>
      <c r="M26" s="63">
        <v>0</v>
      </c>
      <c r="N26" s="63">
        <v>0</v>
      </c>
      <c r="O26" s="63">
        <v>0</v>
      </c>
      <c r="P26" s="72">
        <v>0</v>
      </c>
    </row>
    <row r="27" spans="1:16" x14ac:dyDescent="0.3">
      <c r="A27" s="65">
        <v>2025</v>
      </c>
      <c r="B27" s="71">
        <f>1-0.475</f>
        <v>0.52500000000000002</v>
      </c>
      <c r="C27" s="63">
        <v>0.47499999999999998</v>
      </c>
      <c r="D27" s="63">
        <v>0</v>
      </c>
      <c r="E27" s="63">
        <v>0</v>
      </c>
      <c r="F27" s="72">
        <v>0</v>
      </c>
      <c r="G27" s="71">
        <f>1-H27</f>
        <v>0.46599999999999997</v>
      </c>
      <c r="H27" s="63">
        <v>0.53400000000000003</v>
      </c>
      <c r="I27" s="63">
        <v>0</v>
      </c>
      <c r="J27" s="63">
        <v>0</v>
      </c>
      <c r="K27" s="72">
        <v>0</v>
      </c>
      <c r="L27" s="71">
        <f>1-M27</f>
        <v>0.12</v>
      </c>
      <c r="M27" s="63">
        <v>0.88</v>
      </c>
      <c r="N27" s="63">
        <v>0</v>
      </c>
      <c r="O27" s="63">
        <v>0</v>
      </c>
      <c r="P27" s="72">
        <v>0</v>
      </c>
    </row>
    <row r="28" spans="1:16" x14ac:dyDescent="0.3">
      <c r="A28" s="65">
        <v>2030</v>
      </c>
      <c r="B28" s="71">
        <f>1-C28-D28</f>
        <v>0.14099999999999996</v>
      </c>
      <c r="C28" s="63">
        <v>0.40600000000000003</v>
      </c>
      <c r="D28" s="63">
        <v>0.45300000000000001</v>
      </c>
      <c r="E28" s="64">
        <v>0</v>
      </c>
      <c r="F28" s="73">
        <v>0</v>
      </c>
      <c r="G28" s="71">
        <v>0</v>
      </c>
      <c r="H28" s="63">
        <f>1-I28</f>
        <v>0.46599999999999997</v>
      </c>
      <c r="I28" s="63">
        <v>0.53400000000000003</v>
      </c>
      <c r="J28" s="63">
        <v>0</v>
      </c>
      <c r="K28" s="72">
        <v>0</v>
      </c>
      <c r="L28" s="71">
        <v>0</v>
      </c>
      <c r="M28" s="63">
        <f>1-N28</f>
        <v>0.129</v>
      </c>
      <c r="N28" s="63">
        <v>0.871</v>
      </c>
      <c r="O28" s="63">
        <v>0</v>
      </c>
      <c r="P28" s="72">
        <v>0</v>
      </c>
    </row>
    <row r="29" spans="1:16" x14ac:dyDescent="0.3">
      <c r="A29" s="65">
        <v>2035</v>
      </c>
      <c r="B29" s="71">
        <v>0</v>
      </c>
      <c r="C29" s="63">
        <f>1-D29-E29</f>
        <v>0.15600000000000008</v>
      </c>
      <c r="D29" s="63">
        <v>0.41799999999999998</v>
      </c>
      <c r="E29" s="63">
        <v>0.42599999999999999</v>
      </c>
      <c r="F29" s="73">
        <v>0</v>
      </c>
      <c r="G29" s="78">
        <v>0</v>
      </c>
      <c r="H29" s="64">
        <v>0</v>
      </c>
      <c r="I29" s="63">
        <f>1-J29</f>
        <v>0.46599999999999997</v>
      </c>
      <c r="J29" s="63">
        <v>0.53400000000000003</v>
      </c>
      <c r="K29" s="72">
        <v>0</v>
      </c>
      <c r="L29" s="71">
        <v>0</v>
      </c>
      <c r="M29" s="63">
        <v>0</v>
      </c>
      <c r="N29" s="63">
        <f>1-O29</f>
        <v>0.125</v>
      </c>
      <c r="O29" s="63">
        <v>0.875</v>
      </c>
      <c r="P29" s="72">
        <v>0</v>
      </c>
    </row>
    <row r="30" spans="1:16" x14ac:dyDescent="0.3">
      <c r="A30" s="65">
        <v>2040</v>
      </c>
      <c r="B30" s="71">
        <v>0</v>
      </c>
      <c r="C30" s="63">
        <v>0</v>
      </c>
      <c r="D30" s="63">
        <f>1-E30-F30</f>
        <v>0.15700000000000008</v>
      </c>
      <c r="E30" s="63">
        <v>0.42199999999999999</v>
      </c>
      <c r="F30" s="72">
        <v>0.42099999999999999</v>
      </c>
      <c r="G30" s="78">
        <v>0</v>
      </c>
      <c r="H30" s="64">
        <v>0</v>
      </c>
      <c r="I30" s="63">
        <v>0</v>
      </c>
      <c r="J30" s="63">
        <f>1-K30</f>
        <v>0.46599999999999997</v>
      </c>
      <c r="K30" s="72">
        <v>0.53400000000000003</v>
      </c>
      <c r="L30" s="71">
        <v>0</v>
      </c>
      <c r="M30" s="63">
        <v>0</v>
      </c>
      <c r="N30" s="63">
        <v>0</v>
      </c>
      <c r="O30" s="63">
        <f>1-P30</f>
        <v>0.13100000000000001</v>
      </c>
      <c r="P30" s="72">
        <v>0.86899999999999999</v>
      </c>
    </row>
    <row r="31" spans="1:16" x14ac:dyDescent="0.3">
      <c r="A31" s="65">
        <v>2045</v>
      </c>
      <c r="B31" s="71">
        <v>0</v>
      </c>
      <c r="C31" s="63">
        <v>0</v>
      </c>
      <c r="D31" s="63">
        <v>0</v>
      </c>
      <c r="E31" s="63">
        <v>0</v>
      </c>
      <c r="F31" s="72">
        <v>1</v>
      </c>
      <c r="G31" s="78">
        <v>0</v>
      </c>
      <c r="H31" s="64">
        <v>0</v>
      </c>
      <c r="I31" s="63">
        <v>0</v>
      </c>
      <c r="J31" s="64">
        <v>0</v>
      </c>
      <c r="K31" s="72">
        <v>1</v>
      </c>
      <c r="L31" s="71">
        <v>0</v>
      </c>
      <c r="M31" s="63">
        <v>0</v>
      </c>
      <c r="N31" s="63">
        <v>0</v>
      </c>
      <c r="O31" s="63">
        <v>0</v>
      </c>
      <c r="P31" s="72">
        <v>1</v>
      </c>
    </row>
    <row r="32" spans="1:16" ht="13.9" thickBot="1" x14ac:dyDescent="0.35">
      <c r="A32" s="65">
        <v>2050</v>
      </c>
      <c r="B32" s="74">
        <v>0</v>
      </c>
      <c r="C32" s="75">
        <v>0</v>
      </c>
      <c r="D32" s="75">
        <v>0</v>
      </c>
      <c r="E32" s="75">
        <v>0</v>
      </c>
      <c r="F32" s="76">
        <v>1</v>
      </c>
      <c r="G32" s="79">
        <v>0</v>
      </c>
      <c r="H32" s="80">
        <v>0</v>
      </c>
      <c r="I32" s="75">
        <v>0</v>
      </c>
      <c r="J32" s="80">
        <v>0</v>
      </c>
      <c r="K32" s="76">
        <v>1</v>
      </c>
      <c r="L32" s="71">
        <v>0</v>
      </c>
      <c r="M32" s="75">
        <v>0</v>
      </c>
      <c r="N32" s="75">
        <v>0</v>
      </c>
      <c r="O32" s="75">
        <v>0</v>
      </c>
      <c r="P32" s="76">
        <v>1</v>
      </c>
    </row>
    <row r="33" spans="1:19" x14ac:dyDescent="0.3">
      <c r="A33" s="8" t="s">
        <v>856</v>
      </c>
      <c r="B33" t="s">
        <v>835</v>
      </c>
      <c r="C33" t="s">
        <v>798</v>
      </c>
      <c r="D33" t="s">
        <v>833</v>
      </c>
      <c r="P33" t="s">
        <v>907</v>
      </c>
      <c r="Q33" t="s">
        <v>908</v>
      </c>
      <c r="R33" t="s">
        <v>909</v>
      </c>
      <c r="S33" t="s">
        <v>910</v>
      </c>
    </row>
    <row r="34" spans="1:19" x14ac:dyDescent="0.3">
      <c r="A34" s="60" t="s">
        <v>863</v>
      </c>
      <c r="B34" s="19">
        <v>7.6</v>
      </c>
      <c r="C34">
        <v>12</v>
      </c>
      <c r="D34">
        <v>29.2</v>
      </c>
      <c r="F34" t="s">
        <v>884</v>
      </c>
      <c r="I34" s="93"/>
      <c r="Q34" s="92">
        <f>(B7)*B34/(B7-B41)</f>
        <v>7.7257095202684374</v>
      </c>
      <c r="R34" s="92">
        <f t="shared" ref="R34:S38" si="5">(C7)*C34/(C7-C41)</f>
        <v>12.149949821933058</v>
      </c>
      <c r="S34" s="92">
        <f t="shared" si="5"/>
        <v>31.393393845371222</v>
      </c>
    </row>
    <row r="35" spans="1:19" x14ac:dyDescent="0.3">
      <c r="A35" s="60" t="s">
        <v>857</v>
      </c>
      <c r="B35" s="57">
        <v>6.9275320310316539</v>
      </c>
      <c r="C35" s="19">
        <f>C$34*(1-$F35)</f>
        <v>11.16</v>
      </c>
      <c r="D35" s="19">
        <f>D$34*(1-$F35)</f>
        <v>27.155999999999999</v>
      </c>
      <c r="F35" s="82">
        <v>7.0000000000000007E-2</v>
      </c>
      <c r="I35" s="93"/>
      <c r="Q35" s="92">
        <f t="shared" ref="Q35:Q38" si="6">(B8)*B35/(B8-B42)</f>
        <v>7.2769666894525136</v>
      </c>
      <c r="R35" s="92">
        <f t="shared" si="5"/>
        <v>11.299453334397745</v>
      </c>
      <c r="S35" s="92">
        <f t="shared" si="5"/>
        <v>29.195856276195236</v>
      </c>
    </row>
    <row r="36" spans="1:19" x14ac:dyDescent="0.3">
      <c r="A36" s="60" t="s">
        <v>858</v>
      </c>
      <c r="B36" s="57">
        <v>5.7380188851570555</v>
      </c>
      <c r="C36" s="19">
        <f t="shared" ref="C36:D38" si="7">C$34*(1-$F36)</f>
        <v>10.8</v>
      </c>
      <c r="D36" s="19">
        <f t="shared" si="7"/>
        <v>26.28</v>
      </c>
      <c r="F36" s="82">
        <v>0.1</v>
      </c>
      <c r="I36" s="93"/>
      <c r="Q36" s="92">
        <f t="shared" si="6"/>
        <v>6.137255373497565</v>
      </c>
      <c r="R36" s="92">
        <f t="shared" si="5"/>
        <v>10.934954839739754</v>
      </c>
      <c r="S36" s="92">
        <f t="shared" si="5"/>
        <v>28.254054460834098</v>
      </c>
    </row>
    <row r="37" spans="1:19" x14ac:dyDescent="0.3">
      <c r="A37" s="60" t="s">
        <v>859</v>
      </c>
      <c r="B37" s="57">
        <v>5.4615994661079936</v>
      </c>
      <c r="C37" s="19">
        <f t="shared" si="7"/>
        <v>10.5</v>
      </c>
      <c r="D37" s="19">
        <f t="shared" si="7"/>
        <v>25.55</v>
      </c>
      <c r="F37" s="82">
        <v>0.125</v>
      </c>
      <c r="I37" s="93"/>
      <c r="Q37" s="92">
        <f t="shared" si="6"/>
        <v>5.8395323459748552</v>
      </c>
      <c r="R37" s="92">
        <f t="shared" si="5"/>
        <v>10.631206094191427</v>
      </c>
      <c r="S37" s="92">
        <f t="shared" si="5"/>
        <v>27.469219614699817</v>
      </c>
    </row>
    <row r="38" spans="1:19" x14ac:dyDescent="0.3">
      <c r="A38" s="60" t="s">
        <v>860</v>
      </c>
      <c r="B38" s="57">
        <v>5.4615994661079936</v>
      </c>
      <c r="C38" s="19">
        <f t="shared" si="7"/>
        <v>9</v>
      </c>
      <c r="D38" s="19">
        <f t="shared" si="7"/>
        <v>21.9</v>
      </c>
      <c r="F38" s="82">
        <v>0.25</v>
      </c>
      <c r="I38" s="93"/>
      <c r="Q38" s="92">
        <f t="shared" si="6"/>
        <v>5.8867497323338993</v>
      </c>
      <c r="R38" s="92">
        <f t="shared" si="5"/>
        <v>9.1124623664497939</v>
      </c>
      <c r="S38" s="92">
        <f t="shared" si="5"/>
        <v>23.545045384028416</v>
      </c>
    </row>
    <row r="39" spans="1:19" x14ac:dyDescent="0.3">
      <c r="A39" s="60"/>
      <c r="I39" s="93"/>
      <c r="K39" t="s">
        <v>865</v>
      </c>
      <c r="Q39" s="92">
        <f>(B12)*B38/(B12-B46)</f>
        <v>6.0511840205643734</v>
      </c>
      <c r="R39" s="92">
        <f t="shared" ref="R39:S39" si="8">(C12)*C38/(C12-C46)</f>
        <v>9.1124623664497957</v>
      </c>
      <c r="S39" s="92">
        <f t="shared" si="8"/>
        <v>23.545045384028416</v>
      </c>
    </row>
    <row r="40" spans="1:19" x14ac:dyDescent="0.3">
      <c r="A40" s="60" t="s">
        <v>862</v>
      </c>
      <c r="B40" t="s">
        <v>835</v>
      </c>
      <c r="C40" t="s">
        <v>798</v>
      </c>
      <c r="D40" t="s">
        <v>833</v>
      </c>
      <c r="I40" s="93"/>
      <c r="J40" t="s">
        <v>866</v>
      </c>
      <c r="K40" t="s">
        <v>867</v>
      </c>
      <c r="L40" t="s">
        <v>869</v>
      </c>
      <c r="M40" t="s">
        <v>868</v>
      </c>
      <c r="N40" t="s">
        <v>870</v>
      </c>
      <c r="Q40" s="92">
        <f>(B13)*B38/(B13-B47)</f>
        <v>6.1690372976179022</v>
      </c>
      <c r="R40" s="92">
        <f t="shared" ref="R40:S40" si="9">(C13)*C38/(C13-C47)</f>
        <v>9.1124623664497939</v>
      </c>
      <c r="S40" s="92">
        <f t="shared" si="9"/>
        <v>23.545045384028416</v>
      </c>
    </row>
    <row r="41" spans="1:19" x14ac:dyDescent="0.3">
      <c r="A41" s="8">
        <v>2020</v>
      </c>
      <c r="B41" s="19">
        <f>N41</f>
        <v>3.7</v>
      </c>
      <c r="C41" s="19">
        <f>G41</f>
        <v>0.24690358367739815</v>
      </c>
      <c r="D41" s="95">
        <f>H41</f>
        <v>0.79973861846350169</v>
      </c>
      <c r="F41" s="19">
        <v>3.7</v>
      </c>
      <c r="G41" s="19">
        <f>预测总结L!D14</f>
        <v>0.24690358367739815</v>
      </c>
      <c r="H41" s="19">
        <f>预测总结L!D18</f>
        <v>0.79973861846350169</v>
      </c>
      <c r="I41" s="20">
        <v>2020</v>
      </c>
      <c r="J41" s="19">
        <v>27.6</v>
      </c>
      <c r="K41" s="61">
        <v>7.0000000000000007E-2</v>
      </c>
      <c r="L41" s="54">
        <f>J41*K41</f>
        <v>1.9320000000000004</v>
      </c>
      <c r="M41" s="19">
        <v>3.7</v>
      </c>
      <c r="N41" s="19">
        <f>M41</f>
        <v>3.7</v>
      </c>
    </row>
    <row r="42" spans="1:19" x14ac:dyDescent="0.3">
      <c r="A42" s="8">
        <v>2025</v>
      </c>
      <c r="B42" s="19">
        <f t="shared" ref="B42:B47" si="10">N42</f>
        <v>14.200000000000003</v>
      </c>
      <c r="C42" s="19">
        <f>C41*C8/C7</f>
        <v>0.30835992994517597</v>
      </c>
      <c r="D42" s="19">
        <f>D41*D8/D7</f>
        <v>0.8262223425139531</v>
      </c>
      <c r="F42" s="19"/>
      <c r="G42" s="19">
        <f>预测总结L!E14</f>
        <v>0.56353037407882844</v>
      </c>
      <c r="H42" s="19">
        <f>预测总结L!E18</f>
        <v>0.98870335216915262</v>
      </c>
      <c r="I42">
        <v>2025</v>
      </c>
      <c r="J42" s="19">
        <v>32.4</v>
      </c>
      <c r="K42" s="61">
        <v>7.0000000000000007E-2</v>
      </c>
      <c r="L42" s="54">
        <f t="shared" ref="L42:L47" si="11">J42*K42</f>
        <v>2.2680000000000002</v>
      </c>
      <c r="M42" s="19">
        <f>(L42+L41)/2*5+M41</f>
        <v>14.200000000000003</v>
      </c>
      <c r="N42" s="19">
        <f>M42</f>
        <v>14.200000000000003</v>
      </c>
    </row>
    <row r="43" spans="1:19" x14ac:dyDescent="0.3">
      <c r="A43" s="8">
        <v>2030</v>
      </c>
      <c r="B43" s="19">
        <f t="shared" si="10"/>
        <v>22.015000000000004</v>
      </c>
      <c r="C43" s="19">
        <f>C42*C9/C8</f>
        <v>0.36623486600611505</v>
      </c>
      <c r="D43" s="19">
        <f>D42*D9/D8</f>
        <v>0.85549092313745245</v>
      </c>
      <c r="F43" s="19"/>
      <c r="G43" s="19">
        <f>预测总结L!F14</f>
        <v>1.4930680546119335</v>
      </c>
      <c r="H43" s="19">
        <f>预测总结L!F18</f>
        <v>1.1759076979077465</v>
      </c>
      <c r="I43" s="20">
        <v>2030</v>
      </c>
      <c r="J43" s="19">
        <v>33.4</v>
      </c>
      <c r="K43" s="61">
        <v>7.0000000000000007E-2</v>
      </c>
      <c r="L43" s="54">
        <f t="shared" si="11"/>
        <v>2.3380000000000001</v>
      </c>
      <c r="M43" s="19">
        <f t="shared" ref="M43:M47" si="12">(L43+L42)/2*5+M42</f>
        <v>25.715000000000003</v>
      </c>
      <c r="N43" s="19">
        <f>M43-N41</f>
        <v>22.015000000000004</v>
      </c>
    </row>
    <row r="44" spans="1:19" x14ac:dyDescent="0.3">
      <c r="A44" s="8">
        <v>2035</v>
      </c>
      <c r="B44" s="19">
        <f t="shared" si="10"/>
        <v>23.1875</v>
      </c>
      <c r="C44" s="19">
        <f t="shared" ref="C44:D47" si="13">C43*C10/C9</f>
        <v>0.40633889733113976</v>
      </c>
      <c r="D44" s="19">
        <f>D43*D10/D9</f>
        <v>0.88829585764689567</v>
      </c>
      <c r="F44" s="19"/>
      <c r="G44" s="19">
        <f>预测总结L!G14</f>
        <v>2.9725381425031827</v>
      </c>
      <c r="H44" s="19">
        <f>预测总结L!G18</f>
        <v>1.4472045368423947</v>
      </c>
      <c r="I44">
        <v>2035</v>
      </c>
      <c r="J44" s="19">
        <v>33.299999999999997</v>
      </c>
      <c r="K44" s="61">
        <v>7.0000000000000007E-2</v>
      </c>
      <c r="L44" s="54">
        <f t="shared" si="11"/>
        <v>2.331</v>
      </c>
      <c r="M44" s="19">
        <f t="shared" si="12"/>
        <v>37.387500000000003</v>
      </c>
      <c r="N44" s="19">
        <f t="shared" ref="N44:N47" si="14">M44-N42</f>
        <v>23.1875</v>
      </c>
    </row>
    <row r="45" spans="1:19" x14ac:dyDescent="0.3">
      <c r="A45" s="8">
        <v>2040</v>
      </c>
      <c r="B45" s="19">
        <f t="shared" si="10"/>
        <v>27.0275</v>
      </c>
      <c r="C45" s="19">
        <f t="shared" si="13"/>
        <v>0.45083446391892601</v>
      </c>
      <c r="D45" s="19">
        <f t="shared" si="13"/>
        <v>0.910647631663145</v>
      </c>
      <c r="F45" s="19"/>
      <c r="G45" s="19">
        <f>预测总结L!H14</f>
        <v>4.9087622592081459</v>
      </c>
      <c r="H45" s="19">
        <f>预测总结L!H18</f>
        <v>1.7874286638234826</v>
      </c>
      <c r="I45" s="20">
        <v>2040</v>
      </c>
      <c r="J45" s="19">
        <v>33.299999999999997</v>
      </c>
      <c r="K45" s="61">
        <v>7.0000000000000007E-2</v>
      </c>
      <c r="L45" s="54">
        <f t="shared" si="11"/>
        <v>2.331</v>
      </c>
      <c r="M45" s="19">
        <f t="shared" si="12"/>
        <v>49.042500000000004</v>
      </c>
      <c r="N45" s="19">
        <f t="shared" si="14"/>
        <v>27.0275</v>
      </c>
    </row>
    <row r="46" spans="1:19" x14ac:dyDescent="0.3">
      <c r="A46" s="8">
        <v>2045</v>
      </c>
      <c r="B46" s="19">
        <f t="shared" si="10"/>
        <v>37.510000000000005</v>
      </c>
      <c r="C46" s="19">
        <f t="shared" si="13"/>
        <v>0.4702149637964998</v>
      </c>
      <c r="D46" s="19">
        <f t="shared" si="13"/>
        <v>0.93406390770981196</v>
      </c>
      <c r="F46" s="19"/>
      <c r="G46" s="19">
        <f>预测总结L!I14</f>
        <v>7.3943990810675748</v>
      </c>
      <c r="H46" s="19">
        <f>预测总结L!I18</f>
        <v>2.219747439955019</v>
      </c>
      <c r="I46">
        <v>2045</v>
      </c>
      <c r="J46" s="19">
        <v>33.299999999999997</v>
      </c>
      <c r="K46" s="61">
        <v>7.0000000000000007E-2</v>
      </c>
      <c r="L46" s="54">
        <f t="shared" si="11"/>
        <v>2.331</v>
      </c>
      <c r="M46" s="19">
        <f t="shared" si="12"/>
        <v>60.697500000000005</v>
      </c>
      <c r="N46" s="19">
        <f t="shared" si="14"/>
        <v>37.510000000000005</v>
      </c>
    </row>
    <row r="47" spans="1:19" x14ac:dyDescent="0.3">
      <c r="A47" s="8">
        <v>2050</v>
      </c>
      <c r="B47" s="19">
        <f t="shared" si="10"/>
        <v>45.325000000000003</v>
      </c>
      <c r="C47" s="19">
        <f>C46*C13/C12</f>
        <v>0.50020245463093926</v>
      </c>
      <c r="D47" s="19">
        <f t="shared" si="13"/>
        <v>0.95931817122002372</v>
      </c>
      <c r="F47" s="19"/>
      <c r="G47" s="19">
        <f>预测总结L!J14</f>
        <v>11.092014931059516</v>
      </c>
      <c r="H47" s="19">
        <f>预测总结L!J18</f>
        <v>2.9195269135313282</v>
      </c>
      <c r="I47" s="20">
        <v>2050</v>
      </c>
      <c r="J47" s="19">
        <v>33.299999999999997</v>
      </c>
      <c r="K47" s="61">
        <v>7.0000000000000007E-2</v>
      </c>
      <c r="L47" s="54">
        <f t="shared" si="11"/>
        <v>2.331</v>
      </c>
      <c r="M47" s="19">
        <f t="shared" si="12"/>
        <v>72.352500000000006</v>
      </c>
      <c r="N47" s="19">
        <f t="shared" si="14"/>
        <v>45.325000000000003</v>
      </c>
    </row>
    <row r="48" spans="1:19" x14ac:dyDescent="0.3">
      <c r="A48" s="8"/>
      <c r="I48" s="34"/>
    </row>
    <row r="49" spans="1:9" x14ac:dyDescent="0.3">
      <c r="A49" s="8" t="s">
        <v>871</v>
      </c>
      <c r="B49" t="s">
        <v>835</v>
      </c>
      <c r="C49" t="s">
        <v>798</v>
      </c>
      <c r="D49" t="s">
        <v>827</v>
      </c>
      <c r="E49" t="s">
        <v>836</v>
      </c>
      <c r="I49" s="34"/>
    </row>
    <row r="50" spans="1:9" x14ac:dyDescent="0.3">
      <c r="A50" s="8">
        <v>2020</v>
      </c>
      <c r="B50" s="19">
        <f>($B7-$B41)*$B16*(B$34*$B26+B$35*$C26+$D26*B$36+$E26*B$37+$F26*B$38)/100*0.72*0.84*44/12*1000/1000000</f>
        <v>452.40271080947696</v>
      </c>
      <c r="C50" s="19">
        <f>($C7-$C41)*$C16*(C$34*$G26+C$35*$H26+$I26*C$36+$J26*C$37+$K26*C$38)/100*0.72*0.84*44/12*1000/1000000</f>
        <v>172.20210204807304</v>
      </c>
      <c r="D50" s="19">
        <f>($D7-$D41)*$D16*(D$34*$L26+D$35*$M26+$N26*D$36+$O26*D$37+$P26*D$38)/100*0.72*0.84*44/12*1000/1000000</f>
        <v>482.59009446977262</v>
      </c>
      <c r="E50" s="19">
        <f>SUM(B50:D50)</f>
        <v>1107.1949073273227</v>
      </c>
      <c r="I50" s="34"/>
    </row>
    <row r="51" spans="1:9" x14ac:dyDescent="0.3">
      <c r="A51" s="8">
        <v>2025</v>
      </c>
      <c r="B51" s="19">
        <f t="shared" ref="B51:B54" si="15">(B8-B42)*B17*(B$34*$B27+B$35*$C27+$D27*B$36+$E27*B$37+$F27*B$38)/100*0.72*0.84*44/12*1000/1000000</f>
        <v>545.42018948868565</v>
      </c>
      <c r="C51" s="19">
        <f t="shared" ref="C51:C56" si="16">($C8-$C42)*$C17*(C$34*$G27+C$35*$H27+$I27*C$36+$J27*C$37+$K27*C$38)/100*0.72*0.84*44/12*1000/1000000</f>
        <v>207.02551512362496</v>
      </c>
      <c r="D51" s="19">
        <f t="shared" ref="D51:D56" si="17">($D8-$D42)*$D17*(D$34*$L27+D$35*$M27+$N27*D$36+$O27*D$37+$P27*D$38)/100*0.72*0.84*44/12*1000/1000000</f>
        <v>467.85930282668716</v>
      </c>
      <c r="E51" s="19">
        <f t="shared" ref="E51:E56" si="18">SUM(B51:D51)</f>
        <v>1220.3050074389978</v>
      </c>
      <c r="I51" s="34"/>
    </row>
    <row r="52" spans="1:9" x14ac:dyDescent="0.3">
      <c r="A52" s="8">
        <v>2030</v>
      </c>
      <c r="B52" s="19">
        <f t="shared" si="15"/>
        <v>545.91427132739</v>
      </c>
      <c r="C52" s="19">
        <f t="shared" si="16"/>
        <v>233.45728724782177</v>
      </c>
      <c r="D52" s="19">
        <f t="shared" si="17"/>
        <v>466.6074981900212</v>
      </c>
      <c r="E52" s="19">
        <f t="shared" si="18"/>
        <v>1245.9790567652331</v>
      </c>
      <c r="I52" s="34"/>
    </row>
    <row r="53" spans="1:9" x14ac:dyDescent="0.3">
      <c r="A53" s="8">
        <v>2035</v>
      </c>
      <c r="B53" s="19">
        <f t="shared" si="15"/>
        <v>517.71141606610809</v>
      </c>
      <c r="C53" s="19">
        <f t="shared" si="16"/>
        <v>251.27638250573216</v>
      </c>
      <c r="D53" s="19">
        <f>($D10-$D44)*$D19*(D$34*$L29+D$35*$M29+$N29*D$36+$O29*D$37+$P29*D$38)/100*0.72*0.84*44/12*1000/1000000</f>
        <v>470.70012517726957</v>
      </c>
      <c r="E53" s="19">
        <f t="shared" si="18"/>
        <v>1239.6879237491098</v>
      </c>
      <c r="I53" s="34"/>
    </row>
    <row r="54" spans="1:9" x14ac:dyDescent="0.3">
      <c r="A54" s="8">
        <v>2040</v>
      </c>
      <c r="B54" s="19">
        <f t="shared" si="15"/>
        <v>508.63335699092198</v>
      </c>
      <c r="C54" s="19">
        <f t="shared" si="16"/>
        <v>254.14049790189134</v>
      </c>
      <c r="D54" s="19">
        <f t="shared" si="17"/>
        <v>421.13566941381214</v>
      </c>
      <c r="E54" s="19">
        <f t="shared" si="18"/>
        <v>1183.9095243066254</v>
      </c>
      <c r="I54" s="34"/>
    </row>
    <row r="55" spans="1:9" x14ac:dyDescent="0.3">
      <c r="A55" s="8">
        <v>2045</v>
      </c>
      <c r="B55" s="19">
        <f>(B12-B46)*B21*(B$34*$B31+B$35*$C31+$D31*B$36+$E31*B$37+$F31*B$38)/100*0.72*0.84*44/12*1000/1000000</f>
        <v>505.01597969823951</v>
      </c>
      <c r="C55" s="19">
        <f t="shared" si="16"/>
        <v>245.96242379579965</v>
      </c>
      <c r="D55" s="19">
        <f t="shared" si="17"/>
        <v>422.73498402064644</v>
      </c>
      <c r="E55" s="19">
        <f t="shared" si="18"/>
        <v>1173.7133875146856</v>
      </c>
      <c r="I55" s="34"/>
    </row>
    <row r="56" spans="1:9" x14ac:dyDescent="0.3">
      <c r="A56" s="8">
        <v>2050</v>
      </c>
      <c r="B56" s="19">
        <f>(B13-B47)*B22*(B$34*$B32+B$35*$C32+$D32*B$36+$E32*B$37+$F32*B$38)/100*0.72*0.84*44/12*1000/1000000</f>
        <v>508.57345186727122</v>
      </c>
      <c r="C56" s="19">
        <f t="shared" si="16"/>
        <v>261.64843231760676</v>
      </c>
      <c r="D56" s="19">
        <f t="shared" si="17"/>
        <v>434.16445966286278</v>
      </c>
      <c r="E56" s="19">
        <f t="shared" si="18"/>
        <v>1204.3863438477408</v>
      </c>
      <c r="I56" s="34"/>
    </row>
    <row r="57" spans="1:9" x14ac:dyDescent="0.3">
      <c r="A57" s="8"/>
      <c r="I57" s="34"/>
    </row>
    <row r="58" spans="1:9" x14ac:dyDescent="0.3">
      <c r="A58" s="8"/>
      <c r="I58" s="34"/>
    </row>
    <row r="59" spans="1:9" x14ac:dyDescent="0.3">
      <c r="A59" s="8"/>
      <c r="I59" s="34"/>
    </row>
    <row r="60" spans="1:9" x14ac:dyDescent="0.3">
      <c r="A60" s="11"/>
      <c r="I60" s="34"/>
    </row>
    <row r="61" spans="1:9" x14ac:dyDescent="0.3">
      <c r="A61" s="8"/>
      <c r="I61" s="34"/>
    </row>
    <row r="62" spans="1:9" x14ac:dyDescent="0.3">
      <c r="A62" s="8"/>
      <c r="I62" s="34"/>
    </row>
    <row r="63" spans="1:9" x14ac:dyDescent="0.3">
      <c r="A63" s="8"/>
      <c r="I63" s="34"/>
    </row>
    <row r="64" spans="1:9" x14ac:dyDescent="0.3">
      <c r="A64" s="8"/>
      <c r="I64" s="34"/>
    </row>
    <row r="65" spans="1:9" x14ac:dyDescent="0.3">
      <c r="A65" s="8"/>
      <c r="I65" s="34"/>
    </row>
    <row r="66" spans="1:9" x14ac:dyDescent="0.3">
      <c r="A66" s="8"/>
      <c r="I66" s="34"/>
    </row>
    <row r="67" spans="1:9" x14ac:dyDescent="0.3">
      <c r="A67" s="8"/>
      <c r="I67" s="34"/>
    </row>
    <row r="68" spans="1:9" x14ac:dyDescent="0.3">
      <c r="A68" s="8"/>
      <c r="I68" s="34"/>
    </row>
    <row r="69" spans="1:9" x14ac:dyDescent="0.3">
      <c r="A69" s="8"/>
      <c r="I69" s="34"/>
    </row>
    <row r="70" spans="1:9" x14ac:dyDescent="0.3">
      <c r="A70" s="11"/>
      <c r="I70" s="34"/>
    </row>
    <row r="71" spans="1:9" x14ac:dyDescent="0.3">
      <c r="A71" s="8"/>
      <c r="I71" s="34"/>
    </row>
    <row r="72" spans="1:9" x14ac:dyDescent="0.3">
      <c r="A72" s="8"/>
      <c r="I72" s="34"/>
    </row>
    <row r="73" spans="1:9" x14ac:dyDescent="0.3">
      <c r="A73" s="8"/>
      <c r="I73" s="34"/>
    </row>
    <row r="74" spans="1:9" x14ac:dyDescent="0.3">
      <c r="A74" s="8"/>
      <c r="I74" s="34"/>
    </row>
    <row r="75" spans="1:9" x14ac:dyDescent="0.3">
      <c r="A75" s="8"/>
      <c r="I75" s="34"/>
    </row>
    <row r="76" spans="1:9" x14ac:dyDescent="0.3">
      <c r="A76" s="8"/>
      <c r="I76" s="34"/>
    </row>
    <row r="77" spans="1:9" x14ac:dyDescent="0.3">
      <c r="A77" s="8"/>
      <c r="I77" s="34"/>
    </row>
    <row r="78" spans="1:9" x14ac:dyDescent="0.3">
      <c r="A78" s="8"/>
      <c r="I78" s="34"/>
    </row>
    <row r="79" spans="1:9" x14ac:dyDescent="0.3">
      <c r="A79" s="8"/>
      <c r="I79" s="34"/>
    </row>
    <row r="80" spans="1:9" x14ac:dyDescent="0.3">
      <c r="A80" s="8"/>
      <c r="I80" s="34"/>
    </row>
    <row r="81" spans="1:9" x14ac:dyDescent="0.3">
      <c r="A81" s="8"/>
      <c r="I81" s="34"/>
    </row>
    <row r="82" spans="1:9" x14ac:dyDescent="0.3">
      <c r="A82" s="8"/>
      <c r="I82" s="34"/>
    </row>
    <row r="83" spans="1:9" x14ac:dyDescent="0.3">
      <c r="A83" s="8"/>
      <c r="I83" s="34"/>
    </row>
    <row r="84" spans="1:9" x14ac:dyDescent="0.3">
      <c r="A84" s="8"/>
      <c r="I84" s="34"/>
    </row>
    <row r="85" spans="1:9" x14ac:dyDescent="0.3">
      <c r="A85" s="8"/>
      <c r="I85" s="34"/>
    </row>
    <row r="86" spans="1:9" x14ac:dyDescent="0.3">
      <c r="A86" s="8"/>
      <c r="I86" s="34"/>
    </row>
    <row r="87" spans="1:9" x14ac:dyDescent="0.3">
      <c r="A87" s="8"/>
      <c r="I87" s="34"/>
    </row>
    <row r="88" spans="1:9" x14ac:dyDescent="0.3">
      <c r="A88" s="8"/>
      <c r="I88" s="34"/>
    </row>
    <row r="89" spans="1:9" x14ac:dyDescent="0.3">
      <c r="A89" s="8"/>
      <c r="I89" s="34"/>
    </row>
    <row r="90" spans="1:9" x14ac:dyDescent="0.3">
      <c r="A90" s="8"/>
      <c r="I90" s="34"/>
    </row>
    <row r="91" spans="1:9" x14ac:dyDescent="0.3">
      <c r="A91" s="8"/>
      <c r="I91" s="34"/>
    </row>
    <row r="92" spans="1:9" x14ac:dyDescent="0.3">
      <c r="A92" s="8"/>
      <c r="I92" s="34"/>
    </row>
    <row r="93" spans="1:9" x14ac:dyDescent="0.3">
      <c r="A93" s="8"/>
      <c r="I93" s="34"/>
    </row>
    <row r="94" spans="1:9" x14ac:dyDescent="0.3">
      <c r="A94" s="8"/>
      <c r="I94" s="34"/>
    </row>
    <row r="95" spans="1:9" x14ac:dyDescent="0.3">
      <c r="A95" s="11"/>
      <c r="I95" s="34"/>
    </row>
    <row r="96" spans="1:9" x14ac:dyDescent="0.3">
      <c r="A96" s="8"/>
      <c r="I96" s="34"/>
    </row>
    <row r="97" spans="1:9" x14ac:dyDescent="0.3">
      <c r="A97" s="8"/>
      <c r="I97" s="34"/>
    </row>
    <row r="98" spans="1:9" x14ac:dyDescent="0.3">
      <c r="A98" s="8"/>
      <c r="I98" s="34"/>
    </row>
    <row r="99" spans="1:9" x14ac:dyDescent="0.3">
      <c r="A99" s="8"/>
      <c r="I99" s="34"/>
    </row>
    <row r="100" spans="1:9" x14ac:dyDescent="0.3">
      <c r="A100" s="8"/>
      <c r="I100" s="34"/>
    </row>
    <row r="101" spans="1:9" x14ac:dyDescent="0.3">
      <c r="A101" s="8"/>
      <c r="I101" s="34"/>
    </row>
    <row r="102" spans="1:9" x14ac:dyDescent="0.3">
      <c r="A102" s="8"/>
      <c r="I102" s="34"/>
    </row>
    <row r="103" spans="1:9" x14ac:dyDescent="0.3">
      <c r="A103" s="8"/>
      <c r="I103" s="34"/>
    </row>
    <row r="104" spans="1:9" x14ac:dyDescent="0.3">
      <c r="A104" s="8"/>
      <c r="I104" s="34"/>
    </row>
    <row r="105" spans="1:9" x14ac:dyDescent="0.3">
      <c r="A105" s="8"/>
      <c r="I105" s="34"/>
    </row>
    <row r="106" spans="1:9" x14ac:dyDescent="0.3">
      <c r="A106" s="11"/>
      <c r="I106" s="34"/>
    </row>
    <row r="107" spans="1:9" x14ac:dyDescent="0.3">
      <c r="A107" s="8"/>
      <c r="I107" s="34"/>
    </row>
    <row r="108" spans="1:9" x14ac:dyDescent="0.3">
      <c r="A108" s="8"/>
      <c r="I108" s="34"/>
    </row>
    <row r="109" spans="1:9" x14ac:dyDescent="0.3">
      <c r="A109" s="8"/>
      <c r="I109" s="34"/>
    </row>
    <row r="110" spans="1:9" x14ac:dyDescent="0.3">
      <c r="A110" s="8"/>
      <c r="I110" s="34"/>
    </row>
    <row r="111" spans="1:9" x14ac:dyDescent="0.3">
      <c r="A111" s="8"/>
      <c r="I111" s="34"/>
    </row>
    <row r="112" spans="1:9" x14ac:dyDescent="0.3">
      <c r="A112" s="8"/>
      <c r="I112" s="34"/>
    </row>
    <row r="113" spans="1:9" x14ac:dyDescent="0.3">
      <c r="A113" s="8"/>
      <c r="I113" s="34"/>
    </row>
    <row r="114" spans="1:9" x14ac:dyDescent="0.3">
      <c r="A114" s="8"/>
      <c r="I114" s="34"/>
    </row>
    <row r="115" spans="1:9" x14ac:dyDescent="0.3">
      <c r="A115" s="8"/>
      <c r="I115" s="34"/>
    </row>
    <row r="116" spans="1:9" x14ac:dyDescent="0.3">
      <c r="A116" s="8"/>
      <c r="I116" s="34"/>
    </row>
    <row r="117" spans="1:9" x14ac:dyDescent="0.3">
      <c r="A117" s="8"/>
      <c r="I117" s="34"/>
    </row>
    <row r="118" spans="1:9" x14ac:dyDescent="0.3">
      <c r="A118" s="8"/>
      <c r="I118" s="34"/>
    </row>
    <row r="119" spans="1:9" x14ac:dyDescent="0.3">
      <c r="A119" s="8"/>
      <c r="I119" s="34"/>
    </row>
    <row r="120" spans="1:9" x14ac:dyDescent="0.3">
      <c r="A120" s="8"/>
      <c r="I120" s="34"/>
    </row>
    <row r="121" spans="1:9" x14ac:dyDescent="0.3">
      <c r="A121" s="8"/>
      <c r="I121" s="34"/>
    </row>
    <row r="122" spans="1:9" x14ac:dyDescent="0.3">
      <c r="A122" s="8"/>
      <c r="I122" s="34"/>
    </row>
    <row r="123" spans="1:9" x14ac:dyDescent="0.3">
      <c r="A123" s="8"/>
      <c r="I123" s="34"/>
    </row>
    <row r="124" spans="1:9" x14ac:dyDescent="0.3">
      <c r="A124" s="8"/>
      <c r="I124" s="34"/>
    </row>
    <row r="125" spans="1:9" x14ac:dyDescent="0.3">
      <c r="A125" s="8"/>
      <c r="I125" s="34"/>
    </row>
    <row r="126" spans="1:9" x14ac:dyDescent="0.3">
      <c r="A126" s="8"/>
      <c r="I126" s="34"/>
    </row>
    <row r="127" spans="1:9" x14ac:dyDescent="0.3">
      <c r="A127" s="8"/>
      <c r="I127" s="34"/>
    </row>
    <row r="128" spans="1:9" x14ac:dyDescent="0.3">
      <c r="A128" s="8"/>
      <c r="I128" s="34"/>
    </row>
    <row r="129" spans="1:9" x14ac:dyDescent="0.3">
      <c r="A129" s="8"/>
      <c r="I129" s="34"/>
    </row>
    <row r="130" spans="1:9" x14ac:dyDescent="0.3">
      <c r="A130" s="8"/>
      <c r="I130" s="34"/>
    </row>
    <row r="131" spans="1:9" x14ac:dyDescent="0.3">
      <c r="A131" s="8"/>
      <c r="I131" s="34"/>
    </row>
    <row r="132" spans="1:9" x14ac:dyDescent="0.3">
      <c r="A132" s="8"/>
      <c r="I132" s="34"/>
    </row>
    <row r="133" spans="1:9" x14ac:dyDescent="0.3">
      <c r="A133" s="8"/>
      <c r="I133" s="34"/>
    </row>
    <row r="134" spans="1:9" x14ac:dyDescent="0.3">
      <c r="A134" s="8"/>
      <c r="I134" s="34"/>
    </row>
    <row r="135" spans="1:9" x14ac:dyDescent="0.3">
      <c r="A135" s="8"/>
      <c r="I135" s="34"/>
    </row>
    <row r="136" spans="1:9" x14ac:dyDescent="0.3">
      <c r="A136" s="8"/>
      <c r="I136" s="34"/>
    </row>
    <row r="137" spans="1:9" x14ac:dyDescent="0.3">
      <c r="A137" s="8"/>
      <c r="I137" s="34"/>
    </row>
    <row r="138" spans="1:9" x14ac:dyDescent="0.3">
      <c r="A138" s="8"/>
      <c r="I138" s="34"/>
    </row>
    <row r="139" spans="1:9" x14ac:dyDescent="0.3">
      <c r="A139" s="8"/>
      <c r="I139" s="34"/>
    </row>
    <row r="140" spans="1:9" x14ac:dyDescent="0.3">
      <c r="A140" s="8"/>
      <c r="I140" s="34"/>
    </row>
    <row r="141" spans="1:9" x14ac:dyDescent="0.3">
      <c r="A141" s="8"/>
      <c r="I141" s="34"/>
    </row>
    <row r="142" spans="1:9" x14ac:dyDescent="0.3">
      <c r="A142" s="8"/>
      <c r="I142" s="34"/>
    </row>
    <row r="143" spans="1:9" x14ac:dyDescent="0.3">
      <c r="A143" s="8"/>
      <c r="I143" s="34"/>
    </row>
    <row r="144" spans="1:9" x14ac:dyDescent="0.3">
      <c r="A144" s="8"/>
      <c r="I144" s="34"/>
    </row>
    <row r="145" spans="1:9" x14ac:dyDescent="0.3">
      <c r="A145" s="8"/>
      <c r="I145" s="34"/>
    </row>
    <row r="146" spans="1:9" x14ac:dyDescent="0.3">
      <c r="A146" s="8"/>
      <c r="I146" s="34"/>
    </row>
    <row r="147" spans="1:9" x14ac:dyDescent="0.3">
      <c r="A147" s="8"/>
      <c r="I147" s="34"/>
    </row>
    <row r="148" spans="1:9" x14ac:dyDescent="0.3">
      <c r="A148" s="8"/>
      <c r="I148" s="34"/>
    </row>
    <row r="149" spans="1:9" x14ac:dyDescent="0.3">
      <c r="A149" s="8"/>
      <c r="I149" s="34"/>
    </row>
    <row r="150" spans="1:9" x14ac:dyDescent="0.3">
      <c r="A150" s="8"/>
      <c r="I150" s="34"/>
    </row>
    <row r="151" spans="1:9" x14ac:dyDescent="0.3">
      <c r="A151" s="8"/>
      <c r="I151" s="34"/>
    </row>
    <row r="152" spans="1:9" x14ac:dyDescent="0.3">
      <c r="A152" s="8"/>
      <c r="I152" s="34"/>
    </row>
    <row r="153" spans="1:9" x14ac:dyDescent="0.3">
      <c r="A153" s="8"/>
      <c r="I153" s="34"/>
    </row>
    <row r="154" spans="1:9" x14ac:dyDescent="0.3">
      <c r="A154" s="8"/>
      <c r="I154" s="34"/>
    </row>
    <row r="155" spans="1:9" x14ac:dyDescent="0.3">
      <c r="A155" s="8"/>
      <c r="I155" s="34"/>
    </row>
    <row r="156" spans="1:9" x14ac:dyDescent="0.3">
      <c r="A156" s="8"/>
      <c r="I156" s="34"/>
    </row>
    <row r="157" spans="1:9" x14ac:dyDescent="0.3">
      <c r="A157" s="8"/>
      <c r="I157" s="34"/>
    </row>
    <row r="158" spans="1:9" x14ac:dyDescent="0.3">
      <c r="A158" s="8"/>
      <c r="I158" s="34"/>
    </row>
    <row r="159" spans="1:9" x14ac:dyDescent="0.3">
      <c r="A159" s="8"/>
      <c r="I159" s="34"/>
    </row>
    <row r="160" spans="1:9" x14ac:dyDescent="0.3">
      <c r="A160" s="8"/>
      <c r="I160" s="34"/>
    </row>
    <row r="161" spans="1:9" x14ac:dyDescent="0.3">
      <c r="A161" s="8"/>
      <c r="I161" s="34"/>
    </row>
    <row r="162" spans="1:9" x14ac:dyDescent="0.3">
      <c r="A162" s="8"/>
      <c r="I162" s="34"/>
    </row>
    <row r="163" spans="1:9" x14ac:dyDescent="0.3">
      <c r="A163" s="8"/>
      <c r="I163" s="34"/>
    </row>
    <row r="164" spans="1:9" x14ac:dyDescent="0.3">
      <c r="A164" s="8"/>
      <c r="I164" s="34"/>
    </row>
    <row r="165" spans="1:9" x14ac:dyDescent="0.3">
      <c r="A165" s="8"/>
      <c r="I165" s="34"/>
    </row>
    <row r="166" spans="1:9" x14ac:dyDescent="0.3">
      <c r="A166" s="8"/>
      <c r="I166" s="34"/>
    </row>
    <row r="167" spans="1:9" x14ac:dyDescent="0.3">
      <c r="A167" s="8"/>
      <c r="I167" s="34"/>
    </row>
    <row r="168" spans="1:9" x14ac:dyDescent="0.3">
      <c r="A168" s="8"/>
      <c r="I168" s="34"/>
    </row>
    <row r="169" spans="1:9" x14ac:dyDescent="0.3">
      <c r="A169" s="8"/>
      <c r="I169" s="34"/>
    </row>
    <row r="170" spans="1:9" x14ac:dyDescent="0.3">
      <c r="A170" s="8"/>
      <c r="I170" s="34"/>
    </row>
    <row r="171" spans="1:9" x14ac:dyDescent="0.3">
      <c r="A171" s="8"/>
      <c r="I171" s="34"/>
    </row>
    <row r="172" spans="1:9" x14ac:dyDescent="0.3">
      <c r="A172" s="8"/>
      <c r="I172" s="34"/>
    </row>
    <row r="173" spans="1:9" x14ac:dyDescent="0.3">
      <c r="A173" s="8"/>
      <c r="I173" s="34"/>
    </row>
    <row r="174" spans="1:9" x14ac:dyDescent="0.3">
      <c r="A174" s="8"/>
      <c r="I174" s="34"/>
    </row>
    <row r="175" spans="1:9" x14ac:dyDescent="0.3">
      <c r="A175" s="8"/>
      <c r="I175" s="34"/>
    </row>
    <row r="176" spans="1:9" x14ac:dyDescent="0.3">
      <c r="A176" s="8"/>
      <c r="I176" s="34"/>
    </row>
    <row r="177" spans="1:9" x14ac:dyDescent="0.3">
      <c r="A177" s="8"/>
      <c r="I177" s="34"/>
    </row>
    <row r="178" spans="1:9" x14ac:dyDescent="0.3">
      <c r="A178" s="8"/>
      <c r="I178" s="34"/>
    </row>
    <row r="179" spans="1:9" x14ac:dyDescent="0.3">
      <c r="A179" s="8"/>
      <c r="I179" s="34"/>
    </row>
    <row r="180" spans="1:9" x14ac:dyDescent="0.3">
      <c r="A180" s="8"/>
      <c r="I180" s="34"/>
    </row>
    <row r="181" spans="1:9" x14ac:dyDescent="0.3">
      <c r="A181" s="8"/>
      <c r="I181" s="34"/>
    </row>
    <row r="182" spans="1:9" x14ac:dyDescent="0.3">
      <c r="A182" s="8"/>
      <c r="I182" s="34"/>
    </row>
    <row r="183" spans="1:9" x14ac:dyDescent="0.3">
      <c r="A183" s="8"/>
      <c r="I183" s="34"/>
    </row>
    <row r="184" spans="1:9" x14ac:dyDescent="0.3">
      <c r="A184" s="8"/>
      <c r="I184" s="34"/>
    </row>
    <row r="185" spans="1:9" x14ac:dyDescent="0.3">
      <c r="A185" s="8"/>
      <c r="I185" s="34"/>
    </row>
    <row r="186" spans="1:9" x14ac:dyDescent="0.3">
      <c r="A186" s="8"/>
      <c r="I186" s="34"/>
    </row>
    <row r="187" spans="1:9" x14ac:dyDescent="0.3">
      <c r="A187" s="8"/>
      <c r="I187" s="34"/>
    </row>
    <row r="188" spans="1:9" x14ac:dyDescent="0.3">
      <c r="A188" s="8"/>
      <c r="I188" s="34"/>
    </row>
    <row r="189" spans="1:9" x14ac:dyDescent="0.3">
      <c r="A189" s="8"/>
      <c r="I189" s="34"/>
    </row>
    <row r="190" spans="1:9" x14ac:dyDescent="0.3">
      <c r="A190" s="8"/>
      <c r="I190" s="34"/>
    </row>
    <row r="191" spans="1:9" x14ac:dyDescent="0.3">
      <c r="A191" s="8"/>
      <c r="I191" s="34"/>
    </row>
    <row r="192" spans="1:9" x14ac:dyDescent="0.3">
      <c r="A192" s="8"/>
      <c r="I192" s="34"/>
    </row>
    <row r="193" spans="1:9" x14ac:dyDescent="0.3">
      <c r="A193" s="8"/>
      <c r="I193" s="34"/>
    </row>
    <row r="194" spans="1:9" x14ac:dyDescent="0.3">
      <c r="A194" s="8"/>
      <c r="I194" s="34"/>
    </row>
    <row r="195" spans="1:9" x14ac:dyDescent="0.3">
      <c r="A195" s="8"/>
      <c r="I195" s="34"/>
    </row>
    <row r="196" spans="1:9" x14ac:dyDescent="0.3">
      <c r="A196" s="8"/>
      <c r="I196" s="34"/>
    </row>
    <row r="197" spans="1:9" x14ac:dyDescent="0.3">
      <c r="A197" s="8"/>
      <c r="I197" s="34"/>
    </row>
    <row r="198" spans="1:9" x14ac:dyDescent="0.3">
      <c r="A198" s="8"/>
      <c r="I198" s="34"/>
    </row>
    <row r="199" spans="1:9" x14ac:dyDescent="0.3">
      <c r="A199" s="8"/>
      <c r="I199" s="34"/>
    </row>
    <row r="200" spans="1:9" x14ac:dyDescent="0.3">
      <c r="A200" s="8"/>
      <c r="I200" s="34"/>
    </row>
    <row r="201" spans="1:9" x14ac:dyDescent="0.3">
      <c r="A201" s="8"/>
      <c r="I201" s="34"/>
    </row>
    <row r="202" spans="1:9" x14ac:dyDescent="0.3">
      <c r="A202" s="8"/>
      <c r="I202" s="34"/>
    </row>
    <row r="203" spans="1:9" x14ac:dyDescent="0.3">
      <c r="A203" s="8"/>
      <c r="I203" s="34"/>
    </row>
    <row r="204" spans="1:9" x14ac:dyDescent="0.3">
      <c r="A204" s="8"/>
      <c r="I204" s="34"/>
    </row>
    <row r="205" spans="1:9" x14ac:dyDescent="0.3">
      <c r="A205" s="8"/>
      <c r="I205" s="34"/>
    </row>
    <row r="206" spans="1:9" x14ac:dyDescent="0.3">
      <c r="A206" s="8"/>
      <c r="I206" s="34"/>
    </row>
    <row r="207" spans="1:9" x14ac:dyDescent="0.3">
      <c r="A207" s="8"/>
      <c r="I207" s="34"/>
    </row>
    <row r="208" spans="1:9" x14ac:dyDescent="0.3">
      <c r="A208" s="8"/>
      <c r="I208" s="34"/>
    </row>
    <row r="209" spans="1:9" x14ac:dyDescent="0.3">
      <c r="A209" s="8"/>
      <c r="I209" s="34"/>
    </row>
    <row r="210" spans="1:9" x14ac:dyDescent="0.3">
      <c r="A210" s="8"/>
      <c r="I210" s="34"/>
    </row>
    <row r="211" spans="1:9" x14ac:dyDescent="0.3">
      <c r="A211" s="8"/>
      <c r="I211" s="34"/>
    </row>
    <row r="212" spans="1:9" x14ac:dyDescent="0.3">
      <c r="A212" s="8"/>
      <c r="I212" s="34"/>
    </row>
    <row r="213" spans="1:9" x14ac:dyDescent="0.3">
      <c r="A213" s="8"/>
      <c r="I213" s="34"/>
    </row>
    <row r="214" spans="1:9" x14ac:dyDescent="0.3">
      <c r="A214" s="8"/>
      <c r="I214" s="34"/>
    </row>
    <row r="215" spans="1:9" x14ac:dyDescent="0.3">
      <c r="A215" s="8"/>
      <c r="I215" s="34"/>
    </row>
    <row r="216" spans="1:9" x14ac:dyDescent="0.3">
      <c r="A216" s="8"/>
      <c r="I216" s="34"/>
    </row>
    <row r="217" spans="1:9" x14ac:dyDescent="0.3">
      <c r="A217" s="8"/>
      <c r="I217" s="34"/>
    </row>
    <row r="218" spans="1:9" x14ac:dyDescent="0.3">
      <c r="A218" s="8"/>
      <c r="I218" s="34"/>
    </row>
    <row r="219" spans="1:9" x14ac:dyDescent="0.3">
      <c r="A219" s="8"/>
      <c r="I219" s="34"/>
    </row>
    <row r="220" spans="1:9" x14ac:dyDescent="0.3">
      <c r="A220" s="8"/>
      <c r="I220" s="34"/>
    </row>
    <row r="221" spans="1:9" x14ac:dyDescent="0.3">
      <c r="A221" s="8"/>
      <c r="I221" s="34"/>
    </row>
    <row r="222" spans="1:9" x14ac:dyDescent="0.3">
      <c r="A222" s="8"/>
      <c r="I222" s="34"/>
    </row>
    <row r="223" spans="1:9" x14ac:dyDescent="0.3">
      <c r="A223" s="8"/>
      <c r="I223" s="34"/>
    </row>
    <row r="224" spans="1:9" x14ac:dyDescent="0.3">
      <c r="A224" s="8"/>
      <c r="I224" s="34"/>
    </row>
    <row r="225" spans="1:9" x14ac:dyDescent="0.3">
      <c r="A225" s="8"/>
      <c r="I225" s="34"/>
    </row>
    <row r="226" spans="1:9" x14ac:dyDescent="0.3">
      <c r="A226" s="8"/>
      <c r="I226" s="34"/>
    </row>
    <row r="227" spans="1:9" x14ac:dyDescent="0.3">
      <c r="A227" s="8"/>
      <c r="I227" s="34"/>
    </row>
    <row r="228" spans="1:9" x14ac:dyDescent="0.3">
      <c r="A228" s="8"/>
      <c r="I228" s="34"/>
    </row>
    <row r="229" spans="1:9" x14ac:dyDescent="0.3">
      <c r="A229" s="8"/>
      <c r="I229" s="34"/>
    </row>
    <row r="230" spans="1:9" x14ac:dyDescent="0.3">
      <c r="A230" s="8"/>
      <c r="I230" s="34"/>
    </row>
    <row r="231" spans="1:9" x14ac:dyDescent="0.3">
      <c r="A231" s="8"/>
      <c r="I231" s="34"/>
    </row>
    <row r="232" spans="1:9" x14ac:dyDescent="0.3">
      <c r="A232" s="8"/>
      <c r="I232" s="34"/>
    </row>
    <row r="233" spans="1:9" x14ac:dyDescent="0.3">
      <c r="A233" s="8"/>
      <c r="I233" s="34"/>
    </row>
    <row r="234" spans="1:9" x14ac:dyDescent="0.3">
      <c r="A234" s="8"/>
      <c r="I234" s="34"/>
    </row>
    <row r="235" spans="1:9" x14ac:dyDescent="0.3">
      <c r="A235" s="8"/>
      <c r="I235" s="34"/>
    </row>
    <row r="236" spans="1:9" x14ac:dyDescent="0.3">
      <c r="A236" s="8"/>
      <c r="I236" s="34"/>
    </row>
    <row r="237" spans="1:9" x14ac:dyDescent="0.3">
      <c r="A237" s="8"/>
      <c r="I237" s="34"/>
    </row>
    <row r="238" spans="1:9" x14ac:dyDescent="0.3">
      <c r="A238" s="8"/>
      <c r="I238" s="34"/>
    </row>
    <row r="239" spans="1:9" x14ac:dyDescent="0.3">
      <c r="A239" s="8"/>
      <c r="I239" s="34"/>
    </row>
    <row r="240" spans="1:9" x14ac:dyDescent="0.3">
      <c r="A240" s="8"/>
      <c r="I240" s="34"/>
    </row>
    <row r="241" spans="1:9" x14ac:dyDescent="0.3">
      <c r="A241" s="8"/>
      <c r="I241" s="34"/>
    </row>
    <row r="242" spans="1:9" x14ac:dyDescent="0.3">
      <c r="A242" s="8"/>
      <c r="I242" s="34"/>
    </row>
    <row r="243" spans="1:9" x14ac:dyDescent="0.3">
      <c r="A243" s="8"/>
      <c r="I243" s="34"/>
    </row>
    <row r="244" spans="1:9" x14ac:dyDescent="0.3">
      <c r="A244" s="8"/>
      <c r="I244" s="34"/>
    </row>
    <row r="245" spans="1:9" x14ac:dyDescent="0.3">
      <c r="A245" s="8"/>
      <c r="I245" s="34"/>
    </row>
    <row r="246" spans="1:9" x14ac:dyDescent="0.3">
      <c r="A246" s="8"/>
      <c r="I246" s="34"/>
    </row>
    <row r="247" spans="1:9" x14ac:dyDescent="0.3">
      <c r="A247" s="8"/>
      <c r="I247" s="34"/>
    </row>
    <row r="248" spans="1:9" x14ac:dyDescent="0.3">
      <c r="A248" s="8"/>
      <c r="I248" s="34"/>
    </row>
    <row r="249" spans="1:9" x14ac:dyDescent="0.3">
      <c r="A249" s="8"/>
      <c r="I249" s="34"/>
    </row>
    <row r="250" spans="1:9" x14ac:dyDescent="0.3">
      <c r="A250" s="8"/>
      <c r="I250" s="34"/>
    </row>
    <row r="251" spans="1:9" x14ac:dyDescent="0.3">
      <c r="A251" s="8"/>
      <c r="I251" s="34"/>
    </row>
    <row r="252" spans="1:9" x14ac:dyDescent="0.3">
      <c r="A252" s="8"/>
      <c r="I252" s="34"/>
    </row>
    <row r="253" spans="1:9" x14ac:dyDescent="0.3">
      <c r="A253" s="8"/>
      <c r="I253" s="34"/>
    </row>
    <row r="254" spans="1:9" x14ac:dyDescent="0.3">
      <c r="A254" s="8"/>
      <c r="I254" s="34"/>
    </row>
    <row r="255" spans="1:9" x14ac:dyDescent="0.3">
      <c r="A255" s="8"/>
      <c r="I255" s="34"/>
    </row>
    <row r="256" spans="1:9" x14ac:dyDescent="0.3">
      <c r="A256" s="8"/>
      <c r="I256" s="34"/>
    </row>
    <row r="257" spans="1:9" x14ac:dyDescent="0.3">
      <c r="A257" s="8"/>
      <c r="I257" s="34"/>
    </row>
    <row r="258" spans="1:9" x14ac:dyDescent="0.3">
      <c r="A258" s="8"/>
      <c r="I258" s="34"/>
    </row>
    <row r="259" spans="1:9" x14ac:dyDescent="0.3">
      <c r="A259" s="8"/>
      <c r="I259" s="34"/>
    </row>
    <row r="260" spans="1:9" x14ac:dyDescent="0.3">
      <c r="A260" s="8"/>
      <c r="I260" s="34"/>
    </row>
    <row r="261" spans="1:9" x14ac:dyDescent="0.3">
      <c r="A261" s="8"/>
      <c r="I261" s="34"/>
    </row>
    <row r="262" spans="1:9" x14ac:dyDescent="0.3">
      <c r="A262" s="8"/>
      <c r="I262" s="34"/>
    </row>
    <row r="263" spans="1:9" x14ac:dyDescent="0.3">
      <c r="A263" s="8"/>
      <c r="I263" s="34"/>
    </row>
    <row r="264" spans="1:9" x14ac:dyDescent="0.3">
      <c r="A264" s="8"/>
      <c r="I264" s="34"/>
    </row>
    <row r="265" spans="1:9" x14ac:dyDescent="0.3">
      <c r="A265" s="8"/>
      <c r="I265" s="34"/>
    </row>
    <row r="266" spans="1:9" x14ac:dyDescent="0.3">
      <c r="A266" s="8"/>
      <c r="I266" s="34"/>
    </row>
    <row r="267" spans="1:9" x14ac:dyDescent="0.3">
      <c r="A267" s="8"/>
      <c r="I267" s="34"/>
    </row>
    <row r="268" spans="1:9" x14ac:dyDescent="0.3">
      <c r="A268" s="8"/>
      <c r="I268" s="34"/>
    </row>
    <row r="269" spans="1:9" x14ac:dyDescent="0.3">
      <c r="A269" s="8"/>
      <c r="I269" s="34"/>
    </row>
    <row r="270" spans="1:9" x14ac:dyDescent="0.3">
      <c r="A270" s="8"/>
      <c r="I270" s="34"/>
    </row>
    <row r="271" spans="1:9" x14ac:dyDescent="0.3">
      <c r="A271" s="8"/>
      <c r="I271" s="34"/>
    </row>
    <row r="272" spans="1:9" x14ac:dyDescent="0.3">
      <c r="A272" s="8"/>
      <c r="I272" s="34"/>
    </row>
    <row r="273" spans="1:9" x14ac:dyDescent="0.3">
      <c r="A273" s="8"/>
      <c r="I273" s="34"/>
    </row>
    <row r="274" spans="1:9" x14ac:dyDescent="0.3">
      <c r="A274" s="8"/>
      <c r="I274" s="34"/>
    </row>
    <row r="275" spans="1:9" x14ac:dyDescent="0.3">
      <c r="A275" s="8"/>
      <c r="I275" s="34"/>
    </row>
    <row r="276" spans="1:9" x14ac:dyDescent="0.3">
      <c r="A276" s="8"/>
      <c r="I276" s="34"/>
    </row>
    <row r="277" spans="1:9" x14ac:dyDescent="0.3">
      <c r="A277" s="8"/>
      <c r="I277" s="34"/>
    </row>
    <row r="278" spans="1:9" x14ac:dyDescent="0.3">
      <c r="A278" s="8"/>
      <c r="I278" s="34"/>
    </row>
    <row r="279" spans="1:9" x14ac:dyDescent="0.3">
      <c r="A279" s="8"/>
      <c r="I279" s="34"/>
    </row>
    <row r="280" spans="1:9" x14ac:dyDescent="0.3">
      <c r="A280" s="8"/>
      <c r="I280" s="34"/>
    </row>
    <row r="281" spans="1:9" x14ac:dyDescent="0.3">
      <c r="A281" s="8"/>
      <c r="I281" s="34"/>
    </row>
    <row r="282" spans="1:9" x14ac:dyDescent="0.3">
      <c r="A282" s="8"/>
      <c r="I282" s="34"/>
    </row>
    <row r="283" spans="1:9" x14ac:dyDescent="0.3">
      <c r="A283" s="8"/>
      <c r="I283" s="34"/>
    </row>
    <row r="284" spans="1:9" x14ac:dyDescent="0.3">
      <c r="A284" s="8"/>
      <c r="I284" s="34"/>
    </row>
    <row r="285" spans="1:9" x14ac:dyDescent="0.3">
      <c r="A285" s="8"/>
      <c r="I285" s="34"/>
    </row>
    <row r="286" spans="1:9" x14ac:dyDescent="0.3">
      <c r="A286" s="8"/>
      <c r="I286" s="34"/>
    </row>
    <row r="287" spans="1:9" x14ac:dyDescent="0.3">
      <c r="A287" s="8"/>
      <c r="I287" s="34"/>
    </row>
    <row r="288" spans="1:9" x14ac:dyDescent="0.3">
      <c r="A288" s="8"/>
      <c r="I288" s="34"/>
    </row>
    <row r="289" spans="1:9" x14ac:dyDescent="0.3">
      <c r="A289" s="8"/>
      <c r="I289" s="34"/>
    </row>
    <row r="290" spans="1:9" x14ac:dyDescent="0.3">
      <c r="A290" s="8"/>
      <c r="I290" s="34"/>
    </row>
    <row r="291" spans="1:9" x14ac:dyDescent="0.3">
      <c r="A291" s="8"/>
      <c r="I291" s="34"/>
    </row>
    <row r="292" spans="1:9" x14ac:dyDescent="0.3">
      <c r="A292" s="8"/>
      <c r="I292" s="34"/>
    </row>
    <row r="293" spans="1:9" x14ac:dyDescent="0.3">
      <c r="A293" s="8"/>
      <c r="I293" s="34"/>
    </row>
    <row r="294" spans="1:9" x14ac:dyDescent="0.3">
      <c r="A294" s="8"/>
      <c r="I294" s="34"/>
    </row>
    <row r="295" spans="1:9" x14ac:dyDescent="0.3">
      <c r="A295" s="8"/>
      <c r="I295" s="34"/>
    </row>
    <row r="296" spans="1:9" x14ac:dyDescent="0.3">
      <c r="A296" s="8"/>
      <c r="I296" s="34"/>
    </row>
    <row r="297" spans="1:9" x14ac:dyDescent="0.3">
      <c r="A297" s="8"/>
      <c r="I297" s="34"/>
    </row>
    <row r="298" spans="1:9" x14ac:dyDescent="0.3">
      <c r="A298" s="8"/>
      <c r="I298" s="34"/>
    </row>
    <row r="299" spans="1:9" x14ac:dyDescent="0.3">
      <c r="A299" s="8"/>
      <c r="I299" s="34"/>
    </row>
    <row r="300" spans="1:9" x14ac:dyDescent="0.3">
      <c r="A300" s="8"/>
      <c r="I300" s="34"/>
    </row>
    <row r="301" spans="1:9" x14ac:dyDescent="0.3">
      <c r="A301" s="8"/>
      <c r="I301" s="34"/>
    </row>
    <row r="302" spans="1:9" x14ac:dyDescent="0.3">
      <c r="A302" s="8"/>
      <c r="I302" s="34"/>
    </row>
    <row r="303" spans="1:9" x14ac:dyDescent="0.3">
      <c r="A303" s="8"/>
      <c r="I303" s="34"/>
    </row>
    <row r="304" spans="1:9" x14ac:dyDescent="0.3">
      <c r="A304" s="8"/>
      <c r="I304" s="34"/>
    </row>
    <row r="305" spans="1:9" x14ac:dyDescent="0.3">
      <c r="A305" s="8"/>
      <c r="I305" s="34"/>
    </row>
    <row r="306" spans="1:9" x14ac:dyDescent="0.3">
      <c r="A306" s="8"/>
      <c r="I306" s="34"/>
    </row>
    <row r="307" spans="1:9" x14ac:dyDescent="0.3">
      <c r="A307" s="8"/>
      <c r="I307" s="34"/>
    </row>
    <row r="308" spans="1:9" x14ac:dyDescent="0.3">
      <c r="A308" s="8"/>
      <c r="I308" s="34"/>
    </row>
    <row r="309" spans="1:9" x14ac:dyDescent="0.3">
      <c r="A309" s="8"/>
      <c r="I309" s="34"/>
    </row>
    <row r="310" spans="1:9" x14ac:dyDescent="0.3">
      <c r="A310" s="8"/>
      <c r="I310" s="34"/>
    </row>
    <row r="311" spans="1:9" x14ac:dyDescent="0.3">
      <c r="A311" s="8"/>
      <c r="I311" s="34"/>
    </row>
    <row r="312" spans="1:9" x14ac:dyDescent="0.3">
      <c r="A312" s="8"/>
      <c r="I312" s="34"/>
    </row>
    <row r="313" spans="1:9" x14ac:dyDescent="0.3">
      <c r="A313" s="8"/>
      <c r="I313" s="34"/>
    </row>
    <row r="314" spans="1:9" x14ac:dyDescent="0.3">
      <c r="A314" s="8"/>
      <c r="I314" s="34"/>
    </row>
    <row r="315" spans="1:9" x14ac:dyDescent="0.3">
      <c r="A315" s="8"/>
      <c r="I315" s="34"/>
    </row>
    <row r="316" spans="1:9" x14ac:dyDescent="0.3">
      <c r="A316" s="8"/>
      <c r="I316" s="34"/>
    </row>
    <row r="317" spans="1:9" x14ac:dyDescent="0.3">
      <c r="A317" s="8"/>
      <c r="I317" s="34"/>
    </row>
    <row r="318" spans="1:9" x14ac:dyDescent="0.3">
      <c r="A318" s="8"/>
      <c r="I318" s="34"/>
    </row>
    <row r="319" spans="1:9" x14ac:dyDescent="0.3">
      <c r="A319" s="8"/>
      <c r="I319" s="34"/>
    </row>
    <row r="320" spans="1:9" x14ac:dyDescent="0.3">
      <c r="A320" s="8"/>
      <c r="I320" s="34"/>
    </row>
    <row r="321" spans="1:9" x14ac:dyDescent="0.3">
      <c r="A321" s="8"/>
      <c r="I321" s="34"/>
    </row>
    <row r="322" spans="1:9" x14ac:dyDescent="0.3">
      <c r="A322" s="8"/>
      <c r="I322" s="34"/>
    </row>
    <row r="323" spans="1:9" x14ac:dyDescent="0.3">
      <c r="A323" s="8"/>
      <c r="I323" s="34"/>
    </row>
    <row r="324" spans="1:9" x14ac:dyDescent="0.3">
      <c r="A324" s="8"/>
      <c r="I324" s="34"/>
    </row>
    <row r="325" spans="1:9" x14ac:dyDescent="0.3">
      <c r="A325" s="8"/>
      <c r="I325" s="34"/>
    </row>
    <row r="326" spans="1:9" x14ac:dyDescent="0.3">
      <c r="A326" s="8"/>
      <c r="I326" s="34"/>
    </row>
    <row r="327" spans="1:9" x14ac:dyDescent="0.3">
      <c r="A327" s="8"/>
      <c r="I327" s="34"/>
    </row>
    <row r="328" spans="1:9" x14ac:dyDescent="0.3">
      <c r="A328" s="8"/>
      <c r="I328" s="34"/>
    </row>
    <row r="329" spans="1:9" x14ac:dyDescent="0.3">
      <c r="A329" s="8"/>
      <c r="I329" s="34"/>
    </row>
    <row r="330" spans="1:9" x14ac:dyDescent="0.3">
      <c r="A330" s="8"/>
      <c r="I330" s="34"/>
    </row>
    <row r="331" spans="1:9" x14ac:dyDescent="0.3">
      <c r="A331" s="8"/>
      <c r="I331" s="34"/>
    </row>
    <row r="332" spans="1:9" x14ac:dyDescent="0.3">
      <c r="A332" s="8"/>
      <c r="I332" s="34"/>
    </row>
    <row r="333" spans="1:9" x14ac:dyDescent="0.3">
      <c r="A333" s="8"/>
      <c r="I333" s="34"/>
    </row>
    <row r="334" spans="1:9" x14ac:dyDescent="0.3">
      <c r="A334" s="8"/>
      <c r="I334" s="34"/>
    </row>
    <row r="335" spans="1:9" x14ac:dyDescent="0.3">
      <c r="A335" s="8"/>
      <c r="I335" s="34"/>
    </row>
    <row r="336" spans="1:9" x14ac:dyDescent="0.3">
      <c r="A336" s="8"/>
      <c r="I336" s="34"/>
    </row>
    <row r="337" spans="1:10" x14ac:dyDescent="0.3">
      <c r="A337" s="8"/>
      <c r="I337" s="34"/>
    </row>
    <row r="338" spans="1:10" x14ac:dyDescent="0.3">
      <c r="A338" s="8"/>
      <c r="I338" s="34"/>
    </row>
    <row r="339" spans="1:10" x14ac:dyDescent="0.3">
      <c r="A339" s="8"/>
      <c r="I339" s="34"/>
    </row>
    <row r="340" spans="1:10" x14ac:dyDescent="0.3">
      <c r="A340" s="8"/>
      <c r="I340" s="34"/>
    </row>
    <row r="341" spans="1:10" x14ac:dyDescent="0.3">
      <c r="A341" s="8"/>
      <c r="I341" s="34"/>
    </row>
    <row r="342" spans="1:10" x14ac:dyDescent="0.3">
      <c r="A342" s="8"/>
      <c r="I342" s="34"/>
    </row>
    <row r="343" spans="1:10" x14ac:dyDescent="0.3">
      <c r="A343" s="8"/>
      <c r="I343" s="34"/>
    </row>
    <row r="344" spans="1:10" x14ac:dyDescent="0.3">
      <c r="A344" s="8"/>
      <c r="I344" s="34"/>
    </row>
    <row r="345" spans="1:10" x14ac:dyDescent="0.3">
      <c r="A345" s="8"/>
      <c r="I345" s="34"/>
    </row>
    <row r="346" spans="1:10" x14ac:dyDescent="0.3">
      <c r="A346" s="8"/>
      <c r="I346" s="34"/>
    </row>
    <row r="347" spans="1:10" x14ac:dyDescent="0.3">
      <c r="A347" s="8"/>
      <c r="I347" s="35"/>
      <c r="J347" s="36"/>
    </row>
    <row r="348" spans="1:10" x14ac:dyDescent="0.3">
      <c r="A348" s="8"/>
    </row>
    <row r="349" spans="1:10" x14ac:dyDescent="0.3">
      <c r="A349" s="8"/>
    </row>
    <row r="350" spans="1:10" x14ac:dyDescent="0.3">
      <c r="A350" s="8"/>
    </row>
    <row r="351" spans="1:10" x14ac:dyDescent="0.3">
      <c r="A351" s="8"/>
    </row>
    <row r="352" spans="1:10" x14ac:dyDescent="0.3">
      <c r="A352" s="9"/>
    </row>
  </sheetData>
  <phoneticPr fontId="3" type="noConversion"/>
  <pageMargins left="0.7" right="0.7" top="0.75" bottom="0.75" header="0.3" footer="0.3"/>
  <legacy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4CB98A-0666-4358-8C09-737C0917AE72}">
  <sheetPr>
    <tabColor rgb="FFFFFF00"/>
  </sheetPr>
  <dimension ref="A2:S352"/>
  <sheetViews>
    <sheetView topLeftCell="A22" zoomScale="85" zoomScaleNormal="85" workbookViewId="0">
      <selection activeCell="F35" sqref="F35:F38"/>
    </sheetView>
  </sheetViews>
  <sheetFormatPr defaultRowHeight="13.5" x14ac:dyDescent="0.3"/>
  <cols>
    <col min="1" max="1" width="21.46484375" customWidth="1"/>
    <col min="2" max="2" width="10.46484375" bestFit="1" customWidth="1"/>
    <col min="9" max="9" width="11.59765625" customWidth="1"/>
    <col min="13" max="13" width="11.59765625" customWidth="1"/>
    <col min="16" max="16" width="11.73046875" customWidth="1"/>
    <col min="17" max="17" width="12.265625" customWidth="1"/>
    <col min="18" max="18" width="13.1328125" customWidth="1"/>
  </cols>
  <sheetData>
    <row r="2" spans="1:17" x14ac:dyDescent="0.3">
      <c r="A2" s="8" t="s">
        <v>847</v>
      </c>
      <c r="I2" t="s">
        <v>837</v>
      </c>
      <c r="N2" t="s">
        <v>838</v>
      </c>
    </row>
    <row r="3" spans="1:17" x14ac:dyDescent="0.3">
      <c r="A3" s="8"/>
      <c r="B3" t="s">
        <v>835</v>
      </c>
      <c r="C3" t="s">
        <v>798</v>
      </c>
      <c r="D3" t="s">
        <v>833</v>
      </c>
      <c r="E3" t="s">
        <v>836</v>
      </c>
      <c r="F3" t="s">
        <v>849</v>
      </c>
      <c r="G3" t="s">
        <v>848</v>
      </c>
      <c r="I3" t="s">
        <v>835</v>
      </c>
      <c r="J3" t="s">
        <v>798</v>
      </c>
      <c r="K3" t="s">
        <v>833</v>
      </c>
      <c r="L3" t="s">
        <v>836</v>
      </c>
      <c r="N3" t="s">
        <v>835</v>
      </c>
      <c r="O3" t="s">
        <v>798</v>
      </c>
      <c r="P3" t="s">
        <v>833</v>
      </c>
      <c r="Q3" t="s">
        <v>839</v>
      </c>
    </row>
    <row r="4" spans="1:17" x14ac:dyDescent="0.3">
      <c r="A4" s="8">
        <v>2017</v>
      </c>
      <c r="B4" s="9">
        <v>183.1</v>
      </c>
      <c r="C4" s="9">
        <v>15.4</v>
      </c>
      <c r="D4" s="9">
        <v>9.8000000000000007</v>
      </c>
      <c r="E4" s="9">
        <f>SUM(B4:D4)</f>
        <v>208.3</v>
      </c>
      <c r="F4" s="58">
        <f>SUM(B4:C4)</f>
        <v>198.5</v>
      </c>
      <c r="G4" s="14">
        <f>C4/(B4+C4)</f>
        <v>7.758186397984887E-2</v>
      </c>
      <c r="H4" s="14"/>
      <c r="N4" s="53">
        <v>0.04</v>
      </c>
      <c r="O4" s="53">
        <v>0.06</v>
      </c>
      <c r="P4" s="53">
        <v>0.125</v>
      </c>
      <c r="Q4" s="52">
        <f>((E4+L5)-E5)/E4</f>
        <v>2.5972155544887302E-2</v>
      </c>
    </row>
    <row r="5" spans="1:17" x14ac:dyDescent="0.3">
      <c r="A5" s="8">
        <v>2018</v>
      </c>
      <c r="B5" s="19">
        <f t="shared" ref="B5:D7" si="0">B4*(1-N$4)+I5</f>
        <v>199.48599999999999</v>
      </c>
      <c r="C5" s="19">
        <f>C4*(1-O$4)+J5</f>
        <v>17.0366</v>
      </c>
      <c r="D5" s="19">
        <f t="shared" si="0"/>
        <v>10.414400000000001</v>
      </c>
      <c r="E5">
        <v>231</v>
      </c>
      <c r="F5" s="58">
        <f t="shared" ref="F5:F7" si="1">SUM(B5:C5)</f>
        <v>216.52259999999998</v>
      </c>
      <c r="G5" s="14">
        <f t="shared" ref="G5:G7" si="2">C5/(B5+C5)</f>
        <v>7.8682779534330366E-2</v>
      </c>
      <c r="H5" s="14"/>
      <c r="I5" s="55">
        <v>23.71</v>
      </c>
      <c r="J5" s="51">
        <f>1.895+0.6656</f>
        <v>2.5606</v>
      </c>
      <c r="K5" s="19">
        <f>4.4-J5</f>
        <v>1.8394000000000004</v>
      </c>
      <c r="L5" s="19">
        <f>SUM(I5:K5)</f>
        <v>28.110000000000003</v>
      </c>
    </row>
    <row r="6" spans="1:17" x14ac:dyDescent="0.3">
      <c r="A6" s="8">
        <v>2019</v>
      </c>
      <c r="B6" s="19">
        <f t="shared" si="0"/>
        <v>212.90655999999998</v>
      </c>
      <c r="C6" s="19">
        <f>C5*(1-O$4)+J6</f>
        <v>18.516808545454545</v>
      </c>
      <c r="D6" s="19">
        <f t="shared" si="0"/>
        <v>10.910195454545455</v>
      </c>
      <c r="E6" s="19">
        <f>SUM(B6:D6)</f>
        <v>242.333564</v>
      </c>
      <c r="F6" s="58">
        <f t="shared" si="1"/>
        <v>231.42336854545454</v>
      </c>
      <c r="G6" s="14">
        <f t="shared" si="2"/>
        <v>8.0012699935346432E-2</v>
      </c>
      <c r="H6" s="14"/>
      <c r="I6" s="55">
        <v>21.4</v>
      </c>
      <c r="J6" s="51">
        <f>4.3*(J5/4.4)</f>
        <v>2.5024045454545449</v>
      </c>
      <c r="K6" s="51">
        <f>4.3*(K5/4.4)</f>
        <v>1.7975954545454547</v>
      </c>
      <c r="L6" s="19">
        <f>SUM(I6:K6)</f>
        <v>25.7</v>
      </c>
      <c r="N6" t="s">
        <v>840</v>
      </c>
      <c r="P6" t="s">
        <v>841</v>
      </c>
      <c r="Q6" s="9">
        <v>0.66559999999999997</v>
      </c>
    </row>
    <row r="7" spans="1:17" x14ac:dyDescent="0.3">
      <c r="A7" s="8">
        <v>2020</v>
      </c>
      <c r="B7" s="19">
        <f t="shared" si="0"/>
        <v>227.39029759999997</v>
      </c>
      <c r="C7" s="19">
        <f>C6*(1-O$4)+J7</f>
        <v>20.005800032727272</v>
      </c>
      <c r="D7" s="19">
        <f t="shared" si="0"/>
        <v>11.446421022727273</v>
      </c>
      <c r="E7" s="19">
        <f>SUM(B7:D7)</f>
        <v>258.84251865545451</v>
      </c>
      <c r="F7" s="58">
        <f t="shared" si="1"/>
        <v>247.39609763272725</v>
      </c>
      <c r="G7" s="14">
        <f t="shared" si="2"/>
        <v>8.0865463215296765E-2</v>
      </c>
      <c r="H7" s="14"/>
      <c r="I7" s="56">
        <v>23</v>
      </c>
      <c r="J7" s="56">
        <v>2.6</v>
      </c>
      <c r="K7" s="56">
        <v>1.9</v>
      </c>
      <c r="L7" s="57">
        <f>SUM(I7:K7)</f>
        <v>27.5</v>
      </c>
      <c r="P7" t="s">
        <v>842</v>
      </c>
      <c r="Q7" s="9">
        <v>1.895</v>
      </c>
    </row>
    <row r="8" spans="1:17" x14ac:dyDescent="0.3">
      <c r="A8" s="8">
        <v>2025</v>
      </c>
      <c r="B8" s="19">
        <f>F8-C8</f>
        <v>295.71459069687171</v>
      </c>
      <c r="C8" s="59">
        <v>24.985409303128304</v>
      </c>
      <c r="D8" s="19">
        <v>11.825474689428539</v>
      </c>
      <c r="E8" s="19">
        <f t="shared" ref="E8:E13" si="3">SUM(B8:D8)</f>
        <v>332.52547468942851</v>
      </c>
      <c r="F8">
        <v>320.7</v>
      </c>
      <c r="G8" s="14">
        <v>8.3429458356817393E-2</v>
      </c>
      <c r="I8" s="34"/>
      <c r="P8" t="s">
        <v>843</v>
      </c>
      <c r="Q8" s="9">
        <v>0.17699999999999999</v>
      </c>
    </row>
    <row r="9" spans="1:17" x14ac:dyDescent="0.3">
      <c r="A9" s="8">
        <v>2030</v>
      </c>
      <c r="B9" s="19">
        <f t="shared" ref="B9:B13" si="4">F9-C9</f>
        <v>338.42517152969253</v>
      </c>
      <c r="C9" s="59">
        <v>29.674828470307503</v>
      </c>
      <c r="D9" s="19">
        <v>12.244387180109394</v>
      </c>
      <c r="E9" s="19">
        <f t="shared" si="3"/>
        <v>380.34438718010944</v>
      </c>
      <c r="F9">
        <v>368.1</v>
      </c>
      <c r="G9" s="14">
        <v>8.3429458356817393E-2</v>
      </c>
      <c r="I9" s="34"/>
      <c r="P9" t="s">
        <v>844</v>
      </c>
      <c r="Q9" s="9">
        <v>1.1479999999999999</v>
      </c>
    </row>
    <row r="10" spans="1:17" x14ac:dyDescent="0.3">
      <c r="A10" s="8">
        <v>2035</v>
      </c>
      <c r="B10" s="19">
        <f t="shared" si="4"/>
        <v>358.27567138374496</v>
      </c>
      <c r="C10" s="59">
        <v>32.924328616255039</v>
      </c>
      <c r="D10" s="19">
        <v>12.713914452331798</v>
      </c>
      <c r="E10" s="19">
        <f t="shared" si="3"/>
        <v>403.91391445233177</v>
      </c>
      <c r="F10">
        <v>391.2</v>
      </c>
      <c r="G10" s="14">
        <v>8.3429458356817393E-2</v>
      </c>
      <c r="I10" s="34"/>
      <c r="P10" t="s">
        <v>845</v>
      </c>
      <c r="Q10">
        <f>4.4-SUM(Q6:Q9)</f>
        <v>0.51440000000000019</v>
      </c>
    </row>
    <row r="11" spans="1:17" x14ac:dyDescent="0.3">
      <c r="A11" s="8">
        <v>2040</v>
      </c>
      <c r="B11" s="19">
        <f>F11-C11</f>
        <v>374.23033931751928</v>
      </c>
      <c r="C11" s="59">
        <v>36.529660682480696</v>
      </c>
      <c r="D11" s="19">
        <v>13.033828746937694</v>
      </c>
      <c r="E11" s="19">
        <f t="shared" si="3"/>
        <v>423.79382874693766</v>
      </c>
      <c r="F11" s="57">
        <f>F10*1.05</f>
        <v>410.76</v>
      </c>
      <c r="G11" s="14">
        <v>8.3429458356817393E-2</v>
      </c>
      <c r="I11" s="34"/>
      <c r="P11" t="s">
        <v>846</v>
      </c>
      <c r="Q11" s="9">
        <f>SUM(Q6:Q10)</f>
        <v>4.4000000000000004</v>
      </c>
    </row>
    <row r="12" spans="1:17" x14ac:dyDescent="0.3">
      <c r="A12" s="8">
        <v>2045</v>
      </c>
      <c r="B12" s="19">
        <f t="shared" si="4"/>
        <v>384.9828</v>
      </c>
      <c r="C12" s="59">
        <v>38.1</v>
      </c>
      <c r="D12" s="19">
        <v>13.368978942547244</v>
      </c>
      <c r="E12" s="19">
        <f t="shared" si="3"/>
        <v>436.45177894254726</v>
      </c>
      <c r="F12" s="57">
        <f>F11*1.03</f>
        <v>423.08280000000002</v>
      </c>
      <c r="G12" s="14">
        <v>8.3429458356817393E-2</v>
      </c>
      <c r="I12" s="34"/>
      <c r="J12">
        <v>1.3</v>
      </c>
    </row>
    <row r="13" spans="1:17" x14ac:dyDescent="0.3">
      <c r="A13" s="8">
        <v>2050</v>
      </c>
      <c r="B13" s="19">
        <f t="shared" si="4"/>
        <v>395.24549445955785</v>
      </c>
      <c r="C13" s="59">
        <v>40.529789540442209</v>
      </c>
      <c r="D13" s="19">
        <v>13.730435706148532</v>
      </c>
      <c r="E13" s="19">
        <f t="shared" si="3"/>
        <v>449.50571970614857</v>
      </c>
      <c r="F13" s="57">
        <f>F12*1.03</f>
        <v>435.77528400000006</v>
      </c>
      <c r="G13" s="14">
        <v>8.3429458356817393E-2</v>
      </c>
      <c r="I13" s="34"/>
    </row>
    <row r="14" spans="1:17" x14ac:dyDescent="0.3">
      <c r="A14" s="8"/>
      <c r="G14" s="14"/>
      <c r="I14" s="34"/>
    </row>
    <row r="15" spans="1:17" x14ac:dyDescent="0.3">
      <c r="A15" s="8" t="s">
        <v>851</v>
      </c>
      <c r="G15" s="14"/>
      <c r="I15" s="50"/>
      <c r="L15" s="19"/>
    </row>
    <row r="16" spans="1:17" x14ac:dyDescent="0.3">
      <c r="A16" s="8">
        <v>2020</v>
      </c>
      <c r="B16" s="90">
        <v>12000</v>
      </c>
      <c r="C16" s="90">
        <v>32750</v>
      </c>
      <c r="D16" s="90">
        <v>70000</v>
      </c>
      <c r="G16" s="14"/>
      <c r="L16" s="19"/>
    </row>
    <row r="17" spans="1:16" x14ac:dyDescent="0.3">
      <c r="A17" s="8">
        <v>2025</v>
      </c>
      <c r="B17" s="90">
        <v>12000</v>
      </c>
      <c r="C17" s="90">
        <v>32750</v>
      </c>
      <c r="D17" s="90">
        <v>70000</v>
      </c>
      <c r="G17" s="14"/>
      <c r="L17" s="19"/>
    </row>
    <row r="18" spans="1:16" x14ac:dyDescent="0.3">
      <c r="A18" s="8">
        <v>2030</v>
      </c>
      <c r="B18" s="90">
        <v>12000</v>
      </c>
      <c r="C18" s="90">
        <v>32750</v>
      </c>
      <c r="D18" s="90">
        <v>70000</v>
      </c>
      <c r="G18" s="14"/>
      <c r="L18" s="19"/>
    </row>
    <row r="19" spans="1:16" x14ac:dyDescent="0.3">
      <c r="A19" s="8">
        <v>2035</v>
      </c>
      <c r="B19" s="90">
        <v>12000</v>
      </c>
      <c r="C19" s="90">
        <v>32750</v>
      </c>
      <c r="D19" s="90">
        <v>70000</v>
      </c>
      <c r="G19" s="14"/>
      <c r="L19" s="19"/>
    </row>
    <row r="20" spans="1:16" x14ac:dyDescent="0.3">
      <c r="A20" s="8">
        <v>2040</v>
      </c>
      <c r="B20" s="90">
        <v>12000</v>
      </c>
      <c r="C20" s="90">
        <v>32750</v>
      </c>
      <c r="D20" s="90">
        <v>70000</v>
      </c>
      <c r="G20" s="14"/>
      <c r="L20" s="19"/>
    </row>
    <row r="21" spans="1:16" x14ac:dyDescent="0.3">
      <c r="A21" s="8">
        <v>2045</v>
      </c>
      <c r="B21" s="90">
        <v>12000</v>
      </c>
      <c r="C21" s="90">
        <v>32750</v>
      </c>
      <c r="D21" s="90">
        <v>70000</v>
      </c>
      <c r="G21" s="14"/>
      <c r="I21" s="34"/>
      <c r="L21" s="19"/>
    </row>
    <row r="22" spans="1:16" x14ac:dyDescent="0.3">
      <c r="A22" s="8">
        <v>2050</v>
      </c>
      <c r="B22" s="90">
        <v>12000</v>
      </c>
      <c r="C22" s="90">
        <v>32750</v>
      </c>
      <c r="D22" s="90">
        <v>70000</v>
      </c>
      <c r="G22" s="14"/>
      <c r="I22" s="34"/>
    </row>
    <row r="23" spans="1:16" ht="13.9" thickBot="1" x14ac:dyDescent="0.35">
      <c r="A23" s="8"/>
      <c r="G23" s="14"/>
      <c r="I23" s="34"/>
    </row>
    <row r="24" spans="1:16" x14ac:dyDescent="0.3">
      <c r="A24" s="65"/>
      <c r="B24" s="66"/>
      <c r="C24" s="67"/>
      <c r="D24" s="67" t="s">
        <v>835</v>
      </c>
      <c r="E24" s="67"/>
      <c r="F24" s="68"/>
      <c r="G24" s="66"/>
      <c r="H24" s="67"/>
      <c r="I24" s="77" t="s">
        <v>798</v>
      </c>
      <c r="J24" s="67"/>
      <c r="K24" s="68"/>
      <c r="L24" s="66"/>
      <c r="M24" s="67"/>
      <c r="N24" s="67" t="s">
        <v>827</v>
      </c>
      <c r="O24" s="67"/>
      <c r="P24" s="68"/>
    </row>
    <row r="25" spans="1:16" x14ac:dyDescent="0.3">
      <c r="A25" s="65" t="s">
        <v>852</v>
      </c>
      <c r="B25" s="69" t="s">
        <v>864</v>
      </c>
      <c r="C25" s="4" t="s">
        <v>853</v>
      </c>
      <c r="D25" s="4" t="s">
        <v>854</v>
      </c>
      <c r="E25" s="4" t="s">
        <v>855</v>
      </c>
      <c r="F25" s="70" t="s">
        <v>861</v>
      </c>
      <c r="G25" s="69" t="s">
        <v>864</v>
      </c>
      <c r="H25" s="4" t="s">
        <v>853</v>
      </c>
      <c r="I25" s="4" t="s">
        <v>854</v>
      </c>
      <c r="J25" s="4" t="s">
        <v>855</v>
      </c>
      <c r="K25" s="70" t="s">
        <v>861</v>
      </c>
      <c r="L25" s="69" t="s">
        <v>864</v>
      </c>
      <c r="M25" s="4" t="s">
        <v>853</v>
      </c>
      <c r="N25" s="4" t="s">
        <v>854</v>
      </c>
      <c r="O25" s="4" t="s">
        <v>855</v>
      </c>
      <c r="P25" s="70" t="s">
        <v>861</v>
      </c>
    </row>
    <row r="26" spans="1:16" x14ac:dyDescent="0.3">
      <c r="A26" s="65">
        <v>2020</v>
      </c>
      <c r="B26" s="71">
        <v>1</v>
      </c>
      <c r="C26" s="63">
        <v>0</v>
      </c>
      <c r="D26" s="63">
        <v>0</v>
      </c>
      <c r="E26" s="63">
        <v>0</v>
      </c>
      <c r="F26" s="72">
        <v>0</v>
      </c>
      <c r="G26" s="71">
        <v>1</v>
      </c>
      <c r="H26" s="63">
        <v>0</v>
      </c>
      <c r="I26" s="63">
        <v>0</v>
      </c>
      <c r="J26" s="63">
        <v>0</v>
      </c>
      <c r="K26" s="72">
        <v>0</v>
      </c>
      <c r="L26" s="71">
        <v>1</v>
      </c>
      <c r="M26" s="63">
        <v>0</v>
      </c>
      <c r="N26" s="63">
        <v>0</v>
      </c>
      <c r="O26" s="63">
        <v>0</v>
      </c>
      <c r="P26" s="72">
        <v>0</v>
      </c>
    </row>
    <row r="27" spans="1:16" x14ac:dyDescent="0.3">
      <c r="A27" s="65">
        <v>2025</v>
      </c>
      <c r="B27" s="71">
        <f>1-0.475</f>
        <v>0.52500000000000002</v>
      </c>
      <c r="C27" s="63">
        <v>0.47499999999999998</v>
      </c>
      <c r="D27" s="63">
        <v>0</v>
      </c>
      <c r="E27" s="63">
        <v>0</v>
      </c>
      <c r="F27" s="72">
        <v>0</v>
      </c>
      <c r="G27" s="71">
        <f>1-H27</f>
        <v>0.46599999999999997</v>
      </c>
      <c r="H27" s="63">
        <v>0.53400000000000003</v>
      </c>
      <c r="I27" s="63">
        <v>0</v>
      </c>
      <c r="J27" s="63">
        <v>0</v>
      </c>
      <c r="K27" s="72">
        <v>0</v>
      </c>
      <c r="L27" s="71">
        <f>1-M27</f>
        <v>0.12</v>
      </c>
      <c r="M27" s="63">
        <v>0.88</v>
      </c>
      <c r="N27" s="63">
        <v>0</v>
      </c>
      <c r="O27" s="63">
        <v>0</v>
      </c>
      <c r="P27" s="72">
        <v>0</v>
      </c>
    </row>
    <row r="28" spans="1:16" x14ac:dyDescent="0.3">
      <c r="A28" s="65">
        <v>2030</v>
      </c>
      <c r="B28" s="71">
        <f>1-C28-D28</f>
        <v>0.14099999999999996</v>
      </c>
      <c r="C28" s="63">
        <v>0.40600000000000003</v>
      </c>
      <c r="D28" s="63">
        <v>0.45300000000000001</v>
      </c>
      <c r="E28" s="64">
        <v>0</v>
      </c>
      <c r="F28" s="73">
        <v>0</v>
      </c>
      <c r="G28" s="71">
        <v>0</v>
      </c>
      <c r="H28" s="63">
        <f>1-I28</f>
        <v>0.46599999999999997</v>
      </c>
      <c r="I28" s="63">
        <v>0.53400000000000003</v>
      </c>
      <c r="J28" s="63">
        <v>0</v>
      </c>
      <c r="K28" s="72">
        <v>0</v>
      </c>
      <c r="L28" s="71">
        <v>0</v>
      </c>
      <c r="M28" s="63">
        <f>1-N28</f>
        <v>0.129</v>
      </c>
      <c r="N28" s="63">
        <v>0.871</v>
      </c>
      <c r="O28" s="63">
        <v>0</v>
      </c>
      <c r="P28" s="72">
        <v>0</v>
      </c>
    </row>
    <row r="29" spans="1:16" x14ac:dyDescent="0.3">
      <c r="A29" s="65">
        <v>2035</v>
      </c>
      <c r="B29" s="71">
        <v>0</v>
      </c>
      <c r="C29" s="63">
        <f>1-D29-E29</f>
        <v>0.15600000000000008</v>
      </c>
      <c r="D29" s="63">
        <v>0.41799999999999998</v>
      </c>
      <c r="E29" s="63">
        <v>0.42599999999999999</v>
      </c>
      <c r="F29" s="73">
        <v>0</v>
      </c>
      <c r="G29" s="78">
        <v>0</v>
      </c>
      <c r="H29" s="64">
        <v>0</v>
      </c>
      <c r="I29" s="63">
        <f>1-J29</f>
        <v>0.46599999999999997</v>
      </c>
      <c r="J29" s="63">
        <v>0.53400000000000003</v>
      </c>
      <c r="K29" s="72">
        <v>0</v>
      </c>
      <c r="L29" s="71">
        <v>0</v>
      </c>
      <c r="M29" s="63">
        <v>0</v>
      </c>
      <c r="N29" s="63">
        <f>1-O29</f>
        <v>0.125</v>
      </c>
      <c r="O29" s="63">
        <v>0.875</v>
      </c>
      <c r="P29" s="72">
        <v>0</v>
      </c>
    </row>
    <row r="30" spans="1:16" x14ac:dyDescent="0.3">
      <c r="A30" s="65">
        <v>2040</v>
      </c>
      <c r="B30" s="71">
        <v>0</v>
      </c>
      <c r="C30" s="63">
        <v>0</v>
      </c>
      <c r="D30" s="63">
        <f>1-E30-F30</f>
        <v>0.15700000000000008</v>
      </c>
      <c r="E30" s="63">
        <v>0.42199999999999999</v>
      </c>
      <c r="F30" s="72">
        <v>0.42099999999999999</v>
      </c>
      <c r="G30" s="78">
        <v>0</v>
      </c>
      <c r="H30" s="64">
        <v>0</v>
      </c>
      <c r="I30" s="63">
        <v>0</v>
      </c>
      <c r="J30" s="63">
        <f>1-K30</f>
        <v>0.46599999999999997</v>
      </c>
      <c r="K30" s="72">
        <v>0.53400000000000003</v>
      </c>
      <c r="L30" s="71">
        <v>0</v>
      </c>
      <c r="M30" s="63">
        <v>0</v>
      </c>
      <c r="N30" s="63">
        <v>0</v>
      </c>
      <c r="O30" s="63">
        <f>1-P30</f>
        <v>0.13100000000000001</v>
      </c>
      <c r="P30" s="72">
        <v>0.86899999999999999</v>
      </c>
    </row>
    <row r="31" spans="1:16" x14ac:dyDescent="0.3">
      <c r="A31" s="65">
        <v>2045</v>
      </c>
      <c r="B31" s="71">
        <v>0</v>
      </c>
      <c r="C31" s="63">
        <v>0</v>
      </c>
      <c r="D31" s="63">
        <v>0</v>
      </c>
      <c r="E31" s="63">
        <v>0</v>
      </c>
      <c r="F31" s="72">
        <v>1</v>
      </c>
      <c r="G31" s="78">
        <v>0</v>
      </c>
      <c r="H31" s="64">
        <v>0</v>
      </c>
      <c r="I31" s="63">
        <v>0</v>
      </c>
      <c r="J31" s="64">
        <v>0</v>
      </c>
      <c r="K31" s="72">
        <v>1</v>
      </c>
      <c r="L31" s="71">
        <v>0</v>
      </c>
      <c r="M31" s="63">
        <v>0</v>
      </c>
      <c r="N31" s="63">
        <v>0</v>
      </c>
      <c r="O31" s="63">
        <v>0</v>
      </c>
      <c r="P31" s="72">
        <v>1</v>
      </c>
    </row>
    <row r="32" spans="1:16" ht="13.9" thickBot="1" x14ac:dyDescent="0.35">
      <c r="A32" s="65">
        <v>2050</v>
      </c>
      <c r="B32" s="74">
        <v>0</v>
      </c>
      <c r="C32" s="75">
        <v>0</v>
      </c>
      <c r="D32" s="75">
        <v>0</v>
      </c>
      <c r="E32" s="75">
        <v>0</v>
      </c>
      <c r="F32" s="76">
        <v>1</v>
      </c>
      <c r="G32" s="79">
        <v>0</v>
      </c>
      <c r="H32" s="80">
        <v>0</v>
      </c>
      <c r="I32" s="75">
        <v>0</v>
      </c>
      <c r="J32" s="80">
        <v>0</v>
      </c>
      <c r="K32" s="76">
        <v>1</v>
      </c>
      <c r="L32" s="71">
        <v>0</v>
      </c>
      <c r="M32" s="75">
        <v>0</v>
      </c>
      <c r="N32" s="75">
        <v>0</v>
      </c>
      <c r="O32" s="75">
        <v>0</v>
      </c>
      <c r="P32" s="76">
        <v>1</v>
      </c>
    </row>
    <row r="33" spans="1:19" x14ac:dyDescent="0.3">
      <c r="A33" s="8" t="s">
        <v>856</v>
      </c>
      <c r="B33" t="s">
        <v>835</v>
      </c>
      <c r="C33" t="s">
        <v>798</v>
      </c>
      <c r="D33" t="s">
        <v>833</v>
      </c>
      <c r="P33" t="s">
        <v>907</v>
      </c>
      <c r="Q33" t="s">
        <v>908</v>
      </c>
      <c r="R33" t="s">
        <v>909</v>
      </c>
      <c r="S33" t="s">
        <v>910</v>
      </c>
    </row>
    <row r="34" spans="1:19" x14ac:dyDescent="0.3">
      <c r="A34" s="60" t="s">
        <v>863</v>
      </c>
      <c r="B34" s="19">
        <v>7.6</v>
      </c>
      <c r="C34">
        <v>12</v>
      </c>
      <c r="D34">
        <v>29.2</v>
      </c>
      <c r="F34" t="s">
        <v>884</v>
      </c>
      <c r="I34" s="93"/>
      <c r="Q34" s="92">
        <f>(B7)*B34/(B7-B41)</f>
        <v>7.7257095202684374</v>
      </c>
      <c r="R34" s="92">
        <f t="shared" ref="R34:S38" si="5">(C7)*C34/(C7-C41)</f>
        <v>12.149949821933058</v>
      </c>
      <c r="S34" s="92">
        <f t="shared" si="5"/>
        <v>31.393393845371222</v>
      </c>
    </row>
    <row r="35" spans="1:19" x14ac:dyDescent="0.3">
      <c r="A35" s="60" t="s">
        <v>857</v>
      </c>
      <c r="B35" s="57">
        <v>6.0837928863337503</v>
      </c>
      <c r="C35" s="19">
        <f>C$34*(1-$F35)</f>
        <v>10.98</v>
      </c>
      <c r="D35" s="19">
        <f>D$34*(1-$F35)</f>
        <v>26.718</v>
      </c>
      <c r="F35" s="82">
        <v>8.5000000000000006E-2</v>
      </c>
      <c r="I35" s="93"/>
      <c r="Q35" s="92">
        <f t="shared" ref="Q35:Q38" si="6">(B8)*B35/(B8-B42)</f>
        <v>6.3906681313151443</v>
      </c>
      <c r="R35" s="92">
        <f t="shared" si="5"/>
        <v>11.11720408706875</v>
      </c>
      <c r="S35" s="92">
        <f t="shared" si="5"/>
        <v>28.724955368514671</v>
      </c>
    </row>
    <row r="36" spans="1:19" x14ac:dyDescent="0.3">
      <c r="A36" s="60" t="s">
        <v>858</v>
      </c>
      <c r="B36" s="57">
        <v>4.8781569844926009</v>
      </c>
      <c r="C36" s="19">
        <f t="shared" ref="C36:D38" si="7">C$34*(1-$F36)</f>
        <v>10.44</v>
      </c>
      <c r="D36" s="19">
        <f t="shared" si="7"/>
        <v>25.404</v>
      </c>
      <c r="F36" s="82">
        <v>0.13</v>
      </c>
      <c r="I36" s="93"/>
      <c r="Q36" s="92">
        <f t="shared" si="6"/>
        <v>5.2175665094595525</v>
      </c>
      <c r="R36" s="92">
        <f t="shared" si="5"/>
        <v>10.570456345081759</v>
      </c>
      <c r="S36" s="92">
        <f t="shared" si="5"/>
        <v>27.31225264547296</v>
      </c>
    </row>
    <row r="37" spans="1:19" x14ac:dyDescent="0.3">
      <c r="A37" s="60" t="s">
        <v>859</v>
      </c>
      <c r="B37" s="57">
        <v>4.725268564451361</v>
      </c>
      <c r="C37" s="19">
        <f t="shared" si="7"/>
        <v>10.08</v>
      </c>
      <c r="D37" s="19">
        <f t="shared" si="7"/>
        <v>24.527999999999999</v>
      </c>
      <c r="F37" s="82">
        <v>0.16</v>
      </c>
      <c r="I37" s="93"/>
      <c r="Q37" s="92">
        <f t="shared" si="6"/>
        <v>5.0522486675858849</v>
      </c>
      <c r="R37" s="92">
        <f t="shared" si="5"/>
        <v>10.205957850423768</v>
      </c>
      <c r="S37" s="92">
        <f t="shared" si="5"/>
        <v>26.370450830111825</v>
      </c>
    </row>
    <row r="38" spans="1:19" x14ac:dyDescent="0.3">
      <c r="A38" s="60" t="s">
        <v>860</v>
      </c>
      <c r="B38" s="57">
        <v>4.725268564451361</v>
      </c>
      <c r="C38" s="19">
        <f t="shared" si="7"/>
        <v>8.0399999999999991</v>
      </c>
      <c r="D38" s="19">
        <f t="shared" si="7"/>
        <v>19.563999999999997</v>
      </c>
      <c r="F38" s="82">
        <v>0.33</v>
      </c>
      <c r="I38" s="93"/>
      <c r="Q38" s="92">
        <f t="shared" si="6"/>
        <v>5.0931002226738196</v>
      </c>
      <c r="R38" s="92">
        <f t="shared" si="5"/>
        <v>8.1404663806951483</v>
      </c>
      <c r="S38" s="92">
        <f t="shared" si="5"/>
        <v>21.033573876398716</v>
      </c>
    </row>
    <row r="39" spans="1:19" x14ac:dyDescent="0.3">
      <c r="A39" s="60"/>
      <c r="I39" s="93"/>
      <c r="K39" t="s">
        <v>865</v>
      </c>
      <c r="Q39" s="92">
        <f>(B12)*B38/(B12-B46)</f>
        <v>5.2353655385240669</v>
      </c>
      <c r="R39" s="92">
        <f t="shared" ref="R39:S39" si="8">(C12)*C38/(C12-C46)</f>
        <v>8.1404663806951483</v>
      </c>
      <c r="S39" s="92">
        <f t="shared" si="8"/>
        <v>21.033573876398716</v>
      </c>
    </row>
    <row r="40" spans="1:19" x14ac:dyDescent="0.3">
      <c r="A40" s="60" t="s">
        <v>862</v>
      </c>
      <c r="B40" t="s">
        <v>835</v>
      </c>
      <c r="C40" t="s">
        <v>798</v>
      </c>
      <c r="D40" t="s">
        <v>833</v>
      </c>
      <c r="I40" s="93"/>
      <c r="J40" t="s">
        <v>866</v>
      </c>
      <c r="K40" t="s">
        <v>867</v>
      </c>
      <c r="L40" t="s">
        <v>869</v>
      </c>
      <c r="M40" t="s">
        <v>868</v>
      </c>
      <c r="N40" t="s">
        <v>870</v>
      </c>
      <c r="Q40" s="92">
        <f>(B13)*B38/(B13-B47)</f>
        <v>5.337329878592282</v>
      </c>
      <c r="R40" s="92">
        <f t="shared" ref="R40:S40" si="9">(C13)*C38/(C13-C47)</f>
        <v>8.1404663806951483</v>
      </c>
      <c r="S40" s="92">
        <f t="shared" si="9"/>
        <v>21.033573876398719</v>
      </c>
    </row>
    <row r="41" spans="1:19" x14ac:dyDescent="0.3">
      <c r="A41" s="8">
        <v>2020</v>
      </c>
      <c r="B41" s="19">
        <f>N41</f>
        <v>3.7</v>
      </c>
      <c r="C41" s="19">
        <f>G41</f>
        <v>0.24690358367739815</v>
      </c>
      <c r="D41" s="51">
        <f>H41</f>
        <v>0.79973861846350169</v>
      </c>
      <c r="F41" s="19">
        <v>3.7</v>
      </c>
      <c r="G41" s="19">
        <f>预测总结M!D14</f>
        <v>0.24690358367739815</v>
      </c>
      <c r="H41" s="19">
        <f>预测总结M!D18</f>
        <v>0.79973861846350169</v>
      </c>
      <c r="I41" s="20">
        <v>2020</v>
      </c>
      <c r="J41" s="19">
        <v>27.6</v>
      </c>
      <c r="K41" s="61">
        <v>7.0000000000000007E-2</v>
      </c>
      <c r="L41" s="54">
        <f>J41*K41</f>
        <v>1.9320000000000004</v>
      </c>
      <c r="M41" s="19">
        <v>3.7</v>
      </c>
      <c r="N41" s="19">
        <f>M41</f>
        <v>3.7</v>
      </c>
    </row>
    <row r="42" spans="1:19" x14ac:dyDescent="0.3">
      <c r="A42" s="8">
        <v>2025</v>
      </c>
      <c r="B42" s="19">
        <f>N42</f>
        <v>14.200000000000003</v>
      </c>
      <c r="C42" s="19">
        <f t="shared" ref="C42:D47" si="10">C41*C8/C7</f>
        <v>0.30835992994517597</v>
      </c>
      <c r="D42" s="19">
        <f t="shared" si="10"/>
        <v>0.8262223425139531</v>
      </c>
      <c r="F42" s="19"/>
      <c r="G42" s="19">
        <f>预测总结M!E14</f>
        <v>0.74257674123762585</v>
      </c>
      <c r="H42" s="19">
        <f>预测总结M!E18</f>
        <v>1.0359416408113911</v>
      </c>
      <c r="I42">
        <v>2025</v>
      </c>
      <c r="J42" s="19">
        <v>32.4</v>
      </c>
      <c r="K42" s="61">
        <v>7.0000000000000007E-2</v>
      </c>
      <c r="L42" s="54">
        <f t="shared" ref="L42:L47" si="11">J42*K42</f>
        <v>2.2680000000000002</v>
      </c>
      <c r="M42" s="19">
        <f>(L42+L41)/2*5+M41</f>
        <v>14.200000000000003</v>
      </c>
      <c r="N42" s="19">
        <f>M42</f>
        <v>14.200000000000003</v>
      </c>
    </row>
    <row r="43" spans="1:19" x14ac:dyDescent="0.3">
      <c r="A43" s="8">
        <v>2030</v>
      </c>
      <c r="B43" s="19">
        <f t="shared" ref="B43:B47" si="12">N43</f>
        <v>22.015000000000004</v>
      </c>
      <c r="C43" s="19">
        <f t="shared" si="10"/>
        <v>0.36623486600611505</v>
      </c>
      <c r="D43" s="19">
        <f>D42*D9/D8</f>
        <v>0.85549092313745245</v>
      </c>
      <c r="F43" s="19"/>
      <c r="G43" s="19">
        <f>预测总结M!F14</f>
        <v>2.2923287959369079</v>
      </c>
      <c r="H43" s="19">
        <f>预测总结M!F18</f>
        <v>1.3485585883451252</v>
      </c>
      <c r="I43" s="20">
        <v>2030</v>
      </c>
      <c r="J43" s="19">
        <v>33.4</v>
      </c>
      <c r="K43" s="61">
        <v>7.0000000000000007E-2</v>
      </c>
      <c r="L43" s="54">
        <f t="shared" si="11"/>
        <v>2.3380000000000001</v>
      </c>
      <c r="M43" s="19">
        <f t="shared" ref="M43:M47" si="13">(L43+L42)/2*5+M42</f>
        <v>25.715000000000003</v>
      </c>
      <c r="N43" s="19">
        <f>M43-N41</f>
        <v>22.015000000000004</v>
      </c>
    </row>
    <row r="44" spans="1:19" x14ac:dyDescent="0.3">
      <c r="A44" s="8">
        <v>2035</v>
      </c>
      <c r="B44" s="19">
        <f t="shared" si="12"/>
        <v>23.1875</v>
      </c>
      <c r="C44" s="19">
        <f t="shared" si="10"/>
        <v>0.40633889733113976</v>
      </c>
      <c r="D44" s="19">
        <f t="shared" si="10"/>
        <v>0.88829585764689567</v>
      </c>
      <c r="F44" s="19"/>
      <c r="G44" s="19">
        <f>预测总结M!G14</f>
        <v>5.1629787883334366</v>
      </c>
      <c r="H44" s="19">
        <f>预测总结M!G18</f>
        <v>1.7912425168097785</v>
      </c>
      <c r="I44">
        <v>2035</v>
      </c>
      <c r="J44" s="19">
        <v>33.299999999999997</v>
      </c>
      <c r="K44" s="61">
        <v>7.0000000000000007E-2</v>
      </c>
      <c r="L44" s="54">
        <f t="shared" si="11"/>
        <v>2.331</v>
      </c>
      <c r="M44" s="19">
        <f t="shared" si="13"/>
        <v>37.387500000000003</v>
      </c>
      <c r="N44" s="19">
        <f t="shared" ref="N44:N47" si="14">M44-N42</f>
        <v>23.1875</v>
      </c>
    </row>
    <row r="45" spans="1:19" x14ac:dyDescent="0.3">
      <c r="A45" s="8">
        <v>2040</v>
      </c>
      <c r="B45" s="19">
        <f t="shared" si="12"/>
        <v>27.0275</v>
      </c>
      <c r="C45" s="19">
        <f t="shared" si="10"/>
        <v>0.45083446391892601</v>
      </c>
      <c r="D45" s="19">
        <f t="shared" si="10"/>
        <v>0.910647631663145</v>
      </c>
      <c r="F45" s="19"/>
      <c r="G45" s="19">
        <f>预测总结M!H14</f>
        <v>8.8339306333245258</v>
      </c>
      <c r="H45" s="19">
        <f>预测总结M!H18</f>
        <v>2.3582807170627831</v>
      </c>
      <c r="I45" s="20">
        <v>2040</v>
      </c>
      <c r="J45" s="19">
        <v>33.299999999999997</v>
      </c>
      <c r="K45" s="61">
        <v>7.0000000000000007E-2</v>
      </c>
      <c r="L45" s="54">
        <f t="shared" si="11"/>
        <v>2.331</v>
      </c>
      <c r="M45" s="19">
        <f t="shared" si="13"/>
        <v>49.042500000000004</v>
      </c>
      <c r="N45" s="19">
        <f t="shared" si="14"/>
        <v>27.0275</v>
      </c>
    </row>
    <row r="46" spans="1:19" x14ac:dyDescent="0.3">
      <c r="A46" s="8">
        <v>2045</v>
      </c>
      <c r="B46" s="19">
        <f t="shared" si="12"/>
        <v>37.510000000000005</v>
      </c>
      <c r="C46" s="19">
        <f t="shared" si="10"/>
        <v>0.4702149637964998</v>
      </c>
      <c r="D46" s="19">
        <f>D45*D12/D11</f>
        <v>0.93406390770981196</v>
      </c>
      <c r="F46" s="19"/>
      <c r="G46" s="19">
        <f>预测总结M!I14</f>
        <v>12.83270435405294</v>
      </c>
      <c r="H46" s="19">
        <f>预测总结M!I18</f>
        <v>2.9996987532764869</v>
      </c>
      <c r="I46">
        <v>2045</v>
      </c>
      <c r="J46" s="19">
        <v>33.299999999999997</v>
      </c>
      <c r="K46" s="61">
        <v>7.0000000000000007E-2</v>
      </c>
      <c r="L46" s="54">
        <f t="shared" si="11"/>
        <v>2.331</v>
      </c>
      <c r="M46" s="19">
        <f t="shared" si="13"/>
        <v>60.697500000000005</v>
      </c>
      <c r="N46" s="19">
        <f t="shared" si="14"/>
        <v>37.510000000000005</v>
      </c>
    </row>
    <row r="47" spans="1:19" x14ac:dyDescent="0.3">
      <c r="A47" s="8">
        <v>2050</v>
      </c>
      <c r="B47" s="19">
        <f t="shared" si="12"/>
        <v>45.325000000000003</v>
      </c>
      <c r="C47" s="19">
        <f t="shared" si="10"/>
        <v>0.50020245463093926</v>
      </c>
      <c r="D47" s="19">
        <f t="shared" si="10"/>
        <v>0.95931817122002372</v>
      </c>
      <c r="F47" s="19"/>
      <c r="G47" s="19">
        <f>预测总结M!J14</f>
        <v>17.909357180558036</v>
      </c>
      <c r="H47" s="19">
        <f>预测总结M!J18</f>
        <v>3.8651673018815309</v>
      </c>
      <c r="I47" s="20">
        <v>2050</v>
      </c>
      <c r="J47" s="19">
        <v>33.299999999999997</v>
      </c>
      <c r="K47" s="61">
        <v>7.0000000000000007E-2</v>
      </c>
      <c r="L47" s="54">
        <f t="shared" si="11"/>
        <v>2.331</v>
      </c>
      <c r="M47" s="19">
        <f t="shared" si="13"/>
        <v>72.352500000000006</v>
      </c>
      <c r="N47" s="19">
        <f t="shared" si="14"/>
        <v>45.325000000000003</v>
      </c>
    </row>
    <row r="48" spans="1:19" x14ac:dyDescent="0.3">
      <c r="A48" s="8"/>
      <c r="I48" s="34"/>
    </row>
    <row r="49" spans="1:9" x14ac:dyDescent="0.3">
      <c r="A49" s="8" t="s">
        <v>871</v>
      </c>
      <c r="B49" t="s">
        <v>835</v>
      </c>
      <c r="C49" t="s">
        <v>798</v>
      </c>
      <c r="D49" t="s">
        <v>827</v>
      </c>
      <c r="E49" t="s">
        <v>836</v>
      </c>
      <c r="I49" s="34"/>
    </row>
    <row r="50" spans="1:9" x14ac:dyDescent="0.3">
      <c r="A50" s="8">
        <v>2020</v>
      </c>
      <c r="B50" s="19">
        <f>($B7-$B41)*$B16*(B$34*$B26+B$35*$C26+$D26*B$36+$E26*B$37+$F26*B$38)/100*0.72*0.84*44/12*1000/1000000</f>
        <v>452.40271080947696</v>
      </c>
      <c r="C50" s="19">
        <f>($C7-$C41)*$C16*(C$34*$G26+C$35*$H26+$I26*C$36+$J26*C$37+$K26*C$38)/100*0.72*0.84*44/12*1000/1000000</f>
        <v>172.20210204807304</v>
      </c>
      <c r="D50" s="19">
        <f>($D7-$D41)*$D16*(D$34*$L26+D$35*$M26+$N26*D$36+$O26*D$37+$P26*D$38)/100*0.72*0.84*44/12*1000/1000000</f>
        <v>482.59009446977262</v>
      </c>
      <c r="E50" s="19">
        <f>SUM(B50:D50)</f>
        <v>1107.1949073273227</v>
      </c>
      <c r="I50" s="34"/>
    </row>
    <row r="51" spans="1:9" x14ac:dyDescent="0.3">
      <c r="A51" s="8">
        <v>2025</v>
      </c>
      <c r="B51" s="19">
        <f t="shared" ref="B51:B56" si="15">(B8-B42)*B17*(B$34*$B27+B$35*$C27+$D27*B$36+$E27*B$37+$F27*B$38)/100*0.72*0.84*44/12*1000/1000000</f>
        <v>515.39628458028528</v>
      </c>
      <c r="C51" s="19">
        <f t="shared" ref="C51:C56" si="16">($C8-$C42)*$C17*(C$34*$G27+C$35*$H27+$I27*C$36+$J27*C$37+$K27*C$38)/100*0.72*0.84*44/12*1000/1000000</f>
        <v>205.30284742906193</v>
      </c>
      <c r="D51" s="19">
        <f t="shared" ref="D51:D56" si="17">($D8-$D42)*$D17*(D$34*$L27+D$35*$M27+$N27*D$36+$O27*D$37+$P27*D$38)/100*0.72*0.84*44/12*1000/1000000</f>
        <v>461.27816173833219</v>
      </c>
      <c r="E51" s="19">
        <f t="shared" ref="E51:E56" si="18">SUM(B51:D51)</f>
        <v>1181.9772937476794</v>
      </c>
      <c r="I51" s="34"/>
    </row>
    <row r="52" spans="1:9" x14ac:dyDescent="0.3">
      <c r="A52" s="8">
        <v>2030</v>
      </c>
      <c r="B52" s="19">
        <f t="shared" si="15"/>
        <v>484.27311345432958</v>
      </c>
      <c r="C52" s="19">
        <f t="shared" si="16"/>
        <v>227.57985866123087</v>
      </c>
      <c r="D52" s="19">
        <f t="shared" si="17"/>
        <v>452.11941977531228</v>
      </c>
      <c r="E52" s="19">
        <f t="shared" si="18"/>
        <v>1163.9723918908726</v>
      </c>
      <c r="I52" s="34"/>
    </row>
    <row r="53" spans="1:9" x14ac:dyDescent="0.3">
      <c r="A53" s="8">
        <v>2035</v>
      </c>
      <c r="B53" s="19">
        <f t="shared" si="15"/>
        <v>445.9535152994506</v>
      </c>
      <c r="C53" s="19">
        <f t="shared" si="16"/>
        <v>242.01771288811264</v>
      </c>
      <c r="D53" s="19">
        <f>($D10-$D44)*$D19*(D$34*$L29+D$35*$M29+$N29*D$36+$O29*D$37+$P29*D$38)/100*0.72*0.84*44/12*1000/1000000</f>
        <v>452.27414162940499</v>
      </c>
      <c r="E53" s="19">
        <f t="shared" si="18"/>
        <v>1140.2453698169684</v>
      </c>
      <c r="I53" s="34"/>
    </row>
    <row r="54" spans="1:9" x14ac:dyDescent="0.3">
      <c r="A54" s="8">
        <v>2040</v>
      </c>
      <c r="B54" s="19">
        <f t="shared" si="15"/>
        <v>438.80824023016442</v>
      </c>
      <c r="C54" s="19">
        <f t="shared" si="16"/>
        <v>235.57951603842258</v>
      </c>
      <c r="D54" s="19">
        <f t="shared" si="17"/>
        <v>380.4137528822049</v>
      </c>
      <c r="E54" s="19">
        <f t="shared" si="18"/>
        <v>1054.8015091507918</v>
      </c>
      <c r="I54" s="34"/>
    </row>
    <row r="55" spans="1:9" x14ac:dyDescent="0.3">
      <c r="A55" s="8">
        <v>2045</v>
      </c>
      <c r="B55" s="19">
        <f t="shared" si="15"/>
        <v>436.92990454941429</v>
      </c>
      <c r="C55" s="19">
        <f t="shared" si="16"/>
        <v>219.72643192424769</v>
      </c>
      <c r="D55" s="19">
        <f t="shared" si="17"/>
        <v>377.64325239177754</v>
      </c>
      <c r="E55" s="19">
        <f t="shared" si="18"/>
        <v>1034.2995888654395</v>
      </c>
      <c r="I55" s="34"/>
    </row>
    <row r="56" spans="1:9" x14ac:dyDescent="0.3">
      <c r="A56" s="8">
        <v>2050</v>
      </c>
      <c r="B56" s="19">
        <f t="shared" si="15"/>
        <v>440.00775958319167</v>
      </c>
      <c r="C56" s="19">
        <f t="shared" si="16"/>
        <v>233.73926620372865</v>
      </c>
      <c r="D56" s="19">
        <f t="shared" si="17"/>
        <v>387.85358396549077</v>
      </c>
      <c r="E56" s="19">
        <f t="shared" si="18"/>
        <v>1061.6006097524109</v>
      </c>
      <c r="I56" s="34"/>
    </row>
    <row r="57" spans="1:9" x14ac:dyDescent="0.3">
      <c r="A57" s="8"/>
      <c r="I57" s="34"/>
    </row>
    <row r="58" spans="1:9" x14ac:dyDescent="0.3">
      <c r="A58" s="8"/>
      <c r="I58" s="34"/>
    </row>
    <row r="59" spans="1:9" x14ac:dyDescent="0.3">
      <c r="A59" s="8"/>
      <c r="I59" s="34"/>
    </row>
    <row r="60" spans="1:9" x14ac:dyDescent="0.3">
      <c r="A60" s="11"/>
      <c r="I60" s="34"/>
    </row>
    <row r="61" spans="1:9" x14ac:dyDescent="0.3">
      <c r="A61" s="8"/>
      <c r="I61" s="34"/>
    </row>
    <row r="62" spans="1:9" x14ac:dyDescent="0.3">
      <c r="A62" s="8"/>
      <c r="I62" s="34"/>
    </row>
    <row r="63" spans="1:9" x14ac:dyDescent="0.3">
      <c r="A63" s="8"/>
      <c r="I63" s="34"/>
    </row>
    <row r="64" spans="1:9" x14ac:dyDescent="0.3">
      <c r="A64" s="8"/>
      <c r="I64" s="34"/>
    </row>
    <row r="65" spans="1:9" x14ac:dyDescent="0.3">
      <c r="A65" s="8"/>
      <c r="I65" s="34"/>
    </row>
    <row r="66" spans="1:9" x14ac:dyDescent="0.3">
      <c r="A66" s="8"/>
      <c r="I66" s="34"/>
    </row>
    <row r="67" spans="1:9" x14ac:dyDescent="0.3">
      <c r="A67" s="8"/>
      <c r="I67" s="34"/>
    </row>
    <row r="68" spans="1:9" x14ac:dyDescent="0.3">
      <c r="A68" s="8"/>
      <c r="I68" s="34"/>
    </row>
    <row r="69" spans="1:9" x14ac:dyDescent="0.3">
      <c r="A69" s="8"/>
      <c r="I69" s="34"/>
    </row>
    <row r="70" spans="1:9" x14ac:dyDescent="0.3">
      <c r="A70" s="11"/>
      <c r="I70" s="34"/>
    </row>
    <row r="71" spans="1:9" x14ac:dyDescent="0.3">
      <c r="A71" s="8"/>
      <c r="I71" s="34"/>
    </row>
    <row r="72" spans="1:9" x14ac:dyDescent="0.3">
      <c r="A72" s="8"/>
      <c r="I72" s="34"/>
    </row>
    <row r="73" spans="1:9" x14ac:dyDescent="0.3">
      <c r="A73" s="8"/>
      <c r="I73" s="34"/>
    </row>
    <row r="74" spans="1:9" x14ac:dyDescent="0.3">
      <c r="A74" s="8"/>
      <c r="I74" s="34"/>
    </row>
    <row r="75" spans="1:9" x14ac:dyDescent="0.3">
      <c r="A75" s="8"/>
      <c r="I75" s="34"/>
    </row>
    <row r="76" spans="1:9" x14ac:dyDescent="0.3">
      <c r="A76" s="8"/>
      <c r="I76" s="34"/>
    </row>
    <row r="77" spans="1:9" x14ac:dyDescent="0.3">
      <c r="A77" s="8"/>
      <c r="I77" s="34"/>
    </row>
    <row r="78" spans="1:9" x14ac:dyDescent="0.3">
      <c r="A78" s="8"/>
      <c r="I78" s="34"/>
    </row>
    <row r="79" spans="1:9" x14ac:dyDescent="0.3">
      <c r="A79" s="8"/>
      <c r="I79" s="34"/>
    </row>
    <row r="80" spans="1:9" x14ac:dyDescent="0.3">
      <c r="A80" s="8"/>
      <c r="I80" s="34"/>
    </row>
    <row r="81" spans="1:9" x14ac:dyDescent="0.3">
      <c r="A81" s="8"/>
      <c r="I81" s="34"/>
    </row>
    <row r="82" spans="1:9" x14ac:dyDescent="0.3">
      <c r="A82" s="8"/>
      <c r="I82" s="34"/>
    </row>
    <row r="83" spans="1:9" x14ac:dyDescent="0.3">
      <c r="A83" s="8"/>
      <c r="I83" s="34"/>
    </row>
    <row r="84" spans="1:9" x14ac:dyDescent="0.3">
      <c r="A84" s="8"/>
      <c r="I84" s="34"/>
    </row>
    <row r="85" spans="1:9" x14ac:dyDescent="0.3">
      <c r="A85" s="8"/>
      <c r="I85" s="34"/>
    </row>
    <row r="86" spans="1:9" x14ac:dyDescent="0.3">
      <c r="A86" s="8"/>
      <c r="I86" s="34"/>
    </row>
    <row r="87" spans="1:9" x14ac:dyDescent="0.3">
      <c r="A87" s="8"/>
      <c r="I87" s="34"/>
    </row>
    <row r="88" spans="1:9" x14ac:dyDescent="0.3">
      <c r="A88" s="8"/>
      <c r="I88" s="34"/>
    </row>
    <row r="89" spans="1:9" x14ac:dyDescent="0.3">
      <c r="A89" s="8"/>
      <c r="I89" s="34"/>
    </row>
    <row r="90" spans="1:9" x14ac:dyDescent="0.3">
      <c r="A90" s="8"/>
      <c r="I90" s="34"/>
    </row>
    <row r="91" spans="1:9" x14ac:dyDescent="0.3">
      <c r="A91" s="8"/>
      <c r="I91" s="34"/>
    </row>
    <row r="92" spans="1:9" x14ac:dyDescent="0.3">
      <c r="A92" s="8"/>
      <c r="I92" s="34"/>
    </row>
    <row r="93" spans="1:9" x14ac:dyDescent="0.3">
      <c r="A93" s="8"/>
      <c r="I93" s="34"/>
    </row>
    <row r="94" spans="1:9" x14ac:dyDescent="0.3">
      <c r="A94" s="8"/>
      <c r="I94" s="34"/>
    </row>
    <row r="95" spans="1:9" x14ac:dyDescent="0.3">
      <c r="A95" s="11"/>
      <c r="I95" s="34"/>
    </row>
    <row r="96" spans="1:9" x14ac:dyDescent="0.3">
      <c r="A96" s="8"/>
      <c r="I96" s="34"/>
    </row>
    <row r="97" spans="1:9" x14ac:dyDescent="0.3">
      <c r="A97" s="8"/>
      <c r="I97" s="34"/>
    </row>
    <row r="98" spans="1:9" x14ac:dyDescent="0.3">
      <c r="A98" s="8"/>
      <c r="I98" s="34"/>
    </row>
    <row r="99" spans="1:9" x14ac:dyDescent="0.3">
      <c r="A99" s="8"/>
      <c r="I99" s="34"/>
    </row>
    <row r="100" spans="1:9" x14ac:dyDescent="0.3">
      <c r="A100" s="8"/>
      <c r="I100" s="34"/>
    </row>
    <row r="101" spans="1:9" x14ac:dyDescent="0.3">
      <c r="A101" s="8"/>
      <c r="I101" s="34"/>
    </row>
    <row r="102" spans="1:9" x14ac:dyDescent="0.3">
      <c r="A102" s="8"/>
      <c r="I102" s="34"/>
    </row>
    <row r="103" spans="1:9" x14ac:dyDescent="0.3">
      <c r="A103" s="8"/>
      <c r="I103" s="34"/>
    </row>
    <row r="104" spans="1:9" x14ac:dyDescent="0.3">
      <c r="A104" s="8"/>
      <c r="I104" s="34"/>
    </row>
    <row r="105" spans="1:9" x14ac:dyDescent="0.3">
      <c r="A105" s="8"/>
      <c r="I105" s="34"/>
    </row>
    <row r="106" spans="1:9" x14ac:dyDescent="0.3">
      <c r="A106" s="11"/>
      <c r="I106" s="34"/>
    </row>
    <row r="107" spans="1:9" x14ac:dyDescent="0.3">
      <c r="A107" s="8"/>
      <c r="I107" s="34"/>
    </row>
    <row r="108" spans="1:9" x14ac:dyDescent="0.3">
      <c r="A108" s="8"/>
      <c r="I108" s="34"/>
    </row>
    <row r="109" spans="1:9" x14ac:dyDescent="0.3">
      <c r="A109" s="8"/>
      <c r="I109" s="34"/>
    </row>
    <row r="110" spans="1:9" x14ac:dyDescent="0.3">
      <c r="A110" s="8"/>
      <c r="I110" s="34"/>
    </row>
    <row r="111" spans="1:9" x14ac:dyDescent="0.3">
      <c r="A111" s="8"/>
      <c r="I111" s="34"/>
    </row>
    <row r="112" spans="1:9" x14ac:dyDescent="0.3">
      <c r="A112" s="8"/>
      <c r="I112" s="34"/>
    </row>
    <row r="113" spans="1:9" x14ac:dyDescent="0.3">
      <c r="A113" s="8"/>
      <c r="I113" s="34"/>
    </row>
    <row r="114" spans="1:9" x14ac:dyDescent="0.3">
      <c r="A114" s="8"/>
      <c r="I114" s="34"/>
    </row>
    <row r="115" spans="1:9" x14ac:dyDescent="0.3">
      <c r="A115" s="8"/>
      <c r="I115" s="34"/>
    </row>
    <row r="116" spans="1:9" x14ac:dyDescent="0.3">
      <c r="A116" s="8"/>
      <c r="I116" s="34"/>
    </row>
    <row r="117" spans="1:9" x14ac:dyDescent="0.3">
      <c r="A117" s="8"/>
      <c r="I117" s="34"/>
    </row>
    <row r="118" spans="1:9" x14ac:dyDescent="0.3">
      <c r="A118" s="8"/>
      <c r="I118" s="34"/>
    </row>
    <row r="119" spans="1:9" x14ac:dyDescent="0.3">
      <c r="A119" s="8"/>
      <c r="I119" s="34"/>
    </row>
    <row r="120" spans="1:9" x14ac:dyDescent="0.3">
      <c r="A120" s="8"/>
      <c r="I120" s="34"/>
    </row>
    <row r="121" spans="1:9" x14ac:dyDescent="0.3">
      <c r="A121" s="8"/>
      <c r="I121" s="34"/>
    </row>
    <row r="122" spans="1:9" x14ac:dyDescent="0.3">
      <c r="A122" s="8"/>
      <c r="I122" s="34"/>
    </row>
    <row r="123" spans="1:9" x14ac:dyDescent="0.3">
      <c r="A123" s="8"/>
      <c r="I123" s="34"/>
    </row>
    <row r="124" spans="1:9" x14ac:dyDescent="0.3">
      <c r="A124" s="8"/>
      <c r="I124" s="34"/>
    </row>
    <row r="125" spans="1:9" x14ac:dyDescent="0.3">
      <c r="A125" s="8"/>
      <c r="I125" s="34"/>
    </row>
    <row r="126" spans="1:9" x14ac:dyDescent="0.3">
      <c r="A126" s="8"/>
      <c r="I126" s="34"/>
    </row>
    <row r="127" spans="1:9" x14ac:dyDescent="0.3">
      <c r="A127" s="8"/>
      <c r="I127" s="34"/>
    </row>
    <row r="128" spans="1:9" x14ac:dyDescent="0.3">
      <c r="A128" s="8"/>
      <c r="I128" s="34"/>
    </row>
    <row r="129" spans="1:9" x14ac:dyDescent="0.3">
      <c r="A129" s="8"/>
      <c r="I129" s="34"/>
    </row>
    <row r="130" spans="1:9" x14ac:dyDescent="0.3">
      <c r="A130" s="8"/>
      <c r="I130" s="34"/>
    </row>
    <row r="131" spans="1:9" x14ac:dyDescent="0.3">
      <c r="A131" s="8"/>
      <c r="I131" s="34"/>
    </row>
    <row r="132" spans="1:9" x14ac:dyDescent="0.3">
      <c r="A132" s="8"/>
      <c r="I132" s="34"/>
    </row>
    <row r="133" spans="1:9" x14ac:dyDescent="0.3">
      <c r="A133" s="8"/>
      <c r="I133" s="34"/>
    </row>
    <row r="134" spans="1:9" x14ac:dyDescent="0.3">
      <c r="A134" s="8"/>
      <c r="I134" s="34"/>
    </row>
    <row r="135" spans="1:9" x14ac:dyDescent="0.3">
      <c r="A135" s="8"/>
      <c r="I135" s="34"/>
    </row>
    <row r="136" spans="1:9" x14ac:dyDescent="0.3">
      <c r="A136" s="8"/>
      <c r="I136" s="34"/>
    </row>
    <row r="137" spans="1:9" x14ac:dyDescent="0.3">
      <c r="A137" s="8"/>
      <c r="I137" s="34"/>
    </row>
    <row r="138" spans="1:9" x14ac:dyDescent="0.3">
      <c r="A138" s="8"/>
      <c r="I138" s="34"/>
    </row>
    <row r="139" spans="1:9" x14ac:dyDescent="0.3">
      <c r="A139" s="8"/>
      <c r="I139" s="34"/>
    </row>
    <row r="140" spans="1:9" x14ac:dyDescent="0.3">
      <c r="A140" s="8"/>
      <c r="I140" s="34"/>
    </row>
    <row r="141" spans="1:9" x14ac:dyDescent="0.3">
      <c r="A141" s="8"/>
      <c r="I141" s="34"/>
    </row>
    <row r="142" spans="1:9" x14ac:dyDescent="0.3">
      <c r="A142" s="8"/>
      <c r="I142" s="34"/>
    </row>
    <row r="143" spans="1:9" x14ac:dyDescent="0.3">
      <c r="A143" s="8"/>
      <c r="I143" s="34"/>
    </row>
    <row r="144" spans="1:9" x14ac:dyDescent="0.3">
      <c r="A144" s="8"/>
      <c r="I144" s="34"/>
    </row>
    <row r="145" spans="1:9" x14ac:dyDescent="0.3">
      <c r="A145" s="8"/>
      <c r="I145" s="34"/>
    </row>
    <row r="146" spans="1:9" x14ac:dyDescent="0.3">
      <c r="A146" s="8"/>
      <c r="I146" s="34"/>
    </row>
    <row r="147" spans="1:9" x14ac:dyDescent="0.3">
      <c r="A147" s="8"/>
      <c r="I147" s="34"/>
    </row>
    <row r="148" spans="1:9" x14ac:dyDescent="0.3">
      <c r="A148" s="8"/>
      <c r="I148" s="34"/>
    </row>
    <row r="149" spans="1:9" x14ac:dyDescent="0.3">
      <c r="A149" s="8"/>
      <c r="I149" s="34"/>
    </row>
    <row r="150" spans="1:9" x14ac:dyDescent="0.3">
      <c r="A150" s="8"/>
      <c r="I150" s="34"/>
    </row>
    <row r="151" spans="1:9" x14ac:dyDescent="0.3">
      <c r="A151" s="8"/>
      <c r="I151" s="34"/>
    </row>
    <row r="152" spans="1:9" x14ac:dyDescent="0.3">
      <c r="A152" s="8"/>
      <c r="I152" s="34"/>
    </row>
    <row r="153" spans="1:9" x14ac:dyDescent="0.3">
      <c r="A153" s="8"/>
      <c r="I153" s="34"/>
    </row>
    <row r="154" spans="1:9" x14ac:dyDescent="0.3">
      <c r="A154" s="8"/>
      <c r="I154" s="34"/>
    </row>
    <row r="155" spans="1:9" x14ac:dyDescent="0.3">
      <c r="A155" s="8"/>
      <c r="I155" s="34"/>
    </row>
    <row r="156" spans="1:9" x14ac:dyDescent="0.3">
      <c r="A156" s="8"/>
      <c r="I156" s="34"/>
    </row>
    <row r="157" spans="1:9" x14ac:dyDescent="0.3">
      <c r="A157" s="8"/>
      <c r="I157" s="34"/>
    </row>
    <row r="158" spans="1:9" x14ac:dyDescent="0.3">
      <c r="A158" s="8"/>
      <c r="I158" s="34"/>
    </row>
    <row r="159" spans="1:9" x14ac:dyDescent="0.3">
      <c r="A159" s="8"/>
      <c r="I159" s="34"/>
    </row>
    <row r="160" spans="1:9" x14ac:dyDescent="0.3">
      <c r="A160" s="8"/>
      <c r="I160" s="34"/>
    </row>
    <row r="161" spans="1:9" x14ac:dyDescent="0.3">
      <c r="A161" s="8"/>
      <c r="I161" s="34"/>
    </row>
    <row r="162" spans="1:9" x14ac:dyDescent="0.3">
      <c r="A162" s="8"/>
      <c r="I162" s="34"/>
    </row>
    <row r="163" spans="1:9" x14ac:dyDescent="0.3">
      <c r="A163" s="8"/>
      <c r="I163" s="34"/>
    </row>
    <row r="164" spans="1:9" x14ac:dyDescent="0.3">
      <c r="A164" s="8"/>
      <c r="I164" s="34"/>
    </row>
    <row r="165" spans="1:9" x14ac:dyDescent="0.3">
      <c r="A165" s="8"/>
      <c r="I165" s="34"/>
    </row>
    <row r="166" spans="1:9" x14ac:dyDescent="0.3">
      <c r="A166" s="8"/>
      <c r="I166" s="34"/>
    </row>
    <row r="167" spans="1:9" x14ac:dyDescent="0.3">
      <c r="A167" s="8"/>
      <c r="I167" s="34"/>
    </row>
    <row r="168" spans="1:9" x14ac:dyDescent="0.3">
      <c r="A168" s="8"/>
      <c r="I168" s="34"/>
    </row>
    <row r="169" spans="1:9" x14ac:dyDescent="0.3">
      <c r="A169" s="8"/>
      <c r="I169" s="34"/>
    </row>
    <row r="170" spans="1:9" x14ac:dyDescent="0.3">
      <c r="A170" s="8"/>
      <c r="I170" s="34"/>
    </row>
    <row r="171" spans="1:9" x14ac:dyDescent="0.3">
      <c r="A171" s="8"/>
      <c r="I171" s="34"/>
    </row>
    <row r="172" spans="1:9" x14ac:dyDescent="0.3">
      <c r="A172" s="8"/>
      <c r="I172" s="34"/>
    </row>
    <row r="173" spans="1:9" x14ac:dyDescent="0.3">
      <c r="A173" s="8"/>
      <c r="I173" s="34"/>
    </row>
    <row r="174" spans="1:9" x14ac:dyDescent="0.3">
      <c r="A174" s="8"/>
      <c r="I174" s="34"/>
    </row>
    <row r="175" spans="1:9" x14ac:dyDescent="0.3">
      <c r="A175" s="8"/>
      <c r="I175" s="34"/>
    </row>
    <row r="176" spans="1:9" x14ac:dyDescent="0.3">
      <c r="A176" s="8"/>
      <c r="I176" s="34"/>
    </row>
    <row r="177" spans="1:9" x14ac:dyDescent="0.3">
      <c r="A177" s="8"/>
      <c r="I177" s="34"/>
    </row>
    <row r="178" spans="1:9" x14ac:dyDescent="0.3">
      <c r="A178" s="8"/>
      <c r="I178" s="34"/>
    </row>
    <row r="179" spans="1:9" x14ac:dyDescent="0.3">
      <c r="A179" s="8"/>
      <c r="I179" s="34"/>
    </row>
    <row r="180" spans="1:9" x14ac:dyDescent="0.3">
      <c r="A180" s="8"/>
      <c r="I180" s="34"/>
    </row>
    <row r="181" spans="1:9" x14ac:dyDescent="0.3">
      <c r="A181" s="8"/>
      <c r="I181" s="34"/>
    </row>
    <row r="182" spans="1:9" x14ac:dyDescent="0.3">
      <c r="A182" s="8"/>
      <c r="I182" s="34"/>
    </row>
    <row r="183" spans="1:9" x14ac:dyDescent="0.3">
      <c r="A183" s="8"/>
      <c r="I183" s="34"/>
    </row>
    <row r="184" spans="1:9" x14ac:dyDescent="0.3">
      <c r="A184" s="8"/>
      <c r="I184" s="34"/>
    </row>
    <row r="185" spans="1:9" x14ac:dyDescent="0.3">
      <c r="A185" s="8"/>
      <c r="I185" s="34"/>
    </row>
    <row r="186" spans="1:9" x14ac:dyDescent="0.3">
      <c r="A186" s="8"/>
      <c r="I186" s="34"/>
    </row>
    <row r="187" spans="1:9" x14ac:dyDescent="0.3">
      <c r="A187" s="8"/>
      <c r="I187" s="34"/>
    </row>
    <row r="188" spans="1:9" x14ac:dyDescent="0.3">
      <c r="A188" s="8"/>
      <c r="I188" s="34"/>
    </row>
    <row r="189" spans="1:9" x14ac:dyDescent="0.3">
      <c r="A189" s="8"/>
      <c r="I189" s="34"/>
    </row>
    <row r="190" spans="1:9" x14ac:dyDescent="0.3">
      <c r="A190" s="8"/>
      <c r="I190" s="34"/>
    </row>
    <row r="191" spans="1:9" x14ac:dyDescent="0.3">
      <c r="A191" s="8"/>
      <c r="I191" s="34"/>
    </row>
    <row r="192" spans="1:9" x14ac:dyDescent="0.3">
      <c r="A192" s="8"/>
      <c r="I192" s="34"/>
    </row>
    <row r="193" spans="1:9" x14ac:dyDescent="0.3">
      <c r="A193" s="8"/>
      <c r="I193" s="34"/>
    </row>
    <row r="194" spans="1:9" x14ac:dyDescent="0.3">
      <c r="A194" s="8"/>
      <c r="I194" s="34"/>
    </row>
    <row r="195" spans="1:9" x14ac:dyDescent="0.3">
      <c r="A195" s="8"/>
      <c r="I195" s="34"/>
    </row>
    <row r="196" spans="1:9" x14ac:dyDescent="0.3">
      <c r="A196" s="8"/>
      <c r="I196" s="34"/>
    </row>
    <row r="197" spans="1:9" x14ac:dyDescent="0.3">
      <c r="A197" s="8"/>
      <c r="I197" s="34"/>
    </row>
    <row r="198" spans="1:9" x14ac:dyDescent="0.3">
      <c r="A198" s="8"/>
      <c r="I198" s="34"/>
    </row>
    <row r="199" spans="1:9" x14ac:dyDescent="0.3">
      <c r="A199" s="8"/>
      <c r="I199" s="34"/>
    </row>
    <row r="200" spans="1:9" x14ac:dyDescent="0.3">
      <c r="A200" s="8"/>
      <c r="I200" s="34"/>
    </row>
    <row r="201" spans="1:9" x14ac:dyDescent="0.3">
      <c r="A201" s="8"/>
      <c r="I201" s="34"/>
    </row>
    <row r="202" spans="1:9" x14ac:dyDescent="0.3">
      <c r="A202" s="8"/>
      <c r="I202" s="34"/>
    </row>
    <row r="203" spans="1:9" x14ac:dyDescent="0.3">
      <c r="A203" s="8"/>
      <c r="I203" s="34"/>
    </row>
    <row r="204" spans="1:9" x14ac:dyDescent="0.3">
      <c r="A204" s="8"/>
      <c r="I204" s="34"/>
    </row>
    <row r="205" spans="1:9" x14ac:dyDescent="0.3">
      <c r="A205" s="8"/>
      <c r="I205" s="34"/>
    </row>
    <row r="206" spans="1:9" x14ac:dyDescent="0.3">
      <c r="A206" s="8"/>
      <c r="I206" s="34"/>
    </row>
    <row r="207" spans="1:9" x14ac:dyDescent="0.3">
      <c r="A207" s="8"/>
      <c r="I207" s="34"/>
    </row>
    <row r="208" spans="1:9" x14ac:dyDescent="0.3">
      <c r="A208" s="8"/>
      <c r="I208" s="34"/>
    </row>
    <row r="209" spans="1:9" x14ac:dyDescent="0.3">
      <c r="A209" s="8"/>
      <c r="I209" s="34"/>
    </row>
    <row r="210" spans="1:9" x14ac:dyDescent="0.3">
      <c r="A210" s="8"/>
      <c r="I210" s="34"/>
    </row>
    <row r="211" spans="1:9" x14ac:dyDescent="0.3">
      <c r="A211" s="8"/>
      <c r="I211" s="34"/>
    </row>
    <row r="212" spans="1:9" x14ac:dyDescent="0.3">
      <c r="A212" s="8"/>
      <c r="I212" s="34"/>
    </row>
    <row r="213" spans="1:9" x14ac:dyDescent="0.3">
      <c r="A213" s="8"/>
      <c r="I213" s="34"/>
    </row>
    <row r="214" spans="1:9" x14ac:dyDescent="0.3">
      <c r="A214" s="8"/>
      <c r="I214" s="34"/>
    </row>
    <row r="215" spans="1:9" x14ac:dyDescent="0.3">
      <c r="A215" s="8"/>
      <c r="I215" s="34"/>
    </row>
    <row r="216" spans="1:9" x14ac:dyDescent="0.3">
      <c r="A216" s="8"/>
      <c r="I216" s="34"/>
    </row>
    <row r="217" spans="1:9" x14ac:dyDescent="0.3">
      <c r="A217" s="8"/>
      <c r="I217" s="34"/>
    </row>
    <row r="218" spans="1:9" x14ac:dyDescent="0.3">
      <c r="A218" s="8"/>
      <c r="I218" s="34"/>
    </row>
    <row r="219" spans="1:9" x14ac:dyDescent="0.3">
      <c r="A219" s="8"/>
      <c r="I219" s="34"/>
    </row>
    <row r="220" spans="1:9" x14ac:dyDescent="0.3">
      <c r="A220" s="8"/>
      <c r="I220" s="34"/>
    </row>
    <row r="221" spans="1:9" x14ac:dyDescent="0.3">
      <c r="A221" s="8"/>
      <c r="I221" s="34"/>
    </row>
    <row r="222" spans="1:9" x14ac:dyDescent="0.3">
      <c r="A222" s="8"/>
      <c r="I222" s="34"/>
    </row>
    <row r="223" spans="1:9" x14ac:dyDescent="0.3">
      <c r="A223" s="8"/>
      <c r="I223" s="34"/>
    </row>
    <row r="224" spans="1:9" x14ac:dyDescent="0.3">
      <c r="A224" s="8"/>
      <c r="I224" s="34"/>
    </row>
    <row r="225" spans="1:9" x14ac:dyDescent="0.3">
      <c r="A225" s="8"/>
      <c r="I225" s="34"/>
    </row>
    <row r="226" spans="1:9" x14ac:dyDescent="0.3">
      <c r="A226" s="8"/>
      <c r="I226" s="34"/>
    </row>
    <row r="227" spans="1:9" x14ac:dyDescent="0.3">
      <c r="A227" s="8"/>
      <c r="I227" s="34"/>
    </row>
    <row r="228" spans="1:9" x14ac:dyDescent="0.3">
      <c r="A228" s="8"/>
      <c r="I228" s="34"/>
    </row>
    <row r="229" spans="1:9" x14ac:dyDescent="0.3">
      <c r="A229" s="8"/>
      <c r="I229" s="34"/>
    </row>
    <row r="230" spans="1:9" x14ac:dyDescent="0.3">
      <c r="A230" s="8"/>
      <c r="I230" s="34"/>
    </row>
    <row r="231" spans="1:9" x14ac:dyDescent="0.3">
      <c r="A231" s="8"/>
      <c r="I231" s="34"/>
    </row>
    <row r="232" spans="1:9" x14ac:dyDescent="0.3">
      <c r="A232" s="8"/>
      <c r="I232" s="34"/>
    </row>
    <row r="233" spans="1:9" x14ac:dyDescent="0.3">
      <c r="A233" s="8"/>
      <c r="I233" s="34"/>
    </row>
    <row r="234" spans="1:9" x14ac:dyDescent="0.3">
      <c r="A234" s="8"/>
      <c r="I234" s="34"/>
    </row>
    <row r="235" spans="1:9" x14ac:dyDescent="0.3">
      <c r="A235" s="8"/>
      <c r="I235" s="34"/>
    </row>
    <row r="236" spans="1:9" x14ac:dyDescent="0.3">
      <c r="A236" s="8"/>
      <c r="I236" s="34"/>
    </row>
    <row r="237" spans="1:9" x14ac:dyDescent="0.3">
      <c r="A237" s="8"/>
      <c r="I237" s="34"/>
    </row>
    <row r="238" spans="1:9" x14ac:dyDescent="0.3">
      <c r="A238" s="8"/>
      <c r="I238" s="34"/>
    </row>
    <row r="239" spans="1:9" x14ac:dyDescent="0.3">
      <c r="A239" s="8"/>
      <c r="I239" s="34"/>
    </row>
    <row r="240" spans="1:9" x14ac:dyDescent="0.3">
      <c r="A240" s="8"/>
      <c r="I240" s="34"/>
    </row>
    <row r="241" spans="1:9" x14ac:dyDescent="0.3">
      <c r="A241" s="8"/>
      <c r="I241" s="34"/>
    </row>
    <row r="242" spans="1:9" x14ac:dyDescent="0.3">
      <c r="A242" s="8"/>
      <c r="I242" s="34"/>
    </row>
    <row r="243" spans="1:9" x14ac:dyDescent="0.3">
      <c r="A243" s="8"/>
      <c r="I243" s="34"/>
    </row>
    <row r="244" spans="1:9" x14ac:dyDescent="0.3">
      <c r="A244" s="8"/>
      <c r="I244" s="34"/>
    </row>
    <row r="245" spans="1:9" x14ac:dyDescent="0.3">
      <c r="A245" s="8"/>
      <c r="I245" s="34"/>
    </row>
    <row r="246" spans="1:9" x14ac:dyDescent="0.3">
      <c r="A246" s="8"/>
      <c r="I246" s="34"/>
    </row>
    <row r="247" spans="1:9" x14ac:dyDescent="0.3">
      <c r="A247" s="8"/>
      <c r="I247" s="34"/>
    </row>
    <row r="248" spans="1:9" x14ac:dyDescent="0.3">
      <c r="A248" s="8"/>
      <c r="I248" s="34"/>
    </row>
    <row r="249" spans="1:9" x14ac:dyDescent="0.3">
      <c r="A249" s="8"/>
      <c r="I249" s="34"/>
    </row>
    <row r="250" spans="1:9" x14ac:dyDescent="0.3">
      <c r="A250" s="8"/>
      <c r="I250" s="34"/>
    </row>
    <row r="251" spans="1:9" x14ac:dyDescent="0.3">
      <c r="A251" s="8"/>
      <c r="I251" s="34"/>
    </row>
    <row r="252" spans="1:9" x14ac:dyDescent="0.3">
      <c r="A252" s="8"/>
      <c r="I252" s="34"/>
    </row>
    <row r="253" spans="1:9" x14ac:dyDescent="0.3">
      <c r="A253" s="8"/>
      <c r="I253" s="34"/>
    </row>
    <row r="254" spans="1:9" x14ac:dyDescent="0.3">
      <c r="A254" s="8"/>
      <c r="I254" s="34"/>
    </row>
    <row r="255" spans="1:9" x14ac:dyDescent="0.3">
      <c r="A255" s="8"/>
      <c r="I255" s="34"/>
    </row>
    <row r="256" spans="1:9" x14ac:dyDescent="0.3">
      <c r="A256" s="8"/>
      <c r="I256" s="34"/>
    </row>
    <row r="257" spans="1:9" x14ac:dyDescent="0.3">
      <c r="A257" s="8"/>
      <c r="I257" s="34"/>
    </row>
    <row r="258" spans="1:9" x14ac:dyDescent="0.3">
      <c r="A258" s="8"/>
      <c r="I258" s="34"/>
    </row>
    <row r="259" spans="1:9" x14ac:dyDescent="0.3">
      <c r="A259" s="8"/>
      <c r="I259" s="34"/>
    </row>
    <row r="260" spans="1:9" x14ac:dyDescent="0.3">
      <c r="A260" s="8"/>
      <c r="I260" s="34"/>
    </row>
    <row r="261" spans="1:9" x14ac:dyDescent="0.3">
      <c r="A261" s="8"/>
      <c r="I261" s="34"/>
    </row>
    <row r="262" spans="1:9" x14ac:dyDescent="0.3">
      <c r="A262" s="8"/>
      <c r="I262" s="34"/>
    </row>
    <row r="263" spans="1:9" x14ac:dyDescent="0.3">
      <c r="A263" s="8"/>
      <c r="I263" s="34"/>
    </row>
    <row r="264" spans="1:9" x14ac:dyDescent="0.3">
      <c r="A264" s="8"/>
      <c r="I264" s="34"/>
    </row>
    <row r="265" spans="1:9" x14ac:dyDescent="0.3">
      <c r="A265" s="8"/>
      <c r="I265" s="34"/>
    </row>
    <row r="266" spans="1:9" x14ac:dyDescent="0.3">
      <c r="A266" s="8"/>
      <c r="I266" s="34"/>
    </row>
    <row r="267" spans="1:9" x14ac:dyDescent="0.3">
      <c r="A267" s="8"/>
      <c r="I267" s="34"/>
    </row>
    <row r="268" spans="1:9" x14ac:dyDescent="0.3">
      <c r="A268" s="8"/>
      <c r="I268" s="34"/>
    </row>
    <row r="269" spans="1:9" x14ac:dyDescent="0.3">
      <c r="A269" s="8"/>
      <c r="I269" s="34"/>
    </row>
    <row r="270" spans="1:9" x14ac:dyDescent="0.3">
      <c r="A270" s="8"/>
      <c r="I270" s="34"/>
    </row>
    <row r="271" spans="1:9" x14ac:dyDescent="0.3">
      <c r="A271" s="8"/>
      <c r="I271" s="34"/>
    </row>
    <row r="272" spans="1:9" x14ac:dyDescent="0.3">
      <c r="A272" s="8"/>
      <c r="I272" s="34"/>
    </row>
    <row r="273" spans="1:9" x14ac:dyDescent="0.3">
      <c r="A273" s="8"/>
      <c r="I273" s="34"/>
    </row>
    <row r="274" spans="1:9" x14ac:dyDescent="0.3">
      <c r="A274" s="8"/>
      <c r="I274" s="34"/>
    </row>
    <row r="275" spans="1:9" x14ac:dyDescent="0.3">
      <c r="A275" s="8"/>
      <c r="I275" s="34"/>
    </row>
    <row r="276" spans="1:9" x14ac:dyDescent="0.3">
      <c r="A276" s="8"/>
      <c r="I276" s="34"/>
    </row>
    <row r="277" spans="1:9" x14ac:dyDescent="0.3">
      <c r="A277" s="8"/>
      <c r="I277" s="34"/>
    </row>
    <row r="278" spans="1:9" x14ac:dyDescent="0.3">
      <c r="A278" s="8"/>
      <c r="I278" s="34"/>
    </row>
    <row r="279" spans="1:9" x14ac:dyDescent="0.3">
      <c r="A279" s="8"/>
      <c r="I279" s="34"/>
    </row>
    <row r="280" spans="1:9" x14ac:dyDescent="0.3">
      <c r="A280" s="8"/>
      <c r="I280" s="34"/>
    </row>
    <row r="281" spans="1:9" x14ac:dyDescent="0.3">
      <c r="A281" s="8"/>
      <c r="I281" s="34"/>
    </row>
    <row r="282" spans="1:9" x14ac:dyDescent="0.3">
      <c r="A282" s="8"/>
      <c r="I282" s="34"/>
    </row>
    <row r="283" spans="1:9" x14ac:dyDescent="0.3">
      <c r="A283" s="8"/>
      <c r="I283" s="34"/>
    </row>
    <row r="284" spans="1:9" x14ac:dyDescent="0.3">
      <c r="A284" s="8"/>
      <c r="I284" s="34"/>
    </row>
    <row r="285" spans="1:9" x14ac:dyDescent="0.3">
      <c r="A285" s="8"/>
      <c r="I285" s="34"/>
    </row>
    <row r="286" spans="1:9" x14ac:dyDescent="0.3">
      <c r="A286" s="8"/>
      <c r="I286" s="34"/>
    </row>
    <row r="287" spans="1:9" x14ac:dyDescent="0.3">
      <c r="A287" s="8"/>
      <c r="I287" s="34"/>
    </row>
    <row r="288" spans="1:9" x14ac:dyDescent="0.3">
      <c r="A288" s="8"/>
      <c r="I288" s="34"/>
    </row>
    <row r="289" spans="1:9" x14ac:dyDescent="0.3">
      <c r="A289" s="8"/>
      <c r="I289" s="34"/>
    </row>
    <row r="290" spans="1:9" x14ac:dyDescent="0.3">
      <c r="A290" s="8"/>
      <c r="I290" s="34"/>
    </row>
    <row r="291" spans="1:9" x14ac:dyDescent="0.3">
      <c r="A291" s="8"/>
      <c r="I291" s="34"/>
    </row>
    <row r="292" spans="1:9" x14ac:dyDescent="0.3">
      <c r="A292" s="8"/>
      <c r="I292" s="34"/>
    </row>
    <row r="293" spans="1:9" x14ac:dyDescent="0.3">
      <c r="A293" s="8"/>
      <c r="I293" s="34"/>
    </row>
    <row r="294" spans="1:9" x14ac:dyDescent="0.3">
      <c r="A294" s="8"/>
      <c r="I294" s="34"/>
    </row>
    <row r="295" spans="1:9" x14ac:dyDescent="0.3">
      <c r="A295" s="8"/>
      <c r="I295" s="34"/>
    </row>
    <row r="296" spans="1:9" x14ac:dyDescent="0.3">
      <c r="A296" s="8"/>
      <c r="I296" s="34"/>
    </row>
    <row r="297" spans="1:9" x14ac:dyDescent="0.3">
      <c r="A297" s="8"/>
      <c r="I297" s="34"/>
    </row>
    <row r="298" spans="1:9" x14ac:dyDescent="0.3">
      <c r="A298" s="8"/>
      <c r="I298" s="34"/>
    </row>
    <row r="299" spans="1:9" x14ac:dyDescent="0.3">
      <c r="A299" s="8"/>
      <c r="I299" s="34"/>
    </row>
    <row r="300" spans="1:9" x14ac:dyDescent="0.3">
      <c r="A300" s="8"/>
      <c r="I300" s="34"/>
    </row>
    <row r="301" spans="1:9" x14ac:dyDescent="0.3">
      <c r="A301" s="8"/>
      <c r="I301" s="34"/>
    </row>
    <row r="302" spans="1:9" x14ac:dyDescent="0.3">
      <c r="A302" s="8"/>
      <c r="I302" s="34"/>
    </row>
    <row r="303" spans="1:9" x14ac:dyDescent="0.3">
      <c r="A303" s="8"/>
      <c r="I303" s="34"/>
    </row>
    <row r="304" spans="1:9" x14ac:dyDescent="0.3">
      <c r="A304" s="8"/>
      <c r="I304" s="34"/>
    </row>
    <row r="305" spans="1:9" x14ac:dyDescent="0.3">
      <c r="A305" s="8"/>
      <c r="I305" s="34"/>
    </row>
    <row r="306" spans="1:9" x14ac:dyDescent="0.3">
      <c r="A306" s="8"/>
      <c r="I306" s="34"/>
    </row>
    <row r="307" spans="1:9" x14ac:dyDescent="0.3">
      <c r="A307" s="8"/>
      <c r="I307" s="34"/>
    </row>
    <row r="308" spans="1:9" x14ac:dyDescent="0.3">
      <c r="A308" s="8"/>
      <c r="I308" s="34"/>
    </row>
    <row r="309" spans="1:9" x14ac:dyDescent="0.3">
      <c r="A309" s="8"/>
      <c r="I309" s="34"/>
    </row>
    <row r="310" spans="1:9" x14ac:dyDescent="0.3">
      <c r="A310" s="8"/>
      <c r="I310" s="34"/>
    </row>
    <row r="311" spans="1:9" x14ac:dyDescent="0.3">
      <c r="A311" s="8"/>
      <c r="I311" s="34"/>
    </row>
    <row r="312" spans="1:9" x14ac:dyDescent="0.3">
      <c r="A312" s="8"/>
      <c r="I312" s="34"/>
    </row>
    <row r="313" spans="1:9" x14ac:dyDescent="0.3">
      <c r="A313" s="8"/>
      <c r="I313" s="34"/>
    </row>
    <row r="314" spans="1:9" x14ac:dyDescent="0.3">
      <c r="A314" s="8"/>
      <c r="I314" s="34"/>
    </row>
    <row r="315" spans="1:9" x14ac:dyDescent="0.3">
      <c r="A315" s="8"/>
      <c r="I315" s="34"/>
    </row>
    <row r="316" spans="1:9" x14ac:dyDescent="0.3">
      <c r="A316" s="8"/>
      <c r="I316" s="34"/>
    </row>
    <row r="317" spans="1:9" x14ac:dyDescent="0.3">
      <c r="A317" s="8"/>
      <c r="I317" s="34"/>
    </row>
    <row r="318" spans="1:9" x14ac:dyDescent="0.3">
      <c r="A318" s="8"/>
      <c r="I318" s="34"/>
    </row>
    <row r="319" spans="1:9" x14ac:dyDescent="0.3">
      <c r="A319" s="8"/>
      <c r="I319" s="34"/>
    </row>
    <row r="320" spans="1:9" x14ac:dyDescent="0.3">
      <c r="A320" s="8"/>
      <c r="I320" s="34"/>
    </row>
    <row r="321" spans="1:9" x14ac:dyDescent="0.3">
      <c r="A321" s="8"/>
      <c r="I321" s="34"/>
    </row>
    <row r="322" spans="1:9" x14ac:dyDescent="0.3">
      <c r="A322" s="8"/>
      <c r="I322" s="34"/>
    </row>
    <row r="323" spans="1:9" x14ac:dyDescent="0.3">
      <c r="A323" s="8"/>
      <c r="I323" s="34"/>
    </row>
    <row r="324" spans="1:9" x14ac:dyDescent="0.3">
      <c r="A324" s="8"/>
      <c r="I324" s="34"/>
    </row>
    <row r="325" spans="1:9" x14ac:dyDescent="0.3">
      <c r="A325" s="8"/>
      <c r="I325" s="34"/>
    </row>
    <row r="326" spans="1:9" x14ac:dyDescent="0.3">
      <c r="A326" s="8"/>
      <c r="I326" s="34"/>
    </row>
    <row r="327" spans="1:9" x14ac:dyDescent="0.3">
      <c r="A327" s="8"/>
      <c r="I327" s="34"/>
    </row>
    <row r="328" spans="1:9" x14ac:dyDescent="0.3">
      <c r="A328" s="8"/>
      <c r="I328" s="34"/>
    </row>
    <row r="329" spans="1:9" x14ac:dyDescent="0.3">
      <c r="A329" s="8"/>
      <c r="I329" s="34"/>
    </row>
    <row r="330" spans="1:9" x14ac:dyDescent="0.3">
      <c r="A330" s="8"/>
      <c r="I330" s="34"/>
    </row>
    <row r="331" spans="1:9" x14ac:dyDescent="0.3">
      <c r="A331" s="8"/>
      <c r="I331" s="34"/>
    </row>
    <row r="332" spans="1:9" x14ac:dyDescent="0.3">
      <c r="A332" s="8"/>
      <c r="I332" s="34"/>
    </row>
    <row r="333" spans="1:9" x14ac:dyDescent="0.3">
      <c r="A333" s="8"/>
      <c r="I333" s="34"/>
    </row>
    <row r="334" spans="1:9" x14ac:dyDescent="0.3">
      <c r="A334" s="8"/>
      <c r="I334" s="34"/>
    </row>
    <row r="335" spans="1:9" x14ac:dyDescent="0.3">
      <c r="A335" s="8"/>
      <c r="I335" s="34"/>
    </row>
    <row r="336" spans="1:9" x14ac:dyDescent="0.3">
      <c r="A336" s="8"/>
      <c r="I336" s="34"/>
    </row>
    <row r="337" spans="1:10" x14ac:dyDescent="0.3">
      <c r="A337" s="8"/>
      <c r="I337" s="34"/>
    </row>
    <row r="338" spans="1:10" x14ac:dyDescent="0.3">
      <c r="A338" s="8"/>
      <c r="I338" s="34"/>
    </row>
    <row r="339" spans="1:10" x14ac:dyDescent="0.3">
      <c r="A339" s="8"/>
      <c r="I339" s="34"/>
    </row>
    <row r="340" spans="1:10" x14ac:dyDescent="0.3">
      <c r="A340" s="8"/>
      <c r="I340" s="34"/>
    </row>
    <row r="341" spans="1:10" x14ac:dyDescent="0.3">
      <c r="A341" s="8"/>
      <c r="I341" s="34"/>
    </row>
    <row r="342" spans="1:10" x14ac:dyDescent="0.3">
      <c r="A342" s="8"/>
      <c r="I342" s="34"/>
    </row>
    <row r="343" spans="1:10" x14ac:dyDescent="0.3">
      <c r="A343" s="8"/>
      <c r="I343" s="34"/>
    </row>
    <row r="344" spans="1:10" x14ac:dyDescent="0.3">
      <c r="A344" s="8"/>
      <c r="I344" s="34"/>
    </row>
    <row r="345" spans="1:10" x14ac:dyDescent="0.3">
      <c r="A345" s="8"/>
      <c r="I345" s="34"/>
    </row>
    <row r="346" spans="1:10" x14ac:dyDescent="0.3">
      <c r="A346" s="8"/>
      <c r="I346" s="34"/>
    </row>
    <row r="347" spans="1:10" x14ac:dyDescent="0.3">
      <c r="A347" s="8"/>
      <c r="I347" s="35"/>
      <c r="J347" s="36"/>
    </row>
    <row r="348" spans="1:10" x14ac:dyDescent="0.3">
      <c r="A348" s="8"/>
    </row>
    <row r="349" spans="1:10" x14ac:dyDescent="0.3">
      <c r="A349" s="8"/>
    </row>
    <row r="350" spans="1:10" x14ac:dyDescent="0.3">
      <c r="A350" s="8"/>
    </row>
    <row r="351" spans="1:10" x14ac:dyDescent="0.3">
      <c r="A351" s="8"/>
    </row>
    <row r="352" spans="1:10" x14ac:dyDescent="0.3">
      <c r="A352" s="9"/>
    </row>
  </sheetData>
  <phoneticPr fontId="3" type="noConversion"/>
  <pageMargins left="0.7" right="0.7" top="0.75" bottom="0.75" header="0.3" footer="0.3"/>
  <legacy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9987F5-8C9B-4C69-A050-56035E3CC6FA}">
  <sheetPr codeName="Sheet15">
    <tabColor rgb="FF92D050"/>
  </sheetPr>
  <dimension ref="A2:S352"/>
  <sheetViews>
    <sheetView topLeftCell="A19" zoomScale="85" zoomScaleNormal="85" workbookViewId="0">
      <selection activeCell="F35" sqref="F35:F38"/>
    </sheetView>
  </sheetViews>
  <sheetFormatPr defaultRowHeight="13.5" x14ac:dyDescent="0.3"/>
  <cols>
    <col min="1" max="1" width="21.46484375" customWidth="1"/>
    <col min="2" max="2" width="10.46484375" bestFit="1" customWidth="1"/>
    <col min="9" max="9" width="11.59765625" customWidth="1"/>
    <col min="13" max="13" width="11.59765625" customWidth="1"/>
    <col min="16" max="16" width="11.73046875" customWidth="1"/>
    <col min="17" max="17" width="12.265625" customWidth="1"/>
    <col min="18" max="18" width="13.1328125" customWidth="1"/>
    <col min="19" max="19" width="12.73046875" bestFit="1" customWidth="1"/>
  </cols>
  <sheetData>
    <row r="2" spans="1:17" x14ac:dyDescent="0.3">
      <c r="A2" s="8" t="s">
        <v>847</v>
      </c>
      <c r="I2" t="s">
        <v>837</v>
      </c>
      <c r="N2" t="s">
        <v>838</v>
      </c>
    </row>
    <row r="3" spans="1:17" x14ac:dyDescent="0.3">
      <c r="A3" s="8"/>
      <c r="B3" t="s">
        <v>835</v>
      </c>
      <c r="C3" t="s">
        <v>798</v>
      </c>
      <c r="D3" t="s">
        <v>833</v>
      </c>
      <c r="E3" t="s">
        <v>836</v>
      </c>
      <c r="F3" t="s">
        <v>849</v>
      </c>
      <c r="G3" t="s">
        <v>848</v>
      </c>
      <c r="I3" t="s">
        <v>835</v>
      </c>
      <c r="J3" t="s">
        <v>798</v>
      </c>
      <c r="K3" t="s">
        <v>833</v>
      </c>
      <c r="L3" t="s">
        <v>836</v>
      </c>
      <c r="N3" t="s">
        <v>835</v>
      </c>
      <c r="O3" t="s">
        <v>798</v>
      </c>
      <c r="P3" t="s">
        <v>833</v>
      </c>
      <c r="Q3" t="s">
        <v>839</v>
      </c>
    </row>
    <row r="4" spans="1:17" x14ac:dyDescent="0.3">
      <c r="A4" s="8">
        <v>2017</v>
      </c>
      <c r="B4" s="9">
        <v>183.1</v>
      </c>
      <c r="C4" s="9">
        <v>15.4</v>
      </c>
      <c r="D4" s="9">
        <v>9.8000000000000007</v>
      </c>
      <c r="E4" s="9">
        <f>SUM(B4:D4)</f>
        <v>208.3</v>
      </c>
      <c r="F4" s="58">
        <f>SUM(B4:C4)</f>
        <v>198.5</v>
      </c>
      <c r="G4" s="14">
        <f>C4/(B4+C4)</f>
        <v>7.758186397984887E-2</v>
      </c>
      <c r="H4" s="14"/>
      <c r="N4" s="53">
        <v>0.04</v>
      </c>
      <c r="O4" s="53">
        <v>0.06</v>
      </c>
      <c r="P4" s="53">
        <v>0.125</v>
      </c>
      <c r="Q4" s="52">
        <f>((E4+L5)-E5)/E4</f>
        <v>2.5972155544887302E-2</v>
      </c>
    </row>
    <row r="5" spans="1:17" x14ac:dyDescent="0.3">
      <c r="A5" s="8">
        <v>2018</v>
      </c>
      <c r="B5" s="19">
        <f t="shared" ref="B5:D7" si="0">B4*(1-N$4)+I5</f>
        <v>199.48599999999999</v>
      </c>
      <c r="C5" s="19">
        <f>C4*(1-O$4)+J5</f>
        <v>17.0366</v>
      </c>
      <c r="D5" s="19">
        <f t="shared" si="0"/>
        <v>10.414400000000001</v>
      </c>
      <c r="E5">
        <v>231</v>
      </c>
      <c r="F5" s="58">
        <f t="shared" ref="F5:F7" si="1">SUM(B5:C5)</f>
        <v>216.52259999999998</v>
      </c>
      <c r="G5" s="14">
        <f t="shared" ref="G5:G7" si="2">C5/(B5+C5)</f>
        <v>7.8682779534330366E-2</v>
      </c>
      <c r="H5" s="14"/>
      <c r="I5" s="55">
        <v>23.71</v>
      </c>
      <c r="J5" s="51">
        <f>1.895+0.6656</f>
        <v>2.5606</v>
      </c>
      <c r="K5" s="19">
        <f>4.4-J5</f>
        <v>1.8394000000000004</v>
      </c>
      <c r="L5" s="19">
        <f>SUM(I5:K5)</f>
        <v>28.110000000000003</v>
      </c>
    </row>
    <row r="6" spans="1:17" x14ac:dyDescent="0.3">
      <c r="A6" s="8">
        <v>2019</v>
      </c>
      <c r="B6" s="19">
        <f t="shared" si="0"/>
        <v>212.90655999999998</v>
      </c>
      <c r="C6" s="19">
        <f>C5*(1-O$4)+J6</f>
        <v>18.516808545454545</v>
      </c>
      <c r="D6" s="19">
        <f t="shared" si="0"/>
        <v>10.910195454545455</v>
      </c>
      <c r="E6" s="19">
        <f>SUM(B6:D6)</f>
        <v>242.333564</v>
      </c>
      <c r="F6" s="58">
        <f t="shared" si="1"/>
        <v>231.42336854545454</v>
      </c>
      <c r="G6" s="14">
        <f t="shared" si="2"/>
        <v>8.0012699935346432E-2</v>
      </c>
      <c r="H6" s="14"/>
      <c r="I6" s="55">
        <v>21.4</v>
      </c>
      <c r="J6" s="51">
        <f>4.3*(J5/4.4)</f>
        <v>2.5024045454545449</v>
      </c>
      <c r="K6" s="51">
        <f>4.3*(K5/4.4)</f>
        <v>1.7975954545454547</v>
      </c>
      <c r="L6" s="19">
        <f>SUM(I6:K6)</f>
        <v>25.7</v>
      </c>
      <c r="N6" t="s">
        <v>840</v>
      </c>
      <c r="P6" t="s">
        <v>841</v>
      </c>
      <c r="Q6" s="9">
        <v>0.66559999999999997</v>
      </c>
    </row>
    <row r="7" spans="1:17" x14ac:dyDescent="0.3">
      <c r="A7" s="8">
        <v>2020</v>
      </c>
      <c r="B7" s="19">
        <f t="shared" si="0"/>
        <v>227.39029759999997</v>
      </c>
      <c r="C7" s="19">
        <f>C6*(1-O$4)+J7</f>
        <v>20.005800032727272</v>
      </c>
      <c r="D7" s="19">
        <f t="shared" si="0"/>
        <v>11.446421022727273</v>
      </c>
      <c r="E7" s="19">
        <f>SUM(B7:D7)</f>
        <v>258.84251865545451</v>
      </c>
      <c r="F7" s="58">
        <f t="shared" si="1"/>
        <v>247.39609763272725</v>
      </c>
      <c r="G7" s="14">
        <f t="shared" si="2"/>
        <v>8.0865463215296765E-2</v>
      </c>
      <c r="H7" s="14"/>
      <c r="I7" s="56">
        <v>23</v>
      </c>
      <c r="J7" s="56">
        <v>2.6</v>
      </c>
      <c r="K7" s="56">
        <v>1.9</v>
      </c>
      <c r="L7" s="57">
        <f>SUM(I7:K7)</f>
        <v>27.5</v>
      </c>
      <c r="P7" t="s">
        <v>842</v>
      </c>
      <c r="Q7" s="9">
        <v>1.895</v>
      </c>
    </row>
    <row r="8" spans="1:17" x14ac:dyDescent="0.3">
      <c r="A8" s="8">
        <v>2025</v>
      </c>
      <c r="B8" s="19">
        <f>F8-C8</f>
        <v>295.71459069687171</v>
      </c>
      <c r="C8" s="59">
        <v>24.985409303128304</v>
      </c>
      <c r="D8" s="19">
        <v>11.825474689428539</v>
      </c>
      <c r="E8" s="19">
        <f t="shared" ref="E8:E13" si="3">SUM(B8:D8)</f>
        <v>332.52547468942851</v>
      </c>
      <c r="F8">
        <v>320.7</v>
      </c>
      <c r="G8" s="14">
        <v>8.3429458356817393E-2</v>
      </c>
      <c r="I8" s="34"/>
      <c r="P8" t="s">
        <v>843</v>
      </c>
      <c r="Q8" s="9">
        <v>0.17699999999999999</v>
      </c>
    </row>
    <row r="9" spans="1:17" x14ac:dyDescent="0.3">
      <c r="A9" s="8">
        <v>2030</v>
      </c>
      <c r="B9" s="19">
        <f t="shared" ref="B9:B13" si="4">F9-C9</f>
        <v>338.42517152969253</v>
      </c>
      <c r="C9" s="59">
        <v>29.674828470307503</v>
      </c>
      <c r="D9" s="19">
        <v>12.244387180109394</v>
      </c>
      <c r="E9" s="19">
        <f t="shared" si="3"/>
        <v>380.34438718010944</v>
      </c>
      <c r="F9">
        <v>368.1</v>
      </c>
      <c r="G9" s="14">
        <v>8.3429458356817393E-2</v>
      </c>
      <c r="I9" s="34"/>
      <c r="P9" t="s">
        <v>844</v>
      </c>
      <c r="Q9" s="9">
        <v>1.1479999999999999</v>
      </c>
    </row>
    <row r="10" spans="1:17" x14ac:dyDescent="0.3">
      <c r="A10" s="8">
        <v>2035</v>
      </c>
      <c r="B10" s="19">
        <f t="shared" si="4"/>
        <v>358.27567138374496</v>
      </c>
      <c r="C10" s="59">
        <v>32.924328616255039</v>
      </c>
      <c r="D10" s="19">
        <v>12.713914452331798</v>
      </c>
      <c r="E10" s="19">
        <f t="shared" si="3"/>
        <v>403.91391445233177</v>
      </c>
      <c r="F10">
        <v>391.2</v>
      </c>
      <c r="G10" s="14">
        <v>8.3429458356817393E-2</v>
      </c>
      <c r="I10" s="34"/>
      <c r="P10" t="s">
        <v>845</v>
      </c>
      <c r="Q10">
        <f>4.4-SUM(Q6:Q9)</f>
        <v>0.51440000000000019</v>
      </c>
    </row>
    <row r="11" spans="1:17" x14ac:dyDescent="0.3">
      <c r="A11" s="8">
        <v>2040</v>
      </c>
      <c r="B11" s="19">
        <f>F11-C11</f>
        <v>374.23033931751928</v>
      </c>
      <c r="C11" s="59">
        <v>36.529660682480696</v>
      </c>
      <c r="D11" s="19">
        <v>13.033828746937694</v>
      </c>
      <c r="E11" s="19">
        <f t="shared" si="3"/>
        <v>423.79382874693766</v>
      </c>
      <c r="F11" s="57">
        <f>F10*1.05</f>
        <v>410.76</v>
      </c>
      <c r="G11" s="14">
        <v>8.3429458356817393E-2</v>
      </c>
      <c r="I11" s="34"/>
      <c r="P11" t="s">
        <v>846</v>
      </c>
      <c r="Q11" s="9">
        <f>SUM(Q6:Q10)</f>
        <v>4.4000000000000004</v>
      </c>
    </row>
    <row r="12" spans="1:17" x14ac:dyDescent="0.3">
      <c r="A12" s="8">
        <v>2045</v>
      </c>
      <c r="B12" s="19">
        <f t="shared" si="4"/>
        <v>384.9828</v>
      </c>
      <c r="C12" s="59">
        <v>38.1</v>
      </c>
      <c r="D12" s="19">
        <v>13.368978942547244</v>
      </c>
      <c r="E12" s="19">
        <f t="shared" si="3"/>
        <v>436.45177894254726</v>
      </c>
      <c r="F12" s="57">
        <f>F11*1.03</f>
        <v>423.08280000000002</v>
      </c>
      <c r="G12" s="14">
        <v>8.3429458356817393E-2</v>
      </c>
      <c r="I12" s="34"/>
      <c r="J12">
        <v>1.3</v>
      </c>
    </row>
    <row r="13" spans="1:17" x14ac:dyDescent="0.3">
      <c r="A13" s="8">
        <v>2050</v>
      </c>
      <c r="B13" s="19">
        <f t="shared" si="4"/>
        <v>395.24549445955785</v>
      </c>
      <c r="C13" s="59">
        <v>40.529789540442209</v>
      </c>
      <c r="D13" s="19">
        <v>13.730435706148532</v>
      </c>
      <c r="E13" s="19">
        <f t="shared" si="3"/>
        <v>449.50571970614857</v>
      </c>
      <c r="F13" s="57">
        <f>F12*1.03</f>
        <v>435.77528400000006</v>
      </c>
      <c r="G13" s="14">
        <v>8.3429458356817393E-2</v>
      </c>
      <c r="I13" s="34"/>
    </row>
    <row r="14" spans="1:17" x14ac:dyDescent="0.3">
      <c r="A14" s="8"/>
      <c r="G14" s="14"/>
      <c r="I14" s="34"/>
    </row>
    <row r="15" spans="1:17" x14ac:dyDescent="0.3">
      <c r="A15" s="8" t="s">
        <v>851</v>
      </c>
      <c r="G15" s="14"/>
      <c r="I15" s="50"/>
      <c r="L15" s="19"/>
    </row>
    <row r="16" spans="1:17" x14ac:dyDescent="0.3">
      <c r="A16" s="8">
        <v>2020</v>
      </c>
      <c r="B16" s="90">
        <v>12000</v>
      </c>
      <c r="C16" s="90">
        <v>32750</v>
      </c>
      <c r="D16" s="90">
        <v>70000</v>
      </c>
      <c r="G16" s="14"/>
      <c r="L16" s="19"/>
    </row>
    <row r="17" spans="1:16" x14ac:dyDescent="0.3">
      <c r="A17" s="8">
        <v>2025</v>
      </c>
      <c r="B17" s="90">
        <v>12000</v>
      </c>
      <c r="C17" s="90">
        <v>32750</v>
      </c>
      <c r="D17" s="90">
        <v>70000</v>
      </c>
      <c r="G17" s="14"/>
      <c r="L17" s="19"/>
    </row>
    <row r="18" spans="1:16" x14ac:dyDescent="0.3">
      <c r="A18" s="8">
        <v>2030</v>
      </c>
      <c r="B18" s="90">
        <v>12000</v>
      </c>
      <c r="C18" s="90">
        <v>32750</v>
      </c>
      <c r="D18" s="90">
        <v>70000</v>
      </c>
      <c r="G18" s="14"/>
      <c r="L18" s="19"/>
    </row>
    <row r="19" spans="1:16" x14ac:dyDescent="0.3">
      <c r="A19" s="8">
        <v>2035</v>
      </c>
      <c r="B19" s="90">
        <v>12000</v>
      </c>
      <c r="C19" s="90">
        <v>32750</v>
      </c>
      <c r="D19" s="90">
        <v>70000</v>
      </c>
      <c r="G19" s="14"/>
      <c r="L19" s="19"/>
    </row>
    <row r="20" spans="1:16" x14ac:dyDescent="0.3">
      <c r="A20" s="8">
        <v>2040</v>
      </c>
      <c r="B20" s="90">
        <v>12000</v>
      </c>
      <c r="C20" s="90">
        <v>32750</v>
      </c>
      <c r="D20" s="90">
        <v>70000</v>
      </c>
      <c r="G20" s="14"/>
      <c r="L20" s="19"/>
    </row>
    <row r="21" spans="1:16" x14ac:dyDescent="0.3">
      <c r="A21" s="8">
        <v>2045</v>
      </c>
      <c r="B21" s="90">
        <v>12000</v>
      </c>
      <c r="C21" s="90">
        <v>32750</v>
      </c>
      <c r="D21" s="90">
        <v>70000</v>
      </c>
      <c r="G21" s="14"/>
      <c r="I21" s="34"/>
      <c r="L21" s="19"/>
    </row>
    <row r="22" spans="1:16" x14ac:dyDescent="0.3">
      <c r="A22" s="8">
        <v>2050</v>
      </c>
      <c r="B22" s="90">
        <v>12000</v>
      </c>
      <c r="C22" s="90">
        <v>32750</v>
      </c>
      <c r="D22" s="90">
        <v>70000</v>
      </c>
      <c r="G22" s="14"/>
      <c r="I22" s="34"/>
    </row>
    <row r="23" spans="1:16" ht="13.9" thickBot="1" x14ac:dyDescent="0.35">
      <c r="A23" s="8"/>
      <c r="G23" s="14"/>
      <c r="I23" s="34"/>
    </row>
    <row r="24" spans="1:16" x14ac:dyDescent="0.3">
      <c r="A24" s="65"/>
      <c r="B24" s="66"/>
      <c r="C24" s="67"/>
      <c r="D24" s="67" t="s">
        <v>835</v>
      </c>
      <c r="E24" s="67"/>
      <c r="F24" s="68"/>
      <c r="G24" s="66"/>
      <c r="H24" s="67"/>
      <c r="I24" s="77" t="s">
        <v>798</v>
      </c>
      <c r="J24" s="67"/>
      <c r="K24" s="68"/>
      <c r="L24" s="66"/>
      <c r="M24" s="67"/>
      <c r="N24" s="67" t="s">
        <v>827</v>
      </c>
      <c r="O24" s="67"/>
      <c r="P24" s="68"/>
    </row>
    <row r="25" spans="1:16" x14ac:dyDescent="0.3">
      <c r="A25" s="65" t="s">
        <v>852</v>
      </c>
      <c r="B25" s="69" t="s">
        <v>864</v>
      </c>
      <c r="C25" s="4" t="s">
        <v>853</v>
      </c>
      <c r="D25" s="4" t="s">
        <v>854</v>
      </c>
      <c r="E25" s="4" t="s">
        <v>855</v>
      </c>
      <c r="F25" s="70" t="s">
        <v>861</v>
      </c>
      <c r="G25" s="69" t="s">
        <v>864</v>
      </c>
      <c r="H25" s="4" t="s">
        <v>853</v>
      </c>
      <c r="I25" s="4" t="s">
        <v>854</v>
      </c>
      <c r="J25" s="4" t="s">
        <v>855</v>
      </c>
      <c r="K25" s="70" t="s">
        <v>861</v>
      </c>
      <c r="L25" s="69" t="s">
        <v>864</v>
      </c>
      <c r="M25" s="4" t="s">
        <v>853</v>
      </c>
      <c r="N25" s="4" t="s">
        <v>854</v>
      </c>
      <c r="O25" s="4" t="s">
        <v>855</v>
      </c>
      <c r="P25" s="70" t="s">
        <v>861</v>
      </c>
    </row>
    <row r="26" spans="1:16" x14ac:dyDescent="0.3">
      <c r="A26" s="65">
        <v>2020</v>
      </c>
      <c r="B26" s="71">
        <v>1</v>
      </c>
      <c r="C26" s="63">
        <v>0</v>
      </c>
      <c r="D26" s="63">
        <v>0</v>
      </c>
      <c r="E26" s="63">
        <v>0</v>
      </c>
      <c r="F26" s="72">
        <v>0</v>
      </c>
      <c r="G26" s="71">
        <v>1</v>
      </c>
      <c r="H26" s="63">
        <v>0</v>
      </c>
      <c r="I26" s="63">
        <v>0</v>
      </c>
      <c r="J26" s="63">
        <v>0</v>
      </c>
      <c r="K26" s="72">
        <v>0</v>
      </c>
      <c r="L26" s="71">
        <v>1</v>
      </c>
      <c r="M26" s="63">
        <v>0</v>
      </c>
      <c r="N26" s="63">
        <v>0</v>
      </c>
      <c r="O26" s="63">
        <v>0</v>
      </c>
      <c r="P26" s="72">
        <v>0</v>
      </c>
    </row>
    <row r="27" spans="1:16" x14ac:dyDescent="0.3">
      <c r="A27" s="65">
        <v>2025</v>
      </c>
      <c r="B27" s="71">
        <f>1-0.475</f>
        <v>0.52500000000000002</v>
      </c>
      <c r="C27" s="63">
        <v>0.47499999999999998</v>
      </c>
      <c r="D27" s="63">
        <v>0</v>
      </c>
      <c r="E27" s="63">
        <v>0</v>
      </c>
      <c r="F27" s="72">
        <v>0</v>
      </c>
      <c r="G27" s="71">
        <f>1-H27</f>
        <v>0.46599999999999997</v>
      </c>
      <c r="H27" s="63">
        <v>0.53400000000000003</v>
      </c>
      <c r="I27" s="63">
        <v>0</v>
      </c>
      <c r="J27" s="63">
        <v>0</v>
      </c>
      <c r="K27" s="72">
        <v>0</v>
      </c>
      <c r="L27" s="71">
        <f>1-M27</f>
        <v>0.12</v>
      </c>
      <c r="M27" s="63">
        <v>0.88</v>
      </c>
      <c r="N27" s="63">
        <v>0</v>
      </c>
      <c r="O27" s="63">
        <v>0</v>
      </c>
      <c r="P27" s="72">
        <v>0</v>
      </c>
    </row>
    <row r="28" spans="1:16" x14ac:dyDescent="0.3">
      <c r="A28" s="65">
        <v>2030</v>
      </c>
      <c r="B28" s="71">
        <f>1-C28-D28</f>
        <v>0.14099999999999996</v>
      </c>
      <c r="C28" s="63">
        <v>0.40600000000000003</v>
      </c>
      <c r="D28" s="63">
        <v>0.45300000000000001</v>
      </c>
      <c r="E28" s="64">
        <v>0</v>
      </c>
      <c r="F28" s="73">
        <v>0</v>
      </c>
      <c r="G28" s="71">
        <v>0</v>
      </c>
      <c r="H28" s="63">
        <f>1-I28</f>
        <v>0.46599999999999997</v>
      </c>
      <c r="I28" s="63">
        <v>0.53400000000000003</v>
      </c>
      <c r="J28" s="63">
        <v>0</v>
      </c>
      <c r="K28" s="72">
        <v>0</v>
      </c>
      <c r="L28" s="71">
        <v>0</v>
      </c>
      <c r="M28" s="63">
        <f>1-N28</f>
        <v>0.129</v>
      </c>
      <c r="N28" s="63">
        <v>0.871</v>
      </c>
      <c r="O28" s="63">
        <v>0</v>
      </c>
      <c r="P28" s="72">
        <v>0</v>
      </c>
    </row>
    <row r="29" spans="1:16" x14ac:dyDescent="0.3">
      <c r="A29" s="65">
        <v>2035</v>
      </c>
      <c r="B29" s="71">
        <v>0</v>
      </c>
      <c r="C29" s="63">
        <f>1-D29-E29</f>
        <v>0.15600000000000008</v>
      </c>
      <c r="D29" s="63">
        <v>0.41799999999999998</v>
      </c>
      <c r="E29" s="63">
        <v>0.42599999999999999</v>
      </c>
      <c r="F29" s="73">
        <v>0</v>
      </c>
      <c r="G29" s="78">
        <v>0</v>
      </c>
      <c r="H29" s="64">
        <v>0</v>
      </c>
      <c r="I29" s="63">
        <f>1-J29</f>
        <v>0.46599999999999997</v>
      </c>
      <c r="J29" s="63">
        <v>0.53400000000000003</v>
      </c>
      <c r="K29" s="72">
        <v>0</v>
      </c>
      <c r="L29" s="71">
        <v>0</v>
      </c>
      <c r="M29" s="63">
        <v>0</v>
      </c>
      <c r="N29" s="63">
        <f>1-O29</f>
        <v>0.125</v>
      </c>
      <c r="O29" s="63">
        <v>0.875</v>
      </c>
      <c r="P29" s="72">
        <v>0</v>
      </c>
    </row>
    <row r="30" spans="1:16" x14ac:dyDescent="0.3">
      <c r="A30" s="65">
        <v>2040</v>
      </c>
      <c r="B30" s="71">
        <v>0</v>
      </c>
      <c r="C30" s="63">
        <v>0</v>
      </c>
      <c r="D30" s="63">
        <f>1-E30-F30</f>
        <v>0.15700000000000008</v>
      </c>
      <c r="E30" s="63">
        <v>0.42199999999999999</v>
      </c>
      <c r="F30" s="72">
        <v>0.42099999999999999</v>
      </c>
      <c r="G30" s="78">
        <v>0</v>
      </c>
      <c r="H30" s="64">
        <v>0</v>
      </c>
      <c r="I30" s="63">
        <v>0</v>
      </c>
      <c r="J30" s="63">
        <f>1-K30</f>
        <v>0.46599999999999997</v>
      </c>
      <c r="K30" s="72">
        <v>0.53400000000000003</v>
      </c>
      <c r="L30" s="71">
        <v>0</v>
      </c>
      <c r="M30" s="63">
        <v>0</v>
      </c>
      <c r="N30" s="63">
        <v>0</v>
      </c>
      <c r="O30" s="63">
        <f>1-P30</f>
        <v>0.13100000000000001</v>
      </c>
      <c r="P30" s="72">
        <v>0.86899999999999999</v>
      </c>
    </row>
    <row r="31" spans="1:16" x14ac:dyDescent="0.3">
      <c r="A31" s="65">
        <v>2045</v>
      </c>
      <c r="B31" s="71">
        <v>0</v>
      </c>
      <c r="C31" s="63">
        <v>0</v>
      </c>
      <c r="D31" s="63">
        <v>0</v>
      </c>
      <c r="E31" s="63">
        <v>0</v>
      </c>
      <c r="F31" s="72">
        <v>1</v>
      </c>
      <c r="G31" s="78">
        <v>0</v>
      </c>
      <c r="H31" s="64">
        <v>0</v>
      </c>
      <c r="I31" s="63">
        <v>0</v>
      </c>
      <c r="J31" s="64">
        <v>0</v>
      </c>
      <c r="K31" s="72">
        <v>1</v>
      </c>
      <c r="L31" s="71">
        <v>0</v>
      </c>
      <c r="M31" s="63">
        <v>0</v>
      </c>
      <c r="N31" s="63">
        <v>0</v>
      </c>
      <c r="O31" s="63">
        <v>0</v>
      </c>
      <c r="P31" s="72">
        <v>1</v>
      </c>
    </row>
    <row r="32" spans="1:16" ht="13.9" thickBot="1" x14ac:dyDescent="0.35">
      <c r="A32" s="65">
        <v>2050</v>
      </c>
      <c r="B32" s="74">
        <v>0</v>
      </c>
      <c r="C32" s="75">
        <v>0</v>
      </c>
      <c r="D32" s="75">
        <v>0</v>
      </c>
      <c r="E32" s="75">
        <v>0</v>
      </c>
      <c r="F32" s="76">
        <v>1</v>
      </c>
      <c r="G32" s="79">
        <v>0</v>
      </c>
      <c r="H32" s="80">
        <v>0</v>
      </c>
      <c r="I32" s="75">
        <v>0</v>
      </c>
      <c r="J32" s="80">
        <v>0</v>
      </c>
      <c r="K32" s="76">
        <v>1</v>
      </c>
      <c r="L32" s="71">
        <v>0</v>
      </c>
      <c r="M32" s="75">
        <v>0</v>
      </c>
      <c r="N32" s="75">
        <v>0</v>
      </c>
      <c r="O32" s="75">
        <v>0</v>
      </c>
      <c r="P32" s="76">
        <v>1</v>
      </c>
    </row>
    <row r="33" spans="1:19" x14ac:dyDescent="0.3">
      <c r="A33" s="8" t="s">
        <v>856</v>
      </c>
      <c r="B33" t="s">
        <v>835</v>
      </c>
      <c r="C33" t="s">
        <v>798</v>
      </c>
      <c r="D33" t="s">
        <v>833</v>
      </c>
      <c r="P33" t="s">
        <v>907</v>
      </c>
      <c r="Q33" t="s">
        <v>908</v>
      </c>
      <c r="R33" t="s">
        <v>909</v>
      </c>
      <c r="S33" t="s">
        <v>910</v>
      </c>
    </row>
    <row r="34" spans="1:19" x14ac:dyDescent="0.3">
      <c r="A34" s="60" t="s">
        <v>863</v>
      </c>
      <c r="B34" s="19">
        <v>7.6</v>
      </c>
      <c r="C34">
        <v>12</v>
      </c>
      <c r="D34">
        <v>29.2</v>
      </c>
      <c r="F34" t="s">
        <v>884</v>
      </c>
      <c r="Q34" s="92">
        <f>(B7)*B34/(B7-B41)</f>
        <v>7.7257095202684374</v>
      </c>
      <c r="R34" s="92">
        <f t="shared" ref="R34:S38" si="5">(C7)*C34/(C7-C41)</f>
        <v>12.149949821933058</v>
      </c>
      <c r="S34" s="92">
        <f t="shared" si="5"/>
        <v>31.393393845371222</v>
      </c>
    </row>
    <row r="35" spans="1:19" x14ac:dyDescent="0.3">
      <c r="A35" s="60" t="s">
        <v>857</v>
      </c>
      <c r="B35" s="57">
        <v>5.2684336568111272</v>
      </c>
      <c r="C35" s="19">
        <f>C$34*(1-$F35)</f>
        <v>10.8</v>
      </c>
      <c r="D35" s="19">
        <f>D$34*(1-$F35)</f>
        <v>26.28</v>
      </c>
      <c r="F35" s="82">
        <v>0.1</v>
      </c>
      <c r="Q35" s="92">
        <f t="shared" ref="Q35:Q38" si="6">(B8)*B35/(B8-B42)</f>
        <v>5.5341810120069139</v>
      </c>
      <c r="R35" s="92">
        <f t="shared" si="5"/>
        <v>10.934954839739754</v>
      </c>
      <c r="S35" s="92">
        <f t="shared" si="5"/>
        <v>28.254054460834102</v>
      </c>
    </row>
    <row r="36" spans="1:19" x14ac:dyDescent="0.3">
      <c r="A36" s="60" t="s">
        <v>858</v>
      </c>
      <c r="B36" s="57">
        <v>4.0482147882393269</v>
      </c>
      <c r="C36" s="19">
        <f t="shared" ref="C36:D38" si="7">C$34*(1-$F36)</f>
        <v>10.199999999999999</v>
      </c>
      <c r="D36" s="19">
        <f t="shared" si="7"/>
        <v>24.82</v>
      </c>
      <c r="F36" s="82">
        <v>0.15</v>
      </c>
      <c r="Q36" s="92">
        <f t="shared" si="6"/>
        <v>4.3298790853516129</v>
      </c>
      <c r="R36" s="92">
        <f t="shared" si="5"/>
        <v>10.327457348643099</v>
      </c>
      <c r="S36" s="92">
        <f t="shared" si="5"/>
        <v>26.68438476856554</v>
      </c>
    </row>
    <row r="37" spans="1:19" x14ac:dyDescent="0.3">
      <c r="A37" s="60" t="s">
        <v>859</v>
      </c>
      <c r="B37" s="57">
        <v>4.0482147882393269</v>
      </c>
      <c r="C37" s="19">
        <f t="shared" si="7"/>
        <v>9.6000000000000014</v>
      </c>
      <c r="D37" s="19">
        <f t="shared" si="7"/>
        <v>23.36</v>
      </c>
      <c r="F37" s="82">
        <v>0.2</v>
      </c>
      <c r="Q37" s="92">
        <f t="shared" si="6"/>
        <v>4.3283439853239987</v>
      </c>
      <c r="R37" s="92">
        <f t="shared" si="5"/>
        <v>9.7199598575464474</v>
      </c>
      <c r="S37" s="92">
        <f t="shared" si="5"/>
        <v>25.114715076296978</v>
      </c>
    </row>
    <row r="38" spans="1:19" x14ac:dyDescent="0.3">
      <c r="A38" s="60" t="s">
        <v>860</v>
      </c>
      <c r="B38" s="57">
        <v>4.0482147882393269</v>
      </c>
      <c r="C38" s="19">
        <f t="shared" si="7"/>
        <v>7.1999999999999993</v>
      </c>
      <c r="D38" s="19">
        <f t="shared" si="7"/>
        <v>17.52</v>
      </c>
      <c r="F38" s="82">
        <v>0.4</v>
      </c>
      <c r="Q38" s="92">
        <f t="shared" si="6"/>
        <v>4.3633421800665557</v>
      </c>
      <c r="R38" s="92">
        <f t="shared" si="5"/>
        <v>7.2899698931598351</v>
      </c>
      <c r="S38" s="92">
        <f t="shared" si="5"/>
        <v>18.836036307222734</v>
      </c>
    </row>
    <row r="39" spans="1:19" x14ac:dyDescent="0.3">
      <c r="A39" s="60"/>
      <c r="K39" t="s">
        <v>865</v>
      </c>
      <c r="Q39" s="92">
        <f>(B12)*B38/(B12-B46)</f>
        <v>4.485223200716093</v>
      </c>
      <c r="R39" s="92">
        <f t="shared" ref="R39:S39" si="8">(C12)*C38/(C12-C46)</f>
        <v>7.2899698931598351</v>
      </c>
      <c r="S39" s="92">
        <f t="shared" si="8"/>
        <v>18.836036307222734</v>
      </c>
    </row>
    <row r="40" spans="1:19" x14ac:dyDescent="0.3">
      <c r="A40" s="60" t="s">
        <v>862</v>
      </c>
      <c r="B40" t="s">
        <v>835</v>
      </c>
      <c r="C40" t="s">
        <v>798</v>
      </c>
      <c r="D40" t="s">
        <v>833</v>
      </c>
      <c r="J40" t="s">
        <v>866</v>
      </c>
      <c r="K40" t="s">
        <v>867</v>
      </c>
      <c r="L40" t="s">
        <v>869</v>
      </c>
      <c r="M40" t="s">
        <v>868</v>
      </c>
      <c r="N40" t="s">
        <v>870</v>
      </c>
      <c r="Q40" s="92">
        <f>(B13)*B38/(B13-B47)</f>
        <v>4.572577716910696</v>
      </c>
      <c r="R40" s="92">
        <f t="shared" ref="R40:S40" si="9">(C13)*C38/(C13-C47)</f>
        <v>7.2899698931598333</v>
      </c>
      <c r="S40" s="92">
        <f t="shared" si="9"/>
        <v>18.836036307222734</v>
      </c>
    </row>
    <row r="41" spans="1:19" x14ac:dyDescent="0.3">
      <c r="A41" s="8">
        <v>2020</v>
      </c>
      <c r="B41" s="19">
        <f>N41</f>
        <v>3.7</v>
      </c>
      <c r="C41" s="19">
        <f>G41</f>
        <v>0.24690358367739815</v>
      </c>
      <c r="D41" s="51">
        <f>H41</f>
        <v>0.79973861846350169</v>
      </c>
      <c r="F41" s="19">
        <v>3.7</v>
      </c>
      <c r="G41" s="19">
        <f>预测总结H!D14</f>
        <v>0.24690358367739815</v>
      </c>
      <c r="H41" s="19">
        <f>预测总结H!D18</f>
        <v>0.79973861846350169</v>
      </c>
      <c r="I41" s="20">
        <v>2020</v>
      </c>
      <c r="J41" s="19">
        <v>27.6</v>
      </c>
      <c r="K41" s="61">
        <v>7.0000000000000007E-2</v>
      </c>
      <c r="L41" s="54">
        <f>J41*K41</f>
        <v>1.9320000000000004</v>
      </c>
      <c r="M41" s="19">
        <v>3.7</v>
      </c>
      <c r="N41" s="19">
        <f>M41</f>
        <v>3.7</v>
      </c>
    </row>
    <row r="42" spans="1:19" x14ac:dyDescent="0.3">
      <c r="A42" s="8">
        <v>2025</v>
      </c>
      <c r="B42" s="19">
        <f t="shared" ref="B42:B47" si="10">N42</f>
        <v>14.200000000000003</v>
      </c>
      <c r="C42" s="19">
        <f t="shared" ref="C42:D47" si="11">C41*C8/C7</f>
        <v>0.30835992994517597</v>
      </c>
      <c r="D42" s="19">
        <f t="shared" si="11"/>
        <v>0.8262223425139531</v>
      </c>
      <c r="F42" s="19"/>
      <c r="G42" s="19">
        <f>预测总结H!E14</f>
        <v>1.1988328656020235</v>
      </c>
      <c r="H42" s="19">
        <f>预测总结H!E18</f>
        <v>1.1046061487858301</v>
      </c>
      <c r="I42">
        <v>2025</v>
      </c>
      <c r="J42" s="19">
        <v>32.4</v>
      </c>
      <c r="K42" s="61">
        <v>7.0000000000000007E-2</v>
      </c>
      <c r="L42" s="54">
        <f t="shared" ref="L42:L47" si="12">J42*K42</f>
        <v>2.2680000000000002</v>
      </c>
      <c r="M42" s="19">
        <f>(L42+L41)/2*5+M41</f>
        <v>14.200000000000003</v>
      </c>
      <c r="N42" s="19">
        <f>M42</f>
        <v>14.200000000000003</v>
      </c>
    </row>
    <row r="43" spans="1:19" x14ac:dyDescent="0.3">
      <c r="A43" s="8">
        <v>2030</v>
      </c>
      <c r="B43" s="19">
        <f t="shared" si="10"/>
        <v>22.015000000000004</v>
      </c>
      <c r="C43" s="19">
        <f t="shared" si="11"/>
        <v>0.36623486600611505</v>
      </c>
      <c r="D43" s="19">
        <f t="shared" si="11"/>
        <v>0.85549092313745245</v>
      </c>
      <c r="F43" s="19"/>
      <c r="G43" s="19">
        <f>预测总结H!F14</f>
        <v>4.1900400238697335</v>
      </c>
      <c r="H43" s="19">
        <f>预测总结H!F18</f>
        <v>1.5830734555686865</v>
      </c>
      <c r="I43" s="20">
        <v>2030</v>
      </c>
      <c r="J43" s="19">
        <v>33.4</v>
      </c>
      <c r="K43" s="61">
        <v>7.0000000000000007E-2</v>
      </c>
      <c r="L43" s="54">
        <f t="shared" si="12"/>
        <v>2.3380000000000001</v>
      </c>
      <c r="M43" s="19">
        <f t="shared" ref="M43:M47" si="13">(L43+L42)/2*5+M42</f>
        <v>25.715000000000003</v>
      </c>
      <c r="N43" s="19">
        <f>M43-N41</f>
        <v>22.015000000000004</v>
      </c>
    </row>
    <row r="44" spans="1:19" x14ac:dyDescent="0.3">
      <c r="A44" s="8">
        <v>2035</v>
      </c>
      <c r="B44" s="19">
        <f t="shared" si="10"/>
        <v>23.1875</v>
      </c>
      <c r="C44" s="19">
        <f t="shared" si="11"/>
        <v>0.40633889733113976</v>
      </c>
      <c r="D44" s="19">
        <f t="shared" si="11"/>
        <v>0.88829585764689567</v>
      </c>
      <c r="F44" s="19"/>
      <c r="G44" s="19">
        <f>预测总结H!G14</f>
        <v>8.827589660267785</v>
      </c>
      <c r="H44" s="19">
        <f>预测总结H!G18</f>
        <v>2.2062709123499982</v>
      </c>
      <c r="I44">
        <v>2035</v>
      </c>
      <c r="J44" s="19">
        <v>33.299999999999997</v>
      </c>
      <c r="K44" s="61">
        <v>7.0000000000000007E-2</v>
      </c>
      <c r="L44" s="54">
        <f t="shared" si="12"/>
        <v>2.331</v>
      </c>
      <c r="M44" s="19">
        <f t="shared" si="13"/>
        <v>37.387500000000003</v>
      </c>
      <c r="N44" s="19">
        <f t="shared" ref="N44:N47" si="14">M44-N42</f>
        <v>23.1875</v>
      </c>
    </row>
    <row r="45" spans="1:19" x14ac:dyDescent="0.3">
      <c r="A45" s="8">
        <v>2040</v>
      </c>
      <c r="B45" s="19">
        <f t="shared" si="10"/>
        <v>27.0275</v>
      </c>
      <c r="C45" s="19">
        <f t="shared" si="11"/>
        <v>0.45083446391892601</v>
      </c>
      <c r="D45" s="19">
        <f t="shared" si="11"/>
        <v>0.910647631663145</v>
      </c>
      <c r="F45" s="19"/>
      <c r="G45" s="19">
        <f>预测总结H!H14</f>
        <v>13.706585000334607</v>
      </c>
      <c r="H45" s="19">
        <f>预测总结H!H18</f>
        <v>3.0038065723284451</v>
      </c>
      <c r="I45" s="20">
        <v>2040</v>
      </c>
      <c r="J45" s="19">
        <v>33.299999999999997</v>
      </c>
      <c r="K45" s="61">
        <v>7.0000000000000007E-2</v>
      </c>
      <c r="L45" s="54">
        <f t="shared" si="12"/>
        <v>2.331</v>
      </c>
      <c r="M45" s="19">
        <f t="shared" si="13"/>
        <v>49.042500000000004</v>
      </c>
      <c r="N45" s="19">
        <f t="shared" si="14"/>
        <v>27.0275</v>
      </c>
    </row>
    <row r="46" spans="1:19" x14ac:dyDescent="0.3">
      <c r="A46" s="8">
        <v>2045</v>
      </c>
      <c r="B46" s="19">
        <f t="shared" si="10"/>
        <v>37.510000000000005</v>
      </c>
      <c r="C46" s="19">
        <f t="shared" si="11"/>
        <v>0.4702149637964998</v>
      </c>
      <c r="D46" s="19">
        <f t="shared" si="11"/>
        <v>0.93406390770981196</v>
      </c>
      <c r="F46" s="19"/>
      <c r="G46" s="19">
        <f>预测总结H!I14</f>
        <v>18.424650325737808</v>
      </c>
      <c r="H46" s="19">
        <f>预测总结H!I18</f>
        <v>3.9174605120498356</v>
      </c>
      <c r="I46">
        <v>2045</v>
      </c>
      <c r="J46" s="19">
        <v>33.299999999999997</v>
      </c>
      <c r="K46" s="61">
        <v>7.0000000000000007E-2</v>
      </c>
      <c r="L46" s="54">
        <f t="shared" si="12"/>
        <v>2.331</v>
      </c>
      <c r="M46" s="19">
        <f t="shared" si="13"/>
        <v>60.697500000000005</v>
      </c>
      <c r="N46" s="19">
        <f t="shared" si="14"/>
        <v>37.510000000000005</v>
      </c>
    </row>
    <row r="47" spans="1:19" x14ac:dyDescent="0.3">
      <c r="A47" s="8">
        <v>2050</v>
      </c>
      <c r="B47" s="19">
        <f t="shared" si="10"/>
        <v>45.325000000000003</v>
      </c>
      <c r="C47" s="19">
        <f t="shared" si="11"/>
        <v>0.50020245463093926</v>
      </c>
      <c r="D47" s="19">
        <f t="shared" si="11"/>
        <v>0.95931817122002372</v>
      </c>
      <c r="F47" s="19"/>
      <c r="G47" s="19">
        <f>预测总结H!J14</f>
        <v>24.35963559140778</v>
      </c>
      <c r="H47" s="19">
        <f>预测总结H!J18</f>
        <v>5.1469354565690786</v>
      </c>
      <c r="I47" s="20">
        <v>2050</v>
      </c>
      <c r="J47" s="19">
        <v>33.299999999999997</v>
      </c>
      <c r="K47" s="61">
        <v>7.0000000000000007E-2</v>
      </c>
      <c r="L47" s="54">
        <f t="shared" si="12"/>
        <v>2.331</v>
      </c>
      <c r="M47" s="19">
        <f t="shared" si="13"/>
        <v>72.352500000000006</v>
      </c>
      <c r="N47" s="19">
        <f t="shared" si="14"/>
        <v>45.325000000000003</v>
      </c>
    </row>
    <row r="48" spans="1:19" x14ac:dyDescent="0.3">
      <c r="A48" s="8"/>
      <c r="I48" s="34"/>
    </row>
    <row r="49" spans="1:9" x14ac:dyDescent="0.3">
      <c r="A49" s="8" t="s">
        <v>871</v>
      </c>
      <c r="B49" t="s">
        <v>835</v>
      </c>
      <c r="C49" t="s">
        <v>798</v>
      </c>
      <c r="D49" t="s">
        <v>827</v>
      </c>
      <c r="E49" t="s">
        <v>836</v>
      </c>
      <c r="I49" s="34"/>
    </row>
    <row r="50" spans="1:9" x14ac:dyDescent="0.3">
      <c r="A50" s="8">
        <v>2020</v>
      </c>
      <c r="B50" s="19">
        <f>($B7-$B41)*$B16*(B$34*$B26+B$35*$C26+$D26*B$36+$E26*B$37+$F26*B$38)/100*0.72*0.84*44/12*1000/1000000</f>
        <v>452.40271080947696</v>
      </c>
      <c r="C50" s="19">
        <f>($C7-$C41)*$C16*(C$34*$G26+C$35*$H26+$I26*C$36+$J26*C$37+$K26*C$38)/100*0.72*0.84*44/12*1000/1000000</f>
        <v>172.20210204807304</v>
      </c>
      <c r="D50" s="19">
        <f>($D7-$D41)*$D16*(D$34*$L26+D$35*$M26+$N26*D$36+$O26*D$37+$P26*D$38)/100*0.72*0.84*44/12*1000/1000000</f>
        <v>482.59009446977262</v>
      </c>
      <c r="E50" s="19">
        <f>SUM(B50:D50)</f>
        <v>1107.1949073273227</v>
      </c>
      <c r="I50" s="34"/>
    </row>
    <row r="51" spans="1:9" x14ac:dyDescent="0.3">
      <c r="A51" s="8">
        <v>2025</v>
      </c>
      <c r="B51" s="19">
        <f t="shared" ref="B51:B56" si="15">(B8-B42)*B17*(B$34*$B27+B$35*$C27+$D27*B$36+$E27*B$37+$F27*B$38)/100*0.72*0.84*44/12*1000/1000000</f>
        <v>486.38226036769692</v>
      </c>
      <c r="C51" s="19">
        <f t="shared" ref="C51:C56" si="16">($C8-$C42)*$C17*(C$34*$G27+C$35*$H27+$I27*C$36+$J27*C$37+$K27*C$38)/100*0.72*0.84*44/12*1000/1000000</f>
        <v>203.58017973449898</v>
      </c>
      <c r="D51" s="19">
        <f t="shared" ref="D51:D56" si="17">($D8-$D42)*$D17*(D$34*$L27+D$35*$M27+$N27*D$36+$O27*D$37+$P27*D$38)/100*0.72*0.84*44/12*1000/1000000</f>
        <v>454.69702064997728</v>
      </c>
      <c r="E51" s="19">
        <f t="shared" ref="E51:E56" si="18">SUM(B51:D51)</f>
        <v>1144.6594607521731</v>
      </c>
      <c r="I51" s="34"/>
    </row>
    <row r="52" spans="1:9" x14ac:dyDescent="0.3">
      <c r="A52" s="8">
        <v>2030</v>
      </c>
      <c r="B52" s="19">
        <f t="shared" si="15"/>
        <v>424.7433576053869</v>
      </c>
      <c r="C52" s="19">
        <f t="shared" si="16"/>
        <v>223.06642262798172</v>
      </c>
      <c r="D52" s="19">
        <f t="shared" si="17"/>
        <v>442.12773056395679</v>
      </c>
      <c r="E52" s="19">
        <f t="shared" si="18"/>
        <v>1089.9375107973256</v>
      </c>
      <c r="I52" s="34"/>
    </row>
    <row r="53" spans="1:9" x14ac:dyDescent="0.3">
      <c r="A53" s="8">
        <v>2035</v>
      </c>
      <c r="B53" s="19">
        <f t="shared" si="15"/>
        <v>377.95736011981273</v>
      </c>
      <c r="C53" s="19">
        <f t="shared" si="16"/>
        <v>233.32300875990441</v>
      </c>
      <c r="D53" s="19">
        <f>($D10-$D44)*$D19*(D$34*$L29+D$35*$M29+$N29*D$36+$O29*D$37+$P29*D$38)/100*0.72*0.84*44/12*1000/1000000</f>
        <v>432.17306866809815</v>
      </c>
      <c r="E53" s="19">
        <f t="shared" si="18"/>
        <v>1043.4534375478152</v>
      </c>
      <c r="I53" s="34"/>
    </row>
    <row r="54" spans="1:9" x14ac:dyDescent="0.3">
      <c r="A54" s="8">
        <v>2040</v>
      </c>
      <c r="B54" s="19">
        <f t="shared" si="15"/>
        <v>374.03416564615605</v>
      </c>
      <c r="C54" s="19">
        <f t="shared" si="16"/>
        <v>217.96497760048396</v>
      </c>
      <c r="D54" s="19">
        <f t="shared" si="17"/>
        <v>344.10720102682001</v>
      </c>
      <c r="E54" s="19">
        <f t="shared" si="18"/>
        <v>936.10634427345997</v>
      </c>
      <c r="I54" s="34"/>
    </row>
    <row r="55" spans="1:9" x14ac:dyDescent="0.3">
      <c r="A55" s="8">
        <v>2045</v>
      </c>
      <c r="B55" s="19">
        <f t="shared" si="15"/>
        <v>374.32498849434302</v>
      </c>
      <c r="C55" s="19">
        <f t="shared" si="16"/>
        <v>196.76993903663973</v>
      </c>
      <c r="D55" s="19">
        <f t="shared" si="17"/>
        <v>338.18798721651734</v>
      </c>
      <c r="E55" s="19">
        <f t="shared" si="18"/>
        <v>909.28291474750017</v>
      </c>
      <c r="I55" s="34"/>
    </row>
    <row r="56" spans="1:9" x14ac:dyDescent="0.3">
      <c r="A56" s="8">
        <v>2050</v>
      </c>
      <c r="B56" s="19">
        <f t="shared" si="15"/>
        <v>376.96183719274961</v>
      </c>
      <c r="C56" s="19">
        <f t="shared" si="16"/>
        <v>209.31874585408534</v>
      </c>
      <c r="D56" s="19">
        <f t="shared" si="17"/>
        <v>347.33156773029015</v>
      </c>
      <c r="E56" s="19">
        <f t="shared" si="18"/>
        <v>933.61215077712518</v>
      </c>
      <c r="I56" s="34"/>
    </row>
    <row r="57" spans="1:9" x14ac:dyDescent="0.3">
      <c r="A57" s="8"/>
      <c r="I57" s="34"/>
    </row>
    <row r="58" spans="1:9" x14ac:dyDescent="0.3">
      <c r="A58" s="8"/>
      <c r="I58" s="34"/>
    </row>
    <row r="59" spans="1:9" x14ac:dyDescent="0.3">
      <c r="A59" s="8"/>
      <c r="I59" s="34"/>
    </row>
    <row r="60" spans="1:9" x14ac:dyDescent="0.3">
      <c r="A60" s="11"/>
      <c r="I60" s="34"/>
    </row>
    <row r="61" spans="1:9" x14ac:dyDescent="0.3">
      <c r="A61" s="8"/>
      <c r="I61" s="34"/>
    </row>
    <row r="62" spans="1:9" x14ac:dyDescent="0.3">
      <c r="A62" s="8"/>
      <c r="I62" s="34"/>
    </row>
    <row r="63" spans="1:9" x14ac:dyDescent="0.3">
      <c r="A63" s="8"/>
      <c r="I63" s="34"/>
    </row>
    <row r="64" spans="1:9" x14ac:dyDescent="0.3">
      <c r="A64" s="8"/>
      <c r="I64" s="34"/>
    </row>
    <row r="65" spans="1:9" x14ac:dyDescent="0.3">
      <c r="A65" s="8"/>
      <c r="I65" s="34"/>
    </row>
    <row r="66" spans="1:9" x14ac:dyDescent="0.3">
      <c r="A66" s="8"/>
      <c r="I66" s="34"/>
    </row>
    <row r="67" spans="1:9" x14ac:dyDescent="0.3">
      <c r="A67" s="8"/>
      <c r="I67" s="34"/>
    </row>
    <row r="68" spans="1:9" x14ac:dyDescent="0.3">
      <c r="A68" s="8"/>
      <c r="I68" s="34"/>
    </row>
    <row r="69" spans="1:9" x14ac:dyDescent="0.3">
      <c r="A69" s="8"/>
      <c r="I69" s="34"/>
    </row>
    <row r="70" spans="1:9" x14ac:dyDescent="0.3">
      <c r="A70" s="11"/>
      <c r="I70" s="34"/>
    </row>
    <row r="71" spans="1:9" x14ac:dyDescent="0.3">
      <c r="A71" s="8"/>
      <c r="I71" s="34"/>
    </row>
    <row r="72" spans="1:9" x14ac:dyDescent="0.3">
      <c r="A72" s="8"/>
      <c r="I72" s="34"/>
    </row>
    <row r="73" spans="1:9" x14ac:dyDescent="0.3">
      <c r="A73" s="8"/>
      <c r="I73" s="34"/>
    </row>
    <row r="74" spans="1:9" x14ac:dyDescent="0.3">
      <c r="A74" s="8"/>
      <c r="I74" s="34"/>
    </row>
    <row r="75" spans="1:9" x14ac:dyDescent="0.3">
      <c r="A75" s="8"/>
      <c r="I75" s="34"/>
    </row>
    <row r="76" spans="1:9" x14ac:dyDescent="0.3">
      <c r="A76" s="8"/>
      <c r="I76" s="34"/>
    </row>
    <row r="77" spans="1:9" x14ac:dyDescent="0.3">
      <c r="A77" s="8"/>
      <c r="I77" s="34"/>
    </row>
    <row r="78" spans="1:9" x14ac:dyDescent="0.3">
      <c r="A78" s="8"/>
      <c r="I78" s="34"/>
    </row>
    <row r="79" spans="1:9" x14ac:dyDescent="0.3">
      <c r="A79" s="8"/>
      <c r="I79" s="34"/>
    </row>
    <row r="80" spans="1:9" x14ac:dyDescent="0.3">
      <c r="A80" s="8"/>
      <c r="I80" s="34"/>
    </row>
    <row r="81" spans="1:9" x14ac:dyDescent="0.3">
      <c r="A81" s="8"/>
      <c r="I81" s="34"/>
    </row>
    <row r="82" spans="1:9" x14ac:dyDescent="0.3">
      <c r="A82" s="8"/>
      <c r="I82" s="34"/>
    </row>
    <row r="83" spans="1:9" x14ac:dyDescent="0.3">
      <c r="A83" s="8"/>
      <c r="I83" s="34"/>
    </row>
    <row r="84" spans="1:9" x14ac:dyDescent="0.3">
      <c r="A84" s="8"/>
      <c r="I84" s="34"/>
    </row>
    <row r="85" spans="1:9" x14ac:dyDescent="0.3">
      <c r="A85" s="8"/>
      <c r="I85" s="34"/>
    </row>
    <row r="86" spans="1:9" x14ac:dyDescent="0.3">
      <c r="A86" s="8"/>
      <c r="I86" s="34"/>
    </row>
    <row r="87" spans="1:9" x14ac:dyDescent="0.3">
      <c r="A87" s="8"/>
      <c r="I87" s="34"/>
    </row>
    <row r="88" spans="1:9" x14ac:dyDescent="0.3">
      <c r="A88" s="8"/>
      <c r="I88" s="34"/>
    </row>
    <row r="89" spans="1:9" x14ac:dyDescent="0.3">
      <c r="A89" s="8"/>
      <c r="I89" s="34"/>
    </row>
    <row r="90" spans="1:9" x14ac:dyDescent="0.3">
      <c r="A90" s="8"/>
      <c r="I90" s="34"/>
    </row>
    <row r="91" spans="1:9" x14ac:dyDescent="0.3">
      <c r="A91" s="8"/>
      <c r="I91" s="34"/>
    </row>
    <row r="92" spans="1:9" x14ac:dyDescent="0.3">
      <c r="A92" s="8"/>
      <c r="I92" s="34"/>
    </row>
    <row r="93" spans="1:9" x14ac:dyDescent="0.3">
      <c r="A93" s="8"/>
      <c r="I93" s="34"/>
    </row>
    <row r="94" spans="1:9" x14ac:dyDescent="0.3">
      <c r="A94" s="8"/>
      <c r="I94" s="34"/>
    </row>
    <row r="95" spans="1:9" x14ac:dyDescent="0.3">
      <c r="A95" s="11"/>
      <c r="I95" s="34"/>
    </row>
    <row r="96" spans="1:9" x14ac:dyDescent="0.3">
      <c r="A96" s="8"/>
      <c r="I96" s="34"/>
    </row>
    <row r="97" spans="1:9" x14ac:dyDescent="0.3">
      <c r="A97" s="8"/>
      <c r="I97" s="34"/>
    </row>
    <row r="98" spans="1:9" x14ac:dyDescent="0.3">
      <c r="A98" s="8"/>
      <c r="I98" s="34"/>
    </row>
    <row r="99" spans="1:9" x14ac:dyDescent="0.3">
      <c r="A99" s="8"/>
      <c r="I99" s="34"/>
    </row>
    <row r="100" spans="1:9" x14ac:dyDescent="0.3">
      <c r="A100" s="8"/>
      <c r="I100" s="34"/>
    </row>
    <row r="101" spans="1:9" x14ac:dyDescent="0.3">
      <c r="A101" s="8"/>
      <c r="I101" s="34"/>
    </row>
    <row r="102" spans="1:9" x14ac:dyDescent="0.3">
      <c r="A102" s="8"/>
      <c r="I102" s="34"/>
    </row>
    <row r="103" spans="1:9" x14ac:dyDescent="0.3">
      <c r="A103" s="8"/>
      <c r="I103" s="34"/>
    </row>
    <row r="104" spans="1:9" x14ac:dyDescent="0.3">
      <c r="A104" s="8"/>
      <c r="I104" s="34"/>
    </row>
    <row r="105" spans="1:9" x14ac:dyDescent="0.3">
      <c r="A105" s="8"/>
      <c r="I105" s="34"/>
    </row>
    <row r="106" spans="1:9" x14ac:dyDescent="0.3">
      <c r="A106" s="11"/>
      <c r="I106" s="34"/>
    </row>
    <row r="107" spans="1:9" x14ac:dyDescent="0.3">
      <c r="A107" s="8"/>
      <c r="I107" s="34"/>
    </row>
    <row r="108" spans="1:9" x14ac:dyDescent="0.3">
      <c r="A108" s="8"/>
      <c r="I108" s="34"/>
    </row>
    <row r="109" spans="1:9" x14ac:dyDescent="0.3">
      <c r="A109" s="8"/>
      <c r="I109" s="34"/>
    </row>
    <row r="110" spans="1:9" x14ac:dyDescent="0.3">
      <c r="A110" s="8"/>
      <c r="I110" s="34"/>
    </row>
    <row r="111" spans="1:9" x14ac:dyDescent="0.3">
      <c r="A111" s="8"/>
      <c r="I111" s="34"/>
    </row>
    <row r="112" spans="1:9" x14ac:dyDescent="0.3">
      <c r="A112" s="8"/>
      <c r="I112" s="34"/>
    </row>
    <row r="113" spans="1:9" x14ac:dyDescent="0.3">
      <c r="A113" s="8"/>
      <c r="I113" s="34"/>
    </row>
    <row r="114" spans="1:9" x14ac:dyDescent="0.3">
      <c r="A114" s="8"/>
      <c r="I114" s="34"/>
    </row>
    <row r="115" spans="1:9" x14ac:dyDescent="0.3">
      <c r="A115" s="8"/>
      <c r="I115" s="34"/>
    </row>
    <row r="116" spans="1:9" x14ac:dyDescent="0.3">
      <c r="A116" s="8"/>
      <c r="I116" s="34"/>
    </row>
    <row r="117" spans="1:9" x14ac:dyDescent="0.3">
      <c r="A117" s="8"/>
      <c r="I117" s="34"/>
    </row>
    <row r="118" spans="1:9" x14ac:dyDescent="0.3">
      <c r="A118" s="8"/>
      <c r="I118" s="34"/>
    </row>
    <row r="119" spans="1:9" x14ac:dyDescent="0.3">
      <c r="A119" s="8"/>
      <c r="I119" s="34"/>
    </row>
    <row r="120" spans="1:9" x14ac:dyDescent="0.3">
      <c r="A120" s="8"/>
      <c r="I120" s="34"/>
    </row>
    <row r="121" spans="1:9" x14ac:dyDescent="0.3">
      <c r="A121" s="8"/>
      <c r="I121" s="34"/>
    </row>
    <row r="122" spans="1:9" x14ac:dyDescent="0.3">
      <c r="A122" s="8"/>
      <c r="I122" s="34"/>
    </row>
    <row r="123" spans="1:9" x14ac:dyDescent="0.3">
      <c r="A123" s="8"/>
      <c r="I123" s="34"/>
    </row>
    <row r="124" spans="1:9" x14ac:dyDescent="0.3">
      <c r="A124" s="8"/>
      <c r="I124" s="34"/>
    </row>
    <row r="125" spans="1:9" x14ac:dyDescent="0.3">
      <c r="A125" s="8"/>
      <c r="I125" s="34"/>
    </row>
    <row r="126" spans="1:9" x14ac:dyDescent="0.3">
      <c r="A126" s="8"/>
      <c r="I126" s="34"/>
    </row>
    <row r="127" spans="1:9" x14ac:dyDescent="0.3">
      <c r="A127" s="8"/>
      <c r="I127" s="34"/>
    </row>
    <row r="128" spans="1:9" x14ac:dyDescent="0.3">
      <c r="A128" s="8"/>
      <c r="I128" s="34"/>
    </row>
    <row r="129" spans="1:9" x14ac:dyDescent="0.3">
      <c r="A129" s="8"/>
      <c r="I129" s="34"/>
    </row>
    <row r="130" spans="1:9" x14ac:dyDescent="0.3">
      <c r="A130" s="8"/>
      <c r="I130" s="34"/>
    </row>
    <row r="131" spans="1:9" x14ac:dyDescent="0.3">
      <c r="A131" s="8"/>
      <c r="I131" s="34"/>
    </row>
    <row r="132" spans="1:9" x14ac:dyDescent="0.3">
      <c r="A132" s="8"/>
      <c r="I132" s="34"/>
    </row>
    <row r="133" spans="1:9" x14ac:dyDescent="0.3">
      <c r="A133" s="8"/>
      <c r="I133" s="34"/>
    </row>
    <row r="134" spans="1:9" x14ac:dyDescent="0.3">
      <c r="A134" s="8"/>
      <c r="I134" s="34"/>
    </row>
    <row r="135" spans="1:9" x14ac:dyDescent="0.3">
      <c r="A135" s="8"/>
      <c r="I135" s="34"/>
    </row>
    <row r="136" spans="1:9" x14ac:dyDescent="0.3">
      <c r="A136" s="8"/>
      <c r="I136" s="34"/>
    </row>
    <row r="137" spans="1:9" x14ac:dyDescent="0.3">
      <c r="A137" s="8"/>
      <c r="I137" s="34"/>
    </row>
    <row r="138" spans="1:9" x14ac:dyDescent="0.3">
      <c r="A138" s="8"/>
      <c r="I138" s="34"/>
    </row>
    <row r="139" spans="1:9" x14ac:dyDescent="0.3">
      <c r="A139" s="8"/>
      <c r="I139" s="34"/>
    </row>
    <row r="140" spans="1:9" x14ac:dyDescent="0.3">
      <c r="A140" s="8"/>
      <c r="I140" s="34"/>
    </row>
    <row r="141" spans="1:9" x14ac:dyDescent="0.3">
      <c r="A141" s="8"/>
      <c r="I141" s="34"/>
    </row>
    <row r="142" spans="1:9" x14ac:dyDescent="0.3">
      <c r="A142" s="8"/>
      <c r="I142" s="34"/>
    </row>
    <row r="143" spans="1:9" x14ac:dyDescent="0.3">
      <c r="A143" s="8"/>
      <c r="I143" s="34"/>
    </row>
    <row r="144" spans="1:9" x14ac:dyDescent="0.3">
      <c r="A144" s="8"/>
      <c r="I144" s="34"/>
    </row>
    <row r="145" spans="1:9" x14ac:dyDescent="0.3">
      <c r="A145" s="8"/>
      <c r="I145" s="34"/>
    </row>
    <row r="146" spans="1:9" x14ac:dyDescent="0.3">
      <c r="A146" s="8"/>
      <c r="I146" s="34"/>
    </row>
    <row r="147" spans="1:9" x14ac:dyDescent="0.3">
      <c r="A147" s="8"/>
      <c r="I147" s="34"/>
    </row>
    <row r="148" spans="1:9" x14ac:dyDescent="0.3">
      <c r="A148" s="8"/>
      <c r="I148" s="34"/>
    </row>
    <row r="149" spans="1:9" x14ac:dyDescent="0.3">
      <c r="A149" s="8"/>
      <c r="I149" s="34"/>
    </row>
    <row r="150" spans="1:9" x14ac:dyDescent="0.3">
      <c r="A150" s="8"/>
      <c r="I150" s="34"/>
    </row>
    <row r="151" spans="1:9" x14ac:dyDescent="0.3">
      <c r="A151" s="8"/>
      <c r="I151" s="34"/>
    </row>
    <row r="152" spans="1:9" x14ac:dyDescent="0.3">
      <c r="A152" s="8"/>
      <c r="I152" s="34"/>
    </row>
    <row r="153" spans="1:9" x14ac:dyDescent="0.3">
      <c r="A153" s="8"/>
      <c r="I153" s="34"/>
    </row>
    <row r="154" spans="1:9" x14ac:dyDescent="0.3">
      <c r="A154" s="8"/>
      <c r="I154" s="34"/>
    </row>
    <row r="155" spans="1:9" x14ac:dyDescent="0.3">
      <c r="A155" s="8"/>
      <c r="I155" s="34"/>
    </row>
    <row r="156" spans="1:9" x14ac:dyDescent="0.3">
      <c r="A156" s="8"/>
      <c r="I156" s="34"/>
    </row>
    <row r="157" spans="1:9" x14ac:dyDescent="0.3">
      <c r="A157" s="8"/>
      <c r="I157" s="34"/>
    </row>
    <row r="158" spans="1:9" x14ac:dyDescent="0.3">
      <c r="A158" s="8"/>
      <c r="I158" s="34"/>
    </row>
    <row r="159" spans="1:9" x14ac:dyDescent="0.3">
      <c r="A159" s="8"/>
      <c r="I159" s="34"/>
    </row>
    <row r="160" spans="1:9" x14ac:dyDescent="0.3">
      <c r="A160" s="8"/>
      <c r="I160" s="34"/>
    </row>
    <row r="161" spans="1:9" x14ac:dyDescent="0.3">
      <c r="A161" s="8"/>
      <c r="I161" s="34"/>
    </row>
    <row r="162" spans="1:9" x14ac:dyDescent="0.3">
      <c r="A162" s="8"/>
      <c r="I162" s="34"/>
    </row>
    <row r="163" spans="1:9" x14ac:dyDescent="0.3">
      <c r="A163" s="8"/>
      <c r="I163" s="34"/>
    </row>
    <row r="164" spans="1:9" x14ac:dyDescent="0.3">
      <c r="A164" s="8"/>
      <c r="I164" s="34"/>
    </row>
    <row r="165" spans="1:9" x14ac:dyDescent="0.3">
      <c r="A165" s="8"/>
      <c r="I165" s="34"/>
    </row>
    <row r="166" spans="1:9" x14ac:dyDescent="0.3">
      <c r="A166" s="8"/>
      <c r="I166" s="34"/>
    </row>
    <row r="167" spans="1:9" x14ac:dyDescent="0.3">
      <c r="A167" s="8"/>
      <c r="I167" s="34"/>
    </row>
    <row r="168" spans="1:9" x14ac:dyDescent="0.3">
      <c r="A168" s="8"/>
      <c r="I168" s="34"/>
    </row>
    <row r="169" spans="1:9" x14ac:dyDescent="0.3">
      <c r="A169" s="8"/>
      <c r="I169" s="34"/>
    </row>
    <row r="170" spans="1:9" x14ac:dyDescent="0.3">
      <c r="A170" s="8"/>
      <c r="I170" s="34"/>
    </row>
    <row r="171" spans="1:9" x14ac:dyDescent="0.3">
      <c r="A171" s="8"/>
      <c r="I171" s="34"/>
    </row>
    <row r="172" spans="1:9" x14ac:dyDescent="0.3">
      <c r="A172" s="8"/>
      <c r="I172" s="34"/>
    </row>
    <row r="173" spans="1:9" x14ac:dyDescent="0.3">
      <c r="A173" s="8"/>
      <c r="I173" s="34"/>
    </row>
    <row r="174" spans="1:9" x14ac:dyDescent="0.3">
      <c r="A174" s="8"/>
      <c r="I174" s="34"/>
    </row>
    <row r="175" spans="1:9" x14ac:dyDescent="0.3">
      <c r="A175" s="8"/>
      <c r="I175" s="34"/>
    </row>
    <row r="176" spans="1:9" x14ac:dyDescent="0.3">
      <c r="A176" s="8"/>
      <c r="I176" s="34"/>
    </row>
    <row r="177" spans="1:9" x14ac:dyDescent="0.3">
      <c r="A177" s="8"/>
      <c r="I177" s="34"/>
    </row>
    <row r="178" spans="1:9" x14ac:dyDescent="0.3">
      <c r="A178" s="8"/>
      <c r="I178" s="34"/>
    </row>
    <row r="179" spans="1:9" x14ac:dyDescent="0.3">
      <c r="A179" s="8"/>
      <c r="I179" s="34"/>
    </row>
    <row r="180" spans="1:9" x14ac:dyDescent="0.3">
      <c r="A180" s="8"/>
      <c r="I180" s="34"/>
    </row>
    <row r="181" spans="1:9" x14ac:dyDescent="0.3">
      <c r="A181" s="8"/>
      <c r="I181" s="34"/>
    </row>
    <row r="182" spans="1:9" x14ac:dyDescent="0.3">
      <c r="A182" s="8"/>
      <c r="I182" s="34"/>
    </row>
    <row r="183" spans="1:9" x14ac:dyDescent="0.3">
      <c r="A183" s="8"/>
      <c r="I183" s="34"/>
    </row>
    <row r="184" spans="1:9" x14ac:dyDescent="0.3">
      <c r="A184" s="8"/>
      <c r="I184" s="34"/>
    </row>
    <row r="185" spans="1:9" x14ac:dyDescent="0.3">
      <c r="A185" s="8"/>
      <c r="I185" s="34"/>
    </row>
    <row r="186" spans="1:9" x14ac:dyDescent="0.3">
      <c r="A186" s="8"/>
      <c r="I186" s="34"/>
    </row>
    <row r="187" spans="1:9" x14ac:dyDescent="0.3">
      <c r="A187" s="8"/>
      <c r="I187" s="34"/>
    </row>
    <row r="188" spans="1:9" x14ac:dyDescent="0.3">
      <c r="A188" s="8"/>
      <c r="I188" s="34"/>
    </row>
    <row r="189" spans="1:9" x14ac:dyDescent="0.3">
      <c r="A189" s="8"/>
      <c r="I189" s="34"/>
    </row>
    <row r="190" spans="1:9" x14ac:dyDescent="0.3">
      <c r="A190" s="8"/>
      <c r="I190" s="34"/>
    </row>
    <row r="191" spans="1:9" x14ac:dyDescent="0.3">
      <c r="A191" s="8"/>
      <c r="I191" s="34"/>
    </row>
    <row r="192" spans="1:9" x14ac:dyDescent="0.3">
      <c r="A192" s="8"/>
      <c r="I192" s="34"/>
    </row>
    <row r="193" spans="1:9" x14ac:dyDescent="0.3">
      <c r="A193" s="8"/>
      <c r="I193" s="34"/>
    </row>
    <row r="194" spans="1:9" x14ac:dyDescent="0.3">
      <c r="A194" s="8"/>
      <c r="I194" s="34"/>
    </row>
    <row r="195" spans="1:9" x14ac:dyDescent="0.3">
      <c r="A195" s="8"/>
      <c r="I195" s="34"/>
    </row>
    <row r="196" spans="1:9" x14ac:dyDescent="0.3">
      <c r="A196" s="8"/>
      <c r="I196" s="34"/>
    </row>
    <row r="197" spans="1:9" x14ac:dyDescent="0.3">
      <c r="A197" s="8"/>
      <c r="I197" s="34"/>
    </row>
    <row r="198" spans="1:9" x14ac:dyDescent="0.3">
      <c r="A198" s="8"/>
      <c r="I198" s="34"/>
    </row>
    <row r="199" spans="1:9" x14ac:dyDescent="0.3">
      <c r="A199" s="8"/>
      <c r="I199" s="34"/>
    </row>
    <row r="200" spans="1:9" x14ac:dyDescent="0.3">
      <c r="A200" s="8"/>
      <c r="I200" s="34"/>
    </row>
    <row r="201" spans="1:9" x14ac:dyDescent="0.3">
      <c r="A201" s="8"/>
      <c r="I201" s="34"/>
    </row>
    <row r="202" spans="1:9" x14ac:dyDescent="0.3">
      <c r="A202" s="8"/>
      <c r="I202" s="34"/>
    </row>
    <row r="203" spans="1:9" x14ac:dyDescent="0.3">
      <c r="A203" s="8"/>
      <c r="I203" s="34"/>
    </row>
    <row r="204" spans="1:9" x14ac:dyDescent="0.3">
      <c r="A204" s="8"/>
      <c r="I204" s="34"/>
    </row>
    <row r="205" spans="1:9" x14ac:dyDescent="0.3">
      <c r="A205" s="8"/>
      <c r="I205" s="34"/>
    </row>
    <row r="206" spans="1:9" x14ac:dyDescent="0.3">
      <c r="A206" s="8"/>
      <c r="I206" s="34"/>
    </row>
    <row r="207" spans="1:9" x14ac:dyDescent="0.3">
      <c r="A207" s="8"/>
      <c r="I207" s="34"/>
    </row>
    <row r="208" spans="1:9" x14ac:dyDescent="0.3">
      <c r="A208" s="8"/>
      <c r="I208" s="34"/>
    </row>
    <row r="209" spans="1:9" x14ac:dyDescent="0.3">
      <c r="A209" s="8"/>
      <c r="I209" s="34"/>
    </row>
    <row r="210" spans="1:9" x14ac:dyDescent="0.3">
      <c r="A210" s="8"/>
      <c r="I210" s="34"/>
    </row>
    <row r="211" spans="1:9" x14ac:dyDescent="0.3">
      <c r="A211" s="8"/>
      <c r="I211" s="34"/>
    </row>
    <row r="212" spans="1:9" x14ac:dyDescent="0.3">
      <c r="A212" s="8"/>
      <c r="I212" s="34"/>
    </row>
    <row r="213" spans="1:9" x14ac:dyDescent="0.3">
      <c r="A213" s="8"/>
      <c r="I213" s="34"/>
    </row>
    <row r="214" spans="1:9" x14ac:dyDescent="0.3">
      <c r="A214" s="8"/>
      <c r="I214" s="34"/>
    </row>
    <row r="215" spans="1:9" x14ac:dyDescent="0.3">
      <c r="A215" s="8"/>
      <c r="I215" s="34"/>
    </row>
    <row r="216" spans="1:9" x14ac:dyDescent="0.3">
      <c r="A216" s="8"/>
      <c r="I216" s="34"/>
    </row>
    <row r="217" spans="1:9" x14ac:dyDescent="0.3">
      <c r="A217" s="8"/>
      <c r="I217" s="34"/>
    </row>
    <row r="218" spans="1:9" x14ac:dyDescent="0.3">
      <c r="A218" s="8"/>
      <c r="I218" s="34"/>
    </row>
    <row r="219" spans="1:9" x14ac:dyDescent="0.3">
      <c r="A219" s="8"/>
      <c r="I219" s="34"/>
    </row>
    <row r="220" spans="1:9" x14ac:dyDescent="0.3">
      <c r="A220" s="8"/>
      <c r="I220" s="34"/>
    </row>
    <row r="221" spans="1:9" x14ac:dyDescent="0.3">
      <c r="A221" s="8"/>
      <c r="I221" s="34"/>
    </row>
    <row r="222" spans="1:9" x14ac:dyDescent="0.3">
      <c r="A222" s="8"/>
      <c r="I222" s="34"/>
    </row>
    <row r="223" spans="1:9" x14ac:dyDescent="0.3">
      <c r="A223" s="8"/>
      <c r="I223" s="34"/>
    </row>
    <row r="224" spans="1:9" x14ac:dyDescent="0.3">
      <c r="A224" s="8"/>
      <c r="I224" s="34"/>
    </row>
    <row r="225" spans="1:9" x14ac:dyDescent="0.3">
      <c r="A225" s="8"/>
      <c r="I225" s="34"/>
    </row>
    <row r="226" spans="1:9" x14ac:dyDescent="0.3">
      <c r="A226" s="8"/>
      <c r="I226" s="34"/>
    </row>
    <row r="227" spans="1:9" x14ac:dyDescent="0.3">
      <c r="A227" s="8"/>
      <c r="I227" s="34"/>
    </row>
    <row r="228" spans="1:9" x14ac:dyDescent="0.3">
      <c r="A228" s="8"/>
      <c r="I228" s="34"/>
    </row>
    <row r="229" spans="1:9" x14ac:dyDescent="0.3">
      <c r="A229" s="8"/>
      <c r="I229" s="34"/>
    </row>
    <row r="230" spans="1:9" x14ac:dyDescent="0.3">
      <c r="A230" s="8"/>
      <c r="I230" s="34"/>
    </row>
    <row r="231" spans="1:9" x14ac:dyDescent="0.3">
      <c r="A231" s="8"/>
      <c r="I231" s="34"/>
    </row>
    <row r="232" spans="1:9" x14ac:dyDescent="0.3">
      <c r="A232" s="8"/>
      <c r="I232" s="34"/>
    </row>
    <row r="233" spans="1:9" x14ac:dyDescent="0.3">
      <c r="A233" s="8"/>
      <c r="I233" s="34"/>
    </row>
    <row r="234" spans="1:9" x14ac:dyDescent="0.3">
      <c r="A234" s="8"/>
      <c r="I234" s="34"/>
    </row>
    <row r="235" spans="1:9" x14ac:dyDescent="0.3">
      <c r="A235" s="8"/>
      <c r="I235" s="34"/>
    </row>
    <row r="236" spans="1:9" x14ac:dyDescent="0.3">
      <c r="A236" s="8"/>
      <c r="I236" s="34"/>
    </row>
    <row r="237" spans="1:9" x14ac:dyDescent="0.3">
      <c r="A237" s="8"/>
      <c r="I237" s="34"/>
    </row>
    <row r="238" spans="1:9" x14ac:dyDescent="0.3">
      <c r="A238" s="8"/>
      <c r="I238" s="34"/>
    </row>
    <row r="239" spans="1:9" x14ac:dyDescent="0.3">
      <c r="A239" s="8"/>
      <c r="I239" s="34"/>
    </row>
    <row r="240" spans="1:9" x14ac:dyDescent="0.3">
      <c r="A240" s="8"/>
      <c r="I240" s="34"/>
    </row>
    <row r="241" spans="1:9" x14ac:dyDescent="0.3">
      <c r="A241" s="8"/>
      <c r="I241" s="34"/>
    </row>
    <row r="242" spans="1:9" x14ac:dyDescent="0.3">
      <c r="A242" s="8"/>
      <c r="I242" s="34"/>
    </row>
    <row r="243" spans="1:9" x14ac:dyDescent="0.3">
      <c r="A243" s="8"/>
      <c r="I243" s="34"/>
    </row>
    <row r="244" spans="1:9" x14ac:dyDescent="0.3">
      <c r="A244" s="8"/>
      <c r="I244" s="34"/>
    </row>
    <row r="245" spans="1:9" x14ac:dyDescent="0.3">
      <c r="A245" s="8"/>
      <c r="I245" s="34"/>
    </row>
    <row r="246" spans="1:9" x14ac:dyDescent="0.3">
      <c r="A246" s="8"/>
      <c r="I246" s="34"/>
    </row>
    <row r="247" spans="1:9" x14ac:dyDescent="0.3">
      <c r="A247" s="8"/>
      <c r="I247" s="34"/>
    </row>
    <row r="248" spans="1:9" x14ac:dyDescent="0.3">
      <c r="A248" s="8"/>
      <c r="I248" s="34"/>
    </row>
    <row r="249" spans="1:9" x14ac:dyDescent="0.3">
      <c r="A249" s="8"/>
      <c r="I249" s="34"/>
    </row>
    <row r="250" spans="1:9" x14ac:dyDescent="0.3">
      <c r="A250" s="8"/>
      <c r="I250" s="34"/>
    </row>
    <row r="251" spans="1:9" x14ac:dyDescent="0.3">
      <c r="A251" s="8"/>
      <c r="I251" s="34"/>
    </row>
    <row r="252" spans="1:9" x14ac:dyDescent="0.3">
      <c r="A252" s="8"/>
      <c r="I252" s="34"/>
    </row>
    <row r="253" spans="1:9" x14ac:dyDescent="0.3">
      <c r="A253" s="8"/>
      <c r="I253" s="34"/>
    </row>
    <row r="254" spans="1:9" x14ac:dyDescent="0.3">
      <c r="A254" s="8"/>
      <c r="I254" s="34"/>
    </row>
    <row r="255" spans="1:9" x14ac:dyDescent="0.3">
      <c r="A255" s="8"/>
      <c r="I255" s="34"/>
    </row>
    <row r="256" spans="1:9" x14ac:dyDescent="0.3">
      <c r="A256" s="8"/>
      <c r="I256" s="34"/>
    </row>
    <row r="257" spans="1:9" x14ac:dyDescent="0.3">
      <c r="A257" s="8"/>
      <c r="I257" s="34"/>
    </row>
    <row r="258" spans="1:9" x14ac:dyDescent="0.3">
      <c r="A258" s="8"/>
      <c r="I258" s="34"/>
    </row>
    <row r="259" spans="1:9" x14ac:dyDescent="0.3">
      <c r="A259" s="8"/>
      <c r="I259" s="34"/>
    </row>
    <row r="260" spans="1:9" x14ac:dyDescent="0.3">
      <c r="A260" s="8"/>
      <c r="I260" s="34"/>
    </row>
    <row r="261" spans="1:9" x14ac:dyDescent="0.3">
      <c r="A261" s="8"/>
      <c r="I261" s="34"/>
    </row>
    <row r="262" spans="1:9" x14ac:dyDescent="0.3">
      <c r="A262" s="8"/>
      <c r="I262" s="34"/>
    </row>
    <row r="263" spans="1:9" x14ac:dyDescent="0.3">
      <c r="A263" s="8"/>
      <c r="I263" s="34"/>
    </row>
    <row r="264" spans="1:9" x14ac:dyDescent="0.3">
      <c r="A264" s="8"/>
      <c r="I264" s="34"/>
    </row>
    <row r="265" spans="1:9" x14ac:dyDescent="0.3">
      <c r="A265" s="8"/>
      <c r="I265" s="34"/>
    </row>
    <row r="266" spans="1:9" x14ac:dyDescent="0.3">
      <c r="A266" s="8"/>
      <c r="I266" s="34"/>
    </row>
    <row r="267" spans="1:9" x14ac:dyDescent="0.3">
      <c r="A267" s="8"/>
      <c r="I267" s="34"/>
    </row>
    <row r="268" spans="1:9" x14ac:dyDescent="0.3">
      <c r="A268" s="8"/>
      <c r="I268" s="34"/>
    </row>
    <row r="269" spans="1:9" x14ac:dyDescent="0.3">
      <c r="A269" s="8"/>
      <c r="I269" s="34"/>
    </row>
    <row r="270" spans="1:9" x14ac:dyDescent="0.3">
      <c r="A270" s="8"/>
      <c r="I270" s="34"/>
    </row>
    <row r="271" spans="1:9" x14ac:dyDescent="0.3">
      <c r="A271" s="8"/>
      <c r="I271" s="34"/>
    </row>
    <row r="272" spans="1:9" x14ac:dyDescent="0.3">
      <c r="A272" s="8"/>
      <c r="I272" s="34"/>
    </row>
    <row r="273" spans="1:9" x14ac:dyDescent="0.3">
      <c r="A273" s="8"/>
      <c r="I273" s="34"/>
    </row>
    <row r="274" spans="1:9" x14ac:dyDescent="0.3">
      <c r="A274" s="8"/>
      <c r="I274" s="34"/>
    </row>
    <row r="275" spans="1:9" x14ac:dyDescent="0.3">
      <c r="A275" s="8"/>
      <c r="I275" s="34"/>
    </row>
    <row r="276" spans="1:9" x14ac:dyDescent="0.3">
      <c r="A276" s="8"/>
      <c r="I276" s="34"/>
    </row>
    <row r="277" spans="1:9" x14ac:dyDescent="0.3">
      <c r="A277" s="8"/>
      <c r="I277" s="34"/>
    </row>
    <row r="278" spans="1:9" x14ac:dyDescent="0.3">
      <c r="A278" s="8"/>
      <c r="I278" s="34"/>
    </row>
    <row r="279" spans="1:9" x14ac:dyDescent="0.3">
      <c r="A279" s="8"/>
      <c r="I279" s="34"/>
    </row>
    <row r="280" spans="1:9" x14ac:dyDescent="0.3">
      <c r="A280" s="8"/>
      <c r="I280" s="34"/>
    </row>
    <row r="281" spans="1:9" x14ac:dyDescent="0.3">
      <c r="A281" s="8"/>
      <c r="I281" s="34"/>
    </row>
    <row r="282" spans="1:9" x14ac:dyDescent="0.3">
      <c r="A282" s="8"/>
      <c r="I282" s="34"/>
    </row>
    <row r="283" spans="1:9" x14ac:dyDescent="0.3">
      <c r="A283" s="8"/>
      <c r="I283" s="34"/>
    </row>
    <row r="284" spans="1:9" x14ac:dyDescent="0.3">
      <c r="A284" s="8"/>
      <c r="I284" s="34"/>
    </row>
    <row r="285" spans="1:9" x14ac:dyDescent="0.3">
      <c r="A285" s="8"/>
      <c r="I285" s="34"/>
    </row>
    <row r="286" spans="1:9" x14ac:dyDescent="0.3">
      <c r="A286" s="8"/>
      <c r="I286" s="34"/>
    </row>
    <row r="287" spans="1:9" x14ac:dyDescent="0.3">
      <c r="A287" s="8"/>
      <c r="I287" s="34"/>
    </row>
    <row r="288" spans="1:9" x14ac:dyDescent="0.3">
      <c r="A288" s="8"/>
      <c r="I288" s="34"/>
    </row>
    <row r="289" spans="1:9" x14ac:dyDescent="0.3">
      <c r="A289" s="8"/>
      <c r="I289" s="34"/>
    </row>
    <row r="290" spans="1:9" x14ac:dyDescent="0.3">
      <c r="A290" s="8"/>
      <c r="I290" s="34"/>
    </row>
    <row r="291" spans="1:9" x14ac:dyDescent="0.3">
      <c r="A291" s="8"/>
      <c r="I291" s="34"/>
    </row>
    <row r="292" spans="1:9" x14ac:dyDescent="0.3">
      <c r="A292" s="8"/>
      <c r="I292" s="34"/>
    </row>
    <row r="293" spans="1:9" x14ac:dyDescent="0.3">
      <c r="A293" s="8"/>
      <c r="I293" s="34"/>
    </row>
    <row r="294" spans="1:9" x14ac:dyDescent="0.3">
      <c r="A294" s="8"/>
      <c r="I294" s="34"/>
    </row>
    <row r="295" spans="1:9" x14ac:dyDescent="0.3">
      <c r="A295" s="8"/>
      <c r="I295" s="34"/>
    </row>
    <row r="296" spans="1:9" x14ac:dyDescent="0.3">
      <c r="A296" s="8"/>
      <c r="I296" s="34"/>
    </row>
    <row r="297" spans="1:9" x14ac:dyDescent="0.3">
      <c r="A297" s="8"/>
      <c r="I297" s="34"/>
    </row>
    <row r="298" spans="1:9" x14ac:dyDescent="0.3">
      <c r="A298" s="8"/>
      <c r="I298" s="34"/>
    </row>
    <row r="299" spans="1:9" x14ac:dyDescent="0.3">
      <c r="A299" s="8"/>
      <c r="I299" s="34"/>
    </row>
    <row r="300" spans="1:9" x14ac:dyDescent="0.3">
      <c r="A300" s="8"/>
      <c r="I300" s="34"/>
    </row>
    <row r="301" spans="1:9" x14ac:dyDescent="0.3">
      <c r="A301" s="8"/>
      <c r="I301" s="34"/>
    </row>
    <row r="302" spans="1:9" x14ac:dyDescent="0.3">
      <c r="A302" s="8"/>
      <c r="I302" s="34"/>
    </row>
    <row r="303" spans="1:9" x14ac:dyDescent="0.3">
      <c r="A303" s="8"/>
      <c r="I303" s="34"/>
    </row>
    <row r="304" spans="1:9" x14ac:dyDescent="0.3">
      <c r="A304" s="8"/>
      <c r="I304" s="34"/>
    </row>
    <row r="305" spans="1:9" x14ac:dyDescent="0.3">
      <c r="A305" s="8"/>
      <c r="I305" s="34"/>
    </row>
    <row r="306" spans="1:9" x14ac:dyDescent="0.3">
      <c r="A306" s="8"/>
      <c r="I306" s="34"/>
    </row>
    <row r="307" spans="1:9" x14ac:dyDescent="0.3">
      <c r="A307" s="8"/>
      <c r="I307" s="34"/>
    </row>
    <row r="308" spans="1:9" x14ac:dyDescent="0.3">
      <c r="A308" s="8"/>
      <c r="I308" s="34"/>
    </row>
    <row r="309" spans="1:9" x14ac:dyDescent="0.3">
      <c r="A309" s="8"/>
      <c r="I309" s="34"/>
    </row>
    <row r="310" spans="1:9" x14ac:dyDescent="0.3">
      <c r="A310" s="8"/>
      <c r="I310" s="34"/>
    </row>
    <row r="311" spans="1:9" x14ac:dyDescent="0.3">
      <c r="A311" s="8"/>
      <c r="I311" s="34"/>
    </row>
    <row r="312" spans="1:9" x14ac:dyDescent="0.3">
      <c r="A312" s="8"/>
      <c r="I312" s="34"/>
    </row>
    <row r="313" spans="1:9" x14ac:dyDescent="0.3">
      <c r="A313" s="8"/>
      <c r="I313" s="34"/>
    </row>
    <row r="314" spans="1:9" x14ac:dyDescent="0.3">
      <c r="A314" s="8"/>
      <c r="I314" s="34"/>
    </row>
    <row r="315" spans="1:9" x14ac:dyDescent="0.3">
      <c r="A315" s="8"/>
      <c r="I315" s="34"/>
    </row>
    <row r="316" spans="1:9" x14ac:dyDescent="0.3">
      <c r="A316" s="8"/>
      <c r="I316" s="34"/>
    </row>
    <row r="317" spans="1:9" x14ac:dyDescent="0.3">
      <c r="A317" s="8"/>
      <c r="I317" s="34"/>
    </row>
    <row r="318" spans="1:9" x14ac:dyDescent="0.3">
      <c r="A318" s="8"/>
      <c r="I318" s="34"/>
    </row>
    <row r="319" spans="1:9" x14ac:dyDescent="0.3">
      <c r="A319" s="8"/>
      <c r="I319" s="34"/>
    </row>
    <row r="320" spans="1:9" x14ac:dyDescent="0.3">
      <c r="A320" s="8"/>
      <c r="I320" s="34"/>
    </row>
    <row r="321" spans="1:9" x14ac:dyDescent="0.3">
      <c r="A321" s="8"/>
      <c r="I321" s="34"/>
    </row>
    <row r="322" spans="1:9" x14ac:dyDescent="0.3">
      <c r="A322" s="8"/>
      <c r="I322" s="34"/>
    </row>
    <row r="323" spans="1:9" x14ac:dyDescent="0.3">
      <c r="A323" s="8"/>
      <c r="I323" s="34"/>
    </row>
    <row r="324" spans="1:9" x14ac:dyDescent="0.3">
      <c r="A324" s="8"/>
      <c r="I324" s="34"/>
    </row>
    <row r="325" spans="1:9" x14ac:dyDescent="0.3">
      <c r="A325" s="8"/>
      <c r="I325" s="34"/>
    </row>
    <row r="326" spans="1:9" x14ac:dyDescent="0.3">
      <c r="A326" s="8"/>
      <c r="I326" s="34"/>
    </row>
    <row r="327" spans="1:9" x14ac:dyDescent="0.3">
      <c r="A327" s="8"/>
      <c r="I327" s="34"/>
    </row>
    <row r="328" spans="1:9" x14ac:dyDescent="0.3">
      <c r="A328" s="8"/>
      <c r="I328" s="34"/>
    </row>
    <row r="329" spans="1:9" x14ac:dyDescent="0.3">
      <c r="A329" s="8"/>
      <c r="I329" s="34"/>
    </row>
    <row r="330" spans="1:9" x14ac:dyDescent="0.3">
      <c r="A330" s="8"/>
      <c r="I330" s="34"/>
    </row>
    <row r="331" spans="1:9" x14ac:dyDescent="0.3">
      <c r="A331" s="8"/>
      <c r="I331" s="34"/>
    </row>
    <row r="332" spans="1:9" x14ac:dyDescent="0.3">
      <c r="A332" s="8"/>
      <c r="I332" s="34"/>
    </row>
    <row r="333" spans="1:9" x14ac:dyDescent="0.3">
      <c r="A333" s="8"/>
      <c r="I333" s="34"/>
    </row>
    <row r="334" spans="1:9" x14ac:dyDescent="0.3">
      <c r="A334" s="8"/>
      <c r="I334" s="34"/>
    </row>
    <row r="335" spans="1:9" x14ac:dyDescent="0.3">
      <c r="A335" s="8"/>
      <c r="I335" s="34"/>
    </row>
    <row r="336" spans="1:9" x14ac:dyDescent="0.3">
      <c r="A336" s="8"/>
      <c r="I336" s="34"/>
    </row>
    <row r="337" spans="1:10" x14ac:dyDescent="0.3">
      <c r="A337" s="8"/>
      <c r="I337" s="34"/>
    </row>
    <row r="338" spans="1:10" x14ac:dyDescent="0.3">
      <c r="A338" s="8"/>
      <c r="I338" s="34"/>
    </row>
    <row r="339" spans="1:10" x14ac:dyDescent="0.3">
      <c r="A339" s="8"/>
      <c r="I339" s="34"/>
    </row>
    <row r="340" spans="1:10" x14ac:dyDescent="0.3">
      <c r="A340" s="8"/>
      <c r="I340" s="34"/>
    </row>
    <row r="341" spans="1:10" x14ac:dyDescent="0.3">
      <c r="A341" s="8"/>
      <c r="I341" s="34"/>
    </row>
    <row r="342" spans="1:10" x14ac:dyDescent="0.3">
      <c r="A342" s="8"/>
      <c r="I342" s="34"/>
    </row>
    <row r="343" spans="1:10" x14ac:dyDescent="0.3">
      <c r="A343" s="8"/>
      <c r="I343" s="34"/>
    </row>
    <row r="344" spans="1:10" x14ac:dyDescent="0.3">
      <c r="A344" s="8"/>
      <c r="I344" s="34"/>
    </row>
    <row r="345" spans="1:10" x14ac:dyDescent="0.3">
      <c r="A345" s="8"/>
      <c r="I345" s="34"/>
    </row>
    <row r="346" spans="1:10" x14ac:dyDescent="0.3">
      <c r="A346" s="8"/>
      <c r="I346" s="34"/>
    </row>
    <row r="347" spans="1:10" x14ac:dyDescent="0.3">
      <c r="A347" s="8"/>
      <c r="I347" s="35"/>
      <c r="J347" s="36"/>
    </row>
    <row r="348" spans="1:10" x14ac:dyDescent="0.3">
      <c r="A348" s="8"/>
    </row>
    <row r="349" spans="1:10" x14ac:dyDescent="0.3">
      <c r="A349" s="8"/>
    </row>
    <row r="350" spans="1:10" x14ac:dyDescent="0.3">
      <c r="A350" s="8"/>
    </row>
    <row r="351" spans="1:10" x14ac:dyDescent="0.3">
      <c r="A351" s="8"/>
    </row>
    <row r="352" spans="1:10" x14ac:dyDescent="0.3">
      <c r="A352" s="9"/>
    </row>
  </sheetData>
  <phoneticPr fontId="3" type="noConversion"/>
  <pageMargins left="0.7" right="0.7" top="0.75" bottom="0.75" header="0.3" footer="0.3"/>
  <legacy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84DFBA-1D29-4393-8090-FB3CAD2B71DD}">
  <sheetPr>
    <tabColor rgb="FFFFC000"/>
  </sheetPr>
  <dimension ref="A2:AE353"/>
  <sheetViews>
    <sheetView workbookViewId="0">
      <selection activeCell="K55" sqref="K55"/>
    </sheetView>
  </sheetViews>
  <sheetFormatPr defaultRowHeight="13.5" x14ac:dyDescent="0.3"/>
  <cols>
    <col min="1" max="1" width="21.46484375" customWidth="1"/>
    <col min="2" max="2" width="11.86328125" customWidth="1"/>
    <col min="3" max="3" width="9.73046875" customWidth="1"/>
    <col min="4" max="6" width="11.59765625" customWidth="1"/>
    <col min="7" max="7" width="12.73046875" customWidth="1"/>
    <col min="12" max="12" width="11.59765625" customWidth="1"/>
    <col min="16" max="16" width="11.59765625" customWidth="1"/>
    <col min="19" max="19" width="11.73046875" customWidth="1"/>
    <col min="20" max="20" width="12.265625" customWidth="1"/>
    <col min="21" max="21" width="13.1328125" customWidth="1"/>
  </cols>
  <sheetData>
    <row r="2" spans="1:22" x14ac:dyDescent="0.3">
      <c r="A2" s="8" t="s">
        <v>847</v>
      </c>
      <c r="S2" t="s">
        <v>838</v>
      </c>
    </row>
    <row r="3" spans="1:22" x14ac:dyDescent="0.3">
      <c r="A3" s="8"/>
      <c r="B3" t="s">
        <v>880</v>
      </c>
      <c r="C3" t="s">
        <v>919</v>
      </c>
      <c r="D3" t="s">
        <v>920</v>
      </c>
      <c r="E3" t="s">
        <v>1131</v>
      </c>
      <c r="F3" t="s">
        <v>1132</v>
      </c>
      <c r="G3" t="s">
        <v>921</v>
      </c>
      <c r="H3" t="s">
        <v>836</v>
      </c>
      <c r="I3" t="s">
        <v>849</v>
      </c>
      <c r="J3" t="s">
        <v>848</v>
      </c>
      <c r="S3" t="s">
        <v>835</v>
      </c>
      <c r="T3" t="s">
        <v>798</v>
      </c>
      <c r="U3" t="s">
        <v>833</v>
      </c>
      <c r="V3" t="s">
        <v>839</v>
      </c>
    </row>
    <row r="4" spans="1:22" hidden="1" x14ac:dyDescent="0.3">
      <c r="A4" s="8">
        <v>2017</v>
      </c>
      <c r="B4" s="57">
        <f>PV销量预计!$E$41/100</f>
        <v>169.74770000000001</v>
      </c>
      <c r="C4" s="57" t="e">
        <f>#REF!/100</f>
        <v>#REF!</v>
      </c>
      <c r="D4" s="57"/>
      <c r="E4" s="57"/>
      <c r="F4" s="57"/>
      <c r="G4" s="57">
        <v>9.8000000000000007</v>
      </c>
      <c r="H4" s="58" t="e">
        <f>SUM(B4:G4)</f>
        <v>#REF!</v>
      </c>
      <c r="I4" s="58" t="e">
        <f>SUM(B4:D4)</f>
        <v>#REF!</v>
      </c>
      <c r="J4" s="14">
        <f>D4/(B4+D4)</f>
        <v>0</v>
      </c>
      <c r="K4" s="14"/>
      <c r="S4" s="53">
        <v>0.04</v>
      </c>
      <c r="T4" s="53">
        <v>0.06</v>
      </c>
      <c r="U4" s="53">
        <v>0.125</v>
      </c>
      <c r="V4" s="52" t="e">
        <f>((H4+O5)-H5)/H4</f>
        <v>#REF!</v>
      </c>
    </row>
    <row r="5" spans="1:22" hidden="1" x14ac:dyDescent="0.3">
      <c r="A5" s="8">
        <v>2018</v>
      </c>
      <c r="B5" s="57">
        <f>PV销量预计!$E$42/100</f>
        <v>189.05419999999998</v>
      </c>
      <c r="C5" s="57" t="e">
        <f>#REF!/100</f>
        <v>#REF!</v>
      </c>
      <c r="D5" s="57"/>
      <c r="E5" s="57"/>
      <c r="F5" s="57"/>
      <c r="G5" s="57">
        <f>G4*(1-U$4)+N5</f>
        <v>8.5750000000000011</v>
      </c>
      <c r="H5">
        <v>231</v>
      </c>
      <c r="I5" s="58" t="e">
        <f t="shared" ref="I5:I6" si="0">SUM(B5:D5)</f>
        <v>#REF!</v>
      </c>
      <c r="J5" s="14">
        <f t="shared" ref="J5:J6" si="1">D5/(B5+D5)</f>
        <v>0</v>
      </c>
      <c r="K5" s="14"/>
      <c r="L5" s="55"/>
      <c r="M5" s="51"/>
      <c r="N5" s="19"/>
      <c r="O5" s="19"/>
    </row>
    <row r="6" spans="1:22" hidden="1" x14ac:dyDescent="0.3">
      <c r="A6" s="8">
        <v>2019</v>
      </c>
      <c r="B6" s="57">
        <f>PV销量预计!$E$43/100</f>
        <v>224.90771980651999</v>
      </c>
      <c r="C6" s="57" t="e">
        <f>#REF!/100</f>
        <v>#REF!</v>
      </c>
      <c r="D6" s="57"/>
      <c r="E6" s="57"/>
      <c r="F6" s="57"/>
      <c r="G6" s="57">
        <f>G5*(1-U$4)+N6</f>
        <v>7.5031250000000007</v>
      </c>
      <c r="H6" s="19" t="e">
        <f>SUM(B6:G6)</f>
        <v>#REF!</v>
      </c>
      <c r="I6" s="58" t="e">
        <f t="shared" si="0"/>
        <v>#REF!</v>
      </c>
      <c r="J6" s="14">
        <f t="shared" si="1"/>
        <v>0</v>
      </c>
      <c r="K6" s="14"/>
      <c r="L6" s="55"/>
      <c r="M6" s="51"/>
      <c r="N6" s="51"/>
      <c r="O6" s="19"/>
      <c r="S6" t="s">
        <v>840</v>
      </c>
      <c r="U6" t="s">
        <v>841</v>
      </c>
      <c r="V6" s="9">
        <v>0.66559999999999997</v>
      </c>
    </row>
    <row r="7" spans="1:22" x14ac:dyDescent="0.3">
      <c r="A7" s="8">
        <v>2020</v>
      </c>
      <c r="B7" s="89">
        <f>PVKT_L!B7</f>
        <v>243.47643229281414</v>
      </c>
      <c r="C7" s="89">
        <f>PVKT_L!C7</f>
        <v>1.3888999999999998</v>
      </c>
      <c r="D7" s="89">
        <f>预测总结L!D24/1000000</f>
        <v>17.51819311231656</v>
      </c>
      <c r="E7" s="89">
        <f>预测总结L!D22/1000000</f>
        <v>0.78664900000000004</v>
      </c>
      <c r="F7" s="89">
        <f>预测总结L!D23/1000000</f>
        <v>1.565674</v>
      </c>
      <c r="G7" s="89">
        <f>(预测总结L!$D$25+预测总结L!$D$26)/1000000</f>
        <v>7.7388265952129629</v>
      </c>
      <c r="H7" s="19">
        <f>SUM(B7:G7)</f>
        <v>272.47467500034367</v>
      </c>
      <c r="I7" s="19">
        <f>B7+C7+D7</f>
        <v>262.38352540513068</v>
      </c>
      <c r="J7" s="14">
        <f>D7/(B7+D7+C7)</f>
        <v>6.6765598508015195E-2</v>
      </c>
      <c r="K7" s="14"/>
      <c r="L7" s="108"/>
      <c r="M7" s="108"/>
      <c r="N7" s="108"/>
      <c r="O7" s="89"/>
      <c r="U7" t="s">
        <v>842</v>
      </c>
      <c r="V7" s="9">
        <v>1.895</v>
      </c>
    </row>
    <row r="8" spans="1:22" x14ac:dyDescent="0.3">
      <c r="A8" s="8">
        <v>2025</v>
      </c>
      <c r="B8" s="89">
        <f>PVKT_L!B8</f>
        <v>325.20737334816681</v>
      </c>
      <c r="C8" s="89">
        <f>PVKT_L!C8</f>
        <v>1.3888999999999998</v>
      </c>
      <c r="D8" s="89">
        <f>预测总结L!E24/1000000</f>
        <v>21.001820662082459</v>
      </c>
      <c r="E8" s="89">
        <f>预测总结L!E22/1000000</f>
        <v>0.78664900000000004</v>
      </c>
      <c r="F8" s="89">
        <f>预测总结L!E23/1000000</f>
        <v>1.565674</v>
      </c>
      <c r="G8" s="89">
        <f>(预测总结L!$E$25+预测总结L!$E$26)/1000000</f>
        <v>8.1375777117904793</v>
      </c>
      <c r="H8" s="19">
        <f t="shared" ref="H8:H13" si="2">SUM(B8:G8)</f>
        <v>358.08799472203975</v>
      </c>
      <c r="I8" s="19">
        <f t="shared" ref="I8:I13" si="3">B8+C8+D8</f>
        <v>347.59809401024927</v>
      </c>
      <c r="J8" s="14">
        <f t="shared" ref="J8:J13" si="4">D8/(B8+D8+C8)</f>
        <v>6.0419838382264543E-2</v>
      </c>
      <c r="L8" s="34"/>
      <c r="U8" t="s">
        <v>843</v>
      </c>
      <c r="V8" s="9">
        <v>0.17699999999999999</v>
      </c>
    </row>
    <row r="9" spans="1:22" x14ac:dyDescent="0.3">
      <c r="A9" s="8">
        <v>2030</v>
      </c>
      <c r="B9" s="89">
        <f>PVKT_L!B9</f>
        <v>378.2727361658242</v>
      </c>
      <c r="C9" s="89">
        <f>PVKT_L!C9</f>
        <v>1.3888999999999998</v>
      </c>
      <c r="D9" s="89">
        <f>预测总结L!F24/1000000</f>
        <v>24.340012726726741</v>
      </c>
      <c r="E9" s="89">
        <f>预测总结L!F22/1000000</f>
        <v>0.78664900000000004</v>
      </c>
      <c r="F9" s="89">
        <f>预测总结L!F23/1000000</f>
        <v>1.565674</v>
      </c>
      <c r="G9" s="89">
        <f>(预测总结L!$F$25+预测总结L!$F$26)/1000000</f>
        <v>8.4971475893931849</v>
      </c>
      <c r="H9" s="19">
        <f t="shared" si="2"/>
        <v>414.85111948194412</v>
      </c>
      <c r="I9" s="19">
        <f t="shared" si="3"/>
        <v>404.00164889255092</v>
      </c>
      <c r="J9" s="14">
        <f t="shared" si="4"/>
        <v>6.0247310359865039E-2</v>
      </c>
      <c r="L9" s="34"/>
      <c r="U9" t="s">
        <v>844</v>
      </c>
      <c r="V9" s="9">
        <v>1.1479999999999999</v>
      </c>
    </row>
    <row r="10" spans="1:22" x14ac:dyDescent="0.3">
      <c r="A10" s="8">
        <v>2035</v>
      </c>
      <c r="B10" s="89">
        <f>PVKT_L!B10</f>
        <v>406.03235084255806</v>
      </c>
      <c r="C10" s="89">
        <f>PVKT_L!C10</f>
        <v>1.3888999999999998</v>
      </c>
      <c r="D10" s="89">
        <f>预测总结L!G24/1000000</f>
        <v>27.394680164443294</v>
      </c>
      <c r="E10" s="89">
        <f>预测总结L!G22/1000000</f>
        <v>0.78664900000000004</v>
      </c>
      <c r="F10" s="89">
        <f>预测总结L!G23/1000000</f>
        <v>1.565674</v>
      </c>
      <c r="G10" s="89">
        <f>(预测总结L!$G$25+预测总结L!$G$26)/1000000</f>
        <v>8.8113178866813318</v>
      </c>
      <c r="H10" s="19">
        <f t="shared" si="2"/>
        <v>445.97957189368265</v>
      </c>
      <c r="I10" s="19">
        <f t="shared" si="3"/>
        <v>434.81593100700132</v>
      </c>
      <c r="J10" s="14">
        <f t="shared" si="4"/>
        <v>6.3002935750305314E-2</v>
      </c>
      <c r="L10" s="34"/>
      <c r="U10" t="s">
        <v>845</v>
      </c>
      <c r="V10">
        <f>4.4-SUM(V6:V9)</f>
        <v>0.51440000000000019</v>
      </c>
    </row>
    <row r="11" spans="1:22" x14ac:dyDescent="0.3">
      <c r="A11" s="8">
        <v>2040</v>
      </c>
      <c r="B11" s="89">
        <f>PVKT_L!B11</f>
        <v>418.6411834546218</v>
      </c>
      <c r="C11" s="89">
        <f>PVKT_L!C11</f>
        <v>1.3888999999999998</v>
      </c>
      <c r="D11" s="89">
        <f>预测总结L!H24/1000000</f>
        <v>30.4637988747075</v>
      </c>
      <c r="E11" s="89">
        <f>预测总结L!H22/1000000</f>
        <v>0.78664900000000004</v>
      </c>
      <c r="F11" s="89">
        <f>预测总结L!H23/1000000</f>
        <v>1.565674</v>
      </c>
      <c r="G11" s="89">
        <f>(预测总结L!$H$25+预测总结L!$H$26)/1000000</f>
        <v>9.1138288108061598</v>
      </c>
      <c r="H11" s="19">
        <f t="shared" si="2"/>
        <v>461.96003414013546</v>
      </c>
      <c r="I11" s="19">
        <f t="shared" si="3"/>
        <v>450.49388232932927</v>
      </c>
      <c r="J11" s="14">
        <f t="shared" si="4"/>
        <v>6.7623113364361359E-2</v>
      </c>
      <c r="L11" s="34"/>
      <c r="U11" t="s">
        <v>846</v>
      </c>
      <c r="V11" s="9">
        <f>SUM(V6:V10)</f>
        <v>4.4000000000000004</v>
      </c>
    </row>
    <row r="12" spans="1:22" x14ac:dyDescent="0.3">
      <c r="A12" s="8">
        <v>2045</v>
      </c>
      <c r="B12" s="89">
        <f>PVKT_L!B12</f>
        <v>419.18599656193766</v>
      </c>
      <c r="C12" s="89">
        <f>PVKT_L!C12</f>
        <v>1.3888999999999998</v>
      </c>
      <c r="D12" s="89">
        <f>预测总结L!I24/1000000</f>
        <v>33.151839058533504</v>
      </c>
      <c r="E12" s="89">
        <f>预测总结L!I22/1000000</f>
        <v>0.78664900000000004</v>
      </c>
      <c r="F12" s="89">
        <f>预测总结L!I23/1000000</f>
        <v>1.565674</v>
      </c>
      <c r="G12" s="89">
        <f>(预测总结L!$I$25+预测总结L!$I$26)/1000000</f>
        <v>9.3725915012250471</v>
      </c>
      <c r="H12" s="19">
        <f t="shared" si="2"/>
        <v>465.45165012169616</v>
      </c>
      <c r="I12" s="19">
        <f t="shared" si="3"/>
        <v>453.72673562047112</v>
      </c>
      <c r="J12" s="14">
        <f t="shared" si="4"/>
        <v>7.3065650436486579E-2</v>
      </c>
      <c r="L12" s="34"/>
      <c r="M12">
        <v>1.3</v>
      </c>
    </row>
    <row r="13" spans="1:22" x14ac:dyDescent="0.3">
      <c r="A13" s="8">
        <v>2050</v>
      </c>
      <c r="B13" s="89">
        <f>PVKT_L!B13</f>
        <v>412.52259589258369</v>
      </c>
      <c r="C13" s="89">
        <f>PVKT_L!C13</f>
        <v>1.3888999999999998</v>
      </c>
      <c r="D13" s="89">
        <f>预测总结L!J24/1000000</f>
        <v>35.83719652592108</v>
      </c>
      <c r="E13" s="89">
        <f>预测总结L!J22/1000000</f>
        <v>0.78664900000000004</v>
      </c>
      <c r="F13" s="89">
        <f>预测总结L!J23/1000000</f>
        <v>1.565674</v>
      </c>
      <c r="G13" s="89">
        <f>(预测总结L!$J$25+预测总结L!$J$26)/1000000</f>
        <v>9.6230819924335265</v>
      </c>
      <c r="H13" s="19">
        <f t="shared" si="2"/>
        <v>461.72409741093827</v>
      </c>
      <c r="I13" s="19">
        <f t="shared" si="3"/>
        <v>449.74869241850473</v>
      </c>
      <c r="J13" s="14">
        <f t="shared" si="4"/>
        <v>7.9682714213593506E-2</v>
      </c>
      <c r="L13" s="34"/>
    </row>
    <row r="14" spans="1:22" x14ac:dyDescent="0.3">
      <c r="A14" s="8"/>
      <c r="J14" s="14"/>
      <c r="L14" s="34"/>
    </row>
    <row r="15" spans="1:22" x14ac:dyDescent="0.3">
      <c r="A15" s="8" t="s">
        <v>851</v>
      </c>
      <c r="B15" t="s">
        <v>835</v>
      </c>
      <c r="C15" t="s">
        <v>919</v>
      </c>
      <c r="D15" t="s">
        <v>798</v>
      </c>
      <c r="E15" t="s">
        <v>948</v>
      </c>
      <c r="F15" t="s">
        <v>949</v>
      </c>
      <c r="G15" t="s">
        <v>922</v>
      </c>
      <c r="I15" t="s">
        <v>835</v>
      </c>
      <c r="J15" t="s">
        <v>925</v>
      </c>
      <c r="K15" s="14" t="s">
        <v>798</v>
      </c>
      <c r="L15" s="14" t="s">
        <v>948</v>
      </c>
      <c r="M15" s="14" t="s">
        <v>949</v>
      </c>
      <c r="N15" t="s">
        <v>827</v>
      </c>
      <c r="O15" s="50" t="s">
        <v>872</v>
      </c>
      <c r="R15" s="19"/>
    </row>
    <row r="16" spans="1:22" x14ac:dyDescent="0.3">
      <c r="A16" s="8">
        <v>2020</v>
      </c>
      <c r="B16" s="86">
        <f>BAU!B16*(1-I16)</f>
        <v>11880</v>
      </c>
      <c r="C16" s="86">
        <f>BAU!C16*(1-J16)</f>
        <v>96442</v>
      </c>
      <c r="D16" s="85">
        <f>BAU!D16*(1-K16)</f>
        <v>32746</v>
      </c>
      <c r="E16" s="116">
        <f>BAU!E16*(1-L16)</f>
        <v>44479</v>
      </c>
      <c r="F16" s="85">
        <f>BAU!F16*(1-M16)</f>
        <v>114800</v>
      </c>
      <c r="G16" s="109">
        <f>BAU!G16*(1-N16)</f>
        <v>65000</v>
      </c>
      <c r="H16" s="86"/>
      <c r="I16" s="86"/>
      <c r="J16" s="86"/>
      <c r="K16" s="87"/>
      <c r="L16" s="87"/>
      <c r="M16" s="87"/>
      <c r="N16" s="86"/>
      <c r="R16" s="19"/>
    </row>
    <row r="17" spans="1:31" x14ac:dyDescent="0.3">
      <c r="A17" s="8">
        <v>2025</v>
      </c>
      <c r="B17">
        <f>BAU!B17*(1-I17)</f>
        <v>11404.8</v>
      </c>
      <c r="C17">
        <f>BAU!C17*(1-J17)</f>
        <v>92584.319999999992</v>
      </c>
      <c r="D17">
        <f>BAU!D17*(1-K17)</f>
        <v>32746</v>
      </c>
      <c r="E17">
        <f>BAU!E17*(1-L17)</f>
        <v>44479</v>
      </c>
      <c r="F17">
        <f>BAU!F17*(1-M17)</f>
        <v>103320</v>
      </c>
      <c r="G17">
        <f>BAU!G17*(1-N17)</f>
        <v>65755.502999999997</v>
      </c>
      <c r="I17" s="88">
        <f>PVKT_L!I17</f>
        <v>0.04</v>
      </c>
      <c r="J17" s="88">
        <f>PVKT_L!J17</f>
        <v>0.04</v>
      </c>
      <c r="K17" s="91">
        <f>[1]悲观预测L输入!J60</f>
        <v>0</v>
      </c>
      <c r="L17" s="91">
        <f>[1]悲观预测L输入!K60</f>
        <v>0</v>
      </c>
      <c r="M17" s="91">
        <f>[1]悲观预测L输入!L60</f>
        <v>0.1</v>
      </c>
      <c r="N17" s="91">
        <f>[1]悲观预测L输入!M60</f>
        <v>0.1</v>
      </c>
      <c r="R17" s="19"/>
    </row>
    <row r="18" spans="1:31" x14ac:dyDescent="0.3">
      <c r="A18" s="8">
        <v>2030</v>
      </c>
      <c r="B18">
        <f>BAU!B18*(1-I18)</f>
        <v>10929.6</v>
      </c>
      <c r="C18">
        <f>BAU!C18*(1-J18)</f>
        <v>88726.64</v>
      </c>
      <c r="D18">
        <f>BAU!D18*(1-K18)</f>
        <v>31108.699999999997</v>
      </c>
      <c r="E18">
        <f>BAU!E18*(1-L18)</f>
        <v>44479</v>
      </c>
      <c r="F18">
        <f>BAU!F18*(1-M18)</f>
        <v>101024</v>
      </c>
      <c r="G18">
        <f>BAU!G18*(1-N18)</f>
        <v>69817.475200000001</v>
      </c>
      <c r="I18" s="88">
        <f>PVKT_L!I18</f>
        <v>0.08</v>
      </c>
      <c r="J18" s="88">
        <f>PVKT_L!J18</f>
        <v>0.08</v>
      </c>
      <c r="K18" s="91">
        <f>[1]悲观预测L输入!J61</f>
        <v>0.05</v>
      </c>
      <c r="L18" s="91">
        <f>[1]悲观预测L输入!K61</f>
        <v>0</v>
      </c>
      <c r="M18" s="91">
        <f>[1]悲观预测L输入!L61</f>
        <v>0.12</v>
      </c>
      <c r="N18" s="91">
        <f>[1]悲观预测L输入!M61</f>
        <v>0.12</v>
      </c>
      <c r="R18" s="19"/>
    </row>
    <row r="19" spans="1:31" x14ac:dyDescent="0.3">
      <c r="A19" s="8">
        <v>2035</v>
      </c>
      <c r="B19">
        <f>BAU!B19*(1-I19)</f>
        <v>10454.4</v>
      </c>
      <c r="C19">
        <f>BAU!C19*(1-J19)</f>
        <v>84868.96</v>
      </c>
      <c r="D19">
        <f>BAU!D19*(1-K19)</f>
        <v>30781.239999999998</v>
      </c>
      <c r="E19">
        <f>BAU!E19*(1-L19)</f>
        <v>44479</v>
      </c>
      <c r="F19">
        <f>BAU!F19*(1-M19)</f>
        <v>99876</v>
      </c>
      <c r="G19">
        <f>BAU!G19*(1-N19)</f>
        <v>74190.972599999994</v>
      </c>
      <c r="I19" s="88">
        <f>PVKT_L!I19</f>
        <v>0.12</v>
      </c>
      <c r="J19" s="88">
        <f>PVKT_L!J19</f>
        <v>0.12</v>
      </c>
      <c r="K19" s="91">
        <f>[1]悲观预测L输入!J62</f>
        <v>0.06</v>
      </c>
      <c r="L19" s="91">
        <f>[1]悲观预测L输入!K62</f>
        <v>0</v>
      </c>
      <c r="M19" s="91">
        <f>[1]悲观预测L输入!L62</f>
        <v>0.13</v>
      </c>
      <c r="N19" s="91">
        <f>[1]悲观预测L输入!M62</f>
        <v>0.13</v>
      </c>
      <c r="R19" s="19"/>
    </row>
    <row r="20" spans="1:31" x14ac:dyDescent="0.3">
      <c r="A20" s="8">
        <v>2040</v>
      </c>
      <c r="B20">
        <f>BAU!B20*(1-I20)</f>
        <v>10216.799999999999</v>
      </c>
      <c r="C20">
        <f>BAU!C20*(1-J20)</f>
        <v>82940.12</v>
      </c>
      <c r="D20">
        <f>BAU!D20*(1-K20)</f>
        <v>30453.78</v>
      </c>
      <c r="E20">
        <f>BAU!E20*(1-L20)</f>
        <v>44479</v>
      </c>
      <c r="F20">
        <f>BAU!F20*(1-M20)</f>
        <v>97580</v>
      </c>
      <c r="G20">
        <f>BAU!G20*(1-N20)</f>
        <v>77065.887499999997</v>
      </c>
      <c r="I20" s="88">
        <f>PVKT_L!I20</f>
        <v>0.14000000000000001</v>
      </c>
      <c r="J20" s="88">
        <f>PVKT_L!J20</f>
        <v>0.14000000000000001</v>
      </c>
      <c r="K20" s="91">
        <f>[1]悲观预测L输入!J63</f>
        <v>7.0000000000000007E-2</v>
      </c>
      <c r="L20" s="91">
        <f>[1]悲观预测L输入!K63</f>
        <v>0</v>
      </c>
      <c r="M20" s="91">
        <f>[1]悲观预测L输入!L63</f>
        <v>0.15</v>
      </c>
      <c r="N20" s="91">
        <f>[1]悲观预测L输入!M63</f>
        <v>0.15</v>
      </c>
      <c r="R20" s="19"/>
    </row>
    <row r="21" spans="1:31" x14ac:dyDescent="0.3">
      <c r="A21" s="8">
        <v>2045</v>
      </c>
      <c r="B21">
        <f>BAU!B21*(1-I21)</f>
        <v>9979.1999999999989</v>
      </c>
      <c r="C21">
        <f>BAU!C21*(1-J21)</f>
        <v>81011.28</v>
      </c>
      <c r="D21">
        <f>BAU!D21*(1-K21)</f>
        <v>30126.32</v>
      </c>
      <c r="E21">
        <f>BAU!E21*(1-L21)</f>
        <v>44479</v>
      </c>
      <c r="F21">
        <f>BAU!F21*(1-M21)</f>
        <v>95284</v>
      </c>
      <c r="G21">
        <f>BAU!G21*(1-N21)</f>
        <v>78491.830099999992</v>
      </c>
      <c r="I21" s="88">
        <f>PVKT_L!I21</f>
        <v>0.16</v>
      </c>
      <c r="J21" s="88">
        <f>PVKT_L!J21</f>
        <v>0.16</v>
      </c>
      <c r="K21" s="91">
        <f>[1]悲观预测L输入!J64</f>
        <v>0.08</v>
      </c>
      <c r="L21" s="91">
        <f>[1]悲观预测L输入!K64</f>
        <v>0</v>
      </c>
      <c r="M21" s="91">
        <f>[1]悲观预测L输入!L64</f>
        <v>0.17</v>
      </c>
      <c r="N21" s="91">
        <f>[1]悲观预测L输入!M64</f>
        <v>0.17</v>
      </c>
      <c r="O21" s="34"/>
      <c r="R21" s="19"/>
    </row>
    <row r="22" spans="1:31" x14ac:dyDescent="0.3">
      <c r="A22" s="8">
        <v>2050</v>
      </c>
      <c r="B22">
        <f>BAU!B22*(1-I22)</f>
        <v>9504</v>
      </c>
      <c r="C22">
        <f>BAU!C22*(1-J22)</f>
        <v>77153.600000000006</v>
      </c>
      <c r="D22">
        <f>BAU!D22*(1-K22)</f>
        <v>29471.4</v>
      </c>
      <c r="E22">
        <f>BAU!E22*(1-L22)</f>
        <v>44479</v>
      </c>
      <c r="F22">
        <f>BAU!F22*(1-M22)</f>
        <v>91840</v>
      </c>
      <c r="G22">
        <f>BAU!G22*(1-N22)</f>
        <v>77395.648000000001</v>
      </c>
      <c r="I22" s="88">
        <f>PVKT_L!I22</f>
        <v>0.2</v>
      </c>
      <c r="J22" s="88">
        <f>PVKT_L!J22</f>
        <v>0.2</v>
      </c>
      <c r="K22" s="91">
        <f>[1]悲观预测L输入!J65</f>
        <v>0.1</v>
      </c>
      <c r="L22" s="91">
        <f>[1]悲观预测L输入!K65</f>
        <v>0</v>
      </c>
      <c r="M22" s="91">
        <f>[1]悲观预测L输入!L65</f>
        <v>0.2</v>
      </c>
      <c r="N22" s="91">
        <f>[1]悲观预测L输入!M65</f>
        <v>0.2</v>
      </c>
      <c r="O22" s="34"/>
    </row>
    <row r="23" spans="1:31" ht="13.9" thickBot="1" x14ac:dyDescent="0.35">
      <c r="A23" s="8"/>
      <c r="J23" s="14"/>
      <c r="L23" s="34"/>
    </row>
    <row r="24" spans="1:31" x14ac:dyDescent="0.3">
      <c r="A24" s="65"/>
      <c r="B24" s="66"/>
      <c r="C24" s="67"/>
      <c r="D24" s="67" t="s">
        <v>835</v>
      </c>
      <c r="E24" s="67"/>
      <c r="F24" s="68"/>
      <c r="G24" s="96"/>
      <c r="H24" s="96"/>
      <c r="I24" s="96" t="s">
        <v>919</v>
      </c>
      <c r="J24" s="96"/>
      <c r="K24" s="96"/>
      <c r="L24" s="66"/>
      <c r="M24" s="67"/>
      <c r="N24" s="77" t="s">
        <v>798</v>
      </c>
      <c r="O24" s="67"/>
      <c r="P24" s="68"/>
      <c r="Q24" s="66"/>
      <c r="R24" s="67"/>
      <c r="S24" s="67" t="s">
        <v>948</v>
      </c>
      <c r="T24" s="67"/>
      <c r="U24" s="68"/>
      <c r="V24" s="66"/>
      <c r="W24" s="67"/>
      <c r="X24" s="67" t="s">
        <v>949</v>
      </c>
      <c r="Y24" s="67"/>
      <c r="Z24" s="68"/>
      <c r="AA24" s="66"/>
      <c r="AB24" s="67"/>
      <c r="AC24" s="67" t="s">
        <v>827</v>
      </c>
      <c r="AD24" s="67"/>
      <c r="AE24" s="68"/>
    </row>
    <row r="25" spans="1:31" x14ac:dyDescent="0.3">
      <c r="A25" s="65" t="s">
        <v>852</v>
      </c>
      <c r="B25" s="69" t="s">
        <v>864</v>
      </c>
      <c r="C25" s="4" t="s">
        <v>853</v>
      </c>
      <c r="D25" s="4" t="s">
        <v>854</v>
      </c>
      <c r="E25" s="4" t="s">
        <v>855</v>
      </c>
      <c r="F25" s="70" t="s">
        <v>861</v>
      </c>
      <c r="G25" s="69" t="s">
        <v>864</v>
      </c>
      <c r="H25" s="4" t="s">
        <v>853</v>
      </c>
      <c r="I25" s="4" t="s">
        <v>854</v>
      </c>
      <c r="J25" s="4" t="s">
        <v>855</v>
      </c>
      <c r="K25" s="70" t="s">
        <v>861</v>
      </c>
      <c r="L25" s="69" t="s">
        <v>864</v>
      </c>
      <c r="M25" s="4" t="s">
        <v>853</v>
      </c>
      <c r="N25" s="4" t="s">
        <v>854</v>
      </c>
      <c r="O25" s="4" t="s">
        <v>855</v>
      </c>
      <c r="P25" s="70" t="s">
        <v>861</v>
      </c>
      <c r="Q25" s="69" t="s">
        <v>864</v>
      </c>
      <c r="R25" s="4" t="s">
        <v>853</v>
      </c>
      <c r="S25" s="4" t="s">
        <v>854</v>
      </c>
      <c r="T25" s="4" t="s">
        <v>855</v>
      </c>
      <c r="U25" s="70" t="s">
        <v>861</v>
      </c>
      <c r="V25" s="69" t="s">
        <v>864</v>
      </c>
      <c r="W25" s="4" t="s">
        <v>853</v>
      </c>
      <c r="X25" s="4" t="s">
        <v>854</v>
      </c>
      <c r="Y25" s="4" t="s">
        <v>855</v>
      </c>
      <c r="Z25" s="70" t="s">
        <v>861</v>
      </c>
      <c r="AA25" s="69" t="s">
        <v>864</v>
      </c>
      <c r="AB25" s="4" t="s">
        <v>853</v>
      </c>
      <c r="AC25" s="4" t="s">
        <v>854</v>
      </c>
      <c r="AD25" s="4" t="s">
        <v>855</v>
      </c>
      <c r="AE25" s="70" t="s">
        <v>861</v>
      </c>
    </row>
    <row r="26" spans="1:31" x14ac:dyDescent="0.3">
      <c r="A26" s="65">
        <v>2020</v>
      </c>
      <c r="B26" s="71">
        <v>1</v>
      </c>
      <c r="C26" s="63">
        <v>0</v>
      </c>
      <c r="D26" s="63">
        <v>0</v>
      </c>
      <c r="E26" s="63">
        <v>0</v>
      </c>
      <c r="F26" s="72">
        <v>0</v>
      </c>
      <c r="G26" s="71">
        <v>1</v>
      </c>
      <c r="H26" s="63">
        <v>0</v>
      </c>
      <c r="I26" s="63">
        <v>0</v>
      </c>
      <c r="J26" s="63">
        <v>0</v>
      </c>
      <c r="K26" s="72">
        <v>0</v>
      </c>
      <c r="L26" s="71">
        <v>1</v>
      </c>
      <c r="M26" s="63">
        <v>0</v>
      </c>
      <c r="N26" s="63">
        <v>0</v>
      </c>
      <c r="O26" s="63">
        <v>0</v>
      </c>
      <c r="P26" s="72">
        <v>0</v>
      </c>
      <c r="Q26" s="71">
        <v>1</v>
      </c>
      <c r="R26" s="63">
        <v>0</v>
      </c>
      <c r="S26" s="63">
        <v>0</v>
      </c>
      <c r="T26" s="63">
        <v>0</v>
      </c>
      <c r="U26" s="72">
        <v>0</v>
      </c>
      <c r="V26" s="71">
        <v>1</v>
      </c>
      <c r="W26" s="63">
        <v>0</v>
      </c>
      <c r="X26" s="63">
        <v>0</v>
      </c>
      <c r="Y26" s="63">
        <v>0</v>
      </c>
      <c r="Z26" s="72">
        <v>0</v>
      </c>
      <c r="AA26" s="71">
        <v>1</v>
      </c>
      <c r="AB26" s="63">
        <v>0</v>
      </c>
      <c r="AC26" s="63">
        <v>0</v>
      </c>
      <c r="AD26" s="63">
        <v>0</v>
      </c>
      <c r="AE26" s="72">
        <v>0</v>
      </c>
    </row>
    <row r="27" spans="1:31" x14ac:dyDescent="0.3">
      <c r="A27" s="65">
        <v>2025</v>
      </c>
      <c r="B27" s="71">
        <f>1-0.475</f>
        <v>0.52500000000000002</v>
      </c>
      <c r="C27" s="63">
        <v>0.47499999999999998</v>
      </c>
      <c r="D27" s="63">
        <v>0</v>
      </c>
      <c r="E27" s="63">
        <v>0</v>
      </c>
      <c r="F27" s="72">
        <v>0</v>
      </c>
      <c r="G27" s="71">
        <f>1-0.475</f>
        <v>0.52500000000000002</v>
      </c>
      <c r="H27" s="63">
        <v>0.47499999999999998</v>
      </c>
      <c r="I27" s="63">
        <v>0</v>
      </c>
      <c r="J27" s="63">
        <v>0</v>
      </c>
      <c r="K27" s="72">
        <v>0</v>
      </c>
      <c r="L27" s="71">
        <f>1-M27</f>
        <v>0.46599999999999997</v>
      </c>
      <c r="M27" s="63">
        <v>0.53400000000000003</v>
      </c>
      <c r="N27" s="63">
        <v>0</v>
      </c>
      <c r="O27" s="63">
        <v>0</v>
      </c>
      <c r="P27" s="72">
        <v>0</v>
      </c>
      <c r="Q27" s="71">
        <f>1-R27</f>
        <v>0.12</v>
      </c>
      <c r="R27" s="63">
        <v>0.88</v>
      </c>
      <c r="S27" s="63">
        <v>0</v>
      </c>
      <c r="T27" s="63">
        <v>0</v>
      </c>
      <c r="U27" s="72">
        <v>0</v>
      </c>
      <c r="V27" s="71">
        <f>1-W27</f>
        <v>0.12</v>
      </c>
      <c r="W27" s="63">
        <v>0.88</v>
      </c>
      <c r="X27" s="63">
        <v>0</v>
      </c>
      <c r="Y27" s="63">
        <v>0</v>
      </c>
      <c r="Z27" s="72">
        <v>0</v>
      </c>
      <c r="AA27" s="71">
        <f>1-AB27</f>
        <v>0.12</v>
      </c>
      <c r="AB27" s="63">
        <v>0.88</v>
      </c>
      <c r="AC27" s="63">
        <v>0</v>
      </c>
      <c r="AD27" s="63">
        <v>0</v>
      </c>
      <c r="AE27" s="72">
        <v>0</v>
      </c>
    </row>
    <row r="28" spans="1:31" x14ac:dyDescent="0.3">
      <c r="A28" s="65">
        <v>2030</v>
      </c>
      <c r="B28" s="71">
        <f>1-C28-D28</f>
        <v>0.14099999999999996</v>
      </c>
      <c r="C28" s="63">
        <v>0.40600000000000003</v>
      </c>
      <c r="D28" s="63">
        <v>0.45300000000000001</v>
      </c>
      <c r="E28" s="64">
        <v>0</v>
      </c>
      <c r="F28" s="73">
        <v>0</v>
      </c>
      <c r="G28" s="71">
        <f>1-H28-I28</f>
        <v>0.14099999999999996</v>
      </c>
      <c r="H28" s="63">
        <v>0.40600000000000003</v>
      </c>
      <c r="I28" s="63">
        <v>0.45300000000000001</v>
      </c>
      <c r="J28" s="64">
        <v>0</v>
      </c>
      <c r="K28" s="73">
        <v>0</v>
      </c>
      <c r="L28" s="71">
        <v>0</v>
      </c>
      <c r="M28" s="63">
        <f>1-N28</f>
        <v>0.46599999999999997</v>
      </c>
      <c r="N28" s="63">
        <v>0.53400000000000003</v>
      </c>
      <c r="O28" s="63">
        <v>0</v>
      </c>
      <c r="P28" s="72">
        <v>0</v>
      </c>
      <c r="Q28" s="71">
        <v>0</v>
      </c>
      <c r="R28" s="63">
        <f>1-S28</f>
        <v>0.129</v>
      </c>
      <c r="S28" s="63">
        <v>0.871</v>
      </c>
      <c r="T28" s="63">
        <v>0</v>
      </c>
      <c r="U28" s="72">
        <v>0</v>
      </c>
      <c r="V28" s="71">
        <v>0</v>
      </c>
      <c r="W28" s="63">
        <f>1-X28</f>
        <v>0.129</v>
      </c>
      <c r="X28" s="63">
        <v>0.871</v>
      </c>
      <c r="Y28" s="63">
        <v>0</v>
      </c>
      <c r="Z28" s="72">
        <v>0</v>
      </c>
      <c r="AA28" s="71">
        <v>0</v>
      </c>
      <c r="AB28" s="63">
        <f>1-AC28</f>
        <v>0.129</v>
      </c>
      <c r="AC28" s="63">
        <v>0.871</v>
      </c>
      <c r="AD28" s="63">
        <v>0</v>
      </c>
      <c r="AE28" s="72">
        <v>0</v>
      </c>
    </row>
    <row r="29" spans="1:31" x14ac:dyDescent="0.3">
      <c r="A29" s="65">
        <v>2035</v>
      </c>
      <c r="B29" s="71">
        <v>0</v>
      </c>
      <c r="C29" s="63">
        <f>1-D29-E29</f>
        <v>0.15600000000000008</v>
      </c>
      <c r="D29" s="63">
        <v>0.41799999999999998</v>
      </c>
      <c r="E29" s="63">
        <v>0.42599999999999999</v>
      </c>
      <c r="F29" s="73">
        <v>0</v>
      </c>
      <c r="G29" s="71">
        <v>0</v>
      </c>
      <c r="H29" s="63">
        <f>1-I29-J29</f>
        <v>0.15600000000000008</v>
      </c>
      <c r="I29" s="63">
        <v>0.41799999999999998</v>
      </c>
      <c r="J29" s="63">
        <v>0.42599999999999999</v>
      </c>
      <c r="K29" s="73">
        <v>0</v>
      </c>
      <c r="L29" s="78">
        <v>0</v>
      </c>
      <c r="M29" s="64">
        <v>0</v>
      </c>
      <c r="N29" s="63">
        <f>1-O29</f>
        <v>0.46599999999999997</v>
      </c>
      <c r="O29" s="63">
        <v>0.53400000000000003</v>
      </c>
      <c r="P29" s="72">
        <v>0</v>
      </c>
      <c r="Q29" s="71">
        <v>0</v>
      </c>
      <c r="R29" s="63">
        <v>0</v>
      </c>
      <c r="S29" s="63">
        <f>1-T29</f>
        <v>0.125</v>
      </c>
      <c r="T29" s="63">
        <v>0.875</v>
      </c>
      <c r="U29" s="72">
        <v>0</v>
      </c>
      <c r="V29" s="71">
        <v>0</v>
      </c>
      <c r="W29" s="63">
        <v>0</v>
      </c>
      <c r="X29" s="63">
        <f>1-Y29</f>
        <v>0.125</v>
      </c>
      <c r="Y29" s="63">
        <v>0.875</v>
      </c>
      <c r="Z29" s="72">
        <v>0</v>
      </c>
      <c r="AA29" s="71">
        <v>0</v>
      </c>
      <c r="AB29" s="63">
        <v>0</v>
      </c>
      <c r="AC29" s="63">
        <f>1-AD29</f>
        <v>0.125</v>
      </c>
      <c r="AD29" s="63">
        <v>0.875</v>
      </c>
      <c r="AE29" s="72">
        <v>0</v>
      </c>
    </row>
    <row r="30" spans="1:31" x14ac:dyDescent="0.3">
      <c r="A30" s="65">
        <v>2040</v>
      </c>
      <c r="B30" s="71">
        <v>0</v>
      </c>
      <c r="C30" s="63">
        <v>0</v>
      </c>
      <c r="D30" s="63">
        <f>1-E30-F30</f>
        <v>0.15700000000000008</v>
      </c>
      <c r="E30" s="63">
        <v>0.42199999999999999</v>
      </c>
      <c r="F30" s="72">
        <v>0.42099999999999999</v>
      </c>
      <c r="G30" s="71">
        <v>0</v>
      </c>
      <c r="H30" s="63">
        <v>0</v>
      </c>
      <c r="I30" s="63">
        <f>1-J30-K30</f>
        <v>0.15700000000000008</v>
      </c>
      <c r="J30" s="63">
        <v>0.42199999999999999</v>
      </c>
      <c r="K30" s="72">
        <v>0.42099999999999999</v>
      </c>
      <c r="L30" s="78">
        <v>0</v>
      </c>
      <c r="M30" s="64">
        <v>0</v>
      </c>
      <c r="N30" s="63">
        <v>0</v>
      </c>
      <c r="O30" s="63">
        <f>1-P30</f>
        <v>0.46599999999999997</v>
      </c>
      <c r="P30" s="72">
        <v>0.53400000000000003</v>
      </c>
      <c r="Q30" s="71">
        <v>0</v>
      </c>
      <c r="R30" s="63">
        <v>0</v>
      </c>
      <c r="S30" s="63">
        <v>0</v>
      </c>
      <c r="T30" s="63">
        <f>1-U30</f>
        <v>0.13100000000000001</v>
      </c>
      <c r="U30" s="72">
        <v>0.86899999999999999</v>
      </c>
      <c r="V30" s="71">
        <v>0</v>
      </c>
      <c r="W30" s="63">
        <v>0</v>
      </c>
      <c r="X30" s="63">
        <v>0</v>
      </c>
      <c r="Y30" s="63">
        <f>1-Z30</f>
        <v>0.13100000000000001</v>
      </c>
      <c r="Z30" s="72">
        <v>0.86899999999999999</v>
      </c>
      <c r="AA30" s="71">
        <v>0</v>
      </c>
      <c r="AB30" s="63">
        <v>0</v>
      </c>
      <c r="AC30" s="63">
        <v>0</v>
      </c>
      <c r="AD30" s="63">
        <f>1-AE30</f>
        <v>0.13100000000000001</v>
      </c>
      <c r="AE30" s="72">
        <v>0.86899999999999999</v>
      </c>
    </row>
    <row r="31" spans="1:31" x14ac:dyDescent="0.3">
      <c r="A31" s="65">
        <v>2045</v>
      </c>
      <c r="B31" s="71">
        <v>0</v>
      </c>
      <c r="C31" s="63">
        <v>0</v>
      </c>
      <c r="D31" s="63">
        <v>0</v>
      </c>
      <c r="E31" s="63">
        <v>0</v>
      </c>
      <c r="F31" s="72">
        <v>1</v>
      </c>
      <c r="G31" s="71">
        <v>0</v>
      </c>
      <c r="H31" s="63">
        <v>0</v>
      </c>
      <c r="I31" s="63">
        <v>0</v>
      </c>
      <c r="J31" s="63">
        <v>0</v>
      </c>
      <c r="K31" s="72">
        <v>1</v>
      </c>
      <c r="L31" s="78">
        <v>0</v>
      </c>
      <c r="M31" s="64">
        <v>0</v>
      </c>
      <c r="N31" s="63">
        <v>0</v>
      </c>
      <c r="O31" s="64">
        <v>0</v>
      </c>
      <c r="P31" s="72">
        <v>1</v>
      </c>
      <c r="Q31" s="71">
        <v>0</v>
      </c>
      <c r="R31" s="63">
        <v>0</v>
      </c>
      <c r="S31" s="63">
        <v>0</v>
      </c>
      <c r="T31" s="63">
        <v>0</v>
      </c>
      <c r="U31" s="72">
        <v>1</v>
      </c>
      <c r="V31" s="71">
        <v>0</v>
      </c>
      <c r="W31" s="63">
        <v>0</v>
      </c>
      <c r="X31" s="63">
        <v>0</v>
      </c>
      <c r="Y31" s="63">
        <v>0</v>
      </c>
      <c r="Z31" s="72">
        <v>1</v>
      </c>
      <c r="AA31" s="71">
        <v>0</v>
      </c>
      <c r="AB31" s="63">
        <v>0</v>
      </c>
      <c r="AC31" s="63">
        <v>0</v>
      </c>
      <c r="AD31" s="63">
        <v>0</v>
      </c>
      <c r="AE31" s="72">
        <v>1</v>
      </c>
    </row>
    <row r="32" spans="1:31" ht="13.9" thickBot="1" x14ac:dyDescent="0.35">
      <c r="A32" s="65">
        <v>2050</v>
      </c>
      <c r="B32" s="74">
        <v>0</v>
      </c>
      <c r="C32" s="75">
        <v>0</v>
      </c>
      <c r="D32" s="75">
        <v>0</v>
      </c>
      <c r="E32" s="75">
        <v>0</v>
      </c>
      <c r="F32" s="76">
        <v>1</v>
      </c>
      <c r="G32" s="74">
        <v>0</v>
      </c>
      <c r="H32" s="75">
        <v>0</v>
      </c>
      <c r="I32" s="75">
        <v>0</v>
      </c>
      <c r="J32" s="75">
        <v>0</v>
      </c>
      <c r="K32" s="76">
        <v>1</v>
      </c>
      <c r="L32" s="79">
        <v>0</v>
      </c>
      <c r="M32" s="80">
        <v>0</v>
      </c>
      <c r="N32" s="75">
        <v>0</v>
      </c>
      <c r="O32" s="80">
        <v>0</v>
      </c>
      <c r="P32" s="76">
        <v>1</v>
      </c>
      <c r="Q32" s="75">
        <v>0</v>
      </c>
      <c r="R32" s="75">
        <v>0</v>
      </c>
      <c r="S32" s="75">
        <v>0</v>
      </c>
      <c r="T32" s="75">
        <v>0</v>
      </c>
      <c r="U32" s="76">
        <v>1</v>
      </c>
      <c r="V32" s="75">
        <v>0</v>
      </c>
      <c r="W32" s="75">
        <v>0</v>
      </c>
      <c r="X32" s="75">
        <v>0</v>
      </c>
      <c r="Y32" s="75">
        <v>0</v>
      </c>
      <c r="Z32" s="76">
        <v>1</v>
      </c>
      <c r="AA32" s="75">
        <v>0</v>
      </c>
      <c r="AB32" s="75">
        <v>0</v>
      </c>
      <c r="AC32" s="75">
        <v>0</v>
      </c>
      <c r="AD32" s="75">
        <v>0</v>
      </c>
      <c r="AE32" s="76">
        <v>1</v>
      </c>
    </row>
    <row r="33" spans="1:31" x14ac:dyDescent="0.3">
      <c r="A33" s="65"/>
      <c r="B33" s="103"/>
      <c r="C33" s="103"/>
      <c r="D33" s="103"/>
      <c r="E33" s="103"/>
      <c r="F33" s="103"/>
      <c r="G33" s="103"/>
      <c r="H33" s="103"/>
      <c r="I33" s="103"/>
      <c r="J33" s="103"/>
      <c r="K33" s="103"/>
      <c r="L33" s="104"/>
      <c r="M33" s="104"/>
      <c r="N33" s="103"/>
      <c r="O33" s="104"/>
      <c r="P33" s="103"/>
      <c r="Q33" s="103"/>
      <c r="R33" s="103"/>
      <c r="S33" s="103"/>
      <c r="T33" s="103"/>
      <c r="U33" s="103"/>
      <c r="V33" s="103"/>
      <c r="W33" s="103"/>
      <c r="X33" s="103"/>
      <c r="Y33" s="103"/>
      <c r="Z33" s="103"/>
      <c r="AA33" s="103"/>
      <c r="AB33" s="103"/>
      <c r="AC33" s="103"/>
      <c r="AD33" s="103"/>
      <c r="AE33" s="103"/>
    </row>
    <row r="34" spans="1:31" x14ac:dyDescent="0.3">
      <c r="A34" s="8" t="s">
        <v>856</v>
      </c>
      <c r="B34" t="s">
        <v>835</v>
      </c>
      <c r="C34" t="s">
        <v>919</v>
      </c>
      <c r="D34" t="s">
        <v>798</v>
      </c>
      <c r="E34" t="s">
        <v>948</v>
      </c>
      <c r="F34" t="s">
        <v>949</v>
      </c>
      <c r="G34" t="s">
        <v>833</v>
      </c>
      <c r="S34" t="s">
        <v>907</v>
      </c>
      <c r="T34" t="s">
        <v>908</v>
      </c>
      <c r="U34" t="s">
        <v>924</v>
      </c>
      <c r="V34" t="s">
        <v>909</v>
      </c>
      <c r="W34" t="s">
        <v>948</v>
      </c>
      <c r="X34" t="s">
        <v>949</v>
      </c>
      <c r="Y34" t="s">
        <v>910</v>
      </c>
    </row>
    <row r="35" spans="1:31" x14ac:dyDescent="0.3">
      <c r="A35" s="60" t="s">
        <v>863</v>
      </c>
      <c r="B35" s="86">
        <f>BAU!B35</f>
        <v>9.879999999999999</v>
      </c>
      <c r="C35" s="86">
        <f>BAU!C35</f>
        <v>9.879999999999999</v>
      </c>
      <c r="D35" s="89">
        <f>PVKT_L!D35</f>
        <v>9.5</v>
      </c>
      <c r="E35" s="89">
        <f>PVKT_L!E35</f>
        <v>22</v>
      </c>
      <c r="F35" s="89">
        <f>PVKT_L!F35</f>
        <v>22</v>
      </c>
      <c r="G35" s="89">
        <f>PVKT_L!G35</f>
        <v>25</v>
      </c>
      <c r="T35" s="92">
        <f t="shared" ref="T35:Y35" si="5">(B7)*B35/(B7-B42)</f>
        <v>10.12344327997241</v>
      </c>
      <c r="U35" s="92">
        <f t="shared" si="5"/>
        <v>10.250298284634439</v>
      </c>
      <c r="V35" s="92">
        <f t="shared" si="5"/>
        <v>9.6358082754067578</v>
      </c>
      <c r="W35" s="92">
        <f t="shared" si="5"/>
        <v>92.396601716265636</v>
      </c>
      <c r="X35" s="92">
        <f t="shared" si="5"/>
        <v>24.714105907948674</v>
      </c>
      <c r="Y35" s="92">
        <f t="shared" si="5"/>
        <v>25.09225034921613</v>
      </c>
    </row>
    <row r="36" spans="1:31" x14ac:dyDescent="0.3">
      <c r="A36" s="60" t="s">
        <v>857</v>
      </c>
      <c r="B36" s="89">
        <f>B35</f>
        <v>9.879999999999999</v>
      </c>
      <c r="C36" s="89">
        <f>C35</f>
        <v>9.879999999999999</v>
      </c>
      <c r="D36" s="89">
        <f>PVKT_L!D36</f>
        <v>9.5</v>
      </c>
      <c r="E36" s="89">
        <f>PVKT_L!E36</f>
        <v>22</v>
      </c>
      <c r="F36" s="89">
        <f>PVKT_L!F36</f>
        <v>22</v>
      </c>
      <c r="G36" s="89">
        <f>PVKT_L!G36</f>
        <v>25</v>
      </c>
      <c r="H36" s="86"/>
      <c r="I36" s="88"/>
      <c r="J36" s="86"/>
      <c r="T36" s="92">
        <f t="shared" ref="T36:Y39" si="6">(B8)*B36/(B8-B43)</f>
        <v>10.123443279972408</v>
      </c>
      <c r="U36" s="92">
        <f t="shared" si="6"/>
        <v>10.250298284634439</v>
      </c>
      <c r="V36" s="92">
        <f t="shared" si="6"/>
        <v>9.6358082754067578</v>
      </c>
      <c r="W36" s="92">
        <f>(E8)*E36/(E8-E43)</f>
        <v>92.396601716265636</v>
      </c>
      <c r="X36" s="92">
        <f t="shared" si="6"/>
        <v>24.714105907948674</v>
      </c>
      <c r="Y36" s="92">
        <f>(G8)*G36/(G8-G43)</f>
        <v>25.092250349216133</v>
      </c>
    </row>
    <row r="37" spans="1:31" x14ac:dyDescent="0.3">
      <c r="A37" s="60" t="s">
        <v>858</v>
      </c>
      <c r="B37" s="89">
        <f t="shared" ref="B37:C39" si="7">B36</f>
        <v>9.879999999999999</v>
      </c>
      <c r="C37" s="89">
        <f t="shared" si="7"/>
        <v>9.879999999999999</v>
      </c>
      <c r="D37" s="89">
        <f>PVKT_L!D37</f>
        <v>9.5</v>
      </c>
      <c r="E37" s="89">
        <f>PVKT_L!E37</f>
        <v>22</v>
      </c>
      <c r="F37" s="89">
        <f>PVKT_L!F37</f>
        <v>22</v>
      </c>
      <c r="G37" s="89">
        <f>PVKT_L!G37</f>
        <v>25</v>
      </c>
      <c r="H37" s="86"/>
      <c r="I37" s="88"/>
      <c r="J37" s="86"/>
      <c r="T37" s="92">
        <f t="shared" si="6"/>
        <v>10.12344327997241</v>
      </c>
      <c r="U37" s="92">
        <f t="shared" si="6"/>
        <v>10.250298284634439</v>
      </c>
      <c r="V37" s="92">
        <f t="shared" si="6"/>
        <v>9.6358082754067578</v>
      </c>
      <c r="W37" s="92">
        <f t="shared" si="6"/>
        <v>92.396601716265636</v>
      </c>
      <c r="X37" s="92">
        <f t="shared" si="6"/>
        <v>24.714105907948674</v>
      </c>
      <c r="Y37" s="92">
        <f t="shared" si="6"/>
        <v>25.09225034921613</v>
      </c>
    </row>
    <row r="38" spans="1:31" x14ac:dyDescent="0.3">
      <c r="A38" s="60" t="s">
        <v>859</v>
      </c>
      <c r="B38" s="89">
        <f t="shared" si="7"/>
        <v>9.879999999999999</v>
      </c>
      <c r="C38" s="89">
        <f t="shared" si="7"/>
        <v>9.879999999999999</v>
      </c>
      <c r="D38" s="89">
        <f>PVKT_L!D38</f>
        <v>9.5</v>
      </c>
      <c r="E38" s="89">
        <f>PVKT_L!E38</f>
        <v>22</v>
      </c>
      <c r="F38" s="89">
        <f>PVKT_L!F38</f>
        <v>22</v>
      </c>
      <c r="G38" s="89">
        <f>PVKT_L!G38</f>
        <v>25</v>
      </c>
      <c r="H38" s="86"/>
      <c r="I38" s="88"/>
      <c r="J38" s="86"/>
      <c r="T38" s="92">
        <f t="shared" si="6"/>
        <v>10.12344327997241</v>
      </c>
      <c r="U38" s="92">
        <f t="shared" si="6"/>
        <v>10.250298284634439</v>
      </c>
      <c r="V38" s="92">
        <f t="shared" si="6"/>
        <v>9.6358082754067578</v>
      </c>
      <c r="W38" s="92">
        <f t="shared" si="6"/>
        <v>92.396601716265636</v>
      </c>
      <c r="X38" s="92">
        <f t="shared" si="6"/>
        <v>24.714105907948674</v>
      </c>
      <c r="Y38" s="92">
        <f t="shared" si="6"/>
        <v>25.09225034921613</v>
      </c>
    </row>
    <row r="39" spans="1:31" x14ac:dyDescent="0.3">
      <c r="A39" s="60" t="s">
        <v>860</v>
      </c>
      <c r="B39" s="89">
        <f t="shared" si="7"/>
        <v>9.879999999999999</v>
      </c>
      <c r="C39" s="89">
        <f t="shared" si="7"/>
        <v>9.879999999999999</v>
      </c>
      <c r="D39" s="89">
        <f>PVKT_L!D39</f>
        <v>9.5</v>
      </c>
      <c r="E39" s="89">
        <f>PVKT_L!E39</f>
        <v>22</v>
      </c>
      <c r="F39" s="89">
        <f>PVKT_L!F39</f>
        <v>22</v>
      </c>
      <c r="G39" s="89">
        <f>PVKT_L!G39</f>
        <v>25</v>
      </c>
      <c r="H39" s="86"/>
      <c r="I39" s="88"/>
      <c r="J39" s="86"/>
      <c r="T39" s="92">
        <f t="shared" si="6"/>
        <v>10.12344327997241</v>
      </c>
      <c r="U39" s="92">
        <f t="shared" si="6"/>
        <v>10.250298284634439</v>
      </c>
      <c r="V39" s="92">
        <f t="shared" si="6"/>
        <v>9.6358082754067578</v>
      </c>
      <c r="W39" s="92">
        <f t="shared" si="6"/>
        <v>92.396601716265636</v>
      </c>
      <c r="X39" s="92">
        <f t="shared" si="6"/>
        <v>24.714105907948674</v>
      </c>
      <c r="Y39" s="92">
        <f t="shared" si="6"/>
        <v>25.092250349216133</v>
      </c>
    </row>
    <row r="40" spans="1:31" x14ac:dyDescent="0.3">
      <c r="A40" s="60"/>
      <c r="B40" s="86"/>
      <c r="C40" s="86"/>
      <c r="D40" s="86"/>
    </row>
    <row r="41" spans="1:31" x14ac:dyDescent="0.3">
      <c r="A41" s="60" t="s">
        <v>923</v>
      </c>
      <c r="B41" t="s">
        <v>835</v>
      </c>
      <c r="C41" t="s">
        <v>919</v>
      </c>
      <c r="D41" t="s">
        <v>798</v>
      </c>
      <c r="E41" t="s">
        <v>948</v>
      </c>
      <c r="F41" t="s">
        <v>949</v>
      </c>
      <c r="G41" t="s">
        <v>833</v>
      </c>
    </row>
    <row r="42" spans="1:31" x14ac:dyDescent="0.3">
      <c r="A42" s="8">
        <v>2020</v>
      </c>
      <c r="B42" s="89">
        <f>PV保有量BAU!$I$44/100</f>
        <v>5.8549941590135202</v>
      </c>
      <c r="C42" s="110">
        <f>Taxi保有量_BAU!$H$44/100</f>
        <v>5.0174860598909528E-2</v>
      </c>
      <c r="D42" s="111">
        <f>预测总结L!D14</f>
        <v>0.24690358367739815</v>
      </c>
      <c r="E42" s="111">
        <f>预测总结L!D12</f>
        <v>0.59934473037821612</v>
      </c>
      <c r="F42" s="112">
        <f>预测总结L!D$13</f>
        <v>0.17194249588268201</v>
      </c>
      <c r="G42" s="112">
        <f>预测总结L!D16+预测总结L!D15</f>
        <v>2.8451392202603613E-2</v>
      </c>
      <c r="I42" s="19"/>
      <c r="J42" s="19"/>
      <c r="K42" s="19"/>
      <c r="L42" s="20"/>
      <c r="M42" s="19"/>
      <c r="N42" s="61"/>
      <c r="O42" s="54"/>
      <c r="P42" s="19"/>
      <c r="Q42" s="19"/>
    </row>
    <row r="43" spans="1:31" x14ac:dyDescent="0.3">
      <c r="A43" s="8">
        <v>2025</v>
      </c>
      <c r="B43" s="89">
        <f>PVKT_L!B43</f>
        <v>7.8204171692959461</v>
      </c>
      <c r="C43" s="110">
        <f>PVKT_L!C43</f>
        <v>5.0174860598909528E-2</v>
      </c>
      <c r="D43" s="111">
        <f>PVKT_L!D43</f>
        <v>0.29600226187553874</v>
      </c>
      <c r="E43" s="111">
        <f>PVKT_L!E43</f>
        <v>0.59934473037821612</v>
      </c>
      <c r="F43" s="111">
        <f>PVKT_L!F43</f>
        <v>0.17194249588268201</v>
      </c>
      <c r="G43" s="111">
        <f>PVKT_L!G43</f>
        <v>2.9917379877788218E-2</v>
      </c>
      <c r="H43" s="86"/>
      <c r="I43" s="19"/>
      <c r="J43" s="19"/>
      <c r="K43" s="19"/>
      <c r="M43" s="19"/>
      <c r="N43" s="61"/>
      <c r="O43" s="54"/>
      <c r="P43" s="19"/>
      <c r="Q43" s="19"/>
    </row>
    <row r="44" spans="1:31" x14ac:dyDescent="0.3">
      <c r="A44" s="8">
        <v>2030</v>
      </c>
      <c r="B44" s="89">
        <f>PVKT_L!B44</f>
        <v>9.0965053163805916</v>
      </c>
      <c r="C44" s="110">
        <f>PVKT_L!C44</f>
        <v>5.0174860598909528E-2</v>
      </c>
      <c r="D44" s="111">
        <f>PVKT_L!D44</f>
        <v>0.34305115433149902</v>
      </c>
      <c r="E44" s="111">
        <f>PVKT_L!E44</f>
        <v>0.59934473037821612</v>
      </c>
      <c r="F44" s="111">
        <f>PVKT_L!F44</f>
        <v>0.17194249588268201</v>
      </c>
      <c r="G44" s="111">
        <f>PVKT_L!G44</f>
        <v>3.1239319772170256E-2</v>
      </c>
      <c r="H44" s="86"/>
      <c r="I44" s="19"/>
      <c r="J44" s="19"/>
      <c r="K44" s="19"/>
      <c r="L44" s="20"/>
      <c r="M44" s="19"/>
      <c r="N44" s="61"/>
      <c r="O44" s="54"/>
      <c r="P44" s="19"/>
      <c r="Q44" s="19"/>
    </row>
    <row r="45" spans="1:31" x14ac:dyDescent="0.3">
      <c r="A45" s="8">
        <v>2035</v>
      </c>
      <c r="B45" s="89">
        <f>PVKT_L!B45</f>
        <v>9.7640540407403886</v>
      </c>
      <c r="C45" s="110">
        <f>PVKT_L!C45</f>
        <v>5.0174860598909528E-2</v>
      </c>
      <c r="D45" s="111">
        <f>PVKT_L!D45</f>
        <v>0.3861040155757679</v>
      </c>
      <c r="E45" s="111">
        <f>PVKT_L!E45</f>
        <v>0.59934473037821612</v>
      </c>
      <c r="F45" s="111">
        <f>PVKT_L!F45</f>
        <v>0.17194249588268201</v>
      </c>
      <c r="G45" s="111">
        <f>PVKT_L!G45</f>
        <v>3.2394350478257249E-2</v>
      </c>
      <c r="H45" s="86"/>
      <c r="I45" s="19"/>
      <c r="J45" s="19"/>
      <c r="K45" s="19"/>
      <c r="M45" s="19"/>
      <c r="N45" s="61"/>
      <c r="O45" s="54"/>
      <c r="P45" s="19"/>
      <c r="Q45" s="19"/>
    </row>
    <row r="46" spans="1:31" x14ac:dyDescent="0.3">
      <c r="A46" s="8">
        <v>2040</v>
      </c>
      <c r="B46" s="89">
        <f>PVKT_L!B46</f>
        <v>10.067264666099101</v>
      </c>
      <c r="C46" s="110">
        <f>PVKT_L!C46</f>
        <v>5.0174860598909528E-2</v>
      </c>
      <c r="D46" s="111">
        <f>PVKT_L!D46</f>
        <v>0.42936055484538099</v>
      </c>
      <c r="E46" s="111">
        <f>PVKT_L!E46</f>
        <v>0.59934473037821612</v>
      </c>
      <c r="F46" s="111">
        <f>PVKT_L!F46</f>
        <v>0.17194249588268201</v>
      </c>
      <c r="G46" s="111">
        <f>PVKT_L!G46</f>
        <v>3.3506516107239231E-2</v>
      </c>
      <c r="H46" s="86"/>
      <c r="I46" s="19"/>
      <c r="J46" s="19"/>
      <c r="K46" s="19"/>
      <c r="L46" s="20"/>
      <c r="M46" s="19"/>
      <c r="N46" s="61"/>
      <c r="O46" s="54"/>
      <c r="P46" s="19"/>
      <c r="Q46" s="19"/>
    </row>
    <row r="47" spans="1:31" x14ac:dyDescent="0.3">
      <c r="A47" s="8">
        <v>2045</v>
      </c>
      <c r="B47" s="89">
        <f>PVKT_L!B47</f>
        <v>10.080366047333618</v>
      </c>
      <c r="C47" s="110">
        <f>PVKT_L!C47</f>
        <v>5.0174860598909528E-2</v>
      </c>
      <c r="D47" s="111">
        <f>PVKT_L!D47</f>
        <v>0.46724612615974631</v>
      </c>
      <c r="E47" s="111">
        <f>PVKT_L!E47</f>
        <v>0.59934473037821612</v>
      </c>
      <c r="F47" s="111">
        <f>PVKT_L!F47</f>
        <v>0.17194249588268201</v>
      </c>
      <c r="G47" s="111">
        <f>PVKT_L!G47</f>
        <v>3.445784363757344E-2</v>
      </c>
      <c r="H47" s="86"/>
      <c r="I47" s="19"/>
      <c r="J47" s="19"/>
      <c r="K47" s="19"/>
      <c r="M47" s="19"/>
      <c r="N47" s="61"/>
      <c r="O47" s="54"/>
      <c r="P47" s="19"/>
      <c r="Q47" s="19"/>
    </row>
    <row r="48" spans="1:31" x14ac:dyDescent="0.3">
      <c r="A48" s="8">
        <v>2050</v>
      </c>
      <c r="B48" s="89">
        <f>PVKT_L!B48</f>
        <v>9.9201280660602844</v>
      </c>
      <c r="C48" s="110">
        <f>PVKT_L!C48</f>
        <v>5.0174860598909528E-2</v>
      </c>
      <c r="D48" s="111">
        <f>PVKT_L!D48</f>
        <v>0.5050938869363244</v>
      </c>
      <c r="E48" s="111">
        <f>PVKT_L!E48</f>
        <v>0.59934473037821612</v>
      </c>
      <c r="F48" s="111">
        <f>PVKT_L!F48</f>
        <v>0.17194249588268201</v>
      </c>
      <c r="G48" s="111">
        <f>PVKT_L!G48</f>
        <v>3.5378758859114096E-2</v>
      </c>
      <c r="H48" s="86"/>
      <c r="I48" s="19"/>
      <c r="J48" s="19"/>
      <c r="K48" s="19"/>
      <c r="L48" s="20"/>
      <c r="M48" s="19"/>
      <c r="N48" s="61"/>
      <c r="O48" s="54"/>
      <c r="P48" s="19"/>
      <c r="Q48" s="19"/>
    </row>
    <row r="49" spans="1:12" x14ac:dyDescent="0.3">
      <c r="A49" s="8"/>
      <c r="L49" s="34"/>
    </row>
    <row r="50" spans="1:12" x14ac:dyDescent="0.3">
      <c r="A50" s="8" t="s">
        <v>871</v>
      </c>
      <c r="B50" t="s">
        <v>835</v>
      </c>
      <c r="C50" t="s">
        <v>919</v>
      </c>
      <c r="D50" t="s">
        <v>798</v>
      </c>
      <c r="E50" t="s">
        <v>948</v>
      </c>
      <c r="F50" t="s">
        <v>949</v>
      </c>
      <c r="G50" t="s">
        <v>827</v>
      </c>
      <c r="H50" t="s">
        <v>836</v>
      </c>
      <c r="L50" s="34"/>
    </row>
    <row r="51" spans="1:12" hidden="1" x14ac:dyDescent="0.3">
      <c r="A51" s="17">
        <v>2017</v>
      </c>
      <c r="B51" s="19">
        <f>(B4-B42)*B16*(B$35*$B26+B$36*$C26+$D26*B$37+$E26*B$38+$F26*B$39)/100*0.72*0.84*44/12*1000/1000000</f>
        <v>426.59545448436347</v>
      </c>
      <c r="C51" s="19" t="e">
        <f>(C4-C42)*C16*(C$35*$B26+C$36*$C26+$D26*C$37+$E26*C$38+$F26*C$39)/100*0.72*0.84*44/12*1000/1000000</f>
        <v>#REF!</v>
      </c>
      <c r="D51" s="19">
        <f>(D4-D42)*D16*(D$35*$B26+D$36*$C26+$D26*D$37+$E26*D$38+$F26*D$39)/100*0.72*0.84*44/12*1000/1000000</f>
        <v>-1.7033051881237562</v>
      </c>
      <c r="E51" s="19">
        <f>(E4-E42)*E16*(E$35*$B26+E$36*$C26+$D26*E$37+$E26*E$38+$F26*E$39)/100*0.72*0.84*44/12*1000/1000000</f>
        <v>-13.005815823550826</v>
      </c>
      <c r="F51" s="19">
        <f>(F4-F42)*F16*(F$35*$B26+F$36*$C26+$D26*F$37+$E26*F$38+$F26*F$39)/100*0.72*0.84*44/12*1000/1000000</f>
        <v>-9.6301046895264655</v>
      </c>
      <c r="G51" s="19">
        <f>G4*$G16*(G$35*$AA26+G$36*$AB26+$AC26*G$37+$AD26*G$38+$AE26*G$39)/100*0.72*0.84*44/12*1000/1000000</f>
        <v>353.15280000000001</v>
      </c>
      <c r="H51" s="19" t="e">
        <f>SUM(B51:G51)</f>
        <v>#REF!</v>
      </c>
      <c r="L51" s="34"/>
    </row>
    <row r="52" spans="1:12" x14ac:dyDescent="0.3">
      <c r="A52" s="8">
        <v>2020</v>
      </c>
      <c r="B52" s="19">
        <f t="shared" ref="B52:B57" si="8">(B7-B42)*B16*(B$35*$B26+B$36*$C26+$D26*B$37+$E26*B$38+$F26*B$39)/100*0.72*0.84*44/12*1000/1000000</f>
        <v>618.50358059416749</v>
      </c>
      <c r="C52" s="19">
        <f t="shared" ref="C52:C57" si="9">(C7-C42)*C16*(C$35*$G26+C$36*$H26+$I26*C$37+$J26*C$38+$K26*C$39)/100*0.72*0.84*44/12*1000/1000000</f>
        <v>28.287709577352192</v>
      </c>
      <c r="D52" s="19">
        <f t="shared" ref="D52:D58" si="10">(D7-D42)*D16*(D$35*$L26+D$36*$M26+$N26*D$37+$O26*D$38+$P26*D$39)/100*0.74*0.84*44/12*1000/1000000</f>
        <v>122.45853613041881</v>
      </c>
      <c r="E52" s="19">
        <f t="shared" ref="E52:E58" si="11">(E7-E42)*E16*(E$35*$Q26+E$36*$R26+$S26*E$37+$T26*E$38+$U26*E$39)/100*0.82*0.84*44/12*1000/1000000</f>
        <v>4.6290294270981427</v>
      </c>
      <c r="F52" s="19">
        <f t="shared" ref="F52:F58" si="12">(F7-F42)*F16*(F$35*$V26+F$36*$W26+$X26*F$37+$Y26*F$38+$Z26*F$39)/100*0.82*0.84*44/12*1000/1000000</f>
        <v>88.90132929138791</v>
      </c>
      <c r="G52" s="19">
        <f t="shared" ref="G52:G58" si="13">(G7-G42)*G16*(G$35*$AA26+G$36*$AB26+$AC26*G$37+$AD26*G$38+$AE26*G$39)/100*0.82*0.84*44/12*1000/1000000</f>
        <v>316.4415087067481</v>
      </c>
      <c r="H52" s="19">
        <f>SUM(B52:G52)</f>
        <v>1179.2216937271726</v>
      </c>
      <c r="L52" s="34"/>
    </row>
    <row r="53" spans="1:12" x14ac:dyDescent="0.3">
      <c r="A53" s="8">
        <v>2025</v>
      </c>
      <c r="B53" s="19">
        <f t="shared" si="8"/>
        <v>793.0798313373582</v>
      </c>
      <c r="C53" s="19">
        <f t="shared" si="9"/>
        <v>27.156201194258102</v>
      </c>
      <c r="D53" s="19">
        <f t="shared" si="10"/>
        <v>146.81035868613654</v>
      </c>
      <c r="E53" s="19">
        <f t="shared" si="11"/>
        <v>4.6290294270981427</v>
      </c>
      <c r="F53" s="19">
        <f t="shared" si="12"/>
        <v>80.011196362249137</v>
      </c>
      <c r="G53" s="19">
        <f t="shared" si="13"/>
        <v>336.61404106177076</v>
      </c>
      <c r="H53" s="19">
        <f>SUM(B53:G53)</f>
        <v>1388.3006580688707</v>
      </c>
      <c r="L53" s="34"/>
    </row>
    <row r="54" spans="1:12" x14ac:dyDescent="0.3">
      <c r="A54" s="8">
        <v>2030</v>
      </c>
      <c r="B54" s="19">
        <f t="shared" si="8"/>
        <v>884.05270437047773</v>
      </c>
      <c r="C54" s="19">
        <f t="shared" si="9"/>
        <v>26.024692811164012</v>
      </c>
      <c r="D54" s="19">
        <f t="shared" si="10"/>
        <v>161.6382576308259</v>
      </c>
      <c r="E54" s="19">
        <f t="shared" si="11"/>
        <v>4.6290294270981427</v>
      </c>
      <c r="F54" s="19">
        <f t="shared" si="12"/>
        <v>78.233169776421363</v>
      </c>
      <c r="G54" s="19">
        <f t="shared" si="13"/>
        <v>373.20055029255985</v>
      </c>
      <c r="H54" s="19">
        <f t="shared" ref="H54:H58" si="14">SUM(B54:G54)</f>
        <v>1527.7784043085471</v>
      </c>
      <c r="L54" s="34"/>
    </row>
    <row r="55" spans="1:12" x14ac:dyDescent="0.3">
      <c r="A55" s="8">
        <v>2035</v>
      </c>
      <c r="B55" s="19">
        <f t="shared" si="8"/>
        <v>907.67128962785046</v>
      </c>
      <c r="C55" s="19">
        <f t="shared" si="9"/>
        <v>24.893184428069933</v>
      </c>
      <c r="D55" s="19">
        <f t="shared" si="10"/>
        <v>180.00884364265471</v>
      </c>
      <c r="E55" s="19">
        <f t="shared" si="11"/>
        <v>4.6290294270981427</v>
      </c>
      <c r="F55" s="19">
        <f t="shared" si="12"/>
        <v>77.344156483507504</v>
      </c>
      <c r="G55" s="19">
        <f t="shared" si="13"/>
        <v>411.24147521086519</v>
      </c>
      <c r="H55" s="19">
        <f t="shared" si="14"/>
        <v>1605.787978820046</v>
      </c>
      <c r="L55" s="34"/>
    </row>
    <row r="56" spans="1:12" x14ac:dyDescent="0.3">
      <c r="A56" s="8">
        <v>2040</v>
      </c>
      <c r="B56" s="19">
        <f t="shared" si="8"/>
        <v>914.58840151698132</v>
      </c>
      <c r="C56" s="19">
        <f t="shared" si="9"/>
        <v>24.327430236522883</v>
      </c>
      <c r="D56" s="19">
        <f t="shared" si="10"/>
        <v>198.04631321635321</v>
      </c>
      <c r="E56" s="19">
        <f t="shared" si="11"/>
        <v>4.6290294270981427</v>
      </c>
      <c r="F56" s="19">
        <f t="shared" si="12"/>
        <v>75.566129897679716</v>
      </c>
      <c r="G56" s="19">
        <f t="shared" si="13"/>
        <v>441.84304708401328</v>
      </c>
      <c r="H56" s="19">
        <f t="shared" si="14"/>
        <v>1659.0003513786487</v>
      </c>
      <c r="L56" s="34"/>
    </row>
    <row r="57" spans="1:12" x14ac:dyDescent="0.3">
      <c r="A57" s="8">
        <v>2045</v>
      </c>
      <c r="B57" s="19">
        <f t="shared" si="8"/>
        <v>894.48145509712867</v>
      </c>
      <c r="C57" s="19">
        <f t="shared" si="9"/>
        <v>23.761676044975843</v>
      </c>
      <c r="D57" s="19">
        <f t="shared" si="10"/>
        <v>213.20393049110615</v>
      </c>
      <c r="E57" s="19">
        <f t="shared" si="11"/>
        <v>4.6290294270981427</v>
      </c>
      <c r="F57" s="19">
        <f t="shared" si="12"/>
        <v>73.78810331185197</v>
      </c>
      <c r="G57" s="19">
        <f t="shared" si="13"/>
        <v>462.79549039724537</v>
      </c>
      <c r="H57" s="19">
        <f t="shared" si="14"/>
        <v>1672.6596847694063</v>
      </c>
      <c r="L57" s="34"/>
    </row>
    <row r="58" spans="1:12" x14ac:dyDescent="0.3">
      <c r="A58" s="17">
        <v>2050</v>
      </c>
      <c r="B58" s="19">
        <f>(B13-B48)*B22*(B$35*$B32+B$36*$C32+$D32*B$37+$E32*B$38+$F32*B$39)/100*0.72*0.84*44/12*1000/1000000</f>
        <v>838.3454619664036</v>
      </c>
      <c r="C58" s="19">
        <f>(C13-C48)*C22*(C$35*$G32+C$36*$H32+$I32*C$37+$J32*C$38+$K32*C$39)/100*0.72*0.84*44/12*1000/1000000</f>
        <v>22.630167661881757</v>
      </c>
      <c r="D58" s="19">
        <f t="shared" si="10"/>
        <v>225.46352455991871</v>
      </c>
      <c r="E58" s="19">
        <f t="shared" si="11"/>
        <v>4.6290294270981427</v>
      </c>
      <c r="F58" s="19">
        <f t="shared" si="12"/>
        <v>71.121063433110351</v>
      </c>
      <c r="G58" s="19">
        <f t="shared" si="13"/>
        <v>468.52816300076967</v>
      </c>
      <c r="H58" s="19">
        <f t="shared" si="14"/>
        <v>1630.7174100491823</v>
      </c>
    </row>
    <row r="59" spans="1:12" x14ac:dyDescent="0.3">
      <c r="A59" s="8"/>
      <c r="L59" s="34"/>
    </row>
    <row r="60" spans="1:12" x14ac:dyDescent="0.3">
      <c r="A60" s="8"/>
      <c r="L60" s="34"/>
    </row>
    <row r="61" spans="1:12" x14ac:dyDescent="0.3">
      <c r="A61" s="11"/>
      <c r="L61" s="34"/>
    </row>
    <row r="62" spans="1:12" x14ac:dyDescent="0.3">
      <c r="A62" s="8"/>
      <c r="L62" s="34"/>
    </row>
    <row r="63" spans="1:12" x14ac:dyDescent="0.3">
      <c r="A63" s="8"/>
      <c r="L63" s="34"/>
    </row>
    <row r="64" spans="1:12" x14ac:dyDescent="0.3">
      <c r="A64" s="8"/>
      <c r="L64" s="34"/>
    </row>
    <row r="65" spans="1:12" x14ac:dyDescent="0.3">
      <c r="A65" s="8"/>
      <c r="L65" s="34"/>
    </row>
    <row r="66" spans="1:12" x14ac:dyDescent="0.3">
      <c r="A66" s="8"/>
      <c r="L66" s="34"/>
    </row>
    <row r="67" spans="1:12" x14ac:dyDescent="0.3">
      <c r="A67" s="8"/>
      <c r="L67" s="34"/>
    </row>
    <row r="68" spans="1:12" x14ac:dyDescent="0.3">
      <c r="A68" s="8"/>
      <c r="L68" s="34"/>
    </row>
    <row r="69" spans="1:12" x14ac:dyDescent="0.3">
      <c r="A69" s="8"/>
      <c r="L69" s="34"/>
    </row>
    <row r="70" spans="1:12" x14ac:dyDescent="0.3">
      <c r="A70" s="8"/>
      <c r="L70" s="34"/>
    </row>
    <row r="71" spans="1:12" x14ac:dyDescent="0.3">
      <c r="A71" s="11"/>
      <c r="L71" s="34"/>
    </row>
    <row r="72" spans="1:12" x14ac:dyDescent="0.3">
      <c r="A72" s="8"/>
      <c r="L72" s="34"/>
    </row>
    <row r="73" spans="1:12" x14ac:dyDescent="0.3">
      <c r="A73" s="8"/>
      <c r="L73" s="34"/>
    </row>
    <row r="74" spans="1:12" x14ac:dyDescent="0.3">
      <c r="A74" s="8"/>
      <c r="L74" s="34"/>
    </row>
    <row r="75" spans="1:12" x14ac:dyDescent="0.3">
      <c r="A75" s="8"/>
      <c r="L75" s="34"/>
    </row>
    <row r="76" spans="1:12" x14ac:dyDescent="0.3">
      <c r="A76" s="8"/>
      <c r="L76" s="34"/>
    </row>
    <row r="77" spans="1:12" x14ac:dyDescent="0.3">
      <c r="A77" s="8"/>
      <c r="L77" s="34"/>
    </row>
    <row r="78" spans="1:12" x14ac:dyDescent="0.3">
      <c r="A78" s="8"/>
      <c r="L78" s="34"/>
    </row>
    <row r="79" spans="1:12" x14ac:dyDescent="0.3">
      <c r="A79" s="8"/>
      <c r="L79" s="34"/>
    </row>
    <row r="80" spans="1:12" x14ac:dyDescent="0.3">
      <c r="A80" s="8"/>
      <c r="L80" s="34"/>
    </row>
    <row r="81" spans="1:12" x14ac:dyDescent="0.3">
      <c r="A81" s="8"/>
      <c r="L81" s="34"/>
    </row>
    <row r="82" spans="1:12" x14ac:dyDescent="0.3">
      <c r="A82" s="8"/>
      <c r="L82" s="34"/>
    </row>
    <row r="83" spans="1:12" x14ac:dyDescent="0.3">
      <c r="A83" s="8"/>
      <c r="L83" s="34"/>
    </row>
    <row r="84" spans="1:12" x14ac:dyDescent="0.3">
      <c r="A84" s="8"/>
      <c r="L84" s="34"/>
    </row>
    <row r="85" spans="1:12" x14ac:dyDescent="0.3">
      <c r="A85" s="8"/>
      <c r="L85" s="34"/>
    </row>
    <row r="86" spans="1:12" x14ac:dyDescent="0.3">
      <c r="A86" s="8"/>
      <c r="L86" s="34"/>
    </row>
    <row r="87" spans="1:12" x14ac:dyDescent="0.3">
      <c r="A87" s="8"/>
      <c r="L87" s="34"/>
    </row>
    <row r="88" spans="1:12" x14ac:dyDescent="0.3">
      <c r="A88" s="8"/>
      <c r="L88" s="34"/>
    </row>
    <row r="89" spans="1:12" x14ac:dyDescent="0.3">
      <c r="A89" s="8"/>
      <c r="L89" s="34"/>
    </row>
    <row r="90" spans="1:12" x14ac:dyDescent="0.3">
      <c r="A90" s="8"/>
      <c r="L90" s="34"/>
    </row>
    <row r="91" spans="1:12" x14ac:dyDescent="0.3">
      <c r="A91" s="8"/>
      <c r="L91" s="34"/>
    </row>
    <row r="92" spans="1:12" x14ac:dyDescent="0.3">
      <c r="A92" s="8"/>
      <c r="L92" s="34"/>
    </row>
    <row r="93" spans="1:12" x14ac:dyDescent="0.3">
      <c r="A93" s="8"/>
      <c r="L93" s="34"/>
    </row>
    <row r="94" spans="1:12" x14ac:dyDescent="0.3">
      <c r="A94" s="8"/>
      <c r="L94" s="34"/>
    </row>
    <row r="95" spans="1:12" x14ac:dyDescent="0.3">
      <c r="A95" s="8"/>
      <c r="L95" s="34"/>
    </row>
    <row r="96" spans="1:12" x14ac:dyDescent="0.3">
      <c r="A96" s="11"/>
      <c r="L96" s="34"/>
    </row>
    <row r="97" spans="1:12" x14ac:dyDescent="0.3">
      <c r="A97" s="8"/>
      <c r="L97" s="34"/>
    </row>
    <row r="98" spans="1:12" x14ac:dyDescent="0.3">
      <c r="A98" s="8"/>
      <c r="L98" s="34"/>
    </row>
    <row r="99" spans="1:12" x14ac:dyDescent="0.3">
      <c r="A99" s="8"/>
      <c r="L99" s="34"/>
    </row>
    <row r="100" spans="1:12" x14ac:dyDescent="0.3">
      <c r="A100" s="8"/>
      <c r="L100" s="34"/>
    </row>
    <row r="101" spans="1:12" x14ac:dyDescent="0.3">
      <c r="A101" s="8"/>
      <c r="L101" s="34"/>
    </row>
    <row r="102" spans="1:12" x14ac:dyDescent="0.3">
      <c r="A102" s="8"/>
      <c r="L102" s="34"/>
    </row>
    <row r="103" spans="1:12" x14ac:dyDescent="0.3">
      <c r="A103" s="8"/>
      <c r="L103" s="34"/>
    </row>
    <row r="104" spans="1:12" x14ac:dyDescent="0.3">
      <c r="A104" s="8"/>
      <c r="L104" s="34"/>
    </row>
    <row r="105" spans="1:12" x14ac:dyDescent="0.3">
      <c r="A105" s="8"/>
      <c r="L105" s="34"/>
    </row>
    <row r="106" spans="1:12" x14ac:dyDescent="0.3">
      <c r="A106" s="8"/>
      <c r="L106" s="34"/>
    </row>
    <row r="107" spans="1:12" x14ac:dyDescent="0.3">
      <c r="A107" s="11"/>
      <c r="L107" s="34"/>
    </row>
    <row r="108" spans="1:12" x14ac:dyDescent="0.3">
      <c r="A108" s="8"/>
      <c r="L108" s="34"/>
    </row>
    <row r="109" spans="1:12" x14ac:dyDescent="0.3">
      <c r="A109" s="8"/>
      <c r="L109" s="34"/>
    </row>
    <row r="110" spans="1:12" x14ac:dyDescent="0.3">
      <c r="A110" s="8"/>
      <c r="L110" s="34"/>
    </row>
    <row r="111" spans="1:12" x14ac:dyDescent="0.3">
      <c r="A111" s="8"/>
      <c r="L111" s="34"/>
    </row>
    <row r="112" spans="1:12" x14ac:dyDescent="0.3">
      <c r="A112" s="8"/>
      <c r="L112" s="34"/>
    </row>
    <row r="113" spans="1:12" x14ac:dyDescent="0.3">
      <c r="A113" s="8"/>
      <c r="L113" s="34"/>
    </row>
    <row r="114" spans="1:12" x14ac:dyDescent="0.3">
      <c r="A114" s="8"/>
      <c r="L114" s="34"/>
    </row>
    <row r="115" spans="1:12" x14ac:dyDescent="0.3">
      <c r="A115" s="8"/>
      <c r="L115" s="34"/>
    </row>
    <row r="116" spans="1:12" x14ac:dyDescent="0.3">
      <c r="A116" s="8"/>
      <c r="L116" s="34"/>
    </row>
    <row r="117" spans="1:12" x14ac:dyDescent="0.3">
      <c r="A117" s="8"/>
      <c r="L117" s="34"/>
    </row>
    <row r="118" spans="1:12" x14ac:dyDescent="0.3">
      <c r="A118" s="8"/>
      <c r="L118" s="34"/>
    </row>
    <row r="119" spans="1:12" x14ac:dyDescent="0.3">
      <c r="A119" s="8"/>
      <c r="L119" s="34"/>
    </row>
    <row r="120" spans="1:12" x14ac:dyDescent="0.3">
      <c r="A120" s="8"/>
      <c r="L120" s="34"/>
    </row>
    <row r="121" spans="1:12" x14ac:dyDescent="0.3">
      <c r="A121" s="8"/>
      <c r="L121" s="34"/>
    </row>
    <row r="122" spans="1:12" x14ac:dyDescent="0.3">
      <c r="A122" s="8"/>
      <c r="L122" s="34"/>
    </row>
    <row r="123" spans="1:12" x14ac:dyDescent="0.3">
      <c r="A123" s="8"/>
      <c r="L123" s="34"/>
    </row>
    <row r="124" spans="1:12" x14ac:dyDescent="0.3">
      <c r="A124" s="8"/>
      <c r="L124" s="34"/>
    </row>
    <row r="125" spans="1:12" x14ac:dyDescent="0.3">
      <c r="A125" s="8"/>
      <c r="L125" s="34"/>
    </row>
    <row r="126" spans="1:12" x14ac:dyDescent="0.3">
      <c r="A126" s="8"/>
      <c r="L126" s="34"/>
    </row>
    <row r="127" spans="1:12" x14ac:dyDescent="0.3">
      <c r="A127" s="8"/>
      <c r="L127" s="34"/>
    </row>
    <row r="128" spans="1:12" x14ac:dyDescent="0.3">
      <c r="A128" s="8"/>
      <c r="L128" s="34"/>
    </row>
    <row r="129" spans="1:12" x14ac:dyDescent="0.3">
      <c r="A129" s="8"/>
      <c r="L129" s="34"/>
    </row>
    <row r="130" spans="1:12" x14ac:dyDescent="0.3">
      <c r="A130" s="8"/>
      <c r="L130" s="34"/>
    </row>
    <row r="131" spans="1:12" x14ac:dyDescent="0.3">
      <c r="A131" s="8"/>
      <c r="L131" s="34"/>
    </row>
    <row r="132" spans="1:12" x14ac:dyDescent="0.3">
      <c r="A132" s="8"/>
      <c r="L132" s="34"/>
    </row>
    <row r="133" spans="1:12" x14ac:dyDescent="0.3">
      <c r="A133" s="8"/>
      <c r="L133" s="34"/>
    </row>
    <row r="134" spans="1:12" x14ac:dyDescent="0.3">
      <c r="A134" s="8"/>
      <c r="L134" s="34"/>
    </row>
    <row r="135" spans="1:12" x14ac:dyDescent="0.3">
      <c r="A135" s="8"/>
      <c r="L135" s="34"/>
    </row>
    <row r="136" spans="1:12" x14ac:dyDescent="0.3">
      <c r="A136" s="8"/>
      <c r="L136" s="34"/>
    </row>
    <row r="137" spans="1:12" x14ac:dyDescent="0.3">
      <c r="A137" s="8"/>
      <c r="L137" s="34"/>
    </row>
    <row r="138" spans="1:12" x14ac:dyDescent="0.3">
      <c r="A138" s="8"/>
      <c r="L138" s="34"/>
    </row>
    <row r="139" spans="1:12" x14ac:dyDescent="0.3">
      <c r="A139" s="8"/>
      <c r="L139" s="34"/>
    </row>
    <row r="140" spans="1:12" x14ac:dyDescent="0.3">
      <c r="A140" s="8"/>
      <c r="L140" s="34"/>
    </row>
    <row r="141" spans="1:12" x14ac:dyDescent="0.3">
      <c r="A141" s="8"/>
      <c r="L141" s="34"/>
    </row>
    <row r="142" spans="1:12" x14ac:dyDescent="0.3">
      <c r="A142" s="8"/>
      <c r="L142" s="34"/>
    </row>
    <row r="143" spans="1:12" x14ac:dyDescent="0.3">
      <c r="A143" s="8"/>
      <c r="L143" s="34"/>
    </row>
    <row r="144" spans="1:12" x14ac:dyDescent="0.3">
      <c r="A144" s="8"/>
      <c r="L144" s="34"/>
    </row>
    <row r="145" spans="1:12" x14ac:dyDescent="0.3">
      <c r="A145" s="8"/>
      <c r="L145" s="34"/>
    </row>
    <row r="146" spans="1:12" x14ac:dyDescent="0.3">
      <c r="A146" s="8"/>
      <c r="L146" s="34"/>
    </row>
    <row r="147" spans="1:12" x14ac:dyDescent="0.3">
      <c r="A147" s="8"/>
      <c r="L147" s="34"/>
    </row>
    <row r="148" spans="1:12" x14ac:dyDescent="0.3">
      <c r="A148" s="8"/>
      <c r="L148" s="34"/>
    </row>
    <row r="149" spans="1:12" x14ac:dyDescent="0.3">
      <c r="A149" s="8"/>
      <c r="L149" s="34"/>
    </row>
    <row r="150" spans="1:12" x14ac:dyDescent="0.3">
      <c r="A150" s="8"/>
      <c r="L150" s="34"/>
    </row>
    <row r="151" spans="1:12" x14ac:dyDescent="0.3">
      <c r="A151" s="8"/>
      <c r="L151" s="34"/>
    </row>
    <row r="152" spans="1:12" x14ac:dyDescent="0.3">
      <c r="A152" s="8"/>
      <c r="L152" s="34"/>
    </row>
    <row r="153" spans="1:12" x14ac:dyDescent="0.3">
      <c r="A153" s="8"/>
      <c r="L153" s="34"/>
    </row>
    <row r="154" spans="1:12" x14ac:dyDescent="0.3">
      <c r="A154" s="8"/>
      <c r="L154" s="34"/>
    </row>
    <row r="155" spans="1:12" x14ac:dyDescent="0.3">
      <c r="A155" s="8"/>
      <c r="L155" s="34"/>
    </row>
    <row r="156" spans="1:12" x14ac:dyDescent="0.3">
      <c r="A156" s="8"/>
      <c r="L156" s="34"/>
    </row>
    <row r="157" spans="1:12" x14ac:dyDescent="0.3">
      <c r="A157" s="8"/>
      <c r="L157" s="34"/>
    </row>
    <row r="158" spans="1:12" x14ac:dyDescent="0.3">
      <c r="A158" s="8"/>
      <c r="L158" s="34"/>
    </row>
    <row r="159" spans="1:12" x14ac:dyDescent="0.3">
      <c r="A159" s="8"/>
      <c r="L159" s="34"/>
    </row>
    <row r="160" spans="1:12" x14ac:dyDescent="0.3">
      <c r="A160" s="8"/>
      <c r="L160" s="34"/>
    </row>
    <row r="161" spans="1:12" x14ac:dyDescent="0.3">
      <c r="A161" s="8"/>
      <c r="L161" s="34"/>
    </row>
    <row r="162" spans="1:12" x14ac:dyDescent="0.3">
      <c r="A162" s="8"/>
      <c r="L162" s="34"/>
    </row>
    <row r="163" spans="1:12" x14ac:dyDescent="0.3">
      <c r="A163" s="8"/>
      <c r="L163" s="34"/>
    </row>
    <row r="164" spans="1:12" x14ac:dyDescent="0.3">
      <c r="A164" s="8"/>
      <c r="L164" s="34"/>
    </row>
    <row r="165" spans="1:12" x14ac:dyDescent="0.3">
      <c r="A165" s="8"/>
      <c r="L165" s="34"/>
    </row>
    <row r="166" spans="1:12" x14ac:dyDescent="0.3">
      <c r="A166" s="8"/>
      <c r="L166" s="34"/>
    </row>
    <row r="167" spans="1:12" x14ac:dyDescent="0.3">
      <c r="A167" s="8"/>
      <c r="L167" s="34"/>
    </row>
    <row r="168" spans="1:12" x14ac:dyDescent="0.3">
      <c r="A168" s="8"/>
      <c r="L168" s="34"/>
    </row>
    <row r="169" spans="1:12" x14ac:dyDescent="0.3">
      <c r="A169" s="8"/>
      <c r="L169" s="34"/>
    </row>
    <row r="170" spans="1:12" x14ac:dyDescent="0.3">
      <c r="A170" s="8"/>
      <c r="L170" s="34"/>
    </row>
    <row r="171" spans="1:12" x14ac:dyDescent="0.3">
      <c r="A171" s="8"/>
      <c r="L171" s="34"/>
    </row>
    <row r="172" spans="1:12" x14ac:dyDescent="0.3">
      <c r="A172" s="8"/>
      <c r="L172" s="34"/>
    </row>
    <row r="173" spans="1:12" x14ac:dyDescent="0.3">
      <c r="A173" s="8"/>
      <c r="L173" s="34"/>
    </row>
    <row r="174" spans="1:12" x14ac:dyDescent="0.3">
      <c r="A174" s="8"/>
      <c r="L174" s="34"/>
    </row>
    <row r="175" spans="1:12" x14ac:dyDescent="0.3">
      <c r="A175" s="8"/>
      <c r="L175" s="34"/>
    </row>
    <row r="176" spans="1:12" x14ac:dyDescent="0.3">
      <c r="A176" s="8"/>
      <c r="L176" s="34"/>
    </row>
    <row r="177" spans="1:12" x14ac:dyDescent="0.3">
      <c r="A177" s="8"/>
      <c r="L177" s="34"/>
    </row>
    <row r="178" spans="1:12" x14ac:dyDescent="0.3">
      <c r="A178" s="8"/>
      <c r="L178" s="34"/>
    </row>
    <row r="179" spans="1:12" x14ac:dyDescent="0.3">
      <c r="A179" s="8"/>
      <c r="L179" s="34"/>
    </row>
    <row r="180" spans="1:12" x14ac:dyDescent="0.3">
      <c r="A180" s="8"/>
      <c r="L180" s="34"/>
    </row>
    <row r="181" spans="1:12" x14ac:dyDescent="0.3">
      <c r="A181" s="8"/>
      <c r="L181" s="34"/>
    </row>
    <row r="182" spans="1:12" x14ac:dyDescent="0.3">
      <c r="A182" s="8"/>
      <c r="L182" s="34"/>
    </row>
    <row r="183" spans="1:12" x14ac:dyDescent="0.3">
      <c r="A183" s="8"/>
      <c r="L183" s="34"/>
    </row>
    <row r="184" spans="1:12" x14ac:dyDescent="0.3">
      <c r="A184" s="8"/>
      <c r="L184" s="34"/>
    </row>
    <row r="185" spans="1:12" x14ac:dyDescent="0.3">
      <c r="A185" s="8"/>
      <c r="L185" s="34"/>
    </row>
    <row r="186" spans="1:12" x14ac:dyDescent="0.3">
      <c r="A186" s="8"/>
      <c r="L186" s="34"/>
    </row>
    <row r="187" spans="1:12" x14ac:dyDescent="0.3">
      <c r="A187" s="8"/>
      <c r="L187" s="34"/>
    </row>
    <row r="188" spans="1:12" x14ac:dyDescent="0.3">
      <c r="A188" s="8"/>
      <c r="L188" s="34"/>
    </row>
    <row r="189" spans="1:12" x14ac:dyDescent="0.3">
      <c r="A189" s="8"/>
      <c r="L189" s="34"/>
    </row>
    <row r="190" spans="1:12" x14ac:dyDescent="0.3">
      <c r="A190" s="8"/>
      <c r="L190" s="34"/>
    </row>
    <row r="191" spans="1:12" x14ac:dyDescent="0.3">
      <c r="A191" s="8"/>
      <c r="L191" s="34"/>
    </row>
    <row r="192" spans="1:12" x14ac:dyDescent="0.3">
      <c r="A192" s="8"/>
      <c r="L192" s="34"/>
    </row>
    <row r="193" spans="1:12" x14ac:dyDescent="0.3">
      <c r="A193" s="8"/>
      <c r="L193" s="34"/>
    </row>
    <row r="194" spans="1:12" x14ac:dyDescent="0.3">
      <c r="A194" s="8"/>
      <c r="L194" s="34"/>
    </row>
    <row r="195" spans="1:12" x14ac:dyDescent="0.3">
      <c r="A195" s="8"/>
      <c r="L195" s="34"/>
    </row>
    <row r="196" spans="1:12" x14ac:dyDescent="0.3">
      <c r="A196" s="8"/>
      <c r="L196" s="34"/>
    </row>
    <row r="197" spans="1:12" x14ac:dyDescent="0.3">
      <c r="A197" s="8"/>
      <c r="L197" s="34"/>
    </row>
    <row r="198" spans="1:12" x14ac:dyDescent="0.3">
      <c r="A198" s="8"/>
      <c r="L198" s="34"/>
    </row>
    <row r="199" spans="1:12" x14ac:dyDescent="0.3">
      <c r="A199" s="8"/>
      <c r="L199" s="34"/>
    </row>
    <row r="200" spans="1:12" x14ac:dyDescent="0.3">
      <c r="A200" s="8"/>
      <c r="L200" s="34"/>
    </row>
    <row r="201" spans="1:12" x14ac:dyDescent="0.3">
      <c r="A201" s="8"/>
      <c r="L201" s="34"/>
    </row>
    <row r="202" spans="1:12" x14ac:dyDescent="0.3">
      <c r="A202" s="8"/>
      <c r="L202" s="34"/>
    </row>
    <row r="203" spans="1:12" x14ac:dyDescent="0.3">
      <c r="A203" s="8"/>
      <c r="L203" s="34"/>
    </row>
    <row r="204" spans="1:12" x14ac:dyDescent="0.3">
      <c r="A204" s="8"/>
      <c r="L204" s="34"/>
    </row>
    <row r="205" spans="1:12" x14ac:dyDescent="0.3">
      <c r="A205" s="8"/>
      <c r="L205" s="34"/>
    </row>
    <row r="206" spans="1:12" x14ac:dyDescent="0.3">
      <c r="A206" s="8"/>
      <c r="L206" s="34"/>
    </row>
    <row r="207" spans="1:12" x14ac:dyDescent="0.3">
      <c r="A207" s="8"/>
      <c r="L207" s="34"/>
    </row>
    <row r="208" spans="1:12" x14ac:dyDescent="0.3">
      <c r="A208" s="8"/>
      <c r="L208" s="34"/>
    </row>
    <row r="209" spans="1:12" x14ac:dyDescent="0.3">
      <c r="A209" s="8"/>
      <c r="L209" s="34"/>
    </row>
    <row r="210" spans="1:12" x14ac:dyDescent="0.3">
      <c r="A210" s="8"/>
      <c r="L210" s="34"/>
    </row>
    <row r="211" spans="1:12" x14ac:dyDescent="0.3">
      <c r="A211" s="8"/>
      <c r="L211" s="34"/>
    </row>
    <row r="212" spans="1:12" x14ac:dyDescent="0.3">
      <c r="A212" s="8"/>
      <c r="L212" s="34"/>
    </row>
    <row r="213" spans="1:12" x14ac:dyDescent="0.3">
      <c r="A213" s="8"/>
      <c r="L213" s="34"/>
    </row>
    <row r="214" spans="1:12" x14ac:dyDescent="0.3">
      <c r="A214" s="8"/>
      <c r="L214" s="34"/>
    </row>
    <row r="215" spans="1:12" x14ac:dyDescent="0.3">
      <c r="A215" s="8"/>
      <c r="L215" s="34"/>
    </row>
    <row r="216" spans="1:12" x14ac:dyDescent="0.3">
      <c r="A216" s="8"/>
      <c r="L216" s="34"/>
    </row>
    <row r="217" spans="1:12" x14ac:dyDescent="0.3">
      <c r="A217" s="8"/>
      <c r="L217" s="34"/>
    </row>
    <row r="218" spans="1:12" x14ac:dyDescent="0.3">
      <c r="A218" s="8"/>
      <c r="L218" s="34"/>
    </row>
    <row r="219" spans="1:12" x14ac:dyDescent="0.3">
      <c r="A219" s="8"/>
      <c r="L219" s="34"/>
    </row>
    <row r="220" spans="1:12" x14ac:dyDescent="0.3">
      <c r="A220" s="8"/>
      <c r="L220" s="34"/>
    </row>
    <row r="221" spans="1:12" x14ac:dyDescent="0.3">
      <c r="A221" s="8"/>
      <c r="L221" s="34"/>
    </row>
    <row r="222" spans="1:12" x14ac:dyDescent="0.3">
      <c r="A222" s="8"/>
      <c r="L222" s="34"/>
    </row>
    <row r="223" spans="1:12" x14ac:dyDescent="0.3">
      <c r="A223" s="8"/>
      <c r="L223" s="34"/>
    </row>
    <row r="224" spans="1:12" x14ac:dyDescent="0.3">
      <c r="A224" s="8"/>
      <c r="L224" s="34"/>
    </row>
    <row r="225" spans="1:12" x14ac:dyDescent="0.3">
      <c r="A225" s="8"/>
      <c r="L225" s="34"/>
    </row>
    <row r="226" spans="1:12" x14ac:dyDescent="0.3">
      <c r="A226" s="8"/>
      <c r="L226" s="34"/>
    </row>
    <row r="227" spans="1:12" x14ac:dyDescent="0.3">
      <c r="A227" s="8"/>
      <c r="L227" s="34"/>
    </row>
    <row r="228" spans="1:12" x14ac:dyDescent="0.3">
      <c r="A228" s="8"/>
      <c r="L228" s="34"/>
    </row>
    <row r="229" spans="1:12" x14ac:dyDescent="0.3">
      <c r="A229" s="8"/>
      <c r="L229" s="34"/>
    </row>
    <row r="230" spans="1:12" x14ac:dyDescent="0.3">
      <c r="A230" s="8"/>
      <c r="L230" s="34"/>
    </row>
    <row r="231" spans="1:12" x14ac:dyDescent="0.3">
      <c r="A231" s="8"/>
      <c r="L231" s="34"/>
    </row>
    <row r="232" spans="1:12" x14ac:dyDescent="0.3">
      <c r="A232" s="8"/>
      <c r="L232" s="34"/>
    </row>
    <row r="233" spans="1:12" x14ac:dyDescent="0.3">
      <c r="A233" s="8"/>
      <c r="L233" s="34"/>
    </row>
    <row r="234" spans="1:12" x14ac:dyDescent="0.3">
      <c r="A234" s="8"/>
      <c r="L234" s="34"/>
    </row>
    <row r="235" spans="1:12" x14ac:dyDescent="0.3">
      <c r="A235" s="8"/>
      <c r="L235" s="34"/>
    </row>
    <row r="236" spans="1:12" x14ac:dyDescent="0.3">
      <c r="A236" s="8"/>
      <c r="L236" s="34"/>
    </row>
    <row r="237" spans="1:12" x14ac:dyDescent="0.3">
      <c r="A237" s="8"/>
      <c r="L237" s="34"/>
    </row>
    <row r="238" spans="1:12" x14ac:dyDescent="0.3">
      <c r="A238" s="8"/>
      <c r="L238" s="34"/>
    </row>
    <row r="239" spans="1:12" x14ac:dyDescent="0.3">
      <c r="A239" s="8"/>
      <c r="L239" s="34"/>
    </row>
    <row r="240" spans="1:12" x14ac:dyDescent="0.3">
      <c r="A240" s="8"/>
      <c r="L240" s="34"/>
    </row>
    <row r="241" spans="1:12" x14ac:dyDescent="0.3">
      <c r="A241" s="8"/>
      <c r="L241" s="34"/>
    </row>
    <row r="242" spans="1:12" x14ac:dyDescent="0.3">
      <c r="A242" s="8"/>
      <c r="L242" s="34"/>
    </row>
    <row r="243" spans="1:12" x14ac:dyDescent="0.3">
      <c r="A243" s="8"/>
      <c r="L243" s="34"/>
    </row>
    <row r="244" spans="1:12" x14ac:dyDescent="0.3">
      <c r="A244" s="8"/>
      <c r="L244" s="34"/>
    </row>
    <row r="245" spans="1:12" x14ac:dyDescent="0.3">
      <c r="A245" s="8"/>
      <c r="L245" s="34"/>
    </row>
    <row r="246" spans="1:12" x14ac:dyDescent="0.3">
      <c r="A246" s="8"/>
      <c r="L246" s="34"/>
    </row>
    <row r="247" spans="1:12" x14ac:dyDescent="0.3">
      <c r="A247" s="8"/>
      <c r="L247" s="34"/>
    </row>
    <row r="248" spans="1:12" x14ac:dyDescent="0.3">
      <c r="A248" s="8"/>
      <c r="L248" s="34"/>
    </row>
    <row r="249" spans="1:12" x14ac:dyDescent="0.3">
      <c r="A249" s="8"/>
      <c r="L249" s="34"/>
    </row>
    <row r="250" spans="1:12" x14ac:dyDescent="0.3">
      <c r="A250" s="8"/>
      <c r="L250" s="34"/>
    </row>
    <row r="251" spans="1:12" x14ac:dyDescent="0.3">
      <c r="A251" s="8"/>
      <c r="L251" s="34"/>
    </row>
    <row r="252" spans="1:12" x14ac:dyDescent="0.3">
      <c r="A252" s="8"/>
      <c r="L252" s="34"/>
    </row>
    <row r="253" spans="1:12" x14ac:dyDescent="0.3">
      <c r="A253" s="8"/>
      <c r="L253" s="34"/>
    </row>
    <row r="254" spans="1:12" x14ac:dyDescent="0.3">
      <c r="A254" s="8"/>
      <c r="L254" s="34"/>
    </row>
    <row r="255" spans="1:12" x14ac:dyDescent="0.3">
      <c r="A255" s="8"/>
      <c r="L255" s="34"/>
    </row>
    <row r="256" spans="1:12" x14ac:dyDescent="0.3">
      <c r="A256" s="8"/>
      <c r="L256" s="34"/>
    </row>
    <row r="257" spans="1:12" x14ac:dyDescent="0.3">
      <c r="A257" s="8"/>
      <c r="L257" s="34"/>
    </row>
    <row r="258" spans="1:12" x14ac:dyDescent="0.3">
      <c r="A258" s="8"/>
      <c r="L258" s="34"/>
    </row>
    <row r="259" spans="1:12" x14ac:dyDescent="0.3">
      <c r="A259" s="8"/>
      <c r="L259" s="34"/>
    </row>
    <row r="260" spans="1:12" x14ac:dyDescent="0.3">
      <c r="A260" s="8"/>
      <c r="L260" s="34"/>
    </row>
    <row r="261" spans="1:12" x14ac:dyDescent="0.3">
      <c r="A261" s="8"/>
      <c r="L261" s="34"/>
    </row>
    <row r="262" spans="1:12" x14ac:dyDescent="0.3">
      <c r="A262" s="8"/>
      <c r="L262" s="34"/>
    </row>
    <row r="263" spans="1:12" x14ac:dyDescent="0.3">
      <c r="A263" s="8"/>
      <c r="L263" s="34"/>
    </row>
    <row r="264" spans="1:12" x14ac:dyDescent="0.3">
      <c r="A264" s="8"/>
      <c r="L264" s="34"/>
    </row>
    <row r="265" spans="1:12" x14ac:dyDescent="0.3">
      <c r="A265" s="8"/>
      <c r="L265" s="34"/>
    </row>
    <row r="266" spans="1:12" x14ac:dyDescent="0.3">
      <c r="A266" s="8"/>
      <c r="L266" s="34"/>
    </row>
    <row r="267" spans="1:12" x14ac:dyDescent="0.3">
      <c r="A267" s="8"/>
      <c r="L267" s="34"/>
    </row>
    <row r="268" spans="1:12" x14ac:dyDescent="0.3">
      <c r="A268" s="8"/>
      <c r="L268" s="34"/>
    </row>
    <row r="269" spans="1:12" x14ac:dyDescent="0.3">
      <c r="A269" s="8"/>
      <c r="L269" s="34"/>
    </row>
    <row r="270" spans="1:12" x14ac:dyDescent="0.3">
      <c r="A270" s="8"/>
      <c r="L270" s="34"/>
    </row>
    <row r="271" spans="1:12" x14ac:dyDescent="0.3">
      <c r="A271" s="8"/>
      <c r="L271" s="34"/>
    </row>
    <row r="272" spans="1:12" x14ac:dyDescent="0.3">
      <c r="A272" s="8"/>
      <c r="L272" s="34"/>
    </row>
    <row r="273" spans="1:12" x14ac:dyDescent="0.3">
      <c r="A273" s="8"/>
      <c r="L273" s="34"/>
    </row>
    <row r="274" spans="1:12" x14ac:dyDescent="0.3">
      <c r="A274" s="8"/>
      <c r="L274" s="34"/>
    </row>
    <row r="275" spans="1:12" x14ac:dyDescent="0.3">
      <c r="A275" s="8"/>
      <c r="L275" s="34"/>
    </row>
    <row r="276" spans="1:12" x14ac:dyDescent="0.3">
      <c r="A276" s="8"/>
      <c r="L276" s="34"/>
    </row>
    <row r="277" spans="1:12" x14ac:dyDescent="0.3">
      <c r="A277" s="8"/>
      <c r="L277" s="34"/>
    </row>
    <row r="278" spans="1:12" x14ac:dyDescent="0.3">
      <c r="A278" s="8"/>
      <c r="L278" s="34"/>
    </row>
    <row r="279" spans="1:12" x14ac:dyDescent="0.3">
      <c r="A279" s="8"/>
      <c r="L279" s="34"/>
    </row>
    <row r="280" spans="1:12" x14ac:dyDescent="0.3">
      <c r="A280" s="8"/>
      <c r="L280" s="34"/>
    </row>
    <row r="281" spans="1:12" x14ac:dyDescent="0.3">
      <c r="A281" s="8"/>
      <c r="L281" s="34"/>
    </row>
    <row r="282" spans="1:12" x14ac:dyDescent="0.3">
      <c r="A282" s="8"/>
      <c r="L282" s="34"/>
    </row>
    <row r="283" spans="1:12" x14ac:dyDescent="0.3">
      <c r="A283" s="8"/>
      <c r="L283" s="34"/>
    </row>
    <row r="284" spans="1:12" x14ac:dyDescent="0.3">
      <c r="A284" s="8"/>
      <c r="L284" s="34"/>
    </row>
    <row r="285" spans="1:12" x14ac:dyDescent="0.3">
      <c r="A285" s="8"/>
      <c r="L285" s="34"/>
    </row>
    <row r="286" spans="1:12" x14ac:dyDescent="0.3">
      <c r="A286" s="8"/>
      <c r="L286" s="34"/>
    </row>
    <row r="287" spans="1:12" x14ac:dyDescent="0.3">
      <c r="A287" s="8"/>
      <c r="L287" s="34"/>
    </row>
    <row r="288" spans="1:12" x14ac:dyDescent="0.3">
      <c r="A288" s="8"/>
      <c r="L288" s="34"/>
    </row>
    <row r="289" spans="1:12" x14ac:dyDescent="0.3">
      <c r="A289" s="8"/>
      <c r="L289" s="34"/>
    </row>
    <row r="290" spans="1:12" x14ac:dyDescent="0.3">
      <c r="A290" s="8"/>
      <c r="L290" s="34"/>
    </row>
    <row r="291" spans="1:12" x14ac:dyDescent="0.3">
      <c r="A291" s="8"/>
      <c r="L291" s="34"/>
    </row>
    <row r="292" spans="1:12" x14ac:dyDescent="0.3">
      <c r="A292" s="8"/>
      <c r="L292" s="34"/>
    </row>
    <row r="293" spans="1:12" x14ac:dyDescent="0.3">
      <c r="A293" s="8"/>
      <c r="L293" s="34"/>
    </row>
    <row r="294" spans="1:12" x14ac:dyDescent="0.3">
      <c r="A294" s="8"/>
      <c r="L294" s="34"/>
    </row>
    <row r="295" spans="1:12" x14ac:dyDescent="0.3">
      <c r="A295" s="8"/>
      <c r="L295" s="34"/>
    </row>
    <row r="296" spans="1:12" x14ac:dyDescent="0.3">
      <c r="A296" s="8"/>
      <c r="L296" s="34"/>
    </row>
    <row r="297" spans="1:12" x14ac:dyDescent="0.3">
      <c r="A297" s="8"/>
      <c r="L297" s="34"/>
    </row>
    <row r="298" spans="1:12" x14ac:dyDescent="0.3">
      <c r="A298" s="8"/>
      <c r="L298" s="34"/>
    </row>
    <row r="299" spans="1:12" x14ac:dyDescent="0.3">
      <c r="A299" s="8"/>
      <c r="L299" s="34"/>
    </row>
    <row r="300" spans="1:12" x14ac:dyDescent="0.3">
      <c r="A300" s="8"/>
      <c r="L300" s="34"/>
    </row>
    <row r="301" spans="1:12" x14ac:dyDescent="0.3">
      <c r="A301" s="8"/>
      <c r="L301" s="34"/>
    </row>
    <row r="302" spans="1:12" x14ac:dyDescent="0.3">
      <c r="A302" s="8"/>
      <c r="L302" s="34"/>
    </row>
    <row r="303" spans="1:12" x14ac:dyDescent="0.3">
      <c r="A303" s="8"/>
      <c r="L303" s="34"/>
    </row>
    <row r="304" spans="1:12" x14ac:dyDescent="0.3">
      <c r="A304" s="8"/>
      <c r="L304" s="34"/>
    </row>
    <row r="305" spans="1:12" x14ac:dyDescent="0.3">
      <c r="A305" s="8"/>
      <c r="L305" s="34"/>
    </row>
    <row r="306" spans="1:12" x14ac:dyDescent="0.3">
      <c r="A306" s="8"/>
      <c r="L306" s="34"/>
    </row>
    <row r="307" spans="1:12" x14ac:dyDescent="0.3">
      <c r="A307" s="8"/>
      <c r="L307" s="34"/>
    </row>
    <row r="308" spans="1:12" x14ac:dyDescent="0.3">
      <c r="A308" s="8"/>
      <c r="L308" s="34"/>
    </row>
    <row r="309" spans="1:12" x14ac:dyDescent="0.3">
      <c r="A309" s="8"/>
      <c r="L309" s="34"/>
    </row>
    <row r="310" spans="1:12" x14ac:dyDescent="0.3">
      <c r="A310" s="8"/>
      <c r="L310" s="34"/>
    </row>
    <row r="311" spans="1:12" x14ac:dyDescent="0.3">
      <c r="A311" s="8"/>
      <c r="L311" s="34"/>
    </row>
    <row r="312" spans="1:12" x14ac:dyDescent="0.3">
      <c r="A312" s="8"/>
      <c r="L312" s="34"/>
    </row>
    <row r="313" spans="1:12" x14ac:dyDescent="0.3">
      <c r="A313" s="8"/>
      <c r="L313" s="34"/>
    </row>
    <row r="314" spans="1:12" x14ac:dyDescent="0.3">
      <c r="A314" s="8"/>
      <c r="L314" s="34"/>
    </row>
    <row r="315" spans="1:12" x14ac:dyDescent="0.3">
      <c r="A315" s="8"/>
      <c r="L315" s="34"/>
    </row>
    <row r="316" spans="1:12" x14ac:dyDescent="0.3">
      <c r="A316" s="8"/>
      <c r="L316" s="34"/>
    </row>
    <row r="317" spans="1:12" x14ac:dyDescent="0.3">
      <c r="A317" s="8"/>
      <c r="L317" s="34"/>
    </row>
    <row r="318" spans="1:12" x14ac:dyDescent="0.3">
      <c r="A318" s="8"/>
      <c r="L318" s="34"/>
    </row>
    <row r="319" spans="1:12" x14ac:dyDescent="0.3">
      <c r="A319" s="8"/>
      <c r="L319" s="34"/>
    </row>
    <row r="320" spans="1:12" x14ac:dyDescent="0.3">
      <c r="A320" s="8"/>
      <c r="L320" s="34"/>
    </row>
    <row r="321" spans="1:12" x14ac:dyDescent="0.3">
      <c r="A321" s="8"/>
      <c r="L321" s="34"/>
    </row>
    <row r="322" spans="1:12" x14ac:dyDescent="0.3">
      <c r="A322" s="8"/>
      <c r="L322" s="34"/>
    </row>
    <row r="323" spans="1:12" x14ac:dyDescent="0.3">
      <c r="A323" s="8"/>
      <c r="L323" s="34"/>
    </row>
    <row r="324" spans="1:12" x14ac:dyDescent="0.3">
      <c r="A324" s="8"/>
      <c r="L324" s="34"/>
    </row>
    <row r="325" spans="1:12" x14ac:dyDescent="0.3">
      <c r="A325" s="8"/>
      <c r="L325" s="34"/>
    </row>
    <row r="326" spans="1:12" x14ac:dyDescent="0.3">
      <c r="A326" s="8"/>
      <c r="L326" s="34"/>
    </row>
    <row r="327" spans="1:12" x14ac:dyDescent="0.3">
      <c r="A327" s="8"/>
      <c r="L327" s="34"/>
    </row>
    <row r="328" spans="1:12" x14ac:dyDescent="0.3">
      <c r="A328" s="8"/>
      <c r="L328" s="34"/>
    </row>
    <row r="329" spans="1:12" x14ac:dyDescent="0.3">
      <c r="A329" s="8"/>
      <c r="L329" s="34"/>
    </row>
    <row r="330" spans="1:12" x14ac:dyDescent="0.3">
      <c r="A330" s="8"/>
      <c r="L330" s="34"/>
    </row>
    <row r="331" spans="1:12" x14ac:dyDescent="0.3">
      <c r="A331" s="8"/>
      <c r="L331" s="34"/>
    </row>
    <row r="332" spans="1:12" x14ac:dyDescent="0.3">
      <c r="A332" s="8"/>
      <c r="L332" s="34"/>
    </row>
    <row r="333" spans="1:12" x14ac:dyDescent="0.3">
      <c r="A333" s="8"/>
      <c r="L333" s="34"/>
    </row>
    <row r="334" spans="1:12" x14ac:dyDescent="0.3">
      <c r="A334" s="8"/>
      <c r="L334" s="34"/>
    </row>
    <row r="335" spans="1:12" x14ac:dyDescent="0.3">
      <c r="A335" s="8"/>
      <c r="L335" s="34"/>
    </row>
    <row r="336" spans="1:12" x14ac:dyDescent="0.3">
      <c r="A336" s="8"/>
      <c r="L336" s="34"/>
    </row>
    <row r="337" spans="1:13" x14ac:dyDescent="0.3">
      <c r="A337" s="8"/>
      <c r="L337" s="34"/>
    </row>
    <row r="338" spans="1:13" x14ac:dyDescent="0.3">
      <c r="A338" s="8"/>
      <c r="L338" s="34"/>
    </row>
    <row r="339" spans="1:13" x14ac:dyDescent="0.3">
      <c r="A339" s="8"/>
      <c r="L339" s="34"/>
    </row>
    <row r="340" spans="1:13" x14ac:dyDescent="0.3">
      <c r="A340" s="8"/>
      <c r="L340" s="34"/>
    </row>
    <row r="341" spans="1:13" x14ac:dyDescent="0.3">
      <c r="A341" s="8"/>
      <c r="L341" s="34"/>
    </row>
    <row r="342" spans="1:13" x14ac:dyDescent="0.3">
      <c r="A342" s="8"/>
      <c r="L342" s="34"/>
    </row>
    <row r="343" spans="1:13" x14ac:dyDescent="0.3">
      <c r="A343" s="8"/>
      <c r="L343" s="34"/>
    </row>
    <row r="344" spans="1:13" x14ac:dyDescent="0.3">
      <c r="A344" s="8"/>
      <c r="L344" s="34"/>
    </row>
    <row r="345" spans="1:13" x14ac:dyDescent="0.3">
      <c r="A345" s="8"/>
      <c r="L345" s="34"/>
    </row>
    <row r="346" spans="1:13" x14ac:dyDescent="0.3">
      <c r="A346" s="8"/>
      <c r="L346" s="34"/>
    </row>
    <row r="347" spans="1:13" x14ac:dyDescent="0.3">
      <c r="A347" s="8"/>
      <c r="L347" s="34"/>
    </row>
    <row r="348" spans="1:13" x14ac:dyDescent="0.3">
      <c r="A348" s="8"/>
      <c r="L348" s="35"/>
      <c r="M348" s="36"/>
    </row>
    <row r="349" spans="1:13" x14ac:dyDescent="0.3">
      <c r="A349" s="8"/>
    </row>
    <row r="350" spans="1:13" x14ac:dyDescent="0.3">
      <c r="A350" s="8"/>
    </row>
    <row r="351" spans="1:13" x14ac:dyDescent="0.3">
      <c r="A351" s="8"/>
    </row>
    <row r="352" spans="1:13" x14ac:dyDescent="0.3">
      <c r="A352" s="8"/>
    </row>
    <row r="353" spans="1:1" x14ac:dyDescent="0.3">
      <c r="A353" s="9"/>
    </row>
  </sheetData>
  <phoneticPr fontId="3" type="noConversion"/>
  <pageMargins left="0.7" right="0.7" top="0.75" bottom="0.75" header="0.3" footer="0.3"/>
  <legacy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A67915-0458-4407-967E-6F8695D10BEE}">
  <sheetPr>
    <tabColor rgb="FFFFFF00"/>
  </sheetPr>
  <dimension ref="A2:AE353"/>
  <sheetViews>
    <sheetView topLeftCell="A31" workbookViewId="0">
      <selection activeCell="D52" sqref="D52:D58"/>
    </sheetView>
  </sheetViews>
  <sheetFormatPr defaultRowHeight="13.5" x14ac:dyDescent="0.3"/>
  <cols>
    <col min="1" max="1" width="21.46484375" customWidth="1"/>
    <col min="2" max="2" width="11.86328125" customWidth="1"/>
    <col min="3" max="3" width="9.73046875" customWidth="1"/>
    <col min="4" max="6" width="11.59765625" customWidth="1"/>
    <col min="7" max="7" width="12.73046875" customWidth="1"/>
    <col min="12" max="12" width="11.59765625" customWidth="1"/>
    <col min="16" max="16" width="11.59765625" customWidth="1"/>
    <col min="19" max="19" width="11.73046875" customWidth="1"/>
    <col min="20" max="20" width="12.265625" customWidth="1"/>
    <col min="21" max="21" width="13.1328125" customWidth="1"/>
  </cols>
  <sheetData>
    <row r="2" spans="1:22" x14ac:dyDescent="0.3">
      <c r="A2" s="8" t="s">
        <v>847</v>
      </c>
      <c r="S2" t="s">
        <v>838</v>
      </c>
    </row>
    <row r="3" spans="1:22" x14ac:dyDescent="0.3">
      <c r="A3" s="8"/>
      <c r="B3" t="s">
        <v>880</v>
      </c>
      <c r="C3" t="s">
        <v>919</v>
      </c>
      <c r="D3" t="s">
        <v>920</v>
      </c>
      <c r="E3" t="s">
        <v>1131</v>
      </c>
      <c r="F3" t="s">
        <v>1132</v>
      </c>
      <c r="G3" t="s">
        <v>921</v>
      </c>
      <c r="H3" t="s">
        <v>836</v>
      </c>
      <c r="I3" t="s">
        <v>849</v>
      </c>
      <c r="J3" t="s">
        <v>848</v>
      </c>
      <c r="S3" t="s">
        <v>835</v>
      </c>
      <c r="T3" t="s">
        <v>798</v>
      </c>
      <c r="U3" t="s">
        <v>833</v>
      </c>
      <c r="V3" t="s">
        <v>839</v>
      </c>
    </row>
    <row r="4" spans="1:22" hidden="1" x14ac:dyDescent="0.3">
      <c r="A4" s="8">
        <v>2017</v>
      </c>
      <c r="B4" s="57">
        <f>PV销量预计!$E$41/100</f>
        <v>169.74770000000001</v>
      </c>
      <c r="C4" s="57" t="e">
        <f>#REF!/100</f>
        <v>#REF!</v>
      </c>
      <c r="D4" s="57"/>
      <c r="E4" s="57"/>
      <c r="F4" s="57"/>
      <c r="G4" s="57">
        <v>9.8000000000000007</v>
      </c>
      <c r="H4" s="58" t="e">
        <f>SUM(B4:G4)</f>
        <v>#REF!</v>
      </c>
      <c r="I4" s="58" t="e">
        <f>SUM(B4:D4)</f>
        <v>#REF!</v>
      </c>
      <c r="J4" s="14">
        <f>D4/(B4+D4)</f>
        <v>0</v>
      </c>
      <c r="K4" s="14"/>
      <c r="S4" s="53">
        <v>0.04</v>
      </c>
      <c r="T4" s="53">
        <v>0.06</v>
      </c>
      <c r="U4" s="53">
        <v>0.125</v>
      </c>
      <c r="V4" s="52" t="e">
        <f>((H4+O5)-H5)/H4</f>
        <v>#REF!</v>
      </c>
    </row>
    <row r="5" spans="1:22" hidden="1" x14ac:dyDescent="0.3">
      <c r="A5" s="8">
        <v>2018</v>
      </c>
      <c r="B5" s="57">
        <f>PV销量预计!$E$42/100</f>
        <v>189.05419999999998</v>
      </c>
      <c r="C5" s="57" t="e">
        <f>#REF!/100</f>
        <v>#REF!</v>
      </c>
      <c r="D5" s="57"/>
      <c r="E5" s="57"/>
      <c r="F5" s="57"/>
      <c r="G5" s="57">
        <f>G4*(1-U$4)+N5</f>
        <v>8.5750000000000011</v>
      </c>
      <c r="H5">
        <v>231</v>
      </c>
      <c r="I5" s="58" t="e">
        <f t="shared" ref="I5:I6" si="0">SUM(B5:D5)</f>
        <v>#REF!</v>
      </c>
      <c r="J5" s="14">
        <f t="shared" ref="J5:J6" si="1">D5/(B5+D5)</f>
        <v>0</v>
      </c>
      <c r="K5" s="14"/>
      <c r="L5" s="55"/>
      <c r="M5" s="51"/>
      <c r="N5" s="19"/>
      <c r="O5" s="19"/>
    </row>
    <row r="6" spans="1:22" hidden="1" x14ac:dyDescent="0.3">
      <c r="A6" s="8">
        <v>2019</v>
      </c>
      <c r="B6" s="57">
        <f>PV销量预计!$E$43/100</f>
        <v>224.90771980651999</v>
      </c>
      <c r="C6" s="57" t="e">
        <f>#REF!/100</f>
        <v>#REF!</v>
      </c>
      <c r="D6" s="57"/>
      <c r="E6" s="57"/>
      <c r="F6" s="57"/>
      <c r="G6" s="57">
        <f>G5*(1-U$4)+N6</f>
        <v>7.5031250000000007</v>
      </c>
      <c r="H6" s="19" t="e">
        <f>SUM(B6:G6)</f>
        <v>#REF!</v>
      </c>
      <c r="I6" s="58" t="e">
        <f t="shared" si="0"/>
        <v>#REF!</v>
      </c>
      <c r="J6" s="14">
        <f t="shared" si="1"/>
        <v>0</v>
      </c>
      <c r="K6" s="14"/>
      <c r="L6" s="55"/>
      <c r="M6" s="51"/>
      <c r="N6" s="51"/>
      <c r="O6" s="19"/>
      <c r="S6" t="s">
        <v>840</v>
      </c>
      <c r="U6" t="s">
        <v>841</v>
      </c>
      <c r="V6" s="9">
        <v>0.66559999999999997</v>
      </c>
    </row>
    <row r="7" spans="1:22" x14ac:dyDescent="0.3">
      <c r="A7" s="8">
        <v>2020</v>
      </c>
      <c r="B7" s="89">
        <f>PVKT_M!B7</f>
        <v>243.47643229281414</v>
      </c>
      <c r="C7" s="89">
        <f>PVKT_M!C7</f>
        <v>1.3888999999999998</v>
      </c>
      <c r="D7" s="89">
        <f>预测总结L!D24/1000000</f>
        <v>17.51819311231656</v>
      </c>
      <c r="E7" s="89">
        <f>预测总结L!D22/1000000</f>
        <v>0.78664900000000004</v>
      </c>
      <c r="F7" s="89">
        <f>预测总结L!D23/1000000</f>
        <v>1.565674</v>
      </c>
      <c r="G7" s="89">
        <f>(预测总结L!$D$25+预测总结L!$D$26)/1000000</f>
        <v>7.7388265952129629</v>
      </c>
      <c r="H7" s="19">
        <f>SUM(B7:G7)</f>
        <v>272.47467500034367</v>
      </c>
      <c r="I7" s="19">
        <f>B7+C7+D7</f>
        <v>262.38352540513068</v>
      </c>
      <c r="J7" s="14">
        <f>D7/(B7+D7+C7)</f>
        <v>6.6765598508015195E-2</v>
      </c>
      <c r="K7" s="14"/>
      <c r="L7" s="108"/>
      <c r="M7" s="108"/>
      <c r="N7" s="108"/>
      <c r="O7" s="89"/>
      <c r="U7" t="s">
        <v>842</v>
      </c>
      <c r="V7" s="9">
        <v>1.895</v>
      </c>
    </row>
    <row r="8" spans="1:22" x14ac:dyDescent="0.3">
      <c r="A8" s="8">
        <v>2025</v>
      </c>
      <c r="B8" s="89">
        <f>PVKT_M!B8</f>
        <v>325.20737334816681</v>
      </c>
      <c r="C8" s="89">
        <f>PVKT_M!C8</f>
        <v>1.3888999999999998</v>
      </c>
      <c r="D8" s="89">
        <f>预测总结L!E24/1000000</f>
        <v>21.001820662082459</v>
      </c>
      <c r="E8" s="89">
        <f>预测总结L!E22/1000000</f>
        <v>0.78664900000000004</v>
      </c>
      <c r="F8" s="89">
        <f>预测总结L!E23/1000000</f>
        <v>1.565674</v>
      </c>
      <c r="G8" s="89">
        <f>(预测总结L!$E$25+预测总结L!$E$26)/1000000</f>
        <v>8.1375777117904793</v>
      </c>
      <c r="H8" s="19">
        <f t="shared" ref="H8:H13" si="2">SUM(B8:G8)</f>
        <v>358.08799472203975</v>
      </c>
      <c r="I8" s="19">
        <f t="shared" ref="I8:I13" si="3">B8+C8+D8</f>
        <v>347.59809401024927</v>
      </c>
      <c r="J8" s="14">
        <f t="shared" ref="J8:J13" si="4">D8/(B8+D8+C8)</f>
        <v>6.0419838382264543E-2</v>
      </c>
      <c r="L8" s="34"/>
      <c r="U8" t="s">
        <v>843</v>
      </c>
      <c r="V8" s="9">
        <v>0.17699999999999999</v>
      </c>
    </row>
    <row r="9" spans="1:22" x14ac:dyDescent="0.3">
      <c r="A9" s="8">
        <v>2030</v>
      </c>
      <c r="B9" s="89">
        <f>PVKT_M!B9</f>
        <v>378.2727361658242</v>
      </c>
      <c r="C9" s="89">
        <f>PVKT_M!C9</f>
        <v>1.3888999999999998</v>
      </c>
      <c r="D9" s="89">
        <f>预测总结L!F24/1000000</f>
        <v>24.340012726726741</v>
      </c>
      <c r="E9" s="89">
        <f>预测总结L!F22/1000000</f>
        <v>0.78664900000000004</v>
      </c>
      <c r="F9" s="89">
        <f>预测总结L!F23/1000000</f>
        <v>1.565674</v>
      </c>
      <c r="G9" s="89">
        <f>(预测总结L!$F$25+预测总结L!$F$26)/1000000</f>
        <v>8.4971475893931849</v>
      </c>
      <c r="H9" s="19">
        <f t="shared" si="2"/>
        <v>414.85111948194412</v>
      </c>
      <c r="I9" s="19">
        <f t="shared" si="3"/>
        <v>404.00164889255092</v>
      </c>
      <c r="J9" s="14">
        <f t="shared" si="4"/>
        <v>6.0247310359865039E-2</v>
      </c>
      <c r="L9" s="34"/>
      <c r="U9" t="s">
        <v>844</v>
      </c>
      <c r="V9" s="9">
        <v>1.1479999999999999</v>
      </c>
    </row>
    <row r="10" spans="1:22" x14ac:dyDescent="0.3">
      <c r="A10" s="8">
        <v>2035</v>
      </c>
      <c r="B10" s="89">
        <f>PVKT_M!B10</f>
        <v>406.03235084255806</v>
      </c>
      <c r="C10" s="89">
        <f>PVKT_M!C10</f>
        <v>1.3888999999999998</v>
      </c>
      <c r="D10" s="89">
        <f>预测总结L!G24/1000000</f>
        <v>27.394680164443294</v>
      </c>
      <c r="E10" s="89">
        <f>预测总结L!G22/1000000</f>
        <v>0.78664900000000004</v>
      </c>
      <c r="F10" s="89">
        <f>预测总结L!G23/1000000</f>
        <v>1.565674</v>
      </c>
      <c r="G10" s="89">
        <f>(预测总结L!$G$25+预测总结L!$G$26)/1000000</f>
        <v>8.8113178866813318</v>
      </c>
      <c r="H10" s="19">
        <f t="shared" si="2"/>
        <v>445.97957189368265</v>
      </c>
      <c r="I10" s="19">
        <f t="shared" si="3"/>
        <v>434.81593100700132</v>
      </c>
      <c r="J10" s="14">
        <f t="shared" si="4"/>
        <v>6.3002935750305314E-2</v>
      </c>
      <c r="L10" s="34"/>
      <c r="U10" t="s">
        <v>845</v>
      </c>
      <c r="V10">
        <f>4.4-SUM(V6:V9)</f>
        <v>0.51440000000000019</v>
      </c>
    </row>
    <row r="11" spans="1:22" x14ac:dyDescent="0.3">
      <c r="A11" s="8">
        <v>2040</v>
      </c>
      <c r="B11" s="89">
        <f>PVKT_M!B11</f>
        <v>418.6411834546218</v>
      </c>
      <c r="C11" s="89">
        <f>PVKT_M!C11</f>
        <v>1.3888999999999998</v>
      </c>
      <c r="D11" s="89">
        <f>预测总结L!H24/1000000</f>
        <v>30.4637988747075</v>
      </c>
      <c r="E11" s="89">
        <f>预测总结L!H22/1000000</f>
        <v>0.78664900000000004</v>
      </c>
      <c r="F11" s="89">
        <f>预测总结L!H23/1000000</f>
        <v>1.565674</v>
      </c>
      <c r="G11" s="89">
        <f>(预测总结L!$H$25+预测总结L!$H$26)/1000000</f>
        <v>9.1138288108061598</v>
      </c>
      <c r="H11" s="19">
        <f t="shared" si="2"/>
        <v>461.96003414013546</v>
      </c>
      <c r="I11" s="19">
        <f t="shared" si="3"/>
        <v>450.49388232932927</v>
      </c>
      <c r="J11" s="14">
        <f t="shared" si="4"/>
        <v>6.7623113364361359E-2</v>
      </c>
      <c r="L11" s="34"/>
      <c r="U11" t="s">
        <v>846</v>
      </c>
      <c r="V11" s="9">
        <f>SUM(V6:V10)</f>
        <v>4.4000000000000004</v>
      </c>
    </row>
    <row r="12" spans="1:22" x14ac:dyDescent="0.3">
      <c r="A12" s="8">
        <v>2045</v>
      </c>
      <c r="B12" s="89">
        <f>PVKT_M!B12</f>
        <v>419.18599656193766</v>
      </c>
      <c r="C12" s="89">
        <f>PVKT_M!C12</f>
        <v>1.3888999999999998</v>
      </c>
      <c r="D12" s="89">
        <f>预测总结L!I24/1000000</f>
        <v>33.151839058533504</v>
      </c>
      <c r="E12" s="89">
        <f>预测总结L!I22/1000000</f>
        <v>0.78664900000000004</v>
      </c>
      <c r="F12" s="89">
        <f>预测总结L!I23/1000000</f>
        <v>1.565674</v>
      </c>
      <c r="G12" s="89">
        <f>(预测总结L!$I$25+预测总结L!$I$26)/1000000</f>
        <v>9.3725915012250471</v>
      </c>
      <c r="H12" s="19">
        <f t="shared" si="2"/>
        <v>465.45165012169616</v>
      </c>
      <c r="I12" s="19">
        <f t="shared" si="3"/>
        <v>453.72673562047112</v>
      </c>
      <c r="J12" s="14">
        <f t="shared" si="4"/>
        <v>7.3065650436486579E-2</v>
      </c>
      <c r="L12" s="34"/>
      <c r="M12">
        <v>1.3</v>
      </c>
    </row>
    <row r="13" spans="1:22" x14ac:dyDescent="0.3">
      <c r="A13" s="8">
        <v>2050</v>
      </c>
      <c r="B13" s="89">
        <f>PVKT_M!B13</f>
        <v>412.52259589258369</v>
      </c>
      <c r="C13" s="89">
        <f>PVKT_M!C13</f>
        <v>1.3888999999999998</v>
      </c>
      <c r="D13" s="89">
        <f>预测总结L!J24/1000000</f>
        <v>35.83719652592108</v>
      </c>
      <c r="E13" s="89">
        <f>预测总结L!J22/1000000</f>
        <v>0.78664900000000004</v>
      </c>
      <c r="F13" s="89">
        <f>预测总结L!J23/1000000</f>
        <v>1.565674</v>
      </c>
      <c r="G13" s="89">
        <f>(预测总结L!$J$25+预测总结L!$J$26)/1000000</f>
        <v>9.6230819924335265</v>
      </c>
      <c r="H13" s="19">
        <f t="shared" si="2"/>
        <v>461.72409741093827</v>
      </c>
      <c r="I13" s="19">
        <f t="shared" si="3"/>
        <v>449.74869241850473</v>
      </c>
      <c r="J13" s="14">
        <f t="shared" si="4"/>
        <v>7.9682714213593506E-2</v>
      </c>
      <c r="L13" s="34"/>
    </row>
    <row r="14" spans="1:22" x14ac:dyDescent="0.3">
      <c r="A14" s="8"/>
      <c r="J14" s="14"/>
      <c r="L14" s="34"/>
    </row>
    <row r="15" spans="1:22" x14ac:dyDescent="0.3">
      <c r="A15" s="8" t="s">
        <v>851</v>
      </c>
      <c r="B15" t="s">
        <v>835</v>
      </c>
      <c r="C15" t="s">
        <v>919</v>
      </c>
      <c r="D15" t="s">
        <v>798</v>
      </c>
      <c r="E15" t="s">
        <v>948</v>
      </c>
      <c r="F15" t="s">
        <v>949</v>
      </c>
      <c r="G15" t="s">
        <v>922</v>
      </c>
      <c r="I15" t="s">
        <v>835</v>
      </c>
      <c r="J15" t="s">
        <v>925</v>
      </c>
      <c r="K15" s="14" t="s">
        <v>798</v>
      </c>
      <c r="L15" s="14" t="s">
        <v>948</v>
      </c>
      <c r="M15" s="14" t="s">
        <v>949</v>
      </c>
      <c r="N15" t="s">
        <v>827</v>
      </c>
      <c r="O15" s="50" t="s">
        <v>872</v>
      </c>
      <c r="R15" s="19"/>
    </row>
    <row r="16" spans="1:22" x14ac:dyDescent="0.3">
      <c r="A16" s="8">
        <v>2020</v>
      </c>
      <c r="B16" s="86">
        <f>BAU!B16*(1-I16)</f>
        <v>11880</v>
      </c>
      <c r="C16" s="86">
        <f>BAU!C16*(1-J16)</f>
        <v>96442</v>
      </c>
      <c r="D16" s="85">
        <f>BAU!D16*(1-K16)</f>
        <v>32746</v>
      </c>
      <c r="E16" s="116">
        <f>BAU!E16*(1-L16)</f>
        <v>44479</v>
      </c>
      <c r="F16" s="85">
        <f>BAU!F16*(1-M16)</f>
        <v>114800</v>
      </c>
      <c r="G16" s="109">
        <f>BAU!G16*(1-N16)</f>
        <v>65000</v>
      </c>
      <c r="I16" s="86"/>
      <c r="J16" s="86"/>
      <c r="K16" s="87"/>
      <c r="L16" s="87"/>
      <c r="M16" s="87"/>
      <c r="N16" s="86"/>
      <c r="R16" s="19"/>
    </row>
    <row r="17" spans="1:31" x14ac:dyDescent="0.3">
      <c r="A17" s="8">
        <v>2025</v>
      </c>
      <c r="B17">
        <f>BAU!B17*(1-I17)</f>
        <v>11167.199999999999</v>
      </c>
      <c r="C17">
        <f>BAU!C17*(1-J17)</f>
        <v>90655.48</v>
      </c>
      <c r="D17">
        <f>BAU!D17*(1-K17)</f>
        <v>32746</v>
      </c>
      <c r="E17">
        <f>BAU!E17*(1-L17)</f>
        <v>44479</v>
      </c>
      <c r="F17">
        <f>BAU!F17*(1-M17)</f>
        <v>103320</v>
      </c>
      <c r="G17">
        <f>BAU!G17*(1-N17)</f>
        <v>65755.502999999997</v>
      </c>
      <c r="I17" s="88">
        <f>PVKT_M!I17</f>
        <v>0.06</v>
      </c>
      <c r="J17" s="88">
        <f>PVKT_M!J17</f>
        <v>0.06</v>
      </c>
      <c r="K17" s="91">
        <f>[1]中性预测M输入!J60</f>
        <v>0</v>
      </c>
      <c r="L17" s="91">
        <f>[1]中性预测M输入!K60</f>
        <v>0</v>
      </c>
      <c r="M17" s="91">
        <f>[1]中性预测M输入!L60</f>
        <v>0.1</v>
      </c>
      <c r="N17" s="91">
        <f>[1]中性预测M输入!M60</f>
        <v>0.1</v>
      </c>
      <c r="R17" s="19"/>
    </row>
    <row r="18" spans="1:31" x14ac:dyDescent="0.3">
      <c r="A18" s="8">
        <v>2030</v>
      </c>
      <c r="B18">
        <f>BAU!B18*(1-I18)</f>
        <v>10454.4</v>
      </c>
      <c r="C18">
        <f>BAU!C18*(1-J18)</f>
        <v>84868.96</v>
      </c>
      <c r="D18">
        <f>BAU!D18*(1-K18)</f>
        <v>31108.699999999997</v>
      </c>
      <c r="E18">
        <f>BAU!E18*(1-L18)</f>
        <v>44479</v>
      </c>
      <c r="F18">
        <f>BAU!F18*(1-M18)</f>
        <v>96432</v>
      </c>
      <c r="G18">
        <f>BAU!G18*(1-N18)</f>
        <v>66643.953599999993</v>
      </c>
      <c r="I18" s="88">
        <f>PVKT_M!I18</f>
        <v>0.12</v>
      </c>
      <c r="J18" s="88">
        <f>PVKT_M!J18</f>
        <v>0.12</v>
      </c>
      <c r="K18" s="91">
        <f>[1]中性预测M输入!J61</f>
        <v>0.05</v>
      </c>
      <c r="L18" s="91">
        <f>[1]中性预测M输入!K61</f>
        <v>0</v>
      </c>
      <c r="M18" s="91">
        <f>[1]中性预测M输入!L61</f>
        <v>0.16</v>
      </c>
      <c r="N18" s="91">
        <f>[1]中性预测M输入!M61</f>
        <v>0.16</v>
      </c>
      <c r="R18" s="19"/>
    </row>
    <row r="19" spans="1:31" x14ac:dyDescent="0.3">
      <c r="A19" s="8">
        <v>2035</v>
      </c>
      <c r="B19">
        <f>BAU!B19*(1-I19)</f>
        <v>9741.6</v>
      </c>
      <c r="C19">
        <f>BAU!C19*(1-J19)</f>
        <v>79082.44</v>
      </c>
      <c r="D19">
        <f>BAU!D19*(1-K19)</f>
        <v>30126.32</v>
      </c>
      <c r="E19">
        <f>BAU!E19*(1-L19)</f>
        <v>44479</v>
      </c>
      <c r="F19">
        <f>BAU!F19*(1-M19)</f>
        <v>89544</v>
      </c>
      <c r="G19">
        <f>BAU!G19*(1-N19)</f>
        <v>66516.044399999999</v>
      </c>
      <c r="I19" s="88">
        <f>PVKT_M!I19</f>
        <v>0.18</v>
      </c>
      <c r="J19" s="88">
        <f>PVKT_M!J19</f>
        <v>0.18</v>
      </c>
      <c r="K19" s="91">
        <f>[1]中性预测M输入!J62</f>
        <v>0.08</v>
      </c>
      <c r="L19" s="91">
        <f>[1]中性预测M输入!K62</f>
        <v>0</v>
      </c>
      <c r="M19" s="91">
        <f>[1]中性预测M输入!L62</f>
        <v>0.22</v>
      </c>
      <c r="N19" s="91">
        <f>[1]中性预测M输入!M62</f>
        <v>0.22</v>
      </c>
      <c r="R19" s="19"/>
    </row>
    <row r="20" spans="1:31" x14ac:dyDescent="0.3">
      <c r="A20" s="8">
        <v>2040</v>
      </c>
      <c r="B20">
        <f>BAU!B20*(1-I20)</f>
        <v>9385.2000000000007</v>
      </c>
      <c r="C20">
        <f>BAU!C20*(1-J20)</f>
        <v>76189.180000000008</v>
      </c>
      <c r="D20">
        <f>BAU!D20*(1-K20)</f>
        <v>29143.94</v>
      </c>
      <c r="E20">
        <f>BAU!E20*(1-L20)</f>
        <v>44479</v>
      </c>
      <c r="F20">
        <f>BAU!F20*(1-M20)</f>
        <v>86100</v>
      </c>
      <c r="G20">
        <f>BAU!G20*(1-N20)</f>
        <v>67999.3125</v>
      </c>
      <c r="I20" s="88">
        <f>PVKT_M!I20</f>
        <v>0.21</v>
      </c>
      <c r="J20" s="88">
        <f>PVKT_M!J20</f>
        <v>0.21</v>
      </c>
      <c r="K20" s="91">
        <f>[1]中性预测M输入!J63</f>
        <v>0.11</v>
      </c>
      <c r="L20" s="91">
        <f>[1]中性预测M输入!K63</f>
        <v>0</v>
      </c>
      <c r="M20" s="91">
        <f>[1]中性预测M输入!L63</f>
        <v>0.25</v>
      </c>
      <c r="N20" s="91">
        <f>[1]中性预测M输入!M63</f>
        <v>0.25</v>
      </c>
      <c r="R20" s="19"/>
    </row>
    <row r="21" spans="1:31" x14ac:dyDescent="0.3">
      <c r="A21" s="8">
        <v>2045</v>
      </c>
      <c r="B21">
        <f>BAU!B21*(1-I21)</f>
        <v>9028.7999999999993</v>
      </c>
      <c r="C21">
        <f>BAU!C21*(1-J21)</f>
        <v>73295.92</v>
      </c>
      <c r="D21">
        <f>BAU!D21*(1-K21)</f>
        <v>27834.1</v>
      </c>
      <c r="E21">
        <f>BAU!E21*(1-L21)</f>
        <v>44479</v>
      </c>
      <c r="F21">
        <f>BAU!F21*(1-M21)</f>
        <v>79212</v>
      </c>
      <c r="G21">
        <f>BAU!G21*(1-N21)</f>
        <v>65252.244299999998</v>
      </c>
      <c r="I21" s="88">
        <f>PVKT_M!I21</f>
        <v>0.24</v>
      </c>
      <c r="J21" s="88">
        <f>PVKT_M!J21</f>
        <v>0.24</v>
      </c>
      <c r="K21" s="91">
        <f>[1]中性预测M输入!J64</f>
        <v>0.15</v>
      </c>
      <c r="L21" s="91">
        <f>[1]中性预测M输入!K64</f>
        <v>0</v>
      </c>
      <c r="M21" s="91">
        <f>[1]中性预测M输入!L64</f>
        <v>0.31</v>
      </c>
      <c r="N21" s="91">
        <f>[1]中性预测M输入!M64</f>
        <v>0.31</v>
      </c>
      <c r="O21" s="34"/>
      <c r="R21" s="19"/>
    </row>
    <row r="22" spans="1:31" x14ac:dyDescent="0.3">
      <c r="A22" s="8">
        <v>2050</v>
      </c>
      <c r="B22">
        <f>BAU!B22*(1-I22)</f>
        <v>8316</v>
      </c>
      <c r="C22">
        <f>BAU!C22*(1-J22)</f>
        <v>67509.399999999994</v>
      </c>
      <c r="D22">
        <f>BAU!D22*(1-K22)</f>
        <v>26196.800000000003</v>
      </c>
      <c r="E22">
        <f>BAU!E22*(1-L22)</f>
        <v>44479</v>
      </c>
      <c r="F22">
        <f>BAU!F22*(1-M22)</f>
        <v>68880</v>
      </c>
      <c r="G22">
        <f>BAU!G22*(1-N22)</f>
        <v>58046.735999999997</v>
      </c>
      <c r="I22" s="88">
        <f>PVKT_M!I22</f>
        <v>0.3</v>
      </c>
      <c r="J22" s="88">
        <f>PVKT_M!J22</f>
        <v>0.3</v>
      </c>
      <c r="K22" s="91">
        <f>[1]中性预测M输入!J65</f>
        <v>0.2</v>
      </c>
      <c r="L22" s="91">
        <f>[1]中性预测M输入!K65</f>
        <v>0</v>
      </c>
      <c r="M22" s="91">
        <f>[1]中性预测M输入!L65</f>
        <v>0.4</v>
      </c>
      <c r="N22" s="91">
        <f>[1]中性预测M输入!M65</f>
        <v>0.4</v>
      </c>
      <c r="O22" s="34"/>
    </row>
    <row r="23" spans="1:31" ht="13.9" thickBot="1" x14ac:dyDescent="0.35">
      <c r="A23" s="8"/>
      <c r="J23" s="14"/>
      <c r="L23" s="34"/>
    </row>
    <row r="24" spans="1:31" x14ac:dyDescent="0.3">
      <c r="A24" s="65"/>
      <c r="B24" s="66"/>
      <c r="C24" s="67"/>
      <c r="D24" s="67" t="s">
        <v>835</v>
      </c>
      <c r="E24" s="67"/>
      <c r="F24" s="68"/>
      <c r="G24" s="96"/>
      <c r="H24" s="96"/>
      <c r="I24" s="96" t="s">
        <v>919</v>
      </c>
      <c r="J24" s="96"/>
      <c r="K24" s="96"/>
      <c r="L24" s="66"/>
      <c r="M24" s="67"/>
      <c r="N24" s="77" t="s">
        <v>798</v>
      </c>
      <c r="O24" s="67"/>
      <c r="P24" s="68"/>
      <c r="Q24" s="66"/>
      <c r="R24" s="67"/>
      <c r="S24" s="67" t="s">
        <v>948</v>
      </c>
      <c r="T24" s="67"/>
      <c r="U24" s="68"/>
      <c r="V24" s="66"/>
      <c r="W24" s="67"/>
      <c r="X24" s="67" t="s">
        <v>949</v>
      </c>
      <c r="Y24" s="67"/>
      <c r="Z24" s="68"/>
      <c r="AA24" s="66"/>
      <c r="AB24" s="67"/>
      <c r="AC24" s="67" t="s">
        <v>827</v>
      </c>
      <c r="AD24" s="67"/>
      <c r="AE24" s="68"/>
    </row>
    <row r="25" spans="1:31" x14ac:dyDescent="0.3">
      <c r="A25" s="65" t="s">
        <v>852</v>
      </c>
      <c r="B25" s="69" t="s">
        <v>864</v>
      </c>
      <c r="C25" s="4" t="s">
        <v>853</v>
      </c>
      <c r="D25" s="4" t="s">
        <v>854</v>
      </c>
      <c r="E25" s="4" t="s">
        <v>855</v>
      </c>
      <c r="F25" s="70" t="s">
        <v>861</v>
      </c>
      <c r="G25" s="69" t="s">
        <v>864</v>
      </c>
      <c r="H25" s="4" t="s">
        <v>853</v>
      </c>
      <c r="I25" s="4" t="s">
        <v>854</v>
      </c>
      <c r="J25" s="4" t="s">
        <v>855</v>
      </c>
      <c r="K25" s="70" t="s">
        <v>861</v>
      </c>
      <c r="L25" s="69" t="s">
        <v>864</v>
      </c>
      <c r="M25" s="4" t="s">
        <v>853</v>
      </c>
      <c r="N25" s="4" t="s">
        <v>854</v>
      </c>
      <c r="O25" s="4" t="s">
        <v>855</v>
      </c>
      <c r="P25" s="70" t="s">
        <v>861</v>
      </c>
      <c r="Q25" s="69" t="s">
        <v>864</v>
      </c>
      <c r="R25" s="4" t="s">
        <v>853</v>
      </c>
      <c r="S25" s="4" t="s">
        <v>854</v>
      </c>
      <c r="T25" s="4" t="s">
        <v>855</v>
      </c>
      <c r="U25" s="70" t="s">
        <v>861</v>
      </c>
      <c r="V25" s="69" t="s">
        <v>864</v>
      </c>
      <c r="W25" s="4" t="s">
        <v>853</v>
      </c>
      <c r="X25" s="4" t="s">
        <v>854</v>
      </c>
      <c r="Y25" s="4" t="s">
        <v>855</v>
      </c>
      <c r="Z25" s="70" t="s">
        <v>861</v>
      </c>
      <c r="AA25" s="69" t="s">
        <v>864</v>
      </c>
      <c r="AB25" s="4" t="s">
        <v>853</v>
      </c>
      <c r="AC25" s="4" t="s">
        <v>854</v>
      </c>
      <c r="AD25" s="4" t="s">
        <v>855</v>
      </c>
      <c r="AE25" s="70" t="s">
        <v>861</v>
      </c>
    </row>
    <row r="26" spans="1:31" x14ac:dyDescent="0.3">
      <c r="A26" s="65">
        <v>2020</v>
      </c>
      <c r="B26" s="71">
        <v>1</v>
      </c>
      <c r="C26" s="63">
        <v>0</v>
      </c>
      <c r="D26" s="63">
        <v>0</v>
      </c>
      <c r="E26" s="63">
        <v>0</v>
      </c>
      <c r="F26" s="72">
        <v>0</v>
      </c>
      <c r="G26" s="71">
        <v>1</v>
      </c>
      <c r="H26" s="63">
        <v>0</v>
      </c>
      <c r="I26" s="63">
        <v>0</v>
      </c>
      <c r="J26" s="63">
        <v>0</v>
      </c>
      <c r="K26" s="72">
        <v>0</v>
      </c>
      <c r="L26" s="71">
        <v>1</v>
      </c>
      <c r="M26" s="63">
        <v>0</v>
      </c>
      <c r="N26" s="63">
        <v>0</v>
      </c>
      <c r="O26" s="63">
        <v>0</v>
      </c>
      <c r="P26" s="72">
        <v>0</v>
      </c>
      <c r="Q26" s="71">
        <v>1</v>
      </c>
      <c r="R26" s="63">
        <v>0</v>
      </c>
      <c r="S26" s="63">
        <v>0</v>
      </c>
      <c r="T26" s="63">
        <v>0</v>
      </c>
      <c r="U26" s="72">
        <v>0</v>
      </c>
      <c r="V26" s="71">
        <v>1</v>
      </c>
      <c r="W26" s="63">
        <v>0</v>
      </c>
      <c r="X26" s="63">
        <v>0</v>
      </c>
      <c r="Y26" s="63">
        <v>0</v>
      </c>
      <c r="Z26" s="72">
        <v>0</v>
      </c>
      <c r="AA26" s="71">
        <v>1</v>
      </c>
      <c r="AB26" s="63">
        <v>0</v>
      </c>
      <c r="AC26" s="63">
        <v>0</v>
      </c>
      <c r="AD26" s="63">
        <v>0</v>
      </c>
      <c r="AE26" s="72">
        <v>0</v>
      </c>
    </row>
    <row r="27" spans="1:31" x14ac:dyDescent="0.3">
      <c r="A27" s="65">
        <v>2025</v>
      </c>
      <c r="B27" s="71">
        <f>1-0.475</f>
        <v>0.52500000000000002</v>
      </c>
      <c r="C27" s="63">
        <v>0.47499999999999998</v>
      </c>
      <c r="D27" s="63">
        <v>0</v>
      </c>
      <c r="E27" s="63">
        <v>0</v>
      </c>
      <c r="F27" s="72">
        <v>0</v>
      </c>
      <c r="G27" s="71">
        <f>1-0.475</f>
        <v>0.52500000000000002</v>
      </c>
      <c r="H27" s="63">
        <v>0.47499999999999998</v>
      </c>
      <c r="I27" s="63">
        <v>0</v>
      </c>
      <c r="J27" s="63">
        <v>0</v>
      </c>
      <c r="K27" s="72">
        <v>0</v>
      </c>
      <c r="L27" s="71">
        <f>1-M27</f>
        <v>0.46599999999999997</v>
      </c>
      <c r="M27" s="63">
        <v>0.53400000000000003</v>
      </c>
      <c r="N27" s="63">
        <v>0</v>
      </c>
      <c r="O27" s="63">
        <v>0</v>
      </c>
      <c r="P27" s="72">
        <v>0</v>
      </c>
      <c r="Q27" s="71">
        <f>1-R27</f>
        <v>0.12</v>
      </c>
      <c r="R27" s="63">
        <v>0.88</v>
      </c>
      <c r="S27" s="63">
        <v>0</v>
      </c>
      <c r="T27" s="63">
        <v>0</v>
      </c>
      <c r="U27" s="72">
        <v>0</v>
      </c>
      <c r="V27" s="71">
        <f>1-W27</f>
        <v>0.12</v>
      </c>
      <c r="W27" s="63">
        <v>0.88</v>
      </c>
      <c r="X27" s="63">
        <v>0</v>
      </c>
      <c r="Y27" s="63">
        <v>0</v>
      </c>
      <c r="Z27" s="72">
        <v>0</v>
      </c>
      <c r="AA27" s="71">
        <f>1-AB27</f>
        <v>0.12</v>
      </c>
      <c r="AB27" s="63">
        <v>0.88</v>
      </c>
      <c r="AC27" s="63">
        <v>0</v>
      </c>
      <c r="AD27" s="63">
        <v>0</v>
      </c>
      <c r="AE27" s="72">
        <v>0</v>
      </c>
    </row>
    <row r="28" spans="1:31" x14ac:dyDescent="0.3">
      <c r="A28" s="65">
        <v>2030</v>
      </c>
      <c r="B28" s="71">
        <f>1-C28-D28</f>
        <v>0.14099999999999996</v>
      </c>
      <c r="C28" s="63">
        <v>0.40600000000000003</v>
      </c>
      <c r="D28" s="63">
        <v>0.45300000000000001</v>
      </c>
      <c r="E28" s="64">
        <v>0</v>
      </c>
      <c r="F28" s="73">
        <v>0</v>
      </c>
      <c r="G28" s="71">
        <f>1-H28-I28</f>
        <v>0.14099999999999996</v>
      </c>
      <c r="H28" s="63">
        <v>0.40600000000000003</v>
      </c>
      <c r="I28" s="63">
        <v>0.45300000000000001</v>
      </c>
      <c r="J28" s="64">
        <v>0</v>
      </c>
      <c r="K28" s="73">
        <v>0</v>
      </c>
      <c r="L28" s="71">
        <v>0</v>
      </c>
      <c r="M28" s="63">
        <f>1-N28</f>
        <v>0.46599999999999997</v>
      </c>
      <c r="N28" s="63">
        <v>0.53400000000000003</v>
      </c>
      <c r="O28" s="63">
        <v>0</v>
      </c>
      <c r="P28" s="72">
        <v>0</v>
      </c>
      <c r="Q28" s="71">
        <v>0</v>
      </c>
      <c r="R28" s="63">
        <f>1-S28</f>
        <v>0.129</v>
      </c>
      <c r="S28" s="63">
        <v>0.871</v>
      </c>
      <c r="T28" s="63">
        <v>0</v>
      </c>
      <c r="U28" s="72">
        <v>0</v>
      </c>
      <c r="V28" s="71">
        <v>0</v>
      </c>
      <c r="W28" s="63">
        <f>1-X28</f>
        <v>0.129</v>
      </c>
      <c r="X28" s="63">
        <v>0.871</v>
      </c>
      <c r="Y28" s="63">
        <v>0</v>
      </c>
      <c r="Z28" s="72">
        <v>0</v>
      </c>
      <c r="AA28" s="71">
        <v>0</v>
      </c>
      <c r="AB28" s="63">
        <f>1-AC28</f>
        <v>0.129</v>
      </c>
      <c r="AC28" s="63">
        <v>0.871</v>
      </c>
      <c r="AD28" s="63">
        <v>0</v>
      </c>
      <c r="AE28" s="72">
        <v>0</v>
      </c>
    </row>
    <row r="29" spans="1:31" x14ac:dyDescent="0.3">
      <c r="A29" s="65">
        <v>2035</v>
      </c>
      <c r="B29" s="71">
        <v>0</v>
      </c>
      <c r="C29" s="63">
        <f>1-D29-E29</f>
        <v>0.15600000000000008</v>
      </c>
      <c r="D29" s="63">
        <v>0.41799999999999998</v>
      </c>
      <c r="E29" s="63">
        <v>0.42599999999999999</v>
      </c>
      <c r="F29" s="73">
        <v>0</v>
      </c>
      <c r="G29" s="71">
        <v>0</v>
      </c>
      <c r="H29" s="63">
        <f>1-I29-J29</f>
        <v>0.15600000000000008</v>
      </c>
      <c r="I29" s="63">
        <v>0.41799999999999998</v>
      </c>
      <c r="J29" s="63">
        <v>0.42599999999999999</v>
      </c>
      <c r="K29" s="73">
        <v>0</v>
      </c>
      <c r="L29" s="78">
        <v>0</v>
      </c>
      <c r="M29" s="64">
        <v>0</v>
      </c>
      <c r="N29" s="63">
        <f>1-O29</f>
        <v>0.46599999999999997</v>
      </c>
      <c r="O29" s="63">
        <v>0.53400000000000003</v>
      </c>
      <c r="P29" s="72">
        <v>0</v>
      </c>
      <c r="Q29" s="71">
        <v>0</v>
      </c>
      <c r="R29" s="63">
        <v>0</v>
      </c>
      <c r="S29" s="63">
        <f>1-T29</f>
        <v>0.125</v>
      </c>
      <c r="T29" s="63">
        <v>0.875</v>
      </c>
      <c r="U29" s="72">
        <v>0</v>
      </c>
      <c r="V29" s="71">
        <v>0</v>
      </c>
      <c r="W29" s="63">
        <v>0</v>
      </c>
      <c r="X29" s="63">
        <f>1-Y29</f>
        <v>0.125</v>
      </c>
      <c r="Y29" s="63">
        <v>0.875</v>
      </c>
      <c r="Z29" s="72">
        <v>0</v>
      </c>
      <c r="AA29" s="71">
        <v>0</v>
      </c>
      <c r="AB29" s="63">
        <v>0</v>
      </c>
      <c r="AC29" s="63">
        <f>1-AD29</f>
        <v>0.125</v>
      </c>
      <c r="AD29" s="63">
        <v>0.875</v>
      </c>
      <c r="AE29" s="72">
        <v>0</v>
      </c>
    </row>
    <row r="30" spans="1:31" x14ac:dyDescent="0.3">
      <c r="A30" s="65">
        <v>2040</v>
      </c>
      <c r="B30" s="71">
        <v>0</v>
      </c>
      <c r="C30" s="63">
        <v>0</v>
      </c>
      <c r="D30" s="63">
        <f>1-E30-F30</f>
        <v>0.15700000000000008</v>
      </c>
      <c r="E30" s="63">
        <v>0.42199999999999999</v>
      </c>
      <c r="F30" s="72">
        <v>0.42099999999999999</v>
      </c>
      <c r="G30" s="71">
        <v>0</v>
      </c>
      <c r="H30" s="63">
        <v>0</v>
      </c>
      <c r="I30" s="63">
        <f>1-J30-K30</f>
        <v>0.15700000000000008</v>
      </c>
      <c r="J30" s="63">
        <v>0.42199999999999999</v>
      </c>
      <c r="K30" s="72">
        <v>0.42099999999999999</v>
      </c>
      <c r="L30" s="78">
        <v>0</v>
      </c>
      <c r="M30" s="64">
        <v>0</v>
      </c>
      <c r="N30" s="63">
        <v>0</v>
      </c>
      <c r="O30" s="63">
        <f>1-P30</f>
        <v>0.46599999999999997</v>
      </c>
      <c r="P30" s="72">
        <v>0.53400000000000003</v>
      </c>
      <c r="Q30" s="71">
        <v>0</v>
      </c>
      <c r="R30" s="63">
        <v>0</v>
      </c>
      <c r="S30" s="63">
        <v>0</v>
      </c>
      <c r="T30" s="63">
        <f>1-U30</f>
        <v>0.13100000000000001</v>
      </c>
      <c r="U30" s="72">
        <v>0.86899999999999999</v>
      </c>
      <c r="V30" s="71">
        <v>0</v>
      </c>
      <c r="W30" s="63">
        <v>0</v>
      </c>
      <c r="X30" s="63">
        <v>0</v>
      </c>
      <c r="Y30" s="63">
        <f>1-Z30</f>
        <v>0.13100000000000001</v>
      </c>
      <c r="Z30" s="72">
        <v>0.86899999999999999</v>
      </c>
      <c r="AA30" s="71">
        <v>0</v>
      </c>
      <c r="AB30" s="63">
        <v>0</v>
      </c>
      <c r="AC30" s="63">
        <v>0</v>
      </c>
      <c r="AD30" s="63">
        <f>1-AE30</f>
        <v>0.13100000000000001</v>
      </c>
      <c r="AE30" s="72">
        <v>0.86899999999999999</v>
      </c>
    </row>
    <row r="31" spans="1:31" x14ac:dyDescent="0.3">
      <c r="A31" s="65">
        <v>2045</v>
      </c>
      <c r="B31" s="71">
        <v>0</v>
      </c>
      <c r="C31" s="63">
        <v>0</v>
      </c>
      <c r="D31" s="63">
        <v>0</v>
      </c>
      <c r="E31" s="63">
        <v>0</v>
      </c>
      <c r="F31" s="72">
        <v>1</v>
      </c>
      <c r="G31" s="71">
        <v>0</v>
      </c>
      <c r="H31" s="63">
        <v>0</v>
      </c>
      <c r="I31" s="63">
        <v>0</v>
      </c>
      <c r="J31" s="63">
        <v>0</v>
      </c>
      <c r="K31" s="72">
        <v>1</v>
      </c>
      <c r="L31" s="78">
        <v>0</v>
      </c>
      <c r="M31" s="64">
        <v>0</v>
      </c>
      <c r="N31" s="63">
        <v>0</v>
      </c>
      <c r="O31" s="64">
        <v>0</v>
      </c>
      <c r="P31" s="72">
        <v>1</v>
      </c>
      <c r="Q31" s="71">
        <v>0</v>
      </c>
      <c r="R31" s="63">
        <v>0</v>
      </c>
      <c r="S31" s="63">
        <v>0</v>
      </c>
      <c r="T31" s="63">
        <v>0</v>
      </c>
      <c r="U31" s="72">
        <v>1</v>
      </c>
      <c r="V31" s="71">
        <v>0</v>
      </c>
      <c r="W31" s="63">
        <v>0</v>
      </c>
      <c r="X31" s="63">
        <v>0</v>
      </c>
      <c r="Y31" s="63">
        <v>0</v>
      </c>
      <c r="Z31" s="72">
        <v>1</v>
      </c>
      <c r="AA31" s="71">
        <v>0</v>
      </c>
      <c r="AB31" s="63">
        <v>0</v>
      </c>
      <c r="AC31" s="63">
        <v>0</v>
      </c>
      <c r="AD31" s="63">
        <v>0</v>
      </c>
      <c r="AE31" s="72">
        <v>1</v>
      </c>
    </row>
    <row r="32" spans="1:31" ht="13.9" thickBot="1" x14ac:dyDescent="0.35">
      <c r="A32" s="65">
        <v>2050</v>
      </c>
      <c r="B32" s="74">
        <v>0</v>
      </c>
      <c r="C32" s="75">
        <v>0</v>
      </c>
      <c r="D32" s="75">
        <v>0</v>
      </c>
      <c r="E32" s="75">
        <v>0</v>
      </c>
      <c r="F32" s="76">
        <v>1</v>
      </c>
      <c r="G32" s="74">
        <v>0</v>
      </c>
      <c r="H32" s="75">
        <v>0</v>
      </c>
      <c r="I32" s="75">
        <v>0</v>
      </c>
      <c r="J32" s="75">
        <v>0</v>
      </c>
      <c r="K32" s="76">
        <v>1</v>
      </c>
      <c r="L32" s="79">
        <v>0</v>
      </c>
      <c r="M32" s="80">
        <v>0</v>
      </c>
      <c r="N32" s="75">
        <v>0</v>
      </c>
      <c r="O32" s="80">
        <v>0</v>
      </c>
      <c r="P32" s="76">
        <v>1</v>
      </c>
      <c r="Q32" s="75">
        <v>0</v>
      </c>
      <c r="R32" s="75">
        <v>0</v>
      </c>
      <c r="S32" s="75">
        <v>0</v>
      </c>
      <c r="T32" s="75">
        <v>0</v>
      </c>
      <c r="U32" s="76">
        <v>1</v>
      </c>
      <c r="V32" s="75">
        <v>0</v>
      </c>
      <c r="W32" s="75">
        <v>0</v>
      </c>
      <c r="X32" s="75">
        <v>0</v>
      </c>
      <c r="Y32" s="75">
        <v>0</v>
      </c>
      <c r="Z32" s="76">
        <v>1</v>
      </c>
      <c r="AA32" s="75">
        <v>0</v>
      </c>
      <c r="AB32" s="75">
        <v>0</v>
      </c>
      <c r="AC32" s="75">
        <v>0</v>
      </c>
      <c r="AD32" s="75">
        <v>0</v>
      </c>
      <c r="AE32" s="76">
        <v>1</v>
      </c>
    </row>
    <row r="33" spans="1:31" x14ac:dyDescent="0.3">
      <c r="A33" s="65"/>
      <c r="B33" s="103"/>
      <c r="C33" s="103"/>
      <c r="D33" s="103"/>
      <c r="E33" s="103"/>
      <c r="F33" s="103"/>
      <c r="G33" s="103"/>
      <c r="H33" s="103"/>
      <c r="I33" s="103"/>
      <c r="J33" s="103"/>
      <c r="K33" s="103"/>
      <c r="L33" s="104"/>
      <c r="M33" s="104"/>
      <c r="N33" s="103"/>
      <c r="O33" s="104"/>
      <c r="P33" s="103"/>
      <c r="Q33" s="103"/>
      <c r="R33" s="103"/>
      <c r="S33" s="103"/>
      <c r="T33" s="103"/>
      <c r="U33" s="103"/>
      <c r="V33" s="103"/>
      <c r="W33" s="103"/>
      <c r="X33" s="103"/>
      <c r="Y33" s="103"/>
      <c r="Z33" s="103"/>
      <c r="AA33" s="103"/>
      <c r="AB33" s="103"/>
      <c r="AC33" s="103"/>
      <c r="AD33" s="103"/>
      <c r="AE33" s="103"/>
    </row>
    <row r="34" spans="1:31" x14ac:dyDescent="0.3">
      <c r="A34" s="8" t="s">
        <v>856</v>
      </c>
      <c r="B34" t="s">
        <v>835</v>
      </c>
      <c r="C34" t="s">
        <v>919</v>
      </c>
      <c r="D34" t="s">
        <v>798</v>
      </c>
      <c r="E34" t="s">
        <v>948</v>
      </c>
      <c r="F34" t="s">
        <v>949</v>
      </c>
      <c r="G34" t="s">
        <v>833</v>
      </c>
      <c r="S34" t="s">
        <v>907</v>
      </c>
      <c r="T34" t="s">
        <v>908</v>
      </c>
      <c r="U34" t="s">
        <v>924</v>
      </c>
      <c r="V34" t="s">
        <v>909</v>
      </c>
      <c r="W34" t="s">
        <v>948</v>
      </c>
      <c r="X34" t="s">
        <v>949</v>
      </c>
      <c r="Y34" t="s">
        <v>910</v>
      </c>
    </row>
    <row r="35" spans="1:31" x14ac:dyDescent="0.3">
      <c r="A35" s="60" t="s">
        <v>863</v>
      </c>
      <c r="B35" s="89">
        <f>BAU!B35</f>
        <v>9.879999999999999</v>
      </c>
      <c r="C35" s="89">
        <f>BAU!C35</f>
        <v>9.879999999999999</v>
      </c>
      <c r="D35" s="89">
        <f>PVKT_M!D35</f>
        <v>9.5</v>
      </c>
      <c r="E35" s="89">
        <f>PVKT_M!E35</f>
        <v>22</v>
      </c>
      <c r="F35" s="89">
        <f>PVKT_M!F35</f>
        <v>22</v>
      </c>
      <c r="G35" s="89">
        <f>PVKT_M!G35</f>
        <v>25</v>
      </c>
      <c r="T35" s="92">
        <f t="shared" ref="T35:Y35" si="5">(B7)*B35/(B7-B42)</f>
        <v>10.12344327997241</v>
      </c>
      <c r="U35" s="92">
        <f t="shared" si="5"/>
        <v>10.250298284634439</v>
      </c>
      <c r="V35" s="92">
        <f t="shared" si="5"/>
        <v>9.6358082754067578</v>
      </c>
      <c r="W35" s="92">
        <f t="shared" si="5"/>
        <v>92.396601716265636</v>
      </c>
      <c r="X35" s="92">
        <f t="shared" si="5"/>
        <v>24.714105907948674</v>
      </c>
      <c r="Y35" s="92">
        <f t="shared" si="5"/>
        <v>25.09225034921613</v>
      </c>
    </row>
    <row r="36" spans="1:31" x14ac:dyDescent="0.3">
      <c r="A36" s="60" t="s">
        <v>857</v>
      </c>
      <c r="B36" s="89">
        <f>B35</f>
        <v>9.879999999999999</v>
      </c>
      <c r="C36" s="89">
        <f>C35</f>
        <v>9.879999999999999</v>
      </c>
      <c r="D36" s="89">
        <f>PVKT_M!D36</f>
        <v>9.5</v>
      </c>
      <c r="E36" s="89">
        <f>PVKT_M!E36</f>
        <v>22</v>
      </c>
      <c r="F36" s="89">
        <f>PVKT_M!F36</f>
        <v>22</v>
      </c>
      <c r="G36" s="89">
        <f>PVKT_M!G36</f>
        <v>25</v>
      </c>
      <c r="I36" s="88"/>
      <c r="J36" s="86"/>
      <c r="T36" s="92">
        <f t="shared" ref="T36:Y39" si="6">(B8)*B36/(B8-B43)</f>
        <v>10.123443279972408</v>
      </c>
      <c r="U36" s="92">
        <f t="shared" si="6"/>
        <v>10.250298284634439</v>
      </c>
      <c r="V36" s="92">
        <f t="shared" si="6"/>
        <v>9.6358082754067578</v>
      </c>
      <c r="W36" s="92">
        <f>(E8)*E36/(E8-E43)</f>
        <v>92.396601716265636</v>
      </c>
      <c r="X36" s="92">
        <f t="shared" si="6"/>
        <v>24.714105907948674</v>
      </c>
      <c r="Y36" s="92">
        <f>(G8)*G36/(G8-G43)</f>
        <v>25.092250349216133</v>
      </c>
    </row>
    <row r="37" spans="1:31" x14ac:dyDescent="0.3">
      <c r="A37" s="60" t="s">
        <v>858</v>
      </c>
      <c r="B37" s="89">
        <f t="shared" ref="B37:C39" si="7">B36</f>
        <v>9.879999999999999</v>
      </c>
      <c r="C37" s="89">
        <f t="shared" si="7"/>
        <v>9.879999999999999</v>
      </c>
      <c r="D37" s="89">
        <f>PVKT_M!D37</f>
        <v>9.5</v>
      </c>
      <c r="E37" s="89">
        <f>PVKT_M!E37</f>
        <v>22</v>
      </c>
      <c r="F37" s="89">
        <f>PVKT_M!F37</f>
        <v>22</v>
      </c>
      <c r="G37" s="89">
        <f>PVKT_M!G37</f>
        <v>25</v>
      </c>
      <c r="I37" s="88"/>
      <c r="J37" s="86"/>
      <c r="T37" s="92">
        <f t="shared" si="6"/>
        <v>10.12344327997241</v>
      </c>
      <c r="U37" s="92">
        <f t="shared" si="6"/>
        <v>10.250298284634439</v>
      </c>
      <c r="V37" s="92">
        <f t="shared" si="6"/>
        <v>9.6358082754067578</v>
      </c>
      <c r="W37" s="92">
        <f t="shared" si="6"/>
        <v>92.396601716265636</v>
      </c>
      <c r="X37" s="92">
        <f t="shared" si="6"/>
        <v>24.714105907948674</v>
      </c>
      <c r="Y37" s="92">
        <f t="shared" si="6"/>
        <v>25.09225034921613</v>
      </c>
    </row>
    <row r="38" spans="1:31" x14ac:dyDescent="0.3">
      <c r="A38" s="60" t="s">
        <v>859</v>
      </c>
      <c r="B38" s="89">
        <f t="shared" si="7"/>
        <v>9.879999999999999</v>
      </c>
      <c r="C38" s="89">
        <f t="shared" si="7"/>
        <v>9.879999999999999</v>
      </c>
      <c r="D38" s="89">
        <f>PVKT_M!D38</f>
        <v>9.5</v>
      </c>
      <c r="E38" s="89">
        <f>PVKT_M!E38</f>
        <v>22</v>
      </c>
      <c r="F38" s="89">
        <f>PVKT_M!F38</f>
        <v>22</v>
      </c>
      <c r="G38" s="89">
        <f>PVKT_M!G38</f>
        <v>25</v>
      </c>
      <c r="I38" s="88"/>
      <c r="J38" s="86"/>
      <c r="T38" s="92">
        <f t="shared" si="6"/>
        <v>10.12344327997241</v>
      </c>
      <c r="U38" s="92">
        <f t="shared" si="6"/>
        <v>10.250298284634439</v>
      </c>
      <c r="V38" s="92">
        <f t="shared" si="6"/>
        <v>9.6358082754067578</v>
      </c>
      <c r="W38" s="92">
        <f t="shared" si="6"/>
        <v>92.396601716265636</v>
      </c>
      <c r="X38" s="92">
        <f t="shared" si="6"/>
        <v>24.714105907948674</v>
      </c>
      <c r="Y38" s="92">
        <f t="shared" si="6"/>
        <v>25.09225034921613</v>
      </c>
    </row>
    <row r="39" spans="1:31" x14ac:dyDescent="0.3">
      <c r="A39" s="60" t="s">
        <v>860</v>
      </c>
      <c r="B39" s="89">
        <f t="shared" si="7"/>
        <v>9.879999999999999</v>
      </c>
      <c r="C39" s="89">
        <f t="shared" si="7"/>
        <v>9.879999999999999</v>
      </c>
      <c r="D39" s="89">
        <f>PVKT_M!D39</f>
        <v>9.5</v>
      </c>
      <c r="E39" s="89">
        <f>PVKT_M!E39</f>
        <v>22</v>
      </c>
      <c r="F39" s="89">
        <f>PVKT_M!F39</f>
        <v>22</v>
      </c>
      <c r="G39" s="89">
        <f>PVKT_M!G39</f>
        <v>25</v>
      </c>
      <c r="I39" s="88"/>
      <c r="J39" s="86"/>
      <c r="T39" s="92">
        <f t="shared" si="6"/>
        <v>10.12344327997241</v>
      </c>
      <c r="U39" s="92">
        <f t="shared" si="6"/>
        <v>10.250298284634439</v>
      </c>
      <c r="V39" s="92">
        <f t="shared" si="6"/>
        <v>9.6358082754067578</v>
      </c>
      <c r="W39" s="92">
        <f t="shared" si="6"/>
        <v>92.396601716265636</v>
      </c>
      <c r="X39" s="92">
        <f t="shared" si="6"/>
        <v>24.714105907948674</v>
      </c>
      <c r="Y39" s="92">
        <f t="shared" si="6"/>
        <v>25.092250349216133</v>
      </c>
    </row>
    <row r="40" spans="1:31" x14ac:dyDescent="0.3">
      <c r="A40" s="60"/>
      <c r="B40" s="86"/>
      <c r="C40" s="86"/>
      <c r="D40" s="86"/>
    </row>
    <row r="41" spans="1:31" x14ac:dyDescent="0.3">
      <c r="A41" s="60" t="s">
        <v>923</v>
      </c>
      <c r="B41" t="s">
        <v>835</v>
      </c>
      <c r="C41" t="s">
        <v>919</v>
      </c>
      <c r="D41" t="s">
        <v>798</v>
      </c>
      <c r="E41" t="s">
        <v>948</v>
      </c>
      <c r="F41" t="s">
        <v>949</v>
      </c>
      <c r="G41" t="s">
        <v>833</v>
      </c>
    </row>
    <row r="42" spans="1:31" x14ac:dyDescent="0.3">
      <c r="A42" s="8">
        <v>2020</v>
      </c>
      <c r="B42" s="89">
        <f>PV保有量BAU!$I$44/100</f>
        <v>5.8549941590135202</v>
      </c>
      <c r="C42" s="110">
        <f>Taxi保有量_BAU!$H$44/100</f>
        <v>5.0174860598909528E-2</v>
      </c>
      <c r="D42" s="111">
        <f>预测总结L!D14</f>
        <v>0.24690358367739815</v>
      </c>
      <c r="E42" s="111">
        <f>预测总结L!D12</f>
        <v>0.59934473037821612</v>
      </c>
      <c r="F42" s="112">
        <f>预测总结L!D13</f>
        <v>0.17194249588268201</v>
      </c>
      <c r="G42" s="112">
        <f>预测总结L!D15+预测总结L!D16</f>
        <v>2.8451392202603613E-2</v>
      </c>
      <c r="I42" s="19"/>
      <c r="J42" s="19"/>
      <c r="K42" s="19"/>
      <c r="L42" s="20"/>
      <c r="M42" s="19"/>
      <c r="N42" s="61"/>
      <c r="O42" s="54"/>
      <c r="P42" s="19"/>
      <c r="Q42" s="19"/>
    </row>
    <row r="43" spans="1:31" x14ac:dyDescent="0.3">
      <c r="A43" s="8">
        <v>2025</v>
      </c>
      <c r="B43" s="89">
        <f>PVKT_M!B43</f>
        <v>7.8204171692959461</v>
      </c>
      <c r="C43" s="110">
        <f>PVKT_M!C43</f>
        <v>5.0174860598909528E-2</v>
      </c>
      <c r="D43" s="111">
        <f>PVKT_M!D43</f>
        <v>0.29600226187553874</v>
      </c>
      <c r="E43" s="111">
        <f>PVKT_M!E43</f>
        <v>0.59934473037821612</v>
      </c>
      <c r="F43" s="111">
        <f>PVKT_M!F43</f>
        <v>0.17194249588268201</v>
      </c>
      <c r="G43" s="111">
        <f>PVKT_M!G43</f>
        <v>2.9917379877788218E-2</v>
      </c>
      <c r="H43" s="86"/>
      <c r="I43" s="19"/>
      <c r="J43" s="19"/>
      <c r="K43" s="19"/>
      <c r="M43" s="19"/>
      <c r="N43" s="61"/>
      <c r="O43" s="54"/>
      <c r="P43" s="19"/>
      <c r="Q43" s="19"/>
    </row>
    <row r="44" spans="1:31" x14ac:dyDescent="0.3">
      <c r="A44" s="8">
        <v>2030</v>
      </c>
      <c r="B44" s="89">
        <f>PVKT_M!B44</f>
        <v>9.0965053163805916</v>
      </c>
      <c r="C44" s="110">
        <f>PVKT_M!C44</f>
        <v>5.0174860598909528E-2</v>
      </c>
      <c r="D44" s="111">
        <f>PVKT_M!D44</f>
        <v>0.34305115433149902</v>
      </c>
      <c r="E44" s="111">
        <f>PVKT_M!E44</f>
        <v>0.59934473037821612</v>
      </c>
      <c r="F44" s="111">
        <f>PVKT_M!F44</f>
        <v>0.17194249588268201</v>
      </c>
      <c r="G44" s="111">
        <f>PVKT_M!G44</f>
        <v>3.1239319772170256E-2</v>
      </c>
      <c r="H44" s="86"/>
      <c r="I44" s="19"/>
      <c r="J44" s="19"/>
      <c r="K44" s="19"/>
      <c r="L44" s="20"/>
      <c r="M44" s="19"/>
      <c r="N44" s="61"/>
      <c r="O44" s="54"/>
      <c r="P44" s="19"/>
      <c r="Q44" s="19"/>
    </row>
    <row r="45" spans="1:31" x14ac:dyDescent="0.3">
      <c r="A45" s="8">
        <v>2035</v>
      </c>
      <c r="B45" s="89">
        <f>PVKT_M!B45</f>
        <v>9.7640540407403886</v>
      </c>
      <c r="C45" s="110">
        <f>PVKT_M!C45</f>
        <v>5.0174860598909528E-2</v>
      </c>
      <c r="D45" s="111">
        <f>PVKT_M!D45</f>
        <v>0.3861040155757679</v>
      </c>
      <c r="E45" s="111">
        <f>PVKT_M!E45</f>
        <v>0.59934473037821612</v>
      </c>
      <c r="F45" s="111">
        <f>PVKT_M!F45</f>
        <v>0.17194249588268201</v>
      </c>
      <c r="G45" s="111">
        <f>PVKT_M!G45</f>
        <v>3.2394350478257249E-2</v>
      </c>
      <c r="H45" s="86"/>
      <c r="I45" s="19"/>
      <c r="J45" s="19"/>
      <c r="K45" s="19"/>
      <c r="M45" s="19"/>
      <c r="N45" s="61"/>
      <c r="O45" s="54"/>
      <c r="P45" s="19"/>
      <c r="Q45" s="19"/>
    </row>
    <row r="46" spans="1:31" x14ac:dyDescent="0.3">
      <c r="A46" s="8">
        <v>2040</v>
      </c>
      <c r="B46" s="89">
        <f>PVKT_M!B46</f>
        <v>10.067264666099101</v>
      </c>
      <c r="C46" s="110">
        <f>PVKT_M!C46</f>
        <v>5.0174860598909528E-2</v>
      </c>
      <c r="D46" s="111">
        <f>PVKT_M!D46</f>
        <v>0.42936055484538099</v>
      </c>
      <c r="E46" s="111">
        <f>PVKT_M!E46</f>
        <v>0.59934473037821612</v>
      </c>
      <c r="F46" s="111">
        <f>PVKT_M!F46</f>
        <v>0.17194249588268201</v>
      </c>
      <c r="G46" s="111">
        <f>PVKT_M!G46</f>
        <v>3.3506516107239231E-2</v>
      </c>
      <c r="H46" s="86"/>
      <c r="I46" s="19"/>
      <c r="J46" s="19"/>
      <c r="K46" s="19"/>
      <c r="L46" s="20"/>
      <c r="M46" s="19"/>
      <c r="N46" s="61"/>
      <c r="O46" s="54"/>
      <c r="P46" s="19"/>
      <c r="Q46" s="19"/>
    </row>
    <row r="47" spans="1:31" x14ac:dyDescent="0.3">
      <c r="A47" s="8">
        <v>2045</v>
      </c>
      <c r="B47" s="89">
        <f>PVKT_M!B47</f>
        <v>10.080366047333618</v>
      </c>
      <c r="C47" s="110">
        <f>PVKT_M!C47</f>
        <v>5.0174860598909528E-2</v>
      </c>
      <c r="D47" s="111">
        <f>PVKT_M!D47</f>
        <v>0.46724612615974631</v>
      </c>
      <c r="E47" s="111">
        <f>PVKT_M!E47</f>
        <v>0.59934473037821612</v>
      </c>
      <c r="F47" s="111">
        <f>PVKT_M!F47</f>
        <v>0.17194249588268201</v>
      </c>
      <c r="G47" s="111">
        <f>PVKT_M!G47</f>
        <v>3.445784363757344E-2</v>
      </c>
      <c r="H47" s="86"/>
      <c r="I47" s="19"/>
      <c r="J47" s="19"/>
      <c r="K47" s="19"/>
      <c r="M47" s="19"/>
      <c r="N47" s="61"/>
      <c r="O47" s="54"/>
      <c r="P47" s="19"/>
      <c r="Q47" s="19"/>
    </row>
    <row r="48" spans="1:31" x14ac:dyDescent="0.3">
      <c r="A48" s="8">
        <v>2050</v>
      </c>
      <c r="B48" s="89">
        <f>PVKT_M!B48</f>
        <v>9.9201280660602844</v>
      </c>
      <c r="C48" s="110">
        <f>PVKT_M!C48</f>
        <v>5.0174860598909528E-2</v>
      </c>
      <c r="D48" s="111">
        <f>PVKT_M!D48</f>
        <v>0.5050938869363244</v>
      </c>
      <c r="E48" s="111">
        <f>PVKT_M!E48</f>
        <v>0.59934473037821612</v>
      </c>
      <c r="F48" s="111">
        <f>PVKT_M!F48</f>
        <v>0.17194249588268201</v>
      </c>
      <c r="G48" s="111">
        <f>PVKT_M!G48</f>
        <v>3.5378758859114096E-2</v>
      </c>
      <c r="H48" s="86"/>
      <c r="I48" s="19"/>
      <c r="J48" s="19"/>
      <c r="K48" s="19"/>
      <c r="L48" s="20"/>
      <c r="M48" s="19"/>
      <c r="N48" s="61"/>
      <c r="O48" s="54"/>
      <c r="P48" s="19"/>
      <c r="Q48" s="19"/>
    </row>
    <row r="49" spans="1:12" x14ac:dyDescent="0.3">
      <c r="A49" s="8"/>
      <c r="L49" s="34"/>
    </row>
    <row r="50" spans="1:12" x14ac:dyDescent="0.3">
      <c r="A50" s="8" t="s">
        <v>871</v>
      </c>
      <c r="B50" t="s">
        <v>835</v>
      </c>
      <c r="C50" t="s">
        <v>919</v>
      </c>
      <c r="D50" t="s">
        <v>798</v>
      </c>
      <c r="E50" t="s">
        <v>948</v>
      </c>
      <c r="F50" t="s">
        <v>949</v>
      </c>
      <c r="G50" t="s">
        <v>827</v>
      </c>
      <c r="H50" t="s">
        <v>836</v>
      </c>
      <c r="L50" s="34"/>
    </row>
    <row r="51" spans="1:12" hidden="1" x14ac:dyDescent="0.3">
      <c r="A51" s="17">
        <v>2017</v>
      </c>
      <c r="B51" s="19">
        <f>(B4-B42)*B16*(B$35*$B26+B$36*$C26+$D26*B$37+$E26*B$38+$F26*B$39)/100*0.72*0.84*44/12*1000/1000000</f>
        <v>426.59545448436347</v>
      </c>
      <c r="C51" s="19" t="e">
        <f>(C4-C42)*C16*(C$35*$B26+C$36*$C26+$D26*C$37+$E26*C$38+$F26*C$39)/100*0.72*0.84*44/12*1000/1000000</f>
        <v>#REF!</v>
      </c>
      <c r="D51" s="19">
        <f>(D4-D42)*D16*(D$35*$B26+D$36*$C26+$D26*D$37+$E26*D$38+$F26*D$39)/100*0.72*0.84*44/12*1000/1000000</f>
        <v>-1.7033051881237562</v>
      </c>
      <c r="E51" s="19">
        <f>(E4-E42)*E16*(E$35*$B26+E$36*$C26+$D26*E$37+$E26*E$38+$F26*E$39)/100*0.72*0.84*44/12*1000/1000000</f>
        <v>-13.005815823550826</v>
      </c>
      <c r="F51" s="19">
        <f>(F4-F42)*F16*(F$35*$B26+F$36*$C26+$D26*F$37+$E26*F$38+$F26*F$39)/100*0.72*0.84*44/12*1000/1000000</f>
        <v>-9.6301046895264655</v>
      </c>
      <c r="G51" s="19">
        <f>G4*$G16*(G$35*$AA26+G$36*$AB26+$AC26*G$37+$AD26*G$38+$AE26*G$39)/100*0.72*0.84*44/12*1000/1000000</f>
        <v>353.15280000000001</v>
      </c>
      <c r="H51" s="19" t="e">
        <f>SUM(B51:G51)</f>
        <v>#REF!</v>
      </c>
      <c r="L51" s="34"/>
    </row>
    <row r="52" spans="1:12" x14ac:dyDescent="0.3">
      <c r="A52" s="8">
        <v>2020</v>
      </c>
      <c r="B52" s="19">
        <f t="shared" ref="B52:B58" si="8">(B7-B42)*B16*(B$35*$B26+B$36*$C26+$D26*B$37+$E26*B$38+$F26*B$39)/100*0.72*0.84*44/12*1000/1000000</f>
        <v>618.50358059416749</v>
      </c>
      <c r="C52" s="19">
        <f t="shared" ref="C52:C58" si="9">(C7-C42)*C16*(C$35*$G26+C$36*$H26+$I26*C$37+$J26*C$38+$K26*C$39)/100*0.72*0.84*44/12*1000/1000000</f>
        <v>28.287709577352192</v>
      </c>
      <c r="D52" s="19">
        <f t="shared" ref="D52:D58" si="10">(D7-D42)*D16*(D$35*$L26+D$36*$M26+$N26*D$37+$O26*D$38+$P26*D$39)/100*0.74*0.84*44/12*1000/1000000</f>
        <v>122.45853613041881</v>
      </c>
      <c r="E52" s="19">
        <f t="shared" ref="E52:E58" si="11">(E7-E42)*E16*(E$35*$Q26+E$36*$R26+$S26*E$37+$T26*E$38+$U26*E$39)/100*0.82*0.84*44/12*1000/1000000</f>
        <v>4.6290294270981427</v>
      </c>
      <c r="F52" s="19">
        <f t="shared" ref="F52:F58" si="12">(F7-F42)*F16*(F$35*$V26+F$36*$W26+$X26*F$37+$Y26*F$38+$Z26*F$39)/100*0.82*0.84*44/12*1000/1000000</f>
        <v>88.90132929138791</v>
      </c>
      <c r="G52" s="19">
        <f t="shared" ref="G52:G58" si="13">(G7-G42)*G16*(G$35*$AA26+G$36*$AB26+$AC26*G$37+$AD26*G$38+$AE26*G$39)/100*0.82*0.84*44/12*1000/1000000</f>
        <v>316.4415087067481</v>
      </c>
      <c r="H52" s="19">
        <f>SUM(B52:G52)</f>
        <v>1179.2216937271726</v>
      </c>
      <c r="L52" s="34"/>
    </row>
    <row r="53" spans="1:12" x14ac:dyDescent="0.3">
      <c r="A53" s="8">
        <v>2025</v>
      </c>
      <c r="B53" s="19">
        <f t="shared" si="8"/>
        <v>776.55733485116332</v>
      </c>
      <c r="C53" s="19">
        <f t="shared" si="9"/>
        <v>26.590447002711056</v>
      </c>
      <c r="D53" s="19">
        <f t="shared" si="10"/>
        <v>146.81035868613654</v>
      </c>
      <c r="E53" s="19">
        <f t="shared" si="11"/>
        <v>4.6290294270981427</v>
      </c>
      <c r="F53" s="19">
        <f t="shared" si="12"/>
        <v>80.011196362249137</v>
      </c>
      <c r="G53" s="19">
        <f t="shared" si="13"/>
        <v>336.61404106177076</v>
      </c>
      <c r="H53" s="19">
        <f t="shared" ref="H53:H57" si="14">SUM(B53:G53)</f>
        <v>1371.2124073911286</v>
      </c>
      <c r="L53" s="34"/>
    </row>
    <row r="54" spans="1:12" x14ac:dyDescent="0.3">
      <c r="A54" s="8">
        <v>2030</v>
      </c>
      <c r="B54" s="19">
        <f t="shared" si="8"/>
        <v>845.61563026741351</v>
      </c>
      <c r="C54" s="19">
        <f t="shared" si="9"/>
        <v>24.893184428069933</v>
      </c>
      <c r="D54" s="19">
        <f t="shared" si="10"/>
        <v>161.6382576308259</v>
      </c>
      <c r="E54" s="19">
        <f t="shared" si="11"/>
        <v>4.6290294270981427</v>
      </c>
      <c r="F54" s="19">
        <f t="shared" si="12"/>
        <v>74.677116604765843</v>
      </c>
      <c r="G54" s="19">
        <f t="shared" si="13"/>
        <v>356.23688891562534</v>
      </c>
      <c r="H54" s="19">
        <f t="shared" si="14"/>
        <v>1467.6901072737987</v>
      </c>
      <c r="L54" s="34"/>
    </row>
    <row r="55" spans="1:12" x14ac:dyDescent="0.3">
      <c r="A55" s="8">
        <v>2035</v>
      </c>
      <c r="B55" s="19">
        <f t="shared" si="8"/>
        <v>845.7846107895881</v>
      </c>
      <c r="C55" s="19">
        <f t="shared" si="9"/>
        <v>23.195921853428796</v>
      </c>
      <c r="D55" s="19">
        <f t="shared" si="10"/>
        <v>176.17886824600242</v>
      </c>
      <c r="E55" s="19">
        <f t="shared" si="11"/>
        <v>4.6290294270981427</v>
      </c>
      <c r="F55" s="19">
        <f t="shared" si="12"/>
        <v>69.343036847282576</v>
      </c>
      <c r="G55" s="19">
        <f t="shared" si="13"/>
        <v>368.6992536373275</v>
      </c>
      <c r="H55" s="19">
        <f t="shared" si="14"/>
        <v>1487.8307208007275</v>
      </c>
      <c r="L55" s="34"/>
    </row>
    <row r="56" spans="1:12" x14ac:dyDescent="0.3">
      <c r="A56" s="8">
        <v>2040</v>
      </c>
      <c r="B56" s="19">
        <f t="shared" si="8"/>
        <v>840.14515953304112</v>
      </c>
      <c r="C56" s="19">
        <f t="shared" si="9"/>
        <v>22.347290566108235</v>
      </c>
      <c r="D56" s="19">
        <f t="shared" si="10"/>
        <v>189.52819221780038</v>
      </c>
      <c r="E56" s="19">
        <f t="shared" si="11"/>
        <v>4.6290294270981427</v>
      </c>
      <c r="F56" s="19">
        <f t="shared" si="12"/>
        <v>66.675996968540943</v>
      </c>
      <c r="G56" s="19">
        <f t="shared" si="13"/>
        <v>389.86151213295295</v>
      </c>
      <c r="H56" s="19">
        <f t="shared" si="14"/>
        <v>1513.1871808455417</v>
      </c>
      <c r="L56" s="34"/>
    </row>
    <row r="57" spans="1:12" x14ac:dyDescent="0.3">
      <c r="A57" s="8">
        <v>2045</v>
      </c>
      <c r="B57" s="19">
        <f t="shared" si="8"/>
        <v>809.2927450878783</v>
      </c>
      <c r="C57" s="19">
        <f t="shared" si="9"/>
        <v>21.49865927878766</v>
      </c>
      <c r="D57" s="19">
        <f t="shared" si="10"/>
        <v>196.98189230156541</v>
      </c>
      <c r="E57" s="19">
        <f t="shared" si="11"/>
        <v>4.6290294270981427</v>
      </c>
      <c r="F57" s="19">
        <f t="shared" si="12"/>
        <v>61.34191721105767</v>
      </c>
      <c r="G57" s="19">
        <f t="shared" si="13"/>
        <v>384.73360045072195</v>
      </c>
      <c r="H57" s="19">
        <f t="shared" si="14"/>
        <v>1478.4778437571092</v>
      </c>
      <c r="L57" s="34"/>
    </row>
    <row r="58" spans="1:12" x14ac:dyDescent="0.3">
      <c r="A58" s="17">
        <v>2050</v>
      </c>
      <c r="B58" s="19">
        <f t="shared" si="8"/>
        <v>733.55227922060294</v>
      </c>
      <c r="C58" s="19">
        <f t="shared" si="9"/>
        <v>19.801396704146537</v>
      </c>
      <c r="D58" s="19">
        <f t="shared" si="10"/>
        <v>200.41202183103886</v>
      </c>
      <c r="E58" s="19">
        <f t="shared" si="11"/>
        <v>4.6290294270981427</v>
      </c>
      <c r="F58" s="19">
        <f t="shared" si="12"/>
        <v>53.34079757483277</v>
      </c>
      <c r="G58" s="19">
        <f t="shared" si="13"/>
        <v>351.39612225057715</v>
      </c>
      <c r="H58" s="19">
        <f>SUM(B58:G58)</f>
        <v>1363.1316470082963</v>
      </c>
    </row>
    <row r="59" spans="1:12" x14ac:dyDescent="0.3">
      <c r="A59" s="8"/>
      <c r="L59" s="34"/>
    </row>
    <row r="60" spans="1:12" x14ac:dyDescent="0.3">
      <c r="A60" s="8"/>
      <c r="L60" s="34"/>
    </row>
    <row r="61" spans="1:12" x14ac:dyDescent="0.3">
      <c r="A61" s="11"/>
      <c r="L61" s="34"/>
    </row>
    <row r="62" spans="1:12" x14ac:dyDescent="0.3">
      <c r="A62" s="8"/>
      <c r="L62" s="34"/>
    </row>
    <row r="63" spans="1:12" x14ac:dyDescent="0.3">
      <c r="A63" s="8"/>
      <c r="L63" s="34"/>
    </row>
    <row r="64" spans="1:12" x14ac:dyDescent="0.3">
      <c r="A64" s="8"/>
      <c r="L64" s="34"/>
    </row>
    <row r="65" spans="1:12" x14ac:dyDescent="0.3">
      <c r="A65" s="8"/>
      <c r="L65" s="34"/>
    </row>
    <row r="66" spans="1:12" x14ac:dyDescent="0.3">
      <c r="A66" s="8"/>
      <c r="L66" s="34"/>
    </row>
    <row r="67" spans="1:12" x14ac:dyDescent="0.3">
      <c r="A67" s="8"/>
      <c r="L67" s="34"/>
    </row>
    <row r="68" spans="1:12" x14ac:dyDescent="0.3">
      <c r="A68" s="8"/>
      <c r="L68" s="34"/>
    </row>
    <row r="69" spans="1:12" x14ac:dyDescent="0.3">
      <c r="A69" s="8"/>
      <c r="L69" s="34"/>
    </row>
    <row r="70" spans="1:12" x14ac:dyDescent="0.3">
      <c r="A70" s="8"/>
      <c r="L70" s="34"/>
    </row>
    <row r="71" spans="1:12" x14ac:dyDescent="0.3">
      <c r="A71" s="11"/>
      <c r="L71" s="34"/>
    </row>
    <row r="72" spans="1:12" x14ac:dyDescent="0.3">
      <c r="A72" s="8"/>
      <c r="L72" s="34"/>
    </row>
    <row r="73" spans="1:12" x14ac:dyDescent="0.3">
      <c r="A73" s="8"/>
      <c r="L73" s="34"/>
    </row>
    <row r="74" spans="1:12" x14ac:dyDescent="0.3">
      <c r="A74" s="8"/>
      <c r="L74" s="34"/>
    </row>
    <row r="75" spans="1:12" x14ac:dyDescent="0.3">
      <c r="A75" s="8"/>
      <c r="L75" s="34"/>
    </row>
    <row r="76" spans="1:12" x14ac:dyDescent="0.3">
      <c r="A76" s="8"/>
      <c r="L76" s="34"/>
    </row>
    <row r="77" spans="1:12" x14ac:dyDescent="0.3">
      <c r="A77" s="8"/>
      <c r="L77" s="34"/>
    </row>
    <row r="78" spans="1:12" x14ac:dyDescent="0.3">
      <c r="A78" s="8"/>
      <c r="L78" s="34"/>
    </row>
    <row r="79" spans="1:12" x14ac:dyDescent="0.3">
      <c r="A79" s="8"/>
      <c r="L79" s="34"/>
    </row>
    <row r="80" spans="1:12" x14ac:dyDescent="0.3">
      <c r="A80" s="8"/>
      <c r="L80" s="34"/>
    </row>
    <row r="81" spans="1:12" x14ac:dyDescent="0.3">
      <c r="A81" s="8"/>
      <c r="L81" s="34"/>
    </row>
    <row r="82" spans="1:12" x14ac:dyDescent="0.3">
      <c r="A82" s="8"/>
      <c r="L82" s="34"/>
    </row>
    <row r="83" spans="1:12" x14ac:dyDescent="0.3">
      <c r="A83" s="8"/>
      <c r="L83" s="34"/>
    </row>
    <row r="84" spans="1:12" x14ac:dyDescent="0.3">
      <c r="A84" s="8"/>
      <c r="L84" s="34"/>
    </row>
    <row r="85" spans="1:12" x14ac:dyDescent="0.3">
      <c r="A85" s="8"/>
      <c r="L85" s="34"/>
    </row>
    <row r="86" spans="1:12" x14ac:dyDescent="0.3">
      <c r="A86" s="8"/>
      <c r="L86" s="34"/>
    </row>
    <row r="87" spans="1:12" x14ac:dyDescent="0.3">
      <c r="A87" s="8"/>
      <c r="L87" s="34"/>
    </row>
    <row r="88" spans="1:12" x14ac:dyDescent="0.3">
      <c r="A88" s="8"/>
      <c r="L88" s="34"/>
    </row>
    <row r="89" spans="1:12" x14ac:dyDescent="0.3">
      <c r="A89" s="8"/>
      <c r="L89" s="34"/>
    </row>
    <row r="90" spans="1:12" x14ac:dyDescent="0.3">
      <c r="A90" s="8"/>
      <c r="L90" s="34"/>
    </row>
    <row r="91" spans="1:12" x14ac:dyDescent="0.3">
      <c r="A91" s="8"/>
      <c r="L91" s="34"/>
    </row>
    <row r="92" spans="1:12" x14ac:dyDescent="0.3">
      <c r="A92" s="8"/>
      <c r="L92" s="34"/>
    </row>
    <row r="93" spans="1:12" x14ac:dyDescent="0.3">
      <c r="A93" s="8"/>
      <c r="L93" s="34"/>
    </row>
    <row r="94" spans="1:12" x14ac:dyDescent="0.3">
      <c r="A94" s="8"/>
      <c r="L94" s="34"/>
    </row>
    <row r="95" spans="1:12" x14ac:dyDescent="0.3">
      <c r="A95" s="8"/>
      <c r="L95" s="34"/>
    </row>
    <row r="96" spans="1:12" x14ac:dyDescent="0.3">
      <c r="A96" s="11"/>
      <c r="L96" s="34"/>
    </row>
    <row r="97" spans="1:12" x14ac:dyDescent="0.3">
      <c r="A97" s="8"/>
      <c r="L97" s="34"/>
    </row>
    <row r="98" spans="1:12" x14ac:dyDescent="0.3">
      <c r="A98" s="8"/>
      <c r="L98" s="34"/>
    </row>
    <row r="99" spans="1:12" x14ac:dyDescent="0.3">
      <c r="A99" s="8"/>
      <c r="L99" s="34"/>
    </row>
    <row r="100" spans="1:12" x14ac:dyDescent="0.3">
      <c r="A100" s="8"/>
      <c r="L100" s="34"/>
    </row>
    <row r="101" spans="1:12" x14ac:dyDescent="0.3">
      <c r="A101" s="8"/>
      <c r="L101" s="34"/>
    </row>
    <row r="102" spans="1:12" x14ac:dyDescent="0.3">
      <c r="A102" s="8"/>
      <c r="L102" s="34"/>
    </row>
    <row r="103" spans="1:12" x14ac:dyDescent="0.3">
      <c r="A103" s="8"/>
      <c r="L103" s="34"/>
    </row>
    <row r="104" spans="1:12" x14ac:dyDescent="0.3">
      <c r="A104" s="8"/>
      <c r="L104" s="34"/>
    </row>
    <row r="105" spans="1:12" x14ac:dyDescent="0.3">
      <c r="A105" s="8"/>
      <c r="L105" s="34"/>
    </row>
    <row r="106" spans="1:12" x14ac:dyDescent="0.3">
      <c r="A106" s="8"/>
      <c r="L106" s="34"/>
    </row>
    <row r="107" spans="1:12" x14ac:dyDescent="0.3">
      <c r="A107" s="11"/>
      <c r="L107" s="34"/>
    </row>
    <row r="108" spans="1:12" x14ac:dyDescent="0.3">
      <c r="A108" s="8"/>
      <c r="L108" s="34"/>
    </row>
    <row r="109" spans="1:12" x14ac:dyDescent="0.3">
      <c r="A109" s="8"/>
      <c r="L109" s="34"/>
    </row>
    <row r="110" spans="1:12" x14ac:dyDescent="0.3">
      <c r="A110" s="8"/>
      <c r="L110" s="34"/>
    </row>
    <row r="111" spans="1:12" x14ac:dyDescent="0.3">
      <c r="A111" s="8"/>
      <c r="L111" s="34"/>
    </row>
    <row r="112" spans="1:12" x14ac:dyDescent="0.3">
      <c r="A112" s="8"/>
      <c r="L112" s="34"/>
    </row>
    <row r="113" spans="1:12" x14ac:dyDescent="0.3">
      <c r="A113" s="8"/>
      <c r="L113" s="34"/>
    </row>
    <row r="114" spans="1:12" x14ac:dyDescent="0.3">
      <c r="A114" s="8"/>
      <c r="L114" s="34"/>
    </row>
    <row r="115" spans="1:12" x14ac:dyDescent="0.3">
      <c r="A115" s="8"/>
      <c r="L115" s="34"/>
    </row>
    <row r="116" spans="1:12" x14ac:dyDescent="0.3">
      <c r="A116" s="8"/>
      <c r="L116" s="34"/>
    </row>
    <row r="117" spans="1:12" x14ac:dyDescent="0.3">
      <c r="A117" s="8"/>
      <c r="L117" s="34"/>
    </row>
    <row r="118" spans="1:12" x14ac:dyDescent="0.3">
      <c r="A118" s="8"/>
      <c r="L118" s="34"/>
    </row>
    <row r="119" spans="1:12" x14ac:dyDescent="0.3">
      <c r="A119" s="8"/>
      <c r="L119" s="34"/>
    </row>
    <row r="120" spans="1:12" x14ac:dyDescent="0.3">
      <c r="A120" s="8"/>
      <c r="L120" s="34"/>
    </row>
    <row r="121" spans="1:12" x14ac:dyDescent="0.3">
      <c r="A121" s="8"/>
      <c r="L121" s="34"/>
    </row>
    <row r="122" spans="1:12" x14ac:dyDescent="0.3">
      <c r="A122" s="8"/>
      <c r="L122" s="34"/>
    </row>
    <row r="123" spans="1:12" x14ac:dyDescent="0.3">
      <c r="A123" s="8"/>
      <c r="L123" s="34"/>
    </row>
    <row r="124" spans="1:12" x14ac:dyDescent="0.3">
      <c r="A124" s="8"/>
      <c r="L124" s="34"/>
    </row>
    <row r="125" spans="1:12" x14ac:dyDescent="0.3">
      <c r="A125" s="8"/>
      <c r="L125" s="34"/>
    </row>
    <row r="126" spans="1:12" x14ac:dyDescent="0.3">
      <c r="A126" s="8"/>
      <c r="L126" s="34"/>
    </row>
    <row r="127" spans="1:12" x14ac:dyDescent="0.3">
      <c r="A127" s="8"/>
      <c r="L127" s="34"/>
    </row>
    <row r="128" spans="1:12" x14ac:dyDescent="0.3">
      <c r="A128" s="8"/>
      <c r="L128" s="34"/>
    </row>
    <row r="129" spans="1:12" x14ac:dyDescent="0.3">
      <c r="A129" s="8"/>
      <c r="L129" s="34"/>
    </row>
    <row r="130" spans="1:12" x14ac:dyDescent="0.3">
      <c r="A130" s="8"/>
      <c r="L130" s="34"/>
    </row>
    <row r="131" spans="1:12" x14ac:dyDescent="0.3">
      <c r="A131" s="8"/>
      <c r="L131" s="34"/>
    </row>
    <row r="132" spans="1:12" x14ac:dyDescent="0.3">
      <c r="A132" s="8"/>
      <c r="L132" s="34"/>
    </row>
    <row r="133" spans="1:12" x14ac:dyDescent="0.3">
      <c r="A133" s="8"/>
      <c r="L133" s="34"/>
    </row>
    <row r="134" spans="1:12" x14ac:dyDescent="0.3">
      <c r="A134" s="8"/>
      <c r="L134" s="34"/>
    </row>
    <row r="135" spans="1:12" x14ac:dyDescent="0.3">
      <c r="A135" s="8"/>
      <c r="L135" s="34"/>
    </row>
    <row r="136" spans="1:12" x14ac:dyDescent="0.3">
      <c r="A136" s="8"/>
      <c r="L136" s="34"/>
    </row>
    <row r="137" spans="1:12" x14ac:dyDescent="0.3">
      <c r="A137" s="8"/>
      <c r="L137" s="34"/>
    </row>
    <row r="138" spans="1:12" x14ac:dyDescent="0.3">
      <c r="A138" s="8"/>
      <c r="L138" s="34"/>
    </row>
    <row r="139" spans="1:12" x14ac:dyDescent="0.3">
      <c r="A139" s="8"/>
      <c r="L139" s="34"/>
    </row>
    <row r="140" spans="1:12" x14ac:dyDescent="0.3">
      <c r="A140" s="8"/>
      <c r="L140" s="34"/>
    </row>
    <row r="141" spans="1:12" x14ac:dyDescent="0.3">
      <c r="A141" s="8"/>
      <c r="L141" s="34"/>
    </row>
    <row r="142" spans="1:12" x14ac:dyDescent="0.3">
      <c r="A142" s="8"/>
      <c r="L142" s="34"/>
    </row>
    <row r="143" spans="1:12" x14ac:dyDescent="0.3">
      <c r="A143" s="8"/>
      <c r="L143" s="34"/>
    </row>
    <row r="144" spans="1:12" x14ac:dyDescent="0.3">
      <c r="A144" s="8"/>
      <c r="L144" s="34"/>
    </row>
    <row r="145" spans="1:12" x14ac:dyDescent="0.3">
      <c r="A145" s="8"/>
      <c r="L145" s="34"/>
    </row>
    <row r="146" spans="1:12" x14ac:dyDescent="0.3">
      <c r="A146" s="8"/>
      <c r="L146" s="34"/>
    </row>
    <row r="147" spans="1:12" x14ac:dyDescent="0.3">
      <c r="A147" s="8"/>
      <c r="L147" s="34"/>
    </row>
    <row r="148" spans="1:12" x14ac:dyDescent="0.3">
      <c r="A148" s="8"/>
      <c r="L148" s="34"/>
    </row>
    <row r="149" spans="1:12" x14ac:dyDescent="0.3">
      <c r="A149" s="8"/>
      <c r="L149" s="34"/>
    </row>
    <row r="150" spans="1:12" x14ac:dyDescent="0.3">
      <c r="A150" s="8"/>
      <c r="L150" s="34"/>
    </row>
    <row r="151" spans="1:12" x14ac:dyDescent="0.3">
      <c r="A151" s="8"/>
      <c r="L151" s="34"/>
    </row>
    <row r="152" spans="1:12" x14ac:dyDescent="0.3">
      <c r="A152" s="8"/>
      <c r="L152" s="34"/>
    </row>
    <row r="153" spans="1:12" x14ac:dyDescent="0.3">
      <c r="A153" s="8"/>
      <c r="L153" s="34"/>
    </row>
    <row r="154" spans="1:12" x14ac:dyDescent="0.3">
      <c r="A154" s="8"/>
      <c r="L154" s="34"/>
    </row>
    <row r="155" spans="1:12" x14ac:dyDescent="0.3">
      <c r="A155" s="8"/>
      <c r="L155" s="34"/>
    </row>
    <row r="156" spans="1:12" x14ac:dyDescent="0.3">
      <c r="A156" s="8"/>
      <c r="L156" s="34"/>
    </row>
    <row r="157" spans="1:12" x14ac:dyDescent="0.3">
      <c r="A157" s="8"/>
      <c r="L157" s="34"/>
    </row>
    <row r="158" spans="1:12" x14ac:dyDescent="0.3">
      <c r="A158" s="8"/>
      <c r="L158" s="34"/>
    </row>
    <row r="159" spans="1:12" x14ac:dyDescent="0.3">
      <c r="A159" s="8"/>
      <c r="L159" s="34"/>
    </row>
    <row r="160" spans="1:12" x14ac:dyDescent="0.3">
      <c r="A160" s="8"/>
      <c r="L160" s="34"/>
    </row>
    <row r="161" spans="1:12" x14ac:dyDescent="0.3">
      <c r="A161" s="8"/>
      <c r="L161" s="34"/>
    </row>
    <row r="162" spans="1:12" x14ac:dyDescent="0.3">
      <c r="A162" s="8"/>
      <c r="L162" s="34"/>
    </row>
    <row r="163" spans="1:12" x14ac:dyDescent="0.3">
      <c r="A163" s="8"/>
      <c r="L163" s="34"/>
    </row>
    <row r="164" spans="1:12" x14ac:dyDescent="0.3">
      <c r="A164" s="8"/>
      <c r="L164" s="34"/>
    </row>
    <row r="165" spans="1:12" x14ac:dyDescent="0.3">
      <c r="A165" s="8"/>
      <c r="L165" s="34"/>
    </row>
    <row r="166" spans="1:12" x14ac:dyDescent="0.3">
      <c r="A166" s="8"/>
      <c r="L166" s="34"/>
    </row>
    <row r="167" spans="1:12" x14ac:dyDescent="0.3">
      <c r="A167" s="8"/>
      <c r="L167" s="34"/>
    </row>
    <row r="168" spans="1:12" x14ac:dyDescent="0.3">
      <c r="A168" s="8"/>
      <c r="L168" s="34"/>
    </row>
    <row r="169" spans="1:12" x14ac:dyDescent="0.3">
      <c r="A169" s="8"/>
      <c r="L169" s="34"/>
    </row>
    <row r="170" spans="1:12" x14ac:dyDescent="0.3">
      <c r="A170" s="8"/>
      <c r="L170" s="34"/>
    </row>
    <row r="171" spans="1:12" x14ac:dyDescent="0.3">
      <c r="A171" s="8"/>
      <c r="L171" s="34"/>
    </row>
    <row r="172" spans="1:12" x14ac:dyDescent="0.3">
      <c r="A172" s="8"/>
      <c r="L172" s="34"/>
    </row>
    <row r="173" spans="1:12" x14ac:dyDescent="0.3">
      <c r="A173" s="8"/>
      <c r="L173" s="34"/>
    </row>
    <row r="174" spans="1:12" x14ac:dyDescent="0.3">
      <c r="A174" s="8"/>
      <c r="L174" s="34"/>
    </row>
    <row r="175" spans="1:12" x14ac:dyDescent="0.3">
      <c r="A175" s="8"/>
      <c r="L175" s="34"/>
    </row>
    <row r="176" spans="1:12" x14ac:dyDescent="0.3">
      <c r="A176" s="8"/>
      <c r="L176" s="34"/>
    </row>
    <row r="177" spans="1:12" x14ac:dyDescent="0.3">
      <c r="A177" s="8"/>
      <c r="L177" s="34"/>
    </row>
    <row r="178" spans="1:12" x14ac:dyDescent="0.3">
      <c r="A178" s="8"/>
      <c r="L178" s="34"/>
    </row>
    <row r="179" spans="1:12" x14ac:dyDescent="0.3">
      <c r="A179" s="8"/>
      <c r="L179" s="34"/>
    </row>
    <row r="180" spans="1:12" x14ac:dyDescent="0.3">
      <c r="A180" s="8"/>
      <c r="L180" s="34"/>
    </row>
    <row r="181" spans="1:12" x14ac:dyDescent="0.3">
      <c r="A181" s="8"/>
      <c r="L181" s="34"/>
    </row>
    <row r="182" spans="1:12" x14ac:dyDescent="0.3">
      <c r="A182" s="8"/>
      <c r="L182" s="34"/>
    </row>
    <row r="183" spans="1:12" x14ac:dyDescent="0.3">
      <c r="A183" s="8"/>
      <c r="L183" s="34"/>
    </row>
    <row r="184" spans="1:12" x14ac:dyDescent="0.3">
      <c r="A184" s="8"/>
      <c r="L184" s="34"/>
    </row>
    <row r="185" spans="1:12" x14ac:dyDescent="0.3">
      <c r="A185" s="8"/>
      <c r="L185" s="34"/>
    </row>
    <row r="186" spans="1:12" x14ac:dyDescent="0.3">
      <c r="A186" s="8"/>
      <c r="L186" s="34"/>
    </row>
    <row r="187" spans="1:12" x14ac:dyDescent="0.3">
      <c r="A187" s="8"/>
      <c r="L187" s="34"/>
    </row>
    <row r="188" spans="1:12" x14ac:dyDescent="0.3">
      <c r="A188" s="8"/>
      <c r="L188" s="34"/>
    </row>
    <row r="189" spans="1:12" x14ac:dyDescent="0.3">
      <c r="A189" s="8"/>
      <c r="L189" s="34"/>
    </row>
    <row r="190" spans="1:12" x14ac:dyDescent="0.3">
      <c r="A190" s="8"/>
      <c r="L190" s="34"/>
    </row>
    <row r="191" spans="1:12" x14ac:dyDescent="0.3">
      <c r="A191" s="8"/>
      <c r="L191" s="34"/>
    </row>
    <row r="192" spans="1:12" x14ac:dyDescent="0.3">
      <c r="A192" s="8"/>
      <c r="L192" s="34"/>
    </row>
    <row r="193" spans="1:12" x14ac:dyDescent="0.3">
      <c r="A193" s="8"/>
      <c r="L193" s="34"/>
    </row>
    <row r="194" spans="1:12" x14ac:dyDescent="0.3">
      <c r="A194" s="8"/>
      <c r="L194" s="34"/>
    </row>
    <row r="195" spans="1:12" x14ac:dyDescent="0.3">
      <c r="A195" s="8"/>
      <c r="L195" s="34"/>
    </row>
    <row r="196" spans="1:12" x14ac:dyDescent="0.3">
      <c r="A196" s="8"/>
      <c r="L196" s="34"/>
    </row>
    <row r="197" spans="1:12" x14ac:dyDescent="0.3">
      <c r="A197" s="8"/>
      <c r="L197" s="34"/>
    </row>
    <row r="198" spans="1:12" x14ac:dyDescent="0.3">
      <c r="A198" s="8"/>
      <c r="L198" s="34"/>
    </row>
    <row r="199" spans="1:12" x14ac:dyDescent="0.3">
      <c r="A199" s="8"/>
      <c r="L199" s="34"/>
    </row>
    <row r="200" spans="1:12" x14ac:dyDescent="0.3">
      <c r="A200" s="8"/>
      <c r="L200" s="34"/>
    </row>
    <row r="201" spans="1:12" x14ac:dyDescent="0.3">
      <c r="A201" s="8"/>
      <c r="L201" s="34"/>
    </row>
    <row r="202" spans="1:12" x14ac:dyDescent="0.3">
      <c r="A202" s="8"/>
      <c r="L202" s="34"/>
    </row>
    <row r="203" spans="1:12" x14ac:dyDescent="0.3">
      <c r="A203" s="8"/>
      <c r="L203" s="34"/>
    </row>
    <row r="204" spans="1:12" x14ac:dyDescent="0.3">
      <c r="A204" s="8"/>
      <c r="L204" s="34"/>
    </row>
    <row r="205" spans="1:12" x14ac:dyDescent="0.3">
      <c r="A205" s="8"/>
      <c r="L205" s="34"/>
    </row>
    <row r="206" spans="1:12" x14ac:dyDescent="0.3">
      <c r="A206" s="8"/>
      <c r="L206" s="34"/>
    </row>
    <row r="207" spans="1:12" x14ac:dyDescent="0.3">
      <c r="A207" s="8"/>
      <c r="L207" s="34"/>
    </row>
    <row r="208" spans="1:12" x14ac:dyDescent="0.3">
      <c r="A208" s="8"/>
      <c r="L208" s="34"/>
    </row>
    <row r="209" spans="1:12" x14ac:dyDescent="0.3">
      <c r="A209" s="8"/>
      <c r="L209" s="34"/>
    </row>
    <row r="210" spans="1:12" x14ac:dyDescent="0.3">
      <c r="A210" s="8"/>
      <c r="L210" s="34"/>
    </row>
    <row r="211" spans="1:12" x14ac:dyDescent="0.3">
      <c r="A211" s="8"/>
      <c r="L211" s="34"/>
    </row>
    <row r="212" spans="1:12" x14ac:dyDescent="0.3">
      <c r="A212" s="8"/>
      <c r="L212" s="34"/>
    </row>
    <row r="213" spans="1:12" x14ac:dyDescent="0.3">
      <c r="A213" s="8"/>
      <c r="L213" s="34"/>
    </row>
    <row r="214" spans="1:12" x14ac:dyDescent="0.3">
      <c r="A214" s="8"/>
      <c r="L214" s="34"/>
    </row>
    <row r="215" spans="1:12" x14ac:dyDescent="0.3">
      <c r="A215" s="8"/>
      <c r="L215" s="34"/>
    </row>
    <row r="216" spans="1:12" x14ac:dyDescent="0.3">
      <c r="A216" s="8"/>
      <c r="L216" s="34"/>
    </row>
    <row r="217" spans="1:12" x14ac:dyDescent="0.3">
      <c r="A217" s="8"/>
      <c r="L217" s="34"/>
    </row>
    <row r="218" spans="1:12" x14ac:dyDescent="0.3">
      <c r="A218" s="8"/>
      <c r="L218" s="34"/>
    </row>
    <row r="219" spans="1:12" x14ac:dyDescent="0.3">
      <c r="A219" s="8"/>
      <c r="L219" s="34"/>
    </row>
    <row r="220" spans="1:12" x14ac:dyDescent="0.3">
      <c r="A220" s="8"/>
      <c r="L220" s="34"/>
    </row>
    <row r="221" spans="1:12" x14ac:dyDescent="0.3">
      <c r="A221" s="8"/>
      <c r="L221" s="34"/>
    </row>
    <row r="222" spans="1:12" x14ac:dyDescent="0.3">
      <c r="A222" s="8"/>
      <c r="L222" s="34"/>
    </row>
    <row r="223" spans="1:12" x14ac:dyDescent="0.3">
      <c r="A223" s="8"/>
      <c r="L223" s="34"/>
    </row>
    <row r="224" spans="1:12" x14ac:dyDescent="0.3">
      <c r="A224" s="8"/>
      <c r="L224" s="34"/>
    </row>
    <row r="225" spans="1:12" x14ac:dyDescent="0.3">
      <c r="A225" s="8"/>
      <c r="L225" s="34"/>
    </row>
    <row r="226" spans="1:12" x14ac:dyDescent="0.3">
      <c r="A226" s="8"/>
      <c r="L226" s="34"/>
    </row>
    <row r="227" spans="1:12" x14ac:dyDescent="0.3">
      <c r="A227" s="8"/>
      <c r="L227" s="34"/>
    </row>
    <row r="228" spans="1:12" x14ac:dyDescent="0.3">
      <c r="A228" s="8"/>
      <c r="L228" s="34"/>
    </row>
    <row r="229" spans="1:12" x14ac:dyDescent="0.3">
      <c r="A229" s="8"/>
      <c r="L229" s="34"/>
    </row>
    <row r="230" spans="1:12" x14ac:dyDescent="0.3">
      <c r="A230" s="8"/>
      <c r="L230" s="34"/>
    </row>
    <row r="231" spans="1:12" x14ac:dyDescent="0.3">
      <c r="A231" s="8"/>
      <c r="L231" s="34"/>
    </row>
    <row r="232" spans="1:12" x14ac:dyDescent="0.3">
      <c r="A232" s="8"/>
      <c r="L232" s="34"/>
    </row>
    <row r="233" spans="1:12" x14ac:dyDescent="0.3">
      <c r="A233" s="8"/>
      <c r="L233" s="34"/>
    </row>
    <row r="234" spans="1:12" x14ac:dyDescent="0.3">
      <c r="A234" s="8"/>
      <c r="L234" s="34"/>
    </row>
    <row r="235" spans="1:12" x14ac:dyDescent="0.3">
      <c r="A235" s="8"/>
      <c r="L235" s="34"/>
    </row>
    <row r="236" spans="1:12" x14ac:dyDescent="0.3">
      <c r="A236" s="8"/>
      <c r="L236" s="34"/>
    </row>
    <row r="237" spans="1:12" x14ac:dyDescent="0.3">
      <c r="A237" s="8"/>
      <c r="L237" s="34"/>
    </row>
    <row r="238" spans="1:12" x14ac:dyDescent="0.3">
      <c r="A238" s="8"/>
      <c r="L238" s="34"/>
    </row>
    <row r="239" spans="1:12" x14ac:dyDescent="0.3">
      <c r="A239" s="8"/>
      <c r="L239" s="34"/>
    </row>
    <row r="240" spans="1:12" x14ac:dyDescent="0.3">
      <c r="A240" s="8"/>
      <c r="L240" s="34"/>
    </row>
    <row r="241" spans="1:12" x14ac:dyDescent="0.3">
      <c r="A241" s="8"/>
      <c r="L241" s="34"/>
    </row>
    <row r="242" spans="1:12" x14ac:dyDescent="0.3">
      <c r="A242" s="8"/>
      <c r="L242" s="34"/>
    </row>
    <row r="243" spans="1:12" x14ac:dyDescent="0.3">
      <c r="A243" s="8"/>
      <c r="L243" s="34"/>
    </row>
    <row r="244" spans="1:12" x14ac:dyDescent="0.3">
      <c r="A244" s="8"/>
      <c r="L244" s="34"/>
    </row>
    <row r="245" spans="1:12" x14ac:dyDescent="0.3">
      <c r="A245" s="8"/>
      <c r="L245" s="34"/>
    </row>
    <row r="246" spans="1:12" x14ac:dyDescent="0.3">
      <c r="A246" s="8"/>
      <c r="L246" s="34"/>
    </row>
    <row r="247" spans="1:12" x14ac:dyDescent="0.3">
      <c r="A247" s="8"/>
      <c r="L247" s="34"/>
    </row>
    <row r="248" spans="1:12" x14ac:dyDescent="0.3">
      <c r="A248" s="8"/>
      <c r="L248" s="34"/>
    </row>
    <row r="249" spans="1:12" x14ac:dyDescent="0.3">
      <c r="A249" s="8"/>
      <c r="L249" s="34"/>
    </row>
    <row r="250" spans="1:12" x14ac:dyDescent="0.3">
      <c r="A250" s="8"/>
      <c r="L250" s="34"/>
    </row>
    <row r="251" spans="1:12" x14ac:dyDescent="0.3">
      <c r="A251" s="8"/>
      <c r="L251" s="34"/>
    </row>
    <row r="252" spans="1:12" x14ac:dyDescent="0.3">
      <c r="A252" s="8"/>
      <c r="L252" s="34"/>
    </row>
    <row r="253" spans="1:12" x14ac:dyDescent="0.3">
      <c r="A253" s="8"/>
      <c r="L253" s="34"/>
    </row>
    <row r="254" spans="1:12" x14ac:dyDescent="0.3">
      <c r="A254" s="8"/>
      <c r="L254" s="34"/>
    </row>
    <row r="255" spans="1:12" x14ac:dyDescent="0.3">
      <c r="A255" s="8"/>
      <c r="L255" s="34"/>
    </row>
    <row r="256" spans="1:12" x14ac:dyDescent="0.3">
      <c r="A256" s="8"/>
      <c r="L256" s="34"/>
    </row>
    <row r="257" spans="1:12" x14ac:dyDescent="0.3">
      <c r="A257" s="8"/>
      <c r="L257" s="34"/>
    </row>
    <row r="258" spans="1:12" x14ac:dyDescent="0.3">
      <c r="A258" s="8"/>
      <c r="L258" s="34"/>
    </row>
    <row r="259" spans="1:12" x14ac:dyDescent="0.3">
      <c r="A259" s="8"/>
      <c r="L259" s="34"/>
    </row>
    <row r="260" spans="1:12" x14ac:dyDescent="0.3">
      <c r="A260" s="8"/>
      <c r="L260" s="34"/>
    </row>
    <row r="261" spans="1:12" x14ac:dyDescent="0.3">
      <c r="A261" s="8"/>
      <c r="L261" s="34"/>
    </row>
    <row r="262" spans="1:12" x14ac:dyDescent="0.3">
      <c r="A262" s="8"/>
      <c r="L262" s="34"/>
    </row>
    <row r="263" spans="1:12" x14ac:dyDescent="0.3">
      <c r="A263" s="8"/>
      <c r="L263" s="34"/>
    </row>
    <row r="264" spans="1:12" x14ac:dyDescent="0.3">
      <c r="A264" s="8"/>
      <c r="L264" s="34"/>
    </row>
    <row r="265" spans="1:12" x14ac:dyDescent="0.3">
      <c r="A265" s="8"/>
      <c r="L265" s="34"/>
    </row>
    <row r="266" spans="1:12" x14ac:dyDescent="0.3">
      <c r="A266" s="8"/>
      <c r="L266" s="34"/>
    </row>
    <row r="267" spans="1:12" x14ac:dyDescent="0.3">
      <c r="A267" s="8"/>
      <c r="L267" s="34"/>
    </row>
    <row r="268" spans="1:12" x14ac:dyDescent="0.3">
      <c r="A268" s="8"/>
      <c r="L268" s="34"/>
    </row>
    <row r="269" spans="1:12" x14ac:dyDescent="0.3">
      <c r="A269" s="8"/>
      <c r="L269" s="34"/>
    </row>
    <row r="270" spans="1:12" x14ac:dyDescent="0.3">
      <c r="A270" s="8"/>
      <c r="L270" s="34"/>
    </row>
    <row r="271" spans="1:12" x14ac:dyDescent="0.3">
      <c r="A271" s="8"/>
      <c r="L271" s="34"/>
    </row>
    <row r="272" spans="1:12" x14ac:dyDescent="0.3">
      <c r="A272" s="8"/>
      <c r="L272" s="34"/>
    </row>
    <row r="273" spans="1:12" x14ac:dyDescent="0.3">
      <c r="A273" s="8"/>
      <c r="L273" s="34"/>
    </row>
    <row r="274" spans="1:12" x14ac:dyDescent="0.3">
      <c r="A274" s="8"/>
      <c r="L274" s="34"/>
    </row>
    <row r="275" spans="1:12" x14ac:dyDescent="0.3">
      <c r="A275" s="8"/>
      <c r="L275" s="34"/>
    </row>
    <row r="276" spans="1:12" x14ac:dyDescent="0.3">
      <c r="A276" s="8"/>
      <c r="L276" s="34"/>
    </row>
    <row r="277" spans="1:12" x14ac:dyDescent="0.3">
      <c r="A277" s="8"/>
      <c r="L277" s="34"/>
    </row>
    <row r="278" spans="1:12" x14ac:dyDescent="0.3">
      <c r="A278" s="8"/>
      <c r="L278" s="34"/>
    </row>
    <row r="279" spans="1:12" x14ac:dyDescent="0.3">
      <c r="A279" s="8"/>
      <c r="L279" s="34"/>
    </row>
    <row r="280" spans="1:12" x14ac:dyDescent="0.3">
      <c r="A280" s="8"/>
      <c r="L280" s="34"/>
    </row>
    <row r="281" spans="1:12" x14ac:dyDescent="0.3">
      <c r="A281" s="8"/>
      <c r="L281" s="34"/>
    </row>
    <row r="282" spans="1:12" x14ac:dyDescent="0.3">
      <c r="A282" s="8"/>
      <c r="L282" s="34"/>
    </row>
    <row r="283" spans="1:12" x14ac:dyDescent="0.3">
      <c r="A283" s="8"/>
      <c r="L283" s="34"/>
    </row>
    <row r="284" spans="1:12" x14ac:dyDescent="0.3">
      <c r="A284" s="8"/>
      <c r="L284" s="34"/>
    </row>
    <row r="285" spans="1:12" x14ac:dyDescent="0.3">
      <c r="A285" s="8"/>
      <c r="L285" s="34"/>
    </row>
    <row r="286" spans="1:12" x14ac:dyDescent="0.3">
      <c r="A286" s="8"/>
      <c r="L286" s="34"/>
    </row>
    <row r="287" spans="1:12" x14ac:dyDescent="0.3">
      <c r="A287" s="8"/>
      <c r="L287" s="34"/>
    </row>
    <row r="288" spans="1:12" x14ac:dyDescent="0.3">
      <c r="A288" s="8"/>
      <c r="L288" s="34"/>
    </row>
    <row r="289" spans="1:12" x14ac:dyDescent="0.3">
      <c r="A289" s="8"/>
      <c r="L289" s="34"/>
    </row>
    <row r="290" spans="1:12" x14ac:dyDescent="0.3">
      <c r="A290" s="8"/>
      <c r="L290" s="34"/>
    </row>
    <row r="291" spans="1:12" x14ac:dyDescent="0.3">
      <c r="A291" s="8"/>
      <c r="L291" s="34"/>
    </row>
    <row r="292" spans="1:12" x14ac:dyDescent="0.3">
      <c r="A292" s="8"/>
      <c r="L292" s="34"/>
    </row>
    <row r="293" spans="1:12" x14ac:dyDescent="0.3">
      <c r="A293" s="8"/>
      <c r="L293" s="34"/>
    </row>
    <row r="294" spans="1:12" x14ac:dyDescent="0.3">
      <c r="A294" s="8"/>
      <c r="L294" s="34"/>
    </row>
    <row r="295" spans="1:12" x14ac:dyDescent="0.3">
      <c r="A295" s="8"/>
      <c r="L295" s="34"/>
    </row>
    <row r="296" spans="1:12" x14ac:dyDescent="0.3">
      <c r="A296" s="8"/>
      <c r="L296" s="34"/>
    </row>
    <row r="297" spans="1:12" x14ac:dyDescent="0.3">
      <c r="A297" s="8"/>
      <c r="L297" s="34"/>
    </row>
    <row r="298" spans="1:12" x14ac:dyDescent="0.3">
      <c r="A298" s="8"/>
      <c r="L298" s="34"/>
    </row>
    <row r="299" spans="1:12" x14ac:dyDescent="0.3">
      <c r="A299" s="8"/>
      <c r="L299" s="34"/>
    </row>
    <row r="300" spans="1:12" x14ac:dyDescent="0.3">
      <c r="A300" s="8"/>
      <c r="L300" s="34"/>
    </row>
    <row r="301" spans="1:12" x14ac:dyDescent="0.3">
      <c r="A301" s="8"/>
      <c r="L301" s="34"/>
    </row>
    <row r="302" spans="1:12" x14ac:dyDescent="0.3">
      <c r="A302" s="8"/>
      <c r="L302" s="34"/>
    </row>
    <row r="303" spans="1:12" x14ac:dyDescent="0.3">
      <c r="A303" s="8"/>
      <c r="L303" s="34"/>
    </row>
    <row r="304" spans="1:12" x14ac:dyDescent="0.3">
      <c r="A304" s="8"/>
      <c r="L304" s="34"/>
    </row>
    <row r="305" spans="1:12" x14ac:dyDescent="0.3">
      <c r="A305" s="8"/>
      <c r="L305" s="34"/>
    </row>
    <row r="306" spans="1:12" x14ac:dyDescent="0.3">
      <c r="A306" s="8"/>
      <c r="L306" s="34"/>
    </row>
    <row r="307" spans="1:12" x14ac:dyDescent="0.3">
      <c r="A307" s="8"/>
      <c r="L307" s="34"/>
    </row>
    <row r="308" spans="1:12" x14ac:dyDescent="0.3">
      <c r="A308" s="8"/>
      <c r="L308" s="34"/>
    </row>
    <row r="309" spans="1:12" x14ac:dyDescent="0.3">
      <c r="A309" s="8"/>
      <c r="L309" s="34"/>
    </row>
    <row r="310" spans="1:12" x14ac:dyDescent="0.3">
      <c r="A310" s="8"/>
      <c r="L310" s="34"/>
    </row>
    <row r="311" spans="1:12" x14ac:dyDescent="0.3">
      <c r="A311" s="8"/>
      <c r="L311" s="34"/>
    </row>
    <row r="312" spans="1:12" x14ac:dyDescent="0.3">
      <c r="A312" s="8"/>
      <c r="L312" s="34"/>
    </row>
    <row r="313" spans="1:12" x14ac:dyDescent="0.3">
      <c r="A313" s="8"/>
      <c r="L313" s="34"/>
    </row>
    <row r="314" spans="1:12" x14ac:dyDescent="0.3">
      <c r="A314" s="8"/>
      <c r="L314" s="34"/>
    </row>
    <row r="315" spans="1:12" x14ac:dyDescent="0.3">
      <c r="A315" s="8"/>
      <c r="L315" s="34"/>
    </row>
    <row r="316" spans="1:12" x14ac:dyDescent="0.3">
      <c r="A316" s="8"/>
      <c r="L316" s="34"/>
    </row>
    <row r="317" spans="1:12" x14ac:dyDescent="0.3">
      <c r="A317" s="8"/>
      <c r="L317" s="34"/>
    </row>
    <row r="318" spans="1:12" x14ac:dyDescent="0.3">
      <c r="A318" s="8"/>
      <c r="L318" s="34"/>
    </row>
    <row r="319" spans="1:12" x14ac:dyDescent="0.3">
      <c r="A319" s="8"/>
      <c r="L319" s="34"/>
    </row>
    <row r="320" spans="1:12" x14ac:dyDescent="0.3">
      <c r="A320" s="8"/>
      <c r="L320" s="34"/>
    </row>
    <row r="321" spans="1:12" x14ac:dyDescent="0.3">
      <c r="A321" s="8"/>
      <c r="L321" s="34"/>
    </row>
    <row r="322" spans="1:12" x14ac:dyDescent="0.3">
      <c r="A322" s="8"/>
      <c r="L322" s="34"/>
    </row>
    <row r="323" spans="1:12" x14ac:dyDescent="0.3">
      <c r="A323" s="8"/>
      <c r="L323" s="34"/>
    </row>
    <row r="324" spans="1:12" x14ac:dyDescent="0.3">
      <c r="A324" s="8"/>
      <c r="L324" s="34"/>
    </row>
    <row r="325" spans="1:12" x14ac:dyDescent="0.3">
      <c r="A325" s="8"/>
      <c r="L325" s="34"/>
    </row>
    <row r="326" spans="1:12" x14ac:dyDescent="0.3">
      <c r="A326" s="8"/>
      <c r="L326" s="34"/>
    </row>
    <row r="327" spans="1:12" x14ac:dyDescent="0.3">
      <c r="A327" s="8"/>
      <c r="L327" s="34"/>
    </row>
    <row r="328" spans="1:12" x14ac:dyDescent="0.3">
      <c r="A328" s="8"/>
      <c r="L328" s="34"/>
    </row>
    <row r="329" spans="1:12" x14ac:dyDescent="0.3">
      <c r="A329" s="8"/>
      <c r="L329" s="34"/>
    </row>
    <row r="330" spans="1:12" x14ac:dyDescent="0.3">
      <c r="A330" s="8"/>
      <c r="L330" s="34"/>
    </row>
    <row r="331" spans="1:12" x14ac:dyDescent="0.3">
      <c r="A331" s="8"/>
      <c r="L331" s="34"/>
    </row>
    <row r="332" spans="1:12" x14ac:dyDescent="0.3">
      <c r="A332" s="8"/>
      <c r="L332" s="34"/>
    </row>
    <row r="333" spans="1:12" x14ac:dyDescent="0.3">
      <c r="A333" s="8"/>
      <c r="L333" s="34"/>
    </row>
    <row r="334" spans="1:12" x14ac:dyDescent="0.3">
      <c r="A334" s="8"/>
      <c r="L334" s="34"/>
    </row>
    <row r="335" spans="1:12" x14ac:dyDescent="0.3">
      <c r="A335" s="8"/>
      <c r="L335" s="34"/>
    </row>
    <row r="336" spans="1:12" x14ac:dyDescent="0.3">
      <c r="A336" s="8"/>
      <c r="L336" s="34"/>
    </row>
    <row r="337" spans="1:13" x14ac:dyDescent="0.3">
      <c r="A337" s="8"/>
      <c r="L337" s="34"/>
    </row>
    <row r="338" spans="1:13" x14ac:dyDescent="0.3">
      <c r="A338" s="8"/>
      <c r="L338" s="34"/>
    </row>
    <row r="339" spans="1:13" x14ac:dyDescent="0.3">
      <c r="A339" s="8"/>
      <c r="L339" s="34"/>
    </row>
    <row r="340" spans="1:13" x14ac:dyDescent="0.3">
      <c r="A340" s="8"/>
      <c r="L340" s="34"/>
    </row>
    <row r="341" spans="1:13" x14ac:dyDescent="0.3">
      <c r="A341" s="8"/>
      <c r="L341" s="34"/>
    </row>
    <row r="342" spans="1:13" x14ac:dyDescent="0.3">
      <c r="A342" s="8"/>
      <c r="L342" s="34"/>
    </row>
    <row r="343" spans="1:13" x14ac:dyDescent="0.3">
      <c r="A343" s="8"/>
      <c r="L343" s="34"/>
    </row>
    <row r="344" spans="1:13" x14ac:dyDescent="0.3">
      <c r="A344" s="8"/>
      <c r="L344" s="34"/>
    </row>
    <row r="345" spans="1:13" x14ac:dyDescent="0.3">
      <c r="A345" s="8"/>
      <c r="L345" s="34"/>
    </row>
    <row r="346" spans="1:13" x14ac:dyDescent="0.3">
      <c r="A346" s="8"/>
      <c r="L346" s="34"/>
    </row>
    <row r="347" spans="1:13" x14ac:dyDescent="0.3">
      <c r="A347" s="8"/>
      <c r="L347" s="34"/>
    </row>
    <row r="348" spans="1:13" x14ac:dyDescent="0.3">
      <c r="A348" s="8"/>
      <c r="L348" s="35"/>
      <c r="M348" s="36"/>
    </row>
    <row r="349" spans="1:13" x14ac:dyDescent="0.3">
      <c r="A349" s="8"/>
    </row>
    <row r="350" spans="1:13" x14ac:dyDescent="0.3">
      <c r="A350" s="8"/>
    </row>
    <row r="351" spans="1:13" x14ac:dyDescent="0.3">
      <c r="A351" s="8"/>
    </row>
    <row r="352" spans="1:13" x14ac:dyDescent="0.3">
      <c r="A352" s="8"/>
    </row>
    <row r="353" spans="1:1" x14ac:dyDescent="0.3">
      <c r="A353" s="9"/>
    </row>
  </sheetData>
  <phoneticPr fontId="3" type="noConversion"/>
  <pageMargins left="0.7" right="0.7" top="0.75" bottom="0.75" header="0.3" footer="0.3"/>
  <legacy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1F9BD-990C-43F1-AD6A-F3AE9BD382E4}">
  <sheetPr>
    <tabColor rgb="FF92D050"/>
  </sheetPr>
  <dimension ref="A2:AE353"/>
  <sheetViews>
    <sheetView topLeftCell="A31" workbookViewId="0">
      <selection activeCell="D52" sqref="D52:D58"/>
    </sheetView>
  </sheetViews>
  <sheetFormatPr defaultRowHeight="13.5" x14ac:dyDescent="0.3"/>
  <cols>
    <col min="1" max="1" width="21.46484375" customWidth="1"/>
    <col min="2" max="2" width="11.86328125" customWidth="1"/>
    <col min="3" max="3" width="9.73046875" customWidth="1"/>
    <col min="4" max="6" width="11.59765625" customWidth="1"/>
    <col min="7" max="7" width="12.73046875" customWidth="1"/>
    <col min="12" max="12" width="11.59765625" customWidth="1"/>
    <col min="16" max="16" width="11.59765625" customWidth="1"/>
    <col min="19" max="19" width="11.73046875" customWidth="1"/>
    <col min="20" max="20" width="12.265625" customWidth="1"/>
    <col min="21" max="21" width="13.1328125" customWidth="1"/>
  </cols>
  <sheetData>
    <row r="2" spans="1:22" x14ac:dyDescent="0.3">
      <c r="A2" s="8" t="s">
        <v>847</v>
      </c>
      <c r="S2" t="s">
        <v>838</v>
      </c>
    </row>
    <row r="3" spans="1:22" x14ac:dyDescent="0.3">
      <c r="A3" s="8"/>
      <c r="B3" t="s">
        <v>880</v>
      </c>
      <c r="C3" t="s">
        <v>919</v>
      </c>
      <c r="D3" t="s">
        <v>920</v>
      </c>
      <c r="E3" t="s">
        <v>1131</v>
      </c>
      <c r="F3" t="s">
        <v>1132</v>
      </c>
      <c r="G3" t="s">
        <v>921</v>
      </c>
      <c r="H3" t="s">
        <v>836</v>
      </c>
      <c r="I3" t="s">
        <v>849</v>
      </c>
      <c r="J3" t="s">
        <v>848</v>
      </c>
      <c r="S3" t="s">
        <v>835</v>
      </c>
      <c r="T3" t="s">
        <v>798</v>
      </c>
      <c r="U3" t="s">
        <v>833</v>
      </c>
      <c r="V3" t="s">
        <v>839</v>
      </c>
    </row>
    <row r="4" spans="1:22" hidden="1" x14ac:dyDescent="0.3">
      <c r="A4" s="8">
        <v>2017</v>
      </c>
      <c r="B4" s="57">
        <f>PV销量预计!$E$41/100</f>
        <v>169.74770000000001</v>
      </c>
      <c r="C4" s="57" t="e">
        <f>#REF!/100</f>
        <v>#REF!</v>
      </c>
      <c r="D4" s="57"/>
      <c r="E4" s="57"/>
      <c r="F4" s="57"/>
      <c r="G4" s="57">
        <v>9.8000000000000007</v>
      </c>
      <c r="H4" s="58" t="e">
        <f>SUM(B4:G4)</f>
        <v>#REF!</v>
      </c>
      <c r="I4" s="58" t="e">
        <f>SUM(B4:D4)</f>
        <v>#REF!</v>
      </c>
      <c r="J4" s="14">
        <f>D4/(B4+D4)</f>
        <v>0</v>
      </c>
      <c r="K4" s="14"/>
      <c r="S4" s="53">
        <v>0.04</v>
      </c>
      <c r="T4" s="53">
        <v>0.06</v>
      </c>
      <c r="U4" s="53">
        <v>0.125</v>
      </c>
      <c r="V4" s="52" t="e">
        <f>((H4+O5)-H5)/H4</f>
        <v>#REF!</v>
      </c>
    </row>
    <row r="5" spans="1:22" hidden="1" x14ac:dyDescent="0.3">
      <c r="A5" s="8">
        <v>2018</v>
      </c>
      <c r="B5" s="57">
        <f>PV销量预计!$E$42/100</f>
        <v>189.05419999999998</v>
      </c>
      <c r="C5" s="57" t="e">
        <f>#REF!/100</f>
        <v>#REF!</v>
      </c>
      <c r="D5" s="57"/>
      <c r="E5" s="57"/>
      <c r="F5" s="57"/>
      <c r="G5" s="57">
        <f>G4*(1-U$4)+N5</f>
        <v>8.5750000000000011</v>
      </c>
      <c r="H5">
        <v>231</v>
      </c>
      <c r="I5" s="58" t="e">
        <f t="shared" ref="I5:I6" si="0">SUM(B5:D5)</f>
        <v>#REF!</v>
      </c>
      <c r="J5" s="14">
        <f t="shared" ref="J5:J6" si="1">D5/(B5+D5)</f>
        <v>0</v>
      </c>
      <c r="K5" s="14"/>
      <c r="L5" s="55"/>
      <c r="M5" s="51"/>
      <c r="N5" s="19"/>
      <c r="O5" s="19"/>
    </row>
    <row r="6" spans="1:22" hidden="1" x14ac:dyDescent="0.3">
      <c r="A6" s="8">
        <v>2019</v>
      </c>
      <c r="B6" s="57">
        <f>PV销量预计!$E$43/100</f>
        <v>224.90771980651999</v>
      </c>
      <c r="C6" s="57" t="e">
        <f>#REF!/100</f>
        <v>#REF!</v>
      </c>
      <c r="D6" s="57"/>
      <c r="E6" s="57"/>
      <c r="F6" s="57"/>
      <c r="G6" s="57">
        <f>G5*(1-U$4)+N6</f>
        <v>7.5031250000000007</v>
      </c>
      <c r="H6" s="19" t="e">
        <f>SUM(B6:G6)</f>
        <v>#REF!</v>
      </c>
      <c r="I6" s="58" t="e">
        <f t="shared" si="0"/>
        <v>#REF!</v>
      </c>
      <c r="J6" s="14">
        <f t="shared" si="1"/>
        <v>0</v>
      </c>
      <c r="K6" s="14"/>
      <c r="L6" s="55"/>
      <c r="M6" s="51"/>
      <c r="N6" s="51"/>
      <c r="O6" s="19"/>
      <c r="S6" t="s">
        <v>840</v>
      </c>
      <c r="U6" t="s">
        <v>841</v>
      </c>
      <c r="V6" s="9">
        <v>0.66559999999999997</v>
      </c>
    </row>
    <row r="7" spans="1:22" x14ac:dyDescent="0.3">
      <c r="A7" s="8">
        <v>2020</v>
      </c>
      <c r="B7" s="89">
        <f>PVKT_H!B7</f>
        <v>243.47643229281414</v>
      </c>
      <c r="C7" s="89">
        <f>PVKT_H!C7</f>
        <v>1.3888999999999998</v>
      </c>
      <c r="D7" s="89">
        <f>预测总结L!D24/1000000</f>
        <v>17.51819311231656</v>
      </c>
      <c r="E7" s="89">
        <f>预测总结L!D22/1000000</f>
        <v>0.78664900000000004</v>
      </c>
      <c r="F7" s="89">
        <f>预测总结L!D23/1000000</f>
        <v>1.565674</v>
      </c>
      <c r="G7" s="89">
        <f>(预测总结L!$D$25+预测总结L!$D$26)/1000000</f>
        <v>7.7388265952129629</v>
      </c>
      <c r="H7" s="19">
        <f>SUM(B7:G7)</f>
        <v>272.47467500034367</v>
      </c>
      <c r="I7" s="19">
        <f>B7+C7+D7</f>
        <v>262.38352540513068</v>
      </c>
      <c r="J7" s="14">
        <f>D7/(B7+D7+C7)</f>
        <v>6.6765598508015195E-2</v>
      </c>
      <c r="K7" s="14"/>
      <c r="L7" s="108"/>
      <c r="M7" s="108"/>
      <c r="N7" s="108"/>
      <c r="O7" s="89"/>
      <c r="U7" t="s">
        <v>842</v>
      </c>
      <c r="V7" s="9">
        <v>1.895</v>
      </c>
    </row>
    <row r="8" spans="1:22" x14ac:dyDescent="0.3">
      <c r="A8" s="8">
        <v>2025</v>
      </c>
      <c r="B8" s="89">
        <f>PVKT_H!B8</f>
        <v>325.20737334816681</v>
      </c>
      <c r="C8" s="89">
        <f>PVKT_H!C8</f>
        <v>1.3888999999999998</v>
      </c>
      <c r="D8" s="89">
        <f>预测总结L!E24/1000000</f>
        <v>21.001820662082459</v>
      </c>
      <c r="E8" s="89">
        <f>预测总结L!E22/1000000</f>
        <v>0.78664900000000004</v>
      </c>
      <c r="F8" s="89">
        <f>预测总结L!E23/1000000</f>
        <v>1.565674</v>
      </c>
      <c r="G8" s="89">
        <f>(预测总结L!$E$25+预测总结L!$E$26)/1000000</f>
        <v>8.1375777117904793</v>
      </c>
      <c r="H8" s="19">
        <f t="shared" ref="H8:H13" si="2">SUM(B8:G8)</f>
        <v>358.08799472203975</v>
      </c>
      <c r="I8" s="19">
        <f t="shared" ref="I8:I13" si="3">B8+C8+D8</f>
        <v>347.59809401024927</v>
      </c>
      <c r="J8" s="14">
        <f t="shared" ref="J8:J13" si="4">D8/(B8+D8+C8)</f>
        <v>6.0419838382264543E-2</v>
      </c>
      <c r="L8" s="34"/>
      <c r="U8" t="s">
        <v>843</v>
      </c>
      <c r="V8" s="9">
        <v>0.17699999999999999</v>
      </c>
    </row>
    <row r="9" spans="1:22" x14ac:dyDescent="0.3">
      <c r="A9" s="8">
        <v>2030</v>
      </c>
      <c r="B9" s="89">
        <f>PVKT_H!B9</f>
        <v>378.2727361658242</v>
      </c>
      <c r="C9" s="89">
        <f>PVKT_H!C9</f>
        <v>1.3888999999999998</v>
      </c>
      <c r="D9" s="89">
        <f>预测总结L!F24/1000000</f>
        <v>24.340012726726741</v>
      </c>
      <c r="E9" s="89">
        <f>预测总结L!F22/1000000</f>
        <v>0.78664900000000004</v>
      </c>
      <c r="F9" s="89">
        <f>预测总结L!F23/1000000</f>
        <v>1.565674</v>
      </c>
      <c r="G9" s="89">
        <f>(预测总结L!$F$25+预测总结L!$F$26)/1000000</f>
        <v>8.4971475893931849</v>
      </c>
      <c r="H9" s="19">
        <f t="shared" si="2"/>
        <v>414.85111948194412</v>
      </c>
      <c r="I9" s="19">
        <f t="shared" si="3"/>
        <v>404.00164889255092</v>
      </c>
      <c r="J9" s="14">
        <f t="shared" si="4"/>
        <v>6.0247310359865039E-2</v>
      </c>
      <c r="L9" s="34"/>
      <c r="U9" t="s">
        <v>844</v>
      </c>
      <c r="V9" s="9">
        <v>1.1479999999999999</v>
      </c>
    </row>
    <row r="10" spans="1:22" x14ac:dyDescent="0.3">
      <c r="A10" s="8">
        <v>2035</v>
      </c>
      <c r="B10" s="89">
        <f>PVKT_H!B10</f>
        <v>406.03235084255806</v>
      </c>
      <c r="C10" s="89">
        <f>PVKT_H!C10</f>
        <v>1.3888999999999998</v>
      </c>
      <c r="D10" s="89">
        <f>预测总结L!G24/1000000</f>
        <v>27.394680164443294</v>
      </c>
      <c r="E10" s="89">
        <f>预测总结L!G22/1000000</f>
        <v>0.78664900000000004</v>
      </c>
      <c r="F10" s="89">
        <f>预测总结L!G23/1000000</f>
        <v>1.565674</v>
      </c>
      <c r="G10" s="89">
        <f>(预测总结L!$G$25+预测总结L!$G$26)/1000000</f>
        <v>8.8113178866813318</v>
      </c>
      <c r="H10" s="19">
        <f t="shared" si="2"/>
        <v>445.97957189368265</v>
      </c>
      <c r="I10" s="19">
        <f t="shared" si="3"/>
        <v>434.81593100700132</v>
      </c>
      <c r="J10" s="14">
        <f t="shared" si="4"/>
        <v>6.3002935750305314E-2</v>
      </c>
      <c r="L10" s="34"/>
      <c r="U10" t="s">
        <v>845</v>
      </c>
      <c r="V10">
        <f>4.4-SUM(V6:V9)</f>
        <v>0.51440000000000019</v>
      </c>
    </row>
    <row r="11" spans="1:22" x14ac:dyDescent="0.3">
      <c r="A11" s="8">
        <v>2040</v>
      </c>
      <c r="B11" s="89">
        <f>PVKT_H!B11</f>
        <v>418.6411834546218</v>
      </c>
      <c r="C11" s="89">
        <f>PVKT_H!C11</f>
        <v>1.3888999999999998</v>
      </c>
      <c r="D11" s="89">
        <f>预测总结L!H24/1000000</f>
        <v>30.4637988747075</v>
      </c>
      <c r="E11" s="89">
        <f>预测总结L!H22/1000000</f>
        <v>0.78664900000000004</v>
      </c>
      <c r="F11" s="89">
        <f>预测总结L!H23/1000000</f>
        <v>1.565674</v>
      </c>
      <c r="G11" s="89">
        <f>(预测总结L!$H$25+预测总结L!$H$26)/1000000</f>
        <v>9.1138288108061598</v>
      </c>
      <c r="H11" s="19">
        <f t="shared" si="2"/>
        <v>461.96003414013546</v>
      </c>
      <c r="I11" s="19">
        <f t="shared" si="3"/>
        <v>450.49388232932927</v>
      </c>
      <c r="J11" s="14">
        <f t="shared" si="4"/>
        <v>6.7623113364361359E-2</v>
      </c>
      <c r="L11" s="34"/>
      <c r="U11" t="s">
        <v>846</v>
      </c>
      <c r="V11" s="9">
        <f>SUM(V6:V10)</f>
        <v>4.4000000000000004</v>
      </c>
    </row>
    <row r="12" spans="1:22" x14ac:dyDescent="0.3">
      <c r="A12" s="8">
        <v>2045</v>
      </c>
      <c r="B12" s="89">
        <f>PVKT_H!B12</f>
        <v>419.18599656193766</v>
      </c>
      <c r="C12" s="89">
        <f>PVKT_H!C12</f>
        <v>1.3888999999999998</v>
      </c>
      <c r="D12" s="89">
        <f>预测总结L!I24/1000000</f>
        <v>33.151839058533504</v>
      </c>
      <c r="E12" s="89">
        <f>预测总结L!I22/1000000</f>
        <v>0.78664900000000004</v>
      </c>
      <c r="F12" s="89">
        <f>预测总结L!I23/1000000</f>
        <v>1.565674</v>
      </c>
      <c r="G12" s="89">
        <f>(预测总结L!$I$25+预测总结L!$I$26)/1000000</f>
        <v>9.3725915012250471</v>
      </c>
      <c r="H12" s="19">
        <f t="shared" si="2"/>
        <v>465.45165012169616</v>
      </c>
      <c r="I12" s="19">
        <f t="shared" si="3"/>
        <v>453.72673562047112</v>
      </c>
      <c r="J12" s="14">
        <f t="shared" si="4"/>
        <v>7.3065650436486579E-2</v>
      </c>
      <c r="L12" s="34"/>
      <c r="M12">
        <v>1.3</v>
      </c>
    </row>
    <row r="13" spans="1:22" x14ac:dyDescent="0.3">
      <c r="A13" s="8">
        <v>2050</v>
      </c>
      <c r="B13" s="89">
        <f>PVKT_H!B13</f>
        <v>412.52259589258369</v>
      </c>
      <c r="C13" s="89">
        <f>PVKT_H!C13</f>
        <v>1.3888999999999998</v>
      </c>
      <c r="D13" s="89">
        <f>预测总结L!J24/1000000</f>
        <v>35.83719652592108</v>
      </c>
      <c r="E13" s="89">
        <f>预测总结L!J22/1000000</f>
        <v>0.78664900000000004</v>
      </c>
      <c r="F13" s="89">
        <f>预测总结L!J23/1000000</f>
        <v>1.565674</v>
      </c>
      <c r="G13" s="89">
        <f>(预测总结L!$J$25+预测总结L!$J$26)/1000000</f>
        <v>9.6230819924335265</v>
      </c>
      <c r="H13" s="19">
        <f t="shared" si="2"/>
        <v>461.72409741093827</v>
      </c>
      <c r="I13" s="19">
        <f t="shared" si="3"/>
        <v>449.74869241850473</v>
      </c>
      <c r="J13" s="14">
        <f t="shared" si="4"/>
        <v>7.9682714213593506E-2</v>
      </c>
      <c r="L13" s="34"/>
    </row>
    <row r="14" spans="1:22" x14ac:dyDescent="0.3">
      <c r="A14" s="8"/>
      <c r="J14" s="14"/>
      <c r="L14" s="34"/>
    </row>
    <row r="15" spans="1:22" x14ac:dyDescent="0.3">
      <c r="A15" s="8" t="s">
        <v>851</v>
      </c>
      <c r="B15" t="s">
        <v>835</v>
      </c>
      <c r="C15" t="s">
        <v>919</v>
      </c>
      <c r="D15" t="s">
        <v>798</v>
      </c>
      <c r="E15" t="s">
        <v>948</v>
      </c>
      <c r="F15" t="s">
        <v>949</v>
      </c>
      <c r="G15" t="s">
        <v>922</v>
      </c>
      <c r="I15" t="s">
        <v>835</v>
      </c>
      <c r="J15" t="s">
        <v>925</v>
      </c>
      <c r="K15" s="14" t="s">
        <v>798</v>
      </c>
      <c r="L15" s="14" t="s">
        <v>948</v>
      </c>
      <c r="M15" s="14" t="s">
        <v>949</v>
      </c>
      <c r="N15" t="s">
        <v>827</v>
      </c>
      <c r="O15" s="50" t="s">
        <v>872</v>
      </c>
      <c r="R15" s="19"/>
    </row>
    <row r="16" spans="1:22" x14ac:dyDescent="0.3">
      <c r="A16" s="8">
        <v>2020</v>
      </c>
      <c r="B16" s="86">
        <f>BAU!B16*(1-I16)</f>
        <v>11880</v>
      </c>
      <c r="C16" s="86">
        <f>BAU!C16*(1-J16)</f>
        <v>96442</v>
      </c>
      <c r="D16" s="85">
        <f>BAU!D16*(1-K16)</f>
        <v>32746</v>
      </c>
      <c r="E16" s="116">
        <f>BAU!E16*(1-L16)</f>
        <v>44479</v>
      </c>
      <c r="F16" s="85">
        <f>BAU!F16*(1-M16)</f>
        <v>114800</v>
      </c>
      <c r="G16" s="109">
        <f>BAU!G16*(1-N16)</f>
        <v>65000</v>
      </c>
      <c r="H16" s="86"/>
      <c r="I16" s="86"/>
      <c r="J16" s="86"/>
      <c r="K16" s="87"/>
      <c r="L16" s="87"/>
      <c r="M16" s="87"/>
      <c r="N16" s="86"/>
      <c r="R16" s="19"/>
    </row>
    <row r="17" spans="1:31" x14ac:dyDescent="0.3">
      <c r="A17" s="8">
        <v>2025</v>
      </c>
      <c r="B17">
        <f>BAU!B17*(1-I17)</f>
        <v>10692</v>
      </c>
      <c r="C17">
        <f>BAU!C17*(1-J17)</f>
        <v>86797.8</v>
      </c>
      <c r="D17">
        <f>BAU!D17*(1-K17)</f>
        <v>32746</v>
      </c>
      <c r="E17">
        <f>BAU!E17*(1-L17)</f>
        <v>44479</v>
      </c>
      <c r="F17">
        <f>BAU!F17*(1-M17)</f>
        <v>103320</v>
      </c>
      <c r="G17">
        <f>BAU!G17*(1-N17)</f>
        <v>65755.502999999997</v>
      </c>
      <c r="I17" s="88">
        <f>PVKT_H!I17</f>
        <v>0.1</v>
      </c>
      <c r="J17" s="88">
        <f>PVKT_H!J17</f>
        <v>0.1</v>
      </c>
      <c r="K17" s="91">
        <f>[1]乐观预测H输入!J60</f>
        <v>0</v>
      </c>
      <c r="L17" s="91">
        <f>[1]乐观预测H输入!K60</f>
        <v>0</v>
      </c>
      <c r="M17" s="91">
        <f>[1]乐观预测H输入!L60</f>
        <v>0.1</v>
      </c>
      <c r="N17" s="91">
        <f>[1]乐观预测H输入!M60</f>
        <v>0.1</v>
      </c>
      <c r="R17" s="19"/>
    </row>
    <row r="18" spans="1:31" x14ac:dyDescent="0.3">
      <c r="A18" s="8">
        <v>2030</v>
      </c>
      <c r="B18">
        <f>BAU!B18*(1-I18)</f>
        <v>9504</v>
      </c>
      <c r="C18">
        <f>BAU!C18*(1-J18)</f>
        <v>77153.600000000006</v>
      </c>
      <c r="D18">
        <f>BAU!D18*(1-K18)</f>
        <v>31108.699999999997</v>
      </c>
      <c r="E18">
        <f>BAU!E18*(1-L18)</f>
        <v>44479</v>
      </c>
      <c r="F18">
        <f>BAU!F18*(1-M18)</f>
        <v>91840</v>
      </c>
      <c r="G18">
        <f>BAU!G18*(1-N18)</f>
        <v>63470.432000000001</v>
      </c>
      <c r="I18" s="88">
        <f>PVKT_H!I18</f>
        <v>0.2</v>
      </c>
      <c r="J18" s="88">
        <f>PVKT_H!J18</f>
        <v>0.2</v>
      </c>
      <c r="K18" s="91">
        <f>[1]乐观预测H输入!J61</f>
        <v>0.05</v>
      </c>
      <c r="L18" s="91">
        <f>[1]乐观预测H输入!K61</f>
        <v>0</v>
      </c>
      <c r="M18" s="91">
        <f>[1]乐观预测H输入!L61</f>
        <v>0.2</v>
      </c>
      <c r="N18" s="91">
        <f>[1]乐观预测H输入!M61</f>
        <v>0.2</v>
      </c>
      <c r="R18" s="19"/>
    </row>
    <row r="19" spans="1:31" x14ac:dyDescent="0.3">
      <c r="A19" s="8">
        <v>2035</v>
      </c>
      <c r="B19">
        <f>BAU!B19*(1-I19)</f>
        <v>8316</v>
      </c>
      <c r="C19">
        <f>BAU!C19*(1-J19)</f>
        <v>67509.399999999994</v>
      </c>
      <c r="D19">
        <f>BAU!D19*(1-K19)</f>
        <v>29471.4</v>
      </c>
      <c r="E19">
        <f>BAU!E19*(1-L19)</f>
        <v>44479</v>
      </c>
      <c r="F19">
        <f>BAU!F19*(1-M19)</f>
        <v>86100</v>
      </c>
      <c r="G19">
        <f>BAU!G19*(1-N19)</f>
        <v>63957.735000000001</v>
      </c>
      <c r="I19" s="88">
        <f>PVKT_H!I19</f>
        <v>0.3</v>
      </c>
      <c r="J19" s="88">
        <f>PVKT_H!J19</f>
        <v>0.3</v>
      </c>
      <c r="K19" s="91">
        <f>[1]乐观预测H输入!J62</f>
        <v>0.1</v>
      </c>
      <c r="L19" s="91">
        <f>[1]乐观预测H输入!K62</f>
        <v>0</v>
      </c>
      <c r="M19" s="91">
        <f>[1]乐观预测H输入!L62</f>
        <v>0.25</v>
      </c>
      <c r="N19" s="91">
        <f>[1]乐观预测H输入!M62</f>
        <v>0.25</v>
      </c>
      <c r="R19" s="19"/>
    </row>
    <row r="20" spans="1:31" x14ac:dyDescent="0.3">
      <c r="A20" s="8">
        <v>2040</v>
      </c>
      <c r="B20">
        <f>BAU!B20*(1-I20)</f>
        <v>7722</v>
      </c>
      <c r="C20">
        <f>BAU!C20*(1-J20)</f>
        <v>62687.3</v>
      </c>
      <c r="D20">
        <f>BAU!D20*(1-K20)</f>
        <v>27834.1</v>
      </c>
      <c r="E20">
        <f>BAU!E20*(1-L20)</f>
        <v>44479</v>
      </c>
      <c r="F20">
        <f>BAU!F20*(1-M20)</f>
        <v>74620</v>
      </c>
      <c r="G20">
        <f>BAU!G20*(1-N20)</f>
        <v>58932.737500000003</v>
      </c>
      <c r="I20" s="88">
        <f>PVKT_H!I20</f>
        <v>0.35</v>
      </c>
      <c r="J20" s="88">
        <f>PVKT_H!J20</f>
        <v>0.35</v>
      </c>
      <c r="K20" s="91">
        <f>[1]乐观预测H输入!J63</f>
        <v>0.15</v>
      </c>
      <c r="L20" s="91">
        <f>[1]乐观预测H输入!K63</f>
        <v>0</v>
      </c>
      <c r="M20" s="91">
        <f>[1]乐观预测H输入!L63</f>
        <v>0.35</v>
      </c>
      <c r="N20" s="91">
        <f>[1]乐观预测H输入!M63</f>
        <v>0.35</v>
      </c>
      <c r="R20" s="19"/>
    </row>
    <row r="21" spans="1:31" x14ac:dyDescent="0.3">
      <c r="A21" s="8">
        <v>2045</v>
      </c>
      <c r="B21">
        <f>BAU!B21*(1-I21)</f>
        <v>7128</v>
      </c>
      <c r="C21">
        <f>BAU!C21*(1-J21)</f>
        <v>57865.2</v>
      </c>
      <c r="D21">
        <f>BAU!D21*(1-K21)</f>
        <v>26196.800000000003</v>
      </c>
      <c r="E21">
        <f>BAU!E21*(1-L21)</f>
        <v>44479</v>
      </c>
      <c r="F21">
        <f>BAU!F21*(1-M21)</f>
        <v>63140.000000000007</v>
      </c>
      <c r="G21">
        <f>BAU!G21*(1-N21)</f>
        <v>52012.658500000005</v>
      </c>
      <c r="I21" s="88">
        <f>PVKT_H!I21</f>
        <v>0.4</v>
      </c>
      <c r="J21" s="88">
        <f>PVKT_H!J21</f>
        <v>0.4</v>
      </c>
      <c r="K21" s="91">
        <f>[1]乐观预测H输入!J64</f>
        <v>0.2</v>
      </c>
      <c r="L21" s="91">
        <f>[1]乐观预测H输入!K64</f>
        <v>0</v>
      </c>
      <c r="M21" s="91">
        <f>[1]乐观预测H输入!L64</f>
        <v>0.45</v>
      </c>
      <c r="N21" s="91">
        <f>[1]乐观预测H输入!M64</f>
        <v>0.45</v>
      </c>
      <c r="O21" s="34"/>
      <c r="R21" s="19"/>
    </row>
    <row r="22" spans="1:31" x14ac:dyDescent="0.3">
      <c r="A22" s="8">
        <v>2050</v>
      </c>
      <c r="B22">
        <f>BAU!B22*(1-I22)</f>
        <v>5940</v>
      </c>
      <c r="C22">
        <f>BAU!C22*(1-J22)</f>
        <v>48221</v>
      </c>
      <c r="D22">
        <f>BAU!D22*(1-K22)</f>
        <v>22922.199999999997</v>
      </c>
      <c r="E22">
        <f>BAU!E22*(1-L22)</f>
        <v>44479</v>
      </c>
      <c r="F22">
        <f>BAU!F22*(1-M22)</f>
        <v>45920</v>
      </c>
      <c r="G22">
        <f>BAU!G22*(1-N22)</f>
        <v>38697.824000000001</v>
      </c>
      <c r="I22" s="88">
        <f>PVKT_H!I22</f>
        <v>0.5</v>
      </c>
      <c r="J22" s="88">
        <f>PVKT_H!J22</f>
        <v>0.5</v>
      </c>
      <c r="K22" s="91">
        <f>[1]乐观预测H输入!J65</f>
        <v>0.3</v>
      </c>
      <c r="L22" s="91">
        <f>[1]乐观预测H输入!K65</f>
        <v>0</v>
      </c>
      <c r="M22" s="91">
        <f>[1]乐观预测H输入!L65</f>
        <v>0.6</v>
      </c>
      <c r="N22" s="91">
        <f>[1]乐观预测H输入!M65</f>
        <v>0.6</v>
      </c>
      <c r="O22" s="34"/>
    </row>
    <row r="23" spans="1:31" ht="13.9" thickBot="1" x14ac:dyDescent="0.35">
      <c r="A23" s="8"/>
      <c r="J23" s="14"/>
      <c r="L23" s="34"/>
    </row>
    <row r="24" spans="1:31" x14ac:dyDescent="0.3">
      <c r="A24" s="65"/>
      <c r="B24" s="66"/>
      <c r="C24" s="67"/>
      <c r="D24" s="67" t="s">
        <v>835</v>
      </c>
      <c r="E24" s="67"/>
      <c r="F24" s="68"/>
      <c r="G24" s="96"/>
      <c r="H24" s="96"/>
      <c r="I24" s="96" t="s">
        <v>919</v>
      </c>
      <c r="J24" s="96"/>
      <c r="K24" s="96"/>
      <c r="L24" s="66"/>
      <c r="M24" s="67"/>
      <c r="N24" s="77" t="s">
        <v>798</v>
      </c>
      <c r="O24" s="67"/>
      <c r="P24" s="68"/>
      <c r="Q24" s="66"/>
      <c r="R24" s="67"/>
      <c r="S24" s="67" t="s">
        <v>948</v>
      </c>
      <c r="T24" s="67"/>
      <c r="U24" s="68"/>
      <c r="V24" s="66"/>
      <c r="W24" s="67"/>
      <c r="X24" s="67" t="s">
        <v>949</v>
      </c>
      <c r="Y24" s="67"/>
      <c r="Z24" s="68"/>
      <c r="AA24" s="66"/>
      <c r="AB24" s="67"/>
      <c r="AC24" s="67" t="s">
        <v>827</v>
      </c>
      <c r="AD24" s="67"/>
      <c r="AE24" s="68"/>
    </row>
    <row r="25" spans="1:31" x14ac:dyDescent="0.3">
      <c r="A25" s="65" t="s">
        <v>852</v>
      </c>
      <c r="B25" s="69" t="s">
        <v>864</v>
      </c>
      <c r="C25" s="4" t="s">
        <v>853</v>
      </c>
      <c r="D25" s="4" t="s">
        <v>854</v>
      </c>
      <c r="E25" s="4" t="s">
        <v>855</v>
      </c>
      <c r="F25" s="70" t="s">
        <v>861</v>
      </c>
      <c r="G25" s="69" t="s">
        <v>864</v>
      </c>
      <c r="H25" s="4" t="s">
        <v>853</v>
      </c>
      <c r="I25" s="4" t="s">
        <v>854</v>
      </c>
      <c r="J25" s="4" t="s">
        <v>855</v>
      </c>
      <c r="K25" s="70" t="s">
        <v>861</v>
      </c>
      <c r="L25" s="69" t="s">
        <v>864</v>
      </c>
      <c r="M25" s="4" t="s">
        <v>853</v>
      </c>
      <c r="N25" s="4" t="s">
        <v>854</v>
      </c>
      <c r="O25" s="4" t="s">
        <v>855</v>
      </c>
      <c r="P25" s="70" t="s">
        <v>861</v>
      </c>
      <c r="Q25" s="69" t="s">
        <v>864</v>
      </c>
      <c r="R25" s="4" t="s">
        <v>853</v>
      </c>
      <c r="S25" s="4" t="s">
        <v>854</v>
      </c>
      <c r="T25" s="4" t="s">
        <v>855</v>
      </c>
      <c r="U25" s="70" t="s">
        <v>861</v>
      </c>
      <c r="V25" s="69" t="s">
        <v>864</v>
      </c>
      <c r="W25" s="4" t="s">
        <v>853</v>
      </c>
      <c r="X25" s="4" t="s">
        <v>854</v>
      </c>
      <c r="Y25" s="4" t="s">
        <v>855</v>
      </c>
      <c r="Z25" s="70" t="s">
        <v>861</v>
      </c>
      <c r="AA25" s="69" t="s">
        <v>864</v>
      </c>
      <c r="AB25" s="4" t="s">
        <v>853</v>
      </c>
      <c r="AC25" s="4" t="s">
        <v>854</v>
      </c>
      <c r="AD25" s="4" t="s">
        <v>855</v>
      </c>
      <c r="AE25" s="70" t="s">
        <v>861</v>
      </c>
    </row>
    <row r="26" spans="1:31" x14ac:dyDescent="0.3">
      <c r="A26" s="65">
        <v>2020</v>
      </c>
      <c r="B26" s="71">
        <v>1</v>
      </c>
      <c r="C26" s="63">
        <v>0</v>
      </c>
      <c r="D26" s="63">
        <v>0</v>
      </c>
      <c r="E26" s="63">
        <v>0</v>
      </c>
      <c r="F26" s="72">
        <v>0</v>
      </c>
      <c r="G26" s="71">
        <v>1</v>
      </c>
      <c r="H26" s="63">
        <v>0</v>
      </c>
      <c r="I26" s="63">
        <v>0</v>
      </c>
      <c r="J26" s="63">
        <v>0</v>
      </c>
      <c r="K26" s="72">
        <v>0</v>
      </c>
      <c r="L26" s="71">
        <v>1</v>
      </c>
      <c r="M26" s="63">
        <v>0</v>
      </c>
      <c r="N26" s="63">
        <v>0</v>
      </c>
      <c r="O26" s="63">
        <v>0</v>
      </c>
      <c r="P26" s="72">
        <v>0</v>
      </c>
      <c r="Q26" s="71">
        <v>1</v>
      </c>
      <c r="R26" s="63">
        <v>0</v>
      </c>
      <c r="S26" s="63">
        <v>0</v>
      </c>
      <c r="T26" s="63">
        <v>0</v>
      </c>
      <c r="U26" s="72">
        <v>0</v>
      </c>
      <c r="V26" s="71">
        <v>1</v>
      </c>
      <c r="W26" s="63">
        <v>0</v>
      </c>
      <c r="X26" s="63">
        <v>0</v>
      </c>
      <c r="Y26" s="63">
        <v>0</v>
      </c>
      <c r="Z26" s="72">
        <v>0</v>
      </c>
      <c r="AA26" s="71">
        <v>1</v>
      </c>
      <c r="AB26" s="63">
        <v>0</v>
      </c>
      <c r="AC26" s="63">
        <v>0</v>
      </c>
      <c r="AD26" s="63">
        <v>0</v>
      </c>
      <c r="AE26" s="72">
        <v>0</v>
      </c>
    </row>
    <row r="27" spans="1:31" x14ac:dyDescent="0.3">
      <c r="A27" s="65">
        <v>2025</v>
      </c>
      <c r="B27" s="71">
        <f>1-0.475</f>
        <v>0.52500000000000002</v>
      </c>
      <c r="C27" s="63">
        <v>0.47499999999999998</v>
      </c>
      <c r="D27" s="63">
        <v>0</v>
      </c>
      <c r="E27" s="63">
        <v>0</v>
      </c>
      <c r="F27" s="72">
        <v>0</v>
      </c>
      <c r="G27" s="71">
        <f>1-0.475</f>
        <v>0.52500000000000002</v>
      </c>
      <c r="H27" s="63">
        <v>0.47499999999999998</v>
      </c>
      <c r="I27" s="63">
        <v>0</v>
      </c>
      <c r="J27" s="63">
        <v>0</v>
      </c>
      <c r="K27" s="72">
        <v>0</v>
      </c>
      <c r="L27" s="71">
        <f>1-M27</f>
        <v>0.46599999999999997</v>
      </c>
      <c r="M27" s="63">
        <v>0.53400000000000003</v>
      </c>
      <c r="N27" s="63">
        <v>0</v>
      </c>
      <c r="O27" s="63">
        <v>0</v>
      </c>
      <c r="P27" s="72">
        <v>0</v>
      </c>
      <c r="Q27" s="71">
        <f>1-R27</f>
        <v>0.12</v>
      </c>
      <c r="R27" s="63">
        <v>0.88</v>
      </c>
      <c r="S27" s="63">
        <v>0</v>
      </c>
      <c r="T27" s="63">
        <v>0</v>
      </c>
      <c r="U27" s="72">
        <v>0</v>
      </c>
      <c r="V27" s="71">
        <f>1-W27</f>
        <v>0.12</v>
      </c>
      <c r="W27" s="63">
        <v>0.88</v>
      </c>
      <c r="X27" s="63">
        <v>0</v>
      </c>
      <c r="Y27" s="63">
        <v>0</v>
      </c>
      <c r="Z27" s="72">
        <v>0</v>
      </c>
      <c r="AA27" s="71">
        <f>1-AB27</f>
        <v>0.12</v>
      </c>
      <c r="AB27" s="63">
        <v>0.88</v>
      </c>
      <c r="AC27" s="63">
        <v>0</v>
      </c>
      <c r="AD27" s="63">
        <v>0</v>
      </c>
      <c r="AE27" s="72">
        <v>0</v>
      </c>
    </row>
    <row r="28" spans="1:31" x14ac:dyDescent="0.3">
      <c r="A28" s="65">
        <v>2030</v>
      </c>
      <c r="B28" s="71">
        <f>1-C28-D28</f>
        <v>0.14099999999999996</v>
      </c>
      <c r="C28" s="63">
        <v>0.40600000000000003</v>
      </c>
      <c r="D28" s="63">
        <v>0.45300000000000001</v>
      </c>
      <c r="E28" s="64">
        <v>0</v>
      </c>
      <c r="F28" s="73">
        <v>0</v>
      </c>
      <c r="G28" s="71">
        <f>1-H28-I28</f>
        <v>0.14099999999999996</v>
      </c>
      <c r="H28" s="63">
        <v>0.40600000000000003</v>
      </c>
      <c r="I28" s="63">
        <v>0.45300000000000001</v>
      </c>
      <c r="J28" s="64">
        <v>0</v>
      </c>
      <c r="K28" s="73">
        <v>0</v>
      </c>
      <c r="L28" s="71">
        <v>0</v>
      </c>
      <c r="M28" s="63">
        <f>1-N28</f>
        <v>0.46599999999999997</v>
      </c>
      <c r="N28" s="63">
        <v>0.53400000000000003</v>
      </c>
      <c r="O28" s="63">
        <v>0</v>
      </c>
      <c r="P28" s="72">
        <v>0</v>
      </c>
      <c r="Q28" s="71">
        <v>0</v>
      </c>
      <c r="R28" s="63">
        <f>1-S28</f>
        <v>0.129</v>
      </c>
      <c r="S28" s="63">
        <v>0.871</v>
      </c>
      <c r="T28" s="63">
        <v>0</v>
      </c>
      <c r="U28" s="72">
        <v>0</v>
      </c>
      <c r="V28" s="71">
        <v>0</v>
      </c>
      <c r="W28" s="63">
        <f>1-X28</f>
        <v>0.129</v>
      </c>
      <c r="X28" s="63">
        <v>0.871</v>
      </c>
      <c r="Y28" s="63">
        <v>0</v>
      </c>
      <c r="Z28" s="72">
        <v>0</v>
      </c>
      <c r="AA28" s="71">
        <v>0</v>
      </c>
      <c r="AB28" s="63">
        <f>1-AC28</f>
        <v>0.129</v>
      </c>
      <c r="AC28" s="63">
        <v>0.871</v>
      </c>
      <c r="AD28" s="63">
        <v>0</v>
      </c>
      <c r="AE28" s="72">
        <v>0</v>
      </c>
    </row>
    <row r="29" spans="1:31" x14ac:dyDescent="0.3">
      <c r="A29" s="65">
        <v>2035</v>
      </c>
      <c r="B29" s="71">
        <v>0</v>
      </c>
      <c r="C29" s="63">
        <f>1-D29-E29</f>
        <v>0.15600000000000008</v>
      </c>
      <c r="D29" s="63">
        <v>0.41799999999999998</v>
      </c>
      <c r="E29" s="63">
        <v>0.42599999999999999</v>
      </c>
      <c r="F29" s="73">
        <v>0</v>
      </c>
      <c r="G29" s="71">
        <v>0</v>
      </c>
      <c r="H29" s="63">
        <f>1-I29-J29</f>
        <v>0.15600000000000008</v>
      </c>
      <c r="I29" s="63">
        <v>0.41799999999999998</v>
      </c>
      <c r="J29" s="63">
        <v>0.42599999999999999</v>
      </c>
      <c r="K29" s="73">
        <v>0</v>
      </c>
      <c r="L29" s="78">
        <v>0</v>
      </c>
      <c r="M29" s="64">
        <v>0</v>
      </c>
      <c r="N29" s="63">
        <f>1-O29</f>
        <v>0.46599999999999997</v>
      </c>
      <c r="O29" s="63">
        <v>0.53400000000000003</v>
      </c>
      <c r="P29" s="72">
        <v>0</v>
      </c>
      <c r="Q29" s="71">
        <v>0</v>
      </c>
      <c r="R29" s="63">
        <v>0</v>
      </c>
      <c r="S29" s="63">
        <f>1-T29</f>
        <v>0.125</v>
      </c>
      <c r="T29" s="63">
        <v>0.875</v>
      </c>
      <c r="U29" s="72">
        <v>0</v>
      </c>
      <c r="V29" s="71">
        <v>0</v>
      </c>
      <c r="W29" s="63">
        <v>0</v>
      </c>
      <c r="X29" s="63">
        <f>1-Y29</f>
        <v>0.125</v>
      </c>
      <c r="Y29" s="63">
        <v>0.875</v>
      </c>
      <c r="Z29" s="72">
        <v>0</v>
      </c>
      <c r="AA29" s="71">
        <v>0</v>
      </c>
      <c r="AB29" s="63">
        <v>0</v>
      </c>
      <c r="AC29" s="63">
        <f>1-AD29</f>
        <v>0.125</v>
      </c>
      <c r="AD29" s="63">
        <v>0.875</v>
      </c>
      <c r="AE29" s="72">
        <v>0</v>
      </c>
    </row>
    <row r="30" spans="1:31" x14ac:dyDescent="0.3">
      <c r="A30" s="65">
        <v>2040</v>
      </c>
      <c r="B30" s="71">
        <v>0</v>
      </c>
      <c r="C30" s="63">
        <v>0</v>
      </c>
      <c r="D30" s="63">
        <f>1-E30-F30</f>
        <v>0.15700000000000008</v>
      </c>
      <c r="E30" s="63">
        <v>0.42199999999999999</v>
      </c>
      <c r="F30" s="72">
        <v>0.42099999999999999</v>
      </c>
      <c r="G30" s="71">
        <v>0</v>
      </c>
      <c r="H30" s="63">
        <v>0</v>
      </c>
      <c r="I30" s="63">
        <f>1-J30-K30</f>
        <v>0.15700000000000008</v>
      </c>
      <c r="J30" s="63">
        <v>0.42199999999999999</v>
      </c>
      <c r="K30" s="72">
        <v>0.42099999999999999</v>
      </c>
      <c r="L30" s="78">
        <v>0</v>
      </c>
      <c r="M30" s="64">
        <v>0</v>
      </c>
      <c r="N30" s="63">
        <v>0</v>
      </c>
      <c r="O30" s="63">
        <f>1-P30</f>
        <v>0.46599999999999997</v>
      </c>
      <c r="P30" s="72">
        <v>0.53400000000000003</v>
      </c>
      <c r="Q30" s="71">
        <v>0</v>
      </c>
      <c r="R30" s="63">
        <v>0</v>
      </c>
      <c r="S30" s="63">
        <v>0</v>
      </c>
      <c r="T30" s="63">
        <f>1-U30</f>
        <v>0.13100000000000001</v>
      </c>
      <c r="U30" s="72">
        <v>0.86899999999999999</v>
      </c>
      <c r="V30" s="71">
        <v>0</v>
      </c>
      <c r="W30" s="63">
        <v>0</v>
      </c>
      <c r="X30" s="63">
        <v>0</v>
      </c>
      <c r="Y30" s="63">
        <f>1-Z30</f>
        <v>0.13100000000000001</v>
      </c>
      <c r="Z30" s="72">
        <v>0.86899999999999999</v>
      </c>
      <c r="AA30" s="71">
        <v>0</v>
      </c>
      <c r="AB30" s="63">
        <v>0</v>
      </c>
      <c r="AC30" s="63">
        <v>0</v>
      </c>
      <c r="AD30" s="63">
        <f>1-AE30</f>
        <v>0.13100000000000001</v>
      </c>
      <c r="AE30" s="72">
        <v>0.86899999999999999</v>
      </c>
    </row>
    <row r="31" spans="1:31" x14ac:dyDescent="0.3">
      <c r="A31" s="65">
        <v>2045</v>
      </c>
      <c r="B31" s="71">
        <v>0</v>
      </c>
      <c r="C31" s="63">
        <v>0</v>
      </c>
      <c r="D31" s="63">
        <v>0</v>
      </c>
      <c r="E31" s="63">
        <v>0</v>
      </c>
      <c r="F31" s="72">
        <v>1</v>
      </c>
      <c r="G31" s="71">
        <v>0</v>
      </c>
      <c r="H31" s="63">
        <v>0</v>
      </c>
      <c r="I31" s="63">
        <v>0</v>
      </c>
      <c r="J31" s="63">
        <v>0</v>
      </c>
      <c r="K31" s="72">
        <v>1</v>
      </c>
      <c r="L31" s="78">
        <v>0</v>
      </c>
      <c r="M31" s="64">
        <v>0</v>
      </c>
      <c r="N31" s="63">
        <v>0</v>
      </c>
      <c r="O31" s="64">
        <v>0</v>
      </c>
      <c r="P31" s="72">
        <v>1</v>
      </c>
      <c r="Q31" s="71">
        <v>0</v>
      </c>
      <c r="R31" s="63">
        <v>0</v>
      </c>
      <c r="S31" s="63">
        <v>0</v>
      </c>
      <c r="T31" s="63">
        <v>0</v>
      </c>
      <c r="U31" s="72">
        <v>1</v>
      </c>
      <c r="V31" s="71">
        <v>0</v>
      </c>
      <c r="W31" s="63">
        <v>0</v>
      </c>
      <c r="X31" s="63">
        <v>0</v>
      </c>
      <c r="Y31" s="63">
        <v>0</v>
      </c>
      <c r="Z31" s="72">
        <v>1</v>
      </c>
      <c r="AA31" s="71">
        <v>0</v>
      </c>
      <c r="AB31" s="63">
        <v>0</v>
      </c>
      <c r="AC31" s="63">
        <v>0</v>
      </c>
      <c r="AD31" s="63">
        <v>0</v>
      </c>
      <c r="AE31" s="72">
        <v>1</v>
      </c>
    </row>
    <row r="32" spans="1:31" ht="13.9" thickBot="1" x14ac:dyDescent="0.35">
      <c r="A32" s="65">
        <v>2050</v>
      </c>
      <c r="B32" s="74">
        <v>0</v>
      </c>
      <c r="C32" s="75">
        <v>0</v>
      </c>
      <c r="D32" s="75">
        <v>0</v>
      </c>
      <c r="E32" s="75">
        <v>0</v>
      </c>
      <c r="F32" s="76">
        <v>1</v>
      </c>
      <c r="G32" s="74">
        <v>0</v>
      </c>
      <c r="H32" s="75">
        <v>0</v>
      </c>
      <c r="I32" s="75">
        <v>0</v>
      </c>
      <c r="J32" s="75">
        <v>0</v>
      </c>
      <c r="K32" s="76">
        <v>1</v>
      </c>
      <c r="L32" s="79">
        <v>0</v>
      </c>
      <c r="M32" s="80">
        <v>0</v>
      </c>
      <c r="N32" s="75">
        <v>0</v>
      </c>
      <c r="O32" s="80">
        <v>0</v>
      </c>
      <c r="P32" s="76">
        <v>1</v>
      </c>
      <c r="Q32" s="75">
        <v>0</v>
      </c>
      <c r="R32" s="75">
        <v>0</v>
      </c>
      <c r="S32" s="75">
        <v>0</v>
      </c>
      <c r="T32" s="75">
        <v>0</v>
      </c>
      <c r="U32" s="76">
        <v>1</v>
      </c>
      <c r="V32" s="75">
        <v>0</v>
      </c>
      <c r="W32" s="75">
        <v>0</v>
      </c>
      <c r="X32" s="75">
        <v>0</v>
      </c>
      <c r="Y32" s="75">
        <v>0</v>
      </c>
      <c r="Z32" s="76">
        <v>1</v>
      </c>
      <c r="AA32" s="75">
        <v>0</v>
      </c>
      <c r="AB32" s="75">
        <v>0</v>
      </c>
      <c r="AC32" s="75">
        <v>0</v>
      </c>
      <c r="AD32" s="75">
        <v>0</v>
      </c>
      <c r="AE32" s="76">
        <v>1</v>
      </c>
    </row>
    <row r="33" spans="1:31" x14ac:dyDescent="0.3">
      <c r="A33" s="65"/>
      <c r="B33" s="103"/>
      <c r="C33" s="103"/>
      <c r="D33" s="103"/>
      <c r="E33" s="103"/>
      <c r="F33" s="103"/>
      <c r="G33" s="103"/>
      <c r="H33" s="103"/>
      <c r="I33" s="103"/>
      <c r="J33" s="103"/>
      <c r="K33" s="103"/>
      <c r="L33" s="104"/>
      <c r="M33" s="104"/>
      <c r="N33" s="103"/>
      <c r="O33" s="104"/>
      <c r="P33" s="103"/>
      <c r="Q33" s="103"/>
      <c r="R33" s="103"/>
      <c r="S33" s="103"/>
      <c r="T33" s="103"/>
      <c r="U33" s="103"/>
      <c r="V33" s="103"/>
      <c r="W33" s="103"/>
      <c r="X33" s="103"/>
      <c r="Y33" s="103"/>
      <c r="Z33" s="103"/>
      <c r="AA33" s="103"/>
      <c r="AB33" s="103"/>
      <c r="AC33" s="103"/>
      <c r="AD33" s="103"/>
      <c r="AE33" s="103"/>
    </row>
    <row r="34" spans="1:31" x14ac:dyDescent="0.3">
      <c r="A34" s="8" t="s">
        <v>856</v>
      </c>
      <c r="B34" t="s">
        <v>835</v>
      </c>
      <c r="C34" t="s">
        <v>919</v>
      </c>
      <c r="D34" t="s">
        <v>798</v>
      </c>
      <c r="E34" t="s">
        <v>948</v>
      </c>
      <c r="F34" t="s">
        <v>949</v>
      </c>
      <c r="G34" t="s">
        <v>833</v>
      </c>
      <c r="S34" t="s">
        <v>907</v>
      </c>
      <c r="T34" t="s">
        <v>908</v>
      </c>
      <c r="U34" t="s">
        <v>924</v>
      </c>
      <c r="V34" t="s">
        <v>909</v>
      </c>
      <c r="W34" t="s">
        <v>948</v>
      </c>
      <c r="X34" t="s">
        <v>949</v>
      </c>
      <c r="Y34" t="s">
        <v>910</v>
      </c>
    </row>
    <row r="35" spans="1:31" x14ac:dyDescent="0.3">
      <c r="A35" s="60" t="s">
        <v>863</v>
      </c>
      <c r="B35" s="89">
        <f>BAU!B35</f>
        <v>9.879999999999999</v>
      </c>
      <c r="C35" s="89">
        <f>BAU!C35</f>
        <v>9.879999999999999</v>
      </c>
      <c r="D35" s="89">
        <f>PVKT_H!D35</f>
        <v>9.5</v>
      </c>
      <c r="E35" s="89">
        <f>PVKT_H!E35</f>
        <v>22</v>
      </c>
      <c r="F35" s="89">
        <f>PVKT_H!F35</f>
        <v>22</v>
      </c>
      <c r="G35" s="89">
        <f>PVKT_H!G35</f>
        <v>25</v>
      </c>
      <c r="H35" s="86"/>
      <c r="I35" s="86"/>
      <c r="J35" s="86"/>
      <c r="T35" s="92">
        <f t="shared" ref="T35:Y35" si="5">(B7)*B35/(B7-B42)</f>
        <v>10.12344327997241</v>
      </c>
      <c r="U35" s="92">
        <f t="shared" si="5"/>
        <v>10.250298284634439</v>
      </c>
      <c r="V35" s="92">
        <f t="shared" si="5"/>
        <v>9.6358082754067578</v>
      </c>
      <c r="W35" s="92">
        <f t="shared" si="5"/>
        <v>92.396601716265636</v>
      </c>
      <c r="X35" s="92">
        <f t="shared" si="5"/>
        <v>24.714105907948674</v>
      </c>
      <c r="Y35" s="92">
        <f t="shared" si="5"/>
        <v>25.09225034921613</v>
      </c>
    </row>
    <row r="36" spans="1:31" x14ac:dyDescent="0.3">
      <c r="A36" s="60" t="s">
        <v>857</v>
      </c>
      <c r="B36" s="89">
        <f>B35</f>
        <v>9.879999999999999</v>
      </c>
      <c r="C36" s="89">
        <f>C35</f>
        <v>9.879999999999999</v>
      </c>
      <c r="D36" s="89">
        <f>PVKT_H!D36</f>
        <v>9.5</v>
      </c>
      <c r="E36" s="89">
        <f>PVKT_H!E36</f>
        <v>22</v>
      </c>
      <c r="F36" s="89">
        <f>PVKT_H!F36</f>
        <v>22</v>
      </c>
      <c r="G36" s="89">
        <f>PVKT_H!G36</f>
        <v>25</v>
      </c>
      <c r="H36" s="86"/>
      <c r="I36" s="88"/>
      <c r="J36" s="86"/>
      <c r="T36" s="92">
        <f t="shared" ref="T36:Y39" si="6">(B8)*B36/(B8-B43)</f>
        <v>10.123443279972408</v>
      </c>
      <c r="U36" s="92">
        <f t="shared" si="6"/>
        <v>10.250298284634439</v>
      </c>
      <c r="V36" s="92">
        <f t="shared" si="6"/>
        <v>9.6358082754067578</v>
      </c>
      <c r="W36" s="92">
        <f>(E8)*E36/(E8-E43)</f>
        <v>92.396601716265636</v>
      </c>
      <c r="X36" s="92">
        <f t="shared" si="6"/>
        <v>24.714105907948674</v>
      </c>
      <c r="Y36" s="92">
        <f>(G8)*G36/(G8-G43)</f>
        <v>25.092250349216133</v>
      </c>
    </row>
    <row r="37" spans="1:31" x14ac:dyDescent="0.3">
      <c r="A37" s="60" t="s">
        <v>858</v>
      </c>
      <c r="B37" s="89">
        <f t="shared" ref="B37:C39" si="7">B36</f>
        <v>9.879999999999999</v>
      </c>
      <c r="C37" s="89">
        <f t="shared" si="7"/>
        <v>9.879999999999999</v>
      </c>
      <c r="D37" s="89">
        <f>PVKT_H!D37</f>
        <v>9.5</v>
      </c>
      <c r="E37" s="89">
        <f>PVKT_H!E37</f>
        <v>22</v>
      </c>
      <c r="F37" s="89">
        <f>PVKT_H!F37</f>
        <v>22</v>
      </c>
      <c r="G37" s="89">
        <f>PVKT_H!G37</f>
        <v>25</v>
      </c>
      <c r="H37" s="86"/>
      <c r="I37" s="88"/>
      <c r="J37" s="86"/>
      <c r="T37" s="92">
        <f t="shared" si="6"/>
        <v>10.12344327997241</v>
      </c>
      <c r="U37" s="92">
        <f t="shared" si="6"/>
        <v>10.250298284634439</v>
      </c>
      <c r="V37" s="92">
        <f t="shared" si="6"/>
        <v>9.6358082754067578</v>
      </c>
      <c r="W37" s="92">
        <f t="shared" si="6"/>
        <v>92.396601716265636</v>
      </c>
      <c r="X37" s="92">
        <f t="shared" si="6"/>
        <v>24.714105907948674</v>
      </c>
      <c r="Y37" s="92">
        <f t="shared" si="6"/>
        <v>25.09225034921613</v>
      </c>
    </row>
    <row r="38" spans="1:31" x14ac:dyDescent="0.3">
      <c r="A38" s="60" t="s">
        <v>859</v>
      </c>
      <c r="B38" s="89">
        <f t="shared" si="7"/>
        <v>9.879999999999999</v>
      </c>
      <c r="C38" s="89">
        <f t="shared" si="7"/>
        <v>9.879999999999999</v>
      </c>
      <c r="D38" s="89">
        <f>PVKT_H!D38</f>
        <v>9.5</v>
      </c>
      <c r="E38" s="89">
        <f>PVKT_H!E38</f>
        <v>22</v>
      </c>
      <c r="F38" s="89">
        <f>PVKT_H!F38</f>
        <v>22</v>
      </c>
      <c r="G38" s="89">
        <f>PVKT_H!G38</f>
        <v>25</v>
      </c>
      <c r="H38" s="86"/>
      <c r="I38" s="88"/>
      <c r="J38" s="86"/>
      <c r="T38" s="92">
        <f t="shared" si="6"/>
        <v>10.12344327997241</v>
      </c>
      <c r="U38" s="92">
        <f t="shared" si="6"/>
        <v>10.250298284634439</v>
      </c>
      <c r="V38" s="92">
        <f t="shared" si="6"/>
        <v>9.6358082754067578</v>
      </c>
      <c r="W38" s="92">
        <f t="shared" si="6"/>
        <v>92.396601716265636</v>
      </c>
      <c r="X38" s="92">
        <f t="shared" si="6"/>
        <v>24.714105907948674</v>
      </c>
      <c r="Y38" s="92">
        <f t="shared" si="6"/>
        <v>25.09225034921613</v>
      </c>
    </row>
    <row r="39" spans="1:31" x14ac:dyDescent="0.3">
      <c r="A39" s="60" t="s">
        <v>860</v>
      </c>
      <c r="B39" s="89">
        <f t="shared" si="7"/>
        <v>9.879999999999999</v>
      </c>
      <c r="C39" s="89">
        <f t="shared" si="7"/>
        <v>9.879999999999999</v>
      </c>
      <c r="D39" s="89">
        <f>PVKT_H!D39</f>
        <v>9.5</v>
      </c>
      <c r="E39" s="89">
        <f>PVKT_H!E39</f>
        <v>22</v>
      </c>
      <c r="F39" s="89">
        <f>PVKT_H!F39</f>
        <v>22</v>
      </c>
      <c r="G39" s="89">
        <f>PVKT_H!G39</f>
        <v>25</v>
      </c>
      <c r="H39" s="86"/>
      <c r="I39" s="88"/>
      <c r="J39" s="86"/>
      <c r="T39" s="92">
        <f t="shared" si="6"/>
        <v>10.12344327997241</v>
      </c>
      <c r="U39" s="92">
        <f t="shared" si="6"/>
        <v>10.250298284634439</v>
      </c>
      <c r="V39" s="92">
        <f t="shared" si="6"/>
        <v>9.6358082754067578</v>
      </c>
      <c r="W39" s="92">
        <f t="shared" si="6"/>
        <v>92.396601716265636</v>
      </c>
      <c r="X39" s="92">
        <f t="shared" si="6"/>
        <v>24.714105907948674</v>
      </c>
      <c r="Y39" s="92">
        <f t="shared" si="6"/>
        <v>25.092250349216133</v>
      </c>
    </row>
    <row r="40" spans="1:31" x14ac:dyDescent="0.3">
      <c r="A40" s="60"/>
      <c r="B40" s="86"/>
      <c r="C40" s="86"/>
      <c r="D40" s="86"/>
    </row>
    <row r="41" spans="1:31" x14ac:dyDescent="0.3">
      <c r="A41" s="60" t="s">
        <v>923</v>
      </c>
      <c r="B41" t="s">
        <v>835</v>
      </c>
      <c r="C41" t="s">
        <v>919</v>
      </c>
      <c r="D41" t="s">
        <v>798</v>
      </c>
      <c r="E41" t="s">
        <v>948</v>
      </c>
      <c r="F41" t="s">
        <v>949</v>
      </c>
      <c r="G41" t="s">
        <v>833</v>
      </c>
    </row>
    <row r="42" spans="1:31" x14ac:dyDescent="0.3">
      <c r="A42" s="8">
        <v>2020</v>
      </c>
      <c r="B42" s="89">
        <f>PV保有量BAU!$I$44/100</f>
        <v>5.8549941590135202</v>
      </c>
      <c r="C42" s="110">
        <f>Taxi保有量_BAU!$H$44/100</f>
        <v>5.0174860598909528E-2</v>
      </c>
      <c r="D42" s="111">
        <f>预测总结L!D14</f>
        <v>0.24690358367739815</v>
      </c>
      <c r="E42" s="111">
        <f>预测总结L!D12</f>
        <v>0.59934473037821612</v>
      </c>
      <c r="F42" s="112">
        <f>预测总结L!D13</f>
        <v>0.17194249588268201</v>
      </c>
      <c r="G42" s="112">
        <f>预测总结L!D15+预测总结L!D16</f>
        <v>2.8451392202603613E-2</v>
      </c>
      <c r="I42" s="19"/>
      <c r="J42" s="19"/>
      <c r="K42" s="19"/>
      <c r="L42" s="20"/>
      <c r="M42" s="19"/>
      <c r="N42" s="61"/>
      <c r="O42" s="54"/>
      <c r="P42" s="19"/>
      <c r="Q42" s="19"/>
    </row>
    <row r="43" spans="1:31" x14ac:dyDescent="0.3">
      <c r="A43" s="8">
        <v>2025</v>
      </c>
      <c r="B43" s="89">
        <f>PVKT_H!B43</f>
        <v>7.8204171692959461</v>
      </c>
      <c r="C43" s="110">
        <f>PVKT_H!C43</f>
        <v>5.0174860598909528E-2</v>
      </c>
      <c r="D43" s="111">
        <f>PVKT_H!D43</f>
        <v>0.29600226187553874</v>
      </c>
      <c r="E43" s="111">
        <f>PVKT_H!E43</f>
        <v>0.59934473037821612</v>
      </c>
      <c r="F43" s="111">
        <f>PVKT_H!F43</f>
        <v>0.17194249588268201</v>
      </c>
      <c r="G43" s="111">
        <f>PVKT_H!G43</f>
        <v>2.9917379877788218E-2</v>
      </c>
      <c r="H43" s="86"/>
      <c r="I43" s="19"/>
      <c r="J43" s="19"/>
      <c r="K43" s="19"/>
      <c r="M43" s="19"/>
      <c r="N43" s="61"/>
      <c r="O43" s="54"/>
      <c r="P43" s="19"/>
      <c r="Q43" s="19"/>
    </row>
    <row r="44" spans="1:31" x14ac:dyDescent="0.3">
      <c r="A44" s="8">
        <v>2030</v>
      </c>
      <c r="B44" s="89">
        <f>PVKT_H!B44</f>
        <v>9.0965053163805916</v>
      </c>
      <c r="C44" s="110">
        <f>PVKT_H!C44</f>
        <v>5.0174860598909528E-2</v>
      </c>
      <c r="D44" s="111">
        <f>PVKT_H!D44</f>
        <v>0.34305115433149902</v>
      </c>
      <c r="E44" s="111">
        <f>PVKT_H!E44</f>
        <v>0.59934473037821612</v>
      </c>
      <c r="F44" s="111">
        <f>PVKT_H!F44</f>
        <v>0.17194249588268201</v>
      </c>
      <c r="G44" s="111">
        <f>PVKT_H!G44</f>
        <v>3.1239319772170256E-2</v>
      </c>
      <c r="H44" s="86"/>
      <c r="I44" s="19"/>
      <c r="J44" s="19"/>
      <c r="K44" s="19"/>
      <c r="L44" s="20"/>
      <c r="M44" s="19"/>
      <c r="N44" s="61"/>
      <c r="O44" s="54"/>
      <c r="P44" s="19"/>
      <c r="Q44" s="19"/>
    </row>
    <row r="45" spans="1:31" x14ac:dyDescent="0.3">
      <c r="A45" s="8">
        <v>2035</v>
      </c>
      <c r="B45" s="89">
        <f>PVKT_H!B45</f>
        <v>9.7640540407403886</v>
      </c>
      <c r="C45" s="110">
        <f>PVKT_H!C45</f>
        <v>5.0174860598909528E-2</v>
      </c>
      <c r="D45" s="111">
        <f>PVKT_H!D45</f>
        <v>0.3861040155757679</v>
      </c>
      <c r="E45" s="111">
        <f>PVKT_H!E45</f>
        <v>0.59934473037821612</v>
      </c>
      <c r="F45" s="111">
        <f>PVKT_H!F45</f>
        <v>0.17194249588268201</v>
      </c>
      <c r="G45" s="111">
        <f>PVKT_H!G45</f>
        <v>3.2394350478257249E-2</v>
      </c>
      <c r="H45" s="86"/>
      <c r="I45" s="19"/>
      <c r="J45" s="19"/>
      <c r="K45" s="19"/>
      <c r="M45" s="19"/>
      <c r="N45" s="61"/>
      <c r="O45" s="54"/>
      <c r="P45" s="19"/>
      <c r="Q45" s="19"/>
    </row>
    <row r="46" spans="1:31" x14ac:dyDescent="0.3">
      <c r="A46" s="8">
        <v>2040</v>
      </c>
      <c r="B46" s="89">
        <f>PVKT_H!B46</f>
        <v>10.067264666099101</v>
      </c>
      <c r="C46" s="110">
        <f>PVKT_H!C46</f>
        <v>5.0174860598909528E-2</v>
      </c>
      <c r="D46" s="111">
        <f>PVKT_H!D46</f>
        <v>0.42936055484538099</v>
      </c>
      <c r="E46" s="111">
        <f>PVKT_H!E46</f>
        <v>0.59934473037821612</v>
      </c>
      <c r="F46" s="111">
        <f>PVKT_H!F46</f>
        <v>0.17194249588268201</v>
      </c>
      <c r="G46" s="111">
        <f>PVKT_H!G46</f>
        <v>3.3506516107239231E-2</v>
      </c>
      <c r="H46" s="86"/>
      <c r="I46" s="19"/>
      <c r="J46" s="19"/>
      <c r="K46" s="19"/>
      <c r="L46" s="20"/>
      <c r="M46" s="19"/>
      <c r="N46" s="61"/>
      <c r="O46" s="54"/>
      <c r="P46" s="19"/>
      <c r="Q46" s="19"/>
    </row>
    <row r="47" spans="1:31" x14ac:dyDescent="0.3">
      <c r="A47" s="8">
        <v>2045</v>
      </c>
      <c r="B47" s="89">
        <f>PVKT_H!B47</f>
        <v>10.080366047333618</v>
      </c>
      <c r="C47" s="110">
        <f>PVKT_H!C47</f>
        <v>5.0174860598909528E-2</v>
      </c>
      <c r="D47" s="111">
        <f>PVKT_H!D47</f>
        <v>0.46724612615974631</v>
      </c>
      <c r="E47" s="111">
        <f>PVKT_H!E47</f>
        <v>0.59934473037821612</v>
      </c>
      <c r="F47" s="111">
        <f>PVKT_H!F47</f>
        <v>0.17194249588268201</v>
      </c>
      <c r="G47" s="111">
        <f>PVKT_H!G47</f>
        <v>3.445784363757344E-2</v>
      </c>
      <c r="H47" s="86"/>
      <c r="I47" s="19"/>
      <c r="J47" s="19"/>
      <c r="K47" s="19"/>
      <c r="M47" s="19"/>
      <c r="N47" s="61"/>
      <c r="O47" s="54"/>
      <c r="P47" s="19"/>
      <c r="Q47" s="19"/>
    </row>
    <row r="48" spans="1:31" x14ac:dyDescent="0.3">
      <c r="A48" s="8">
        <v>2050</v>
      </c>
      <c r="B48" s="89">
        <f>PVKT_H!B48</f>
        <v>9.9201280660602844</v>
      </c>
      <c r="C48" s="110">
        <f>PVKT_H!C48</f>
        <v>5.0174860598909528E-2</v>
      </c>
      <c r="D48" s="111">
        <f>PVKT_H!D48</f>
        <v>0.5050938869363244</v>
      </c>
      <c r="E48" s="111">
        <f>PVKT_H!E48</f>
        <v>0.59934473037821612</v>
      </c>
      <c r="F48" s="111">
        <f>PVKT_H!F48</f>
        <v>0.17194249588268201</v>
      </c>
      <c r="G48" s="111">
        <f>PVKT_H!G48</f>
        <v>3.5378758859114096E-2</v>
      </c>
      <c r="H48" s="86"/>
      <c r="I48" s="19"/>
      <c r="J48" s="19"/>
      <c r="K48" s="19"/>
      <c r="L48" s="20"/>
      <c r="M48" s="19"/>
      <c r="N48" s="61"/>
      <c r="O48" s="54"/>
      <c r="P48" s="19"/>
      <c r="Q48" s="19"/>
    </row>
    <row r="49" spans="1:12" x14ac:dyDescent="0.3">
      <c r="A49" s="8"/>
      <c r="L49" s="34"/>
    </row>
    <row r="50" spans="1:12" x14ac:dyDescent="0.3">
      <c r="A50" s="8" t="s">
        <v>871</v>
      </c>
      <c r="B50" t="s">
        <v>835</v>
      </c>
      <c r="C50" t="s">
        <v>919</v>
      </c>
      <c r="D50" t="s">
        <v>798</v>
      </c>
      <c r="E50" t="s">
        <v>948</v>
      </c>
      <c r="F50" t="s">
        <v>949</v>
      </c>
      <c r="G50" t="s">
        <v>827</v>
      </c>
      <c r="H50" t="s">
        <v>836</v>
      </c>
      <c r="L50" s="34"/>
    </row>
    <row r="51" spans="1:12" hidden="1" x14ac:dyDescent="0.3">
      <c r="A51" s="17">
        <v>2017</v>
      </c>
      <c r="B51" s="19">
        <f>(B4-B42)*B16*(B$35*$B26+B$36*$C26+$D26*B$37+$E26*B$38+$F26*B$39)/100*0.72*0.84*44/12*1000/1000000</f>
        <v>426.59545448436347</v>
      </c>
      <c r="C51" s="19" t="e">
        <f>(C4-C42)*C16*(C$35*$B26+C$36*$C26+$D26*C$37+$E26*C$38+$F26*C$39)/100*0.72*0.84*44/12*1000/1000000</f>
        <v>#REF!</v>
      </c>
      <c r="D51" s="19">
        <f>(D4-D42)*D16*(D$35*$B26+D$36*$C26+$D26*D$37+$E26*D$38+$F26*D$39)/100*0.72*0.84*44/12*1000/1000000</f>
        <v>-1.7033051881237562</v>
      </c>
      <c r="E51" s="19">
        <f>(E4-E42)*E16*(E$35*$B26+E$36*$C26+$D26*E$37+$E26*E$38+$F26*E$39)/100*0.72*0.84*44/12*1000/1000000</f>
        <v>-13.005815823550826</v>
      </c>
      <c r="F51" s="19">
        <f>(F4-F42)*F16*(F$35*$B26+F$36*$C26+$D26*F$37+$E26*F$38+$F26*F$39)/100*0.72*0.84*44/12*1000/1000000</f>
        <v>-9.6301046895264655</v>
      </c>
      <c r="G51" s="19">
        <f>G4*$G16*(G$35*$AA26+G$36*$AB26+$AC26*G$37+$AD26*G$38+$AE26*G$39)/100*0.72*0.84*44/12*1000/1000000</f>
        <v>353.15280000000001</v>
      </c>
      <c r="H51" s="19" t="e">
        <f>SUM(B51:G51)</f>
        <v>#REF!</v>
      </c>
      <c r="L51" s="34"/>
    </row>
    <row r="52" spans="1:12" x14ac:dyDescent="0.3">
      <c r="A52" s="8">
        <v>2020</v>
      </c>
      <c r="B52" s="19">
        <f t="shared" ref="B52:B58" si="8">(B7-B42)*B16*(B$35*$B26+B$36*$C26+$D26*B$37+$E26*B$38+$F26*B$39)/100*0.72*0.84*44/12*1000/1000000</f>
        <v>618.50358059416749</v>
      </c>
      <c r="C52" s="19">
        <f t="shared" ref="C52:C58" si="9">(C7-C42)*C16*(C$35*$G26+C$36*$H26+$I26*C$37+$J26*C$38+$K26*C$39)/100*0.72*0.84*44/12*1000/1000000</f>
        <v>28.287709577352192</v>
      </c>
      <c r="D52" s="19">
        <f t="shared" ref="D52:D58" si="10">(D7-D42)*D16*(D$35*$L26+D$36*$M26+$N26*D$37+$O26*D$38+$P26*D$39)/100*0.74*0.84*44/12*1000/1000000</f>
        <v>122.45853613041881</v>
      </c>
      <c r="E52" s="19">
        <f t="shared" ref="E52:E58" si="11">(E7-E42)*E16*(E$35*$Q26+E$36*$R26+$S26*E$37+$T26*E$38+$U26*E$39)/100*0.82*0.84*44/12*1000/1000000</f>
        <v>4.6290294270981427</v>
      </c>
      <c r="F52" s="19">
        <f t="shared" ref="F52:F58" si="12">(F7-F42)*F16*(F$35*$V26+F$36*$W26+$X26*F$37+$Y26*F$38+$Z26*F$39)/100*0.82*0.84*44/12*1000/1000000</f>
        <v>88.90132929138791</v>
      </c>
      <c r="G52" s="19">
        <f t="shared" ref="G52:G58" si="13">(G7-G42)*G16*(G$35*$AA26+G$36*$AB26+$AC26*G$37+$AD26*G$38+$AE26*G$39)/100*0.82*0.84*44/12*1000/1000000</f>
        <v>316.4415087067481</v>
      </c>
      <c r="H52" s="19">
        <f>SUM(B52:G52)</f>
        <v>1179.2216937271726</v>
      </c>
      <c r="L52" s="34"/>
    </row>
    <row r="53" spans="1:12" x14ac:dyDescent="0.3">
      <c r="A53" s="8">
        <v>2025</v>
      </c>
      <c r="B53" s="19">
        <f t="shared" si="8"/>
        <v>743.51234187877333</v>
      </c>
      <c r="C53" s="19">
        <f t="shared" si="9"/>
        <v>25.458938619616969</v>
      </c>
      <c r="D53" s="19">
        <f t="shared" si="10"/>
        <v>146.81035868613654</v>
      </c>
      <c r="E53" s="19">
        <f t="shared" si="11"/>
        <v>4.6290294270981427</v>
      </c>
      <c r="F53" s="19">
        <f t="shared" si="12"/>
        <v>80.011196362249137</v>
      </c>
      <c r="G53" s="19">
        <f t="shared" si="13"/>
        <v>336.61404106177076</v>
      </c>
      <c r="H53" s="19">
        <f t="shared" ref="H53:H58" si="14">SUM(B53:G53)</f>
        <v>1337.035906035645</v>
      </c>
      <c r="L53" s="34"/>
    </row>
    <row r="54" spans="1:12" x14ac:dyDescent="0.3">
      <c r="A54" s="8">
        <v>2030</v>
      </c>
      <c r="B54" s="19">
        <f t="shared" si="8"/>
        <v>768.74148206128496</v>
      </c>
      <c r="C54" s="19">
        <f t="shared" si="9"/>
        <v>22.630167661881757</v>
      </c>
      <c r="D54" s="19">
        <f t="shared" si="10"/>
        <v>161.6382576308259</v>
      </c>
      <c r="E54" s="19">
        <f t="shared" si="11"/>
        <v>4.6290294270981427</v>
      </c>
      <c r="F54" s="19">
        <f t="shared" si="12"/>
        <v>71.121063433110351</v>
      </c>
      <c r="G54" s="19">
        <f t="shared" si="13"/>
        <v>339.27322753869072</v>
      </c>
      <c r="H54" s="19">
        <f t="shared" si="14"/>
        <v>1368.0332277528917</v>
      </c>
      <c r="L54" s="34"/>
    </row>
    <row r="55" spans="1:12" x14ac:dyDescent="0.3">
      <c r="A55" s="8">
        <v>2035</v>
      </c>
      <c r="B55" s="19">
        <f t="shared" si="8"/>
        <v>722.01125311306293</v>
      </c>
      <c r="C55" s="19">
        <f t="shared" si="9"/>
        <v>19.801396704146537</v>
      </c>
      <c r="D55" s="19">
        <f t="shared" si="10"/>
        <v>172.34889284935028</v>
      </c>
      <c r="E55" s="19">
        <f t="shared" si="11"/>
        <v>4.6290294270981427</v>
      </c>
      <c r="F55" s="19">
        <f t="shared" si="12"/>
        <v>66.675996968540943</v>
      </c>
      <c r="G55" s="19">
        <f t="shared" si="13"/>
        <v>354.51851311281479</v>
      </c>
      <c r="H55" s="19">
        <f t="shared" si="14"/>
        <v>1339.9850821750135</v>
      </c>
      <c r="L55" s="34"/>
    </row>
    <row r="56" spans="1:12" x14ac:dyDescent="0.3">
      <c r="A56" s="8">
        <v>2040</v>
      </c>
      <c r="B56" s="19">
        <f t="shared" si="8"/>
        <v>691.25867556516039</v>
      </c>
      <c r="C56" s="19">
        <f t="shared" si="9"/>
        <v>18.387011225278926</v>
      </c>
      <c r="D56" s="19">
        <f t="shared" si="10"/>
        <v>181.01007121924755</v>
      </c>
      <c r="E56" s="19">
        <f t="shared" si="11"/>
        <v>4.6290294270981427</v>
      </c>
      <c r="F56" s="19">
        <f t="shared" si="12"/>
        <v>57.785864039402142</v>
      </c>
      <c r="G56" s="19">
        <f t="shared" si="13"/>
        <v>337.87997718189257</v>
      </c>
      <c r="H56" s="19">
        <f t="shared" si="14"/>
        <v>1290.9506286580797</v>
      </c>
      <c r="L56" s="34"/>
    </row>
    <row r="57" spans="1:12" x14ac:dyDescent="0.3">
      <c r="A57" s="8">
        <v>2045</v>
      </c>
      <c r="B57" s="19">
        <f t="shared" si="8"/>
        <v>638.91532506937756</v>
      </c>
      <c r="C57" s="19">
        <f t="shared" si="9"/>
        <v>16.972625746411314</v>
      </c>
      <c r="D57" s="19">
        <f t="shared" si="10"/>
        <v>185.39472216617924</v>
      </c>
      <c r="E57" s="19">
        <f t="shared" si="11"/>
        <v>4.6290294270981427</v>
      </c>
      <c r="F57" s="19">
        <f t="shared" si="12"/>
        <v>48.895731110263362</v>
      </c>
      <c r="G57" s="19">
        <f t="shared" si="13"/>
        <v>306.67171050419876</v>
      </c>
      <c r="H57" s="19">
        <f t="shared" si="14"/>
        <v>1201.4791440235283</v>
      </c>
      <c r="L57" s="34"/>
    </row>
    <row r="58" spans="1:12" x14ac:dyDescent="0.3">
      <c r="A58" s="17">
        <v>2050</v>
      </c>
      <c r="B58" s="19">
        <f t="shared" si="8"/>
        <v>523.96591372900218</v>
      </c>
      <c r="C58" s="19">
        <f t="shared" si="9"/>
        <v>14.143854788676096</v>
      </c>
      <c r="D58" s="19">
        <f t="shared" si="10"/>
        <v>175.36051910215897</v>
      </c>
      <c r="E58" s="19">
        <f t="shared" si="11"/>
        <v>4.6290294270981427</v>
      </c>
      <c r="F58" s="19">
        <f t="shared" si="12"/>
        <v>35.560531716555175</v>
      </c>
      <c r="G58" s="19">
        <f t="shared" si="13"/>
        <v>234.26408150038483</v>
      </c>
      <c r="H58" s="19">
        <f t="shared" si="14"/>
        <v>987.92393026387526</v>
      </c>
    </row>
    <row r="59" spans="1:12" x14ac:dyDescent="0.3">
      <c r="A59" s="8"/>
      <c r="L59" s="34"/>
    </row>
    <row r="60" spans="1:12" x14ac:dyDescent="0.3">
      <c r="A60" s="8"/>
      <c r="L60" s="34"/>
    </row>
    <row r="61" spans="1:12" x14ac:dyDescent="0.3">
      <c r="A61" s="11"/>
      <c r="L61" s="34"/>
    </row>
    <row r="62" spans="1:12" x14ac:dyDescent="0.3">
      <c r="A62" s="8"/>
      <c r="L62" s="34"/>
    </row>
    <row r="63" spans="1:12" x14ac:dyDescent="0.3">
      <c r="A63" s="8"/>
      <c r="L63" s="34"/>
    </row>
    <row r="64" spans="1:12" x14ac:dyDescent="0.3">
      <c r="A64" s="8"/>
      <c r="L64" s="34"/>
    </row>
    <row r="65" spans="1:12" x14ac:dyDescent="0.3">
      <c r="A65" s="8"/>
      <c r="L65" s="34"/>
    </row>
    <row r="66" spans="1:12" x14ac:dyDescent="0.3">
      <c r="A66" s="8"/>
      <c r="L66" s="34"/>
    </row>
    <row r="67" spans="1:12" x14ac:dyDescent="0.3">
      <c r="A67" s="8"/>
      <c r="L67" s="34"/>
    </row>
    <row r="68" spans="1:12" x14ac:dyDescent="0.3">
      <c r="A68" s="8"/>
      <c r="L68" s="34"/>
    </row>
    <row r="69" spans="1:12" x14ac:dyDescent="0.3">
      <c r="A69" s="8"/>
      <c r="L69" s="34"/>
    </row>
    <row r="70" spans="1:12" x14ac:dyDescent="0.3">
      <c r="A70" s="8"/>
      <c r="L70" s="34"/>
    </row>
    <row r="71" spans="1:12" x14ac:dyDescent="0.3">
      <c r="A71" s="11"/>
      <c r="L71" s="34"/>
    </row>
    <row r="72" spans="1:12" x14ac:dyDescent="0.3">
      <c r="A72" s="8"/>
      <c r="L72" s="34"/>
    </row>
    <row r="73" spans="1:12" x14ac:dyDescent="0.3">
      <c r="A73" s="8"/>
      <c r="L73" s="34"/>
    </row>
    <row r="74" spans="1:12" x14ac:dyDescent="0.3">
      <c r="A74" s="8"/>
      <c r="L74" s="34"/>
    </row>
    <row r="75" spans="1:12" x14ac:dyDescent="0.3">
      <c r="A75" s="8"/>
      <c r="L75" s="34"/>
    </row>
    <row r="76" spans="1:12" x14ac:dyDescent="0.3">
      <c r="A76" s="8"/>
      <c r="L76" s="34"/>
    </row>
    <row r="77" spans="1:12" x14ac:dyDescent="0.3">
      <c r="A77" s="8"/>
      <c r="L77" s="34"/>
    </row>
    <row r="78" spans="1:12" x14ac:dyDescent="0.3">
      <c r="A78" s="8"/>
      <c r="L78" s="34"/>
    </row>
    <row r="79" spans="1:12" x14ac:dyDescent="0.3">
      <c r="A79" s="8"/>
      <c r="L79" s="34"/>
    </row>
    <row r="80" spans="1:12" x14ac:dyDescent="0.3">
      <c r="A80" s="8"/>
      <c r="L80" s="34"/>
    </row>
    <row r="81" spans="1:12" x14ac:dyDescent="0.3">
      <c r="A81" s="8"/>
      <c r="L81" s="34"/>
    </row>
    <row r="82" spans="1:12" x14ac:dyDescent="0.3">
      <c r="A82" s="8"/>
      <c r="L82" s="34"/>
    </row>
    <row r="83" spans="1:12" x14ac:dyDescent="0.3">
      <c r="A83" s="8"/>
      <c r="L83" s="34"/>
    </row>
    <row r="84" spans="1:12" x14ac:dyDescent="0.3">
      <c r="A84" s="8"/>
      <c r="L84" s="34"/>
    </row>
    <row r="85" spans="1:12" x14ac:dyDescent="0.3">
      <c r="A85" s="8"/>
      <c r="L85" s="34"/>
    </row>
    <row r="86" spans="1:12" x14ac:dyDescent="0.3">
      <c r="A86" s="8"/>
      <c r="L86" s="34"/>
    </row>
    <row r="87" spans="1:12" x14ac:dyDescent="0.3">
      <c r="A87" s="8"/>
      <c r="L87" s="34"/>
    </row>
    <row r="88" spans="1:12" x14ac:dyDescent="0.3">
      <c r="A88" s="8"/>
      <c r="L88" s="34"/>
    </row>
    <row r="89" spans="1:12" x14ac:dyDescent="0.3">
      <c r="A89" s="8"/>
      <c r="L89" s="34"/>
    </row>
    <row r="90" spans="1:12" x14ac:dyDescent="0.3">
      <c r="A90" s="8"/>
      <c r="L90" s="34"/>
    </row>
    <row r="91" spans="1:12" x14ac:dyDescent="0.3">
      <c r="A91" s="8"/>
      <c r="L91" s="34"/>
    </row>
    <row r="92" spans="1:12" x14ac:dyDescent="0.3">
      <c r="A92" s="8"/>
      <c r="L92" s="34"/>
    </row>
    <row r="93" spans="1:12" x14ac:dyDescent="0.3">
      <c r="A93" s="8"/>
      <c r="L93" s="34"/>
    </row>
    <row r="94" spans="1:12" x14ac:dyDescent="0.3">
      <c r="A94" s="8"/>
      <c r="L94" s="34"/>
    </row>
    <row r="95" spans="1:12" x14ac:dyDescent="0.3">
      <c r="A95" s="8"/>
      <c r="L95" s="34"/>
    </row>
    <row r="96" spans="1:12" x14ac:dyDescent="0.3">
      <c r="A96" s="11"/>
      <c r="L96" s="34"/>
    </row>
    <row r="97" spans="1:12" x14ac:dyDescent="0.3">
      <c r="A97" s="8"/>
      <c r="L97" s="34"/>
    </row>
    <row r="98" spans="1:12" x14ac:dyDescent="0.3">
      <c r="A98" s="8"/>
      <c r="L98" s="34"/>
    </row>
    <row r="99" spans="1:12" x14ac:dyDescent="0.3">
      <c r="A99" s="8"/>
      <c r="L99" s="34"/>
    </row>
    <row r="100" spans="1:12" x14ac:dyDescent="0.3">
      <c r="A100" s="8"/>
      <c r="L100" s="34"/>
    </row>
    <row r="101" spans="1:12" x14ac:dyDescent="0.3">
      <c r="A101" s="8"/>
      <c r="L101" s="34"/>
    </row>
    <row r="102" spans="1:12" x14ac:dyDescent="0.3">
      <c r="A102" s="8"/>
      <c r="L102" s="34"/>
    </row>
    <row r="103" spans="1:12" x14ac:dyDescent="0.3">
      <c r="A103" s="8"/>
      <c r="L103" s="34"/>
    </row>
    <row r="104" spans="1:12" x14ac:dyDescent="0.3">
      <c r="A104" s="8"/>
      <c r="L104" s="34"/>
    </row>
    <row r="105" spans="1:12" x14ac:dyDescent="0.3">
      <c r="A105" s="8"/>
      <c r="L105" s="34"/>
    </row>
    <row r="106" spans="1:12" x14ac:dyDescent="0.3">
      <c r="A106" s="8"/>
      <c r="L106" s="34"/>
    </row>
    <row r="107" spans="1:12" x14ac:dyDescent="0.3">
      <c r="A107" s="11"/>
      <c r="L107" s="34"/>
    </row>
    <row r="108" spans="1:12" x14ac:dyDescent="0.3">
      <c r="A108" s="8"/>
      <c r="L108" s="34"/>
    </row>
    <row r="109" spans="1:12" x14ac:dyDescent="0.3">
      <c r="A109" s="8"/>
      <c r="L109" s="34"/>
    </row>
    <row r="110" spans="1:12" x14ac:dyDescent="0.3">
      <c r="A110" s="8"/>
      <c r="L110" s="34"/>
    </row>
    <row r="111" spans="1:12" x14ac:dyDescent="0.3">
      <c r="A111" s="8"/>
      <c r="L111" s="34"/>
    </row>
    <row r="112" spans="1:12" x14ac:dyDescent="0.3">
      <c r="A112" s="8"/>
      <c r="L112" s="34"/>
    </row>
    <row r="113" spans="1:12" x14ac:dyDescent="0.3">
      <c r="A113" s="8"/>
      <c r="L113" s="34"/>
    </row>
    <row r="114" spans="1:12" x14ac:dyDescent="0.3">
      <c r="A114" s="8"/>
      <c r="L114" s="34"/>
    </row>
    <row r="115" spans="1:12" x14ac:dyDescent="0.3">
      <c r="A115" s="8"/>
      <c r="L115" s="34"/>
    </row>
    <row r="116" spans="1:12" x14ac:dyDescent="0.3">
      <c r="A116" s="8"/>
      <c r="L116" s="34"/>
    </row>
    <row r="117" spans="1:12" x14ac:dyDescent="0.3">
      <c r="A117" s="8"/>
      <c r="L117" s="34"/>
    </row>
    <row r="118" spans="1:12" x14ac:dyDescent="0.3">
      <c r="A118" s="8"/>
      <c r="L118" s="34"/>
    </row>
    <row r="119" spans="1:12" x14ac:dyDescent="0.3">
      <c r="A119" s="8"/>
      <c r="L119" s="34"/>
    </row>
    <row r="120" spans="1:12" x14ac:dyDescent="0.3">
      <c r="A120" s="8"/>
      <c r="L120" s="34"/>
    </row>
    <row r="121" spans="1:12" x14ac:dyDescent="0.3">
      <c r="A121" s="8"/>
      <c r="L121" s="34"/>
    </row>
    <row r="122" spans="1:12" x14ac:dyDescent="0.3">
      <c r="A122" s="8"/>
      <c r="L122" s="34"/>
    </row>
    <row r="123" spans="1:12" x14ac:dyDescent="0.3">
      <c r="A123" s="8"/>
      <c r="L123" s="34"/>
    </row>
    <row r="124" spans="1:12" x14ac:dyDescent="0.3">
      <c r="A124" s="8"/>
      <c r="L124" s="34"/>
    </row>
    <row r="125" spans="1:12" x14ac:dyDescent="0.3">
      <c r="A125" s="8"/>
      <c r="L125" s="34"/>
    </row>
    <row r="126" spans="1:12" x14ac:dyDescent="0.3">
      <c r="A126" s="8"/>
      <c r="L126" s="34"/>
    </row>
    <row r="127" spans="1:12" x14ac:dyDescent="0.3">
      <c r="A127" s="8"/>
      <c r="L127" s="34"/>
    </row>
    <row r="128" spans="1:12" x14ac:dyDescent="0.3">
      <c r="A128" s="8"/>
      <c r="L128" s="34"/>
    </row>
    <row r="129" spans="1:12" x14ac:dyDescent="0.3">
      <c r="A129" s="8"/>
      <c r="L129" s="34"/>
    </row>
    <row r="130" spans="1:12" x14ac:dyDescent="0.3">
      <c r="A130" s="8"/>
      <c r="L130" s="34"/>
    </row>
    <row r="131" spans="1:12" x14ac:dyDescent="0.3">
      <c r="A131" s="8"/>
      <c r="L131" s="34"/>
    </row>
    <row r="132" spans="1:12" x14ac:dyDescent="0.3">
      <c r="A132" s="8"/>
      <c r="L132" s="34"/>
    </row>
    <row r="133" spans="1:12" x14ac:dyDescent="0.3">
      <c r="A133" s="8"/>
      <c r="L133" s="34"/>
    </row>
    <row r="134" spans="1:12" x14ac:dyDescent="0.3">
      <c r="A134" s="8"/>
      <c r="L134" s="34"/>
    </row>
    <row r="135" spans="1:12" x14ac:dyDescent="0.3">
      <c r="A135" s="8"/>
      <c r="L135" s="34"/>
    </row>
    <row r="136" spans="1:12" x14ac:dyDescent="0.3">
      <c r="A136" s="8"/>
      <c r="L136" s="34"/>
    </row>
    <row r="137" spans="1:12" x14ac:dyDescent="0.3">
      <c r="A137" s="8"/>
      <c r="L137" s="34"/>
    </row>
    <row r="138" spans="1:12" x14ac:dyDescent="0.3">
      <c r="A138" s="8"/>
      <c r="L138" s="34"/>
    </row>
    <row r="139" spans="1:12" x14ac:dyDescent="0.3">
      <c r="A139" s="8"/>
      <c r="L139" s="34"/>
    </row>
    <row r="140" spans="1:12" x14ac:dyDescent="0.3">
      <c r="A140" s="8"/>
      <c r="L140" s="34"/>
    </row>
    <row r="141" spans="1:12" x14ac:dyDescent="0.3">
      <c r="A141" s="8"/>
      <c r="L141" s="34"/>
    </row>
    <row r="142" spans="1:12" x14ac:dyDescent="0.3">
      <c r="A142" s="8"/>
      <c r="L142" s="34"/>
    </row>
    <row r="143" spans="1:12" x14ac:dyDescent="0.3">
      <c r="A143" s="8"/>
      <c r="L143" s="34"/>
    </row>
    <row r="144" spans="1:12" x14ac:dyDescent="0.3">
      <c r="A144" s="8"/>
      <c r="L144" s="34"/>
    </row>
    <row r="145" spans="1:12" x14ac:dyDescent="0.3">
      <c r="A145" s="8"/>
      <c r="L145" s="34"/>
    </row>
    <row r="146" spans="1:12" x14ac:dyDescent="0.3">
      <c r="A146" s="8"/>
      <c r="L146" s="34"/>
    </row>
    <row r="147" spans="1:12" x14ac:dyDescent="0.3">
      <c r="A147" s="8"/>
      <c r="L147" s="34"/>
    </row>
    <row r="148" spans="1:12" x14ac:dyDescent="0.3">
      <c r="A148" s="8"/>
      <c r="L148" s="34"/>
    </row>
    <row r="149" spans="1:12" x14ac:dyDescent="0.3">
      <c r="A149" s="8"/>
      <c r="L149" s="34"/>
    </row>
    <row r="150" spans="1:12" x14ac:dyDescent="0.3">
      <c r="A150" s="8"/>
      <c r="L150" s="34"/>
    </row>
    <row r="151" spans="1:12" x14ac:dyDescent="0.3">
      <c r="A151" s="8"/>
      <c r="L151" s="34"/>
    </row>
    <row r="152" spans="1:12" x14ac:dyDescent="0.3">
      <c r="A152" s="8"/>
      <c r="L152" s="34"/>
    </row>
    <row r="153" spans="1:12" x14ac:dyDescent="0.3">
      <c r="A153" s="8"/>
      <c r="L153" s="34"/>
    </row>
    <row r="154" spans="1:12" x14ac:dyDescent="0.3">
      <c r="A154" s="8"/>
      <c r="L154" s="34"/>
    </row>
    <row r="155" spans="1:12" x14ac:dyDescent="0.3">
      <c r="A155" s="8"/>
      <c r="L155" s="34"/>
    </row>
    <row r="156" spans="1:12" x14ac:dyDescent="0.3">
      <c r="A156" s="8"/>
      <c r="L156" s="34"/>
    </row>
    <row r="157" spans="1:12" x14ac:dyDescent="0.3">
      <c r="A157" s="8"/>
      <c r="L157" s="34"/>
    </row>
    <row r="158" spans="1:12" x14ac:dyDescent="0.3">
      <c r="A158" s="8"/>
      <c r="L158" s="34"/>
    </row>
    <row r="159" spans="1:12" x14ac:dyDescent="0.3">
      <c r="A159" s="8"/>
      <c r="L159" s="34"/>
    </row>
    <row r="160" spans="1:12" x14ac:dyDescent="0.3">
      <c r="A160" s="8"/>
      <c r="L160" s="34"/>
    </row>
    <row r="161" spans="1:12" x14ac:dyDescent="0.3">
      <c r="A161" s="8"/>
      <c r="L161" s="34"/>
    </row>
    <row r="162" spans="1:12" x14ac:dyDescent="0.3">
      <c r="A162" s="8"/>
      <c r="L162" s="34"/>
    </row>
    <row r="163" spans="1:12" x14ac:dyDescent="0.3">
      <c r="A163" s="8"/>
      <c r="L163" s="34"/>
    </row>
    <row r="164" spans="1:12" x14ac:dyDescent="0.3">
      <c r="A164" s="8"/>
      <c r="L164" s="34"/>
    </row>
    <row r="165" spans="1:12" x14ac:dyDescent="0.3">
      <c r="A165" s="8"/>
      <c r="L165" s="34"/>
    </row>
    <row r="166" spans="1:12" x14ac:dyDescent="0.3">
      <c r="A166" s="8"/>
      <c r="L166" s="34"/>
    </row>
    <row r="167" spans="1:12" x14ac:dyDescent="0.3">
      <c r="A167" s="8"/>
      <c r="L167" s="34"/>
    </row>
    <row r="168" spans="1:12" x14ac:dyDescent="0.3">
      <c r="A168" s="8"/>
      <c r="L168" s="34"/>
    </row>
    <row r="169" spans="1:12" x14ac:dyDescent="0.3">
      <c r="A169" s="8"/>
      <c r="L169" s="34"/>
    </row>
    <row r="170" spans="1:12" x14ac:dyDescent="0.3">
      <c r="A170" s="8"/>
      <c r="L170" s="34"/>
    </row>
    <row r="171" spans="1:12" x14ac:dyDescent="0.3">
      <c r="A171" s="8"/>
      <c r="L171" s="34"/>
    </row>
    <row r="172" spans="1:12" x14ac:dyDescent="0.3">
      <c r="A172" s="8"/>
      <c r="L172" s="34"/>
    </row>
    <row r="173" spans="1:12" x14ac:dyDescent="0.3">
      <c r="A173" s="8"/>
      <c r="L173" s="34"/>
    </row>
    <row r="174" spans="1:12" x14ac:dyDescent="0.3">
      <c r="A174" s="8"/>
      <c r="L174" s="34"/>
    </row>
    <row r="175" spans="1:12" x14ac:dyDescent="0.3">
      <c r="A175" s="8"/>
      <c r="L175" s="34"/>
    </row>
    <row r="176" spans="1:12" x14ac:dyDescent="0.3">
      <c r="A176" s="8"/>
      <c r="L176" s="34"/>
    </row>
    <row r="177" spans="1:12" x14ac:dyDescent="0.3">
      <c r="A177" s="8"/>
      <c r="L177" s="34"/>
    </row>
    <row r="178" spans="1:12" x14ac:dyDescent="0.3">
      <c r="A178" s="8"/>
      <c r="L178" s="34"/>
    </row>
    <row r="179" spans="1:12" x14ac:dyDescent="0.3">
      <c r="A179" s="8"/>
      <c r="L179" s="34"/>
    </row>
    <row r="180" spans="1:12" x14ac:dyDescent="0.3">
      <c r="A180" s="8"/>
      <c r="L180" s="34"/>
    </row>
    <row r="181" spans="1:12" x14ac:dyDescent="0.3">
      <c r="A181" s="8"/>
      <c r="L181" s="34"/>
    </row>
    <row r="182" spans="1:12" x14ac:dyDescent="0.3">
      <c r="A182" s="8"/>
      <c r="L182" s="34"/>
    </row>
    <row r="183" spans="1:12" x14ac:dyDescent="0.3">
      <c r="A183" s="8"/>
      <c r="L183" s="34"/>
    </row>
    <row r="184" spans="1:12" x14ac:dyDescent="0.3">
      <c r="A184" s="8"/>
      <c r="L184" s="34"/>
    </row>
    <row r="185" spans="1:12" x14ac:dyDescent="0.3">
      <c r="A185" s="8"/>
      <c r="L185" s="34"/>
    </row>
    <row r="186" spans="1:12" x14ac:dyDescent="0.3">
      <c r="A186" s="8"/>
      <c r="L186" s="34"/>
    </row>
    <row r="187" spans="1:12" x14ac:dyDescent="0.3">
      <c r="A187" s="8"/>
      <c r="L187" s="34"/>
    </row>
    <row r="188" spans="1:12" x14ac:dyDescent="0.3">
      <c r="A188" s="8"/>
      <c r="L188" s="34"/>
    </row>
    <row r="189" spans="1:12" x14ac:dyDescent="0.3">
      <c r="A189" s="8"/>
      <c r="L189" s="34"/>
    </row>
    <row r="190" spans="1:12" x14ac:dyDescent="0.3">
      <c r="A190" s="8"/>
      <c r="L190" s="34"/>
    </row>
    <row r="191" spans="1:12" x14ac:dyDescent="0.3">
      <c r="A191" s="8"/>
      <c r="L191" s="34"/>
    </row>
    <row r="192" spans="1:12" x14ac:dyDescent="0.3">
      <c r="A192" s="8"/>
      <c r="L192" s="34"/>
    </row>
    <row r="193" spans="1:12" x14ac:dyDescent="0.3">
      <c r="A193" s="8"/>
      <c r="L193" s="34"/>
    </row>
    <row r="194" spans="1:12" x14ac:dyDescent="0.3">
      <c r="A194" s="8"/>
      <c r="L194" s="34"/>
    </row>
    <row r="195" spans="1:12" x14ac:dyDescent="0.3">
      <c r="A195" s="8"/>
      <c r="L195" s="34"/>
    </row>
    <row r="196" spans="1:12" x14ac:dyDescent="0.3">
      <c r="A196" s="8"/>
      <c r="L196" s="34"/>
    </row>
    <row r="197" spans="1:12" x14ac:dyDescent="0.3">
      <c r="A197" s="8"/>
      <c r="L197" s="34"/>
    </row>
    <row r="198" spans="1:12" x14ac:dyDescent="0.3">
      <c r="A198" s="8"/>
      <c r="L198" s="34"/>
    </row>
    <row r="199" spans="1:12" x14ac:dyDescent="0.3">
      <c r="A199" s="8"/>
      <c r="L199" s="34"/>
    </row>
    <row r="200" spans="1:12" x14ac:dyDescent="0.3">
      <c r="A200" s="8"/>
      <c r="L200" s="34"/>
    </row>
    <row r="201" spans="1:12" x14ac:dyDescent="0.3">
      <c r="A201" s="8"/>
      <c r="L201" s="34"/>
    </row>
    <row r="202" spans="1:12" x14ac:dyDescent="0.3">
      <c r="A202" s="8"/>
      <c r="L202" s="34"/>
    </row>
    <row r="203" spans="1:12" x14ac:dyDescent="0.3">
      <c r="A203" s="8"/>
      <c r="L203" s="34"/>
    </row>
    <row r="204" spans="1:12" x14ac:dyDescent="0.3">
      <c r="A204" s="8"/>
      <c r="L204" s="34"/>
    </row>
    <row r="205" spans="1:12" x14ac:dyDescent="0.3">
      <c r="A205" s="8"/>
      <c r="L205" s="34"/>
    </row>
    <row r="206" spans="1:12" x14ac:dyDescent="0.3">
      <c r="A206" s="8"/>
      <c r="L206" s="34"/>
    </row>
    <row r="207" spans="1:12" x14ac:dyDescent="0.3">
      <c r="A207" s="8"/>
      <c r="L207" s="34"/>
    </row>
    <row r="208" spans="1:12" x14ac:dyDescent="0.3">
      <c r="A208" s="8"/>
      <c r="L208" s="34"/>
    </row>
    <row r="209" spans="1:12" x14ac:dyDescent="0.3">
      <c r="A209" s="8"/>
      <c r="L209" s="34"/>
    </row>
    <row r="210" spans="1:12" x14ac:dyDescent="0.3">
      <c r="A210" s="8"/>
      <c r="L210" s="34"/>
    </row>
    <row r="211" spans="1:12" x14ac:dyDescent="0.3">
      <c r="A211" s="8"/>
      <c r="L211" s="34"/>
    </row>
    <row r="212" spans="1:12" x14ac:dyDescent="0.3">
      <c r="A212" s="8"/>
      <c r="L212" s="34"/>
    </row>
    <row r="213" spans="1:12" x14ac:dyDescent="0.3">
      <c r="A213" s="8"/>
      <c r="L213" s="34"/>
    </row>
    <row r="214" spans="1:12" x14ac:dyDescent="0.3">
      <c r="A214" s="8"/>
      <c r="L214" s="34"/>
    </row>
    <row r="215" spans="1:12" x14ac:dyDescent="0.3">
      <c r="A215" s="8"/>
      <c r="L215" s="34"/>
    </row>
    <row r="216" spans="1:12" x14ac:dyDescent="0.3">
      <c r="A216" s="8"/>
      <c r="L216" s="34"/>
    </row>
    <row r="217" spans="1:12" x14ac:dyDescent="0.3">
      <c r="A217" s="8"/>
      <c r="L217" s="34"/>
    </row>
    <row r="218" spans="1:12" x14ac:dyDescent="0.3">
      <c r="A218" s="8"/>
      <c r="L218" s="34"/>
    </row>
    <row r="219" spans="1:12" x14ac:dyDescent="0.3">
      <c r="A219" s="8"/>
      <c r="L219" s="34"/>
    </row>
    <row r="220" spans="1:12" x14ac:dyDescent="0.3">
      <c r="A220" s="8"/>
      <c r="L220" s="34"/>
    </row>
    <row r="221" spans="1:12" x14ac:dyDescent="0.3">
      <c r="A221" s="8"/>
      <c r="L221" s="34"/>
    </row>
    <row r="222" spans="1:12" x14ac:dyDescent="0.3">
      <c r="A222" s="8"/>
      <c r="L222" s="34"/>
    </row>
    <row r="223" spans="1:12" x14ac:dyDescent="0.3">
      <c r="A223" s="8"/>
      <c r="L223" s="34"/>
    </row>
    <row r="224" spans="1:12" x14ac:dyDescent="0.3">
      <c r="A224" s="8"/>
      <c r="L224" s="34"/>
    </row>
    <row r="225" spans="1:12" x14ac:dyDescent="0.3">
      <c r="A225" s="8"/>
      <c r="L225" s="34"/>
    </row>
    <row r="226" spans="1:12" x14ac:dyDescent="0.3">
      <c r="A226" s="8"/>
      <c r="L226" s="34"/>
    </row>
    <row r="227" spans="1:12" x14ac:dyDescent="0.3">
      <c r="A227" s="8"/>
      <c r="L227" s="34"/>
    </row>
    <row r="228" spans="1:12" x14ac:dyDescent="0.3">
      <c r="A228" s="8"/>
      <c r="L228" s="34"/>
    </row>
    <row r="229" spans="1:12" x14ac:dyDescent="0.3">
      <c r="A229" s="8"/>
      <c r="L229" s="34"/>
    </row>
    <row r="230" spans="1:12" x14ac:dyDescent="0.3">
      <c r="A230" s="8"/>
      <c r="L230" s="34"/>
    </row>
    <row r="231" spans="1:12" x14ac:dyDescent="0.3">
      <c r="A231" s="8"/>
      <c r="L231" s="34"/>
    </row>
    <row r="232" spans="1:12" x14ac:dyDescent="0.3">
      <c r="A232" s="8"/>
      <c r="L232" s="34"/>
    </row>
    <row r="233" spans="1:12" x14ac:dyDescent="0.3">
      <c r="A233" s="8"/>
      <c r="L233" s="34"/>
    </row>
    <row r="234" spans="1:12" x14ac:dyDescent="0.3">
      <c r="A234" s="8"/>
      <c r="L234" s="34"/>
    </row>
    <row r="235" spans="1:12" x14ac:dyDescent="0.3">
      <c r="A235" s="8"/>
      <c r="L235" s="34"/>
    </row>
    <row r="236" spans="1:12" x14ac:dyDescent="0.3">
      <c r="A236" s="8"/>
      <c r="L236" s="34"/>
    </row>
    <row r="237" spans="1:12" x14ac:dyDescent="0.3">
      <c r="A237" s="8"/>
      <c r="L237" s="34"/>
    </row>
    <row r="238" spans="1:12" x14ac:dyDescent="0.3">
      <c r="A238" s="8"/>
      <c r="L238" s="34"/>
    </row>
    <row r="239" spans="1:12" x14ac:dyDescent="0.3">
      <c r="A239" s="8"/>
      <c r="L239" s="34"/>
    </row>
    <row r="240" spans="1:12" x14ac:dyDescent="0.3">
      <c r="A240" s="8"/>
      <c r="L240" s="34"/>
    </row>
    <row r="241" spans="1:12" x14ac:dyDescent="0.3">
      <c r="A241" s="8"/>
      <c r="L241" s="34"/>
    </row>
    <row r="242" spans="1:12" x14ac:dyDescent="0.3">
      <c r="A242" s="8"/>
      <c r="L242" s="34"/>
    </row>
    <row r="243" spans="1:12" x14ac:dyDescent="0.3">
      <c r="A243" s="8"/>
      <c r="L243" s="34"/>
    </row>
    <row r="244" spans="1:12" x14ac:dyDescent="0.3">
      <c r="A244" s="8"/>
      <c r="L244" s="34"/>
    </row>
    <row r="245" spans="1:12" x14ac:dyDescent="0.3">
      <c r="A245" s="8"/>
      <c r="L245" s="34"/>
    </row>
    <row r="246" spans="1:12" x14ac:dyDescent="0.3">
      <c r="A246" s="8"/>
      <c r="L246" s="34"/>
    </row>
    <row r="247" spans="1:12" x14ac:dyDescent="0.3">
      <c r="A247" s="8"/>
      <c r="L247" s="34"/>
    </row>
    <row r="248" spans="1:12" x14ac:dyDescent="0.3">
      <c r="A248" s="8"/>
      <c r="L248" s="34"/>
    </row>
    <row r="249" spans="1:12" x14ac:dyDescent="0.3">
      <c r="A249" s="8"/>
      <c r="L249" s="34"/>
    </row>
    <row r="250" spans="1:12" x14ac:dyDescent="0.3">
      <c r="A250" s="8"/>
      <c r="L250" s="34"/>
    </row>
    <row r="251" spans="1:12" x14ac:dyDescent="0.3">
      <c r="A251" s="8"/>
      <c r="L251" s="34"/>
    </row>
    <row r="252" spans="1:12" x14ac:dyDescent="0.3">
      <c r="A252" s="8"/>
      <c r="L252" s="34"/>
    </row>
    <row r="253" spans="1:12" x14ac:dyDescent="0.3">
      <c r="A253" s="8"/>
      <c r="L253" s="34"/>
    </row>
    <row r="254" spans="1:12" x14ac:dyDescent="0.3">
      <c r="A254" s="8"/>
      <c r="L254" s="34"/>
    </row>
    <row r="255" spans="1:12" x14ac:dyDescent="0.3">
      <c r="A255" s="8"/>
      <c r="L255" s="34"/>
    </row>
    <row r="256" spans="1:12" x14ac:dyDescent="0.3">
      <c r="A256" s="8"/>
      <c r="L256" s="34"/>
    </row>
    <row r="257" spans="1:12" x14ac:dyDescent="0.3">
      <c r="A257" s="8"/>
      <c r="L257" s="34"/>
    </row>
    <row r="258" spans="1:12" x14ac:dyDescent="0.3">
      <c r="A258" s="8"/>
      <c r="L258" s="34"/>
    </row>
    <row r="259" spans="1:12" x14ac:dyDescent="0.3">
      <c r="A259" s="8"/>
      <c r="L259" s="34"/>
    </row>
    <row r="260" spans="1:12" x14ac:dyDescent="0.3">
      <c r="A260" s="8"/>
      <c r="L260" s="34"/>
    </row>
    <row r="261" spans="1:12" x14ac:dyDescent="0.3">
      <c r="A261" s="8"/>
      <c r="L261" s="34"/>
    </row>
    <row r="262" spans="1:12" x14ac:dyDescent="0.3">
      <c r="A262" s="8"/>
      <c r="L262" s="34"/>
    </row>
    <row r="263" spans="1:12" x14ac:dyDescent="0.3">
      <c r="A263" s="8"/>
      <c r="L263" s="34"/>
    </row>
    <row r="264" spans="1:12" x14ac:dyDescent="0.3">
      <c r="A264" s="8"/>
      <c r="L264" s="34"/>
    </row>
    <row r="265" spans="1:12" x14ac:dyDescent="0.3">
      <c r="A265" s="8"/>
      <c r="L265" s="34"/>
    </row>
    <row r="266" spans="1:12" x14ac:dyDescent="0.3">
      <c r="A266" s="8"/>
      <c r="L266" s="34"/>
    </row>
    <row r="267" spans="1:12" x14ac:dyDescent="0.3">
      <c r="A267" s="8"/>
      <c r="L267" s="34"/>
    </row>
    <row r="268" spans="1:12" x14ac:dyDescent="0.3">
      <c r="A268" s="8"/>
      <c r="L268" s="34"/>
    </row>
    <row r="269" spans="1:12" x14ac:dyDescent="0.3">
      <c r="A269" s="8"/>
      <c r="L269" s="34"/>
    </row>
    <row r="270" spans="1:12" x14ac:dyDescent="0.3">
      <c r="A270" s="8"/>
      <c r="L270" s="34"/>
    </row>
    <row r="271" spans="1:12" x14ac:dyDescent="0.3">
      <c r="A271" s="8"/>
      <c r="L271" s="34"/>
    </row>
    <row r="272" spans="1:12" x14ac:dyDescent="0.3">
      <c r="A272" s="8"/>
      <c r="L272" s="34"/>
    </row>
    <row r="273" spans="1:12" x14ac:dyDescent="0.3">
      <c r="A273" s="8"/>
      <c r="L273" s="34"/>
    </row>
    <row r="274" spans="1:12" x14ac:dyDescent="0.3">
      <c r="A274" s="8"/>
      <c r="L274" s="34"/>
    </row>
    <row r="275" spans="1:12" x14ac:dyDescent="0.3">
      <c r="A275" s="8"/>
      <c r="L275" s="34"/>
    </row>
    <row r="276" spans="1:12" x14ac:dyDescent="0.3">
      <c r="A276" s="8"/>
      <c r="L276" s="34"/>
    </row>
    <row r="277" spans="1:12" x14ac:dyDescent="0.3">
      <c r="A277" s="8"/>
      <c r="L277" s="34"/>
    </row>
    <row r="278" spans="1:12" x14ac:dyDescent="0.3">
      <c r="A278" s="8"/>
      <c r="L278" s="34"/>
    </row>
    <row r="279" spans="1:12" x14ac:dyDescent="0.3">
      <c r="A279" s="8"/>
      <c r="L279" s="34"/>
    </row>
    <row r="280" spans="1:12" x14ac:dyDescent="0.3">
      <c r="A280" s="8"/>
      <c r="L280" s="34"/>
    </row>
    <row r="281" spans="1:12" x14ac:dyDescent="0.3">
      <c r="A281" s="8"/>
      <c r="L281" s="34"/>
    </row>
    <row r="282" spans="1:12" x14ac:dyDescent="0.3">
      <c r="A282" s="8"/>
      <c r="L282" s="34"/>
    </row>
    <row r="283" spans="1:12" x14ac:dyDescent="0.3">
      <c r="A283" s="8"/>
      <c r="L283" s="34"/>
    </row>
    <row r="284" spans="1:12" x14ac:dyDescent="0.3">
      <c r="A284" s="8"/>
      <c r="L284" s="34"/>
    </row>
    <row r="285" spans="1:12" x14ac:dyDescent="0.3">
      <c r="A285" s="8"/>
      <c r="L285" s="34"/>
    </row>
    <row r="286" spans="1:12" x14ac:dyDescent="0.3">
      <c r="A286" s="8"/>
      <c r="L286" s="34"/>
    </row>
    <row r="287" spans="1:12" x14ac:dyDescent="0.3">
      <c r="A287" s="8"/>
      <c r="L287" s="34"/>
    </row>
    <row r="288" spans="1:12" x14ac:dyDescent="0.3">
      <c r="A288" s="8"/>
      <c r="L288" s="34"/>
    </row>
    <row r="289" spans="1:12" x14ac:dyDescent="0.3">
      <c r="A289" s="8"/>
      <c r="L289" s="34"/>
    </row>
    <row r="290" spans="1:12" x14ac:dyDescent="0.3">
      <c r="A290" s="8"/>
      <c r="L290" s="34"/>
    </row>
    <row r="291" spans="1:12" x14ac:dyDescent="0.3">
      <c r="A291" s="8"/>
      <c r="L291" s="34"/>
    </row>
    <row r="292" spans="1:12" x14ac:dyDescent="0.3">
      <c r="A292" s="8"/>
      <c r="L292" s="34"/>
    </row>
    <row r="293" spans="1:12" x14ac:dyDescent="0.3">
      <c r="A293" s="8"/>
      <c r="L293" s="34"/>
    </row>
    <row r="294" spans="1:12" x14ac:dyDescent="0.3">
      <c r="A294" s="8"/>
      <c r="L294" s="34"/>
    </row>
    <row r="295" spans="1:12" x14ac:dyDescent="0.3">
      <c r="A295" s="8"/>
      <c r="L295" s="34"/>
    </row>
    <row r="296" spans="1:12" x14ac:dyDescent="0.3">
      <c r="A296" s="8"/>
      <c r="L296" s="34"/>
    </row>
    <row r="297" spans="1:12" x14ac:dyDescent="0.3">
      <c r="A297" s="8"/>
      <c r="L297" s="34"/>
    </row>
    <row r="298" spans="1:12" x14ac:dyDescent="0.3">
      <c r="A298" s="8"/>
      <c r="L298" s="34"/>
    </row>
    <row r="299" spans="1:12" x14ac:dyDescent="0.3">
      <c r="A299" s="8"/>
      <c r="L299" s="34"/>
    </row>
    <row r="300" spans="1:12" x14ac:dyDescent="0.3">
      <c r="A300" s="8"/>
      <c r="L300" s="34"/>
    </row>
    <row r="301" spans="1:12" x14ac:dyDescent="0.3">
      <c r="A301" s="8"/>
      <c r="L301" s="34"/>
    </row>
    <row r="302" spans="1:12" x14ac:dyDescent="0.3">
      <c r="A302" s="8"/>
      <c r="L302" s="34"/>
    </row>
    <row r="303" spans="1:12" x14ac:dyDescent="0.3">
      <c r="A303" s="8"/>
      <c r="L303" s="34"/>
    </row>
    <row r="304" spans="1:12" x14ac:dyDescent="0.3">
      <c r="A304" s="8"/>
      <c r="L304" s="34"/>
    </row>
    <row r="305" spans="1:12" x14ac:dyDescent="0.3">
      <c r="A305" s="8"/>
      <c r="L305" s="34"/>
    </row>
    <row r="306" spans="1:12" x14ac:dyDescent="0.3">
      <c r="A306" s="8"/>
      <c r="L306" s="34"/>
    </row>
    <row r="307" spans="1:12" x14ac:dyDescent="0.3">
      <c r="A307" s="8"/>
      <c r="L307" s="34"/>
    </row>
    <row r="308" spans="1:12" x14ac:dyDescent="0.3">
      <c r="A308" s="8"/>
      <c r="L308" s="34"/>
    </row>
    <row r="309" spans="1:12" x14ac:dyDescent="0.3">
      <c r="A309" s="8"/>
      <c r="L309" s="34"/>
    </row>
    <row r="310" spans="1:12" x14ac:dyDescent="0.3">
      <c r="A310" s="8"/>
      <c r="L310" s="34"/>
    </row>
    <row r="311" spans="1:12" x14ac:dyDescent="0.3">
      <c r="A311" s="8"/>
      <c r="L311" s="34"/>
    </row>
    <row r="312" spans="1:12" x14ac:dyDescent="0.3">
      <c r="A312" s="8"/>
      <c r="L312" s="34"/>
    </row>
    <row r="313" spans="1:12" x14ac:dyDescent="0.3">
      <c r="A313" s="8"/>
      <c r="L313" s="34"/>
    </row>
    <row r="314" spans="1:12" x14ac:dyDescent="0.3">
      <c r="A314" s="8"/>
      <c r="L314" s="34"/>
    </row>
    <row r="315" spans="1:12" x14ac:dyDescent="0.3">
      <c r="A315" s="8"/>
      <c r="L315" s="34"/>
    </row>
    <row r="316" spans="1:12" x14ac:dyDescent="0.3">
      <c r="A316" s="8"/>
      <c r="L316" s="34"/>
    </row>
    <row r="317" spans="1:12" x14ac:dyDescent="0.3">
      <c r="A317" s="8"/>
      <c r="L317" s="34"/>
    </row>
    <row r="318" spans="1:12" x14ac:dyDescent="0.3">
      <c r="A318" s="8"/>
      <c r="L318" s="34"/>
    </row>
    <row r="319" spans="1:12" x14ac:dyDescent="0.3">
      <c r="A319" s="8"/>
      <c r="L319" s="34"/>
    </row>
    <row r="320" spans="1:12" x14ac:dyDescent="0.3">
      <c r="A320" s="8"/>
      <c r="L320" s="34"/>
    </row>
    <row r="321" spans="1:12" x14ac:dyDescent="0.3">
      <c r="A321" s="8"/>
      <c r="L321" s="34"/>
    </row>
    <row r="322" spans="1:12" x14ac:dyDescent="0.3">
      <c r="A322" s="8"/>
      <c r="L322" s="34"/>
    </row>
    <row r="323" spans="1:12" x14ac:dyDescent="0.3">
      <c r="A323" s="8"/>
      <c r="L323" s="34"/>
    </row>
    <row r="324" spans="1:12" x14ac:dyDescent="0.3">
      <c r="A324" s="8"/>
      <c r="L324" s="34"/>
    </row>
    <row r="325" spans="1:12" x14ac:dyDescent="0.3">
      <c r="A325" s="8"/>
      <c r="L325" s="34"/>
    </row>
    <row r="326" spans="1:12" x14ac:dyDescent="0.3">
      <c r="A326" s="8"/>
      <c r="L326" s="34"/>
    </row>
    <row r="327" spans="1:12" x14ac:dyDescent="0.3">
      <c r="A327" s="8"/>
      <c r="L327" s="34"/>
    </row>
    <row r="328" spans="1:12" x14ac:dyDescent="0.3">
      <c r="A328" s="8"/>
      <c r="L328" s="34"/>
    </row>
    <row r="329" spans="1:12" x14ac:dyDescent="0.3">
      <c r="A329" s="8"/>
      <c r="L329" s="34"/>
    </row>
    <row r="330" spans="1:12" x14ac:dyDescent="0.3">
      <c r="A330" s="8"/>
      <c r="L330" s="34"/>
    </row>
    <row r="331" spans="1:12" x14ac:dyDescent="0.3">
      <c r="A331" s="8"/>
      <c r="L331" s="34"/>
    </row>
    <row r="332" spans="1:12" x14ac:dyDescent="0.3">
      <c r="A332" s="8"/>
      <c r="L332" s="34"/>
    </row>
    <row r="333" spans="1:12" x14ac:dyDescent="0.3">
      <c r="A333" s="8"/>
      <c r="L333" s="34"/>
    </row>
    <row r="334" spans="1:12" x14ac:dyDescent="0.3">
      <c r="A334" s="8"/>
      <c r="L334" s="34"/>
    </row>
    <row r="335" spans="1:12" x14ac:dyDescent="0.3">
      <c r="A335" s="8"/>
      <c r="L335" s="34"/>
    </row>
    <row r="336" spans="1:12" x14ac:dyDescent="0.3">
      <c r="A336" s="8"/>
      <c r="L336" s="34"/>
    </row>
    <row r="337" spans="1:13" x14ac:dyDescent="0.3">
      <c r="A337" s="8"/>
      <c r="L337" s="34"/>
    </row>
    <row r="338" spans="1:13" x14ac:dyDescent="0.3">
      <c r="A338" s="8"/>
      <c r="L338" s="34"/>
    </row>
    <row r="339" spans="1:13" x14ac:dyDescent="0.3">
      <c r="A339" s="8"/>
      <c r="L339" s="34"/>
    </row>
    <row r="340" spans="1:13" x14ac:dyDescent="0.3">
      <c r="A340" s="8"/>
      <c r="L340" s="34"/>
    </row>
    <row r="341" spans="1:13" x14ac:dyDescent="0.3">
      <c r="A341" s="8"/>
      <c r="L341" s="34"/>
    </row>
    <row r="342" spans="1:13" x14ac:dyDescent="0.3">
      <c r="A342" s="8"/>
      <c r="L342" s="34"/>
    </row>
    <row r="343" spans="1:13" x14ac:dyDescent="0.3">
      <c r="A343" s="8"/>
      <c r="L343" s="34"/>
    </row>
    <row r="344" spans="1:13" x14ac:dyDescent="0.3">
      <c r="A344" s="8"/>
      <c r="L344" s="34"/>
    </row>
    <row r="345" spans="1:13" x14ac:dyDescent="0.3">
      <c r="A345" s="8"/>
      <c r="L345" s="34"/>
    </row>
    <row r="346" spans="1:13" x14ac:dyDescent="0.3">
      <c r="A346" s="8"/>
      <c r="L346" s="34"/>
    </row>
    <row r="347" spans="1:13" x14ac:dyDescent="0.3">
      <c r="A347" s="8"/>
      <c r="L347" s="34"/>
    </row>
    <row r="348" spans="1:13" x14ac:dyDescent="0.3">
      <c r="A348" s="8"/>
      <c r="L348" s="35"/>
      <c r="M348" s="36"/>
    </row>
    <row r="349" spans="1:13" x14ac:dyDescent="0.3">
      <c r="A349" s="8"/>
    </row>
    <row r="350" spans="1:13" x14ac:dyDescent="0.3">
      <c r="A350" s="8"/>
    </row>
    <row r="351" spans="1:13" x14ac:dyDescent="0.3">
      <c r="A351" s="8"/>
    </row>
    <row r="352" spans="1:13" x14ac:dyDescent="0.3">
      <c r="A352" s="8"/>
    </row>
    <row r="353" spans="1:1" x14ac:dyDescent="0.3">
      <c r="A353" s="9"/>
    </row>
  </sheetData>
  <phoneticPr fontId="3" type="noConversion"/>
  <pageMargins left="0.7" right="0.7" top="0.75" bottom="0.75" header="0.3" footer="0.3"/>
  <legacy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84B175-1435-425F-A14D-CD31DE480FDC}">
  <sheetPr>
    <tabColor rgb="FFFFC000"/>
  </sheetPr>
  <dimension ref="A2:X352"/>
  <sheetViews>
    <sheetView topLeftCell="A19" workbookViewId="0">
      <selection activeCell="C51" sqref="C51"/>
    </sheetView>
  </sheetViews>
  <sheetFormatPr defaultRowHeight="13.5" x14ac:dyDescent="0.3"/>
  <cols>
    <col min="1" max="1" width="21.46484375" customWidth="1"/>
    <col min="2" max="2" width="9.73046875" bestFit="1" customWidth="1"/>
    <col min="9" max="9" width="11.59765625" customWidth="1"/>
    <col min="13" max="13" width="11.59765625" customWidth="1"/>
    <col min="16" max="16" width="11.73046875" customWidth="1"/>
    <col min="17" max="17" width="12.265625" customWidth="1"/>
    <col min="18" max="18" width="13.1328125" customWidth="1"/>
    <col min="21" max="21" width="15.265625" bestFit="1" customWidth="1"/>
    <col min="22" max="22" width="17.3984375" bestFit="1" customWidth="1"/>
    <col min="23" max="23" width="15.265625" bestFit="1" customWidth="1"/>
  </cols>
  <sheetData>
    <row r="2" spans="1:17" x14ac:dyDescent="0.3">
      <c r="A2" s="8" t="s">
        <v>847</v>
      </c>
      <c r="I2" t="s">
        <v>837</v>
      </c>
      <c r="N2" t="s">
        <v>838</v>
      </c>
    </row>
    <row r="3" spans="1:17" x14ac:dyDescent="0.3">
      <c r="A3" s="8"/>
      <c r="B3" t="s">
        <v>835</v>
      </c>
      <c r="C3" t="s">
        <v>798</v>
      </c>
      <c r="D3" t="s">
        <v>833</v>
      </c>
      <c r="E3" t="s">
        <v>836</v>
      </c>
      <c r="F3" t="s">
        <v>849</v>
      </c>
      <c r="G3" t="s">
        <v>848</v>
      </c>
      <c r="I3" t="s">
        <v>835</v>
      </c>
      <c r="J3" t="s">
        <v>798</v>
      </c>
      <c r="K3" t="s">
        <v>833</v>
      </c>
      <c r="L3" t="s">
        <v>836</v>
      </c>
      <c r="N3" t="s">
        <v>835</v>
      </c>
      <c r="O3" t="s">
        <v>798</v>
      </c>
      <c r="P3" t="s">
        <v>833</v>
      </c>
      <c r="Q3" t="s">
        <v>839</v>
      </c>
    </row>
    <row r="4" spans="1:17" x14ac:dyDescent="0.3">
      <c r="A4" s="8">
        <v>2017</v>
      </c>
      <c r="B4" s="9">
        <v>183.1</v>
      </c>
      <c r="C4" s="9">
        <v>15.4</v>
      </c>
      <c r="D4" s="9">
        <v>9.8000000000000007</v>
      </c>
      <c r="E4" s="9">
        <f>SUM(B4:D4)</f>
        <v>208.3</v>
      </c>
      <c r="F4" s="58">
        <f>SUM(B4:C4)</f>
        <v>198.5</v>
      </c>
      <c r="G4" s="14">
        <f>C4/(B4+C4)</f>
        <v>7.758186397984887E-2</v>
      </c>
      <c r="H4" s="14"/>
      <c r="N4" s="53">
        <v>0.04</v>
      </c>
      <c r="O4" s="53">
        <v>0.06</v>
      </c>
      <c r="P4" s="53">
        <v>0.125</v>
      </c>
      <c r="Q4" s="52">
        <f>((E4+L5)-E5)/E4</f>
        <v>2.5972155544887302E-2</v>
      </c>
    </row>
    <row r="5" spans="1:17" x14ac:dyDescent="0.3">
      <c r="A5" s="8">
        <v>2018</v>
      </c>
      <c r="B5" s="19">
        <f t="shared" ref="B5:D7" si="0">B4*(1-N$4)+I5</f>
        <v>199.48599999999999</v>
      </c>
      <c r="C5" s="19">
        <f t="shared" si="0"/>
        <v>17.0366</v>
      </c>
      <c r="D5" s="19">
        <f t="shared" si="0"/>
        <v>10.414400000000001</v>
      </c>
      <c r="E5">
        <v>231</v>
      </c>
      <c r="F5" s="58">
        <f t="shared" ref="F5:F7" si="1">SUM(B5:C5)</f>
        <v>216.52259999999998</v>
      </c>
      <c r="G5" s="14">
        <f t="shared" ref="G5:G7" si="2">C5/(B5+C5)</f>
        <v>7.8682779534330366E-2</v>
      </c>
      <c r="H5" s="14"/>
      <c r="I5" s="55">
        <v>23.71</v>
      </c>
      <c r="J5" s="51">
        <f>1.895+0.6656</f>
        <v>2.5606</v>
      </c>
      <c r="K5" s="19">
        <f>4.4-J5</f>
        <v>1.8394000000000004</v>
      </c>
      <c r="L5" s="19">
        <f>SUM(I5:K5)</f>
        <v>28.110000000000003</v>
      </c>
    </row>
    <row r="6" spans="1:17" x14ac:dyDescent="0.3">
      <c r="A6" s="8">
        <v>2019</v>
      </c>
      <c r="B6" s="19">
        <f t="shared" si="0"/>
        <v>212.90655999999998</v>
      </c>
      <c r="C6" s="19">
        <f t="shared" si="0"/>
        <v>18.516808545454545</v>
      </c>
      <c r="D6" s="19">
        <f t="shared" si="0"/>
        <v>10.910195454545455</v>
      </c>
      <c r="E6" s="19">
        <f>SUM(B6:D6)</f>
        <v>242.333564</v>
      </c>
      <c r="F6" s="58">
        <f t="shared" si="1"/>
        <v>231.42336854545454</v>
      </c>
      <c r="G6" s="14">
        <f t="shared" si="2"/>
        <v>8.0012699935346432E-2</v>
      </c>
      <c r="H6" s="14"/>
      <c r="I6" s="55">
        <v>21.4</v>
      </c>
      <c r="J6" s="51">
        <f>4.3*(J5/4.4)</f>
        <v>2.5024045454545449</v>
      </c>
      <c r="K6" s="51">
        <f>4.3*(K5/4.4)</f>
        <v>1.7975954545454547</v>
      </c>
      <c r="L6" s="19">
        <f>SUM(I6:K6)</f>
        <v>25.7</v>
      </c>
      <c r="N6" t="s">
        <v>840</v>
      </c>
      <c r="P6" t="s">
        <v>841</v>
      </c>
      <c r="Q6" s="9">
        <v>0.66559999999999997</v>
      </c>
    </row>
    <row r="7" spans="1:17" x14ac:dyDescent="0.3">
      <c r="A7" s="8">
        <v>2020</v>
      </c>
      <c r="B7" s="19">
        <f t="shared" si="0"/>
        <v>227.39029759999997</v>
      </c>
      <c r="C7" s="19">
        <f t="shared" si="0"/>
        <v>20.005800032727272</v>
      </c>
      <c r="D7" s="19">
        <f t="shared" si="0"/>
        <v>11.446421022727273</v>
      </c>
      <c r="E7" s="19">
        <f>SUM(B7:D7)</f>
        <v>258.84251865545451</v>
      </c>
      <c r="F7" s="58">
        <f t="shared" si="1"/>
        <v>247.39609763272725</v>
      </c>
      <c r="G7" s="14">
        <f t="shared" si="2"/>
        <v>8.0865463215296765E-2</v>
      </c>
      <c r="H7" s="14"/>
      <c r="I7" s="56">
        <v>23</v>
      </c>
      <c r="J7" s="56">
        <v>2.6</v>
      </c>
      <c r="K7" s="56">
        <v>1.9</v>
      </c>
      <c r="L7" s="57">
        <f>SUM(I7:K7)</f>
        <v>27.5</v>
      </c>
      <c r="P7" t="s">
        <v>842</v>
      </c>
      <c r="Q7" s="9">
        <v>1.895</v>
      </c>
    </row>
    <row r="8" spans="1:17" x14ac:dyDescent="0.3">
      <c r="A8" s="8">
        <v>2025</v>
      </c>
      <c r="B8" s="19">
        <f>F8-C8</f>
        <v>295.71459069687171</v>
      </c>
      <c r="C8" s="59">
        <f>'(弃用)FE(H)'!C8</f>
        <v>24.985409303128304</v>
      </c>
      <c r="D8" s="19">
        <v>11.825474689428539</v>
      </c>
      <c r="E8" s="19">
        <f t="shared" ref="E8:E13" si="3">SUM(B8:D8)</f>
        <v>332.52547468942851</v>
      </c>
      <c r="F8">
        <v>320.7</v>
      </c>
      <c r="G8" s="14">
        <v>8.3429458356817393E-2</v>
      </c>
      <c r="I8" s="34"/>
      <c r="P8" t="s">
        <v>843</v>
      </c>
      <c r="Q8" s="9">
        <v>0.17699999999999999</v>
      </c>
    </row>
    <row r="9" spans="1:17" x14ac:dyDescent="0.3">
      <c r="A9" s="8">
        <v>2030</v>
      </c>
      <c r="B9" s="19">
        <f t="shared" ref="B9:B13" si="4">F9-C9</f>
        <v>338.42517152969253</v>
      </c>
      <c r="C9" s="59">
        <f>'(弃用)FE(H)'!C9</f>
        <v>29.674828470307503</v>
      </c>
      <c r="D9" s="19">
        <v>12.244387180109394</v>
      </c>
      <c r="E9" s="19">
        <f t="shared" si="3"/>
        <v>380.34438718010944</v>
      </c>
      <c r="F9">
        <v>368.1</v>
      </c>
      <c r="G9" s="14">
        <v>8.3429458356817393E-2</v>
      </c>
      <c r="I9" s="34"/>
      <c r="P9" t="s">
        <v>844</v>
      </c>
      <c r="Q9" s="9">
        <v>1.1479999999999999</v>
      </c>
    </row>
    <row r="10" spans="1:17" x14ac:dyDescent="0.3">
      <c r="A10" s="8">
        <v>2035</v>
      </c>
      <c r="B10" s="19">
        <f t="shared" si="4"/>
        <v>358.27567138374496</v>
      </c>
      <c r="C10" s="59">
        <f>'(弃用)FE(H)'!C10</f>
        <v>32.924328616255039</v>
      </c>
      <c r="D10" s="19">
        <v>12.713914452331798</v>
      </c>
      <c r="E10" s="19">
        <f t="shared" si="3"/>
        <v>403.91391445233177</v>
      </c>
      <c r="F10">
        <v>391.2</v>
      </c>
      <c r="G10" s="14">
        <v>8.3429458356817393E-2</v>
      </c>
      <c r="I10" s="34"/>
      <c r="P10" t="s">
        <v>845</v>
      </c>
      <c r="Q10">
        <f>4.4-SUM(Q6:Q9)</f>
        <v>0.51440000000000019</v>
      </c>
    </row>
    <row r="11" spans="1:17" x14ac:dyDescent="0.3">
      <c r="A11" s="8">
        <v>2040</v>
      </c>
      <c r="B11" s="19">
        <f t="shared" si="4"/>
        <v>374.23033931751928</v>
      </c>
      <c r="C11" s="59">
        <f>'(弃用)FE(H)'!C11</f>
        <v>36.529660682480696</v>
      </c>
      <c r="D11" s="19">
        <v>13.033828746937694</v>
      </c>
      <c r="E11" s="19">
        <f t="shared" si="3"/>
        <v>423.79382874693766</v>
      </c>
      <c r="F11" s="59">
        <f>'(弃用)FE(H)'!F11</f>
        <v>410.76</v>
      </c>
      <c r="G11" s="14">
        <v>8.3429458356817393E-2</v>
      </c>
      <c r="I11" s="34"/>
      <c r="P11" t="s">
        <v>846</v>
      </c>
      <c r="Q11" s="9">
        <f>SUM(Q6:Q10)</f>
        <v>4.4000000000000004</v>
      </c>
    </row>
    <row r="12" spans="1:17" x14ac:dyDescent="0.3">
      <c r="A12" s="8">
        <v>2045</v>
      </c>
      <c r="B12" s="19">
        <f t="shared" si="4"/>
        <v>384.9828</v>
      </c>
      <c r="C12" s="59">
        <f>'(弃用)FE(H)'!C12</f>
        <v>38.1</v>
      </c>
      <c r="D12" s="19">
        <v>13.368978942547244</v>
      </c>
      <c r="E12" s="19">
        <f t="shared" si="3"/>
        <v>436.45177894254726</v>
      </c>
      <c r="F12" s="59">
        <f>'(弃用)FE(H)'!F12</f>
        <v>423.08280000000002</v>
      </c>
      <c r="G12" s="14">
        <v>8.3429458356817393E-2</v>
      </c>
      <c r="I12" s="34"/>
      <c r="J12">
        <v>1.3</v>
      </c>
    </row>
    <row r="13" spans="1:17" x14ac:dyDescent="0.3">
      <c r="A13" s="8">
        <v>2050</v>
      </c>
      <c r="B13" s="19">
        <f t="shared" si="4"/>
        <v>395.24549445955785</v>
      </c>
      <c r="C13" s="59">
        <f>'(弃用)FE(H)'!C13</f>
        <v>40.529789540442209</v>
      </c>
      <c r="D13" s="19">
        <v>13.730435706148532</v>
      </c>
      <c r="E13" s="19">
        <f t="shared" si="3"/>
        <v>449.50571970614857</v>
      </c>
      <c r="F13" s="59">
        <f>'(弃用)FE(H)'!F13</f>
        <v>435.77528400000006</v>
      </c>
      <c r="G13" s="14">
        <v>8.3429458356817393E-2</v>
      </c>
      <c r="I13" s="34"/>
    </row>
    <row r="14" spans="1:17" x14ac:dyDescent="0.3">
      <c r="A14" s="8"/>
      <c r="G14" s="14"/>
      <c r="I14" s="34"/>
    </row>
    <row r="15" spans="1:17" x14ac:dyDescent="0.3">
      <c r="A15" s="8" t="s">
        <v>851</v>
      </c>
      <c r="G15" s="14"/>
      <c r="I15" s="50"/>
      <c r="L15" s="19"/>
    </row>
    <row r="16" spans="1:17" x14ac:dyDescent="0.3">
      <c r="A16" s="8">
        <v>2020</v>
      </c>
      <c r="B16" s="90">
        <v>12000</v>
      </c>
      <c r="C16" s="90">
        <v>32750</v>
      </c>
      <c r="D16" s="90">
        <v>70000</v>
      </c>
      <c r="G16" s="14"/>
      <c r="L16" s="19"/>
    </row>
    <row r="17" spans="1:16" x14ac:dyDescent="0.3">
      <c r="A17" s="8">
        <v>2025</v>
      </c>
      <c r="B17" s="90">
        <v>12000</v>
      </c>
      <c r="C17" s="90">
        <v>32750</v>
      </c>
      <c r="D17" s="90">
        <v>70000</v>
      </c>
      <c r="G17" s="14"/>
      <c r="L17" s="19"/>
    </row>
    <row r="18" spans="1:16" x14ac:dyDescent="0.3">
      <c r="A18" s="8">
        <v>2030</v>
      </c>
      <c r="B18" s="90">
        <v>12000</v>
      </c>
      <c r="C18" s="90">
        <v>32750</v>
      </c>
      <c r="D18" s="90">
        <v>70000</v>
      </c>
      <c r="G18" s="14"/>
      <c r="L18" s="19"/>
    </row>
    <row r="19" spans="1:16" x14ac:dyDescent="0.3">
      <c r="A19" s="8">
        <v>2035</v>
      </c>
      <c r="B19" s="90">
        <v>12000</v>
      </c>
      <c r="C19" s="90">
        <v>32750</v>
      </c>
      <c r="D19" s="90">
        <v>70000</v>
      </c>
      <c r="G19" s="14"/>
      <c r="L19" s="19"/>
    </row>
    <row r="20" spans="1:16" x14ac:dyDescent="0.3">
      <c r="A20" s="8">
        <v>2040</v>
      </c>
      <c r="B20" s="90">
        <v>12000</v>
      </c>
      <c r="C20" s="90">
        <v>32750</v>
      </c>
      <c r="D20" s="90">
        <v>70000</v>
      </c>
      <c r="G20" s="14"/>
      <c r="L20" s="19"/>
    </row>
    <row r="21" spans="1:16" x14ac:dyDescent="0.3">
      <c r="A21" s="8">
        <v>2045</v>
      </c>
      <c r="B21" s="90">
        <v>12000</v>
      </c>
      <c r="C21" s="90">
        <v>32750</v>
      </c>
      <c r="D21" s="90">
        <v>70000</v>
      </c>
      <c r="G21" s="14"/>
      <c r="I21" s="34"/>
      <c r="L21" s="19"/>
    </row>
    <row r="22" spans="1:16" x14ac:dyDescent="0.3">
      <c r="A22" s="8">
        <v>2050</v>
      </c>
      <c r="B22" s="90">
        <v>12000</v>
      </c>
      <c r="C22" s="90">
        <v>32750</v>
      </c>
      <c r="D22" s="90">
        <v>70000</v>
      </c>
      <c r="G22" s="14"/>
      <c r="I22" s="34"/>
    </row>
    <row r="23" spans="1:16" ht="13.9" thickBot="1" x14ac:dyDescent="0.35">
      <c r="A23" s="8"/>
      <c r="G23" s="14"/>
      <c r="I23" s="34"/>
    </row>
    <row r="24" spans="1:16" x14ac:dyDescent="0.3">
      <c r="A24" s="65"/>
      <c r="B24" s="66"/>
      <c r="C24" s="67"/>
      <c r="D24" s="67" t="s">
        <v>835</v>
      </c>
      <c r="E24" s="67"/>
      <c r="F24" s="68"/>
      <c r="G24" s="66"/>
      <c r="H24" s="67"/>
      <c r="I24" s="77" t="s">
        <v>798</v>
      </c>
      <c r="J24" s="67"/>
      <c r="K24" s="68"/>
      <c r="L24" s="66"/>
      <c r="M24" s="67"/>
      <c r="N24" s="67" t="s">
        <v>827</v>
      </c>
      <c r="O24" s="67"/>
      <c r="P24" s="68"/>
    </row>
    <row r="25" spans="1:16" x14ac:dyDescent="0.3">
      <c r="A25" s="65" t="s">
        <v>852</v>
      </c>
      <c r="B25" s="69" t="s">
        <v>864</v>
      </c>
      <c r="C25" s="4" t="s">
        <v>853</v>
      </c>
      <c r="D25" s="4" t="s">
        <v>854</v>
      </c>
      <c r="E25" s="4" t="s">
        <v>855</v>
      </c>
      <c r="F25" s="70" t="s">
        <v>861</v>
      </c>
      <c r="G25" s="69" t="s">
        <v>864</v>
      </c>
      <c r="H25" s="4" t="s">
        <v>853</v>
      </c>
      <c r="I25" s="4" t="s">
        <v>854</v>
      </c>
      <c r="J25" s="4" t="s">
        <v>855</v>
      </c>
      <c r="K25" s="70" t="s">
        <v>861</v>
      </c>
      <c r="L25" s="69" t="s">
        <v>864</v>
      </c>
      <c r="M25" s="4" t="s">
        <v>853</v>
      </c>
      <c r="N25" s="4" t="s">
        <v>854</v>
      </c>
      <c r="O25" s="4" t="s">
        <v>855</v>
      </c>
      <c r="P25" s="70" t="s">
        <v>861</v>
      </c>
    </row>
    <row r="26" spans="1:16" x14ac:dyDescent="0.3">
      <c r="A26" s="65">
        <v>2020</v>
      </c>
      <c r="B26" s="71">
        <v>1</v>
      </c>
      <c r="C26" s="63">
        <v>0</v>
      </c>
      <c r="D26" s="63">
        <v>0</v>
      </c>
      <c r="E26" s="63">
        <v>0</v>
      </c>
      <c r="F26" s="72">
        <v>0</v>
      </c>
      <c r="G26" s="71">
        <v>1</v>
      </c>
      <c r="H26" s="63">
        <v>0</v>
      </c>
      <c r="I26" s="63">
        <v>0</v>
      </c>
      <c r="J26" s="63">
        <v>0</v>
      </c>
      <c r="K26" s="72">
        <v>0</v>
      </c>
      <c r="L26" s="71">
        <v>1</v>
      </c>
      <c r="M26" s="63">
        <v>0</v>
      </c>
      <c r="N26" s="63">
        <v>0</v>
      </c>
      <c r="O26" s="63">
        <v>0</v>
      </c>
      <c r="P26" s="72">
        <v>0</v>
      </c>
    </row>
    <row r="27" spans="1:16" x14ac:dyDescent="0.3">
      <c r="A27" s="65">
        <v>2025</v>
      </c>
      <c r="B27" s="71">
        <f>1-0.475</f>
        <v>0.52500000000000002</v>
      </c>
      <c r="C27" s="63">
        <v>0.47499999999999998</v>
      </c>
      <c r="D27" s="63">
        <v>0</v>
      </c>
      <c r="E27" s="63">
        <v>0</v>
      </c>
      <c r="F27" s="72">
        <v>0</v>
      </c>
      <c r="G27" s="71">
        <f>1-H27</f>
        <v>0.46599999999999997</v>
      </c>
      <c r="H27" s="63">
        <v>0.53400000000000003</v>
      </c>
      <c r="I27" s="63">
        <v>0</v>
      </c>
      <c r="J27" s="63">
        <v>0</v>
      </c>
      <c r="K27" s="72">
        <v>0</v>
      </c>
      <c r="L27" s="71">
        <f>1-M27</f>
        <v>0.12</v>
      </c>
      <c r="M27" s="63">
        <v>0.88</v>
      </c>
      <c r="N27" s="63">
        <v>0</v>
      </c>
      <c r="O27" s="63">
        <v>0</v>
      </c>
      <c r="P27" s="72">
        <v>0</v>
      </c>
    </row>
    <row r="28" spans="1:16" x14ac:dyDescent="0.3">
      <c r="A28" s="65">
        <v>2030</v>
      </c>
      <c r="B28" s="71">
        <f>1-C28-D28</f>
        <v>0.14099999999999996</v>
      </c>
      <c r="C28" s="63">
        <v>0.40600000000000003</v>
      </c>
      <c r="D28" s="63">
        <v>0.45300000000000001</v>
      </c>
      <c r="E28" s="64">
        <v>0</v>
      </c>
      <c r="F28" s="73">
        <v>0</v>
      </c>
      <c r="G28" s="71">
        <v>0</v>
      </c>
      <c r="H28" s="63">
        <f>1-I28</f>
        <v>0.46599999999999997</v>
      </c>
      <c r="I28" s="63">
        <v>0.53400000000000003</v>
      </c>
      <c r="J28" s="63">
        <v>0</v>
      </c>
      <c r="K28" s="72">
        <v>0</v>
      </c>
      <c r="L28" s="71">
        <v>0</v>
      </c>
      <c r="M28" s="63">
        <f>1-N28</f>
        <v>0.129</v>
      </c>
      <c r="N28" s="63">
        <v>0.871</v>
      </c>
      <c r="O28" s="63">
        <v>0</v>
      </c>
      <c r="P28" s="72">
        <v>0</v>
      </c>
    </row>
    <row r="29" spans="1:16" x14ac:dyDescent="0.3">
      <c r="A29" s="65">
        <v>2035</v>
      </c>
      <c r="B29" s="71">
        <v>0</v>
      </c>
      <c r="C29" s="63">
        <f>1-D29-E29</f>
        <v>0.15600000000000008</v>
      </c>
      <c r="D29" s="63">
        <v>0.41799999999999998</v>
      </c>
      <c r="E29" s="63">
        <v>0.42599999999999999</v>
      </c>
      <c r="F29" s="73">
        <v>0</v>
      </c>
      <c r="G29" s="78">
        <v>0</v>
      </c>
      <c r="H29" s="64">
        <v>0</v>
      </c>
      <c r="I29" s="63">
        <f>1-J29</f>
        <v>0.46599999999999997</v>
      </c>
      <c r="J29" s="63">
        <v>0.53400000000000003</v>
      </c>
      <c r="K29" s="72">
        <v>0</v>
      </c>
      <c r="L29" s="71">
        <v>0</v>
      </c>
      <c r="M29" s="63">
        <v>0</v>
      </c>
      <c r="N29" s="63">
        <f>1-O29</f>
        <v>0.125</v>
      </c>
      <c r="O29" s="63">
        <v>0.875</v>
      </c>
      <c r="P29" s="72">
        <v>0</v>
      </c>
    </row>
    <row r="30" spans="1:16" x14ac:dyDescent="0.3">
      <c r="A30" s="65">
        <v>2040</v>
      </c>
      <c r="B30" s="71">
        <v>0</v>
      </c>
      <c r="C30" s="63">
        <v>0</v>
      </c>
      <c r="D30" s="63">
        <f>1-E30-F30</f>
        <v>0.15700000000000008</v>
      </c>
      <c r="E30" s="63">
        <v>0.42199999999999999</v>
      </c>
      <c r="F30" s="72">
        <v>0.42099999999999999</v>
      </c>
      <c r="G30" s="78">
        <v>0</v>
      </c>
      <c r="H30" s="64">
        <v>0</v>
      </c>
      <c r="I30" s="63">
        <v>0</v>
      </c>
      <c r="J30" s="63">
        <f>1-K30</f>
        <v>0.46599999999999997</v>
      </c>
      <c r="K30" s="72">
        <v>0.53400000000000003</v>
      </c>
      <c r="L30" s="71">
        <v>0</v>
      </c>
      <c r="M30" s="63">
        <v>0</v>
      </c>
      <c r="N30" s="63">
        <v>0</v>
      </c>
      <c r="O30" s="63">
        <f>1-P30</f>
        <v>0.13100000000000001</v>
      </c>
      <c r="P30" s="72">
        <v>0.86899999999999999</v>
      </c>
    </row>
    <row r="31" spans="1:16" x14ac:dyDescent="0.3">
      <c r="A31" s="65">
        <v>2045</v>
      </c>
      <c r="B31" s="71">
        <v>0</v>
      </c>
      <c r="C31" s="63">
        <v>0</v>
      </c>
      <c r="D31" s="63">
        <v>0</v>
      </c>
      <c r="E31" s="63">
        <v>0</v>
      </c>
      <c r="F31" s="72">
        <v>1</v>
      </c>
      <c r="G31" s="78">
        <v>0</v>
      </c>
      <c r="H31" s="64">
        <v>0</v>
      </c>
      <c r="I31" s="63">
        <v>0</v>
      </c>
      <c r="J31" s="64">
        <v>0</v>
      </c>
      <c r="K31" s="72">
        <v>1</v>
      </c>
      <c r="L31" s="71">
        <v>0</v>
      </c>
      <c r="M31" s="63">
        <v>0</v>
      </c>
      <c r="N31" s="63">
        <v>0</v>
      </c>
      <c r="O31" s="63">
        <v>0</v>
      </c>
      <c r="P31" s="72">
        <v>1</v>
      </c>
    </row>
    <row r="32" spans="1:16" ht="13.9" thickBot="1" x14ac:dyDescent="0.35">
      <c r="A32" s="65">
        <v>2050</v>
      </c>
      <c r="B32" s="74">
        <v>0</v>
      </c>
      <c r="C32" s="75">
        <v>0</v>
      </c>
      <c r="D32" s="75">
        <v>0</v>
      </c>
      <c r="E32" s="75">
        <v>0</v>
      </c>
      <c r="F32" s="76">
        <v>1</v>
      </c>
      <c r="G32" s="79">
        <v>0</v>
      </c>
      <c r="H32" s="80">
        <v>0</v>
      </c>
      <c r="I32" s="75">
        <v>0</v>
      </c>
      <c r="J32" s="80">
        <v>0</v>
      </c>
      <c r="K32" s="76">
        <v>1</v>
      </c>
      <c r="L32" s="71">
        <v>0</v>
      </c>
      <c r="M32" s="75">
        <v>0</v>
      </c>
      <c r="N32" s="75">
        <v>0</v>
      </c>
      <c r="O32" s="75">
        <v>0</v>
      </c>
      <c r="P32" s="76">
        <v>1</v>
      </c>
    </row>
    <row r="33" spans="1:24" x14ac:dyDescent="0.3">
      <c r="A33" s="8" t="s">
        <v>856</v>
      </c>
      <c r="B33" t="s">
        <v>835</v>
      </c>
      <c r="C33" t="s">
        <v>798</v>
      </c>
      <c r="D33" t="s">
        <v>833</v>
      </c>
      <c r="P33" t="s">
        <v>907</v>
      </c>
      <c r="Q33" t="s">
        <v>908</v>
      </c>
      <c r="R33" t="s">
        <v>909</v>
      </c>
      <c r="S33" t="s">
        <v>910</v>
      </c>
      <c r="U33" t="s">
        <v>913</v>
      </c>
      <c r="V33" t="s">
        <v>911</v>
      </c>
      <c r="W33" t="s">
        <v>912</v>
      </c>
    </row>
    <row r="34" spans="1:24" x14ac:dyDescent="0.3">
      <c r="A34" s="60" t="s">
        <v>863</v>
      </c>
      <c r="B34" s="89">
        <f>'(弃用)FE(L)'!B34</f>
        <v>7.6</v>
      </c>
      <c r="C34">
        <v>12</v>
      </c>
      <c r="D34">
        <v>29.2</v>
      </c>
      <c r="F34" t="s">
        <v>884</v>
      </c>
      <c r="Q34" s="92">
        <f>(B7)*B34/(B7-B41)</f>
        <v>7.7257095202684374</v>
      </c>
      <c r="R34" s="92">
        <f t="shared" ref="R34:S38" si="5">(C7)*C34/(C7-C41)</f>
        <v>12.149949821933058</v>
      </c>
      <c r="S34" s="92">
        <f t="shared" si="5"/>
        <v>31.393393845371222</v>
      </c>
      <c r="T34" s="94"/>
      <c r="U34" s="19">
        <v>7.6240554476333262</v>
      </c>
      <c r="V34">
        <v>7.5</v>
      </c>
      <c r="W34">
        <f t="shared" ref="W34:W40" si="6">U34*(B7-B41)/B7</f>
        <v>7.5</v>
      </c>
      <c r="X34">
        <v>2020</v>
      </c>
    </row>
    <row r="35" spans="1:24" x14ac:dyDescent="0.3">
      <c r="A35" s="60" t="s">
        <v>857</v>
      </c>
      <c r="B35" s="89">
        <f>'(弃用)FE(L)'!B35</f>
        <v>6.9275320310316539</v>
      </c>
      <c r="C35" s="89">
        <f>C$34*(1-$F35)</f>
        <v>11.16</v>
      </c>
      <c r="D35" s="89">
        <f>D$34*(1-$F35)</f>
        <v>27.155999999999999</v>
      </c>
      <c r="E35" s="86"/>
      <c r="F35" s="88">
        <f>'(弃用)FE(L)'!F35</f>
        <v>7.0000000000000007E-2</v>
      </c>
      <c r="Q35" s="92">
        <f t="shared" ref="Q35:Q38" si="7">(B8)*B35/(B8-B42)</f>
        <v>7.3831846216876231</v>
      </c>
      <c r="R35" s="92">
        <f t="shared" si="5"/>
        <v>11.417514951777074</v>
      </c>
      <c r="S35" s="92">
        <f t="shared" si="5"/>
        <v>29.633604020229857</v>
      </c>
      <c r="T35" s="94"/>
      <c r="U35" s="19">
        <v>6.9275320310316539</v>
      </c>
      <c r="V35">
        <v>6.5</v>
      </c>
      <c r="W35">
        <f t="shared" si="6"/>
        <v>6.5000000000000009</v>
      </c>
      <c r="X35">
        <v>2025</v>
      </c>
    </row>
    <row r="36" spans="1:24" x14ac:dyDescent="0.3">
      <c r="A36" s="60" t="s">
        <v>858</v>
      </c>
      <c r="B36" s="89">
        <f>'(弃用)FE(L)'!B36</f>
        <v>5.7380188851570555</v>
      </c>
      <c r="C36" s="89">
        <f t="shared" ref="C36:D38" si="8">C$34*(1-$F36)</f>
        <v>10.8</v>
      </c>
      <c r="D36" s="89">
        <f t="shared" si="8"/>
        <v>26.28</v>
      </c>
      <c r="E36" s="86"/>
      <c r="F36" s="88">
        <f>'(弃用)FE(L)'!F36</f>
        <v>0.1</v>
      </c>
      <c r="Q36" s="92">
        <f t="shared" si="7"/>
        <v>6.4558550443958875</v>
      </c>
      <c r="R36" s="92">
        <f t="shared" si="5"/>
        <v>11.372183382157637</v>
      </c>
      <c r="S36" s="92">
        <f t="shared" si="5"/>
        <v>29.07196924480079</v>
      </c>
      <c r="T36" s="94"/>
      <c r="U36" s="19">
        <v>5.7380188851570555</v>
      </c>
      <c r="V36">
        <v>5.0999999999999996</v>
      </c>
      <c r="W36">
        <f t="shared" si="6"/>
        <v>5.0999999999999996</v>
      </c>
      <c r="X36">
        <v>2030</v>
      </c>
    </row>
    <row r="37" spans="1:24" x14ac:dyDescent="0.3">
      <c r="A37" s="60" t="s">
        <v>859</v>
      </c>
      <c r="B37" s="89">
        <f>'(弃用)FE(L)'!B37</f>
        <v>5.4615994661079936</v>
      </c>
      <c r="C37" s="89">
        <f t="shared" si="8"/>
        <v>10.5</v>
      </c>
      <c r="D37" s="89">
        <f t="shared" si="8"/>
        <v>25.55</v>
      </c>
      <c r="E37" s="86"/>
      <c r="F37" s="88">
        <f>'(弃用)FE(L)'!F37</f>
        <v>0.125</v>
      </c>
      <c r="Q37" s="92">
        <f t="shared" si="7"/>
        <v>6.6286819395980272</v>
      </c>
      <c r="R37" s="92">
        <f t="shared" si="5"/>
        <v>11.542062928546313</v>
      </c>
      <c r="S37" s="92">
        <f t="shared" si="5"/>
        <v>28.831887631231957</v>
      </c>
      <c r="T37" s="94"/>
      <c r="U37" s="19">
        <v>5.4615994661079936</v>
      </c>
      <c r="V37">
        <v>4.5</v>
      </c>
      <c r="W37" s="19">
        <f t="shared" si="6"/>
        <v>4.5</v>
      </c>
      <c r="X37">
        <v>2035</v>
      </c>
    </row>
    <row r="38" spans="1:24" x14ac:dyDescent="0.3">
      <c r="A38" s="60" t="s">
        <v>860</v>
      </c>
      <c r="B38" s="89">
        <f>'(弃用)FE(L)'!B38</f>
        <v>5.4615994661079936</v>
      </c>
      <c r="C38" s="89">
        <f t="shared" si="8"/>
        <v>9</v>
      </c>
      <c r="D38" s="89">
        <f t="shared" si="8"/>
        <v>21.9</v>
      </c>
      <c r="E38" s="86"/>
      <c r="F38" s="88">
        <f>'(弃用)FE(L)'!F38</f>
        <v>0.25</v>
      </c>
      <c r="Q38" s="92">
        <f t="shared" si="7"/>
        <v>7.5534707801212519</v>
      </c>
      <c r="R38" s="92">
        <f t="shared" si="5"/>
        <v>10.397141211533645</v>
      </c>
      <c r="S38" s="92">
        <f t="shared" si="5"/>
        <v>25.380641578500097</v>
      </c>
      <c r="T38" s="94"/>
      <c r="U38" s="19">
        <v>5.4615994661079936</v>
      </c>
      <c r="V38">
        <v>4</v>
      </c>
      <c r="W38" s="19">
        <f t="shared" si="6"/>
        <v>3.9490546262114874</v>
      </c>
      <c r="X38">
        <v>2040</v>
      </c>
    </row>
    <row r="39" spans="1:24" x14ac:dyDescent="0.3">
      <c r="A39" s="60"/>
      <c r="K39" t="s">
        <v>865</v>
      </c>
      <c r="Q39" s="92">
        <f>(B12)*B38/(B12-B46)</f>
        <v>8.7538921022643486</v>
      </c>
      <c r="R39" s="92">
        <f t="shared" ref="R39:S39" si="9">(C12)*C38/(C12-C46)</f>
        <v>11.167343733324403</v>
      </c>
      <c r="S39" s="92">
        <f t="shared" si="9"/>
        <v>26.260163202612876</v>
      </c>
      <c r="T39" s="94"/>
      <c r="U39" s="19">
        <v>5.4615994661079936</v>
      </c>
      <c r="W39" s="19">
        <f t="shared" si="6"/>
        <v>3.4075207210373666</v>
      </c>
      <c r="X39">
        <v>2045</v>
      </c>
    </row>
    <row r="40" spans="1:24" x14ac:dyDescent="0.3">
      <c r="A40" s="60" t="s">
        <v>862</v>
      </c>
      <c r="B40" t="s">
        <v>835</v>
      </c>
      <c r="C40" t="s">
        <v>798</v>
      </c>
      <c r="D40" t="s">
        <v>833</v>
      </c>
      <c r="H40" t="s">
        <v>905</v>
      </c>
      <c r="J40" t="s">
        <v>866</v>
      </c>
      <c r="K40" t="s">
        <v>867</v>
      </c>
      <c r="L40" t="s">
        <v>869</v>
      </c>
      <c r="M40" t="s">
        <v>868</v>
      </c>
      <c r="N40" t="s">
        <v>870</v>
      </c>
      <c r="O40" t="s">
        <v>881</v>
      </c>
      <c r="Q40" s="92">
        <f>(B13)*B38/(B13-B47)</f>
        <v>9.6190888544504105</v>
      </c>
      <c r="R40" s="92">
        <f t="shared" ref="R40:S40" si="10">(C13)*C38/(C13-C47)</f>
        <v>12.39115764367995</v>
      </c>
      <c r="S40" s="92">
        <f t="shared" si="10"/>
        <v>27.814178043015147</v>
      </c>
      <c r="T40" s="94"/>
      <c r="U40" s="19">
        <v>5.4615994661079936</v>
      </c>
      <c r="W40" s="19">
        <f t="shared" si="6"/>
        <v>3.1010285048349737</v>
      </c>
      <c r="X40">
        <v>2050</v>
      </c>
    </row>
    <row r="41" spans="1:24" x14ac:dyDescent="0.3">
      <c r="A41" s="8">
        <v>2020</v>
      </c>
      <c r="B41" s="19">
        <f>N41</f>
        <v>3.7</v>
      </c>
      <c r="C41" s="59">
        <f>G41</f>
        <v>0.24690358367739815</v>
      </c>
      <c r="D41" s="59">
        <f>H41</f>
        <v>0.79973861846350169</v>
      </c>
      <c r="F41" s="19">
        <v>3.7</v>
      </c>
      <c r="G41" s="19">
        <f>预测总结L!D14</f>
        <v>0.24690358367739815</v>
      </c>
      <c r="H41" s="19">
        <f>预测总结L!D18</f>
        <v>0.79973861846350169</v>
      </c>
      <c r="I41" s="20">
        <v>2020</v>
      </c>
      <c r="J41" s="19">
        <v>27.6</v>
      </c>
      <c r="K41" s="82">
        <v>7.0000000000000007E-2</v>
      </c>
      <c r="L41" s="54">
        <f>J41*K41</f>
        <v>1.9320000000000004</v>
      </c>
      <c r="M41" s="19">
        <v>3.7</v>
      </c>
      <c r="N41" s="19">
        <f>M41</f>
        <v>3.7</v>
      </c>
    </row>
    <row r="42" spans="1:24" x14ac:dyDescent="0.3">
      <c r="A42" s="8">
        <v>2025</v>
      </c>
      <c r="B42" s="19">
        <f t="shared" ref="B42:B47" si="11">N42</f>
        <v>18.25</v>
      </c>
      <c r="C42" s="59">
        <f t="shared" ref="C42:D47" si="12">G42</f>
        <v>0.56353037407882844</v>
      </c>
      <c r="D42" s="59">
        <f t="shared" si="12"/>
        <v>0.98870335216915262</v>
      </c>
      <c r="F42" s="19"/>
      <c r="G42" s="19">
        <f>预测总结L!E14</f>
        <v>0.56353037407882844</v>
      </c>
      <c r="H42" s="19">
        <f>预测总结L!E18</f>
        <v>0.98870335216915262</v>
      </c>
      <c r="I42">
        <v>2025</v>
      </c>
      <c r="J42" s="19">
        <v>32.4</v>
      </c>
      <c r="K42" s="82">
        <v>0.12</v>
      </c>
      <c r="L42" s="54">
        <f t="shared" ref="L42:L47" si="13">J42*K42</f>
        <v>3.8879999999999999</v>
      </c>
      <c r="M42" s="19">
        <f>(L42+L41)/2*5+M41</f>
        <v>18.25</v>
      </c>
      <c r="N42" s="19">
        <f>M42</f>
        <v>18.25</v>
      </c>
    </row>
    <row r="43" spans="1:24" x14ac:dyDescent="0.3">
      <c r="A43" s="8">
        <v>2030</v>
      </c>
      <c r="B43" s="19">
        <f t="shared" si="11"/>
        <v>37.629999999999995</v>
      </c>
      <c r="C43" s="59">
        <f t="shared" si="12"/>
        <v>1.4930680546119335</v>
      </c>
      <c r="D43" s="59">
        <f t="shared" si="12"/>
        <v>1.1759076979077465</v>
      </c>
      <c r="F43" s="19"/>
      <c r="G43" s="19">
        <f>预测总结L!F14</f>
        <v>1.4930680546119335</v>
      </c>
      <c r="H43" s="19">
        <f>预测总结L!F18</f>
        <v>1.1759076979077465</v>
      </c>
      <c r="I43" s="20">
        <v>2030</v>
      </c>
      <c r="J43" s="19">
        <v>33.4</v>
      </c>
      <c r="K43" s="82">
        <v>0.16</v>
      </c>
      <c r="L43" s="54">
        <f t="shared" si="13"/>
        <v>5.3440000000000003</v>
      </c>
      <c r="M43" s="19">
        <f t="shared" ref="M43:M47" si="14">(L43+L42)/2*5+M42</f>
        <v>41.33</v>
      </c>
      <c r="N43" s="19">
        <f>M43-N41</f>
        <v>37.629999999999995</v>
      </c>
    </row>
    <row r="44" spans="1:24" x14ac:dyDescent="0.3">
      <c r="A44" s="8">
        <v>2035</v>
      </c>
      <c r="B44" s="19">
        <f t="shared" si="11"/>
        <v>63.08</v>
      </c>
      <c r="C44" s="59">
        <f t="shared" si="12"/>
        <v>2.9725381425031827</v>
      </c>
      <c r="D44" s="59">
        <f t="shared" si="12"/>
        <v>1.4472045368423947</v>
      </c>
      <c r="F44" s="19"/>
      <c r="G44" s="19">
        <f>预测总结L!G14</f>
        <v>2.9725381425031827</v>
      </c>
      <c r="H44" s="19">
        <f>预测总结L!G18</f>
        <v>1.4472045368423947</v>
      </c>
      <c r="I44">
        <v>2035</v>
      </c>
      <c r="J44" s="19">
        <v>33.299999999999997</v>
      </c>
      <c r="K44" s="82">
        <v>0.32</v>
      </c>
      <c r="L44" s="54">
        <f t="shared" si="13"/>
        <v>10.655999999999999</v>
      </c>
      <c r="M44" s="19">
        <f t="shared" si="14"/>
        <v>81.33</v>
      </c>
      <c r="N44" s="19">
        <f t="shared" ref="N44:N47" si="15">M44-N42</f>
        <v>63.08</v>
      </c>
    </row>
    <row r="45" spans="1:24" x14ac:dyDescent="0.3">
      <c r="A45" s="8">
        <v>2040</v>
      </c>
      <c r="B45" s="19">
        <f t="shared" si="11"/>
        <v>103.63999999999999</v>
      </c>
      <c r="C45" s="59">
        <f t="shared" si="12"/>
        <v>4.9087622592081459</v>
      </c>
      <c r="D45" s="59">
        <f t="shared" si="12"/>
        <v>1.7874286638234826</v>
      </c>
      <c r="F45" s="19"/>
      <c r="G45" s="19">
        <f>预测总结L!H14</f>
        <v>4.9087622592081459</v>
      </c>
      <c r="H45" s="19">
        <f>预测总结L!H18</f>
        <v>1.7874286638234826</v>
      </c>
      <c r="I45" s="20">
        <v>2040</v>
      </c>
      <c r="J45" s="19">
        <v>33.299999999999997</v>
      </c>
      <c r="K45" s="82">
        <v>0.4</v>
      </c>
      <c r="L45" s="54">
        <f t="shared" si="13"/>
        <v>13.32</v>
      </c>
      <c r="M45" s="19">
        <f t="shared" si="14"/>
        <v>141.26999999999998</v>
      </c>
      <c r="N45" s="19">
        <f t="shared" si="15"/>
        <v>103.63999999999999</v>
      </c>
    </row>
    <row r="46" spans="1:24" x14ac:dyDescent="0.3">
      <c r="A46" s="8">
        <v>2045</v>
      </c>
      <c r="B46" s="19">
        <f t="shared" si="11"/>
        <v>144.78999999999996</v>
      </c>
      <c r="C46" s="59">
        <f t="shared" si="12"/>
        <v>7.3943990810675748</v>
      </c>
      <c r="D46" s="59">
        <f t="shared" si="12"/>
        <v>2.219747439955019</v>
      </c>
      <c r="F46" s="19"/>
      <c r="G46" s="19">
        <f>预测总结L!I14</f>
        <v>7.3943990810675748</v>
      </c>
      <c r="H46" s="19">
        <f>预测总结L!I18</f>
        <v>2.219747439955019</v>
      </c>
      <c r="I46">
        <v>2045</v>
      </c>
      <c r="J46" s="19">
        <v>33.299999999999997</v>
      </c>
      <c r="K46" s="82">
        <v>0.4</v>
      </c>
      <c r="L46" s="54">
        <f t="shared" si="13"/>
        <v>13.32</v>
      </c>
      <c r="M46" s="19">
        <f t="shared" si="14"/>
        <v>207.86999999999998</v>
      </c>
      <c r="N46" s="19">
        <f t="shared" si="15"/>
        <v>144.78999999999996</v>
      </c>
    </row>
    <row r="47" spans="1:24" x14ac:dyDescent="0.3">
      <c r="A47" s="8">
        <v>2050</v>
      </c>
      <c r="B47" s="19">
        <f t="shared" si="11"/>
        <v>170.82999999999998</v>
      </c>
      <c r="C47" s="59">
        <f t="shared" si="12"/>
        <v>11.092014931059516</v>
      </c>
      <c r="D47" s="59">
        <f t="shared" si="12"/>
        <v>2.9195269135313282</v>
      </c>
      <c r="F47" s="19"/>
      <c r="G47" s="19">
        <f>预测总结L!J14</f>
        <v>11.092014931059516</v>
      </c>
      <c r="H47" s="19">
        <f>预测总结L!J18</f>
        <v>2.9195269135313282</v>
      </c>
      <c r="I47" s="20">
        <v>2050</v>
      </c>
      <c r="J47" s="19">
        <v>33.299999999999997</v>
      </c>
      <c r="K47" s="82">
        <v>0.4</v>
      </c>
      <c r="L47" s="54">
        <f t="shared" si="13"/>
        <v>13.32</v>
      </c>
      <c r="M47" s="19">
        <f t="shared" si="14"/>
        <v>274.46999999999997</v>
      </c>
      <c r="N47" s="19">
        <f t="shared" si="15"/>
        <v>170.82999999999998</v>
      </c>
    </row>
    <row r="48" spans="1:24" x14ac:dyDescent="0.3">
      <c r="A48" s="8"/>
      <c r="I48" s="34"/>
    </row>
    <row r="49" spans="1:9" x14ac:dyDescent="0.3">
      <c r="A49" s="8" t="s">
        <v>871</v>
      </c>
      <c r="B49" t="s">
        <v>835</v>
      </c>
      <c r="C49" t="s">
        <v>798</v>
      </c>
      <c r="D49" t="s">
        <v>827</v>
      </c>
      <c r="E49" t="s">
        <v>836</v>
      </c>
      <c r="I49" s="34"/>
    </row>
    <row r="50" spans="1:9" x14ac:dyDescent="0.3">
      <c r="A50" s="8">
        <v>2020</v>
      </c>
      <c r="B50" s="19">
        <f>($B7-$B41)*$B16*(B$34*$B26+B$35*$C26+$D26*B$36+$E26*B$37+$F26*B$38)/100*0.72*0.84*44/12*1000/1000000</f>
        <v>452.40271080947696</v>
      </c>
      <c r="C50" s="19">
        <f>($C7-$C41)*$C16*(C$34*$G26+C$35*$H26+$I26*C$36+$J26*C$37+$K26*C$38)/100*0.72*0.84*44/12*1000/1000000</f>
        <v>172.20210204807304</v>
      </c>
      <c r="D50" s="19">
        <f>($D7-$D41)*$D16*(D$34*$L26+D$35*$M26+$N26*D$36+$O26*D$37+$P26*D$38)/100*0.72*0.84*44/12*1000/1000000</f>
        <v>482.59009446977262</v>
      </c>
      <c r="E50" s="19">
        <f>SUM(B50:D50)</f>
        <v>1107.1949073273227</v>
      </c>
      <c r="I50" s="34"/>
    </row>
    <row r="51" spans="1:9" x14ac:dyDescent="0.3">
      <c r="A51" s="8">
        <v>2025</v>
      </c>
      <c r="B51" s="19">
        <f t="shared" ref="B51:B56" si="16">(B8-B42)*B17*(B$34*$B27+B$35*$C27+$D27*B$36+$E27*B$37+$F27*B$38)/100*0.72*0.84*44/12*1000/1000000</f>
        <v>537.57352064654481</v>
      </c>
      <c r="C51" s="19">
        <f t="shared" ref="C51:C56" si="17">($C8-$C42)*$C17*(C$34*$G27+C$35*$H27+$I27*C$36+$J27*C$37+$K27*C$38)/100*0.72*0.84*44/12*1000/1000000</f>
        <v>204.88478947031811</v>
      </c>
      <c r="D51" s="19">
        <f t="shared" ref="D51:D56" si="18">($D8-$D42)*$D17*(D$34*$L27+D$35*$M27+$N27*D$36+$O27*D$37+$P27*D$38)/100*0.72*0.84*44/12*1000/1000000</f>
        <v>460.94808290898231</v>
      </c>
      <c r="E51" s="19">
        <f t="shared" ref="E51:E56" si="19">SUM(B51:D51)</f>
        <v>1203.4063930258453</v>
      </c>
      <c r="I51" s="34"/>
    </row>
    <row r="52" spans="1:9" x14ac:dyDescent="0.3">
      <c r="A52" s="8">
        <v>2030</v>
      </c>
      <c r="B52" s="19">
        <f t="shared" si="16"/>
        <v>518.97312937368633</v>
      </c>
      <c r="C52" s="19">
        <f t="shared" si="17"/>
        <v>224.48150959897143</v>
      </c>
      <c r="D52" s="19">
        <f>($D9-$D43)*$D18*(D$34*$L28+D$35*$M28+$N28*D$36+$O28*D$37+$P28*D$38)/100*0.72*0.84*44/12*1000/1000000</f>
        <v>453.47989861581681</v>
      </c>
      <c r="E52" s="19">
        <f t="shared" si="19"/>
        <v>1196.9345375884745</v>
      </c>
      <c r="I52" s="34"/>
    </row>
    <row r="53" spans="1:9" x14ac:dyDescent="0.3">
      <c r="A53" s="8">
        <v>2035</v>
      </c>
      <c r="B53" s="19">
        <f t="shared" si="16"/>
        <v>456.07748079429132</v>
      </c>
      <c r="C53" s="19">
        <f t="shared" si="17"/>
        <v>231.44658156510033</v>
      </c>
      <c r="D53" s="19">
        <f t="shared" si="18"/>
        <v>448.4536453712808</v>
      </c>
      <c r="E53" s="19">
        <f t="shared" si="19"/>
        <v>1135.9777077306726</v>
      </c>
      <c r="I53" s="34"/>
    </row>
    <row r="54" spans="1:9" x14ac:dyDescent="0.3">
      <c r="A54" s="8">
        <v>2040</v>
      </c>
      <c r="B54" s="19">
        <f t="shared" si="16"/>
        <v>396.40019340543989</v>
      </c>
      <c r="C54" s="19">
        <f>($C11-$C45)*$C20*(C$34*$G30+C$35*$H30+$I30*C$36+$J30*C$37+$K30*C$38)/100*0.72*0.84*44/12*1000/1000000</f>
        <v>222.73870055287972</v>
      </c>
      <c r="D54" s="19">
        <f t="shared" si="18"/>
        <v>390.6780062479167</v>
      </c>
      <c r="E54" s="19">
        <f t="shared" si="19"/>
        <v>1009.8169002062364</v>
      </c>
      <c r="I54" s="34"/>
    </row>
    <row r="55" spans="1:9" x14ac:dyDescent="0.3">
      <c r="A55" s="8">
        <v>2045</v>
      </c>
      <c r="B55" s="19">
        <f t="shared" si="16"/>
        <v>349.0955326818771</v>
      </c>
      <c r="C55" s="19">
        <f t="shared" si="17"/>
        <v>200.70335291208784</v>
      </c>
      <c r="D55" s="19">
        <f t="shared" si="18"/>
        <v>379.0271335096769</v>
      </c>
      <c r="E55" s="19">
        <f t="shared" si="19"/>
        <v>928.8260191036419</v>
      </c>
      <c r="I55" s="34"/>
    </row>
    <row r="56" spans="1:9" x14ac:dyDescent="0.3">
      <c r="A56" s="8">
        <v>2050</v>
      </c>
      <c r="B56" s="19">
        <f t="shared" si="16"/>
        <v>326.16484166230691</v>
      </c>
      <c r="C56" s="19">
        <f t="shared" si="17"/>
        <v>192.41636345017838</v>
      </c>
      <c r="D56" s="19">
        <f t="shared" si="18"/>
        <v>367.52557961932621</v>
      </c>
      <c r="E56" s="19">
        <f t="shared" si="19"/>
        <v>886.10678473181156</v>
      </c>
      <c r="I56" s="34"/>
    </row>
    <row r="57" spans="1:9" x14ac:dyDescent="0.3">
      <c r="A57" s="8"/>
      <c r="I57" s="34"/>
    </row>
    <row r="58" spans="1:9" x14ac:dyDescent="0.3">
      <c r="A58" s="8"/>
      <c r="I58" s="34"/>
    </row>
    <row r="59" spans="1:9" x14ac:dyDescent="0.3">
      <c r="A59" s="8"/>
      <c r="I59" s="34"/>
    </row>
    <row r="60" spans="1:9" x14ac:dyDescent="0.3">
      <c r="A60" s="11"/>
      <c r="I60" s="34"/>
    </row>
    <row r="61" spans="1:9" x14ac:dyDescent="0.3">
      <c r="A61" s="8"/>
      <c r="I61" s="34"/>
    </row>
    <row r="62" spans="1:9" x14ac:dyDescent="0.3">
      <c r="A62" s="8"/>
      <c r="I62" s="34"/>
    </row>
    <row r="63" spans="1:9" x14ac:dyDescent="0.3">
      <c r="A63" s="8"/>
      <c r="I63" s="34"/>
    </row>
    <row r="64" spans="1:9" x14ac:dyDescent="0.3">
      <c r="A64" s="8"/>
      <c r="I64" s="34"/>
    </row>
    <row r="65" spans="1:9" x14ac:dyDescent="0.3">
      <c r="A65" s="8"/>
      <c r="I65" s="34"/>
    </row>
    <row r="66" spans="1:9" x14ac:dyDescent="0.3">
      <c r="A66" s="8"/>
      <c r="I66" s="34"/>
    </row>
    <row r="67" spans="1:9" x14ac:dyDescent="0.3">
      <c r="A67" s="8"/>
      <c r="I67" s="34"/>
    </row>
    <row r="68" spans="1:9" x14ac:dyDescent="0.3">
      <c r="A68" s="8"/>
      <c r="I68" s="34"/>
    </row>
    <row r="69" spans="1:9" x14ac:dyDescent="0.3">
      <c r="A69" s="8"/>
      <c r="I69" s="34"/>
    </row>
    <row r="70" spans="1:9" x14ac:dyDescent="0.3">
      <c r="A70" s="11"/>
      <c r="I70" s="34"/>
    </row>
    <row r="71" spans="1:9" x14ac:dyDescent="0.3">
      <c r="A71" s="8"/>
      <c r="I71" s="34"/>
    </row>
    <row r="72" spans="1:9" x14ac:dyDescent="0.3">
      <c r="A72" s="8"/>
      <c r="I72" s="34"/>
    </row>
    <row r="73" spans="1:9" x14ac:dyDescent="0.3">
      <c r="A73" s="8"/>
      <c r="I73" s="34"/>
    </row>
    <row r="74" spans="1:9" x14ac:dyDescent="0.3">
      <c r="A74" s="8"/>
      <c r="I74" s="34"/>
    </row>
    <row r="75" spans="1:9" x14ac:dyDescent="0.3">
      <c r="A75" s="8"/>
      <c r="I75" s="34"/>
    </row>
    <row r="76" spans="1:9" x14ac:dyDescent="0.3">
      <c r="A76" s="8"/>
      <c r="I76" s="34"/>
    </row>
    <row r="77" spans="1:9" x14ac:dyDescent="0.3">
      <c r="A77" s="8"/>
      <c r="I77" s="34"/>
    </row>
    <row r="78" spans="1:9" x14ac:dyDescent="0.3">
      <c r="A78" s="8"/>
      <c r="I78" s="34"/>
    </row>
    <row r="79" spans="1:9" x14ac:dyDescent="0.3">
      <c r="A79" s="8"/>
      <c r="I79" s="34"/>
    </row>
    <row r="80" spans="1:9" x14ac:dyDescent="0.3">
      <c r="A80" s="8"/>
      <c r="I80" s="34"/>
    </row>
    <row r="81" spans="1:9" x14ac:dyDescent="0.3">
      <c r="A81" s="8"/>
      <c r="I81" s="34"/>
    </row>
    <row r="82" spans="1:9" x14ac:dyDescent="0.3">
      <c r="A82" s="8"/>
      <c r="I82" s="34"/>
    </row>
    <row r="83" spans="1:9" x14ac:dyDescent="0.3">
      <c r="A83" s="8"/>
      <c r="I83" s="34"/>
    </row>
    <row r="84" spans="1:9" x14ac:dyDescent="0.3">
      <c r="A84" s="8"/>
      <c r="I84" s="34"/>
    </row>
    <row r="85" spans="1:9" x14ac:dyDescent="0.3">
      <c r="A85" s="8"/>
      <c r="I85" s="34"/>
    </row>
    <row r="86" spans="1:9" x14ac:dyDescent="0.3">
      <c r="A86" s="8"/>
      <c r="I86" s="34"/>
    </row>
    <row r="87" spans="1:9" x14ac:dyDescent="0.3">
      <c r="A87" s="8"/>
      <c r="I87" s="34"/>
    </row>
    <row r="88" spans="1:9" x14ac:dyDescent="0.3">
      <c r="A88" s="8"/>
      <c r="I88" s="34"/>
    </row>
    <row r="89" spans="1:9" x14ac:dyDescent="0.3">
      <c r="A89" s="8"/>
      <c r="I89" s="34"/>
    </row>
    <row r="90" spans="1:9" x14ac:dyDescent="0.3">
      <c r="A90" s="8"/>
      <c r="I90" s="34"/>
    </row>
    <row r="91" spans="1:9" x14ac:dyDescent="0.3">
      <c r="A91" s="8"/>
      <c r="I91" s="34"/>
    </row>
    <row r="92" spans="1:9" x14ac:dyDescent="0.3">
      <c r="A92" s="8"/>
      <c r="I92" s="34"/>
    </row>
    <row r="93" spans="1:9" x14ac:dyDescent="0.3">
      <c r="A93" s="8"/>
      <c r="I93" s="34"/>
    </row>
    <row r="94" spans="1:9" x14ac:dyDescent="0.3">
      <c r="A94" s="8"/>
      <c r="I94" s="34"/>
    </row>
    <row r="95" spans="1:9" x14ac:dyDescent="0.3">
      <c r="A95" s="11"/>
      <c r="I95" s="34"/>
    </row>
    <row r="96" spans="1:9" x14ac:dyDescent="0.3">
      <c r="A96" s="8"/>
      <c r="I96" s="34"/>
    </row>
    <row r="97" spans="1:9" x14ac:dyDescent="0.3">
      <c r="A97" s="8"/>
      <c r="I97" s="34"/>
    </row>
    <row r="98" spans="1:9" x14ac:dyDescent="0.3">
      <c r="A98" s="8"/>
      <c r="I98" s="34"/>
    </row>
    <row r="99" spans="1:9" x14ac:dyDescent="0.3">
      <c r="A99" s="8"/>
      <c r="I99" s="34"/>
    </row>
    <row r="100" spans="1:9" x14ac:dyDescent="0.3">
      <c r="A100" s="8"/>
      <c r="I100" s="34"/>
    </row>
    <row r="101" spans="1:9" x14ac:dyDescent="0.3">
      <c r="A101" s="8"/>
      <c r="I101" s="34"/>
    </row>
    <row r="102" spans="1:9" x14ac:dyDescent="0.3">
      <c r="A102" s="8"/>
      <c r="I102" s="34"/>
    </row>
    <row r="103" spans="1:9" x14ac:dyDescent="0.3">
      <c r="A103" s="8"/>
      <c r="I103" s="34"/>
    </row>
    <row r="104" spans="1:9" x14ac:dyDescent="0.3">
      <c r="A104" s="8"/>
      <c r="I104" s="34"/>
    </row>
    <row r="105" spans="1:9" x14ac:dyDescent="0.3">
      <c r="A105" s="8"/>
      <c r="I105" s="34"/>
    </row>
    <row r="106" spans="1:9" x14ac:dyDescent="0.3">
      <c r="A106" s="11"/>
      <c r="I106" s="34"/>
    </row>
    <row r="107" spans="1:9" x14ac:dyDescent="0.3">
      <c r="A107" s="8"/>
      <c r="I107" s="34"/>
    </row>
    <row r="108" spans="1:9" x14ac:dyDescent="0.3">
      <c r="A108" s="8"/>
      <c r="I108" s="34"/>
    </row>
    <row r="109" spans="1:9" x14ac:dyDescent="0.3">
      <c r="A109" s="8"/>
      <c r="I109" s="34"/>
    </row>
    <row r="110" spans="1:9" x14ac:dyDescent="0.3">
      <c r="A110" s="8"/>
      <c r="I110" s="34"/>
    </row>
    <row r="111" spans="1:9" x14ac:dyDescent="0.3">
      <c r="A111" s="8"/>
      <c r="I111" s="34"/>
    </row>
    <row r="112" spans="1:9" x14ac:dyDescent="0.3">
      <c r="A112" s="8"/>
      <c r="I112" s="34"/>
    </row>
    <row r="113" spans="1:9" x14ac:dyDescent="0.3">
      <c r="A113" s="8"/>
      <c r="I113" s="34"/>
    </row>
    <row r="114" spans="1:9" x14ac:dyDescent="0.3">
      <c r="A114" s="8"/>
      <c r="I114" s="34"/>
    </row>
    <row r="115" spans="1:9" x14ac:dyDescent="0.3">
      <c r="A115" s="8"/>
      <c r="I115" s="34"/>
    </row>
    <row r="116" spans="1:9" x14ac:dyDescent="0.3">
      <c r="A116" s="8"/>
      <c r="I116" s="34"/>
    </row>
    <row r="117" spans="1:9" x14ac:dyDescent="0.3">
      <c r="A117" s="8"/>
      <c r="I117" s="34"/>
    </row>
    <row r="118" spans="1:9" x14ac:dyDescent="0.3">
      <c r="A118" s="8"/>
      <c r="I118" s="34"/>
    </row>
    <row r="119" spans="1:9" x14ac:dyDescent="0.3">
      <c r="A119" s="8"/>
      <c r="I119" s="34"/>
    </row>
    <row r="120" spans="1:9" x14ac:dyDescent="0.3">
      <c r="A120" s="8"/>
      <c r="I120" s="34"/>
    </row>
    <row r="121" spans="1:9" x14ac:dyDescent="0.3">
      <c r="A121" s="8"/>
      <c r="I121" s="34"/>
    </row>
    <row r="122" spans="1:9" x14ac:dyDescent="0.3">
      <c r="A122" s="8"/>
      <c r="I122" s="34"/>
    </row>
    <row r="123" spans="1:9" x14ac:dyDescent="0.3">
      <c r="A123" s="8"/>
      <c r="I123" s="34"/>
    </row>
    <row r="124" spans="1:9" x14ac:dyDescent="0.3">
      <c r="A124" s="8"/>
      <c r="I124" s="34"/>
    </row>
    <row r="125" spans="1:9" x14ac:dyDescent="0.3">
      <c r="A125" s="8"/>
      <c r="I125" s="34"/>
    </row>
    <row r="126" spans="1:9" x14ac:dyDescent="0.3">
      <c r="A126" s="8"/>
      <c r="I126" s="34"/>
    </row>
    <row r="127" spans="1:9" x14ac:dyDescent="0.3">
      <c r="A127" s="8"/>
      <c r="I127" s="34"/>
    </row>
    <row r="128" spans="1:9" x14ac:dyDescent="0.3">
      <c r="A128" s="8"/>
      <c r="I128" s="34"/>
    </row>
    <row r="129" spans="1:9" x14ac:dyDescent="0.3">
      <c r="A129" s="8"/>
      <c r="I129" s="34"/>
    </row>
    <row r="130" spans="1:9" x14ac:dyDescent="0.3">
      <c r="A130" s="8"/>
      <c r="I130" s="34"/>
    </row>
    <row r="131" spans="1:9" x14ac:dyDescent="0.3">
      <c r="A131" s="8"/>
      <c r="I131" s="34"/>
    </row>
    <row r="132" spans="1:9" x14ac:dyDescent="0.3">
      <c r="A132" s="8"/>
      <c r="I132" s="34"/>
    </row>
    <row r="133" spans="1:9" x14ac:dyDescent="0.3">
      <c r="A133" s="8"/>
      <c r="I133" s="34"/>
    </row>
    <row r="134" spans="1:9" x14ac:dyDescent="0.3">
      <c r="A134" s="8"/>
      <c r="I134" s="34"/>
    </row>
    <row r="135" spans="1:9" x14ac:dyDescent="0.3">
      <c r="A135" s="8"/>
      <c r="I135" s="34"/>
    </row>
    <row r="136" spans="1:9" x14ac:dyDescent="0.3">
      <c r="A136" s="8"/>
      <c r="I136" s="34"/>
    </row>
    <row r="137" spans="1:9" x14ac:dyDescent="0.3">
      <c r="A137" s="8"/>
      <c r="I137" s="34"/>
    </row>
    <row r="138" spans="1:9" x14ac:dyDescent="0.3">
      <c r="A138" s="8"/>
      <c r="I138" s="34"/>
    </row>
    <row r="139" spans="1:9" x14ac:dyDescent="0.3">
      <c r="A139" s="8"/>
      <c r="I139" s="34"/>
    </row>
    <row r="140" spans="1:9" x14ac:dyDescent="0.3">
      <c r="A140" s="8"/>
      <c r="I140" s="34"/>
    </row>
    <row r="141" spans="1:9" x14ac:dyDescent="0.3">
      <c r="A141" s="8"/>
      <c r="I141" s="34"/>
    </row>
    <row r="142" spans="1:9" x14ac:dyDescent="0.3">
      <c r="A142" s="8"/>
      <c r="I142" s="34"/>
    </row>
    <row r="143" spans="1:9" x14ac:dyDescent="0.3">
      <c r="A143" s="8"/>
      <c r="I143" s="34"/>
    </row>
    <row r="144" spans="1:9" x14ac:dyDescent="0.3">
      <c r="A144" s="8"/>
      <c r="I144" s="34"/>
    </row>
    <row r="145" spans="1:9" x14ac:dyDescent="0.3">
      <c r="A145" s="8"/>
      <c r="I145" s="34"/>
    </row>
    <row r="146" spans="1:9" x14ac:dyDescent="0.3">
      <c r="A146" s="8"/>
      <c r="I146" s="34"/>
    </row>
    <row r="147" spans="1:9" x14ac:dyDescent="0.3">
      <c r="A147" s="8"/>
      <c r="I147" s="34"/>
    </row>
    <row r="148" spans="1:9" x14ac:dyDescent="0.3">
      <c r="A148" s="8"/>
      <c r="I148" s="34"/>
    </row>
    <row r="149" spans="1:9" x14ac:dyDescent="0.3">
      <c r="A149" s="8"/>
      <c r="I149" s="34"/>
    </row>
    <row r="150" spans="1:9" x14ac:dyDescent="0.3">
      <c r="A150" s="8"/>
      <c r="I150" s="34"/>
    </row>
    <row r="151" spans="1:9" x14ac:dyDescent="0.3">
      <c r="A151" s="8"/>
      <c r="I151" s="34"/>
    </row>
    <row r="152" spans="1:9" x14ac:dyDescent="0.3">
      <c r="A152" s="8"/>
      <c r="I152" s="34"/>
    </row>
    <row r="153" spans="1:9" x14ac:dyDescent="0.3">
      <c r="A153" s="8"/>
      <c r="I153" s="34"/>
    </row>
    <row r="154" spans="1:9" x14ac:dyDescent="0.3">
      <c r="A154" s="8"/>
      <c r="I154" s="34"/>
    </row>
    <row r="155" spans="1:9" x14ac:dyDescent="0.3">
      <c r="A155" s="8"/>
      <c r="I155" s="34"/>
    </row>
    <row r="156" spans="1:9" x14ac:dyDescent="0.3">
      <c r="A156" s="8"/>
      <c r="I156" s="34"/>
    </row>
    <row r="157" spans="1:9" x14ac:dyDescent="0.3">
      <c r="A157" s="8"/>
      <c r="I157" s="34"/>
    </row>
    <row r="158" spans="1:9" x14ac:dyDescent="0.3">
      <c r="A158" s="8"/>
      <c r="I158" s="34"/>
    </row>
    <row r="159" spans="1:9" x14ac:dyDescent="0.3">
      <c r="A159" s="8"/>
      <c r="I159" s="34"/>
    </row>
    <row r="160" spans="1:9" x14ac:dyDescent="0.3">
      <c r="A160" s="8"/>
      <c r="I160" s="34"/>
    </row>
    <row r="161" spans="1:9" x14ac:dyDescent="0.3">
      <c r="A161" s="8"/>
      <c r="I161" s="34"/>
    </row>
    <row r="162" spans="1:9" x14ac:dyDescent="0.3">
      <c r="A162" s="8"/>
      <c r="I162" s="34"/>
    </row>
    <row r="163" spans="1:9" x14ac:dyDescent="0.3">
      <c r="A163" s="8"/>
      <c r="I163" s="34"/>
    </row>
    <row r="164" spans="1:9" x14ac:dyDescent="0.3">
      <c r="A164" s="8"/>
      <c r="I164" s="34"/>
    </row>
    <row r="165" spans="1:9" x14ac:dyDescent="0.3">
      <c r="A165" s="8"/>
      <c r="I165" s="34"/>
    </row>
    <row r="166" spans="1:9" x14ac:dyDescent="0.3">
      <c r="A166" s="8"/>
      <c r="I166" s="34"/>
    </row>
    <row r="167" spans="1:9" x14ac:dyDescent="0.3">
      <c r="A167" s="8"/>
      <c r="I167" s="34"/>
    </row>
    <row r="168" spans="1:9" x14ac:dyDescent="0.3">
      <c r="A168" s="8"/>
      <c r="I168" s="34"/>
    </row>
    <row r="169" spans="1:9" x14ac:dyDescent="0.3">
      <c r="A169" s="8"/>
      <c r="I169" s="34"/>
    </row>
    <row r="170" spans="1:9" x14ac:dyDescent="0.3">
      <c r="A170" s="8"/>
      <c r="I170" s="34"/>
    </row>
    <row r="171" spans="1:9" x14ac:dyDescent="0.3">
      <c r="A171" s="8"/>
      <c r="I171" s="34"/>
    </row>
    <row r="172" spans="1:9" x14ac:dyDescent="0.3">
      <c r="A172" s="8"/>
      <c r="I172" s="34"/>
    </row>
    <row r="173" spans="1:9" x14ac:dyDescent="0.3">
      <c r="A173" s="8"/>
      <c r="I173" s="34"/>
    </row>
    <row r="174" spans="1:9" x14ac:dyDescent="0.3">
      <c r="A174" s="8"/>
      <c r="I174" s="34"/>
    </row>
    <row r="175" spans="1:9" x14ac:dyDescent="0.3">
      <c r="A175" s="8"/>
      <c r="I175" s="34"/>
    </row>
    <row r="176" spans="1:9" x14ac:dyDescent="0.3">
      <c r="A176" s="8"/>
      <c r="I176" s="34"/>
    </row>
    <row r="177" spans="1:9" x14ac:dyDescent="0.3">
      <c r="A177" s="8"/>
      <c r="I177" s="34"/>
    </row>
    <row r="178" spans="1:9" x14ac:dyDescent="0.3">
      <c r="A178" s="8"/>
      <c r="I178" s="34"/>
    </row>
    <row r="179" spans="1:9" x14ac:dyDescent="0.3">
      <c r="A179" s="8"/>
      <c r="I179" s="34"/>
    </row>
    <row r="180" spans="1:9" x14ac:dyDescent="0.3">
      <c r="A180" s="8"/>
      <c r="I180" s="34"/>
    </row>
    <row r="181" spans="1:9" x14ac:dyDescent="0.3">
      <c r="A181" s="8"/>
      <c r="I181" s="34"/>
    </row>
    <row r="182" spans="1:9" x14ac:dyDescent="0.3">
      <c r="A182" s="8"/>
      <c r="I182" s="34"/>
    </row>
    <row r="183" spans="1:9" x14ac:dyDescent="0.3">
      <c r="A183" s="8"/>
      <c r="I183" s="34"/>
    </row>
    <row r="184" spans="1:9" x14ac:dyDescent="0.3">
      <c r="A184" s="8"/>
      <c r="I184" s="34"/>
    </row>
    <row r="185" spans="1:9" x14ac:dyDescent="0.3">
      <c r="A185" s="8"/>
      <c r="I185" s="34"/>
    </row>
    <row r="186" spans="1:9" x14ac:dyDescent="0.3">
      <c r="A186" s="8"/>
      <c r="I186" s="34"/>
    </row>
    <row r="187" spans="1:9" x14ac:dyDescent="0.3">
      <c r="A187" s="8"/>
      <c r="I187" s="34"/>
    </row>
    <row r="188" spans="1:9" x14ac:dyDescent="0.3">
      <c r="A188" s="8"/>
      <c r="I188" s="34"/>
    </row>
    <row r="189" spans="1:9" x14ac:dyDescent="0.3">
      <c r="A189" s="8"/>
      <c r="I189" s="34"/>
    </row>
    <row r="190" spans="1:9" x14ac:dyDescent="0.3">
      <c r="A190" s="8"/>
      <c r="I190" s="34"/>
    </row>
    <row r="191" spans="1:9" x14ac:dyDescent="0.3">
      <c r="A191" s="8"/>
      <c r="I191" s="34"/>
    </row>
    <row r="192" spans="1:9" x14ac:dyDescent="0.3">
      <c r="A192" s="8"/>
      <c r="I192" s="34"/>
    </row>
    <row r="193" spans="1:9" x14ac:dyDescent="0.3">
      <c r="A193" s="8"/>
      <c r="I193" s="34"/>
    </row>
    <row r="194" spans="1:9" x14ac:dyDescent="0.3">
      <c r="A194" s="8"/>
      <c r="I194" s="34"/>
    </row>
    <row r="195" spans="1:9" x14ac:dyDescent="0.3">
      <c r="A195" s="8"/>
      <c r="I195" s="34"/>
    </row>
    <row r="196" spans="1:9" x14ac:dyDescent="0.3">
      <c r="A196" s="8"/>
      <c r="I196" s="34"/>
    </row>
    <row r="197" spans="1:9" x14ac:dyDescent="0.3">
      <c r="A197" s="8"/>
      <c r="I197" s="34"/>
    </row>
    <row r="198" spans="1:9" x14ac:dyDescent="0.3">
      <c r="A198" s="8"/>
      <c r="I198" s="34"/>
    </row>
    <row r="199" spans="1:9" x14ac:dyDescent="0.3">
      <c r="A199" s="8"/>
      <c r="I199" s="34"/>
    </row>
    <row r="200" spans="1:9" x14ac:dyDescent="0.3">
      <c r="A200" s="8"/>
      <c r="I200" s="34"/>
    </row>
    <row r="201" spans="1:9" x14ac:dyDescent="0.3">
      <c r="A201" s="8"/>
      <c r="I201" s="34"/>
    </row>
    <row r="202" spans="1:9" x14ac:dyDescent="0.3">
      <c r="A202" s="8"/>
      <c r="I202" s="34"/>
    </row>
    <row r="203" spans="1:9" x14ac:dyDescent="0.3">
      <c r="A203" s="8"/>
      <c r="I203" s="34"/>
    </row>
    <row r="204" spans="1:9" x14ac:dyDescent="0.3">
      <c r="A204" s="8"/>
      <c r="I204" s="34"/>
    </row>
    <row r="205" spans="1:9" x14ac:dyDescent="0.3">
      <c r="A205" s="8"/>
      <c r="I205" s="34"/>
    </row>
    <row r="206" spans="1:9" x14ac:dyDescent="0.3">
      <c r="A206" s="8"/>
      <c r="I206" s="34"/>
    </row>
    <row r="207" spans="1:9" x14ac:dyDescent="0.3">
      <c r="A207" s="8"/>
      <c r="I207" s="34"/>
    </row>
    <row r="208" spans="1:9" x14ac:dyDescent="0.3">
      <c r="A208" s="8"/>
      <c r="I208" s="34"/>
    </row>
    <row r="209" spans="1:9" x14ac:dyDescent="0.3">
      <c r="A209" s="8"/>
      <c r="I209" s="34"/>
    </row>
    <row r="210" spans="1:9" x14ac:dyDescent="0.3">
      <c r="A210" s="8"/>
      <c r="I210" s="34"/>
    </row>
    <row r="211" spans="1:9" x14ac:dyDescent="0.3">
      <c r="A211" s="8"/>
      <c r="I211" s="34"/>
    </row>
    <row r="212" spans="1:9" x14ac:dyDescent="0.3">
      <c r="A212" s="8"/>
      <c r="I212" s="34"/>
    </row>
    <row r="213" spans="1:9" x14ac:dyDescent="0.3">
      <c r="A213" s="8"/>
      <c r="I213" s="34"/>
    </row>
    <row r="214" spans="1:9" x14ac:dyDescent="0.3">
      <c r="A214" s="8"/>
      <c r="I214" s="34"/>
    </row>
    <row r="215" spans="1:9" x14ac:dyDescent="0.3">
      <c r="A215" s="8"/>
      <c r="I215" s="34"/>
    </row>
    <row r="216" spans="1:9" x14ac:dyDescent="0.3">
      <c r="A216" s="8"/>
      <c r="I216" s="34"/>
    </row>
    <row r="217" spans="1:9" x14ac:dyDescent="0.3">
      <c r="A217" s="8"/>
      <c r="I217" s="34"/>
    </row>
    <row r="218" spans="1:9" x14ac:dyDescent="0.3">
      <c r="A218" s="8"/>
      <c r="I218" s="34"/>
    </row>
    <row r="219" spans="1:9" x14ac:dyDescent="0.3">
      <c r="A219" s="8"/>
      <c r="I219" s="34"/>
    </row>
    <row r="220" spans="1:9" x14ac:dyDescent="0.3">
      <c r="A220" s="8"/>
      <c r="I220" s="34"/>
    </row>
    <row r="221" spans="1:9" x14ac:dyDescent="0.3">
      <c r="A221" s="8"/>
      <c r="I221" s="34"/>
    </row>
    <row r="222" spans="1:9" x14ac:dyDescent="0.3">
      <c r="A222" s="8"/>
      <c r="I222" s="34"/>
    </row>
    <row r="223" spans="1:9" x14ac:dyDescent="0.3">
      <c r="A223" s="8"/>
      <c r="I223" s="34"/>
    </row>
    <row r="224" spans="1:9" x14ac:dyDescent="0.3">
      <c r="A224" s="8"/>
      <c r="I224" s="34"/>
    </row>
    <row r="225" spans="1:9" x14ac:dyDescent="0.3">
      <c r="A225" s="8"/>
      <c r="I225" s="34"/>
    </row>
    <row r="226" spans="1:9" x14ac:dyDescent="0.3">
      <c r="A226" s="8"/>
      <c r="I226" s="34"/>
    </row>
    <row r="227" spans="1:9" x14ac:dyDescent="0.3">
      <c r="A227" s="8"/>
      <c r="I227" s="34"/>
    </row>
    <row r="228" spans="1:9" x14ac:dyDescent="0.3">
      <c r="A228" s="8"/>
      <c r="I228" s="34"/>
    </row>
    <row r="229" spans="1:9" x14ac:dyDescent="0.3">
      <c r="A229" s="8"/>
      <c r="I229" s="34"/>
    </row>
    <row r="230" spans="1:9" x14ac:dyDescent="0.3">
      <c r="A230" s="8"/>
      <c r="I230" s="34"/>
    </row>
    <row r="231" spans="1:9" x14ac:dyDescent="0.3">
      <c r="A231" s="8"/>
      <c r="I231" s="34"/>
    </row>
    <row r="232" spans="1:9" x14ac:dyDescent="0.3">
      <c r="A232" s="8"/>
      <c r="I232" s="34"/>
    </row>
    <row r="233" spans="1:9" x14ac:dyDescent="0.3">
      <c r="A233" s="8"/>
      <c r="I233" s="34"/>
    </row>
    <row r="234" spans="1:9" x14ac:dyDescent="0.3">
      <c r="A234" s="8"/>
      <c r="I234" s="34"/>
    </row>
    <row r="235" spans="1:9" x14ac:dyDescent="0.3">
      <c r="A235" s="8"/>
      <c r="I235" s="34"/>
    </row>
    <row r="236" spans="1:9" x14ac:dyDescent="0.3">
      <c r="A236" s="8"/>
      <c r="I236" s="34"/>
    </row>
    <row r="237" spans="1:9" x14ac:dyDescent="0.3">
      <c r="A237" s="8"/>
      <c r="I237" s="34"/>
    </row>
    <row r="238" spans="1:9" x14ac:dyDescent="0.3">
      <c r="A238" s="8"/>
      <c r="I238" s="34"/>
    </row>
    <row r="239" spans="1:9" x14ac:dyDescent="0.3">
      <c r="A239" s="8"/>
      <c r="I239" s="34"/>
    </row>
    <row r="240" spans="1:9" x14ac:dyDescent="0.3">
      <c r="A240" s="8"/>
      <c r="I240" s="34"/>
    </row>
    <row r="241" spans="1:9" x14ac:dyDescent="0.3">
      <c r="A241" s="8"/>
      <c r="I241" s="34"/>
    </row>
    <row r="242" spans="1:9" x14ac:dyDescent="0.3">
      <c r="A242" s="8"/>
      <c r="I242" s="34"/>
    </row>
    <row r="243" spans="1:9" x14ac:dyDescent="0.3">
      <c r="A243" s="8"/>
      <c r="I243" s="34"/>
    </row>
    <row r="244" spans="1:9" x14ac:dyDescent="0.3">
      <c r="A244" s="8"/>
      <c r="I244" s="34"/>
    </row>
    <row r="245" spans="1:9" x14ac:dyDescent="0.3">
      <c r="A245" s="8"/>
      <c r="I245" s="34"/>
    </row>
    <row r="246" spans="1:9" x14ac:dyDescent="0.3">
      <c r="A246" s="8"/>
      <c r="I246" s="34"/>
    </row>
    <row r="247" spans="1:9" x14ac:dyDescent="0.3">
      <c r="A247" s="8"/>
      <c r="I247" s="34"/>
    </row>
    <row r="248" spans="1:9" x14ac:dyDescent="0.3">
      <c r="A248" s="8"/>
      <c r="I248" s="34"/>
    </row>
    <row r="249" spans="1:9" x14ac:dyDescent="0.3">
      <c r="A249" s="8"/>
      <c r="I249" s="34"/>
    </row>
    <row r="250" spans="1:9" x14ac:dyDescent="0.3">
      <c r="A250" s="8"/>
      <c r="I250" s="34"/>
    </row>
    <row r="251" spans="1:9" x14ac:dyDescent="0.3">
      <c r="A251" s="8"/>
      <c r="I251" s="34"/>
    </row>
    <row r="252" spans="1:9" x14ac:dyDescent="0.3">
      <c r="A252" s="8"/>
      <c r="I252" s="34"/>
    </row>
    <row r="253" spans="1:9" x14ac:dyDescent="0.3">
      <c r="A253" s="8"/>
      <c r="I253" s="34"/>
    </row>
    <row r="254" spans="1:9" x14ac:dyDescent="0.3">
      <c r="A254" s="8"/>
      <c r="I254" s="34"/>
    </row>
    <row r="255" spans="1:9" x14ac:dyDescent="0.3">
      <c r="A255" s="8"/>
      <c r="I255" s="34"/>
    </row>
    <row r="256" spans="1:9" x14ac:dyDescent="0.3">
      <c r="A256" s="8"/>
      <c r="I256" s="34"/>
    </row>
    <row r="257" spans="1:9" x14ac:dyDescent="0.3">
      <c r="A257" s="8"/>
      <c r="I257" s="34"/>
    </row>
    <row r="258" spans="1:9" x14ac:dyDescent="0.3">
      <c r="A258" s="8"/>
      <c r="I258" s="34"/>
    </row>
    <row r="259" spans="1:9" x14ac:dyDescent="0.3">
      <c r="A259" s="8"/>
      <c r="I259" s="34"/>
    </row>
    <row r="260" spans="1:9" x14ac:dyDescent="0.3">
      <c r="A260" s="8"/>
      <c r="I260" s="34"/>
    </row>
    <row r="261" spans="1:9" x14ac:dyDescent="0.3">
      <c r="A261" s="8"/>
      <c r="I261" s="34"/>
    </row>
    <row r="262" spans="1:9" x14ac:dyDescent="0.3">
      <c r="A262" s="8"/>
      <c r="I262" s="34"/>
    </row>
    <row r="263" spans="1:9" x14ac:dyDescent="0.3">
      <c r="A263" s="8"/>
      <c r="I263" s="34"/>
    </row>
    <row r="264" spans="1:9" x14ac:dyDescent="0.3">
      <c r="A264" s="8"/>
      <c r="I264" s="34"/>
    </row>
    <row r="265" spans="1:9" x14ac:dyDescent="0.3">
      <c r="A265" s="8"/>
      <c r="I265" s="34"/>
    </row>
    <row r="266" spans="1:9" x14ac:dyDescent="0.3">
      <c r="A266" s="8"/>
      <c r="I266" s="34"/>
    </row>
    <row r="267" spans="1:9" x14ac:dyDescent="0.3">
      <c r="A267" s="8"/>
      <c r="I267" s="34"/>
    </row>
    <row r="268" spans="1:9" x14ac:dyDescent="0.3">
      <c r="A268" s="8"/>
      <c r="I268" s="34"/>
    </row>
    <row r="269" spans="1:9" x14ac:dyDescent="0.3">
      <c r="A269" s="8"/>
      <c r="I269" s="34"/>
    </row>
    <row r="270" spans="1:9" x14ac:dyDescent="0.3">
      <c r="A270" s="8"/>
      <c r="I270" s="34"/>
    </row>
    <row r="271" spans="1:9" x14ac:dyDescent="0.3">
      <c r="A271" s="8"/>
      <c r="I271" s="34"/>
    </row>
    <row r="272" spans="1:9" x14ac:dyDescent="0.3">
      <c r="A272" s="8"/>
      <c r="I272" s="34"/>
    </row>
    <row r="273" spans="1:9" x14ac:dyDescent="0.3">
      <c r="A273" s="8"/>
      <c r="I273" s="34"/>
    </row>
    <row r="274" spans="1:9" x14ac:dyDescent="0.3">
      <c r="A274" s="8"/>
      <c r="I274" s="34"/>
    </row>
    <row r="275" spans="1:9" x14ac:dyDescent="0.3">
      <c r="A275" s="8"/>
      <c r="I275" s="34"/>
    </row>
    <row r="276" spans="1:9" x14ac:dyDescent="0.3">
      <c r="A276" s="8"/>
      <c r="I276" s="34"/>
    </row>
    <row r="277" spans="1:9" x14ac:dyDescent="0.3">
      <c r="A277" s="8"/>
      <c r="I277" s="34"/>
    </row>
    <row r="278" spans="1:9" x14ac:dyDescent="0.3">
      <c r="A278" s="8"/>
      <c r="I278" s="34"/>
    </row>
    <row r="279" spans="1:9" x14ac:dyDescent="0.3">
      <c r="A279" s="8"/>
      <c r="I279" s="34"/>
    </row>
    <row r="280" spans="1:9" x14ac:dyDescent="0.3">
      <c r="A280" s="8"/>
      <c r="I280" s="34"/>
    </row>
    <row r="281" spans="1:9" x14ac:dyDescent="0.3">
      <c r="A281" s="8"/>
      <c r="I281" s="34"/>
    </row>
    <row r="282" spans="1:9" x14ac:dyDescent="0.3">
      <c r="A282" s="8"/>
      <c r="I282" s="34"/>
    </row>
    <row r="283" spans="1:9" x14ac:dyDescent="0.3">
      <c r="A283" s="8"/>
      <c r="I283" s="34"/>
    </row>
    <row r="284" spans="1:9" x14ac:dyDescent="0.3">
      <c r="A284" s="8"/>
      <c r="I284" s="34"/>
    </row>
    <row r="285" spans="1:9" x14ac:dyDescent="0.3">
      <c r="A285" s="8"/>
      <c r="I285" s="34"/>
    </row>
    <row r="286" spans="1:9" x14ac:dyDescent="0.3">
      <c r="A286" s="8"/>
      <c r="I286" s="34"/>
    </row>
    <row r="287" spans="1:9" x14ac:dyDescent="0.3">
      <c r="A287" s="8"/>
      <c r="I287" s="34"/>
    </row>
    <row r="288" spans="1:9" x14ac:dyDescent="0.3">
      <c r="A288" s="8"/>
      <c r="I288" s="34"/>
    </row>
    <row r="289" spans="1:9" x14ac:dyDescent="0.3">
      <c r="A289" s="8"/>
      <c r="I289" s="34"/>
    </row>
    <row r="290" spans="1:9" x14ac:dyDescent="0.3">
      <c r="A290" s="8"/>
      <c r="I290" s="34"/>
    </row>
    <row r="291" spans="1:9" x14ac:dyDescent="0.3">
      <c r="A291" s="8"/>
      <c r="I291" s="34"/>
    </row>
    <row r="292" spans="1:9" x14ac:dyDescent="0.3">
      <c r="A292" s="8"/>
      <c r="I292" s="34"/>
    </row>
    <row r="293" spans="1:9" x14ac:dyDescent="0.3">
      <c r="A293" s="8"/>
      <c r="I293" s="34"/>
    </row>
    <row r="294" spans="1:9" x14ac:dyDescent="0.3">
      <c r="A294" s="8"/>
      <c r="I294" s="34"/>
    </row>
    <row r="295" spans="1:9" x14ac:dyDescent="0.3">
      <c r="A295" s="8"/>
      <c r="I295" s="34"/>
    </row>
    <row r="296" spans="1:9" x14ac:dyDescent="0.3">
      <c r="A296" s="8"/>
      <c r="I296" s="34"/>
    </row>
    <row r="297" spans="1:9" x14ac:dyDescent="0.3">
      <c r="A297" s="8"/>
      <c r="I297" s="34"/>
    </row>
    <row r="298" spans="1:9" x14ac:dyDescent="0.3">
      <c r="A298" s="8"/>
      <c r="I298" s="34"/>
    </row>
    <row r="299" spans="1:9" x14ac:dyDescent="0.3">
      <c r="A299" s="8"/>
      <c r="I299" s="34"/>
    </row>
    <row r="300" spans="1:9" x14ac:dyDescent="0.3">
      <c r="A300" s="8"/>
      <c r="I300" s="34"/>
    </row>
    <row r="301" spans="1:9" x14ac:dyDescent="0.3">
      <c r="A301" s="8"/>
      <c r="I301" s="34"/>
    </row>
    <row r="302" spans="1:9" x14ac:dyDescent="0.3">
      <c r="A302" s="8"/>
      <c r="I302" s="34"/>
    </row>
    <row r="303" spans="1:9" x14ac:dyDescent="0.3">
      <c r="A303" s="8"/>
      <c r="I303" s="34"/>
    </row>
    <row r="304" spans="1:9" x14ac:dyDescent="0.3">
      <c r="A304" s="8"/>
      <c r="I304" s="34"/>
    </row>
    <row r="305" spans="1:9" x14ac:dyDescent="0.3">
      <c r="A305" s="8"/>
      <c r="I305" s="34"/>
    </row>
    <row r="306" spans="1:9" x14ac:dyDescent="0.3">
      <c r="A306" s="8"/>
      <c r="I306" s="34"/>
    </row>
    <row r="307" spans="1:9" x14ac:dyDescent="0.3">
      <c r="A307" s="8"/>
      <c r="I307" s="34"/>
    </row>
    <row r="308" spans="1:9" x14ac:dyDescent="0.3">
      <c r="A308" s="8"/>
      <c r="I308" s="34"/>
    </row>
    <row r="309" spans="1:9" x14ac:dyDescent="0.3">
      <c r="A309" s="8"/>
      <c r="I309" s="34"/>
    </row>
    <row r="310" spans="1:9" x14ac:dyDescent="0.3">
      <c r="A310" s="8"/>
      <c r="I310" s="34"/>
    </row>
    <row r="311" spans="1:9" x14ac:dyDescent="0.3">
      <c r="A311" s="8"/>
      <c r="I311" s="34"/>
    </row>
    <row r="312" spans="1:9" x14ac:dyDescent="0.3">
      <c r="A312" s="8"/>
      <c r="I312" s="34"/>
    </row>
    <row r="313" spans="1:9" x14ac:dyDescent="0.3">
      <c r="A313" s="8"/>
      <c r="I313" s="34"/>
    </row>
    <row r="314" spans="1:9" x14ac:dyDescent="0.3">
      <c r="A314" s="8"/>
      <c r="I314" s="34"/>
    </row>
    <row r="315" spans="1:9" x14ac:dyDescent="0.3">
      <c r="A315" s="8"/>
      <c r="I315" s="34"/>
    </row>
    <row r="316" spans="1:9" x14ac:dyDescent="0.3">
      <c r="A316" s="8"/>
      <c r="I316" s="34"/>
    </row>
    <row r="317" spans="1:9" x14ac:dyDescent="0.3">
      <c r="A317" s="8"/>
      <c r="I317" s="34"/>
    </row>
    <row r="318" spans="1:9" x14ac:dyDescent="0.3">
      <c r="A318" s="8"/>
      <c r="I318" s="34"/>
    </row>
    <row r="319" spans="1:9" x14ac:dyDescent="0.3">
      <c r="A319" s="8"/>
      <c r="I319" s="34"/>
    </row>
    <row r="320" spans="1:9" x14ac:dyDescent="0.3">
      <c r="A320" s="8"/>
      <c r="I320" s="34"/>
    </row>
    <row r="321" spans="1:9" x14ac:dyDescent="0.3">
      <c r="A321" s="8"/>
      <c r="I321" s="34"/>
    </row>
    <row r="322" spans="1:9" x14ac:dyDescent="0.3">
      <c r="A322" s="8"/>
      <c r="I322" s="34"/>
    </row>
    <row r="323" spans="1:9" x14ac:dyDescent="0.3">
      <c r="A323" s="8"/>
      <c r="I323" s="34"/>
    </row>
    <row r="324" spans="1:9" x14ac:dyDescent="0.3">
      <c r="A324" s="8"/>
      <c r="I324" s="34"/>
    </row>
    <row r="325" spans="1:9" x14ac:dyDescent="0.3">
      <c r="A325" s="8"/>
      <c r="I325" s="34"/>
    </row>
    <row r="326" spans="1:9" x14ac:dyDescent="0.3">
      <c r="A326" s="8"/>
      <c r="I326" s="34"/>
    </row>
    <row r="327" spans="1:9" x14ac:dyDescent="0.3">
      <c r="A327" s="8"/>
      <c r="I327" s="34"/>
    </row>
    <row r="328" spans="1:9" x14ac:dyDescent="0.3">
      <c r="A328" s="8"/>
      <c r="I328" s="34"/>
    </row>
    <row r="329" spans="1:9" x14ac:dyDescent="0.3">
      <c r="A329" s="8"/>
      <c r="I329" s="34"/>
    </row>
    <row r="330" spans="1:9" x14ac:dyDescent="0.3">
      <c r="A330" s="8"/>
      <c r="I330" s="34"/>
    </row>
    <row r="331" spans="1:9" x14ac:dyDescent="0.3">
      <c r="A331" s="8"/>
      <c r="I331" s="34"/>
    </row>
    <row r="332" spans="1:9" x14ac:dyDescent="0.3">
      <c r="A332" s="8"/>
      <c r="I332" s="34"/>
    </row>
    <row r="333" spans="1:9" x14ac:dyDescent="0.3">
      <c r="A333" s="8"/>
      <c r="I333" s="34"/>
    </row>
    <row r="334" spans="1:9" x14ac:dyDescent="0.3">
      <c r="A334" s="8"/>
      <c r="I334" s="34"/>
    </row>
    <row r="335" spans="1:9" x14ac:dyDescent="0.3">
      <c r="A335" s="8"/>
      <c r="I335" s="34"/>
    </row>
    <row r="336" spans="1:9" x14ac:dyDescent="0.3">
      <c r="A336" s="8"/>
      <c r="I336" s="34"/>
    </row>
    <row r="337" spans="1:10" x14ac:dyDescent="0.3">
      <c r="A337" s="8"/>
      <c r="I337" s="34"/>
    </row>
    <row r="338" spans="1:10" x14ac:dyDescent="0.3">
      <c r="A338" s="8"/>
      <c r="I338" s="34"/>
    </row>
    <row r="339" spans="1:10" x14ac:dyDescent="0.3">
      <c r="A339" s="8"/>
      <c r="I339" s="34"/>
    </row>
    <row r="340" spans="1:10" x14ac:dyDescent="0.3">
      <c r="A340" s="8"/>
      <c r="I340" s="34"/>
    </row>
    <row r="341" spans="1:10" x14ac:dyDescent="0.3">
      <c r="A341" s="8"/>
      <c r="I341" s="34"/>
    </row>
    <row r="342" spans="1:10" x14ac:dyDescent="0.3">
      <c r="A342" s="8"/>
      <c r="I342" s="34"/>
    </row>
    <row r="343" spans="1:10" x14ac:dyDescent="0.3">
      <c r="A343" s="8"/>
      <c r="I343" s="34"/>
    </row>
    <row r="344" spans="1:10" x14ac:dyDescent="0.3">
      <c r="A344" s="8"/>
      <c r="I344" s="34"/>
    </row>
    <row r="345" spans="1:10" x14ac:dyDescent="0.3">
      <c r="A345" s="8"/>
      <c r="I345" s="34"/>
    </row>
    <row r="346" spans="1:10" x14ac:dyDescent="0.3">
      <c r="A346" s="8"/>
      <c r="I346" s="34"/>
    </row>
    <row r="347" spans="1:10" x14ac:dyDescent="0.3">
      <c r="A347" s="8"/>
      <c r="I347" s="35"/>
      <c r="J347" s="36"/>
    </row>
    <row r="348" spans="1:10" x14ac:dyDescent="0.3">
      <c r="A348" s="8"/>
    </row>
    <row r="349" spans="1:10" x14ac:dyDescent="0.3">
      <c r="A349" s="8"/>
    </row>
    <row r="350" spans="1:10" x14ac:dyDescent="0.3">
      <c r="A350" s="8"/>
    </row>
    <row r="351" spans="1:10" x14ac:dyDescent="0.3">
      <c r="A351" s="8"/>
    </row>
    <row r="352" spans="1:10" x14ac:dyDescent="0.3">
      <c r="A352" s="9"/>
    </row>
  </sheetData>
  <phoneticPr fontId="3" type="noConversion"/>
  <pageMargins left="0.7" right="0.7" top="0.75" bottom="0.75" header="0.3" footer="0.3"/>
  <pageSetup paperSize="9" orientation="portrait" r:id="rId1"/>
  <legacy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61D36-3B38-4A40-B920-B436846054AF}">
  <sheetPr>
    <tabColor rgb="FFFFFF00"/>
  </sheetPr>
  <dimension ref="A2:X352"/>
  <sheetViews>
    <sheetView topLeftCell="A19" workbookViewId="0">
      <selection activeCell="B36" sqref="B34:B36"/>
    </sheetView>
  </sheetViews>
  <sheetFormatPr defaultRowHeight="13.5" x14ac:dyDescent="0.3"/>
  <cols>
    <col min="1" max="1" width="21.46484375" customWidth="1"/>
    <col min="2" max="2" width="9.73046875" bestFit="1" customWidth="1"/>
    <col min="9" max="9" width="11.59765625" customWidth="1"/>
    <col min="13" max="13" width="11.59765625" customWidth="1"/>
    <col min="16" max="16" width="11.73046875" customWidth="1"/>
    <col min="17" max="17" width="12.265625" customWidth="1"/>
    <col min="18" max="18" width="13.1328125" customWidth="1"/>
    <col min="21" max="21" width="15.265625" bestFit="1" customWidth="1"/>
    <col min="22" max="22" width="17.3984375" bestFit="1" customWidth="1"/>
    <col min="23" max="23" width="15.265625" bestFit="1" customWidth="1"/>
  </cols>
  <sheetData>
    <row r="2" spans="1:17" x14ac:dyDescent="0.3">
      <c r="A2" s="8" t="s">
        <v>847</v>
      </c>
      <c r="I2" t="s">
        <v>837</v>
      </c>
      <c r="N2" t="s">
        <v>838</v>
      </c>
    </row>
    <row r="3" spans="1:17" x14ac:dyDescent="0.3">
      <c r="A3" s="8"/>
      <c r="B3" t="s">
        <v>835</v>
      </c>
      <c r="C3" t="s">
        <v>798</v>
      </c>
      <c r="D3" t="s">
        <v>833</v>
      </c>
      <c r="E3" t="s">
        <v>836</v>
      </c>
      <c r="F3" t="s">
        <v>849</v>
      </c>
      <c r="G3" t="s">
        <v>848</v>
      </c>
      <c r="I3" t="s">
        <v>835</v>
      </c>
      <c r="J3" t="s">
        <v>798</v>
      </c>
      <c r="K3" t="s">
        <v>833</v>
      </c>
      <c r="L3" t="s">
        <v>836</v>
      </c>
      <c r="N3" t="s">
        <v>835</v>
      </c>
      <c r="O3" t="s">
        <v>798</v>
      </c>
      <c r="P3" t="s">
        <v>833</v>
      </c>
      <c r="Q3" t="s">
        <v>839</v>
      </c>
    </row>
    <row r="4" spans="1:17" x14ac:dyDescent="0.3">
      <c r="A4" s="8">
        <v>2017</v>
      </c>
      <c r="B4" s="9">
        <v>183.1</v>
      </c>
      <c r="C4" s="9">
        <v>15.4</v>
      </c>
      <c r="D4" s="9">
        <v>9.8000000000000007</v>
      </c>
      <c r="E4" s="9">
        <f>SUM(B4:D4)</f>
        <v>208.3</v>
      </c>
      <c r="F4" s="58">
        <f>SUM(B4:C4)</f>
        <v>198.5</v>
      </c>
      <c r="G4" s="14">
        <f>C4/(B4+C4)</f>
        <v>7.758186397984887E-2</v>
      </c>
      <c r="H4" s="14"/>
      <c r="N4" s="53">
        <v>0.04</v>
      </c>
      <c r="O4" s="53">
        <v>0.06</v>
      </c>
      <c r="P4" s="53">
        <v>0.125</v>
      </c>
      <c r="Q4" s="52">
        <f>((E4+L5)-E5)/E4</f>
        <v>2.5972155544887302E-2</v>
      </c>
    </row>
    <row r="5" spans="1:17" x14ac:dyDescent="0.3">
      <c r="A5" s="8">
        <v>2018</v>
      </c>
      <c r="B5" s="19">
        <f t="shared" ref="B5:D7" si="0">B4*(1-N$4)+I5</f>
        <v>199.48599999999999</v>
      </c>
      <c r="C5" s="19">
        <f t="shared" si="0"/>
        <v>17.0366</v>
      </c>
      <c r="D5" s="19">
        <f t="shared" si="0"/>
        <v>10.414400000000001</v>
      </c>
      <c r="E5">
        <v>231</v>
      </c>
      <c r="F5" s="58">
        <f t="shared" ref="F5:F7" si="1">SUM(B5:C5)</f>
        <v>216.52259999999998</v>
      </c>
      <c r="G5" s="14">
        <f t="shared" ref="G5:G7" si="2">C5/(B5+C5)</f>
        <v>7.8682779534330366E-2</v>
      </c>
      <c r="H5" s="14"/>
      <c r="I5" s="55">
        <v>23.71</v>
      </c>
      <c r="J5" s="51">
        <f>1.895+0.6656</f>
        <v>2.5606</v>
      </c>
      <c r="K5" s="19">
        <f>4.4-J5</f>
        <v>1.8394000000000004</v>
      </c>
      <c r="L5" s="19">
        <f>SUM(I5:K5)</f>
        <v>28.110000000000003</v>
      </c>
    </row>
    <row r="6" spans="1:17" x14ac:dyDescent="0.3">
      <c r="A6" s="8">
        <v>2019</v>
      </c>
      <c r="B6" s="19">
        <f t="shared" si="0"/>
        <v>212.90655999999998</v>
      </c>
      <c r="C6" s="19">
        <f t="shared" si="0"/>
        <v>18.516808545454545</v>
      </c>
      <c r="D6" s="19">
        <f t="shared" si="0"/>
        <v>10.910195454545455</v>
      </c>
      <c r="E6" s="19">
        <f>SUM(B6:D6)</f>
        <v>242.333564</v>
      </c>
      <c r="F6" s="58">
        <f t="shared" si="1"/>
        <v>231.42336854545454</v>
      </c>
      <c r="G6" s="14">
        <f t="shared" si="2"/>
        <v>8.0012699935346432E-2</v>
      </c>
      <c r="H6" s="14"/>
      <c r="I6" s="55">
        <v>21.4</v>
      </c>
      <c r="J6" s="51">
        <f>4.3*(J5/4.4)</f>
        <v>2.5024045454545449</v>
      </c>
      <c r="K6" s="51">
        <f>4.3*(K5/4.4)</f>
        <v>1.7975954545454547</v>
      </c>
      <c r="L6" s="19">
        <f>SUM(I6:K6)</f>
        <v>25.7</v>
      </c>
      <c r="N6" t="s">
        <v>840</v>
      </c>
      <c r="P6" t="s">
        <v>841</v>
      </c>
      <c r="Q6" s="9">
        <v>0.66559999999999997</v>
      </c>
    </row>
    <row r="7" spans="1:17" x14ac:dyDescent="0.3">
      <c r="A7" s="8">
        <v>2020</v>
      </c>
      <c r="B7" s="19">
        <f t="shared" si="0"/>
        <v>227.39029759999997</v>
      </c>
      <c r="C7" s="19">
        <f t="shared" si="0"/>
        <v>20.005800032727272</v>
      </c>
      <c r="D7" s="19">
        <f t="shared" si="0"/>
        <v>11.446421022727273</v>
      </c>
      <c r="E7" s="19">
        <f>SUM(B7:D7)</f>
        <v>258.84251865545451</v>
      </c>
      <c r="F7" s="58">
        <f t="shared" si="1"/>
        <v>247.39609763272725</v>
      </c>
      <c r="G7" s="14">
        <f t="shared" si="2"/>
        <v>8.0865463215296765E-2</v>
      </c>
      <c r="H7" s="14"/>
      <c r="I7" s="56">
        <v>23</v>
      </c>
      <c r="J7" s="56">
        <v>2.6</v>
      </c>
      <c r="K7" s="56">
        <v>1.9</v>
      </c>
      <c r="L7" s="57">
        <f>SUM(I7:K7)</f>
        <v>27.5</v>
      </c>
      <c r="P7" t="s">
        <v>842</v>
      </c>
      <c r="Q7" s="9">
        <v>1.895</v>
      </c>
    </row>
    <row r="8" spans="1:17" x14ac:dyDescent="0.3">
      <c r="A8" s="8">
        <v>2025</v>
      </c>
      <c r="B8" s="19">
        <f>F8-C8</f>
        <v>295.71459069687171</v>
      </c>
      <c r="C8" s="59">
        <f>'(弃用)FE(H)'!C8</f>
        <v>24.985409303128304</v>
      </c>
      <c r="D8" s="19">
        <v>11.825474689428539</v>
      </c>
      <c r="E8" s="19">
        <f t="shared" ref="E8:E13" si="3">SUM(B8:D8)</f>
        <v>332.52547468942851</v>
      </c>
      <c r="F8">
        <v>320.7</v>
      </c>
      <c r="G8" s="14">
        <v>8.3429458356817393E-2</v>
      </c>
      <c r="I8" s="34"/>
      <c r="P8" t="s">
        <v>843</v>
      </c>
      <c r="Q8" s="9">
        <v>0.17699999999999999</v>
      </c>
    </row>
    <row r="9" spans="1:17" x14ac:dyDescent="0.3">
      <c r="A9" s="8">
        <v>2030</v>
      </c>
      <c r="B9" s="19">
        <f t="shared" ref="B9:B13" si="4">F9-C9</f>
        <v>338.42517152969253</v>
      </c>
      <c r="C9" s="59">
        <f>'(弃用)FE(H)'!C9</f>
        <v>29.674828470307503</v>
      </c>
      <c r="D9" s="19">
        <v>12.244387180109394</v>
      </c>
      <c r="E9" s="19">
        <f t="shared" si="3"/>
        <v>380.34438718010944</v>
      </c>
      <c r="F9">
        <v>368.1</v>
      </c>
      <c r="G9" s="14">
        <v>8.3429458356817393E-2</v>
      </c>
      <c r="I9" s="34"/>
      <c r="P9" t="s">
        <v>844</v>
      </c>
      <c r="Q9" s="9">
        <v>1.1479999999999999</v>
      </c>
    </row>
    <row r="10" spans="1:17" x14ac:dyDescent="0.3">
      <c r="A10" s="8">
        <v>2035</v>
      </c>
      <c r="B10" s="19">
        <f t="shared" si="4"/>
        <v>358.27567138374496</v>
      </c>
      <c r="C10" s="59">
        <f>'(弃用)FE(H)'!C10</f>
        <v>32.924328616255039</v>
      </c>
      <c r="D10" s="19">
        <v>12.713914452331798</v>
      </c>
      <c r="E10" s="19">
        <f t="shared" si="3"/>
        <v>403.91391445233177</v>
      </c>
      <c r="F10">
        <v>391.2</v>
      </c>
      <c r="G10" s="14">
        <v>8.3429458356817393E-2</v>
      </c>
      <c r="I10" s="34"/>
      <c r="P10" t="s">
        <v>845</v>
      </c>
      <c r="Q10">
        <f>4.4-SUM(Q6:Q9)</f>
        <v>0.51440000000000019</v>
      </c>
    </row>
    <row r="11" spans="1:17" x14ac:dyDescent="0.3">
      <c r="A11" s="8">
        <v>2040</v>
      </c>
      <c r="B11" s="19">
        <f t="shared" si="4"/>
        <v>374.23033931751928</v>
      </c>
      <c r="C11" s="59">
        <f>'(弃用)FE(H)'!C11</f>
        <v>36.529660682480696</v>
      </c>
      <c r="D11" s="19">
        <v>13.033828746937694</v>
      </c>
      <c r="E11" s="19">
        <f t="shared" si="3"/>
        <v>423.79382874693766</v>
      </c>
      <c r="F11" s="59">
        <f>'(弃用)FE(H)'!F11</f>
        <v>410.76</v>
      </c>
      <c r="G11" s="14">
        <v>8.3429458356817393E-2</v>
      </c>
      <c r="I11" s="34"/>
      <c r="P11" t="s">
        <v>846</v>
      </c>
      <c r="Q11" s="9">
        <f>SUM(Q6:Q10)</f>
        <v>4.4000000000000004</v>
      </c>
    </row>
    <row r="12" spans="1:17" x14ac:dyDescent="0.3">
      <c r="A12" s="8">
        <v>2045</v>
      </c>
      <c r="B12" s="19">
        <f t="shared" si="4"/>
        <v>384.9828</v>
      </c>
      <c r="C12" s="59">
        <f>'(弃用)FE(H)'!C12</f>
        <v>38.1</v>
      </c>
      <c r="D12" s="19">
        <v>13.368978942547244</v>
      </c>
      <c r="E12" s="19">
        <f t="shared" si="3"/>
        <v>436.45177894254726</v>
      </c>
      <c r="F12" s="59">
        <f>'(弃用)FE(H)'!F12</f>
        <v>423.08280000000002</v>
      </c>
      <c r="G12" s="14">
        <v>8.3429458356817393E-2</v>
      </c>
      <c r="I12" s="34"/>
      <c r="J12">
        <v>1.3</v>
      </c>
    </row>
    <row r="13" spans="1:17" x14ac:dyDescent="0.3">
      <c r="A13" s="8">
        <v>2050</v>
      </c>
      <c r="B13" s="19">
        <f t="shared" si="4"/>
        <v>395.24549445955785</v>
      </c>
      <c r="C13" s="59">
        <f>'(弃用)FE(H)'!C13</f>
        <v>40.529789540442209</v>
      </c>
      <c r="D13" s="19">
        <v>13.730435706148532</v>
      </c>
      <c r="E13" s="19">
        <f t="shared" si="3"/>
        <v>449.50571970614857</v>
      </c>
      <c r="F13" s="59">
        <f>'(弃用)FE(H)'!F13</f>
        <v>435.77528400000006</v>
      </c>
      <c r="G13" s="14">
        <v>8.3429458356817393E-2</v>
      </c>
      <c r="I13" s="34"/>
    </row>
    <row r="14" spans="1:17" x14ac:dyDescent="0.3">
      <c r="A14" s="8"/>
      <c r="G14" s="14"/>
      <c r="I14" s="34"/>
    </row>
    <row r="15" spans="1:17" x14ac:dyDescent="0.3">
      <c r="A15" s="8" t="s">
        <v>851</v>
      </c>
      <c r="G15" s="14"/>
      <c r="I15" s="50"/>
      <c r="L15" s="19"/>
    </row>
    <row r="16" spans="1:17" x14ac:dyDescent="0.3">
      <c r="A16" s="8">
        <v>2020</v>
      </c>
      <c r="B16" s="90">
        <v>12000</v>
      </c>
      <c r="C16" s="90">
        <v>32750</v>
      </c>
      <c r="D16" s="90">
        <v>70000</v>
      </c>
      <c r="G16" s="14"/>
      <c r="L16" s="19"/>
    </row>
    <row r="17" spans="1:16" x14ac:dyDescent="0.3">
      <c r="A17" s="8">
        <v>2025</v>
      </c>
      <c r="B17" s="90">
        <v>12000</v>
      </c>
      <c r="C17" s="90">
        <v>32750</v>
      </c>
      <c r="D17" s="90">
        <v>70000</v>
      </c>
      <c r="G17" s="14"/>
      <c r="L17" s="19"/>
    </row>
    <row r="18" spans="1:16" x14ac:dyDescent="0.3">
      <c r="A18" s="8">
        <v>2030</v>
      </c>
      <c r="B18" s="90">
        <v>12000</v>
      </c>
      <c r="C18" s="90">
        <v>32750</v>
      </c>
      <c r="D18" s="90">
        <v>70000</v>
      </c>
      <c r="G18" s="14"/>
      <c r="L18" s="19"/>
    </row>
    <row r="19" spans="1:16" x14ac:dyDescent="0.3">
      <c r="A19" s="8">
        <v>2035</v>
      </c>
      <c r="B19" s="90">
        <v>12000</v>
      </c>
      <c r="C19" s="90">
        <v>32750</v>
      </c>
      <c r="D19" s="90">
        <v>70000</v>
      </c>
      <c r="G19" s="14"/>
      <c r="L19" s="19"/>
    </row>
    <row r="20" spans="1:16" x14ac:dyDescent="0.3">
      <c r="A20" s="8">
        <v>2040</v>
      </c>
      <c r="B20" s="90">
        <v>12000</v>
      </c>
      <c r="C20" s="90">
        <v>32750</v>
      </c>
      <c r="D20" s="90">
        <v>70000</v>
      </c>
      <c r="G20" s="14"/>
      <c r="L20" s="19"/>
    </row>
    <row r="21" spans="1:16" x14ac:dyDescent="0.3">
      <c r="A21" s="8">
        <v>2045</v>
      </c>
      <c r="B21" s="90">
        <v>12000</v>
      </c>
      <c r="C21" s="90">
        <v>32750</v>
      </c>
      <c r="D21" s="90">
        <v>70000</v>
      </c>
      <c r="G21" s="14"/>
      <c r="I21" s="34"/>
      <c r="L21" s="19"/>
    </row>
    <row r="22" spans="1:16" x14ac:dyDescent="0.3">
      <c r="A22" s="8">
        <v>2050</v>
      </c>
      <c r="B22" s="90">
        <v>12000</v>
      </c>
      <c r="C22" s="90">
        <v>32750</v>
      </c>
      <c r="D22" s="90">
        <v>70000</v>
      </c>
      <c r="G22" s="14"/>
      <c r="I22" s="34"/>
    </row>
    <row r="23" spans="1:16" ht="13.9" thickBot="1" x14ac:dyDescent="0.35">
      <c r="A23" s="8"/>
      <c r="G23" s="14"/>
      <c r="I23" s="34"/>
    </row>
    <row r="24" spans="1:16" x14ac:dyDescent="0.3">
      <c r="A24" s="65"/>
      <c r="B24" s="66"/>
      <c r="C24" s="67"/>
      <c r="D24" s="67" t="s">
        <v>835</v>
      </c>
      <c r="E24" s="67"/>
      <c r="F24" s="68"/>
      <c r="G24" s="66"/>
      <c r="H24" s="67"/>
      <c r="I24" s="77" t="s">
        <v>798</v>
      </c>
      <c r="J24" s="67"/>
      <c r="K24" s="68"/>
      <c r="L24" s="66"/>
      <c r="M24" s="67"/>
      <c r="N24" s="67" t="s">
        <v>827</v>
      </c>
      <c r="O24" s="67"/>
      <c r="P24" s="68"/>
    </row>
    <row r="25" spans="1:16" x14ac:dyDescent="0.3">
      <c r="A25" s="65" t="s">
        <v>852</v>
      </c>
      <c r="B25" s="69" t="s">
        <v>864</v>
      </c>
      <c r="C25" s="4" t="s">
        <v>853</v>
      </c>
      <c r="D25" s="4" t="s">
        <v>854</v>
      </c>
      <c r="E25" s="4" t="s">
        <v>855</v>
      </c>
      <c r="F25" s="70" t="s">
        <v>861</v>
      </c>
      <c r="G25" s="69" t="s">
        <v>864</v>
      </c>
      <c r="H25" s="4" t="s">
        <v>853</v>
      </c>
      <c r="I25" s="4" t="s">
        <v>854</v>
      </c>
      <c r="J25" s="4" t="s">
        <v>855</v>
      </c>
      <c r="K25" s="70" t="s">
        <v>861</v>
      </c>
      <c r="L25" s="69" t="s">
        <v>864</v>
      </c>
      <c r="M25" s="4" t="s">
        <v>853</v>
      </c>
      <c r="N25" s="4" t="s">
        <v>854</v>
      </c>
      <c r="O25" s="4" t="s">
        <v>855</v>
      </c>
      <c r="P25" s="70" t="s">
        <v>861</v>
      </c>
    </row>
    <row r="26" spans="1:16" x14ac:dyDescent="0.3">
      <c r="A26" s="65">
        <v>2020</v>
      </c>
      <c r="B26" s="71">
        <v>1</v>
      </c>
      <c r="C26" s="63">
        <v>0</v>
      </c>
      <c r="D26" s="63">
        <v>0</v>
      </c>
      <c r="E26" s="63">
        <v>0</v>
      </c>
      <c r="F26" s="72">
        <v>0</v>
      </c>
      <c r="G26" s="71">
        <v>1</v>
      </c>
      <c r="H26" s="63">
        <v>0</v>
      </c>
      <c r="I26" s="63">
        <v>0</v>
      </c>
      <c r="J26" s="63">
        <v>0</v>
      </c>
      <c r="K26" s="72">
        <v>0</v>
      </c>
      <c r="L26" s="71">
        <v>1</v>
      </c>
      <c r="M26" s="63">
        <v>0</v>
      </c>
      <c r="N26" s="63">
        <v>0</v>
      </c>
      <c r="O26" s="63">
        <v>0</v>
      </c>
      <c r="P26" s="72">
        <v>0</v>
      </c>
    </row>
    <row r="27" spans="1:16" x14ac:dyDescent="0.3">
      <c r="A27" s="65">
        <v>2025</v>
      </c>
      <c r="B27" s="71">
        <f>1-0.475</f>
        <v>0.52500000000000002</v>
      </c>
      <c r="C27" s="63">
        <v>0.47499999999999998</v>
      </c>
      <c r="D27" s="63">
        <v>0</v>
      </c>
      <c r="E27" s="63">
        <v>0</v>
      </c>
      <c r="F27" s="72">
        <v>0</v>
      </c>
      <c r="G27" s="71">
        <f>1-H27</f>
        <v>0.46599999999999997</v>
      </c>
      <c r="H27" s="63">
        <v>0.53400000000000003</v>
      </c>
      <c r="I27" s="63">
        <v>0</v>
      </c>
      <c r="J27" s="63">
        <v>0</v>
      </c>
      <c r="K27" s="72">
        <v>0</v>
      </c>
      <c r="L27" s="71">
        <f>1-M27</f>
        <v>0.12</v>
      </c>
      <c r="M27" s="63">
        <v>0.88</v>
      </c>
      <c r="N27" s="63">
        <v>0</v>
      </c>
      <c r="O27" s="63">
        <v>0</v>
      </c>
      <c r="P27" s="72">
        <v>0</v>
      </c>
    </row>
    <row r="28" spans="1:16" x14ac:dyDescent="0.3">
      <c r="A28" s="65">
        <v>2030</v>
      </c>
      <c r="B28" s="71">
        <f>1-C28-D28</f>
        <v>0.14099999999999996</v>
      </c>
      <c r="C28" s="63">
        <v>0.40600000000000003</v>
      </c>
      <c r="D28" s="63">
        <v>0.45300000000000001</v>
      </c>
      <c r="E28" s="64">
        <v>0</v>
      </c>
      <c r="F28" s="73">
        <v>0</v>
      </c>
      <c r="G28" s="71">
        <v>0</v>
      </c>
      <c r="H28" s="63">
        <f>1-I28</f>
        <v>0.46599999999999997</v>
      </c>
      <c r="I28" s="63">
        <v>0.53400000000000003</v>
      </c>
      <c r="J28" s="63">
        <v>0</v>
      </c>
      <c r="K28" s="72">
        <v>0</v>
      </c>
      <c r="L28" s="71">
        <v>0</v>
      </c>
      <c r="M28" s="63">
        <f>1-N28</f>
        <v>0.129</v>
      </c>
      <c r="N28" s="63">
        <v>0.871</v>
      </c>
      <c r="O28" s="63">
        <v>0</v>
      </c>
      <c r="P28" s="72">
        <v>0</v>
      </c>
    </row>
    <row r="29" spans="1:16" x14ac:dyDescent="0.3">
      <c r="A29" s="65">
        <v>2035</v>
      </c>
      <c r="B29" s="71">
        <v>0</v>
      </c>
      <c r="C29" s="63">
        <f>1-D29-E29</f>
        <v>0.15600000000000008</v>
      </c>
      <c r="D29" s="63">
        <v>0.41799999999999998</v>
      </c>
      <c r="E29" s="63">
        <v>0.42599999999999999</v>
      </c>
      <c r="F29" s="73">
        <v>0</v>
      </c>
      <c r="G29" s="78">
        <v>0</v>
      </c>
      <c r="H29" s="64">
        <v>0</v>
      </c>
      <c r="I29" s="63">
        <f>1-J29</f>
        <v>0.46599999999999997</v>
      </c>
      <c r="J29" s="63">
        <v>0.53400000000000003</v>
      </c>
      <c r="K29" s="72">
        <v>0</v>
      </c>
      <c r="L29" s="71">
        <v>0</v>
      </c>
      <c r="M29" s="63">
        <v>0</v>
      </c>
      <c r="N29" s="63">
        <f>1-O29</f>
        <v>0.125</v>
      </c>
      <c r="O29" s="63">
        <v>0.875</v>
      </c>
      <c r="P29" s="72">
        <v>0</v>
      </c>
    </row>
    <row r="30" spans="1:16" x14ac:dyDescent="0.3">
      <c r="A30" s="65">
        <v>2040</v>
      </c>
      <c r="B30" s="71">
        <v>0</v>
      </c>
      <c r="C30" s="63">
        <v>0</v>
      </c>
      <c r="D30" s="63">
        <f>1-E30-F30</f>
        <v>0.15700000000000008</v>
      </c>
      <c r="E30" s="63">
        <v>0.42199999999999999</v>
      </c>
      <c r="F30" s="72">
        <v>0.42099999999999999</v>
      </c>
      <c r="G30" s="78">
        <v>0</v>
      </c>
      <c r="H30" s="64">
        <v>0</v>
      </c>
      <c r="I30" s="63">
        <v>0</v>
      </c>
      <c r="J30" s="63">
        <f>1-K30</f>
        <v>0.46599999999999997</v>
      </c>
      <c r="K30" s="72">
        <v>0.53400000000000003</v>
      </c>
      <c r="L30" s="71">
        <v>0</v>
      </c>
      <c r="M30" s="63">
        <v>0</v>
      </c>
      <c r="N30" s="63">
        <v>0</v>
      </c>
      <c r="O30" s="63">
        <f>1-P30</f>
        <v>0.13100000000000001</v>
      </c>
      <c r="P30" s="72">
        <v>0.86899999999999999</v>
      </c>
    </row>
    <row r="31" spans="1:16" x14ac:dyDescent="0.3">
      <c r="A31" s="65">
        <v>2045</v>
      </c>
      <c r="B31" s="71">
        <v>0</v>
      </c>
      <c r="C31" s="63">
        <v>0</v>
      </c>
      <c r="D31" s="63">
        <v>0</v>
      </c>
      <c r="E31" s="63">
        <v>0</v>
      </c>
      <c r="F31" s="72">
        <v>1</v>
      </c>
      <c r="G31" s="78">
        <v>0</v>
      </c>
      <c r="H31" s="64">
        <v>0</v>
      </c>
      <c r="I31" s="63">
        <v>0</v>
      </c>
      <c r="J31" s="64">
        <v>0</v>
      </c>
      <c r="K31" s="72">
        <v>1</v>
      </c>
      <c r="L31" s="71">
        <v>0</v>
      </c>
      <c r="M31" s="63">
        <v>0</v>
      </c>
      <c r="N31" s="63">
        <v>0</v>
      </c>
      <c r="O31" s="63">
        <v>0</v>
      </c>
      <c r="P31" s="72">
        <v>1</v>
      </c>
    </row>
    <row r="32" spans="1:16" ht="13.9" thickBot="1" x14ac:dyDescent="0.35">
      <c r="A32" s="65">
        <v>2050</v>
      </c>
      <c r="B32" s="74">
        <v>0</v>
      </c>
      <c r="C32" s="75">
        <v>0</v>
      </c>
      <c r="D32" s="75">
        <v>0</v>
      </c>
      <c r="E32" s="75">
        <v>0</v>
      </c>
      <c r="F32" s="76">
        <v>1</v>
      </c>
      <c r="G32" s="79">
        <v>0</v>
      </c>
      <c r="H32" s="80">
        <v>0</v>
      </c>
      <c r="I32" s="75">
        <v>0</v>
      </c>
      <c r="J32" s="80">
        <v>0</v>
      </c>
      <c r="K32" s="76">
        <v>1</v>
      </c>
      <c r="L32" s="71">
        <v>0</v>
      </c>
      <c r="M32" s="75">
        <v>0</v>
      </c>
      <c r="N32" s="75">
        <v>0</v>
      </c>
      <c r="O32" s="75">
        <v>0</v>
      </c>
      <c r="P32" s="76">
        <v>1</v>
      </c>
    </row>
    <row r="33" spans="1:24" x14ac:dyDescent="0.3">
      <c r="A33" s="8" t="s">
        <v>856</v>
      </c>
      <c r="B33" t="s">
        <v>835</v>
      </c>
      <c r="C33" t="s">
        <v>798</v>
      </c>
      <c r="D33" t="s">
        <v>833</v>
      </c>
      <c r="P33" t="s">
        <v>907</v>
      </c>
      <c r="Q33" t="s">
        <v>908</v>
      </c>
      <c r="R33" t="s">
        <v>909</v>
      </c>
      <c r="S33" t="s">
        <v>910</v>
      </c>
      <c r="U33" t="s">
        <v>913</v>
      </c>
      <c r="V33" t="s">
        <v>911</v>
      </c>
      <c r="W33" t="s">
        <v>912</v>
      </c>
    </row>
    <row r="34" spans="1:24" x14ac:dyDescent="0.3">
      <c r="A34" s="60" t="s">
        <v>863</v>
      </c>
      <c r="B34" s="89">
        <f>'(弃用)FE(M)'!B34</f>
        <v>7.6</v>
      </c>
      <c r="C34">
        <v>12</v>
      </c>
      <c r="D34">
        <v>29.2</v>
      </c>
      <c r="F34" t="s">
        <v>884</v>
      </c>
      <c r="Q34" s="92">
        <f>(B7)*B34/(B7-B41)</f>
        <v>7.7257095202684374</v>
      </c>
      <c r="R34" s="92">
        <f t="shared" ref="R34:S38" si="5">(C7)*C34/(C7-C41)</f>
        <v>12.149949821933058</v>
      </c>
      <c r="S34" s="92">
        <f t="shared" si="5"/>
        <v>31.393393845371222</v>
      </c>
      <c r="T34" s="94"/>
      <c r="U34" s="19">
        <v>7.6240554476333262</v>
      </c>
      <c r="V34">
        <v>7.5</v>
      </c>
      <c r="W34">
        <f t="shared" ref="W34:W40" si="6">U34*(B7-B41)/B7</f>
        <v>7.5</v>
      </c>
      <c r="X34">
        <v>2020</v>
      </c>
    </row>
    <row r="35" spans="1:24" x14ac:dyDescent="0.3">
      <c r="A35" s="60" t="s">
        <v>857</v>
      </c>
      <c r="B35" s="89">
        <f>'(弃用)FE(M)'!B35</f>
        <v>6.0837928863337503</v>
      </c>
      <c r="C35" s="89">
        <f>C$34*(1-$F35)</f>
        <v>10.98</v>
      </c>
      <c r="D35" s="89">
        <f>D$34*(1-$F35)</f>
        <v>26.718</v>
      </c>
      <c r="E35" s="86"/>
      <c r="F35" s="88">
        <f>'(弃用)FE(M)'!F35</f>
        <v>8.5000000000000006E-2</v>
      </c>
      <c r="Q35" s="92">
        <f t="shared" ref="Q35:Q38" si="7">(B8)*B35/(B8-B42)</f>
        <v>6.4934273480359908</v>
      </c>
      <c r="R35" s="92">
        <f t="shared" si="5"/>
        <v>11.316325905727961</v>
      </c>
      <c r="S35" s="92">
        <f t="shared" si="5"/>
        <v>29.283290697427002</v>
      </c>
      <c r="T35" s="94"/>
      <c r="U35" s="19">
        <v>6.0837928863337503</v>
      </c>
      <c r="V35">
        <v>5.7</v>
      </c>
      <c r="W35">
        <f t="shared" si="6"/>
        <v>5.7</v>
      </c>
      <c r="X35">
        <v>2025</v>
      </c>
    </row>
    <row r="36" spans="1:24" x14ac:dyDescent="0.3">
      <c r="A36" s="60" t="s">
        <v>858</v>
      </c>
      <c r="B36" s="89">
        <f>'(弃用)FE(M)'!B36</f>
        <v>4.8781569844926009</v>
      </c>
      <c r="C36" s="89">
        <f t="shared" ref="C36:D38" si="8">C$34*(1-$F36)</f>
        <v>10.44</v>
      </c>
      <c r="D36" s="89">
        <f t="shared" si="8"/>
        <v>25.404</v>
      </c>
      <c r="E36" s="86"/>
      <c r="F36" s="88">
        <f>'(弃用)FE(M)'!F36</f>
        <v>0.13</v>
      </c>
      <c r="Q36" s="92">
        <f t="shared" si="7"/>
        <v>5.5340501314776622</v>
      </c>
      <c r="R36" s="92">
        <f t="shared" si="5"/>
        <v>11.313985681153172</v>
      </c>
      <c r="S36" s="92">
        <f t="shared" si="5"/>
        <v>28.548210840854676</v>
      </c>
      <c r="T36" s="94"/>
      <c r="U36" s="19">
        <v>4.8781569844926009</v>
      </c>
      <c r="V36">
        <v>4.3</v>
      </c>
      <c r="W36">
        <f t="shared" si="6"/>
        <v>4.3</v>
      </c>
      <c r="X36">
        <v>2030</v>
      </c>
    </row>
    <row r="37" spans="1:24" x14ac:dyDescent="0.3">
      <c r="A37" s="60" t="s">
        <v>859</v>
      </c>
      <c r="B37" s="89">
        <f>'(弃用)FE(M)'!B37</f>
        <v>4.725268564451361</v>
      </c>
      <c r="C37" s="89">
        <f t="shared" si="8"/>
        <v>10.08</v>
      </c>
      <c r="D37" s="89">
        <f t="shared" si="8"/>
        <v>24.527999999999999</v>
      </c>
      <c r="E37" s="86"/>
      <c r="F37" s="88">
        <f>'(弃用)FE(M)'!F37</f>
        <v>0.16</v>
      </c>
      <c r="Q37" s="92">
        <f t="shared" si="7"/>
        <v>5.8758323700505857</v>
      </c>
      <c r="R37" s="92">
        <f t="shared" si="5"/>
        <v>11.954650422583478</v>
      </c>
      <c r="S37" s="92">
        <f t="shared" si="5"/>
        <v>28.550422051277188</v>
      </c>
      <c r="T37" s="94"/>
      <c r="U37" s="19">
        <v>4.725268564451361</v>
      </c>
      <c r="V37">
        <v>3.8</v>
      </c>
      <c r="W37" s="19">
        <f t="shared" si="6"/>
        <v>3.8</v>
      </c>
      <c r="X37">
        <v>2035</v>
      </c>
    </row>
    <row r="38" spans="1:24" x14ac:dyDescent="0.3">
      <c r="A38" s="60" t="s">
        <v>860</v>
      </c>
      <c r="B38" s="89">
        <f>'(弃用)FE(M)'!B38</f>
        <v>4.725268564451361</v>
      </c>
      <c r="C38" s="89">
        <f t="shared" si="8"/>
        <v>8.0399999999999991</v>
      </c>
      <c r="D38" s="89">
        <f t="shared" si="8"/>
        <v>19.563999999999997</v>
      </c>
      <c r="E38" s="86"/>
      <c r="F38" s="88">
        <f>'(弃用)FE(M)'!F38</f>
        <v>0.33</v>
      </c>
      <c r="Q38" s="92">
        <f t="shared" si="7"/>
        <v>6.8514283688581346</v>
      </c>
      <c r="R38" s="92">
        <f t="shared" si="5"/>
        <v>10.60446759720252</v>
      </c>
      <c r="S38" s="92">
        <f t="shared" si="5"/>
        <v>23.8857831833554</v>
      </c>
      <c r="T38" s="94"/>
      <c r="U38" s="19">
        <v>4.725268564451361</v>
      </c>
      <c r="V38">
        <v>3.4</v>
      </c>
      <c r="W38" s="19">
        <f t="shared" si="6"/>
        <v>3.2589062899176833</v>
      </c>
      <c r="X38">
        <v>2040</v>
      </c>
    </row>
    <row r="39" spans="1:24" x14ac:dyDescent="0.3">
      <c r="A39" s="60"/>
      <c r="K39" t="s">
        <v>865</v>
      </c>
      <c r="Q39" s="92">
        <f>(B12)*B38/(B12-B46)</f>
        <v>8.1222694379320188</v>
      </c>
      <c r="R39" s="92">
        <f t="shared" ref="R39:S39" si="9">(C12)*C38/(C12-C46)</f>
        <v>12.123339366915394</v>
      </c>
      <c r="S39" s="92">
        <f t="shared" si="9"/>
        <v>25.223612368255274</v>
      </c>
      <c r="T39" s="94"/>
      <c r="U39" s="19">
        <v>4.725268564451361</v>
      </c>
      <c r="W39" s="19">
        <f t="shared" si="6"/>
        <v>2.7490054567651865</v>
      </c>
      <c r="X39">
        <v>2045</v>
      </c>
    </row>
    <row r="40" spans="1:24" x14ac:dyDescent="0.3">
      <c r="A40" s="60" t="s">
        <v>862</v>
      </c>
      <c r="B40" t="s">
        <v>835</v>
      </c>
      <c r="C40" t="s">
        <v>798</v>
      </c>
      <c r="D40" t="s">
        <v>833</v>
      </c>
      <c r="J40" t="s">
        <v>866</v>
      </c>
      <c r="K40" t="s">
        <v>867</v>
      </c>
      <c r="L40" t="s">
        <v>869</v>
      </c>
      <c r="M40" t="s">
        <v>868</v>
      </c>
      <c r="N40" t="s">
        <v>870</v>
      </c>
      <c r="O40" t="s">
        <v>881</v>
      </c>
      <c r="Q40" s="92">
        <f>(B13)*B38/(B13-B47)</f>
        <v>9.0977743708955394</v>
      </c>
      <c r="R40" s="92">
        <f t="shared" ref="R40:S40" si="10">(C13)*C38/(C13-C47)</f>
        <v>14.405538440681861</v>
      </c>
      <c r="S40" s="92">
        <f t="shared" si="10"/>
        <v>27.229086239448215</v>
      </c>
      <c r="T40" s="94"/>
      <c r="U40" s="19">
        <v>4.725268564451361</v>
      </c>
      <c r="W40" s="19">
        <f t="shared" si="6"/>
        <v>2.4542445323354785</v>
      </c>
      <c r="X40">
        <v>2050</v>
      </c>
    </row>
    <row r="41" spans="1:24" x14ac:dyDescent="0.3">
      <c r="A41" s="8">
        <v>2020</v>
      </c>
      <c r="B41" s="19">
        <f>N41</f>
        <v>3.7</v>
      </c>
      <c r="C41" s="59">
        <f>G41</f>
        <v>0.24690358367739815</v>
      </c>
      <c r="D41" s="59">
        <f>H41</f>
        <v>0.79973861846350169</v>
      </c>
      <c r="F41" s="19">
        <v>3.7</v>
      </c>
      <c r="G41" s="19">
        <f>预测总结M!D14</f>
        <v>0.24690358367739815</v>
      </c>
      <c r="H41" s="19">
        <f>预测总结M!D18</f>
        <v>0.79973861846350169</v>
      </c>
      <c r="I41" s="20">
        <v>2020</v>
      </c>
      <c r="J41" s="19">
        <v>27.6</v>
      </c>
      <c r="K41" s="82">
        <v>7.0000000000000007E-2</v>
      </c>
      <c r="L41" s="54">
        <f>J41*K41</f>
        <v>1.9320000000000004</v>
      </c>
      <c r="M41" s="19">
        <v>3.7</v>
      </c>
      <c r="N41" s="19">
        <f>M41</f>
        <v>3.7</v>
      </c>
    </row>
    <row r="42" spans="1:24" x14ac:dyDescent="0.3">
      <c r="A42" s="8">
        <v>2025</v>
      </c>
      <c r="B42" s="19">
        <f t="shared" ref="B42:B47" si="11">N42</f>
        <v>18.655000000000001</v>
      </c>
      <c r="C42" s="59">
        <f t="shared" ref="C42:D47" si="12">G42</f>
        <v>0.74257674123762585</v>
      </c>
      <c r="D42" s="59">
        <f t="shared" si="12"/>
        <v>1.0359416408113911</v>
      </c>
      <c r="F42" s="19"/>
      <c r="G42" s="19">
        <f>预测总结M!E14</f>
        <v>0.74257674123762585</v>
      </c>
      <c r="H42" s="19">
        <f>预测总结M!E18</f>
        <v>1.0359416408113911</v>
      </c>
      <c r="I42">
        <v>2025</v>
      </c>
      <c r="J42" s="19">
        <v>32.4</v>
      </c>
      <c r="K42" s="82">
        <v>0.125</v>
      </c>
      <c r="L42" s="54">
        <f t="shared" ref="L42:L47" si="13">J42*K42</f>
        <v>4.05</v>
      </c>
      <c r="M42" s="19">
        <f>(L42+L41)/2*5+M41</f>
        <v>18.655000000000001</v>
      </c>
      <c r="N42" s="19">
        <f>M42</f>
        <v>18.655000000000001</v>
      </c>
    </row>
    <row r="43" spans="1:24" x14ac:dyDescent="0.3">
      <c r="A43" s="8">
        <v>2030</v>
      </c>
      <c r="B43" s="19">
        <f t="shared" si="11"/>
        <v>40.11</v>
      </c>
      <c r="C43" s="59">
        <f t="shared" si="12"/>
        <v>2.2923287959369079</v>
      </c>
      <c r="D43" s="59">
        <f t="shared" si="12"/>
        <v>1.3485585883451252</v>
      </c>
      <c r="F43" s="19"/>
      <c r="G43" s="19">
        <f>预测总结M!F14</f>
        <v>2.2923287959369079</v>
      </c>
      <c r="H43" s="19">
        <f>预测总结M!F18</f>
        <v>1.3485585883451252</v>
      </c>
      <c r="I43" s="20">
        <v>2030</v>
      </c>
      <c r="J43" s="19">
        <v>33.4</v>
      </c>
      <c r="K43" s="82">
        <v>0.18</v>
      </c>
      <c r="L43" s="54">
        <f t="shared" si="13"/>
        <v>6.0119999999999996</v>
      </c>
      <c r="M43" s="19">
        <f t="shared" ref="M43:M47" si="14">(L43+L42)/2*5+M42</f>
        <v>43.81</v>
      </c>
      <c r="N43" s="19">
        <f>M43-N41</f>
        <v>40.11</v>
      </c>
    </row>
    <row r="44" spans="1:24" x14ac:dyDescent="0.3">
      <c r="A44" s="8">
        <v>2035</v>
      </c>
      <c r="B44" s="19">
        <f t="shared" si="11"/>
        <v>70.155000000000001</v>
      </c>
      <c r="C44" s="59">
        <f t="shared" si="12"/>
        <v>5.1629787883334366</v>
      </c>
      <c r="D44" s="59">
        <f t="shared" si="12"/>
        <v>1.7912425168097785</v>
      </c>
      <c r="F44" s="19"/>
      <c r="G44" s="19">
        <f>预测总结M!G14</f>
        <v>5.1629787883334366</v>
      </c>
      <c r="H44" s="19">
        <f>预测总结M!G18</f>
        <v>1.7912425168097785</v>
      </c>
      <c r="I44">
        <v>2035</v>
      </c>
      <c r="J44" s="19">
        <v>33.299999999999997</v>
      </c>
      <c r="K44" s="82">
        <v>0.36</v>
      </c>
      <c r="L44" s="54">
        <f t="shared" si="13"/>
        <v>11.987999999999998</v>
      </c>
      <c r="M44" s="19">
        <f t="shared" si="14"/>
        <v>88.81</v>
      </c>
      <c r="N44" s="19">
        <f t="shared" ref="N44:N47" si="15">M44-N42</f>
        <v>70.155000000000001</v>
      </c>
    </row>
    <row r="45" spans="1:24" x14ac:dyDescent="0.3">
      <c r="A45" s="8">
        <v>2040</v>
      </c>
      <c r="B45" s="19">
        <f t="shared" si="11"/>
        <v>116.13250000000001</v>
      </c>
      <c r="C45" s="59">
        <f t="shared" si="12"/>
        <v>8.8339306333245258</v>
      </c>
      <c r="D45" s="59">
        <f t="shared" si="12"/>
        <v>2.3582807170627831</v>
      </c>
      <c r="F45" s="19"/>
      <c r="G45" s="19">
        <f>预测总结M!H14</f>
        <v>8.8339306333245258</v>
      </c>
      <c r="H45" s="19">
        <f>预测总结M!H18</f>
        <v>2.3582807170627831</v>
      </c>
      <c r="I45" s="20">
        <v>2040</v>
      </c>
      <c r="J45" s="19">
        <v>33.299999999999997</v>
      </c>
      <c r="K45" s="82">
        <v>0.45</v>
      </c>
      <c r="L45" s="54">
        <f t="shared" si="13"/>
        <v>14.984999999999999</v>
      </c>
      <c r="M45" s="19">
        <f t="shared" si="14"/>
        <v>156.24250000000001</v>
      </c>
      <c r="N45" s="19">
        <f t="shared" si="15"/>
        <v>116.13250000000001</v>
      </c>
    </row>
    <row r="46" spans="1:24" x14ac:dyDescent="0.3">
      <c r="A46" s="8">
        <v>2045</v>
      </c>
      <c r="B46" s="19">
        <f t="shared" si="11"/>
        <v>161.01250000000002</v>
      </c>
      <c r="C46" s="59">
        <f t="shared" si="12"/>
        <v>12.83270435405294</v>
      </c>
      <c r="D46" s="59">
        <f t="shared" si="12"/>
        <v>2.9996987532764869</v>
      </c>
      <c r="F46" s="19"/>
      <c r="G46" s="19">
        <f>预测总结M!I14</f>
        <v>12.83270435405294</v>
      </c>
      <c r="H46" s="19">
        <f>预测总结M!I18</f>
        <v>2.9996987532764869</v>
      </c>
      <c r="I46">
        <v>2045</v>
      </c>
      <c r="J46" s="19">
        <v>33.299999999999997</v>
      </c>
      <c r="K46" s="82">
        <v>0.45</v>
      </c>
      <c r="L46" s="54">
        <f t="shared" si="13"/>
        <v>14.984999999999999</v>
      </c>
      <c r="M46" s="19">
        <f t="shared" si="14"/>
        <v>231.16750000000002</v>
      </c>
      <c r="N46" s="19">
        <f t="shared" si="15"/>
        <v>161.01250000000002</v>
      </c>
    </row>
    <row r="47" spans="1:24" x14ac:dyDescent="0.3">
      <c r="A47" s="8">
        <v>2050</v>
      </c>
      <c r="B47" s="19">
        <f t="shared" si="11"/>
        <v>189.96000000000004</v>
      </c>
      <c r="C47" s="59">
        <f t="shared" si="12"/>
        <v>17.909357180558036</v>
      </c>
      <c r="D47" s="59">
        <f t="shared" si="12"/>
        <v>3.8651673018815309</v>
      </c>
      <c r="F47" s="19"/>
      <c r="G47" s="19">
        <f>预测总结M!J14</f>
        <v>17.909357180558036</v>
      </c>
      <c r="H47" s="19">
        <f>预测总结M!J18</f>
        <v>3.8651673018815309</v>
      </c>
      <c r="I47" s="20">
        <v>2050</v>
      </c>
      <c r="J47" s="19">
        <v>33.299999999999997</v>
      </c>
      <c r="K47" s="82">
        <v>0.45</v>
      </c>
      <c r="L47" s="54">
        <f t="shared" si="13"/>
        <v>14.984999999999999</v>
      </c>
      <c r="M47" s="19">
        <f t="shared" si="14"/>
        <v>306.09250000000003</v>
      </c>
      <c r="N47" s="19">
        <f t="shared" si="15"/>
        <v>189.96000000000004</v>
      </c>
    </row>
    <row r="48" spans="1:24" x14ac:dyDescent="0.3">
      <c r="A48" s="8"/>
      <c r="I48" s="34"/>
    </row>
    <row r="49" spans="1:9" x14ac:dyDescent="0.3">
      <c r="A49" s="8" t="s">
        <v>871</v>
      </c>
      <c r="B49" t="s">
        <v>835</v>
      </c>
      <c r="C49" t="s">
        <v>798</v>
      </c>
      <c r="D49" t="s">
        <v>827</v>
      </c>
      <c r="E49" t="s">
        <v>836</v>
      </c>
      <c r="I49" s="34"/>
    </row>
    <row r="50" spans="1:9" x14ac:dyDescent="0.3">
      <c r="A50" s="8">
        <v>2020</v>
      </c>
      <c r="B50" s="19">
        <f>($B7-$B41)*$B16*(B$34*$B26+B$35*$C26+$D26*B$36+$E26*B$37+$F26*B$38)/100*0.72*0.84*44/12*1000/1000000</f>
        <v>452.40271080947696</v>
      </c>
      <c r="C50" s="19">
        <f>($C7-$C41)*$C16*(C$34*$G26+C$35*$H26+$I26*C$36+$J26*C$37+$K26*C$38)/100*0.72*0.84*44/12*1000/1000000</f>
        <v>172.20210204807304</v>
      </c>
      <c r="D50" s="19">
        <f>($D7-$D41)*$D16*(D$34*$L26+D$35*$M26+$N26*D$36+$O26*D$37+$P26*D$38)/100*0.72*0.84*44/12*1000/1000000</f>
        <v>482.59009446977262</v>
      </c>
      <c r="E50" s="19">
        <f>SUM(B50:D50)</f>
        <v>1107.1949073273227</v>
      </c>
      <c r="I50" s="34"/>
    </row>
    <row r="51" spans="1:9" x14ac:dyDescent="0.3">
      <c r="A51" s="8">
        <v>2025</v>
      </c>
      <c r="B51" s="19">
        <f t="shared" ref="B51:B56" si="16">(B8-B42)*B17*(B$34*$B27+B$35*$C27+$D27*B$36+$E27*B$37+$F27*B$38)/100*0.72*0.84*44/12*1000/1000000</f>
        <v>507.24008051952489</v>
      </c>
      <c r="C51" s="19">
        <f t="shared" ref="C51:C56" si="17">($C8-$C42)*$C17*(C$34*$G27+C$35*$H27+$I27*C$36+$J27*C$37+$K27*C$38)/100*0.72*0.84*44/12*1000/1000000</f>
        <v>201.69034309713058</v>
      </c>
      <c r="D51" s="19">
        <f t="shared" ref="D51:D56" si="18">($D8-$D42)*$D17*(D$34*$L27+D$35*$M27+$N27*D$36+$O27*D$37+$P27*D$38)/100*0.72*0.84*44/12*1000/1000000</f>
        <v>452.48311555259482</v>
      </c>
      <c r="E51" s="19">
        <f t="shared" ref="E51:E56" si="19">SUM(B51:D51)</f>
        <v>1161.4135391692503</v>
      </c>
      <c r="I51" s="34"/>
    </row>
    <row r="52" spans="1:9" x14ac:dyDescent="0.3">
      <c r="A52" s="8">
        <v>2030</v>
      </c>
      <c r="B52" s="19">
        <f t="shared" si="16"/>
        <v>456.57829585225454</v>
      </c>
      <c r="C52" s="19">
        <f t="shared" si="17"/>
        <v>212.62382937303008</v>
      </c>
      <c r="D52" s="19">
        <f>($D9-$D43)*$D18*(D$34*$L28+D$35*$M28+$N28*D$36+$O28*D$37+$P28*D$38)/100*0.72*0.84*44/12*1000/1000000</f>
        <v>432.54548902085548</v>
      </c>
      <c r="E52" s="19">
        <f t="shared" si="19"/>
        <v>1101.7476142461401</v>
      </c>
      <c r="I52" s="34"/>
    </row>
    <row r="53" spans="1:9" x14ac:dyDescent="0.3">
      <c r="A53" s="8">
        <v>2035</v>
      </c>
      <c r="B53" s="19">
        <f t="shared" si="16"/>
        <v>383.44661855244408</v>
      </c>
      <c r="C53" s="19">
        <f t="shared" si="17"/>
        <v>206.61604392261691</v>
      </c>
      <c r="D53" s="19">
        <f t="shared" si="18"/>
        <v>417.74069021286937</v>
      </c>
      <c r="E53" s="19">
        <f t="shared" si="19"/>
        <v>1007.8033526879303</v>
      </c>
      <c r="I53" s="34"/>
    </row>
    <row r="54" spans="1:9" x14ac:dyDescent="0.3">
      <c r="A54" s="8">
        <v>2040</v>
      </c>
      <c r="B54" s="19">
        <f t="shared" si="16"/>
        <v>326.19393004028842</v>
      </c>
      <c r="C54" s="19">
        <f t="shared" si="17"/>
        <v>180.84143430237958</v>
      </c>
      <c r="D54" s="19">
        <f t="shared" si="18"/>
        <v>334.98842024245158</v>
      </c>
      <c r="E54" s="19">
        <f t="shared" si="19"/>
        <v>842.02378458511953</v>
      </c>
      <c r="I54" s="34"/>
    </row>
    <row r="55" spans="1:9" x14ac:dyDescent="0.3">
      <c r="A55" s="8">
        <v>2045</v>
      </c>
      <c r="B55" s="19">
        <f t="shared" si="16"/>
        <v>281.63160339716859</v>
      </c>
      <c r="C55" s="19">
        <f t="shared" si="17"/>
        <v>147.53984672826508</v>
      </c>
      <c r="D55" s="19">
        <f t="shared" si="18"/>
        <v>314.91077218196926</v>
      </c>
      <c r="E55" s="19">
        <f t="shared" si="19"/>
        <v>744.08222230740296</v>
      </c>
      <c r="I55" s="34"/>
    </row>
    <row r="56" spans="1:9" x14ac:dyDescent="0.3">
      <c r="A56" s="8">
        <v>2050</v>
      </c>
      <c r="B56" s="19">
        <f t="shared" si="16"/>
        <v>258.13638218471755</v>
      </c>
      <c r="C56" s="19">
        <f t="shared" si="17"/>
        <v>132.08438172684808</v>
      </c>
      <c r="D56" s="19">
        <f t="shared" si="18"/>
        <v>299.60414168233501</v>
      </c>
      <c r="E56" s="19">
        <f t="shared" si="19"/>
        <v>689.82490559390067</v>
      </c>
      <c r="I56" s="34"/>
    </row>
    <row r="57" spans="1:9" x14ac:dyDescent="0.3">
      <c r="A57" s="8"/>
      <c r="I57" s="34"/>
    </row>
    <row r="58" spans="1:9" x14ac:dyDescent="0.3">
      <c r="A58" s="8"/>
      <c r="I58" s="34"/>
    </row>
    <row r="59" spans="1:9" x14ac:dyDescent="0.3">
      <c r="A59" s="8"/>
      <c r="I59" s="34"/>
    </row>
    <row r="60" spans="1:9" x14ac:dyDescent="0.3">
      <c r="A60" s="11"/>
      <c r="I60" s="34"/>
    </row>
    <row r="61" spans="1:9" x14ac:dyDescent="0.3">
      <c r="A61" s="8"/>
      <c r="I61" s="34"/>
    </row>
    <row r="62" spans="1:9" x14ac:dyDescent="0.3">
      <c r="A62" s="8"/>
      <c r="I62" s="34"/>
    </row>
    <row r="63" spans="1:9" x14ac:dyDescent="0.3">
      <c r="A63" s="8"/>
      <c r="I63" s="34"/>
    </row>
    <row r="64" spans="1:9" x14ac:dyDescent="0.3">
      <c r="A64" s="8"/>
      <c r="I64" s="34"/>
    </row>
    <row r="65" spans="1:9" x14ac:dyDescent="0.3">
      <c r="A65" s="8"/>
      <c r="I65" s="34"/>
    </row>
    <row r="66" spans="1:9" x14ac:dyDescent="0.3">
      <c r="A66" s="8"/>
      <c r="I66" s="34"/>
    </row>
    <row r="67" spans="1:9" x14ac:dyDescent="0.3">
      <c r="A67" s="8"/>
      <c r="I67" s="34"/>
    </row>
    <row r="68" spans="1:9" x14ac:dyDescent="0.3">
      <c r="A68" s="8"/>
      <c r="I68" s="34"/>
    </row>
    <row r="69" spans="1:9" x14ac:dyDescent="0.3">
      <c r="A69" s="8"/>
      <c r="I69" s="34"/>
    </row>
    <row r="70" spans="1:9" x14ac:dyDescent="0.3">
      <c r="A70" s="11"/>
      <c r="I70" s="34"/>
    </row>
    <row r="71" spans="1:9" x14ac:dyDescent="0.3">
      <c r="A71" s="8"/>
      <c r="I71" s="34"/>
    </row>
    <row r="72" spans="1:9" x14ac:dyDescent="0.3">
      <c r="A72" s="8"/>
      <c r="I72" s="34"/>
    </row>
    <row r="73" spans="1:9" x14ac:dyDescent="0.3">
      <c r="A73" s="8"/>
      <c r="I73" s="34"/>
    </row>
    <row r="74" spans="1:9" x14ac:dyDescent="0.3">
      <c r="A74" s="8"/>
      <c r="I74" s="34"/>
    </row>
    <row r="75" spans="1:9" x14ac:dyDescent="0.3">
      <c r="A75" s="8"/>
      <c r="I75" s="34"/>
    </row>
    <row r="76" spans="1:9" x14ac:dyDescent="0.3">
      <c r="A76" s="8"/>
      <c r="I76" s="34"/>
    </row>
    <row r="77" spans="1:9" x14ac:dyDescent="0.3">
      <c r="A77" s="8"/>
      <c r="I77" s="34"/>
    </row>
    <row r="78" spans="1:9" x14ac:dyDescent="0.3">
      <c r="A78" s="8"/>
      <c r="I78" s="34"/>
    </row>
    <row r="79" spans="1:9" x14ac:dyDescent="0.3">
      <c r="A79" s="8"/>
      <c r="I79" s="34"/>
    </row>
    <row r="80" spans="1:9" x14ac:dyDescent="0.3">
      <c r="A80" s="8"/>
      <c r="I80" s="34"/>
    </row>
    <row r="81" spans="1:9" x14ac:dyDescent="0.3">
      <c r="A81" s="8"/>
      <c r="I81" s="34"/>
    </row>
    <row r="82" spans="1:9" x14ac:dyDescent="0.3">
      <c r="A82" s="8"/>
      <c r="I82" s="34"/>
    </row>
    <row r="83" spans="1:9" x14ac:dyDescent="0.3">
      <c r="A83" s="8"/>
      <c r="I83" s="34"/>
    </row>
    <row r="84" spans="1:9" x14ac:dyDescent="0.3">
      <c r="A84" s="8"/>
      <c r="I84" s="34"/>
    </row>
    <row r="85" spans="1:9" x14ac:dyDescent="0.3">
      <c r="A85" s="8"/>
      <c r="I85" s="34"/>
    </row>
    <row r="86" spans="1:9" x14ac:dyDescent="0.3">
      <c r="A86" s="8"/>
      <c r="I86" s="34"/>
    </row>
    <row r="87" spans="1:9" x14ac:dyDescent="0.3">
      <c r="A87" s="8"/>
      <c r="I87" s="34"/>
    </row>
    <row r="88" spans="1:9" x14ac:dyDescent="0.3">
      <c r="A88" s="8"/>
      <c r="I88" s="34"/>
    </row>
    <row r="89" spans="1:9" x14ac:dyDescent="0.3">
      <c r="A89" s="8"/>
      <c r="I89" s="34"/>
    </row>
    <row r="90" spans="1:9" x14ac:dyDescent="0.3">
      <c r="A90" s="8"/>
      <c r="I90" s="34"/>
    </row>
    <row r="91" spans="1:9" x14ac:dyDescent="0.3">
      <c r="A91" s="8"/>
      <c r="I91" s="34"/>
    </row>
    <row r="92" spans="1:9" x14ac:dyDescent="0.3">
      <c r="A92" s="8"/>
      <c r="I92" s="34"/>
    </row>
    <row r="93" spans="1:9" x14ac:dyDescent="0.3">
      <c r="A93" s="8"/>
      <c r="I93" s="34"/>
    </row>
    <row r="94" spans="1:9" x14ac:dyDescent="0.3">
      <c r="A94" s="8"/>
      <c r="I94" s="34"/>
    </row>
    <row r="95" spans="1:9" x14ac:dyDescent="0.3">
      <c r="A95" s="11"/>
      <c r="I95" s="34"/>
    </row>
    <row r="96" spans="1:9" x14ac:dyDescent="0.3">
      <c r="A96" s="8"/>
      <c r="I96" s="34"/>
    </row>
    <row r="97" spans="1:9" x14ac:dyDescent="0.3">
      <c r="A97" s="8"/>
      <c r="I97" s="34"/>
    </row>
    <row r="98" spans="1:9" x14ac:dyDescent="0.3">
      <c r="A98" s="8"/>
      <c r="I98" s="34"/>
    </row>
    <row r="99" spans="1:9" x14ac:dyDescent="0.3">
      <c r="A99" s="8"/>
      <c r="I99" s="34"/>
    </row>
    <row r="100" spans="1:9" x14ac:dyDescent="0.3">
      <c r="A100" s="8"/>
      <c r="I100" s="34"/>
    </row>
    <row r="101" spans="1:9" x14ac:dyDescent="0.3">
      <c r="A101" s="8"/>
      <c r="I101" s="34"/>
    </row>
    <row r="102" spans="1:9" x14ac:dyDescent="0.3">
      <c r="A102" s="8"/>
      <c r="I102" s="34"/>
    </row>
    <row r="103" spans="1:9" x14ac:dyDescent="0.3">
      <c r="A103" s="8"/>
      <c r="I103" s="34"/>
    </row>
    <row r="104" spans="1:9" x14ac:dyDescent="0.3">
      <c r="A104" s="8"/>
      <c r="I104" s="34"/>
    </row>
    <row r="105" spans="1:9" x14ac:dyDescent="0.3">
      <c r="A105" s="8"/>
      <c r="I105" s="34"/>
    </row>
    <row r="106" spans="1:9" x14ac:dyDescent="0.3">
      <c r="A106" s="11"/>
      <c r="I106" s="34"/>
    </row>
    <row r="107" spans="1:9" x14ac:dyDescent="0.3">
      <c r="A107" s="8"/>
      <c r="I107" s="34"/>
    </row>
    <row r="108" spans="1:9" x14ac:dyDescent="0.3">
      <c r="A108" s="8"/>
      <c r="I108" s="34"/>
    </row>
    <row r="109" spans="1:9" x14ac:dyDescent="0.3">
      <c r="A109" s="8"/>
      <c r="I109" s="34"/>
    </row>
    <row r="110" spans="1:9" x14ac:dyDescent="0.3">
      <c r="A110" s="8"/>
      <c r="I110" s="34"/>
    </row>
    <row r="111" spans="1:9" x14ac:dyDescent="0.3">
      <c r="A111" s="8"/>
      <c r="I111" s="34"/>
    </row>
    <row r="112" spans="1:9" x14ac:dyDescent="0.3">
      <c r="A112" s="8"/>
      <c r="I112" s="34"/>
    </row>
    <row r="113" spans="1:9" x14ac:dyDescent="0.3">
      <c r="A113" s="8"/>
      <c r="I113" s="34"/>
    </row>
    <row r="114" spans="1:9" x14ac:dyDescent="0.3">
      <c r="A114" s="8"/>
      <c r="I114" s="34"/>
    </row>
    <row r="115" spans="1:9" x14ac:dyDescent="0.3">
      <c r="A115" s="8"/>
      <c r="I115" s="34"/>
    </row>
    <row r="116" spans="1:9" x14ac:dyDescent="0.3">
      <c r="A116" s="8"/>
      <c r="I116" s="34"/>
    </row>
    <row r="117" spans="1:9" x14ac:dyDescent="0.3">
      <c r="A117" s="8"/>
      <c r="I117" s="34"/>
    </row>
    <row r="118" spans="1:9" x14ac:dyDescent="0.3">
      <c r="A118" s="8"/>
      <c r="I118" s="34"/>
    </row>
    <row r="119" spans="1:9" x14ac:dyDescent="0.3">
      <c r="A119" s="8"/>
      <c r="I119" s="34"/>
    </row>
    <row r="120" spans="1:9" x14ac:dyDescent="0.3">
      <c r="A120" s="8"/>
      <c r="I120" s="34"/>
    </row>
    <row r="121" spans="1:9" x14ac:dyDescent="0.3">
      <c r="A121" s="8"/>
      <c r="I121" s="34"/>
    </row>
    <row r="122" spans="1:9" x14ac:dyDescent="0.3">
      <c r="A122" s="8"/>
      <c r="I122" s="34"/>
    </row>
    <row r="123" spans="1:9" x14ac:dyDescent="0.3">
      <c r="A123" s="8"/>
      <c r="I123" s="34"/>
    </row>
    <row r="124" spans="1:9" x14ac:dyDescent="0.3">
      <c r="A124" s="8"/>
      <c r="I124" s="34"/>
    </row>
    <row r="125" spans="1:9" x14ac:dyDescent="0.3">
      <c r="A125" s="8"/>
      <c r="I125" s="34"/>
    </row>
    <row r="126" spans="1:9" x14ac:dyDescent="0.3">
      <c r="A126" s="8"/>
      <c r="I126" s="34"/>
    </row>
    <row r="127" spans="1:9" x14ac:dyDescent="0.3">
      <c r="A127" s="8"/>
      <c r="I127" s="34"/>
    </row>
    <row r="128" spans="1:9" x14ac:dyDescent="0.3">
      <c r="A128" s="8"/>
      <c r="I128" s="34"/>
    </row>
    <row r="129" spans="1:9" x14ac:dyDescent="0.3">
      <c r="A129" s="8"/>
      <c r="I129" s="34"/>
    </row>
    <row r="130" spans="1:9" x14ac:dyDescent="0.3">
      <c r="A130" s="8"/>
      <c r="I130" s="34"/>
    </row>
    <row r="131" spans="1:9" x14ac:dyDescent="0.3">
      <c r="A131" s="8"/>
      <c r="I131" s="34"/>
    </row>
    <row r="132" spans="1:9" x14ac:dyDescent="0.3">
      <c r="A132" s="8"/>
      <c r="I132" s="34"/>
    </row>
    <row r="133" spans="1:9" x14ac:dyDescent="0.3">
      <c r="A133" s="8"/>
      <c r="I133" s="34"/>
    </row>
    <row r="134" spans="1:9" x14ac:dyDescent="0.3">
      <c r="A134" s="8"/>
      <c r="I134" s="34"/>
    </row>
    <row r="135" spans="1:9" x14ac:dyDescent="0.3">
      <c r="A135" s="8"/>
      <c r="I135" s="34"/>
    </row>
    <row r="136" spans="1:9" x14ac:dyDescent="0.3">
      <c r="A136" s="8"/>
      <c r="I136" s="34"/>
    </row>
    <row r="137" spans="1:9" x14ac:dyDescent="0.3">
      <c r="A137" s="8"/>
      <c r="I137" s="34"/>
    </row>
    <row r="138" spans="1:9" x14ac:dyDescent="0.3">
      <c r="A138" s="8"/>
      <c r="I138" s="34"/>
    </row>
    <row r="139" spans="1:9" x14ac:dyDescent="0.3">
      <c r="A139" s="8"/>
      <c r="I139" s="34"/>
    </row>
    <row r="140" spans="1:9" x14ac:dyDescent="0.3">
      <c r="A140" s="8"/>
      <c r="I140" s="34"/>
    </row>
    <row r="141" spans="1:9" x14ac:dyDescent="0.3">
      <c r="A141" s="8"/>
      <c r="I141" s="34"/>
    </row>
    <row r="142" spans="1:9" x14ac:dyDescent="0.3">
      <c r="A142" s="8"/>
      <c r="I142" s="34"/>
    </row>
    <row r="143" spans="1:9" x14ac:dyDescent="0.3">
      <c r="A143" s="8"/>
      <c r="I143" s="34"/>
    </row>
    <row r="144" spans="1:9" x14ac:dyDescent="0.3">
      <c r="A144" s="8"/>
      <c r="I144" s="34"/>
    </row>
    <row r="145" spans="1:9" x14ac:dyDescent="0.3">
      <c r="A145" s="8"/>
      <c r="I145" s="34"/>
    </row>
    <row r="146" spans="1:9" x14ac:dyDescent="0.3">
      <c r="A146" s="8"/>
      <c r="I146" s="34"/>
    </row>
    <row r="147" spans="1:9" x14ac:dyDescent="0.3">
      <c r="A147" s="8"/>
      <c r="I147" s="34"/>
    </row>
    <row r="148" spans="1:9" x14ac:dyDescent="0.3">
      <c r="A148" s="8"/>
      <c r="I148" s="34"/>
    </row>
    <row r="149" spans="1:9" x14ac:dyDescent="0.3">
      <c r="A149" s="8"/>
      <c r="I149" s="34"/>
    </row>
    <row r="150" spans="1:9" x14ac:dyDescent="0.3">
      <c r="A150" s="8"/>
      <c r="I150" s="34"/>
    </row>
    <row r="151" spans="1:9" x14ac:dyDescent="0.3">
      <c r="A151" s="8"/>
      <c r="I151" s="34"/>
    </row>
    <row r="152" spans="1:9" x14ac:dyDescent="0.3">
      <c r="A152" s="8"/>
      <c r="I152" s="34"/>
    </row>
    <row r="153" spans="1:9" x14ac:dyDescent="0.3">
      <c r="A153" s="8"/>
      <c r="I153" s="34"/>
    </row>
    <row r="154" spans="1:9" x14ac:dyDescent="0.3">
      <c r="A154" s="8"/>
      <c r="I154" s="34"/>
    </row>
    <row r="155" spans="1:9" x14ac:dyDescent="0.3">
      <c r="A155" s="8"/>
      <c r="I155" s="34"/>
    </row>
    <row r="156" spans="1:9" x14ac:dyDescent="0.3">
      <c r="A156" s="8"/>
      <c r="I156" s="34"/>
    </row>
    <row r="157" spans="1:9" x14ac:dyDescent="0.3">
      <c r="A157" s="8"/>
      <c r="I157" s="34"/>
    </row>
    <row r="158" spans="1:9" x14ac:dyDescent="0.3">
      <c r="A158" s="8"/>
      <c r="I158" s="34"/>
    </row>
    <row r="159" spans="1:9" x14ac:dyDescent="0.3">
      <c r="A159" s="8"/>
      <c r="I159" s="34"/>
    </row>
    <row r="160" spans="1:9" x14ac:dyDescent="0.3">
      <c r="A160" s="8"/>
      <c r="I160" s="34"/>
    </row>
    <row r="161" spans="1:9" x14ac:dyDescent="0.3">
      <c r="A161" s="8"/>
      <c r="I161" s="34"/>
    </row>
    <row r="162" spans="1:9" x14ac:dyDescent="0.3">
      <c r="A162" s="8"/>
      <c r="I162" s="34"/>
    </row>
    <row r="163" spans="1:9" x14ac:dyDescent="0.3">
      <c r="A163" s="8"/>
      <c r="I163" s="34"/>
    </row>
    <row r="164" spans="1:9" x14ac:dyDescent="0.3">
      <c r="A164" s="8"/>
      <c r="I164" s="34"/>
    </row>
    <row r="165" spans="1:9" x14ac:dyDescent="0.3">
      <c r="A165" s="8"/>
      <c r="I165" s="34"/>
    </row>
    <row r="166" spans="1:9" x14ac:dyDescent="0.3">
      <c r="A166" s="8"/>
      <c r="I166" s="34"/>
    </row>
    <row r="167" spans="1:9" x14ac:dyDescent="0.3">
      <c r="A167" s="8"/>
      <c r="I167" s="34"/>
    </row>
    <row r="168" spans="1:9" x14ac:dyDescent="0.3">
      <c r="A168" s="8"/>
      <c r="I168" s="34"/>
    </row>
    <row r="169" spans="1:9" x14ac:dyDescent="0.3">
      <c r="A169" s="8"/>
      <c r="I169" s="34"/>
    </row>
    <row r="170" spans="1:9" x14ac:dyDescent="0.3">
      <c r="A170" s="8"/>
      <c r="I170" s="34"/>
    </row>
    <row r="171" spans="1:9" x14ac:dyDescent="0.3">
      <c r="A171" s="8"/>
      <c r="I171" s="34"/>
    </row>
    <row r="172" spans="1:9" x14ac:dyDescent="0.3">
      <c r="A172" s="8"/>
      <c r="I172" s="34"/>
    </row>
    <row r="173" spans="1:9" x14ac:dyDescent="0.3">
      <c r="A173" s="8"/>
      <c r="I173" s="34"/>
    </row>
    <row r="174" spans="1:9" x14ac:dyDescent="0.3">
      <c r="A174" s="8"/>
      <c r="I174" s="34"/>
    </row>
    <row r="175" spans="1:9" x14ac:dyDescent="0.3">
      <c r="A175" s="8"/>
      <c r="I175" s="34"/>
    </row>
    <row r="176" spans="1:9" x14ac:dyDescent="0.3">
      <c r="A176" s="8"/>
      <c r="I176" s="34"/>
    </row>
    <row r="177" spans="1:9" x14ac:dyDescent="0.3">
      <c r="A177" s="8"/>
      <c r="I177" s="34"/>
    </row>
    <row r="178" spans="1:9" x14ac:dyDescent="0.3">
      <c r="A178" s="8"/>
      <c r="I178" s="34"/>
    </row>
    <row r="179" spans="1:9" x14ac:dyDescent="0.3">
      <c r="A179" s="8"/>
      <c r="I179" s="34"/>
    </row>
    <row r="180" spans="1:9" x14ac:dyDescent="0.3">
      <c r="A180" s="8"/>
      <c r="I180" s="34"/>
    </row>
    <row r="181" spans="1:9" x14ac:dyDescent="0.3">
      <c r="A181" s="8"/>
      <c r="I181" s="34"/>
    </row>
    <row r="182" spans="1:9" x14ac:dyDescent="0.3">
      <c r="A182" s="8"/>
      <c r="I182" s="34"/>
    </row>
    <row r="183" spans="1:9" x14ac:dyDescent="0.3">
      <c r="A183" s="8"/>
      <c r="I183" s="34"/>
    </row>
    <row r="184" spans="1:9" x14ac:dyDescent="0.3">
      <c r="A184" s="8"/>
      <c r="I184" s="34"/>
    </row>
    <row r="185" spans="1:9" x14ac:dyDescent="0.3">
      <c r="A185" s="8"/>
      <c r="I185" s="34"/>
    </row>
    <row r="186" spans="1:9" x14ac:dyDescent="0.3">
      <c r="A186" s="8"/>
      <c r="I186" s="34"/>
    </row>
    <row r="187" spans="1:9" x14ac:dyDescent="0.3">
      <c r="A187" s="8"/>
      <c r="I187" s="34"/>
    </row>
    <row r="188" spans="1:9" x14ac:dyDescent="0.3">
      <c r="A188" s="8"/>
      <c r="I188" s="34"/>
    </row>
    <row r="189" spans="1:9" x14ac:dyDescent="0.3">
      <c r="A189" s="8"/>
      <c r="I189" s="34"/>
    </row>
    <row r="190" spans="1:9" x14ac:dyDescent="0.3">
      <c r="A190" s="8"/>
      <c r="I190" s="34"/>
    </row>
    <row r="191" spans="1:9" x14ac:dyDescent="0.3">
      <c r="A191" s="8"/>
      <c r="I191" s="34"/>
    </row>
    <row r="192" spans="1:9" x14ac:dyDescent="0.3">
      <c r="A192" s="8"/>
      <c r="I192" s="34"/>
    </row>
    <row r="193" spans="1:9" x14ac:dyDescent="0.3">
      <c r="A193" s="8"/>
      <c r="I193" s="34"/>
    </row>
    <row r="194" spans="1:9" x14ac:dyDescent="0.3">
      <c r="A194" s="8"/>
      <c r="I194" s="34"/>
    </row>
    <row r="195" spans="1:9" x14ac:dyDescent="0.3">
      <c r="A195" s="8"/>
      <c r="I195" s="34"/>
    </row>
    <row r="196" spans="1:9" x14ac:dyDescent="0.3">
      <c r="A196" s="8"/>
      <c r="I196" s="34"/>
    </row>
    <row r="197" spans="1:9" x14ac:dyDescent="0.3">
      <c r="A197" s="8"/>
      <c r="I197" s="34"/>
    </row>
    <row r="198" spans="1:9" x14ac:dyDescent="0.3">
      <c r="A198" s="8"/>
      <c r="I198" s="34"/>
    </row>
    <row r="199" spans="1:9" x14ac:dyDescent="0.3">
      <c r="A199" s="8"/>
      <c r="I199" s="34"/>
    </row>
    <row r="200" spans="1:9" x14ac:dyDescent="0.3">
      <c r="A200" s="8"/>
      <c r="I200" s="34"/>
    </row>
    <row r="201" spans="1:9" x14ac:dyDescent="0.3">
      <c r="A201" s="8"/>
      <c r="I201" s="34"/>
    </row>
    <row r="202" spans="1:9" x14ac:dyDescent="0.3">
      <c r="A202" s="8"/>
      <c r="I202" s="34"/>
    </row>
    <row r="203" spans="1:9" x14ac:dyDescent="0.3">
      <c r="A203" s="8"/>
      <c r="I203" s="34"/>
    </row>
    <row r="204" spans="1:9" x14ac:dyDescent="0.3">
      <c r="A204" s="8"/>
      <c r="I204" s="34"/>
    </row>
    <row r="205" spans="1:9" x14ac:dyDescent="0.3">
      <c r="A205" s="8"/>
      <c r="I205" s="34"/>
    </row>
    <row r="206" spans="1:9" x14ac:dyDescent="0.3">
      <c r="A206" s="8"/>
      <c r="I206" s="34"/>
    </row>
    <row r="207" spans="1:9" x14ac:dyDescent="0.3">
      <c r="A207" s="8"/>
      <c r="I207" s="34"/>
    </row>
    <row r="208" spans="1:9" x14ac:dyDescent="0.3">
      <c r="A208" s="8"/>
      <c r="I208" s="34"/>
    </row>
    <row r="209" spans="1:9" x14ac:dyDescent="0.3">
      <c r="A209" s="8"/>
      <c r="I209" s="34"/>
    </row>
    <row r="210" spans="1:9" x14ac:dyDescent="0.3">
      <c r="A210" s="8"/>
      <c r="I210" s="34"/>
    </row>
    <row r="211" spans="1:9" x14ac:dyDescent="0.3">
      <c r="A211" s="8"/>
      <c r="I211" s="34"/>
    </row>
    <row r="212" spans="1:9" x14ac:dyDescent="0.3">
      <c r="A212" s="8"/>
      <c r="I212" s="34"/>
    </row>
    <row r="213" spans="1:9" x14ac:dyDescent="0.3">
      <c r="A213" s="8"/>
      <c r="I213" s="34"/>
    </row>
    <row r="214" spans="1:9" x14ac:dyDescent="0.3">
      <c r="A214" s="8"/>
      <c r="I214" s="34"/>
    </row>
    <row r="215" spans="1:9" x14ac:dyDescent="0.3">
      <c r="A215" s="8"/>
      <c r="I215" s="34"/>
    </row>
    <row r="216" spans="1:9" x14ac:dyDescent="0.3">
      <c r="A216" s="8"/>
      <c r="I216" s="34"/>
    </row>
    <row r="217" spans="1:9" x14ac:dyDescent="0.3">
      <c r="A217" s="8"/>
      <c r="I217" s="34"/>
    </row>
    <row r="218" spans="1:9" x14ac:dyDescent="0.3">
      <c r="A218" s="8"/>
      <c r="I218" s="34"/>
    </row>
    <row r="219" spans="1:9" x14ac:dyDescent="0.3">
      <c r="A219" s="8"/>
      <c r="I219" s="34"/>
    </row>
    <row r="220" spans="1:9" x14ac:dyDescent="0.3">
      <c r="A220" s="8"/>
      <c r="I220" s="34"/>
    </row>
    <row r="221" spans="1:9" x14ac:dyDescent="0.3">
      <c r="A221" s="8"/>
      <c r="I221" s="34"/>
    </row>
    <row r="222" spans="1:9" x14ac:dyDescent="0.3">
      <c r="A222" s="8"/>
      <c r="I222" s="34"/>
    </row>
    <row r="223" spans="1:9" x14ac:dyDescent="0.3">
      <c r="A223" s="8"/>
      <c r="I223" s="34"/>
    </row>
    <row r="224" spans="1:9" x14ac:dyDescent="0.3">
      <c r="A224" s="8"/>
      <c r="I224" s="34"/>
    </row>
    <row r="225" spans="1:9" x14ac:dyDescent="0.3">
      <c r="A225" s="8"/>
      <c r="I225" s="34"/>
    </row>
    <row r="226" spans="1:9" x14ac:dyDescent="0.3">
      <c r="A226" s="8"/>
      <c r="I226" s="34"/>
    </row>
    <row r="227" spans="1:9" x14ac:dyDescent="0.3">
      <c r="A227" s="8"/>
      <c r="I227" s="34"/>
    </row>
    <row r="228" spans="1:9" x14ac:dyDescent="0.3">
      <c r="A228" s="8"/>
      <c r="I228" s="34"/>
    </row>
    <row r="229" spans="1:9" x14ac:dyDescent="0.3">
      <c r="A229" s="8"/>
      <c r="I229" s="34"/>
    </row>
    <row r="230" spans="1:9" x14ac:dyDescent="0.3">
      <c r="A230" s="8"/>
      <c r="I230" s="34"/>
    </row>
    <row r="231" spans="1:9" x14ac:dyDescent="0.3">
      <c r="A231" s="8"/>
      <c r="I231" s="34"/>
    </row>
    <row r="232" spans="1:9" x14ac:dyDescent="0.3">
      <c r="A232" s="8"/>
      <c r="I232" s="34"/>
    </row>
    <row r="233" spans="1:9" x14ac:dyDescent="0.3">
      <c r="A233" s="8"/>
      <c r="I233" s="34"/>
    </row>
    <row r="234" spans="1:9" x14ac:dyDescent="0.3">
      <c r="A234" s="8"/>
      <c r="I234" s="34"/>
    </row>
    <row r="235" spans="1:9" x14ac:dyDescent="0.3">
      <c r="A235" s="8"/>
      <c r="I235" s="34"/>
    </row>
    <row r="236" spans="1:9" x14ac:dyDescent="0.3">
      <c r="A236" s="8"/>
      <c r="I236" s="34"/>
    </row>
    <row r="237" spans="1:9" x14ac:dyDescent="0.3">
      <c r="A237" s="8"/>
      <c r="I237" s="34"/>
    </row>
    <row r="238" spans="1:9" x14ac:dyDescent="0.3">
      <c r="A238" s="8"/>
      <c r="I238" s="34"/>
    </row>
    <row r="239" spans="1:9" x14ac:dyDescent="0.3">
      <c r="A239" s="8"/>
      <c r="I239" s="34"/>
    </row>
    <row r="240" spans="1:9" x14ac:dyDescent="0.3">
      <c r="A240" s="8"/>
      <c r="I240" s="34"/>
    </row>
    <row r="241" spans="1:9" x14ac:dyDescent="0.3">
      <c r="A241" s="8"/>
      <c r="I241" s="34"/>
    </row>
    <row r="242" spans="1:9" x14ac:dyDescent="0.3">
      <c r="A242" s="8"/>
      <c r="I242" s="34"/>
    </row>
    <row r="243" spans="1:9" x14ac:dyDescent="0.3">
      <c r="A243" s="8"/>
      <c r="I243" s="34"/>
    </row>
    <row r="244" spans="1:9" x14ac:dyDescent="0.3">
      <c r="A244" s="8"/>
      <c r="I244" s="34"/>
    </row>
    <row r="245" spans="1:9" x14ac:dyDescent="0.3">
      <c r="A245" s="8"/>
      <c r="I245" s="34"/>
    </row>
    <row r="246" spans="1:9" x14ac:dyDescent="0.3">
      <c r="A246" s="8"/>
      <c r="I246" s="34"/>
    </row>
    <row r="247" spans="1:9" x14ac:dyDescent="0.3">
      <c r="A247" s="8"/>
      <c r="I247" s="34"/>
    </row>
    <row r="248" spans="1:9" x14ac:dyDescent="0.3">
      <c r="A248" s="8"/>
      <c r="I248" s="34"/>
    </row>
    <row r="249" spans="1:9" x14ac:dyDescent="0.3">
      <c r="A249" s="8"/>
      <c r="I249" s="34"/>
    </row>
    <row r="250" spans="1:9" x14ac:dyDescent="0.3">
      <c r="A250" s="8"/>
      <c r="I250" s="34"/>
    </row>
    <row r="251" spans="1:9" x14ac:dyDescent="0.3">
      <c r="A251" s="8"/>
      <c r="I251" s="34"/>
    </row>
    <row r="252" spans="1:9" x14ac:dyDescent="0.3">
      <c r="A252" s="8"/>
      <c r="I252" s="34"/>
    </row>
    <row r="253" spans="1:9" x14ac:dyDescent="0.3">
      <c r="A253" s="8"/>
      <c r="I253" s="34"/>
    </row>
    <row r="254" spans="1:9" x14ac:dyDescent="0.3">
      <c r="A254" s="8"/>
      <c r="I254" s="34"/>
    </row>
    <row r="255" spans="1:9" x14ac:dyDescent="0.3">
      <c r="A255" s="8"/>
      <c r="I255" s="34"/>
    </row>
    <row r="256" spans="1:9" x14ac:dyDescent="0.3">
      <c r="A256" s="8"/>
      <c r="I256" s="34"/>
    </row>
    <row r="257" spans="1:9" x14ac:dyDescent="0.3">
      <c r="A257" s="8"/>
      <c r="I257" s="34"/>
    </row>
    <row r="258" spans="1:9" x14ac:dyDescent="0.3">
      <c r="A258" s="8"/>
      <c r="I258" s="34"/>
    </row>
    <row r="259" spans="1:9" x14ac:dyDescent="0.3">
      <c r="A259" s="8"/>
      <c r="I259" s="34"/>
    </row>
    <row r="260" spans="1:9" x14ac:dyDescent="0.3">
      <c r="A260" s="8"/>
      <c r="I260" s="34"/>
    </row>
    <row r="261" spans="1:9" x14ac:dyDescent="0.3">
      <c r="A261" s="8"/>
      <c r="I261" s="34"/>
    </row>
    <row r="262" spans="1:9" x14ac:dyDescent="0.3">
      <c r="A262" s="8"/>
      <c r="I262" s="34"/>
    </row>
    <row r="263" spans="1:9" x14ac:dyDescent="0.3">
      <c r="A263" s="8"/>
      <c r="I263" s="34"/>
    </row>
    <row r="264" spans="1:9" x14ac:dyDescent="0.3">
      <c r="A264" s="8"/>
      <c r="I264" s="34"/>
    </row>
    <row r="265" spans="1:9" x14ac:dyDescent="0.3">
      <c r="A265" s="8"/>
      <c r="I265" s="34"/>
    </row>
    <row r="266" spans="1:9" x14ac:dyDescent="0.3">
      <c r="A266" s="8"/>
      <c r="I266" s="34"/>
    </row>
    <row r="267" spans="1:9" x14ac:dyDescent="0.3">
      <c r="A267" s="8"/>
      <c r="I267" s="34"/>
    </row>
    <row r="268" spans="1:9" x14ac:dyDescent="0.3">
      <c r="A268" s="8"/>
      <c r="I268" s="34"/>
    </row>
    <row r="269" spans="1:9" x14ac:dyDescent="0.3">
      <c r="A269" s="8"/>
      <c r="I269" s="34"/>
    </row>
    <row r="270" spans="1:9" x14ac:dyDescent="0.3">
      <c r="A270" s="8"/>
      <c r="I270" s="34"/>
    </row>
    <row r="271" spans="1:9" x14ac:dyDescent="0.3">
      <c r="A271" s="8"/>
      <c r="I271" s="34"/>
    </row>
    <row r="272" spans="1:9" x14ac:dyDescent="0.3">
      <c r="A272" s="8"/>
      <c r="I272" s="34"/>
    </row>
    <row r="273" spans="1:9" x14ac:dyDescent="0.3">
      <c r="A273" s="8"/>
      <c r="I273" s="34"/>
    </row>
    <row r="274" spans="1:9" x14ac:dyDescent="0.3">
      <c r="A274" s="8"/>
      <c r="I274" s="34"/>
    </row>
    <row r="275" spans="1:9" x14ac:dyDescent="0.3">
      <c r="A275" s="8"/>
      <c r="I275" s="34"/>
    </row>
    <row r="276" spans="1:9" x14ac:dyDescent="0.3">
      <c r="A276" s="8"/>
      <c r="I276" s="34"/>
    </row>
    <row r="277" spans="1:9" x14ac:dyDescent="0.3">
      <c r="A277" s="8"/>
      <c r="I277" s="34"/>
    </row>
    <row r="278" spans="1:9" x14ac:dyDescent="0.3">
      <c r="A278" s="8"/>
      <c r="I278" s="34"/>
    </row>
    <row r="279" spans="1:9" x14ac:dyDescent="0.3">
      <c r="A279" s="8"/>
      <c r="I279" s="34"/>
    </row>
    <row r="280" spans="1:9" x14ac:dyDescent="0.3">
      <c r="A280" s="8"/>
      <c r="I280" s="34"/>
    </row>
    <row r="281" spans="1:9" x14ac:dyDescent="0.3">
      <c r="A281" s="8"/>
      <c r="I281" s="34"/>
    </row>
    <row r="282" spans="1:9" x14ac:dyDescent="0.3">
      <c r="A282" s="8"/>
      <c r="I282" s="34"/>
    </row>
    <row r="283" spans="1:9" x14ac:dyDescent="0.3">
      <c r="A283" s="8"/>
      <c r="I283" s="34"/>
    </row>
    <row r="284" spans="1:9" x14ac:dyDescent="0.3">
      <c r="A284" s="8"/>
      <c r="I284" s="34"/>
    </row>
    <row r="285" spans="1:9" x14ac:dyDescent="0.3">
      <c r="A285" s="8"/>
      <c r="I285" s="34"/>
    </row>
    <row r="286" spans="1:9" x14ac:dyDescent="0.3">
      <c r="A286" s="8"/>
      <c r="I286" s="34"/>
    </row>
    <row r="287" spans="1:9" x14ac:dyDescent="0.3">
      <c r="A287" s="8"/>
      <c r="I287" s="34"/>
    </row>
    <row r="288" spans="1:9" x14ac:dyDescent="0.3">
      <c r="A288" s="8"/>
      <c r="I288" s="34"/>
    </row>
    <row r="289" spans="1:9" x14ac:dyDescent="0.3">
      <c r="A289" s="8"/>
      <c r="I289" s="34"/>
    </row>
    <row r="290" spans="1:9" x14ac:dyDescent="0.3">
      <c r="A290" s="8"/>
      <c r="I290" s="34"/>
    </row>
    <row r="291" spans="1:9" x14ac:dyDescent="0.3">
      <c r="A291" s="8"/>
      <c r="I291" s="34"/>
    </row>
    <row r="292" spans="1:9" x14ac:dyDescent="0.3">
      <c r="A292" s="8"/>
      <c r="I292" s="34"/>
    </row>
    <row r="293" spans="1:9" x14ac:dyDescent="0.3">
      <c r="A293" s="8"/>
      <c r="I293" s="34"/>
    </row>
    <row r="294" spans="1:9" x14ac:dyDescent="0.3">
      <c r="A294" s="8"/>
      <c r="I294" s="34"/>
    </row>
    <row r="295" spans="1:9" x14ac:dyDescent="0.3">
      <c r="A295" s="8"/>
      <c r="I295" s="34"/>
    </row>
    <row r="296" spans="1:9" x14ac:dyDescent="0.3">
      <c r="A296" s="8"/>
      <c r="I296" s="34"/>
    </row>
    <row r="297" spans="1:9" x14ac:dyDescent="0.3">
      <c r="A297" s="8"/>
      <c r="I297" s="34"/>
    </row>
    <row r="298" spans="1:9" x14ac:dyDescent="0.3">
      <c r="A298" s="8"/>
      <c r="I298" s="34"/>
    </row>
    <row r="299" spans="1:9" x14ac:dyDescent="0.3">
      <c r="A299" s="8"/>
      <c r="I299" s="34"/>
    </row>
    <row r="300" spans="1:9" x14ac:dyDescent="0.3">
      <c r="A300" s="8"/>
      <c r="I300" s="34"/>
    </row>
    <row r="301" spans="1:9" x14ac:dyDescent="0.3">
      <c r="A301" s="8"/>
      <c r="I301" s="34"/>
    </row>
    <row r="302" spans="1:9" x14ac:dyDescent="0.3">
      <c r="A302" s="8"/>
      <c r="I302" s="34"/>
    </row>
    <row r="303" spans="1:9" x14ac:dyDescent="0.3">
      <c r="A303" s="8"/>
      <c r="I303" s="34"/>
    </row>
    <row r="304" spans="1:9" x14ac:dyDescent="0.3">
      <c r="A304" s="8"/>
      <c r="I304" s="34"/>
    </row>
    <row r="305" spans="1:9" x14ac:dyDescent="0.3">
      <c r="A305" s="8"/>
      <c r="I305" s="34"/>
    </row>
    <row r="306" spans="1:9" x14ac:dyDescent="0.3">
      <c r="A306" s="8"/>
      <c r="I306" s="34"/>
    </row>
    <row r="307" spans="1:9" x14ac:dyDescent="0.3">
      <c r="A307" s="8"/>
      <c r="I307" s="34"/>
    </row>
    <row r="308" spans="1:9" x14ac:dyDescent="0.3">
      <c r="A308" s="8"/>
      <c r="I308" s="34"/>
    </row>
    <row r="309" spans="1:9" x14ac:dyDescent="0.3">
      <c r="A309" s="8"/>
      <c r="I309" s="34"/>
    </row>
    <row r="310" spans="1:9" x14ac:dyDescent="0.3">
      <c r="A310" s="8"/>
      <c r="I310" s="34"/>
    </row>
    <row r="311" spans="1:9" x14ac:dyDescent="0.3">
      <c r="A311" s="8"/>
      <c r="I311" s="34"/>
    </row>
    <row r="312" spans="1:9" x14ac:dyDescent="0.3">
      <c r="A312" s="8"/>
      <c r="I312" s="34"/>
    </row>
    <row r="313" spans="1:9" x14ac:dyDescent="0.3">
      <c r="A313" s="8"/>
      <c r="I313" s="34"/>
    </row>
    <row r="314" spans="1:9" x14ac:dyDescent="0.3">
      <c r="A314" s="8"/>
      <c r="I314" s="34"/>
    </row>
    <row r="315" spans="1:9" x14ac:dyDescent="0.3">
      <c r="A315" s="8"/>
      <c r="I315" s="34"/>
    </row>
    <row r="316" spans="1:9" x14ac:dyDescent="0.3">
      <c r="A316" s="8"/>
      <c r="I316" s="34"/>
    </row>
    <row r="317" spans="1:9" x14ac:dyDescent="0.3">
      <c r="A317" s="8"/>
      <c r="I317" s="34"/>
    </row>
    <row r="318" spans="1:9" x14ac:dyDescent="0.3">
      <c r="A318" s="8"/>
      <c r="I318" s="34"/>
    </row>
    <row r="319" spans="1:9" x14ac:dyDescent="0.3">
      <c r="A319" s="8"/>
      <c r="I319" s="34"/>
    </row>
    <row r="320" spans="1:9" x14ac:dyDescent="0.3">
      <c r="A320" s="8"/>
      <c r="I320" s="34"/>
    </row>
    <row r="321" spans="1:9" x14ac:dyDescent="0.3">
      <c r="A321" s="8"/>
      <c r="I321" s="34"/>
    </row>
    <row r="322" spans="1:9" x14ac:dyDescent="0.3">
      <c r="A322" s="8"/>
      <c r="I322" s="34"/>
    </row>
    <row r="323" spans="1:9" x14ac:dyDescent="0.3">
      <c r="A323" s="8"/>
      <c r="I323" s="34"/>
    </row>
    <row r="324" spans="1:9" x14ac:dyDescent="0.3">
      <c r="A324" s="8"/>
      <c r="I324" s="34"/>
    </row>
    <row r="325" spans="1:9" x14ac:dyDescent="0.3">
      <c r="A325" s="8"/>
      <c r="I325" s="34"/>
    </row>
    <row r="326" spans="1:9" x14ac:dyDescent="0.3">
      <c r="A326" s="8"/>
      <c r="I326" s="34"/>
    </row>
    <row r="327" spans="1:9" x14ac:dyDescent="0.3">
      <c r="A327" s="8"/>
      <c r="I327" s="34"/>
    </row>
    <row r="328" spans="1:9" x14ac:dyDescent="0.3">
      <c r="A328" s="8"/>
      <c r="I328" s="34"/>
    </row>
    <row r="329" spans="1:9" x14ac:dyDescent="0.3">
      <c r="A329" s="8"/>
      <c r="I329" s="34"/>
    </row>
    <row r="330" spans="1:9" x14ac:dyDescent="0.3">
      <c r="A330" s="8"/>
      <c r="I330" s="34"/>
    </row>
    <row r="331" spans="1:9" x14ac:dyDescent="0.3">
      <c r="A331" s="8"/>
      <c r="I331" s="34"/>
    </row>
    <row r="332" spans="1:9" x14ac:dyDescent="0.3">
      <c r="A332" s="8"/>
      <c r="I332" s="34"/>
    </row>
    <row r="333" spans="1:9" x14ac:dyDescent="0.3">
      <c r="A333" s="8"/>
      <c r="I333" s="34"/>
    </row>
    <row r="334" spans="1:9" x14ac:dyDescent="0.3">
      <c r="A334" s="8"/>
      <c r="I334" s="34"/>
    </row>
    <row r="335" spans="1:9" x14ac:dyDescent="0.3">
      <c r="A335" s="8"/>
      <c r="I335" s="34"/>
    </row>
    <row r="336" spans="1:9" x14ac:dyDescent="0.3">
      <c r="A336" s="8"/>
      <c r="I336" s="34"/>
    </row>
    <row r="337" spans="1:10" x14ac:dyDescent="0.3">
      <c r="A337" s="8"/>
      <c r="I337" s="34"/>
    </row>
    <row r="338" spans="1:10" x14ac:dyDescent="0.3">
      <c r="A338" s="8"/>
      <c r="I338" s="34"/>
    </row>
    <row r="339" spans="1:10" x14ac:dyDescent="0.3">
      <c r="A339" s="8"/>
      <c r="I339" s="34"/>
    </row>
    <row r="340" spans="1:10" x14ac:dyDescent="0.3">
      <c r="A340" s="8"/>
      <c r="I340" s="34"/>
    </row>
    <row r="341" spans="1:10" x14ac:dyDescent="0.3">
      <c r="A341" s="8"/>
      <c r="I341" s="34"/>
    </row>
    <row r="342" spans="1:10" x14ac:dyDescent="0.3">
      <c r="A342" s="8"/>
      <c r="I342" s="34"/>
    </row>
    <row r="343" spans="1:10" x14ac:dyDescent="0.3">
      <c r="A343" s="8"/>
      <c r="I343" s="34"/>
    </row>
    <row r="344" spans="1:10" x14ac:dyDescent="0.3">
      <c r="A344" s="8"/>
      <c r="I344" s="34"/>
    </row>
    <row r="345" spans="1:10" x14ac:dyDescent="0.3">
      <c r="A345" s="8"/>
      <c r="I345" s="34"/>
    </row>
    <row r="346" spans="1:10" x14ac:dyDescent="0.3">
      <c r="A346" s="8"/>
      <c r="I346" s="34"/>
    </row>
    <row r="347" spans="1:10" x14ac:dyDescent="0.3">
      <c r="A347" s="8"/>
      <c r="I347" s="35"/>
      <c r="J347" s="36"/>
    </row>
    <row r="348" spans="1:10" x14ac:dyDescent="0.3">
      <c r="A348" s="8"/>
    </row>
    <row r="349" spans="1:10" x14ac:dyDescent="0.3">
      <c r="A349" s="8"/>
    </row>
    <row r="350" spans="1:10" x14ac:dyDescent="0.3">
      <c r="A350" s="8"/>
    </row>
    <row r="351" spans="1:10" x14ac:dyDescent="0.3">
      <c r="A351" s="8"/>
    </row>
    <row r="352" spans="1:10" x14ac:dyDescent="0.3">
      <c r="A352" s="9"/>
    </row>
  </sheetData>
  <phoneticPr fontId="3" type="noConversion"/>
  <pageMargins left="0.7" right="0.7" top="0.75" bottom="0.75" header="0.3" footer="0.3"/>
  <legacy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6E1E8-3CF8-4E23-A095-48FABE19829E}">
  <sheetPr codeName="Sheet16">
    <tabColor rgb="FF92D050"/>
  </sheetPr>
  <dimension ref="A2:X352"/>
  <sheetViews>
    <sheetView topLeftCell="A22" workbookViewId="0">
      <selection activeCell="B35" sqref="B34:B35"/>
    </sheetView>
  </sheetViews>
  <sheetFormatPr defaultRowHeight="13.5" x14ac:dyDescent="0.3"/>
  <cols>
    <col min="1" max="1" width="21.46484375" customWidth="1"/>
    <col min="2" max="2" width="9.73046875" bestFit="1" customWidth="1"/>
    <col min="9" max="9" width="11.59765625" customWidth="1"/>
    <col min="13" max="13" width="11.59765625" customWidth="1"/>
    <col min="16" max="16" width="11.73046875" customWidth="1"/>
    <col min="17" max="17" width="12.265625" customWidth="1"/>
    <col min="18" max="18" width="13.1328125" customWidth="1"/>
    <col min="21" max="21" width="15.265625" bestFit="1" customWidth="1"/>
    <col min="22" max="23" width="17.3984375" bestFit="1" customWidth="1"/>
  </cols>
  <sheetData>
    <row r="2" spans="1:17" x14ac:dyDescent="0.3">
      <c r="A2" s="8" t="s">
        <v>847</v>
      </c>
      <c r="I2" t="s">
        <v>837</v>
      </c>
      <c r="N2" t="s">
        <v>838</v>
      </c>
    </row>
    <row r="3" spans="1:17" x14ac:dyDescent="0.3">
      <c r="A3" s="8"/>
      <c r="B3" t="s">
        <v>835</v>
      </c>
      <c r="C3" t="s">
        <v>798</v>
      </c>
      <c r="D3" t="s">
        <v>833</v>
      </c>
      <c r="E3" t="s">
        <v>836</v>
      </c>
      <c r="F3" t="s">
        <v>849</v>
      </c>
      <c r="G3" t="s">
        <v>848</v>
      </c>
      <c r="I3" t="s">
        <v>835</v>
      </c>
      <c r="J3" t="s">
        <v>798</v>
      </c>
      <c r="K3" t="s">
        <v>833</v>
      </c>
      <c r="L3" t="s">
        <v>836</v>
      </c>
      <c r="N3" t="s">
        <v>835</v>
      </c>
      <c r="O3" t="s">
        <v>798</v>
      </c>
      <c r="P3" t="s">
        <v>833</v>
      </c>
      <c r="Q3" t="s">
        <v>839</v>
      </c>
    </row>
    <row r="4" spans="1:17" x14ac:dyDescent="0.3">
      <c r="A4" s="8">
        <v>2017</v>
      </c>
      <c r="B4" s="9">
        <v>183.1</v>
      </c>
      <c r="C4" s="9">
        <v>15.4</v>
      </c>
      <c r="D4" s="9">
        <v>9.8000000000000007</v>
      </c>
      <c r="E4" s="9">
        <f>SUM(B4:D4)</f>
        <v>208.3</v>
      </c>
      <c r="F4" s="58">
        <f>SUM(B4:C4)</f>
        <v>198.5</v>
      </c>
      <c r="G4" s="14">
        <f>C4/(B4+C4)</f>
        <v>7.758186397984887E-2</v>
      </c>
      <c r="H4" s="14"/>
      <c r="N4" s="53">
        <v>0.04</v>
      </c>
      <c r="O4" s="53">
        <v>0.06</v>
      </c>
      <c r="P4" s="53">
        <v>0.125</v>
      </c>
      <c r="Q4" s="52">
        <f>((E4+L5)-E5)/E4</f>
        <v>2.5972155544887302E-2</v>
      </c>
    </row>
    <row r="5" spans="1:17" x14ac:dyDescent="0.3">
      <c r="A5" s="8">
        <v>2018</v>
      </c>
      <c r="B5" s="19">
        <f t="shared" ref="B5:D7" si="0">B4*(1-N$4)+I5</f>
        <v>199.48599999999999</v>
      </c>
      <c r="C5" s="19">
        <f t="shared" si="0"/>
        <v>17.0366</v>
      </c>
      <c r="D5" s="19">
        <f t="shared" si="0"/>
        <v>10.414400000000001</v>
      </c>
      <c r="E5">
        <v>231</v>
      </c>
      <c r="F5" s="58">
        <f t="shared" ref="F5:F7" si="1">SUM(B5:C5)</f>
        <v>216.52259999999998</v>
      </c>
      <c r="G5" s="14">
        <f t="shared" ref="G5:G7" si="2">C5/(B5+C5)</f>
        <v>7.8682779534330366E-2</v>
      </c>
      <c r="H5" s="14"/>
      <c r="I5" s="55">
        <v>23.71</v>
      </c>
      <c r="J5" s="51">
        <f>1.895+0.6656</f>
        <v>2.5606</v>
      </c>
      <c r="K5" s="19">
        <f>4.4-J5</f>
        <v>1.8394000000000004</v>
      </c>
      <c r="L5" s="19">
        <f>SUM(I5:K5)</f>
        <v>28.110000000000003</v>
      </c>
    </row>
    <row r="6" spans="1:17" x14ac:dyDescent="0.3">
      <c r="A6" s="8">
        <v>2019</v>
      </c>
      <c r="B6" s="19">
        <f t="shared" si="0"/>
        <v>212.90655999999998</v>
      </c>
      <c r="C6" s="19">
        <f t="shared" si="0"/>
        <v>18.516808545454545</v>
      </c>
      <c r="D6" s="19">
        <f t="shared" si="0"/>
        <v>10.910195454545455</v>
      </c>
      <c r="E6" s="19">
        <f>SUM(B6:D6)</f>
        <v>242.333564</v>
      </c>
      <c r="F6" s="58">
        <f t="shared" si="1"/>
        <v>231.42336854545454</v>
      </c>
      <c r="G6" s="14">
        <f t="shared" si="2"/>
        <v>8.0012699935346432E-2</v>
      </c>
      <c r="H6" s="14"/>
      <c r="I6" s="55">
        <v>21.4</v>
      </c>
      <c r="J6" s="51">
        <f>4.3*(J5/4.4)</f>
        <v>2.5024045454545449</v>
      </c>
      <c r="K6" s="51">
        <f>4.3*(K5/4.4)</f>
        <v>1.7975954545454547</v>
      </c>
      <c r="L6" s="19">
        <f>SUM(I6:K6)</f>
        <v>25.7</v>
      </c>
      <c r="N6" t="s">
        <v>840</v>
      </c>
      <c r="P6" t="s">
        <v>841</v>
      </c>
      <c r="Q6" s="9">
        <v>0.66559999999999997</v>
      </c>
    </row>
    <row r="7" spans="1:17" x14ac:dyDescent="0.3">
      <c r="A7" s="8">
        <v>2020</v>
      </c>
      <c r="B7" s="19">
        <f t="shared" si="0"/>
        <v>227.39029759999997</v>
      </c>
      <c r="C7" s="19">
        <f t="shared" si="0"/>
        <v>20.005800032727272</v>
      </c>
      <c r="D7" s="19">
        <f t="shared" si="0"/>
        <v>11.446421022727273</v>
      </c>
      <c r="E7" s="19">
        <f>SUM(B7:D7)</f>
        <v>258.84251865545451</v>
      </c>
      <c r="F7" s="58">
        <f t="shared" si="1"/>
        <v>247.39609763272725</v>
      </c>
      <c r="G7" s="14">
        <f t="shared" si="2"/>
        <v>8.0865463215296765E-2</v>
      </c>
      <c r="H7" s="14"/>
      <c r="I7" s="56">
        <v>23</v>
      </c>
      <c r="J7" s="56">
        <v>2.6</v>
      </c>
      <c r="K7" s="56">
        <v>1.9</v>
      </c>
      <c r="L7" s="57">
        <f>SUM(I7:K7)</f>
        <v>27.5</v>
      </c>
      <c r="P7" t="s">
        <v>842</v>
      </c>
      <c r="Q7" s="9">
        <v>1.895</v>
      </c>
    </row>
    <row r="8" spans="1:17" x14ac:dyDescent="0.3">
      <c r="A8" s="8">
        <v>2025</v>
      </c>
      <c r="B8" s="19">
        <f>F8-C8</f>
        <v>295.71459069687171</v>
      </c>
      <c r="C8" s="59">
        <f>'(弃用)FE(H)'!C8</f>
        <v>24.985409303128304</v>
      </c>
      <c r="D8" s="19">
        <v>11.825474689428539</v>
      </c>
      <c r="E8" s="19">
        <f t="shared" ref="E8:E13" si="3">SUM(B8:D8)</f>
        <v>332.52547468942851</v>
      </c>
      <c r="F8">
        <v>320.7</v>
      </c>
      <c r="G8" s="14">
        <v>8.3429458356817393E-2</v>
      </c>
      <c r="I8" s="34"/>
      <c r="P8" t="s">
        <v>843</v>
      </c>
      <c r="Q8" s="9">
        <v>0.17699999999999999</v>
      </c>
    </row>
    <row r="9" spans="1:17" x14ac:dyDescent="0.3">
      <c r="A9" s="8">
        <v>2030</v>
      </c>
      <c r="B9" s="19">
        <f t="shared" ref="B9:B13" si="4">F9-C9</f>
        <v>338.42517152969253</v>
      </c>
      <c r="C9" s="59">
        <f>'(弃用)FE(H)'!C9</f>
        <v>29.674828470307503</v>
      </c>
      <c r="D9" s="19">
        <v>12.244387180109394</v>
      </c>
      <c r="E9" s="19">
        <f t="shared" si="3"/>
        <v>380.34438718010944</v>
      </c>
      <c r="F9">
        <v>368.1</v>
      </c>
      <c r="G9" s="14">
        <v>8.3429458356817393E-2</v>
      </c>
      <c r="I9" s="34"/>
      <c r="P9" t="s">
        <v>844</v>
      </c>
      <c r="Q9" s="9">
        <v>1.1479999999999999</v>
      </c>
    </row>
    <row r="10" spans="1:17" x14ac:dyDescent="0.3">
      <c r="A10" s="8">
        <v>2035</v>
      </c>
      <c r="B10" s="19">
        <f t="shared" si="4"/>
        <v>358.27567138374496</v>
      </c>
      <c r="C10" s="59">
        <f>'(弃用)FE(H)'!C10</f>
        <v>32.924328616255039</v>
      </c>
      <c r="D10" s="19">
        <v>12.713914452331798</v>
      </c>
      <c r="E10" s="19">
        <f t="shared" si="3"/>
        <v>403.91391445233177</v>
      </c>
      <c r="F10">
        <v>391.2</v>
      </c>
      <c r="G10" s="14">
        <v>8.3429458356817393E-2</v>
      </c>
      <c r="I10" s="34"/>
      <c r="P10" t="s">
        <v>845</v>
      </c>
      <c r="Q10">
        <f>4.4-SUM(Q6:Q9)</f>
        <v>0.51440000000000019</v>
      </c>
    </row>
    <row r="11" spans="1:17" x14ac:dyDescent="0.3">
      <c r="A11" s="8">
        <v>2040</v>
      </c>
      <c r="B11" s="19">
        <f t="shared" si="4"/>
        <v>374.23033931751928</v>
      </c>
      <c r="C11" s="59">
        <f>'(弃用)FE(H)'!C11</f>
        <v>36.529660682480696</v>
      </c>
      <c r="D11" s="19">
        <v>13.033828746937694</v>
      </c>
      <c r="E11" s="19">
        <f t="shared" si="3"/>
        <v>423.79382874693766</v>
      </c>
      <c r="F11" s="59">
        <f>'(弃用)FE(H)'!F11</f>
        <v>410.76</v>
      </c>
      <c r="G11" s="14">
        <v>8.3429458356817393E-2</v>
      </c>
      <c r="I11" s="34"/>
      <c r="P11" t="s">
        <v>846</v>
      </c>
      <c r="Q11" s="9">
        <f>SUM(Q6:Q10)</f>
        <v>4.4000000000000004</v>
      </c>
    </row>
    <row r="12" spans="1:17" x14ac:dyDescent="0.3">
      <c r="A12" s="8">
        <v>2045</v>
      </c>
      <c r="B12" s="19">
        <f t="shared" si="4"/>
        <v>384.9828</v>
      </c>
      <c r="C12" s="59">
        <f>'(弃用)FE(H)'!C12</f>
        <v>38.1</v>
      </c>
      <c r="D12" s="19">
        <v>13.368978942547244</v>
      </c>
      <c r="E12" s="19">
        <f t="shared" si="3"/>
        <v>436.45177894254726</v>
      </c>
      <c r="F12" s="59">
        <f>'(弃用)FE(H)'!F12</f>
        <v>423.08280000000002</v>
      </c>
      <c r="G12" s="14">
        <v>8.3429458356817393E-2</v>
      </c>
      <c r="I12" s="34"/>
      <c r="J12">
        <v>1.3</v>
      </c>
    </row>
    <row r="13" spans="1:17" x14ac:dyDescent="0.3">
      <c r="A13" s="8">
        <v>2050</v>
      </c>
      <c r="B13" s="19">
        <f t="shared" si="4"/>
        <v>395.24549445955785</v>
      </c>
      <c r="C13" s="59">
        <f>'(弃用)FE(H)'!C13</f>
        <v>40.529789540442209</v>
      </c>
      <c r="D13" s="19">
        <v>13.730435706148532</v>
      </c>
      <c r="E13" s="19">
        <f t="shared" si="3"/>
        <v>449.50571970614857</v>
      </c>
      <c r="F13" s="59">
        <f>'(弃用)FE(H)'!F13</f>
        <v>435.77528400000006</v>
      </c>
      <c r="G13" s="14">
        <v>8.3429458356817393E-2</v>
      </c>
      <c r="I13" s="34"/>
    </row>
    <row r="14" spans="1:17" x14ac:dyDescent="0.3">
      <c r="A14" s="8"/>
      <c r="G14" s="14"/>
      <c r="I14" s="34"/>
    </row>
    <row r="15" spans="1:17" x14ac:dyDescent="0.3">
      <c r="A15" s="8" t="s">
        <v>851</v>
      </c>
      <c r="G15" s="14"/>
      <c r="I15" s="50"/>
      <c r="L15" s="19"/>
    </row>
    <row r="16" spans="1:17" x14ac:dyDescent="0.3">
      <c r="A16" s="8">
        <v>2020</v>
      </c>
      <c r="B16" s="90">
        <v>12000</v>
      </c>
      <c r="C16" s="90">
        <v>32750</v>
      </c>
      <c r="D16" s="90">
        <v>70000</v>
      </c>
      <c r="G16" s="14"/>
      <c r="L16" s="19"/>
    </row>
    <row r="17" spans="1:16" x14ac:dyDescent="0.3">
      <c r="A17" s="8">
        <v>2025</v>
      </c>
      <c r="B17" s="90">
        <v>12000</v>
      </c>
      <c r="C17" s="90">
        <v>32750</v>
      </c>
      <c r="D17" s="90">
        <v>70000</v>
      </c>
      <c r="G17" s="14"/>
      <c r="L17" s="19"/>
    </row>
    <row r="18" spans="1:16" x14ac:dyDescent="0.3">
      <c r="A18" s="8">
        <v>2030</v>
      </c>
      <c r="B18" s="90">
        <v>12000</v>
      </c>
      <c r="C18" s="90">
        <v>32750</v>
      </c>
      <c r="D18" s="90">
        <v>70000</v>
      </c>
      <c r="G18" s="14"/>
      <c r="L18" s="19"/>
    </row>
    <row r="19" spans="1:16" x14ac:dyDescent="0.3">
      <c r="A19" s="8">
        <v>2035</v>
      </c>
      <c r="B19" s="90">
        <v>12000</v>
      </c>
      <c r="C19" s="90">
        <v>32750</v>
      </c>
      <c r="D19" s="90">
        <v>70000</v>
      </c>
      <c r="G19" s="14"/>
      <c r="L19" s="19"/>
    </row>
    <row r="20" spans="1:16" x14ac:dyDescent="0.3">
      <c r="A20" s="8">
        <v>2040</v>
      </c>
      <c r="B20" s="90">
        <v>12000</v>
      </c>
      <c r="C20" s="90">
        <v>32750</v>
      </c>
      <c r="D20" s="90">
        <v>70000</v>
      </c>
      <c r="G20" s="14"/>
      <c r="L20" s="19"/>
    </row>
    <row r="21" spans="1:16" x14ac:dyDescent="0.3">
      <c r="A21" s="8">
        <v>2045</v>
      </c>
      <c r="B21" s="90">
        <v>12000</v>
      </c>
      <c r="C21" s="90">
        <v>32750</v>
      </c>
      <c r="D21" s="90">
        <v>70000</v>
      </c>
      <c r="G21" s="14"/>
      <c r="I21" s="34"/>
      <c r="L21" s="19"/>
    </row>
    <row r="22" spans="1:16" x14ac:dyDescent="0.3">
      <c r="A22" s="8">
        <v>2050</v>
      </c>
      <c r="B22" s="90">
        <v>12000</v>
      </c>
      <c r="C22" s="90">
        <v>32750</v>
      </c>
      <c r="D22" s="90">
        <v>70000</v>
      </c>
      <c r="G22" s="14"/>
      <c r="I22" s="34"/>
    </row>
    <row r="23" spans="1:16" ht="13.9" thickBot="1" x14ac:dyDescent="0.35">
      <c r="A23" s="8"/>
      <c r="G23" s="14"/>
      <c r="I23" s="34"/>
    </row>
    <row r="24" spans="1:16" x14ac:dyDescent="0.3">
      <c r="A24" s="65"/>
      <c r="B24" s="66"/>
      <c r="C24" s="67"/>
      <c r="D24" s="67" t="s">
        <v>835</v>
      </c>
      <c r="E24" s="67"/>
      <c r="F24" s="68"/>
      <c r="G24" s="66"/>
      <c r="H24" s="67"/>
      <c r="I24" s="77" t="s">
        <v>798</v>
      </c>
      <c r="J24" s="67"/>
      <c r="K24" s="68"/>
      <c r="L24" s="66"/>
      <c r="M24" s="67"/>
      <c r="N24" s="67" t="s">
        <v>827</v>
      </c>
      <c r="O24" s="67"/>
      <c r="P24" s="68"/>
    </row>
    <row r="25" spans="1:16" x14ac:dyDescent="0.3">
      <c r="A25" s="65" t="s">
        <v>852</v>
      </c>
      <c r="B25" s="69" t="s">
        <v>864</v>
      </c>
      <c r="C25" s="4" t="s">
        <v>853</v>
      </c>
      <c r="D25" s="4" t="s">
        <v>854</v>
      </c>
      <c r="E25" s="4" t="s">
        <v>855</v>
      </c>
      <c r="F25" s="70" t="s">
        <v>861</v>
      </c>
      <c r="G25" s="69" t="s">
        <v>864</v>
      </c>
      <c r="H25" s="4" t="s">
        <v>853</v>
      </c>
      <c r="I25" s="4" t="s">
        <v>854</v>
      </c>
      <c r="J25" s="4" t="s">
        <v>855</v>
      </c>
      <c r="K25" s="70" t="s">
        <v>861</v>
      </c>
      <c r="L25" s="69" t="s">
        <v>864</v>
      </c>
      <c r="M25" s="4" t="s">
        <v>853</v>
      </c>
      <c r="N25" s="4" t="s">
        <v>854</v>
      </c>
      <c r="O25" s="4" t="s">
        <v>855</v>
      </c>
      <c r="P25" s="70" t="s">
        <v>861</v>
      </c>
    </row>
    <row r="26" spans="1:16" x14ac:dyDescent="0.3">
      <c r="A26" s="65">
        <v>2020</v>
      </c>
      <c r="B26" s="71">
        <v>1</v>
      </c>
      <c r="C26" s="63">
        <v>0</v>
      </c>
      <c r="D26" s="63">
        <v>0</v>
      </c>
      <c r="E26" s="63">
        <v>0</v>
      </c>
      <c r="F26" s="72">
        <v>0</v>
      </c>
      <c r="G26" s="71">
        <v>1</v>
      </c>
      <c r="H26" s="63">
        <v>0</v>
      </c>
      <c r="I26" s="63">
        <v>0</v>
      </c>
      <c r="J26" s="63">
        <v>0</v>
      </c>
      <c r="K26" s="72">
        <v>0</v>
      </c>
      <c r="L26" s="71">
        <v>1</v>
      </c>
      <c r="M26" s="63">
        <v>0</v>
      </c>
      <c r="N26" s="63">
        <v>0</v>
      </c>
      <c r="O26" s="63">
        <v>0</v>
      </c>
      <c r="P26" s="72">
        <v>0</v>
      </c>
    </row>
    <row r="27" spans="1:16" x14ac:dyDescent="0.3">
      <c r="A27" s="65">
        <v>2025</v>
      </c>
      <c r="B27" s="71">
        <f>1-0.475</f>
        <v>0.52500000000000002</v>
      </c>
      <c r="C27" s="63">
        <v>0.47499999999999998</v>
      </c>
      <c r="D27" s="63">
        <v>0</v>
      </c>
      <c r="E27" s="63">
        <v>0</v>
      </c>
      <c r="F27" s="72">
        <v>0</v>
      </c>
      <c r="G27" s="71">
        <f>1-H27</f>
        <v>0.46599999999999997</v>
      </c>
      <c r="H27" s="63">
        <v>0.53400000000000003</v>
      </c>
      <c r="I27" s="63">
        <v>0</v>
      </c>
      <c r="J27" s="63">
        <v>0</v>
      </c>
      <c r="K27" s="72">
        <v>0</v>
      </c>
      <c r="L27" s="71">
        <f>1-M27</f>
        <v>0.12</v>
      </c>
      <c r="M27" s="63">
        <v>0.88</v>
      </c>
      <c r="N27" s="63">
        <v>0</v>
      </c>
      <c r="O27" s="63">
        <v>0</v>
      </c>
      <c r="P27" s="72">
        <v>0</v>
      </c>
    </row>
    <row r="28" spans="1:16" x14ac:dyDescent="0.3">
      <c r="A28" s="65">
        <v>2030</v>
      </c>
      <c r="B28" s="71">
        <f>1-C28-D28</f>
        <v>0.14099999999999996</v>
      </c>
      <c r="C28" s="63">
        <v>0.40600000000000003</v>
      </c>
      <c r="D28" s="63">
        <v>0.45300000000000001</v>
      </c>
      <c r="E28" s="64">
        <v>0</v>
      </c>
      <c r="F28" s="73">
        <v>0</v>
      </c>
      <c r="G28" s="71">
        <v>0</v>
      </c>
      <c r="H28" s="63">
        <f>1-I28</f>
        <v>0.46599999999999997</v>
      </c>
      <c r="I28" s="63">
        <v>0.53400000000000003</v>
      </c>
      <c r="J28" s="63">
        <v>0</v>
      </c>
      <c r="K28" s="72">
        <v>0</v>
      </c>
      <c r="L28" s="71">
        <v>0</v>
      </c>
      <c r="M28" s="63">
        <f>1-N28</f>
        <v>0.129</v>
      </c>
      <c r="N28" s="63">
        <v>0.871</v>
      </c>
      <c r="O28" s="63">
        <v>0</v>
      </c>
      <c r="P28" s="72">
        <v>0</v>
      </c>
    </row>
    <row r="29" spans="1:16" x14ac:dyDescent="0.3">
      <c r="A29" s="65">
        <v>2035</v>
      </c>
      <c r="B29" s="71">
        <v>0</v>
      </c>
      <c r="C29" s="63">
        <f>1-D29-E29</f>
        <v>0.15600000000000008</v>
      </c>
      <c r="D29" s="63">
        <v>0.41799999999999998</v>
      </c>
      <c r="E29" s="63">
        <v>0.42599999999999999</v>
      </c>
      <c r="F29" s="73">
        <v>0</v>
      </c>
      <c r="G29" s="78">
        <v>0</v>
      </c>
      <c r="H29" s="64">
        <v>0</v>
      </c>
      <c r="I29" s="63">
        <f>1-J29</f>
        <v>0.46599999999999997</v>
      </c>
      <c r="J29" s="63">
        <v>0.53400000000000003</v>
      </c>
      <c r="K29" s="72">
        <v>0</v>
      </c>
      <c r="L29" s="71">
        <v>0</v>
      </c>
      <c r="M29" s="63">
        <v>0</v>
      </c>
      <c r="N29" s="63">
        <f>1-O29</f>
        <v>0.125</v>
      </c>
      <c r="O29" s="63">
        <v>0.875</v>
      </c>
      <c r="P29" s="72">
        <v>0</v>
      </c>
    </row>
    <row r="30" spans="1:16" x14ac:dyDescent="0.3">
      <c r="A30" s="65">
        <v>2040</v>
      </c>
      <c r="B30" s="71">
        <v>0</v>
      </c>
      <c r="C30" s="63">
        <v>0</v>
      </c>
      <c r="D30" s="63">
        <f>1-E30-F30</f>
        <v>0.15700000000000008</v>
      </c>
      <c r="E30" s="63">
        <v>0.42199999999999999</v>
      </c>
      <c r="F30" s="72">
        <v>0.42099999999999999</v>
      </c>
      <c r="G30" s="78">
        <v>0</v>
      </c>
      <c r="H30" s="64">
        <v>0</v>
      </c>
      <c r="I30" s="63">
        <v>0</v>
      </c>
      <c r="J30" s="63">
        <f>1-K30</f>
        <v>0.46599999999999997</v>
      </c>
      <c r="K30" s="72">
        <v>0.53400000000000003</v>
      </c>
      <c r="L30" s="71">
        <v>0</v>
      </c>
      <c r="M30" s="63">
        <v>0</v>
      </c>
      <c r="N30" s="63">
        <v>0</v>
      </c>
      <c r="O30" s="63">
        <f>1-P30</f>
        <v>0.13100000000000001</v>
      </c>
      <c r="P30" s="72">
        <v>0.86899999999999999</v>
      </c>
    </row>
    <row r="31" spans="1:16" x14ac:dyDescent="0.3">
      <c r="A31" s="65">
        <v>2045</v>
      </c>
      <c r="B31" s="71">
        <v>0</v>
      </c>
      <c r="C31" s="63">
        <v>0</v>
      </c>
      <c r="D31" s="63">
        <v>0</v>
      </c>
      <c r="E31" s="63">
        <v>0</v>
      </c>
      <c r="F31" s="72">
        <v>1</v>
      </c>
      <c r="G31" s="78">
        <v>0</v>
      </c>
      <c r="H31" s="64">
        <v>0</v>
      </c>
      <c r="I31" s="63">
        <v>0</v>
      </c>
      <c r="J31" s="64">
        <v>0</v>
      </c>
      <c r="K31" s="72">
        <v>1</v>
      </c>
      <c r="L31" s="71">
        <v>0</v>
      </c>
      <c r="M31" s="63">
        <v>0</v>
      </c>
      <c r="N31" s="63">
        <v>0</v>
      </c>
      <c r="O31" s="63">
        <v>0</v>
      </c>
      <c r="P31" s="72">
        <v>1</v>
      </c>
    </row>
    <row r="32" spans="1:16" ht="13.9" thickBot="1" x14ac:dyDescent="0.35">
      <c r="A32" s="65">
        <v>2050</v>
      </c>
      <c r="B32" s="74">
        <v>0</v>
      </c>
      <c r="C32" s="75">
        <v>0</v>
      </c>
      <c r="D32" s="75">
        <v>0</v>
      </c>
      <c r="E32" s="75">
        <v>0</v>
      </c>
      <c r="F32" s="76">
        <v>1</v>
      </c>
      <c r="G32" s="79">
        <v>0</v>
      </c>
      <c r="H32" s="80">
        <v>0</v>
      </c>
      <c r="I32" s="75">
        <v>0</v>
      </c>
      <c r="J32" s="80">
        <v>0</v>
      </c>
      <c r="K32" s="76">
        <v>1</v>
      </c>
      <c r="L32" s="71">
        <v>0</v>
      </c>
      <c r="M32" s="75">
        <v>0</v>
      </c>
      <c r="N32" s="75">
        <v>0</v>
      </c>
      <c r="O32" s="75">
        <v>0</v>
      </c>
      <c r="P32" s="76">
        <v>1</v>
      </c>
    </row>
    <row r="33" spans="1:24" x14ac:dyDescent="0.3">
      <c r="A33" s="8" t="s">
        <v>856</v>
      </c>
      <c r="B33" t="s">
        <v>835</v>
      </c>
      <c r="C33" t="s">
        <v>798</v>
      </c>
      <c r="D33" t="s">
        <v>833</v>
      </c>
      <c r="P33" t="s">
        <v>914</v>
      </c>
      <c r="Q33" t="s">
        <v>908</v>
      </c>
      <c r="R33" t="s">
        <v>909</v>
      </c>
      <c r="S33" t="s">
        <v>910</v>
      </c>
      <c r="U33" t="s">
        <v>913</v>
      </c>
      <c r="V33" t="s">
        <v>911</v>
      </c>
      <c r="W33" t="s">
        <v>912</v>
      </c>
    </row>
    <row r="34" spans="1:24" x14ac:dyDescent="0.3">
      <c r="A34" s="60" t="s">
        <v>863</v>
      </c>
      <c r="B34" s="89">
        <f>'(弃用)FE(H)'!B34</f>
        <v>7.6</v>
      </c>
      <c r="C34">
        <v>12</v>
      </c>
      <c r="D34">
        <v>29.2</v>
      </c>
      <c r="F34" t="s">
        <v>884</v>
      </c>
      <c r="Q34" s="92">
        <f>(B7)*B34/(B7-B41)</f>
        <v>7.7257095202684374</v>
      </c>
      <c r="R34" s="92">
        <f t="shared" ref="R34:S38" si="5">(C7)*C34/(C7-C41)</f>
        <v>12.149949821933058</v>
      </c>
      <c r="S34" s="92">
        <f t="shared" si="5"/>
        <v>31.393393845371222</v>
      </c>
      <c r="T34" s="94"/>
      <c r="U34" s="19">
        <v>7.6240554476333262</v>
      </c>
      <c r="V34">
        <v>7.5</v>
      </c>
      <c r="W34">
        <f t="shared" ref="W34:W40" si="6">U34*(B7-B41)/B7</f>
        <v>7.5</v>
      </c>
      <c r="X34">
        <v>2020</v>
      </c>
    </row>
    <row r="35" spans="1:24" x14ac:dyDescent="0.3">
      <c r="A35" s="60" t="s">
        <v>857</v>
      </c>
      <c r="B35" s="89">
        <f>'(弃用)FE(H)'!B35</f>
        <v>5.2684336568111272</v>
      </c>
      <c r="C35" s="89">
        <f>C$34*(1-$F35)</f>
        <v>10.8</v>
      </c>
      <c r="D35" s="89">
        <f>D$34*(1-$F35)</f>
        <v>26.28</v>
      </c>
      <c r="E35" s="86"/>
      <c r="F35" s="88">
        <f>'(弃用)FE(H)'!F35</f>
        <v>0.1</v>
      </c>
      <c r="Q35" s="92">
        <f t="shared" ref="Q35:Q38" si="7">(B8)*B35/(B8-B42)</f>
        <v>5.6645700400449526</v>
      </c>
      <c r="R35" s="92">
        <f t="shared" si="5"/>
        <v>11.344315193172388</v>
      </c>
      <c r="S35" s="92">
        <f t="shared" si="5"/>
        <v>28.987714349825559</v>
      </c>
      <c r="T35" s="94"/>
      <c r="U35" s="19">
        <v>5.2684336568111272</v>
      </c>
      <c r="V35">
        <v>4.9000000000000004</v>
      </c>
      <c r="W35">
        <f t="shared" si="6"/>
        <v>4.9000000000000004</v>
      </c>
      <c r="X35">
        <v>2025</v>
      </c>
    </row>
    <row r="36" spans="1:24" x14ac:dyDescent="0.3">
      <c r="A36" s="60" t="s">
        <v>858</v>
      </c>
      <c r="B36" s="89">
        <f>'(弃用)FE(H)'!B36</f>
        <v>4.0482147882393269</v>
      </c>
      <c r="C36" s="89">
        <f t="shared" ref="C36:D38" si="8">C$34*(1-$F36)</f>
        <v>10.199999999999999</v>
      </c>
      <c r="D36" s="89">
        <f t="shared" si="8"/>
        <v>24.82</v>
      </c>
      <c r="E36" s="86"/>
      <c r="F36" s="88">
        <f>'(弃用)FE(H)'!F36</f>
        <v>0.15</v>
      </c>
      <c r="Q36" s="92">
        <f t="shared" si="7"/>
        <v>4.6822979919198797</v>
      </c>
      <c r="R36" s="92">
        <f t="shared" si="5"/>
        <v>11.877016402678642</v>
      </c>
      <c r="S36" s="92">
        <f t="shared" si="5"/>
        <v>28.505463553780515</v>
      </c>
      <c r="T36" s="94"/>
      <c r="U36" s="19">
        <v>4.0482147882393269</v>
      </c>
      <c r="V36">
        <v>3.5</v>
      </c>
      <c r="W36">
        <f t="shared" si="6"/>
        <v>3.4999999999999996</v>
      </c>
      <c r="X36">
        <v>2030</v>
      </c>
    </row>
    <row r="37" spans="1:24" x14ac:dyDescent="0.3">
      <c r="A37" s="60" t="s">
        <v>859</v>
      </c>
      <c r="B37" s="89">
        <f>'(弃用)FE(H)'!B37</f>
        <v>4.0482147882393269</v>
      </c>
      <c r="C37" s="89">
        <f t="shared" si="8"/>
        <v>9.6000000000000014</v>
      </c>
      <c r="D37" s="89">
        <f t="shared" si="8"/>
        <v>23.36</v>
      </c>
      <c r="E37" s="86"/>
      <c r="F37" s="88">
        <f>'(弃用)FE(H)'!F37</f>
        <v>0.2</v>
      </c>
      <c r="Q37" s="92">
        <f t="shared" si="7"/>
        <v>5.1905641453043048</v>
      </c>
      <c r="R37" s="92">
        <f t="shared" si="5"/>
        <v>13.11686014001137</v>
      </c>
      <c r="S37" s="92">
        <f t="shared" si="5"/>
        <v>28.264856956404255</v>
      </c>
      <c r="T37" s="94"/>
      <c r="U37" s="19">
        <v>4.0482147882393269</v>
      </c>
      <c r="V37">
        <v>3.2</v>
      </c>
      <c r="W37" s="19">
        <f t="shared" si="6"/>
        <v>3.1572758784890818</v>
      </c>
      <c r="X37">
        <v>2035</v>
      </c>
    </row>
    <row r="38" spans="1:24" x14ac:dyDescent="0.3">
      <c r="A38" s="60" t="s">
        <v>860</v>
      </c>
      <c r="B38" s="89">
        <f>'(弃用)FE(H)'!B38</f>
        <v>4.0482147882393269</v>
      </c>
      <c r="C38" s="89">
        <f t="shared" si="8"/>
        <v>7.1999999999999993</v>
      </c>
      <c r="D38" s="89">
        <f t="shared" si="8"/>
        <v>17.52</v>
      </c>
      <c r="E38" s="86"/>
      <c r="F38" s="88">
        <f>'(弃用)FE(H)'!F38</f>
        <v>0.4</v>
      </c>
      <c r="Q38" s="92">
        <f t="shared" si="7"/>
        <v>6.1682893297138461</v>
      </c>
      <c r="R38" s="92">
        <f t="shared" si="5"/>
        <v>11.524018961195919</v>
      </c>
      <c r="S38" s="92">
        <f t="shared" si="5"/>
        <v>22.766916729697517</v>
      </c>
      <c r="T38" s="94"/>
      <c r="U38" s="19">
        <v>4.0482147882393269</v>
      </c>
      <c r="V38">
        <v>2.8</v>
      </c>
      <c r="W38" s="19">
        <f t="shared" si="6"/>
        <v>2.6568213804069138</v>
      </c>
      <c r="X38">
        <v>2040</v>
      </c>
    </row>
    <row r="39" spans="1:24" x14ac:dyDescent="0.3">
      <c r="A39" s="60"/>
      <c r="K39" t="s">
        <v>865</v>
      </c>
      <c r="Q39" s="92">
        <f>(B12)*B38/(B12-B46)</f>
        <v>7.5608096733084178</v>
      </c>
      <c r="R39" s="92">
        <f t="shared" ref="R39:S39" si="9">(C12)*C38/(C12-C46)</f>
        <v>13.942318918928526</v>
      </c>
      <c r="S39" s="92">
        <f t="shared" si="9"/>
        <v>24.781680615217411</v>
      </c>
      <c r="T39" s="94"/>
      <c r="U39" s="19">
        <v>4.0482147882393269</v>
      </c>
      <c r="W39" s="19">
        <f t="shared" si="6"/>
        <v>2.1674984135063653</v>
      </c>
      <c r="X39">
        <v>2045</v>
      </c>
    </row>
    <row r="40" spans="1:24" x14ac:dyDescent="0.3">
      <c r="A40" s="60" t="s">
        <v>862</v>
      </c>
      <c r="B40" t="s">
        <v>835</v>
      </c>
      <c r="C40" t="s">
        <v>798</v>
      </c>
      <c r="D40" t="s">
        <v>833</v>
      </c>
      <c r="J40" t="s">
        <v>866</v>
      </c>
      <c r="K40" t="s">
        <v>867</v>
      </c>
      <c r="L40" t="s">
        <v>869</v>
      </c>
      <c r="M40" t="s">
        <v>868</v>
      </c>
      <c r="N40" t="s">
        <v>870</v>
      </c>
      <c r="O40" t="s">
        <v>881</v>
      </c>
      <c r="Q40" s="92">
        <f>(B13)*B38/(B13-B47)</f>
        <v>8.7474200060723195</v>
      </c>
      <c r="R40" s="92">
        <f t="shared" ref="R40:S40" si="10">(C13)*C38/(C13-C47)</f>
        <v>18.04648772120126</v>
      </c>
      <c r="S40" s="92">
        <f t="shared" si="10"/>
        <v>28.02554046451019</v>
      </c>
      <c r="T40" s="94"/>
      <c r="U40" s="19">
        <v>4.0482147882393269</v>
      </c>
      <c r="W40" s="19">
        <f t="shared" si="6"/>
        <v>1.8734716019515765</v>
      </c>
      <c r="X40">
        <v>2050</v>
      </c>
    </row>
    <row r="41" spans="1:24" x14ac:dyDescent="0.3">
      <c r="A41" s="8">
        <v>2020</v>
      </c>
      <c r="B41" s="19">
        <f>N41</f>
        <v>3.7</v>
      </c>
      <c r="C41" s="59">
        <f>G41</f>
        <v>0.24690358367739815</v>
      </c>
      <c r="D41" s="59">
        <f>H41</f>
        <v>0.79973861846350169</v>
      </c>
      <c r="F41" s="19">
        <v>3.7</v>
      </c>
      <c r="G41" s="19">
        <f>预测总结H!D14</f>
        <v>0.24690358367739815</v>
      </c>
      <c r="H41" s="19">
        <f>预测总结H!D18</f>
        <v>0.79973861846350169</v>
      </c>
      <c r="I41" s="20">
        <v>2020</v>
      </c>
      <c r="J41" s="19">
        <v>27.6</v>
      </c>
      <c r="K41" s="82">
        <v>7.0000000000000007E-2</v>
      </c>
      <c r="L41" s="54">
        <f>J41*K41</f>
        <v>1.9320000000000004</v>
      </c>
      <c r="M41" s="19">
        <v>3.7</v>
      </c>
      <c r="N41" s="19">
        <f>M41</f>
        <v>3.7</v>
      </c>
    </row>
    <row r="42" spans="1:24" x14ac:dyDescent="0.3">
      <c r="A42" s="8">
        <v>2025</v>
      </c>
      <c r="B42" s="19">
        <f t="shared" ref="B42:B47" si="11">N42</f>
        <v>20.68</v>
      </c>
      <c r="C42" s="59">
        <f t="shared" ref="C42:C47" si="12">G42</f>
        <v>1.1988328656020235</v>
      </c>
      <c r="D42" s="59">
        <f t="shared" ref="D42:D47" si="13">H42</f>
        <v>1.1046061487858301</v>
      </c>
      <c r="F42" s="19"/>
      <c r="G42" s="19">
        <f>预测总结H!E14</f>
        <v>1.1988328656020235</v>
      </c>
      <c r="H42" s="19">
        <f>预测总结H!E18</f>
        <v>1.1046061487858301</v>
      </c>
      <c r="I42">
        <v>2025</v>
      </c>
      <c r="J42" s="19">
        <v>32.4</v>
      </c>
      <c r="K42" s="82">
        <v>0.15</v>
      </c>
      <c r="L42" s="54">
        <f t="shared" ref="L42:L47" si="14">J42*K42</f>
        <v>4.8599999999999994</v>
      </c>
      <c r="M42" s="19">
        <f>(L42+L41)/2*5+M41</f>
        <v>20.68</v>
      </c>
      <c r="N42" s="19">
        <f>M42</f>
        <v>20.68</v>
      </c>
    </row>
    <row r="43" spans="1:24" x14ac:dyDescent="0.3">
      <c r="A43" s="8">
        <v>2030</v>
      </c>
      <c r="B43" s="19">
        <f t="shared" si="11"/>
        <v>45.83</v>
      </c>
      <c r="C43" s="59">
        <f t="shared" si="12"/>
        <v>4.1900400238697335</v>
      </c>
      <c r="D43" s="59">
        <f t="shared" si="13"/>
        <v>1.5830734555686865</v>
      </c>
      <c r="F43" s="19"/>
      <c r="G43" s="19">
        <f>预测总结H!F14</f>
        <v>4.1900400238697335</v>
      </c>
      <c r="H43" s="19">
        <f>预测总结H!F18</f>
        <v>1.5830734555686865</v>
      </c>
      <c r="I43" s="20">
        <v>2030</v>
      </c>
      <c r="J43" s="19">
        <v>33.4</v>
      </c>
      <c r="K43" s="82">
        <v>0.2</v>
      </c>
      <c r="L43" s="54">
        <f t="shared" si="14"/>
        <v>6.68</v>
      </c>
      <c r="M43" s="19">
        <f t="shared" ref="M43:M47" si="15">(L43+L42)/2*5+M42</f>
        <v>49.53</v>
      </c>
      <c r="N43" s="19">
        <f>M43-N41</f>
        <v>45.83</v>
      </c>
    </row>
    <row r="44" spans="1:24" x14ac:dyDescent="0.3">
      <c r="A44" s="8">
        <v>2035</v>
      </c>
      <c r="B44" s="19">
        <f t="shared" si="11"/>
        <v>78.849999999999994</v>
      </c>
      <c r="C44" s="59">
        <f t="shared" si="12"/>
        <v>8.827589660267785</v>
      </c>
      <c r="D44" s="59">
        <f t="shared" si="13"/>
        <v>2.2062709123499982</v>
      </c>
      <c r="F44" s="19"/>
      <c r="G44" s="19">
        <f>预测总结H!G14</f>
        <v>8.827589660267785</v>
      </c>
      <c r="H44" s="19">
        <f>预测总结H!G18</f>
        <v>2.2062709123499982</v>
      </c>
      <c r="I44">
        <v>2035</v>
      </c>
      <c r="J44" s="19">
        <v>33.299999999999997</v>
      </c>
      <c r="K44" s="82">
        <v>0.4</v>
      </c>
      <c r="L44" s="54">
        <f t="shared" si="14"/>
        <v>13.32</v>
      </c>
      <c r="M44" s="19">
        <f t="shared" si="15"/>
        <v>99.53</v>
      </c>
      <c r="N44" s="19">
        <f t="shared" ref="N44:N47" si="16">M44-N42</f>
        <v>78.849999999999994</v>
      </c>
    </row>
    <row r="45" spans="1:24" x14ac:dyDescent="0.3">
      <c r="A45" s="8">
        <v>2040</v>
      </c>
      <c r="B45" s="19">
        <f t="shared" si="11"/>
        <v>128.625</v>
      </c>
      <c r="C45" s="59">
        <f t="shared" si="12"/>
        <v>13.706585000334607</v>
      </c>
      <c r="D45" s="59">
        <f t="shared" si="13"/>
        <v>3.0038065723284451</v>
      </c>
      <c r="F45" s="19"/>
      <c r="G45" s="19">
        <f>预测总结H!H14</f>
        <v>13.706585000334607</v>
      </c>
      <c r="H45" s="19">
        <f>预测总结H!H18</f>
        <v>3.0038065723284451</v>
      </c>
      <c r="I45" s="20">
        <v>2040</v>
      </c>
      <c r="J45" s="19">
        <v>33.299999999999997</v>
      </c>
      <c r="K45" s="82">
        <v>0.5</v>
      </c>
      <c r="L45" s="54">
        <f t="shared" si="14"/>
        <v>16.649999999999999</v>
      </c>
      <c r="M45" s="19">
        <f t="shared" si="15"/>
        <v>174.45499999999998</v>
      </c>
      <c r="N45" s="19">
        <f t="shared" si="16"/>
        <v>128.625</v>
      </c>
    </row>
    <row r="46" spans="1:24" x14ac:dyDescent="0.3">
      <c r="A46" s="8">
        <v>2045</v>
      </c>
      <c r="B46" s="19">
        <f t="shared" si="11"/>
        <v>178.85499999999999</v>
      </c>
      <c r="C46" s="59">
        <f t="shared" si="12"/>
        <v>18.424650325737808</v>
      </c>
      <c r="D46" s="59">
        <f t="shared" si="13"/>
        <v>3.9174605120498356</v>
      </c>
      <c r="F46" s="19"/>
      <c r="G46" s="19">
        <f>预测总结H!I14</f>
        <v>18.424650325737808</v>
      </c>
      <c r="H46" s="19">
        <f>预测总结H!I18</f>
        <v>3.9174605120498356</v>
      </c>
      <c r="I46">
        <v>2045</v>
      </c>
      <c r="J46" s="19">
        <v>33.299999999999997</v>
      </c>
      <c r="K46" s="82">
        <v>0.5</v>
      </c>
      <c r="L46" s="54">
        <f t="shared" si="14"/>
        <v>16.649999999999999</v>
      </c>
      <c r="M46" s="19">
        <f t="shared" si="15"/>
        <v>257.70499999999998</v>
      </c>
      <c r="N46" s="19">
        <f t="shared" si="16"/>
        <v>178.85499999999999</v>
      </c>
    </row>
    <row r="47" spans="1:24" x14ac:dyDescent="0.3">
      <c r="A47" s="8">
        <v>2050</v>
      </c>
      <c r="B47" s="19">
        <f t="shared" si="11"/>
        <v>212.32999999999998</v>
      </c>
      <c r="C47" s="59">
        <f t="shared" si="12"/>
        <v>24.35963559140778</v>
      </c>
      <c r="D47" s="59">
        <f t="shared" si="13"/>
        <v>5.1469354565690786</v>
      </c>
      <c r="F47" s="19"/>
      <c r="G47" s="19">
        <f>预测总结H!J14</f>
        <v>24.35963559140778</v>
      </c>
      <c r="H47" s="19">
        <f>预测总结H!J18</f>
        <v>5.1469354565690786</v>
      </c>
      <c r="I47" s="20">
        <v>2050</v>
      </c>
      <c r="J47" s="19">
        <v>33.299999999999997</v>
      </c>
      <c r="K47" s="82">
        <v>0.5</v>
      </c>
      <c r="L47" s="54">
        <f t="shared" si="14"/>
        <v>16.649999999999999</v>
      </c>
      <c r="M47" s="19">
        <f t="shared" si="15"/>
        <v>340.95499999999998</v>
      </c>
      <c r="N47" s="19">
        <f t="shared" si="16"/>
        <v>212.32999999999998</v>
      </c>
    </row>
    <row r="48" spans="1:24" x14ac:dyDescent="0.3">
      <c r="A48" s="8"/>
      <c r="I48" s="34"/>
    </row>
    <row r="49" spans="1:9" x14ac:dyDescent="0.3">
      <c r="A49" s="8" t="s">
        <v>871</v>
      </c>
      <c r="B49" t="s">
        <v>835</v>
      </c>
      <c r="C49" t="s">
        <v>798</v>
      </c>
      <c r="D49" t="s">
        <v>827</v>
      </c>
      <c r="E49" t="s">
        <v>836</v>
      </c>
      <c r="I49" s="34"/>
    </row>
    <row r="50" spans="1:9" x14ac:dyDescent="0.3">
      <c r="A50" s="8">
        <v>2020</v>
      </c>
      <c r="B50" s="19">
        <f>($B7-$B41)*$B16*(B$34*$B26+B$35*$C26+$D26*B$36+$E26*B$37+$F26*B$38)/100*0.72*0.84*44/12*1000/1000000</f>
        <v>452.40271080947696</v>
      </c>
      <c r="C50" s="19">
        <f>($C7-$C41)*$C16*(C$34*$G26+C$35*$H26+$I26*C$36+$J26*C$37+$K26*C$38)/100*0.72*0.84*44/12*1000/1000000</f>
        <v>172.20210204807304</v>
      </c>
      <c r="D50" s="19">
        <f>($D7-$D41)*$D16*(D$34*$L26+D$35*$M26+$N26*D$36+$O26*D$37+$P26*D$38)/100*0.72*0.84*44/12*1000/1000000</f>
        <v>482.59009446977262</v>
      </c>
      <c r="E50" s="19">
        <f>SUM(B50:D50)</f>
        <v>1107.1949073273227</v>
      </c>
      <c r="I50" s="34"/>
    </row>
    <row r="51" spans="1:9" x14ac:dyDescent="0.3">
      <c r="A51" s="8">
        <v>2025</v>
      </c>
      <c r="B51" s="19">
        <f t="shared" ref="B51:B56" si="17">(B8-B42)*B17*(B$34*$B27+B$35*$C27+$D27*B$36+$E27*B$37+$F27*B$38)/100*0.72*0.84*44/12*1000/1000000</f>
        <v>475.18654564690496</v>
      </c>
      <c r="C51" s="19">
        <f t="shared" ref="C51:C56" si="18">($C8-$C42)*$C17*(C$34*$G27+C$35*$H27+$I27*C$36+$J27*C$37+$K27*C$38)/100*0.72*0.84*44/12*1000/1000000</f>
        <v>196.23397567467603</v>
      </c>
      <c r="D51" s="19">
        <f t="shared" ref="D51:D56" si="19">($D8-$D42)*$D17*(D$34*$L27+D$35*$M27+$N27*D$36+$O27*D$37+$P27*D$38)/100*0.72*0.84*44/12*1000/1000000</f>
        <v>443.18893961713053</v>
      </c>
      <c r="E51" s="19">
        <f t="shared" ref="E51:E56" si="20">SUM(B51:D51)</f>
        <v>1114.6094609387114</v>
      </c>
      <c r="I51" s="34"/>
    </row>
    <row r="52" spans="1:9" x14ac:dyDescent="0.3">
      <c r="A52" s="8">
        <v>2030</v>
      </c>
      <c r="B52" s="19">
        <f t="shared" si="17"/>
        <v>392.77452736055056</v>
      </c>
      <c r="C52" s="19">
        <f t="shared" si="18"/>
        <v>193.96360899908484</v>
      </c>
      <c r="D52" s="19">
        <f>($D9-$D43)*$D18*(D$34*$L28+D$35*$M28+$N28*D$36+$O28*D$37+$P28*D$38)/100*0.72*0.84*44/12*1000/1000000</f>
        <v>413.88228810811989</v>
      </c>
      <c r="E52" s="19">
        <f t="shared" si="20"/>
        <v>1000.6204244677554</v>
      </c>
      <c r="I52" s="34"/>
    </row>
    <row r="53" spans="1:9" x14ac:dyDescent="0.3">
      <c r="A53" s="8">
        <v>2035</v>
      </c>
      <c r="B53" s="19">
        <f t="shared" si="17"/>
        <v>315.1737307520778</v>
      </c>
      <c r="C53" s="19">
        <f t="shared" si="18"/>
        <v>172.89886869116705</v>
      </c>
      <c r="D53" s="19">
        <f t="shared" si="19"/>
        <v>384.00701974148615</v>
      </c>
      <c r="E53" s="19">
        <f t="shared" si="20"/>
        <v>872.07961918473097</v>
      </c>
      <c r="I53" s="34"/>
    </row>
    <row r="54" spans="1:9" x14ac:dyDescent="0.3">
      <c r="A54" s="8">
        <v>2040</v>
      </c>
      <c r="B54" s="19">
        <f t="shared" si="17"/>
        <v>264.58535981573129</v>
      </c>
      <c r="C54" s="19">
        <f t="shared" si="18"/>
        <v>137.88229000847545</v>
      </c>
      <c r="D54" s="19">
        <f t="shared" si="19"/>
        <v>284.694489336066</v>
      </c>
      <c r="E54" s="19">
        <f t="shared" si="20"/>
        <v>687.16213916027277</v>
      </c>
      <c r="I54" s="34"/>
    </row>
    <row r="55" spans="1:9" x14ac:dyDescent="0.3">
      <c r="A55" s="8">
        <v>2045</v>
      </c>
      <c r="B55" s="19">
        <f t="shared" si="17"/>
        <v>222.05705414456688</v>
      </c>
      <c r="C55" s="19">
        <f t="shared" si="18"/>
        <v>102.88438672196416</v>
      </c>
      <c r="D55" s="19">
        <f t="shared" si="19"/>
        <v>257.04960469732106</v>
      </c>
      <c r="E55" s="19">
        <f t="shared" si="20"/>
        <v>581.99104556385214</v>
      </c>
      <c r="I55" s="34"/>
    </row>
    <row r="56" spans="1:9" x14ac:dyDescent="0.3">
      <c r="A56" s="8">
        <v>2050</v>
      </c>
      <c r="B56" s="19">
        <f t="shared" si="17"/>
        <v>197.0509356675143</v>
      </c>
      <c r="C56" s="19">
        <f t="shared" si="18"/>
        <v>84.555364951019087</v>
      </c>
      <c r="D56" s="19">
        <f t="shared" si="19"/>
        <v>233.44242116212411</v>
      </c>
      <c r="E56" s="19">
        <f t="shared" si="20"/>
        <v>515.0487217806575</v>
      </c>
      <c r="I56" s="34"/>
    </row>
    <row r="57" spans="1:9" x14ac:dyDescent="0.3">
      <c r="A57" s="8"/>
      <c r="I57" s="34"/>
    </row>
    <row r="58" spans="1:9" x14ac:dyDescent="0.3">
      <c r="A58" s="8"/>
      <c r="I58" s="34"/>
    </row>
    <row r="59" spans="1:9" x14ac:dyDescent="0.3">
      <c r="A59" s="8"/>
      <c r="I59" s="34"/>
    </row>
    <row r="60" spans="1:9" x14ac:dyDescent="0.3">
      <c r="A60" s="11"/>
      <c r="I60" s="34"/>
    </row>
    <row r="61" spans="1:9" x14ac:dyDescent="0.3">
      <c r="A61" s="8"/>
      <c r="I61" s="34"/>
    </row>
    <row r="62" spans="1:9" x14ac:dyDescent="0.3">
      <c r="A62" s="8"/>
      <c r="I62" s="34"/>
    </row>
    <row r="63" spans="1:9" x14ac:dyDescent="0.3">
      <c r="A63" s="8"/>
      <c r="I63" s="34"/>
    </row>
    <row r="64" spans="1:9" x14ac:dyDescent="0.3">
      <c r="A64" s="8"/>
      <c r="I64" s="34"/>
    </row>
    <row r="65" spans="1:9" x14ac:dyDescent="0.3">
      <c r="A65" s="8"/>
      <c r="I65" s="34"/>
    </row>
    <row r="66" spans="1:9" x14ac:dyDescent="0.3">
      <c r="A66" s="8"/>
      <c r="I66" s="34"/>
    </row>
    <row r="67" spans="1:9" x14ac:dyDescent="0.3">
      <c r="A67" s="8"/>
      <c r="I67" s="34"/>
    </row>
    <row r="68" spans="1:9" x14ac:dyDescent="0.3">
      <c r="A68" s="8"/>
      <c r="I68" s="34"/>
    </row>
    <row r="69" spans="1:9" x14ac:dyDescent="0.3">
      <c r="A69" s="8"/>
      <c r="I69" s="34"/>
    </row>
    <row r="70" spans="1:9" x14ac:dyDescent="0.3">
      <c r="A70" s="11"/>
      <c r="I70" s="34"/>
    </row>
    <row r="71" spans="1:9" x14ac:dyDescent="0.3">
      <c r="A71" s="8"/>
      <c r="I71" s="34"/>
    </row>
    <row r="72" spans="1:9" x14ac:dyDescent="0.3">
      <c r="A72" s="8"/>
      <c r="I72" s="34"/>
    </row>
    <row r="73" spans="1:9" x14ac:dyDescent="0.3">
      <c r="A73" s="8"/>
      <c r="I73" s="34"/>
    </row>
    <row r="74" spans="1:9" x14ac:dyDescent="0.3">
      <c r="A74" s="8"/>
      <c r="I74" s="34"/>
    </row>
    <row r="75" spans="1:9" x14ac:dyDescent="0.3">
      <c r="A75" s="8"/>
      <c r="I75" s="34"/>
    </row>
    <row r="76" spans="1:9" x14ac:dyDescent="0.3">
      <c r="A76" s="8"/>
      <c r="I76" s="34"/>
    </row>
    <row r="77" spans="1:9" x14ac:dyDescent="0.3">
      <c r="A77" s="8"/>
      <c r="I77" s="34"/>
    </row>
    <row r="78" spans="1:9" x14ac:dyDescent="0.3">
      <c r="A78" s="8"/>
      <c r="I78" s="34"/>
    </row>
    <row r="79" spans="1:9" x14ac:dyDescent="0.3">
      <c r="A79" s="8"/>
      <c r="I79" s="34"/>
    </row>
    <row r="80" spans="1:9" x14ac:dyDescent="0.3">
      <c r="A80" s="8"/>
      <c r="I80" s="34"/>
    </row>
    <row r="81" spans="1:9" x14ac:dyDescent="0.3">
      <c r="A81" s="8"/>
      <c r="I81" s="34"/>
    </row>
    <row r="82" spans="1:9" x14ac:dyDescent="0.3">
      <c r="A82" s="8"/>
      <c r="I82" s="34"/>
    </row>
    <row r="83" spans="1:9" x14ac:dyDescent="0.3">
      <c r="A83" s="8"/>
      <c r="I83" s="34"/>
    </row>
    <row r="84" spans="1:9" x14ac:dyDescent="0.3">
      <c r="A84" s="8"/>
      <c r="I84" s="34"/>
    </row>
    <row r="85" spans="1:9" x14ac:dyDescent="0.3">
      <c r="A85" s="8"/>
      <c r="I85" s="34"/>
    </row>
    <row r="86" spans="1:9" x14ac:dyDescent="0.3">
      <c r="A86" s="8"/>
      <c r="I86" s="34"/>
    </row>
    <row r="87" spans="1:9" x14ac:dyDescent="0.3">
      <c r="A87" s="8"/>
      <c r="I87" s="34"/>
    </row>
    <row r="88" spans="1:9" x14ac:dyDescent="0.3">
      <c r="A88" s="8"/>
      <c r="I88" s="34"/>
    </row>
    <row r="89" spans="1:9" x14ac:dyDescent="0.3">
      <c r="A89" s="8"/>
      <c r="I89" s="34"/>
    </row>
    <row r="90" spans="1:9" x14ac:dyDescent="0.3">
      <c r="A90" s="8"/>
      <c r="I90" s="34"/>
    </row>
    <row r="91" spans="1:9" x14ac:dyDescent="0.3">
      <c r="A91" s="8"/>
      <c r="I91" s="34"/>
    </row>
    <row r="92" spans="1:9" x14ac:dyDescent="0.3">
      <c r="A92" s="8"/>
      <c r="I92" s="34"/>
    </row>
    <row r="93" spans="1:9" x14ac:dyDescent="0.3">
      <c r="A93" s="8"/>
      <c r="I93" s="34"/>
    </row>
    <row r="94" spans="1:9" x14ac:dyDescent="0.3">
      <c r="A94" s="8"/>
      <c r="I94" s="34"/>
    </row>
    <row r="95" spans="1:9" x14ac:dyDescent="0.3">
      <c r="A95" s="11"/>
      <c r="I95" s="34"/>
    </row>
    <row r="96" spans="1:9" x14ac:dyDescent="0.3">
      <c r="A96" s="8"/>
      <c r="I96" s="34"/>
    </row>
    <row r="97" spans="1:9" x14ac:dyDescent="0.3">
      <c r="A97" s="8"/>
      <c r="I97" s="34"/>
    </row>
    <row r="98" spans="1:9" x14ac:dyDescent="0.3">
      <c r="A98" s="8"/>
      <c r="I98" s="34"/>
    </row>
    <row r="99" spans="1:9" x14ac:dyDescent="0.3">
      <c r="A99" s="8"/>
      <c r="I99" s="34"/>
    </row>
    <row r="100" spans="1:9" x14ac:dyDescent="0.3">
      <c r="A100" s="8"/>
      <c r="I100" s="34"/>
    </row>
    <row r="101" spans="1:9" x14ac:dyDescent="0.3">
      <c r="A101" s="8"/>
      <c r="I101" s="34"/>
    </row>
    <row r="102" spans="1:9" x14ac:dyDescent="0.3">
      <c r="A102" s="8"/>
      <c r="I102" s="34"/>
    </row>
    <row r="103" spans="1:9" x14ac:dyDescent="0.3">
      <c r="A103" s="8"/>
      <c r="I103" s="34"/>
    </row>
    <row r="104" spans="1:9" x14ac:dyDescent="0.3">
      <c r="A104" s="8"/>
      <c r="I104" s="34"/>
    </row>
    <row r="105" spans="1:9" x14ac:dyDescent="0.3">
      <c r="A105" s="8"/>
      <c r="I105" s="34"/>
    </row>
    <row r="106" spans="1:9" x14ac:dyDescent="0.3">
      <c r="A106" s="11"/>
      <c r="I106" s="34"/>
    </row>
    <row r="107" spans="1:9" x14ac:dyDescent="0.3">
      <c r="A107" s="8"/>
      <c r="I107" s="34"/>
    </row>
    <row r="108" spans="1:9" x14ac:dyDescent="0.3">
      <c r="A108" s="8"/>
      <c r="I108" s="34"/>
    </row>
    <row r="109" spans="1:9" x14ac:dyDescent="0.3">
      <c r="A109" s="8"/>
      <c r="I109" s="34"/>
    </row>
    <row r="110" spans="1:9" x14ac:dyDescent="0.3">
      <c r="A110" s="8"/>
      <c r="I110" s="34"/>
    </row>
    <row r="111" spans="1:9" x14ac:dyDescent="0.3">
      <c r="A111" s="8"/>
      <c r="I111" s="34"/>
    </row>
    <row r="112" spans="1:9" x14ac:dyDescent="0.3">
      <c r="A112" s="8"/>
      <c r="I112" s="34"/>
    </row>
    <row r="113" spans="1:9" x14ac:dyDescent="0.3">
      <c r="A113" s="8"/>
      <c r="I113" s="34"/>
    </row>
    <row r="114" spans="1:9" x14ac:dyDescent="0.3">
      <c r="A114" s="8"/>
      <c r="I114" s="34"/>
    </row>
    <row r="115" spans="1:9" x14ac:dyDescent="0.3">
      <c r="A115" s="8"/>
      <c r="I115" s="34"/>
    </row>
    <row r="116" spans="1:9" x14ac:dyDescent="0.3">
      <c r="A116" s="8"/>
      <c r="I116" s="34"/>
    </row>
    <row r="117" spans="1:9" x14ac:dyDescent="0.3">
      <c r="A117" s="8"/>
      <c r="I117" s="34"/>
    </row>
    <row r="118" spans="1:9" x14ac:dyDescent="0.3">
      <c r="A118" s="8"/>
      <c r="I118" s="34"/>
    </row>
    <row r="119" spans="1:9" x14ac:dyDescent="0.3">
      <c r="A119" s="8"/>
      <c r="I119" s="34"/>
    </row>
    <row r="120" spans="1:9" x14ac:dyDescent="0.3">
      <c r="A120" s="8"/>
      <c r="I120" s="34"/>
    </row>
    <row r="121" spans="1:9" x14ac:dyDescent="0.3">
      <c r="A121" s="8"/>
      <c r="I121" s="34"/>
    </row>
    <row r="122" spans="1:9" x14ac:dyDescent="0.3">
      <c r="A122" s="8"/>
      <c r="I122" s="34"/>
    </row>
    <row r="123" spans="1:9" x14ac:dyDescent="0.3">
      <c r="A123" s="8"/>
      <c r="I123" s="34"/>
    </row>
    <row r="124" spans="1:9" x14ac:dyDescent="0.3">
      <c r="A124" s="8"/>
      <c r="I124" s="34"/>
    </row>
    <row r="125" spans="1:9" x14ac:dyDescent="0.3">
      <c r="A125" s="8"/>
      <c r="I125" s="34"/>
    </row>
    <row r="126" spans="1:9" x14ac:dyDescent="0.3">
      <c r="A126" s="8"/>
      <c r="I126" s="34"/>
    </row>
    <row r="127" spans="1:9" x14ac:dyDescent="0.3">
      <c r="A127" s="8"/>
      <c r="I127" s="34"/>
    </row>
    <row r="128" spans="1:9" x14ac:dyDescent="0.3">
      <c r="A128" s="8"/>
      <c r="I128" s="34"/>
    </row>
    <row r="129" spans="1:9" x14ac:dyDescent="0.3">
      <c r="A129" s="8"/>
      <c r="I129" s="34"/>
    </row>
    <row r="130" spans="1:9" x14ac:dyDescent="0.3">
      <c r="A130" s="8"/>
      <c r="I130" s="34"/>
    </row>
    <row r="131" spans="1:9" x14ac:dyDescent="0.3">
      <c r="A131" s="8"/>
      <c r="I131" s="34"/>
    </row>
    <row r="132" spans="1:9" x14ac:dyDescent="0.3">
      <c r="A132" s="8"/>
      <c r="I132" s="34"/>
    </row>
    <row r="133" spans="1:9" x14ac:dyDescent="0.3">
      <c r="A133" s="8"/>
      <c r="I133" s="34"/>
    </row>
    <row r="134" spans="1:9" x14ac:dyDescent="0.3">
      <c r="A134" s="8"/>
      <c r="I134" s="34"/>
    </row>
    <row r="135" spans="1:9" x14ac:dyDescent="0.3">
      <c r="A135" s="8"/>
      <c r="I135" s="34"/>
    </row>
    <row r="136" spans="1:9" x14ac:dyDescent="0.3">
      <c r="A136" s="8"/>
      <c r="I136" s="34"/>
    </row>
    <row r="137" spans="1:9" x14ac:dyDescent="0.3">
      <c r="A137" s="8"/>
      <c r="I137" s="34"/>
    </row>
    <row r="138" spans="1:9" x14ac:dyDescent="0.3">
      <c r="A138" s="8"/>
      <c r="I138" s="34"/>
    </row>
    <row r="139" spans="1:9" x14ac:dyDescent="0.3">
      <c r="A139" s="8"/>
      <c r="I139" s="34"/>
    </row>
    <row r="140" spans="1:9" x14ac:dyDescent="0.3">
      <c r="A140" s="8"/>
      <c r="I140" s="34"/>
    </row>
    <row r="141" spans="1:9" x14ac:dyDescent="0.3">
      <c r="A141" s="8"/>
      <c r="I141" s="34"/>
    </row>
    <row r="142" spans="1:9" x14ac:dyDescent="0.3">
      <c r="A142" s="8"/>
      <c r="I142" s="34"/>
    </row>
    <row r="143" spans="1:9" x14ac:dyDescent="0.3">
      <c r="A143" s="8"/>
      <c r="I143" s="34"/>
    </row>
    <row r="144" spans="1:9" x14ac:dyDescent="0.3">
      <c r="A144" s="8"/>
      <c r="I144" s="34"/>
    </row>
    <row r="145" spans="1:9" x14ac:dyDescent="0.3">
      <c r="A145" s="8"/>
      <c r="I145" s="34"/>
    </row>
    <row r="146" spans="1:9" x14ac:dyDescent="0.3">
      <c r="A146" s="8"/>
      <c r="I146" s="34"/>
    </row>
    <row r="147" spans="1:9" x14ac:dyDescent="0.3">
      <c r="A147" s="8"/>
      <c r="I147" s="34"/>
    </row>
    <row r="148" spans="1:9" x14ac:dyDescent="0.3">
      <c r="A148" s="8"/>
      <c r="I148" s="34"/>
    </row>
    <row r="149" spans="1:9" x14ac:dyDescent="0.3">
      <c r="A149" s="8"/>
      <c r="I149" s="34"/>
    </row>
    <row r="150" spans="1:9" x14ac:dyDescent="0.3">
      <c r="A150" s="8"/>
      <c r="I150" s="34"/>
    </row>
    <row r="151" spans="1:9" x14ac:dyDescent="0.3">
      <c r="A151" s="8"/>
      <c r="I151" s="34"/>
    </row>
    <row r="152" spans="1:9" x14ac:dyDescent="0.3">
      <c r="A152" s="8"/>
      <c r="I152" s="34"/>
    </row>
    <row r="153" spans="1:9" x14ac:dyDescent="0.3">
      <c r="A153" s="8"/>
      <c r="I153" s="34"/>
    </row>
    <row r="154" spans="1:9" x14ac:dyDescent="0.3">
      <c r="A154" s="8"/>
      <c r="I154" s="34"/>
    </row>
    <row r="155" spans="1:9" x14ac:dyDescent="0.3">
      <c r="A155" s="8"/>
      <c r="I155" s="34"/>
    </row>
    <row r="156" spans="1:9" x14ac:dyDescent="0.3">
      <c r="A156" s="8"/>
      <c r="I156" s="34"/>
    </row>
    <row r="157" spans="1:9" x14ac:dyDescent="0.3">
      <c r="A157" s="8"/>
      <c r="I157" s="34"/>
    </row>
    <row r="158" spans="1:9" x14ac:dyDescent="0.3">
      <c r="A158" s="8"/>
      <c r="I158" s="34"/>
    </row>
    <row r="159" spans="1:9" x14ac:dyDescent="0.3">
      <c r="A159" s="8"/>
      <c r="I159" s="34"/>
    </row>
    <row r="160" spans="1:9" x14ac:dyDescent="0.3">
      <c r="A160" s="8"/>
      <c r="I160" s="34"/>
    </row>
    <row r="161" spans="1:9" x14ac:dyDescent="0.3">
      <c r="A161" s="8"/>
      <c r="I161" s="34"/>
    </row>
    <row r="162" spans="1:9" x14ac:dyDescent="0.3">
      <c r="A162" s="8"/>
      <c r="I162" s="34"/>
    </row>
    <row r="163" spans="1:9" x14ac:dyDescent="0.3">
      <c r="A163" s="8"/>
      <c r="I163" s="34"/>
    </row>
    <row r="164" spans="1:9" x14ac:dyDescent="0.3">
      <c r="A164" s="8"/>
      <c r="I164" s="34"/>
    </row>
    <row r="165" spans="1:9" x14ac:dyDescent="0.3">
      <c r="A165" s="8"/>
      <c r="I165" s="34"/>
    </row>
    <row r="166" spans="1:9" x14ac:dyDescent="0.3">
      <c r="A166" s="8"/>
      <c r="I166" s="34"/>
    </row>
    <row r="167" spans="1:9" x14ac:dyDescent="0.3">
      <c r="A167" s="8"/>
      <c r="I167" s="34"/>
    </row>
    <row r="168" spans="1:9" x14ac:dyDescent="0.3">
      <c r="A168" s="8"/>
      <c r="I168" s="34"/>
    </row>
    <row r="169" spans="1:9" x14ac:dyDescent="0.3">
      <c r="A169" s="8"/>
      <c r="I169" s="34"/>
    </row>
    <row r="170" spans="1:9" x14ac:dyDescent="0.3">
      <c r="A170" s="8"/>
      <c r="I170" s="34"/>
    </row>
    <row r="171" spans="1:9" x14ac:dyDescent="0.3">
      <c r="A171" s="8"/>
      <c r="I171" s="34"/>
    </row>
    <row r="172" spans="1:9" x14ac:dyDescent="0.3">
      <c r="A172" s="8"/>
      <c r="I172" s="34"/>
    </row>
    <row r="173" spans="1:9" x14ac:dyDescent="0.3">
      <c r="A173" s="8"/>
      <c r="I173" s="34"/>
    </row>
    <row r="174" spans="1:9" x14ac:dyDescent="0.3">
      <c r="A174" s="8"/>
      <c r="I174" s="34"/>
    </row>
    <row r="175" spans="1:9" x14ac:dyDescent="0.3">
      <c r="A175" s="8"/>
      <c r="I175" s="34"/>
    </row>
    <row r="176" spans="1:9" x14ac:dyDescent="0.3">
      <c r="A176" s="8"/>
      <c r="I176" s="34"/>
    </row>
    <row r="177" spans="1:9" x14ac:dyDescent="0.3">
      <c r="A177" s="8"/>
      <c r="I177" s="34"/>
    </row>
    <row r="178" spans="1:9" x14ac:dyDescent="0.3">
      <c r="A178" s="8"/>
      <c r="I178" s="34"/>
    </row>
    <row r="179" spans="1:9" x14ac:dyDescent="0.3">
      <c r="A179" s="8"/>
      <c r="I179" s="34"/>
    </row>
    <row r="180" spans="1:9" x14ac:dyDescent="0.3">
      <c r="A180" s="8"/>
      <c r="I180" s="34"/>
    </row>
    <row r="181" spans="1:9" x14ac:dyDescent="0.3">
      <c r="A181" s="8"/>
      <c r="I181" s="34"/>
    </row>
    <row r="182" spans="1:9" x14ac:dyDescent="0.3">
      <c r="A182" s="8"/>
      <c r="I182" s="34"/>
    </row>
    <row r="183" spans="1:9" x14ac:dyDescent="0.3">
      <c r="A183" s="8"/>
      <c r="I183" s="34"/>
    </row>
    <row r="184" spans="1:9" x14ac:dyDescent="0.3">
      <c r="A184" s="8"/>
      <c r="I184" s="34"/>
    </row>
    <row r="185" spans="1:9" x14ac:dyDescent="0.3">
      <c r="A185" s="8"/>
      <c r="I185" s="34"/>
    </row>
    <row r="186" spans="1:9" x14ac:dyDescent="0.3">
      <c r="A186" s="8"/>
      <c r="I186" s="34"/>
    </row>
    <row r="187" spans="1:9" x14ac:dyDescent="0.3">
      <c r="A187" s="8"/>
      <c r="I187" s="34"/>
    </row>
    <row r="188" spans="1:9" x14ac:dyDescent="0.3">
      <c r="A188" s="8"/>
      <c r="I188" s="34"/>
    </row>
    <row r="189" spans="1:9" x14ac:dyDescent="0.3">
      <c r="A189" s="8"/>
      <c r="I189" s="34"/>
    </row>
    <row r="190" spans="1:9" x14ac:dyDescent="0.3">
      <c r="A190" s="8"/>
      <c r="I190" s="34"/>
    </row>
    <row r="191" spans="1:9" x14ac:dyDescent="0.3">
      <c r="A191" s="8"/>
      <c r="I191" s="34"/>
    </row>
    <row r="192" spans="1:9" x14ac:dyDescent="0.3">
      <c r="A192" s="8"/>
      <c r="I192" s="34"/>
    </row>
    <row r="193" spans="1:9" x14ac:dyDescent="0.3">
      <c r="A193" s="8"/>
      <c r="I193" s="34"/>
    </row>
    <row r="194" spans="1:9" x14ac:dyDescent="0.3">
      <c r="A194" s="8"/>
      <c r="I194" s="34"/>
    </row>
    <row r="195" spans="1:9" x14ac:dyDescent="0.3">
      <c r="A195" s="8"/>
      <c r="I195" s="34"/>
    </row>
    <row r="196" spans="1:9" x14ac:dyDescent="0.3">
      <c r="A196" s="8"/>
      <c r="I196" s="34"/>
    </row>
    <row r="197" spans="1:9" x14ac:dyDescent="0.3">
      <c r="A197" s="8"/>
      <c r="I197" s="34"/>
    </row>
    <row r="198" spans="1:9" x14ac:dyDescent="0.3">
      <c r="A198" s="8"/>
      <c r="I198" s="34"/>
    </row>
    <row r="199" spans="1:9" x14ac:dyDescent="0.3">
      <c r="A199" s="8"/>
      <c r="I199" s="34"/>
    </row>
    <row r="200" spans="1:9" x14ac:dyDescent="0.3">
      <c r="A200" s="8"/>
      <c r="I200" s="34"/>
    </row>
    <row r="201" spans="1:9" x14ac:dyDescent="0.3">
      <c r="A201" s="8"/>
      <c r="I201" s="34"/>
    </row>
    <row r="202" spans="1:9" x14ac:dyDescent="0.3">
      <c r="A202" s="8"/>
      <c r="I202" s="34"/>
    </row>
    <row r="203" spans="1:9" x14ac:dyDescent="0.3">
      <c r="A203" s="8"/>
      <c r="I203" s="34"/>
    </row>
    <row r="204" spans="1:9" x14ac:dyDescent="0.3">
      <c r="A204" s="8"/>
      <c r="I204" s="34"/>
    </row>
    <row r="205" spans="1:9" x14ac:dyDescent="0.3">
      <c r="A205" s="8"/>
      <c r="I205" s="34"/>
    </row>
    <row r="206" spans="1:9" x14ac:dyDescent="0.3">
      <c r="A206" s="8"/>
      <c r="I206" s="34"/>
    </row>
    <row r="207" spans="1:9" x14ac:dyDescent="0.3">
      <c r="A207" s="8"/>
      <c r="I207" s="34"/>
    </row>
    <row r="208" spans="1:9" x14ac:dyDescent="0.3">
      <c r="A208" s="8"/>
      <c r="I208" s="34"/>
    </row>
    <row r="209" spans="1:9" x14ac:dyDescent="0.3">
      <c r="A209" s="8"/>
      <c r="I209" s="34"/>
    </row>
    <row r="210" spans="1:9" x14ac:dyDescent="0.3">
      <c r="A210" s="8"/>
      <c r="I210" s="34"/>
    </row>
    <row r="211" spans="1:9" x14ac:dyDescent="0.3">
      <c r="A211" s="8"/>
      <c r="I211" s="34"/>
    </row>
    <row r="212" spans="1:9" x14ac:dyDescent="0.3">
      <c r="A212" s="8"/>
      <c r="I212" s="34"/>
    </row>
    <row r="213" spans="1:9" x14ac:dyDescent="0.3">
      <c r="A213" s="8"/>
      <c r="I213" s="34"/>
    </row>
    <row r="214" spans="1:9" x14ac:dyDescent="0.3">
      <c r="A214" s="8"/>
      <c r="I214" s="34"/>
    </row>
    <row r="215" spans="1:9" x14ac:dyDescent="0.3">
      <c r="A215" s="8"/>
      <c r="I215" s="34"/>
    </row>
    <row r="216" spans="1:9" x14ac:dyDescent="0.3">
      <c r="A216" s="8"/>
      <c r="I216" s="34"/>
    </row>
    <row r="217" spans="1:9" x14ac:dyDescent="0.3">
      <c r="A217" s="8"/>
      <c r="I217" s="34"/>
    </row>
    <row r="218" spans="1:9" x14ac:dyDescent="0.3">
      <c r="A218" s="8"/>
      <c r="I218" s="34"/>
    </row>
    <row r="219" spans="1:9" x14ac:dyDescent="0.3">
      <c r="A219" s="8"/>
      <c r="I219" s="34"/>
    </row>
    <row r="220" spans="1:9" x14ac:dyDescent="0.3">
      <c r="A220" s="8"/>
      <c r="I220" s="34"/>
    </row>
    <row r="221" spans="1:9" x14ac:dyDescent="0.3">
      <c r="A221" s="8"/>
      <c r="I221" s="34"/>
    </row>
    <row r="222" spans="1:9" x14ac:dyDescent="0.3">
      <c r="A222" s="8"/>
      <c r="I222" s="34"/>
    </row>
    <row r="223" spans="1:9" x14ac:dyDescent="0.3">
      <c r="A223" s="8"/>
      <c r="I223" s="34"/>
    </row>
    <row r="224" spans="1:9" x14ac:dyDescent="0.3">
      <c r="A224" s="8"/>
      <c r="I224" s="34"/>
    </row>
    <row r="225" spans="1:9" x14ac:dyDescent="0.3">
      <c r="A225" s="8"/>
      <c r="I225" s="34"/>
    </row>
    <row r="226" spans="1:9" x14ac:dyDescent="0.3">
      <c r="A226" s="8"/>
      <c r="I226" s="34"/>
    </row>
    <row r="227" spans="1:9" x14ac:dyDescent="0.3">
      <c r="A227" s="8"/>
      <c r="I227" s="34"/>
    </row>
    <row r="228" spans="1:9" x14ac:dyDescent="0.3">
      <c r="A228" s="8"/>
      <c r="I228" s="34"/>
    </row>
    <row r="229" spans="1:9" x14ac:dyDescent="0.3">
      <c r="A229" s="8"/>
      <c r="I229" s="34"/>
    </row>
    <row r="230" spans="1:9" x14ac:dyDescent="0.3">
      <c r="A230" s="8"/>
      <c r="I230" s="34"/>
    </row>
    <row r="231" spans="1:9" x14ac:dyDescent="0.3">
      <c r="A231" s="8"/>
      <c r="I231" s="34"/>
    </row>
    <row r="232" spans="1:9" x14ac:dyDescent="0.3">
      <c r="A232" s="8"/>
      <c r="I232" s="34"/>
    </row>
    <row r="233" spans="1:9" x14ac:dyDescent="0.3">
      <c r="A233" s="8"/>
      <c r="I233" s="34"/>
    </row>
    <row r="234" spans="1:9" x14ac:dyDescent="0.3">
      <c r="A234" s="8"/>
      <c r="I234" s="34"/>
    </row>
    <row r="235" spans="1:9" x14ac:dyDescent="0.3">
      <c r="A235" s="8"/>
      <c r="I235" s="34"/>
    </row>
    <row r="236" spans="1:9" x14ac:dyDescent="0.3">
      <c r="A236" s="8"/>
      <c r="I236" s="34"/>
    </row>
    <row r="237" spans="1:9" x14ac:dyDescent="0.3">
      <c r="A237" s="8"/>
      <c r="I237" s="34"/>
    </row>
    <row r="238" spans="1:9" x14ac:dyDescent="0.3">
      <c r="A238" s="8"/>
      <c r="I238" s="34"/>
    </row>
    <row r="239" spans="1:9" x14ac:dyDescent="0.3">
      <c r="A239" s="8"/>
      <c r="I239" s="34"/>
    </row>
    <row r="240" spans="1:9" x14ac:dyDescent="0.3">
      <c r="A240" s="8"/>
      <c r="I240" s="34"/>
    </row>
    <row r="241" spans="1:9" x14ac:dyDescent="0.3">
      <c r="A241" s="8"/>
      <c r="I241" s="34"/>
    </row>
    <row r="242" spans="1:9" x14ac:dyDescent="0.3">
      <c r="A242" s="8"/>
      <c r="I242" s="34"/>
    </row>
    <row r="243" spans="1:9" x14ac:dyDescent="0.3">
      <c r="A243" s="8"/>
      <c r="I243" s="34"/>
    </row>
    <row r="244" spans="1:9" x14ac:dyDescent="0.3">
      <c r="A244" s="8"/>
      <c r="I244" s="34"/>
    </row>
    <row r="245" spans="1:9" x14ac:dyDescent="0.3">
      <c r="A245" s="8"/>
      <c r="I245" s="34"/>
    </row>
    <row r="246" spans="1:9" x14ac:dyDescent="0.3">
      <c r="A246" s="8"/>
      <c r="I246" s="34"/>
    </row>
    <row r="247" spans="1:9" x14ac:dyDescent="0.3">
      <c r="A247" s="8"/>
      <c r="I247" s="34"/>
    </row>
    <row r="248" spans="1:9" x14ac:dyDescent="0.3">
      <c r="A248" s="8"/>
      <c r="I248" s="34"/>
    </row>
    <row r="249" spans="1:9" x14ac:dyDescent="0.3">
      <c r="A249" s="8"/>
      <c r="I249" s="34"/>
    </row>
    <row r="250" spans="1:9" x14ac:dyDescent="0.3">
      <c r="A250" s="8"/>
      <c r="I250" s="34"/>
    </row>
    <row r="251" spans="1:9" x14ac:dyDescent="0.3">
      <c r="A251" s="8"/>
      <c r="I251" s="34"/>
    </row>
    <row r="252" spans="1:9" x14ac:dyDescent="0.3">
      <c r="A252" s="8"/>
      <c r="I252" s="34"/>
    </row>
    <row r="253" spans="1:9" x14ac:dyDescent="0.3">
      <c r="A253" s="8"/>
      <c r="I253" s="34"/>
    </row>
    <row r="254" spans="1:9" x14ac:dyDescent="0.3">
      <c r="A254" s="8"/>
      <c r="I254" s="34"/>
    </row>
    <row r="255" spans="1:9" x14ac:dyDescent="0.3">
      <c r="A255" s="8"/>
      <c r="I255" s="34"/>
    </row>
    <row r="256" spans="1:9" x14ac:dyDescent="0.3">
      <c r="A256" s="8"/>
      <c r="I256" s="34"/>
    </row>
    <row r="257" spans="1:9" x14ac:dyDescent="0.3">
      <c r="A257" s="8"/>
      <c r="I257" s="34"/>
    </row>
    <row r="258" spans="1:9" x14ac:dyDescent="0.3">
      <c r="A258" s="8"/>
      <c r="I258" s="34"/>
    </row>
    <row r="259" spans="1:9" x14ac:dyDescent="0.3">
      <c r="A259" s="8"/>
      <c r="I259" s="34"/>
    </row>
    <row r="260" spans="1:9" x14ac:dyDescent="0.3">
      <c r="A260" s="8"/>
      <c r="I260" s="34"/>
    </row>
    <row r="261" spans="1:9" x14ac:dyDescent="0.3">
      <c r="A261" s="8"/>
      <c r="I261" s="34"/>
    </row>
    <row r="262" spans="1:9" x14ac:dyDescent="0.3">
      <c r="A262" s="8"/>
      <c r="I262" s="34"/>
    </row>
    <row r="263" spans="1:9" x14ac:dyDescent="0.3">
      <c r="A263" s="8"/>
      <c r="I263" s="34"/>
    </row>
    <row r="264" spans="1:9" x14ac:dyDescent="0.3">
      <c r="A264" s="8"/>
      <c r="I264" s="34"/>
    </row>
    <row r="265" spans="1:9" x14ac:dyDescent="0.3">
      <c r="A265" s="8"/>
      <c r="I265" s="34"/>
    </row>
    <row r="266" spans="1:9" x14ac:dyDescent="0.3">
      <c r="A266" s="8"/>
      <c r="I266" s="34"/>
    </row>
    <row r="267" spans="1:9" x14ac:dyDescent="0.3">
      <c r="A267" s="8"/>
      <c r="I267" s="34"/>
    </row>
    <row r="268" spans="1:9" x14ac:dyDescent="0.3">
      <c r="A268" s="8"/>
      <c r="I268" s="34"/>
    </row>
    <row r="269" spans="1:9" x14ac:dyDescent="0.3">
      <c r="A269" s="8"/>
      <c r="I269" s="34"/>
    </row>
    <row r="270" spans="1:9" x14ac:dyDescent="0.3">
      <c r="A270" s="8"/>
      <c r="I270" s="34"/>
    </row>
    <row r="271" spans="1:9" x14ac:dyDescent="0.3">
      <c r="A271" s="8"/>
      <c r="I271" s="34"/>
    </row>
    <row r="272" spans="1:9" x14ac:dyDescent="0.3">
      <c r="A272" s="8"/>
      <c r="I272" s="34"/>
    </row>
    <row r="273" spans="1:9" x14ac:dyDescent="0.3">
      <c r="A273" s="8"/>
      <c r="I273" s="34"/>
    </row>
    <row r="274" spans="1:9" x14ac:dyDescent="0.3">
      <c r="A274" s="8"/>
      <c r="I274" s="34"/>
    </row>
    <row r="275" spans="1:9" x14ac:dyDescent="0.3">
      <c r="A275" s="8"/>
      <c r="I275" s="34"/>
    </row>
    <row r="276" spans="1:9" x14ac:dyDescent="0.3">
      <c r="A276" s="8"/>
      <c r="I276" s="34"/>
    </row>
    <row r="277" spans="1:9" x14ac:dyDescent="0.3">
      <c r="A277" s="8"/>
      <c r="I277" s="34"/>
    </row>
    <row r="278" spans="1:9" x14ac:dyDescent="0.3">
      <c r="A278" s="8"/>
      <c r="I278" s="34"/>
    </row>
    <row r="279" spans="1:9" x14ac:dyDescent="0.3">
      <c r="A279" s="8"/>
      <c r="I279" s="34"/>
    </row>
    <row r="280" spans="1:9" x14ac:dyDescent="0.3">
      <c r="A280" s="8"/>
      <c r="I280" s="34"/>
    </row>
    <row r="281" spans="1:9" x14ac:dyDescent="0.3">
      <c r="A281" s="8"/>
      <c r="I281" s="34"/>
    </row>
    <row r="282" spans="1:9" x14ac:dyDescent="0.3">
      <c r="A282" s="8"/>
      <c r="I282" s="34"/>
    </row>
    <row r="283" spans="1:9" x14ac:dyDescent="0.3">
      <c r="A283" s="8"/>
      <c r="I283" s="34"/>
    </row>
    <row r="284" spans="1:9" x14ac:dyDescent="0.3">
      <c r="A284" s="8"/>
      <c r="I284" s="34"/>
    </row>
    <row r="285" spans="1:9" x14ac:dyDescent="0.3">
      <c r="A285" s="8"/>
      <c r="I285" s="34"/>
    </row>
    <row r="286" spans="1:9" x14ac:dyDescent="0.3">
      <c r="A286" s="8"/>
      <c r="I286" s="34"/>
    </row>
    <row r="287" spans="1:9" x14ac:dyDescent="0.3">
      <c r="A287" s="8"/>
      <c r="I287" s="34"/>
    </row>
    <row r="288" spans="1:9" x14ac:dyDescent="0.3">
      <c r="A288" s="8"/>
      <c r="I288" s="34"/>
    </row>
    <row r="289" spans="1:9" x14ac:dyDescent="0.3">
      <c r="A289" s="8"/>
      <c r="I289" s="34"/>
    </row>
    <row r="290" spans="1:9" x14ac:dyDescent="0.3">
      <c r="A290" s="8"/>
      <c r="I290" s="34"/>
    </row>
    <row r="291" spans="1:9" x14ac:dyDescent="0.3">
      <c r="A291" s="8"/>
      <c r="I291" s="34"/>
    </row>
    <row r="292" spans="1:9" x14ac:dyDescent="0.3">
      <c r="A292" s="8"/>
      <c r="I292" s="34"/>
    </row>
    <row r="293" spans="1:9" x14ac:dyDescent="0.3">
      <c r="A293" s="8"/>
      <c r="I293" s="34"/>
    </row>
    <row r="294" spans="1:9" x14ac:dyDescent="0.3">
      <c r="A294" s="8"/>
      <c r="I294" s="34"/>
    </row>
    <row r="295" spans="1:9" x14ac:dyDescent="0.3">
      <c r="A295" s="8"/>
      <c r="I295" s="34"/>
    </row>
    <row r="296" spans="1:9" x14ac:dyDescent="0.3">
      <c r="A296" s="8"/>
      <c r="I296" s="34"/>
    </row>
    <row r="297" spans="1:9" x14ac:dyDescent="0.3">
      <c r="A297" s="8"/>
      <c r="I297" s="34"/>
    </row>
    <row r="298" spans="1:9" x14ac:dyDescent="0.3">
      <c r="A298" s="8"/>
      <c r="I298" s="34"/>
    </row>
    <row r="299" spans="1:9" x14ac:dyDescent="0.3">
      <c r="A299" s="8"/>
      <c r="I299" s="34"/>
    </row>
    <row r="300" spans="1:9" x14ac:dyDescent="0.3">
      <c r="A300" s="8"/>
      <c r="I300" s="34"/>
    </row>
    <row r="301" spans="1:9" x14ac:dyDescent="0.3">
      <c r="A301" s="8"/>
      <c r="I301" s="34"/>
    </row>
    <row r="302" spans="1:9" x14ac:dyDescent="0.3">
      <c r="A302" s="8"/>
      <c r="I302" s="34"/>
    </row>
    <row r="303" spans="1:9" x14ac:dyDescent="0.3">
      <c r="A303" s="8"/>
      <c r="I303" s="34"/>
    </row>
    <row r="304" spans="1:9" x14ac:dyDescent="0.3">
      <c r="A304" s="8"/>
      <c r="I304" s="34"/>
    </row>
    <row r="305" spans="1:9" x14ac:dyDescent="0.3">
      <c r="A305" s="8"/>
      <c r="I305" s="34"/>
    </row>
    <row r="306" spans="1:9" x14ac:dyDescent="0.3">
      <c r="A306" s="8"/>
      <c r="I306" s="34"/>
    </row>
    <row r="307" spans="1:9" x14ac:dyDescent="0.3">
      <c r="A307" s="8"/>
      <c r="I307" s="34"/>
    </row>
    <row r="308" spans="1:9" x14ac:dyDescent="0.3">
      <c r="A308" s="8"/>
      <c r="I308" s="34"/>
    </row>
    <row r="309" spans="1:9" x14ac:dyDescent="0.3">
      <c r="A309" s="8"/>
      <c r="I309" s="34"/>
    </row>
    <row r="310" spans="1:9" x14ac:dyDescent="0.3">
      <c r="A310" s="8"/>
      <c r="I310" s="34"/>
    </row>
    <row r="311" spans="1:9" x14ac:dyDescent="0.3">
      <c r="A311" s="8"/>
      <c r="I311" s="34"/>
    </row>
    <row r="312" spans="1:9" x14ac:dyDescent="0.3">
      <c r="A312" s="8"/>
      <c r="I312" s="34"/>
    </row>
    <row r="313" spans="1:9" x14ac:dyDescent="0.3">
      <c r="A313" s="8"/>
      <c r="I313" s="34"/>
    </row>
    <row r="314" spans="1:9" x14ac:dyDescent="0.3">
      <c r="A314" s="8"/>
      <c r="I314" s="34"/>
    </row>
    <row r="315" spans="1:9" x14ac:dyDescent="0.3">
      <c r="A315" s="8"/>
      <c r="I315" s="34"/>
    </row>
    <row r="316" spans="1:9" x14ac:dyDescent="0.3">
      <c r="A316" s="8"/>
      <c r="I316" s="34"/>
    </row>
    <row r="317" spans="1:9" x14ac:dyDescent="0.3">
      <c r="A317" s="8"/>
      <c r="I317" s="34"/>
    </row>
    <row r="318" spans="1:9" x14ac:dyDescent="0.3">
      <c r="A318" s="8"/>
      <c r="I318" s="34"/>
    </row>
    <row r="319" spans="1:9" x14ac:dyDescent="0.3">
      <c r="A319" s="8"/>
      <c r="I319" s="34"/>
    </row>
    <row r="320" spans="1:9" x14ac:dyDescent="0.3">
      <c r="A320" s="8"/>
      <c r="I320" s="34"/>
    </row>
    <row r="321" spans="1:9" x14ac:dyDescent="0.3">
      <c r="A321" s="8"/>
      <c r="I321" s="34"/>
    </row>
    <row r="322" spans="1:9" x14ac:dyDescent="0.3">
      <c r="A322" s="8"/>
      <c r="I322" s="34"/>
    </row>
    <row r="323" spans="1:9" x14ac:dyDescent="0.3">
      <c r="A323" s="8"/>
      <c r="I323" s="34"/>
    </row>
    <row r="324" spans="1:9" x14ac:dyDescent="0.3">
      <c r="A324" s="8"/>
      <c r="I324" s="34"/>
    </row>
    <row r="325" spans="1:9" x14ac:dyDescent="0.3">
      <c r="A325" s="8"/>
      <c r="I325" s="34"/>
    </row>
    <row r="326" spans="1:9" x14ac:dyDescent="0.3">
      <c r="A326" s="8"/>
      <c r="I326" s="34"/>
    </row>
    <row r="327" spans="1:9" x14ac:dyDescent="0.3">
      <c r="A327" s="8"/>
      <c r="I327" s="34"/>
    </row>
    <row r="328" spans="1:9" x14ac:dyDescent="0.3">
      <c r="A328" s="8"/>
      <c r="I328" s="34"/>
    </row>
    <row r="329" spans="1:9" x14ac:dyDescent="0.3">
      <c r="A329" s="8"/>
      <c r="I329" s="34"/>
    </row>
    <row r="330" spans="1:9" x14ac:dyDescent="0.3">
      <c r="A330" s="8"/>
      <c r="I330" s="34"/>
    </row>
    <row r="331" spans="1:9" x14ac:dyDescent="0.3">
      <c r="A331" s="8"/>
      <c r="I331" s="34"/>
    </row>
    <row r="332" spans="1:9" x14ac:dyDescent="0.3">
      <c r="A332" s="8"/>
      <c r="I332" s="34"/>
    </row>
    <row r="333" spans="1:9" x14ac:dyDescent="0.3">
      <c r="A333" s="8"/>
      <c r="I333" s="34"/>
    </row>
    <row r="334" spans="1:9" x14ac:dyDescent="0.3">
      <c r="A334" s="8"/>
      <c r="I334" s="34"/>
    </row>
    <row r="335" spans="1:9" x14ac:dyDescent="0.3">
      <c r="A335" s="8"/>
      <c r="I335" s="34"/>
    </row>
    <row r="336" spans="1:9" x14ac:dyDescent="0.3">
      <c r="A336" s="8"/>
      <c r="I336" s="34"/>
    </row>
    <row r="337" spans="1:10" x14ac:dyDescent="0.3">
      <c r="A337" s="8"/>
      <c r="I337" s="34"/>
    </row>
    <row r="338" spans="1:10" x14ac:dyDescent="0.3">
      <c r="A338" s="8"/>
      <c r="I338" s="34"/>
    </row>
    <row r="339" spans="1:10" x14ac:dyDescent="0.3">
      <c r="A339" s="8"/>
      <c r="I339" s="34"/>
    </row>
    <row r="340" spans="1:10" x14ac:dyDescent="0.3">
      <c r="A340" s="8"/>
      <c r="I340" s="34"/>
    </row>
    <row r="341" spans="1:10" x14ac:dyDescent="0.3">
      <c r="A341" s="8"/>
      <c r="I341" s="34"/>
    </row>
    <row r="342" spans="1:10" x14ac:dyDescent="0.3">
      <c r="A342" s="8"/>
      <c r="I342" s="34"/>
    </row>
    <row r="343" spans="1:10" x14ac:dyDescent="0.3">
      <c r="A343" s="8"/>
      <c r="I343" s="34"/>
    </row>
    <row r="344" spans="1:10" x14ac:dyDescent="0.3">
      <c r="A344" s="8"/>
      <c r="I344" s="34"/>
    </row>
    <row r="345" spans="1:10" x14ac:dyDescent="0.3">
      <c r="A345" s="8"/>
      <c r="I345" s="34"/>
    </row>
    <row r="346" spans="1:10" x14ac:dyDescent="0.3">
      <c r="A346" s="8"/>
      <c r="I346" s="34"/>
    </row>
    <row r="347" spans="1:10" x14ac:dyDescent="0.3">
      <c r="A347" s="8"/>
      <c r="I347" s="35"/>
      <c r="J347" s="36"/>
    </row>
    <row r="348" spans="1:10" x14ac:dyDescent="0.3">
      <c r="A348" s="8"/>
    </row>
    <row r="349" spans="1:10" x14ac:dyDescent="0.3">
      <c r="A349" s="8"/>
    </row>
    <row r="350" spans="1:10" x14ac:dyDescent="0.3">
      <c r="A350" s="8"/>
    </row>
    <row r="351" spans="1:10" x14ac:dyDescent="0.3">
      <c r="A351" s="8"/>
    </row>
    <row r="352" spans="1:10" x14ac:dyDescent="0.3">
      <c r="A352" s="9"/>
    </row>
  </sheetData>
  <phoneticPr fontId="3" type="noConversion"/>
  <pageMargins left="0.7" right="0.7" top="0.75" bottom="0.75" header="0.3" footer="0.3"/>
  <legacy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D86E5-E159-43BA-9498-B47DB777C95A}">
  <sheetPr>
    <tabColor rgb="FFFFC000"/>
  </sheetPr>
  <dimension ref="A2:AE353"/>
  <sheetViews>
    <sheetView topLeftCell="A28" workbookViewId="0">
      <selection activeCell="D52" sqref="D52:D58"/>
    </sheetView>
  </sheetViews>
  <sheetFormatPr defaultRowHeight="13.5" x14ac:dyDescent="0.3"/>
  <cols>
    <col min="1" max="1" width="21.46484375" customWidth="1"/>
    <col min="2" max="2" width="11.86328125" customWidth="1"/>
    <col min="3" max="3" width="9.73046875" customWidth="1"/>
    <col min="4" max="6" width="11.59765625" customWidth="1"/>
    <col min="7" max="7" width="12.73046875" customWidth="1"/>
    <col min="12" max="12" width="11.59765625" customWidth="1"/>
    <col min="16" max="16" width="11.59765625" customWidth="1"/>
    <col min="19" max="19" width="11.73046875" customWidth="1"/>
    <col min="20" max="20" width="12.265625" customWidth="1"/>
    <col min="21" max="21" width="13.1328125" customWidth="1"/>
  </cols>
  <sheetData>
    <row r="2" spans="1:22" x14ac:dyDescent="0.3">
      <c r="A2" s="8" t="s">
        <v>847</v>
      </c>
      <c r="S2" t="s">
        <v>838</v>
      </c>
    </row>
    <row r="3" spans="1:22" x14ac:dyDescent="0.3">
      <c r="A3" s="8"/>
      <c r="B3" t="s">
        <v>880</v>
      </c>
      <c r="C3" t="s">
        <v>919</v>
      </c>
      <c r="D3" t="s">
        <v>920</v>
      </c>
      <c r="E3" t="s">
        <v>1131</v>
      </c>
      <c r="F3" t="s">
        <v>1132</v>
      </c>
      <c r="G3" t="s">
        <v>921</v>
      </c>
      <c r="H3" t="s">
        <v>836</v>
      </c>
      <c r="I3" t="s">
        <v>849</v>
      </c>
      <c r="J3" t="s">
        <v>848</v>
      </c>
      <c r="S3" t="s">
        <v>835</v>
      </c>
      <c r="T3" t="s">
        <v>798</v>
      </c>
      <c r="U3" t="s">
        <v>833</v>
      </c>
      <c r="V3" t="s">
        <v>839</v>
      </c>
    </row>
    <row r="4" spans="1:22" hidden="1" x14ac:dyDescent="0.3">
      <c r="A4" s="8">
        <v>2017</v>
      </c>
      <c r="B4" s="57">
        <f>PV销量预计!$E$41/100</f>
        <v>169.74770000000001</v>
      </c>
      <c r="C4" s="57" t="e">
        <f>#REF!/100</f>
        <v>#REF!</v>
      </c>
      <c r="D4" s="57"/>
      <c r="E4" s="57"/>
      <c r="F4" s="57"/>
      <c r="G4" s="57">
        <v>9.8000000000000007</v>
      </c>
      <c r="H4" s="58" t="e">
        <f>SUM(B4:G4)</f>
        <v>#REF!</v>
      </c>
      <c r="I4" s="58" t="e">
        <f>SUM(B4:D4)</f>
        <v>#REF!</v>
      </c>
      <c r="J4" s="14">
        <f>D4/(B4+D4)</f>
        <v>0</v>
      </c>
      <c r="K4" s="14"/>
      <c r="S4" s="53">
        <v>0.04</v>
      </c>
      <c r="T4" s="53">
        <v>0.06</v>
      </c>
      <c r="U4" s="53">
        <v>0.125</v>
      </c>
      <c r="V4" s="52" t="e">
        <f>((H4+O5)-H5)/H4</f>
        <v>#REF!</v>
      </c>
    </row>
    <row r="5" spans="1:22" hidden="1" x14ac:dyDescent="0.3">
      <c r="A5" s="8">
        <v>2018</v>
      </c>
      <c r="B5" s="57">
        <f>PV销量预计!$E$42/100</f>
        <v>189.05419999999998</v>
      </c>
      <c r="C5" s="57" t="e">
        <f>#REF!/100</f>
        <v>#REF!</v>
      </c>
      <c r="D5" s="57"/>
      <c r="E5" s="57"/>
      <c r="F5" s="57"/>
      <c r="G5" s="57">
        <f>G4*(1-U$4)+N5</f>
        <v>8.5750000000000011</v>
      </c>
      <c r="H5">
        <v>231</v>
      </c>
      <c r="I5" s="58" t="e">
        <f t="shared" ref="I5:I6" si="0">SUM(B5:D5)</f>
        <v>#REF!</v>
      </c>
      <c r="J5" s="14">
        <f t="shared" ref="J5:J6" si="1">D5/(B5+D5)</f>
        <v>0</v>
      </c>
      <c r="K5" s="14"/>
      <c r="L5" s="55"/>
      <c r="M5" s="51"/>
      <c r="N5" s="19"/>
      <c r="O5" s="19"/>
    </row>
    <row r="6" spans="1:22" hidden="1" x14ac:dyDescent="0.3">
      <c r="A6" s="8">
        <v>2019</v>
      </c>
      <c r="B6" s="57">
        <f>PV销量预计!$E$43/100</f>
        <v>224.90771980651999</v>
      </c>
      <c r="C6" s="57" t="e">
        <f>#REF!/100</f>
        <v>#REF!</v>
      </c>
      <c r="D6" s="57"/>
      <c r="E6" s="57"/>
      <c r="F6" s="57"/>
      <c r="G6" s="57">
        <f>G5*(1-U$4)+N6</f>
        <v>7.5031250000000007</v>
      </c>
      <c r="H6" s="19" t="e">
        <f>SUM(B6:G6)</f>
        <v>#REF!</v>
      </c>
      <c r="I6" s="58" t="e">
        <f t="shared" si="0"/>
        <v>#REF!</v>
      </c>
      <c r="J6" s="14">
        <f t="shared" si="1"/>
        <v>0</v>
      </c>
      <c r="K6" s="14"/>
      <c r="L6" s="55"/>
      <c r="M6" s="51"/>
      <c r="N6" s="51"/>
      <c r="O6" s="19"/>
      <c r="S6" t="s">
        <v>840</v>
      </c>
      <c r="U6" t="s">
        <v>841</v>
      </c>
      <c r="V6" s="9">
        <v>0.66559999999999997</v>
      </c>
    </row>
    <row r="7" spans="1:22" x14ac:dyDescent="0.3">
      <c r="A7" s="8">
        <v>2020</v>
      </c>
      <c r="B7" s="89">
        <f>PVKT_L!B7</f>
        <v>243.47643229281414</v>
      </c>
      <c r="C7" s="89">
        <f>PVKT_L!C7</f>
        <v>1.3888999999999998</v>
      </c>
      <c r="D7" s="89">
        <f>预测总结L!D24/1000000</f>
        <v>17.51819311231656</v>
      </c>
      <c r="E7" s="89">
        <f>预测总结L!D22/1000000</f>
        <v>0.78664900000000004</v>
      </c>
      <c r="F7" s="89">
        <f>预测总结L!D23/1000000</f>
        <v>1.565674</v>
      </c>
      <c r="G7" s="89">
        <f>(预测总结L!$D$25+预测总结L!$D$26)/1000000</f>
        <v>7.7388265952129629</v>
      </c>
      <c r="H7" s="19">
        <f>SUM(B7:G7)</f>
        <v>272.47467500034367</v>
      </c>
      <c r="I7" s="19">
        <f>B7+C7+D7</f>
        <v>262.38352540513068</v>
      </c>
      <c r="J7" s="14">
        <f>D7/(B7+D7+C7)</f>
        <v>6.6765598508015195E-2</v>
      </c>
      <c r="K7" s="14"/>
      <c r="L7" s="108"/>
      <c r="M7" s="108"/>
      <c r="N7" s="108"/>
      <c r="O7" s="89"/>
      <c r="U7" t="s">
        <v>842</v>
      </c>
      <c r="V7" s="9">
        <v>1.895</v>
      </c>
    </row>
    <row r="8" spans="1:22" x14ac:dyDescent="0.3">
      <c r="A8" s="8">
        <v>2025</v>
      </c>
      <c r="B8" s="89">
        <f>PVKT_L!B8</f>
        <v>325.20737334816681</v>
      </c>
      <c r="C8" s="89">
        <f>PVKT_L!C8</f>
        <v>1.3888999999999998</v>
      </c>
      <c r="D8" s="89">
        <f>预测总结L!E24/1000000</f>
        <v>21.001820662082459</v>
      </c>
      <c r="E8" s="89">
        <f>预测总结L!E22/1000000</f>
        <v>0.78664900000000004</v>
      </c>
      <c r="F8" s="89">
        <f>预测总结L!E23/1000000</f>
        <v>1.565674</v>
      </c>
      <c r="G8" s="89">
        <f>(预测总结L!$E$25+预测总结L!$E$26)/1000000</f>
        <v>8.1375777117904793</v>
      </c>
      <c r="H8" s="19">
        <f t="shared" ref="H8:H13" si="2">SUM(B8:G8)</f>
        <v>358.08799472203975</v>
      </c>
      <c r="I8" s="19">
        <f t="shared" ref="I8:I13" si="3">B8+C8+D8</f>
        <v>347.59809401024927</v>
      </c>
      <c r="J8" s="14">
        <f t="shared" ref="J8:J13" si="4">D8/(B8+D8+C8)</f>
        <v>6.0419838382264543E-2</v>
      </c>
      <c r="L8" s="34"/>
      <c r="U8" t="s">
        <v>843</v>
      </c>
      <c r="V8" s="9">
        <v>0.17699999999999999</v>
      </c>
    </row>
    <row r="9" spans="1:22" x14ac:dyDescent="0.3">
      <c r="A9" s="8">
        <v>2030</v>
      </c>
      <c r="B9" s="89">
        <f>PVKT_L!B9</f>
        <v>378.2727361658242</v>
      </c>
      <c r="C9" s="89">
        <f>PVKT_L!C9</f>
        <v>1.3888999999999998</v>
      </c>
      <c r="D9" s="89">
        <f>预测总结L!F24/1000000</f>
        <v>24.340012726726741</v>
      </c>
      <c r="E9" s="89">
        <f>预测总结L!F22/1000000</f>
        <v>0.78664900000000004</v>
      </c>
      <c r="F9" s="89">
        <f>预测总结L!F23/1000000</f>
        <v>1.565674</v>
      </c>
      <c r="G9" s="89">
        <f>(预测总结L!$F$25+预测总结L!$F$26)/1000000</f>
        <v>8.4971475893931849</v>
      </c>
      <c r="H9" s="19">
        <f t="shared" si="2"/>
        <v>414.85111948194412</v>
      </c>
      <c r="I9" s="19">
        <f t="shared" si="3"/>
        <v>404.00164889255092</v>
      </c>
      <c r="J9" s="14">
        <f t="shared" si="4"/>
        <v>6.0247310359865039E-2</v>
      </c>
      <c r="L9" s="34"/>
      <c r="U9" t="s">
        <v>844</v>
      </c>
      <c r="V9" s="9">
        <v>1.1479999999999999</v>
      </c>
    </row>
    <row r="10" spans="1:22" x14ac:dyDescent="0.3">
      <c r="A10" s="8">
        <v>2035</v>
      </c>
      <c r="B10" s="89">
        <f>PVKT_L!B10</f>
        <v>406.03235084255806</v>
      </c>
      <c r="C10" s="89">
        <f>PVKT_L!C10</f>
        <v>1.3888999999999998</v>
      </c>
      <c r="D10" s="89">
        <f>预测总结L!G24/1000000</f>
        <v>27.394680164443294</v>
      </c>
      <c r="E10" s="89">
        <f>预测总结L!G22/1000000</f>
        <v>0.78664900000000004</v>
      </c>
      <c r="F10" s="89">
        <f>预测总结L!G23/1000000</f>
        <v>1.565674</v>
      </c>
      <c r="G10" s="89">
        <f>(预测总结L!$G$25+预测总结L!$G$26)/1000000</f>
        <v>8.8113178866813318</v>
      </c>
      <c r="H10" s="19">
        <f t="shared" si="2"/>
        <v>445.97957189368265</v>
      </c>
      <c r="I10" s="19">
        <f t="shared" si="3"/>
        <v>434.81593100700132</v>
      </c>
      <c r="J10" s="14">
        <f t="shared" si="4"/>
        <v>6.3002935750305314E-2</v>
      </c>
      <c r="L10" s="34"/>
      <c r="U10" t="s">
        <v>845</v>
      </c>
      <c r="V10">
        <f>4.4-SUM(V6:V9)</f>
        <v>0.51440000000000019</v>
      </c>
    </row>
    <row r="11" spans="1:22" x14ac:dyDescent="0.3">
      <c r="A11" s="8">
        <v>2040</v>
      </c>
      <c r="B11" s="89">
        <f>PVKT_L!B11</f>
        <v>418.6411834546218</v>
      </c>
      <c r="C11" s="89">
        <f>PVKT_L!C11</f>
        <v>1.3888999999999998</v>
      </c>
      <c r="D11" s="89">
        <f>预测总结L!H24/1000000</f>
        <v>30.4637988747075</v>
      </c>
      <c r="E11" s="89">
        <f>预测总结L!H22/1000000</f>
        <v>0.78664900000000004</v>
      </c>
      <c r="F11" s="89">
        <f>预测总结L!H23/1000000</f>
        <v>1.565674</v>
      </c>
      <c r="G11" s="89">
        <f>(预测总结L!$H$25+预测总结L!$H$26)/1000000</f>
        <v>9.1138288108061598</v>
      </c>
      <c r="H11" s="19">
        <f t="shared" si="2"/>
        <v>461.96003414013546</v>
      </c>
      <c r="I11" s="19">
        <f t="shared" si="3"/>
        <v>450.49388232932927</v>
      </c>
      <c r="J11" s="14">
        <f t="shared" si="4"/>
        <v>6.7623113364361359E-2</v>
      </c>
      <c r="L11" s="34"/>
      <c r="U11" t="s">
        <v>846</v>
      </c>
      <c r="V11" s="9">
        <f>SUM(V6:V10)</f>
        <v>4.4000000000000004</v>
      </c>
    </row>
    <row r="12" spans="1:22" x14ac:dyDescent="0.3">
      <c r="A12" s="8">
        <v>2045</v>
      </c>
      <c r="B12" s="89">
        <f>PVKT_L!B12</f>
        <v>419.18599656193766</v>
      </c>
      <c r="C12" s="89">
        <f>PVKT_L!C12</f>
        <v>1.3888999999999998</v>
      </c>
      <c r="D12" s="89">
        <f>预测总结L!I24/1000000</f>
        <v>33.151839058533504</v>
      </c>
      <c r="E12" s="89">
        <f>预测总结L!I22/1000000</f>
        <v>0.78664900000000004</v>
      </c>
      <c r="F12" s="89">
        <f>预测总结L!I23/1000000</f>
        <v>1.565674</v>
      </c>
      <c r="G12" s="89">
        <f>(预测总结L!$I$25+预测总结L!$I$26)/1000000</f>
        <v>9.3725915012250471</v>
      </c>
      <c r="H12" s="19">
        <f t="shared" si="2"/>
        <v>465.45165012169616</v>
      </c>
      <c r="I12" s="19">
        <f t="shared" si="3"/>
        <v>453.72673562047112</v>
      </c>
      <c r="J12" s="14">
        <f t="shared" si="4"/>
        <v>7.3065650436486579E-2</v>
      </c>
      <c r="L12" s="34"/>
    </row>
    <row r="13" spans="1:22" x14ac:dyDescent="0.3">
      <c r="A13" s="8">
        <v>2050</v>
      </c>
      <c r="B13" s="89">
        <f>PVKT_L!B13</f>
        <v>412.52259589258369</v>
      </c>
      <c r="C13" s="89">
        <f>PVKT_L!C13</f>
        <v>1.3888999999999998</v>
      </c>
      <c r="D13" s="89">
        <f>预测总结L!J24/1000000</f>
        <v>35.83719652592108</v>
      </c>
      <c r="E13" s="89">
        <f>预测总结L!J22/1000000</f>
        <v>0.78664900000000004</v>
      </c>
      <c r="F13" s="89">
        <f>预测总结L!J23/1000000</f>
        <v>1.565674</v>
      </c>
      <c r="G13" s="89">
        <f>(预测总结L!$J$25+预测总结L!$J$26)/1000000</f>
        <v>9.6230819924335265</v>
      </c>
      <c r="H13" s="19">
        <f t="shared" si="2"/>
        <v>461.72409741093827</v>
      </c>
      <c r="I13" s="19">
        <f t="shared" si="3"/>
        <v>449.74869241850473</v>
      </c>
      <c r="J13" s="14">
        <f t="shared" si="4"/>
        <v>7.9682714213593506E-2</v>
      </c>
      <c r="L13" s="34"/>
    </row>
    <row r="14" spans="1:22" x14ac:dyDescent="0.3">
      <c r="A14" s="8"/>
      <c r="J14" s="14"/>
      <c r="L14" s="34"/>
    </row>
    <row r="15" spans="1:22" x14ac:dyDescent="0.3">
      <c r="A15" s="8" t="s">
        <v>851</v>
      </c>
      <c r="B15" t="s">
        <v>835</v>
      </c>
      <c r="C15" t="s">
        <v>919</v>
      </c>
      <c r="D15" t="s">
        <v>798</v>
      </c>
      <c r="E15" t="s">
        <v>948</v>
      </c>
      <c r="F15" t="s">
        <v>949</v>
      </c>
      <c r="G15" t="s">
        <v>922</v>
      </c>
      <c r="I15" t="s">
        <v>835</v>
      </c>
      <c r="J15" t="s">
        <v>925</v>
      </c>
      <c r="K15" s="14" t="s">
        <v>798</v>
      </c>
      <c r="L15" s="14" t="s">
        <v>948</v>
      </c>
      <c r="M15" s="14" t="s">
        <v>949</v>
      </c>
      <c r="N15" t="s">
        <v>827</v>
      </c>
      <c r="O15" s="50" t="s">
        <v>872</v>
      </c>
      <c r="R15" s="19"/>
    </row>
    <row r="16" spans="1:22" x14ac:dyDescent="0.3">
      <c r="A16" s="8">
        <v>2020</v>
      </c>
      <c r="B16" s="86">
        <f>BAU!B16*(1-I16)</f>
        <v>11880</v>
      </c>
      <c r="C16" s="86">
        <f>BAU!C16*(1-J16)</f>
        <v>96442</v>
      </c>
      <c r="D16" s="85">
        <f>BAU!D16*(1-K16)</f>
        <v>32746</v>
      </c>
      <c r="E16" s="116">
        <f>BAU!E16*(1-L16)</f>
        <v>44479</v>
      </c>
      <c r="F16" s="85">
        <f>BAU!F16*(1-M16)</f>
        <v>114800</v>
      </c>
      <c r="G16" s="109">
        <f>BAU!G16*(1-N16)</f>
        <v>65000</v>
      </c>
      <c r="H16" s="86"/>
      <c r="I16" s="86"/>
      <c r="J16" s="86"/>
      <c r="K16" s="87"/>
      <c r="L16" s="87"/>
      <c r="M16" s="87"/>
      <c r="N16" s="86"/>
      <c r="R16" s="19"/>
    </row>
    <row r="17" spans="1:31" x14ac:dyDescent="0.3">
      <c r="A17" s="8">
        <v>2025</v>
      </c>
      <c r="B17">
        <f>BAU!B17*(1-I17)</f>
        <v>11404.8</v>
      </c>
      <c r="C17">
        <f>BAU!C17*(1-J17)</f>
        <v>92584.319999999992</v>
      </c>
      <c r="D17">
        <f>BAU!D17*(1-K17)</f>
        <v>32746</v>
      </c>
      <c r="E17">
        <f>BAU!E17*(1-L17)</f>
        <v>44479</v>
      </c>
      <c r="F17">
        <f>BAU!F17*(1-M17)</f>
        <v>103320</v>
      </c>
      <c r="G17">
        <f>BAU!G17*(1-N17)</f>
        <v>65755.502999999997</v>
      </c>
      <c r="I17" s="88">
        <f>VKT_L!I17</f>
        <v>0.04</v>
      </c>
      <c r="J17" s="88">
        <f>VKT_L!J17</f>
        <v>0.04</v>
      </c>
      <c r="K17" s="88">
        <f>VKT_L!K17</f>
        <v>0</v>
      </c>
      <c r="L17" s="88">
        <f>VKT_L!L17</f>
        <v>0</v>
      </c>
      <c r="M17" s="88">
        <f>VKT_L!M17</f>
        <v>0.1</v>
      </c>
      <c r="N17" s="88">
        <f>VKT_L!N17</f>
        <v>0.1</v>
      </c>
      <c r="R17" s="19"/>
    </row>
    <row r="18" spans="1:31" x14ac:dyDescent="0.3">
      <c r="A18" s="8">
        <v>2030</v>
      </c>
      <c r="B18">
        <f>BAU!B18*(1-I18)</f>
        <v>10929.6</v>
      </c>
      <c r="C18">
        <f>BAU!C18*(1-J18)</f>
        <v>88726.64</v>
      </c>
      <c r="D18">
        <f>BAU!D18*(1-K18)</f>
        <v>31108.699999999997</v>
      </c>
      <c r="E18">
        <f>BAU!E18*(1-L18)</f>
        <v>44479</v>
      </c>
      <c r="F18">
        <f>BAU!F18*(1-M18)</f>
        <v>101024</v>
      </c>
      <c r="G18">
        <f>BAU!G18*(1-N18)</f>
        <v>69817.475200000001</v>
      </c>
      <c r="I18" s="88">
        <f>VKT_L!I18</f>
        <v>0.08</v>
      </c>
      <c r="J18" s="88">
        <f>VKT_L!J18</f>
        <v>0.08</v>
      </c>
      <c r="K18" s="88">
        <f>VKT_L!K18</f>
        <v>0.05</v>
      </c>
      <c r="L18" s="88">
        <f>VKT_L!L18</f>
        <v>0</v>
      </c>
      <c r="M18" s="88">
        <f>VKT_L!M18</f>
        <v>0.12</v>
      </c>
      <c r="N18" s="88">
        <f>VKT_L!N18</f>
        <v>0.12</v>
      </c>
      <c r="R18" s="19"/>
    </row>
    <row r="19" spans="1:31" x14ac:dyDescent="0.3">
      <c r="A19" s="8">
        <v>2035</v>
      </c>
      <c r="B19">
        <f>BAU!B19*(1-I19)</f>
        <v>10454.4</v>
      </c>
      <c r="C19">
        <f>BAU!C19*(1-J19)</f>
        <v>84868.96</v>
      </c>
      <c r="D19">
        <f>BAU!D19*(1-K19)</f>
        <v>30781.239999999998</v>
      </c>
      <c r="E19">
        <f>BAU!E19*(1-L19)</f>
        <v>44479</v>
      </c>
      <c r="F19">
        <f>BAU!F19*(1-M19)</f>
        <v>99876</v>
      </c>
      <c r="G19">
        <f>BAU!G19*(1-N19)</f>
        <v>74190.972599999994</v>
      </c>
      <c r="I19" s="88">
        <f>VKT_L!I19</f>
        <v>0.12</v>
      </c>
      <c r="J19" s="88">
        <f>VKT_L!J19</f>
        <v>0.12</v>
      </c>
      <c r="K19" s="88">
        <f>VKT_L!K19</f>
        <v>0.06</v>
      </c>
      <c r="L19" s="88">
        <f>VKT_L!L19</f>
        <v>0</v>
      </c>
      <c r="M19" s="88">
        <f>VKT_L!M19</f>
        <v>0.13</v>
      </c>
      <c r="N19" s="88">
        <f>VKT_L!N19</f>
        <v>0.13</v>
      </c>
      <c r="R19" s="19"/>
    </row>
    <row r="20" spans="1:31" x14ac:dyDescent="0.3">
      <c r="A20" s="8">
        <v>2040</v>
      </c>
      <c r="B20">
        <f>BAU!B20*(1-I20)</f>
        <v>10216.799999999999</v>
      </c>
      <c r="C20">
        <f>BAU!C20*(1-J20)</f>
        <v>82940.12</v>
      </c>
      <c r="D20">
        <f>BAU!D20*(1-K20)</f>
        <v>30453.78</v>
      </c>
      <c r="E20">
        <f>BAU!E20*(1-L20)</f>
        <v>44479</v>
      </c>
      <c r="F20">
        <f>BAU!F20*(1-M20)</f>
        <v>97580</v>
      </c>
      <c r="G20">
        <f>BAU!G20*(1-N20)</f>
        <v>77065.887499999997</v>
      </c>
      <c r="I20" s="88">
        <f>VKT_L!I20</f>
        <v>0.14000000000000001</v>
      </c>
      <c r="J20" s="88">
        <f>VKT_L!J20</f>
        <v>0.14000000000000001</v>
      </c>
      <c r="K20" s="88">
        <f>VKT_L!K20</f>
        <v>7.0000000000000007E-2</v>
      </c>
      <c r="L20" s="88">
        <f>VKT_L!L20</f>
        <v>0</v>
      </c>
      <c r="M20" s="88">
        <f>VKT_L!M20</f>
        <v>0.15</v>
      </c>
      <c r="N20" s="88">
        <f>VKT_L!N20</f>
        <v>0.15</v>
      </c>
      <c r="R20" s="19"/>
    </row>
    <row r="21" spans="1:31" x14ac:dyDescent="0.3">
      <c r="A21" s="8">
        <v>2045</v>
      </c>
      <c r="B21">
        <f>BAU!B21*(1-I21)</f>
        <v>9979.1999999999989</v>
      </c>
      <c r="C21">
        <f>BAU!C21*(1-J21)</f>
        <v>81011.28</v>
      </c>
      <c r="D21">
        <f>BAU!D21*(1-K21)</f>
        <v>30126.32</v>
      </c>
      <c r="E21">
        <f>BAU!E21*(1-L21)</f>
        <v>44479</v>
      </c>
      <c r="F21">
        <f>BAU!F21*(1-M21)</f>
        <v>95284</v>
      </c>
      <c r="G21">
        <f>BAU!G21*(1-N21)</f>
        <v>78491.830099999992</v>
      </c>
      <c r="I21" s="88">
        <f>VKT_L!I21</f>
        <v>0.16</v>
      </c>
      <c r="J21" s="88">
        <f>VKT_L!J21</f>
        <v>0.16</v>
      </c>
      <c r="K21" s="88">
        <f>VKT_L!K21</f>
        <v>0.08</v>
      </c>
      <c r="L21" s="88">
        <f>VKT_L!L21</f>
        <v>0</v>
      </c>
      <c r="M21" s="88">
        <f>VKT_L!M21</f>
        <v>0.17</v>
      </c>
      <c r="N21" s="88">
        <f>VKT_L!N21</f>
        <v>0.17</v>
      </c>
      <c r="O21" s="34"/>
      <c r="R21" s="19"/>
    </row>
    <row r="22" spans="1:31" x14ac:dyDescent="0.3">
      <c r="A22" s="8">
        <v>2050</v>
      </c>
      <c r="B22">
        <f>BAU!B22*(1-I22)</f>
        <v>9504</v>
      </c>
      <c r="C22">
        <f>BAU!C22*(1-J22)</f>
        <v>77153.600000000006</v>
      </c>
      <c r="D22">
        <f>BAU!D22*(1-K22)</f>
        <v>29471.4</v>
      </c>
      <c r="E22">
        <f>BAU!E22*(1-L22)</f>
        <v>44479</v>
      </c>
      <c r="F22">
        <f>BAU!F22*(1-M22)</f>
        <v>91840</v>
      </c>
      <c r="G22">
        <f>BAU!G22*(1-N22)</f>
        <v>77395.648000000001</v>
      </c>
      <c r="I22" s="88">
        <f>VKT_L!I22</f>
        <v>0.2</v>
      </c>
      <c r="J22" s="88">
        <f>VKT_L!J22</f>
        <v>0.2</v>
      </c>
      <c r="K22" s="88">
        <f>VKT_L!K22</f>
        <v>0.1</v>
      </c>
      <c r="L22" s="88">
        <f>VKT_L!L22</f>
        <v>0</v>
      </c>
      <c r="M22" s="88">
        <f>VKT_L!M22</f>
        <v>0.2</v>
      </c>
      <c r="N22" s="88">
        <f>VKT_L!N22</f>
        <v>0.2</v>
      </c>
      <c r="O22" s="34"/>
    </row>
    <row r="23" spans="1:31" ht="13.9" thickBot="1" x14ac:dyDescent="0.35">
      <c r="A23" s="8"/>
      <c r="J23" s="14"/>
      <c r="L23" s="34"/>
    </row>
    <row r="24" spans="1:31" x14ac:dyDescent="0.3">
      <c r="A24" s="65"/>
      <c r="B24" s="66"/>
      <c r="C24" s="67"/>
      <c r="D24" s="67" t="s">
        <v>835</v>
      </c>
      <c r="E24" s="67"/>
      <c r="F24" s="68"/>
      <c r="G24" s="96"/>
      <c r="H24" s="96"/>
      <c r="I24" s="96" t="s">
        <v>919</v>
      </c>
      <c r="J24" s="96"/>
      <c r="K24" s="96"/>
      <c r="L24" s="66"/>
      <c r="M24" s="67"/>
      <c r="N24" s="77" t="s">
        <v>798</v>
      </c>
      <c r="O24" s="67"/>
      <c r="P24" s="68"/>
      <c r="Q24" s="66"/>
      <c r="R24" s="67"/>
      <c r="S24" s="67" t="s">
        <v>948</v>
      </c>
      <c r="T24" s="67"/>
      <c r="U24" s="68"/>
      <c r="V24" s="66"/>
      <c r="W24" s="67"/>
      <c r="X24" s="67" t="s">
        <v>949</v>
      </c>
      <c r="Y24" s="67"/>
      <c r="Z24" s="68"/>
      <c r="AA24" s="66"/>
      <c r="AB24" s="67"/>
      <c r="AC24" s="67" t="s">
        <v>827</v>
      </c>
      <c r="AD24" s="67"/>
      <c r="AE24" s="68"/>
    </row>
    <row r="25" spans="1:31" x14ac:dyDescent="0.3">
      <c r="A25" s="65" t="s">
        <v>852</v>
      </c>
      <c r="B25" s="69" t="s">
        <v>864</v>
      </c>
      <c r="C25" s="4" t="s">
        <v>853</v>
      </c>
      <c r="D25" s="4" t="s">
        <v>854</v>
      </c>
      <c r="E25" s="4" t="s">
        <v>855</v>
      </c>
      <c r="F25" s="70" t="s">
        <v>861</v>
      </c>
      <c r="G25" s="69" t="s">
        <v>864</v>
      </c>
      <c r="H25" s="4" t="s">
        <v>853</v>
      </c>
      <c r="I25" s="4" t="s">
        <v>854</v>
      </c>
      <c r="J25" s="4" t="s">
        <v>855</v>
      </c>
      <c r="K25" s="70" t="s">
        <v>861</v>
      </c>
      <c r="L25" s="69" t="s">
        <v>864</v>
      </c>
      <c r="M25" s="4" t="s">
        <v>853</v>
      </c>
      <c r="N25" s="4" t="s">
        <v>854</v>
      </c>
      <c r="O25" s="4" t="s">
        <v>855</v>
      </c>
      <c r="P25" s="70" t="s">
        <v>861</v>
      </c>
      <c r="Q25" s="69" t="s">
        <v>864</v>
      </c>
      <c r="R25" s="4" t="s">
        <v>853</v>
      </c>
      <c r="S25" s="4" t="s">
        <v>854</v>
      </c>
      <c r="T25" s="4" t="s">
        <v>855</v>
      </c>
      <c r="U25" s="70" t="s">
        <v>861</v>
      </c>
      <c r="V25" s="69" t="s">
        <v>864</v>
      </c>
      <c r="W25" s="4" t="s">
        <v>853</v>
      </c>
      <c r="X25" s="4" t="s">
        <v>854</v>
      </c>
      <c r="Y25" s="4" t="s">
        <v>855</v>
      </c>
      <c r="Z25" s="70" t="s">
        <v>861</v>
      </c>
      <c r="AA25" s="69" t="s">
        <v>864</v>
      </c>
      <c r="AB25" s="4" t="s">
        <v>853</v>
      </c>
      <c r="AC25" s="4" t="s">
        <v>854</v>
      </c>
      <c r="AD25" s="4" t="s">
        <v>855</v>
      </c>
      <c r="AE25" s="70" t="s">
        <v>861</v>
      </c>
    </row>
    <row r="26" spans="1:31" x14ac:dyDescent="0.3">
      <c r="A26" s="65">
        <v>2020</v>
      </c>
      <c r="B26" s="71">
        <v>1</v>
      </c>
      <c r="C26" s="63">
        <v>0</v>
      </c>
      <c r="D26" s="63">
        <v>0</v>
      </c>
      <c r="E26" s="63">
        <v>0</v>
      </c>
      <c r="F26" s="72">
        <v>0</v>
      </c>
      <c r="G26" s="71">
        <v>1</v>
      </c>
      <c r="H26" s="63">
        <v>0</v>
      </c>
      <c r="I26" s="63">
        <v>0</v>
      </c>
      <c r="J26" s="63">
        <v>0</v>
      </c>
      <c r="K26" s="72">
        <v>0</v>
      </c>
      <c r="L26" s="71">
        <v>1</v>
      </c>
      <c r="M26" s="63">
        <v>0</v>
      </c>
      <c r="N26" s="63">
        <v>0</v>
      </c>
      <c r="O26" s="63">
        <v>0</v>
      </c>
      <c r="P26" s="72">
        <v>0</v>
      </c>
      <c r="Q26" s="71">
        <v>1</v>
      </c>
      <c r="R26" s="63">
        <v>0</v>
      </c>
      <c r="S26" s="63">
        <v>0</v>
      </c>
      <c r="T26" s="63">
        <v>0</v>
      </c>
      <c r="U26" s="72">
        <v>0</v>
      </c>
      <c r="V26" s="71">
        <v>1</v>
      </c>
      <c r="W26" s="63">
        <v>0</v>
      </c>
      <c r="X26" s="63">
        <v>0</v>
      </c>
      <c r="Y26" s="63">
        <v>0</v>
      </c>
      <c r="Z26" s="72">
        <v>0</v>
      </c>
      <c r="AA26" s="71">
        <v>1</v>
      </c>
      <c r="AB26" s="63">
        <v>0</v>
      </c>
      <c r="AC26" s="63">
        <v>0</v>
      </c>
      <c r="AD26" s="63">
        <v>0</v>
      </c>
      <c r="AE26" s="72">
        <v>0</v>
      </c>
    </row>
    <row r="27" spans="1:31" x14ac:dyDescent="0.3">
      <c r="A27" s="65">
        <v>2025</v>
      </c>
      <c r="B27" s="71">
        <f>1-0.475</f>
        <v>0.52500000000000002</v>
      </c>
      <c r="C27" s="63">
        <v>0.47499999999999998</v>
      </c>
      <c r="D27" s="63">
        <v>0</v>
      </c>
      <c r="E27" s="63">
        <v>0</v>
      </c>
      <c r="F27" s="72">
        <v>0</v>
      </c>
      <c r="G27" s="71">
        <f>1-0.475</f>
        <v>0.52500000000000002</v>
      </c>
      <c r="H27" s="63">
        <v>0.47499999999999998</v>
      </c>
      <c r="I27" s="63">
        <v>0</v>
      </c>
      <c r="J27" s="63">
        <v>0</v>
      </c>
      <c r="K27" s="72">
        <v>0</v>
      </c>
      <c r="L27" s="71">
        <f>1-M27</f>
        <v>0.46599999999999997</v>
      </c>
      <c r="M27" s="63">
        <v>0.53400000000000003</v>
      </c>
      <c r="N27" s="63">
        <v>0</v>
      </c>
      <c r="O27" s="63">
        <v>0</v>
      </c>
      <c r="P27" s="72">
        <v>0</v>
      </c>
      <c r="Q27" s="71">
        <f>1-R27</f>
        <v>0.12</v>
      </c>
      <c r="R27" s="63">
        <v>0.88</v>
      </c>
      <c r="S27" s="63">
        <v>0</v>
      </c>
      <c r="T27" s="63">
        <v>0</v>
      </c>
      <c r="U27" s="72">
        <v>0</v>
      </c>
      <c r="V27" s="71">
        <f>1-W27</f>
        <v>0.12</v>
      </c>
      <c r="W27" s="63">
        <v>0.88</v>
      </c>
      <c r="X27" s="63">
        <v>0</v>
      </c>
      <c r="Y27" s="63">
        <v>0</v>
      </c>
      <c r="Z27" s="72">
        <v>0</v>
      </c>
      <c r="AA27" s="71">
        <f>1-AB27</f>
        <v>0.12</v>
      </c>
      <c r="AB27" s="63">
        <v>0.88</v>
      </c>
      <c r="AC27" s="63">
        <v>0</v>
      </c>
      <c r="AD27" s="63">
        <v>0</v>
      </c>
      <c r="AE27" s="72">
        <v>0</v>
      </c>
    </row>
    <row r="28" spans="1:31" x14ac:dyDescent="0.3">
      <c r="A28" s="65">
        <v>2030</v>
      </c>
      <c r="B28" s="71">
        <f>1-C28-D28</f>
        <v>0.14099999999999996</v>
      </c>
      <c r="C28" s="63">
        <v>0.40600000000000003</v>
      </c>
      <c r="D28" s="63">
        <v>0.45300000000000001</v>
      </c>
      <c r="E28" s="64">
        <v>0</v>
      </c>
      <c r="F28" s="73">
        <v>0</v>
      </c>
      <c r="G28" s="71">
        <f>1-H28-I28</f>
        <v>0.14099999999999996</v>
      </c>
      <c r="H28" s="63">
        <v>0.40600000000000003</v>
      </c>
      <c r="I28" s="63">
        <v>0.45300000000000001</v>
      </c>
      <c r="J28" s="64">
        <v>0</v>
      </c>
      <c r="K28" s="73">
        <v>0</v>
      </c>
      <c r="L28" s="71">
        <v>0</v>
      </c>
      <c r="M28" s="63">
        <f>1-N28</f>
        <v>0.46599999999999997</v>
      </c>
      <c r="N28" s="63">
        <v>0.53400000000000003</v>
      </c>
      <c r="O28" s="63">
        <v>0</v>
      </c>
      <c r="P28" s="72">
        <v>0</v>
      </c>
      <c r="Q28" s="71">
        <v>0</v>
      </c>
      <c r="R28" s="63">
        <f>1-S28</f>
        <v>0.129</v>
      </c>
      <c r="S28" s="63">
        <v>0.871</v>
      </c>
      <c r="T28" s="63">
        <v>0</v>
      </c>
      <c r="U28" s="72">
        <v>0</v>
      </c>
      <c r="V28" s="71">
        <v>0</v>
      </c>
      <c r="W28" s="63">
        <f>1-X28</f>
        <v>0.129</v>
      </c>
      <c r="X28" s="63">
        <v>0.871</v>
      </c>
      <c r="Y28" s="63">
        <v>0</v>
      </c>
      <c r="Z28" s="72">
        <v>0</v>
      </c>
      <c r="AA28" s="71">
        <v>0</v>
      </c>
      <c r="AB28" s="63">
        <f>1-AC28</f>
        <v>0.129</v>
      </c>
      <c r="AC28" s="63">
        <v>0.871</v>
      </c>
      <c r="AD28" s="63">
        <v>0</v>
      </c>
      <c r="AE28" s="72">
        <v>0</v>
      </c>
    </row>
    <row r="29" spans="1:31" x14ac:dyDescent="0.3">
      <c r="A29" s="65">
        <v>2035</v>
      </c>
      <c r="B29" s="71">
        <v>0</v>
      </c>
      <c r="C29" s="63">
        <f>1-D29-E29</f>
        <v>0.15600000000000008</v>
      </c>
      <c r="D29" s="63">
        <v>0.41799999999999998</v>
      </c>
      <c r="E29" s="63">
        <v>0.42599999999999999</v>
      </c>
      <c r="F29" s="73">
        <v>0</v>
      </c>
      <c r="G29" s="71">
        <v>0</v>
      </c>
      <c r="H29" s="63">
        <f>1-I29-J29</f>
        <v>0.15600000000000008</v>
      </c>
      <c r="I29" s="63">
        <v>0.41799999999999998</v>
      </c>
      <c r="J29" s="63">
        <v>0.42599999999999999</v>
      </c>
      <c r="K29" s="73">
        <v>0</v>
      </c>
      <c r="L29" s="78">
        <v>0</v>
      </c>
      <c r="M29" s="64">
        <v>0</v>
      </c>
      <c r="N29" s="63">
        <f>1-O29</f>
        <v>0.46599999999999997</v>
      </c>
      <c r="O29" s="63">
        <v>0.53400000000000003</v>
      </c>
      <c r="P29" s="72">
        <v>0</v>
      </c>
      <c r="Q29" s="71">
        <v>0</v>
      </c>
      <c r="R29" s="63">
        <v>0</v>
      </c>
      <c r="S29" s="63">
        <f>1-T29</f>
        <v>0.125</v>
      </c>
      <c r="T29" s="63">
        <v>0.875</v>
      </c>
      <c r="U29" s="72">
        <v>0</v>
      </c>
      <c r="V29" s="71">
        <v>0</v>
      </c>
      <c r="W29" s="63">
        <v>0</v>
      </c>
      <c r="X29" s="63">
        <f>1-Y29</f>
        <v>0.125</v>
      </c>
      <c r="Y29" s="63">
        <v>0.875</v>
      </c>
      <c r="Z29" s="72">
        <v>0</v>
      </c>
      <c r="AA29" s="71">
        <v>0</v>
      </c>
      <c r="AB29" s="63">
        <v>0</v>
      </c>
      <c r="AC29" s="63">
        <f>1-AD29</f>
        <v>0.125</v>
      </c>
      <c r="AD29" s="63">
        <v>0.875</v>
      </c>
      <c r="AE29" s="72">
        <v>0</v>
      </c>
    </row>
    <row r="30" spans="1:31" x14ac:dyDescent="0.3">
      <c r="A30" s="65">
        <v>2040</v>
      </c>
      <c r="B30" s="71">
        <v>0</v>
      </c>
      <c r="C30" s="63">
        <v>0</v>
      </c>
      <c r="D30" s="63">
        <f>1-E30-F30</f>
        <v>0.15700000000000008</v>
      </c>
      <c r="E30" s="63">
        <v>0.42199999999999999</v>
      </c>
      <c r="F30" s="72">
        <v>0.42099999999999999</v>
      </c>
      <c r="G30" s="71">
        <v>0</v>
      </c>
      <c r="H30" s="63">
        <v>0</v>
      </c>
      <c r="I30" s="63">
        <f>1-J30-K30</f>
        <v>0.15700000000000008</v>
      </c>
      <c r="J30" s="63">
        <v>0.42199999999999999</v>
      </c>
      <c r="K30" s="72">
        <v>0.42099999999999999</v>
      </c>
      <c r="L30" s="78">
        <v>0</v>
      </c>
      <c r="M30" s="64">
        <v>0</v>
      </c>
      <c r="N30" s="63">
        <v>0</v>
      </c>
      <c r="O30" s="63">
        <f>1-P30</f>
        <v>0.46599999999999997</v>
      </c>
      <c r="P30" s="72">
        <v>0.53400000000000003</v>
      </c>
      <c r="Q30" s="71">
        <v>0</v>
      </c>
      <c r="R30" s="63">
        <v>0</v>
      </c>
      <c r="S30" s="63">
        <v>0</v>
      </c>
      <c r="T30" s="63">
        <f>1-U30</f>
        <v>0.13100000000000001</v>
      </c>
      <c r="U30" s="72">
        <v>0.86899999999999999</v>
      </c>
      <c r="V30" s="71">
        <v>0</v>
      </c>
      <c r="W30" s="63">
        <v>0</v>
      </c>
      <c r="X30" s="63">
        <v>0</v>
      </c>
      <c r="Y30" s="63">
        <f>1-Z30</f>
        <v>0.13100000000000001</v>
      </c>
      <c r="Z30" s="72">
        <v>0.86899999999999999</v>
      </c>
      <c r="AA30" s="71">
        <v>0</v>
      </c>
      <c r="AB30" s="63">
        <v>0</v>
      </c>
      <c r="AC30" s="63">
        <v>0</v>
      </c>
      <c r="AD30" s="63">
        <f>1-AE30</f>
        <v>0.13100000000000001</v>
      </c>
      <c r="AE30" s="72">
        <v>0.86899999999999999</v>
      </c>
    </row>
    <row r="31" spans="1:31" x14ac:dyDescent="0.3">
      <c r="A31" s="65">
        <v>2045</v>
      </c>
      <c r="B31" s="71">
        <v>0</v>
      </c>
      <c r="C31" s="63">
        <v>0</v>
      </c>
      <c r="D31" s="63">
        <v>0</v>
      </c>
      <c r="E31" s="63">
        <v>0</v>
      </c>
      <c r="F31" s="72">
        <v>1</v>
      </c>
      <c r="G31" s="71">
        <v>0</v>
      </c>
      <c r="H31" s="63">
        <v>0</v>
      </c>
      <c r="I31" s="63">
        <v>0</v>
      </c>
      <c r="J31" s="63">
        <v>0</v>
      </c>
      <c r="K31" s="72">
        <v>1</v>
      </c>
      <c r="L31" s="78">
        <v>0</v>
      </c>
      <c r="M31" s="64">
        <v>0</v>
      </c>
      <c r="N31" s="63">
        <v>0</v>
      </c>
      <c r="O31" s="64">
        <v>0</v>
      </c>
      <c r="P31" s="72">
        <v>1</v>
      </c>
      <c r="Q31" s="71">
        <v>0</v>
      </c>
      <c r="R31" s="63">
        <v>0</v>
      </c>
      <c r="S31" s="63">
        <v>0</v>
      </c>
      <c r="T31" s="63">
        <v>0</v>
      </c>
      <c r="U31" s="72">
        <v>1</v>
      </c>
      <c r="V31" s="71">
        <v>0</v>
      </c>
      <c r="W31" s="63">
        <v>0</v>
      </c>
      <c r="X31" s="63">
        <v>0</v>
      </c>
      <c r="Y31" s="63">
        <v>0</v>
      </c>
      <c r="Z31" s="72">
        <v>1</v>
      </c>
      <c r="AA31" s="71">
        <v>0</v>
      </c>
      <c r="AB31" s="63">
        <v>0</v>
      </c>
      <c r="AC31" s="63">
        <v>0</v>
      </c>
      <c r="AD31" s="63">
        <v>0</v>
      </c>
      <c r="AE31" s="72">
        <v>1</v>
      </c>
    </row>
    <row r="32" spans="1:31" ht="13.9" thickBot="1" x14ac:dyDescent="0.35">
      <c r="A32" s="65">
        <v>2050</v>
      </c>
      <c r="B32" s="74">
        <v>0</v>
      </c>
      <c r="C32" s="75">
        <v>0</v>
      </c>
      <c r="D32" s="75">
        <v>0</v>
      </c>
      <c r="E32" s="75">
        <v>0</v>
      </c>
      <c r="F32" s="76">
        <v>1</v>
      </c>
      <c r="G32" s="74">
        <v>0</v>
      </c>
      <c r="H32" s="75">
        <v>0</v>
      </c>
      <c r="I32" s="75">
        <v>0</v>
      </c>
      <c r="J32" s="75">
        <v>0</v>
      </c>
      <c r="K32" s="76">
        <v>1</v>
      </c>
      <c r="L32" s="79">
        <v>0</v>
      </c>
      <c r="M32" s="80">
        <v>0</v>
      </c>
      <c r="N32" s="75">
        <v>0</v>
      </c>
      <c r="O32" s="80">
        <v>0</v>
      </c>
      <c r="P32" s="76">
        <v>1</v>
      </c>
      <c r="Q32" s="75">
        <v>0</v>
      </c>
      <c r="R32" s="75">
        <v>0</v>
      </c>
      <c r="S32" s="75">
        <v>0</v>
      </c>
      <c r="T32" s="75">
        <v>0</v>
      </c>
      <c r="U32" s="76">
        <v>1</v>
      </c>
      <c r="V32" s="75">
        <v>0</v>
      </c>
      <c r="W32" s="75">
        <v>0</v>
      </c>
      <c r="X32" s="75">
        <v>0</v>
      </c>
      <c r="Y32" s="75">
        <v>0</v>
      </c>
      <c r="Z32" s="76">
        <v>1</v>
      </c>
      <c r="AA32" s="75">
        <v>0</v>
      </c>
      <c r="AB32" s="75">
        <v>0</v>
      </c>
      <c r="AC32" s="75">
        <v>0</v>
      </c>
      <c r="AD32" s="75">
        <v>0</v>
      </c>
      <c r="AE32" s="76">
        <v>1</v>
      </c>
    </row>
    <row r="33" spans="1:31" x14ac:dyDescent="0.3">
      <c r="A33" s="65"/>
      <c r="B33" s="103"/>
      <c r="C33" s="103"/>
      <c r="D33" s="103"/>
      <c r="E33" s="103"/>
      <c r="F33" s="103"/>
      <c r="G33" s="103"/>
      <c r="H33" s="103"/>
      <c r="I33" s="103"/>
      <c r="J33" s="103"/>
      <c r="K33" s="103"/>
      <c r="L33" s="104"/>
      <c r="M33" s="104"/>
      <c r="N33" s="103"/>
      <c r="O33" s="104"/>
      <c r="P33" s="103"/>
      <c r="Q33" s="103"/>
      <c r="R33" s="103"/>
      <c r="S33" s="103"/>
      <c r="T33" s="103"/>
      <c r="U33" s="103"/>
      <c r="V33" s="103"/>
      <c r="W33" s="103"/>
      <c r="X33" s="103"/>
      <c r="Y33" s="103"/>
      <c r="Z33" s="103"/>
      <c r="AA33" s="103"/>
      <c r="AB33" s="103"/>
      <c r="AC33" s="103"/>
      <c r="AD33" s="103"/>
      <c r="AE33" s="103"/>
    </row>
    <row r="34" spans="1:31" x14ac:dyDescent="0.3">
      <c r="A34" s="8" t="s">
        <v>856</v>
      </c>
      <c r="B34" t="s">
        <v>835</v>
      </c>
      <c r="C34" t="s">
        <v>919</v>
      </c>
      <c r="D34" t="s">
        <v>798</v>
      </c>
      <c r="E34" t="s">
        <v>948</v>
      </c>
      <c r="F34" t="s">
        <v>949</v>
      </c>
      <c r="G34" t="s">
        <v>833</v>
      </c>
      <c r="S34" t="s">
        <v>907</v>
      </c>
      <c r="T34" t="s">
        <v>908</v>
      </c>
      <c r="U34" t="s">
        <v>919</v>
      </c>
      <c r="V34" t="s">
        <v>909</v>
      </c>
      <c r="W34" t="s">
        <v>948</v>
      </c>
      <c r="X34" t="s">
        <v>949</v>
      </c>
      <c r="Y34" t="s">
        <v>910</v>
      </c>
    </row>
    <row r="35" spans="1:31" x14ac:dyDescent="0.3">
      <c r="A35" s="60" t="s">
        <v>863</v>
      </c>
      <c r="B35" s="89">
        <f>BAU!B35</f>
        <v>9.879999999999999</v>
      </c>
      <c r="C35" s="89">
        <f>BAU!C35</f>
        <v>9.879999999999999</v>
      </c>
      <c r="D35" s="89">
        <f>BAU!D35</f>
        <v>9.5</v>
      </c>
      <c r="E35" s="89">
        <f>BAU!E35</f>
        <v>22</v>
      </c>
      <c r="F35" s="89">
        <f>BAU!F35</f>
        <v>22</v>
      </c>
      <c r="G35" s="89">
        <f>BAU!G35</f>
        <v>25</v>
      </c>
      <c r="I35" t="s">
        <v>884</v>
      </c>
      <c r="J35" t="s">
        <v>926</v>
      </c>
      <c r="K35" t="s">
        <v>926</v>
      </c>
      <c r="L35" t="s">
        <v>884</v>
      </c>
      <c r="T35" s="92">
        <f t="shared" ref="T35:Y39" si="5">(B7)*B35/(B7-B42)</f>
        <v>10.12344327997241</v>
      </c>
      <c r="U35" s="92">
        <f t="shared" si="5"/>
        <v>10.250298284634439</v>
      </c>
      <c r="V35" s="92">
        <f t="shared" si="5"/>
        <v>9.6358082754067578</v>
      </c>
      <c r="W35" s="92">
        <f t="shared" si="5"/>
        <v>92.396601716265636</v>
      </c>
      <c r="X35" s="92">
        <f t="shared" si="5"/>
        <v>24.714105907948674</v>
      </c>
      <c r="Y35" s="92">
        <f t="shared" si="5"/>
        <v>25.09225034921613</v>
      </c>
    </row>
    <row r="36" spans="1:31" x14ac:dyDescent="0.3">
      <c r="A36" s="60" t="s">
        <v>857</v>
      </c>
      <c r="B36" s="57">
        <f>[1]悲观预测L输入!B69</f>
        <v>8.84</v>
      </c>
      <c r="C36" s="57">
        <f>[1]悲观预测L输入!C69</f>
        <v>8.84</v>
      </c>
      <c r="D36" s="89">
        <f>D$35*(1-I36)</f>
        <v>9.1199999999999992</v>
      </c>
      <c r="E36" s="89">
        <f t="shared" ref="E36:G39" si="6">E$35*(1-J36)</f>
        <v>20.9</v>
      </c>
      <c r="F36" s="89">
        <f t="shared" si="6"/>
        <v>20.9</v>
      </c>
      <c r="G36" s="89">
        <f t="shared" si="6"/>
        <v>24</v>
      </c>
      <c r="I36" s="82">
        <f>[1]悲观预测L输入!J69</f>
        <v>0.04</v>
      </c>
      <c r="J36" s="82">
        <f>[1]悲观预测L输入!K69</f>
        <v>0.05</v>
      </c>
      <c r="K36" s="82">
        <f>[1]悲观预测L输入!L69</f>
        <v>0.05</v>
      </c>
      <c r="L36" s="82">
        <f>[1]悲观预测L输入!M69</f>
        <v>0.04</v>
      </c>
      <c r="T36" s="92">
        <f t="shared" si="5"/>
        <v>9.0578176715542611</v>
      </c>
      <c r="U36" s="92">
        <f t="shared" si="5"/>
        <v>9.1713195178308151</v>
      </c>
      <c r="V36" s="92">
        <f t="shared" si="5"/>
        <v>9.2503759443904876</v>
      </c>
      <c r="W36" s="92">
        <f>(E8)*E36/(E8-E43)</f>
        <v>87.77677163045233</v>
      </c>
      <c r="X36" s="92">
        <f t="shared" si="5"/>
        <v>23.478400612551241</v>
      </c>
      <c r="Y36" s="92">
        <f>(G8)*G36/(G8-G43)</f>
        <v>24.08856033524749</v>
      </c>
    </row>
    <row r="37" spans="1:31" x14ac:dyDescent="0.3">
      <c r="A37" s="60" t="s">
        <v>858</v>
      </c>
      <c r="B37" s="57">
        <f>[1]悲观预测L输入!B70</f>
        <v>7.4594245507041723</v>
      </c>
      <c r="C37" s="57">
        <f>[1]悲观预测L输入!C70</f>
        <v>7.4594245507041723</v>
      </c>
      <c r="D37" s="89">
        <f t="shared" ref="D37:D39" si="7">D$35*(1-I37)</f>
        <v>8.6449999999999996</v>
      </c>
      <c r="E37" s="89">
        <f t="shared" si="6"/>
        <v>19.25</v>
      </c>
      <c r="F37" s="89">
        <f t="shared" si="6"/>
        <v>19.25</v>
      </c>
      <c r="G37" s="89">
        <f t="shared" si="6"/>
        <v>22.75</v>
      </c>
      <c r="I37" s="82">
        <f>[1]悲观预测L输入!J70</f>
        <v>0.09</v>
      </c>
      <c r="J37" s="82">
        <f>[1]悲观预测L输入!K70</f>
        <v>0.125</v>
      </c>
      <c r="K37" s="82">
        <f>[1]悲观预测L输入!L70</f>
        <v>0.125</v>
      </c>
      <c r="L37" s="82">
        <f>[1]悲观预测L输入!M70</f>
        <v>0.09</v>
      </c>
      <c r="T37" s="92">
        <f t="shared" si="5"/>
        <v>7.6432248320128924</v>
      </c>
      <c r="U37" s="92">
        <f t="shared" si="5"/>
        <v>7.7390006757533421</v>
      </c>
      <c r="V37" s="92">
        <f t="shared" si="5"/>
        <v>8.7685855306201486</v>
      </c>
      <c r="W37" s="92">
        <f t="shared" si="5"/>
        <v>80.847026501732415</v>
      </c>
      <c r="X37" s="92">
        <f t="shared" si="5"/>
        <v>21.624842669455091</v>
      </c>
      <c r="Y37" s="92">
        <f t="shared" si="5"/>
        <v>22.833947817786679</v>
      </c>
    </row>
    <row r="38" spans="1:31" x14ac:dyDescent="0.3">
      <c r="A38" s="60" t="s">
        <v>859</v>
      </c>
      <c r="B38" s="57">
        <f>[1]悲观预测L输入!B71</f>
        <v>7.1000793059403922</v>
      </c>
      <c r="C38" s="57">
        <f>[1]悲观预测L输入!C71</f>
        <v>7.1000793059403922</v>
      </c>
      <c r="D38" s="89">
        <f t="shared" si="7"/>
        <v>8.3125</v>
      </c>
      <c r="E38" s="89">
        <f t="shared" si="6"/>
        <v>18.149999999999999</v>
      </c>
      <c r="F38" s="89">
        <f t="shared" si="6"/>
        <v>18.149999999999999</v>
      </c>
      <c r="G38" s="89">
        <f t="shared" si="6"/>
        <v>21.875</v>
      </c>
      <c r="I38" s="82">
        <f>[1]悲观预测L输入!J71</f>
        <v>0.125</v>
      </c>
      <c r="J38" s="82">
        <f>[1]悲观预测L输入!K71</f>
        <v>0.17499999999999999</v>
      </c>
      <c r="K38" s="82">
        <f>[1]悲观预测L输入!L71</f>
        <v>0.17499999999999999</v>
      </c>
      <c r="L38" s="82">
        <f>[1]悲观预测L输入!M71</f>
        <v>0.125</v>
      </c>
      <c r="T38" s="92">
        <f t="shared" si="5"/>
        <v>7.2750253175094572</v>
      </c>
      <c r="U38" s="92">
        <f t="shared" si="5"/>
        <v>7.3661873208956781</v>
      </c>
      <c r="V38" s="92">
        <f t="shared" si="5"/>
        <v>8.4313322409809128</v>
      </c>
      <c r="W38" s="92">
        <f t="shared" si="5"/>
        <v>76.227196415919138</v>
      </c>
      <c r="X38" s="92">
        <f t="shared" si="5"/>
        <v>20.389137374057658</v>
      </c>
      <c r="Y38" s="92">
        <f t="shared" si="5"/>
        <v>21.955719055564117</v>
      </c>
    </row>
    <row r="39" spans="1:31" x14ac:dyDescent="0.3">
      <c r="A39" s="60" t="s">
        <v>860</v>
      </c>
      <c r="B39" s="57">
        <f>[1]悲观预测L输入!B72</f>
        <v>6.7600000000000007</v>
      </c>
      <c r="C39" s="57">
        <f>[1]悲观预测L输入!C72</f>
        <v>6.7600000000000007</v>
      </c>
      <c r="D39" s="89">
        <f t="shared" si="7"/>
        <v>7.6000000000000005</v>
      </c>
      <c r="E39" s="89">
        <f t="shared" si="6"/>
        <v>17.600000000000001</v>
      </c>
      <c r="F39" s="89">
        <f t="shared" si="6"/>
        <v>17.600000000000001</v>
      </c>
      <c r="G39" s="89">
        <f t="shared" si="6"/>
        <v>20</v>
      </c>
      <c r="I39" s="82">
        <f>[1]悲观预测L输入!J72</f>
        <v>0.2</v>
      </c>
      <c r="J39" s="82">
        <f>[1]悲观预测L输入!K72</f>
        <v>0.2</v>
      </c>
      <c r="K39" s="82">
        <f>[1]悲观预测L输入!L72</f>
        <v>0.2</v>
      </c>
      <c r="L39" s="82">
        <f>[1]悲观预测L输入!M72</f>
        <v>0.2</v>
      </c>
      <c r="T39" s="92">
        <f t="shared" si="5"/>
        <v>6.9265664547179657</v>
      </c>
      <c r="U39" s="92">
        <f t="shared" si="5"/>
        <v>7.0133619842235655</v>
      </c>
      <c r="V39" s="92">
        <f t="shared" si="5"/>
        <v>7.7086466203254069</v>
      </c>
      <c r="W39" s="92">
        <f t="shared" si="5"/>
        <v>73.9172813730125</v>
      </c>
      <c r="X39" s="92">
        <f t="shared" si="5"/>
        <v>19.771284726358942</v>
      </c>
      <c r="Y39" s="92">
        <f t="shared" si="5"/>
        <v>20.073800279372904</v>
      </c>
    </row>
    <row r="40" spans="1:31" x14ac:dyDescent="0.3">
      <c r="A40" s="60"/>
      <c r="B40" s="86"/>
      <c r="C40" s="86"/>
      <c r="D40" s="86"/>
    </row>
    <row r="41" spans="1:31" x14ac:dyDescent="0.3">
      <c r="A41" s="60" t="s">
        <v>923</v>
      </c>
      <c r="B41" t="s">
        <v>835</v>
      </c>
      <c r="C41" t="s">
        <v>919</v>
      </c>
      <c r="D41" t="s">
        <v>798</v>
      </c>
      <c r="E41" t="s">
        <v>948</v>
      </c>
      <c r="F41" t="s">
        <v>949</v>
      </c>
      <c r="G41" t="s">
        <v>833</v>
      </c>
    </row>
    <row r="42" spans="1:31" x14ac:dyDescent="0.3">
      <c r="A42" s="8">
        <v>2020</v>
      </c>
      <c r="B42" s="89">
        <f>PV保有量BAU!$I$44/100</f>
        <v>5.8549941590135202</v>
      </c>
      <c r="C42" s="110">
        <f>Taxi保有量_BAU!$H$44/100</f>
        <v>5.0174860598909528E-2</v>
      </c>
      <c r="D42" s="111">
        <f>预测总结L!D14</f>
        <v>0.24690358367739815</v>
      </c>
      <c r="E42" s="111">
        <f>预测总结L!D12</f>
        <v>0.59934473037821612</v>
      </c>
      <c r="F42" s="112">
        <f>预测总结L!D$13</f>
        <v>0.17194249588268201</v>
      </c>
      <c r="G42" s="112">
        <f>预测总结L!D$15+预测总结L!D$16</f>
        <v>2.8451392202603613E-2</v>
      </c>
      <c r="I42" s="19"/>
      <c r="J42" s="19"/>
      <c r="K42" s="19"/>
      <c r="L42" s="20"/>
      <c r="M42" s="19"/>
      <c r="N42" s="61"/>
      <c r="O42" s="54"/>
      <c r="P42" s="19"/>
      <c r="Q42" s="19"/>
    </row>
    <row r="43" spans="1:31" x14ac:dyDescent="0.3">
      <c r="A43" s="8">
        <v>2025</v>
      </c>
      <c r="B43" s="89">
        <f>VKT_L!B43</f>
        <v>7.8204171692959461</v>
      </c>
      <c r="C43" s="110">
        <f>VKT_L!C43</f>
        <v>5.0174860598909528E-2</v>
      </c>
      <c r="D43" s="111">
        <f>VKT_L!D43</f>
        <v>0.29600226187553874</v>
      </c>
      <c r="E43" s="111">
        <f>VKT_L!E43</f>
        <v>0.59934473037821612</v>
      </c>
      <c r="F43" s="111">
        <f>VKT_L!F43</f>
        <v>0.17194249588268201</v>
      </c>
      <c r="G43" s="111">
        <f>VKT_L!G43</f>
        <v>2.9917379877788218E-2</v>
      </c>
      <c r="I43" s="19"/>
      <c r="J43" s="19"/>
      <c r="K43" s="19"/>
      <c r="M43" s="19"/>
      <c r="N43" s="61"/>
      <c r="O43" s="54"/>
      <c r="P43" s="19"/>
      <c r="Q43" s="19"/>
    </row>
    <row r="44" spans="1:31" x14ac:dyDescent="0.3">
      <c r="A44" s="8">
        <v>2030</v>
      </c>
      <c r="B44" s="89">
        <f>VKT_L!B44</f>
        <v>9.0965053163805916</v>
      </c>
      <c r="C44" s="110">
        <f>VKT_L!C44</f>
        <v>5.0174860598909528E-2</v>
      </c>
      <c r="D44" s="111">
        <f>VKT_L!D44</f>
        <v>0.34305115433149902</v>
      </c>
      <c r="E44" s="111">
        <f>VKT_L!E44</f>
        <v>0.59934473037821612</v>
      </c>
      <c r="F44" s="111">
        <f>VKT_L!F44</f>
        <v>0.17194249588268201</v>
      </c>
      <c r="G44" s="111">
        <f>VKT_L!G44</f>
        <v>3.1239319772170256E-2</v>
      </c>
      <c r="I44" s="19"/>
      <c r="J44" s="19"/>
      <c r="K44" s="19"/>
      <c r="L44" s="20"/>
      <c r="M44" s="19"/>
      <c r="N44" s="61"/>
      <c r="O44" s="54"/>
      <c r="P44" s="19"/>
      <c r="Q44" s="19"/>
    </row>
    <row r="45" spans="1:31" x14ac:dyDescent="0.3">
      <c r="A45" s="8">
        <v>2035</v>
      </c>
      <c r="B45" s="89">
        <f>VKT_L!B45</f>
        <v>9.7640540407403886</v>
      </c>
      <c r="C45" s="110">
        <f>VKT_L!C45</f>
        <v>5.0174860598909528E-2</v>
      </c>
      <c r="D45" s="111">
        <f>VKT_L!D45</f>
        <v>0.3861040155757679</v>
      </c>
      <c r="E45" s="111">
        <f>VKT_L!E45</f>
        <v>0.59934473037821612</v>
      </c>
      <c r="F45" s="111">
        <f>VKT_L!F45</f>
        <v>0.17194249588268201</v>
      </c>
      <c r="G45" s="111">
        <f>VKT_L!G45</f>
        <v>3.2394350478257249E-2</v>
      </c>
      <c r="I45" s="19"/>
      <c r="J45" s="19"/>
      <c r="K45" s="19"/>
      <c r="M45" s="19"/>
      <c r="N45" s="61"/>
      <c r="O45" s="54"/>
      <c r="P45" s="19"/>
      <c r="Q45" s="19"/>
    </row>
    <row r="46" spans="1:31" x14ac:dyDescent="0.3">
      <c r="A46" s="8">
        <v>2040</v>
      </c>
      <c r="B46" s="89">
        <f>VKT_L!B46</f>
        <v>10.067264666099101</v>
      </c>
      <c r="C46" s="110">
        <f>VKT_L!C46</f>
        <v>5.0174860598909528E-2</v>
      </c>
      <c r="D46" s="111">
        <f>VKT_L!D46</f>
        <v>0.42936055484538099</v>
      </c>
      <c r="E46" s="111">
        <f>VKT_L!E46</f>
        <v>0.59934473037821612</v>
      </c>
      <c r="F46" s="111">
        <f>VKT_L!F46</f>
        <v>0.17194249588268201</v>
      </c>
      <c r="G46" s="111">
        <f>VKT_L!G46</f>
        <v>3.3506516107239231E-2</v>
      </c>
      <c r="I46" s="19"/>
      <c r="J46" s="19"/>
      <c r="K46" s="19"/>
      <c r="L46" s="20"/>
      <c r="M46" s="19"/>
      <c r="N46" s="61"/>
      <c r="O46" s="54"/>
      <c r="P46" s="19"/>
      <c r="Q46" s="19"/>
    </row>
    <row r="47" spans="1:31" x14ac:dyDescent="0.3">
      <c r="A47" s="8">
        <v>2045</v>
      </c>
      <c r="B47" s="89">
        <f>VKT_L!B47</f>
        <v>10.080366047333618</v>
      </c>
      <c r="C47" s="110">
        <f>VKT_L!C47</f>
        <v>5.0174860598909528E-2</v>
      </c>
      <c r="D47" s="111">
        <f>VKT_L!D47</f>
        <v>0.46724612615974631</v>
      </c>
      <c r="E47" s="111">
        <f>VKT_L!E47</f>
        <v>0.59934473037821612</v>
      </c>
      <c r="F47" s="111">
        <f>VKT_L!F47</f>
        <v>0.17194249588268201</v>
      </c>
      <c r="G47" s="111">
        <f>VKT_L!G47</f>
        <v>3.445784363757344E-2</v>
      </c>
      <c r="I47" s="19"/>
      <c r="J47" s="19"/>
      <c r="K47" s="19"/>
      <c r="M47" s="19"/>
      <c r="N47" s="61"/>
      <c r="O47" s="54"/>
      <c r="P47" s="19"/>
      <c r="Q47" s="19"/>
    </row>
    <row r="48" spans="1:31" x14ac:dyDescent="0.3">
      <c r="A48" s="8">
        <v>2050</v>
      </c>
      <c r="B48" s="89">
        <f>VKT_L!B48</f>
        <v>9.9201280660602844</v>
      </c>
      <c r="C48" s="110">
        <f>VKT_L!C48</f>
        <v>5.0174860598909528E-2</v>
      </c>
      <c r="D48" s="111">
        <f>VKT_L!D48</f>
        <v>0.5050938869363244</v>
      </c>
      <c r="E48" s="111">
        <f>VKT_L!E48</f>
        <v>0.59934473037821612</v>
      </c>
      <c r="F48" s="111">
        <f>VKT_L!F48</f>
        <v>0.17194249588268201</v>
      </c>
      <c r="G48" s="111">
        <f>VKT_L!G48</f>
        <v>3.5378758859114096E-2</v>
      </c>
      <c r="I48" s="19"/>
      <c r="J48" s="19"/>
      <c r="K48" s="19"/>
      <c r="L48" s="20"/>
      <c r="M48" s="19"/>
      <c r="N48" s="61"/>
      <c r="O48" s="54"/>
      <c r="P48" s="19"/>
      <c r="Q48" s="19"/>
    </row>
    <row r="49" spans="1:12" x14ac:dyDescent="0.3">
      <c r="A49" s="8"/>
      <c r="L49" s="34"/>
    </row>
    <row r="50" spans="1:12" x14ac:dyDescent="0.3">
      <c r="A50" s="8" t="s">
        <v>871</v>
      </c>
      <c r="B50" t="s">
        <v>835</v>
      </c>
      <c r="C50" t="s">
        <v>919</v>
      </c>
      <c r="D50" t="s">
        <v>798</v>
      </c>
      <c r="E50" t="s">
        <v>948</v>
      </c>
      <c r="F50" t="s">
        <v>949</v>
      </c>
      <c r="G50" t="s">
        <v>827</v>
      </c>
      <c r="H50" t="s">
        <v>836</v>
      </c>
      <c r="L50" s="34"/>
    </row>
    <row r="51" spans="1:12" hidden="1" x14ac:dyDescent="0.3">
      <c r="A51" s="17">
        <v>2017</v>
      </c>
      <c r="B51" s="19">
        <f>(B4-B42)*B16*(B$35*$B26+B$36*$C26+$D26*B$37+$E26*B$38+$F26*B$39)/100*0.72*0.84*44/12*1000/1000000</f>
        <v>426.59545448436347</v>
      </c>
      <c r="C51" s="19" t="e">
        <f>(C4-C42)*C16*(C$35*$B26+C$36*$C26+$D26*C$37+$E26*C$38+$F26*C$39)/100*0.72*0.84*44/12*1000/1000000</f>
        <v>#REF!</v>
      </c>
      <c r="D51" s="19">
        <f>(D4-D42)*D16*(D$35*$B26+D$36*$C26+$D26*D$37+$E26*D$38+$F26*D$39)/100*0.72*0.84*44/12*1000/1000000</f>
        <v>-1.7033051881237562</v>
      </c>
      <c r="E51" s="19">
        <f>(E4-E42)*E16*(E$35*$B26+E$36*$C26+$D26*E$37+$E26*E$38+$F26*E$39)/100*0.72*0.84*44/12*1000/1000000</f>
        <v>-13.005815823550826</v>
      </c>
      <c r="F51" s="19">
        <f>(F4-F42)*F16*(F$35*$B26+F$36*$C26+$D26*F$37+$E26*F$38+$F26*F$39)/100*0.72*0.84*44/12*1000/1000000</f>
        <v>-9.6301046895264655</v>
      </c>
      <c r="G51" s="19">
        <f>G4*$G16*(G$35*$AA26+G$36*$AB26+$AC26*G$37+$AD26*G$38+$AE26*G$39)/100*0.72*0.84*44/12*1000/1000000</f>
        <v>353.15280000000001</v>
      </c>
      <c r="H51" s="19" t="e">
        <f>SUM(B51:G51)</f>
        <v>#REF!</v>
      </c>
      <c r="L51" s="34"/>
    </row>
    <row r="52" spans="1:12" x14ac:dyDescent="0.3">
      <c r="A52" s="8">
        <v>2020</v>
      </c>
      <c r="B52" s="19">
        <f>(B7-B42)*B16*(B$35*$B26+B$36*$C26+$D26*B$37+$E26*B$38+$F26*B$39)/100*0.72*0.84*44/12*1000/1000000</f>
        <v>618.50358059416749</v>
      </c>
      <c r="C52" s="19">
        <f t="shared" ref="C52:C58" si="8">(C7-C42)*C16*(C$35*$G26+C$36*$H26+$I26*C$37+$J26*C$38+$K26*C$39)/100*0.72*0.84*44/12*1000/1000000</f>
        <v>28.287709577352192</v>
      </c>
      <c r="D52" s="19">
        <f t="shared" ref="D52:D58" si="9">(D7-D42)*D16*(D$35*$L26+D$36*$M26+$N26*D$37+$O26*D$38+$P26*D$39)/100*0.74*0.84*44/12*1000/1000000</f>
        <v>122.45853613041881</v>
      </c>
      <c r="E52" s="19">
        <f t="shared" ref="E52:E58" si="10">(E7-E42)*E16*(E$35*$Q26+E$36*$R26+$S26*E$37+$T26*E$38+$U26*E$39)/100*0.82*0.84*44/12*1000/1000000</f>
        <v>4.6290294270981427</v>
      </c>
      <c r="F52" s="19">
        <f t="shared" ref="F52:F58" si="11">(F7-F42)*F16*(F$35*$V26+F$36*$W26+$X26*F$37+$Y26*F$38+$Z26*F$39)/100*0.82*0.84*44/12*1000/1000000</f>
        <v>88.90132929138791</v>
      </c>
      <c r="G52" s="19">
        <f t="shared" ref="G52:G58" si="12">(G7-G42)*G16*(G$35*$AA26+G$36*$AB26+$AC26*G$37+$AD26*G$38+$AE26*G$39)/100*0.82*0.84*44/12*1000/1000000</f>
        <v>316.4415087067481</v>
      </c>
      <c r="H52" s="19">
        <f>SUM(B52:G52)</f>
        <v>1179.2216937271726</v>
      </c>
      <c r="L52" s="34"/>
    </row>
    <row r="53" spans="1:12" x14ac:dyDescent="0.3">
      <c r="A53" s="8">
        <v>2025</v>
      </c>
      <c r="B53" s="19">
        <f>(B8-B43)*B17*(B$35*$B27+B$36*$C27+$D27*B$37+$E27*B$38+$F27*B$39)/100*0.72*0.84*44/12*1000/1000000</f>
        <v>753.42583977049026</v>
      </c>
      <c r="C53" s="19">
        <f t="shared" si="8"/>
        <v>25.798391134545195</v>
      </c>
      <c r="D53" s="19">
        <f t="shared" si="9"/>
        <v>143.67448942460067</v>
      </c>
      <c r="E53" s="19">
        <f t="shared" si="10"/>
        <v>4.4253521323058242</v>
      </c>
      <c r="F53" s="19">
        <f t="shared" si="11"/>
        <v>76.490703722310172</v>
      </c>
      <c r="G53" s="19">
        <f t="shared" si="12"/>
        <v>324.76522681639642</v>
      </c>
      <c r="H53" s="19">
        <f>SUM(B53:G53)</f>
        <v>1328.5800030006485</v>
      </c>
      <c r="L53" s="34"/>
    </row>
    <row r="54" spans="1:12" x14ac:dyDescent="0.3">
      <c r="A54" s="8">
        <v>2030</v>
      </c>
      <c r="B54" s="19">
        <f t="shared" ref="B54:B58" si="13">(B9-B44)*B18*(B$35*$B28+B$36*$C28+$D28*B$37+$E28*B$38+$F28*B$39)/100*0.72*0.84*44/12*1000/1000000</f>
        <v>748.15548927463954</v>
      </c>
      <c r="C54" s="19">
        <f t="shared" si="8"/>
        <v>22.024158386827519</v>
      </c>
      <c r="D54" s="19">
        <f t="shared" si="9"/>
        <v>150.8569858468498</v>
      </c>
      <c r="E54" s="19">
        <f t="shared" si="10"/>
        <v>4.0951866084180493</v>
      </c>
      <c r="F54" s="19">
        <f t="shared" si="11"/>
        <v>69.210929471955566</v>
      </c>
      <c r="G54" s="19">
        <f t="shared" si="12"/>
        <v>342.0196443156164</v>
      </c>
      <c r="H54" s="19">
        <f t="shared" ref="H54:H57" si="14">SUM(B54:G54)</f>
        <v>1336.3623939043068</v>
      </c>
      <c r="L54" s="34"/>
    </row>
    <row r="55" spans="1:12" x14ac:dyDescent="0.3">
      <c r="A55" s="8">
        <v>2035</v>
      </c>
      <c r="B55" s="19">
        <f t="shared" si="13"/>
        <v>691.01651444171966</v>
      </c>
      <c r="C55" s="19">
        <f t="shared" si="8"/>
        <v>18.951355775384844</v>
      </c>
      <c r="D55" s="19">
        <f t="shared" si="9"/>
        <v>160.44368242713452</v>
      </c>
      <c r="E55" s="19">
        <f t="shared" si="10"/>
        <v>3.847880711275331</v>
      </c>
      <c r="F55" s="19">
        <f t="shared" si="11"/>
        <v>64.292330076915604</v>
      </c>
      <c r="G55" s="19">
        <f t="shared" si="12"/>
        <v>361.63547226355456</v>
      </c>
      <c r="H55" s="19">
        <f t="shared" si="14"/>
        <v>1300.1872356959846</v>
      </c>
      <c r="L55" s="34"/>
    </row>
    <row r="56" spans="1:12" x14ac:dyDescent="0.3">
      <c r="A56" s="8">
        <v>2040</v>
      </c>
      <c r="B56" s="19">
        <f t="shared" si="13"/>
        <v>649.2210509186657</v>
      </c>
      <c r="C56" s="19">
        <f t="shared" si="8"/>
        <v>17.268838964182581</v>
      </c>
      <c r="D56" s="19">
        <f t="shared" si="9"/>
        <v>165.35876921999412</v>
      </c>
      <c r="E56" s="19">
        <f t="shared" si="10"/>
        <v>3.7183836130522612</v>
      </c>
      <c r="F56" s="19">
        <f t="shared" si="11"/>
        <v>60.700382993558684</v>
      </c>
      <c r="G56" s="19">
        <f t="shared" si="12"/>
        <v>357.81554560481112</v>
      </c>
      <c r="H56" s="19">
        <f t="shared" si="14"/>
        <v>1254.0829713142646</v>
      </c>
      <c r="L56" s="34"/>
    </row>
    <row r="57" spans="1:12" x14ac:dyDescent="0.3">
      <c r="A57" s="8">
        <v>2045</v>
      </c>
      <c r="B57" s="19">
        <f t="shared" si="13"/>
        <v>612.01362717171958</v>
      </c>
      <c r="C57" s="19">
        <f t="shared" si="8"/>
        <v>16.257988872878212</v>
      </c>
      <c r="D57" s="19">
        <f t="shared" si="9"/>
        <v>170.56314439288494</v>
      </c>
      <c r="E57" s="19">
        <f t="shared" si="10"/>
        <v>3.7032235416785149</v>
      </c>
      <c r="F57" s="19">
        <f t="shared" si="11"/>
        <v>59.030482649481584</v>
      </c>
      <c r="G57" s="19">
        <f t="shared" si="12"/>
        <v>370.23639231779612</v>
      </c>
      <c r="H57" s="19">
        <f t="shared" si="14"/>
        <v>1231.8048589464388</v>
      </c>
      <c r="L57" s="34"/>
    </row>
    <row r="58" spans="1:12" x14ac:dyDescent="0.3">
      <c r="A58" s="17">
        <v>2050</v>
      </c>
      <c r="B58" s="19">
        <f t="shared" si="13"/>
        <v>573.60478976648676</v>
      </c>
      <c r="C58" s="19">
        <f t="shared" si="8"/>
        <v>15.483798926550676</v>
      </c>
      <c r="D58" s="19">
        <f t="shared" si="9"/>
        <v>180.37081964793498</v>
      </c>
      <c r="E58" s="19">
        <f t="shared" si="10"/>
        <v>3.7032235416785149</v>
      </c>
      <c r="F58" s="19">
        <f t="shared" si="11"/>
        <v>56.896850746488269</v>
      </c>
      <c r="G58" s="19">
        <f t="shared" si="12"/>
        <v>374.82253040061579</v>
      </c>
      <c r="H58" s="19">
        <f>SUM(B58:G58)</f>
        <v>1204.8820130297549</v>
      </c>
    </row>
    <row r="59" spans="1:12" x14ac:dyDescent="0.3">
      <c r="A59" s="8"/>
      <c r="L59" s="34"/>
    </row>
    <row r="60" spans="1:12" x14ac:dyDescent="0.3">
      <c r="A60" s="8"/>
      <c r="L60" s="34"/>
    </row>
    <row r="61" spans="1:12" x14ac:dyDescent="0.3">
      <c r="A61" s="11"/>
      <c r="L61" s="34"/>
    </row>
    <row r="62" spans="1:12" x14ac:dyDescent="0.3">
      <c r="A62" s="8"/>
      <c r="L62" s="34"/>
    </row>
    <row r="63" spans="1:12" x14ac:dyDescent="0.3">
      <c r="A63" s="8"/>
      <c r="L63" s="34"/>
    </row>
    <row r="64" spans="1:12" x14ac:dyDescent="0.3">
      <c r="A64" s="8"/>
      <c r="L64" s="34"/>
    </row>
    <row r="65" spans="1:12" x14ac:dyDescent="0.3">
      <c r="A65" s="8"/>
      <c r="L65" s="34"/>
    </row>
    <row r="66" spans="1:12" x14ac:dyDescent="0.3">
      <c r="A66" s="8"/>
      <c r="L66" s="34"/>
    </row>
    <row r="67" spans="1:12" x14ac:dyDescent="0.3">
      <c r="A67" s="8"/>
      <c r="L67" s="34"/>
    </row>
    <row r="68" spans="1:12" x14ac:dyDescent="0.3">
      <c r="A68" s="8"/>
      <c r="L68" s="34"/>
    </row>
    <row r="69" spans="1:12" x14ac:dyDescent="0.3">
      <c r="A69" s="8"/>
      <c r="L69" s="34"/>
    </row>
    <row r="70" spans="1:12" x14ac:dyDescent="0.3">
      <c r="A70" s="8"/>
      <c r="L70" s="34"/>
    </row>
    <row r="71" spans="1:12" x14ac:dyDescent="0.3">
      <c r="A71" s="11"/>
      <c r="L71" s="34"/>
    </row>
    <row r="72" spans="1:12" x14ac:dyDescent="0.3">
      <c r="A72" s="8"/>
      <c r="L72" s="34"/>
    </row>
    <row r="73" spans="1:12" x14ac:dyDescent="0.3">
      <c r="A73" s="8"/>
      <c r="L73" s="34"/>
    </row>
    <row r="74" spans="1:12" x14ac:dyDescent="0.3">
      <c r="A74" s="8"/>
      <c r="L74" s="34"/>
    </row>
    <row r="75" spans="1:12" x14ac:dyDescent="0.3">
      <c r="A75" s="8"/>
      <c r="L75" s="34"/>
    </row>
    <row r="76" spans="1:12" x14ac:dyDescent="0.3">
      <c r="A76" s="8"/>
      <c r="L76" s="34"/>
    </row>
    <row r="77" spans="1:12" x14ac:dyDescent="0.3">
      <c r="A77" s="8"/>
      <c r="L77" s="34"/>
    </row>
    <row r="78" spans="1:12" x14ac:dyDescent="0.3">
      <c r="A78" s="8"/>
      <c r="L78" s="34"/>
    </row>
    <row r="79" spans="1:12" x14ac:dyDescent="0.3">
      <c r="A79" s="8"/>
      <c r="L79" s="34"/>
    </row>
    <row r="80" spans="1:12" x14ac:dyDescent="0.3">
      <c r="A80" s="8"/>
      <c r="L80" s="34"/>
    </row>
    <row r="81" spans="1:12" x14ac:dyDescent="0.3">
      <c r="A81" s="8"/>
      <c r="L81" s="34"/>
    </row>
    <row r="82" spans="1:12" x14ac:dyDescent="0.3">
      <c r="A82" s="8"/>
      <c r="L82" s="34"/>
    </row>
    <row r="83" spans="1:12" x14ac:dyDescent="0.3">
      <c r="A83" s="8"/>
      <c r="L83" s="34"/>
    </row>
    <row r="84" spans="1:12" x14ac:dyDescent="0.3">
      <c r="A84" s="8"/>
      <c r="L84" s="34"/>
    </row>
    <row r="85" spans="1:12" x14ac:dyDescent="0.3">
      <c r="A85" s="8"/>
      <c r="L85" s="34"/>
    </row>
    <row r="86" spans="1:12" x14ac:dyDescent="0.3">
      <c r="A86" s="8"/>
      <c r="L86" s="34"/>
    </row>
    <row r="87" spans="1:12" x14ac:dyDescent="0.3">
      <c r="A87" s="8"/>
      <c r="L87" s="34"/>
    </row>
    <row r="88" spans="1:12" x14ac:dyDescent="0.3">
      <c r="A88" s="8"/>
      <c r="L88" s="34"/>
    </row>
    <row r="89" spans="1:12" x14ac:dyDescent="0.3">
      <c r="A89" s="8"/>
      <c r="L89" s="34"/>
    </row>
    <row r="90" spans="1:12" x14ac:dyDescent="0.3">
      <c r="A90" s="8"/>
      <c r="L90" s="34"/>
    </row>
    <row r="91" spans="1:12" x14ac:dyDescent="0.3">
      <c r="A91" s="8"/>
      <c r="L91" s="34"/>
    </row>
    <row r="92" spans="1:12" x14ac:dyDescent="0.3">
      <c r="A92" s="8"/>
      <c r="L92" s="34"/>
    </row>
    <row r="93" spans="1:12" x14ac:dyDescent="0.3">
      <c r="A93" s="8"/>
      <c r="L93" s="34"/>
    </row>
    <row r="94" spans="1:12" x14ac:dyDescent="0.3">
      <c r="A94" s="8"/>
      <c r="L94" s="34"/>
    </row>
    <row r="95" spans="1:12" x14ac:dyDescent="0.3">
      <c r="A95" s="8"/>
      <c r="L95" s="34"/>
    </row>
    <row r="96" spans="1:12" x14ac:dyDescent="0.3">
      <c r="A96" s="11"/>
      <c r="L96" s="34"/>
    </row>
    <row r="97" spans="1:12" x14ac:dyDescent="0.3">
      <c r="A97" s="8"/>
      <c r="L97" s="34"/>
    </row>
    <row r="98" spans="1:12" x14ac:dyDescent="0.3">
      <c r="A98" s="8"/>
      <c r="L98" s="34"/>
    </row>
    <row r="99" spans="1:12" x14ac:dyDescent="0.3">
      <c r="A99" s="8"/>
      <c r="L99" s="34"/>
    </row>
    <row r="100" spans="1:12" x14ac:dyDescent="0.3">
      <c r="A100" s="8"/>
      <c r="L100" s="34"/>
    </row>
    <row r="101" spans="1:12" x14ac:dyDescent="0.3">
      <c r="A101" s="8"/>
      <c r="L101" s="34"/>
    </row>
    <row r="102" spans="1:12" x14ac:dyDescent="0.3">
      <c r="A102" s="8"/>
      <c r="L102" s="34"/>
    </row>
    <row r="103" spans="1:12" x14ac:dyDescent="0.3">
      <c r="A103" s="8"/>
      <c r="L103" s="34"/>
    </row>
    <row r="104" spans="1:12" x14ac:dyDescent="0.3">
      <c r="A104" s="8"/>
      <c r="L104" s="34"/>
    </row>
    <row r="105" spans="1:12" x14ac:dyDescent="0.3">
      <c r="A105" s="8"/>
      <c r="L105" s="34"/>
    </row>
    <row r="106" spans="1:12" x14ac:dyDescent="0.3">
      <c r="A106" s="8"/>
      <c r="L106" s="34"/>
    </row>
    <row r="107" spans="1:12" x14ac:dyDescent="0.3">
      <c r="A107" s="11"/>
      <c r="L107" s="34"/>
    </row>
    <row r="108" spans="1:12" x14ac:dyDescent="0.3">
      <c r="A108" s="8"/>
      <c r="L108" s="34"/>
    </row>
    <row r="109" spans="1:12" x14ac:dyDescent="0.3">
      <c r="A109" s="8"/>
      <c r="L109" s="34"/>
    </row>
    <row r="110" spans="1:12" x14ac:dyDescent="0.3">
      <c r="A110" s="8"/>
      <c r="L110" s="34"/>
    </row>
    <row r="111" spans="1:12" x14ac:dyDescent="0.3">
      <c r="A111" s="8"/>
      <c r="L111" s="34"/>
    </row>
    <row r="112" spans="1:12" x14ac:dyDescent="0.3">
      <c r="A112" s="8"/>
      <c r="L112" s="34"/>
    </row>
    <row r="113" spans="1:12" x14ac:dyDescent="0.3">
      <c r="A113" s="8"/>
      <c r="L113" s="34"/>
    </row>
    <row r="114" spans="1:12" x14ac:dyDescent="0.3">
      <c r="A114" s="8"/>
      <c r="L114" s="34"/>
    </row>
    <row r="115" spans="1:12" x14ac:dyDescent="0.3">
      <c r="A115" s="8"/>
      <c r="L115" s="34"/>
    </row>
    <row r="116" spans="1:12" x14ac:dyDescent="0.3">
      <c r="A116" s="8"/>
      <c r="L116" s="34"/>
    </row>
    <row r="117" spans="1:12" x14ac:dyDescent="0.3">
      <c r="A117" s="8"/>
      <c r="L117" s="34"/>
    </row>
    <row r="118" spans="1:12" x14ac:dyDescent="0.3">
      <c r="A118" s="8"/>
      <c r="L118" s="34"/>
    </row>
    <row r="119" spans="1:12" x14ac:dyDescent="0.3">
      <c r="A119" s="8"/>
      <c r="L119" s="34"/>
    </row>
    <row r="120" spans="1:12" x14ac:dyDescent="0.3">
      <c r="A120" s="8"/>
      <c r="L120" s="34"/>
    </row>
    <row r="121" spans="1:12" x14ac:dyDescent="0.3">
      <c r="A121" s="8"/>
      <c r="L121" s="34"/>
    </row>
    <row r="122" spans="1:12" x14ac:dyDescent="0.3">
      <c r="A122" s="8"/>
      <c r="L122" s="34"/>
    </row>
    <row r="123" spans="1:12" x14ac:dyDescent="0.3">
      <c r="A123" s="8"/>
      <c r="L123" s="34"/>
    </row>
    <row r="124" spans="1:12" x14ac:dyDescent="0.3">
      <c r="A124" s="8"/>
      <c r="L124" s="34"/>
    </row>
    <row r="125" spans="1:12" x14ac:dyDescent="0.3">
      <c r="A125" s="8"/>
      <c r="L125" s="34"/>
    </row>
    <row r="126" spans="1:12" x14ac:dyDescent="0.3">
      <c r="A126" s="8"/>
      <c r="L126" s="34"/>
    </row>
    <row r="127" spans="1:12" x14ac:dyDescent="0.3">
      <c r="A127" s="8"/>
      <c r="L127" s="34"/>
    </row>
    <row r="128" spans="1:12" x14ac:dyDescent="0.3">
      <c r="A128" s="8"/>
      <c r="L128" s="34"/>
    </row>
    <row r="129" spans="1:12" x14ac:dyDescent="0.3">
      <c r="A129" s="8"/>
      <c r="L129" s="34"/>
    </row>
    <row r="130" spans="1:12" x14ac:dyDescent="0.3">
      <c r="A130" s="8"/>
      <c r="L130" s="34"/>
    </row>
    <row r="131" spans="1:12" x14ac:dyDescent="0.3">
      <c r="A131" s="8"/>
      <c r="L131" s="34"/>
    </row>
    <row r="132" spans="1:12" x14ac:dyDescent="0.3">
      <c r="A132" s="8"/>
      <c r="L132" s="34"/>
    </row>
    <row r="133" spans="1:12" x14ac:dyDescent="0.3">
      <c r="A133" s="8"/>
      <c r="L133" s="34"/>
    </row>
    <row r="134" spans="1:12" x14ac:dyDescent="0.3">
      <c r="A134" s="8"/>
      <c r="L134" s="34"/>
    </row>
    <row r="135" spans="1:12" x14ac:dyDescent="0.3">
      <c r="A135" s="8"/>
      <c r="L135" s="34"/>
    </row>
    <row r="136" spans="1:12" x14ac:dyDescent="0.3">
      <c r="A136" s="8"/>
      <c r="L136" s="34"/>
    </row>
    <row r="137" spans="1:12" x14ac:dyDescent="0.3">
      <c r="A137" s="8"/>
      <c r="L137" s="34"/>
    </row>
    <row r="138" spans="1:12" x14ac:dyDescent="0.3">
      <c r="A138" s="8"/>
      <c r="L138" s="34"/>
    </row>
    <row r="139" spans="1:12" x14ac:dyDescent="0.3">
      <c r="A139" s="8"/>
      <c r="L139" s="34"/>
    </row>
    <row r="140" spans="1:12" x14ac:dyDescent="0.3">
      <c r="A140" s="8"/>
      <c r="L140" s="34"/>
    </row>
    <row r="141" spans="1:12" x14ac:dyDescent="0.3">
      <c r="A141" s="8"/>
      <c r="L141" s="34"/>
    </row>
    <row r="142" spans="1:12" x14ac:dyDescent="0.3">
      <c r="A142" s="8"/>
      <c r="L142" s="34"/>
    </row>
    <row r="143" spans="1:12" x14ac:dyDescent="0.3">
      <c r="A143" s="8"/>
      <c r="L143" s="34"/>
    </row>
    <row r="144" spans="1:12" x14ac:dyDescent="0.3">
      <c r="A144" s="8"/>
      <c r="L144" s="34"/>
    </row>
    <row r="145" spans="1:12" x14ac:dyDescent="0.3">
      <c r="A145" s="8"/>
      <c r="L145" s="34"/>
    </row>
    <row r="146" spans="1:12" x14ac:dyDescent="0.3">
      <c r="A146" s="8"/>
      <c r="L146" s="34"/>
    </row>
    <row r="147" spans="1:12" x14ac:dyDescent="0.3">
      <c r="A147" s="8"/>
      <c r="L147" s="34"/>
    </row>
    <row r="148" spans="1:12" x14ac:dyDescent="0.3">
      <c r="A148" s="8"/>
      <c r="L148" s="34"/>
    </row>
    <row r="149" spans="1:12" x14ac:dyDescent="0.3">
      <c r="A149" s="8"/>
      <c r="L149" s="34"/>
    </row>
    <row r="150" spans="1:12" x14ac:dyDescent="0.3">
      <c r="A150" s="8"/>
      <c r="L150" s="34"/>
    </row>
    <row r="151" spans="1:12" x14ac:dyDescent="0.3">
      <c r="A151" s="8"/>
      <c r="L151" s="34"/>
    </row>
    <row r="152" spans="1:12" x14ac:dyDescent="0.3">
      <c r="A152" s="8"/>
      <c r="L152" s="34"/>
    </row>
    <row r="153" spans="1:12" x14ac:dyDescent="0.3">
      <c r="A153" s="8"/>
      <c r="L153" s="34"/>
    </row>
    <row r="154" spans="1:12" x14ac:dyDescent="0.3">
      <c r="A154" s="8"/>
      <c r="L154" s="34"/>
    </row>
    <row r="155" spans="1:12" x14ac:dyDescent="0.3">
      <c r="A155" s="8"/>
      <c r="L155" s="34"/>
    </row>
    <row r="156" spans="1:12" x14ac:dyDescent="0.3">
      <c r="A156" s="8"/>
      <c r="L156" s="34"/>
    </row>
    <row r="157" spans="1:12" x14ac:dyDescent="0.3">
      <c r="A157" s="8"/>
      <c r="L157" s="34"/>
    </row>
    <row r="158" spans="1:12" x14ac:dyDescent="0.3">
      <c r="A158" s="8"/>
      <c r="L158" s="34"/>
    </row>
    <row r="159" spans="1:12" x14ac:dyDescent="0.3">
      <c r="A159" s="8"/>
      <c r="L159" s="34"/>
    </row>
    <row r="160" spans="1:12" x14ac:dyDescent="0.3">
      <c r="A160" s="8"/>
      <c r="L160" s="34"/>
    </row>
    <row r="161" spans="1:12" x14ac:dyDescent="0.3">
      <c r="A161" s="8"/>
      <c r="L161" s="34"/>
    </row>
    <row r="162" spans="1:12" x14ac:dyDescent="0.3">
      <c r="A162" s="8"/>
      <c r="L162" s="34"/>
    </row>
    <row r="163" spans="1:12" x14ac:dyDescent="0.3">
      <c r="A163" s="8"/>
      <c r="L163" s="34"/>
    </row>
    <row r="164" spans="1:12" x14ac:dyDescent="0.3">
      <c r="A164" s="8"/>
      <c r="L164" s="34"/>
    </row>
    <row r="165" spans="1:12" x14ac:dyDescent="0.3">
      <c r="A165" s="8"/>
      <c r="L165" s="34"/>
    </row>
    <row r="166" spans="1:12" x14ac:dyDescent="0.3">
      <c r="A166" s="8"/>
      <c r="L166" s="34"/>
    </row>
    <row r="167" spans="1:12" x14ac:dyDescent="0.3">
      <c r="A167" s="8"/>
      <c r="L167" s="34"/>
    </row>
    <row r="168" spans="1:12" x14ac:dyDescent="0.3">
      <c r="A168" s="8"/>
      <c r="L168" s="34"/>
    </row>
    <row r="169" spans="1:12" x14ac:dyDescent="0.3">
      <c r="A169" s="8"/>
      <c r="L169" s="34"/>
    </row>
    <row r="170" spans="1:12" x14ac:dyDescent="0.3">
      <c r="A170" s="8"/>
      <c r="L170" s="34"/>
    </row>
    <row r="171" spans="1:12" x14ac:dyDescent="0.3">
      <c r="A171" s="8"/>
      <c r="L171" s="34"/>
    </row>
    <row r="172" spans="1:12" x14ac:dyDescent="0.3">
      <c r="A172" s="8"/>
      <c r="L172" s="34"/>
    </row>
    <row r="173" spans="1:12" x14ac:dyDescent="0.3">
      <c r="A173" s="8"/>
      <c r="L173" s="34"/>
    </row>
    <row r="174" spans="1:12" x14ac:dyDescent="0.3">
      <c r="A174" s="8"/>
      <c r="L174" s="34"/>
    </row>
    <row r="175" spans="1:12" x14ac:dyDescent="0.3">
      <c r="A175" s="8"/>
      <c r="L175" s="34"/>
    </row>
    <row r="176" spans="1:12" x14ac:dyDescent="0.3">
      <c r="A176" s="8"/>
      <c r="L176" s="34"/>
    </row>
    <row r="177" spans="1:12" x14ac:dyDescent="0.3">
      <c r="A177" s="8"/>
      <c r="L177" s="34"/>
    </row>
    <row r="178" spans="1:12" x14ac:dyDescent="0.3">
      <c r="A178" s="8"/>
      <c r="L178" s="34"/>
    </row>
    <row r="179" spans="1:12" x14ac:dyDescent="0.3">
      <c r="A179" s="8"/>
      <c r="L179" s="34"/>
    </row>
    <row r="180" spans="1:12" x14ac:dyDescent="0.3">
      <c r="A180" s="8"/>
      <c r="L180" s="34"/>
    </row>
    <row r="181" spans="1:12" x14ac:dyDescent="0.3">
      <c r="A181" s="8"/>
      <c r="L181" s="34"/>
    </row>
    <row r="182" spans="1:12" x14ac:dyDescent="0.3">
      <c r="A182" s="8"/>
      <c r="L182" s="34"/>
    </row>
    <row r="183" spans="1:12" x14ac:dyDescent="0.3">
      <c r="A183" s="8"/>
      <c r="L183" s="34"/>
    </row>
    <row r="184" spans="1:12" x14ac:dyDescent="0.3">
      <c r="A184" s="8"/>
      <c r="L184" s="34"/>
    </row>
    <row r="185" spans="1:12" x14ac:dyDescent="0.3">
      <c r="A185" s="8"/>
      <c r="L185" s="34"/>
    </row>
    <row r="186" spans="1:12" x14ac:dyDescent="0.3">
      <c r="A186" s="8"/>
      <c r="L186" s="34"/>
    </row>
    <row r="187" spans="1:12" x14ac:dyDescent="0.3">
      <c r="A187" s="8"/>
      <c r="L187" s="34"/>
    </row>
    <row r="188" spans="1:12" x14ac:dyDescent="0.3">
      <c r="A188" s="8"/>
      <c r="L188" s="34"/>
    </row>
    <row r="189" spans="1:12" x14ac:dyDescent="0.3">
      <c r="A189" s="8"/>
      <c r="L189" s="34"/>
    </row>
    <row r="190" spans="1:12" x14ac:dyDescent="0.3">
      <c r="A190" s="8"/>
      <c r="L190" s="34"/>
    </row>
    <row r="191" spans="1:12" x14ac:dyDescent="0.3">
      <c r="A191" s="8"/>
      <c r="L191" s="34"/>
    </row>
    <row r="192" spans="1:12" x14ac:dyDescent="0.3">
      <c r="A192" s="8"/>
      <c r="L192" s="34"/>
    </row>
    <row r="193" spans="1:12" x14ac:dyDescent="0.3">
      <c r="A193" s="8"/>
      <c r="L193" s="34"/>
    </row>
    <row r="194" spans="1:12" x14ac:dyDescent="0.3">
      <c r="A194" s="8"/>
      <c r="L194" s="34"/>
    </row>
    <row r="195" spans="1:12" x14ac:dyDescent="0.3">
      <c r="A195" s="8"/>
      <c r="L195" s="34"/>
    </row>
    <row r="196" spans="1:12" x14ac:dyDescent="0.3">
      <c r="A196" s="8"/>
      <c r="L196" s="34"/>
    </row>
    <row r="197" spans="1:12" x14ac:dyDescent="0.3">
      <c r="A197" s="8"/>
      <c r="L197" s="34"/>
    </row>
    <row r="198" spans="1:12" x14ac:dyDescent="0.3">
      <c r="A198" s="8"/>
      <c r="L198" s="34"/>
    </row>
    <row r="199" spans="1:12" x14ac:dyDescent="0.3">
      <c r="A199" s="8"/>
      <c r="L199" s="34"/>
    </row>
    <row r="200" spans="1:12" x14ac:dyDescent="0.3">
      <c r="A200" s="8"/>
      <c r="L200" s="34"/>
    </row>
    <row r="201" spans="1:12" x14ac:dyDescent="0.3">
      <c r="A201" s="8"/>
      <c r="L201" s="34"/>
    </row>
    <row r="202" spans="1:12" x14ac:dyDescent="0.3">
      <c r="A202" s="8"/>
      <c r="L202" s="34"/>
    </row>
    <row r="203" spans="1:12" x14ac:dyDescent="0.3">
      <c r="A203" s="8"/>
      <c r="L203" s="34"/>
    </row>
    <row r="204" spans="1:12" x14ac:dyDescent="0.3">
      <c r="A204" s="8"/>
      <c r="L204" s="34"/>
    </row>
    <row r="205" spans="1:12" x14ac:dyDescent="0.3">
      <c r="A205" s="8"/>
      <c r="L205" s="34"/>
    </row>
    <row r="206" spans="1:12" x14ac:dyDescent="0.3">
      <c r="A206" s="8"/>
      <c r="L206" s="34"/>
    </row>
    <row r="207" spans="1:12" x14ac:dyDescent="0.3">
      <c r="A207" s="8"/>
      <c r="L207" s="34"/>
    </row>
    <row r="208" spans="1:12" x14ac:dyDescent="0.3">
      <c r="A208" s="8"/>
      <c r="L208" s="34"/>
    </row>
    <row r="209" spans="1:12" x14ac:dyDescent="0.3">
      <c r="A209" s="8"/>
      <c r="L209" s="34"/>
    </row>
    <row r="210" spans="1:12" x14ac:dyDescent="0.3">
      <c r="A210" s="8"/>
      <c r="L210" s="34"/>
    </row>
    <row r="211" spans="1:12" x14ac:dyDescent="0.3">
      <c r="A211" s="8"/>
      <c r="L211" s="34"/>
    </row>
    <row r="212" spans="1:12" x14ac:dyDescent="0.3">
      <c r="A212" s="8"/>
      <c r="L212" s="34"/>
    </row>
    <row r="213" spans="1:12" x14ac:dyDescent="0.3">
      <c r="A213" s="8"/>
      <c r="L213" s="34"/>
    </row>
    <row r="214" spans="1:12" x14ac:dyDescent="0.3">
      <c r="A214" s="8"/>
      <c r="L214" s="34"/>
    </row>
    <row r="215" spans="1:12" x14ac:dyDescent="0.3">
      <c r="A215" s="8"/>
      <c r="L215" s="34"/>
    </row>
    <row r="216" spans="1:12" x14ac:dyDescent="0.3">
      <c r="A216" s="8"/>
      <c r="L216" s="34"/>
    </row>
    <row r="217" spans="1:12" x14ac:dyDescent="0.3">
      <c r="A217" s="8"/>
      <c r="L217" s="34"/>
    </row>
    <row r="218" spans="1:12" x14ac:dyDescent="0.3">
      <c r="A218" s="8"/>
      <c r="L218" s="34"/>
    </row>
    <row r="219" spans="1:12" x14ac:dyDescent="0.3">
      <c r="A219" s="8"/>
      <c r="L219" s="34"/>
    </row>
    <row r="220" spans="1:12" x14ac:dyDescent="0.3">
      <c r="A220" s="8"/>
      <c r="L220" s="34"/>
    </row>
    <row r="221" spans="1:12" x14ac:dyDescent="0.3">
      <c r="A221" s="8"/>
      <c r="L221" s="34"/>
    </row>
    <row r="222" spans="1:12" x14ac:dyDescent="0.3">
      <c r="A222" s="8"/>
      <c r="L222" s="34"/>
    </row>
    <row r="223" spans="1:12" x14ac:dyDescent="0.3">
      <c r="A223" s="8"/>
      <c r="L223" s="34"/>
    </row>
    <row r="224" spans="1:12" x14ac:dyDescent="0.3">
      <c r="A224" s="8"/>
      <c r="L224" s="34"/>
    </row>
    <row r="225" spans="1:12" x14ac:dyDescent="0.3">
      <c r="A225" s="8"/>
      <c r="L225" s="34"/>
    </row>
    <row r="226" spans="1:12" x14ac:dyDescent="0.3">
      <c r="A226" s="8"/>
      <c r="L226" s="34"/>
    </row>
    <row r="227" spans="1:12" x14ac:dyDescent="0.3">
      <c r="A227" s="8"/>
      <c r="L227" s="34"/>
    </row>
    <row r="228" spans="1:12" x14ac:dyDescent="0.3">
      <c r="A228" s="8"/>
      <c r="L228" s="34"/>
    </row>
    <row r="229" spans="1:12" x14ac:dyDescent="0.3">
      <c r="A229" s="8"/>
      <c r="L229" s="34"/>
    </row>
    <row r="230" spans="1:12" x14ac:dyDescent="0.3">
      <c r="A230" s="8"/>
      <c r="L230" s="34"/>
    </row>
    <row r="231" spans="1:12" x14ac:dyDescent="0.3">
      <c r="A231" s="8"/>
      <c r="L231" s="34"/>
    </row>
    <row r="232" spans="1:12" x14ac:dyDescent="0.3">
      <c r="A232" s="8"/>
      <c r="L232" s="34"/>
    </row>
    <row r="233" spans="1:12" x14ac:dyDescent="0.3">
      <c r="A233" s="8"/>
      <c r="L233" s="34"/>
    </row>
    <row r="234" spans="1:12" x14ac:dyDescent="0.3">
      <c r="A234" s="8"/>
      <c r="L234" s="34"/>
    </row>
    <row r="235" spans="1:12" x14ac:dyDescent="0.3">
      <c r="A235" s="8"/>
      <c r="L235" s="34"/>
    </row>
    <row r="236" spans="1:12" x14ac:dyDescent="0.3">
      <c r="A236" s="8"/>
      <c r="L236" s="34"/>
    </row>
    <row r="237" spans="1:12" x14ac:dyDescent="0.3">
      <c r="A237" s="8"/>
      <c r="L237" s="34"/>
    </row>
    <row r="238" spans="1:12" x14ac:dyDescent="0.3">
      <c r="A238" s="8"/>
      <c r="L238" s="34"/>
    </row>
    <row r="239" spans="1:12" x14ac:dyDescent="0.3">
      <c r="A239" s="8"/>
      <c r="L239" s="34"/>
    </row>
    <row r="240" spans="1:12" x14ac:dyDescent="0.3">
      <c r="A240" s="8"/>
      <c r="L240" s="34"/>
    </row>
    <row r="241" spans="1:12" x14ac:dyDescent="0.3">
      <c r="A241" s="8"/>
      <c r="L241" s="34"/>
    </row>
    <row r="242" spans="1:12" x14ac:dyDescent="0.3">
      <c r="A242" s="8"/>
      <c r="L242" s="34"/>
    </row>
    <row r="243" spans="1:12" x14ac:dyDescent="0.3">
      <c r="A243" s="8"/>
      <c r="L243" s="34"/>
    </row>
    <row r="244" spans="1:12" x14ac:dyDescent="0.3">
      <c r="A244" s="8"/>
      <c r="L244" s="34"/>
    </row>
    <row r="245" spans="1:12" x14ac:dyDescent="0.3">
      <c r="A245" s="8"/>
      <c r="L245" s="34"/>
    </row>
    <row r="246" spans="1:12" x14ac:dyDescent="0.3">
      <c r="A246" s="8"/>
      <c r="L246" s="34"/>
    </row>
    <row r="247" spans="1:12" x14ac:dyDescent="0.3">
      <c r="A247" s="8"/>
      <c r="L247" s="34"/>
    </row>
    <row r="248" spans="1:12" x14ac:dyDescent="0.3">
      <c r="A248" s="8"/>
      <c r="L248" s="34"/>
    </row>
    <row r="249" spans="1:12" x14ac:dyDescent="0.3">
      <c r="A249" s="8"/>
      <c r="L249" s="34"/>
    </row>
    <row r="250" spans="1:12" x14ac:dyDescent="0.3">
      <c r="A250" s="8"/>
      <c r="L250" s="34"/>
    </row>
    <row r="251" spans="1:12" x14ac:dyDescent="0.3">
      <c r="A251" s="8"/>
      <c r="L251" s="34"/>
    </row>
    <row r="252" spans="1:12" x14ac:dyDescent="0.3">
      <c r="A252" s="8"/>
      <c r="L252" s="34"/>
    </row>
    <row r="253" spans="1:12" x14ac:dyDescent="0.3">
      <c r="A253" s="8"/>
      <c r="L253" s="34"/>
    </row>
    <row r="254" spans="1:12" x14ac:dyDescent="0.3">
      <c r="A254" s="8"/>
      <c r="L254" s="34"/>
    </row>
    <row r="255" spans="1:12" x14ac:dyDescent="0.3">
      <c r="A255" s="8"/>
      <c r="L255" s="34"/>
    </row>
    <row r="256" spans="1:12" x14ac:dyDescent="0.3">
      <c r="A256" s="8"/>
      <c r="L256" s="34"/>
    </row>
    <row r="257" spans="1:12" x14ac:dyDescent="0.3">
      <c r="A257" s="8"/>
      <c r="L257" s="34"/>
    </row>
    <row r="258" spans="1:12" x14ac:dyDescent="0.3">
      <c r="A258" s="8"/>
      <c r="L258" s="34"/>
    </row>
    <row r="259" spans="1:12" x14ac:dyDescent="0.3">
      <c r="A259" s="8"/>
      <c r="L259" s="34"/>
    </row>
    <row r="260" spans="1:12" x14ac:dyDescent="0.3">
      <c r="A260" s="8"/>
      <c r="L260" s="34"/>
    </row>
    <row r="261" spans="1:12" x14ac:dyDescent="0.3">
      <c r="A261" s="8"/>
      <c r="L261" s="34"/>
    </row>
    <row r="262" spans="1:12" x14ac:dyDescent="0.3">
      <c r="A262" s="8"/>
      <c r="L262" s="34"/>
    </row>
    <row r="263" spans="1:12" x14ac:dyDescent="0.3">
      <c r="A263" s="8"/>
      <c r="L263" s="34"/>
    </row>
    <row r="264" spans="1:12" x14ac:dyDescent="0.3">
      <c r="A264" s="8"/>
      <c r="L264" s="34"/>
    </row>
    <row r="265" spans="1:12" x14ac:dyDescent="0.3">
      <c r="A265" s="8"/>
      <c r="L265" s="34"/>
    </row>
    <row r="266" spans="1:12" x14ac:dyDescent="0.3">
      <c r="A266" s="8"/>
      <c r="L266" s="34"/>
    </row>
    <row r="267" spans="1:12" x14ac:dyDescent="0.3">
      <c r="A267" s="8"/>
      <c r="L267" s="34"/>
    </row>
    <row r="268" spans="1:12" x14ac:dyDescent="0.3">
      <c r="A268" s="8"/>
      <c r="L268" s="34"/>
    </row>
    <row r="269" spans="1:12" x14ac:dyDescent="0.3">
      <c r="A269" s="8"/>
      <c r="L269" s="34"/>
    </row>
    <row r="270" spans="1:12" x14ac:dyDescent="0.3">
      <c r="A270" s="8"/>
      <c r="L270" s="34"/>
    </row>
    <row r="271" spans="1:12" x14ac:dyDescent="0.3">
      <c r="A271" s="8"/>
      <c r="L271" s="34"/>
    </row>
    <row r="272" spans="1:12" x14ac:dyDescent="0.3">
      <c r="A272" s="8"/>
      <c r="L272" s="34"/>
    </row>
    <row r="273" spans="1:12" x14ac:dyDescent="0.3">
      <c r="A273" s="8"/>
      <c r="L273" s="34"/>
    </row>
    <row r="274" spans="1:12" x14ac:dyDescent="0.3">
      <c r="A274" s="8"/>
      <c r="L274" s="34"/>
    </row>
    <row r="275" spans="1:12" x14ac:dyDescent="0.3">
      <c r="A275" s="8"/>
      <c r="L275" s="34"/>
    </row>
    <row r="276" spans="1:12" x14ac:dyDescent="0.3">
      <c r="A276" s="8"/>
      <c r="L276" s="34"/>
    </row>
    <row r="277" spans="1:12" x14ac:dyDescent="0.3">
      <c r="A277" s="8"/>
      <c r="L277" s="34"/>
    </row>
    <row r="278" spans="1:12" x14ac:dyDescent="0.3">
      <c r="A278" s="8"/>
      <c r="L278" s="34"/>
    </row>
    <row r="279" spans="1:12" x14ac:dyDescent="0.3">
      <c r="A279" s="8"/>
      <c r="L279" s="34"/>
    </row>
    <row r="280" spans="1:12" x14ac:dyDescent="0.3">
      <c r="A280" s="8"/>
      <c r="L280" s="34"/>
    </row>
    <row r="281" spans="1:12" x14ac:dyDescent="0.3">
      <c r="A281" s="8"/>
      <c r="L281" s="34"/>
    </row>
    <row r="282" spans="1:12" x14ac:dyDescent="0.3">
      <c r="A282" s="8"/>
      <c r="L282" s="34"/>
    </row>
    <row r="283" spans="1:12" x14ac:dyDescent="0.3">
      <c r="A283" s="8"/>
      <c r="L283" s="34"/>
    </row>
    <row r="284" spans="1:12" x14ac:dyDescent="0.3">
      <c r="A284" s="8"/>
      <c r="L284" s="34"/>
    </row>
    <row r="285" spans="1:12" x14ac:dyDescent="0.3">
      <c r="A285" s="8"/>
      <c r="L285" s="34"/>
    </row>
    <row r="286" spans="1:12" x14ac:dyDescent="0.3">
      <c r="A286" s="8"/>
      <c r="L286" s="34"/>
    </row>
    <row r="287" spans="1:12" x14ac:dyDescent="0.3">
      <c r="A287" s="8"/>
      <c r="L287" s="34"/>
    </row>
    <row r="288" spans="1:12" x14ac:dyDescent="0.3">
      <c r="A288" s="8"/>
      <c r="L288" s="34"/>
    </row>
    <row r="289" spans="1:12" x14ac:dyDescent="0.3">
      <c r="A289" s="8"/>
      <c r="L289" s="34"/>
    </row>
    <row r="290" spans="1:12" x14ac:dyDescent="0.3">
      <c r="A290" s="8"/>
      <c r="L290" s="34"/>
    </row>
    <row r="291" spans="1:12" x14ac:dyDescent="0.3">
      <c r="A291" s="8"/>
      <c r="L291" s="34"/>
    </row>
    <row r="292" spans="1:12" x14ac:dyDescent="0.3">
      <c r="A292" s="8"/>
      <c r="L292" s="34"/>
    </row>
    <row r="293" spans="1:12" x14ac:dyDescent="0.3">
      <c r="A293" s="8"/>
      <c r="L293" s="34"/>
    </row>
    <row r="294" spans="1:12" x14ac:dyDescent="0.3">
      <c r="A294" s="8"/>
      <c r="L294" s="34"/>
    </row>
    <row r="295" spans="1:12" x14ac:dyDescent="0.3">
      <c r="A295" s="8"/>
      <c r="L295" s="34"/>
    </row>
    <row r="296" spans="1:12" x14ac:dyDescent="0.3">
      <c r="A296" s="8"/>
      <c r="L296" s="34"/>
    </row>
    <row r="297" spans="1:12" x14ac:dyDescent="0.3">
      <c r="A297" s="8"/>
      <c r="L297" s="34"/>
    </row>
    <row r="298" spans="1:12" x14ac:dyDescent="0.3">
      <c r="A298" s="8"/>
      <c r="L298" s="34"/>
    </row>
    <row r="299" spans="1:12" x14ac:dyDescent="0.3">
      <c r="A299" s="8"/>
      <c r="L299" s="34"/>
    </row>
    <row r="300" spans="1:12" x14ac:dyDescent="0.3">
      <c r="A300" s="8"/>
      <c r="L300" s="34"/>
    </row>
    <row r="301" spans="1:12" x14ac:dyDescent="0.3">
      <c r="A301" s="8"/>
      <c r="L301" s="34"/>
    </row>
    <row r="302" spans="1:12" x14ac:dyDescent="0.3">
      <c r="A302" s="8"/>
      <c r="L302" s="34"/>
    </row>
    <row r="303" spans="1:12" x14ac:dyDescent="0.3">
      <c r="A303" s="8"/>
      <c r="L303" s="34"/>
    </row>
    <row r="304" spans="1:12" x14ac:dyDescent="0.3">
      <c r="A304" s="8"/>
      <c r="L304" s="34"/>
    </row>
    <row r="305" spans="1:12" x14ac:dyDescent="0.3">
      <c r="A305" s="8"/>
      <c r="L305" s="34"/>
    </row>
    <row r="306" spans="1:12" x14ac:dyDescent="0.3">
      <c r="A306" s="8"/>
      <c r="L306" s="34"/>
    </row>
    <row r="307" spans="1:12" x14ac:dyDescent="0.3">
      <c r="A307" s="8"/>
      <c r="L307" s="34"/>
    </row>
    <row r="308" spans="1:12" x14ac:dyDescent="0.3">
      <c r="A308" s="8"/>
      <c r="L308" s="34"/>
    </row>
    <row r="309" spans="1:12" x14ac:dyDescent="0.3">
      <c r="A309" s="8"/>
      <c r="L309" s="34"/>
    </row>
    <row r="310" spans="1:12" x14ac:dyDescent="0.3">
      <c r="A310" s="8"/>
      <c r="L310" s="34"/>
    </row>
    <row r="311" spans="1:12" x14ac:dyDescent="0.3">
      <c r="A311" s="8"/>
      <c r="L311" s="34"/>
    </row>
    <row r="312" spans="1:12" x14ac:dyDescent="0.3">
      <c r="A312" s="8"/>
      <c r="L312" s="34"/>
    </row>
    <row r="313" spans="1:12" x14ac:dyDescent="0.3">
      <c r="A313" s="8"/>
      <c r="L313" s="34"/>
    </row>
    <row r="314" spans="1:12" x14ac:dyDescent="0.3">
      <c r="A314" s="8"/>
      <c r="L314" s="34"/>
    </row>
    <row r="315" spans="1:12" x14ac:dyDescent="0.3">
      <c r="A315" s="8"/>
      <c r="L315" s="34"/>
    </row>
    <row r="316" spans="1:12" x14ac:dyDescent="0.3">
      <c r="A316" s="8"/>
      <c r="L316" s="34"/>
    </row>
    <row r="317" spans="1:12" x14ac:dyDescent="0.3">
      <c r="A317" s="8"/>
      <c r="L317" s="34"/>
    </row>
    <row r="318" spans="1:12" x14ac:dyDescent="0.3">
      <c r="A318" s="8"/>
      <c r="L318" s="34"/>
    </row>
    <row r="319" spans="1:12" x14ac:dyDescent="0.3">
      <c r="A319" s="8"/>
      <c r="L319" s="34"/>
    </row>
    <row r="320" spans="1:12" x14ac:dyDescent="0.3">
      <c r="A320" s="8"/>
      <c r="L320" s="34"/>
    </row>
    <row r="321" spans="1:12" x14ac:dyDescent="0.3">
      <c r="A321" s="8"/>
      <c r="L321" s="34"/>
    </row>
    <row r="322" spans="1:12" x14ac:dyDescent="0.3">
      <c r="A322" s="8"/>
      <c r="L322" s="34"/>
    </row>
    <row r="323" spans="1:12" x14ac:dyDescent="0.3">
      <c r="A323" s="8"/>
      <c r="L323" s="34"/>
    </row>
    <row r="324" spans="1:12" x14ac:dyDescent="0.3">
      <c r="A324" s="8"/>
      <c r="L324" s="34"/>
    </row>
    <row r="325" spans="1:12" x14ac:dyDescent="0.3">
      <c r="A325" s="8"/>
      <c r="L325" s="34"/>
    </row>
    <row r="326" spans="1:12" x14ac:dyDescent="0.3">
      <c r="A326" s="8"/>
      <c r="L326" s="34"/>
    </row>
    <row r="327" spans="1:12" x14ac:dyDescent="0.3">
      <c r="A327" s="8"/>
      <c r="L327" s="34"/>
    </row>
    <row r="328" spans="1:12" x14ac:dyDescent="0.3">
      <c r="A328" s="8"/>
      <c r="L328" s="34"/>
    </row>
    <row r="329" spans="1:12" x14ac:dyDescent="0.3">
      <c r="A329" s="8"/>
      <c r="L329" s="34"/>
    </row>
    <row r="330" spans="1:12" x14ac:dyDescent="0.3">
      <c r="A330" s="8"/>
      <c r="L330" s="34"/>
    </row>
    <row r="331" spans="1:12" x14ac:dyDescent="0.3">
      <c r="A331" s="8"/>
      <c r="L331" s="34"/>
    </row>
    <row r="332" spans="1:12" x14ac:dyDescent="0.3">
      <c r="A332" s="8"/>
      <c r="L332" s="34"/>
    </row>
    <row r="333" spans="1:12" x14ac:dyDescent="0.3">
      <c r="A333" s="8"/>
      <c r="L333" s="34"/>
    </row>
    <row r="334" spans="1:12" x14ac:dyDescent="0.3">
      <c r="A334" s="8"/>
      <c r="L334" s="34"/>
    </row>
    <row r="335" spans="1:12" x14ac:dyDescent="0.3">
      <c r="A335" s="8"/>
      <c r="L335" s="34"/>
    </row>
    <row r="336" spans="1:12" x14ac:dyDescent="0.3">
      <c r="A336" s="8"/>
      <c r="L336" s="34"/>
    </row>
    <row r="337" spans="1:13" x14ac:dyDescent="0.3">
      <c r="A337" s="8"/>
      <c r="L337" s="34"/>
    </row>
    <row r="338" spans="1:13" x14ac:dyDescent="0.3">
      <c r="A338" s="8"/>
      <c r="L338" s="34"/>
    </row>
    <row r="339" spans="1:13" x14ac:dyDescent="0.3">
      <c r="A339" s="8"/>
      <c r="L339" s="34"/>
    </row>
    <row r="340" spans="1:13" x14ac:dyDescent="0.3">
      <c r="A340" s="8"/>
      <c r="L340" s="34"/>
    </row>
    <row r="341" spans="1:13" x14ac:dyDescent="0.3">
      <c r="A341" s="8"/>
      <c r="L341" s="34"/>
    </row>
    <row r="342" spans="1:13" x14ac:dyDescent="0.3">
      <c r="A342" s="8"/>
      <c r="L342" s="34"/>
    </row>
    <row r="343" spans="1:13" x14ac:dyDescent="0.3">
      <c r="A343" s="8"/>
      <c r="L343" s="34"/>
    </row>
    <row r="344" spans="1:13" x14ac:dyDescent="0.3">
      <c r="A344" s="8"/>
      <c r="L344" s="34"/>
    </row>
    <row r="345" spans="1:13" x14ac:dyDescent="0.3">
      <c r="A345" s="8"/>
      <c r="L345" s="34"/>
    </row>
    <row r="346" spans="1:13" x14ac:dyDescent="0.3">
      <c r="A346" s="8"/>
      <c r="L346" s="34"/>
    </row>
    <row r="347" spans="1:13" x14ac:dyDescent="0.3">
      <c r="A347" s="8"/>
      <c r="L347" s="34"/>
    </row>
    <row r="348" spans="1:13" x14ac:dyDescent="0.3">
      <c r="A348" s="8"/>
      <c r="L348" s="35"/>
      <c r="M348" s="36"/>
    </row>
    <row r="349" spans="1:13" x14ac:dyDescent="0.3">
      <c r="A349" s="8"/>
    </row>
    <row r="350" spans="1:13" x14ac:dyDescent="0.3">
      <c r="A350" s="8"/>
    </row>
    <row r="351" spans="1:13" x14ac:dyDescent="0.3">
      <c r="A351" s="8"/>
    </row>
    <row r="352" spans="1:13" x14ac:dyDescent="0.3">
      <c r="A352" s="8"/>
    </row>
    <row r="353" spans="1:1" x14ac:dyDescent="0.3">
      <c r="A353" s="9"/>
    </row>
  </sheetData>
  <phoneticPr fontId="3" type="noConversion"/>
  <pageMargins left="0.7" right="0.7" top="0.75" bottom="0.75" header="0.3" footer="0.3"/>
  <legacy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4AF42-866A-44C3-9BA6-8BAE1B95C01E}">
  <sheetPr>
    <tabColor rgb="FFFFFF00"/>
  </sheetPr>
  <dimension ref="A2:AE353"/>
  <sheetViews>
    <sheetView topLeftCell="A34" workbookViewId="0">
      <selection activeCell="D52" sqref="D52:D58"/>
    </sheetView>
  </sheetViews>
  <sheetFormatPr defaultRowHeight="13.5" x14ac:dyDescent="0.3"/>
  <cols>
    <col min="1" max="1" width="21.46484375" customWidth="1"/>
    <col min="2" max="2" width="11.86328125" customWidth="1"/>
    <col min="3" max="3" width="9.73046875" customWidth="1"/>
    <col min="4" max="6" width="11.59765625" customWidth="1"/>
    <col min="7" max="7" width="12.73046875" customWidth="1"/>
    <col min="12" max="12" width="11.59765625" customWidth="1"/>
    <col min="16" max="16" width="11.59765625" customWidth="1"/>
    <col min="19" max="19" width="11.73046875" customWidth="1"/>
    <col min="20" max="20" width="12.265625" customWidth="1"/>
    <col min="21" max="21" width="13.1328125" customWidth="1"/>
  </cols>
  <sheetData>
    <row r="2" spans="1:22" x14ac:dyDescent="0.3">
      <c r="A2" s="8" t="s">
        <v>847</v>
      </c>
      <c r="S2" t="s">
        <v>838</v>
      </c>
    </row>
    <row r="3" spans="1:22" x14ac:dyDescent="0.3">
      <c r="A3" s="8"/>
      <c r="B3" t="s">
        <v>880</v>
      </c>
      <c r="C3" t="s">
        <v>919</v>
      </c>
      <c r="D3" t="s">
        <v>920</v>
      </c>
      <c r="E3" t="s">
        <v>1131</v>
      </c>
      <c r="F3" t="s">
        <v>1132</v>
      </c>
      <c r="G3" t="s">
        <v>921</v>
      </c>
      <c r="H3" t="s">
        <v>836</v>
      </c>
      <c r="I3" t="s">
        <v>849</v>
      </c>
      <c r="J3" t="s">
        <v>848</v>
      </c>
      <c r="S3" t="s">
        <v>835</v>
      </c>
      <c r="T3" t="s">
        <v>798</v>
      </c>
      <c r="U3" t="s">
        <v>833</v>
      </c>
      <c r="V3" t="s">
        <v>839</v>
      </c>
    </row>
    <row r="4" spans="1:22" hidden="1" x14ac:dyDescent="0.3">
      <c r="A4" s="8">
        <v>2017</v>
      </c>
      <c r="B4" s="57">
        <f>PV销量预计!$E$41/100</f>
        <v>169.74770000000001</v>
      </c>
      <c r="C4" s="57" t="e">
        <f>#REF!/100</f>
        <v>#REF!</v>
      </c>
      <c r="D4" s="57"/>
      <c r="E4" s="57"/>
      <c r="F4" s="57"/>
      <c r="G4" s="57">
        <v>9.8000000000000007</v>
      </c>
      <c r="H4" s="58" t="e">
        <f>SUM(B4:G4)</f>
        <v>#REF!</v>
      </c>
      <c r="I4" s="58" t="e">
        <f>SUM(B4:D4)</f>
        <v>#REF!</v>
      </c>
      <c r="J4" s="14">
        <f>D4/(B4+D4)</f>
        <v>0</v>
      </c>
      <c r="K4" s="14"/>
      <c r="S4" s="53">
        <v>0.04</v>
      </c>
      <c r="T4" s="53">
        <v>0.06</v>
      </c>
      <c r="U4" s="53">
        <v>0.125</v>
      </c>
      <c r="V4" s="52" t="e">
        <f>((H4+O5)-H5)/H4</f>
        <v>#REF!</v>
      </c>
    </row>
    <row r="5" spans="1:22" hidden="1" x14ac:dyDescent="0.3">
      <c r="A5" s="8">
        <v>2018</v>
      </c>
      <c r="B5" s="57">
        <f>PV销量预计!$E$42/100</f>
        <v>189.05419999999998</v>
      </c>
      <c r="C5" s="57" t="e">
        <f>#REF!/100</f>
        <v>#REF!</v>
      </c>
      <c r="D5" s="57"/>
      <c r="E5" s="57"/>
      <c r="F5" s="57"/>
      <c r="G5" s="57">
        <f>G4*(1-U$4)+N5</f>
        <v>8.5750000000000011</v>
      </c>
      <c r="H5">
        <v>231</v>
      </c>
      <c r="I5" s="58" t="e">
        <f t="shared" ref="I5:I6" si="0">SUM(B5:D5)</f>
        <v>#REF!</v>
      </c>
      <c r="J5" s="14">
        <f t="shared" ref="J5:J6" si="1">D5/(B5+D5)</f>
        <v>0</v>
      </c>
      <c r="K5" s="14"/>
      <c r="L5" s="55"/>
      <c r="M5" s="51"/>
      <c r="N5" s="19"/>
      <c r="O5" s="19"/>
    </row>
    <row r="6" spans="1:22" hidden="1" x14ac:dyDescent="0.3">
      <c r="A6" s="8">
        <v>2019</v>
      </c>
      <c r="B6" s="57">
        <f>PV销量预计!$E$43/100</f>
        <v>224.90771980651999</v>
      </c>
      <c r="C6" s="57" t="e">
        <f>#REF!/100</f>
        <v>#REF!</v>
      </c>
      <c r="D6" s="57"/>
      <c r="E6" s="57"/>
      <c r="F6" s="57"/>
      <c r="G6" s="57">
        <f>G5*(1-U$4)+N6</f>
        <v>7.5031250000000007</v>
      </c>
      <c r="H6" s="19" t="e">
        <f>SUM(B6:G6)</f>
        <v>#REF!</v>
      </c>
      <c r="I6" s="58" t="e">
        <f t="shared" si="0"/>
        <v>#REF!</v>
      </c>
      <c r="J6" s="14">
        <f t="shared" si="1"/>
        <v>0</v>
      </c>
      <c r="K6" s="14"/>
      <c r="L6" s="55"/>
      <c r="M6" s="51"/>
      <c r="N6" s="51"/>
      <c r="O6" s="19"/>
      <c r="S6" t="s">
        <v>840</v>
      </c>
      <c r="U6" t="s">
        <v>841</v>
      </c>
      <c r="V6" s="9">
        <v>0.66559999999999997</v>
      </c>
    </row>
    <row r="7" spans="1:22" x14ac:dyDescent="0.3">
      <c r="A7" s="8">
        <v>2020</v>
      </c>
      <c r="B7" s="89">
        <f>PVKT_M!B7</f>
        <v>243.47643229281414</v>
      </c>
      <c r="C7" s="89">
        <f>PVKT_M!C7</f>
        <v>1.3888999999999998</v>
      </c>
      <c r="D7" s="89">
        <f>预测总结L!D24/1000000</f>
        <v>17.51819311231656</v>
      </c>
      <c r="E7" s="89">
        <f>预测总结L!D22/1000000</f>
        <v>0.78664900000000004</v>
      </c>
      <c r="F7" s="89">
        <f>预测总结L!D23/1000000</f>
        <v>1.565674</v>
      </c>
      <c r="G7" s="89">
        <f>(预测总结L!$D$25+预测总结L!$D$26)/1000000</f>
        <v>7.7388265952129629</v>
      </c>
      <c r="H7" s="19">
        <f>SUM(B7:G7)</f>
        <v>272.47467500034367</v>
      </c>
      <c r="I7" s="19">
        <f>B7+C7+D7</f>
        <v>262.38352540513068</v>
      </c>
      <c r="J7" s="14">
        <f>D7/(B7+D7+C7)</f>
        <v>6.6765598508015195E-2</v>
      </c>
      <c r="K7" s="14"/>
      <c r="L7" s="108"/>
      <c r="M7" s="108"/>
      <c r="N7" s="108"/>
      <c r="O7" s="89"/>
      <c r="U7" t="s">
        <v>842</v>
      </c>
      <c r="V7" s="9">
        <v>1.895</v>
      </c>
    </row>
    <row r="8" spans="1:22" x14ac:dyDescent="0.3">
      <c r="A8" s="8">
        <v>2025</v>
      </c>
      <c r="B8" s="89">
        <f>PVKT_M!B8</f>
        <v>325.20737334816681</v>
      </c>
      <c r="C8" s="89">
        <f>PVKT_M!C8</f>
        <v>1.3888999999999998</v>
      </c>
      <c r="D8" s="89">
        <f>预测总结L!E24/1000000</f>
        <v>21.001820662082459</v>
      </c>
      <c r="E8" s="89">
        <f>预测总结L!E22/1000000</f>
        <v>0.78664900000000004</v>
      </c>
      <c r="F8" s="89">
        <f>预测总结L!E23/1000000</f>
        <v>1.565674</v>
      </c>
      <c r="G8" s="89">
        <f>(预测总结L!$E$25+预测总结L!$E$26)/1000000</f>
        <v>8.1375777117904793</v>
      </c>
      <c r="H8" s="19">
        <f t="shared" ref="H8:H13" si="2">SUM(B8:G8)</f>
        <v>358.08799472203975</v>
      </c>
      <c r="I8" s="19">
        <f t="shared" ref="I8:I13" si="3">B8+C8+D8</f>
        <v>347.59809401024927</v>
      </c>
      <c r="J8" s="14">
        <f t="shared" ref="J8:J13" si="4">D8/(B8+D8+C8)</f>
        <v>6.0419838382264543E-2</v>
      </c>
      <c r="L8" s="34"/>
      <c r="U8" t="s">
        <v>843</v>
      </c>
      <c r="V8" s="9">
        <v>0.17699999999999999</v>
      </c>
    </row>
    <row r="9" spans="1:22" x14ac:dyDescent="0.3">
      <c r="A9" s="8">
        <v>2030</v>
      </c>
      <c r="B9" s="89">
        <f>PVKT_M!B9</f>
        <v>378.2727361658242</v>
      </c>
      <c r="C9" s="89">
        <f>PVKT_M!C9</f>
        <v>1.3888999999999998</v>
      </c>
      <c r="D9" s="89">
        <f>预测总结L!F24/1000000</f>
        <v>24.340012726726741</v>
      </c>
      <c r="E9" s="89">
        <f>预测总结L!F22/1000000</f>
        <v>0.78664900000000004</v>
      </c>
      <c r="F9" s="89">
        <f>预测总结L!F23/1000000</f>
        <v>1.565674</v>
      </c>
      <c r="G9" s="89">
        <f>(预测总结L!$F$25+预测总结L!$F$26)/1000000</f>
        <v>8.4971475893931849</v>
      </c>
      <c r="H9" s="19">
        <f t="shared" si="2"/>
        <v>414.85111948194412</v>
      </c>
      <c r="I9" s="19">
        <f t="shared" si="3"/>
        <v>404.00164889255092</v>
      </c>
      <c r="J9" s="14">
        <f t="shared" si="4"/>
        <v>6.0247310359865039E-2</v>
      </c>
      <c r="L9" s="34"/>
      <c r="U9" t="s">
        <v>844</v>
      </c>
      <c r="V9" s="9">
        <v>1.1479999999999999</v>
      </c>
    </row>
    <row r="10" spans="1:22" x14ac:dyDescent="0.3">
      <c r="A10" s="8">
        <v>2035</v>
      </c>
      <c r="B10" s="89">
        <f>PVKT_M!B10</f>
        <v>406.03235084255806</v>
      </c>
      <c r="C10" s="89">
        <f>PVKT_M!C10</f>
        <v>1.3888999999999998</v>
      </c>
      <c r="D10" s="89">
        <f>预测总结L!G24/1000000</f>
        <v>27.394680164443294</v>
      </c>
      <c r="E10" s="89">
        <f>预测总结L!G22/1000000</f>
        <v>0.78664900000000004</v>
      </c>
      <c r="F10" s="89">
        <f>预测总结L!G23/1000000</f>
        <v>1.565674</v>
      </c>
      <c r="G10" s="89">
        <f>(预测总结L!$G$25+预测总结L!$G$26)/1000000</f>
        <v>8.8113178866813318</v>
      </c>
      <c r="H10" s="19">
        <f t="shared" si="2"/>
        <v>445.97957189368265</v>
      </c>
      <c r="I10" s="19">
        <f t="shared" si="3"/>
        <v>434.81593100700132</v>
      </c>
      <c r="J10" s="14">
        <f t="shared" si="4"/>
        <v>6.3002935750305314E-2</v>
      </c>
      <c r="L10" s="34"/>
      <c r="U10" t="s">
        <v>845</v>
      </c>
      <c r="V10">
        <f>4.4-SUM(V6:V9)</f>
        <v>0.51440000000000019</v>
      </c>
    </row>
    <row r="11" spans="1:22" x14ac:dyDescent="0.3">
      <c r="A11" s="8">
        <v>2040</v>
      </c>
      <c r="B11" s="89">
        <f>PVKT_M!B11</f>
        <v>418.6411834546218</v>
      </c>
      <c r="C11" s="89">
        <f>PVKT_M!C11</f>
        <v>1.3888999999999998</v>
      </c>
      <c r="D11" s="89">
        <f>预测总结L!H24/1000000</f>
        <v>30.4637988747075</v>
      </c>
      <c r="E11" s="89">
        <f>预测总结L!H22/1000000</f>
        <v>0.78664900000000004</v>
      </c>
      <c r="F11" s="89">
        <f>预测总结L!H23/1000000</f>
        <v>1.565674</v>
      </c>
      <c r="G11" s="89">
        <f>(预测总结L!$H$25+预测总结L!$H$26)/1000000</f>
        <v>9.1138288108061598</v>
      </c>
      <c r="H11" s="19">
        <f t="shared" si="2"/>
        <v>461.96003414013546</v>
      </c>
      <c r="I11" s="19">
        <f t="shared" si="3"/>
        <v>450.49388232932927</v>
      </c>
      <c r="J11" s="14">
        <f t="shared" si="4"/>
        <v>6.7623113364361359E-2</v>
      </c>
      <c r="L11" s="34"/>
      <c r="U11" t="s">
        <v>846</v>
      </c>
      <c r="V11" s="9">
        <f>SUM(V6:V10)</f>
        <v>4.4000000000000004</v>
      </c>
    </row>
    <row r="12" spans="1:22" x14ac:dyDescent="0.3">
      <c r="A12" s="8">
        <v>2045</v>
      </c>
      <c r="B12" s="89">
        <f>PVKT_M!B12</f>
        <v>419.18599656193766</v>
      </c>
      <c r="C12" s="89">
        <f>PVKT_M!C12</f>
        <v>1.3888999999999998</v>
      </c>
      <c r="D12" s="89">
        <f>预测总结L!I24/1000000</f>
        <v>33.151839058533504</v>
      </c>
      <c r="E12" s="89">
        <f>预测总结L!I22/1000000</f>
        <v>0.78664900000000004</v>
      </c>
      <c r="F12" s="89">
        <f>预测总结L!I23/1000000</f>
        <v>1.565674</v>
      </c>
      <c r="G12" s="89">
        <f>(预测总结L!$I$25+预测总结L!$I$26)/1000000</f>
        <v>9.3725915012250471</v>
      </c>
      <c r="H12" s="19">
        <f t="shared" si="2"/>
        <v>465.45165012169616</v>
      </c>
      <c r="I12" s="19">
        <f t="shared" si="3"/>
        <v>453.72673562047112</v>
      </c>
      <c r="J12" s="14">
        <f t="shared" si="4"/>
        <v>7.3065650436486579E-2</v>
      </c>
      <c r="L12" s="34"/>
      <c r="M12">
        <v>1.3</v>
      </c>
    </row>
    <row r="13" spans="1:22" x14ac:dyDescent="0.3">
      <c r="A13" s="8">
        <v>2050</v>
      </c>
      <c r="B13" s="89">
        <f>PVKT_M!B13</f>
        <v>412.52259589258369</v>
      </c>
      <c r="C13" s="89">
        <f>PVKT_M!C13</f>
        <v>1.3888999999999998</v>
      </c>
      <c r="D13" s="89">
        <f>预测总结L!J24/1000000</f>
        <v>35.83719652592108</v>
      </c>
      <c r="E13" s="89">
        <f>预测总结L!J22/1000000</f>
        <v>0.78664900000000004</v>
      </c>
      <c r="F13" s="89">
        <f>预测总结L!J23/1000000</f>
        <v>1.565674</v>
      </c>
      <c r="G13" s="89">
        <f>(预测总结L!$J$25+预测总结L!$J$26)/1000000</f>
        <v>9.6230819924335265</v>
      </c>
      <c r="H13" s="19">
        <f t="shared" si="2"/>
        <v>461.72409741093827</v>
      </c>
      <c r="I13" s="19">
        <f t="shared" si="3"/>
        <v>449.74869241850473</v>
      </c>
      <c r="J13" s="14">
        <f t="shared" si="4"/>
        <v>7.9682714213593506E-2</v>
      </c>
      <c r="L13" s="34"/>
    </row>
    <row r="14" spans="1:22" x14ac:dyDescent="0.3">
      <c r="A14" s="8"/>
      <c r="J14" s="14"/>
      <c r="L14" s="34"/>
    </row>
    <row r="15" spans="1:22" x14ac:dyDescent="0.3">
      <c r="A15" s="8" t="s">
        <v>851</v>
      </c>
      <c r="B15" t="s">
        <v>835</v>
      </c>
      <c r="C15" t="s">
        <v>919</v>
      </c>
      <c r="D15" t="s">
        <v>798</v>
      </c>
      <c r="E15" t="s">
        <v>948</v>
      </c>
      <c r="F15" t="s">
        <v>949</v>
      </c>
      <c r="G15" t="s">
        <v>922</v>
      </c>
      <c r="I15" t="s">
        <v>835</v>
      </c>
      <c r="J15" t="s">
        <v>925</v>
      </c>
      <c r="K15" s="14" t="s">
        <v>798</v>
      </c>
      <c r="L15" s="14" t="s">
        <v>948</v>
      </c>
      <c r="M15" s="14" t="s">
        <v>949</v>
      </c>
      <c r="N15" t="s">
        <v>827</v>
      </c>
      <c r="O15" s="50" t="s">
        <v>872</v>
      </c>
      <c r="R15" s="19"/>
    </row>
    <row r="16" spans="1:22" x14ac:dyDescent="0.3">
      <c r="A16" s="8">
        <v>2020</v>
      </c>
      <c r="B16" s="86">
        <f>BAU!B16*(1-I16)</f>
        <v>11880</v>
      </c>
      <c r="C16" s="86">
        <f>BAU!C16*(1-J16)</f>
        <v>96442</v>
      </c>
      <c r="D16" s="85">
        <f>BAU!D16*(1-K16)</f>
        <v>32746</v>
      </c>
      <c r="E16" s="116">
        <f>BAU!E16*(1-L16)</f>
        <v>44479</v>
      </c>
      <c r="F16" s="85">
        <f>BAU!F16*(1-M16)</f>
        <v>114800</v>
      </c>
      <c r="G16" s="109">
        <f>BAU!G16*(1-N16)</f>
        <v>65000</v>
      </c>
      <c r="I16" s="86"/>
      <c r="J16" s="86"/>
      <c r="K16" s="87"/>
      <c r="L16" s="87"/>
      <c r="M16" s="87"/>
      <c r="N16" s="86"/>
      <c r="R16" s="19"/>
    </row>
    <row r="17" spans="1:31" x14ac:dyDescent="0.3">
      <c r="A17" s="8">
        <v>2025</v>
      </c>
      <c r="B17">
        <f>BAU!B17*(1-I17)</f>
        <v>11167.199999999999</v>
      </c>
      <c r="C17">
        <f>BAU!C17*(1-J17)</f>
        <v>90655.48</v>
      </c>
      <c r="D17">
        <f>BAU!D17*(1-K17)</f>
        <v>32746</v>
      </c>
      <c r="E17">
        <f>BAU!E17*(1-L17)</f>
        <v>44479</v>
      </c>
      <c r="F17">
        <f>BAU!F17*(1-M17)</f>
        <v>103320</v>
      </c>
      <c r="G17">
        <f>BAU!G17*(1-N17)</f>
        <v>65755.502999999997</v>
      </c>
      <c r="I17" s="88">
        <f>VKT_M!I17</f>
        <v>0.06</v>
      </c>
      <c r="J17" s="88">
        <f>VKT_M!J17</f>
        <v>0.06</v>
      </c>
      <c r="K17" s="88">
        <f>VKT_M!K17</f>
        <v>0</v>
      </c>
      <c r="L17" s="88">
        <f>VKT_M!L17</f>
        <v>0</v>
      </c>
      <c r="M17" s="88">
        <f>VKT_M!M17</f>
        <v>0.1</v>
      </c>
      <c r="N17" s="88">
        <f>VKT_M!N17</f>
        <v>0.1</v>
      </c>
      <c r="R17" s="19"/>
    </row>
    <row r="18" spans="1:31" x14ac:dyDescent="0.3">
      <c r="A18" s="8">
        <v>2030</v>
      </c>
      <c r="B18">
        <f>BAU!B18*(1-I18)</f>
        <v>10454.4</v>
      </c>
      <c r="C18">
        <f>BAU!C18*(1-J18)</f>
        <v>84868.96</v>
      </c>
      <c r="D18">
        <f>BAU!D18*(1-K18)</f>
        <v>31108.699999999997</v>
      </c>
      <c r="E18">
        <f>BAU!E18*(1-L18)</f>
        <v>44479</v>
      </c>
      <c r="F18">
        <f>BAU!F18*(1-M18)</f>
        <v>96432</v>
      </c>
      <c r="G18">
        <f>BAU!G18*(1-N18)</f>
        <v>66643.953599999993</v>
      </c>
      <c r="I18" s="88">
        <f>VKT_M!I18</f>
        <v>0.12</v>
      </c>
      <c r="J18" s="88">
        <f>VKT_M!J18</f>
        <v>0.12</v>
      </c>
      <c r="K18" s="88">
        <f>VKT_M!K18</f>
        <v>0.05</v>
      </c>
      <c r="L18" s="88">
        <f>VKT_M!L18</f>
        <v>0</v>
      </c>
      <c r="M18" s="88">
        <f>VKT_M!M18</f>
        <v>0.16</v>
      </c>
      <c r="N18" s="88">
        <f>VKT_M!N18</f>
        <v>0.16</v>
      </c>
      <c r="R18" s="19"/>
    </row>
    <row r="19" spans="1:31" x14ac:dyDescent="0.3">
      <c r="A19" s="8">
        <v>2035</v>
      </c>
      <c r="B19">
        <f>BAU!B19*(1-I19)</f>
        <v>9741.6</v>
      </c>
      <c r="C19">
        <f>BAU!C19*(1-J19)</f>
        <v>79082.44</v>
      </c>
      <c r="D19">
        <f>BAU!D19*(1-K19)</f>
        <v>30126.32</v>
      </c>
      <c r="E19">
        <f>BAU!E19*(1-L19)</f>
        <v>44479</v>
      </c>
      <c r="F19">
        <f>BAU!F19*(1-M19)</f>
        <v>89544</v>
      </c>
      <c r="G19">
        <f>BAU!G19*(1-N19)</f>
        <v>66516.044399999999</v>
      </c>
      <c r="I19" s="88">
        <f>VKT_M!I19</f>
        <v>0.18</v>
      </c>
      <c r="J19" s="88">
        <f>VKT_M!J19</f>
        <v>0.18</v>
      </c>
      <c r="K19" s="88">
        <f>VKT_M!K19</f>
        <v>0.08</v>
      </c>
      <c r="L19" s="88">
        <f>VKT_M!L19</f>
        <v>0</v>
      </c>
      <c r="M19" s="88">
        <f>VKT_M!M19</f>
        <v>0.22</v>
      </c>
      <c r="N19" s="88">
        <f>VKT_M!N19</f>
        <v>0.22</v>
      </c>
      <c r="R19" s="19"/>
    </row>
    <row r="20" spans="1:31" x14ac:dyDescent="0.3">
      <c r="A20" s="8">
        <v>2040</v>
      </c>
      <c r="B20">
        <f>BAU!B20*(1-I20)</f>
        <v>9385.2000000000007</v>
      </c>
      <c r="C20">
        <f>BAU!C20*(1-J20)</f>
        <v>76189.180000000008</v>
      </c>
      <c r="D20">
        <f>BAU!D20*(1-K20)</f>
        <v>29143.94</v>
      </c>
      <c r="E20">
        <f>BAU!E20*(1-L20)</f>
        <v>44479</v>
      </c>
      <c r="F20">
        <f>BAU!F20*(1-M20)</f>
        <v>86100</v>
      </c>
      <c r="G20">
        <f>BAU!G20*(1-N20)</f>
        <v>67999.3125</v>
      </c>
      <c r="I20" s="88">
        <f>VKT_M!I20</f>
        <v>0.21</v>
      </c>
      <c r="J20" s="88">
        <f>VKT_M!J20</f>
        <v>0.21</v>
      </c>
      <c r="K20" s="88">
        <f>VKT_M!K20</f>
        <v>0.11</v>
      </c>
      <c r="L20" s="88">
        <f>VKT_M!L20</f>
        <v>0</v>
      </c>
      <c r="M20" s="88">
        <f>VKT_M!M20</f>
        <v>0.25</v>
      </c>
      <c r="N20" s="88">
        <f>VKT_M!N20</f>
        <v>0.25</v>
      </c>
      <c r="R20" s="19"/>
    </row>
    <row r="21" spans="1:31" x14ac:dyDescent="0.3">
      <c r="A21" s="8">
        <v>2045</v>
      </c>
      <c r="B21">
        <f>BAU!B21*(1-I21)</f>
        <v>9028.7999999999993</v>
      </c>
      <c r="C21">
        <f>BAU!C21*(1-J21)</f>
        <v>73295.92</v>
      </c>
      <c r="D21">
        <f>BAU!D21*(1-K21)</f>
        <v>27834.1</v>
      </c>
      <c r="E21">
        <f>BAU!E21*(1-L21)</f>
        <v>44479</v>
      </c>
      <c r="F21">
        <f>BAU!F21*(1-M21)</f>
        <v>79212</v>
      </c>
      <c r="G21">
        <f>BAU!G21*(1-N21)</f>
        <v>65252.244299999998</v>
      </c>
      <c r="I21" s="88">
        <f>VKT_M!I21</f>
        <v>0.24</v>
      </c>
      <c r="J21" s="88">
        <f>VKT_M!J21</f>
        <v>0.24</v>
      </c>
      <c r="K21" s="88">
        <f>VKT_M!K21</f>
        <v>0.15</v>
      </c>
      <c r="L21" s="88">
        <f>VKT_M!L21</f>
        <v>0</v>
      </c>
      <c r="M21" s="88">
        <f>VKT_M!M21</f>
        <v>0.31</v>
      </c>
      <c r="N21" s="88">
        <f>VKT_M!N21</f>
        <v>0.31</v>
      </c>
      <c r="O21" s="34"/>
      <c r="R21" s="19"/>
    </row>
    <row r="22" spans="1:31" x14ac:dyDescent="0.3">
      <c r="A22" s="8">
        <v>2050</v>
      </c>
      <c r="B22">
        <f>BAU!B22*(1-I22)</f>
        <v>8316</v>
      </c>
      <c r="C22">
        <f>BAU!C22*(1-J22)</f>
        <v>67509.399999999994</v>
      </c>
      <c r="D22">
        <f>BAU!D22*(1-K22)</f>
        <v>26196.800000000003</v>
      </c>
      <c r="E22">
        <f>BAU!E22*(1-L22)</f>
        <v>44479</v>
      </c>
      <c r="F22">
        <f>BAU!F22*(1-M22)</f>
        <v>68880</v>
      </c>
      <c r="G22">
        <f>BAU!G22*(1-N22)</f>
        <v>58046.735999999997</v>
      </c>
      <c r="I22" s="88">
        <f>VKT_M!I22</f>
        <v>0.3</v>
      </c>
      <c r="J22" s="88">
        <f>VKT_M!J22</f>
        <v>0.3</v>
      </c>
      <c r="K22" s="88">
        <f>VKT_M!K22</f>
        <v>0.2</v>
      </c>
      <c r="L22" s="88">
        <f>VKT_M!L22</f>
        <v>0</v>
      </c>
      <c r="M22" s="88">
        <f>VKT_M!M22</f>
        <v>0.4</v>
      </c>
      <c r="N22" s="88">
        <f>VKT_M!N22</f>
        <v>0.4</v>
      </c>
      <c r="O22" s="34"/>
    </row>
    <row r="23" spans="1:31" ht="13.9" thickBot="1" x14ac:dyDescent="0.35">
      <c r="A23" s="8"/>
      <c r="J23" s="14"/>
      <c r="L23" s="34"/>
    </row>
    <row r="24" spans="1:31" x14ac:dyDescent="0.3">
      <c r="A24" s="65"/>
      <c r="B24" s="66"/>
      <c r="C24" s="67"/>
      <c r="D24" s="67" t="s">
        <v>835</v>
      </c>
      <c r="E24" s="67"/>
      <c r="F24" s="68"/>
      <c r="G24" s="96"/>
      <c r="H24" s="96"/>
      <c r="I24" s="96" t="s">
        <v>919</v>
      </c>
      <c r="J24" s="96"/>
      <c r="K24" s="96"/>
      <c r="L24" s="66"/>
      <c r="M24" s="67"/>
      <c r="N24" s="77" t="s">
        <v>798</v>
      </c>
      <c r="O24" s="67"/>
      <c r="P24" s="68"/>
      <c r="Q24" s="66"/>
      <c r="R24" s="67"/>
      <c r="S24" s="67" t="s">
        <v>948</v>
      </c>
      <c r="T24" s="67"/>
      <c r="U24" s="68"/>
      <c r="V24" s="66"/>
      <c r="W24" s="67"/>
      <c r="X24" s="67" t="s">
        <v>949</v>
      </c>
      <c r="Y24" s="67"/>
      <c r="Z24" s="68"/>
      <c r="AA24" s="66"/>
      <c r="AB24" s="67"/>
      <c r="AC24" s="67" t="s">
        <v>827</v>
      </c>
      <c r="AD24" s="67"/>
      <c r="AE24" s="68"/>
    </row>
    <row r="25" spans="1:31" x14ac:dyDescent="0.3">
      <c r="A25" s="65" t="s">
        <v>852</v>
      </c>
      <c r="B25" s="69" t="s">
        <v>864</v>
      </c>
      <c r="C25" s="4" t="s">
        <v>853</v>
      </c>
      <c r="D25" s="4" t="s">
        <v>854</v>
      </c>
      <c r="E25" s="4" t="s">
        <v>855</v>
      </c>
      <c r="F25" s="70" t="s">
        <v>861</v>
      </c>
      <c r="G25" s="69" t="s">
        <v>864</v>
      </c>
      <c r="H25" s="4" t="s">
        <v>853</v>
      </c>
      <c r="I25" s="4" t="s">
        <v>854</v>
      </c>
      <c r="J25" s="4" t="s">
        <v>855</v>
      </c>
      <c r="K25" s="70" t="s">
        <v>861</v>
      </c>
      <c r="L25" s="69" t="s">
        <v>864</v>
      </c>
      <c r="M25" s="4" t="s">
        <v>853</v>
      </c>
      <c r="N25" s="4" t="s">
        <v>854</v>
      </c>
      <c r="O25" s="4" t="s">
        <v>855</v>
      </c>
      <c r="P25" s="70" t="s">
        <v>861</v>
      </c>
      <c r="Q25" s="69" t="s">
        <v>864</v>
      </c>
      <c r="R25" s="4" t="s">
        <v>853</v>
      </c>
      <c r="S25" s="4" t="s">
        <v>854</v>
      </c>
      <c r="T25" s="4" t="s">
        <v>855</v>
      </c>
      <c r="U25" s="70" t="s">
        <v>861</v>
      </c>
      <c r="V25" s="69" t="s">
        <v>864</v>
      </c>
      <c r="W25" s="4" t="s">
        <v>853</v>
      </c>
      <c r="X25" s="4" t="s">
        <v>854</v>
      </c>
      <c r="Y25" s="4" t="s">
        <v>855</v>
      </c>
      <c r="Z25" s="70" t="s">
        <v>861</v>
      </c>
      <c r="AA25" s="69" t="s">
        <v>864</v>
      </c>
      <c r="AB25" s="4" t="s">
        <v>853</v>
      </c>
      <c r="AC25" s="4" t="s">
        <v>854</v>
      </c>
      <c r="AD25" s="4" t="s">
        <v>855</v>
      </c>
      <c r="AE25" s="70" t="s">
        <v>861</v>
      </c>
    </row>
    <row r="26" spans="1:31" x14ac:dyDescent="0.3">
      <c r="A26" s="65">
        <v>2020</v>
      </c>
      <c r="B26" s="71">
        <v>1</v>
      </c>
      <c r="C26" s="63">
        <v>0</v>
      </c>
      <c r="D26" s="63">
        <v>0</v>
      </c>
      <c r="E26" s="63">
        <v>0</v>
      </c>
      <c r="F26" s="72">
        <v>0</v>
      </c>
      <c r="G26" s="71">
        <v>1</v>
      </c>
      <c r="H26" s="63">
        <v>0</v>
      </c>
      <c r="I26" s="63">
        <v>0</v>
      </c>
      <c r="J26" s="63">
        <v>0</v>
      </c>
      <c r="K26" s="72">
        <v>0</v>
      </c>
      <c r="L26" s="71">
        <v>1</v>
      </c>
      <c r="M26" s="63">
        <v>0</v>
      </c>
      <c r="N26" s="63">
        <v>0</v>
      </c>
      <c r="O26" s="63">
        <v>0</v>
      </c>
      <c r="P26" s="72">
        <v>0</v>
      </c>
      <c r="Q26" s="71">
        <v>1</v>
      </c>
      <c r="R26" s="63">
        <v>0</v>
      </c>
      <c r="S26" s="63">
        <v>0</v>
      </c>
      <c r="T26" s="63">
        <v>0</v>
      </c>
      <c r="U26" s="72">
        <v>0</v>
      </c>
      <c r="V26" s="71">
        <v>1</v>
      </c>
      <c r="W26" s="63">
        <v>0</v>
      </c>
      <c r="X26" s="63">
        <v>0</v>
      </c>
      <c r="Y26" s="63">
        <v>0</v>
      </c>
      <c r="Z26" s="72">
        <v>0</v>
      </c>
      <c r="AA26" s="71">
        <v>1</v>
      </c>
      <c r="AB26" s="63">
        <v>0</v>
      </c>
      <c r="AC26" s="63">
        <v>0</v>
      </c>
      <c r="AD26" s="63">
        <v>0</v>
      </c>
      <c r="AE26" s="72">
        <v>0</v>
      </c>
    </row>
    <row r="27" spans="1:31" x14ac:dyDescent="0.3">
      <c r="A27" s="65">
        <v>2025</v>
      </c>
      <c r="B27" s="71">
        <f>1-0.475</f>
        <v>0.52500000000000002</v>
      </c>
      <c r="C27" s="63">
        <v>0.47499999999999998</v>
      </c>
      <c r="D27" s="63">
        <v>0</v>
      </c>
      <c r="E27" s="63">
        <v>0</v>
      </c>
      <c r="F27" s="72">
        <v>0</v>
      </c>
      <c r="G27" s="71">
        <f>1-0.475</f>
        <v>0.52500000000000002</v>
      </c>
      <c r="H27" s="63">
        <v>0.47499999999999998</v>
      </c>
      <c r="I27" s="63">
        <v>0</v>
      </c>
      <c r="J27" s="63">
        <v>0</v>
      </c>
      <c r="K27" s="72">
        <v>0</v>
      </c>
      <c r="L27" s="71">
        <f>1-M27</f>
        <v>0.46599999999999997</v>
      </c>
      <c r="M27" s="63">
        <v>0.53400000000000003</v>
      </c>
      <c r="N27" s="63">
        <v>0</v>
      </c>
      <c r="O27" s="63">
        <v>0</v>
      </c>
      <c r="P27" s="72">
        <v>0</v>
      </c>
      <c r="Q27" s="71">
        <f>1-R27</f>
        <v>0.12</v>
      </c>
      <c r="R27" s="63">
        <v>0.88</v>
      </c>
      <c r="S27" s="63">
        <v>0</v>
      </c>
      <c r="T27" s="63">
        <v>0</v>
      </c>
      <c r="U27" s="72">
        <v>0</v>
      </c>
      <c r="V27" s="71">
        <f>1-W27</f>
        <v>0.12</v>
      </c>
      <c r="W27" s="63">
        <v>0.88</v>
      </c>
      <c r="X27" s="63">
        <v>0</v>
      </c>
      <c r="Y27" s="63">
        <v>0</v>
      </c>
      <c r="Z27" s="72">
        <v>0</v>
      </c>
      <c r="AA27" s="71">
        <f>1-AB27</f>
        <v>0.12</v>
      </c>
      <c r="AB27" s="63">
        <v>0.88</v>
      </c>
      <c r="AC27" s="63">
        <v>0</v>
      </c>
      <c r="AD27" s="63">
        <v>0</v>
      </c>
      <c r="AE27" s="72">
        <v>0</v>
      </c>
    </row>
    <row r="28" spans="1:31" x14ac:dyDescent="0.3">
      <c r="A28" s="65">
        <v>2030</v>
      </c>
      <c r="B28" s="71">
        <f>1-C28-D28</f>
        <v>0.14099999999999996</v>
      </c>
      <c r="C28" s="63">
        <v>0.40600000000000003</v>
      </c>
      <c r="D28" s="63">
        <v>0.45300000000000001</v>
      </c>
      <c r="E28" s="64">
        <v>0</v>
      </c>
      <c r="F28" s="73">
        <v>0</v>
      </c>
      <c r="G28" s="71">
        <f>1-H28-I28</f>
        <v>0.14099999999999996</v>
      </c>
      <c r="H28" s="63">
        <v>0.40600000000000003</v>
      </c>
      <c r="I28" s="63">
        <v>0.45300000000000001</v>
      </c>
      <c r="J28" s="64">
        <v>0</v>
      </c>
      <c r="K28" s="73">
        <v>0</v>
      </c>
      <c r="L28" s="71">
        <v>0</v>
      </c>
      <c r="M28" s="63">
        <f>1-N28</f>
        <v>0.46599999999999997</v>
      </c>
      <c r="N28" s="63">
        <v>0.53400000000000003</v>
      </c>
      <c r="O28" s="63">
        <v>0</v>
      </c>
      <c r="P28" s="72">
        <v>0</v>
      </c>
      <c r="Q28" s="71">
        <v>0</v>
      </c>
      <c r="R28" s="63">
        <f>1-S28</f>
        <v>0.129</v>
      </c>
      <c r="S28" s="63">
        <v>0.871</v>
      </c>
      <c r="T28" s="63">
        <v>0</v>
      </c>
      <c r="U28" s="72">
        <v>0</v>
      </c>
      <c r="V28" s="71">
        <v>0</v>
      </c>
      <c r="W28" s="63">
        <f>1-X28</f>
        <v>0.129</v>
      </c>
      <c r="X28" s="63">
        <v>0.871</v>
      </c>
      <c r="Y28" s="63">
        <v>0</v>
      </c>
      <c r="Z28" s="72">
        <v>0</v>
      </c>
      <c r="AA28" s="71">
        <v>0</v>
      </c>
      <c r="AB28" s="63">
        <f>1-AC28</f>
        <v>0.129</v>
      </c>
      <c r="AC28" s="63">
        <v>0.871</v>
      </c>
      <c r="AD28" s="63">
        <v>0</v>
      </c>
      <c r="AE28" s="72">
        <v>0</v>
      </c>
    </row>
    <row r="29" spans="1:31" x14ac:dyDescent="0.3">
      <c r="A29" s="65">
        <v>2035</v>
      </c>
      <c r="B29" s="71">
        <v>0</v>
      </c>
      <c r="C29" s="63">
        <f>1-D29-E29</f>
        <v>0.15600000000000008</v>
      </c>
      <c r="D29" s="63">
        <v>0.41799999999999998</v>
      </c>
      <c r="E29" s="63">
        <v>0.42599999999999999</v>
      </c>
      <c r="F29" s="73">
        <v>0</v>
      </c>
      <c r="G29" s="71">
        <v>0</v>
      </c>
      <c r="H29" s="63">
        <f>1-I29-J29</f>
        <v>0.15600000000000008</v>
      </c>
      <c r="I29" s="63">
        <v>0.41799999999999998</v>
      </c>
      <c r="J29" s="63">
        <v>0.42599999999999999</v>
      </c>
      <c r="K29" s="73">
        <v>0</v>
      </c>
      <c r="L29" s="78">
        <v>0</v>
      </c>
      <c r="M29" s="64">
        <v>0</v>
      </c>
      <c r="N29" s="63">
        <f>1-O29</f>
        <v>0.46599999999999997</v>
      </c>
      <c r="O29" s="63">
        <v>0.53400000000000003</v>
      </c>
      <c r="P29" s="72">
        <v>0</v>
      </c>
      <c r="Q29" s="71">
        <v>0</v>
      </c>
      <c r="R29" s="63">
        <v>0</v>
      </c>
      <c r="S29" s="63">
        <f>1-T29</f>
        <v>0.125</v>
      </c>
      <c r="T29" s="63">
        <v>0.875</v>
      </c>
      <c r="U29" s="72">
        <v>0</v>
      </c>
      <c r="V29" s="71">
        <v>0</v>
      </c>
      <c r="W29" s="63">
        <v>0</v>
      </c>
      <c r="X29" s="63">
        <f>1-Y29</f>
        <v>0.125</v>
      </c>
      <c r="Y29" s="63">
        <v>0.875</v>
      </c>
      <c r="Z29" s="72">
        <v>0</v>
      </c>
      <c r="AA29" s="71">
        <v>0</v>
      </c>
      <c r="AB29" s="63">
        <v>0</v>
      </c>
      <c r="AC29" s="63">
        <f>1-AD29</f>
        <v>0.125</v>
      </c>
      <c r="AD29" s="63">
        <v>0.875</v>
      </c>
      <c r="AE29" s="72">
        <v>0</v>
      </c>
    </row>
    <row r="30" spans="1:31" x14ac:dyDescent="0.3">
      <c r="A30" s="65">
        <v>2040</v>
      </c>
      <c r="B30" s="71">
        <v>0</v>
      </c>
      <c r="C30" s="63">
        <v>0</v>
      </c>
      <c r="D30" s="63">
        <f>1-E30-F30</f>
        <v>0.15700000000000008</v>
      </c>
      <c r="E30" s="63">
        <v>0.42199999999999999</v>
      </c>
      <c r="F30" s="72">
        <v>0.42099999999999999</v>
      </c>
      <c r="G30" s="71">
        <v>0</v>
      </c>
      <c r="H30" s="63">
        <v>0</v>
      </c>
      <c r="I30" s="63">
        <f>1-J30-K30</f>
        <v>0.15700000000000008</v>
      </c>
      <c r="J30" s="63">
        <v>0.42199999999999999</v>
      </c>
      <c r="K30" s="72">
        <v>0.42099999999999999</v>
      </c>
      <c r="L30" s="78">
        <v>0</v>
      </c>
      <c r="M30" s="64">
        <v>0</v>
      </c>
      <c r="N30" s="63">
        <v>0</v>
      </c>
      <c r="O30" s="63">
        <f>1-P30</f>
        <v>0.46599999999999997</v>
      </c>
      <c r="P30" s="72">
        <v>0.53400000000000003</v>
      </c>
      <c r="Q30" s="71">
        <v>0</v>
      </c>
      <c r="R30" s="63">
        <v>0</v>
      </c>
      <c r="S30" s="63">
        <v>0</v>
      </c>
      <c r="T30" s="63">
        <f>1-U30</f>
        <v>0.13100000000000001</v>
      </c>
      <c r="U30" s="72">
        <v>0.86899999999999999</v>
      </c>
      <c r="V30" s="71">
        <v>0</v>
      </c>
      <c r="W30" s="63">
        <v>0</v>
      </c>
      <c r="X30" s="63">
        <v>0</v>
      </c>
      <c r="Y30" s="63">
        <f>1-Z30</f>
        <v>0.13100000000000001</v>
      </c>
      <c r="Z30" s="72">
        <v>0.86899999999999999</v>
      </c>
      <c r="AA30" s="71">
        <v>0</v>
      </c>
      <c r="AB30" s="63">
        <v>0</v>
      </c>
      <c r="AC30" s="63">
        <v>0</v>
      </c>
      <c r="AD30" s="63">
        <f>1-AE30</f>
        <v>0.13100000000000001</v>
      </c>
      <c r="AE30" s="72">
        <v>0.86899999999999999</v>
      </c>
    </row>
    <row r="31" spans="1:31" x14ac:dyDescent="0.3">
      <c r="A31" s="65">
        <v>2045</v>
      </c>
      <c r="B31" s="71">
        <v>0</v>
      </c>
      <c r="C31" s="63">
        <v>0</v>
      </c>
      <c r="D31" s="63">
        <v>0</v>
      </c>
      <c r="E31" s="63">
        <v>0</v>
      </c>
      <c r="F31" s="72">
        <v>1</v>
      </c>
      <c r="G31" s="71">
        <v>0</v>
      </c>
      <c r="H31" s="63">
        <v>0</v>
      </c>
      <c r="I31" s="63">
        <v>0</v>
      </c>
      <c r="J31" s="63">
        <v>0</v>
      </c>
      <c r="K31" s="72">
        <v>1</v>
      </c>
      <c r="L31" s="78">
        <v>0</v>
      </c>
      <c r="M31" s="64">
        <v>0</v>
      </c>
      <c r="N31" s="63">
        <v>0</v>
      </c>
      <c r="O31" s="64">
        <v>0</v>
      </c>
      <c r="P31" s="72">
        <v>1</v>
      </c>
      <c r="Q31" s="71">
        <v>0</v>
      </c>
      <c r="R31" s="63">
        <v>0</v>
      </c>
      <c r="S31" s="63">
        <v>0</v>
      </c>
      <c r="T31" s="63">
        <v>0</v>
      </c>
      <c r="U31" s="72">
        <v>1</v>
      </c>
      <c r="V31" s="71">
        <v>0</v>
      </c>
      <c r="W31" s="63">
        <v>0</v>
      </c>
      <c r="X31" s="63">
        <v>0</v>
      </c>
      <c r="Y31" s="63">
        <v>0</v>
      </c>
      <c r="Z31" s="72">
        <v>1</v>
      </c>
      <c r="AA31" s="71">
        <v>0</v>
      </c>
      <c r="AB31" s="63">
        <v>0</v>
      </c>
      <c r="AC31" s="63">
        <v>0</v>
      </c>
      <c r="AD31" s="63">
        <v>0</v>
      </c>
      <c r="AE31" s="72">
        <v>1</v>
      </c>
    </row>
    <row r="32" spans="1:31" ht="13.9" thickBot="1" x14ac:dyDescent="0.35">
      <c r="A32" s="65">
        <v>2050</v>
      </c>
      <c r="B32" s="74">
        <v>0</v>
      </c>
      <c r="C32" s="75">
        <v>0</v>
      </c>
      <c r="D32" s="75">
        <v>0</v>
      </c>
      <c r="E32" s="75">
        <v>0</v>
      </c>
      <c r="F32" s="76">
        <v>1</v>
      </c>
      <c r="G32" s="74">
        <v>0</v>
      </c>
      <c r="H32" s="75">
        <v>0</v>
      </c>
      <c r="I32" s="75">
        <v>0</v>
      </c>
      <c r="J32" s="75">
        <v>0</v>
      </c>
      <c r="K32" s="76">
        <v>1</v>
      </c>
      <c r="L32" s="79">
        <v>0</v>
      </c>
      <c r="M32" s="80">
        <v>0</v>
      </c>
      <c r="N32" s="75">
        <v>0</v>
      </c>
      <c r="O32" s="80">
        <v>0</v>
      </c>
      <c r="P32" s="76">
        <v>1</v>
      </c>
      <c r="Q32" s="75">
        <v>0</v>
      </c>
      <c r="R32" s="75">
        <v>0</v>
      </c>
      <c r="S32" s="75">
        <v>0</v>
      </c>
      <c r="T32" s="75">
        <v>0</v>
      </c>
      <c r="U32" s="76">
        <v>1</v>
      </c>
      <c r="V32" s="75">
        <v>0</v>
      </c>
      <c r="W32" s="75">
        <v>0</v>
      </c>
      <c r="X32" s="75">
        <v>0</v>
      </c>
      <c r="Y32" s="75">
        <v>0</v>
      </c>
      <c r="Z32" s="76">
        <v>1</v>
      </c>
      <c r="AA32" s="75">
        <v>0</v>
      </c>
      <c r="AB32" s="75">
        <v>0</v>
      </c>
      <c r="AC32" s="75">
        <v>0</v>
      </c>
      <c r="AD32" s="75">
        <v>0</v>
      </c>
      <c r="AE32" s="76">
        <v>1</v>
      </c>
    </row>
    <row r="33" spans="1:31" x14ac:dyDescent="0.3">
      <c r="A33" s="65"/>
      <c r="B33" s="103"/>
      <c r="C33" s="103"/>
      <c r="D33" s="103"/>
      <c r="E33" s="103"/>
      <c r="F33" s="103"/>
      <c r="G33" s="103"/>
      <c r="H33" s="103"/>
      <c r="I33" s="103"/>
      <c r="J33" s="103"/>
      <c r="K33" s="103"/>
      <c r="L33" s="104"/>
      <c r="M33" s="104"/>
      <c r="N33" s="103"/>
      <c r="O33" s="104"/>
      <c r="P33" s="103"/>
      <c r="Q33" s="103"/>
      <c r="R33" s="103"/>
      <c r="S33" s="103"/>
      <c r="T33" s="103"/>
      <c r="U33" s="103"/>
      <c r="V33" s="103"/>
      <c r="W33" s="103"/>
      <c r="X33" s="103"/>
      <c r="Y33" s="103"/>
      <c r="Z33" s="103"/>
      <c r="AA33" s="103"/>
      <c r="AB33" s="103"/>
      <c r="AC33" s="103"/>
      <c r="AD33" s="103"/>
      <c r="AE33" s="103"/>
    </row>
    <row r="34" spans="1:31" x14ac:dyDescent="0.3">
      <c r="A34" s="8" t="s">
        <v>856</v>
      </c>
      <c r="B34" t="s">
        <v>835</v>
      </c>
      <c r="C34" t="s">
        <v>919</v>
      </c>
      <c r="D34" t="s">
        <v>798</v>
      </c>
      <c r="E34" t="s">
        <v>948</v>
      </c>
      <c r="F34" t="s">
        <v>949</v>
      </c>
      <c r="G34" t="s">
        <v>833</v>
      </c>
      <c r="S34" t="s">
        <v>907</v>
      </c>
      <c r="T34" t="s">
        <v>908</v>
      </c>
      <c r="U34" t="s">
        <v>919</v>
      </c>
      <c r="V34" t="s">
        <v>909</v>
      </c>
      <c r="W34" t="s">
        <v>948</v>
      </c>
      <c r="X34" t="s">
        <v>949</v>
      </c>
      <c r="Y34" t="s">
        <v>910</v>
      </c>
    </row>
    <row r="35" spans="1:31" x14ac:dyDescent="0.3">
      <c r="A35" s="60" t="s">
        <v>863</v>
      </c>
      <c r="B35" s="89">
        <f>BAU!B35</f>
        <v>9.879999999999999</v>
      </c>
      <c r="C35" s="89">
        <f>BAU!C35</f>
        <v>9.879999999999999</v>
      </c>
      <c r="D35" s="89">
        <f>BAU!D35</f>
        <v>9.5</v>
      </c>
      <c r="E35" s="89">
        <f>BAU!E35</f>
        <v>22</v>
      </c>
      <c r="F35" s="89">
        <f>BAU!F35</f>
        <v>22</v>
      </c>
      <c r="G35" s="89">
        <f>BAU!G35</f>
        <v>25</v>
      </c>
      <c r="I35" t="s">
        <v>884</v>
      </c>
      <c r="J35" t="s">
        <v>926</v>
      </c>
      <c r="K35" t="s">
        <v>926</v>
      </c>
      <c r="L35" t="s">
        <v>884</v>
      </c>
      <c r="T35" s="92">
        <f t="shared" ref="T35:Y39" si="5">(B7)*B35/(B7-B42)</f>
        <v>10.12344327997241</v>
      </c>
      <c r="U35" s="92">
        <f t="shared" si="5"/>
        <v>10.250298284634439</v>
      </c>
      <c r="V35" s="92">
        <f t="shared" si="5"/>
        <v>9.6358082754067578</v>
      </c>
      <c r="W35" s="92">
        <f t="shared" si="5"/>
        <v>92.396601716265636</v>
      </c>
      <c r="X35" s="92">
        <f t="shared" si="5"/>
        <v>24.714105907948674</v>
      </c>
      <c r="Y35" s="92">
        <f t="shared" si="5"/>
        <v>25.09225034921613</v>
      </c>
    </row>
    <row r="36" spans="1:31" x14ac:dyDescent="0.3">
      <c r="A36" s="60" t="s">
        <v>857</v>
      </c>
      <c r="B36" s="57">
        <f>[1]中性预测M输入!B69</f>
        <v>8.32</v>
      </c>
      <c r="C36" s="57">
        <f>[1]中性预测M输入!C69</f>
        <v>8.32</v>
      </c>
      <c r="D36" s="89">
        <f>D$35*(1-I36)</f>
        <v>9.0250000000000004</v>
      </c>
      <c r="E36" s="89">
        <f t="shared" ref="E36:G39" si="6">E$35*(1-J36)</f>
        <v>20.350000000000001</v>
      </c>
      <c r="F36" s="89">
        <f t="shared" si="6"/>
        <v>20.350000000000001</v>
      </c>
      <c r="G36" s="89">
        <f t="shared" si="6"/>
        <v>23.75</v>
      </c>
      <c r="I36" s="82">
        <f>[1]中性预测M输入!J69</f>
        <v>0.05</v>
      </c>
      <c r="J36" s="82">
        <f>[1]中性预测M输入!K69</f>
        <v>7.4999999999999997E-2</v>
      </c>
      <c r="K36" s="82">
        <f>[1]中性预测M输入!L69</f>
        <v>7.4999999999999997E-2</v>
      </c>
      <c r="L36" s="82">
        <f>[1]中性预测M输入!M69</f>
        <v>0.05</v>
      </c>
      <c r="T36" s="92">
        <f t="shared" si="5"/>
        <v>8.5250048673451868</v>
      </c>
      <c r="U36" s="92">
        <f t="shared" si="5"/>
        <v>8.6318301344290038</v>
      </c>
      <c r="V36" s="92">
        <f t="shared" si="5"/>
        <v>9.1540178616364205</v>
      </c>
      <c r="W36" s="92">
        <f>(E8)*E36/(E8-E43)</f>
        <v>85.466856587545706</v>
      </c>
      <c r="X36" s="92">
        <f t="shared" si="5"/>
        <v>22.860547964852525</v>
      </c>
      <c r="Y36" s="92">
        <f>(G8)*G36/(G8-G43)</f>
        <v>23.837637831755327</v>
      </c>
    </row>
    <row r="37" spans="1:31" x14ac:dyDescent="0.3">
      <c r="A37" s="60" t="s">
        <v>858</v>
      </c>
      <c r="B37" s="57">
        <f>[1]中性预测M输入!B70</f>
        <v>6.1749999999999998</v>
      </c>
      <c r="C37" s="57">
        <f>[1]中性预测M输入!C70</f>
        <v>6.1749999999999998</v>
      </c>
      <c r="D37" s="89">
        <f t="shared" ref="D37:D39" si="7">D$35*(1-I37)</f>
        <v>8.3125</v>
      </c>
      <c r="E37" s="89">
        <f t="shared" si="6"/>
        <v>18.149999999999999</v>
      </c>
      <c r="F37" s="89">
        <f t="shared" si="6"/>
        <v>18.149999999999999</v>
      </c>
      <c r="G37" s="89">
        <f t="shared" si="6"/>
        <v>21.875</v>
      </c>
      <c r="I37" s="82">
        <f>[1]中性预测M输入!J70</f>
        <v>0.125</v>
      </c>
      <c r="J37" s="82">
        <f>[1]中性预测M输入!K70</f>
        <v>0.17499999999999999</v>
      </c>
      <c r="K37" s="82">
        <f>[1]中性预测M输入!L70</f>
        <v>0.17499999999999999</v>
      </c>
      <c r="L37" s="82">
        <f>[1]中性预测M输入!M70</f>
        <v>0.125</v>
      </c>
      <c r="T37" s="92">
        <f t="shared" si="5"/>
        <v>6.3271520499827565</v>
      </c>
      <c r="U37" s="92">
        <f t="shared" si="5"/>
        <v>6.4064364278965256</v>
      </c>
      <c r="V37" s="92">
        <f t="shared" si="5"/>
        <v>8.4313322409809128</v>
      </c>
      <c r="W37" s="92">
        <f t="shared" si="5"/>
        <v>76.227196415919138</v>
      </c>
      <c r="X37" s="92">
        <f t="shared" si="5"/>
        <v>20.389137374057658</v>
      </c>
      <c r="Y37" s="92">
        <f t="shared" si="5"/>
        <v>21.955719055564117</v>
      </c>
    </row>
    <row r="38" spans="1:31" x14ac:dyDescent="0.3">
      <c r="A38" s="60" t="s">
        <v>859</v>
      </c>
      <c r="B38" s="57">
        <f>[1]中性预测M输入!B71</f>
        <v>5.2649999999999997</v>
      </c>
      <c r="C38" s="57">
        <f>[1]中性预测M输入!C71</f>
        <v>5.2649999999999997</v>
      </c>
      <c r="D38" s="89">
        <f t="shared" si="7"/>
        <v>7.8374999999999995</v>
      </c>
      <c r="E38" s="89">
        <f t="shared" si="6"/>
        <v>17.05</v>
      </c>
      <c r="F38" s="89">
        <f t="shared" si="6"/>
        <v>17.05</v>
      </c>
      <c r="G38" s="89">
        <f t="shared" si="6"/>
        <v>20.625</v>
      </c>
      <c r="I38" s="82">
        <f>[1]中性预测M输入!J71</f>
        <v>0.17499999999999999</v>
      </c>
      <c r="J38" s="82">
        <f>[1]中性预测M输入!K71</f>
        <v>0.22500000000000001</v>
      </c>
      <c r="K38" s="82">
        <f>[1]中性预测M输入!L71</f>
        <v>0.22500000000000001</v>
      </c>
      <c r="L38" s="82">
        <f>[1]中性预测M输入!M71</f>
        <v>0.17499999999999999</v>
      </c>
      <c r="T38" s="92">
        <f t="shared" si="5"/>
        <v>5.394729642616876</v>
      </c>
      <c r="U38" s="92">
        <f t="shared" si="5"/>
        <v>5.4623300069433531</v>
      </c>
      <c r="V38" s="92">
        <f t="shared" si="5"/>
        <v>7.9495418272105747</v>
      </c>
      <c r="W38" s="92">
        <f t="shared" si="5"/>
        <v>71.607366330105862</v>
      </c>
      <c r="X38" s="92">
        <f t="shared" si="5"/>
        <v>19.153432078660224</v>
      </c>
      <c r="Y38" s="92">
        <f t="shared" si="5"/>
        <v>20.701106538103311</v>
      </c>
    </row>
    <row r="39" spans="1:31" x14ac:dyDescent="0.3">
      <c r="A39" s="60" t="s">
        <v>860</v>
      </c>
      <c r="B39" s="57">
        <f>[1]中性预测M输入!B72</f>
        <v>4.9399999999999995</v>
      </c>
      <c r="C39" s="57">
        <f>[1]中性预测M输入!C72</f>
        <v>4.9399999999999995</v>
      </c>
      <c r="D39" s="89">
        <f t="shared" si="7"/>
        <v>7.3624999999999998</v>
      </c>
      <c r="E39" s="89">
        <f t="shared" si="6"/>
        <v>16.5</v>
      </c>
      <c r="F39" s="89">
        <f t="shared" si="6"/>
        <v>16.5</v>
      </c>
      <c r="G39" s="89">
        <f t="shared" si="6"/>
        <v>19.375</v>
      </c>
      <c r="I39" s="82">
        <f>[1]中性预测M输入!J72</f>
        <v>0.22500000000000001</v>
      </c>
      <c r="J39" s="82">
        <f>[1]中性预测M输入!K72</f>
        <v>0.25</v>
      </c>
      <c r="K39" s="82">
        <f>[1]中性预测M输入!L72</f>
        <v>0.25</v>
      </c>
      <c r="L39" s="82">
        <f>[1]中性预测M输入!M72</f>
        <v>0.22500000000000001</v>
      </c>
      <c r="T39" s="92">
        <f t="shared" si="5"/>
        <v>5.0617216399862048</v>
      </c>
      <c r="U39" s="92">
        <f t="shared" si="5"/>
        <v>5.1251491423172197</v>
      </c>
      <c r="V39" s="92">
        <f t="shared" si="5"/>
        <v>7.4677514134402374</v>
      </c>
      <c r="W39" s="92">
        <f t="shared" si="5"/>
        <v>69.297451287199223</v>
      </c>
      <c r="X39" s="92">
        <f t="shared" si="5"/>
        <v>18.535579430961505</v>
      </c>
      <c r="Y39" s="92">
        <f t="shared" si="5"/>
        <v>19.446494020642501</v>
      </c>
    </row>
    <row r="40" spans="1:31" x14ac:dyDescent="0.3">
      <c r="A40" s="60"/>
      <c r="B40" s="86"/>
      <c r="C40" s="86"/>
      <c r="D40" s="86"/>
    </row>
    <row r="41" spans="1:31" x14ac:dyDescent="0.3">
      <c r="A41" s="60" t="s">
        <v>923</v>
      </c>
      <c r="B41" t="s">
        <v>835</v>
      </c>
      <c r="C41" t="s">
        <v>919</v>
      </c>
      <c r="D41" t="s">
        <v>798</v>
      </c>
      <c r="E41" t="s">
        <v>948</v>
      </c>
      <c r="F41" t="s">
        <v>949</v>
      </c>
      <c r="G41" t="s">
        <v>833</v>
      </c>
    </row>
    <row r="42" spans="1:31" x14ac:dyDescent="0.3">
      <c r="A42" s="8">
        <v>2020</v>
      </c>
      <c r="B42" s="89">
        <f>PV保有量BAU!$I$44/100</f>
        <v>5.8549941590135202</v>
      </c>
      <c r="C42" s="110">
        <f>Taxi保有量_BAU!$H$44/100</f>
        <v>5.0174860598909528E-2</v>
      </c>
      <c r="D42" s="111">
        <f>预测总结L!D14</f>
        <v>0.24690358367739815</v>
      </c>
      <c r="E42" s="111">
        <f>预测总结L!D12</f>
        <v>0.59934473037821612</v>
      </c>
      <c r="F42" s="112">
        <f>预测总结L!D13</f>
        <v>0.17194249588268201</v>
      </c>
      <c r="G42" s="112">
        <f>预测总结L!D15+预测总结L!D16</f>
        <v>2.8451392202603613E-2</v>
      </c>
      <c r="I42" s="19"/>
      <c r="J42" s="19"/>
      <c r="K42" s="19"/>
      <c r="L42" s="20"/>
      <c r="M42" s="19"/>
      <c r="N42" s="61"/>
      <c r="O42" s="54"/>
      <c r="P42" s="19"/>
      <c r="Q42" s="19"/>
    </row>
    <row r="43" spans="1:31" x14ac:dyDescent="0.3">
      <c r="A43" s="8">
        <v>2025</v>
      </c>
      <c r="B43" s="89">
        <f>VKT_M!B43</f>
        <v>7.8204171692959461</v>
      </c>
      <c r="C43" s="110">
        <f>VKT_M!C43</f>
        <v>5.0174860598909528E-2</v>
      </c>
      <c r="D43" s="111">
        <f>VKT_M!D43</f>
        <v>0.29600226187553874</v>
      </c>
      <c r="E43" s="111">
        <f>VKT_M!E43</f>
        <v>0.59934473037821612</v>
      </c>
      <c r="F43" s="111">
        <f>VKT_M!F43</f>
        <v>0.17194249588268201</v>
      </c>
      <c r="G43" s="111">
        <f>VKT_M!G43</f>
        <v>2.9917379877788218E-2</v>
      </c>
      <c r="I43" s="19"/>
      <c r="J43" s="19"/>
      <c r="K43" s="19"/>
      <c r="M43" s="19"/>
      <c r="N43" s="61"/>
      <c r="O43" s="54"/>
      <c r="P43" s="19"/>
      <c r="Q43" s="19"/>
    </row>
    <row r="44" spans="1:31" x14ac:dyDescent="0.3">
      <c r="A44" s="8">
        <v>2030</v>
      </c>
      <c r="B44" s="89">
        <f>VKT_M!B44</f>
        <v>9.0965053163805916</v>
      </c>
      <c r="C44" s="110">
        <f>VKT_M!C44</f>
        <v>5.0174860598909528E-2</v>
      </c>
      <c r="D44" s="111">
        <f>VKT_M!D44</f>
        <v>0.34305115433149902</v>
      </c>
      <c r="E44" s="111">
        <f>VKT_M!E44</f>
        <v>0.59934473037821612</v>
      </c>
      <c r="F44" s="111">
        <f>VKT_M!F44</f>
        <v>0.17194249588268201</v>
      </c>
      <c r="G44" s="111">
        <f>VKT_M!G44</f>
        <v>3.1239319772170256E-2</v>
      </c>
      <c r="I44" s="19"/>
      <c r="J44" s="19"/>
      <c r="K44" s="19"/>
      <c r="L44" s="20"/>
      <c r="M44" s="19"/>
      <c r="N44" s="61"/>
      <c r="O44" s="54"/>
      <c r="P44" s="19"/>
      <c r="Q44" s="19"/>
    </row>
    <row r="45" spans="1:31" x14ac:dyDescent="0.3">
      <c r="A45" s="8">
        <v>2035</v>
      </c>
      <c r="B45" s="89">
        <f>VKT_M!B45</f>
        <v>9.7640540407403886</v>
      </c>
      <c r="C45" s="110">
        <f>VKT_M!C45</f>
        <v>5.0174860598909528E-2</v>
      </c>
      <c r="D45" s="111">
        <f>VKT_M!D45</f>
        <v>0.3861040155757679</v>
      </c>
      <c r="E45" s="111">
        <f>VKT_M!E45</f>
        <v>0.59934473037821612</v>
      </c>
      <c r="F45" s="111">
        <f>VKT_M!F45</f>
        <v>0.17194249588268201</v>
      </c>
      <c r="G45" s="111">
        <f>VKT_M!G45</f>
        <v>3.2394350478257249E-2</v>
      </c>
      <c r="I45" s="19"/>
      <c r="J45" s="19"/>
      <c r="K45" s="19"/>
      <c r="M45" s="19"/>
      <c r="N45" s="61"/>
      <c r="O45" s="54"/>
      <c r="P45" s="19"/>
      <c r="Q45" s="19"/>
    </row>
    <row r="46" spans="1:31" x14ac:dyDescent="0.3">
      <c r="A46" s="8">
        <v>2040</v>
      </c>
      <c r="B46" s="89">
        <f>VKT_M!B46</f>
        <v>10.067264666099101</v>
      </c>
      <c r="C46" s="110">
        <f>VKT_M!C46</f>
        <v>5.0174860598909528E-2</v>
      </c>
      <c r="D46" s="111">
        <f>VKT_M!D46</f>
        <v>0.42936055484538099</v>
      </c>
      <c r="E46" s="111">
        <f>VKT_M!E46</f>
        <v>0.59934473037821612</v>
      </c>
      <c r="F46" s="111">
        <f>VKT_M!F46</f>
        <v>0.17194249588268201</v>
      </c>
      <c r="G46" s="111">
        <f>VKT_M!G46</f>
        <v>3.3506516107239231E-2</v>
      </c>
      <c r="I46" s="19"/>
      <c r="J46" s="19"/>
      <c r="K46" s="19"/>
      <c r="L46" s="20"/>
      <c r="M46" s="19"/>
      <c r="N46" s="61"/>
      <c r="O46" s="54"/>
      <c r="P46" s="19"/>
      <c r="Q46" s="19"/>
    </row>
    <row r="47" spans="1:31" x14ac:dyDescent="0.3">
      <c r="A47" s="8">
        <v>2045</v>
      </c>
      <c r="B47" s="89">
        <f>VKT_M!B47</f>
        <v>10.080366047333618</v>
      </c>
      <c r="C47" s="110">
        <f>VKT_M!C47</f>
        <v>5.0174860598909528E-2</v>
      </c>
      <c r="D47" s="111">
        <f>VKT_M!D47</f>
        <v>0.46724612615974631</v>
      </c>
      <c r="E47" s="111">
        <f>VKT_M!E47</f>
        <v>0.59934473037821612</v>
      </c>
      <c r="F47" s="111">
        <f>VKT_M!F47</f>
        <v>0.17194249588268201</v>
      </c>
      <c r="G47" s="111">
        <f>VKT_M!G47</f>
        <v>3.445784363757344E-2</v>
      </c>
      <c r="I47" s="19"/>
      <c r="J47" s="19"/>
      <c r="K47" s="19"/>
      <c r="M47" s="19"/>
      <c r="N47" s="61"/>
      <c r="O47" s="54"/>
      <c r="P47" s="19"/>
      <c r="Q47" s="19"/>
    </row>
    <row r="48" spans="1:31" x14ac:dyDescent="0.3">
      <c r="A48" s="8">
        <v>2050</v>
      </c>
      <c r="B48" s="89">
        <f>VKT_M!B48</f>
        <v>9.9201280660602844</v>
      </c>
      <c r="C48" s="110">
        <f>VKT_M!C48</f>
        <v>5.0174860598909528E-2</v>
      </c>
      <c r="D48" s="111">
        <f>VKT_M!D48</f>
        <v>0.5050938869363244</v>
      </c>
      <c r="E48" s="111">
        <f>VKT_M!E48</f>
        <v>0.59934473037821612</v>
      </c>
      <c r="F48" s="111">
        <f>VKT_M!F48</f>
        <v>0.17194249588268201</v>
      </c>
      <c r="G48" s="111">
        <f>VKT_M!G48</f>
        <v>3.5378758859114096E-2</v>
      </c>
      <c r="I48" s="19"/>
      <c r="J48" s="19"/>
      <c r="K48" s="19"/>
      <c r="L48" s="20"/>
      <c r="M48" s="19"/>
      <c r="N48" s="61"/>
      <c r="O48" s="54"/>
      <c r="P48" s="19"/>
      <c r="Q48" s="19"/>
    </row>
    <row r="49" spans="1:12" x14ac:dyDescent="0.3">
      <c r="A49" s="8"/>
      <c r="L49" s="34"/>
    </row>
    <row r="50" spans="1:12" x14ac:dyDescent="0.3">
      <c r="A50" s="8" t="s">
        <v>871</v>
      </c>
      <c r="B50" t="s">
        <v>835</v>
      </c>
      <c r="C50" t="s">
        <v>919</v>
      </c>
      <c r="D50" t="s">
        <v>798</v>
      </c>
      <c r="E50" t="s">
        <v>948</v>
      </c>
      <c r="F50" t="s">
        <v>949</v>
      </c>
      <c r="G50" t="s">
        <v>827</v>
      </c>
      <c r="H50" t="s">
        <v>836</v>
      </c>
      <c r="L50" s="34"/>
    </row>
    <row r="51" spans="1:12" hidden="1" x14ac:dyDescent="0.3">
      <c r="A51" s="17">
        <v>2017</v>
      </c>
      <c r="B51" s="19">
        <f>(B4-B42)*B16*(B$35*$B26+B$36*$C26+$D26*B$37+$E26*B$38+$F26*B$39)/100*0.72*0.84*44/12*1000/1000000</f>
        <v>426.59545448436347</v>
      </c>
      <c r="C51" s="19" t="e">
        <f>(C4-C42)*C16*(C$35*$B26+C$36*$C26+$D26*C$37+$E26*C$38+$F26*C$39)/100*0.72*0.84*44/12*1000/1000000</f>
        <v>#REF!</v>
      </c>
      <c r="D51" s="19">
        <f>(D4-D42)*D16*(D$35*$B26+D$36*$C26+$D26*D$37+$E26*D$38+$F26*D$39)/100*0.72*0.84*44/12*1000/1000000</f>
        <v>-1.7033051881237562</v>
      </c>
      <c r="E51" s="19">
        <f>(E4-E42)*E16*(E$35*$B26+E$36*$C26+$D26*E$37+$E26*E$38+$F26*E$39)/100*0.72*0.84*44/12*1000/1000000</f>
        <v>-13.005815823550826</v>
      </c>
      <c r="F51" s="19">
        <f>(F4-F42)*F16*(F$35*$B26+F$36*$C26+$D26*F$37+$E26*F$38+$F26*F$39)/100*0.72*0.84*44/12*1000/1000000</f>
        <v>-9.6301046895264655</v>
      </c>
      <c r="G51" s="19">
        <f>G4*$G16*(G$35*$AA26+G$36*$AB26+$AC26*G$37+$AD26*G$38+$AE26*G$39)/100*0.72*0.84*44/12*1000/1000000</f>
        <v>353.15280000000001</v>
      </c>
      <c r="H51" s="19" t="e">
        <f>SUM(B51:G51)</f>
        <v>#REF!</v>
      </c>
      <c r="L51" s="34"/>
    </row>
    <row r="52" spans="1:12" x14ac:dyDescent="0.3">
      <c r="A52" s="8">
        <v>2020</v>
      </c>
      <c r="B52" s="19">
        <f t="shared" ref="B52:B58" si="8">(B7-B42)*B16*(B$35*$B26+B$36*$C26+$D26*B$37+$E26*B$38+$F26*B$39)/100*0.72*0.84*44/12*1000/1000000</f>
        <v>618.50358059416749</v>
      </c>
      <c r="C52" s="19">
        <f t="shared" ref="C52:C58" si="9">(C7-C42)*C16*(C$35*$G26+C$36*$H26+$I26*C$37+$J26*C$38+$K26*C$39)/100*0.72*0.84*44/12*1000/1000000</f>
        <v>28.287709577352192</v>
      </c>
      <c r="D52" s="19">
        <f t="shared" ref="D52:D58" si="10">(D7-D42)*D16*(D$35*$L26+D$36*$M26+$N26*D$37+$O26*D$38+$P26*D$39)/100*0.74*0.84*44/12*1000/1000000</f>
        <v>122.45853613041881</v>
      </c>
      <c r="E52" s="19">
        <f t="shared" ref="E52:E58" si="11">(E7-E42)*E16*(E$35*$Q26+E$36*$R26+$S26*E$37+$T26*E$38+$U26*E$39)/100*0.82*0.84*44/12*1000/1000000</f>
        <v>4.6290294270981427</v>
      </c>
      <c r="F52" s="19">
        <f t="shared" ref="F52:F58" si="12">(F7-F42)*F16*(F$35*$V26+F$36*$W26+$X26*F$37+$Y26*F$38+$Z26*F$39)/100*0.82*0.84*44/12*1000/1000000</f>
        <v>88.90132929138791</v>
      </c>
      <c r="G52" s="19">
        <f t="shared" ref="G52:G58" si="13">(G7-G42)*G16*(G$35*$AA26+G$36*$AB26+$AC26*G$37+$AD26*G$38+$AE26*G$39)/100*0.82*0.84*44/12*1000/1000000</f>
        <v>316.4415087067481</v>
      </c>
      <c r="H52" s="19">
        <f>SUM(B52:G52)</f>
        <v>1179.2216937271726</v>
      </c>
      <c r="L52" s="34"/>
    </row>
    <row r="53" spans="1:12" x14ac:dyDescent="0.3">
      <c r="A53" s="8">
        <v>2025</v>
      </c>
      <c r="B53" s="19">
        <f t="shared" si="8"/>
        <v>718.31553473732617</v>
      </c>
      <c r="C53" s="19">
        <f t="shared" si="9"/>
        <v>24.59616347750773</v>
      </c>
      <c r="D53" s="19">
        <f t="shared" si="10"/>
        <v>142.8905221092167</v>
      </c>
      <c r="E53" s="19">
        <f t="shared" si="11"/>
        <v>4.3235134849096646</v>
      </c>
      <c r="F53" s="19">
        <f t="shared" si="12"/>
        <v>74.73045740234069</v>
      </c>
      <c r="G53" s="19">
        <f t="shared" si="13"/>
        <v>321.80302325505278</v>
      </c>
      <c r="H53" s="19">
        <f t="shared" ref="H53:H57" si="14">SUM(B53:G53)</f>
        <v>1286.6592144663537</v>
      </c>
      <c r="L53" s="34"/>
    </row>
    <row r="54" spans="1:12" x14ac:dyDescent="0.3">
      <c r="A54" s="8">
        <v>2030</v>
      </c>
      <c r="B54" s="19">
        <f t="shared" si="8"/>
        <v>647.75826256701509</v>
      </c>
      <c r="C54" s="19">
        <f t="shared" si="9"/>
        <v>19.068670584752123</v>
      </c>
      <c r="D54" s="19">
        <f t="shared" si="10"/>
        <v>147.08273253117008</v>
      </c>
      <c r="E54" s="19">
        <f t="shared" si="11"/>
        <v>3.8786637569655329</v>
      </c>
      <c r="F54" s="19">
        <f t="shared" si="12"/>
        <v>62.571956003133295</v>
      </c>
      <c r="G54" s="19">
        <f t="shared" si="13"/>
        <v>315.15386970143072</v>
      </c>
      <c r="H54" s="19">
        <f t="shared" si="14"/>
        <v>1195.5141551444669</v>
      </c>
      <c r="L54" s="34"/>
    </row>
    <row r="55" spans="1:12" x14ac:dyDescent="0.3">
      <c r="A55" s="8">
        <v>2035</v>
      </c>
      <c r="B55" s="19">
        <f t="shared" si="8"/>
        <v>524.07485383293783</v>
      </c>
      <c r="C55" s="19">
        <f t="shared" si="9"/>
        <v>14.372925683179856</v>
      </c>
      <c r="D55" s="19">
        <f t="shared" si="10"/>
        <v>149.45253393308383</v>
      </c>
      <c r="E55" s="19">
        <f t="shared" si="11"/>
        <v>3.6164292399204241</v>
      </c>
      <c r="F55" s="19">
        <f t="shared" si="12"/>
        <v>54.174247536939511</v>
      </c>
      <c r="G55" s="19">
        <f t="shared" si="13"/>
        <v>306.48125458602846</v>
      </c>
      <c r="H55" s="19">
        <f t="shared" si="14"/>
        <v>1052.17224481209</v>
      </c>
      <c r="L55" s="34"/>
    </row>
    <row r="56" spans="1:12" x14ac:dyDescent="0.3">
      <c r="A56" s="8">
        <v>2040</v>
      </c>
      <c r="B56" s="19">
        <f t="shared" si="8"/>
        <v>448.22296988166386</v>
      </c>
      <c r="C56" s="19">
        <f t="shared" si="9"/>
        <v>11.922426538667207</v>
      </c>
      <c r="D56" s="19">
        <f t="shared" si="10"/>
        <v>151.30035584747006</v>
      </c>
      <c r="E56" s="19">
        <f t="shared" si="11"/>
        <v>3.4869321416973542</v>
      </c>
      <c r="F56" s="19">
        <f t="shared" si="12"/>
        <v>50.22536161647767</v>
      </c>
      <c r="G56" s="19">
        <f t="shared" si="13"/>
        <v>304.69626480750935</v>
      </c>
      <c r="H56" s="19">
        <f t="shared" si="14"/>
        <v>969.85431083348556</v>
      </c>
      <c r="L56" s="34"/>
    </row>
    <row r="57" spans="1:12" x14ac:dyDescent="0.3">
      <c r="A57" s="8">
        <v>2045</v>
      </c>
      <c r="B57" s="19">
        <f t="shared" si="8"/>
        <v>404.64637254393915</v>
      </c>
      <c r="C57" s="19">
        <f t="shared" si="9"/>
        <v>10.74932963939383</v>
      </c>
      <c r="D57" s="19">
        <f t="shared" si="10"/>
        <v>152.66096653371326</v>
      </c>
      <c r="E57" s="19">
        <f t="shared" si="11"/>
        <v>3.471772070323607</v>
      </c>
      <c r="F57" s="19">
        <f t="shared" si="12"/>
        <v>46.006437908293243</v>
      </c>
      <c r="G57" s="19">
        <f t="shared" si="13"/>
        <v>298.16854034930952</v>
      </c>
      <c r="H57" s="19">
        <f t="shared" si="14"/>
        <v>915.70341904497263</v>
      </c>
      <c r="L57" s="34"/>
    </row>
    <row r="58" spans="1:12" x14ac:dyDescent="0.3">
      <c r="A58" s="17">
        <v>2050</v>
      </c>
      <c r="B58" s="19">
        <f t="shared" si="8"/>
        <v>366.77613961030147</v>
      </c>
      <c r="C58" s="19">
        <f t="shared" si="9"/>
        <v>9.9006983520732685</v>
      </c>
      <c r="D58" s="19">
        <f t="shared" si="10"/>
        <v>155.31931691905515</v>
      </c>
      <c r="E58" s="19">
        <f t="shared" si="11"/>
        <v>3.471772070323607</v>
      </c>
      <c r="F58" s="19">
        <f t="shared" si="12"/>
        <v>40.005598181124569</v>
      </c>
      <c r="G58" s="19">
        <f t="shared" si="13"/>
        <v>272.33199474419729</v>
      </c>
      <c r="H58" s="19">
        <f>SUM(B58:G58)</f>
        <v>847.80551987707531</v>
      </c>
    </row>
    <row r="59" spans="1:12" x14ac:dyDescent="0.3">
      <c r="A59" s="8"/>
      <c r="L59" s="34"/>
    </row>
    <row r="60" spans="1:12" x14ac:dyDescent="0.3">
      <c r="A60" s="8"/>
      <c r="L60" s="34"/>
    </row>
    <row r="61" spans="1:12" x14ac:dyDescent="0.3">
      <c r="A61" s="11"/>
      <c r="L61" s="34"/>
    </row>
    <row r="62" spans="1:12" x14ac:dyDescent="0.3">
      <c r="A62" s="8"/>
      <c r="L62" s="34"/>
    </row>
    <row r="63" spans="1:12" x14ac:dyDescent="0.3">
      <c r="A63" s="8"/>
      <c r="L63" s="34"/>
    </row>
    <row r="64" spans="1:12" x14ac:dyDescent="0.3">
      <c r="A64" s="8"/>
      <c r="L64" s="34"/>
    </row>
    <row r="65" spans="1:12" x14ac:dyDescent="0.3">
      <c r="A65" s="8"/>
      <c r="L65" s="34"/>
    </row>
    <row r="66" spans="1:12" x14ac:dyDescent="0.3">
      <c r="A66" s="8"/>
      <c r="L66" s="34"/>
    </row>
    <row r="67" spans="1:12" x14ac:dyDescent="0.3">
      <c r="A67" s="8"/>
      <c r="L67" s="34"/>
    </row>
    <row r="68" spans="1:12" x14ac:dyDescent="0.3">
      <c r="A68" s="8"/>
      <c r="L68" s="34"/>
    </row>
    <row r="69" spans="1:12" x14ac:dyDescent="0.3">
      <c r="A69" s="8"/>
      <c r="L69" s="34"/>
    </row>
    <row r="70" spans="1:12" x14ac:dyDescent="0.3">
      <c r="A70" s="8"/>
      <c r="L70" s="34"/>
    </row>
    <row r="71" spans="1:12" x14ac:dyDescent="0.3">
      <c r="A71" s="11"/>
      <c r="L71" s="34"/>
    </row>
    <row r="72" spans="1:12" x14ac:dyDescent="0.3">
      <c r="A72" s="8"/>
      <c r="L72" s="34"/>
    </row>
    <row r="73" spans="1:12" x14ac:dyDescent="0.3">
      <c r="A73" s="8"/>
      <c r="L73" s="34"/>
    </row>
    <row r="74" spans="1:12" x14ac:dyDescent="0.3">
      <c r="A74" s="8"/>
      <c r="L74" s="34"/>
    </row>
    <row r="75" spans="1:12" x14ac:dyDescent="0.3">
      <c r="A75" s="8"/>
      <c r="L75" s="34"/>
    </row>
    <row r="76" spans="1:12" x14ac:dyDescent="0.3">
      <c r="A76" s="8"/>
      <c r="L76" s="34"/>
    </row>
    <row r="77" spans="1:12" x14ac:dyDescent="0.3">
      <c r="A77" s="8"/>
      <c r="L77" s="34"/>
    </row>
    <row r="78" spans="1:12" x14ac:dyDescent="0.3">
      <c r="A78" s="8"/>
      <c r="L78" s="34"/>
    </row>
    <row r="79" spans="1:12" x14ac:dyDescent="0.3">
      <c r="A79" s="8"/>
      <c r="L79" s="34"/>
    </row>
    <row r="80" spans="1:12" x14ac:dyDescent="0.3">
      <c r="A80" s="8"/>
      <c r="L80" s="34"/>
    </row>
    <row r="81" spans="1:12" x14ac:dyDescent="0.3">
      <c r="A81" s="8"/>
      <c r="L81" s="34"/>
    </row>
    <row r="82" spans="1:12" x14ac:dyDescent="0.3">
      <c r="A82" s="8"/>
      <c r="L82" s="34"/>
    </row>
    <row r="83" spans="1:12" x14ac:dyDescent="0.3">
      <c r="A83" s="8"/>
      <c r="L83" s="34"/>
    </row>
    <row r="84" spans="1:12" x14ac:dyDescent="0.3">
      <c r="A84" s="8"/>
      <c r="L84" s="34"/>
    </row>
    <row r="85" spans="1:12" x14ac:dyDescent="0.3">
      <c r="A85" s="8"/>
      <c r="L85" s="34"/>
    </row>
    <row r="86" spans="1:12" x14ac:dyDescent="0.3">
      <c r="A86" s="8"/>
      <c r="L86" s="34"/>
    </row>
    <row r="87" spans="1:12" x14ac:dyDescent="0.3">
      <c r="A87" s="8"/>
      <c r="L87" s="34"/>
    </row>
    <row r="88" spans="1:12" x14ac:dyDescent="0.3">
      <c r="A88" s="8"/>
      <c r="L88" s="34"/>
    </row>
    <row r="89" spans="1:12" x14ac:dyDescent="0.3">
      <c r="A89" s="8"/>
      <c r="L89" s="34"/>
    </row>
    <row r="90" spans="1:12" x14ac:dyDescent="0.3">
      <c r="A90" s="8"/>
      <c r="L90" s="34"/>
    </row>
    <row r="91" spans="1:12" x14ac:dyDescent="0.3">
      <c r="A91" s="8"/>
      <c r="L91" s="34"/>
    </row>
    <row r="92" spans="1:12" x14ac:dyDescent="0.3">
      <c r="A92" s="8"/>
      <c r="L92" s="34"/>
    </row>
    <row r="93" spans="1:12" x14ac:dyDescent="0.3">
      <c r="A93" s="8"/>
      <c r="L93" s="34"/>
    </row>
    <row r="94" spans="1:12" x14ac:dyDescent="0.3">
      <c r="A94" s="8"/>
      <c r="L94" s="34"/>
    </row>
    <row r="95" spans="1:12" x14ac:dyDescent="0.3">
      <c r="A95" s="8"/>
      <c r="L95" s="34"/>
    </row>
    <row r="96" spans="1:12" x14ac:dyDescent="0.3">
      <c r="A96" s="11"/>
      <c r="L96" s="34"/>
    </row>
    <row r="97" spans="1:12" x14ac:dyDescent="0.3">
      <c r="A97" s="8"/>
      <c r="L97" s="34"/>
    </row>
    <row r="98" spans="1:12" x14ac:dyDescent="0.3">
      <c r="A98" s="8"/>
      <c r="L98" s="34"/>
    </row>
    <row r="99" spans="1:12" x14ac:dyDescent="0.3">
      <c r="A99" s="8"/>
      <c r="L99" s="34"/>
    </row>
    <row r="100" spans="1:12" x14ac:dyDescent="0.3">
      <c r="A100" s="8"/>
      <c r="L100" s="34"/>
    </row>
    <row r="101" spans="1:12" x14ac:dyDescent="0.3">
      <c r="A101" s="8"/>
      <c r="L101" s="34"/>
    </row>
    <row r="102" spans="1:12" x14ac:dyDescent="0.3">
      <c r="A102" s="8"/>
      <c r="L102" s="34"/>
    </row>
    <row r="103" spans="1:12" x14ac:dyDescent="0.3">
      <c r="A103" s="8"/>
      <c r="L103" s="34"/>
    </row>
    <row r="104" spans="1:12" x14ac:dyDescent="0.3">
      <c r="A104" s="8"/>
      <c r="L104" s="34"/>
    </row>
    <row r="105" spans="1:12" x14ac:dyDescent="0.3">
      <c r="A105" s="8"/>
      <c r="L105" s="34"/>
    </row>
    <row r="106" spans="1:12" x14ac:dyDescent="0.3">
      <c r="A106" s="8"/>
      <c r="L106" s="34"/>
    </row>
    <row r="107" spans="1:12" x14ac:dyDescent="0.3">
      <c r="A107" s="11"/>
      <c r="L107" s="34"/>
    </row>
    <row r="108" spans="1:12" x14ac:dyDescent="0.3">
      <c r="A108" s="8"/>
      <c r="L108" s="34"/>
    </row>
    <row r="109" spans="1:12" x14ac:dyDescent="0.3">
      <c r="A109" s="8"/>
      <c r="L109" s="34"/>
    </row>
    <row r="110" spans="1:12" x14ac:dyDescent="0.3">
      <c r="A110" s="8"/>
      <c r="L110" s="34"/>
    </row>
    <row r="111" spans="1:12" x14ac:dyDescent="0.3">
      <c r="A111" s="8"/>
      <c r="L111" s="34"/>
    </row>
    <row r="112" spans="1:12" x14ac:dyDescent="0.3">
      <c r="A112" s="8"/>
      <c r="L112" s="34"/>
    </row>
    <row r="113" spans="1:12" x14ac:dyDescent="0.3">
      <c r="A113" s="8"/>
      <c r="L113" s="34"/>
    </row>
    <row r="114" spans="1:12" x14ac:dyDescent="0.3">
      <c r="A114" s="8"/>
      <c r="L114" s="34"/>
    </row>
    <row r="115" spans="1:12" x14ac:dyDescent="0.3">
      <c r="A115" s="8"/>
      <c r="L115" s="34"/>
    </row>
    <row r="116" spans="1:12" x14ac:dyDescent="0.3">
      <c r="A116" s="8"/>
      <c r="L116" s="34"/>
    </row>
    <row r="117" spans="1:12" x14ac:dyDescent="0.3">
      <c r="A117" s="8"/>
      <c r="L117" s="34"/>
    </row>
    <row r="118" spans="1:12" x14ac:dyDescent="0.3">
      <c r="A118" s="8"/>
      <c r="L118" s="34"/>
    </row>
    <row r="119" spans="1:12" x14ac:dyDescent="0.3">
      <c r="A119" s="8"/>
      <c r="L119" s="34"/>
    </row>
    <row r="120" spans="1:12" x14ac:dyDescent="0.3">
      <c r="A120" s="8"/>
      <c r="L120" s="34"/>
    </row>
    <row r="121" spans="1:12" x14ac:dyDescent="0.3">
      <c r="A121" s="8"/>
      <c r="L121" s="34"/>
    </row>
    <row r="122" spans="1:12" x14ac:dyDescent="0.3">
      <c r="A122" s="8"/>
      <c r="L122" s="34"/>
    </row>
    <row r="123" spans="1:12" x14ac:dyDescent="0.3">
      <c r="A123" s="8"/>
      <c r="L123" s="34"/>
    </row>
    <row r="124" spans="1:12" x14ac:dyDescent="0.3">
      <c r="A124" s="8"/>
      <c r="L124" s="34"/>
    </row>
    <row r="125" spans="1:12" x14ac:dyDescent="0.3">
      <c r="A125" s="8"/>
      <c r="L125" s="34"/>
    </row>
    <row r="126" spans="1:12" x14ac:dyDescent="0.3">
      <c r="A126" s="8"/>
      <c r="L126" s="34"/>
    </row>
    <row r="127" spans="1:12" x14ac:dyDescent="0.3">
      <c r="A127" s="8"/>
      <c r="L127" s="34"/>
    </row>
    <row r="128" spans="1:12" x14ac:dyDescent="0.3">
      <c r="A128" s="8"/>
      <c r="L128" s="34"/>
    </row>
    <row r="129" spans="1:12" x14ac:dyDescent="0.3">
      <c r="A129" s="8"/>
      <c r="L129" s="34"/>
    </row>
    <row r="130" spans="1:12" x14ac:dyDescent="0.3">
      <c r="A130" s="8"/>
      <c r="L130" s="34"/>
    </row>
    <row r="131" spans="1:12" x14ac:dyDescent="0.3">
      <c r="A131" s="8"/>
      <c r="L131" s="34"/>
    </row>
    <row r="132" spans="1:12" x14ac:dyDescent="0.3">
      <c r="A132" s="8"/>
      <c r="L132" s="34"/>
    </row>
    <row r="133" spans="1:12" x14ac:dyDescent="0.3">
      <c r="A133" s="8"/>
      <c r="L133" s="34"/>
    </row>
    <row r="134" spans="1:12" x14ac:dyDescent="0.3">
      <c r="A134" s="8"/>
      <c r="L134" s="34"/>
    </row>
    <row r="135" spans="1:12" x14ac:dyDescent="0.3">
      <c r="A135" s="8"/>
      <c r="L135" s="34"/>
    </row>
    <row r="136" spans="1:12" x14ac:dyDescent="0.3">
      <c r="A136" s="8"/>
      <c r="L136" s="34"/>
    </row>
    <row r="137" spans="1:12" x14ac:dyDescent="0.3">
      <c r="A137" s="8"/>
      <c r="L137" s="34"/>
    </row>
    <row r="138" spans="1:12" x14ac:dyDescent="0.3">
      <c r="A138" s="8"/>
      <c r="L138" s="34"/>
    </row>
    <row r="139" spans="1:12" x14ac:dyDescent="0.3">
      <c r="A139" s="8"/>
      <c r="L139" s="34"/>
    </row>
    <row r="140" spans="1:12" x14ac:dyDescent="0.3">
      <c r="A140" s="8"/>
      <c r="L140" s="34"/>
    </row>
    <row r="141" spans="1:12" x14ac:dyDescent="0.3">
      <c r="A141" s="8"/>
      <c r="L141" s="34"/>
    </row>
    <row r="142" spans="1:12" x14ac:dyDescent="0.3">
      <c r="A142" s="8"/>
      <c r="L142" s="34"/>
    </row>
    <row r="143" spans="1:12" x14ac:dyDescent="0.3">
      <c r="A143" s="8"/>
      <c r="L143" s="34"/>
    </row>
    <row r="144" spans="1:12" x14ac:dyDescent="0.3">
      <c r="A144" s="8"/>
      <c r="L144" s="34"/>
    </row>
    <row r="145" spans="1:12" x14ac:dyDescent="0.3">
      <c r="A145" s="8"/>
      <c r="L145" s="34"/>
    </row>
    <row r="146" spans="1:12" x14ac:dyDescent="0.3">
      <c r="A146" s="8"/>
      <c r="L146" s="34"/>
    </row>
    <row r="147" spans="1:12" x14ac:dyDescent="0.3">
      <c r="A147" s="8"/>
      <c r="L147" s="34"/>
    </row>
    <row r="148" spans="1:12" x14ac:dyDescent="0.3">
      <c r="A148" s="8"/>
      <c r="L148" s="34"/>
    </row>
    <row r="149" spans="1:12" x14ac:dyDescent="0.3">
      <c r="A149" s="8"/>
      <c r="L149" s="34"/>
    </row>
    <row r="150" spans="1:12" x14ac:dyDescent="0.3">
      <c r="A150" s="8"/>
      <c r="L150" s="34"/>
    </row>
    <row r="151" spans="1:12" x14ac:dyDescent="0.3">
      <c r="A151" s="8"/>
      <c r="L151" s="34"/>
    </row>
    <row r="152" spans="1:12" x14ac:dyDescent="0.3">
      <c r="A152" s="8"/>
      <c r="L152" s="34"/>
    </row>
    <row r="153" spans="1:12" x14ac:dyDescent="0.3">
      <c r="A153" s="8"/>
      <c r="L153" s="34"/>
    </row>
    <row r="154" spans="1:12" x14ac:dyDescent="0.3">
      <c r="A154" s="8"/>
      <c r="L154" s="34"/>
    </row>
    <row r="155" spans="1:12" x14ac:dyDescent="0.3">
      <c r="A155" s="8"/>
      <c r="L155" s="34"/>
    </row>
    <row r="156" spans="1:12" x14ac:dyDescent="0.3">
      <c r="A156" s="8"/>
      <c r="L156" s="34"/>
    </row>
    <row r="157" spans="1:12" x14ac:dyDescent="0.3">
      <c r="A157" s="8"/>
      <c r="L157" s="34"/>
    </row>
    <row r="158" spans="1:12" x14ac:dyDescent="0.3">
      <c r="A158" s="8"/>
      <c r="L158" s="34"/>
    </row>
    <row r="159" spans="1:12" x14ac:dyDescent="0.3">
      <c r="A159" s="8"/>
      <c r="L159" s="34"/>
    </row>
    <row r="160" spans="1:12" x14ac:dyDescent="0.3">
      <c r="A160" s="8"/>
      <c r="L160" s="34"/>
    </row>
    <row r="161" spans="1:12" x14ac:dyDescent="0.3">
      <c r="A161" s="8"/>
      <c r="L161" s="34"/>
    </row>
    <row r="162" spans="1:12" x14ac:dyDescent="0.3">
      <c r="A162" s="8"/>
      <c r="L162" s="34"/>
    </row>
    <row r="163" spans="1:12" x14ac:dyDescent="0.3">
      <c r="A163" s="8"/>
      <c r="L163" s="34"/>
    </row>
    <row r="164" spans="1:12" x14ac:dyDescent="0.3">
      <c r="A164" s="8"/>
      <c r="L164" s="34"/>
    </row>
    <row r="165" spans="1:12" x14ac:dyDescent="0.3">
      <c r="A165" s="8"/>
      <c r="L165" s="34"/>
    </row>
    <row r="166" spans="1:12" x14ac:dyDescent="0.3">
      <c r="A166" s="8"/>
      <c r="L166" s="34"/>
    </row>
    <row r="167" spans="1:12" x14ac:dyDescent="0.3">
      <c r="A167" s="8"/>
      <c r="L167" s="34"/>
    </row>
    <row r="168" spans="1:12" x14ac:dyDescent="0.3">
      <c r="A168" s="8"/>
      <c r="L168" s="34"/>
    </row>
    <row r="169" spans="1:12" x14ac:dyDescent="0.3">
      <c r="A169" s="8"/>
      <c r="L169" s="34"/>
    </row>
    <row r="170" spans="1:12" x14ac:dyDescent="0.3">
      <c r="A170" s="8"/>
      <c r="L170" s="34"/>
    </row>
    <row r="171" spans="1:12" x14ac:dyDescent="0.3">
      <c r="A171" s="8"/>
      <c r="L171" s="34"/>
    </row>
    <row r="172" spans="1:12" x14ac:dyDescent="0.3">
      <c r="A172" s="8"/>
      <c r="L172" s="34"/>
    </row>
    <row r="173" spans="1:12" x14ac:dyDescent="0.3">
      <c r="A173" s="8"/>
      <c r="L173" s="34"/>
    </row>
    <row r="174" spans="1:12" x14ac:dyDescent="0.3">
      <c r="A174" s="8"/>
      <c r="L174" s="34"/>
    </row>
    <row r="175" spans="1:12" x14ac:dyDescent="0.3">
      <c r="A175" s="8"/>
      <c r="L175" s="34"/>
    </row>
    <row r="176" spans="1:12" x14ac:dyDescent="0.3">
      <c r="A176" s="8"/>
      <c r="L176" s="34"/>
    </row>
    <row r="177" spans="1:12" x14ac:dyDescent="0.3">
      <c r="A177" s="8"/>
      <c r="L177" s="34"/>
    </row>
    <row r="178" spans="1:12" x14ac:dyDescent="0.3">
      <c r="A178" s="8"/>
      <c r="L178" s="34"/>
    </row>
    <row r="179" spans="1:12" x14ac:dyDescent="0.3">
      <c r="A179" s="8"/>
      <c r="L179" s="34"/>
    </row>
    <row r="180" spans="1:12" x14ac:dyDescent="0.3">
      <c r="A180" s="8"/>
      <c r="L180" s="34"/>
    </row>
    <row r="181" spans="1:12" x14ac:dyDescent="0.3">
      <c r="A181" s="8"/>
      <c r="L181" s="34"/>
    </row>
    <row r="182" spans="1:12" x14ac:dyDescent="0.3">
      <c r="A182" s="8"/>
      <c r="L182" s="34"/>
    </row>
    <row r="183" spans="1:12" x14ac:dyDescent="0.3">
      <c r="A183" s="8"/>
      <c r="L183" s="34"/>
    </row>
    <row r="184" spans="1:12" x14ac:dyDescent="0.3">
      <c r="A184" s="8"/>
      <c r="L184" s="34"/>
    </row>
    <row r="185" spans="1:12" x14ac:dyDescent="0.3">
      <c r="A185" s="8"/>
      <c r="L185" s="34"/>
    </row>
    <row r="186" spans="1:12" x14ac:dyDescent="0.3">
      <c r="A186" s="8"/>
      <c r="L186" s="34"/>
    </row>
    <row r="187" spans="1:12" x14ac:dyDescent="0.3">
      <c r="A187" s="8"/>
      <c r="L187" s="34"/>
    </row>
    <row r="188" spans="1:12" x14ac:dyDescent="0.3">
      <c r="A188" s="8"/>
      <c r="L188" s="34"/>
    </row>
    <row r="189" spans="1:12" x14ac:dyDescent="0.3">
      <c r="A189" s="8"/>
      <c r="L189" s="34"/>
    </row>
    <row r="190" spans="1:12" x14ac:dyDescent="0.3">
      <c r="A190" s="8"/>
      <c r="L190" s="34"/>
    </row>
    <row r="191" spans="1:12" x14ac:dyDescent="0.3">
      <c r="A191" s="8"/>
      <c r="L191" s="34"/>
    </row>
    <row r="192" spans="1:12" x14ac:dyDescent="0.3">
      <c r="A192" s="8"/>
      <c r="L192" s="34"/>
    </row>
    <row r="193" spans="1:12" x14ac:dyDescent="0.3">
      <c r="A193" s="8"/>
      <c r="L193" s="34"/>
    </row>
    <row r="194" spans="1:12" x14ac:dyDescent="0.3">
      <c r="A194" s="8"/>
      <c r="L194" s="34"/>
    </row>
    <row r="195" spans="1:12" x14ac:dyDescent="0.3">
      <c r="A195" s="8"/>
      <c r="L195" s="34"/>
    </row>
    <row r="196" spans="1:12" x14ac:dyDescent="0.3">
      <c r="A196" s="8"/>
      <c r="L196" s="34"/>
    </row>
    <row r="197" spans="1:12" x14ac:dyDescent="0.3">
      <c r="A197" s="8"/>
      <c r="L197" s="34"/>
    </row>
    <row r="198" spans="1:12" x14ac:dyDescent="0.3">
      <c r="A198" s="8"/>
      <c r="L198" s="34"/>
    </row>
    <row r="199" spans="1:12" x14ac:dyDescent="0.3">
      <c r="A199" s="8"/>
      <c r="L199" s="34"/>
    </row>
    <row r="200" spans="1:12" x14ac:dyDescent="0.3">
      <c r="A200" s="8"/>
      <c r="L200" s="34"/>
    </row>
    <row r="201" spans="1:12" x14ac:dyDescent="0.3">
      <c r="A201" s="8"/>
      <c r="L201" s="34"/>
    </row>
    <row r="202" spans="1:12" x14ac:dyDescent="0.3">
      <c r="A202" s="8"/>
      <c r="L202" s="34"/>
    </row>
    <row r="203" spans="1:12" x14ac:dyDescent="0.3">
      <c r="A203" s="8"/>
      <c r="L203" s="34"/>
    </row>
    <row r="204" spans="1:12" x14ac:dyDescent="0.3">
      <c r="A204" s="8"/>
      <c r="L204" s="34"/>
    </row>
    <row r="205" spans="1:12" x14ac:dyDescent="0.3">
      <c r="A205" s="8"/>
      <c r="L205" s="34"/>
    </row>
    <row r="206" spans="1:12" x14ac:dyDescent="0.3">
      <c r="A206" s="8"/>
      <c r="L206" s="34"/>
    </row>
    <row r="207" spans="1:12" x14ac:dyDescent="0.3">
      <c r="A207" s="8"/>
      <c r="L207" s="34"/>
    </row>
    <row r="208" spans="1:12" x14ac:dyDescent="0.3">
      <c r="A208" s="8"/>
      <c r="L208" s="34"/>
    </row>
    <row r="209" spans="1:12" x14ac:dyDescent="0.3">
      <c r="A209" s="8"/>
      <c r="L209" s="34"/>
    </row>
    <row r="210" spans="1:12" x14ac:dyDescent="0.3">
      <c r="A210" s="8"/>
      <c r="L210" s="34"/>
    </row>
    <row r="211" spans="1:12" x14ac:dyDescent="0.3">
      <c r="A211" s="8"/>
      <c r="L211" s="34"/>
    </row>
    <row r="212" spans="1:12" x14ac:dyDescent="0.3">
      <c r="A212" s="8"/>
      <c r="L212" s="34"/>
    </row>
    <row r="213" spans="1:12" x14ac:dyDescent="0.3">
      <c r="A213" s="8"/>
      <c r="L213" s="34"/>
    </row>
    <row r="214" spans="1:12" x14ac:dyDescent="0.3">
      <c r="A214" s="8"/>
      <c r="L214" s="34"/>
    </row>
    <row r="215" spans="1:12" x14ac:dyDescent="0.3">
      <c r="A215" s="8"/>
      <c r="L215" s="34"/>
    </row>
    <row r="216" spans="1:12" x14ac:dyDescent="0.3">
      <c r="A216" s="8"/>
      <c r="L216" s="34"/>
    </row>
    <row r="217" spans="1:12" x14ac:dyDescent="0.3">
      <c r="A217" s="8"/>
      <c r="L217" s="34"/>
    </row>
    <row r="218" spans="1:12" x14ac:dyDescent="0.3">
      <c r="A218" s="8"/>
      <c r="L218" s="34"/>
    </row>
    <row r="219" spans="1:12" x14ac:dyDescent="0.3">
      <c r="A219" s="8"/>
      <c r="L219" s="34"/>
    </row>
    <row r="220" spans="1:12" x14ac:dyDescent="0.3">
      <c r="A220" s="8"/>
      <c r="L220" s="34"/>
    </row>
    <row r="221" spans="1:12" x14ac:dyDescent="0.3">
      <c r="A221" s="8"/>
      <c r="L221" s="34"/>
    </row>
    <row r="222" spans="1:12" x14ac:dyDescent="0.3">
      <c r="A222" s="8"/>
      <c r="L222" s="34"/>
    </row>
    <row r="223" spans="1:12" x14ac:dyDescent="0.3">
      <c r="A223" s="8"/>
      <c r="L223" s="34"/>
    </row>
    <row r="224" spans="1:12" x14ac:dyDescent="0.3">
      <c r="A224" s="8"/>
      <c r="L224" s="34"/>
    </row>
    <row r="225" spans="1:12" x14ac:dyDescent="0.3">
      <c r="A225" s="8"/>
      <c r="L225" s="34"/>
    </row>
    <row r="226" spans="1:12" x14ac:dyDescent="0.3">
      <c r="A226" s="8"/>
      <c r="L226" s="34"/>
    </row>
    <row r="227" spans="1:12" x14ac:dyDescent="0.3">
      <c r="A227" s="8"/>
      <c r="L227" s="34"/>
    </row>
    <row r="228" spans="1:12" x14ac:dyDescent="0.3">
      <c r="A228" s="8"/>
      <c r="L228" s="34"/>
    </row>
    <row r="229" spans="1:12" x14ac:dyDescent="0.3">
      <c r="A229" s="8"/>
      <c r="L229" s="34"/>
    </row>
    <row r="230" spans="1:12" x14ac:dyDescent="0.3">
      <c r="A230" s="8"/>
      <c r="L230" s="34"/>
    </row>
    <row r="231" spans="1:12" x14ac:dyDescent="0.3">
      <c r="A231" s="8"/>
      <c r="L231" s="34"/>
    </row>
    <row r="232" spans="1:12" x14ac:dyDescent="0.3">
      <c r="A232" s="8"/>
      <c r="L232" s="34"/>
    </row>
    <row r="233" spans="1:12" x14ac:dyDescent="0.3">
      <c r="A233" s="8"/>
      <c r="L233" s="34"/>
    </row>
    <row r="234" spans="1:12" x14ac:dyDescent="0.3">
      <c r="A234" s="8"/>
      <c r="L234" s="34"/>
    </row>
    <row r="235" spans="1:12" x14ac:dyDescent="0.3">
      <c r="A235" s="8"/>
      <c r="L235" s="34"/>
    </row>
    <row r="236" spans="1:12" x14ac:dyDescent="0.3">
      <c r="A236" s="8"/>
      <c r="L236" s="34"/>
    </row>
    <row r="237" spans="1:12" x14ac:dyDescent="0.3">
      <c r="A237" s="8"/>
      <c r="L237" s="34"/>
    </row>
    <row r="238" spans="1:12" x14ac:dyDescent="0.3">
      <c r="A238" s="8"/>
      <c r="L238" s="34"/>
    </row>
    <row r="239" spans="1:12" x14ac:dyDescent="0.3">
      <c r="A239" s="8"/>
      <c r="L239" s="34"/>
    </row>
    <row r="240" spans="1:12" x14ac:dyDescent="0.3">
      <c r="A240" s="8"/>
      <c r="L240" s="34"/>
    </row>
    <row r="241" spans="1:12" x14ac:dyDescent="0.3">
      <c r="A241" s="8"/>
      <c r="L241" s="34"/>
    </row>
    <row r="242" spans="1:12" x14ac:dyDescent="0.3">
      <c r="A242" s="8"/>
      <c r="L242" s="34"/>
    </row>
    <row r="243" spans="1:12" x14ac:dyDescent="0.3">
      <c r="A243" s="8"/>
      <c r="L243" s="34"/>
    </row>
    <row r="244" spans="1:12" x14ac:dyDescent="0.3">
      <c r="A244" s="8"/>
      <c r="L244" s="34"/>
    </row>
    <row r="245" spans="1:12" x14ac:dyDescent="0.3">
      <c r="A245" s="8"/>
      <c r="L245" s="34"/>
    </row>
    <row r="246" spans="1:12" x14ac:dyDescent="0.3">
      <c r="A246" s="8"/>
      <c r="L246" s="34"/>
    </row>
    <row r="247" spans="1:12" x14ac:dyDescent="0.3">
      <c r="A247" s="8"/>
      <c r="L247" s="34"/>
    </row>
    <row r="248" spans="1:12" x14ac:dyDescent="0.3">
      <c r="A248" s="8"/>
      <c r="L248" s="34"/>
    </row>
    <row r="249" spans="1:12" x14ac:dyDescent="0.3">
      <c r="A249" s="8"/>
      <c r="L249" s="34"/>
    </row>
    <row r="250" spans="1:12" x14ac:dyDescent="0.3">
      <c r="A250" s="8"/>
      <c r="L250" s="34"/>
    </row>
    <row r="251" spans="1:12" x14ac:dyDescent="0.3">
      <c r="A251" s="8"/>
      <c r="L251" s="34"/>
    </row>
    <row r="252" spans="1:12" x14ac:dyDescent="0.3">
      <c r="A252" s="8"/>
      <c r="L252" s="34"/>
    </row>
    <row r="253" spans="1:12" x14ac:dyDescent="0.3">
      <c r="A253" s="8"/>
      <c r="L253" s="34"/>
    </row>
    <row r="254" spans="1:12" x14ac:dyDescent="0.3">
      <c r="A254" s="8"/>
      <c r="L254" s="34"/>
    </row>
    <row r="255" spans="1:12" x14ac:dyDescent="0.3">
      <c r="A255" s="8"/>
      <c r="L255" s="34"/>
    </row>
    <row r="256" spans="1:12" x14ac:dyDescent="0.3">
      <c r="A256" s="8"/>
      <c r="L256" s="34"/>
    </row>
    <row r="257" spans="1:12" x14ac:dyDescent="0.3">
      <c r="A257" s="8"/>
      <c r="L257" s="34"/>
    </row>
    <row r="258" spans="1:12" x14ac:dyDescent="0.3">
      <c r="A258" s="8"/>
      <c r="L258" s="34"/>
    </row>
    <row r="259" spans="1:12" x14ac:dyDescent="0.3">
      <c r="A259" s="8"/>
      <c r="L259" s="34"/>
    </row>
    <row r="260" spans="1:12" x14ac:dyDescent="0.3">
      <c r="A260" s="8"/>
      <c r="L260" s="34"/>
    </row>
    <row r="261" spans="1:12" x14ac:dyDescent="0.3">
      <c r="A261" s="8"/>
      <c r="L261" s="34"/>
    </row>
    <row r="262" spans="1:12" x14ac:dyDescent="0.3">
      <c r="A262" s="8"/>
      <c r="L262" s="34"/>
    </row>
    <row r="263" spans="1:12" x14ac:dyDescent="0.3">
      <c r="A263" s="8"/>
      <c r="L263" s="34"/>
    </row>
    <row r="264" spans="1:12" x14ac:dyDescent="0.3">
      <c r="A264" s="8"/>
      <c r="L264" s="34"/>
    </row>
    <row r="265" spans="1:12" x14ac:dyDescent="0.3">
      <c r="A265" s="8"/>
      <c r="L265" s="34"/>
    </row>
    <row r="266" spans="1:12" x14ac:dyDescent="0.3">
      <c r="A266" s="8"/>
      <c r="L266" s="34"/>
    </row>
    <row r="267" spans="1:12" x14ac:dyDescent="0.3">
      <c r="A267" s="8"/>
      <c r="L267" s="34"/>
    </row>
    <row r="268" spans="1:12" x14ac:dyDescent="0.3">
      <c r="A268" s="8"/>
      <c r="L268" s="34"/>
    </row>
    <row r="269" spans="1:12" x14ac:dyDescent="0.3">
      <c r="A269" s="8"/>
      <c r="L269" s="34"/>
    </row>
    <row r="270" spans="1:12" x14ac:dyDescent="0.3">
      <c r="A270" s="8"/>
      <c r="L270" s="34"/>
    </row>
    <row r="271" spans="1:12" x14ac:dyDescent="0.3">
      <c r="A271" s="8"/>
      <c r="L271" s="34"/>
    </row>
    <row r="272" spans="1:12" x14ac:dyDescent="0.3">
      <c r="A272" s="8"/>
      <c r="L272" s="34"/>
    </row>
    <row r="273" spans="1:12" x14ac:dyDescent="0.3">
      <c r="A273" s="8"/>
      <c r="L273" s="34"/>
    </row>
    <row r="274" spans="1:12" x14ac:dyDescent="0.3">
      <c r="A274" s="8"/>
      <c r="L274" s="34"/>
    </row>
    <row r="275" spans="1:12" x14ac:dyDescent="0.3">
      <c r="A275" s="8"/>
      <c r="L275" s="34"/>
    </row>
    <row r="276" spans="1:12" x14ac:dyDescent="0.3">
      <c r="A276" s="8"/>
      <c r="L276" s="34"/>
    </row>
    <row r="277" spans="1:12" x14ac:dyDescent="0.3">
      <c r="A277" s="8"/>
      <c r="L277" s="34"/>
    </row>
    <row r="278" spans="1:12" x14ac:dyDescent="0.3">
      <c r="A278" s="8"/>
      <c r="L278" s="34"/>
    </row>
    <row r="279" spans="1:12" x14ac:dyDescent="0.3">
      <c r="A279" s="8"/>
      <c r="L279" s="34"/>
    </row>
    <row r="280" spans="1:12" x14ac:dyDescent="0.3">
      <c r="A280" s="8"/>
      <c r="L280" s="34"/>
    </row>
    <row r="281" spans="1:12" x14ac:dyDescent="0.3">
      <c r="A281" s="8"/>
      <c r="L281" s="34"/>
    </row>
    <row r="282" spans="1:12" x14ac:dyDescent="0.3">
      <c r="A282" s="8"/>
      <c r="L282" s="34"/>
    </row>
    <row r="283" spans="1:12" x14ac:dyDescent="0.3">
      <c r="A283" s="8"/>
      <c r="L283" s="34"/>
    </row>
    <row r="284" spans="1:12" x14ac:dyDescent="0.3">
      <c r="A284" s="8"/>
      <c r="L284" s="34"/>
    </row>
    <row r="285" spans="1:12" x14ac:dyDescent="0.3">
      <c r="A285" s="8"/>
      <c r="L285" s="34"/>
    </row>
    <row r="286" spans="1:12" x14ac:dyDescent="0.3">
      <c r="A286" s="8"/>
      <c r="L286" s="34"/>
    </row>
    <row r="287" spans="1:12" x14ac:dyDescent="0.3">
      <c r="A287" s="8"/>
      <c r="L287" s="34"/>
    </row>
    <row r="288" spans="1:12" x14ac:dyDescent="0.3">
      <c r="A288" s="8"/>
      <c r="L288" s="34"/>
    </row>
    <row r="289" spans="1:12" x14ac:dyDescent="0.3">
      <c r="A289" s="8"/>
      <c r="L289" s="34"/>
    </row>
    <row r="290" spans="1:12" x14ac:dyDescent="0.3">
      <c r="A290" s="8"/>
      <c r="L290" s="34"/>
    </row>
    <row r="291" spans="1:12" x14ac:dyDescent="0.3">
      <c r="A291" s="8"/>
      <c r="L291" s="34"/>
    </row>
    <row r="292" spans="1:12" x14ac:dyDescent="0.3">
      <c r="A292" s="8"/>
      <c r="L292" s="34"/>
    </row>
    <row r="293" spans="1:12" x14ac:dyDescent="0.3">
      <c r="A293" s="8"/>
      <c r="L293" s="34"/>
    </row>
    <row r="294" spans="1:12" x14ac:dyDescent="0.3">
      <c r="A294" s="8"/>
      <c r="L294" s="34"/>
    </row>
    <row r="295" spans="1:12" x14ac:dyDescent="0.3">
      <c r="A295" s="8"/>
      <c r="L295" s="34"/>
    </row>
    <row r="296" spans="1:12" x14ac:dyDescent="0.3">
      <c r="A296" s="8"/>
      <c r="L296" s="34"/>
    </row>
    <row r="297" spans="1:12" x14ac:dyDescent="0.3">
      <c r="A297" s="8"/>
      <c r="L297" s="34"/>
    </row>
    <row r="298" spans="1:12" x14ac:dyDescent="0.3">
      <c r="A298" s="8"/>
      <c r="L298" s="34"/>
    </row>
    <row r="299" spans="1:12" x14ac:dyDescent="0.3">
      <c r="A299" s="8"/>
      <c r="L299" s="34"/>
    </row>
    <row r="300" spans="1:12" x14ac:dyDescent="0.3">
      <c r="A300" s="8"/>
      <c r="L300" s="34"/>
    </row>
    <row r="301" spans="1:12" x14ac:dyDescent="0.3">
      <c r="A301" s="8"/>
      <c r="L301" s="34"/>
    </row>
    <row r="302" spans="1:12" x14ac:dyDescent="0.3">
      <c r="A302" s="8"/>
      <c r="L302" s="34"/>
    </row>
    <row r="303" spans="1:12" x14ac:dyDescent="0.3">
      <c r="A303" s="8"/>
      <c r="L303" s="34"/>
    </row>
    <row r="304" spans="1:12" x14ac:dyDescent="0.3">
      <c r="A304" s="8"/>
      <c r="L304" s="34"/>
    </row>
    <row r="305" spans="1:12" x14ac:dyDescent="0.3">
      <c r="A305" s="8"/>
      <c r="L305" s="34"/>
    </row>
    <row r="306" spans="1:12" x14ac:dyDescent="0.3">
      <c r="A306" s="8"/>
      <c r="L306" s="34"/>
    </row>
    <row r="307" spans="1:12" x14ac:dyDescent="0.3">
      <c r="A307" s="8"/>
      <c r="L307" s="34"/>
    </row>
    <row r="308" spans="1:12" x14ac:dyDescent="0.3">
      <c r="A308" s="8"/>
      <c r="L308" s="34"/>
    </row>
    <row r="309" spans="1:12" x14ac:dyDescent="0.3">
      <c r="A309" s="8"/>
      <c r="L309" s="34"/>
    </row>
    <row r="310" spans="1:12" x14ac:dyDescent="0.3">
      <c r="A310" s="8"/>
      <c r="L310" s="34"/>
    </row>
    <row r="311" spans="1:12" x14ac:dyDescent="0.3">
      <c r="A311" s="8"/>
      <c r="L311" s="34"/>
    </row>
    <row r="312" spans="1:12" x14ac:dyDescent="0.3">
      <c r="A312" s="8"/>
      <c r="L312" s="34"/>
    </row>
    <row r="313" spans="1:12" x14ac:dyDescent="0.3">
      <c r="A313" s="8"/>
      <c r="L313" s="34"/>
    </row>
    <row r="314" spans="1:12" x14ac:dyDescent="0.3">
      <c r="A314" s="8"/>
      <c r="L314" s="34"/>
    </row>
    <row r="315" spans="1:12" x14ac:dyDescent="0.3">
      <c r="A315" s="8"/>
      <c r="L315" s="34"/>
    </row>
    <row r="316" spans="1:12" x14ac:dyDescent="0.3">
      <c r="A316" s="8"/>
      <c r="L316" s="34"/>
    </row>
    <row r="317" spans="1:12" x14ac:dyDescent="0.3">
      <c r="A317" s="8"/>
      <c r="L317" s="34"/>
    </row>
    <row r="318" spans="1:12" x14ac:dyDescent="0.3">
      <c r="A318" s="8"/>
      <c r="L318" s="34"/>
    </row>
    <row r="319" spans="1:12" x14ac:dyDescent="0.3">
      <c r="A319" s="8"/>
      <c r="L319" s="34"/>
    </row>
    <row r="320" spans="1:12" x14ac:dyDescent="0.3">
      <c r="A320" s="8"/>
      <c r="L320" s="34"/>
    </row>
    <row r="321" spans="1:12" x14ac:dyDescent="0.3">
      <c r="A321" s="8"/>
      <c r="L321" s="34"/>
    </row>
    <row r="322" spans="1:12" x14ac:dyDescent="0.3">
      <c r="A322" s="8"/>
      <c r="L322" s="34"/>
    </row>
    <row r="323" spans="1:12" x14ac:dyDescent="0.3">
      <c r="A323" s="8"/>
      <c r="L323" s="34"/>
    </row>
    <row r="324" spans="1:12" x14ac:dyDescent="0.3">
      <c r="A324" s="8"/>
      <c r="L324" s="34"/>
    </row>
    <row r="325" spans="1:12" x14ac:dyDescent="0.3">
      <c r="A325" s="8"/>
      <c r="L325" s="34"/>
    </row>
    <row r="326" spans="1:12" x14ac:dyDescent="0.3">
      <c r="A326" s="8"/>
      <c r="L326" s="34"/>
    </row>
    <row r="327" spans="1:12" x14ac:dyDescent="0.3">
      <c r="A327" s="8"/>
      <c r="L327" s="34"/>
    </row>
    <row r="328" spans="1:12" x14ac:dyDescent="0.3">
      <c r="A328" s="8"/>
      <c r="L328" s="34"/>
    </row>
    <row r="329" spans="1:12" x14ac:dyDescent="0.3">
      <c r="A329" s="8"/>
      <c r="L329" s="34"/>
    </row>
    <row r="330" spans="1:12" x14ac:dyDescent="0.3">
      <c r="A330" s="8"/>
      <c r="L330" s="34"/>
    </row>
    <row r="331" spans="1:12" x14ac:dyDescent="0.3">
      <c r="A331" s="8"/>
      <c r="L331" s="34"/>
    </row>
    <row r="332" spans="1:12" x14ac:dyDescent="0.3">
      <c r="A332" s="8"/>
      <c r="L332" s="34"/>
    </row>
    <row r="333" spans="1:12" x14ac:dyDescent="0.3">
      <c r="A333" s="8"/>
      <c r="L333" s="34"/>
    </row>
    <row r="334" spans="1:12" x14ac:dyDescent="0.3">
      <c r="A334" s="8"/>
      <c r="L334" s="34"/>
    </row>
    <row r="335" spans="1:12" x14ac:dyDescent="0.3">
      <c r="A335" s="8"/>
      <c r="L335" s="34"/>
    </row>
    <row r="336" spans="1:12" x14ac:dyDescent="0.3">
      <c r="A336" s="8"/>
      <c r="L336" s="34"/>
    </row>
    <row r="337" spans="1:13" x14ac:dyDescent="0.3">
      <c r="A337" s="8"/>
      <c r="L337" s="34"/>
    </row>
    <row r="338" spans="1:13" x14ac:dyDescent="0.3">
      <c r="A338" s="8"/>
      <c r="L338" s="34"/>
    </row>
    <row r="339" spans="1:13" x14ac:dyDescent="0.3">
      <c r="A339" s="8"/>
      <c r="L339" s="34"/>
    </row>
    <row r="340" spans="1:13" x14ac:dyDescent="0.3">
      <c r="A340" s="8"/>
      <c r="L340" s="34"/>
    </row>
    <row r="341" spans="1:13" x14ac:dyDescent="0.3">
      <c r="A341" s="8"/>
      <c r="L341" s="34"/>
    </row>
    <row r="342" spans="1:13" x14ac:dyDescent="0.3">
      <c r="A342" s="8"/>
      <c r="L342" s="34"/>
    </row>
    <row r="343" spans="1:13" x14ac:dyDescent="0.3">
      <c r="A343" s="8"/>
      <c r="L343" s="34"/>
    </row>
    <row r="344" spans="1:13" x14ac:dyDescent="0.3">
      <c r="A344" s="8"/>
      <c r="L344" s="34"/>
    </row>
    <row r="345" spans="1:13" x14ac:dyDescent="0.3">
      <c r="A345" s="8"/>
      <c r="L345" s="34"/>
    </row>
    <row r="346" spans="1:13" x14ac:dyDescent="0.3">
      <c r="A346" s="8"/>
      <c r="L346" s="34"/>
    </row>
    <row r="347" spans="1:13" x14ac:dyDescent="0.3">
      <c r="A347" s="8"/>
      <c r="L347" s="34"/>
    </row>
    <row r="348" spans="1:13" x14ac:dyDescent="0.3">
      <c r="A348" s="8"/>
      <c r="L348" s="35"/>
      <c r="M348" s="36"/>
    </row>
    <row r="349" spans="1:13" x14ac:dyDescent="0.3">
      <c r="A349" s="8"/>
    </row>
    <row r="350" spans="1:13" x14ac:dyDescent="0.3">
      <c r="A350" s="8"/>
    </row>
    <row r="351" spans="1:13" x14ac:dyDescent="0.3">
      <c r="A351" s="8"/>
    </row>
    <row r="352" spans="1:13" x14ac:dyDescent="0.3">
      <c r="A352" s="8"/>
    </row>
    <row r="353" spans="1:1" x14ac:dyDescent="0.3">
      <c r="A353" s="9"/>
    </row>
  </sheetData>
  <phoneticPr fontId="3" type="noConversion"/>
  <pageMargins left="0.7" right="0.7" top="0.75" bottom="0.75" header="0.3" footer="0.3"/>
  <pageSetup paperSize="9" orientation="portrait" horizontalDpi="300" verticalDpi="300" r:id="rId1"/>
  <legacy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BD12CF-EA20-41D0-9E4D-2F89530E8AEC}">
  <sheetPr>
    <tabColor rgb="FF92D050"/>
  </sheetPr>
  <dimension ref="A2:AE353"/>
  <sheetViews>
    <sheetView topLeftCell="A34" zoomScaleNormal="100" workbookViewId="0">
      <selection activeCell="D52" sqref="D52:D58"/>
    </sheetView>
  </sheetViews>
  <sheetFormatPr defaultRowHeight="13.5" x14ac:dyDescent="0.3"/>
  <cols>
    <col min="1" max="1" width="21.46484375" customWidth="1"/>
    <col min="2" max="2" width="11.86328125" customWidth="1"/>
    <col min="3" max="3" width="9.73046875" customWidth="1"/>
    <col min="4" max="6" width="11.59765625" customWidth="1"/>
    <col min="7" max="7" width="12.73046875" customWidth="1"/>
    <col min="12" max="12" width="11.59765625" customWidth="1"/>
    <col min="16" max="16" width="11.59765625" customWidth="1"/>
    <col min="19" max="19" width="11.73046875" customWidth="1"/>
    <col min="20" max="20" width="12.265625" customWidth="1"/>
    <col min="21" max="21" width="13.1328125" customWidth="1"/>
  </cols>
  <sheetData>
    <row r="2" spans="1:22" x14ac:dyDescent="0.3">
      <c r="A2" s="8" t="s">
        <v>847</v>
      </c>
      <c r="S2" t="s">
        <v>838</v>
      </c>
    </row>
    <row r="3" spans="1:22" x14ac:dyDescent="0.3">
      <c r="A3" s="8"/>
      <c r="B3" t="s">
        <v>880</v>
      </c>
      <c r="C3" t="s">
        <v>919</v>
      </c>
      <c r="D3" t="s">
        <v>920</v>
      </c>
      <c r="E3" t="s">
        <v>1131</v>
      </c>
      <c r="F3" t="s">
        <v>1132</v>
      </c>
      <c r="G3" t="s">
        <v>921</v>
      </c>
      <c r="H3" t="s">
        <v>836</v>
      </c>
      <c r="I3" t="s">
        <v>849</v>
      </c>
      <c r="J3" t="s">
        <v>848</v>
      </c>
      <c r="S3" t="s">
        <v>835</v>
      </c>
      <c r="T3" t="s">
        <v>798</v>
      </c>
      <c r="U3" t="s">
        <v>833</v>
      </c>
      <c r="V3" t="s">
        <v>839</v>
      </c>
    </row>
    <row r="4" spans="1:22" hidden="1" x14ac:dyDescent="0.3">
      <c r="A4" s="8">
        <v>2017</v>
      </c>
      <c r="B4" s="57">
        <f>PV销量预计!$E$41/100</f>
        <v>169.74770000000001</v>
      </c>
      <c r="C4" s="57" t="e">
        <f>#REF!/100</f>
        <v>#REF!</v>
      </c>
      <c r="D4" s="57"/>
      <c r="E4" s="57"/>
      <c r="F4" s="57"/>
      <c r="G4" s="57">
        <v>9.8000000000000007</v>
      </c>
      <c r="H4" s="58" t="e">
        <f>SUM(B4:G4)</f>
        <v>#REF!</v>
      </c>
      <c r="I4" s="58" t="e">
        <f>SUM(B4:D4)</f>
        <v>#REF!</v>
      </c>
      <c r="J4" s="14">
        <f>D4/(B4+D4)</f>
        <v>0</v>
      </c>
      <c r="K4" s="14"/>
      <c r="S4" s="53">
        <v>0.04</v>
      </c>
      <c r="T4" s="53">
        <v>0.06</v>
      </c>
      <c r="U4" s="53">
        <v>0.125</v>
      </c>
      <c r="V4" s="52" t="e">
        <f>((H4+O5)-H5)/H4</f>
        <v>#REF!</v>
      </c>
    </row>
    <row r="5" spans="1:22" hidden="1" x14ac:dyDescent="0.3">
      <c r="A5" s="8">
        <v>2018</v>
      </c>
      <c r="B5" s="57">
        <f>PV销量预计!$E$42/100</f>
        <v>189.05419999999998</v>
      </c>
      <c r="C5" s="57" t="e">
        <f>#REF!/100</f>
        <v>#REF!</v>
      </c>
      <c r="D5" s="57"/>
      <c r="E5" s="57"/>
      <c r="F5" s="57"/>
      <c r="G5" s="57">
        <f>G4*(1-U$4)+N5</f>
        <v>8.5750000000000011</v>
      </c>
      <c r="H5">
        <v>231</v>
      </c>
      <c r="I5" s="58" t="e">
        <f t="shared" ref="I5:I6" si="0">SUM(B5:D5)</f>
        <v>#REF!</v>
      </c>
      <c r="J5" s="14">
        <f t="shared" ref="J5:J6" si="1">D5/(B5+D5)</f>
        <v>0</v>
      </c>
      <c r="K5" s="14"/>
      <c r="L5" s="55"/>
      <c r="M5" s="51"/>
      <c r="N5" s="19"/>
      <c r="O5" s="19"/>
    </row>
    <row r="6" spans="1:22" hidden="1" x14ac:dyDescent="0.3">
      <c r="A6" s="8">
        <v>2019</v>
      </c>
      <c r="B6" s="57">
        <f>PV销量预计!$E$43/100</f>
        <v>224.90771980651999</v>
      </c>
      <c r="C6" s="57" t="e">
        <f>#REF!/100</f>
        <v>#REF!</v>
      </c>
      <c r="D6" s="57"/>
      <c r="E6" s="57"/>
      <c r="F6" s="57"/>
      <c r="G6" s="57">
        <f>G5*(1-U$4)+N6</f>
        <v>7.5031250000000007</v>
      </c>
      <c r="H6" s="19" t="e">
        <f>SUM(B6:G6)</f>
        <v>#REF!</v>
      </c>
      <c r="I6" s="58" t="e">
        <f t="shared" si="0"/>
        <v>#REF!</v>
      </c>
      <c r="J6" s="14">
        <f t="shared" si="1"/>
        <v>0</v>
      </c>
      <c r="K6" s="14"/>
      <c r="L6" s="55"/>
      <c r="M6" s="51"/>
      <c r="N6" s="51"/>
      <c r="O6" s="19"/>
      <c r="S6" t="s">
        <v>840</v>
      </c>
      <c r="U6" t="s">
        <v>841</v>
      </c>
      <c r="V6" s="9">
        <v>0.66559999999999997</v>
      </c>
    </row>
    <row r="7" spans="1:22" x14ac:dyDescent="0.3">
      <c r="A7" s="8">
        <v>2020</v>
      </c>
      <c r="B7" s="89">
        <f>PVKT_H!B7</f>
        <v>243.47643229281414</v>
      </c>
      <c r="C7" s="89">
        <f>PVKT_H!C7</f>
        <v>1.3888999999999998</v>
      </c>
      <c r="D7" s="89">
        <f>预测总结L!D24/1000000</f>
        <v>17.51819311231656</v>
      </c>
      <c r="E7" s="89">
        <f>预测总结L!D22/1000000</f>
        <v>0.78664900000000004</v>
      </c>
      <c r="F7" s="89">
        <f>预测总结L!D23/1000000</f>
        <v>1.565674</v>
      </c>
      <c r="G7" s="89">
        <f>(预测总结L!$D$25+预测总结L!$D$26)/1000000</f>
        <v>7.7388265952129629</v>
      </c>
      <c r="H7" s="19">
        <f>SUM(B7:G7)</f>
        <v>272.47467500034367</v>
      </c>
      <c r="I7" s="19">
        <f>B7+C7+D7</f>
        <v>262.38352540513068</v>
      </c>
      <c r="J7" s="14">
        <f>D7/(B7+D7+C7)</f>
        <v>6.6765598508015195E-2</v>
      </c>
      <c r="K7" s="14"/>
      <c r="L7" s="108"/>
      <c r="M7" s="108"/>
      <c r="N7" s="108"/>
      <c r="O7" s="89"/>
      <c r="U7" t="s">
        <v>842</v>
      </c>
      <c r="V7" s="9">
        <v>1.895</v>
      </c>
    </row>
    <row r="8" spans="1:22" x14ac:dyDescent="0.3">
      <c r="A8" s="8">
        <v>2025</v>
      </c>
      <c r="B8" s="89">
        <f>PVKT_H!B8</f>
        <v>325.20737334816681</v>
      </c>
      <c r="C8" s="89">
        <f>PVKT_H!C8</f>
        <v>1.3888999999999998</v>
      </c>
      <c r="D8" s="89">
        <f>预测总结L!E24/1000000</f>
        <v>21.001820662082459</v>
      </c>
      <c r="E8" s="89">
        <f>预测总结L!E22/1000000</f>
        <v>0.78664900000000004</v>
      </c>
      <c r="F8" s="89">
        <f>预测总结L!E23/1000000</f>
        <v>1.565674</v>
      </c>
      <c r="G8" s="89">
        <f>(预测总结L!$E$25+预测总结L!$E$26)/1000000</f>
        <v>8.1375777117904793</v>
      </c>
      <c r="H8" s="19">
        <f t="shared" ref="H8:H13" si="2">SUM(B8:G8)</f>
        <v>358.08799472203975</v>
      </c>
      <c r="I8" s="19">
        <f t="shared" ref="I8:I13" si="3">B8+C8+D8</f>
        <v>347.59809401024927</v>
      </c>
      <c r="J8" s="14">
        <f t="shared" ref="J8:J13" si="4">D8/(B8+D8+C8)</f>
        <v>6.0419838382264543E-2</v>
      </c>
      <c r="L8" s="34"/>
      <c r="U8" t="s">
        <v>843</v>
      </c>
      <c r="V8" s="9">
        <v>0.17699999999999999</v>
      </c>
    </row>
    <row r="9" spans="1:22" x14ac:dyDescent="0.3">
      <c r="A9" s="8">
        <v>2030</v>
      </c>
      <c r="B9" s="89">
        <f>PVKT_H!B9</f>
        <v>378.2727361658242</v>
      </c>
      <c r="C9" s="89">
        <f>PVKT_H!C9</f>
        <v>1.3888999999999998</v>
      </c>
      <c r="D9" s="89">
        <f>预测总结L!F24/1000000</f>
        <v>24.340012726726741</v>
      </c>
      <c r="E9" s="89">
        <f>预测总结L!F22/1000000</f>
        <v>0.78664900000000004</v>
      </c>
      <c r="F9" s="89">
        <f>预测总结L!F23/1000000</f>
        <v>1.565674</v>
      </c>
      <c r="G9" s="89">
        <f>(预测总结L!$F$25+预测总结L!$F$26)/1000000</f>
        <v>8.4971475893931849</v>
      </c>
      <c r="H9" s="19">
        <f t="shared" si="2"/>
        <v>414.85111948194412</v>
      </c>
      <c r="I9" s="19">
        <f t="shared" si="3"/>
        <v>404.00164889255092</v>
      </c>
      <c r="J9" s="14">
        <f t="shared" si="4"/>
        <v>6.0247310359865039E-2</v>
      </c>
      <c r="L9" s="34"/>
      <c r="U9" t="s">
        <v>844</v>
      </c>
      <c r="V9" s="9">
        <v>1.1479999999999999</v>
      </c>
    </row>
    <row r="10" spans="1:22" x14ac:dyDescent="0.3">
      <c r="A10" s="8">
        <v>2035</v>
      </c>
      <c r="B10" s="89">
        <f>PVKT_H!B10</f>
        <v>406.03235084255806</v>
      </c>
      <c r="C10" s="89">
        <f>PVKT_H!C10</f>
        <v>1.3888999999999998</v>
      </c>
      <c r="D10" s="89">
        <f>预测总结L!G24/1000000</f>
        <v>27.394680164443294</v>
      </c>
      <c r="E10" s="89">
        <f>预测总结L!G22/1000000</f>
        <v>0.78664900000000004</v>
      </c>
      <c r="F10" s="89">
        <f>预测总结L!G23/1000000</f>
        <v>1.565674</v>
      </c>
      <c r="G10" s="89">
        <f>(预测总结L!$G$25+预测总结L!$G$26)/1000000</f>
        <v>8.8113178866813318</v>
      </c>
      <c r="H10" s="19">
        <f t="shared" si="2"/>
        <v>445.97957189368265</v>
      </c>
      <c r="I10" s="19">
        <f t="shared" si="3"/>
        <v>434.81593100700132</v>
      </c>
      <c r="J10" s="14">
        <f t="shared" si="4"/>
        <v>6.3002935750305314E-2</v>
      </c>
      <c r="L10" s="34"/>
      <c r="U10" t="s">
        <v>845</v>
      </c>
      <c r="V10">
        <f>4.4-SUM(V6:V9)</f>
        <v>0.51440000000000019</v>
      </c>
    </row>
    <row r="11" spans="1:22" x14ac:dyDescent="0.3">
      <c r="A11" s="8">
        <v>2040</v>
      </c>
      <c r="B11" s="89">
        <f>PVKT_H!B11</f>
        <v>418.6411834546218</v>
      </c>
      <c r="C11" s="89">
        <f>PVKT_H!C11</f>
        <v>1.3888999999999998</v>
      </c>
      <c r="D11" s="89">
        <f>预测总结L!H24/1000000</f>
        <v>30.4637988747075</v>
      </c>
      <c r="E11" s="89">
        <f>预测总结L!H22/1000000</f>
        <v>0.78664900000000004</v>
      </c>
      <c r="F11" s="89">
        <f>预测总结L!H23/1000000</f>
        <v>1.565674</v>
      </c>
      <c r="G11" s="89">
        <f>(预测总结L!$H$25+预测总结L!$H$26)/1000000</f>
        <v>9.1138288108061598</v>
      </c>
      <c r="H11" s="19">
        <f t="shared" si="2"/>
        <v>461.96003414013546</v>
      </c>
      <c r="I11" s="19">
        <f t="shared" si="3"/>
        <v>450.49388232932927</v>
      </c>
      <c r="J11" s="14">
        <f t="shared" si="4"/>
        <v>6.7623113364361359E-2</v>
      </c>
      <c r="L11" s="34"/>
      <c r="U11" t="s">
        <v>846</v>
      </c>
      <c r="V11" s="9">
        <f>SUM(V6:V10)</f>
        <v>4.4000000000000004</v>
      </c>
    </row>
    <row r="12" spans="1:22" x14ac:dyDescent="0.3">
      <c r="A12" s="8">
        <v>2045</v>
      </c>
      <c r="B12" s="89">
        <f>PVKT_H!B12</f>
        <v>419.18599656193766</v>
      </c>
      <c r="C12" s="89">
        <f>PVKT_H!C12</f>
        <v>1.3888999999999998</v>
      </c>
      <c r="D12" s="89">
        <f>预测总结L!I24/1000000</f>
        <v>33.151839058533504</v>
      </c>
      <c r="E12" s="89">
        <f>预测总结L!I22/1000000</f>
        <v>0.78664900000000004</v>
      </c>
      <c r="F12" s="89">
        <f>预测总结L!I23/1000000</f>
        <v>1.565674</v>
      </c>
      <c r="G12" s="89">
        <f>(预测总结L!$I$25+预测总结L!$I$26)/1000000</f>
        <v>9.3725915012250471</v>
      </c>
      <c r="H12" s="19">
        <f t="shared" si="2"/>
        <v>465.45165012169616</v>
      </c>
      <c r="I12" s="19">
        <f t="shared" si="3"/>
        <v>453.72673562047112</v>
      </c>
      <c r="J12" s="14">
        <f t="shared" si="4"/>
        <v>7.3065650436486579E-2</v>
      </c>
      <c r="L12" s="34"/>
      <c r="M12">
        <v>1.3</v>
      </c>
    </row>
    <row r="13" spans="1:22" x14ac:dyDescent="0.3">
      <c r="A13" s="8">
        <v>2050</v>
      </c>
      <c r="B13" s="89">
        <f>PVKT_H!B13</f>
        <v>412.52259589258369</v>
      </c>
      <c r="C13" s="89">
        <f>PVKT_H!C13</f>
        <v>1.3888999999999998</v>
      </c>
      <c r="D13" s="89">
        <f>预测总结L!J24/1000000</f>
        <v>35.83719652592108</v>
      </c>
      <c r="E13" s="89">
        <f>预测总结L!J22/1000000</f>
        <v>0.78664900000000004</v>
      </c>
      <c r="F13" s="89">
        <f>预测总结L!J23/1000000</f>
        <v>1.565674</v>
      </c>
      <c r="G13" s="89">
        <f>(预测总结L!$J$25+预测总结L!$J$26)/1000000</f>
        <v>9.6230819924335265</v>
      </c>
      <c r="H13" s="19">
        <f t="shared" si="2"/>
        <v>461.72409741093827</v>
      </c>
      <c r="I13" s="19">
        <f t="shared" si="3"/>
        <v>449.74869241850473</v>
      </c>
      <c r="J13" s="14">
        <f t="shared" si="4"/>
        <v>7.9682714213593506E-2</v>
      </c>
      <c r="L13" s="34"/>
    </row>
    <row r="14" spans="1:22" x14ac:dyDescent="0.3">
      <c r="A14" s="8"/>
      <c r="J14" s="14"/>
      <c r="L14" s="34"/>
    </row>
    <row r="15" spans="1:22" x14ac:dyDescent="0.3">
      <c r="A15" s="8" t="s">
        <v>851</v>
      </c>
      <c r="B15" t="s">
        <v>835</v>
      </c>
      <c r="C15" t="s">
        <v>919</v>
      </c>
      <c r="D15" t="s">
        <v>798</v>
      </c>
      <c r="E15" t="s">
        <v>948</v>
      </c>
      <c r="F15" t="s">
        <v>949</v>
      </c>
      <c r="G15" t="s">
        <v>922</v>
      </c>
      <c r="I15" t="s">
        <v>835</v>
      </c>
      <c r="J15" t="s">
        <v>925</v>
      </c>
      <c r="K15" s="14" t="s">
        <v>798</v>
      </c>
      <c r="L15" s="14" t="s">
        <v>948</v>
      </c>
      <c r="M15" s="14" t="s">
        <v>949</v>
      </c>
      <c r="N15" t="s">
        <v>827</v>
      </c>
      <c r="O15" s="50" t="s">
        <v>872</v>
      </c>
      <c r="R15" s="19"/>
    </row>
    <row r="16" spans="1:22" x14ac:dyDescent="0.3">
      <c r="A16" s="8">
        <v>2020</v>
      </c>
      <c r="B16" s="86">
        <f>BAU!B16*(1-I16)</f>
        <v>11880</v>
      </c>
      <c r="C16" s="86">
        <f>BAU!C16*(1-J16)</f>
        <v>96442</v>
      </c>
      <c r="D16" s="85">
        <f>BAU!D16*(1-K16)</f>
        <v>32746</v>
      </c>
      <c r="E16" s="116">
        <f>BAU!E16*(1-L16)</f>
        <v>44479</v>
      </c>
      <c r="F16" s="85">
        <f>BAU!F16*(1-M16)</f>
        <v>114800</v>
      </c>
      <c r="G16" s="109">
        <f>BAU!G16*(1-N16)</f>
        <v>65000</v>
      </c>
      <c r="H16" s="86"/>
      <c r="I16" s="86"/>
      <c r="J16" s="86"/>
      <c r="K16" s="87"/>
      <c r="L16" s="87"/>
      <c r="M16" s="87"/>
      <c r="N16" s="86"/>
      <c r="R16" s="19"/>
    </row>
    <row r="17" spans="1:31" x14ac:dyDescent="0.3">
      <c r="A17" s="8">
        <v>2025</v>
      </c>
      <c r="B17">
        <f>BAU!B17*(1-I17)</f>
        <v>10692</v>
      </c>
      <c r="C17">
        <f>BAU!C17*(1-J17)</f>
        <v>86797.8</v>
      </c>
      <c r="D17">
        <f>BAU!D17*(1-K17)</f>
        <v>32746</v>
      </c>
      <c r="E17">
        <f>BAU!E17*(1-L17)</f>
        <v>44479</v>
      </c>
      <c r="F17">
        <f>BAU!F17*(1-M17)</f>
        <v>103320</v>
      </c>
      <c r="G17">
        <f>BAU!G17*(1-N17)</f>
        <v>65755.502999999997</v>
      </c>
      <c r="I17" s="88">
        <f>VKT_H!I17</f>
        <v>0.1</v>
      </c>
      <c r="J17" s="88">
        <f>VKT_H!J17</f>
        <v>0.1</v>
      </c>
      <c r="K17" s="88">
        <f>VKT_H!K17</f>
        <v>0</v>
      </c>
      <c r="L17" s="88">
        <f>VKT_H!L17</f>
        <v>0</v>
      </c>
      <c r="M17" s="88">
        <f>VKT_H!M17</f>
        <v>0.1</v>
      </c>
      <c r="N17" s="88">
        <f>VKT_H!N17</f>
        <v>0.1</v>
      </c>
      <c r="R17" s="19"/>
    </row>
    <row r="18" spans="1:31" x14ac:dyDescent="0.3">
      <c r="A18" s="8">
        <v>2030</v>
      </c>
      <c r="B18">
        <f>BAU!B18*(1-I18)</f>
        <v>9504</v>
      </c>
      <c r="C18">
        <f>BAU!C18*(1-J18)</f>
        <v>77153.600000000006</v>
      </c>
      <c r="D18">
        <f>BAU!D18*(1-K18)</f>
        <v>31108.699999999997</v>
      </c>
      <c r="E18">
        <f>BAU!E18*(1-L18)</f>
        <v>44479</v>
      </c>
      <c r="F18">
        <f>BAU!F18*(1-M18)</f>
        <v>91840</v>
      </c>
      <c r="G18">
        <f>BAU!G18*(1-N18)</f>
        <v>63470.432000000001</v>
      </c>
      <c r="I18" s="88">
        <f>VKT_H!I18</f>
        <v>0.2</v>
      </c>
      <c r="J18" s="88">
        <f>VKT_H!J18</f>
        <v>0.2</v>
      </c>
      <c r="K18" s="88">
        <f>VKT_H!K18</f>
        <v>0.05</v>
      </c>
      <c r="L18" s="88">
        <f>VKT_H!L18</f>
        <v>0</v>
      </c>
      <c r="M18" s="88">
        <f>VKT_H!M18</f>
        <v>0.2</v>
      </c>
      <c r="N18" s="88">
        <f>VKT_H!N18</f>
        <v>0.2</v>
      </c>
      <c r="R18" s="19"/>
    </row>
    <row r="19" spans="1:31" x14ac:dyDescent="0.3">
      <c r="A19" s="8">
        <v>2035</v>
      </c>
      <c r="B19">
        <f>BAU!B19*(1-I19)</f>
        <v>8316</v>
      </c>
      <c r="C19">
        <f>BAU!C19*(1-J19)</f>
        <v>67509.399999999994</v>
      </c>
      <c r="D19">
        <f>BAU!D19*(1-K19)</f>
        <v>29471.4</v>
      </c>
      <c r="E19">
        <f>BAU!E19*(1-L19)</f>
        <v>44479</v>
      </c>
      <c r="F19">
        <f>BAU!F19*(1-M19)</f>
        <v>86100</v>
      </c>
      <c r="G19">
        <f>BAU!G19*(1-N19)</f>
        <v>63957.735000000001</v>
      </c>
      <c r="I19" s="88">
        <f>VKT_H!I19</f>
        <v>0.3</v>
      </c>
      <c r="J19" s="88">
        <f>VKT_H!J19</f>
        <v>0.3</v>
      </c>
      <c r="K19" s="88">
        <f>VKT_H!K19</f>
        <v>0.1</v>
      </c>
      <c r="L19" s="88">
        <f>VKT_H!L19</f>
        <v>0</v>
      </c>
      <c r="M19" s="88">
        <f>VKT_H!M19</f>
        <v>0.25</v>
      </c>
      <c r="N19" s="88">
        <f>VKT_H!N19</f>
        <v>0.25</v>
      </c>
      <c r="R19" s="19"/>
    </row>
    <row r="20" spans="1:31" x14ac:dyDescent="0.3">
      <c r="A20" s="8">
        <v>2040</v>
      </c>
      <c r="B20">
        <f>BAU!B20*(1-I20)</f>
        <v>7722</v>
      </c>
      <c r="C20">
        <f>BAU!C20*(1-J20)</f>
        <v>62687.3</v>
      </c>
      <c r="D20">
        <f>BAU!D20*(1-K20)</f>
        <v>27834.1</v>
      </c>
      <c r="E20">
        <f>BAU!E20*(1-L20)</f>
        <v>44479</v>
      </c>
      <c r="F20">
        <f>BAU!F20*(1-M20)</f>
        <v>74620</v>
      </c>
      <c r="G20">
        <f>BAU!G20*(1-N20)</f>
        <v>58932.737500000003</v>
      </c>
      <c r="I20" s="88">
        <f>VKT_H!I20</f>
        <v>0.35</v>
      </c>
      <c r="J20" s="88">
        <f>VKT_H!J20</f>
        <v>0.35</v>
      </c>
      <c r="K20" s="88">
        <f>VKT_H!K20</f>
        <v>0.15</v>
      </c>
      <c r="L20" s="88">
        <f>VKT_H!L20</f>
        <v>0</v>
      </c>
      <c r="M20" s="88">
        <f>VKT_H!M20</f>
        <v>0.35</v>
      </c>
      <c r="N20" s="88">
        <f>VKT_H!N20</f>
        <v>0.35</v>
      </c>
      <c r="R20" s="19"/>
    </row>
    <row r="21" spans="1:31" x14ac:dyDescent="0.3">
      <c r="A21" s="8">
        <v>2045</v>
      </c>
      <c r="B21">
        <f>BAU!B21*(1-I21)</f>
        <v>7128</v>
      </c>
      <c r="C21">
        <f>BAU!C21*(1-J21)</f>
        <v>57865.2</v>
      </c>
      <c r="D21">
        <f>BAU!D21*(1-K21)</f>
        <v>26196.800000000003</v>
      </c>
      <c r="E21">
        <f>BAU!E21*(1-L21)</f>
        <v>44479</v>
      </c>
      <c r="F21">
        <f>BAU!F21*(1-M21)</f>
        <v>63140.000000000007</v>
      </c>
      <c r="G21">
        <f>BAU!G21*(1-N21)</f>
        <v>52012.658500000005</v>
      </c>
      <c r="I21" s="88">
        <f>VKT_H!I21</f>
        <v>0.4</v>
      </c>
      <c r="J21" s="88">
        <f>VKT_H!J21</f>
        <v>0.4</v>
      </c>
      <c r="K21" s="88">
        <f>VKT_H!K21</f>
        <v>0.2</v>
      </c>
      <c r="L21" s="88">
        <f>VKT_H!L21</f>
        <v>0</v>
      </c>
      <c r="M21" s="88">
        <f>VKT_H!M21</f>
        <v>0.45</v>
      </c>
      <c r="N21" s="88">
        <f>VKT_H!N21</f>
        <v>0.45</v>
      </c>
      <c r="O21" s="34"/>
      <c r="R21" s="19"/>
    </row>
    <row r="22" spans="1:31" x14ac:dyDescent="0.3">
      <c r="A22" s="8">
        <v>2050</v>
      </c>
      <c r="B22">
        <f>BAU!B22*(1-I22)</f>
        <v>5940</v>
      </c>
      <c r="C22">
        <f>BAU!C22*(1-J22)</f>
        <v>48221</v>
      </c>
      <c r="D22">
        <f>BAU!D22*(1-K22)</f>
        <v>22922.199999999997</v>
      </c>
      <c r="E22">
        <f>BAU!E22*(1-L22)</f>
        <v>44479</v>
      </c>
      <c r="F22">
        <f>BAU!F22*(1-M22)</f>
        <v>45920</v>
      </c>
      <c r="G22">
        <f>BAU!G22*(1-N22)</f>
        <v>38697.824000000001</v>
      </c>
      <c r="I22" s="88">
        <f>VKT_H!I22</f>
        <v>0.5</v>
      </c>
      <c r="J22" s="88">
        <f>VKT_H!J22</f>
        <v>0.5</v>
      </c>
      <c r="K22" s="88">
        <f>VKT_H!K22</f>
        <v>0.3</v>
      </c>
      <c r="L22" s="88">
        <f>VKT_H!L22</f>
        <v>0</v>
      </c>
      <c r="M22" s="88">
        <f>VKT_H!M22</f>
        <v>0.6</v>
      </c>
      <c r="N22" s="88">
        <f>VKT_H!N22</f>
        <v>0.6</v>
      </c>
      <c r="O22" s="34"/>
    </row>
    <row r="23" spans="1:31" ht="13.9" thickBot="1" x14ac:dyDescent="0.35">
      <c r="A23" s="8"/>
      <c r="J23" s="14"/>
      <c r="L23" s="34"/>
    </row>
    <row r="24" spans="1:31" x14ac:dyDescent="0.3">
      <c r="A24" s="65"/>
      <c r="B24" s="66"/>
      <c r="C24" s="67"/>
      <c r="D24" s="67" t="s">
        <v>835</v>
      </c>
      <c r="E24" s="67"/>
      <c r="F24" s="68"/>
      <c r="G24" s="96"/>
      <c r="H24" s="96"/>
      <c r="I24" s="96" t="s">
        <v>919</v>
      </c>
      <c r="J24" s="96"/>
      <c r="K24" s="96"/>
      <c r="L24" s="66"/>
      <c r="M24" s="67"/>
      <c r="N24" s="77" t="s">
        <v>798</v>
      </c>
      <c r="O24" s="67"/>
      <c r="P24" s="68"/>
      <c r="Q24" s="66"/>
      <c r="R24" s="67"/>
      <c r="S24" s="67" t="s">
        <v>948</v>
      </c>
      <c r="T24" s="67"/>
      <c r="U24" s="68"/>
      <c r="V24" s="66"/>
      <c r="W24" s="67"/>
      <c r="X24" s="67" t="s">
        <v>949</v>
      </c>
      <c r="Y24" s="67"/>
      <c r="Z24" s="68"/>
      <c r="AA24" s="66"/>
      <c r="AB24" s="67"/>
      <c r="AC24" s="67" t="s">
        <v>827</v>
      </c>
      <c r="AD24" s="67"/>
      <c r="AE24" s="68"/>
    </row>
    <row r="25" spans="1:31" x14ac:dyDescent="0.3">
      <c r="A25" s="65" t="s">
        <v>852</v>
      </c>
      <c r="B25" s="69" t="s">
        <v>864</v>
      </c>
      <c r="C25" s="4" t="s">
        <v>853</v>
      </c>
      <c r="D25" s="4" t="s">
        <v>854</v>
      </c>
      <c r="E25" s="4" t="s">
        <v>855</v>
      </c>
      <c r="F25" s="70" t="s">
        <v>861</v>
      </c>
      <c r="G25" s="69" t="s">
        <v>864</v>
      </c>
      <c r="H25" s="4" t="s">
        <v>853</v>
      </c>
      <c r="I25" s="4" t="s">
        <v>854</v>
      </c>
      <c r="J25" s="4" t="s">
        <v>855</v>
      </c>
      <c r="K25" s="70" t="s">
        <v>861</v>
      </c>
      <c r="L25" s="69" t="s">
        <v>864</v>
      </c>
      <c r="M25" s="4" t="s">
        <v>853</v>
      </c>
      <c r="N25" s="4" t="s">
        <v>854</v>
      </c>
      <c r="O25" s="4" t="s">
        <v>855</v>
      </c>
      <c r="P25" s="70" t="s">
        <v>861</v>
      </c>
      <c r="Q25" s="69" t="s">
        <v>864</v>
      </c>
      <c r="R25" s="4" t="s">
        <v>853</v>
      </c>
      <c r="S25" s="4" t="s">
        <v>854</v>
      </c>
      <c r="T25" s="4" t="s">
        <v>855</v>
      </c>
      <c r="U25" s="70" t="s">
        <v>861</v>
      </c>
      <c r="V25" s="69" t="s">
        <v>864</v>
      </c>
      <c r="W25" s="4" t="s">
        <v>853</v>
      </c>
      <c r="X25" s="4" t="s">
        <v>854</v>
      </c>
      <c r="Y25" s="4" t="s">
        <v>855</v>
      </c>
      <c r="Z25" s="70" t="s">
        <v>861</v>
      </c>
      <c r="AA25" s="69" t="s">
        <v>864</v>
      </c>
      <c r="AB25" s="4" t="s">
        <v>853</v>
      </c>
      <c r="AC25" s="4" t="s">
        <v>854</v>
      </c>
      <c r="AD25" s="4" t="s">
        <v>855</v>
      </c>
      <c r="AE25" s="70" t="s">
        <v>861</v>
      </c>
    </row>
    <row r="26" spans="1:31" x14ac:dyDescent="0.3">
      <c r="A26" s="65">
        <v>2020</v>
      </c>
      <c r="B26" s="71">
        <v>1</v>
      </c>
      <c r="C26" s="63">
        <v>0</v>
      </c>
      <c r="D26" s="63">
        <v>0</v>
      </c>
      <c r="E26" s="63">
        <v>0</v>
      </c>
      <c r="F26" s="72">
        <v>0</v>
      </c>
      <c r="G26" s="71">
        <v>1</v>
      </c>
      <c r="H26" s="63">
        <v>0</v>
      </c>
      <c r="I26" s="63">
        <v>0</v>
      </c>
      <c r="J26" s="63">
        <v>0</v>
      </c>
      <c r="K26" s="72">
        <v>0</v>
      </c>
      <c r="L26" s="71">
        <v>1</v>
      </c>
      <c r="M26" s="63">
        <v>0</v>
      </c>
      <c r="N26" s="63">
        <v>0</v>
      </c>
      <c r="O26" s="63">
        <v>0</v>
      </c>
      <c r="P26" s="72">
        <v>0</v>
      </c>
      <c r="Q26" s="71">
        <v>1</v>
      </c>
      <c r="R26" s="63">
        <v>0</v>
      </c>
      <c r="S26" s="63">
        <v>0</v>
      </c>
      <c r="T26" s="63">
        <v>0</v>
      </c>
      <c r="U26" s="72">
        <v>0</v>
      </c>
      <c r="V26" s="71">
        <v>1</v>
      </c>
      <c r="W26" s="63">
        <v>0</v>
      </c>
      <c r="X26" s="63">
        <v>0</v>
      </c>
      <c r="Y26" s="63">
        <v>0</v>
      </c>
      <c r="Z26" s="72">
        <v>0</v>
      </c>
      <c r="AA26" s="71">
        <v>1</v>
      </c>
      <c r="AB26" s="63">
        <v>0</v>
      </c>
      <c r="AC26" s="63">
        <v>0</v>
      </c>
      <c r="AD26" s="63">
        <v>0</v>
      </c>
      <c r="AE26" s="72">
        <v>0</v>
      </c>
    </row>
    <row r="27" spans="1:31" x14ac:dyDescent="0.3">
      <c r="A27" s="65">
        <v>2025</v>
      </c>
      <c r="B27" s="71">
        <f>1-0.475</f>
        <v>0.52500000000000002</v>
      </c>
      <c r="C27" s="63">
        <v>0.47499999999999998</v>
      </c>
      <c r="D27" s="63">
        <v>0</v>
      </c>
      <c r="E27" s="63">
        <v>0</v>
      </c>
      <c r="F27" s="72">
        <v>0</v>
      </c>
      <c r="G27" s="71">
        <f>1-0.475</f>
        <v>0.52500000000000002</v>
      </c>
      <c r="H27" s="63">
        <v>0.47499999999999998</v>
      </c>
      <c r="I27" s="63">
        <v>0</v>
      </c>
      <c r="J27" s="63">
        <v>0</v>
      </c>
      <c r="K27" s="72">
        <v>0</v>
      </c>
      <c r="L27" s="71">
        <f>1-M27</f>
        <v>0.46599999999999997</v>
      </c>
      <c r="M27" s="63">
        <v>0.53400000000000003</v>
      </c>
      <c r="N27" s="63">
        <v>0</v>
      </c>
      <c r="O27" s="63">
        <v>0</v>
      </c>
      <c r="P27" s="72">
        <v>0</v>
      </c>
      <c r="Q27" s="71">
        <f>1-R27</f>
        <v>0.12</v>
      </c>
      <c r="R27" s="63">
        <v>0.88</v>
      </c>
      <c r="S27" s="63">
        <v>0</v>
      </c>
      <c r="T27" s="63">
        <v>0</v>
      </c>
      <c r="U27" s="72">
        <v>0</v>
      </c>
      <c r="V27" s="71">
        <f>1-W27</f>
        <v>0.12</v>
      </c>
      <c r="W27" s="63">
        <v>0.88</v>
      </c>
      <c r="X27" s="63">
        <v>0</v>
      </c>
      <c r="Y27" s="63">
        <v>0</v>
      </c>
      <c r="Z27" s="72">
        <v>0</v>
      </c>
      <c r="AA27" s="71">
        <f>1-AB27</f>
        <v>0.12</v>
      </c>
      <c r="AB27" s="63">
        <v>0.88</v>
      </c>
      <c r="AC27" s="63">
        <v>0</v>
      </c>
      <c r="AD27" s="63">
        <v>0</v>
      </c>
      <c r="AE27" s="72">
        <v>0</v>
      </c>
    </row>
    <row r="28" spans="1:31" x14ac:dyDescent="0.3">
      <c r="A28" s="65">
        <v>2030</v>
      </c>
      <c r="B28" s="71">
        <f>1-C28-D28</f>
        <v>0.14099999999999996</v>
      </c>
      <c r="C28" s="63">
        <v>0.40600000000000003</v>
      </c>
      <c r="D28" s="63">
        <v>0.45300000000000001</v>
      </c>
      <c r="E28" s="64">
        <v>0</v>
      </c>
      <c r="F28" s="73">
        <v>0</v>
      </c>
      <c r="G28" s="71">
        <f>1-H28-I28</f>
        <v>0.14099999999999996</v>
      </c>
      <c r="H28" s="63">
        <v>0.40600000000000003</v>
      </c>
      <c r="I28" s="63">
        <v>0.45300000000000001</v>
      </c>
      <c r="J28" s="64">
        <v>0</v>
      </c>
      <c r="K28" s="73">
        <v>0</v>
      </c>
      <c r="L28" s="71">
        <v>0</v>
      </c>
      <c r="M28" s="63">
        <f>1-N28</f>
        <v>0.46599999999999997</v>
      </c>
      <c r="N28" s="63">
        <v>0.53400000000000003</v>
      </c>
      <c r="O28" s="63">
        <v>0</v>
      </c>
      <c r="P28" s="72">
        <v>0</v>
      </c>
      <c r="Q28" s="71">
        <v>0</v>
      </c>
      <c r="R28" s="63">
        <f>1-S28</f>
        <v>0.129</v>
      </c>
      <c r="S28" s="63">
        <v>0.871</v>
      </c>
      <c r="T28" s="63">
        <v>0</v>
      </c>
      <c r="U28" s="72">
        <v>0</v>
      </c>
      <c r="V28" s="71">
        <v>0</v>
      </c>
      <c r="W28" s="63">
        <f>1-X28</f>
        <v>0.129</v>
      </c>
      <c r="X28" s="63">
        <v>0.871</v>
      </c>
      <c r="Y28" s="63">
        <v>0</v>
      </c>
      <c r="Z28" s="72">
        <v>0</v>
      </c>
      <c r="AA28" s="71">
        <v>0</v>
      </c>
      <c r="AB28" s="63">
        <f>1-AC28</f>
        <v>0.129</v>
      </c>
      <c r="AC28" s="63">
        <v>0.871</v>
      </c>
      <c r="AD28" s="63">
        <v>0</v>
      </c>
      <c r="AE28" s="72">
        <v>0</v>
      </c>
    </row>
    <row r="29" spans="1:31" x14ac:dyDescent="0.3">
      <c r="A29" s="65">
        <v>2035</v>
      </c>
      <c r="B29" s="71">
        <v>0</v>
      </c>
      <c r="C29" s="63">
        <f>1-D29-E29</f>
        <v>0.15600000000000008</v>
      </c>
      <c r="D29" s="63">
        <v>0.41799999999999998</v>
      </c>
      <c r="E29" s="63">
        <v>0.42599999999999999</v>
      </c>
      <c r="F29" s="73">
        <v>0</v>
      </c>
      <c r="G29" s="71">
        <v>0</v>
      </c>
      <c r="H29" s="63">
        <f>1-I29-J29</f>
        <v>0.15600000000000008</v>
      </c>
      <c r="I29" s="63">
        <v>0.41799999999999998</v>
      </c>
      <c r="J29" s="63">
        <v>0.42599999999999999</v>
      </c>
      <c r="K29" s="73">
        <v>0</v>
      </c>
      <c r="L29" s="78">
        <v>0</v>
      </c>
      <c r="M29" s="64">
        <v>0</v>
      </c>
      <c r="N29" s="63">
        <f>1-O29</f>
        <v>0.46599999999999997</v>
      </c>
      <c r="O29" s="63">
        <v>0.53400000000000003</v>
      </c>
      <c r="P29" s="72">
        <v>0</v>
      </c>
      <c r="Q29" s="71">
        <v>0</v>
      </c>
      <c r="R29" s="63">
        <v>0</v>
      </c>
      <c r="S29" s="63">
        <f>1-T29</f>
        <v>0.125</v>
      </c>
      <c r="T29" s="63">
        <v>0.875</v>
      </c>
      <c r="U29" s="72">
        <v>0</v>
      </c>
      <c r="V29" s="71">
        <v>0</v>
      </c>
      <c r="W29" s="63">
        <v>0</v>
      </c>
      <c r="X29" s="63">
        <f>1-Y29</f>
        <v>0.125</v>
      </c>
      <c r="Y29" s="63">
        <v>0.875</v>
      </c>
      <c r="Z29" s="72">
        <v>0</v>
      </c>
      <c r="AA29" s="71">
        <v>0</v>
      </c>
      <c r="AB29" s="63">
        <v>0</v>
      </c>
      <c r="AC29" s="63">
        <f>1-AD29</f>
        <v>0.125</v>
      </c>
      <c r="AD29" s="63">
        <v>0.875</v>
      </c>
      <c r="AE29" s="72">
        <v>0</v>
      </c>
    </row>
    <row r="30" spans="1:31" x14ac:dyDescent="0.3">
      <c r="A30" s="65">
        <v>2040</v>
      </c>
      <c r="B30" s="71">
        <v>0</v>
      </c>
      <c r="C30" s="63">
        <v>0</v>
      </c>
      <c r="D30" s="63">
        <f>1-E30-F30</f>
        <v>0.15700000000000008</v>
      </c>
      <c r="E30" s="63">
        <v>0.42199999999999999</v>
      </c>
      <c r="F30" s="72">
        <v>0.42099999999999999</v>
      </c>
      <c r="G30" s="71">
        <v>0</v>
      </c>
      <c r="H30" s="63">
        <v>0</v>
      </c>
      <c r="I30" s="63">
        <f>1-J30-K30</f>
        <v>0.15700000000000008</v>
      </c>
      <c r="J30" s="63">
        <v>0.42199999999999999</v>
      </c>
      <c r="K30" s="72">
        <v>0.42099999999999999</v>
      </c>
      <c r="L30" s="78">
        <v>0</v>
      </c>
      <c r="M30" s="64">
        <v>0</v>
      </c>
      <c r="N30" s="63">
        <v>0</v>
      </c>
      <c r="O30" s="63">
        <f>1-P30</f>
        <v>0.46599999999999997</v>
      </c>
      <c r="P30" s="72">
        <v>0.53400000000000003</v>
      </c>
      <c r="Q30" s="71">
        <v>0</v>
      </c>
      <c r="R30" s="63">
        <v>0</v>
      </c>
      <c r="S30" s="63">
        <v>0</v>
      </c>
      <c r="T30" s="63">
        <f>1-U30</f>
        <v>0.13100000000000001</v>
      </c>
      <c r="U30" s="72">
        <v>0.86899999999999999</v>
      </c>
      <c r="V30" s="71">
        <v>0</v>
      </c>
      <c r="W30" s="63">
        <v>0</v>
      </c>
      <c r="X30" s="63">
        <v>0</v>
      </c>
      <c r="Y30" s="63">
        <f>1-Z30</f>
        <v>0.13100000000000001</v>
      </c>
      <c r="Z30" s="72">
        <v>0.86899999999999999</v>
      </c>
      <c r="AA30" s="71">
        <v>0</v>
      </c>
      <c r="AB30" s="63">
        <v>0</v>
      </c>
      <c r="AC30" s="63">
        <v>0</v>
      </c>
      <c r="AD30" s="63">
        <f>1-AE30</f>
        <v>0.13100000000000001</v>
      </c>
      <c r="AE30" s="72">
        <v>0.86899999999999999</v>
      </c>
    </row>
    <row r="31" spans="1:31" x14ac:dyDescent="0.3">
      <c r="A31" s="65">
        <v>2045</v>
      </c>
      <c r="B31" s="71">
        <v>0</v>
      </c>
      <c r="C31" s="63">
        <v>0</v>
      </c>
      <c r="D31" s="63">
        <v>0</v>
      </c>
      <c r="E31" s="63">
        <v>0</v>
      </c>
      <c r="F31" s="72">
        <v>1</v>
      </c>
      <c r="G31" s="71">
        <v>0</v>
      </c>
      <c r="H31" s="63">
        <v>0</v>
      </c>
      <c r="I31" s="63">
        <v>0</v>
      </c>
      <c r="J31" s="63">
        <v>0</v>
      </c>
      <c r="K31" s="72">
        <v>1</v>
      </c>
      <c r="L31" s="78">
        <v>0</v>
      </c>
      <c r="M31" s="64">
        <v>0</v>
      </c>
      <c r="N31" s="63">
        <v>0</v>
      </c>
      <c r="O31" s="64">
        <v>0</v>
      </c>
      <c r="P31" s="72">
        <v>1</v>
      </c>
      <c r="Q31" s="71">
        <v>0</v>
      </c>
      <c r="R31" s="63">
        <v>0</v>
      </c>
      <c r="S31" s="63">
        <v>0</v>
      </c>
      <c r="T31" s="63">
        <v>0</v>
      </c>
      <c r="U31" s="72">
        <v>1</v>
      </c>
      <c r="V31" s="71">
        <v>0</v>
      </c>
      <c r="W31" s="63">
        <v>0</v>
      </c>
      <c r="X31" s="63">
        <v>0</v>
      </c>
      <c r="Y31" s="63">
        <v>0</v>
      </c>
      <c r="Z31" s="72">
        <v>1</v>
      </c>
      <c r="AA31" s="71">
        <v>0</v>
      </c>
      <c r="AB31" s="63">
        <v>0</v>
      </c>
      <c r="AC31" s="63">
        <v>0</v>
      </c>
      <c r="AD31" s="63">
        <v>0</v>
      </c>
      <c r="AE31" s="72">
        <v>1</v>
      </c>
    </row>
    <row r="32" spans="1:31" ht="13.9" thickBot="1" x14ac:dyDescent="0.35">
      <c r="A32" s="65">
        <v>2050</v>
      </c>
      <c r="B32" s="74">
        <v>0</v>
      </c>
      <c r="C32" s="75">
        <v>0</v>
      </c>
      <c r="D32" s="75">
        <v>0</v>
      </c>
      <c r="E32" s="75">
        <v>0</v>
      </c>
      <c r="F32" s="76">
        <v>1</v>
      </c>
      <c r="G32" s="74">
        <v>0</v>
      </c>
      <c r="H32" s="75">
        <v>0</v>
      </c>
      <c r="I32" s="75">
        <v>0</v>
      </c>
      <c r="J32" s="75">
        <v>0</v>
      </c>
      <c r="K32" s="76">
        <v>1</v>
      </c>
      <c r="L32" s="79">
        <v>0</v>
      </c>
      <c r="M32" s="80">
        <v>0</v>
      </c>
      <c r="N32" s="75">
        <v>0</v>
      </c>
      <c r="O32" s="80">
        <v>0</v>
      </c>
      <c r="P32" s="76">
        <v>1</v>
      </c>
      <c r="Q32" s="75">
        <v>0</v>
      </c>
      <c r="R32" s="75">
        <v>0</v>
      </c>
      <c r="S32" s="75">
        <v>0</v>
      </c>
      <c r="T32" s="75">
        <v>0</v>
      </c>
      <c r="U32" s="76">
        <v>1</v>
      </c>
      <c r="V32" s="75">
        <v>0</v>
      </c>
      <c r="W32" s="75">
        <v>0</v>
      </c>
      <c r="X32" s="75">
        <v>0</v>
      </c>
      <c r="Y32" s="75">
        <v>0</v>
      </c>
      <c r="Z32" s="76">
        <v>1</v>
      </c>
      <c r="AA32" s="75">
        <v>0</v>
      </c>
      <c r="AB32" s="75">
        <v>0</v>
      </c>
      <c r="AC32" s="75">
        <v>0</v>
      </c>
      <c r="AD32" s="75">
        <v>0</v>
      </c>
      <c r="AE32" s="76">
        <v>1</v>
      </c>
    </row>
    <row r="33" spans="1:31" x14ac:dyDescent="0.3">
      <c r="A33" s="65"/>
      <c r="B33" s="103"/>
      <c r="C33" s="103"/>
      <c r="D33" s="103"/>
      <c r="E33" s="103"/>
      <c r="F33" s="103"/>
      <c r="G33" s="103"/>
      <c r="H33" s="103"/>
      <c r="I33" s="103"/>
      <c r="J33" s="103"/>
      <c r="K33" s="103"/>
      <c r="L33" s="104"/>
      <c r="M33" s="104"/>
      <c r="N33" s="103"/>
      <c r="O33" s="104"/>
      <c r="P33" s="103"/>
      <c r="Q33" s="103"/>
      <c r="R33" s="103"/>
      <c r="S33" s="103"/>
      <c r="T33" s="103"/>
      <c r="U33" s="103"/>
      <c r="V33" s="103"/>
      <c r="W33" s="103"/>
      <c r="X33" s="103"/>
      <c r="Y33" s="103"/>
      <c r="Z33" s="103"/>
      <c r="AA33" s="103"/>
      <c r="AB33" s="103"/>
      <c r="AC33" s="103"/>
      <c r="AD33" s="103"/>
      <c r="AE33" s="103"/>
    </row>
    <row r="34" spans="1:31" x14ac:dyDescent="0.3">
      <c r="A34" s="8" t="s">
        <v>856</v>
      </c>
      <c r="B34" t="s">
        <v>835</v>
      </c>
      <c r="C34" t="s">
        <v>919</v>
      </c>
      <c r="D34" t="s">
        <v>798</v>
      </c>
      <c r="E34" t="s">
        <v>948</v>
      </c>
      <c r="F34" t="s">
        <v>949</v>
      </c>
      <c r="G34" t="s">
        <v>833</v>
      </c>
      <c r="S34" t="s">
        <v>907</v>
      </c>
      <c r="T34" t="s">
        <v>908</v>
      </c>
      <c r="U34" t="s">
        <v>919</v>
      </c>
      <c r="V34" t="s">
        <v>909</v>
      </c>
      <c r="W34" t="s">
        <v>948</v>
      </c>
      <c r="X34" t="s">
        <v>949</v>
      </c>
      <c r="Y34" t="s">
        <v>910</v>
      </c>
    </row>
    <row r="35" spans="1:31" x14ac:dyDescent="0.3">
      <c r="A35" s="60" t="s">
        <v>863</v>
      </c>
      <c r="B35" s="89">
        <f>BAU!B35</f>
        <v>9.879999999999999</v>
      </c>
      <c r="C35" s="89">
        <f>BAU!C35</f>
        <v>9.879999999999999</v>
      </c>
      <c r="D35" s="89">
        <f>BAU!D35</f>
        <v>9.5</v>
      </c>
      <c r="E35" s="89">
        <f>BAU!E35</f>
        <v>22</v>
      </c>
      <c r="F35" s="89">
        <f>BAU!F35</f>
        <v>22</v>
      </c>
      <c r="G35" s="89">
        <f>BAU!G35</f>
        <v>25</v>
      </c>
      <c r="I35" t="s">
        <v>884</v>
      </c>
      <c r="J35" t="s">
        <v>926</v>
      </c>
      <c r="K35" t="s">
        <v>926</v>
      </c>
      <c r="L35" t="s">
        <v>884</v>
      </c>
      <c r="T35" s="92">
        <f t="shared" ref="T35:Y39" si="5">(B7)*B35/(B7-B42)</f>
        <v>10.12344327997241</v>
      </c>
      <c r="U35" s="92">
        <f t="shared" si="5"/>
        <v>10.250298284634439</v>
      </c>
      <c r="V35" s="92">
        <f t="shared" si="5"/>
        <v>9.6358082754067578</v>
      </c>
      <c r="W35" s="92">
        <f t="shared" si="5"/>
        <v>92.396601716265636</v>
      </c>
      <c r="X35" s="92">
        <f t="shared" si="5"/>
        <v>24.714105907948674</v>
      </c>
      <c r="Y35" s="92">
        <f t="shared" si="5"/>
        <v>25.09225034921613</v>
      </c>
    </row>
    <row r="36" spans="1:31" x14ac:dyDescent="0.3">
      <c r="A36" s="60" t="s">
        <v>857</v>
      </c>
      <c r="B36" s="57">
        <f>[1]乐观预测H输入!B69</f>
        <v>7.15</v>
      </c>
      <c r="C36" s="57">
        <f>[1]乐观预测H输入!C69</f>
        <v>7.15</v>
      </c>
      <c r="D36" s="89">
        <f>D$35*(1-I36)</f>
        <v>8.74</v>
      </c>
      <c r="E36" s="89">
        <f t="shared" ref="E36:G39" si="6">E$35*(1-J36)</f>
        <v>19.8</v>
      </c>
      <c r="F36" s="89">
        <f t="shared" si="6"/>
        <v>19.8</v>
      </c>
      <c r="G36" s="89">
        <f t="shared" si="6"/>
        <v>23</v>
      </c>
      <c r="I36" s="82">
        <f>[1]乐观预测H输入!J69</f>
        <v>0.08</v>
      </c>
      <c r="J36" s="82">
        <f>[1]乐观预测H输入!K69</f>
        <v>0.1</v>
      </c>
      <c r="K36" s="82">
        <f>[1]乐观预测H输入!L69</f>
        <v>0.1</v>
      </c>
      <c r="L36" s="82">
        <f>[1]乐观预测H输入!M69</f>
        <v>0.08</v>
      </c>
      <c r="T36" s="92">
        <f t="shared" si="5"/>
        <v>7.326176057874771</v>
      </c>
      <c r="U36" s="92">
        <f t="shared" si="5"/>
        <v>7.4179790217749249</v>
      </c>
      <c r="V36" s="92">
        <f t="shared" si="5"/>
        <v>8.8649436133742174</v>
      </c>
      <c r="W36" s="92">
        <f>(E8)*E36/(E8-E43)</f>
        <v>83.156941544639068</v>
      </c>
      <c r="X36" s="92">
        <f t="shared" si="5"/>
        <v>22.24269531715381</v>
      </c>
      <c r="Y36" s="92">
        <f>(G8)*G36/(G8-G43)</f>
        <v>23.084870321278842</v>
      </c>
    </row>
    <row r="37" spans="1:31" x14ac:dyDescent="0.3">
      <c r="A37" s="60" t="s">
        <v>858</v>
      </c>
      <c r="B37" s="57">
        <f>[1]乐观预测H输入!B70</f>
        <v>5.2626792247111256</v>
      </c>
      <c r="C37" s="57">
        <f>[1]乐观预测H输入!C70</f>
        <v>5.2626792247111256</v>
      </c>
      <c r="D37" s="89">
        <f t="shared" ref="D37:D39" si="7">D$35*(1-I37)</f>
        <v>8.0749999999999993</v>
      </c>
      <c r="E37" s="89">
        <f t="shared" si="6"/>
        <v>17.600000000000001</v>
      </c>
      <c r="F37" s="89">
        <f t="shared" si="6"/>
        <v>17.600000000000001</v>
      </c>
      <c r="G37" s="89">
        <f t="shared" si="6"/>
        <v>21.25</v>
      </c>
      <c r="I37" s="82">
        <f>[1]乐观预测H输入!J70</f>
        <v>0.15</v>
      </c>
      <c r="J37" s="82">
        <f>[1]乐观预测H输入!K70</f>
        <v>0.2</v>
      </c>
      <c r="K37" s="82">
        <f>[1]乐观预测H输入!L70</f>
        <v>0.2</v>
      </c>
      <c r="L37" s="82">
        <f>[1]乐观预测H输入!M70</f>
        <v>0.15</v>
      </c>
      <c r="T37" s="92">
        <f t="shared" si="5"/>
        <v>5.3923516834060994</v>
      </c>
      <c r="U37" s="92">
        <f t="shared" si="5"/>
        <v>5.459922249963336</v>
      </c>
      <c r="V37" s="92">
        <f t="shared" si="5"/>
        <v>8.1904370340957424</v>
      </c>
      <c r="W37" s="92">
        <f t="shared" si="5"/>
        <v>73.9172813730125</v>
      </c>
      <c r="X37" s="92">
        <f t="shared" si="5"/>
        <v>19.771284726358942</v>
      </c>
      <c r="Y37" s="92">
        <f t="shared" si="5"/>
        <v>21.32841279683371</v>
      </c>
    </row>
    <row r="38" spans="1:31" x14ac:dyDescent="0.3">
      <c r="A38" s="60" t="s">
        <v>859</v>
      </c>
      <c r="B38" s="57">
        <f>[1]乐观预测H输入!B71</f>
        <v>4.55</v>
      </c>
      <c r="C38" s="57">
        <f>[1]乐观预测H输入!C71</f>
        <v>4.55</v>
      </c>
      <c r="D38" s="89">
        <f t="shared" si="7"/>
        <v>7.6000000000000005</v>
      </c>
      <c r="E38" s="89">
        <f t="shared" si="6"/>
        <v>16.5</v>
      </c>
      <c r="F38" s="89">
        <f t="shared" si="6"/>
        <v>16.5</v>
      </c>
      <c r="G38" s="89">
        <f t="shared" si="6"/>
        <v>20</v>
      </c>
      <c r="I38" s="82">
        <f>[1]乐观预测H输入!J71</f>
        <v>0.2</v>
      </c>
      <c r="J38" s="82">
        <f>[1]乐观预测H输入!K71</f>
        <v>0.25</v>
      </c>
      <c r="K38" s="82">
        <f>[1]乐观预测H输入!L71</f>
        <v>0.25</v>
      </c>
      <c r="L38" s="82">
        <f>[1]乐观预测H输入!M71</f>
        <v>0.2</v>
      </c>
      <c r="T38" s="92">
        <f t="shared" si="5"/>
        <v>4.6621120368293996</v>
      </c>
      <c r="U38" s="92">
        <f t="shared" si="5"/>
        <v>4.7205321047658613</v>
      </c>
      <c r="V38" s="92">
        <f t="shared" si="5"/>
        <v>7.7086466203254069</v>
      </c>
      <c r="W38" s="92">
        <f t="shared" si="5"/>
        <v>69.297451287199223</v>
      </c>
      <c r="X38" s="92">
        <f t="shared" si="5"/>
        <v>18.535579430961505</v>
      </c>
      <c r="Y38" s="92">
        <f t="shared" si="5"/>
        <v>20.073800279372904</v>
      </c>
    </row>
    <row r="39" spans="1:31" x14ac:dyDescent="0.3">
      <c r="A39" s="60" t="s">
        <v>860</v>
      </c>
      <c r="B39" s="57">
        <f>[1]乐观预测H输入!B72</f>
        <v>3.9000000000000004</v>
      </c>
      <c r="C39" s="57">
        <f>[1]乐观预测H输入!C72</f>
        <v>3.9000000000000004</v>
      </c>
      <c r="D39" s="89">
        <f t="shared" si="7"/>
        <v>6.6499999999999995</v>
      </c>
      <c r="E39" s="89">
        <f t="shared" si="6"/>
        <v>15.399999999999999</v>
      </c>
      <c r="F39" s="89">
        <v>15.4</v>
      </c>
      <c r="G39" s="89">
        <f t="shared" si="6"/>
        <v>17.5</v>
      </c>
      <c r="I39" s="82">
        <f>[1]乐观预测H输入!J72</f>
        <v>0.3</v>
      </c>
      <c r="J39" s="82">
        <f>[1]乐观预测H输入!K72</f>
        <v>0.3</v>
      </c>
      <c r="K39" s="82">
        <f>[1]乐观预测H输入!L72</f>
        <v>0.3</v>
      </c>
      <c r="L39" s="82">
        <f>[1]乐观预测H输入!M72</f>
        <v>0.3</v>
      </c>
      <c r="T39" s="92">
        <f>(B11)*B39/(B11-B46)</f>
        <v>3.9960960315680571</v>
      </c>
      <c r="U39" s="92">
        <f t="shared" si="5"/>
        <v>4.0461703755135963</v>
      </c>
      <c r="V39" s="92">
        <f t="shared" si="5"/>
        <v>6.7450657927847306</v>
      </c>
      <c r="W39" s="92">
        <f t="shared" si="5"/>
        <v>64.677621201385932</v>
      </c>
      <c r="X39" s="92">
        <f t="shared" si="5"/>
        <v>17.299874135564071</v>
      </c>
      <c r="Y39" s="92">
        <f t="shared" si="5"/>
        <v>17.564575244451291</v>
      </c>
    </row>
    <row r="40" spans="1:31" x14ac:dyDescent="0.3">
      <c r="A40" s="60"/>
      <c r="B40" s="86"/>
      <c r="C40" s="86"/>
      <c r="D40" s="86"/>
    </row>
    <row r="41" spans="1:31" x14ac:dyDescent="0.3">
      <c r="A41" s="60" t="s">
        <v>923</v>
      </c>
      <c r="B41" t="s">
        <v>835</v>
      </c>
      <c r="C41" t="s">
        <v>919</v>
      </c>
      <c r="D41" t="s">
        <v>798</v>
      </c>
      <c r="E41" t="s">
        <v>948</v>
      </c>
      <c r="F41" t="s">
        <v>949</v>
      </c>
      <c r="G41" t="s">
        <v>833</v>
      </c>
    </row>
    <row r="42" spans="1:31" x14ac:dyDescent="0.3">
      <c r="A42" s="8">
        <v>2020</v>
      </c>
      <c r="B42" s="89">
        <f>PV保有量BAU!$I$44/100</f>
        <v>5.8549941590135202</v>
      </c>
      <c r="C42" s="110">
        <f>Taxi保有量_BAU!$H$44/100</f>
        <v>5.0174860598909528E-2</v>
      </c>
      <c r="D42" s="111">
        <f>预测总结L!D14</f>
        <v>0.24690358367739815</v>
      </c>
      <c r="E42" s="111">
        <f>预测总结L!D12</f>
        <v>0.59934473037821612</v>
      </c>
      <c r="F42" s="112">
        <f>预测总结L!D13</f>
        <v>0.17194249588268201</v>
      </c>
      <c r="G42" s="112">
        <f>预测总结L!D15+预测总结L!D16</f>
        <v>2.8451392202603613E-2</v>
      </c>
      <c r="I42" s="19"/>
      <c r="J42" s="19"/>
      <c r="K42" s="19"/>
      <c r="L42" s="20"/>
      <c r="M42" s="19"/>
      <c r="N42" s="61"/>
      <c r="O42" s="54"/>
      <c r="P42" s="19"/>
      <c r="Q42" s="19"/>
    </row>
    <row r="43" spans="1:31" x14ac:dyDescent="0.3">
      <c r="A43" s="8">
        <v>2025</v>
      </c>
      <c r="B43" s="89">
        <f>VKT_H!B43</f>
        <v>7.8204171692959461</v>
      </c>
      <c r="C43" s="110">
        <f>VKT_H!C43</f>
        <v>5.0174860598909528E-2</v>
      </c>
      <c r="D43" s="111">
        <f>VKT_H!D43</f>
        <v>0.29600226187553874</v>
      </c>
      <c r="E43" s="111">
        <f>VKT_H!E43</f>
        <v>0.59934473037821612</v>
      </c>
      <c r="F43" s="111">
        <f>VKT_H!F43</f>
        <v>0.17194249588268201</v>
      </c>
      <c r="G43" s="111">
        <f>VKT_H!G43</f>
        <v>2.9917379877788218E-2</v>
      </c>
      <c r="I43" s="19"/>
      <c r="J43" s="19"/>
      <c r="K43" s="19"/>
      <c r="M43" s="19"/>
      <c r="N43" s="61"/>
      <c r="O43" s="54"/>
      <c r="P43" s="19"/>
      <c r="Q43" s="19"/>
    </row>
    <row r="44" spans="1:31" x14ac:dyDescent="0.3">
      <c r="A44" s="8">
        <v>2030</v>
      </c>
      <c r="B44" s="89">
        <f>VKT_H!B44</f>
        <v>9.0965053163805916</v>
      </c>
      <c r="C44" s="110">
        <f>VKT_H!C44</f>
        <v>5.0174860598909528E-2</v>
      </c>
      <c r="D44" s="111">
        <f>VKT_H!D44</f>
        <v>0.34305115433149902</v>
      </c>
      <c r="E44" s="111">
        <f>VKT_H!E44</f>
        <v>0.59934473037821612</v>
      </c>
      <c r="F44" s="111">
        <f>VKT_H!F44</f>
        <v>0.17194249588268201</v>
      </c>
      <c r="G44" s="111">
        <f>VKT_H!G44</f>
        <v>3.1239319772170256E-2</v>
      </c>
      <c r="I44" s="19"/>
      <c r="J44" s="19"/>
      <c r="K44" s="19"/>
      <c r="L44" s="20"/>
      <c r="M44" s="19"/>
      <c r="N44" s="61"/>
      <c r="O44" s="54"/>
      <c r="P44" s="19"/>
      <c r="Q44" s="19"/>
    </row>
    <row r="45" spans="1:31" x14ac:dyDescent="0.3">
      <c r="A45" s="8">
        <v>2035</v>
      </c>
      <c r="B45" s="89">
        <f>VKT_H!B45</f>
        <v>9.7640540407403886</v>
      </c>
      <c r="C45" s="110">
        <f>VKT_H!C45</f>
        <v>5.0174860598909528E-2</v>
      </c>
      <c r="D45" s="111">
        <f>VKT_H!D45</f>
        <v>0.3861040155757679</v>
      </c>
      <c r="E45" s="111">
        <f>VKT_H!E45</f>
        <v>0.59934473037821612</v>
      </c>
      <c r="F45" s="111">
        <f>VKT_H!F45</f>
        <v>0.17194249588268201</v>
      </c>
      <c r="G45" s="111">
        <f>VKT_H!G45</f>
        <v>3.2394350478257249E-2</v>
      </c>
      <c r="I45" s="19"/>
      <c r="J45" s="19"/>
      <c r="K45" s="19"/>
      <c r="M45" s="19"/>
      <c r="N45" s="61"/>
      <c r="O45" s="54"/>
      <c r="P45" s="19"/>
      <c r="Q45" s="19"/>
    </row>
    <row r="46" spans="1:31" x14ac:dyDescent="0.3">
      <c r="A46" s="8">
        <v>2040</v>
      </c>
      <c r="B46" s="89">
        <f>VKT_H!B46</f>
        <v>10.067264666099101</v>
      </c>
      <c r="C46" s="110">
        <f>VKT_H!C46</f>
        <v>5.0174860598909528E-2</v>
      </c>
      <c r="D46" s="111">
        <f>VKT_H!D46</f>
        <v>0.42936055484538099</v>
      </c>
      <c r="E46" s="111">
        <f>VKT_H!E46</f>
        <v>0.59934473037821612</v>
      </c>
      <c r="F46" s="111">
        <f>VKT_H!F46</f>
        <v>0.17194249588268201</v>
      </c>
      <c r="G46" s="111">
        <f>VKT_H!G46</f>
        <v>3.3506516107239231E-2</v>
      </c>
      <c r="I46" s="19"/>
      <c r="J46" s="19"/>
      <c r="K46" s="19"/>
      <c r="L46" s="20"/>
      <c r="M46" s="19"/>
      <c r="N46" s="61"/>
      <c r="O46" s="54"/>
      <c r="P46" s="19"/>
      <c r="Q46" s="19"/>
    </row>
    <row r="47" spans="1:31" x14ac:dyDescent="0.3">
      <c r="A47" s="8">
        <v>2045</v>
      </c>
      <c r="B47" s="89">
        <f>VKT_H!B47</f>
        <v>10.080366047333618</v>
      </c>
      <c r="C47" s="110">
        <f>VKT_H!C47</f>
        <v>5.0174860598909528E-2</v>
      </c>
      <c r="D47" s="111">
        <f>VKT_H!D47</f>
        <v>0.46724612615974631</v>
      </c>
      <c r="E47" s="111">
        <f>VKT_H!E47</f>
        <v>0.59934473037821612</v>
      </c>
      <c r="F47" s="111">
        <f>VKT_H!F47</f>
        <v>0.17194249588268201</v>
      </c>
      <c r="G47" s="111">
        <f>VKT_H!G47</f>
        <v>3.445784363757344E-2</v>
      </c>
      <c r="I47" s="19"/>
      <c r="J47" s="19"/>
      <c r="K47" s="19"/>
      <c r="M47" s="19"/>
      <c r="N47" s="61"/>
      <c r="O47" s="54"/>
      <c r="P47" s="19"/>
      <c r="Q47" s="19"/>
    </row>
    <row r="48" spans="1:31" x14ac:dyDescent="0.3">
      <c r="A48" s="8">
        <v>2050</v>
      </c>
      <c r="B48" s="89">
        <f>VKT_H!B48</f>
        <v>9.9201280660602844</v>
      </c>
      <c r="C48" s="110">
        <f>VKT_H!C48</f>
        <v>5.0174860598909528E-2</v>
      </c>
      <c r="D48" s="111">
        <f>VKT_H!D48</f>
        <v>0.5050938869363244</v>
      </c>
      <c r="E48" s="111">
        <f>VKT_H!E48</f>
        <v>0.59934473037821612</v>
      </c>
      <c r="F48" s="111">
        <f>VKT_H!F48</f>
        <v>0.17194249588268201</v>
      </c>
      <c r="G48" s="111">
        <f>VKT_H!G48</f>
        <v>3.5378758859114096E-2</v>
      </c>
      <c r="I48" s="19"/>
      <c r="J48" s="19"/>
      <c r="K48" s="19"/>
      <c r="L48" s="20"/>
      <c r="M48" s="19"/>
      <c r="N48" s="61"/>
      <c r="O48" s="54"/>
      <c r="P48" s="19"/>
      <c r="Q48" s="19"/>
    </row>
    <row r="49" spans="1:12" x14ac:dyDescent="0.3">
      <c r="A49" s="8"/>
      <c r="L49" s="34"/>
    </row>
    <row r="50" spans="1:12" x14ac:dyDescent="0.3">
      <c r="A50" s="8" t="s">
        <v>871</v>
      </c>
      <c r="B50" t="s">
        <v>835</v>
      </c>
      <c r="C50" t="s">
        <v>919</v>
      </c>
      <c r="D50" t="s">
        <v>798</v>
      </c>
      <c r="E50" t="s">
        <v>948</v>
      </c>
      <c r="F50" t="s">
        <v>949</v>
      </c>
      <c r="G50" t="s">
        <v>827</v>
      </c>
      <c r="H50" t="s">
        <v>836</v>
      </c>
      <c r="L50" s="34"/>
    </row>
    <row r="51" spans="1:12" hidden="1" x14ac:dyDescent="0.3">
      <c r="A51" s="17">
        <v>2017</v>
      </c>
      <c r="B51" s="19">
        <f>(B4-B42)*B16*(B$35*$B26+B$36*$C26+$D26*B$37+$E26*B$38+$F26*B$39)/100*0.72*0.84*44/12*1000/1000000</f>
        <v>426.59545448436347</v>
      </c>
      <c r="C51" s="19" t="e">
        <f>(C4-C42)*C16*(C$35*$B26+C$36*$C26+$D26*C$37+$E26*C$38+$F26*C$39)/100*0.72*0.84*44/12*1000/1000000</f>
        <v>#REF!</v>
      </c>
      <c r="D51" s="19">
        <f>(D4-D42)*D16*(D$35*$B26+D$36*$C26+$D26*D$37+$E26*D$38+$F26*D$39)/100*0.72*0.84*44/12*1000/1000000</f>
        <v>-1.7033051881237562</v>
      </c>
      <c r="E51" s="19">
        <f>(E4-E42)*E16*(E$35*$B26+E$36*$C26+$D26*E$37+$E26*E$38+$F26*E$39)/100*0.72*0.84*44/12*1000/1000000</f>
        <v>-13.005815823550826</v>
      </c>
      <c r="F51" s="19">
        <f>(F4-F42)*F16*(F$35*$B26+F$36*$C26+$D26*F$37+$E26*F$38+$F26*F$39)/100*0.72*0.84*44/12*1000/1000000</f>
        <v>-9.6301046895264655</v>
      </c>
      <c r="G51" s="19">
        <f>G4*$G16*(G$35*$AA26+G$36*$AB26+$AC26*G$37+$AD26*G$38+$AE26*G$39)/100*0.72*0.84*44/12*1000/1000000</f>
        <v>353.15280000000001</v>
      </c>
      <c r="H51" s="19" t="e">
        <f>SUM(B51:G51)</f>
        <v>#REF!</v>
      </c>
      <c r="L51" s="34"/>
    </row>
    <row r="52" spans="1:12" x14ac:dyDescent="0.3">
      <c r="A52" s="8">
        <v>2020</v>
      </c>
      <c r="B52" s="19">
        <f t="shared" ref="B52:B58" si="8">(B7-B42)*B16*(B$35*$B26+B$36*$C26+$D26*B$37+$E26*B$38+$F26*B$39)/100*0.72*0.84*44/12*1000/1000000</f>
        <v>618.50358059416749</v>
      </c>
      <c r="C52" s="19">
        <f t="shared" ref="C52:C58" si="9">(C7-C42)*C16*(C$35*$G26+C$36*$H26+$I26*C$37+$J26*C$38+$K26*C$39)/100*0.72*0.84*44/12*1000/1000000</f>
        <v>28.287709577352192</v>
      </c>
      <c r="D52" s="19">
        <f t="shared" ref="D52:D58" si="10">(D7-D42)*D16*(D$35*$L26+D$36*$M26+$N26*D$37+$O26*D$38+$P26*D$39)/100*0.74*0.84*44/12*1000/1000000</f>
        <v>122.45853613041881</v>
      </c>
      <c r="E52" s="19">
        <f t="shared" ref="E52:E58" si="11">(E7-E42)*E16*(E$35*$Q26+E$36*$R26+$S26*E$37+$T26*E$38+$U26*E$39)/100*0.82*0.84*44/12*1000/1000000</f>
        <v>4.6290294270981427</v>
      </c>
      <c r="F52" s="19">
        <f t="shared" ref="F52:F58" si="12">(F7-F42)*F16*(F$35*$V26+F$36*$W26+$X26*F$37+$Y26*F$38+$Z26*F$39)/100*0.82*0.84*44/12*1000/1000000</f>
        <v>88.90132929138791</v>
      </c>
      <c r="G52" s="19">
        <f t="shared" ref="G52:G58" si="13">(G7-G42)*G16*(G$35*$AA26+G$36*$AB26+$AC26*G$37+$AD26*G$38+$AE26*G$39)/100*0.82*0.84*44/12*1000/1000000</f>
        <v>316.4415087067481</v>
      </c>
      <c r="H52" s="19">
        <f>SUM(B52:G52)</f>
        <v>1179.2216937271726</v>
      </c>
      <c r="L52" s="34"/>
    </row>
    <row r="53" spans="1:12" x14ac:dyDescent="0.3">
      <c r="A53" s="8">
        <v>2025</v>
      </c>
      <c r="B53" s="19">
        <f t="shared" si="8"/>
        <v>645.92634700718429</v>
      </c>
      <c r="C53" s="19">
        <f t="shared" si="9"/>
        <v>22.117452925792243</v>
      </c>
      <c r="D53" s="19">
        <f t="shared" si="10"/>
        <v>140.53862016306482</v>
      </c>
      <c r="E53" s="19">
        <f t="shared" si="11"/>
        <v>4.2216748375135058</v>
      </c>
      <c r="F53" s="19">
        <f t="shared" si="12"/>
        <v>72.970211082371208</v>
      </c>
      <c r="G53" s="19">
        <f t="shared" si="13"/>
        <v>312.91641257102202</v>
      </c>
      <c r="H53" s="19">
        <f t="shared" ref="H53:H58" si="14">SUM(B53:G53)</f>
        <v>1198.6907185869482</v>
      </c>
      <c r="L53" s="34"/>
    </row>
    <row r="54" spans="1:12" x14ac:dyDescent="0.3">
      <c r="A54" s="8">
        <v>2030</v>
      </c>
      <c r="B54" s="19">
        <f t="shared" si="8"/>
        <v>519.75433943866358</v>
      </c>
      <c r="C54" s="19">
        <f t="shared" si="9"/>
        <v>15.300498436677145</v>
      </c>
      <c r="D54" s="19">
        <f t="shared" si="10"/>
        <v>142.66515895011955</v>
      </c>
      <c r="E54" s="19">
        <f t="shared" si="11"/>
        <v>3.7629380212880803</v>
      </c>
      <c r="F54" s="19">
        <f t="shared" si="12"/>
        <v>57.814312464775398</v>
      </c>
      <c r="G54" s="19">
        <f t="shared" si="13"/>
        <v>291.44588065256147</v>
      </c>
      <c r="H54" s="19">
        <f t="shared" si="14"/>
        <v>1030.7431279640853</v>
      </c>
      <c r="L54" s="34"/>
    </row>
    <row r="55" spans="1:12" x14ac:dyDescent="0.3">
      <c r="A55" s="8">
        <v>2035</v>
      </c>
      <c r="B55" s="19">
        <f t="shared" si="8"/>
        <v>383.91559286735321</v>
      </c>
      <c r="C55" s="19">
        <f t="shared" si="9"/>
        <v>10.529011732845703</v>
      </c>
      <c r="D55" s="19">
        <f t="shared" si="10"/>
        <v>141.89484348287004</v>
      </c>
      <c r="E55" s="19">
        <f t="shared" si="11"/>
        <v>3.5007035042429706</v>
      </c>
      <c r="F55" s="19">
        <f t="shared" si="12"/>
        <v>50.423722707459085</v>
      </c>
      <c r="G55" s="19">
        <f t="shared" si="13"/>
        <v>285.830551197207</v>
      </c>
      <c r="H55" s="19">
        <f t="shared" si="14"/>
        <v>876.09442549197797</v>
      </c>
      <c r="L55" s="34"/>
    </row>
    <row r="56" spans="1:12" x14ac:dyDescent="0.3">
      <c r="A56" s="8">
        <v>2040</v>
      </c>
      <c r="B56" s="19">
        <f t="shared" si="8"/>
        <v>307.02524409700447</v>
      </c>
      <c r="C56" s="19">
        <f t="shared" si="9"/>
        <v>8.1666629428414019</v>
      </c>
      <c r="D56" s="19">
        <f t="shared" si="10"/>
        <v>135.14211917229028</v>
      </c>
      <c r="E56" s="19">
        <f t="shared" si="11"/>
        <v>3.2706407417161922</v>
      </c>
      <c r="F56" s="19">
        <f t="shared" si="12"/>
        <v>40.82860223703959</v>
      </c>
      <c r="G56" s="19">
        <f t="shared" si="13"/>
        <v>240.94221172840761</v>
      </c>
      <c r="H56" s="19">
        <f t="shared" si="14"/>
        <v>735.37548091929955</v>
      </c>
      <c r="L56" s="34"/>
    </row>
    <row r="57" spans="1:12" x14ac:dyDescent="0.3">
      <c r="A57" s="8">
        <v>2045</v>
      </c>
      <c r="B57" s="19">
        <f t="shared" si="8"/>
        <v>252.20341779054388</v>
      </c>
      <c r="C57" s="19">
        <f t="shared" si="9"/>
        <v>6.6997206893728878</v>
      </c>
      <c r="D57" s="19">
        <f t="shared" si="10"/>
        <v>129.77630551632546</v>
      </c>
      <c r="E57" s="19">
        <f t="shared" si="11"/>
        <v>3.2403205989686996</v>
      </c>
      <c r="F57" s="19">
        <f t="shared" si="12"/>
        <v>34.227011777184359</v>
      </c>
      <c r="G57" s="19">
        <f t="shared" si="13"/>
        <v>214.67019735293914</v>
      </c>
      <c r="H57" s="19">
        <f t="shared" si="14"/>
        <v>640.81697372533449</v>
      </c>
      <c r="L57" s="34"/>
    </row>
    <row r="58" spans="1:12" x14ac:dyDescent="0.3">
      <c r="A58" s="17">
        <v>2050</v>
      </c>
      <c r="B58" s="19">
        <f t="shared" si="8"/>
        <v>206.82865015618515</v>
      </c>
      <c r="C58" s="19">
        <f t="shared" si="9"/>
        <v>5.5831005744774078</v>
      </c>
      <c r="D58" s="19">
        <f t="shared" si="10"/>
        <v>122.75236337151124</v>
      </c>
      <c r="E58" s="19">
        <f t="shared" si="11"/>
        <v>3.2403205989686996</v>
      </c>
      <c r="F58" s="19">
        <f t="shared" si="12"/>
        <v>24.892372201588614</v>
      </c>
      <c r="G58" s="19">
        <f t="shared" si="13"/>
        <v>163.98485705026934</v>
      </c>
      <c r="H58" s="19">
        <f t="shared" si="14"/>
        <v>527.28166395300047</v>
      </c>
    </row>
    <row r="59" spans="1:12" x14ac:dyDescent="0.3">
      <c r="A59" s="8"/>
      <c r="L59" s="34"/>
    </row>
    <row r="60" spans="1:12" x14ac:dyDescent="0.3">
      <c r="A60" s="8"/>
      <c r="L60" s="34"/>
    </row>
    <row r="61" spans="1:12" x14ac:dyDescent="0.3">
      <c r="A61" s="11"/>
      <c r="L61" s="34"/>
    </row>
    <row r="62" spans="1:12" x14ac:dyDescent="0.3">
      <c r="A62" s="8"/>
      <c r="L62" s="34"/>
    </row>
    <row r="63" spans="1:12" x14ac:dyDescent="0.3">
      <c r="A63" s="8"/>
      <c r="L63" s="34"/>
    </row>
    <row r="64" spans="1:12" x14ac:dyDescent="0.3">
      <c r="A64" s="8"/>
      <c r="L64" s="34"/>
    </row>
    <row r="65" spans="1:12" x14ac:dyDescent="0.3">
      <c r="A65" s="8"/>
      <c r="L65" s="34"/>
    </row>
    <row r="66" spans="1:12" x14ac:dyDescent="0.3">
      <c r="A66" s="8"/>
      <c r="L66" s="34"/>
    </row>
    <row r="67" spans="1:12" x14ac:dyDescent="0.3">
      <c r="A67" s="8"/>
      <c r="L67" s="34"/>
    </row>
    <row r="68" spans="1:12" x14ac:dyDescent="0.3">
      <c r="A68" s="8"/>
      <c r="L68" s="34"/>
    </row>
    <row r="69" spans="1:12" x14ac:dyDescent="0.3">
      <c r="A69" s="8"/>
      <c r="L69" s="34"/>
    </row>
    <row r="70" spans="1:12" x14ac:dyDescent="0.3">
      <c r="A70" s="8"/>
      <c r="L70" s="34"/>
    </row>
    <row r="71" spans="1:12" x14ac:dyDescent="0.3">
      <c r="A71" s="11"/>
      <c r="L71" s="34"/>
    </row>
    <row r="72" spans="1:12" x14ac:dyDescent="0.3">
      <c r="A72" s="8"/>
      <c r="L72" s="34"/>
    </row>
    <row r="73" spans="1:12" x14ac:dyDescent="0.3">
      <c r="A73" s="8"/>
      <c r="L73" s="34"/>
    </row>
    <row r="74" spans="1:12" x14ac:dyDescent="0.3">
      <c r="A74" s="8"/>
      <c r="L74" s="34"/>
    </row>
    <row r="75" spans="1:12" x14ac:dyDescent="0.3">
      <c r="A75" s="8"/>
      <c r="L75" s="34"/>
    </row>
    <row r="76" spans="1:12" x14ac:dyDescent="0.3">
      <c r="A76" s="8"/>
      <c r="L76" s="34"/>
    </row>
    <row r="77" spans="1:12" x14ac:dyDescent="0.3">
      <c r="A77" s="8"/>
      <c r="L77" s="34"/>
    </row>
    <row r="78" spans="1:12" x14ac:dyDescent="0.3">
      <c r="A78" s="8"/>
      <c r="L78" s="34"/>
    </row>
    <row r="79" spans="1:12" x14ac:dyDescent="0.3">
      <c r="A79" s="8"/>
      <c r="L79" s="34"/>
    </row>
    <row r="80" spans="1:12" x14ac:dyDescent="0.3">
      <c r="A80" s="8"/>
      <c r="L80" s="34"/>
    </row>
    <row r="81" spans="1:12" x14ac:dyDescent="0.3">
      <c r="A81" s="8"/>
      <c r="L81" s="34"/>
    </row>
    <row r="82" spans="1:12" x14ac:dyDescent="0.3">
      <c r="A82" s="8"/>
      <c r="L82" s="34"/>
    </row>
    <row r="83" spans="1:12" x14ac:dyDescent="0.3">
      <c r="A83" s="8"/>
      <c r="L83" s="34"/>
    </row>
    <row r="84" spans="1:12" x14ac:dyDescent="0.3">
      <c r="A84" s="8"/>
      <c r="L84" s="34"/>
    </row>
    <row r="85" spans="1:12" x14ac:dyDescent="0.3">
      <c r="A85" s="8"/>
      <c r="L85" s="34"/>
    </row>
    <row r="86" spans="1:12" x14ac:dyDescent="0.3">
      <c r="A86" s="8"/>
      <c r="L86" s="34"/>
    </row>
    <row r="87" spans="1:12" x14ac:dyDescent="0.3">
      <c r="A87" s="8"/>
      <c r="L87" s="34"/>
    </row>
    <row r="88" spans="1:12" x14ac:dyDescent="0.3">
      <c r="A88" s="8"/>
      <c r="L88" s="34"/>
    </row>
    <row r="89" spans="1:12" x14ac:dyDescent="0.3">
      <c r="A89" s="8"/>
      <c r="L89" s="34"/>
    </row>
    <row r="90" spans="1:12" x14ac:dyDescent="0.3">
      <c r="A90" s="8"/>
      <c r="L90" s="34"/>
    </row>
    <row r="91" spans="1:12" x14ac:dyDescent="0.3">
      <c r="A91" s="8"/>
      <c r="L91" s="34"/>
    </row>
    <row r="92" spans="1:12" x14ac:dyDescent="0.3">
      <c r="A92" s="8"/>
      <c r="L92" s="34"/>
    </row>
    <row r="93" spans="1:12" x14ac:dyDescent="0.3">
      <c r="A93" s="8"/>
      <c r="L93" s="34"/>
    </row>
    <row r="94" spans="1:12" x14ac:dyDescent="0.3">
      <c r="A94" s="8"/>
      <c r="L94" s="34"/>
    </row>
    <row r="95" spans="1:12" x14ac:dyDescent="0.3">
      <c r="A95" s="8"/>
      <c r="L95" s="34"/>
    </row>
    <row r="96" spans="1:12" x14ac:dyDescent="0.3">
      <c r="A96" s="11"/>
      <c r="L96" s="34"/>
    </row>
    <row r="97" spans="1:12" x14ac:dyDescent="0.3">
      <c r="A97" s="8"/>
      <c r="L97" s="34"/>
    </row>
    <row r="98" spans="1:12" x14ac:dyDescent="0.3">
      <c r="A98" s="8"/>
      <c r="L98" s="34"/>
    </row>
    <row r="99" spans="1:12" x14ac:dyDescent="0.3">
      <c r="A99" s="8"/>
      <c r="L99" s="34"/>
    </row>
    <row r="100" spans="1:12" x14ac:dyDescent="0.3">
      <c r="A100" s="8"/>
      <c r="L100" s="34"/>
    </row>
    <row r="101" spans="1:12" x14ac:dyDescent="0.3">
      <c r="A101" s="8"/>
      <c r="L101" s="34"/>
    </row>
    <row r="102" spans="1:12" x14ac:dyDescent="0.3">
      <c r="A102" s="8"/>
      <c r="L102" s="34"/>
    </row>
    <row r="103" spans="1:12" x14ac:dyDescent="0.3">
      <c r="A103" s="8"/>
      <c r="L103" s="34"/>
    </row>
    <row r="104" spans="1:12" x14ac:dyDescent="0.3">
      <c r="A104" s="8"/>
      <c r="L104" s="34"/>
    </row>
    <row r="105" spans="1:12" x14ac:dyDescent="0.3">
      <c r="A105" s="8"/>
      <c r="L105" s="34"/>
    </row>
    <row r="106" spans="1:12" x14ac:dyDescent="0.3">
      <c r="A106" s="8"/>
      <c r="L106" s="34"/>
    </row>
    <row r="107" spans="1:12" x14ac:dyDescent="0.3">
      <c r="A107" s="11"/>
      <c r="L107" s="34"/>
    </row>
    <row r="108" spans="1:12" x14ac:dyDescent="0.3">
      <c r="A108" s="8"/>
      <c r="L108" s="34"/>
    </row>
    <row r="109" spans="1:12" x14ac:dyDescent="0.3">
      <c r="A109" s="8"/>
      <c r="L109" s="34"/>
    </row>
    <row r="110" spans="1:12" x14ac:dyDescent="0.3">
      <c r="A110" s="8"/>
      <c r="L110" s="34"/>
    </row>
    <row r="111" spans="1:12" x14ac:dyDescent="0.3">
      <c r="A111" s="8"/>
      <c r="L111" s="34"/>
    </row>
    <row r="112" spans="1:12" x14ac:dyDescent="0.3">
      <c r="A112" s="8"/>
      <c r="L112" s="34"/>
    </row>
    <row r="113" spans="1:12" x14ac:dyDescent="0.3">
      <c r="A113" s="8"/>
      <c r="L113" s="34"/>
    </row>
    <row r="114" spans="1:12" x14ac:dyDescent="0.3">
      <c r="A114" s="8"/>
      <c r="L114" s="34"/>
    </row>
    <row r="115" spans="1:12" x14ac:dyDescent="0.3">
      <c r="A115" s="8"/>
      <c r="L115" s="34"/>
    </row>
    <row r="116" spans="1:12" x14ac:dyDescent="0.3">
      <c r="A116" s="8"/>
      <c r="L116" s="34"/>
    </row>
    <row r="117" spans="1:12" x14ac:dyDescent="0.3">
      <c r="A117" s="8"/>
      <c r="L117" s="34"/>
    </row>
    <row r="118" spans="1:12" x14ac:dyDescent="0.3">
      <c r="A118" s="8"/>
      <c r="L118" s="34"/>
    </row>
    <row r="119" spans="1:12" x14ac:dyDescent="0.3">
      <c r="A119" s="8"/>
      <c r="L119" s="34"/>
    </row>
    <row r="120" spans="1:12" x14ac:dyDescent="0.3">
      <c r="A120" s="8"/>
      <c r="L120" s="34"/>
    </row>
    <row r="121" spans="1:12" x14ac:dyDescent="0.3">
      <c r="A121" s="8"/>
      <c r="L121" s="34"/>
    </row>
    <row r="122" spans="1:12" x14ac:dyDescent="0.3">
      <c r="A122" s="8"/>
      <c r="L122" s="34"/>
    </row>
    <row r="123" spans="1:12" x14ac:dyDescent="0.3">
      <c r="A123" s="8"/>
      <c r="L123" s="34"/>
    </row>
    <row r="124" spans="1:12" x14ac:dyDescent="0.3">
      <c r="A124" s="8"/>
      <c r="L124" s="34"/>
    </row>
    <row r="125" spans="1:12" x14ac:dyDescent="0.3">
      <c r="A125" s="8"/>
      <c r="L125" s="34"/>
    </row>
    <row r="126" spans="1:12" x14ac:dyDescent="0.3">
      <c r="A126" s="8"/>
      <c r="L126" s="34"/>
    </row>
    <row r="127" spans="1:12" x14ac:dyDescent="0.3">
      <c r="A127" s="8"/>
      <c r="L127" s="34"/>
    </row>
    <row r="128" spans="1:12" x14ac:dyDescent="0.3">
      <c r="A128" s="8"/>
      <c r="L128" s="34"/>
    </row>
    <row r="129" spans="1:12" x14ac:dyDescent="0.3">
      <c r="A129" s="8"/>
      <c r="L129" s="34"/>
    </row>
    <row r="130" spans="1:12" x14ac:dyDescent="0.3">
      <c r="A130" s="8"/>
      <c r="L130" s="34"/>
    </row>
    <row r="131" spans="1:12" x14ac:dyDescent="0.3">
      <c r="A131" s="8"/>
      <c r="L131" s="34"/>
    </row>
    <row r="132" spans="1:12" x14ac:dyDescent="0.3">
      <c r="A132" s="8"/>
      <c r="L132" s="34"/>
    </row>
    <row r="133" spans="1:12" x14ac:dyDescent="0.3">
      <c r="A133" s="8"/>
      <c r="L133" s="34"/>
    </row>
    <row r="134" spans="1:12" x14ac:dyDescent="0.3">
      <c r="A134" s="8"/>
      <c r="L134" s="34"/>
    </row>
    <row r="135" spans="1:12" x14ac:dyDescent="0.3">
      <c r="A135" s="8"/>
      <c r="L135" s="34"/>
    </row>
    <row r="136" spans="1:12" x14ac:dyDescent="0.3">
      <c r="A136" s="8"/>
      <c r="L136" s="34"/>
    </row>
    <row r="137" spans="1:12" x14ac:dyDescent="0.3">
      <c r="A137" s="8"/>
      <c r="L137" s="34"/>
    </row>
    <row r="138" spans="1:12" x14ac:dyDescent="0.3">
      <c r="A138" s="8"/>
      <c r="L138" s="34"/>
    </row>
    <row r="139" spans="1:12" x14ac:dyDescent="0.3">
      <c r="A139" s="8"/>
      <c r="L139" s="34"/>
    </row>
    <row r="140" spans="1:12" x14ac:dyDescent="0.3">
      <c r="A140" s="8"/>
      <c r="L140" s="34"/>
    </row>
    <row r="141" spans="1:12" x14ac:dyDescent="0.3">
      <c r="A141" s="8"/>
      <c r="L141" s="34"/>
    </row>
    <row r="142" spans="1:12" x14ac:dyDescent="0.3">
      <c r="A142" s="8"/>
      <c r="L142" s="34"/>
    </row>
    <row r="143" spans="1:12" x14ac:dyDescent="0.3">
      <c r="A143" s="8"/>
      <c r="L143" s="34"/>
    </row>
    <row r="144" spans="1:12" x14ac:dyDescent="0.3">
      <c r="A144" s="8"/>
      <c r="L144" s="34"/>
    </row>
    <row r="145" spans="1:12" x14ac:dyDescent="0.3">
      <c r="A145" s="8"/>
      <c r="L145" s="34"/>
    </row>
    <row r="146" spans="1:12" x14ac:dyDescent="0.3">
      <c r="A146" s="8"/>
      <c r="L146" s="34"/>
    </row>
    <row r="147" spans="1:12" x14ac:dyDescent="0.3">
      <c r="A147" s="8"/>
      <c r="L147" s="34"/>
    </row>
    <row r="148" spans="1:12" x14ac:dyDescent="0.3">
      <c r="A148" s="8"/>
      <c r="L148" s="34"/>
    </row>
    <row r="149" spans="1:12" x14ac:dyDescent="0.3">
      <c r="A149" s="8"/>
      <c r="L149" s="34"/>
    </row>
    <row r="150" spans="1:12" x14ac:dyDescent="0.3">
      <c r="A150" s="8"/>
      <c r="L150" s="34"/>
    </row>
    <row r="151" spans="1:12" x14ac:dyDescent="0.3">
      <c r="A151" s="8"/>
      <c r="L151" s="34"/>
    </row>
    <row r="152" spans="1:12" x14ac:dyDescent="0.3">
      <c r="A152" s="8"/>
      <c r="L152" s="34"/>
    </row>
    <row r="153" spans="1:12" x14ac:dyDescent="0.3">
      <c r="A153" s="8"/>
      <c r="L153" s="34"/>
    </row>
    <row r="154" spans="1:12" x14ac:dyDescent="0.3">
      <c r="A154" s="8"/>
      <c r="L154" s="34"/>
    </row>
    <row r="155" spans="1:12" x14ac:dyDescent="0.3">
      <c r="A155" s="8"/>
      <c r="L155" s="34"/>
    </row>
    <row r="156" spans="1:12" x14ac:dyDescent="0.3">
      <c r="A156" s="8"/>
      <c r="L156" s="34"/>
    </row>
    <row r="157" spans="1:12" x14ac:dyDescent="0.3">
      <c r="A157" s="8"/>
      <c r="L157" s="34"/>
    </row>
    <row r="158" spans="1:12" x14ac:dyDescent="0.3">
      <c r="A158" s="8"/>
      <c r="L158" s="34"/>
    </row>
    <row r="159" spans="1:12" x14ac:dyDescent="0.3">
      <c r="A159" s="8"/>
      <c r="L159" s="34"/>
    </row>
    <row r="160" spans="1:12" x14ac:dyDescent="0.3">
      <c r="A160" s="8"/>
      <c r="L160" s="34"/>
    </row>
    <row r="161" spans="1:12" x14ac:dyDescent="0.3">
      <c r="A161" s="8"/>
      <c r="L161" s="34"/>
    </row>
    <row r="162" spans="1:12" x14ac:dyDescent="0.3">
      <c r="A162" s="8"/>
      <c r="L162" s="34"/>
    </row>
    <row r="163" spans="1:12" x14ac:dyDescent="0.3">
      <c r="A163" s="8"/>
      <c r="L163" s="34"/>
    </row>
    <row r="164" spans="1:12" x14ac:dyDescent="0.3">
      <c r="A164" s="8"/>
      <c r="L164" s="34"/>
    </row>
    <row r="165" spans="1:12" x14ac:dyDescent="0.3">
      <c r="A165" s="8"/>
      <c r="L165" s="34"/>
    </row>
    <row r="166" spans="1:12" x14ac:dyDescent="0.3">
      <c r="A166" s="8"/>
      <c r="L166" s="34"/>
    </row>
    <row r="167" spans="1:12" x14ac:dyDescent="0.3">
      <c r="A167" s="8"/>
      <c r="L167" s="34"/>
    </row>
    <row r="168" spans="1:12" x14ac:dyDescent="0.3">
      <c r="A168" s="8"/>
      <c r="L168" s="34"/>
    </row>
    <row r="169" spans="1:12" x14ac:dyDescent="0.3">
      <c r="A169" s="8"/>
      <c r="L169" s="34"/>
    </row>
    <row r="170" spans="1:12" x14ac:dyDescent="0.3">
      <c r="A170" s="8"/>
      <c r="L170" s="34"/>
    </row>
    <row r="171" spans="1:12" x14ac:dyDescent="0.3">
      <c r="A171" s="8"/>
      <c r="L171" s="34"/>
    </row>
    <row r="172" spans="1:12" x14ac:dyDescent="0.3">
      <c r="A172" s="8"/>
      <c r="L172" s="34"/>
    </row>
    <row r="173" spans="1:12" x14ac:dyDescent="0.3">
      <c r="A173" s="8"/>
      <c r="L173" s="34"/>
    </row>
    <row r="174" spans="1:12" x14ac:dyDescent="0.3">
      <c r="A174" s="8"/>
      <c r="L174" s="34"/>
    </row>
    <row r="175" spans="1:12" x14ac:dyDescent="0.3">
      <c r="A175" s="8"/>
      <c r="L175" s="34"/>
    </row>
    <row r="176" spans="1:12" x14ac:dyDescent="0.3">
      <c r="A176" s="8"/>
      <c r="L176" s="34"/>
    </row>
    <row r="177" spans="1:12" x14ac:dyDescent="0.3">
      <c r="A177" s="8"/>
      <c r="L177" s="34"/>
    </row>
    <row r="178" spans="1:12" x14ac:dyDescent="0.3">
      <c r="A178" s="8"/>
      <c r="L178" s="34"/>
    </row>
    <row r="179" spans="1:12" x14ac:dyDescent="0.3">
      <c r="A179" s="8"/>
      <c r="L179" s="34"/>
    </row>
    <row r="180" spans="1:12" x14ac:dyDescent="0.3">
      <c r="A180" s="8"/>
      <c r="L180" s="34"/>
    </row>
    <row r="181" spans="1:12" x14ac:dyDescent="0.3">
      <c r="A181" s="8"/>
      <c r="L181" s="34"/>
    </row>
    <row r="182" spans="1:12" x14ac:dyDescent="0.3">
      <c r="A182" s="8"/>
      <c r="L182" s="34"/>
    </row>
    <row r="183" spans="1:12" x14ac:dyDescent="0.3">
      <c r="A183" s="8"/>
      <c r="L183" s="34"/>
    </row>
    <row r="184" spans="1:12" x14ac:dyDescent="0.3">
      <c r="A184" s="8"/>
      <c r="L184" s="34"/>
    </row>
    <row r="185" spans="1:12" x14ac:dyDescent="0.3">
      <c r="A185" s="8"/>
      <c r="L185" s="34"/>
    </row>
    <row r="186" spans="1:12" x14ac:dyDescent="0.3">
      <c r="A186" s="8"/>
      <c r="L186" s="34"/>
    </row>
    <row r="187" spans="1:12" x14ac:dyDescent="0.3">
      <c r="A187" s="8"/>
      <c r="L187" s="34"/>
    </row>
    <row r="188" spans="1:12" x14ac:dyDescent="0.3">
      <c r="A188" s="8"/>
      <c r="L188" s="34"/>
    </row>
    <row r="189" spans="1:12" x14ac:dyDescent="0.3">
      <c r="A189" s="8"/>
      <c r="L189" s="34"/>
    </row>
    <row r="190" spans="1:12" x14ac:dyDescent="0.3">
      <c r="A190" s="8"/>
      <c r="L190" s="34"/>
    </row>
    <row r="191" spans="1:12" x14ac:dyDescent="0.3">
      <c r="A191" s="8"/>
      <c r="L191" s="34"/>
    </row>
    <row r="192" spans="1:12" x14ac:dyDescent="0.3">
      <c r="A192" s="8"/>
      <c r="L192" s="34"/>
    </row>
    <row r="193" spans="1:12" x14ac:dyDescent="0.3">
      <c r="A193" s="8"/>
      <c r="L193" s="34"/>
    </row>
    <row r="194" spans="1:12" x14ac:dyDescent="0.3">
      <c r="A194" s="8"/>
      <c r="L194" s="34"/>
    </row>
    <row r="195" spans="1:12" x14ac:dyDescent="0.3">
      <c r="A195" s="8"/>
      <c r="L195" s="34"/>
    </row>
    <row r="196" spans="1:12" x14ac:dyDescent="0.3">
      <c r="A196" s="8"/>
      <c r="L196" s="34"/>
    </row>
    <row r="197" spans="1:12" x14ac:dyDescent="0.3">
      <c r="A197" s="8"/>
      <c r="L197" s="34"/>
    </row>
    <row r="198" spans="1:12" x14ac:dyDescent="0.3">
      <c r="A198" s="8"/>
      <c r="L198" s="34"/>
    </row>
    <row r="199" spans="1:12" x14ac:dyDescent="0.3">
      <c r="A199" s="8"/>
      <c r="L199" s="34"/>
    </row>
    <row r="200" spans="1:12" x14ac:dyDescent="0.3">
      <c r="A200" s="8"/>
      <c r="L200" s="34"/>
    </row>
    <row r="201" spans="1:12" x14ac:dyDescent="0.3">
      <c r="A201" s="8"/>
      <c r="L201" s="34"/>
    </row>
    <row r="202" spans="1:12" x14ac:dyDescent="0.3">
      <c r="A202" s="8"/>
      <c r="L202" s="34"/>
    </row>
    <row r="203" spans="1:12" x14ac:dyDescent="0.3">
      <c r="A203" s="8"/>
      <c r="L203" s="34"/>
    </row>
    <row r="204" spans="1:12" x14ac:dyDescent="0.3">
      <c r="A204" s="8"/>
      <c r="L204" s="34"/>
    </row>
    <row r="205" spans="1:12" x14ac:dyDescent="0.3">
      <c r="A205" s="8"/>
      <c r="L205" s="34"/>
    </row>
    <row r="206" spans="1:12" x14ac:dyDescent="0.3">
      <c r="A206" s="8"/>
      <c r="L206" s="34"/>
    </row>
    <row r="207" spans="1:12" x14ac:dyDescent="0.3">
      <c r="A207" s="8"/>
      <c r="L207" s="34"/>
    </row>
    <row r="208" spans="1:12" x14ac:dyDescent="0.3">
      <c r="A208" s="8"/>
      <c r="L208" s="34"/>
    </row>
    <row r="209" spans="1:12" x14ac:dyDescent="0.3">
      <c r="A209" s="8"/>
      <c r="L209" s="34"/>
    </row>
    <row r="210" spans="1:12" x14ac:dyDescent="0.3">
      <c r="A210" s="8"/>
      <c r="L210" s="34"/>
    </row>
    <row r="211" spans="1:12" x14ac:dyDescent="0.3">
      <c r="A211" s="8"/>
      <c r="L211" s="34"/>
    </row>
    <row r="212" spans="1:12" x14ac:dyDescent="0.3">
      <c r="A212" s="8"/>
      <c r="L212" s="34"/>
    </row>
    <row r="213" spans="1:12" x14ac:dyDescent="0.3">
      <c r="A213" s="8"/>
      <c r="L213" s="34"/>
    </row>
    <row r="214" spans="1:12" x14ac:dyDescent="0.3">
      <c r="A214" s="8"/>
      <c r="L214" s="34"/>
    </row>
    <row r="215" spans="1:12" x14ac:dyDescent="0.3">
      <c r="A215" s="8"/>
      <c r="L215" s="34"/>
    </row>
    <row r="216" spans="1:12" x14ac:dyDescent="0.3">
      <c r="A216" s="8"/>
      <c r="L216" s="34"/>
    </row>
    <row r="217" spans="1:12" x14ac:dyDescent="0.3">
      <c r="A217" s="8"/>
      <c r="L217" s="34"/>
    </row>
    <row r="218" spans="1:12" x14ac:dyDescent="0.3">
      <c r="A218" s="8"/>
      <c r="L218" s="34"/>
    </row>
    <row r="219" spans="1:12" x14ac:dyDescent="0.3">
      <c r="A219" s="8"/>
      <c r="L219" s="34"/>
    </row>
    <row r="220" spans="1:12" x14ac:dyDescent="0.3">
      <c r="A220" s="8"/>
      <c r="L220" s="34"/>
    </row>
    <row r="221" spans="1:12" x14ac:dyDescent="0.3">
      <c r="A221" s="8"/>
      <c r="L221" s="34"/>
    </row>
    <row r="222" spans="1:12" x14ac:dyDescent="0.3">
      <c r="A222" s="8"/>
      <c r="L222" s="34"/>
    </row>
    <row r="223" spans="1:12" x14ac:dyDescent="0.3">
      <c r="A223" s="8"/>
      <c r="L223" s="34"/>
    </row>
    <row r="224" spans="1:12" x14ac:dyDescent="0.3">
      <c r="A224" s="8"/>
      <c r="L224" s="34"/>
    </row>
    <row r="225" spans="1:12" x14ac:dyDescent="0.3">
      <c r="A225" s="8"/>
      <c r="L225" s="34"/>
    </row>
    <row r="226" spans="1:12" x14ac:dyDescent="0.3">
      <c r="A226" s="8"/>
      <c r="L226" s="34"/>
    </row>
    <row r="227" spans="1:12" x14ac:dyDescent="0.3">
      <c r="A227" s="8"/>
      <c r="L227" s="34"/>
    </row>
    <row r="228" spans="1:12" x14ac:dyDescent="0.3">
      <c r="A228" s="8"/>
      <c r="L228" s="34"/>
    </row>
    <row r="229" spans="1:12" x14ac:dyDescent="0.3">
      <c r="A229" s="8"/>
      <c r="L229" s="34"/>
    </row>
    <row r="230" spans="1:12" x14ac:dyDescent="0.3">
      <c r="A230" s="8"/>
      <c r="L230" s="34"/>
    </row>
    <row r="231" spans="1:12" x14ac:dyDescent="0.3">
      <c r="A231" s="8"/>
      <c r="L231" s="34"/>
    </row>
    <row r="232" spans="1:12" x14ac:dyDescent="0.3">
      <c r="A232" s="8"/>
      <c r="L232" s="34"/>
    </row>
    <row r="233" spans="1:12" x14ac:dyDescent="0.3">
      <c r="A233" s="8"/>
      <c r="L233" s="34"/>
    </row>
    <row r="234" spans="1:12" x14ac:dyDescent="0.3">
      <c r="A234" s="8"/>
      <c r="L234" s="34"/>
    </row>
    <row r="235" spans="1:12" x14ac:dyDescent="0.3">
      <c r="A235" s="8"/>
      <c r="L235" s="34"/>
    </row>
    <row r="236" spans="1:12" x14ac:dyDescent="0.3">
      <c r="A236" s="8"/>
      <c r="L236" s="34"/>
    </row>
    <row r="237" spans="1:12" x14ac:dyDescent="0.3">
      <c r="A237" s="8"/>
      <c r="L237" s="34"/>
    </row>
    <row r="238" spans="1:12" x14ac:dyDescent="0.3">
      <c r="A238" s="8"/>
      <c r="L238" s="34"/>
    </row>
    <row r="239" spans="1:12" x14ac:dyDescent="0.3">
      <c r="A239" s="8"/>
      <c r="L239" s="34"/>
    </row>
    <row r="240" spans="1:12" x14ac:dyDescent="0.3">
      <c r="A240" s="8"/>
      <c r="L240" s="34"/>
    </row>
    <row r="241" spans="1:12" x14ac:dyDescent="0.3">
      <c r="A241" s="8"/>
      <c r="L241" s="34"/>
    </row>
    <row r="242" spans="1:12" x14ac:dyDescent="0.3">
      <c r="A242" s="8"/>
      <c r="L242" s="34"/>
    </row>
    <row r="243" spans="1:12" x14ac:dyDescent="0.3">
      <c r="A243" s="8"/>
      <c r="L243" s="34"/>
    </row>
    <row r="244" spans="1:12" x14ac:dyDescent="0.3">
      <c r="A244" s="8"/>
      <c r="L244" s="34"/>
    </row>
    <row r="245" spans="1:12" x14ac:dyDescent="0.3">
      <c r="A245" s="8"/>
      <c r="L245" s="34"/>
    </row>
    <row r="246" spans="1:12" x14ac:dyDescent="0.3">
      <c r="A246" s="8"/>
      <c r="L246" s="34"/>
    </row>
    <row r="247" spans="1:12" x14ac:dyDescent="0.3">
      <c r="A247" s="8"/>
      <c r="L247" s="34"/>
    </row>
    <row r="248" spans="1:12" x14ac:dyDescent="0.3">
      <c r="A248" s="8"/>
      <c r="L248" s="34"/>
    </row>
    <row r="249" spans="1:12" x14ac:dyDescent="0.3">
      <c r="A249" s="8"/>
      <c r="L249" s="34"/>
    </row>
    <row r="250" spans="1:12" x14ac:dyDescent="0.3">
      <c r="A250" s="8"/>
      <c r="L250" s="34"/>
    </row>
    <row r="251" spans="1:12" x14ac:dyDescent="0.3">
      <c r="A251" s="8"/>
      <c r="L251" s="34"/>
    </row>
    <row r="252" spans="1:12" x14ac:dyDescent="0.3">
      <c r="A252" s="8"/>
      <c r="L252" s="34"/>
    </row>
    <row r="253" spans="1:12" x14ac:dyDescent="0.3">
      <c r="A253" s="8"/>
      <c r="L253" s="34"/>
    </row>
    <row r="254" spans="1:12" x14ac:dyDescent="0.3">
      <c r="A254" s="8"/>
      <c r="L254" s="34"/>
    </row>
    <row r="255" spans="1:12" x14ac:dyDescent="0.3">
      <c r="A255" s="8"/>
      <c r="L255" s="34"/>
    </row>
    <row r="256" spans="1:12" x14ac:dyDescent="0.3">
      <c r="A256" s="8"/>
      <c r="L256" s="34"/>
    </row>
    <row r="257" spans="1:12" x14ac:dyDescent="0.3">
      <c r="A257" s="8"/>
      <c r="L257" s="34"/>
    </row>
    <row r="258" spans="1:12" x14ac:dyDescent="0.3">
      <c r="A258" s="8"/>
      <c r="L258" s="34"/>
    </row>
    <row r="259" spans="1:12" x14ac:dyDescent="0.3">
      <c r="A259" s="8"/>
      <c r="L259" s="34"/>
    </row>
    <row r="260" spans="1:12" x14ac:dyDescent="0.3">
      <c r="A260" s="8"/>
      <c r="L260" s="34"/>
    </row>
    <row r="261" spans="1:12" x14ac:dyDescent="0.3">
      <c r="A261" s="8"/>
      <c r="L261" s="34"/>
    </row>
    <row r="262" spans="1:12" x14ac:dyDescent="0.3">
      <c r="A262" s="8"/>
      <c r="L262" s="34"/>
    </row>
    <row r="263" spans="1:12" x14ac:dyDescent="0.3">
      <c r="A263" s="8"/>
      <c r="L263" s="34"/>
    </row>
    <row r="264" spans="1:12" x14ac:dyDescent="0.3">
      <c r="A264" s="8"/>
      <c r="L264" s="34"/>
    </row>
    <row r="265" spans="1:12" x14ac:dyDescent="0.3">
      <c r="A265" s="8"/>
      <c r="L265" s="34"/>
    </row>
    <row r="266" spans="1:12" x14ac:dyDescent="0.3">
      <c r="A266" s="8"/>
      <c r="L266" s="34"/>
    </row>
    <row r="267" spans="1:12" x14ac:dyDescent="0.3">
      <c r="A267" s="8"/>
      <c r="L267" s="34"/>
    </row>
    <row r="268" spans="1:12" x14ac:dyDescent="0.3">
      <c r="A268" s="8"/>
      <c r="L268" s="34"/>
    </row>
    <row r="269" spans="1:12" x14ac:dyDescent="0.3">
      <c r="A269" s="8"/>
      <c r="L269" s="34"/>
    </row>
    <row r="270" spans="1:12" x14ac:dyDescent="0.3">
      <c r="A270" s="8"/>
      <c r="L270" s="34"/>
    </row>
    <row r="271" spans="1:12" x14ac:dyDescent="0.3">
      <c r="A271" s="8"/>
      <c r="L271" s="34"/>
    </row>
    <row r="272" spans="1:12" x14ac:dyDescent="0.3">
      <c r="A272" s="8"/>
      <c r="L272" s="34"/>
    </row>
    <row r="273" spans="1:12" x14ac:dyDescent="0.3">
      <c r="A273" s="8"/>
      <c r="L273" s="34"/>
    </row>
    <row r="274" spans="1:12" x14ac:dyDescent="0.3">
      <c r="A274" s="8"/>
      <c r="L274" s="34"/>
    </row>
    <row r="275" spans="1:12" x14ac:dyDescent="0.3">
      <c r="A275" s="8"/>
      <c r="L275" s="34"/>
    </row>
    <row r="276" spans="1:12" x14ac:dyDescent="0.3">
      <c r="A276" s="8"/>
      <c r="L276" s="34"/>
    </row>
    <row r="277" spans="1:12" x14ac:dyDescent="0.3">
      <c r="A277" s="8"/>
      <c r="L277" s="34"/>
    </row>
    <row r="278" spans="1:12" x14ac:dyDescent="0.3">
      <c r="A278" s="8"/>
      <c r="L278" s="34"/>
    </row>
    <row r="279" spans="1:12" x14ac:dyDescent="0.3">
      <c r="A279" s="8"/>
      <c r="L279" s="34"/>
    </row>
    <row r="280" spans="1:12" x14ac:dyDescent="0.3">
      <c r="A280" s="8"/>
      <c r="L280" s="34"/>
    </row>
    <row r="281" spans="1:12" x14ac:dyDescent="0.3">
      <c r="A281" s="8"/>
      <c r="L281" s="34"/>
    </row>
    <row r="282" spans="1:12" x14ac:dyDescent="0.3">
      <c r="A282" s="8"/>
      <c r="L282" s="34"/>
    </row>
    <row r="283" spans="1:12" x14ac:dyDescent="0.3">
      <c r="A283" s="8"/>
      <c r="L283" s="34"/>
    </row>
    <row r="284" spans="1:12" x14ac:dyDescent="0.3">
      <c r="A284" s="8"/>
      <c r="L284" s="34"/>
    </row>
    <row r="285" spans="1:12" x14ac:dyDescent="0.3">
      <c r="A285" s="8"/>
      <c r="L285" s="34"/>
    </row>
    <row r="286" spans="1:12" x14ac:dyDescent="0.3">
      <c r="A286" s="8"/>
      <c r="L286" s="34"/>
    </row>
    <row r="287" spans="1:12" x14ac:dyDescent="0.3">
      <c r="A287" s="8"/>
      <c r="L287" s="34"/>
    </row>
    <row r="288" spans="1:12" x14ac:dyDescent="0.3">
      <c r="A288" s="8"/>
      <c r="L288" s="34"/>
    </row>
    <row r="289" spans="1:12" x14ac:dyDescent="0.3">
      <c r="A289" s="8"/>
      <c r="L289" s="34"/>
    </row>
    <row r="290" spans="1:12" x14ac:dyDescent="0.3">
      <c r="A290" s="8"/>
      <c r="L290" s="34"/>
    </row>
    <row r="291" spans="1:12" x14ac:dyDescent="0.3">
      <c r="A291" s="8"/>
      <c r="L291" s="34"/>
    </row>
    <row r="292" spans="1:12" x14ac:dyDescent="0.3">
      <c r="A292" s="8"/>
      <c r="L292" s="34"/>
    </row>
    <row r="293" spans="1:12" x14ac:dyDescent="0.3">
      <c r="A293" s="8"/>
      <c r="L293" s="34"/>
    </row>
    <row r="294" spans="1:12" x14ac:dyDescent="0.3">
      <c r="A294" s="8"/>
      <c r="L294" s="34"/>
    </row>
    <row r="295" spans="1:12" x14ac:dyDescent="0.3">
      <c r="A295" s="8"/>
      <c r="L295" s="34"/>
    </row>
    <row r="296" spans="1:12" x14ac:dyDescent="0.3">
      <c r="A296" s="8"/>
      <c r="L296" s="34"/>
    </row>
    <row r="297" spans="1:12" x14ac:dyDescent="0.3">
      <c r="A297" s="8"/>
      <c r="L297" s="34"/>
    </row>
    <row r="298" spans="1:12" x14ac:dyDescent="0.3">
      <c r="A298" s="8"/>
      <c r="L298" s="34"/>
    </row>
    <row r="299" spans="1:12" x14ac:dyDescent="0.3">
      <c r="A299" s="8"/>
      <c r="L299" s="34"/>
    </row>
    <row r="300" spans="1:12" x14ac:dyDescent="0.3">
      <c r="A300" s="8"/>
      <c r="L300" s="34"/>
    </row>
    <row r="301" spans="1:12" x14ac:dyDescent="0.3">
      <c r="A301" s="8"/>
      <c r="L301" s="34"/>
    </row>
    <row r="302" spans="1:12" x14ac:dyDescent="0.3">
      <c r="A302" s="8"/>
      <c r="L302" s="34"/>
    </row>
    <row r="303" spans="1:12" x14ac:dyDescent="0.3">
      <c r="A303" s="8"/>
      <c r="L303" s="34"/>
    </row>
    <row r="304" spans="1:12" x14ac:dyDescent="0.3">
      <c r="A304" s="8"/>
      <c r="L304" s="34"/>
    </row>
    <row r="305" spans="1:12" x14ac:dyDescent="0.3">
      <c r="A305" s="8"/>
      <c r="L305" s="34"/>
    </row>
    <row r="306" spans="1:12" x14ac:dyDescent="0.3">
      <c r="A306" s="8"/>
      <c r="L306" s="34"/>
    </row>
    <row r="307" spans="1:12" x14ac:dyDescent="0.3">
      <c r="A307" s="8"/>
      <c r="L307" s="34"/>
    </row>
    <row r="308" spans="1:12" x14ac:dyDescent="0.3">
      <c r="A308" s="8"/>
      <c r="L308" s="34"/>
    </row>
    <row r="309" spans="1:12" x14ac:dyDescent="0.3">
      <c r="A309" s="8"/>
      <c r="L309" s="34"/>
    </row>
    <row r="310" spans="1:12" x14ac:dyDescent="0.3">
      <c r="A310" s="8"/>
      <c r="L310" s="34"/>
    </row>
    <row r="311" spans="1:12" x14ac:dyDescent="0.3">
      <c r="A311" s="8"/>
      <c r="L311" s="34"/>
    </row>
    <row r="312" spans="1:12" x14ac:dyDescent="0.3">
      <c r="A312" s="8"/>
      <c r="L312" s="34"/>
    </row>
    <row r="313" spans="1:12" x14ac:dyDescent="0.3">
      <c r="A313" s="8"/>
      <c r="L313" s="34"/>
    </row>
    <row r="314" spans="1:12" x14ac:dyDescent="0.3">
      <c r="A314" s="8"/>
      <c r="L314" s="34"/>
    </row>
    <row r="315" spans="1:12" x14ac:dyDescent="0.3">
      <c r="A315" s="8"/>
      <c r="L315" s="34"/>
    </row>
    <row r="316" spans="1:12" x14ac:dyDescent="0.3">
      <c r="A316" s="8"/>
      <c r="L316" s="34"/>
    </row>
    <row r="317" spans="1:12" x14ac:dyDescent="0.3">
      <c r="A317" s="8"/>
      <c r="L317" s="34"/>
    </row>
    <row r="318" spans="1:12" x14ac:dyDescent="0.3">
      <c r="A318" s="8"/>
      <c r="L318" s="34"/>
    </row>
    <row r="319" spans="1:12" x14ac:dyDescent="0.3">
      <c r="A319" s="8"/>
      <c r="L319" s="34"/>
    </row>
    <row r="320" spans="1:12" x14ac:dyDescent="0.3">
      <c r="A320" s="8"/>
      <c r="L320" s="34"/>
    </row>
    <row r="321" spans="1:12" x14ac:dyDescent="0.3">
      <c r="A321" s="8"/>
      <c r="L321" s="34"/>
    </row>
    <row r="322" spans="1:12" x14ac:dyDescent="0.3">
      <c r="A322" s="8"/>
      <c r="L322" s="34"/>
    </row>
    <row r="323" spans="1:12" x14ac:dyDescent="0.3">
      <c r="A323" s="8"/>
      <c r="L323" s="34"/>
    </row>
    <row r="324" spans="1:12" x14ac:dyDescent="0.3">
      <c r="A324" s="8"/>
      <c r="L324" s="34"/>
    </row>
    <row r="325" spans="1:12" x14ac:dyDescent="0.3">
      <c r="A325" s="8"/>
      <c r="L325" s="34"/>
    </row>
    <row r="326" spans="1:12" x14ac:dyDescent="0.3">
      <c r="A326" s="8"/>
      <c r="L326" s="34"/>
    </row>
    <row r="327" spans="1:12" x14ac:dyDescent="0.3">
      <c r="A327" s="8"/>
      <c r="L327" s="34"/>
    </row>
    <row r="328" spans="1:12" x14ac:dyDescent="0.3">
      <c r="A328" s="8"/>
      <c r="L328" s="34"/>
    </row>
    <row r="329" spans="1:12" x14ac:dyDescent="0.3">
      <c r="A329" s="8"/>
      <c r="L329" s="34"/>
    </row>
    <row r="330" spans="1:12" x14ac:dyDescent="0.3">
      <c r="A330" s="8"/>
      <c r="L330" s="34"/>
    </row>
    <row r="331" spans="1:12" x14ac:dyDescent="0.3">
      <c r="A331" s="8"/>
      <c r="L331" s="34"/>
    </row>
    <row r="332" spans="1:12" x14ac:dyDescent="0.3">
      <c r="A332" s="8"/>
      <c r="L332" s="34"/>
    </row>
    <row r="333" spans="1:12" x14ac:dyDescent="0.3">
      <c r="A333" s="8"/>
      <c r="L333" s="34"/>
    </row>
    <row r="334" spans="1:12" x14ac:dyDescent="0.3">
      <c r="A334" s="8"/>
      <c r="L334" s="34"/>
    </row>
    <row r="335" spans="1:12" x14ac:dyDescent="0.3">
      <c r="A335" s="8"/>
      <c r="L335" s="34"/>
    </row>
    <row r="336" spans="1:12" x14ac:dyDescent="0.3">
      <c r="A336" s="8"/>
      <c r="L336" s="34"/>
    </row>
    <row r="337" spans="1:13" x14ac:dyDescent="0.3">
      <c r="A337" s="8"/>
      <c r="L337" s="34"/>
    </row>
    <row r="338" spans="1:13" x14ac:dyDescent="0.3">
      <c r="A338" s="8"/>
      <c r="L338" s="34"/>
    </row>
    <row r="339" spans="1:13" x14ac:dyDescent="0.3">
      <c r="A339" s="8"/>
      <c r="L339" s="34"/>
    </row>
    <row r="340" spans="1:13" x14ac:dyDescent="0.3">
      <c r="A340" s="8"/>
      <c r="L340" s="34"/>
    </row>
    <row r="341" spans="1:13" x14ac:dyDescent="0.3">
      <c r="A341" s="8"/>
      <c r="L341" s="34"/>
    </row>
    <row r="342" spans="1:13" x14ac:dyDescent="0.3">
      <c r="A342" s="8"/>
      <c r="L342" s="34"/>
    </row>
    <row r="343" spans="1:13" x14ac:dyDescent="0.3">
      <c r="A343" s="8"/>
      <c r="L343" s="34"/>
    </row>
    <row r="344" spans="1:13" x14ac:dyDescent="0.3">
      <c r="A344" s="8"/>
      <c r="L344" s="34"/>
    </row>
    <row r="345" spans="1:13" x14ac:dyDescent="0.3">
      <c r="A345" s="8"/>
      <c r="L345" s="34"/>
    </row>
    <row r="346" spans="1:13" x14ac:dyDescent="0.3">
      <c r="A346" s="8"/>
      <c r="L346" s="34"/>
    </row>
    <row r="347" spans="1:13" x14ac:dyDescent="0.3">
      <c r="A347" s="8"/>
      <c r="L347" s="34"/>
    </row>
    <row r="348" spans="1:13" x14ac:dyDescent="0.3">
      <c r="A348" s="8"/>
      <c r="L348" s="35"/>
      <c r="M348" s="36"/>
    </row>
    <row r="349" spans="1:13" x14ac:dyDescent="0.3">
      <c r="A349" s="8"/>
    </row>
    <row r="350" spans="1:13" x14ac:dyDescent="0.3">
      <c r="A350" s="8"/>
    </row>
    <row r="351" spans="1:13" x14ac:dyDescent="0.3">
      <c r="A351" s="8"/>
    </row>
    <row r="352" spans="1:13" x14ac:dyDescent="0.3">
      <c r="A352" s="8"/>
    </row>
    <row r="353" spans="1:1" x14ac:dyDescent="0.3">
      <c r="A353" s="9"/>
    </row>
  </sheetData>
  <phoneticPr fontId="3" type="noConversion"/>
  <pageMargins left="0.7" right="0.7" top="0.75" bottom="0.75" header="0.3" footer="0.3"/>
  <pageSetup paperSize="9" orientation="portrait" horizontalDpi="300" verticalDpi="300" r:id="rId1"/>
  <legacy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48979E-A989-435F-9473-CB4DC6452F6B}">
  <sheetPr>
    <tabColor rgb="FFFFC000"/>
  </sheetPr>
  <dimension ref="A2:AE353"/>
  <sheetViews>
    <sheetView topLeftCell="A34" workbookViewId="0">
      <selection activeCell="D52" sqref="D52:D58"/>
    </sheetView>
  </sheetViews>
  <sheetFormatPr defaultRowHeight="13.5" x14ac:dyDescent="0.3"/>
  <cols>
    <col min="1" max="1" width="21.46484375" customWidth="1"/>
    <col min="2" max="2" width="11.86328125" customWidth="1"/>
    <col min="3" max="3" width="9.73046875" customWidth="1"/>
    <col min="4" max="6" width="11.59765625" customWidth="1"/>
    <col min="7" max="7" width="12.73046875" customWidth="1"/>
    <col min="12" max="12" width="11.59765625" customWidth="1"/>
    <col min="16" max="16" width="11.59765625" customWidth="1"/>
    <col min="19" max="19" width="11.73046875" customWidth="1"/>
    <col min="20" max="20" width="12.265625" customWidth="1"/>
    <col min="21" max="21" width="13.1328125" customWidth="1"/>
  </cols>
  <sheetData>
    <row r="2" spans="1:22" x14ac:dyDescent="0.3">
      <c r="A2" s="8" t="s">
        <v>847</v>
      </c>
      <c r="S2" t="s">
        <v>838</v>
      </c>
    </row>
    <row r="3" spans="1:22" x14ac:dyDescent="0.3">
      <c r="A3" s="8"/>
      <c r="B3" t="s">
        <v>880</v>
      </c>
      <c r="C3" t="s">
        <v>919</v>
      </c>
      <c r="D3" t="s">
        <v>920</v>
      </c>
      <c r="E3" t="s">
        <v>1131</v>
      </c>
      <c r="F3" t="s">
        <v>1132</v>
      </c>
      <c r="G3" t="s">
        <v>921</v>
      </c>
      <c r="H3" t="s">
        <v>836</v>
      </c>
      <c r="I3" t="s">
        <v>849</v>
      </c>
      <c r="J3" t="s">
        <v>848</v>
      </c>
      <c r="S3" t="s">
        <v>835</v>
      </c>
      <c r="T3" t="s">
        <v>798</v>
      </c>
      <c r="U3" t="s">
        <v>833</v>
      </c>
      <c r="V3" t="s">
        <v>839</v>
      </c>
    </row>
    <row r="4" spans="1:22" hidden="1" x14ac:dyDescent="0.3">
      <c r="A4" s="8">
        <v>2017</v>
      </c>
      <c r="B4" s="57">
        <f>PV销量预计!$E$41/100</f>
        <v>169.74770000000001</v>
      </c>
      <c r="C4" s="57" t="e">
        <f>#REF!/100</f>
        <v>#REF!</v>
      </c>
      <c r="D4" s="57"/>
      <c r="E4" s="57"/>
      <c r="F4" s="57"/>
      <c r="G4" s="57">
        <v>9.8000000000000007</v>
      </c>
      <c r="H4" s="58" t="e">
        <f>SUM(B4:G4)</f>
        <v>#REF!</v>
      </c>
      <c r="I4" s="58" t="e">
        <f>SUM(B4:D4)</f>
        <v>#REF!</v>
      </c>
      <c r="J4" s="14">
        <f>D4/(B4+D4)</f>
        <v>0</v>
      </c>
      <c r="K4" s="14"/>
      <c r="S4" s="53">
        <v>0.04</v>
      </c>
      <c r="T4" s="53">
        <v>0.06</v>
      </c>
      <c r="U4" s="53">
        <v>0.125</v>
      </c>
      <c r="V4" s="52" t="e">
        <f>((H4+O5)-H5)/H4</f>
        <v>#REF!</v>
      </c>
    </row>
    <row r="5" spans="1:22" hidden="1" x14ac:dyDescent="0.3">
      <c r="A5" s="8">
        <v>2018</v>
      </c>
      <c r="B5" s="57">
        <f>PV销量预计!$E$42/100</f>
        <v>189.05419999999998</v>
      </c>
      <c r="C5" s="57" t="e">
        <f>#REF!/100</f>
        <v>#REF!</v>
      </c>
      <c r="D5" s="57"/>
      <c r="E5" s="57"/>
      <c r="F5" s="57"/>
      <c r="G5" s="57">
        <f>G4*(1-U$4)+N5</f>
        <v>8.5750000000000011</v>
      </c>
      <c r="H5">
        <v>231</v>
      </c>
      <c r="I5" s="58" t="e">
        <f t="shared" ref="I5:I6" si="0">SUM(B5:D5)</f>
        <v>#REF!</v>
      </c>
      <c r="J5" s="14">
        <f t="shared" ref="J5:J6" si="1">D5/(B5+D5)</f>
        <v>0</v>
      </c>
      <c r="K5" s="14"/>
      <c r="L5" s="55"/>
      <c r="M5" s="51"/>
      <c r="N5" s="19"/>
      <c r="O5" s="19"/>
    </row>
    <row r="6" spans="1:22" hidden="1" x14ac:dyDescent="0.3">
      <c r="A6" s="8">
        <v>2019</v>
      </c>
      <c r="B6" s="57">
        <f>PV销量预计!$E$43/100</f>
        <v>224.90771980651999</v>
      </c>
      <c r="C6" s="57" t="e">
        <f>#REF!/100</f>
        <v>#REF!</v>
      </c>
      <c r="D6" s="57"/>
      <c r="E6" s="57"/>
      <c r="F6" s="57"/>
      <c r="G6" s="57">
        <f>G5*(1-U$4)+N6</f>
        <v>7.5031250000000007</v>
      </c>
      <c r="H6" s="19" t="e">
        <f>SUM(B6:G6)</f>
        <v>#REF!</v>
      </c>
      <c r="I6" s="58" t="e">
        <f t="shared" si="0"/>
        <v>#REF!</v>
      </c>
      <c r="J6" s="14">
        <f t="shared" si="1"/>
        <v>0</v>
      </c>
      <c r="K6" s="14"/>
      <c r="L6" s="55"/>
      <c r="M6" s="51"/>
      <c r="N6" s="51"/>
      <c r="O6" s="19"/>
      <c r="S6" t="s">
        <v>840</v>
      </c>
      <c r="U6" t="s">
        <v>841</v>
      </c>
      <c r="V6" s="9">
        <v>0.66559999999999997</v>
      </c>
    </row>
    <row r="7" spans="1:22" x14ac:dyDescent="0.3">
      <c r="A7" s="8">
        <v>2020</v>
      </c>
      <c r="B7" s="89">
        <f>PVKT_L!B7</f>
        <v>243.47643229281414</v>
      </c>
      <c r="C7" s="89">
        <f>PVKT_L!C7</f>
        <v>1.3888999999999998</v>
      </c>
      <c r="D7" s="89">
        <f>预测总结L!D24/1000000</f>
        <v>17.51819311231656</v>
      </c>
      <c r="E7" s="89">
        <f>预测总结L!D22/1000000</f>
        <v>0.78664900000000004</v>
      </c>
      <c r="F7" s="89">
        <f>预测总结L!D23/1000000</f>
        <v>1.565674</v>
      </c>
      <c r="G7" s="89">
        <f>(预测总结L!$D$25+预测总结L!$D$26)/1000000</f>
        <v>7.7388265952129629</v>
      </c>
      <c r="H7" s="19">
        <f>SUM(B7:G7)</f>
        <v>272.47467500034367</v>
      </c>
      <c r="I7" s="19">
        <f>B7+C7+D7</f>
        <v>262.38352540513068</v>
      </c>
      <c r="J7" s="14">
        <f>D7/(B7+D7+C7)</f>
        <v>6.6765598508015195E-2</v>
      </c>
      <c r="K7" s="14"/>
      <c r="L7" s="108"/>
      <c r="M7" s="108"/>
      <c r="N7" s="108"/>
      <c r="O7" s="89"/>
      <c r="U7" t="s">
        <v>842</v>
      </c>
      <c r="V7" s="9">
        <v>1.895</v>
      </c>
    </row>
    <row r="8" spans="1:22" x14ac:dyDescent="0.3">
      <c r="A8" s="8">
        <v>2025</v>
      </c>
      <c r="B8" s="89">
        <f>PVKT_L!B8</f>
        <v>325.20737334816681</v>
      </c>
      <c r="C8" s="89">
        <f>PVKT_L!C8</f>
        <v>1.3888999999999998</v>
      </c>
      <c r="D8" s="89">
        <f>预测总结L!E24/1000000</f>
        <v>21.001820662082459</v>
      </c>
      <c r="E8" s="89">
        <f>预测总结L!E22/1000000</f>
        <v>0.78664900000000004</v>
      </c>
      <c r="F8" s="89">
        <f>预测总结L!E23/1000000</f>
        <v>1.565674</v>
      </c>
      <c r="G8" s="89">
        <f>(预测总结L!$E$25+预测总结L!$E$26)/1000000</f>
        <v>8.1375777117904793</v>
      </c>
      <c r="H8" s="19">
        <f t="shared" ref="H8:H13" si="2">SUM(B8:G8)</f>
        <v>358.08799472203975</v>
      </c>
      <c r="I8" s="19">
        <f t="shared" ref="I8:I13" si="3">B8+C8+D8</f>
        <v>347.59809401024927</v>
      </c>
      <c r="J8" s="14">
        <f t="shared" ref="J8:J13" si="4">D8/(B8+D8+C8)</f>
        <v>6.0419838382264543E-2</v>
      </c>
      <c r="L8" s="34"/>
      <c r="U8" t="s">
        <v>843</v>
      </c>
      <c r="V8" s="9">
        <v>0.17699999999999999</v>
      </c>
    </row>
    <row r="9" spans="1:22" x14ac:dyDescent="0.3">
      <c r="A9" s="8">
        <v>2030</v>
      </c>
      <c r="B9" s="89">
        <f>PVKT_L!B9</f>
        <v>378.2727361658242</v>
      </c>
      <c r="C9" s="89">
        <f>PVKT_L!C9</f>
        <v>1.3888999999999998</v>
      </c>
      <c r="D9" s="89">
        <f>预测总结L!F24/1000000</f>
        <v>24.340012726726741</v>
      </c>
      <c r="E9" s="89">
        <f>预测总结L!F22/1000000</f>
        <v>0.78664900000000004</v>
      </c>
      <c r="F9" s="89">
        <f>预测总结L!F23/1000000</f>
        <v>1.565674</v>
      </c>
      <c r="G9" s="89">
        <f>(预测总结L!$F$25+预测总结L!$F$26)/1000000</f>
        <v>8.4971475893931849</v>
      </c>
      <c r="H9" s="19">
        <f t="shared" si="2"/>
        <v>414.85111948194412</v>
      </c>
      <c r="I9" s="19">
        <f t="shared" si="3"/>
        <v>404.00164889255092</v>
      </c>
      <c r="J9" s="14">
        <f t="shared" si="4"/>
        <v>6.0247310359865039E-2</v>
      </c>
      <c r="L9" s="34"/>
      <c r="U9" t="s">
        <v>844</v>
      </c>
      <c r="V9" s="9">
        <v>1.1479999999999999</v>
      </c>
    </row>
    <row r="10" spans="1:22" x14ac:dyDescent="0.3">
      <c r="A10" s="8">
        <v>2035</v>
      </c>
      <c r="B10" s="89">
        <f>PVKT_L!B10</f>
        <v>406.03235084255806</v>
      </c>
      <c r="C10" s="89">
        <f>PVKT_L!C10</f>
        <v>1.3888999999999998</v>
      </c>
      <c r="D10" s="89">
        <f>预测总结L!G24/1000000</f>
        <v>27.394680164443294</v>
      </c>
      <c r="E10" s="89">
        <f>预测总结L!G22/1000000</f>
        <v>0.78664900000000004</v>
      </c>
      <c r="F10" s="89">
        <f>预测总结L!G23/1000000</f>
        <v>1.565674</v>
      </c>
      <c r="G10" s="89">
        <f>(预测总结L!$G$25+预测总结L!$G$26)/1000000</f>
        <v>8.8113178866813318</v>
      </c>
      <c r="H10" s="19">
        <f t="shared" si="2"/>
        <v>445.97957189368265</v>
      </c>
      <c r="I10" s="19">
        <f t="shared" si="3"/>
        <v>434.81593100700132</v>
      </c>
      <c r="J10" s="14">
        <f t="shared" si="4"/>
        <v>6.3002935750305314E-2</v>
      </c>
      <c r="L10" s="34"/>
      <c r="U10" t="s">
        <v>845</v>
      </c>
      <c r="V10">
        <f>4.4-SUM(V6:V9)</f>
        <v>0.51440000000000019</v>
      </c>
    </row>
    <row r="11" spans="1:22" x14ac:dyDescent="0.3">
      <c r="A11" s="8">
        <v>2040</v>
      </c>
      <c r="B11" s="89">
        <f>PVKT_L!B11</f>
        <v>418.6411834546218</v>
      </c>
      <c r="C11" s="89">
        <f>PVKT_L!C11</f>
        <v>1.3888999999999998</v>
      </c>
      <c r="D11" s="89">
        <f>预测总结L!H24/1000000</f>
        <v>30.4637988747075</v>
      </c>
      <c r="E11" s="89">
        <f>预测总结L!H22/1000000</f>
        <v>0.78664900000000004</v>
      </c>
      <c r="F11" s="89">
        <f>预测总结L!H23/1000000</f>
        <v>1.565674</v>
      </c>
      <c r="G11" s="89">
        <f>(预测总结L!$H$25+预测总结L!$H$26)/1000000</f>
        <v>9.1138288108061598</v>
      </c>
      <c r="H11" s="19">
        <f t="shared" si="2"/>
        <v>461.96003414013546</v>
      </c>
      <c r="I11" s="19">
        <f t="shared" si="3"/>
        <v>450.49388232932927</v>
      </c>
      <c r="J11" s="14">
        <f t="shared" si="4"/>
        <v>6.7623113364361359E-2</v>
      </c>
      <c r="L11" s="34"/>
      <c r="U11" t="s">
        <v>846</v>
      </c>
      <c r="V11" s="9">
        <f>SUM(V6:V10)</f>
        <v>4.4000000000000004</v>
      </c>
    </row>
    <row r="12" spans="1:22" x14ac:dyDescent="0.3">
      <c r="A12" s="8">
        <v>2045</v>
      </c>
      <c r="B12" s="89">
        <f>PVKT_L!B12</f>
        <v>419.18599656193766</v>
      </c>
      <c r="C12" s="89">
        <f>PVKT_L!C12</f>
        <v>1.3888999999999998</v>
      </c>
      <c r="D12" s="89">
        <f>预测总结L!I24/1000000</f>
        <v>33.151839058533504</v>
      </c>
      <c r="E12" s="89">
        <f>预测总结L!I22/1000000</f>
        <v>0.78664900000000004</v>
      </c>
      <c r="F12" s="89">
        <f>预测总结L!I23/1000000</f>
        <v>1.565674</v>
      </c>
      <c r="G12" s="89">
        <f>(预测总结L!$I$25+预测总结L!$I$26)/1000000</f>
        <v>9.3725915012250471</v>
      </c>
      <c r="H12" s="19">
        <f t="shared" si="2"/>
        <v>465.45165012169616</v>
      </c>
      <c r="I12" s="19">
        <f t="shared" si="3"/>
        <v>453.72673562047112</v>
      </c>
      <c r="J12" s="14">
        <f t="shared" si="4"/>
        <v>7.3065650436486579E-2</v>
      </c>
      <c r="L12" s="34"/>
    </row>
    <row r="13" spans="1:22" x14ac:dyDescent="0.3">
      <c r="A13" s="8">
        <v>2050</v>
      </c>
      <c r="B13" s="89">
        <f>PVKT_L!B13</f>
        <v>412.52259589258369</v>
      </c>
      <c r="C13" s="89">
        <f>PVKT_L!C13</f>
        <v>1.3888999999999998</v>
      </c>
      <c r="D13" s="89">
        <f>预测总结L!J24/1000000</f>
        <v>35.83719652592108</v>
      </c>
      <c r="E13" s="89">
        <f>预测总结L!J22/1000000</f>
        <v>0.78664900000000004</v>
      </c>
      <c r="F13" s="89">
        <f>预测总结L!J23/1000000</f>
        <v>1.565674</v>
      </c>
      <c r="G13" s="89">
        <f>(预测总结L!$J$25+预测总结L!$J$26)/1000000</f>
        <v>9.6230819924335265</v>
      </c>
      <c r="H13" s="19">
        <f t="shared" si="2"/>
        <v>461.72409741093827</v>
      </c>
      <c r="I13" s="19">
        <f t="shared" si="3"/>
        <v>449.74869241850473</v>
      </c>
      <c r="J13" s="14">
        <f t="shared" si="4"/>
        <v>7.9682714213593506E-2</v>
      </c>
      <c r="L13" s="34"/>
    </row>
    <row r="14" spans="1:22" x14ac:dyDescent="0.3">
      <c r="A14" s="8"/>
      <c r="J14" s="14"/>
      <c r="L14" s="34"/>
    </row>
    <row r="15" spans="1:22" x14ac:dyDescent="0.3">
      <c r="A15" s="8" t="s">
        <v>851</v>
      </c>
      <c r="B15" t="s">
        <v>835</v>
      </c>
      <c r="C15" t="s">
        <v>919</v>
      </c>
      <c r="D15" t="s">
        <v>798</v>
      </c>
      <c r="E15" t="s">
        <v>948</v>
      </c>
      <c r="F15" t="s">
        <v>949</v>
      </c>
      <c r="G15" t="s">
        <v>922</v>
      </c>
      <c r="I15" t="s">
        <v>835</v>
      </c>
      <c r="J15" t="s">
        <v>925</v>
      </c>
      <c r="K15" s="14" t="s">
        <v>798</v>
      </c>
      <c r="L15" s="14" t="s">
        <v>948</v>
      </c>
      <c r="M15" s="14" t="s">
        <v>949</v>
      </c>
      <c r="N15" t="s">
        <v>827</v>
      </c>
      <c r="O15" s="50" t="s">
        <v>872</v>
      </c>
      <c r="R15" s="19"/>
    </row>
    <row r="16" spans="1:22" x14ac:dyDescent="0.3">
      <c r="A16" s="8">
        <v>2020</v>
      </c>
      <c r="B16" s="86">
        <f>BAU!B16*(1-I16)</f>
        <v>11880</v>
      </c>
      <c r="C16" s="86">
        <f>BAU!C16*(1-J16)</f>
        <v>96442</v>
      </c>
      <c r="D16" s="85">
        <f>BAU!D16*(1-K16)</f>
        <v>32746</v>
      </c>
      <c r="E16" s="116">
        <f>BAU!E16*(1-L16)</f>
        <v>44479</v>
      </c>
      <c r="F16" s="85">
        <f>BAU!F16*(1-M16)</f>
        <v>114800</v>
      </c>
      <c r="G16" s="109">
        <f>BAU!G16*(1-N16)</f>
        <v>65000</v>
      </c>
      <c r="I16" s="86">
        <f>'VKT+FE_L'!I16</f>
        <v>0</v>
      </c>
      <c r="J16" s="86">
        <f>'VKT+FE_L'!J16</f>
        <v>0</v>
      </c>
      <c r="K16" s="87"/>
      <c r="L16" s="87"/>
      <c r="M16" s="87"/>
      <c r="N16" s="86"/>
      <c r="R16" s="19"/>
    </row>
    <row r="17" spans="1:31" x14ac:dyDescent="0.3">
      <c r="A17" s="8">
        <v>2025</v>
      </c>
      <c r="B17">
        <f>BAU!B17*(1-I17)</f>
        <v>11404.8</v>
      </c>
      <c r="C17">
        <f>BAU!C17*(1-J17)</f>
        <v>92584.319999999992</v>
      </c>
      <c r="D17">
        <f>BAU!D17*(1-K17)</f>
        <v>32746</v>
      </c>
      <c r="E17">
        <f>BAU!E17*(1-L17)</f>
        <v>44479</v>
      </c>
      <c r="F17">
        <f>BAU!F17*(1-M17)</f>
        <v>103320</v>
      </c>
      <c r="G17">
        <f>BAU!G17*(1-N17)</f>
        <v>65755.502999999997</v>
      </c>
      <c r="I17" s="88">
        <f>'VKT+FE_L'!I17</f>
        <v>0.04</v>
      </c>
      <c r="J17" s="88">
        <f>'VKT+FE_L'!J17</f>
        <v>0.04</v>
      </c>
      <c r="K17" s="88">
        <f>'VKT+FE_L'!K17</f>
        <v>0</v>
      </c>
      <c r="L17" s="88">
        <f>'VKT+FE_L'!L17</f>
        <v>0</v>
      </c>
      <c r="M17" s="88">
        <f>'VKT+FE_L'!M17</f>
        <v>0.1</v>
      </c>
      <c r="N17" s="88">
        <f>'VKT+FE_L'!N17</f>
        <v>0.1</v>
      </c>
      <c r="R17" s="19"/>
    </row>
    <row r="18" spans="1:31" x14ac:dyDescent="0.3">
      <c r="A18" s="8">
        <v>2030</v>
      </c>
      <c r="B18">
        <f>BAU!B18*(1-I18)</f>
        <v>10929.6</v>
      </c>
      <c r="C18">
        <f>BAU!C18*(1-J18)</f>
        <v>88726.64</v>
      </c>
      <c r="D18">
        <f>BAU!D18*(1-K18)</f>
        <v>31108.699999999997</v>
      </c>
      <c r="E18">
        <f>BAU!E18*(1-L18)</f>
        <v>44479</v>
      </c>
      <c r="F18">
        <f>BAU!F18*(1-M18)</f>
        <v>101024</v>
      </c>
      <c r="G18">
        <f>BAU!G18*(1-N18)</f>
        <v>69817.475200000001</v>
      </c>
      <c r="I18" s="88">
        <f>'VKT+FE_L'!I18</f>
        <v>0.08</v>
      </c>
      <c r="J18" s="88">
        <f>'VKT+FE_L'!J18</f>
        <v>0.08</v>
      </c>
      <c r="K18" s="88">
        <f>'VKT+FE_L'!K18</f>
        <v>0.05</v>
      </c>
      <c r="L18" s="88">
        <f>'VKT+FE_L'!L18</f>
        <v>0</v>
      </c>
      <c r="M18" s="88">
        <f>'VKT+FE_L'!M18</f>
        <v>0.12</v>
      </c>
      <c r="N18" s="88">
        <f>'VKT+FE_L'!N18</f>
        <v>0.12</v>
      </c>
      <c r="R18" s="19"/>
    </row>
    <row r="19" spans="1:31" x14ac:dyDescent="0.3">
      <c r="A19" s="8">
        <v>2035</v>
      </c>
      <c r="B19">
        <f>BAU!B19*(1-I19)</f>
        <v>10454.4</v>
      </c>
      <c r="C19">
        <f>BAU!C19*(1-J19)</f>
        <v>84868.96</v>
      </c>
      <c r="D19">
        <f>BAU!D19*(1-K19)</f>
        <v>30781.239999999998</v>
      </c>
      <c r="E19">
        <f>BAU!E19*(1-L19)</f>
        <v>44479</v>
      </c>
      <c r="F19">
        <f>BAU!F19*(1-M19)</f>
        <v>99876</v>
      </c>
      <c r="G19">
        <f>BAU!G19*(1-N19)</f>
        <v>74190.972599999994</v>
      </c>
      <c r="I19" s="88">
        <f>'VKT+FE_L'!I19</f>
        <v>0.12</v>
      </c>
      <c r="J19" s="88">
        <f>'VKT+FE_L'!J19</f>
        <v>0.12</v>
      </c>
      <c r="K19" s="88">
        <f>'VKT+FE_L'!K19</f>
        <v>0.06</v>
      </c>
      <c r="L19" s="88">
        <f>'VKT+FE_L'!L19</f>
        <v>0</v>
      </c>
      <c r="M19" s="88">
        <f>'VKT+FE_L'!M19</f>
        <v>0.13</v>
      </c>
      <c r="N19" s="88">
        <f>'VKT+FE_L'!N19</f>
        <v>0.13</v>
      </c>
      <c r="R19" s="19"/>
    </row>
    <row r="20" spans="1:31" x14ac:dyDescent="0.3">
      <c r="A20" s="8">
        <v>2040</v>
      </c>
      <c r="B20">
        <f>BAU!B20*(1-I20)</f>
        <v>10216.799999999999</v>
      </c>
      <c r="C20">
        <f>BAU!C20*(1-J20)</f>
        <v>82940.12</v>
      </c>
      <c r="D20">
        <f>BAU!D20*(1-K20)</f>
        <v>30453.78</v>
      </c>
      <c r="E20">
        <f>BAU!E20*(1-L20)</f>
        <v>44479</v>
      </c>
      <c r="F20">
        <f>BAU!F20*(1-M20)</f>
        <v>97580</v>
      </c>
      <c r="G20">
        <f>BAU!G20*(1-N20)</f>
        <v>77065.887499999997</v>
      </c>
      <c r="I20" s="88">
        <f>'VKT+FE_L'!I20</f>
        <v>0.14000000000000001</v>
      </c>
      <c r="J20" s="88">
        <f>'VKT+FE_L'!J20</f>
        <v>0.14000000000000001</v>
      </c>
      <c r="K20" s="88">
        <f>'VKT+FE_L'!K20</f>
        <v>7.0000000000000007E-2</v>
      </c>
      <c r="L20" s="88">
        <f>'VKT+FE_L'!L20</f>
        <v>0</v>
      </c>
      <c r="M20" s="88">
        <f>'VKT+FE_L'!M20</f>
        <v>0.15</v>
      </c>
      <c r="N20" s="88">
        <f>'VKT+FE_L'!N20</f>
        <v>0.15</v>
      </c>
      <c r="R20" s="19"/>
    </row>
    <row r="21" spans="1:31" x14ac:dyDescent="0.3">
      <c r="A21" s="8">
        <v>2045</v>
      </c>
      <c r="B21">
        <f>BAU!B21*(1-I21)</f>
        <v>9979.1999999999989</v>
      </c>
      <c r="C21">
        <f>BAU!C21*(1-J21)</f>
        <v>81011.28</v>
      </c>
      <c r="D21">
        <f>BAU!D21*(1-K21)</f>
        <v>30126.32</v>
      </c>
      <c r="E21">
        <f>BAU!E21*(1-L21)</f>
        <v>44479</v>
      </c>
      <c r="F21">
        <f>BAU!F21*(1-M21)</f>
        <v>95284</v>
      </c>
      <c r="G21">
        <f>BAU!G21*(1-N21)</f>
        <v>78491.830099999992</v>
      </c>
      <c r="I21" s="88">
        <f>'VKT+FE_L'!I21</f>
        <v>0.16</v>
      </c>
      <c r="J21" s="88">
        <f>'VKT+FE_L'!J21</f>
        <v>0.16</v>
      </c>
      <c r="K21" s="88">
        <f>'VKT+FE_L'!K21</f>
        <v>0.08</v>
      </c>
      <c r="L21" s="88">
        <f>'VKT+FE_L'!L21</f>
        <v>0</v>
      </c>
      <c r="M21" s="88">
        <f>'VKT+FE_L'!M21</f>
        <v>0.17</v>
      </c>
      <c r="N21" s="88">
        <f>'VKT+FE_L'!N21</f>
        <v>0.17</v>
      </c>
      <c r="O21" s="34"/>
      <c r="R21" s="19"/>
    </row>
    <row r="22" spans="1:31" x14ac:dyDescent="0.3">
      <c r="A22" s="8">
        <v>2050</v>
      </c>
      <c r="B22">
        <f>BAU!B22*(1-I22)</f>
        <v>9504</v>
      </c>
      <c r="C22">
        <f>BAU!C22*(1-J22)</f>
        <v>77153.600000000006</v>
      </c>
      <c r="D22">
        <f>BAU!D22*(1-K22)</f>
        <v>29471.4</v>
      </c>
      <c r="E22">
        <f>BAU!E22*(1-L22)</f>
        <v>44479</v>
      </c>
      <c r="F22">
        <f>BAU!F22*(1-M22)</f>
        <v>91840</v>
      </c>
      <c r="G22">
        <f>BAU!G22*(1-N22)</f>
        <v>77395.648000000001</v>
      </c>
      <c r="I22" s="88">
        <f>'VKT+FE_L'!I22</f>
        <v>0.2</v>
      </c>
      <c r="J22" s="88">
        <f>'VKT+FE_L'!J22</f>
        <v>0.2</v>
      </c>
      <c r="K22" s="88">
        <f>'VKT+FE_L'!K22</f>
        <v>0.1</v>
      </c>
      <c r="L22" s="88">
        <f>'VKT+FE_L'!L22</f>
        <v>0</v>
      </c>
      <c r="M22" s="88">
        <f>'VKT+FE_L'!M22</f>
        <v>0.2</v>
      </c>
      <c r="N22" s="88">
        <f>'VKT+FE_L'!N22</f>
        <v>0.2</v>
      </c>
      <c r="O22" s="34"/>
    </row>
    <row r="23" spans="1:31" ht="13.9" thickBot="1" x14ac:dyDescent="0.35">
      <c r="A23" s="8"/>
      <c r="J23" s="14"/>
      <c r="L23" s="34"/>
    </row>
    <row r="24" spans="1:31" x14ac:dyDescent="0.3">
      <c r="A24" s="65"/>
      <c r="B24" s="66"/>
      <c r="C24" s="67"/>
      <c r="D24" s="67" t="s">
        <v>835</v>
      </c>
      <c r="E24" s="67"/>
      <c r="F24" s="68"/>
      <c r="G24" s="96"/>
      <c r="H24" s="96"/>
      <c r="I24" s="96" t="s">
        <v>919</v>
      </c>
      <c r="J24" s="96"/>
      <c r="K24" s="96"/>
      <c r="L24" s="66"/>
      <c r="M24" s="67"/>
      <c r="N24" s="77" t="s">
        <v>798</v>
      </c>
      <c r="O24" s="67"/>
      <c r="P24" s="68"/>
      <c r="Q24" s="66"/>
      <c r="R24" s="67"/>
      <c r="S24" s="67" t="s">
        <v>948</v>
      </c>
      <c r="T24" s="67"/>
      <c r="U24" s="68"/>
      <c r="V24" s="66"/>
      <c r="W24" s="67"/>
      <c r="X24" s="67" t="s">
        <v>949</v>
      </c>
      <c r="Y24" s="67"/>
      <c r="Z24" s="68"/>
      <c r="AA24" s="66"/>
      <c r="AB24" s="67"/>
      <c r="AC24" s="67" t="s">
        <v>827</v>
      </c>
      <c r="AD24" s="67"/>
      <c r="AE24" s="68"/>
    </row>
    <row r="25" spans="1:31" x14ac:dyDescent="0.3">
      <c r="A25" s="65" t="s">
        <v>852</v>
      </c>
      <c r="B25" s="69" t="s">
        <v>864</v>
      </c>
      <c r="C25" s="4" t="s">
        <v>853</v>
      </c>
      <c r="D25" s="4" t="s">
        <v>854</v>
      </c>
      <c r="E25" s="4" t="s">
        <v>855</v>
      </c>
      <c r="F25" s="70" t="s">
        <v>861</v>
      </c>
      <c r="G25" s="69" t="s">
        <v>864</v>
      </c>
      <c r="H25" s="4" t="s">
        <v>853</v>
      </c>
      <c r="I25" s="4" t="s">
        <v>854</v>
      </c>
      <c r="J25" s="4" t="s">
        <v>855</v>
      </c>
      <c r="K25" s="70" t="s">
        <v>861</v>
      </c>
      <c r="L25" s="69" t="s">
        <v>864</v>
      </c>
      <c r="M25" s="4" t="s">
        <v>853</v>
      </c>
      <c r="N25" s="4" t="s">
        <v>854</v>
      </c>
      <c r="O25" s="4" t="s">
        <v>855</v>
      </c>
      <c r="P25" s="70" t="s">
        <v>861</v>
      </c>
      <c r="Q25" s="69" t="s">
        <v>864</v>
      </c>
      <c r="R25" s="4" t="s">
        <v>853</v>
      </c>
      <c r="S25" s="4" t="s">
        <v>854</v>
      </c>
      <c r="T25" s="4" t="s">
        <v>855</v>
      </c>
      <c r="U25" s="70" t="s">
        <v>861</v>
      </c>
      <c r="V25" s="69" t="s">
        <v>864</v>
      </c>
      <c r="W25" s="4" t="s">
        <v>853</v>
      </c>
      <c r="X25" s="4" t="s">
        <v>854</v>
      </c>
      <c r="Y25" s="4" t="s">
        <v>855</v>
      </c>
      <c r="Z25" s="70" t="s">
        <v>861</v>
      </c>
      <c r="AA25" s="69" t="s">
        <v>864</v>
      </c>
      <c r="AB25" s="4" t="s">
        <v>853</v>
      </c>
      <c r="AC25" s="4" t="s">
        <v>854</v>
      </c>
      <c r="AD25" s="4" t="s">
        <v>855</v>
      </c>
      <c r="AE25" s="70" t="s">
        <v>861</v>
      </c>
    </row>
    <row r="26" spans="1:31" x14ac:dyDescent="0.3">
      <c r="A26" s="65">
        <v>2020</v>
      </c>
      <c r="B26" s="71">
        <v>1</v>
      </c>
      <c r="C26" s="63">
        <v>0</v>
      </c>
      <c r="D26" s="63">
        <v>0</v>
      </c>
      <c r="E26" s="63">
        <v>0</v>
      </c>
      <c r="F26" s="72">
        <v>0</v>
      </c>
      <c r="G26" s="71">
        <v>1</v>
      </c>
      <c r="H26" s="63">
        <v>0</v>
      </c>
      <c r="I26" s="63">
        <v>0</v>
      </c>
      <c r="J26" s="63">
        <v>0</v>
      </c>
      <c r="K26" s="72">
        <v>0</v>
      </c>
      <c r="L26" s="71">
        <v>1</v>
      </c>
      <c r="M26" s="63">
        <v>0</v>
      </c>
      <c r="N26" s="63">
        <v>0</v>
      </c>
      <c r="O26" s="63">
        <v>0</v>
      </c>
      <c r="P26" s="72">
        <v>0</v>
      </c>
      <c r="Q26" s="71">
        <v>1</v>
      </c>
      <c r="R26" s="63">
        <v>0</v>
      </c>
      <c r="S26" s="63">
        <v>0</v>
      </c>
      <c r="T26" s="63">
        <v>0</v>
      </c>
      <c r="U26" s="72">
        <v>0</v>
      </c>
      <c r="V26" s="71">
        <v>1</v>
      </c>
      <c r="W26" s="63">
        <v>0</v>
      </c>
      <c r="X26" s="63">
        <v>0</v>
      </c>
      <c r="Y26" s="63">
        <v>0</v>
      </c>
      <c r="Z26" s="72">
        <v>0</v>
      </c>
      <c r="AA26" s="71">
        <v>1</v>
      </c>
      <c r="AB26" s="63">
        <v>0</v>
      </c>
      <c r="AC26" s="63">
        <v>0</v>
      </c>
      <c r="AD26" s="63">
        <v>0</v>
      </c>
      <c r="AE26" s="72">
        <v>0</v>
      </c>
    </row>
    <row r="27" spans="1:31" x14ac:dyDescent="0.3">
      <c r="A27" s="65">
        <v>2025</v>
      </c>
      <c r="B27" s="71">
        <f>1-0.475</f>
        <v>0.52500000000000002</v>
      </c>
      <c r="C27" s="63">
        <v>0.47499999999999998</v>
      </c>
      <c r="D27" s="63">
        <v>0</v>
      </c>
      <c r="E27" s="63">
        <v>0</v>
      </c>
      <c r="F27" s="72">
        <v>0</v>
      </c>
      <c r="G27" s="71">
        <f>1-0.475</f>
        <v>0.52500000000000002</v>
      </c>
      <c r="H27" s="63">
        <v>0.47499999999999998</v>
      </c>
      <c r="I27" s="63">
        <v>0</v>
      </c>
      <c r="J27" s="63">
        <v>0</v>
      </c>
      <c r="K27" s="72">
        <v>0</v>
      </c>
      <c r="L27" s="71">
        <f>1-M27</f>
        <v>0.46599999999999997</v>
      </c>
      <c r="M27" s="63">
        <v>0.53400000000000003</v>
      </c>
      <c r="N27" s="63">
        <v>0</v>
      </c>
      <c r="O27" s="63">
        <v>0</v>
      </c>
      <c r="P27" s="72">
        <v>0</v>
      </c>
      <c r="Q27" s="71">
        <f>1-R27</f>
        <v>0.12</v>
      </c>
      <c r="R27" s="63">
        <v>0.88</v>
      </c>
      <c r="S27" s="63">
        <v>0</v>
      </c>
      <c r="T27" s="63">
        <v>0</v>
      </c>
      <c r="U27" s="72">
        <v>0</v>
      </c>
      <c r="V27" s="71">
        <f>1-W27</f>
        <v>0.12</v>
      </c>
      <c r="W27" s="63">
        <v>0.88</v>
      </c>
      <c r="X27" s="63">
        <v>0</v>
      </c>
      <c r="Y27" s="63">
        <v>0</v>
      </c>
      <c r="Z27" s="72">
        <v>0</v>
      </c>
      <c r="AA27" s="71">
        <f>1-AB27</f>
        <v>0.12</v>
      </c>
      <c r="AB27" s="63">
        <v>0.88</v>
      </c>
      <c r="AC27" s="63">
        <v>0</v>
      </c>
      <c r="AD27" s="63">
        <v>0</v>
      </c>
      <c r="AE27" s="72">
        <v>0</v>
      </c>
    </row>
    <row r="28" spans="1:31" x14ac:dyDescent="0.3">
      <c r="A28" s="65">
        <v>2030</v>
      </c>
      <c r="B28" s="71">
        <f>1-C28-D28</f>
        <v>0.14099999999999996</v>
      </c>
      <c r="C28" s="63">
        <v>0.40600000000000003</v>
      </c>
      <c r="D28" s="63">
        <v>0.45300000000000001</v>
      </c>
      <c r="E28" s="64">
        <v>0</v>
      </c>
      <c r="F28" s="73">
        <v>0</v>
      </c>
      <c r="G28" s="71">
        <f>1-H28-I28</f>
        <v>0.14099999999999996</v>
      </c>
      <c r="H28" s="63">
        <v>0.40600000000000003</v>
      </c>
      <c r="I28" s="63">
        <v>0.45300000000000001</v>
      </c>
      <c r="J28" s="64">
        <v>0</v>
      </c>
      <c r="K28" s="73">
        <v>0</v>
      </c>
      <c r="L28" s="71">
        <v>0</v>
      </c>
      <c r="M28" s="63">
        <f>1-N28</f>
        <v>0.46599999999999997</v>
      </c>
      <c r="N28" s="63">
        <v>0.53400000000000003</v>
      </c>
      <c r="O28" s="63">
        <v>0</v>
      </c>
      <c r="P28" s="72">
        <v>0</v>
      </c>
      <c r="Q28" s="71">
        <v>0</v>
      </c>
      <c r="R28" s="63">
        <f>1-S28</f>
        <v>0.129</v>
      </c>
      <c r="S28" s="63">
        <v>0.871</v>
      </c>
      <c r="T28" s="63">
        <v>0</v>
      </c>
      <c r="U28" s="72">
        <v>0</v>
      </c>
      <c r="V28" s="71">
        <v>0</v>
      </c>
      <c r="W28" s="63">
        <f>1-X28</f>
        <v>0.129</v>
      </c>
      <c r="X28" s="63">
        <v>0.871</v>
      </c>
      <c r="Y28" s="63">
        <v>0</v>
      </c>
      <c r="Z28" s="72">
        <v>0</v>
      </c>
      <c r="AA28" s="71">
        <v>0</v>
      </c>
      <c r="AB28" s="63">
        <f>1-AC28</f>
        <v>0.129</v>
      </c>
      <c r="AC28" s="63">
        <v>0.871</v>
      </c>
      <c r="AD28" s="63">
        <v>0</v>
      </c>
      <c r="AE28" s="72">
        <v>0</v>
      </c>
    </row>
    <row r="29" spans="1:31" x14ac:dyDescent="0.3">
      <c r="A29" s="65">
        <v>2035</v>
      </c>
      <c r="B29" s="71">
        <v>0</v>
      </c>
      <c r="C29" s="63">
        <f>1-D29-E29</f>
        <v>0.15600000000000008</v>
      </c>
      <c r="D29" s="63">
        <v>0.41799999999999998</v>
      </c>
      <c r="E29" s="63">
        <v>0.42599999999999999</v>
      </c>
      <c r="F29" s="73">
        <v>0</v>
      </c>
      <c r="G29" s="71">
        <v>0</v>
      </c>
      <c r="H29" s="63">
        <f>1-I29-J29</f>
        <v>0.15600000000000008</v>
      </c>
      <c r="I29" s="63">
        <v>0.41799999999999998</v>
      </c>
      <c r="J29" s="63">
        <v>0.42599999999999999</v>
      </c>
      <c r="K29" s="73">
        <v>0</v>
      </c>
      <c r="L29" s="78">
        <v>0</v>
      </c>
      <c r="M29" s="64">
        <v>0</v>
      </c>
      <c r="N29" s="63">
        <f>1-O29</f>
        <v>0.46599999999999997</v>
      </c>
      <c r="O29" s="63">
        <v>0.53400000000000003</v>
      </c>
      <c r="P29" s="72">
        <v>0</v>
      </c>
      <c r="Q29" s="71">
        <v>0</v>
      </c>
      <c r="R29" s="63">
        <v>0</v>
      </c>
      <c r="S29" s="63">
        <f>1-T29</f>
        <v>0.125</v>
      </c>
      <c r="T29" s="63">
        <v>0.875</v>
      </c>
      <c r="U29" s="72">
        <v>0</v>
      </c>
      <c r="V29" s="71">
        <v>0</v>
      </c>
      <c r="W29" s="63">
        <v>0</v>
      </c>
      <c r="X29" s="63">
        <f>1-Y29</f>
        <v>0.125</v>
      </c>
      <c r="Y29" s="63">
        <v>0.875</v>
      </c>
      <c r="Z29" s="72">
        <v>0</v>
      </c>
      <c r="AA29" s="71">
        <v>0</v>
      </c>
      <c r="AB29" s="63">
        <v>0</v>
      </c>
      <c r="AC29" s="63">
        <f>1-AD29</f>
        <v>0.125</v>
      </c>
      <c r="AD29" s="63">
        <v>0.875</v>
      </c>
      <c r="AE29" s="72">
        <v>0</v>
      </c>
    </row>
    <row r="30" spans="1:31" x14ac:dyDescent="0.3">
      <c r="A30" s="65">
        <v>2040</v>
      </c>
      <c r="B30" s="71">
        <v>0</v>
      </c>
      <c r="C30" s="63">
        <v>0</v>
      </c>
      <c r="D30" s="63">
        <f>1-E30-F30</f>
        <v>0.15700000000000008</v>
      </c>
      <c r="E30" s="63">
        <v>0.42199999999999999</v>
      </c>
      <c r="F30" s="72">
        <v>0.42099999999999999</v>
      </c>
      <c r="G30" s="71">
        <v>0</v>
      </c>
      <c r="H30" s="63">
        <v>0</v>
      </c>
      <c r="I30" s="63">
        <f>1-J30-K30</f>
        <v>0.15700000000000008</v>
      </c>
      <c r="J30" s="63">
        <v>0.42199999999999999</v>
      </c>
      <c r="K30" s="72">
        <v>0.42099999999999999</v>
      </c>
      <c r="L30" s="78">
        <v>0</v>
      </c>
      <c r="M30" s="64">
        <v>0</v>
      </c>
      <c r="N30" s="63">
        <v>0</v>
      </c>
      <c r="O30" s="63">
        <f>1-P30</f>
        <v>0.46599999999999997</v>
      </c>
      <c r="P30" s="72">
        <v>0.53400000000000003</v>
      </c>
      <c r="Q30" s="71">
        <v>0</v>
      </c>
      <c r="R30" s="63">
        <v>0</v>
      </c>
      <c r="S30" s="63">
        <v>0</v>
      </c>
      <c r="T30" s="63">
        <f>1-U30</f>
        <v>0.13100000000000001</v>
      </c>
      <c r="U30" s="72">
        <v>0.86899999999999999</v>
      </c>
      <c r="V30" s="71">
        <v>0</v>
      </c>
      <c r="W30" s="63">
        <v>0</v>
      </c>
      <c r="X30" s="63">
        <v>0</v>
      </c>
      <c r="Y30" s="63">
        <f>1-Z30</f>
        <v>0.13100000000000001</v>
      </c>
      <c r="Z30" s="72">
        <v>0.86899999999999999</v>
      </c>
      <c r="AA30" s="71">
        <v>0</v>
      </c>
      <c r="AB30" s="63">
        <v>0</v>
      </c>
      <c r="AC30" s="63">
        <v>0</v>
      </c>
      <c r="AD30" s="63">
        <f>1-AE30</f>
        <v>0.13100000000000001</v>
      </c>
      <c r="AE30" s="72">
        <v>0.86899999999999999</v>
      </c>
    </row>
    <row r="31" spans="1:31" x14ac:dyDescent="0.3">
      <c r="A31" s="65">
        <v>2045</v>
      </c>
      <c r="B31" s="71">
        <v>0</v>
      </c>
      <c r="C31" s="63">
        <v>0</v>
      </c>
      <c r="D31" s="63">
        <v>0</v>
      </c>
      <c r="E31" s="63">
        <v>0</v>
      </c>
      <c r="F31" s="72">
        <v>1</v>
      </c>
      <c r="G31" s="71">
        <v>0</v>
      </c>
      <c r="H31" s="63">
        <v>0</v>
      </c>
      <c r="I31" s="63">
        <v>0</v>
      </c>
      <c r="J31" s="63">
        <v>0</v>
      </c>
      <c r="K31" s="72">
        <v>1</v>
      </c>
      <c r="L31" s="78">
        <v>0</v>
      </c>
      <c r="M31" s="64">
        <v>0</v>
      </c>
      <c r="N31" s="63">
        <v>0</v>
      </c>
      <c r="O31" s="64">
        <v>0</v>
      </c>
      <c r="P31" s="72">
        <v>1</v>
      </c>
      <c r="Q31" s="71">
        <v>0</v>
      </c>
      <c r="R31" s="63">
        <v>0</v>
      </c>
      <c r="S31" s="63">
        <v>0</v>
      </c>
      <c r="T31" s="63">
        <v>0</v>
      </c>
      <c r="U31" s="72">
        <v>1</v>
      </c>
      <c r="V31" s="71">
        <v>0</v>
      </c>
      <c r="W31" s="63">
        <v>0</v>
      </c>
      <c r="X31" s="63">
        <v>0</v>
      </c>
      <c r="Y31" s="63">
        <v>0</v>
      </c>
      <c r="Z31" s="72">
        <v>1</v>
      </c>
      <c r="AA31" s="71">
        <v>0</v>
      </c>
      <c r="AB31" s="63">
        <v>0</v>
      </c>
      <c r="AC31" s="63">
        <v>0</v>
      </c>
      <c r="AD31" s="63">
        <v>0</v>
      </c>
      <c r="AE31" s="72">
        <v>1</v>
      </c>
    </row>
    <row r="32" spans="1:31" ht="13.9" thickBot="1" x14ac:dyDescent="0.35">
      <c r="A32" s="65">
        <v>2050</v>
      </c>
      <c r="B32" s="74">
        <v>0</v>
      </c>
      <c r="C32" s="75">
        <v>0</v>
      </c>
      <c r="D32" s="75">
        <v>0</v>
      </c>
      <c r="E32" s="75">
        <v>0</v>
      </c>
      <c r="F32" s="76">
        <v>1</v>
      </c>
      <c r="G32" s="74">
        <v>0</v>
      </c>
      <c r="H32" s="75">
        <v>0</v>
      </c>
      <c r="I32" s="75">
        <v>0</v>
      </c>
      <c r="J32" s="75">
        <v>0</v>
      </c>
      <c r="K32" s="76">
        <v>1</v>
      </c>
      <c r="L32" s="79">
        <v>0</v>
      </c>
      <c r="M32" s="80">
        <v>0</v>
      </c>
      <c r="N32" s="75">
        <v>0</v>
      </c>
      <c r="O32" s="80">
        <v>0</v>
      </c>
      <c r="P32" s="76">
        <v>1</v>
      </c>
      <c r="Q32" s="75">
        <v>0</v>
      </c>
      <c r="R32" s="75">
        <v>0</v>
      </c>
      <c r="S32" s="75">
        <v>0</v>
      </c>
      <c r="T32" s="75">
        <v>0</v>
      </c>
      <c r="U32" s="76">
        <v>1</v>
      </c>
      <c r="V32" s="75">
        <v>0</v>
      </c>
      <c r="W32" s="75">
        <v>0</v>
      </c>
      <c r="X32" s="75">
        <v>0</v>
      </c>
      <c r="Y32" s="75">
        <v>0</v>
      </c>
      <c r="Z32" s="76">
        <v>1</v>
      </c>
      <c r="AA32" s="75">
        <v>0</v>
      </c>
      <c r="AB32" s="75">
        <v>0</v>
      </c>
      <c r="AC32" s="75">
        <v>0</v>
      </c>
      <c r="AD32" s="75">
        <v>0</v>
      </c>
      <c r="AE32" s="76">
        <v>1</v>
      </c>
    </row>
    <row r="33" spans="1:31" x14ac:dyDescent="0.3">
      <c r="A33" s="65"/>
      <c r="B33" s="103"/>
      <c r="C33" s="103"/>
      <c r="D33" s="103"/>
      <c r="E33" s="103"/>
      <c r="F33" s="103"/>
      <c r="G33" s="103"/>
      <c r="H33" s="103"/>
      <c r="I33" s="103"/>
      <c r="J33" s="103"/>
      <c r="K33" s="103"/>
      <c r="L33" s="104"/>
      <c r="M33" s="104"/>
      <c r="N33" s="103"/>
      <c r="O33" s="104"/>
      <c r="P33" s="103"/>
      <c r="Q33" s="103"/>
      <c r="R33" s="103"/>
      <c r="S33" s="103"/>
      <c r="T33" s="103"/>
      <c r="U33" s="103"/>
      <c r="V33" s="103"/>
      <c r="W33" s="103"/>
      <c r="X33" s="103"/>
      <c r="Y33" s="103"/>
      <c r="Z33" s="103"/>
      <c r="AA33" s="103"/>
      <c r="AB33" s="103"/>
      <c r="AC33" s="103"/>
      <c r="AD33" s="103"/>
      <c r="AE33" s="103"/>
    </row>
    <row r="34" spans="1:31" x14ac:dyDescent="0.3">
      <c r="A34" s="8" t="s">
        <v>856</v>
      </c>
      <c r="B34" t="s">
        <v>835</v>
      </c>
      <c r="C34" t="s">
        <v>919</v>
      </c>
      <c r="D34" t="s">
        <v>798</v>
      </c>
      <c r="E34" t="s">
        <v>948</v>
      </c>
      <c r="F34" t="s">
        <v>949</v>
      </c>
      <c r="G34" t="s">
        <v>833</v>
      </c>
      <c r="S34" t="s">
        <v>907</v>
      </c>
      <c r="T34" t="s">
        <v>908</v>
      </c>
      <c r="U34" t="s">
        <v>919</v>
      </c>
      <c r="V34" t="s">
        <v>909</v>
      </c>
      <c r="W34" t="s">
        <v>948</v>
      </c>
      <c r="X34" t="s">
        <v>949</v>
      </c>
      <c r="Y34" t="s">
        <v>910</v>
      </c>
    </row>
    <row r="35" spans="1:31" x14ac:dyDescent="0.3">
      <c r="A35" s="60" t="s">
        <v>863</v>
      </c>
      <c r="B35" s="89">
        <f>BAU!B35</f>
        <v>9.879999999999999</v>
      </c>
      <c r="C35" s="89">
        <f>BAU!C35</f>
        <v>9.879999999999999</v>
      </c>
      <c r="D35" s="89">
        <f>BAU!D35</f>
        <v>9.5</v>
      </c>
      <c r="E35" s="89">
        <f>BAU!E35</f>
        <v>22</v>
      </c>
      <c r="F35" s="89">
        <f>BAU!F35</f>
        <v>22</v>
      </c>
      <c r="G35" s="89">
        <f>BAU!G35</f>
        <v>25</v>
      </c>
      <c r="I35" t="s">
        <v>884</v>
      </c>
      <c r="J35" t="s">
        <v>926</v>
      </c>
      <c r="K35" t="s">
        <v>926</v>
      </c>
      <c r="L35" t="s">
        <v>884</v>
      </c>
      <c r="T35" s="92">
        <f t="shared" ref="T35:Y39" si="5">(B7)*B35/(B7-B42)</f>
        <v>10.12344327997241</v>
      </c>
      <c r="U35" s="92">
        <f t="shared" si="5"/>
        <v>10.250298284634439</v>
      </c>
      <c r="V35" s="92">
        <f t="shared" si="5"/>
        <v>9.6358082754067578</v>
      </c>
      <c r="W35" s="92">
        <f t="shared" si="5"/>
        <v>92.396601716265636</v>
      </c>
      <c r="X35" s="92">
        <f t="shared" si="5"/>
        <v>24.714105907948674</v>
      </c>
      <c r="Y35" s="92">
        <f t="shared" si="5"/>
        <v>25.09225034921613</v>
      </c>
    </row>
    <row r="36" spans="1:31" x14ac:dyDescent="0.3">
      <c r="A36" s="60" t="s">
        <v>857</v>
      </c>
      <c r="B36" s="89">
        <f>'VKT+FE_L'!B36</f>
        <v>8.84</v>
      </c>
      <c r="C36" s="89">
        <f>'VKT+FE_L'!C36</f>
        <v>8.84</v>
      </c>
      <c r="D36" s="89">
        <f>D$35*(1-I36)</f>
        <v>9.1199999999999992</v>
      </c>
      <c r="E36" s="89">
        <f t="shared" ref="E36:G39" si="6">E$35*(1-J36)</f>
        <v>20.9</v>
      </c>
      <c r="F36" s="89">
        <f t="shared" si="6"/>
        <v>20.9</v>
      </c>
      <c r="G36" s="89">
        <f t="shared" si="6"/>
        <v>24</v>
      </c>
      <c r="I36" s="113">
        <f>'VKT+FE_L'!I36</f>
        <v>0.04</v>
      </c>
      <c r="J36" s="113">
        <f>'VKT+FE_L'!J36</f>
        <v>0.05</v>
      </c>
      <c r="K36" s="113">
        <f>'VKT+FE_L'!K36</f>
        <v>0.05</v>
      </c>
      <c r="L36" s="113">
        <f>'VKT+FE_L'!L36</f>
        <v>0.04</v>
      </c>
      <c r="T36" s="92">
        <f t="shared" si="5"/>
        <v>9.4017156629140768</v>
      </c>
      <c r="U36" s="92">
        <f t="shared" si="5"/>
        <v>14.978417574066443</v>
      </c>
      <c r="V36" s="92">
        <f t="shared" si="5"/>
        <v>9.3714592433700545</v>
      </c>
      <c r="W36" s="92">
        <f>(E8)*E36/(E8-E43)</f>
        <v>103.66843001462556</v>
      </c>
      <c r="X36" s="92">
        <f t="shared" si="5"/>
        <v>25.704488667669441</v>
      </c>
      <c r="Y36" s="92">
        <f>(G8)*G36/(G8-G43)</f>
        <v>24.202247717460491</v>
      </c>
    </row>
    <row r="37" spans="1:31" x14ac:dyDescent="0.3">
      <c r="A37" s="60" t="s">
        <v>858</v>
      </c>
      <c r="B37" s="89">
        <f>'VKT+FE_L'!B37</f>
        <v>7.4594245507041723</v>
      </c>
      <c r="C37" s="89">
        <f>'VKT+FE_L'!C37</f>
        <v>7.4594245507041723</v>
      </c>
      <c r="D37" s="89">
        <f t="shared" ref="D37:D39" si="7">D$35*(1-I37)</f>
        <v>8.6449999999999996</v>
      </c>
      <c r="E37" s="89">
        <f t="shared" si="6"/>
        <v>19.25</v>
      </c>
      <c r="F37" s="89">
        <f t="shared" si="6"/>
        <v>19.25</v>
      </c>
      <c r="G37" s="89">
        <f t="shared" si="6"/>
        <v>22.75</v>
      </c>
      <c r="I37" s="113">
        <f>'VKT+FE_L'!I37</f>
        <v>0.09</v>
      </c>
      <c r="J37" s="113">
        <f>'VKT+FE_L'!J37</f>
        <v>0.125</v>
      </c>
      <c r="K37" s="113">
        <f>'VKT+FE_L'!K37</f>
        <v>0.125</v>
      </c>
      <c r="L37" s="113">
        <f>'VKT+FE_L'!L37</f>
        <v>0.09</v>
      </c>
      <c r="T37" s="92">
        <f t="shared" si="5"/>
        <v>8.7148409734099346</v>
      </c>
      <c r="U37" s="92">
        <f t="shared" si="5"/>
        <v>29.19848974677144</v>
      </c>
      <c r="V37" s="92">
        <f t="shared" si="5"/>
        <v>9.2099584011062152</v>
      </c>
      <c r="W37" s="92">
        <f t="shared" si="5"/>
        <v>145.39718693177923</v>
      </c>
      <c r="X37" s="92">
        <f t="shared" si="5"/>
        <v>24.458992668762711</v>
      </c>
      <c r="Y37" s="92">
        <f t="shared" si="5"/>
        <v>23.18651325753185</v>
      </c>
    </row>
    <row r="38" spans="1:31" x14ac:dyDescent="0.3">
      <c r="A38" s="60" t="s">
        <v>859</v>
      </c>
      <c r="B38" s="89">
        <f>'VKT+FE_L'!B38</f>
        <v>7.1000793059403922</v>
      </c>
      <c r="C38" s="89">
        <f>'VKT+FE_L'!C38</f>
        <v>7.1000793059403922</v>
      </c>
      <c r="D38" s="89">
        <f t="shared" si="7"/>
        <v>8.3125</v>
      </c>
      <c r="E38" s="89">
        <f t="shared" si="6"/>
        <v>18.149999999999999</v>
      </c>
      <c r="F38" s="89">
        <f t="shared" si="6"/>
        <v>18.149999999999999</v>
      </c>
      <c r="G38" s="89">
        <f t="shared" si="6"/>
        <v>21.875</v>
      </c>
      <c r="I38" s="113">
        <f>'VKT+FE_L'!I38</f>
        <v>0.125</v>
      </c>
      <c r="J38" s="113">
        <f>'VKT+FE_L'!J38</f>
        <v>0.17499999999999999</v>
      </c>
      <c r="K38" s="113">
        <f>'VKT+FE_L'!K38</f>
        <v>0.17499999999999999</v>
      </c>
      <c r="L38" s="113">
        <f>'VKT+FE_L'!L38</f>
        <v>0.125</v>
      </c>
      <c r="T38" s="92">
        <f t="shared" si="5"/>
        <v>9.8394458613980262</v>
      </c>
      <c r="U38" s="92">
        <f t="shared" si="5"/>
        <v>143.89905477485863</v>
      </c>
      <c r="V38" s="92">
        <f t="shared" si="5"/>
        <v>9.3242549593872504</v>
      </c>
      <c r="W38" s="92">
        <f t="shared" si="5"/>
        <v>197.55756352632085</v>
      </c>
      <c r="X38" s="92">
        <f t="shared" si="5"/>
        <v>24.093211594961979</v>
      </c>
      <c r="Y38" s="92">
        <f t="shared" si="5"/>
        <v>22.770737310777854</v>
      </c>
    </row>
    <row r="39" spans="1:31" x14ac:dyDescent="0.3">
      <c r="A39" s="60" t="s">
        <v>860</v>
      </c>
      <c r="B39" s="89">
        <f>'VKT+FE_L'!B39</f>
        <v>6.7600000000000007</v>
      </c>
      <c r="C39" s="89">
        <f>'VKT+FE_L'!C39</f>
        <v>6.7600000000000007</v>
      </c>
      <c r="D39" s="89">
        <f t="shared" si="7"/>
        <v>7.6000000000000005</v>
      </c>
      <c r="E39" s="89">
        <f t="shared" si="6"/>
        <v>17.600000000000001</v>
      </c>
      <c r="F39" s="89">
        <f t="shared" si="6"/>
        <v>17.600000000000001</v>
      </c>
      <c r="G39" s="89">
        <f t="shared" si="6"/>
        <v>20</v>
      </c>
      <c r="I39" s="113">
        <f>'VKT+FE_L'!I39</f>
        <v>0.2</v>
      </c>
      <c r="J39" s="113">
        <f>'VKT+FE_L'!J39</f>
        <v>0.2</v>
      </c>
      <c r="K39" s="113">
        <f>'VKT+FE_L'!K39</f>
        <v>0.2</v>
      </c>
      <c r="L39" s="113">
        <f>'VKT+FE_L'!L39</f>
        <v>0.2</v>
      </c>
      <c r="T39" s="92">
        <f t="shared" si="5"/>
        <v>11.727101474212022</v>
      </c>
      <c r="U39" s="92">
        <f t="shared" si="5"/>
        <v>3003.2968016707105</v>
      </c>
      <c r="V39" s="92">
        <f t="shared" si="5"/>
        <v>9.0598528552823563</v>
      </c>
      <c r="W39" s="92">
        <f t="shared" si="5"/>
        <v>191.57097069218995</v>
      </c>
      <c r="X39" s="92">
        <f t="shared" si="5"/>
        <v>24.63001186001415</v>
      </c>
      <c r="Y39" s="92">
        <f t="shared" si="5"/>
        <v>21.475480237350336</v>
      </c>
    </row>
    <row r="40" spans="1:31" x14ac:dyDescent="0.3">
      <c r="A40" s="60"/>
      <c r="B40" s="86"/>
      <c r="C40" s="86"/>
      <c r="D40" s="86"/>
    </row>
    <row r="41" spans="1:31" x14ac:dyDescent="0.3">
      <c r="A41" s="60" t="s">
        <v>923</v>
      </c>
      <c r="B41" t="s">
        <v>835</v>
      </c>
      <c r="C41" t="s">
        <v>919</v>
      </c>
      <c r="D41" t="s">
        <v>798</v>
      </c>
      <c r="E41" t="s">
        <v>948</v>
      </c>
      <c r="F41" t="s">
        <v>949</v>
      </c>
      <c r="G41" t="s">
        <v>833</v>
      </c>
    </row>
    <row r="42" spans="1:31" x14ac:dyDescent="0.3">
      <c r="A42" s="8">
        <v>2020</v>
      </c>
      <c r="B42" s="89">
        <f>PV保有量BAU!$I$44/100</f>
        <v>5.8549941590135202</v>
      </c>
      <c r="C42" s="110">
        <f>Taxi保有量_BAU!$H$44/100</f>
        <v>5.0174860598909528E-2</v>
      </c>
      <c r="D42" s="111">
        <f>预测总结L!D14</f>
        <v>0.24690358367739815</v>
      </c>
      <c r="E42" s="111">
        <f>预测总结L!D12</f>
        <v>0.59934473037821612</v>
      </c>
      <c r="F42" s="112">
        <f>预测总结L!D$13</f>
        <v>0.17194249588268201</v>
      </c>
      <c r="G42" s="112">
        <f>预测总结L!D$15+预测总结L!D$16</f>
        <v>2.8451392202603613E-2</v>
      </c>
      <c r="I42" s="19"/>
      <c r="J42" s="19"/>
      <c r="K42" s="19"/>
      <c r="L42" s="20"/>
      <c r="M42" s="19"/>
      <c r="N42" s="61"/>
      <c r="O42" s="54"/>
      <c r="P42" s="19"/>
      <c r="Q42" s="19"/>
    </row>
    <row r="43" spans="1:31" x14ac:dyDescent="0.3">
      <c r="A43" s="8">
        <v>2025</v>
      </c>
      <c r="B43" s="57">
        <f>PV保有量_L!$I$49/100</f>
        <v>19.429865979183536</v>
      </c>
      <c r="C43" s="105">
        <f>Taxi保有量_L!$I$49/100</f>
        <v>0.56919551925045453</v>
      </c>
      <c r="D43" s="106">
        <f>预测总结L!E$14</f>
        <v>0.56353037407882844</v>
      </c>
      <c r="E43" s="106">
        <f>预测总结L!E$12</f>
        <v>0.62805718860977733</v>
      </c>
      <c r="F43" s="106">
        <f>预测总结L!E$13</f>
        <v>0.29264394586950204</v>
      </c>
      <c r="G43" s="106">
        <f>预测总结L!E$15+预测总结L!E$16</f>
        <v>6.8002217689873162E-2</v>
      </c>
      <c r="I43" s="19"/>
      <c r="J43" s="19"/>
      <c r="K43" s="19"/>
      <c r="M43" s="19"/>
      <c r="N43" s="61"/>
      <c r="O43" s="54"/>
      <c r="P43" s="19"/>
      <c r="Q43" s="19"/>
    </row>
    <row r="44" spans="1:31" x14ac:dyDescent="0.3">
      <c r="A44" s="8">
        <v>2030</v>
      </c>
      <c r="B44" s="57">
        <f>PV保有量_L!$I$54/100</f>
        <v>54.492079281006681</v>
      </c>
      <c r="C44" s="105">
        <f>Taxi保有量_L!$I$54/100</f>
        <v>1.0340736083501165</v>
      </c>
      <c r="D44" s="106">
        <f>预测总结L!F$14</f>
        <v>1.4930680546119335</v>
      </c>
      <c r="E44" s="106">
        <f>预测总结L!F$12</f>
        <v>0.68249985124717627</v>
      </c>
      <c r="F44" s="106">
        <f>预测总结L!F$13</f>
        <v>0.33343909531025462</v>
      </c>
      <c r="G44" s="106">
        <f>预测总结L!F$15+预测总结L!F$16</f>
        <v>0.15996875135031569</v>
      </c>
      <c r="I44" s="19"/>
      <c r="J44" s="19"/>
      <c r="K44" s="19"/>
      <c r="L44" s="20"/>
      <c r="M44" s="19"/>
      <c r="N44" s="61"/>
      <c r="O44" s="54"/>
      <c r="P44" s="19"/>
      <c r="Q44" s="19"/>
    </row>
    <row r="45" spans="1:31" x14ac:dyDescent="0.3">
      <c r="A45" s="8">
        <v>2035</v>
      </c>
      <c r="B45" s="57">
        <f>PV保有量_L!$I$59/100</f>
        <v>113.04208163750269</v>
      </c>
      <c r="C45" s="105">
        <f>Taxi保有量_L!$I$59/100</f>
        <v>1.3203707093562955</v>
      </c>
      <c r="D45" s="106">
        <f>预测总结L!G$14</f>
        <v>2.9725381425031827</v>
      </c>
      <c r="E45" s="106">
        <f>预测总结L!G$12</f>
        <v>0.71437801682350544</v>
      </c>
      <c r="F45" s="106">
        <f>预测总结L!G$13</f>
        <v>0.38621384426293148</v>
      </c>
      <c r="G45" s="106">
        <f>预测总结L!G$15+预测总结L!G$16</f>
        <v>0.34661267575595739</v>
      </c>
      <c r="I45" s="19"/>
      <c r="J45" s="19"/>
      <c r="K45" s="19"/>
      <c r="M45" s="19"/>
      <c r="N45" s="61"/>
      <c r="O45" s="54"/>
      <c r="P45" s="19"/>
      <c r="Q45" s="19"/>
    </row>
    <row r="46" spans="1:31" x14ac:dyDescent="0.3">
      <c r="A46" s="8">
        <v>2040</v>
      </c>
      <c r="B46" s="57">
        <f>PV保有量_L!$I$64/100</f>
        <v>177.31860204979085</v>
      </c>
      <c r="C46" s="105">
        <f>Taxi保有量_L!$I$64/100</f>
        <v>1.3857737808415147</v>
      </c>
      <c r="D46" s="106">
        <f>预测总结L!H$14</f>
        <v>4.9087622592081459</v>
      </c>
      <c r="E46" s="106">
        <f>预测总结L!H$12</f>
        <v>0.71437801682350544</v>
      </c>
      <c r="F46" s="106">
        <f>预测总结L!H$13</f>
        <v>0.44688191185099468</v>
      </c>
      <c r="G46" s="106">
        <f>预测总结L!H$15+预测总结L!H$16</f>
        <v>0.62616873514898164</v>
      </c>
      <c r="I46" s="19"/>
      <c r="J46" s="19"/>
      <c r="K46" s="19"/>
      <c r="L46" s="20"/>
      <c r="M46" s="19"/>
      <c r="N46" s="61"/>
      <c r="O46" s="54"/>
      <c r="P46" s="19"/>
      <c r="Q46" s="19"/>
    </row>
    <row r="47" spans="1:31" x14ac:dyDescent="0.3">
      <c r="A47" s="8">
        <v>2045</v>
      </c>
      <c r="B47" s="57">
        <f>PV保有量_L!$I$69/100</f>
        <v>231.85741623181323</v>
      </c>
      <c r="C47" s="105">
        <f>Taxi保有量_L!$I$69/100</f>
        <v>1.3888999999999998</v>
      </c>
      <c r="D47" s="106">
        <f>预测总结L!I$14</f>
        <v>7.3943990810675748</v>
      </c>
      <c r="E47" s="106">
        <f>预测总结L!I$12</f>
        <v>0.71437801682350544</v>
      </c>
      <c r="F47" s="106">
        <f>预测总结L!I$13</f>
        <v>0.44688191185099468</v>
      </c>
      <c r="G47" s="106">
        <f>预测总结L!I$15+预测总结L!I$16</f>
        <v>1.0584875112805174</v>
      </c>
      <c r="I47" s="19"/>
      <c r="J47" s="19"/>
      <c r="K47" s="19"/>
      <c r="M47" s="19"/>
      <c r="N47" s="61"/>
      <c r="O47" s="54"/>
      <c r="P47" s="19"/>
      <c r="Q47" s="19"/>
    </row>
    <row r="48" spans="1:31" x14ac:dyDescent="0.3">
      <c r="A48" s="8">
        <v>2050</v>
      </c>
      <c r="B48" s="57">
        <f>PV保有量_L!$I$74/100</f>
        <v>273.26675985482046</v>
      </c>
      <c r="C48" s="105">
        <f>Taxi保有量_L!$I$74/100</f>
        <v>1.3888676353418823</v>
      </c>
      <c r="D48" s="106">
        <f>预测总结L!J$14</f>
        <v>11.092014931059516</v>
      </c>
      <c r="E48" s="106">
        <f>预测总结L!J$12</f>
        <v>0.71437801682350544</v>
      </c>
      <c r="F48" s="106">
        <f>预测总结L!J$13</f>
        <v>0.44688191185099468</v>
      </c>
      <c r="G48" s="106">
        <f>预测总结L!J$15+预测总结L!J$16</f>
        <v>1.7582669848568273</v>
      </c>
      <c r="I48" s="19"/>
      <c r="J48" s="19"/>
      <c r="K48" s="19"/>
      <c r="L48" s="20"/>
      <c r="M48" s="19"/>
      <c r="N48" s="61"/>
      <c r="O48" s="54"/>
      <c r="P48" s="19"/>
      <c r="Q48" s="19"/>
    </row>
    <row r="49" spans="1:12" x14ac:dyDescent="0.3">
      <c r="A49" s="8"/>
      <c r="L49" s="34"/>
    </row>
    <row r="50" spans="1:12" x14ac:dyDescent="0.3">
      <c r="A50" s="8" t="s">
        <v>871</v>
      </c>
      <c r="B50" t="s">
        <v>835</v>
      </c>
      <c r="C50" t="s">
        <v>919</v>
      </c>
      <c r="D50" t="s">
        <v>798</v>
      </c>
      <c r="E50" t="s">
        <v>948</v>
      </c>
      <c r="F50" t="s">
        <v>949</v>
      </c>
      <c r="G50" t="s">
        <v>827</v>
      </c>
      <c r="H50" t="s">
        <v>836</v>
      </c>
      <c r="L50" s="34"/>
    </row>
    <row r="51" spans="1:12" hidden="1" x14ac:dyDescent="0.3">
      <c r="A51" s="17">
        <v>2017</v>
      </c>
      <c r="B51" s="19">
        <f>(B4-B42)*B16*(B$35*$B26+B$36*$C26+$D26*B$37+$E26*B$38+$F26*B$39)/100*0.72*0.84*44/12*1000/1000000</f>
        <v>426.59545448436347</v>
      </c>
      <c r="C51" s="19" t="e">
        <f>(C4-C42)*C16*(C$35*$B26+C$36*$C26+$D26*C$37+$E26*C$38+$F26*C$39)/100*0.72*0.84*44/12*1000/1000000</f>
        <v>#REF!</v>
      </c>
      <c r="D51" s="19">
        <f>(D4-D42)*D16*(D$35*$B26+D$36*$C26+$D26*D$37+$E26*D$38+$F26*D$39)/100*0.72*0.84*44/12*1000/1000000</f>
        <v>-1.7033051881237562</v>
      </c>
      <c r="E51" s="19">
        <f>(E4-E42)*E16*(E$35*$B26+E$36*$C26+$D26*E$37+$E26*E$38+$F26*E$39)/100*0.72*0.84*44/12*1000/1000000</f>
        <v>-13.005815823550826</v>
      </c>
      <c r="F51" s="19">
        <f>(F4-F42)*F16*(F$35*$B26+F$36*$C26+$D26*F$37+$E26*F$38+$F26*F$39)/100*0.72*0.84*44/12*1000/1000000</f>
        <v>-9.6301046895264655</v>
      </c>
      <c r="G51" s="19">
        <f>G4*$G16*(G$35*$AA26+G$36*$AB26+$AC26*G$37+$AD26*G$38+$AE26*G$39)/100*0.72*0.84*44/12*1000/1000000</f>
        <v>353.15280000000001</v>
      </c>
      <c r="H51" s="19" t="e">
        <f>SUM(B51:G51)</f>
        <v>#REF!</v>
      </c>
      <c r="L51" s="34"/>
    </row>
    <row r="52" spans="1:12" x14ac:dyDescent="0.3">
      <c r="A52" s="8">
        <v>2020</v>
      </c>
      <c r="B52" s="19">
        <f t="shared" ref="B52:B58" si="8">(B7-B42)*B16*(B$35*$B26+B$36*$C26+$D26*B$37+$E26*B$38+$F26*B$39)/100*0.72*0.84*44/12*1000/1000000</f>
        <v>618.50358059416749</v>
      </c>
      <c r="C52" s="19">
        <f t="shared" ref="C52:C58" si="9">(C7-C42)*C16*(C$35*$G26+C$36*$H26+$I26*C$37+$J26*C$38+$K26*C$39)/100*0.72*0.84*44/12*1000/1000000</f>
        <v>28.287709577352192</v>
      </c>
      <c r="D52" s="19">
        <f t="shared" ref="D52:D58" si="10">(D7-D42)*D16*(D$35*$L26+D$36*$M26+$N26*D$37+$O26*D$38+$P26*D$39)/100*0.74*0.84*44/12*1000/1000000</f>
        <v>122.45853613041881</v>
      </c>
      <c r="E52" s="19">
        <f t="shared" ref="E52:E58" si="11">(E7-E42)*E16*(E$35*$Q26+E$36*$R26+$S26*E$37+$T26*E$38+$U26*E$39)/100*0.82*0.84*44/12*1000/1000000</f>
        <v>4.6290294270981427</v>
      </c>
      <c r="F52" s="19">
        <f t="shared" ref="F52:F58" si="12">(F7-F42)*F16*(F$35*$V26+F$36*$W26+$X26*F$37+$Y26*F$38+$Z26*F$39)/100*0.82*0.84*44/12*1000/1000000</f>
        <v>88.90132929138791</v>
      </c>
      <c r="G52" s="19">
        <f t="shared" ref="G52:G58" si="13">(G7-G42)*G16*(G$35*$AA26+G$36*$AB26+$AC26*G$37+$AD26*G$38+$AE26*G$39)/100*0.82*0.84*44/12*1000/1000000</f>
        <v>316.4415087067481</v>
      </c>
      <c r="H52" s="19">
        <f>SUM(B52:G52)</f>
        <v>1179.2216937271726</v>
      </c>
      <c r="L52" s="34"/>
    </row>
    <row r="53" spans="1:12" x14ac:dyDescent="0.3">
      <c r="A53" s="8">
        <v>2025</v>
      </c>
      <c r="B53" s="19">
        <f t="shared" si="8"/>
        <v>725.86686625699588</v>
      </c>
      <c r="C53" s="19">
        <f t="shared" si="9"/>
        <v>15.796414205366064</v>
      </c>
      <c r="D53" s="19">
        <f t="shared" si="10"/>
        <v>141.81815299854804</v>
      </c>
      <c r="E53" s="19">
        <f t="shared" si="11"/>
        <v>3.7469760412783537</v>
      </c>
      <c r="F53" s="19">
        <f t="shared" si="12"/>
        <v>69.866372692609971</v>
      </c>
      <c r="G53" s="19">
        <f t="shared" si="13"/>
        <v>323.23967807804803</v>
      </c>
      <c r="H53" s="19">
        <f t="shared" ref="H53:H57" si="14">SUM(B53:G53)</f>
        <v>1280.3344602728464</v>
      </c>
      <c r="L53" s="34"/>
    </row>
    <row r="54" spans="1:12" x14ac:dyDescent="0.3">
      <c r="A54" s="8">
        <v>2030</v>
      </c>
      <c r="B54" s="19">
        <f t="shared" si="8"/>
        <v>656.15891687272199</v>
      </c>
      <c r="C54" s="19">
        <f t="shared" si="9"/>
        <v>5.8374586534018746</v>
      </c>
      <c r="D54" s="19">
        <f t="shared" si="10"/>
        <v>143.62740043763642</v>
      </c>
      <c r="E54" s="19">
        <f t="shared" si="11"/>
        <v>2.2770981148050629</v>
      </c>
      <c r="F54" s="19">
        <f t="shared" si="12"/>
        <v>61.191214254266463</v>
      </c>
      <c r="G54" s="19">
        <f t="shared" si="13"/>
        <v>336.81902165362771</v>
      </c>
      <c r="H54" s="19">
        <f t="shared" si="14"/>
        <v>1205.9111099864595</v>
      </c>
      <c r="L54" s="34"/>
    </row>
    <row r="55" spans="1:12" x14ac:dyDescent="0.3">
      <c r="A55" s="8">
        <v>2035</v>
      </c>
      <c r="B55" s="19">
        <f t="shared" si="8"/>
        <v>510.91928429660277</v>
      </c>
      <c r="C55" s="19">
        <f t="shared" si="9"/>
        <v>0.97011920505549443</v>
      </c>
      <c r="D55" s="19">
        <f t="shared" si="10"/>
        <v>145.07904367712604</v>
      </c>
      <c r="E55" s="19">
        <f t="shared" si="11"/>
        <v>1.4846971866219274</v>
      </c>
      <c r="F55" s="19">
        <f t="shared" si="12"/>
        <v>54.408070292737541</v>
      </c>
      <c r="G55" s="19">
        <f t="shared" si="13"/>
        <v>348.69168798441609</v>
      </c>
      <c r="H55" s="19">
        <f t="shared" si="14"/>
        <v>1061.55290264256</v>
      </c>
      <c r="L55" s="34"/>
    </row>
    <row r="56" spans="1:12" x14ac:dyDescent="0.3">
      <c r="A56" s="8">
        <v>2040</v>
      </c>
      <c r="B56" s="19">
        <f t="shared" si="8"/>
        <v>383.45986541334423</v>
      </c>
      <c r="C56" s="19">
        <f t="shared" si="9"/>
        <v>4.0326556681212038E-2</v>
      </c>
      <c r="D56" s="19">
        <f t="shared" si="10"/>
        <v>140.69680135540679</v>
      </c>
      <c r="E56" s="19">
        <f t="shared" si="11"/>
        <v>1.434730986566892</v>
      </c>
      <c r="F56" s="19">
        <f t="shared" si="12"/>
        <v>48.726105451578761</v>
      </c>
      <c r="G56" s="19">
        <f t="shared" si="13"/>
        <v>334.46133543656839</v>
      </c>
      <c r="H56" s="19">
        <f>SUM(B56:G56)</f>
        <v>908.81916520014624</v>
      </c>
      <c r="L56" s="34"/>
    </row>
    <row r="57" spans="1:12" x14ac:dyDescent="0.3">
      <c r="A57" s="8">
        <v>2045</v>
      </c>
      <c r="B57" s="19">
        <f t="shared" si="8"/>
        <v>280.23971162791344</v>
      </c>
      <c r="C57" s="19">
        <f t="shared" si="9"/>
        <v>0</v>
      </c>
      <c r="D57" s="19">
        <f t="shared" si="10"/>
        <v>134.414094223462</v>
      </c>
      <c r="E57" s="19">
        <f t="shared" si="11"/>
        <v>1.4288815029143362</v>
      </c>
      <c r="F57" s="19">
        <f t="shared" si="12"/>
        <v>47.38562395465371</v>
      </c>
      <c r="G57" s="19">
        <f t="shared" si="13"/>
        <v>329.63587580382881</v>
      </c>
      <c r="H57" s="19">
        <f t="shared" si="14"/>
        <v>793.10418711277225</v>
      </c>
      <c r="L57" s="34"/>
    </row>
    <row r="58" spans="1:12" x14ac:dyDescent="0.3">
      <c r="A58" s="17">
        <v>2050</v>
      </c>
      <c r="B58" s="19">
        <f t="shared" si="8"/>
        <v>198.40368834653029</v>
      </c>
      <c r="C58" s="19">
        <f t="shared" si="9"/>
        <v>3.743321491985287E-4</v>
      </c>
      <c r="D58" s="19">
        <f t="shared" si="10"/>
        <v>126.32445717163313</v>
      </c>
      <c r="E58" s="19">
        <f t="shared" si="11"/>
        <v>1.4288815029143362</v>
      </c>
      <c r="F58" s="19">
        <f t="shared" si="12"/>
        <v>45.67289055870237</v>
      </c>
      <c r="G58" s="19">
        <f t="shared" si="13"/>
        <v>307.46778351978872</v>
      </c>
      <c r="H58" s="19">
        <f>SUM(B58:G58)</f>
        <v>679.29807543171808</v>
      </c>
    </row>
    <row r="59" spans="1:12" x14ac:dyDescent="0.3">
      <c r="A59" s="8"/>
      <c r="L59" s="34"/>
    </row>
    <row r="60" spans="1:12" x14ac:dyDescent="0.3">
      <c r="A60" s="8"/>
      <c r="L60" s="34"/>
    </row>
    <row r="61" spans="1:12" x14ac:dyDescent="0.3">
      <c r="A61" s="11"/>
      <c r="L61" s="34"/>
    </row>
    <row r="62" spans="1:12" x14ac:dyDescent="0.3">
      <c r="A62" s="8"/>
      <c r="L62" s="34"/>
    </row>
    <row r="63" spans="1:12" x14ac:dyDescent="0.3">
      <c r="A63" s="8"/>
      <c r="L63" s="34"/>
    </row>
    <row r="64" spans="1:12" x14ac:dyDescent="0.3">
      <c r="A64" s="8"/>
      <c r="L64" s="34"/>
    </row>
    <row r="65" spans="1:12" x14ac:dyDescent="0.3">
      <c r="A65" s="8"/>
      <c r="L65" s="34"/>
    </row>
    <row r="66" spans="1:12" x14ac:dyDescent="0.3">
      <c r="A66" s="8"/>
      <c r="L66" s="34"/>
    </row>
    <row r="67" spans="1:12" x14ac:dyDescent="0.3">
      <c r="A67" s="8"/>
      <c r="L67" s="34"/>
    </row>
    <row r="68" spans="1:12" x14ac:dyDescent="0.3">
      <c r="A68" s="8"/>
      <c r="L68" s="34"/>
    </row>
    <row r="69" spans="1:12" x14ac:dyDescent="0.3">
      <c r="A69" s="8"/>
      <c r="L69" s="34"/>
    </row>
    <row r="70" spans="1:12" x14ac:dyDescent="0.3">
      <c r="A70" s="8"/>
      <c r="L70" s="34"/>
    </row>
    <row r="71" spans="1:12" x14ac:dyDescent="0.3">
      <c r="A71" s="11"/>
      <c r="L71" s="34"/>
    </row>
    <row r="72" spans="1:12" x14ac:dyDescent="0.3">
      <c r="A72" s="8"/>
      <c r="L72" s="34"/>
    </row>
    <row r="73" spans="1:12" x14ac:dyDescent="0.3">
      <c r="A73" s="8"/>
      <c r="L73" s="34"/>
    </row>
    <row r="74" spans="1:12" x14ac:dyDescent="0.3">
      <c r="A74" s="8"/>
      <c r="L74" s="34"/>
    </row>
    <row r="75" spans="1:12" x14ac:dyDescent="0.3">
      <c r="A75" s="8"/>
      <c r="L75" s="34"/>
    </row>
    <row r="76" spans="1:12" x14ac:dyDescent="0.3">
      <c r="A76" s="8"/>
      <c r="L76" s="34"/>
    </row>
    <row r="77" spans="1:12" x14ac:dyDescent="0.3">
      <c r="A77" s="8"/>
      <c r="L77" s="34"/>
    </row>
    <row r="78" spans="1:12" x14ac:dyDescent="0.3">
      <c r="A78" s="8"/>
      <c r="L78" s="34"/>
    </row>
    <row r="79" spans="1:12" x14ac:dyDescent="0.3">
      <c r="A79" s="8"/>
      <c r="L79" s="34"/>
    </row>
    <row r="80" spans="1:12" x14ac:dyDescent="0.3">
      <c r="A80" s="8"/>
      <c r="L80" s="34"/>
    </row>
    <row r="81" spans="1:12" x14ac:dyDescent="0.3">
      <c r="A81" s="8"/>
      <c r="L81" s="34"/>
    </row>
    <row r="82" spans="1:12" x14ac:dyDescent="0.3">
      <c r="A82" s="8"/>
      <c r="L82" s="34"/>
    </row>
    <row r="83" spans="1:12" x14ac:dyDescent="0.3">
      <c r="A83" s="8"/>
      <c r="L83" s="34"/>
    </row>
    <row r="84" spans="1:12" x14ac:dyDescent="0.3">
      <c r="A84" s="8"/>
      <c r="L84" s="34"/>
    </row>
    <row r="85" spans="1:12" x14ac:dyDescent="0.3">
      <c r="A85" s="8"/>
      <c r="L85" s="34"/>
    </row>
    <row r="86" spans="1:12" x14ac:dyDescent="0.3">
      <c r="A86" s="8"/>
      <c r="L86" s="34"/>
    </row>
    <row r="87" spans="1:12" x14ac:dyDescent="0.3">
      <c r="A87" s="8"/>
      <c r="L87" s="34"/>
    </row>
    <row r="88" spans="1:12" x14ac:dyDescent="0.3">
      <c r="A88" s="8"/>
      <c r="L88" s="34"/>
    </row>
    <row r="89" spans="1:12" x14ac:dyDescent="0.3">
      <c r="A89" s="8"/>
      <c r="L89" s="34"/>
    </row>
    <row r="90" spans="1:12" x14ac:dyDescent="0.3">
      <c r="A90" s="8"/>
      <c r="L90" s="34"/>
    </row>
    <row r="91" spans="1:12" x14ac:dyDescent="0.3">
      <c r="A91" s="8"/>
      <c r="L91" s="34"/>
    </row>
    <row r="92" spans="1:12" x14ac:dyDescent="0.3">
      <c r="A92" s="8"/>
      <c r="L92" s="34"/>
    </row>
    <row r="93" spans="1:12" x14ac:dyDescent="0.3">
      <c r="A93" s="8"/>
      <c r="L93" s="34"/>
    </row>
    <row r="94" spans="1:12" x14ac:dyDescent="0.3">
      <c r="A94" s="8"/>
      <c r="L94" s="34"/>
    </row>
    <row r="95" spans="1:12" x14ac:dyDescent="0.3">
      <c r="A95" s="8"/>
      <c r="L95" s="34"/>
    </row>
    <row r="96" spans="1:12" x14ac:dyDescent="0.3">
      <c r="A96" s="11"/>
      <c r="L96" s="34"/>
    </row>
    <row r="97" spans="1:12" x14ac:dyDescent="0.3">
      <c r="A97" s="8"/>
      <c r="L97" s="34"/>
    </row>
    <row r="98" spans="1:12" x14ac:dyDescent="0.3">
      <c r="A98" s="8"/>
      <c r="L98" s="34"/>
    </row>
    <row r="99" spans="1:12" x14ac:dyDescent="0.3">
      <c r="A99" s="8"/>
      <c r="L99" s="34"/>
    </row>
    <row r="100" spans="1:12" x14ac:dyDescent="0.3">
      <c r="A100" s="8"/>
      <c r="L100" s="34"/>
    </row>
    <row r="101" spans="1:12" x14ac:dyDescent="0.3">
      <c r="A101" s="8"/>
      <c r="L101" s="34"/>
    </row>
    <row r="102" spans="1:12" x14ac:dyDescent="0.3">
      <c r="A102" s="8"/>
      <c r="L102" s="34"/>
    </row>
    <row r="103" spans="1:12" x14ac:dyDescent="0.3">
      <c r="A103" s="8"/>
      <c r="L103" s="34"/>
    </row>
    <row r="104" spans="1:12" x14ac:dyDescent="0.3">
      <c r="A104" s="8"/>
      <c r="L104" s="34"/>
    </row>
    <row r="105" spans="1:12" x14ac:dyDescent="0.3">
      <c r="A105" s="8"/>
      <c r="L105" s="34"/>
    </row>
    <row r="106" spans="1:12" x14ac:dyDescent="0.3">
      <c r="A106" s="8"/>
      <c r="L106" s="34"/>
    </row>
    <row r="107" spans="1:12" x14ac:dyDescent="0.3">
      <c r="A107" s="11"/>
      <c r="L107" s="34"/>
    </row>
    <row r="108" spans="1:12" x14ac:dyDescent="0.3">
      <c r="A108" s="8"/>
      <c r="L108" s="34"/>
    </row>
    <row r="109" spans="1:12" x14ac:dyDescent="0.3">
      <c r="A109" s="8"/>
      <c r="L109" s="34"/>
    </row>
    <row r="110" spans="1:12" x14ac:dyDescent="0.3">
      <c r="A110" s="8"/>
      <c r="L110" s="34"/>
    </row>
    <row r="111" spans="1:12" x14ac:dyDescent="0.3">
      <c r="A111" s="8"/>
      <c r="L111" s="34"/>
    </row>
    <row r="112" spans="1:12" x14ac:dyDescent="0.3">
      <c r="A112" s="8"/>
      <c r="L112" s="34"/>
    </row>
    <row r="113" spans="1:12" x14ac:dyDescent="0.3">
      <c r="A113" s="8"/>
      <c r="L113" s="34"/>
    </row>
    <row r="114" spans="1:12" x14ac:dyDescent="0.3">
      <c r="A114" s="8"/>
      <c r="L114" s="34"/>
    </row>
    <row r="115" spans="1:12" x14ac:dyDescent="0.3">
      <c r="A115" s="8"/>
      <c r="L115" s="34"/>
    </row>
    <row r="116" spans="1:12" x14ac:dyDescent="0.3">
      <c r="A116" s="8"/>
      <c r="L116" s="34"/>
    </row>
    <row r="117" spans="1:12" x14ac:dyDescent="0.3">
      <c r="A117" s="8"/>
      <c r="L117" s="34"/>
    </row>
    <row r="118" spans="1:12" x14ac:dyDescent="0.3">
      <c r="A118" s="8"/>
      <c r="L118" s="34"/>
    </row>
    <row r="119" spans="1:12" x14ac:dyDescent="0.3">
      <c r="A119" s="8"/>
      <c r="L119" s="34"/>
    </row>
    <row r="120" spans="1:12" x14ac:dyDescent="0.3">
      <c r="A120" s="8"/>
      <c r="L120" s="34"/>
    </row>
    <row r="121" spans="1:12" x14ac:dyDescent="0.3">
      <c r="A121" s="8"/>
      <c r="L121" s="34"/>
    </row>
    <row r="122" spans="1:12" x14ac:dyDescent="0.3">
      <c r="A122" s="8"/>
      <c r="L122" s="34"/>
    </row>
    <row r="123" spans="1:12" x14ac:dyDescent="0.3">
      <c r="A123" s="8"/>
      <c r="L123" s="34"/>
    </row>
    <row r="124" spans="1:12" x14ac:dyDescent="0.3">
      <c r="A124" s="8"/>
      <c r="L124" s="34"/>
    </row>
    <row r="125" spans="1:12" x14ac:dyDescent="0.3">
      <c r="A125" s="8"/>
      <c r="L125" s="34"/>
    </row>
    <row r="126" spans="1:12" x14ac:dyDescent="0.3">
      <c r="A126" s="8"/>
      <c r="L126" s="34"/>
    </row>
    <row r="127" spans="1:12" x14ac:dyDescent="0.3">
      <c r="A127" s="8"/>
      <c r="L127" s="34"/>
    </row>
    <row r="128" spans="1:12" x14ac:dyDescent="0.3">
      <c r="A128" s="8"/>
      <c r="L128" s="34"/>
    </row>
    <row r="129" spans="1:12" x14ac:dyDescent="0.3">
      <c r="A129" s="8"/>
      <c r="L129" s="34"/>
    </row>
    <row r="130" spans="1:12" x14ac:dyDescent="0.3">
      <c r="A130" s="8"/>
      <c r="L130" s="34"/>
    </row>
    <row r="131" spans="1:12" x14ac:dyDescent="0.3">
      <c r="A131" s="8"/>
      <c r="L131" s="34"/>
    </row>
    <row r="132" spans="1:12" x14ac:dyDescent="0.3">
      <c r="A132" s="8"/>
      <c r="L132" s="34"/>
    </row>
    <row r="133" spans="1:12" x14ac:dyDescent="0.3">
      <c r="A133" s="8"/>
      <c r="L133" s="34"/>
    </row>
    <row r="134" spans="1:12" x14ac:dyDescent="0.3">
      <c r="A134" s="8"/>
      <c r="L134" s="34"/>
    </row>
    <row r="135" spans="1:12" x14ac:dyDescent="0.3">
      <c r="A135" s="8"/>
      <c r="L135" s="34"/>
    </row>
    <row r="136" spans="1:12" x14ac:dyDescent="0.3">
      <c r="A136" s="8"/>
      <c r="L136" s="34"/>
    </row>
    <row r="137" spans="1:12" x14ac:dyDescent="0.3">
      <c r="A137" s="8"/>
      <c r="L137" s="34"/>
    </row>
    <row r="138" spans="1:12" x14ac:dyDescent="0.3">
      <c r="A138" s="8"/>
      <c r="L138" s="34"/>
    </row>
    <row r="139" spans="1:12" x14ac:dyDescent="0.3">
      <c r="A139" s="8"/>
      <c r="L139" s="34"/>
    </row>
    <row r="140" spans="1:12" x14ac:dyDescent="0.3">
      <c r="A140" s="8"/>
      <c r="L140" s="34"/>
    </row>
    <row r="141" spans="1:12" x14ac:dyDescent="0.3">
      <c r="A141" s="8"/>
      <c r="L141" s="34"/>
    </row>
    <row r="142" spans="1:12" x14ac:dyDescent="0.3">
      <c r="A142" s="8"/>
      <c r="L142" s="34"/>
    </row>
    <row r="143" spans="1:12" x14ac:dyDescent="0.3">
      <c r="A143" s="8"/>
      <c r="L143" s="34"/>
    </row>
    <row r="144" spans="1:12" x14ac:dyDescent="0.3">
      <c r="A144" s="8"/>
      <c r="L144" s="34"/>
    </row>
    <row r="145" spans="1:12" x14ac:dyDescent="0.3">
      <c r="A145" s="8"/>
      <c r="L145" s="34"/>
    </row>
    <row r="146" spans="1:12" x14ac:dyDescent="0.3">
      <c r="A146" s="8"/>
      <c r="L146" s="34"/>
    </row>
    <row r="147" spans="1:12" x14ac:dyDescent="0.3">
      <c r="A147" s="8"/>
      <c r="L147" s="34"/>
    </row>
    <row r="148" spans="1:12" x14ac:dyDescent="0.3">
      <c r="A148" s="8"/>
      <c r="L148" s="34"/>
    </row>
    <row r="149" spans="1:12" x14ac:dyDescent="0.3">
      <c r="A149" s="8"/>
      <c r="L149" s="34"/>
    </row>
    <row r="150" spans="1:12" x14ac:dyDescent="0.3">
      <c r="A150" s="8"/>
      <c r="L150" s="34"/>
    </row>
    <row r="151" spans="1:12" x14ac:dyDescent="0.3">
      <c r="A151" s="8"/>
      <c r="L151" s="34"/>
    </row>
    <row r="152" spans="1:12" x14ac:dyDescent="0.3">
      <c r="A152" s="8"/>
      <c r="L152" s="34"/>
    </row>
    <row r="153" spans="1:12" x14ac:dyDescent="0.3">
      <c r="A153" s="8"/>
      <c r="L153" s="34"/>
    </row>
    <row r="154" spans="1:12" x14ac:dyDescent="0.3">
      <c r="A154" s="8"/>
      <c r="L154" s="34"/>
    </row>
    <row r="155" spans="1:12" x14ac:dyDescent="0.3">
      <c r="A155" s="8"/>
      <c r="L155" s="34"/>
    </row>
    <row r="156" spans="1:12" x14ac:dyDescent="0.3">
      <c r="A156" s="8"/>
      <c r="L156" s="34"/>
    </row>
    <row r="157" spans="1:12" x14ac:dyDescent="0.3">
      <c r="A157" s="8"/>
      <c r="L157" s="34"/>
    </row>
    <row r="158" spans="1:12" x14ac:dyDescent="0.3">
      <c r="A158" s="8"/>
      <c r="L158" s="34"/>
    </row>
    <row r="159" spans="1:12" x14ac:dyDescent="0.3">
      <c r="A159" s="8"/>
      <c r="L159" s="34"/>
    </row>
    <row r="160" spans="1:12" x14ac:dyDescent="0.3">
      <c r="A160" s="8"/>
      <c r="L160" s="34"/>
    </row>
    <row r="161" spans="1:12" x14ac:dyDescent="0.3">
      <c r="A161" s="8"/>
      <c r="L161" s="34"/>
    </row>
    <row r="162" spans="1:12" x14ac:dyDescent="0.3">
      <c r="A162" s="8"/>
      <c r="L162" s="34"/>
    </row>
    <row r="163" spans="1:12" x14ac:dyDescent="0.3">
      <c r="A163" s="8"/>
      <c r="L163" s="34"/>
    </row>
    <row r="164" spans="1:12" x14ac:dyDescent="0.3">
      <c r="A164" s="8"/>
      <c r="L164" s="34"/>
    </row>
    <row r="165" spans="1:12" x14ac:dyDescent="0.3">
      <c r="A165" s="8"/>
      <c r="L165" s="34"/>
    </row>
    <row r="166" spans="1:12" x14ac:dyDescent="0.3">
      <c r="A166" s="8"/>
      <c r="L166" s="34"/>
    </row>
    <row r="167" spans="1:12" x14ac:dyDescent="0.3">
      <c r="A167" s="8"/>
      <c r="L167" s="34"/>
    </row>
    <row r="168" spans="1:12" x14ac:dyDescent="0.3">
      <c r="A168" s="8"/>
      <c r="L168" s="34"/>
    </row>
    <row r="169" spans="1:12" x14ac:dyDescent="0.3">
      <c r="A169" s="8"/>
      <c r="L169" s="34"/>
    </row>
    <row r="170" spans="1:12" x14ac:dyDescent="0.3">
      <c r="A170" s="8"/>
      <c r="L170" s="34"/>
    </row>
    <row r="171" spans="1:12" x14ac:dyDescent="0.3">
      <c r="A171" s="8"/>
      <c r="L171" s="34"/>
    </row>
    <row r="172" spans="1:12" x14ac:dyDescent="0.3">
      <c r="A172" s="8"/>
      <c r="L172" s="34"/>
    </row>
    <row r="173" spans="1:12" x14ac:dyDescent="0.3">
      <c r="A173" s="8"/>
      <c r="L173" s="34"/>
    </row>
    <row r="174" spans="1:12" x14ac:dyDescent="0.3">
      <c r="A174" s="8"/>
      <c r="L174" s="34"/>
    </row>
    <row r="175" spans="1:12" x14ac:dyDescent="0.3">
      <c r="A175" s="8"/>
      <c r="L175" s="34"/>
    </row>
    <row r="176" spans="1:12" x14ac:dyDescent="0.3">
      <c r="A176" s="8"/>
      <c r="L176" s="34"/>
    </row>
    <row r="177" spans="1:12" x14ac:dyDescent="0.3">
      <c r="A177" s="8"/>
      <c r="L177" s="34"/>
    </row>
    <row r="178" spans="1:12" x14ac:dyDescent="0.3">
      <c r="A178" s="8"/>
      <c r="L178" s="34"/>
    </row>
    <row r="179" spans="1:12" x14ac:dyDescent="0.3">
      <c r="A179" s="8"/>
      <c r="L179" s="34"/>
    </row>
    <row r="180" spans="1:12" x14ac:dyDescent="0.3">
      <c r="A180" s="8"/>
      <c r="L180" s="34"/>
    </row>
    <row r="181" spans="1:12" x14ac:dyDescent="0.3">
      <c r="A181" s="8"/>
      <c r="L181" s="34"/>
    </row>
    <row r="182" spans="1:12" x14ac:dyDescent="0.3">
      <c r="A182" s="8"/>
      <c r="L182" s="34"/>
    </row>
    <row r="183" spans="1:12" x14ac:dyDescent="0.3">
      <c r="A183" s="8"/>
      <c r="L183" s="34"/>
    </row>
    <row r="184" spans="1:12" x14ac:dyDescent="0.3">
      <c r="A184" s="8"/>
      <c r="L184" s="34"/>
    </row>
    <row r="185" spans="1:12" x14ac:dyDescent="0.3">
      <c r="A185" s="8"/>
      <c r="L185" s="34"/>
    </row>
    <row r="186" spans="1:12" x14ac:dyDescent="0.3">
      <c r="A186" s="8"/>
      <c r="L186" s="34"/>
    </row>
    <row r="187" spans="1:12" x14ac:dyDescent="0.3">
      <c r="A187" s="8"/>
      <c r="L187" s="34"/>
    </row>
    <row r="188" spans="1:12" x14ac:dyDescent="0.3">
      <c r="A188" s="8"/>
      <c r="L188" s="34"/>
    </row>
    <row r="189" spans="1:12" x14ac:dyDescent="0.3">
      <c r="A189" s="8"/>
      <c r="L189" s="34"/>
    </row>
    <row r="190" spans="1:12" x14ac:dyDescent="0.3">
      <c r="A190" s="8"/>
      <c r="L190" s="34"/>
    </row>
    <row r="191" spans="1:12" x14ac:dyDescent="0.3">
      <c r="A191" s="8"/>
      <c r="L191" s="34"/>
    </row>
    <row r="192" spans="1:12" x14ac:dyDescent="0.3">
      <c r="A192" s="8"/>
      <c r="L192" s="34"/>
    </row>
    <row r="193" spans="1:12" x14ac:dyDescent="0.3">
      <c r="A193" s="8"/>
      <c r="L193" s="34"/>
    </row>
    <row r="194" spans="1:12" x14ac:dyDescent="0.3">
      <c r="A194" s="8"/>
      <c r="L194" s="34"/>
    </row>
    <row r="195" spans="1:12" x14ac:dyDescent="0.3">
      <c r="A195" s="8"/>
      <c r="L195" s="34"/>
    </row>
    <row r="196" spans="1:12" x14ac:dyDescent="0.3">
      <c r="A196" s="8"/>
      <c r="L196" s="34"/>
    </row>
    <row r="197" spans="1:12" x14ac:dyDescent="0.3">
      <c r="A197" s="8"/>
      <c r="L197" s="34"/>
    </row>
    <row r="198" spans="1:12" x14ac:dyDescent="0.3">
      <c r="A198" s="8"/>
      <c r="L198" s="34"/>
    </row>
    <row r="199" spans="1:12" x14ac:dyDescent="0.3">
      <c r="A199" s="8"/>
      <c r="L199" s="34"/>
    </row>
    <row r="200" spans="1:12" x14ac:dyDescent="0.3">
      <c r="A200" s="8"/>
      <c r="L200" s="34"/>
    </row>
    <row r="201" spans="1:12" x14ac:dyDescent="0.3">
      <c r="A201" s="8"/>
      <c r="L201" s="34"/>
    </row>
    <row r="202" spans="1:12" x14ac:dyDescent="0.3">
      <c r="A202" s="8"/>
      <c r="L202" s="34"/>
    </row>
    <row r="203" spans="1:12" x14ac:dyDescent="0.3">
      <c r="A203" s="8"/>
      <c r="L203" s="34"/>
    </row>
    <row r="204" spans="1:12" x14ac:dyDescent="0.3">
      <c r="A204" s="8"/>
      <c r="L204" s="34"/>
    </row>
    <row r="205" spans="1:12" x14ac:dyDescent="0.3">
      <c r="A205" s="8"/>
      <c r="L205" s="34"/>
    </row>
    <row r="206" spans="1:12" x14ac:dyDescent="0.3">
      <c r="A206" s="8"/>
      <c r="L206" s="34"/>
    </row>
    <row r="207" spans="1:12" x14ac:dyDescent="0.3">
      <c r="A207" s="8"/>
      <c r="L207" s="34"/>
    </row>
    <row r="208" spans="1:12" x14ac:dyDescent="0.3">
      <c r="A208" s="8"/>
      <c r="L208" s="34"/>
    </row>
    <row r="209" spans="1:12" x14ac:dyDescent="0.3">
      <c r="A209" s="8"/>
      <c r="L209" s="34"/>
    </row>
    <row r="210" spans="1:12" x14ac:dyDescent="0.3">
      <c r="A210" s="8"/>
      <c r="L210" s="34"/>
    </row>
    <row r="211" spans="1:12" x14ac:dyDescent="0.3">
      <c r="A211" s="8"/>
      <c r="L211" s="34"/>
    </row>
    <row r="212" spans="1:12" x14ac:dyDescent="0.3">
      <c r="A212" s="8"/>
      <c r="L212" s="34"/>
    </row>
    <row r="213" spans="1:12" x14ac:dyDescent="0.3">
      <c r="A213" s="8"/>
      <c r="L213" s="34"/>
    </row>
    <row r="214" spans="1:12" x14ac:dyDescent="0.3">
      <c r="A214" s="8"/>
      <c r="L214" s="34"/>
    </row>
    <row r="215" spans="1:12" x14ac:dyDescent="0.3">
      <c r="A215" s="8"/>
      <c r="L215" s="34"/>
    </row>
    <row r="216" spans="1:12" x14ac:dyDescent="0.3">
      <c r="A216" s="8"/>
      <c r="L216" s="34"/>
    </row>
    <row r="217" spans="1:12" x14ac:dyDescent="0.3">
      <c r="A217" s="8"/>
      <c r="L217" s="34"/>
    </row>
    <row r="218" spans="1:12" x14ac:dyDescent="0.3">
      <c r="A218" s="8"/>
      <c r="L218" s="34"/>
    </row>
    <row r="219" spans="1:12" x14ac:dyDescent="0.3">
      <c r="A219" s="8"/>
      <c r="L219" s="34"/>
    </row>
    <row r="220" spans="1:12" x14ac:dyDescent="0.3">
      <c r="A220" s="8"/>
      <c r="L220" s="34"/>
    </row>
    <row r="221" spans="1:12" x14ac:dyDescent="0.3">
      <c r="A221" s="8"/>
      <c r="L221" s="34"/>
    </row>
    <row r="222" spans="1:12" x14ac:dyDescent="0.3">
      <c r="A222" s="8"/>
      <c r="L222" s="34"/>
    </row>
    <row r="223" spans="1:12" x14ac:dyDescent="0.3">
      <c r="A223" s="8"/>
      <c r="L223" s="34"/>
    </row>
    <row r="224" spans="1:12" x14ac:dyDescent="0.3">
      <c r="A224" s="8"/>
      <c r="L224" s="34"/>
    </row>
    <row r="225" spans="1:12" x14ac:dyDescent="0.3">
      <c r="A225" s="8"/>
      <c r="L225" s="34"/>
    </row>
    <row r="226" spans="1:12" x14ac:dyDescent="0.3">
      <c r="A226" s="8"/>
      <c r="L226" s="34"/>
    </row>
    <row r="227" spans="1:12" x14ac:dyDescent="0.3">
      <c r="A227" s="8"/>
      <c r="L227" s="34"/>
    </row>
    <row r="228" spans="1:12" x14ac:dyDescent="0.3">
      <c r="A228" s="8"/>
      <c r="L228" s="34"/>
    </row>
    <row r="229" spans="1:12" x14ac:dyDescent="0.3">
      <c r="A229" s="8"/>
      <c r="L229" s="34"/>
    </row>
    <row r="230" spans="1:12" x14ac:dyDescent="0.3">
      <c r="A230" s="8"/>
      <c r="L230" s="34"/>
    </row>
    <row r="231" spans="1:12" x14ac:dyDescent="0.3">
      <c r="A231" s="8"/>
      <c r="L231" s="34"/>
    </row>
    <row r="232" spans="1:12" x14ac:dyDescent="0.3">
      <c r="A232" s="8"/>
      <c r="L232" s="34"/>
    </row>
    <row r="233" spans="1:12" x14ac:dyDescent="0.3">
      <c r="A233" s="8"/>
      <c r="L233" s="34"/>
    </row>
    <row r="234" spans="1:12" x14ac:dyDescent="0.3">
      <c r="A234" s="8"/>
      <c r="L234" s="34"/>
    </row>
    <row r="235" spans="1:12" x14ac:dyDescent="0.3">
      <c r="A235" s="8"/>
      <c r="L235" s="34"/>
    </row>
    <row r="236" spans="1:12" x14ac:dyDescent="0.3">
      <c r="A236" s="8"/>
      <c r="L236" s="34"/>
    </row>
    <row r="237" spans="1:12" x14ac:dyDescent="0.3">
      <c r="A237" s="8"/>
      <c r="L237" s="34"/>
    </row>
    <row r="238" spans="1:12" x14ac:dyDescent="0.3">
      <c r="A238" s="8"/>
      <c r="L238" s="34"/>
    </row>
    <row r="239" spans="1:12" x14ac:dyDescent="0.3">
      <c r="A239" s="8"/>
      <c r="L239" s="34"/>
    </row>
    <row r="240" spans="1:12" x14ac:dyDescent="0.3">
      <c r="A240" s="8"/>
      <c r="L240" s="34"/>
    </row>
    <row r="241" spans="1:12" x14ac:dyDescent="0.3">
      <c r="A241" s="8"/>
      <c r="L241" s="34"/>
    </row>
    <row r="242" spans="1:12" x14ac:dyDescent="0.3">
      <c r="A242" s="8"/>
      <c r="L242" s="34"/>
    </row>
    <row r="243" spans="1:12" x14ac:dyDescent="0.3">
      <c r="A243" s="8"/>
      <c r="L243" s="34"/>
    </row>
    <row r="244" spans="1:12" x14ac:dyDescent="0.3">
      <c r="A244" s="8"/>
      <c r="L244" s="34"/>
    </row>
    <row r="245" spans="1:12" x14ac:dyDescent="0.3">
      <c r="A245" s="8"/>
      <c r="L245" s="34"/>
    </row>
    <row r="246" spans="1:12" x14ac:dyDescent="0.3">
      <c r="A246" s="8"/>
      <c r="L246" s="34"/>
    </row>
    <row r="247" spans="1:12" x14ac:dyDescent="0.3">
      <c r="A247" s="8"/>
      <c r="L247" s="34"/>
    </row>
    <row r="248" spans="1:12" x14ac:dyDescent="0.3">
      <c r="A248" s="8"/>
      <c r="L248" s="34"/>
    </row>
    <row r="249" spans="1:12" x14ac:dyDescent="0.3">
      <c r="A249" s="8"/>
      <c r="L249" s="34"/>
    </row>
    <row r="250" spans="1:12" x14ac:dyDescent="0.3">
      <c r="A250" s="8"/>
      <c r="L250" s="34"/>
    </row>
    <row r="251" spans="1:12" x14ac:dyDescent="0.3">
      <c r="A251" s="8"/>
      <c r="L251" s="34"/>
    </row>
    <row r="252" spans="1:12" x14ac:dyDescent="0.3">
      <c r="A252" s="8"/>
      <c r="L252" s="34"/>
    </row>
    <row r="253" spans="1:12" x14ac:dyDescent="0.3">
      <c r="A253" s="8"/>
      <c r="L253" s="34"/>
    </row>
    <row r="254" spans="1:12" x14ac:dyDescent="0.3">
      <c r="A254" s="8"/>
      <c r="L254" s="34"/>
    </row>
    <row r="255" spans="1:12" x14ac:dyDescent="0.3">
      <c r="A255" s="8"/>
      <c r="L255" s="34"/>
    </row>
    <row r="256" spans="1:12" x14ac:dyDescent="0.3">
      <c r="A256" s="8"/>
      <c r="L256" s="34"/>
    </row>
    <row r="257" spans="1:12" x14ac:dyDescent="0.3">
      <c r="A257" s="8"/>
      <c r="L257" s="34"/>
    </row>
    <row r="258" spans="1:12" x14ac:dyDescent="0.3">
      <c r="A258" s="8"/>
      <c r="L258" s="34"/>
    </row>
    <row r="259" spans="1:12" x14ac:dyDescent="0.3">
      <c r="A259" s="8"/>
      <c r="L259" s="34"/>
    </row>
    <row r="260" spans="1:12" x14ac:dyDescent="0.3">
      <c r="A260" s="8"/>
      <c r="L260" s="34"/>
    </row>
    <row r="261" spans="1:12" x14ac:dyDescent="0.3">
      <c r="A261" s="8"/>
      <c r="L261" s="34"/>
    </row>
    <row r="262" spans="1:12" x14ac:dyDescent="0.3">
      <c r="A262" s="8"/>
      <c r="L262" s="34"/>
    </row>
    <row r="263" spans="1:12" x14ac:dyDescent="0.3">
      <c r="A263" s="8"/>
      <c r="L263" s="34"/>
    </row>
    <row r="264" spans="1:12" x14ac:dyDescent="0.3">
      <c r="A264" s="8"/>
      <c r="L264" s="34"/>
    </row>
    <row r="265" spans="1:12" x14ac:dyDescent="0.3">
      <c r="A265" s="8"/>
      <c r="L265" s="34"/>
    </row>
    <row r="266" spans="1:12" x14ac:dyDescent="0.3">
      <c r="A266" s="8"/>
      <c r="L266" s="34"/>
    </row>
    <row r="267" spans="1:12" x14ac:dyDescent="0.3">
      <c r="A267" s="8"/>
      <c r="L267" s="34"/>
    </row>
    <row r="268" spans="1:12" x14ac:dyDescent="0.3">
      <c r="A268" s="8"/>
      <c r="L268" s="34"/>
    </row>
    <row r="269" spans="1:12" x14ac:dyDescent="0.3">
      <c r="A269" s="8"/>
      <c r="L269" s="34"/>
    </row>
    <row r="270" spans="1:12" x14ac:dyDescent="0.3">
      <c r="A270" s="8"/>
      <c r="L270" s="34"/>
    </row>
    <row r="271" spans="1:12" x14ac:dyDescent="0.3">
      <c r="A271" s="8"/>
      <c r="L271" s="34"/>
    </row>
    <row r="272" spans="1:12" x14ac:dyDescent="0.3">
      <c r="A272" s="8"/>
      <c r="L272" s="34"/>
    </row>
    <row r="273" spans="1:12" x14ac:dyDescent="0.3">
      <c r="A273" s="8"/>
      <c r="L273" s="34"/>
    </row>
    <row r="274" spans="1:12" x14ac:dyDescent="0.3">
      <c r="A274" s="8"/>
      <c r="L274" s="34"/>
    </row>
    <row r="275" spans="1:12" x14ac:dyDescent="0.3">
      <c r="A275" s="8"/>
      <c r="L275" s="34"/>
    </row>
    <row r="276" spans="1:12" x14ac:dyDescent="0.3">
      <c r="A276" s="8"/>
      <c r="L276" s="34"/>
    </row>
    <row r="277" spans="1:12" x14ac:dyDescent="0.3">
      <c r="A277" s="8"/>
      <c r="L277" s="34"/>
    </row>
    <row r="278" spans="1:12" x14ac:dyDescent="0.3">
      <c r="A278" s="8"/>
      <c r="L278" s="34"/>
    </row>
    <row r="279" spans="1:12" x14ac:dyDescent="0.3">
      <c r="A279" s="8"/>
      <c r="L279" s="34"/>
    </row>
    <row r="280" spans="1:12" x14ac:dyDescent="0.3">
      <c r="A280" s="8"/>
      <c r="L280" s="34"/>
    </row>
    <row r="281" spans="1:12" x14ac:dyDescent="0.3">
      <c r="A281" s="8"/>
      <c r="L281" s="34"/>
    </row>
    <row r="282" spans="1:12" x14ac:dyDescent="0.3">
      <c r="A282" s="8"/>
      <c r="L282" s="34"/>
    </row>
    <row r="283" spans="1:12" x14ac:dyDescent="0.3">
      <c r="A283" s="8"/>
      <c r="L283" s="34"/>
    </row>
    <row r="284" spans="1:12" x14ac:dyDescent="0.3">
      <c r="A284" s="8"/>
      <c r="L284" s="34"/>
    </row>
    <row r="285" spans="1:12" x14ac:dyDescent="0.3">
      <c r="A285" s="8"/>
      <c r="L285" s="34"/>
    </row>
    <row r="286" spans="1:12" x14ac:dyDescent="0.3">
      <c r="A286" s="8"/>
      <c r="L286" s="34"/>
    </row>
    <row r="287" spans="1:12" x14ac:dyDescent="0.3">
      <c r="A287" s="8"/>
      <c r="L287" s="34"/>
    </row>
    <row r="288" spans="1:12" x14ac:dyDescent="0.3">
      <c r="A288" s="8"/>
      <c r="L288" s="34"/>
    </row>
    <row r="289" spans="1:12" x14ac:dyDescent="0.3">
      <c r="A289" s="8"/>
      <c r="L289" s="34"/>
    </row>
    <row r="290" spans="1:12" x14ac:dyDescent="0.3">
      <c r="A290" s="8"/>
      <c r="L290" s="34"/>
    </row>
    <row r="291" spans="1:12" x14ac:dyDescent="0.3">
      <c r="A291" s="8"/>
      <c r="L291" s="34"/>
    </row>
    <row r="292" spans="1:12" x14ac:dyDescent="0.3">
      <c r="A292" s="8"/>
      <c r="L292" s="34"/>
    </row>
    <row r="293" spans="1:12" x14ac:dyDescent="0.3">
      <c r="A293" s="8"/>
      <c r="L293" s="34"/>
    </row>
    <row r="294" spans="1:12" x14ac:dyDescent="0.3">
      <c r="A294" s="8"/>
      <c r="L294" s="34"/>
    </row>
    <row r="295" spans="1:12" x14ac:dyDescent="0.3">
      <c r="A295" s="8"/>
      <c r="L295" s="34"/>
    </row>
    <row r="296" spans="1:12" x14ac:dyDescent="0.3">
      <c r="A296" s="8"/>
      <c r="L296" s="34"/>
    </row>
    <row r="297" spans="1:12" x14ac:dyDescent="0.3">
      <c r="A297" s="8"/>
      <c r="L297" s="34"/>
    </row>
    <row r="298" spans="1:12" x14ac:dyDescent="0.3">
      <c r="A298" s="8"/>
      <c r="L298" s="34"/>
    </row>
    <row r="299" spans="1:12" x14ac:dyDescent="0.3">
      <c r="A299" s="8"/>
      <c r="L299" s="34"/>
    </row>
    <row r="300" spans="1:12" x14ac:dyDescent="0.3">
      <c r="A300" s="8"/>
      <c r="L300" s="34"/>
    </row>
    <row r="301" spans="1:12" x14ac:dyDescent="0.3">
      <c r="A301" s="8"/>
      <c r="L301" s="34"/>
    </row>
    <row r="302" spans="1:12" x14ac:dyDescent="0.3">
      <c r="A302" s="8"/>
      <c r="L302" s="34"/>
    </row>
    <row r="303" spans="1:12" x14ac:dyDescent="0.3">
      <c r="A303" s="8"/>
      <c r="L303" s="34"/>
    </row>
    <row r="304" spans="1:12" x14ac:dyDescent="0.3">
      <c r="A304" s="8"/>
      <c r="L304" s="34"/>
    </row>
    <row r="305" spans="1:12" x14ac:dyDescent="0.3">
      <c r="A305" s="8"/>
      <c r="L305" s="34"/>
    </row>
    <row r="306" spans="1:12" x14ac:dyDescent="0.3">
      <c r="A306" s="8"/>
      <c r="L306" s="34"/>
    </row>
    <row r="307" spans="1:12" x14ac:dyDescent="0.3">
      <c r="A307" s="8"/>
      <c r="L307" s="34"/>
    </row>
    <row r="308" spans="1:12" x14ac:dyDescent="0.3">
      <c r="A308" s="8"/>
      <c r="L308" s="34"/>
    </row>
    <row r="309" spans="1:12" x14ac:dyDescent="0.3">
      <c r="A309" s="8"/>
      <c r="L309" s="34"/>
    </row>
    <row r="310" spans="1:12" x14ac:dyDescent="0.3">
      <c r="A310" s="8"/>
      <c r="L310" s="34"/>
    </row>
    <row r="311" spans="1:12" x14ac:dyDescent="0.3">
      <c r="A311" s="8"/>
      <c r="L311" s="34"/>
    </row>
    <row r="312" spans="1:12" x14ac:dyDescent="0.3">
      <c r="A312" s="8"/>
      <c r="L312" s="34"/>
    </row>
    <row r="313" spans="1:12" x14ac:dyDescent="0.3">
      <c r="A313" s="8"/>
      <c r="L313" s="34"/>
    </row>
    <row r="314" spans="1:12" x14ac:dyDescent="0.3">
      <c r="A314" s="8"/>
      <c r="L314" s="34"/>
    </row>
    <row r="315" spans="1:12" x14ac:dyDescent="0.3">
      <c r="A315" s="8"/>
      <c r="L315" s="34"/>
    </row>
    <row r="316" spans="1:12" x14ac:dyDescent="0.3">
      <c r="A316" s="8"/>
      <c r="L316" s="34"/>
    </row>
    <row r="317" spans="1:12" x14ac:dyDescent="0.3">
      <c r="A317" s="8"/>
      <c r="L317" s="34"/>
    </row>
    <row r="318" spans="1:12" x14ac:dyDescent="0.3">
      <c r="A318" s="8"/>
      <c r="L318" s="34"/>
    </row>
    <row r="319" spans="1:12" x14ac:dyDescent="0.3">
      <c r="A319" s="8"/>
      <c r="L319" s="34"/>
    </row>
    <row r="320" spans="1:12" x14ac:dyDescent="0.3">
      <c r="A320" s="8"/>
      <c r="L320" s="34"/>
    </row>
    <row r="321" spans="1:12" x14ac:dyDescent="0.3">
      <c r="A321" s="8"/>
      <c r="L321" s="34"/>
    </row>
    <row r="322" spans="1:12" x14ac:dyDescent="0.3">
      <c r="A322" s="8"/>
      <c r="L322" s="34"/>
    </row>
    <row r="323" spans="1:12" x14ac:dyDescent="0.3">
      <c r="A323" s="8"/>
      <c r="L323" s="34"/>
    </row>
    <row r="324" spans="1:12" x14ac:dyDescent="0.3">
      <c r="A324" s="8"/>
      <c r="L324" s="34"/>
    </row>
    <row r="325" spans="1:12" x14ac:dyDescent="0.3">
      <c r="A325" s="8"/>
      <c r="L325" s="34"/>
    </row>
    <row r="326" spans="1:12" x14ac:dyDescent="0.3">
      <c r="A326" s="8"/>
      <c r="L326" s="34"/>
    </row>
    <row r="327" spans="1:12" x14ac:dyDescent="0.3">
      <c r="A327" s="8"/>
      <c r="L327" s="34"/>
    </row>
    <row r="328" spans="1:12" x14ac:dyDescent="0.3">
      <c r="A328" s="8"/>
      <c r="L328" s="34"/>
    </row>
    <row r="329" spans="1:12" x14ac:dyDescent="0.3">
      <c r="A329" s="8"/>
      <c r="L329" s="34"/>
    </row>
    <row r="330" spans="1:12" x14ac:dyDescent="0.3">
      <c r="A330" s="8"/>
      <c r="L330" s="34"/>
    </row>
    <row r="331" spans="1:12" x14ac:dyDescent="0.3">
      <c r="A331" s="8"/>
      <c r="L331" s="34"/>
    </row>
    <row r="332" spans="1:12" x14ac:dyDescent="0.3">
      <c r="A332" s="8"/>
      <c r="L332" s="34"/>
    </row>
    <row r="333" spans="1:12" x14ac:dyDescent="0.3">
      <c r="A333" s="8"/>
      <c r="L333" s="34"/>
    </row>
    <row r="334" spans="1:12" x14ac:dyDescent="0.3">
      <c r="A334" s="8"/>
      <c r="L334" s="34"/>
    </row>
    <row r="335" spans="1:12" x14ac:dyDescent="0.3">
      <c r="A335" s="8"/>
      <c r="L335" s="34"/>
    </row>
    <row r="336" spans="1:12" x14ac:dyDescent="0.3">
      <c r="A336" s="8"/>
      <c r="L336" s="34"/>
    </row>
    <row r="337" spans="1:13" x14ac:dyDescent="0.3">
      <c r="A337" s="8"/>
      <c r="L337" s="34"/>
    </row>
    <row r="338" spans="1:13" x14ac:dyDescent="0.3">
      <c r="A338" s="8"/>
      <c r="L338" s="34"/>
    </row>
    <row r="339" spans="1:13" x14ac:dyDescent="0.3">
      <c r="A339" s="8"/>
      <c r="L339" s="34"/>
    </row>
    <row r="340" spans="1:13" x14ac:dyDescent="0.3">
      <c r="A340" s="8"/>
      <c r="L340" s="34"/>
    </row>
    <row r="341" spans="1:13" x14ac:dyDescent="0.3">
      <c r="A341" s="8"/>
      <c r="L341" s="34"/>
    </row>
    <row r="342" spans="1:13" x14ac:dyDescent="0.3">
      <c r="A342" s="8"/>
      <c r="L342" s="34"/>
    </row>
    <row r="343" spans="1:13" x14ac:dyDescent="0.3">
      <c r="A343" s="8"/>
      <c r="L343" s="34"/>
    </row>
    <row r="344" spans="1:13" x14ac:dyDescent="0.3">
      <c r="A344" s="8"/>
      <c r="L344" s="34"/>
    </row>
    <row r="345" spans="1:13" x14ac:dyDescent="0.3">
      <c r="A345" s="8"/>
      <c r="L345" s="34"/>
    </row>
    <row r="346" spans="1:13" x14ac:dyDescent="0.3">
      <c r="A346" s="8"/>
      <c r="L346" s="34"/>
    </row>
    <row r="347" spans="1:13" x14ac:dyDescent="0.3">
      <c r="A347" s="8"/>
      <c r="L347" s="34"/>
    </row>
    <row r="348" spans="1:13" x14ac:dyDescent="0.3">
      <c r="A348" s="8"/>
      <c r="L348" s="35"/>
      <c r="M348" s="36"/>
    </row>
    <row r="349" spans="1:13" x14ac:dyDescent="0.3">
      <c r="A349" s="8"/>
    </row>
    <row r="350" spans="1:13" x14ac:dyDescent="0.3">
      <c r="A350" s="8"/>
    </row>
    <row r="351" spans="1:13" x14ac:dyDescent="0.3">
      <c r="A351" s="8"/>
    </row>
    <row r="352" spans="1:13" x14ac:dyDescent="0.3">
      <c r="A352" s="8"/>
    </row>
    <row r="353" spans="1:1" x14ac:dyDescent="0.3">
      <c r="A353" s="9"/>
    </row>
  </sheetData>
  <phoneticPr fontId="3" type="noConversion"/>
  <pageMargins left="0.7" right="0.7" top="0.75" bottom="0.75" header="0.3" footer="0.3"/>
  <legacy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AF1ACE-5B0D-4DF6-8E6C-C8C5986EA13D}">
  <sheetPr>
    <tabColor rgb="FFFFFF00"/>
  </sheetPr>
  <dimension ref="A2:AE353"/>
  <sheetViews>
    <sheetView topLeftCell="A31" workbookViewId="0">
      <selection activeCell="D52" sqref="D52:D58"/>
    </sheetView>
  </sheetViews>
  <sheetFormatPr defaultRowHeight="13.5" x14ac:dyDescent="0.3"/>
  <cols>
    <col min="1" max="1" width="21.46484375" customWidth="1"/>
    <col min="2" max="2" width="11.86328125" customWidth="1"/>
    <col min="3" max="3" width="9.73046875" customWidth="1"/>
    <col min="4" max="6" width="11.59765625" customWidth="1"/>
    <col min="7" max="7" width="12.73046875" customWidth="1"/>
    <col min="12" max="12" width="11.59765625" customWidth="1"/>
    <col min="16" max="16" width="11.59765625" customWidth="1"/>
    <col min="19" max="19" width="11.73046875" customWidth="1"/>
    <col min="20" max="20" width="12.265625" customWidth="1"/>
    <col min="21" max="21" width="13.1328125" customWidth="1"/>
  </cols>
  <sheetData>
    <row r="2" spans="1:22" x14ac:dyDescent="0.3">
      <c r="A2" s="8" t="s">
        <v>847</v>
      </c>
      <c r="S2" t="s">
        <v>838</v>
      </c>
    </row>
    <row r="3" spans="1:22" x14ac:dyDescent="0.3">
      <c r="A3" s="8"/>
      <c r="B3" t="s">
        <v>880</v>
      </c>
      <c r="C3" t="s">
        <v>919</v>
      </c>
      <c r="D3" t="s">
        <v>920</v>
      </c>
      <c r="E3" t="s">
        <v>1131</v>
      </c>
      <c r="F3" t="s">
        <v>1132</v>
      </c>
      <c r="G3" t="s">
        <v>921</v>
      </c>
      <c r="H3" t="s">
        <v>836</v>
      </c>
      <c r="I3" t="s">
        <v>849</v>
      </c>
      <c r="J3" t="s">
        <v>848</v>
      </c>
      <c r="S3" t="s">
        <v>835</v>
      </c>
      <c r="T3" t="s">
        <v>798</v>
      </c>
      <c r="U3" t="s">
        <v>833</v>
      </c>
      <c r="V3" t="s">
        <v>839</v>
      </c>
    </row>
    <row r="4" spans="1:22" hidden="1" x14ac:dyDescent="0.3">
      <c r="A4" s="8">
        <v>2017</v>
      </c>
      <c r="B4" s="57">
        <f>PV销量预计!$E$41/100</f>
        <v>169.74770000000001</v>
      </c>
      <c r="C4" s="57" t="e">
        <f>#REF!/100</f>
        <v>#REF!</v>
      </c>
      <c r="D4" s="57"/>
      <c r="E4" s="57"/>
      <c r="F4" s="57"/>
      <c r="G4" s="57">
        <v>9.8000000000000007</v>
      </c>
      <c r="H4" s="58" t="e">
        <f>SUM(B4:G4)</f>
        <v>#REF!</v>
      </c>
      <c r="I4" s="58" t="e">
        <f>SUM(B4:D4)</f>
        <v>#REF!</v>
      </c>
      <c r="J4" s="14">
        <f>D4/(B4+D4)</f>
        <v>0</v>
      </c>
      <c r="K4" s="14"/>
      <c r="S4" s="53">
        <v>0.04</v>
      </c>
      <c r="T4" s="53">
        <v>0.06</v>
      </c>
      <c r="U4" s="53">
        <v>0.125</v>
      </c>
      <c r="V4" s="52" t="e">
        <f>((H4+O5)-H5)/H4</f>
        <v>#REF!</v>
      </c>
    </row>
    <row r="5" spans="1:22" hidden="1" x14ac:dyDescent="0.3">
      <c r="A5" s="8">
        <v>2018</v>
      </c>
      <c r="B5" s="57">
        <f>PV销量预计!$E$42/100</f>
        <v>189.05419999999998</v>
      </c>
      <c r="C5" s="57" t="e">
        <f>#REF!/100</f>
        <v>#REF!</v>
      </c>
      <c r="D5" s="57"/>
      <c r="E5" s="57"/>
      <c r="F5" s="57"/>
      <c r="G5" s="57">
        <f>G4*(1-U$4)+N5</f>
        <v>8.5750000000000011</v>
      </c>
      <c r="H5">
        <v>231</v>
      </c>
      <c r="I5" s="58" t="e">
        <f t="shared" ref="I5:I6" si="0">SUM(B5:D5)</f>
        <v>#REF!</v>
      </c>
      <c r="J5" s="14">
        <f t="shared" ref="J5:J6" si="1">D5/(B5+D5)</f>
        <v>0</v>
      </c>
      <c r="K5" s="14"/>
      <c r="L5" s="55"/>
      <c r="M5" s="51"/>
      <c r="N5" s="19"/>
      <c r="O5" s="19"/>
    </row>
    <row r="6" spans="1:22" hidden="1" x14ac:dyDescent="0.3">
      <c r="A6" s="8">
        <v>2019</v>
      </c>
      <c r="B6" s="57">
        <f>PV销量预计!$E$43/100</f>
        <v>224.90771980651999</v>
      </c>
      <c r="C6" s="57" t="e">
        <f>#REF!/100</f>
        <v>#REF!</v>
      </c>
      <c r="D6" s="57"/>
      <c r="E6" s="57"/>
      <c r="F6" s="57"/>
      <c r="G6" s="57">
        <f>G5*(1-U$4)+N6</f>
        <v>7.5031250000000007</v>
      </c>
      <c r="H6" s="19" t="e">
        <f>SUM(B6:G6)</f>
        <v>#REF!</v>
      </c>
      <c r="I6" s="58" t="e">
        <f t="shared" si="0"/>
        <v>#REF!</v>
      </c>
      <c r="J6" s="14">
        <f t="shared" si="1"/>
        <v>0</v>
      </c>
      <c r="K6" s="14"/>
      <c r="L6" s="55"/>
      <c r="M6" s="51"/>
      <c r="N6" s="51"/>
      <c r="O6" s="19"/>
      <c r="S6" t="s">
        <v>840</v>
      </c>
      <c r="U6" t="s">
        <v>841</v>
      </c>
      <c r="V6" s="9">
        <v>0.66559999999999997</v>
      </c>
    </row>
    <row r="7" spans="1:22" x14ac:dyDescent="0.3">
      <c r="A7" s="8">
        <v>2020</v>
      </c>
      <c r="B7" s="89">
        <f>PVKT_M!B7</f>
        <v>243.47643229281414</v>
      </c>
      <c r="C7" s="89">
        <f>PVKT_M!C7</f>
        <v>1.3888999999999998</v>
      </c>
      <c r="D7" s="89">
        <f>预测总结L!D24/1000000</f>
        <v>17.51819311231656</v>
      </c>
      <c r="E7" s="89">
        <f>预测总结L!D22/1000000</f>
        <v>0.78664900000000004</v>
      </c>
      <c r="F7" s="89">
        <f>预测总结L!D23/1000000</f>
        <v>1.565674</v>
      </c>
      <c r="G7" s="89">
        <f>(预测总结L!$D$25+预测总结L!$D$26)/1000000</f>
        <v>7.7388265952129629</v>
      </c>
      <c r="H7" s="19">
        <f>SUM(B7:G7)</f>
        <v>272.47467500034367</v>
      </c>
      <c r="I7" s="19">
        <f>B7+C7+D7</f>
        <v>262.38352540513068</v>
      </c>
      <c r="J7" s="14">
        <f>D7/(B7+D7+C7)</f>
        <v>6.6765598508015195E-2</v>
      </c>
      <c r="K7" s="14"/>
      <c r="L7" s="108"/>
      <c r="M7" s="108"/>
      <c r="N7" s="108"/>
      <c r="O7" s="89"/>
      <c r="U7" t="s">
        <v>842</v>
      </c>
      <c r="V7" s="9">
        <v>1.895</v>
      </c>
    </row>
    <row r="8" spans="1:22" x14ac:dyDescent="0.3">
      <c r="A8" s="8">
        <v>2025</v>
      </c>
      <c r="B8" s="89">
        <f>PVKT_M!B8</f>
        <v>325.20737334816681</v>
      </c>
      <c r="C8" s="89">
        <f>PVKT_M!C8</f>
        <v>1.3888999999999998</v>
      </c>
      <c r="D8" s="89">
        <f>预测总结L!E24/1000000</f>
        <v>21.001820662082459</v>
      </c>
      <c r="E8" s="89">
        <f>预测总结L!E22/1000000</f>
        <v>0.78664900000000004</v>
      </c>
      <c r="F8" s="89">
        <f>预测总结L!E23/1000000</f>
        <v>1.565674</v>
      </c>
      <c r="G8" s="89">
        <f>(预测总结L!$E$25+预测总结L!$E$26)/1000000</f>
        <v>8.1375777117904793</v>
      </c>
      <c r="H8" s="19">
        <f t="shared" ref="H8:H13" si="2">SUM(B8:G8)</f>
        <v>358.08799472203975</v>
      </c>
      <c r="I8" s="19">
        <f t="shared" ref="I8:I13" si="3">B8+C8+D8</f>
        <v>347.59809401024927</v>
      </c>
      <c r="J8" s="14">
        <f t="shared" ref="J8:J13" si="4">D8/(B8+D8+C8)</f>
        <v>6.0419838382264543E-2</v>
      </c>
      <c r="L8" s="34"/>
      <c r="U8" t="s">
        <v>843</v>
      </c>
      <c r="V8" s="9">
        <v>0.17699999999999999</v>
      </c>
    </row>
    <row r="9" spans="1:22" x14ac:dyDescent="0.3">
      <c r="A9" s="8">
        <v>2030</v>
      </c>
      <c r="B9" s="89">
        <f>PVKT_M!B9</f>
        <v>378.2727361658242</v>
      </c>
      <c r="C9" s="89">
        <f>PVKT_M!C9</f>
        <v>1.3888999999999998</v>
      </c>
      <c r="D9" s="89">
        <f>预测总结L!F24/1000000</f>
        <v>24.340012726726741</v>
      </c>
      <c r="E9" s="89">
        <f>预测总结L!F22/1000000</f>
        <v>0.78664900000000004</v>
      </c>
      <c r="F9" s="89">
        <f>预测总结L!F23/1000000</f>
        <v>1.565674</v>
      </c>
      <c r="G9" s="89">
        <f>(预测总结L!$F$25+预测总结L!$F$26)/1000000</f>
        <v>8.4971475893931849</v>
      </c>
      <c r="H9" s="19">
        <f t="shared" si="2"/>
        <v>414.85111948194412</v>
      </c>
      <c r="I9" s="19">
        <f t="shared" si="3"/>
        <v>404.00164889255092</v>
      </c>
      <c r="J9" s="14">
        <f t="shared" si="4"/>
        <v>6.0247310359865039E-2</v>
      </c>
      <c r="L9" s="34"/>
      <c r="U9" t="s">
        <v>844</v>
      </c>
      <c r="V9" s="9">
        <v>1.1479999999999999</v>
      </c>
    </row>
    <row r="10" spans="1:22" x14ac:dyDescent="0.3">
      <c r="A10" s="8">
        <v>2035</v>
      </c>
      <c r="B10" s="89">
        <f>PVKT_M!B10</f>
        <v>406.03235084255806</v>
      </c>
      <c r="C10" s="89">
        <f>PVKT_M!C10</f>
        <v>1.3888999999999998</v>
      </c>
      <c r="D10" s="89">
        <f>预测总结L!G24/1000000</f>
        <v>27.394680164443294</v>
      </c>
      <c r="E10" s="89">
        <f>预测总结L!G22/1000000</f>
        <v>0.78664900000000004</v>
      </c>
      <c r="F10" s="89">
        <f>预测总结L!G23/1000000</f>
        <v>1.565674</v>
      </c>
      <c r="G10" s="89">
        <f>(预测总结L!$G$25+预测总结L!$G$26)/1000000</f>
        <v>8.8113178866813318</v>
      </c>
      <c r="H10" s="19">
        <f t="shared" si="2"/>
        <v>445.97957189368265</v>
      </c>
      <c r="I10" s="19">
        <f t="shared" si="3"/>
        <v>434.81593100700132</v>
      </c>
      <c r="J10" s="14">
        <f t="shared" si="4"/>
        <v>6.3002935750305314E-2</v>
      </c>
      <c r="L10" s="34"/>
      <c r="U10" t="s">
        <v>845</v>
      </c>
      <c r="V10">
        <f>4.4-SUM(V6:V9)</f>
        <v>0.51440000000000019</v>
      </c>
    </row>
    <row r="11" spans="1:22" x14ac:dyDescent="0.3">
      <c r="A11" s="8">
        <v>2040</v>
      </c>
      <c r="B11" s="89">
        <f>PVKT_M!B11</f>
        <v>418.6411834546218</v>
      </c>
      <c r="C11" s="89">
        <f>PVKT_M!C11</f>
        <v>1.3888999999999998</v>
      </c>
      <c r="D11" s="89">
        <f>预测总结L!H24/1000000</f>
        <v>30.4637988747075</v>
      </c>
      <c r="E11" s="89">
        <f>预测总结L!H22/1000000</f>
        <v>0.78664900000000004</v>
      </c>
      <c r="F11" s="89">
        <f>预测总结L!H23/1000000</f>
        <v>1.565674</v>
      </c>
      <c r="G11" s="89">
        <f>(预测总结L!$H$25+预测总结L!$H$26)/1000000</f>
        <v>9.1138288108061598</v>
      </c>
      <c r="H11" s="19">
        <f t="shared" si="2"/>
        <v>461.96003414013546</v>
      </c>
      <c r="I11" s="19">
        <f t="shared" si="3"/>
        <v>450.49388232932927</v>
      </c>
      <c r="J11" s="14">
        <f t="shared" si="4"/>
        <v>6.7623113364361359E-2</v>
      </c>
      <c r="L11" s="34"/>
      <c r="U11" t="s">
        <v>846</v>
      </c>
      <c r="V11" s="9">
        <f>SUM(V6:V10)</f>
        <v>4.4000000000000004</v>
      </c>
    </row>
    <row r="12" spans="1:22" x14ac:dyDescent="0.3">
      <c r="A12" s="8">
        <v>2045</v>
      </c>
      <c r="B12" s="89">
        <f>PVKT_M!B12</f>
        <v>419.18599656193766</v>
      </c>
      <c r="C12" s="89">
        <f>PVKT_M!C12</f>
        <v>1.3888999999999998</v>
      </c>
      <c r="D12" s="89">
        <f>预测总结L!I24/1000000</f>
        <v>33.151839058533504</v>
      </c>
      <c r="E12" s="89">
        <f>预测总结L!I22/1000000</f>
        <v>0.78664900000000004</v>
      </c>
      <c r="F12" s="89">
        <f>预测总结L!I23/1000000</f>
        <v>1.565674</v>
      </c>
      <c r="G12" s="89">
        <f>(预测总结L!$I$25+预测总结L!$I$26)/1000000</f>
        <v>9.3725915012250471</v>
      </c>
      <c r="H12" s="19">
        <f t="shared" si="2"/>
        <v>465.45165012169616</v>
      </c>
      <c r="I12" s="19">
        <f t="shared" si="3"/>
        <v>453.72673562047112</v>
      </c>
      <c r="J12" s="14">
        <f t="shared" si="4"/>
        <v>7.3065650436486579E-2</v>
      </c>
      <c r="L12" s="34"/>
      <c r="M12">
        <v>1.3</v>
      </c>
    </row>
    <row r="13" spans="1:22" x14ac:dyDescent="0.3">
      <c r="A13" s="8">
        <v>2050</v>
      </c>
      <c r="B13" s="89">
        <f>PVKT_M!B13</f>
        <v>412.52259589258369</v>
      </c>
      <c r="C13" s="89">
        <f>PVKT_M!C13</f>
        <v>1.3888999999999998</v>
      </c>
      <c r="D13" s="89">
        <f>预测总结L!J24/1000000</f>
        <v>35.83719652592108</v>
      </c>
      <c r="E13" s="89">
        <f>预测总结L!J22/1000000</f>
        <v>0.78664900000000004</v>
      </c>
      <c r="F13" s="89">
        <f>预测总结L!J23/1000000</f>
        <v>1.565674</v>
      </c>
      <c r="G13" s="89">
        <f>(预测总结L!$J$25+预测总结L!$J$26)/1000000</f>
        <v>9.6230819924335265</v>
      </c>
      <c r="H13" s="19">
        <f t="shared" si="2"/>
        <v>461.72409741093827</v>
      </c>
      <c r="I13" s="19">
        <f t="shared" si="3"/>
        <v>449.74869241850473</v>
      </c>
      <c r="J13" s="14">
        <f t="shared" si="4"/>
        <v>7.9682714213593506E-2</v>
      </c>
      <c r="L13" s="34"/>
    </row>
    <row r="14" spans="1:22" x14ac:dyDescent="0.3">
      <c r="A14" s="8"/>
      <c r="J14" s="14"/>
      <c r="L14" s="34"/>
    </row>
    <row r="15" spans="1:22" x14ac:dyDescent="0.3">
      <c r="A15" s="8" t="s">
        <v>851</v>
      </c>
      <c r="B15" t="s">
        <v>835</v>
      </c>
      <c r="C15" t="s">
        <v>919</v>
      </c>
      <c r="D15" t="s">
        <v>798</v>
      </c>
      <c r="E15" t="s">
        <v>948</v>
      </c>
      <c r="F15" t="s">
        <v>949</v>
      </c>
      <c r="G15" t="s">
        <v>922</v>
      </c>
      <c r="I15" t="s">
        <v>835</v>
      </c>
      <c r="J15" t="s">
        <v>925</v>
      </c>
      <c r="K15" s="14" t="s">
        <v>798</v>
      </c>
      <c r="L15" s="14" t="s">
        <v>948</v>
      </c>
      <c r="M15" s="14" t="s">
        <v>949</v>
      </c>
      <c r="N15" t="s">
        <v>827</v>
      </c>
      <c r="O15" s="50" t="s">
        <v>872</v>
      </c>
      <c r="R15" s="19"/>
    </row>
    <row r="16" spans="1:22" x14ac:dyDescent="0.3">
      <c r="A16" s="8">
        <v>2020</v>
      </c>
      <c r="B16" s="86">
        <f>BAU!B16*(1-I16)</f>
        <v>11880</v>
      </c>
      <c r="C16" s="86">
        <f>BAU!C16*(1-J16)</f>
        <v>96442</v>
      </c>
      <c r="D16" s="85">
        <f>BAU!D16*(1-K16)</f>
        <v>32746</v>
      </c>
      <c r="E16" s="116">
        <f>BAU!E16*(1-L16)</f>
        <v>44479</v>
      </c>
      <c r="F16" s="85">
        <f>BAU!F16*(1-M16)</f>
        <v>114800</v>
      </c>
      <c r="G16" s="109">
        <f>BAU!G16*(1-N16)</f>
        <v>65000</v>
      </c>
      <c r="H16" s="86"/>
      <c r="I16" s="86"/>
      <c r="J16" s="86"/>
      <c r="K16" s="87"/>
      <c r="L16" s="87"/>
      <c r="M16" s="87"/>
      <c r="N16" s="86"/>
      <c r="R16" s="19"/>
    </row>
    <row r="17" spans="1:31" x14ac:dyDescent="0.3">
      <c r="A17" s="8">
        <v>2025</v>
      </c>
      <c r="B17">
        <f>BAU!B17*(1-I17)</f>
        <v>11167.199999999999</v>
      </c>
      <c r="C17">
        <f>BAU!C17*(1-J17)</f>
        <v>90655.48</v>
      </c>
      <c r="D17">
        <f>BAU!D17*(1-K17)</f>
        <v>32746</v>
      </c>
      <c r="E17">
        <f>BAU!E17*(1-L17)</f>
        <v>44479</v>
      </c>
      <c r="F17">
        <f>BAU!F17*(1-M17)</f>
        <v>103320</v>
      </c>
      <c r="G17">
        <f>BAU!G17*(1-N17)</f>
        <v>65755.502999999997</v>
      </c>
      <c r="H17" s="86"/>
      <c r="I17" s="88">
        <f>'VKT+FE_M'!I17</f>
        <v>0.06</v>
      </c>
      <c r="J17" s="88">
        <f>'VKT+FE_M'!J17</f>
        <v>0.06</v>
      </c>
      <c r="K17" s="88">
        <f>'VKT+FE_M'!K17</f>
        <v>0</v>
      </c>
      <c r="L17" s="88">
        <f>'VKT+FE_M'!L17</f>
        <v>0</v>
      </c>
      <c r="M17" s="88">
        <f>'VKT+FE_M'!M17</f>
        <v>0.1</v>
      </c>
      <c r="N17" s="88">
        <f>'VKT+FE_M'!N17</f>
        <v>0.1</v>
      </c>
      <c r="R17" s="19"/>
    </row>
    <row r="18" spans="1:31" x14ac:dyDescent="0.3">
      <c r="A18" s="8">
        <v>2030</v>
      </c>
      <c r="B18">
        <f>BAU!B18*(1-I18)</f>
        <v>10454.4</v>
      </c>
      <c r="C18">
        <f>BAU!C18*(1-J18)</f>
        <v>84868.96</v>
      </c>
      <c r="D18">
        <f>BAU!D18*(1-K18)</f>
        <v>31108.699999999997</v>
      </c>
      <c r="E18">
        <f>BAU!E18*(1-L18)</f>
        <v>44479</v>
      </c>
      <c r="F18">
        <f>BAU!F18*(1-M18)</f>
        <v>96432</v>
      </c>
      <c r="G18">
        <f>BAU!G18*(1-N18)</f>
        <v>66643.953599999993</v>
      </c>
      <c r="H18" s="86"/>
      <c r="I18" s="88">
        <f>'VKT+FE_M'!I18</f>
        <v>0.12</v>
      </c>
      <c r="J18" s="88">
        <f>'VKT+FE_M'!J18</f>
        <v>0.12</v>
      </c>
      <c r="K18" s="88">
        <f>'VKT+FE_M'!K18</f>
        <v>0.05</v>
      </c>
      <c r="L18" s="88">
        <f>'VKT+FE_M'!L18</f>
        <v>0</v>
      </c>
      <c r="M18" s="88">
        <f>'VKT+FE_M'!M18</f>
        <v>0.16</v>
      </c>
      <c r="N18" s="88">
        <f>'VKT+FE_M'!N18</f>
        <v>0.16</v>
      </c>
      <c r="R18" s="19"/>
    </row>
    <row r="19" spans="1:31" x14ac:dyDescent="0.3">
      <c r="A19" s="8">
        <v>2035</v>
      </c>
      <c r="B19">
        <f>BAU!B19*(1-I19)</f>
        <v>9741.6</v>
      </c>
      <c r="C19">
        <f>BAU!C19*(1-J19)</f>
        <v>79082.44</v>
      </c>
      <c r="D19">
        <f>BAU!D19*(1-K19)</f>
        <v>30126.32</v>
      </c>
      <c r="E19">
        <f>BAU!E19*(1-L19)</f>
        <v>44479</v>
      </c>
      <c r="F19">
        <f>BAU!F19*(1-M19)</f>
        <v>89544</v>
      </c>
      <c r="G19">
        <f>BAU!G19*(1-N19)</f>
        <v>66516.044399999999</v>
      </c>
      <c r="H19" s="86"/>
      <c r="I19" s="88">
        <f>'VKT+FE_M'!I19</f>
        <v>0.18</v>
      </c>
      <c r="J19" s="88">
        <f>'VKT+FE_M'!J19</f>
        <v>0.18</v>
      </c>
      <c r="K19" s="88">
        <f>'VKT+FE_M'!K19</f>
        <v>0.08</v>
      </c>
      <c r="L19" s="88">
        <f>'VKT+FE_M'!L19</f>
        <v>0</v>
      </c>
      <c r="M19" s="88">
        <f>'VKT+FE_M'!M19</f>
        <v>0.22</v>
      </c>
      <c r="N19" s="88">
        <f>'VKT+FE_M'!N19</f>
        <v>0.22</v>
      </c>
      <c r="R19" s="19"/>
    </row>
    <row r="20" spans="1:31" x14ac:dyDescent="0.3">
      <c r="A20" s="8">
        <v>2040</v>
      </c>
      <c r="B20">
        <f>BAU!B20*(1-I20)</f>
        <v>9385.2000000000007</v>
      </c>
      <c r="C20">
        <f>BAU!C20*(1-J20)</f>
        <v>76189.180000000008</v>
      </c>
      <c r="D20">
        <f>BAU!D20*(1-K20)</f>
        <v>29143.94</v>
      </c>
      <c r="E20">
        <f>BAU!E20*(1-L20)</f>
        <v>44479</v>
      </c>
      <c r="F20">
        <f>BAU!F20*(1-M20)</f>
        <v>86100</v>
      </c>
      <c r="G20">
        <f>BAU!G20*(1-N20)</f>
        <v>67999.3125</v>
      </c>
      <c r="H20" s="86"/>
      <c r="I20" s="88">
        <f>'VKT+FE_M'!I20</f>
        <v>0.21</v>
      </c>
      <c r="J20" s="88">
        <f>'VKT+FE_M'!J20</f>
        <v>0.21</v>
      </c>
      <c r="K20" s="88">
        <f>'VKT+FE_M'!K20</f>
        <v>0.11</v>
      </c>
      <c r="L20" s="88">
        <f>'VKT+FE_M'!L20</f>
        <v>0</v>
      </c>
      <c r="M20" s="88">
        <f>'VKT+FE_M'!M20</f>
        <v>0.25</v>
      </c>
      <c r="N20" s="88">
        <f>'VKT+FE_M'!N20</f>
        <v>0.25</v>
      </c>
      <c r="R20" s="19"/>
    </row>
    <row r="21" spans="1:31" x14ac:dyDescent="0.3">
      <c r="A21" s="8">
        <v>2045</v>
      </c>
      <c r="B21">
        <f>BAU!B21*(1-I21)</f>
        <v>9028.7999999999993</v>
      </c>
      <c r="C21">
        <f>BAU!C21*(1-J21)</f>
        <v>73295.92</v>
      </c>
      <c r="D21">
        <f>BAU!D21*(1-K21)</f>
        <v>27834.1</v>
      </c>
      <c r="E21">
        <f>BAU!E21*(1-L21)</f>
        <v>44479</v>
      </c>
      <c r="F21">
        <f>BAU!F21*(1-M21)</f>
        <v>79212</v>
      </c>
      <c r="G21">
        <f>BAU!G21*(1-N21)</f>
        <v>65252.244299999998</v>
      </c>
      <c r="H21" s="86"/>
      <c r="I21" s="88">
        <f>'VKT+FE_M'!I21</f>
        <v>0.24</v>
      </c>
      <c r="J21" s="88">
        <f>'VKT+FE_M'!J21</f>
        <v>0.24</v>
      </c>
      <c r="K21" s="88">
        <f>'VKT+FE_M'!K21</f>
        <v>0.15</v>
      </c>
      <c r="L21" s="88">
        <f>'VKT+FE_M'!L21</f>
        <v>0</v>
      </c>
      <c r="M21" s="88">
        <f>'VKT+FE_M'!M21</f>
        <v>0.31</v>
      </c>
      <c r="N21" s="88">
        <f>'VKT+FE_M'!N21</f>
        <v>0.31</v>
      </c>
      <c r="O21" s="34"/>
      <c r="R21" s="19"/>
    </row>
    <row r="22" spans="1:31" x14ac:dyDescent="0.3">
      <c r="A22" s="8">
        <v>2050</v>
      </c>
      <c r="B22">
        <f>BAU!B22*(1-I22)</f>
        <v>8316</v>
      </c>
      <c r="C22">
        <f>BAU!C22*(1-J22)</f>
        <v>67509.399999999994</v>
      </c>
      <c r="D22">
        <f>BAU!D22*(1-K22)</f>
        <v>26196.800000000003</v>
      </c>
      <c r="E22">
        <f>BAU!E22*(1-L22)</f>
        <v>44479</v>
      </c>
      <c r="F22">
        <f>BAU!F22*(1-M22)</f>
        <v>68880</v>
      </c>
      <c r="G22">
        <f>BAU!G22*(1-N22)</f>
        <v>58046.735999999997</v>
      </c>
      <c r="H22" s="86"/>
      <c r="I22" s="88">
        <f>'VKT+FE_M'!I22</f>
        <v>0.3</v>
      </c>
      <c r="J22" s="88">
        <f>'VKT+FE_M'!J22</f>
        <v>0.3</v>
      </c>
      <c r="K22" s="88">
        <f>'VKT+FE_M'!K22</f>
        <v>0.2</v>
      </c>
      <c r="L22" s="88">
        <f>'VKT+FE_M'!L22</f>
        <v>0</v>
      </c>
      <c r="M22" s="88">
        <f>'VKT+FE_M'!M22</f>
        <v>0.4</v>
      </c>
      <c r="N22" s="88">
        <f>'VKT+FE_M'!N22</f>
        <v>0.4</v>
      </c>
      <c r="O22" s="34"/>
    </row>
    <row r="23" spans="1:31" ht="13.9" thickBot="1" x14ac:dyDescent="0.35">
      <c r="A23" s="8"/>
      <c r="J23" s="14"/>
      <c r="L23" s="34"/>
    </row>
    <row r="24" spans="1:31" x14ac:dyDescent="0.3">
      <c r="A24" s="65"/>
      <c r="B24" s="66"/>
      <c r="C24" s="67"/>
      <c r="D24" s="67" t="s">
        <v>835</v>
      </c>
      <c r="E24" s="67"/>
      <c r="F24" s="68"/>
      <c r="G24" s="96"/>
      <c r="H24" s="96"/>
      <c r="I24" s="96" t="s">
        <v>919</v>
      </c>
      <c r="J24" s="96"/>
      <c r="K24" s="96"/>
      <c r="L24" s="66"/>
      <c r="M24" s="67"/>
      <c r="N24" s="77" t="s">
        <v>798</v>
      </c>
      <c r="O24" s="67"/>
      <c r="P24" s="68"/>
      <c r="Q24" s="66"/>
      <c r="R24" s="67"/>
      <c r="S24" s="67" t="s">
        <v>948</v>
      </c>
      <c r="T24" s="67"/>
      <c r="U24" s="68"/>
      <c r="V24" s="66"/>
      <c r="W24" s="67"/>
      <c r="X24" s="67" t="s">
        <v>949</v>
      </c>
      <c r="Y24" s="67"/>
      <c r="Z24" s="68"/>
      <c r="AA24" s="66"/>
      <c r="AB24" s="67"/>
      <c r="AC24" s="67" t="s">
        <v>827</v>
      </c>
      <c r="AD24" s="67"/>
      <c r="AE24" s="68"/>
    </row>
    <row r="25" spans="1:31" x14ac:dyDescent="0.3">
      <c r="A25" s="65" t="s">
        <v>852</v>
      </c>
      <c r="B25" s="69" t="s">
        <v>864</v>
      </c>
      <c r="C25" s="4" t="s">
        <v>853</v>
      </c>
      <c r="D25" s="4" t="s">
        <v>854</v>
      </c>
      <c r="E25" s="4" t="s">
        <v>855</v>
      </c>
      <c r="F25" s="70" t="s">
        <v>861</v>
      </c>
      <c r="G25" s="69" t="s">
        <v>864</v>
      </c>
      <c r="H25" s="4" t="s">
        <v>853</v>
      </c>
      <c r="I25" s="4" t="s">
        <v>854</v>
      </c>
      <c r="J25" s="4" t="s">
        <v>855</v>
      </c>
      <c r="K25" s="70" t="s">
        <v>861</v>
      </c>
      <c r="L25" s="69" t="s">
        <v>864</v>
      </c>
      <c r="M25" s="4" t="s">
        <v>853</v>
      </c>
      <c r="N25" s="4" t="s">
        <v>854</v>
      </c>
      <c r="O25" s="4" t="s">
        <v>855</v>
      </c>
      <c r="P25" s="70" t="s">
        <v>861</v>
      </c>
      <c r="Q25" s="69" t="s">
        <v>864</v>
      </c>
      <c r="R25" s="4" t="s">
        <v>853</v>
      </c>
      <c r="S25" s="4" t="s">
        <v>854</v>
      </c>
      <c r="T25" s="4" t="s">
        <v>855</v>
      </c>
      <c r="U25" s="70" t="s">
        <v>861</v>
      </c>
      <c r="V25" s="69" t="s">
        <v>864</v>
      </c>
      <c r="W25" s="4" t="s">
        <v>853</v>
      </c>
      <c r="X25" s="4" t="s">
        <v>854</v>
      </c>
      <c r="Y25" s="4" t="s">
        <v>855</v>
      </c>
      <c r="Z25" s="70" t="s">
        <v>861</v>
      </c>
      <c r="AA25" s="69" t="s">
        <v>864</v>
      </c>
      <c r="AB25" s="4" t="s">
        <v>853</v>
      </c>
      <c r="AC25" s="4" t="s">
        <v>854</v>
      </c>
      <c r="AD25" s="4" t="s">
        <v>855</v>
      </c>
      <c r="AE25" s="70" t="s">
        <v>861</v>
      </c>
    </row>
    <row r="26" spans="1:31" x14ac:dyDescent="0.3">
      <c r="A26" s="65">
        <v>2020</v>
      </c>
      <c r="B26" s="71">
        <v>1</v>
      </c>
      <c r="C26" s="63">
        <v>0</v>
      </c>
      <c r="D26" s="63">
        <v>0</v>
      </c>
      <c r="E26" s="63">
        <v>0</v>
      </c>
      <c r="F26" s="72">
        <v>0</v>
      </c>
      <c r="G26" s="71">
        <v>1</v>
      </c>
      <c r="H26" s="63">
        <v>0</v>
      </c>
      <c r="I26" s="63">
        <v>0</v>
      </c>
      <c r="J26" s="63">
        <v>0</v>
      </c>
      <c r="K26" s="72">
        <v>0</v>
      </c>
      <c r="L26" s="71">
        <v>1</v>
      </c>
      <c r="M26" s="63">
        <v>0</v>
      </c>
      <c r="N26" s="63">
        <v>0</v>
      </c>
      <c r="O26" s="63">
        <v>0</v>
      </c>
      <c r="P26" s="72">
        <v>0</v>
      </c>
      <c r="Q26" s="71">
        <v>1</v>
      </c>
      <c r="R26" s="63">
        <v>0</v>
      </c>
      <c r="S26" s="63">
        <v>0</v>
      </c>
      <c r="T26" s="63">
        <v>0</v>
      </c>
      <c r="U26" s="72">
        <v>0</v>
      </c>
      <c r="V26" s="71">
        <v>1</v>
      </c>
      <c r="W26" s="63">
        <v>0</v>
      </c>
      <c r="X26" s="63">
        <v>0</v>
      </c>
      <c r="Y26" s="63">
        <v>0</v>
      </c>
      <c r="Z26" s="72">
        <v>0</v>
      </c>
      <c r="AA26" s="71">
        <v>1</v>
      </c>
      <c r="AB26" s="63">
        <v>0</v>
      </c>
      <c r="AC26" s="63">
        <v>0</v>
      </c>
      <c r="AD26" s="63">
        <v>0</v>
      </c>
      <c r="AE26" s="72">
        <v>0</v>
      </c>
    </row>
    <row r="27" spans="1:31" x14ac:dyDescent="0.3">
      <c r="A27" s="65">
        <v>2025</v>
      </c>
      <c r="B27" s="71">
        <f>1-0.475</f>
        <v>0.52500000000000002</v>
      </c>
      <c r="C27" s="63">
        <v>0.47499999999999998</v>
      </c>
      <c r="D27" s="63">
        <v>0</v>
      </c>
      <c r="E27" s="63">
        <v>0</v>
      </c>
      <c r="F27" s="72">
        <v>0</v>
      </c>
      <c r="G27" s="71">
        <f>1-0.475</f>
        <v>0.52500000000000002</v>
      </c>
      <c r="H27" s="63">
        <v>0.47499999999999998</v>
      </c>
      <c r="I27" s="63">
        <v>0</v>
      </c>
      <c r="J27" s="63">
        <v>0</v>
      </c>
      <c r="K27" s="72">
        <v>0</v>
      </c>
      <c r="L27" s="71">
        <f>1-M27</f>
        <v>0.46599999999999997</v>
      </c>
      <c r="M27" s="63">
        <v>0.53400000000000003</v>
      </c>
      <c r="N27" s="63">
        <v>0</v>
      </c>
      <c r="O27" s="63">
        <v>0</v>
      </c>
      <c r="P27" s="72">
        <v>0</v>
      </c>
      <c r="Q27" s="71">
        <f>1-R27</f>
        <v>0.12</v>
      </c>
      <c r="R27" s="63">
        <v>0.88</v>
      </c>
      <c r="S27" s="63">
        <v>0</v>
      </c>
      <c r="T27" s="63">
        <v>0</v>
      </c>
      <c r="U27" s="72">
        <v>0</v>
      </c>
      <c r="V27" s="71">
        <f>1-W27</f>
        <v>0.12</v>
      </c>
      <c r="W27" s="63">
        <v>0.88</v>
      </c>
      <c r="X27" s="63">
        <v>0</v>
      </c>
      <c r="Y27" s="63">
        <v>0</v>
      </c>
      <c r="Z27" s="72">
        <v>0</v>
      </c>
      <c r="AA27" s="71">
        <f>1-AB27</f>
        <v>0.12</v>
      </c>
      <c r="AB27" s="63">
        <v>0.88</v>
      </c>
      <c r="AC27" s="63">
        <v>0</v>
      </c>
      <c r="AD27" s="63">
        <v>0</v>
      </c>
      <c r="AE27" s="72">
        <v>0</v>
      </c>
    </row>
    <row r="28" spans="1:31" x14ac:dyDescent="0.3">
      <c r="A28" s="65">
        <v>2030</v>
      </c>
      <c r="B28" s="71">
        <f>1-C28-D28</f>
        <v>0.14099999999999996</v>
      </c>
      <c r="C28" s="63">
        <v>0.40600000000000003</v>
      </c>
      <c r="D28" s="63">
        <v>0.45300000000000001</v>
      </c>
      <c r="E28" s="64">
        <v>0</v>
      </c>
      <c r="F28" s="73">
        <v>0</v>
      </c>
      <c r="G28" s="71">
        <f>1-H28-I28</f>
        <v>0.14099999999999996</v>
      </c>
      <c r="H28" s="63">
        <v>0.40600000000000003</v>
      </c>
      <c r="I28" s="63">
        <v>0.45300000000000001</v>
      </c>
      <c r="J28" s="64">
        <v>0</v>
      </c>
      <c r="K28" s="73">
        <v>0</v>
      </c>
      <c r="L28" s="71">
        <v>0</v>
      </c>
      <c r="M28" s="63">
        <f>1-N28</f>
        <v>0.46599999999999997</v>
      </c>
      <c r="N28" s="63">
        <v>0.53400000000000003</v>
      </c>
      <c r="O28" s="63">
        <v>0</v>
      </c>
      <c r="P28" s="72">
        <v>0</v>
      </c>
      <c r="Q28" s="71">
        <v>0</v>
      </c>
      <c r="R28" s="63">
        <f>1-S28</f>
        <v>0.129</v>
      </c>
      <c r="S28" s="63">
        <v>0.871</v>
      </c>
      <c r="T28" s="63">
        <v>0</v>
      </c>
      <c r="U28" s="72">
        <v>0</v>
      </c>
      <c r="V28" s="71">
        <v>0</v>
      </c>
      <c r="W28" s="63">
        <f>1-X28</f>
        <v>0.129</v>
      </c>
      <c r="X28" s="63">
        <v>0.871</v>
      </c>
      <c r="Y28" s="63">
        <v>0</v>
      </c>
      <c r="Z28" s="72">
        <v>0</v>
      </c>
      <c r="AA28" s="71">
        <v>0</v>
      </c>
      <c r="AB28" s="63">
        <f>1-AC28</f>
        <v>0.129</v>
      </c>
      <c r="AC28" s="63">
        <v>0.871</v>
      </c>
      <c r="AD28" s="63">
        <v>0</v>
      </c>
      <c r="AE28" s="72">
        <v>0</v>
      </c>
    </row>
    <row r="29" spans="1:31" x14ac:dyDescent="0.3">
      <c r="A29" s="65">
        <v>2035</v>
      </c>
      <c r="B29" s="71">
        <v>0</v>
      </c>
      <c r="C29" s="63">
        <f>1-D29-E29</f>
        <v>0.15600000000000008</v>
      </c>
      <c r="D29" s="63">
        <v>0.41799999999999998</v>
      </c>
      <c r="E29" s="63">
        <v>0.42599999999999999</v>
      </c>
      <c r="F29" s="73">
        <v>0</v>
      </c>
      <c r="G29" s="71">
        <v>0</v>
      </c>
      <c r="H29" s="63">
        <f>1-I29-J29</f>
        <v>0.15600000000000008</v>
      </c>
      <c r="I29" s="63">
        <v>0.41799999999999998</v>
      </c>
      <c r="J29" s="63">
        <v>0.42599999999999999</v>
      </c>
      <c r="K29" s="73">
        <v>0</v>
      </c>
      <c r="L29" s="78">
        <v>0</v>
      </c>
      <c r="M29" s="64">
        <v>0</v>
      </c>
      <c r="N29" s="63">
        <f>1-O29</f>
        <v>0.46599999999999997</v>
      </c>
      <c r="O29" s="63">
        <v>0.53400000000000003</v>
      </c>
      <c r="P29" s="72">
        <v>0</v>
      </c>
      <c r="Q29" s="71">
        <v>0</v>
      </c>
      <c r="R29" s="63">
        <v>0</v>
      </c>
      <c r="S29" s="63">
        <f>1-T29</f>
        <v>0.125</v>
      </c>
      <c r="T29" s="63">
        <v>0.875</v>
      </c>
      <c r="U29" s="72">
        <v>0</v>
      </c>
      <c r="V29" s="71">
        <v>0</v>
      </c>
      <c r="W29" s="63">
        <v>0</v>
      </c>
      <c r="X29" s="63">
        <f>1-Y29</f>
        <v>0.125</v>
      </c>
      <c r="Y29" s="63">
        <v>0.875</v>
      </c>
      <c r="Z29" s="72">
        <v>0</v>
      </c>
      <c r="AA29" s="71">
        <v>0</v>
      </c>
      <c r="AB29" s="63">
        <v>0</v>
      </c>
      <c r="AC29" s="63">
        <f>1-AD29</f>
        <v>0.125</v>
      </c>
      <c r="AD29" s="63">
        <v>0.875</v>
      </c>
      <c r="AE29" s="72">
        <v>0</v>
      </c>
    </row>
    <row r="30" spans="1:31" x14ac:dyDescent="0.3">
      <c r="A30" s="65">
        <v>2040</v>
      </c>
      <c r="B30" s="71">
        <v>0</v>
      </c>
      <c r="C30" s="63">
        <v>0</v>
      </c>
      <c r="D30" s="63">
        <f>1-E30-F30</f>
        <v>0.15700000000000008</v>
      </c>
      <c r="E30" s="63">
        <v>0.42199999999999999</v>
      </c>
      <c r="F30" s="72">
        <v>0.42099999999999999</v>
      </c>
      <c r="G30" s="71">
        <v>0</v>
      </c>
      <c r="H30" s="63">
        <v>0</v>
      </c>
      <c r="I30" s="63">
        <f>1-J30-K30</f>
        <v>0.15700000000000008</v>
      </c>
      <c r="J30" s="63">
        <v>0.42199999999999999</v>
      </c>
      <c r="K30" s="72">
        <v>0.42099999999999999</v>
      </c>
      <c r="L30" s="78">
        <v>0</v>
      </c>
      <c r="M30" s="64">
        <v>0</v>
      </c>
      <c r="N30" s="63">
        <v>0</v>
      </c>
      <c r="O30" s="63">
        <f>1-P30</f>
        <v>0.46599999999999997</v>
      </c>
      <c r="P30" s="72">
        <v>0.53400000000000003</v>
      </c>
      <c r="Q30" s="71">
        <v>0</v>
      </c>
      <c r="R30" s="63">
        <v>0</v>
      </c>
      <c r="S30" s="63">
        <v>0</v>
      </c>
      <c r="T30" s="63">
        <f>1-U30</f>
        <v>0.13100000000000001</v>
      </c>
      <c r="U30" s="72">
        <v>0.86899999999999999</v>
      </c>
      <c r="V30" s="71">
        <v>0</v>
      </c>
      <c r="W30" s="63">
        <v>0</v>
      </c>
      <c r="X30" s="63">
        <v>0</v>
      </c>
      <c r="Y30" s="63">
        <f>1-Z30</f>
        <v>0.13100000000000001</v>
      </c>
      <c r="Z30" s="72">
        <v>0.86899999999999999</v>
      </c>
      <c r="AA30" s="71">
        <v>0</v>
      </c>
      <c r="AB30" s="63">
        <v>0</v>
      </c>
      <c r="AC30" s="63">
        <v>0</v>
      </c>
      <c r="AD30" s="63">
        <f>1-AE30</f>
        <v>0.13100000000000001</v>
      </c>
      <c r="AE30" s="72">
        <v>0.86899999999999999</v>
      </c>
    </row>
    <row r="31" spans="1:31" x14ac:dyDescent="0.3">
      <c r="A31" s="65">
        <v>2045</v>
      </c>
      <c r="B31" s="71">
        <v>0</v>
      </c>
      <c r="C31" s="63">
        <v>0</v>
      </c>
      <c r="D31" s="63">
        <v>0</v>
      </c>
      <c r="E31" s="63">
        <v>0</v>
      </c>
      <c r="F31" s="72">
        <v>1</v>
      </c>
      <c r="G31" s="71">
        <v>0</v>
      </c>
      <c r="H31" s="63">
        <v>0</v>
      </c>
      <c r="I31" s="63">
        <v>0</v>
      </c>
      <c r="J31" s="63">
        <v>0</v>
      </c>
      <c r="K31" s="72">
        <v>1</v>
      </c>
      <c r="L31" s="78">
        <v>0</v>
      </c>
      <c r="M31" s="64">
        <v>0</v>
      </c>
      <c r="N31" s="63">
        <v>0</v>
      </c>
      <c r="O31" s="64">
        <v>0</v>
      </c>
      <c r="P31" s="72">
        <v>1</v>
      </c>
      <c r="Q31" s="71">
        <v>0</v>
      </c>
      <c r="R31" s="63">
        <v>0</v>
      </c>
      <c r="S31" s="63">
        <v>0</v>
      </c>
      <c r="T31" s="63">
        <v>0</v>
      </c>
      <c r="U31" s="72">
        <v>1</v>
      </c>
      <c r="V31" s="71">
        <v>0</v>
      </c>
      <c r="W31" s="63">
        <v>0</v>
      </c>
      <c r="X31" s="63">
        <v>0</v>
      </c>
      <c r="Y31" s="63">
        <v>0</v>
      </c>
      <c r="Z31" s="72">
        <v>1</v>
      </c>
      <c r="AA31" s="71">
        <v>0</v>
      </c>
      <c r="AB31" s="63">
        <v>0</v>
      </c>
      <c r="AC31" s="63">
        <v>0</v>
      </c>
      <c r="AD31" s="63">
        <v>0</v>
      </c>
      <c r="AE31" s="72">
        <v>1</v>
      </c>
    </row>
    <row r="32" spans="1:31" ht="13.9" thickBot="1" x14ac:dyDescent="0.35">
      <c r="A32" s="65">
        <v>2050</v>
      </c>
      <c r="B32" s="74">
        <v>0</v>
      </c>
      <c r="C32" s="75">
        <v>0</v>
      </c>
      <c r="D32" s="75">
        <v>0</v>
      </c>
      <c r="E32" s="75">
        <v>0</v>
      </c>
      <c r="F32" s="76">
        <v>1</v>
      </c>
      <c r="G32" s="74">
        <v>0</v>
      </c>
      <c r="H32" s="75">
        <v>0</v>
      </c>
      <c r="I32" s="75">
        <v>0</v>
      </c>
      <c r="J32" s="75">
        <v>0</v>
      </c>
      <c r="K32" s="76">
        <v>1</v>
      </c>
      <c r="L32" s="79">
        <v>0</v>
      </c>
      <c r="M32" s="80">
        <v>0</v>
      </c>
      <c r="N32" s="75">
        <v>0</v>
      </c>
      <c r="O32" s="80">
        <v>0</v>
      </c>
      <c r="P32" s="76">
        <v>1</v>
      </c>
      <c r="Q32" s="75">
        <v>0</v>
      </c>
      <c r="R32" s="75">
        <v>0</v>
      </c>
      <c r="S32" s="75">
        <v>0</v>
      </c>
      <c r="T32" s="75">
        <v>0</v>
      </c>
      <c r="U32" s="76">
        <v>1</v>
      </c>
      <c r="V32" s="75">
        <v>0</v>
      </c>
      <c r="W32" s="75">
        <v>0</v>
      </c>
      <c r="X32" s="75">
        <v>0</v>
      </c>
      <c r="Y32" s="75">
        <v>0</v>
      </c>
      <c r="Z32" s="76">
        <v>1</v>
      </c>
      <c r="AA32" s="75">
        <v>0</v>
      </c>
      <c r="AB32" s="75">
        <v>0</v>
      </c>
      <c r="AC32" s="75">
        <v>0</v>
      </c>
      <c r="AD32" s="75">
        <v>0</v>
      </c>
      <c r="AE32" s="76">
        <v>1</v>
      </c>
    </row>
    <row r="33" spans="1:31" x14ac:dyDescent="0.3">
      <c r="A33" s="65"/>
      <c r="B33" s="103"/>
      <c r="C33" s="103"/>
      <c r="D33" s="103"/>
      <c r="E33" s="103"/>
      <c r="F33" s="103"/>
      <c r="G33" s="103"/>
      <c r="H33" s="103"/>
      <c r="I33" s="103"/>
      <c r="J33" s="103"/>
      <c r="K33" s="103"/>
      <c r="L33" s="104"/>
      <c r="M33" s="104"/>
      <c r="N33" s="103"/>
      <c r="O33" s="104"/>
      <c r="P33" s="103"/>
      <c r="Q33" s="103"/>
      <c r="R33" s="103"/>
      <c r="S33" s="103"/>
      <c r="T33" s="103"/>
      <c r="U33" s="103"/>
      <c r="V33" s="103"/>
      <c r="W33" s="103"/>
      <c r="X33" s="103"/>
      <c r="Y33" s="103"/>
      <c r="Z33" s="103"/>
      <c r="AA33" s="103"/>
      <c r="AB33" s="103"/>
      <c r="AC33" s="103"/>
      <c r="AD33" s="103"/>
      <c r="AE33" s="103"/>
    </row>
    <row r="34" spans="1:31" x14ac:dyDescent="0.3">
      <c r="A34" s="8" t="s">
        <v>856</v>
      </c>
      <c r="B34" t="s">
        <v>835</v>
      </c>
      <c r="C34" t="s">
        <v>919</v>
      </c>
      <c r="D34" t="s">
        <v>798</v>
      </c>
      <c r="E34" t="s">
        <v>948</v>
      </c>
      <c r="F34" t="s">
        <v>949</v>
      </c>
      <c r="G34" t="s">
        <v>833</v>
      </c>
      <c r="S34" t="s">
        <v>907</v>
      </c>
      <c r="T34" t="s">
        <v>908</v>
      </c>
      <c r="U34" t="s">
        <v>919</v>
      </c>
      <c r="V34" t="s">
        <v>909</v>
      </c>
      <c r="W34" t="s">
        <v>948</v>
      </c>
      <c r="X34" t="s">
        <v>949</v>
      </c>
      <c r="Y34" t="s">
        <v>910</v>
      </c>
    </row>
    <row r="35" spans="1:31" x14ac:dyDescent="0.3">
      <c r="A35" s="60" t="s">
        <v>863</v>
      </c>
      <c r="B35" s="89">
        <f>BAU!B35</f>
        <v>9.879999999999999</v>
      </c>
      <c r="C35" s="89">
        <f>BAU!C35</f>
        <v>9.879999999999999</v>
      </c>
      <c r="D35" s="89">
        <f>BAU!D35</f>
        <v>9.5</v>
      </c>
      <c r="E35" s="89">
        <f>BAU!E35</f>
        <v>22</v>
      </c>
      <c r="F35" s="89">
        <f>BAU!F35</f>
        <v>22</v>
      </c>
      <c r="G35" s="89">
        <f>BAU!G35</f>
        <v>25</v>
      </c>
      <c r="I35" t="s">
        <v>884</v>
      </c>
      <c r="J35" t="s">
        <v>926</v>
      </c>
      <c r="K35" t="s">
        <v>926</v>
      </c>
      <c r="L35" t="s">
        <v>884</v>
      </c>
      <c r="T35" s="92">
        <f t="shared" ref="T35:Y39" si="5">(B7)*B35/(B7-B42)</f>
        <v>10.12344327997241</v>
      </c>
      <c r="U35" s="92">
        <f t="shared" si="5"/>
        <v>10.250298284634439</v>
      </c>
      <c r="V35" s="92">
        <f t="shared" si="5"/>
        <v>9.6358082754067578</v>
      </c>
      <c r="W35" s="92">
        <f t="shared" si="5"/>
        <v>92.396601716265636</v>
      </c>
      <c r="X35" s="92">
        <f t="shared" si="5"/>
        <v>24.714105907948674</v>
      </c>
      <c r="Y35" s="92">
        <f t="shared" si="5"/>
        <v>25.09225034921613</v>
      </c>
    </row>
    <row r="36" spans="1:31" x14ac:dyDescent="0.3">
      <c r="A36" s="60" t="s">
        <v>857</v>
      </c>
      <c r="B36" s="89">
        <f>'VKT+FE_M'!B36</f>
        <v>8.32</v>
      </c>
      <c r="C36" s="89">
        <f>'VKT+FE_M'!C36</f>
        <v>8.32</v>
      </c>
      <c r="D36" s="89">
        <f>D$35*(1-I36)</f>
        <v>9.0250000000000004</v>
      </c>
      <c r="E36" s="89">
        <f t="shared" ref="E36:G39" si="6">E$35*(1-J36)</f>
        <v>20.350000000000001</v>
      </c>
      <c r="F36" s="89">
        <f t="shared" si="6"/>
        <v>20.350000000000001</v>
      </c>
      <c r="G36" s="89">
        <f t="shared" si="6"/>
        <v>23.75</v>
      </c>
      <c r="I36" s="88">
        <f>'VKT+FE_M'!I36</f>
        <v>0.05</v>
      </c>
      <c r="J36" s="88">
        <f>'VKT+FE_M'!J36</f>
        <v>7.4999999999999997E-2</v>
      </c>
      <c r="K36" s="88">
        <f>'VKT+FE_M'!K36</f>
        <v>7.4999999999999997E-2</v>
      </c>
      <c r="L36" s="88">
        <f>'VKT+FE_M'!L36</f>
        <v>0.05</v>
      </c>
      <c r="T36" s="92">
        <f t="shared" si="5"/>
        <v>9.1589058387256852</v>
      </c>
      <c r="U36" s="92">
        <f t="shared" si="5"/>
        <v>15.33939251585525</v>
      </c>
      <c r="V36" s="92">
        <f t="shared" si="5"/>
        <v>9.3557998618237725</v>
      </c>
      <c r="W36" s="92">
        <f>(E8)*E36/(E8-E43)</f>
        <v>100.94031343529331</v>
      </c>
      <c r="X36" s="92">
        <f t="shared" si="5"/>
        <v>25.374653245503836</v>
      </c>
      <c r="Y36" s="92">
        <f>(G8)*G36/(G8-G43)</f>
        <v>24.039062371518845</v>
      </c>
    </row>
    <row r="37" spans="1:31" x14ac:dyDescent="0.3">
      <c r="A37" s="60" t="s">
        <v>858</v>
      </c>
      <c r="B37" s="89">
        <f>'VKT+FE_M'!B37</f>
        <v>6.1749999999999998</v>
      </c>
      <c r="C37" s="89">
        <f>'VKT+FE_M'!C37</f>
        <v>6.1749999999999998</v>
      </c>
      <c r="D37" s="89">
        <f t="shared" ref="D37:D39" si="7">D$35*(1-I37)</f>
        <v>8.3125</v>
      </c>
      <c r="E37" s="89">
        <f t="shared" si="6"/>
        <v>18.149999999999999</v>
      </c>
      <c r="F37" s="89">
        <f t="shared" si="6"/>
        <v>18.149999999999999</v>
      </c>
      <c r="G37" s="89">
        <f t="shared" si="6"/>
        <v>21.875</v>
      </c>
      <c r="I37" s="88">
        <f>'VKT+FE_M'!I37</f>
        <v>0.125</v>
      </c>
      <c r="J37" s="88">
        <f>'VKT+FE_M'!J37</f>
        <v>0.17499999999999999</v>
      </c>
      <c r="K37" s="88">
        <f>'VKT+FE_M'!K37</f>
        <v>0.17499999999999999</v>
      </c>
      <c r="L37" s="88">
        <f>'VKT+FE_M'!L37</f>
        <v>0.125</v>
      </c>
      <c r="T37" s="92">
        <f t="shared" si="5"/>
        <v>8.0905648959864944</v>
      </c>
      <c r="U37" s="92">
        <f t="shared" si="5"/>
        <v>35.670688725795173</v>
      </c>
      <c r="V37" s="92">
        <f t="shared" si="5"/>
        <v>9.1767623495529644</v>
      </c>
      <c r="W37" s="92">
        <f t="shared" si="5"/>
        <v>137.08877624996327</v>
      </c>
      <c r="X37" s="92">
        <f t="shared" si="5"/>
        <v>24.074557262341244</v>
      </c>
      <c r="Y37" s="92">
        <f t="shared" si="5"/>
        <v>22.622481531262018</v>
      </c>
    </row>
    <row r="38" spans="1:31" x14ac:dyDescent="0.3">
      <c r="A38" s="60" t="s">
        <v>859</v>
      </c>
      <c r="B38" s="89">
        <f>'VKT+FE_M'!B38</f>
        <v>5.2649999999999997</v>
      </c>
      <c r="C38" s="89">
        <f>'VKT+FE_M'!C38</f>
        <v>5.2649999999999997</v>
      </c>
      <c r="D38" s="89">
        <f t="shared" si="7"/>
        <v>7.8374999999999995</v>
      </c>
      <c r="E38" s="89">
        <f t="shared" si="6"/>
        <v>17.05</v>
      </c>
      <c r="F38" s="89">
        <f t="shared" si="6"/>
        <v>17.05</v>
      </c>
      <c r="G38" s="89">
        <f t="shared" si="6"/>
        <v>20.625</v>
      </c>
      <c r="I38" s="88">
        <f>'VKT+FE_M'!I38</f>
        <v>0.17499999999999999</v>
      </c>
      <c r="J38" s="88">
        <f>'VKT+FE_M'!J38</f>
        <v>0.22500000000000001</v>
      </c>
      <c r="K38" s="88">
        <f>'VKT+FE_M'!K38</f>
        <v>0.22500000000000001</v>
      </c>
      <c r="L38" s="88">
        <f>'VKT+FE_M'!L38</f>
        <v>0.17499999999999999</v>
      </c>
      <c r="T38" s="92">
        <f t="shared" si="5"/>
        <v>8.9015124168323609</v>
      </c>
      <c r="U38" s="92">
        <f t="shared" si="5"/>
        <v>537.60142402710471</v>
      </c>
      <c r="V38" s="92">
        <f t="shared" si="5"/>
        <v>9.6576416782723946</v>
      </c>
      <c r="W38" s="92">
        <f t="shared" si="5"/>
        <v>185.58437785805901</v>
      </c>
      <c r="X38" s="92">
        <f t="shared" si="5"/>
        <v>24.367728561713779</v>
      </c>
      <c r="Y38" s="92">
        <f t="shared" si="5"/>
        <v>22.150102309135224</v>
      </c>
    </row>
    <row r="39" spans="1:31" x14ac:dyDescent="0.3">
      <c r="A39" s="60" t="s">
        <v>860</v>
      </c>
      <c r="B39" s="89">
        <f>'VKT+FE_M'!B39</f>
        <v>4.9399999999999995</v>
      </c>
      <c r="C39" s="89">
        <f>'VKT+FE_M'!C39</f>
        <v>4.9399999999999995</v>
      </c>
      <c r="D39" s="89">
        <f t="shared" si="7"/>
        <v>7.3624999999999998</v>
      </c>
      <c r="E39" s="89">
        <f t="shared" si="6"/>
        <v>16.5</v>
      </c>
      <c r="F39" s="89">
        <f t="shared" si="6"/>
        <v>16.5</v>
      </c>
      <c r="G39" s="89">
        <f t="shared" si="6"/>
        <v>19.375</v>
      </c>
      <c r="I39" s="88">
        <f>'VKT+FE_M'!I39</f>
        <v>0.22500000000000001</v>
      </c>
      <c r="J39" s="88">
        <f>'VKT+FE_M'!J39</f>
        <v>0.25</v>
      </c>
      <c r="K39" s="88">
        <f>'VKT+FE_M'!K39</f>
        <v>0.25</v>
      </c>
      <c r="L39" s="88">
        <f>'VKT+FE_M'!L39</f>
        <v>0.22500000000000001</v>
      </c>
      <c r="T39" s="92">
        <f t="shared" si="5"/>
        <v>11.108463637187263</v>
      </c>
      <c r="U39" s="92" t="e">
        <f t="shared" si="5"/>
        <v>#DIV/0!</v>
      </c>
      <c r="V39" s="92">
        <f t="shared" si="5"/>
        <v>10.369444543629513</v>
      </c>
      <c r="W39" s="92">
        <f t="shared" si="5"/>
        <v>179.59778502392808</v>
      </c>
      <c r="X39" s="92">
        <f t="shared" si="5"/>
        <v>25.826379430080479</v>
      </c>
      <c r="Y39" s="92">
        <f t="shared" si="5"/>
        <v>21.975532952619581</v>
      </c>
    </row>
    <row r="40" spans="1:31" x14ac:dyDescent="0.3">
      <c r="A40" s="60"/>
      <c r="B40" s="86"/>
      <c r="C40" s="86"/>
      <c r="D40" s="86"/>
    </row>
    <row r="41" spans="1:31" x14ac:dyDescent="0.3">
      <c r="A41" s="60" t="s">
        <v>923</v>
      </c>
      <c r="B41" t="s">
        <v>835</v>
      </c>
      <c r="C41" t="s">
        <v>919</v>
      </c>
      <c r="D41" t="s">
        <v>798</v>
      </c>
      <c r="E41" t="s">
        <v>948</v>
      </c>
      <c r="F41" t="s">
        <v>949</v>
      </c>
      <c r="G41" t="s">
        <v>833</v>
      </c>
    </row>
    <row r="42" spans="1:31" x14ac:dyDescent="0.3">
      <c r="A42" s="8">
        <v>2020</v>
      </c>
      <c r="B42" s="89">
        <f>PV保有量BAU!$I$44/100</f>
        <v>5.8549941590135202</v>
      </c>
      <c r="C42" s="110">
        <f>Taxi保有量_BAU!$H$44/100</f>
        <v>5.0174860598909528E-2</v>
      </c>
      <c r="D42" s="111">
        <f>预测总结L!D14</f>
        <v>0.24690358367739815</v>
      </c>
      <c r="E42" s="111">
        <f>预测总结L!D12</f>
        <v>0.59934473037821612</v>
      </c>
      <c r="F42" s="112">
        <f>预测总结L!D13</f>
        <v>0.17194249588268201</v>
      </c>
      <c r="G42" s="112">
        <f>预测总结L!D15+预测总结L!D16</f>
        <v>2.8451392202603613E-2</v>
      </c>
      <c r="I42" s="19"/>
      <c r="J42" s="19"/>
      <c r="K42" s="19"/>
      <c r="L42" s="20"/>
      <c r="M42" s="19"/>
      <c r="N42" s="61"/>
      <c r="O42" s="54"/>
      <c r="P42" s="19"/>
      <c r="Q42" s="19"/>
    </row>
    <row r="43" spans="1:31" x14ac:dyDescent="0.3">
      <c r="A43" s="8">
        <v>2025</v>
      </c>
      <c r="B43" s="57">
        <f>PV保有量_M!$I$49/100</f>
        <v>29.787222306063065</v>
      </c>
      <c r="C43" s="105">
        <f>Taxi保有量_M!$I$49/100</f>
        <v>0.63556847216695567</v>
      </c>
      <c r="D43" s="106">
        <f>预测总结M!E$14</f>
        <v>0.74257674123762585</v>
      </c>
      <c r="E43" s="106">
        <f>预测总结M!E$12</f>
        <v>0.62805718860977733</v>
      </c>
      <c r="F43" s="106">
        <f>预测总结M!E$13</f>
        <v>0.31003256948525698</v>
      </c>
      <c r="G43" s="106">
        <f>预测总结M!E$15+预测总结M!E$16</f>
        <v>9.7851882716356753E-2</v>
      </c>
      <c r="I43" s="19"/>
      <c r="J43" s="19"/>
      <c r="K43" s="19"/>
      <c r="M43" s="19"/>
      <c r="N43" s="61"/>
      <c r="O43" s="54"/>
      <c r="P43" s="19"/>
      <c r="Q43" s="19"/>
    </row>
    <row r="44" spans="1:31" x14ac:dyDescent="0.3">
      <c r="A44" s="8">
        <v>2030</v>
      </c>
      <c r="B44" s="57">
        <f>PV保有量_M!$I$54/100</f>
        <v>89.561851838982307</v>
      </c>
      <c r="C44" s="105">
        <f>Taxi保有量_M!$I$54/100</f>
        <v>1.1484656880659565</v>
      </c>
      <c r="D44" s="106">
        <f>预测总结M!F$14</f>
        <v>2.2923287959369079</v>
      </c>
      <c r="E44" s="106">
        <f>预测总结M!F$12</f>
        <v>0.68249985124717627</v>
      </c>
      <c r="F44" s="106">
        <f>预测总结M!F$13</f>
        <v>0.38529993162818343</v>
      </c>
      <c r="G44" s="106">
        <f>预测总结M!F$15+预测总结M!F$16</f>
        <v>0.28075880546976584</v>
      </c>
      <c r="I44" s="19"/>
      <c r="J44" s="19"/>
      <c r="K44" s="19"/>
      <c r="L44" s="20"/>
      <c r="M44" s="19"/>
      <c r="N44" s="61"/>
      <c r="O44" s="54"/>
      <c r="P44" s="19"/>
      <c r="Q44" s="19"/>
    </row>
    <row r="45" spans="1:31" x14ac:dyDescent="0.3">
      <c r="A45" s="8">
        <v>2035</v>
      </c>
      <c r="B45" s="57">
        <f>PV保有量_M!$I$59/100</f>
        <v>165.87537222130052</v>
      </c>
      <c r="C45" s="105">
        <f>Taxi保有量_M!$I$59/100</f>
        <v>1.3752978066776262</v>
      </c>
      <c r="D45" s="106">
        <f>预测总结M!G$14</f>
        <v>5.1629787883334366</v>
      </c>
      <c r="E45" s="106">
        <f>预测总结M!G$12</f>
        <v>0.71437801682350544</v>
      </c>
      <c r="F45" s="106">
        <f>预测总结M!G$13</f>
        <v>0.47017830648910003</v>
      </c>
      <c r="G45" s="106">
        <f>预测总结M!G$15+预测总结M!G$16</f>
        <v>0.60668619349717334</v>
      </c>
      <c r="I45" s="19"/>
      <c r="J45" s="19"/>
      <c r="K45" s="19"/>
      <c r="M45" s="19"/>
      <c r="N45" s="61"/>
      <c r="O45" s="54"/>
      <c r="P45" s="19"/>
      <c r="Q45" s="19"/>
    </row>
    <row r="46" spans="1:31" x14ac:dyDescent="0.3">
      <c r="A46" s="8">
        <v>2040</v>
      </c>
      <c r="B46" s="57">
        <f>PV保有量_M!$I$64/100</f>
        <v>232.46895353953292</v>
      </c>
      <c r="C46" s="105">
        <f>Taxi保有量_M!$I$64/100</f>
        <v>1.3888999999999998</v>
      </c>
      <c r="D46" s="106">
        <f>预测总结M!H$14</f>
        <v>8.8339306333245258</v>
      </c>
      <c r="E46" s="106">
        <f>预测总结M!H$12</f>
        <v>0.71437801682350544</v>
      </c>
      <c r="F46" s="106">
        <f>预测总结M!H$13</f>
        <v>0.56539360568692465</v>
      </c>
      <c r="G46" s="106">
        <f>预测总结M!H$15+预测总结M!H$16</f>
        <v>1.0785090945523539</v>
      </c>
      <c r="I46" s="19"/>
      <c r="J46" s="19"/>
      <c r="K46" s="19"/>
      <c r="L46" s="20"/>
      <c r="M46" s="19"/>
      <c r="N46" s="61"/>
      <c r="O46" s="54"/>
      <c r="P46" s="19"/>
      <c r="Q46" s="19"/>
    </row>
    <row r="47" spans="1:31" x14ac:dyDescent="0.3">
      <c r="A47" s="8">
        <v>2045</v>
      </c>
      <c r="B47" s="57">
        <f>PV保有量_M!$I$69/100</f>
        <v>284.30105260255522</v>
      </c>
      <c r="C47" s="105">
        <f>Taxi保有量_M!$I$69/100</f>
        <v>1.3888999999999998</v>
      </c>
      <c r="D47" s="106">
        <f>预测总结M!I$14</f>
        <v>12.83270435405294</v>
      </c>
      <c r="E47" s="106">
        <f>预测总结M!I$12</f>
        <v>0.71437801682350544</v>
      </c>
      <c r="F47" s="106">
        <f>预测总结M!I$13</f>
        <v>0.56539360568692465</v>
      </c>
      <c r="G47" s="106">
        <f>预测总结M!I$15+预测总结M!I$16</f>
        <v>1.7199271307660562</v>
      </c>
      <c r="I47" s="19"/>
      <c r="J47" s="19"/>
      <c r="K47" s="19"/>
      <c r="M47" s="19"/>
      <c r="N47" s="61"/>
      <c r="O47" s="54"/>
      <c r="P47" s="19"/>
      <c r="Q47" s="19"/>
    </row>
    <row r="48" spans="1:31" x14ac:dyDescent="0.3">
      <c r="A48" s="8">
        <v>2050</v>
      </c>
      <c r="B48" s="57">
        <f>PV保有量_M!$I$74/100</f>
        <v>328.84226117767173</v>
      </c>
      <c r="C48" s="105">
        <f>Taxi保有量_M!$I$74/100</f>
        <v>1.3888676353418823</v>
      </c>
      <c r="D48" s="106">
        <f>预测总结M!J$14</f>
        <v>17.909357180558036</v>
      </c>
      <c r="E48" s="106">
        <f>预测总结M!J$12</f>
        <v>0.71437801682350544</v>
      </c>
      <c r="F48" s="106">
        <f>预测总结M!J$13</f>
        <v>0.56539360568692465</v>
      </c>
      <c r="G48" s="106">
        <f>预测总结M!J$15+预测总结M!J$16</f>
        <v>2.5853956793711013</v>
      </c>
      <c r="I48" s="19"/>
      <c r="J48" s="19"/>
      <c r="K48" s="19"/>
      <c r="L48" s="20"/>
      <c r="M48" s="19"/>
      <c r="N48" s="61"/>
      <c r="O48" s="54"/>
      <c r="P48" s="19"/>
      <c r="Q48" s="19"/>
    </row>
    <row r="49" spans="1:12" x14ac:dyDescent="0.3">
      <c r="A49" s="8"/>
      <c r="L49" s="34"/>
    </row>
    <row r="50" spans="1:12" x14ac:dyDescent="0.3">
      <c r="A50" s="8" t="s">
        <v>871</v>
      </c>
      <c r="B50" t="s">
        <v>835</v>
      </c>
      <c r="C50" t="s">
        <v>919</v>
      </c>
      <c r="D50" t="s">
        <v>798</v>
      </c>
      <c r="E50" t="s">
        <v>948</v>
      </c>
      <c r="F50" t="s">
        <v>949</v>
      </c>
      <c r="G50" t="s">
        <v>827</v>
      </c>
      <c r="H50" t="s">
        <v>836</v>
      </c>
      <c r="L50" s="34"/>
    </row>
    <row r="51" spans="1:12" hidden="1" x14ac:dyDescent="0.3">
      <c r="A51" s="17">
        <v>2017</v>
      </c>
      <c r="B51" s="19">
        <f>(B4-B42)*B16*(B$35*$B26+B$36*$C26+$D26*B$37+$E26*B$38+$F26*B$39)/100*0.72*0.84*44/12*1000/1000000</f>
        <v>426.59545448436347</v>
      </c>
      <c r="C51" s="19" t="e">
        <f>(C4-C42)*C16*(C$35*$B26+C$36*$C26+$D26*C$37+$E26*C$38+$F26*C$39)/100*0.72*0.84*44/12*1000/1000000</f>
        <v>#REF!</v>
      </c>
      <c r="D51" s="19">
        <f>(D4-D42)*D16*(D$35*$B26+D$36*$C26+$D26*D$37+$E26*D$38+$F26*D$39)/100*0.72*0.84*44/12*1000/1000000</f>
        <v>-1.7033051881237562</v>
      </c>
      <c r="E51" s="19">
        <f>(E4-E42)*E16*(E$35*$B26+E$36*$C26+$D26*E$37+$E26*E$38+$F26*E$39)/100*0.72*0.84*44/12*1000/1000000</f>
        <v>-13.005815823550826</v>
      </c>
      <c r="F51" s="19">
        <f>(F4-F42)*F16*(F$35*$B26+F$36*$C26+$D26*F$37+$E26*F$38+$F26*F$39)/100*0.72*0.84*44/12*1000/1000000</f>
        <v>-9.6301046895264655</v>
      </c>
      <c r="G51" s="19">
        <f>G4*$G16*(G$35*$AA26+G$36*$AB26+$AC26*G$37+$AD26*G$38+$AE26*G$39)/100*0.72*0.84*44/12*1000/1000000</f>
        <v>353.15280000000001</v>
      </c>
      <c r="H51" s="19" t="e">
        <f t="shared" ref="H51:H58" si="8">SUM(B51:G51)</f>
        <v>#REF!</v>
      </c>
      <c r="L51" s="34"/>
    </row>
    <row r="52" spans="1:12" x14ac:dyDescent="0.3">
      <c r="A52" s="8">
        <v>2020</v>
      </c>
      <c r="B52" s="19">
        <f t="shared" ref="B52:B58" si="9">(B7-B42)*B16*(B$35*$B26+B$36*$C26+$D26*B$37+$E26*B$38+$F26*B$39)/100*0.72*0.84*44/12*1000/1000000</f>
        <v>618.50358059416749</v>
      </c>
      <c r="C52" s="19">
        <f t="shared" ref="C52:C58" si="10">(C7-C42)*C16*(C$35*$G26+C$36*$H26+$I26*C$37+$J26*C$38+$K26*C$39)/100*0.72*0.84*44/12*1000/1000000</f>
        <v>28.287709577352192</v>
      </c>
      <c r="D52" s="19">
        <f t="shared" ref="D52:D58" si="11">(D7-D42)*D16*(D$35*$L26+D$36*$M26+$N26*D$37+$O26*D$38+$P26*D$39)/100*0.74*0.84*44/12*1000/1000000</f>
        <v>122.45853613041881</v>
      </c>
      <c r="E52" s="19">
        <f t="shared" ref="E52:E58" si="12">(E7-E42)*E16*(E$35*$Q26+E$36*$R26+$S26*E$37+$T26*E$38+$U26*E$39)/100*0.82*0.84*44/12*1000/1000000</f>
        <v>4.6290294270981427</v>
      </c>
      <c r="F52" s="19">
        <f t="shared" ref="F52:F58" si="13">(F7-F42)*F16*(F$35*$V26+F$36*$W26+$X26*F$37+$Y26*F$38+$Z26*F$39)/100*0.82*0.84*44/12*1000/1000000</f>
        <v>88.90132929138791</v>
      </c>
      <c r="G52" s="19">
        <f t="shared" ref="G52:G58" si="14">(G7-G42)*G16*(G$35*$AA26+G$36*$AB26+$AC26*G$37+$AD26*G$38+$AE26*G$39)/100*0.82*0.84*44/12*1000/1000000</f>
        <v>316.4415087067481</v>
      </c>
      <c r="H52" s="19">
        <f t="shared" si="8"/>
        <v>1179.2216937271726</v>
      </c>
      <c r="L52" s="34"/>
    </row>
    <row r="53" spans="1:12" x14ac:dyDescent="0.3">
      <c r="A53" s="8">
        <v>2025</v>
      </c>
      <c r="B53" s="19">
        <f t="shared" si="9"/>
        <v>668.59988930483109</v>
      </c>
      <c r="C53" s="19">
        <f t="shared" si="10"/>
        <v>13.840828760137898</v>
      </c>
      <c r="D53" s="19">
        <f t="shared" si="11"/>
        <v>139.80871875890517</v>
      </c>
      <c r="E53" s="19">
        <f t="shared" si="12"/>
        <v>3.6607485591568856</v>
      </c>
      <c r="F53" s="19">
        <f t="shared" si="13"/>
        <v>67.326208927969788</v>
      </c>
      <c r="G53" s="19">
        <f t="shared" si="14"/>
        <v>319.10661917523083</v>
      </c>
      <c r="H53" s="19">
        <f t="shared" si="8"/>
        <v>1212.3430134862317</v>
      </c>
      <c r="L53" s="34"/>
    </row>
    <row r="54" spans="1:12" x14ac:dyDescent="0.3">
      <c r="A54" s="8">
        <v>2030</v>
      </c>
      <c r="B54" s="19">
        <f t="shared" si="9"/>
        <v>506.5734063794846</v>
      </c>
      <c r="C54" s="19">
        <f t="shared" si="10"/>
        <v>3.4247229372213841</v>
      </c>
      <c r="D54" s="19">
        <f t="shared" si="11"/>
        <v>135.13517487374367</v>
      </c>
      <c r="E54" s="19">
        <f t="shared" si="12"/>
        <v>2.1567021905164743</v>
      </c>
      <c r="F54" s="19">
        <f t="shared" si="13"/>
        <v>52.993215734315278</v>
      </c>
      <c r="G54" s="19">
        <f t="shared" si="14"/>
        <v>305.86519930965625</v>
      </c>
      <c r="H54" s="19">
        <f t="shared" si="8"/>
        <v>1006.1484214249376</v>
      </c>
      <c r="L54" s="34"/>
    </row>
    <row r="55" spans="1:12" x14ac:dyDescent="0.3">
      <c r="A55" s="8">
        <v>2035</v>
      </c>
      <c r="B55" s="19">
        <f t="shared" si="9"/>
        <v>317.61368366756062</v>
      </c>
      <c r="C55" s="19">
        <f t="shared" si="10"/>
        <v>0.14603693319614763</v>
      </c>
      <c r="D55" s="19">
        <f t="shared" si="11"/>
        <v>123.01959518301236</v>
      </c>
      <c r="E55" s="19">
        <f t="shared" si="12"/>
        <v>1.3953920926897814</v>
      </c>
      <c r="F55" s="19">
        <f t="shared" si="13"/>
        <v>42.581842127115394</v>
      </c>
      <c r="G55" s="19">
        <f t="shared" si="14"/>
        <v>286.43213537213848</v>
      </c>
      <c r="H55" s="19">
        <f t="shared" si="8"/>
        <v>771.18868537571279</v>
      </c>
      <c r="L55" s="34"/>
    </row>
    <row r="56" spans="1:12" x14ac:dyDescent="0.3">
      <c r="A56" s="8">
        <v>2040</v>
      </c>
      <c r="B56" s="19">
        <f t="shared" si="9"/>
        <v>204.23885609111761</v>
      </c>
      <c r="C56" s="19">
        <f t="shared" si="10"/>
        <v>0</v>
      </c>
      <c r="D56" s="19">
        <f t="shared" si="11"/>
        <v>108.96181000631275</v>
      </c>
      <c r="E56" s="19">
        <f t="shared" si="12"/>
        <v>1.345425892634746</v>
      </c>
      <c r="F56" s="19">
        <f t="shared" si="13"/>
        <v>36.046716583381588</v>
      </c>
      <c r="G56" s="19">
        <f t="shared" si="14"/>
        <v>269.63050700370007</v>
      </c>
      <c r="H56" s="19">
        <f t="shared" si="8"/>
        <v>620.22331557714676</v>
      </c>
      <c r="L56" s="34"/>
    </row>
    <row r="57" spans="1:12" x14ac:dyDescent="0.3">
      <c r="A57" s="8">
        <v>2045</v>
      </c>
      <c r="B57" s="19">
        <f t="shared" si="9"/>
        <v>133.41469589480076</v>
      </c>
      <c r="C57" s="19">
        <f t="shared" si="10"/>
        <v>0</v>
      </c>
      <c r="D57" s="19">
        <f t="shared" si="11"/>
        <v>94.905227962691839</v>
      </c>
      <c r="E57" s="19">
        <f t="shared" si="12"/>
        <v>1.3395764089821902</v>
      </c>
      <c r="F57" s="19">
        <f t="shared" si="13"/>
        <v>33.018797175710461</v>
      </c>
      <c r="G57" s="19">
        <f t="shared" si="14"/>
        <v>244.3511571789206</v>
      </c>
      <c r="H57" s="19">
        <f t="shared" si="8"/>
        <v>507.02945462110586</v>
      </c>
      <c r="L57" s="34"/>
    </row>
    <row r="58" spans="1:12" x14ac:dyDescent="0.3">
      <c r="A58" s="17">
        <v>2050</v>
      </c>
      <c r="B58" s="19">
        <f t="shared" si="9"/>
        <v>76.233884739271147</v>
      </c>
      <c r="C58" s="19">
        <f t="shared" si="10"/>
        <v>2.3935661463175148E-4</v>
      </c>
      <c r="D58" s="19">
        <f t="shared" si="11"/>
        <v>78.810474129098154</v>
      </c>
      <c r="E58" s="19">
        <f t="shared" si="12"/>
        <v>1.3395764089821902</v>
      </c>
      <c r="F58" s="19">
        <f t="shared" si="13"/>
        <v>28.711997544096054</v>
      </c>
      <c r="G58" s="19">
        <f t="shared" si="14"/>
        <v>199.9005502494781</v>
      </c>
      <c r="H58" s="19">
        <f t="shared" si="8"/>
        <v>384.99672242754025</v>
      </c>
    </row>
    <row r="59" spans="1:12" x14ac:dyDescent="0.3">
      <c r="A59" s="8"/>
      <c r="L59" s="34"/>
    </row>
    <row r="60" spans="1:12" x14ac:dyDescent="0.3">
      <c r="A60" s="8"/>
      <c r="L60" s="34"/>
    </row>
    <row r="61" spans="1:12" x14ac:dyDescent="0.3">
      <c r="A61" s="11"/>
      <c r="L61" s="34"/>
    </row>
    <row r="62" spans="1:12" x14ac:dyDescent="0.3">
      <c r="A62" s="8"/>
      <c r="L62" s="34"/>
    </row>
    <row r="63" spans="1:12" x14ac:dyDescent="0.3">
      <c r="A63" s="8"/>
      <c r="L63" s="34"/>
    </row>
    <row r="64" spans="1:12" x14ac:dyDescent="0.3">
      <c r="A64" s="8"/>
      <c r="L64" s="34"/>
    </row>
    <row r="65" spans="1:12" x14ac:dyDescent="0.3">
      <c r="A65" s="8"/>
      <c r="L65" s="34"/>
    </row>
    <row r="66" spans="1:12" x14ac:dyDescent="0.3">
      <c r="A66" s="8"/>
      <c r="L66" s="34"/>
    </row>
    <row r="67" spans="1:12" x14ac:dyDescent="0.3">
      <c r="A67" s="8"/>
      <c r="L67" s="34"/>
    </row>
    <row r="68" spans="1:12" x14ac:dyDescent="0.3">
      <c r="A68" s="8"/>
      <c r="L68" s="34"/>
    </row>
    <row r="69" spans="1:12" x14ac:dyDescent="0.3">
      <c r="A69" s="8"/>
      <c r="L69" s="34"/>
    </row>
    <row r="70" spans="1:12" x14ac:dyDescent="0.3">
      <c r="A70" s="8"/>
      <c r="L70" s="34"/>
    </row>
    <row r="71" spans="1:12" x14ac:dyDescent="0.3">
      <c r="A71" s="11"/>
      <c r="L71" s="34"/>
    </row>
    <row r="72" spans="1:12" x14ac:dyDescent="0.3">
      <c r="A72" s="8"/>
      <c r="L72" s="34"/>
    </row>
    <row r="73" spans="1:12" x14ac:dyDescent="0.3">
      <c r="A73" s="8"/>
      <c r="L73" s="34"/>
    </row>
    <row r="74" spans="1:12" x14ac:dyDescent="0.3">
      <c r="A74" s="8"/>
      <c r="L74" s="34"/>
    </row>
    <row r="75" spans="1:12" x14ac:dyDescent="0.3">
      <c r="A75" s="8"/>
      <c r="L75" s="34"/>
    </row>
    <row r="76" spans="1:12" x14ac:dyDescent="0.3">
      <c r="A76" s="8"/>
      <c r="L76" s="34"/>
    </row>
    <row r="77" spans="1:12" x14ac:dyDescent="0.3">
      <c r="A77" s="8"/>
      <c r="L77" s="34"/>
    </row>
    <row r="78" spans="1:12" x14ac:dyDescent="0.3">
      <c r="A78" s="8"/>
      <c r="L78" s="34"/>
    </row>
    <row r="79" spans="1:12" x14ac:dyDescent="0.3">
      <c r="A79" s="8"/>
      <c r="L79" s="34"/>
    </row>
    <row r="80" spans="1:12" x14ac:dyDescent="0.3">
      <c r="A80" s="8"/>
      <c r="L80" s="34"/>
    </row>
    <row r="81" spans="1:12" x14ac:dyDescent="0.3">
      <c r="A81" s="8"/>
      <c r="L81" s="34"/>
    </row>
    <row r="82" spans="1:12" x14ac:dyDescent="0.3">
      <c r="A82" s="8"/>
      <c r="L82" s="34"/>
    </row>
    <row r="83" spans="1:12" x14ac:dyDescent="0.3">
      <c r="A83" s="8"/>
      <c r="L83" s="34"/>
    </row>
    <row r="84" spans="1:12" x14ac:dyDescent="0.3">
      <c r="A84" s="8"/>
      <c r="L84" s="34"/>
    </row>
    <row r="85" spans="1:12" x14ac:dyDescent="0.3">
      <c r="A85" s="8"/>
      <c r="L85" s="34"/>
    </row>
    <row r="86" spans="1:12" x14ac:dyDescent="0.3">
      <c r="A86" s="8"/>
      <c r="L86" s="34"/>
    </row>
    <row r="87" spans="1:12" x14ac:dyDescent="0.3">
      <c r="A87" s="8"/>
      <c r="L87" s="34"/>
    </row>
    <row r="88" spans="1:12" x14ac:dyDescent="0.3">
      <c r="A88" s="8"/>
      <c r="L88" s="34"/>
    </row>
    <row r="89" spans="1:12" x14ac:dyDescent="0.3">
      <c r="A89" s="8"/>
      <c r="L89" s="34"/>
    </row>
    <row r="90" spans="1:12" x14ac:dyDescent="0.3">
      <c r="A90" s="8"/>
      <c r="L90" s="34"/>
    </row>
    <row r="91" spans="1:12" x14ac:dyDescent="0.3">
      <c r="A91" s="8"/>
      <c r="L91" s="34"/>
    </row>
    <row r="92" spans="1:12" x14ac:dyDescent="0.3">
      <c r="A92" s="8"/>
      <c r="L92" s="34"/>
    </row>
    <row r="93" spans="1:12" x14ac:dyDescent="0.3">
      <c r="A93" s="8"/>
      <c r="L93" s="34"/>
    </row>
    <row r="94" spans="1:12" x14ac:dyDescent="0.3">
      <c r="A94" s="8"/>
      <c r="L94" s="34"/>
    </row>
    <row r="95" spans="1:12" x14ac:dyDescent="0.3">
      <c r="A95" s="8"/>
      <c r="L95" s="34"/>
    </row>
    <row r="96" spans="1:12" x14ac:dyDescent="0.3">
      <c r="A96" s="11"/>
      <c r="L96" s="34"/>
    </row>
    <row r="97" spans="1:12" x14ac:dyDescent="0.3">
      <c r="A97" s="8"/>
      <c r="L97" s="34"/>
    </row>
    <row r="98" spans="1:12" x14ac:dyDescent="0.3">
      <c r="A98" s="8"/>
      <c r="L98" s="34"/>
    </row>
    <row r="99" spans="1:12" x14ac:dyDescent="0.3">
      <c r="A99" s="8"/>
      <c r="L99" s="34"/>
    </row>
    <row r="100" spans="1:12" x14ac:dyDescent="0.3">
      <c r="A100" s="8"/>
      <c r="L100" s="34"/>
    </row>
    <row r="101" spans="1:12" x14ac:dyDescent="0.3">
      <c r="A101" s="8"/>
      <c r="L101" s="34"/>
    </row>
    <row r="102" spans="1:12" x14ac:dyDescent="0.3">
      <c r="A102" s="8"/>
      <c r="L102" s="34"/>
    </row>
    <row r="103" spans="1:12" x14ac:dyDescent="0.3">
      <c r="A103" s="8"/>
      <c r="L103" s="34"/>
    </row>
    <row r="104" spans="1:12" x14ac:dyDescent="0.3">
      <c r="A104" s="8"/>
      <c r="L104" s="34"/>
    </row>
    <row r="105" spans="1:12" x14ac:dyDescent="0.3">
      <c r="A105" s="8"/>
      <c r="L105" s="34"/>
    </row>
    <row r="106" spans="1:12" x14ac:dyDescent="0.3">
      <c r="A106" s="8"/>
      <c r="L106" s="34"/>
    </row>
    <row r="107" spans="1:12" x14ac:dyDescent="0.3">
      <c r="A107" s="11"/>
      <c r="L107" s="34"/>
    </row>
    <row r="108" spans="1:12" x14ac:dyDescent="0.3">
      <c r="A108" s="8"/>
      <c r="L108" s="34"/>
    </row>
    <row r="109" spans="1:12" x14ac:dyDescent="0.3">
      <c r="A109" s="8"/>
      <c r="L109" s="34"/>
    </row>
    <row r="110" spans="1:12" x14ac:dyDescent="0.3">
      <c r="A110" s="8"/>
      <c r="L110" s="34"/>
    </row>
    <row r="111" spans="1:12" x14ac:dyDescent="0.3">
      <c r="A111" s="8"/>
      <c r="L111" s="34"/>
    </row>
    <row r="112" spans="1:12" x14ac:dyDescent="0.3">
      <c r="A112" s="8"/>
      <c r="L112" s="34"/>
    </row>
    <row r="113" spans="1:12" x14ac:dyDescent="0.3">
      <c r="A113" s="8"/>
      <c r="L113" s="34"/>
    </row>
    <row r="114" spans="1:12" x14ac:dyDescent="0.3">
      <c r="A114" s="8"/>
      <c r="L114" s="34"/>
    </row>
    <row r="115" spans="1:12" x14ac:dyDescent="0.3">
      <c r="A115" s="8"/>
      <c r="L115" s="34"/>
    </row>
    <row r="116" spans="1:12" x14ac:dyDescent="0.3">
      <c r="A116" s="8"/>
      <c r="L116" s="34"/>
    </row>
    <row r="117" spans="1:12" x14ac:dyDescent="0.3">
      <c r="A117" s="8"/>
      <c r="L117" s="34"/>
    </row>
    <row r="118" spans="1:12" x14ac:dyDescent="0.3">
      <c r="A118" s="8"/>
      <c r="L118" s="34"/>
    </row>
    <row r="119" spans="1:12" x14ac:dyDescent="0.3">
      <c r="A119" s="8"/>
      <c r="L119" s="34"/>
    </row>
    <row r="120" spans="1:12" x14ac:dyDescent="0.3">
      <c r="A120" s="8"/>
      <c r="L120" s="34"/>
    </row>
    <row r="121" spans="1:12" x14ac:dyDescent="0.3">
      <c r="A121" s="8"/>
      <c r="L121" s="34"/>
    </row>
    <row r="122" spans="1:12" x14ac:dyDescent="0.3">
      <c r="A122" s="8"/>
      <c r="L122" s="34"/>
    </row>
    <row r="123" spans="1:12" x14ac:dyDescent="0.3">
      <c r="A123" s="8"/>
      <c r="L123" s="34"/>
    </row>
    <row r="124" spans="1:12" x14ac:dyDescent="0.3">
      <c r="A124" s="8"/>
      <c r="L124" s="34"/>
    </row>
    <row r="125" spans="1:12" x14ac:dyDescent="0.3">
      <c r="A125" s="8"/>
      <c r="L125" s="34"/>
    </row>
    <row r="126" spans="1:12" x14ac:dyDescent="0.3">
      <c r="A126" s="8"/>
      <c r="L126" s="34"/>
    </row>
    <row r="127" spans="1:12" x14ac:dyDescent="0.3">
      <c r="A127" s="8"/>
      <c r="L127" s="34"/>
    </row>
    <row r="128" spans="1:12" x14ac:dyDescent="0.3">
      <c r="A128" s="8"/>
      <c r="L128" s="34"/>
    </row>
    <row r="129" spans="1:12" x14ac:dyDescent="0.3">
      <c r="A129" s="8"/>
      <c r="L129" s="34"/>
    </row>
    <row r="130" spans="1:12" x14ac:dyDescent="0.3">
      <c r="A130" s="8"/>
      <c r="L130" s="34"/>
    </row>
    <row r="131" spans="1:12" x14ac:dyDescent="0.3">
      <c r="A131" s="8"/>
      <c r="L131" s="34"/>
    </row>
    <row r="132" spans="1:12" x14ac:dyDescent="0.3">
      <c r="A132" s="8"/>
      <c r="L132" s="34"/>
    </row>
    <row r="133" spans="1:12" x14ac:dyDescent="0.3">
      <c r="A133" s="8"/>
      <c r="L133" s="34"/>
    </row>
    <row r="134" spans="1:12" x14ac:dyDescent="0.3">
      <c r="A134" s="8"/>
      <c r="L134" s="34"/>
    </row>
    <row r="135" spans="1:12" x14ac:dyDescent="0.3">
      <c r="A135" s="8"/>
      <c r="L135" s="34"/>
    </row>
    <row r="136" spans="1:12" x14ac:dyDescent="0.3">
      <c r="A136" s="8"/>
      <c r="L136" s="34"/>
    </row>
    <row r="137" spans="1:12" x14ac:dyDescent="0.3">
      <c r="A137" s="8"/>
      <c r="L137" s="34"/>
    </row>
    <row r="138" spans="1:12" x14ac:dyDescent="0.3">
      <c r="A138" s="8"/>
      <c r="L138" s="34"/>
    </row>
    <row r="139" spans="1:12" x14ac:dyDescent="0.3">
      <c r="A139" s="8"/>
      <c r="L139" s="34"/>
    </row>
    <row r="140" spans="1:12" x14ac:dyDescent="0.3">
      <c r="A140" s="8"/>
      <c r="L140" s="34"/>
    </row>
    <row r="141" spans="1:12" x14ac:dyDescent="0.3">
      <c r="A141" s="8"/>
      <c r="L141" s="34"/>
    </row>
    <row r="142" spans="1:12" x14ac:dyDescent="0.3">
      <c r="A142" s="8"/>
      <c r="L142" s="34"/>
    </row>
    <row r="143" spans="1:12" x14ac:dyDescent="0.3">
      <c r="A143" s="8"/>
      <c r="L143" s="34"/>
    </row>
    <row r="144" spans="1:12" x14ac:dyDescent="0.3">
      <c r="A144" s="8"/>
      <c r="L144" s="34"/>
    </row>
    <row r="145" spans="1:12" x14ac:dyDescent="0.3">
      <c r="A145" s="8"/>
      <c r="L145" s="34"/>
    </row>
    <row r="146" spans="1:12" x14ac:dyDescent="0.3">
      <c r="A146" s="8"/>
      <c r="L146" s="34"/>
    </row>
    <row r="147" spans="1:12" x14ac:dyDescent="0.3">
      <c r="A147" s="8"/>
      <c r="L147" s="34"/>
    </row>
    <row r="148" spans="1:12" x14ac:dyDescent="0.3">
      <c r="A148" s="8"/>
      <c r="L148" s="34"/>
    </row>
    <row r="149" spans="1:12" x14ac:dyDescent="0.3">
      <c r="A149" s="8"/>
      <c r="L149" s="34"/>
    </row>
    <row r="150" spans="1:12" x14ac:dyDescent="0.3">
      <c r="A150" s="8"/>
      <c r="L150" s="34"/>
    </row>
    <row r="151" spans="1:12" x14ac:dyDescent="0.3">
      <c r="A151" s="8"/>
      <c r="L151" s="34"/>
    </row>
    <row r="152" spans="1:12" x14ac:dyDescent="0.3">
      <c r="A152" s="8"/>
      <c r="L152" s="34"/>
    </row>
    <row r="153" spans="1:12" x14ac:dyDescent="0.3">
      <c r="A153" s="8"/>
      <c r="L153" s="34"/>
    </row>
    <row r="154" spans="1:12" x14ac:dyDescent="0.3">
      <c r="A154" s="8"/>
      <c r="L154" s="34"/>
    </row>
    <row r="155" spans="1:12" x14ac:dyDescent="0.3">
      <c r="A155" s="8"/>
      <c r="L155" s="34"/>
    </row>
    <row r="156" spans="1:12" x14ac:dyDescent="0.3">
      <c r="A156" s="8"/>
      <c r="L156" s="34"/>
    </row>
    <row r="157" spans="1:12" x14ac:dyDescent="0.3">
      <c r="A157" s="8"/>
      <c r="L157" s="34"/>
    </row>
    <row r="158" spans="1:12" x14ac:dyDescent="0.3">
      <c r="A158" s="8"/>
      <c r="L158" s="34"/>
    </row>
    <row r="159" spans="1:12" x14ac:dyDescent="0.3">
      <c r="A159" s="8"/>
      <c r="L159" s="34"/>
    </row>
    <row r="160" spans="1:12" x14ac:dyDescent="0.3">
      <c r="A160" s="8"/>
      <c r="L160" s="34"/>
    </row>
    <row r="161" spans="1:12" x14ac:dyDescent="0.3">
      <c r="A161" s="8"/>
      <c r="L161" s="34"/>
    </row>
    <row r="162" spans="1:12" x14ac:dyDescent="0.3">
      <c r="A162" s="8"/>
      <c r="L162" s="34"/>
    </row>
    <row r="163" spans="1:12" x14ac:dyDescent="0.3">
      <c r="A163" s="8"/>
      <c r="L163" s="34"/>
    </row>
    <row r="164" spans="1:12" x14ac:dyDescent="0.3">
      <c r="A164" s="8"/>
      <c r="L164" s="34"/>
    </row>
    <row r="165" spans="1:12" x14ac:dyDescent="0.3">
      <c r="A165" s="8"/>
      <c r="L165" s="34"/>
    </row>
    <row r="166" spans="1:12" x14ac:dyDescent="0.3">
      <c r="A166" s="8"/>
      <c r="L166" s="34"/>
    </row>
    <row r="167" spans="1:12" x14ac:dyDescent="0.3">
      <c r="A167" s="8"/>
      <c r="L167" s="34"/>
    </row>
    <row r="168" spans="1:12" x14ac:dyDescent="0.3">
      <c r="A168" s="8"/>
      <c r="L168" s="34"/>
    </row>
    <row r="169" spans="1:12" x14ac:dyDescent="0.3">
      <c r="A169" s="8"/>
      <c r="L169" s="34"/>
    </row>
    <row r="170" spans="1:12" x14ac:dyDescent="0.3">
      <c r="A170" s="8"/>
      <c r="L170" s="34"/>
    </row>
    <row r="171" spans="1:12" x14ac:dyDescent="0.3">
      <c r="A171" s="8"/>
      <c r="L171" s="34"/>
    </row>
    <row r="172" spans="1:12" x14ac:dyDescent="0.3">
      <c r="A172" s="8"/>
      <c r="L172" s="34"/>
    </row>
    <row r="173" spans="1:12" x14ac:dyDescent="0.3">
      <c r="A173" s="8"/>
      <c r="L173" s="34"/>
    </row>
    <row r="174" spans="1:12" x14ac:dyDescent="0.3">
      <c r="A174" s="8"/>
      <c r="L174" s="34"/>
    </row>
    <row r="175" spans="1:12" x14ac:dyDescent="0.3">
      <c r="A175" s="8"/>
      <c r="L175" s="34"/>
    </row>
    <row r="176" spans="1:12" x14ac:dyDescent="0.3">
      <c r="A176" s="8"/>
      <c r="L176" s="34"/>
    </row>
    <row r="177" spans="1:12" x14ac:dyDescent="0.3">
      <c r="A177" s="8"/>
      <c r="L177" s="34"/>
    </row>
    <row r="178" spans="1:12" x14ac:dyDescent="0.3">
      <c r="A178" s="8"/>
      <c r="L178" s="34"/>
    </row>
    <row r="179" spans="1:12" x14ac:dyDescent="0.3">
      <c r="A179" s="8"/>
      <c r="L179" s="34"/>
    </row>
    <row r="180" spans="1:12" x14ac:dyDescent="0.3">
      <c r="A180" s="8"/>
      <c r="L180" s="34"/>
    </row>
    <row r="181" spans="1:12" x14ac:dyDescent="0.3">
      <c r="A181" s="8"/>
      <c r="L181" s="34"/>
    </row>
    <row r="182" spans="1:12" x14ac:dyDescent="0.3">
      <c r="A182" s="8"/>
      <c r="L182" s="34"/>
    </row>
    <row r="183" spans="1:12" x14ac:dyDescent="0.3">
      <c r="A183" s="8"/>
      <c r="L183" s="34"/>
    </row>
    <row r="184" spans="1:12" x14ac:dyDescent="0.3">
      <c r="A184" s="8"/>
      <c r="L184" s="34"/>
    </row>
    <row r="185" spans="1:12" x14ac:dyDescent="0.3">
      <c r="A185" s="8"/>
      <c r="L185" s="34"/>
    </row>
    <row r="186" spans="1:12" x14ac:dyDescent="0.3">
      <c r="A186" s="8"/>
      <c r="L186" s="34"/>
    </row>
    <row r="187" spans="1:12" x14ac:dyDescent="0.3">
      <c r="A187" s="8"/>
      <c r="L187" s="34"/>
    </row>
    <row r="188" spans="1:12" x14ac:dyDescent="0.3">
      <c r="A188" s="8"/>
      <c r="L188" s="34"/>
    </row>
    <row r="189" spans="1:12" x14ac:dyDescent="0.3">
      <c r="A189" s="8"/>
      <c r="L189" s="34"/>
    </row>
    <row r="190" spans="1:12" x14ac:dyDescent="0.3">
      <c r="A190" s="8"/>
      <c r="L190" s="34"/>
    </row>
    <row r="191" spans="1:12" x14ac:dyDescent="0.3">
      <c r="A191" s="8"/>
      <c r="L191" s="34"/>
    </row>
    <row r="192" spans="1:12" x14ac:dyDescent="0.3">
      <c r="A192" s="8"/>
      <c r="L192" s="34"/>
    </row>
    <row r="193" spans="1:12" x14ac:dyDescent="0.3">
      <c r="A193" s="8"/>
      <c r="L193" s="34"/>
    </row>
    <row r="194" spans="1:12" x14ac:dyDescent="0.3">
      <c r="A194" s="8"/>
      <c r="L194" s="34"/>
    </row>
    <row r="195" spans="1:12" x14ac:dyDescent="0.3">
      <c r="A195" s="8"/>
      <c r="L195" s="34"/>
    </row>
    <row r="196" spans="1:12" x14ac:dyDescent="0.3">
      <c r="A196" s="8"/>
      <c r="L196" s="34"/>
    </row>
    <row r="197" spans="1:12" x14ac:dyDescent="0.3">
      <c r="A197" s="8"/>
      <c r="L197" s="34"/>
    </row>
    <row r="198" spans="1:12" x14ac:dyDescent="0.3">
      <c r="A198" s="8"/>
      <c r="L198" s="34"/>
    </row>
    <row r="199" spans="1:12" x14ac:dyDescent="0.3">
      <c r="A199" s="8"/>
      <c r="L199" s="34"/>
    </row>
    <row r="200" spans="1:12" x14ac:dyDescent="0.3">
      <c r="A200" s="8"/>
      <c r="L200" s="34"/>
    </row>
    <row r="201" spans="1:12" x14ac:dyDescent="0.3">
      <c r="A201" s="8"/>
      <c r="L201" s="34"/>
    </row>
    <row r="202" spans="1:12" x14ac:dyDescent="0.3">
      <c r="A202" s="8"/>
      <c r="L202" s="34"/>
    </row>
    <row r="203" spans="1:12" x14ac:dyDescent="0.3">
      <c r="A203" s="8"/>
      <c r="L203" s="34"/>
    </row>
    <row r="204" spans="1:12" x14ac:dyDescent="0.3">
      <c r="A204" s="8"/>
      <c r="L204" s="34"/>
    </row>
    <row r="205" spans="1:12" x14ac:dyDescent="0.3">
      <c r="A205" s="8"/>
      <c r="L205" s="34"/>
    </row>
    <row r="206" spans="1:12" x14ac:dyDescent="0.3">
      <c r="A206" s="8"/>
      <c r="L206" s="34"/>
    </row>
    <row r="207" spans="1:12" x14ac:dyDescent="0.3">
      <c r="A207" s="8"/>
      <c r="L207" s="34"/>
    </row>
    <row r="208" spans="1:12" x14ac:dyDescent="0.3">
      <c r="A208" s="8"/>
      <c r="L208" s="34"/>
    </row>
    <row r="209" spans="1:12" x14ac:dyDescent="0.3">
      <c r="A209" s="8"/>
      <c r="L209" s="34"/>
    </row>
    <row r="210" spans="1:12" x14ac:dyDescent="0.3">
      <c r="A210" s="8"/>
      <c r="L210" s="34"/>
    </row>
    <row r="211" spans="1:12" x14ac:dyDescent="0.3">
      <c r="A211" s="8"/>
      <c r="L211" s="34"/>
    </row>
    <row r="212" spans="1:12" x14ac:dyDescent="0.3">
      <c r="A212" s="8"/>
      <c r="L212" s="34"/>
    </row>
    <row r="213" spans="1:12" x14ac:dyDescent="0.3">
      <c r="A213" s="8"/>
      <c r="L213" s="34"/>
    </row>
    <row r="214" spans="1:12" x14ac:dyDescent="0.3">
      <c r="A214" s="8"/>
      <c r="L214" s="34"/>
    </row>
    <row r="215" spans="1:12" x14ac:dyDescent="0.3">
      <c r="A215" s="8"/>
      <c r="L215" s="34"/>
    </row>
    <row r="216" spans="1:12" x14ac:dyDescent="0.3">
      <c r="A216" s="8"/>
      <c r="L216" s="34"/>
    </row>
    <row r="217" spans="1:12" x14ac:dyDescent="0.3">
      <c r="A217" s="8"/>
      <c r="L217" s="34"/>
    </row>
    <row r="218" spans="1:12" x14ac:dyDescent="0.3">
      <c r="A218" s="8"/>
      <c r="L218" s="34"/>
    </row>
    <row r="219" spans="1:12" x14ac:dyDescent="0.3">
      <c r="A219" s="8"/>
      <c r="L219" s="34"/>
    </row>
    <row r="220" spans="1:12" x14ac:dyDescent="0.3">
      <c r="A220" s="8"/>
      <c r="L220" s="34"/>
    </row>
    <row r="221" spans="1:12" x14ac:dyDescent="0.3">
      <c r="A221" s="8"/>
      <c r="L221" s="34"/>
    </row>
    <row r="222" spans="1:12" x14ac:dyDescent="0.3">
      <c r="A222" s="8"/>
      <c r="L222" s="34"/>
    </row>
    <row r="223" spans="1:12" x14ac:dyDescent="0.3">
      <c r="A223" s="8"/>
      <c r="L223" s="34"/>
    </row>
    <row r="224" spans="1:12" x14ac:dyDescent="0.3">
      <c r="A224" s="8"/>
      <c r="L224" s="34"/>
    </row>
    <row r="225" spans="1:12" x14ac:dyDescent="0.3">
      <c r="A225" s="8"/>
      <c r="L225" s="34"/>
    </row>
    <row r="226" spans="1:12" x14ac:dyDescent="0.3">
      <c r="A226" s="8"/>
      <c r="L226" s="34"/>
    </row>
    <row r="227" spans="1:12" x14ac:dyDescent="0.3">
      <c r="A227" s="8"/>
      <c r="L227" s="34"/>
    </row>
    <row r="228" spans="1:12" x14ac:dyDescent="0.3">
      <c r="A228" s="8"/>
      <c r="L228" s="34"/>
    </row>
    <row r="229" spans="1:12" x14ac:dyDescent="0.3">
      <c r="A229" s="8"/>
      <c r="L229" s="34"/>
    </row>
    <row r="230" spans="1:12" x14ac:dyDescent="0.3">
      <c r="A230" s="8"/>
      <c r="L230" s="34"/>
    </row>
    <row r="231" spans="1:12" x14ac:dyDescent="0.3">
      <c r="A231" s="8"/>
      <c r="L231" s="34"/>
    </row>
    <row r="232" spans="1:12" x14ac:dyDescent="0.3">
      <c r="A232" s="8"/>
      <c r="L232" s="34"/>
    </row>
    <row r="233" spans="1:12" x14ac:dyDescent="0.3">
      <c r="A233" s="8"/>
      <c r="L233" s="34"/>
    </row>
    <row r="234" spans="1:12" x14ac:dyDescent="0.3">
      <c r="A234" s="8"/>
      <c r="L234" s="34"/>
    </row>
    <row r="235" spans="1:12" x14ac:dyDescent="0.3">
      <c r="A235" s="8"/>
      <c r="L235" s="34"/>
    </row>
    <row r="236" spans="1:12" x14ac:dyDescent="0.3">
      <c r="A236" s="8"/>
      <c r="L236" s="34"/>
    </row>
    <row r="237" spans="1:12" x14ac:dyDescent="0.3">
      <c r="A237" s="8"/>
      <c r="L237" s="34"/>
    </row>
    <row r="238" spans="1:12" x14ac:dyDescent="0.3">
      <c r="A238" s="8"/>
      <c r="L238" s="34"/>
    </row>
    <row r="239" spans="1:12" x14ac:dyDescent="0.3">
      <c r="A239" s="8"/>
      <c r="L239" s="34"/>
    </row>
    <row r="240" spans="1:12" x14ac:dyDescent="0.3">
      <c r="A240" s="8"/>
      <c r="L240" s="34"/>
    </row>
    <row r="241" spans="1:12" x14ac:dyDescent="0.3">
      <c r="A241" s="8"/>
      <c r="L241" s="34"/>
    </row>
    <row r="242" spans="1:12" x14ac:dyDescent="0.3">
      <c r="A242" s="8"/>
      <c r="L242" s="34"/>
    </row>
    <row r="243" spans="1:12" x14ac:dyDescent="0.3">
      <c r="A243" s="8"/>
      <c r="L243" s="34"/>
    </row>
    <row r="244" spans="1:12" x14ac:dyDescent="0.3">
      <c r="A244" s="8"/>
      <c r="L244" s="34"/>
    </row>
    <row r="245" spans="1:12" x14ac:dyDescent="0.3">
      <c r="A245" s="8"/>
      <c r="L245" s="34"/>
    </row>
    <row r="246" spans="1:12" x14ac:dyDescent="0.3">
      <c r="A246" s="8"/>
      <c r="L246" s="34"/>
    </row>
    <row r="247" spans="1:12" x14ac:dyDescent="0.3">
      <c r="A247" s="8"/>
      <c r="L247" s="34"/>
    </row>
    <row r="248" spans="1:12" x14ac:dyDescent="0.3">
      <c r="A248" s="8"/>
      <c r="L248" s="34"/>
    </row>
    <row r="249" spans="1:12" x14ac:dyDescent="0.3">
      <c r="A249" s="8"/>
      <c r="L249" s="34"/>
    </row>
    <row r="250" spans="1:12" x14ac:dyDescent="0.3">
      <c r="A250" s="8"/>
      <c r="L250" s="34"/>
    </row>
    <row r="251" spans="1:12" x14ac:dyDescent="0.3">
      <c r="A251" s="8"/>
      <c r="L251" s="34"/>
    </row>
    <row r="252" spans="1:12" x14ac:dyDescent="0.3">
      <c r="A252" s="8"/>
      <c r="L252" s="34"/>
    </row>
    <row r="253" spans="1:12" x14ac:dyDescent="0.3">
      <c r="A253" s="8"/>
      <c r="L253" s="34"/>
    </row>
    <row r="254" spans="1:12" x14ac:dyDescent="0.3">
      <c r="A254" s="8"/>
      <c r="L254" s="34"/>
    </row>
    <row r="255" spans="1:12" x14ac:dyDescent="0.3">
      <c r="A255" s="8"/>
      <c r="L255" s="34"/>
    </row>
    <row r="256" spans="1:12" x14ac:dyDescent="0.3">
      <c r="A256" s="8"/>
      <c r="L256" s="34"/>
    </row>
    <row r="257" spans="1:12" x14ac:dyDescent="0.3">
      <c r="A257" s="8"/>
      <c r="L257" s="34"/>
    </row>
    <row r="258" spans="1:12" x14ac:dyDescent="0.3">
      <c r="A258" s="8"/>
      <c r="L258" s="34"/>
    </row>
    <row r="259" spans="1:12" x14ac:dyDescent="0.3">
      <c r="A259" s="8"/>
      <c r="L259" s="34"/>
    </row>
    <row r="260" spans="1:12" x14ac:dyDescent="0.3">
      <c r="A260" s="8"/>
      <c r="L260" s="34"/>
    </row>
    <row r="261" spans="1:12" x14ac:dyDescent="0.3">
      <c r="A261" s="8"/>
      <c r="L261" s="34"/>
    </row>
    <row r="262" spans="1:12" x14ac:dyDescent="0.3">
      <c r="A262" s="8"/>
      <c r="L262" s="34"/>
    </row>
    <row r="263" spans="1:12" x14ac:dyDescent="0.3">
      <c r="A263" s="8"/>
      <c r="L263" s="34"/>
    </row>
    <row r="264" spans="1:12" x14ac:dyDescent="0.3">
      <c r="A264" s="8"/>
      <c r="L264" s="34"/>
    </row>
    <row r="265" spans="1:12" x14ac:dyDescent="0.3">
      <c r="A265" s="8"/>
      <c r="L265" s="34"/>
    </row>
    <row r="266" spans="1:12" x14ac:dyDescent="0.3">
      <c r="A266" s="8"/>
      <c r="L266" s="34"/>
    </row>
    <row r="267" spans="1:12" x14ac:dyDescent="0.3">
      <c r="A267" s="8"/>
      <c r="L267" s="34"/>
    </row>
    <row r="268" spans="1:12" x14ac:dyDescent="0.3">
      <c r="A268" s="8"/>
      <c r="L268" s="34"/>
    </row>
    <row r="269" spans="1:12" x14ac:dyDescent="0.3">
      <c r="A269" s="8"/>
      <c r="L269" s="34"/>
    </row>
    <row r="270" spans="1:12" x14ac:dyDescent="0.3">
      <c r="A270" s="8"/>
      <c r="L270" s="34"/>
    </row>
    <row r="271" spans="1:12" x14ac:dyDescent="0.3">
      <c r="A271" s="8"/>
      <c r="L271" s="34"/>
    </row>
    <row r="272" spans="1:12" x14ac:dyDescent="0.3">
      <c r="A272" s="8"/>
      <c r="L272" s="34"/>
    </row>
    <row r="273" spans="1:12" x14ac:dyDescent="0.3">
      <c r="A273" s="8"/>
      <c r="L273" s="34"/>
    </row>
    <row r="274" spans="1:12" x14ac:dyDescent="0.3">
      <c r="A274" s="8"/>
      <c r="L274" s="34"/>
    </row>
    <row r="275" spans="1:12" x14ac:dyDescent="0.3">
      <c r="A275" s="8"/>
      <c r="L275" s="34"/>
    </row>
    <row r="276" spans="1:12" x14ac:dyDescent="0.3">
      <c r="A276" s="8"/>
      <c r="L276" s="34"/>
    </row>
    <row r="277" spans="1:12" x14ac:dyDescent="0.3">
      <c r="A277" s="8"/>
      <c r="L277" s="34"/>
    </row>
    <row r="278" spans="1:12" x14ac:dyDescent="0.3">
      <c r="A278" s="8"/>
      <c r="L278" s="34"/>
    </row>
    <row r="279" spans="1:12" x14ac:dyDescent="0.3">
      <c r="A279" s="8"/>
      <c r="L279" s="34"/>
    </row>
    <row r="280" spans="1:12" x14ac:dyDescent="0.3">
      <c r="A280" s="8"/>
      <c r="L280" s="34"/>
    </row>
    <row r="281" spans="1:12" x14ac:dyDescent="0.3">
      <c r="A281" s="8"/>
      <c r="L281" s="34"/>
    </row>
    <row r="282" spans="1:12" x14ac:dyDescent="0.3">
      <c r="A282" s="8"/>
      <c r="L282" s="34"/>
    </row>
    <row r="283" spans="1:12" x14ac:dyDescent="0.3">
      <c r="A283" s="8"/>
      <c r="L283" s="34"/>
    </row>
    <row r="284" spans="1:12" x14ac:dyDescent="0.3">
      <c r="A284" s="8"/>
      <c r="L284" s="34"/>
    </row>
    <row r="285" spans="1:12" x14ac:dyDescent="0.3">
      <c r="A285" s="8"/>
      <c r="L285" s="34"/>
    </row>
    <row r="286" spans="1:12" x14ac:dyDescent="0.3">
      <c r="A286" s="8"/>
      <c r="L286" s="34"/>
    </row>
    <row r="287" spans="1:12" x14ac:dyDescent="0.3">
      <c r="A287" s="8"/>
      <c r="L287" s="34"/>
    </row>
    <row r="288" spans="1:12" x14ac:dyDescent="0.3">
      <c r="A288" s="8"/>
      <c r="L288" s="34"/>
    </row>
    <row r="289" spans="1:12" x14ac:dyDescent="0.3">
      <c r="A289" s="8"/>
      <c r="L289" s="34"/>
    </row>
    <row r="290" spans="1:12" x14ac:dyDescent="0.3">
      <c r="A290" s="8"/>
      <c r="L290" s="34"/>
    </row>
    <row r="291" spans="1:12" x14ac:dyDescent="0.3">
      <c r="A291" s="8"/>
      <c r="L291" s="34"/>
    </row>
    <row r="292" spans="1:12" x14ac:dyDescent="0.3">
      <c r="A292" s="8"/>
      <c r="L292" s="34"/>
    </row>
    <row r="293" spans="1:12" x14ac:dyDescent="0.3">
      <c r="A293" s="8"/>
      <c r="L293" s="34"/>
    </row>
    <row r="294" spans="1:12" x14ac:dyDescent="0.3">
      <c r="A294" s="8"/>
      <c r="L294" s="34"/>
    </row>
    <row r="295" spans="1:12" x14ac:dyDescent="0.3">
      <c r="A295" s="8"/>
      <c r="L295" s="34"/>
    </row>
    <row r="296" spans="1:12" x14ac:dyDescent="0.3">
      <c r="A296" s="8"/>
      <c r="L296" s="34"/>
    </row>
    <row r="297" spans="1:12" x14ac:dyDescent="0.3">
      <c r="A297" s="8"/>
      <c r="L297" s="34"/>
    </row>
    <row r="298" spans="1:12" x14ac:dyDescent="0.3">
      <c r="A298" s="8"/>
      <c r="L298" s="34"/>
    </row>
    <row r="299" spans="1:12" x14ac:dyDescent="0.3">
      <c r="A299" s="8"/>
      <c r="L299" s="34"/>
    </row>
    <row r="300" spans="1:12" x14ac:dyDescent="0.3">
      <c r="A300" s="8"/>
      <c r="L300" s="34"/>
    </row>
    <row r="301" spans="1:12" x14ac:dyDescent="0.3">
      <c r="A301" s="8"/>
      <c r="L301" s="34"/>
    </row>
    <row r="302" spans="1:12" x14ac:dyDescent="0.3">
      <c r="A302" s="8"/>
      <c r="L302" s="34"/>
    </row>
    <row r="303" spans="1:12" x14ac:dyDescent="0.3">
      <c r="A303" s="8"/>
      <c r="L303" s="34"/>
    </row>
    <row r="304" spans="1:12" x14ac:dyDescent="0.3">
      <c r="A304" s="8"/>
      <c r="L304" s="34"/>
    </row>
    <row r="305" spans="1:12" x14ac:dyDescent="0.3">
      <c r="A305" s="8"/>
      <c r="L305" s="34"/>
    </row>
    <row r="306" spans="1:12" x14ac:dyDescent="0.3">
      <c r="A306" s="8"/>
      <c r="L306" s="34"/>
    </row>
    <row r="307" spans="1:12" x14ac:dyDescent="0.3">
      <c r="A307" s="8"/>
      <c r="L307" s="34"/>
    </row>
    <row r="308" spans="1:12" x14ac:dyDescent="0.3">
      <c r="A308" s="8"/>
      <c r="L308" s="34"/>
    </row>
    <row r="309" spans="1:12" x14ac:dyDescent="0.3">
      <c r="A309" s="8"/>
      <c r="L309" s="34"/>
    </row>
    <row r="310" spans="1:12" x14ac:dyDescent="0.3">
      <c r="A310" s="8"/>
      <c r="L310" s="34"/>
    </row>
    <row r="311" spans="1:12" x14ac:dyDescent="0.3">
      <c r="A311" s="8"/>
      <c r="L311" s="34"/>
    </row>
    <row r="312" spans="1:12" x14ac:dyDescent="0.3">
      <c r="A312" s="8"/>
      <c r="L312" s="34"/>
    </row>
    <row r="313" spans="1:12" x14ac:dyDescent="0.3">
      <c r="A313" s="8"/>
      <c r="L313" s="34"/>
    </row>
    <row r="314" spans="1:12" x14ac:dyDescent="0.3">
      <c r="A314" s="8"/>
      <c r="L314" s="34"/>
    </row>
    <row r="315" spans="1:12" x14ac:dyDescent="0.3">
      <c r="A315" s="8"/>
      <c r="L315" s="34"/>
    </row>
    <row r="316" spans="1:12" x14ac:dyDescent="0.3">
      <c r="A316" s="8"/>
      <c r="L316" s="34"/>
    </row>
    <row r="317" spans="1:12" x14ac:dyDescent="0.3">
      <c r="A317" s="8"/>
      <c r="L317" s="34"/>
    </row>
    <row r="318" spans="1:12" x14ac:dyDescent="0.3">
      <c r="A318" s="8"/>
      <c r="L318" s="34"/>
    </row>
    <row r="319" spans="1:12" x14ac:dyDescent="0.3">
      <c r="A319" s="8"/>
      <c r="L319" s="34"/>
    </row>
    <row r="320" spans="1:12" x14ac:dyDescent="0.3">
      <c r="A320" s="8"/>
      <c r="L320" s="34"/>
    </row>
    <row r="321" spans="1:12" x14ac:dyDescent="0.3">
      <c r="A321" s="8"/>
      <c r="L321" s="34"/>
    </row>
    <row r="322" spans="1:12" x14ac:dyDescent="0.3">
      <c r="A322" s="8"/>
      <c r="L322" s="34"/>
    </row>
    <row r="323" spans="1:12" x14ac:dyDescent="0.3">
      <c r="A323" s="8"/>
      <c r="L323" s="34"/>
    </row>
    <row r="324" spans="1:12" x14ac:dyDescent="0.3">
      <c r="A324" s="8"/>
      <c r="L324" s="34"/>
    </row>
    <row r="325" spans="1:12" x14ac:dyDescent="0.3">
      <c r="A325" s="8"/>
      <c r="L325" s="34"/>
    </row>
    <row r="326" spans="1:12" x14ac:dyDescent="0.3">
      <c r="A326" s="8"/>
      <c r="L326" s="34"/>
    </row>
    <row r="327" spans="1:12" x14ac:dyDescent="0.3">
      <c r="A327" s="8"/>
      <c r="L327" s="34"/>
    </row>
    <row r="328" spans="1:12" x14ac:dyDescent="0.3">
      <c r="A328" s="8"/>
      <c r="L328" s="34"/>
    </row>
    <row r="329" spans="1:12" x14ac:dyDescent="0.3">
      <c r="A329" s="8"/>
      <c r="L329" s="34"/>
    </row>
    <row r="330" spans="1:12" x14ac:dyDescent="0.3">
      <c r="A330" s="8"/>
      <c r="L330" s="34"/>
    </row>
    <row r="331" spans="1:12" x14ac:dyDescent="0.3">
      <c r="A331" s="8"/>
      <c r="L331" s="34"/>
    </row>
    <row r="332" spans="1:12" x14ac:dyDescent="0.3">
      <c r="A332" s="8"/>
      <c r="L332" s="34"/>
    </row>
    <row r="333" spans="1:12" x14ac:dyDescent="0.3">
      <c r="A333" s="8"/>
      <c r="L333" s="34"/>
    </row>
    <row r="334" spans="1:12" x14ac:dyDescent="0.3">
      <c r="A334" s="8"/>
      <c r="L334" s="34"/>
    </row>
    <row r="335" spans="1:12" x14ac:dyDescent="0.3">
      <c r="A335" s="8"/>
      <c r="L335" s="34"/>
    </row>
    <row r="336" spans="1:12" x14ac:dyDescent="0.3">
      <c r="A336" s="8"/>
      <c r="L336" s="34"/>
    </row>
    <row r="337" spans="1:13" x14ac:dyDescent="0.3">
      <c r="A337" s="8"/>
      <c r="L337" s="34"/>
    </row>
    <row r="338" spans="1:13" x14ac:dyDescent="0.3">
      <c r="A338" s="8"/>
      <c r="L338" s="34"/>
    </row>
    <row r="339" spans="1:13" x14ac:dyDescent="0.3">
      <c r="A339" s="8"/>
      <c r="L339" s="34"/>
    </row>
    <row r="340" spans="1:13" x14ac:dyDescent="0.3">
      <c r="A340" s="8"/>
      <c r="L340" s="34"/>
    </row>
    <row r="341" spans="1:13" x14ac:dyDescent="0.3">
      <c r="A341" s="8"/>
      <c r="L341" s="34"/>
    </row>
    <row r="342" spans="1:13" x14ac:dyDescent="0.3">
      <c r="A342" s="8"/>
      <c r="L342" s="34"/>
    </row>
    <row r="343" spans="1:13" x14ac:dyDescent="0.3">
      <c r="A343" s="8"/>
      <c r="L343" s="34"/>
    </row>
    <row r="344" spans="1:13" x14ac:dyDescent="0.3">
      <c r="A344" s="8"/>
      <c r="L344" s="34"/>
    </row>
    <row r="345" spans="1:13" x14ac:dyDescent="0.3">
      <c r="A345" s="8"/>
      <c r="L345" s="34"/>
    </row>
    <row r="346" spans="1:13" x14ac:dyDescent="0.3">
      <c r="A346" s="8"/>
      <c r="L346" s="34"/>
    </row>
    <row r="347" spans="1:13" x14ac:dyDescent="0.3">
      <c r="A347" s="8"/>
      <c r="L347" s="34"/>
    </row>
    <row r="348" spans="1:13" x14ac:dyDescent="0.3">
      <c r="A348" s="8"/>
      <c r="L348" s="35"/>
      <c r="M348" s="36"/>
    </row>
    <row r="349" spans="1:13" x14ac:dyDescent="0.3">
      <c r="A349" s="8"/>
    </row>
    <row r="350" spans="1:13" x14ac:dyDescent="0.3">
      <c r="A350" s="8"/>
    </row>
    <row r="351" spans="1:13" x14ac:dyDescent="0.3">
      <c r="A351" s="8"/>
    </row>
    <row r="352" spans="1:13" x14ac:dyDescent="0.3">
      <c r="A352" s="8"/>
    </row>
    <row r="353" spans="1:1" x14ac:dyDescent="0.3">
      <c r="A353" s="9"/>
    </row>
  </sheetData>
  <phoneticPr fontId="3" type="noConversion"/>
  <pageMargins left="0.7" right="0.7" top="0.75" bottom="0.75" header="0.3" footer="0.3"/>
  <legacy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3C235-7878-41CE-9336-6CAE42345E84}">
  <sheetPr>
    <tabColor rgb="FF92D050"/>
  </sheetPr>
  <dimension ref="A2:AE353"/>
  <sheetViews>
    <sheetView topLeftCell="A31" workbookViewId="0">
      <selection activeCell="D52" sqref="D52:D58"/>
    </sheetView>
  </sheetViews>
  <sheetFormatPr defaultRowHeight="13.5" x14ac:dyDescent="0.3"/>
  <cols>
    <col min="1" max="1" width="21.46484375" customWidth="1"/>
    <col min="2" max="2" width="11.86328125" customWidth="1"/>
    <col min="3" max="3" width="9.73046875" customWidth="1"/>
    <col min="4" max="6" width="11.59765625" customWidth="1"/>
    <col min="7" max="7" width="12.73046875" customWidth="1"/>
    <col min="12" max="12" width="11.59765625" customWidth="1"/>
    <col min="16" max="16" width="11.59765625" customWidth="1"/>
    <col min="19" max="19" width="11.73046875" customWidth="1"/>
    <col min="20" max="20" width="12.265625" customWidth="1"/>
    <col min="21" max="21" width="13.1328125" customWidth="1"/>
  </cols>
  <sheetData>
    <row r="2" spans="1:22" x14ac:dyDescent="0.3">
      <c r="A2" s="8" t="s">
        <v>847</v>
      </c>
      <c r="S2" t="s">
        <v>838</v>
      </c>
    </row>
    <row r="3" spans="1:22" x14ac:dyDescent="0.3">
      <c r="A3" s="8"/>
      <c r="B3" t="s">
        <v>880</v>
      </c>
      <c r="C3" t="s">
        <v>919</v>
      </c>
      <c r="D3" t="s">
        <v>920</v>
      </c>
      <c r="E3" t="s">
        <v>1131</v>
      </c>
      <c r="F3" t="s">
        <v>1132</v>
      </c>
      <c r="G3" t="s">
        <v>921</v>
      </c>
      <c r="H3" t="s">
        <v>836</v>
      </c>
      <c r="I3" t="s">
        <v>849</v>
      </c>
      <c r="J3" t="s">
        <v>848</v>
      </c>
      <c r="S3" t="s">
        <v>835</v>
      </c>
      <c r="T3" t="s">
        <v>798</v>
      </c>
      <c r="U3" t="s">
        <v>833</v>
      </c>
      <c r="V3" t="s">
        <v>839</v>
      </c>
    </row>
    <row r="4" spans="1:22" hidden="1" x14ac:dyDescent="0.3">
      <c r="A4" s="8">
        <v>2017</v>
      </c>
      <c r="B4" s="57">
        <f>PV销量预计!$E$41/100</f>
        <v>169.74770000000001</v>
      </c>
      <c r="C4" s="57" t="e">
        <f>#REF!/100</f>
        <v>#REF!</v>
      </c>
      <c r="D4" s="57"/>
      <c r="E4" s="57"/>
      <c r="F4" s="57"/>
      <c r="G4" s="57">
        <v>9.8000000000000007</v>
      </c>
      <c r="H4" s="58" t="e">
        <f>SUM(B4:G4)</f>
        <v>#REF!</v>
      </c>
      <c r="I4" s="58" t="e">
        <f>SUM(B4:D4)</f>
        <v>#REF!</v>
      </c>
      <c r="J4" s="14">
        <f>D4/(B4+D4)</f>
        <v>0</v>
      </c>
      <c r="K4" s="14"/>
      <c r="S4" s="53">
        <v>0.04</v>
      </c>
      <c r="T4" s="53">
        <v>0.06</v>
      </c>
      <c r="U4" s="53">
        <v>0.125</v>
      </c>
      <c r="V4" s="52" t="e">
        <f>((H4+O5)-H5)/H4</f>
        <v>#REF!</v>
      </c>
    </row>
    <row r="5" spans="1:22" hidden="1" x14ac:dyDescent="0.3">
      <c r="A5" s="8">
        <v>2018</v>
      </c>
      <c r="B5" s="57">
        <f>PV销量预计!$E$42/100</f>
        <v>189.05419999999998</v>
      </c>
      <c r="C5" s="57" t="e">
        <f>#REF!/100</f>
        <v>#REF!</v>
      </c>
      <c r="D5" s="57"/>
      <c r="E5" s="57"/>
      <c r="F5" s="57"/>
      <c r="G5" s="57">
        <f>G4*(1-U$4)+N5</f>
        <v>8.5750000000000011</v>
      </c>
      <c r="H5">
        <v>231</v>
      </c>
      <c r="I5" s="58" t="e">
        <f t="shared" ref="I5:I6" si="0">SUM(B5:D5)</f>
        <v>#REF!</v>
      </c>
      <c r="J5" s="14">
        <f t="shared" ref="J5:J6" si="1">D5/(B5+D5)</f>
        <v>0</v>
      </c>
      <c r="K5" s="14"/>
      <c r="L5" s="55"/>
      <c r="M5" s="51"/>
      <c r="N5" s="19"/>
      <c r="O5" s="19"/>
    </row>
    <row r="6" spans="1:22" hidden="1" x14ac:dyDescent="0.3">
      <c r="A6" s="8">
        <v>2019</v>
      </c>
      <c r="B6" s="57">
        <f>PV销量预计!$E$43/100</f>
        <v>224.90771980651999</v>
      </c>
      <c r="C6" s="57" t="e">
        <f>#REF!/100</f>
        <v>#REF!</v>
      </c>
      <c r="D6" s="57"/>
      <c r="E6" s="57"/>
      <c r="F6" s="57"/>
      <c r="G6" s="57">
        <f>G5*(1-U$4)+N6</f>
        <v>7.5031250000000007</v>
      </c>
      <c r="H6" s="19" t="e">
        <f>SUM(B6:G6)</f>
        <v>#REF!</v>
      </c>
      <c r="I6" s="58" t="e">
        <f t="shared" si="0"/>
        <v>#REF!</v>
      </c>
      <c r="J6" s="14">
        <f t="shared" si="1"/>
        <v>0</v>
      </c>
      <c r="K6" s="14"/>
      <c r="L6" s="55"/>
      <c r="M6" s="51"/>
      <c r="N6" s="51"/>
      <c r="O6" s="19"/>
      <c r="S6" t="s">
        <v>840</v>
      </c>
      <c r="U6" t="s">
        <v>841</v>
      </c>
      <c r="V6" s="9">
        <v>0.66559999999999997</v>
      </c>
    </row>
    <row r="7" spans="1:22" x14ac:dyDescent="0.3">
      <c r="A7" s="8">
        <v>2020</v>
      </c>
      <c r="B7" s="89">
        <f>PVKT_H!B7</f>
        <v>243.47643229281414</v>
      </c>
      <c r="C7" s="89">
        <f>PVKT_H!C7</f>
        <v>1.3888999999999998</v>
      </c>
      <c r="D7" s="89">
        <f>预测总结L!D24/1000000</f>
        <v>17.51819311231656</v>
      </c>
      <c r="E7" s="89">
        <f>预测总结L!D22/1000000</f>
        <v>0.78664900000000004</v>
      </c>
      <c r="F7" s="89">
        <f>预测总结L!D23/1000000</f>
        <v>1.565674</v>
      </c>
      <c r="G7" s="89">
        <f>(预测总结L!$D$25+预测总结L!$D$26)/1000000</f>
        <v>7.7388265952129629</v>
      </c>
      <c r="H7" s="19">
        <f>SUM(B7:G7)</f>
        <v>272.47467500034367</v>
      </c>
      <c r="I7" s="19">
        <f>B7+C7+D7</f>
        <v>262.38352540513068</v>
      </c>
      <c r="J7" s="14">
        <f>D7/(B7+D7+C7)</f>
        <v>6.6765598508015195E-2</v>
      </c>
      <c r="K7" s="14"/>
      <c r="L7" s="108"/>
      <c r="M7" s="108"/>
      <c r="N7" s="108"/>
      <c r="O7" s="89"/>
      <c r="U7" t="s">
        <v>842</v>
      </c>
      <c r="V7" s="9">
        <v>1.895</v>
      </c>
    </row>
    <row r="8" spans="1:22" x14ac:dyDescent="0.3">
      <c r="A8" s="8">
        <v>2025</v>
      </c>
      <c r="B8" s="89">
        <f>PVKT_H!B8</f>
        <v>325.20737334816681</v>
      </c>
      <c r="C8" s="89">
        <f>PVKT_H!C8</f>
        <v>1.3888999999999998</v>
      </c>
      <c r="D8" s="89">
        <f>预测总结L!E24/1000000</f>
        <v>21.001820662082459</v>
      </c>
      <c r="E8" s="89">
        <f>预测总结L!E22/1000000</f>
        <v>0.78664900000000004</v>
      </c>
      <c r="F8" s="89">
        <f>预测总结L!E23/1000000</f>
        <v>1.565674</v>
      </c>
      <c r="G8" s="89">
        <f>(预测总结L!$E$25+预测总结L!$E$26)/1000000</f>
        <v>8.1375777117904793</v>
      </c>
      <c r="H8" s="19">
        <f t="shared" ref="H8:H13" si="2">SUM(B8:G8)</f>
        <v>358.08799472203975</v>
      </c>
      <c r="I8" s="19">
        <f t="shared" ref="I8:I13" si="3">B8+C8+D8</f>
        <v>347.59809401024927</v>
      </c>
      <c r="J8" s="14">
        <f t="shared" ref="J8:J13" si="4">D8/(B8+D8+C8)</f>
        <v>6.0419838382264543E-2</v>
      </c>
      <c r="L8" s="34"/>
      <c r="U8" t="s">
        <v>843</v>
      </c>
      <c r="V8" s="9">
        <v>0.17699999999999999</v>
      </c>
    </row>
    <row r="9" spans="1:22" x14ac:dyDescent="0.3">
      <c r="A9" s="8">
        <v>2030</v>
      </c>
      <c r="B9" s="89">
        <f>PVKT_H!B9</f>
        <v>378.2727361658242</v>
      </c>
      <c r="C9" s="89">
        <f>PVKT_H!C9</f>
        <v>1.3888999999999998</v>
      </c>
      <c r="D9" s="89">
        <f>预测总结L!F24/1000000</f>
        <v>24.340012726726741</v>
      </c>
      <c r="E9" s="89">
        <f>预测总结L!F22/1000000</f>
        <v>0.78664900000000004</v>
      </c>
      <c r="F9" s="89">
        <f>预测总结L!F23/1000000</f>
        <v>1.565674</v>
      </c>
      <c r="G9" s="89">
        <f>(预测总结L!$F$25+预测总结L!$F$26)/1000000</f>
        <v>8.4971475893931849</v>
      </c>
      <c r="H9" s="19">
        <f t="shared" si="2"/>
        <v>414.85111948194412</v>
      </c>
      <c r="I9" s="19">
        <f t="shared" si="3"/>
        <v>404.00164889255092</v>
      </c>
      <c r="J9" s="14">
        <f t="shared" si="4"/>
        <v>6.0247310359865039E-2</v>
      </c>
      <c r="L9" s="34"/>
      <c r="U9" t="s">
        <v>844</v>
      </c>
      <c r="V9" s="9">
        <v>1.1479999999999999</v>
      </c>
    </row>
    <row r="10" spans="1:22" x14ac:dyDescent="0.3">
      <c r="A10" s="8">
        <v>2035</v>
      </c>
      <c r="B10" s="89">
        <f>PVKT_H!B10</f>
        <v>406.03235084255806</v>
      </c>
      <c r="C10" s="89">
        <f>PVKT_H!C10</f>
        <v>1.3888999999999998</v>
      </c>
      <c r="D10" s="89">
        <f>预测总结L!G24/1000000</f>
        <v>27.394680164443294</v>
      </c>
      <c r="E10" s="89">
        <f>预测总结L!G22/1000000</f>
        <v>0.78664900000000004</v>
      </c>
      <c r="F10" s="89">
        <f>预测总结L!G23/1000000</f>
        <v>1.565674</v>
      </c>
      <c r="G10" s="89">
        <f>(预测总结L!$G$25+预测总结L!$G$26)/1000000</f>
        <v>8.8113178866813318</v>
      </c>
      <c r="H10" s="19">
        <f t="shared" si="2"/>
        <v>445.97957189368265</v>
      </c>
      <c r="I10" s="19">
        <f t="shared" si="3"/>
        <v>434.81593100700132</v>
      </c>
      <c r="J10" s="14">
        <f t="shared" si="4"/>
        <v>6.3002935750305314E-2</v>
      </c>
      <c r="L10" s="34"/>
      <c r="U10" t="s">
        <v>845</v>
      </c>
      <c r="V10">
        <f>4.4-SUM(V6:V9)</f>
        <v>0.51440000000000019</v>
      </c>
    </row>
    <row r="11" spans="1:22" x14ac:dyDescent="0.3">
      <c r="A11" s="8">
        <v>2040</v>
      </c>
      <c r="B11" s="89">
        <f>PVKT_H!B11</f>
        <v>418.6411834546218</v>
      </c>
      <c r="C11" s="89">
        <f>PVKT_H!C11</f>
        <v>1.3888999999999998</v>
      </c>
      <c r="D11" s="89">
        <f>预测总结L!H24/1000000</f>
        <v>30.4637988747075</v>
      </c>
      <c r="E11" s="89">
        <f>预测总结L!H22/1000000</f>
        <v>0.78664900000000004</v>
      </c>
      <c r="F11" s="89">
        <f>预测总结L!H23/1000000</f>
        <v>1.565674</v>
      </c>
      <c r="G11" s="89">
        <f>(预测总结L!$H$25+预测总结L!$H$26)/1000000</f>
        <v>9.1138288108061598</v>
      </c>
      <c r="H11" s="19">
        <f t="shared" si="2"/>
        <v>461.96003414013546</v>
      </c>
      <c r="I11" s="19">
        <f t="shared" si="3"/>
        <v>450.49388232932927</v>
      </c>
      <c r="J11" s="14">
        <f t="shared" si="4"/>
        <v>6.7623113364361359E-2</v>
      </c>
      <c r="L11" s="34"/>
      <c r="U11" t="s">
        <v>846</v>
      </c>
      <c r="V11" s="9">
        <f>SUM(V6:V10)</f>
        <v>4.4000000000000004</v>
      </c>
    </row>
    <row r="12" spans="1:22" x14ac:dyDescent="0.3">
      <c r="A12" s="8">
        <v>2045</v>
      </c>
      <c r="B12" s="89">
        <f>PVKT_H!B12</f>
        <v>419.18599656193766</v>
      </c>
      <c r="C12" s="89">
        <f>PVKT_H!C12</f>
        <v>1.3888999999999998</v>
      </c>
      <c r="D12" s="89">
        <f>预测总结L!I24/1000000</f>
        <v>33.151839058533504</v>
      </c>
      <c r="E12" s="89">
        <f>预测总结L!I22/1000000</f>
        <v>0.78664900000000004</v>
      </c>
      <c r="F12" s="89">
        <f>预测总结L!I23/1000000</f>
        <v>1.565674</v>
      </c>
      <c r="G12" s="89">
        <f>(预测总结L!$I$25+预测总结L!$I$26)/1000000</f>
        <v>9.3725915012250471</v>
      </c>
      <c r="H12" s="19">
        <f t="shared" si="2"/>
        <v>465.45165012169616</v>
      </c>
      <c r="I12" s="19">
        <f t="shared" si="3"/>
        <v>453.72673562047112</v>
      </c>
      <c r="J12" s="14">
        <f t="shared" si="4"/>
        <v>7.3065650436486579E-2</v>
      </c>
      <c r="L12" s="34"/>
      <c r="M12">
        <v>1.3</v>
      </c>
    </row>
    <row r="13" spans="1:22" x14ac:dyDescent="0.3">
      <c r="A13" s="8">
        <v>2050</v>
      </c>
      <c r="B13" s="89">
        <f>PVKT_H!B13</f>
        <v>412.52259589258369</v>
      </c>
      <c r="C13" s="89">
        <f>PVKT_H!C13</f>
        <v>1.3888999999999998</v>
      </c>
      <c r="D13" s="89">
        <f>预测总结L!J24/1000000</f>
        <v>35.83719652592108</v>
      </c>
      <c r="E13" s="89">
        <f>预测总结L!J22/1000000</f>
        <v>0.78664900000000004</v>
      </c>
      <c r="F13" s="89">
        <f>预测总结L!J23/1000000</f>
        <v>1.565674</v>
      </c>
      <c r="G13" s="89">
        <f>(预测总结L!$J$25+预测总结L!$J$26)/1000000</f>
        <v>9.6230819924335265</v>
      </c>
      <c r="H13" s="19">
        <f t="shared" si="2"/>
        <v>461.72409741093827</v>
      </c>
      <c r="I13" s="19">
        <f t="shared" si="3"/>
        <v>449.74869241850473</v>
      </c>
      <c r="J13" s="14">
        <f t="shared" si="4"/>
        <v>7.9682714213593506E-2</v>
      </c>
      <c r="L13" s="34"/>
    </row>
    <row r="14" spans="1:22" x14ac:dyDescent="0.3">
      <c r="A14" s="8"/>
      <c r="J14" s="14"/>
      <c r="L14" s="34"/>
    </row>
    <row r="15" spans="1:22" x14ac:dyDescent="0.3">
      <c r="A15" s="8" t="s">
        <v>851</v>
      </c>
      <c r="B15" t="s">
        <v>835</v>
      </c>
      <c r="C15" t="s">
        <v>919</v>
      </c>
      <c r="D15" t="s">
        <v>798</v>
      </c>
      <c r="E15" t="s">
        <v>948</v>
      </c>
      <c r="F15" t="s">
        <v>949</v>
      </c>
      <c r="G15" t="s">
        <v>922</v>
      </c>
      <c r="I15" t="s">
        <v>835</v>
      </c>
      <c r="J15" t="s">
        <v>925</v>
      </c>
      <c r="K15" s="14" t="s">
        <v>798</v>
      </c>
      <c r="L15" s="14" t="s">
        <v>948</v>
      </c>
      <c r="M15" s="14" t="s">
        <v>949</v>
      </c>
      <c r="N15" t="s">
        <v>827</v>
      </c>
      <c r="O15" s="50" t="s">
        <v>872</v>
      </c>
      <c r="R15" s="19"/>
    </row>
    <row r="16" spans="1:22" x14ac:dyDescent="0.3">
      <c r="A16" s="8">
        <v>2020</v>
      </c>
      <c r="B16" s="86">
        <f>BAU!B16*(1-I16)</f>
        <v>11880</v>
      </c>
      <c r="C16" s="86">
        <f>BAU!C16*(1-J16)</f>
        <v>96442</v>
      </c>
      <c r="D16" s="85">
        <f>BAU!D16*(1-K16)</f>
        <v>32746</v>
      </c>
      <c r="E16" s="116">
        <f>BAU!E16*(1-L16)</f>
        <v>44479</v>
      </c>
      <c r="F16" s="85">
        <f>BAU!F16*(1-M16)</f>
        <v>114800</v>
      </c>
      <c r="G16" s="109">
        <f>BAU!G16*(1-N16)</f>
        <v>65000</v>
      </c>
      <c r="I16" s="86"/>
      <c r="J16" s="86"/>
      <c r="K16" s="87"/>
      <c r="L16" s="87"/>
      <c r="M16" s="87"/>
      <c r="N16" s="86"/>
      <c r="R16" s="19"/>
    </row>
    <row r="17" spans="1:31" x14ac:dyDescent="0.3">
      <c r="A17" s="8">
        <v>2025</v>
      </c>
      <c r="B17">
        <f>BAU!B17*(1-I17)</f>
        <v>10692</v>
      </c>
      <c r="C17">
        <f>BAU!C17*(1-J17)</f>
        <v>86797.8</v>
      </c>
      <c r="D17">
        <f>BAU!D17*(1-K17)</f>
        <v>32746</v>
      </c>
      <c r="E17">
        <f>BAU!E17*(1-L17)</f>
        <v>44479</v>
      </c>
      <c r="F17">
        <f>BAU!F17*(1-M17)</f>
        <v>103320</v>
      </c>
      <c r="G17">
        <f>BAU!G17*(1-N17)</f>
        <v>65755.502999999997</v>
      </c>
      <c r="I17" s="88">
        <f>'VKT+FE_H'!I17</f>
        <v>0.1</v>
      </c>
      <c r="J17" s="88">
        <f>'VKT+FE_H'!J17</f>
        <v>0.1</v>
      </c>
      <c r="K17" s="88">
        <f>'VKT+FE_H'!K17</f>
        <v>0</v>
      </c>
      <c r="L17" s="88">
        <f>'VKT+FE_H'!L17</f>
        <v>0</v>
      </c>
      <c r="M17" s="88">
        <f>'VKT+FE_H'!M17</f>
        <v>0.1</v>
      </c>
      <c r="N17" s="88">
        <f>'VKT+FE_H'!N17</f>
        <v>0.1</v>
      </c>
      <c r="O17" s="86"/>
      <c r="R17" s="19"/>
    </row>
    <row r="18" spans="1:31" x14ac:dyDescent="0.3">
      <c r="A18" s="8">
        <v>2030</v>
      </c>
      <c r="B18">
        <f>BAU!B18*(1-I18)</f>
        <v>9504</v>
      </c>
      <c r="C18">
        <f>BAU!C18*(1-J18)</f>
        <v>77153.600000000006</v>
      </c>
      <c r="D18">
        <f>BAU!D18*(1-K18)</f>
        <v>31108.699999999997</v>
      </c>
      <c r="E18">
        <f>BAU!E18*(1-L18)</f>
        <v>44479</v>
      </c>
      <c r="F18">
        <f>BAU!F18*(1-M18)</f>
        <v>91840</v>
      </c>
      <c r="G18">
        <f>BAU!G18*(1-N18)</f>
        <v>63470.432000000001</v>
      </c>
      <c r="I18" s="88">
        <f>'VKT+FE_H'!I18</f>
        <v>0.2</v>
      </c>
      <c r="J18" s="88">
        <f>'VKT+FE_H'!J18</f>
        <v>0.2</v>
      </c>
      <c r="K18" s="88">
        <f>'VKT+FE_H'!K18</f>
        <v>0.05</v>
      </c>
      <c r="L18" s="88">
        <f>'VKT+FE_H'!L18</f>
        <v>0</v>
      </c>
      <c r="M18" s="88">
        <f>'VKT+FE_H'!M18</f>
        <v>0.2</v>
      </c>
      <c r="N18" s="88">
        <f>'VKT+FE_H'!N18</f>
        <v>0.2</v>
      </c>
      <c r="R18" s="19"/>
    </row>
    <row r="19" spans="1:31" x14ac:dyDescent="0.3">
      <c r="A19" s="8">
        <v>2035</v>
      </c>
      <c r="B19">
        <f>BAU!B19*(1-I19)</f>
        <v>8316</v>
      </c>
      <c r="C19">
        <f>BAU!C19*(1-J19)</f>
        <v>67509.399999999994</v>
      </c>
      <c r="D19">
        <f>BAU!D19*(1-K19)</f>
        <v>29471.4</v>
      </c>
      <c r="E19">
        <f>BAU!E19*(1-L19)</f>
        <v>44479</v>
      </c>
      <c r="F19">
        <f>BAU!F19*(1-M19)</f>
        <v>86100</v>
      </c>
      <c r="G19">
        <f>BAU!G19*(1-N19)</f>
        <v>63957.735000000001</v>
      </c>
      <c r="I19" s="88">
        <f>'VKT+FE_H'!I19</f>
        <v>0.3</v>
      </c>
      <c r="J19" s="88">
        <f>'VKT+FE_H'!J19</f>
        <v>0.3</v>
      </c>
      <c r="K19" s="88">
        <f>'VKT+FE_H'!K19</f>
        <v>0.1</v>
      </c>
      <c r="L19" s="88">
        <f>'VKT+FE_H'!L19</f>
        <v>0</v>
      </c>
      <c r="M19" s="88">
        <f>'VKT+FE_H'!M19</f>
        <v>0.25</v>
      </c>
      <c r="N19" s="88">
        <f>'VKT+FE_H'!N19</f>
        <v>0.25</v>
      </c>
      <c r="R19" s="19"/>
    </row>
    <row r="20" spans="1:31" x14ac:dyDescent="0.3">
      <c r="A20" s="8">
        <v>2040</v>
      </c>
      <c r="B20">
        <f>BAU!B20*(1-I20)</f>
        <v>7722</v>
      </c>
      <c r="C20">
        <f>BAU!C20*(1-J20)</f>
        <v>62687.3</v>
      </c>
      <c r="D20">
        <f>BAU!D20*(1-K20)</f>
        <v>27834.1</v>
      </c>
      <c r="E20">
        <f>BAU!E20*(1-L20)</f>
        <v>44479</v>
      </c>
      <c r="F20">
        <f>BAU!F20*(1-M20)</f>
        <v>74620</v>
      </c>
      <c r="G20">
        <f>BAU!G20*(1-N20)</f>
        <v>58932.737500000003</v>
      </c>
      <c r="I20" s="88">
        <f>'VKT+FE_H'!I20</f>
        <v>0.35</v>
      </c>
      <c r="J20" s="88">
        <f>'VKT+FE_H'!J20</f>
        <v>0.35</v>
      </c>
      <c r="K20" s="88">
        <f>'VKT+FE_H'!K20</f>
        <v>0.15</v>
      </c>
      <c r="L20" s="88">
        <f>'VKT+FE_H'!L20</f>
        <v>0</v>
      </c>
      <c r="M20" s="88">
        <f>'VKT+FE_H'!M20</f>
        <v>0.35</v>
      </c>
      <c r="N20" s="88">
        <f>'VKT+FE_H'!N20</f>
        <v>0.35</v>
      </c>
      <c r="R20" s="19"/>
    </row>
    <row r="21" spans="1:31" x14ac:dyDescent="0.3">
      <c r="A21" s="8">
        <v>2045</v>
      </c>
      <c r="B21">
        <f>BAU!B21*(1-I21)</f>
        <v>7128</v>
      </c>
      <c r="C21">
        <f>BAU!C21*(1-J21)</f>
        <v>57865.2</v>
      </c>
      <c r="D21">
        <f>BAU!D21*(1-K21)</f>
        <v>26196.800000000003</v>
      </c>
      <c r="E21">
        <f>BAU!E21*(1-L21)</f>
        <v>44479</v>
      </c>
      <c r="F21">
        <f>BAU!F21*(1-M21)</f>
        <v>63140.000000000007</v>
      </c>
      <c r="G21">
        <f>BAU!G21*(1-N21)</f>
        <v>52012.658500000005</v>
      </c>
      <c r="I21" s="88">
        <f>'VKT+FE_H'!I21</f>
        <v>0.4</v>
      </c>
      <c r="J21" s="88">
        <f>'VKT+FE_H'!J21</f>
        <v>0.4</v>
      </c>
      <c r="K21" s="88">
        <f>'VKT+FE_H'!K21</f>
        <v>0.2</v>
      </c>
      <c r="L21" s="88">
        <f>'VKT+FE_H'!L21</f>
        <v>0</v>
      </c>
      <c r="M21" s="88">
        <f>'VKT+FE_H'!M21</f>
        <v>0.45</v>
      </c>
      <c r="N21" s="88">
        <f>'VKT+FE_H'!N21</f>
        <v>0.45</v>
      </c>
      <c r="O21" s="34"/>
      <c r="R21" s="19"/>
    </row>
    <row r="22" spans="1:31" x14ac:dyDescent="0.3">
      <c r="A22" s="8">
        <v>2050</v>
      </c>
      <c r="B22">
        <f>BAU!B22*(1-I22)</f>
        <v>5940</v>
      </c>
      <c r="C22">
        <f>BAU!C22*(1-J22)</f>
        <v>48221</v>
      </c>
      <c r="D22">
        <f>BAU!D22*(1-K22)</f>
        <v>22922.199999999997</v>
      </c>
      <c r="E22">
        <f>BAU!E22*(1-L22)</f>
        <v>44479</v>
      </c>
      <c r="F22">
        <f>BAU!F22*(1-M22)</f>
        <v>45920</v>
      </c>
      <c r="G22">
        <f>BAU!G22*(1-N22)</f>
        <v>38697.824000000001</v>
      </c>
      <c r="I22" s="88">
        <f>'VKT+FE_H'!I22</f>
        <v>0.5</v>
      </c>
      <c r="J22" s="88">
        <f>'VKT+FE_H'!J22</f>
        <v>0.5</v>
      </c>
      <c r="K22" s="88">
        <f>'VKT+FE_H'!K22</f>
        <v>0.3</v>
      </c>
      <c r="L22" s="88">
        <f>'VKT+FE_H'!L22</f>
        <v>0</v>
      </c>
      <c r="M22" s="88">
        <f>'VKT+FE_H'!M22</f>
        <v>0.6</v>
      </c>
      <c r="N22" s="88">
        <f>'VKT+FE_H'!N22</f>
        <v>0.6</v>
      </c>
      <c r="O22" s="34"/>
    </row>
    <row r="23" spans="1:31" ht="13.9" thickBot="1" x14ac:dyDescent="0.35">
      <c r="A23" s="8"/>
      <c r="J23" s="14"/>
      <c r="L23" s="34"/>
    </row>
    <row r="24" spans="1:31" x14ac:dyDescent="0.3">
      <c r="A24" s="65"/>
      <c r="B24" s="66"/>
      <c r="C24" s="67"/>
      <c r="D24" s="67" t="s">
        <v>835</v>
      </c>
      <c r="E24" s="67"/>
      <c r="F24" s="68"/>
      <c r="G24" s="96"/>
      <c r="H24" s="96"/>
      <c r="I24" s="96" t="s">
        <v>919</v>
      </c>
      <c r="J24" s="96"/>
      <c r="K24" s="96"/>
      <c r="L24" s="66"/>
      <c r="M24" s="67"/>
      <c r="N24" s="77" t="s">
        <v>798</v>
      </c>
      <c r="O24" s="67"/>
      <c r="P24" s="68"/>
      <c r="Q24" s="66"/>
      <c r="R24" s="67"/>
      <c r="S24" s="67" t="s">
        <v>948</v>
      </c>
      <c r="T24" s="67"/>
      <c r="U24" s="68"/>
      <c r="V24" s="66"/>
      <c r="W24" s="67"/>
      <c r="X24" s="67" t="s">
        <v>949</v>
      </c>
      <c r="Y24" s="67"/>
      <c r="Z24" s="68"/>
      <c r="AA24" s="66"/>
      <c r="AB24" s="67"/>
      <c r="AC24" s="67" t="s">
        <v>827</v>
      </c>
      <c r="AD24" s="67"/>
      <c r="AE24" s="68"/>
    </row>
    <row r="25" spans="1:31" x14ac:dyDescent="0.3">
      <c r="A25" s="65" t="s">
        <v>852</v>
      </c>
      <c r="B25" s="69" t="s">
        <v>864</v>
      </c>
      <c r="C25" s="4" t="s">
        <v>853</v>
      </c>
      <c r="D25" s="4" t="s">
        <v>854</v>
      </c>
      <c r="E25" s="4" t="s">
        <v>855</v>
      </c>
      <c r="F25" s="70" t="s">
        <v>861</v>
      </c>
      <c r="G25" s="69" t="s">
        <v>864</v>
      </c>
      <c r="H25" s="4" t="s">
        <v>853</v>
      </c>
      <c r="I25" s="4" t="s">
        <v>854</v>
      </c>
      <c r="J25" s="4" t="s">
        <v>855</v>
      </c>
      <c r="K25" s="70" t="s">
        <v>861</v>
      </c>
      <c r="L25" s="69" t="s">
        <v>864</v>
      </c>
      <c r="M25" s="4" t="s">
        <v>853</v>
      </c>
      <c r="N25" s="4" t="s">
        <v>854</v>
      </c>
      <c r="O25" s="4" t="s">
        <v>855</v>
      </c>
      <c r="P25" s="70" t="s">
        <v>861</v>
      </c>
      <c r="Q25" s="69" t="s">
        <v>864</v>
      </c>
      <c r="R25" s="4" t="s">
        <v>853</v>
      </c>
      <c r="S25" s="4" t="s">
        <v>854</v>
      </c>
      <c r="T25" s="4" t="s">
        <v>855</v>
      </c>
      <c r="U25" s="70" t="s">
        <v>861</v>
      </c>
      <c r="V25" s="69" t="s">
        <v>864</v>
      </c>
      <c r="W25" s="4" t="s">
        <v>853</v>
      </c>
      <c r="X25" s="4" t="s">
        <v>854</v>
      </c>
      <c r="Y25" s="4" t="s">
        <v>855</v>
      </c>
      <c r="Z25" s="70" t="s">
        <v>861</v>
      </c>
      <c r="AA25" s="69" t="s">
        <v>864</v>
      </c>
      <c r="AB25" s="4" t="s">
        <v>853</v>
      </c>
      <c r="AC25" s="4" t="s">
        <v>854</v>
      </c>
      <c r="AD25" s="4" t="s">
        <v>855</v>
      </c>
      <c r="AE25" s="70" t="s">
        <v>861</v>
      </c>
    </row>
    <row r="26" spans="1:31" x14ac:dyDescent="0.3">
      <c r="A26" s="65">
        <v>2020</v>
      </c>
      <c r="B26" s="71">
        <v>1</v>
      </c>
      <c r="C26" s="63">
        <v>0</v>
      </c>
      <c r="D26" s="63">
        <v>0</v>
      </c>
      <c r="E26" s="63">
        <v>0</v>
      </c>
      <c r="F26" s="72">
        <v>0</v>
      </c>
      <c r="G26" s="71">
        <v>1</v>
      </c>
      <c r="H26" s="63">
        <v>0</v>
      </c>
      <c r="I26" s="63">
        <v>0</v>
      </c>
      <c r="J26" s="63">
        <v>0</v>
      </c>
      <c r="K26" s="72">
        <v>0</v>
      </c>
      <c r="L26" s="71">
        <v>1</v>
      </c>
      <c r="M26" s="63">
        <v>0</v>
      </c>
      <c r="N26" s="63">
        <v>0</v>
      </c>
      <c r="O26" s="63">
        <v>0</v>
      </c>
      <c r="P26" s="72">
        <v>0</v>
      </c>
      <c r="Q26" s="71">
        <v>1</v>
      </c>
      <c r="R26" s="63">
        <v>0</v>
      </c>
      <c r="S26" s="63">
        <v>0</v>
      </c>
      <c r="T26" s="63">
        <v>0</v>
      </c>
      <c r="U26" s="72">
        <v>0</v>
      </c>
      <c r="V26" s="71">
        <v>1</v>
      </c>
      <c r="W26" s="63">
        <v>0</v>
      </c>
      <c r="X26" s="63">
        <v>0</v>
      </c>
      <c r="Y26" s="63">
        <v>0</v>
      </c>
      <c r="Z26" s="72">
        <v>0</v>
      </c>
      <c r="AA26" s="71">
        <v>1</v>
      </c>
      <c r="AB26" s="63">
        <v>0</v>
      </c>
      <c r="AC26" s="63">
        <v>0</v>
      </c>
      <c r="AD26" s="63">
        <v>0</v>
      </c>
      <c r="AE26" s="72">
        <v>0</v>
      </c>
    </row>
    <row r="27" spans="1:31" x14ac:dyDescent="0.3">
      <c r="A27" s="65">
        <v>2025</v>
      </c>
      <c r="B27" s="71">
        <f>1-0.475</f>
        <v>0.52500000000000002</v>
      </c>
      <c r="C27" s="63">
        <v>0.47499999999999998</v>
      </c>
      <c r="D27" s="63">
        <v>0</v>
      </c>
      <c r="E27" s="63">
        <v>0</v>
      </c>
      <c r="F27" s="72">
        <v>0</v>
      </c>
      <c r="G27" s="71">
        <f>1-0.475</f>
        <v>0.52500000000000002</v>
      </c>
      <c r="H27" s="63">
        <v>0.47499999999999998</v>
      </c>
      <c r="I27" s="63">
        <v>0</v>
      </c>
      <c r="J27" s="63">
        <v>0</v>
      </c>
      <c r="K27" s="72">
        <v>0</v>
      </c>
      <c r="L27" s="71">
        <f>1-M27</f>
        <v>0.46599999999999997</v>
      </c>
      <c r="M27" s="63">
        <v>0.53400000000000003</v>
      </c>
      <c r="N27" s="63">
        <v>0</v>
      </c>
      <c r="O27" s="63">
        <v>0</v>
      </c>
      <c r="P27" s="72">
        <v>0</v>
      </c>
      <c r="Q27" s="71">
        <f>1-R27</f>
        <v>0.12</v>
      </c>
      <c r="R27" s="63">
        <v>0.88</v>
      </c>
      <c r="S27" s="63">
        <v>0</v>
      </c>
      <c r="T27" s="63">
        <v>0</v>
      </c>
      <c r="U27" s="72">
        <v>0</v>
      </c>
      <c r="V27" s="71">
        <f>1-W27</f>
        <v>0.12</v>
      </c>
      <c r="W27" s="63">
        <v>0.88</v>
      </c>
      <c r="X27" s="63">
        <v>0</v>
      </c>
      <c r="Y27" s="63">
        <v>0</v>
      </c>
      <c r="Z27" s="72">
        <v>0</v>
      </c>
      <c r="AA27" s="71">
        <f>1-AB27</f>
        <v>0.12</v>
      </c>
      <c r="AB27" s="63">
        <v>0.88</v>
      </c>
      <c r="AC27" s="63">
        <v>0</v>
      </c>
      <c r="AD27" s="63">
        <v>0</v>
      </c>
      <c r="AE27" s="72">
        <v>0</v>
      </c>
    </row>
    <row r="28" spans="1:31" x14ac:dyDescent="0.3">
      <c r="A28" s="65">
        <v>2030</v>
      </c>
      <c r="B28" s="71">
        <f>1-C28-D28</f>
        <v>0.14099999999999996</v>
      </c>
      <c r="C28" s="63">
        <v>0.40600000000000003</v>
      </c>
      <c r="D28" s="63">
        <v>0.45300000000000001</v>
      </c>
      <c r="E28" s="64">
        <v>0</v>
      </c>
      <c r="F28" s="73">
        <v>0</v>
      </c>
      <c r="G28" s="71">
        <f>1-H28-I28</f>
        <v>0.14099999999999996</v>
      </c>
      <c r="H28" s="63">
        <v>0.40600000000000003</v>
      </c>
      <c r="I28" s="63">
        <v>0.45300000000000001</v>
      </c>
      <c r="J28" s="64">
        <v>0</v>
      </c>
      <c r="K28" s="73">
        <v>0</v>
      </c>
      <c r="L28" s="71">
        <v>0</v>
      </c>
      <c r="M28" s="63">
        <f>1-N28</f>
        <v>0.46599999999999997</v>
      </c>
      <c r="N28" s="63">
        <v>0.53400000000000003</v>
      </c>
      <c r="O28" s="63">
        <v>0</v>
      </c>
      <c r="P28" s="72">
        <v>0</v>
      </c>
      <c r="Q28" s="71">
        <v>0</v>
      </c>
      <c r="R28" s="63">
        <f>1-S28</f>
        <v>0.129</v>
      </c>
      <c r="S28" s="63">
        <v>0.871</v>
      </c>
      <c r="T28" s="63">
        <v>0</v>
      </c>
      <c r="U28" s="72">
        <v>0</v>
      </c>
      <c r="V28" s="71">
        <v>0</v>
      </c>
      <c r="W28" s="63">
        <f>1-X28</f>
        <v>0.129</v>
      </c>
      <c r="X28" s="63">
        <v>0.871</v>
      </c>
      <c r="Y28" s="63">
        <v>0</v>
      </c>
      <c r="Z28" s="72">
        <v>0</v>
      </c>
      <c r="AA28" s="71">
        <v>0</v>
      </c>
      <c r="AB28" s="63">
        <f>1-AC28</f>
        <v>0.129</v>
      </c>
      <c r="AC28" s="63">
        <v>0.871</v>
      </c>
      <c r="AD28" s="63">
        <v>0</v>
      </c>
      <c r="AE28" s="72">
        <v>0</v>
      </c>
    </row>
    <row r="29" spans="1:31" x14ac:dyDescent="0.3">
      <c r="A29" s="65">
        <v>2035</v>
      </c>
      <c r="B29" s="71">
        <v>0</v>
      </c>
      <c r="C29" s="63">
        <f>1-D29-E29</f>
        <v>0.15600000000000008</v>
      </c>
      <c r="D29" s="63">
        <v>0.41799999999999998</v>
      </c>
      <c r="E29" s="63">
        <v>0.42599999999999999</v>
      </c>
      <c r="F29" s="73">
        <v>0</v>
      </c>
      <c r="G29" s="71">
        <v>0</v>
      </c>
      <c r="H29" s="63">
        <f>1-I29-J29</f>
        <v>0.15600000000000008</v>
      </c>
      <c r="I29" s="63">
        <v>0.41799999999999998</v>
      </c>
      <c r="J29" s="63">
        <v>0.42599999999999999</v>
      </c>
      <c r="K29" s="73">
        <v>0</v>
      </c>
      <c r="L29" s="78">
        <v>0</v>
      </c>
      <c r="M29" s="64">
        <v>0</v>
      </c>
      <c r="N29" s="63">
        <f>1-O29</f>
        <v>0.46599999999999997</v>
      </c>
      <c r="O29" s="63">
        <v>0.53400000000000003</v>
      </c>
      <c r="P29" s="72">
        <v>0</v>
      </c>
      <c r="Q29" s="71">
        <v>0</v>
      </c>
      <c r="R29" s="63">
        <v>0</v>
      </c>
      <c r="S29" s="63">
        <f>1-T29</f>
        <v>0.125</v>
      </c>
      <c r="T29" s="63">
        <v>0.875</v>
      </c>
      <c r="U29" s="72">
        <v>0</v>
      </c>
      <c r="V29" s="71">
        <v>0</v>
      </c>
      <c r="W29" s="63">
        <v>0</v>
      </c>
      <c r="X29" s="63">
        <f>1-Y29</f>
        <v>0.125</v>
      </c>
      <c r="Y29" s="63">
        <v>0.875</v>
      </c>
      <c r="Z29" s="72">
        <v>0</v>
      </c>
      <c r="AA29" s="71">
        <v>0</v>
      </c>
      <c r="AB29" s="63">
        <v>0</v>
      </c>
      <c r="AC29" s="63">
        <f>1-AD29</f>
        <v>0.125</v>
      </c>
      <c r="AD29" s="63">
        <v>0.875</v>
      </c>
      <c r="AE29" s="72">
        <v>0</v>
      </c>
    </row>
    <row r="30" spans="1:31" x14ac:dyDescent="0.3">
      <c r="A30" s="65">
        <v>2040</v>
      </c>
      <c r="B30" s="71">
        <v>0</v>
      </c>
      <c r="C30" s="63">
        <v>0</v>
      </c>
      <c r="D30" s="63">
        <f>1-E30-F30</f>
        <v>0.15700000000000008</v>
      </c>
      <c r="E30" s="63">
        <v>0.42199999999999999</v>
      </c>
      <c r="F30" s="72">
        <v>0.42099999999999999</v>
      </c>
      <c r="G30" s="71">
        <v>0</v>
      </c>
      <c r="H30" s="63">
        <v>0</v>
      </c>
      <c r="I30" s="63">
        <f>1-J30-K30</f>
        <v>0.15700000000000008</v>
      </c>
      <c r="J30" s="63">
        <v>0.42199999999999999</v>
      </c>
      <c r="K30" s="72">
        <v>0.42099999999999999</v>
      </c>
      <c r="L30" s="78">
        <v>0</v>
      </c>
      <c r="M30" s="64">
        <v>0</v>
      </c>
      <c r="N30" s="63">
        <v>0</v>
      </c>
      <c r="O30" s="63">
        <f>1-P30</f>
        <v>0.46599999999999997</v>
      </c>
      <c r="P30" s="72">
        <v>0.53400000000000003</v>
      </c>
      <c r="Q30" s="71">
        <v>0</v>
      </c>
      <c r="R30" s="63">
        <v>0</v>
      </c>
      <c r="S30" s="63">
        <v>0</v>
      </c>
      <c r="T30" s="63">
        <f>1-U30</f>
        <v>0.13100000000000001</v>
      </c>
      <c r="U30" s="72">
        <v>0.86899999999999999</v>
      </c>
      <c r="V30" s="71">
        <v>0</v>
      </c>
      <c r="W30" s="63">
        <v>0</v>
      </c>
      <c r="X30" s="63">
        <v>0</v>
      </c>
      <c r="Y30" s="63">
        <f>1-Z30</f>
        <v>0.13100000000000001</v>
      </c>
      <c r="Z30" s="72">
        <v>0.86899999999999999</v>
      </c>
      <c r="AA30" s="71">
        <v>0</v>
      </c>
      <c r="AB30" s="63">
        <v>0</v>
      </c>
      <c r="AC30" s="63">
        <v>0</v>
      </c>
      <c r="AD30" s="63">
        <f>1-AE30</f>
        <v>0.13100000000000001</v>
      </c>
      <c r="AE30" s="72">
        <v>0.86899999999999999</v>
      </c>
    </row>
    <row r="31" spans="1:31" x14ac:dyDescent="0.3">
      <c r="A31" s="65">
        <v>2045</v>
      </c>
      <c r="B31" s="71">
        <v>0</v>
      </c>
      <c r="C31" s="63">
        <v>0</v>
      </c>
      <c r="D31" s="63">
        <v>0</v>
      </c>
      <c r="E31" s="63">
        <v>0</v>
      </c>
      <c r="F31" s="72">
        <v>1</v>
      </c>
      <c r="G31" s="71">
        <v>0</v>
      </c>
      <c r="H31" s="63">
        <v>0</v>
      </c>
      <c r="I31" s="63">
        <v>0</v>
      </c>
      <c r="J31" s="63">
        <v>0</v>
      </c>
      <c r="K31" s="72">
        <v>1</v>
      </c>
      <c r="L31" s="78">
        <v>0</v>
      </c>
      <c r="M31" s="64">
        <v>0</v>
      </c>
      <c r="N31" s="63">
        <v>0</v>
      </c>
      <c r="O31" s="64">
        <v>0</v>
      </c>
      <c r="P31" s="72">
        <v>1</v>
      </c>
      <c r="Q31" s="71">
        <v>0</v>
      </c>
      <c r="R31" s="63">
        <v>0</v>
      </c>
      <c r="S31" s="63">
        <v>0</v>
      </c>
      <c r="T31" s="63">
        <v>0</v>
      </c>
      <c r="U31" s="72">
        <v>1</v>
      </c>
      <c r="V31" s="71">
        <v>0</v>
      </c>
      <c r="W31" s="63">
        <v>0</v>
      </c>
      <c r="X31" s="63">
        <v>0</v>
      </c>
      <c r="Y31" s="63">
        <v>0</v>
      </c>
      <c r="Z31" s="72">
        <v>1</v>
      </c>
      <c r="AA31" s="71">
        <v>0</v>
      </c>
      <c r="AB31" s="63">
        <v>0</v>
      </c>
      <c r="AC31" s="63">
        <v>0</v>
      </c>
      <c r="AD31" s="63">
        <v>0</v>
      </c>
      <c r="AE31" s="72">
        <v>1</v>
      </c>
    </row>
    <row r="32" spans="1:31" ht="13.9" thickBot="1" x14ac:dyDescent="0.35">
      <c r="A32" s="65">
        <v>2050</v>
      </c>
      <c r="B32" s="74">
        <v>0</v>
      </c>
      <c r="C32" s="75">
        <v>0</v>
      </c>
      <c r="D32" s="75">
        <v>0</v>
      </c>
      <c r="E32" s="75">
        <v>0</v>
      </c>
      <c r="F32" s="76">
        <v>1</v>
      </c>
      <c r="G32" s="74">
        <v>0</v>
      </c>
      <c r="H32" s="75">
        <v>0</v>
      </c>
      <c r="I32" s="75">
        <v>0</v>
      </c>
      <c r="J32" s="75">
        <v>0</v>
      </c>
      <c r="K32" s="76">
        <v>1</v>
      </c>
      <c r="L32" s="79">
        <v>0</v>
      </c>
      <c r="M32" s="80">
        <v>0</v>
      </c>
      <c r="N32" s="75">
        <v>0</v>
      </c>
      <c r="O32" s="80">
        <v>0</v>
      </c>
      <c r="P32" s="76">
        <v>1</v>
      </c>
      <c r="Q32" s="75">
        <v>0</v>
      </c>
      <c r="R32" s="75">
        <v>0</v>
      </c>
      <c r="S32" s="75">
        <v>0</v>
      </c>
      <c r="T32" s="75">
        <v>0</v>
      </c>
      <c r="U32" s="76">
        <v>1</v>
      </c>
      <c r="V32" s="75">
        <v>0</v>
      </c>
      <c r="W32" s="75">
        <v>0</v>
      </c>
      <c r="X32" s="75">
        <v>0</v>
      </c>
      <c r="Y32" s="75">
        <v>0</v>
      </c>
      <c r="Z32" s="76">
        <v>1</v>
      </c>
      <c r="AA32" s="75">
        <v>0</v>
      </c>
      <c r="AB32" s="75">
        <v>0</v>
      </c>
      <c r="AC32" s="75">
        <v>0</v>
      </c>
      <c r="AD32" s="75">
        <v>0</v>
      </c>
      <c r="AE32" s="76">
        <v>1</v>
      </c>
    </row>
    <row r="33" spans="1:31" x14ac:dyDescent="0.3">
      <c r="A33" s="65"/>
      <c r="B33" s="103"/>
      <c r="C33" s="103"/>
      <c r="D33" s="103"/>
      <c r="E33" s="103"/>
      <c r="F33" s="103"/>
      <c r="G33" s="103"/>
      <c r="H33" s="103"/>
      <c r="I33" s="103"/>
      <c r="J33" s="103"/>
      <c r="K33" s="103"/>
      <c r="L33" s="104"/>
      <c r="M33" s="104"/>
      <c r="N33" s="103"/>
      <c r="O33" s="104"/>
      <c r="P33" s="103"/>
      <c r="Q33" s="103"/>
      <c r="R33" s="103"/>
      <c r="S33" s="103"/>
      <c r="T33" s="103"/>
      <c r="U33" s="103"/>
      <c r="V33" s="103"/>
      <c r="W33" s="103"/>
      <c r="X33" s="103"/>
      <c r="Y33" s="103"/>
      <c r="Z33" s="103"/>
      <c r="AA33" s="103"/>
      <c r="AB33" s="103"/>
      <c r="AC33" s="103"/>
      <c r="AD33" s="103"/>
      <c r="AE33" s="103"/>
    </row>
    <row r="34" spans="1:31" x14ac:dyDescent="0.3">
      <c r="A34" s="8" t="s">
        <v>856</v>
      </c>
      <c r="B34" t="s">
        <v>835</v>
      </c>
      <c r="C34" t="s">
        <v>919</v>
      </c>
      <c r="D34" t="s">
        <v>798</v>
      </c>
      <c r="E34" t="s">
        <v>948</v>
      </c>
      <c r="F34" t="s">
        <v>949</v>
      </c>
      <c r="G34" t="s">
        <v>833</v>
      </c>
      <c r="S34" t="s">
        <v>907</v>
      </c>
      <c r="T34" t="s">
        <v>908</v>
      </c>
      <c r="U34" t="s">
        <v>919</v>
      </c>
      <c r="V34" t="s">
        <v>909</v>
      </c>
      <c r="W34" t="s">
        <v>948</v>
      </c>
      <c r="X34" t="s">
        <v>949</v>
      </c>
      <c r="Y34" t="s">
        <v>910</v>
      </c>
    </row>
    <row r="35" spans="1:31" x14ac:dyDescent="0.3">
      <c r="A35" s="60" t="s">
        <v>863</v>
      </c>
      <c r="B35" s="89">
        <f>BAU!B35</f>
        <v>9.879999999999999</v>
      </c>
      <c r="C35" s="89">
        <f>BAU!C35</f>
        <v>9.879999999999999</v>
      </c>
      <c r="D35" s="89">
        <f>BAU!D35</f>
        <v>9.5</v>
      </c>
      <c r="E35" s="89">
        <f>BAU!E35</f>
        <v>22</v>
      </c>
      <c r="F35" s="89">
        <f>BAU!F35</f>
        <v>22</v>
      </c>
      <c r="G35" s="89">
        <f>BAU!G35</f>
        <v>25</v>
      </c>
      <c r="I35" t="s">
        <v>884</v>
      </c>
      <c r="J35" t="s">
        <v>926</v>
      </c>
      <c r="K35" t="s">
        <v>926</v>
      </c>
      <c r="L35" t="s">
        <v>884</v>
      </c>
      <c r="T35" s="92">
        <f t="shared" ref="T35:Y39" si="5">(B7)*B35/(B7-B42)</f>
        <v>10.12344327997241</v>
      </c>
      <c r="U35" s="92">
        <f t="shared" si="5"/>
        <v>10.250298284634439</v>
      </c>
      <c r="V35" s="92">
        <f t="shared" si="5"/>
        <v>9.6358082754067578</v>
      </c>
      <c r="W35" s="92">
        <f t="shared" si="5"/>
        <v>92.396601716265636</v>
      </c>
      <c r="X35" s="92">
        <f t="shared" si="5"/>
        <v>24.714105907948674</v>
      </c>
      <c r="Y35" s="92">
        <f t="shared" si="5"/>
        <v>25.09225034921613</v>
      </c>
    </row>
    <row r="36" spans="1:31" x14ac:dyDescent="0.3">
      <c r="A36" s="60" t="s">
        <v>857</v>
      </c>
      <c r="B36" s="89">
        <f>'VKT+FE_H'!B36</f>
        <v>7.15</v>
      </c>
      <c r="C36" s="89">
        <f>'VKT+FE_H'!C36</f>
        <v>7.15</v>
      </c>
      <c r="D36" s="89">
        <f>D$35*(1-I36)</f>
        <v>8.74</v>
      </c>
      <c r="E36" s="89">
        <f t="shared" ref="E36:G39" si="6">E$35*(1-J36)</f>
        <v>19.8</v>
      </c>
      <c r="F36" s="89">
        <f t="shared" si="6"/>
        <v>19.8</v>
      </c>
      <c r="G36" s="89">
        <f t="shared" si="6"/>
        <v>23</v>
      </c>
      <c r="I36" s="88">
        <f>'VKT+FE_H'!I36</f>
        <v>0.08</v>
      </c>
      <c r="J36" s="88">
        <f>'VKT+FE_H'!J36</f>
        <v>0.1</v>
      </c>
      <c r="K36" s="88">
        <f>'VKT+FE_H'!K36</f>
        <v>0.1</v>
      </c>
      <c r="L36" s="88">
        <f>'VKT+FE_H'!L36</f>
        <v>0.08</v>
      </c>
      <c r="M36" s="86"/>
      <c r="N36" s="86"/>
      <c r="O36" s="86"/>
      <c r="T36" s="92">
        <f t="shared" si="5"/>
        <v>7.9916357307296435</v>
      </c>
      <c r="U36" s="92">
        <f t="shared" si="5"/>
        <v>16.354490981931477</v>
      </c>
      <c r="V36" s="92">
        <f t="shared" si="5"/>
        <v>9.269101939214643</v>
      </c>
      <c r="W36" s="92">
        <f>(E8)*E36/(E8-E43)</f>
        <v>98.212196855961068</v>
      </c>
      <c r="X36" s="92">
        <f t="shared" si="5"/>
        <v>25.305292439431817</v>
      </c>
      <c r="Y36" s="92">
        <f>(G8)*G36/(G8-G43)</f>
        <v>23.390714713840957</v>
      </c>
    </row>
    <row r="37" spans="1:31" x14ac:dyDescent="0.3">
      <c r="A37" s="60" t="s">
        <v>858</v>
      </c>
      <c r="B37" s="89">
        <f>'VKT+FE_H'!B37</f>
        <v>5.2626792247111256</v>
      </c>
      <c r="C37" s="89">
        <f>'VKT+FE_H'!C37</f>
        <v>5.2626792247111256</v>
      </c>
      <c r="D37" s="89">
        <f t="shared" ref="D37:D39" si="7">D$35*(1-I37)</f>
        <v>8.0749999999999993</v>
      </c>
      <c r="E37" s="89">
        <f t="shared" si="6"/>
        <v>17.600000000000001</v>
      </c>
      <c r="F37" s="89">
        <f t="shared" si="6"/>
        <v>17.600000000000001</v>
      </c>
      <c r="G37" s="89">
        <f t="shared" si="6"/>
        <v>21.25</v>
      </c>
      <c r="I37" s="88">
        <f>'VKT+FE_H'!I37</f>
        <v>0.15</v>
      </c>
      <c r="J37" s="88">
        <f>'VKT+FE_H'!J37</f>
        <v>0.2</v>
      </c>
      <c r="K37" s="88">
        <f>'VKT+FE_H'!K37</f>
        <v>0.2</v>
      </c>
      <c r="L37" s="88">
        <f>'VKT+FE_H'!L37</f>
        <v>0.15</v>
      </c>
      <c r="M37" s="86"/>
      <c r="N37" s="86"/>
      <c r="O37" s="86"/>
      <c r="T37" s="92">
        <f t="shared" si="5"/>
        <v>7.3228744431983364</v>
      </c>
      <c r="U37" s="92">
        <f t="shared" si="5"/>
        <v>195.54504528345856</v>
      </c>
      <c r="V37" s="92">
        <f t="shared" si="5"/>
        <v>9.7541374207643852</v>
      </c>
      <c r="W37" s="92">
        <f t="shared" si="5"/>
        <v>132.93457090905531</v>
      </c>
      <c r="X37" s="92">
        <f t="shared" si="5"/>
        <v>25.814928137971862</v>
      </c>
      <c r="Y37" s="92">
        <f t="shared" si="5"/>
        <v>22.30619496408935</v>
      </c>
    </row>
    <row r="38" spans="1:31" x14ac:dyDescent="0.3">
      <c r="A38" s="60" t="s">
        <v>859</v>
      </c>
      <c r="B38" s="89">
        <f>'VKT+FE_H'!B38</f>
        <v>4.55</v>
      </c>
      <c r="C38" s="89">
        <f>'VKT+FE_H'!C38</f>
        <v>4.55</v>
      </c>
      <c r="D38" s="89">
        <f t="shared" si="7"/>
        <v>7.6000000000000005</v>
      </c>
      <c r="E38" s="89">
        <f t="shared" si="6"/>
        <v>16.5</v>
      </c>
      <c r="F38" s="89">
        <f t="shared" si="6"/>
        <v>16.5</v>
      </c>
      <c r="G38" s="89">
        <f t="shared" si="6"/>
        <v>20</v>
      </c>
      <c r="I38" s="88">
        <f>'VKT+FE_H'!I38</f>
        <v>0.2</v>
      </c>
      <c r="J38" s="88">
        <f>'VKT+FE_H'!J38</f>
        <v>0.25</v>
      </c>
      <c r="K38" s="88">
        <f>'VKT+FE_H'!K38</f>
        <v>0.25</v>
      </c>
      <c r="L38" s="88">
        <f>'VKT+FE_H'!L38</f>
        <v>0.2</v>
      </c>
      <c r="M38" s="86"/>
      <c r="N38" s="86"/>
      <c r="O38" s="86"/>
      <c r="T38" s="92">
        <f t="shared" si="5"/>
        <v>9.0357582215777565</v>
      </c>
      <c r="U38" s="92" t="e">
        <f t="shared" si="5"/>
        <v>#DIV/0!</v>
      </c>
      <c r="V38" s="92">
        <f t="shared" si="5"/>
        <v>11.213365346764887</v>
      </c>
      <c r="W38" s="92">
        <f t="shared" si="5"/>
        <v>179.59778502392808</v>
      </c>
      <c r="X38" s="92">
        <f t="shared" si="5"/>
        <v>29.048542546701555</v>
      </c>
      <c r="Y38" s="92">
        <f t="shared" si="5"/>
        <v>22.039939795617553</v>
      </c>
    </row>
    <row r="39" spans="1:31" x14ac:dyDescent="0.3">
      <c r="A39" s="60" t="s">
        <v>860</v>
      </c>
      <c r="B39" s="89">
        <f>'VKT+FE_H'!B39</f>
        <v>3.9000000000000004</v>
      </c>
      <c r="C39" s="89">
        <f>'VKT+FE_H'!C39</f>
        <v>3.9000000000000004</v>
      </c>
      <c r="D39" s="89">
        <f t="shared" si="7"/>
        <v>6.6499999999999995</v>
      </c>
      <c r="E39" s="89">
        <f t="shared" si="6"/>
        <v>15.399999999999999</v>
      </c>
      <c r="F39" s="89">
        <f t="shared" si="6"/>
        <v>15.399999999999999</v>
      </c>
      <c r="G39" s="89">
        <f t="shared" si="6"/>
        <v>17.5</v>
      </c>
      <c r="I39" s="88">
        <f>'VKT+FE_H'!I39</f>
        <v>0.3</v>
      </c>
      <c r="J39" s="88">
        <f>'VKT+FE_H'!J39</f>
        <v>0.3</v>
      </c>
      <c r="K39" s="88">
        <f>'VKT+FE_H'!K39</f>
        <v>0.3</v>
      </c>
      <c r="L39" s="88">
        <f>'VKT+FE_H'!L39</f>
        <v>0.3</v>
      </c>
      <c r="M39" s="86"/>
      <c r="N39" s="86"/>
      <c r="O39" s="86"/>
      <c r="T39" s="92">
        <f>(B11)*B39/(B11-B46)</f>
        <v>12.438471604890749</v>
      </c>
      <c r="U39" s="92" t="e">
        <f t="shared" si="5"/>
        <v>#DIV/0!</v>
      </c>
      <c r="V39" s="92">
        <f t="shared" si="5"/>
        <v>12.089376195563188</v>
      </c>
      <c r="W39" s="92">
        <f t="shared" si="5"/>
        <v>167.62459935566616</v>
      </c>
      <c r="X39" s="92">
        <f t="shared" si="5"/>
        <v>33.917280574353164</v>
      </c>
      <c r="Y39" s="92">
        <f t="shared" si="5"/>
        <v>20.769388043754951</v>
      </c>
    </row>
    <row r="40" spans="1:31" x14ac:dyDescent="0.3">
      <c r="A40" s="60"/>
      <c r="B40" s="86"/>
      <c r="C40" s="86"/>
      <c r="D40" s="86"/>
      <c r="I40" s="86"/>
      <c r="J40" s="86"/>
      <c r="K40" s="86"/>
      <c r="L40" s="86"/>
      <c r="M40" s="86"/>
      <c r="N40" s="86"/>
      <c r="O40" s="86"/>
    </row>
    <row r="41" spans="1:31" x14ac:dyDescent="0.3">
      <c r="A41" s="60" t="s">
        <v>923</v>
      </c>
      <c r="B41" t="s">
        <v>835</v>
      </c>
      <c r="C41" t="s">
        <v>919</v>
      </c>
      <c r="D41" t="s">
        <v>798</v>
      </c>
      <c r="E41" t="s">
        <v>948</v>
      </c>
      <c r="F41" t="s">
        <v>949</v>
      </c>
      <c r="G41" t="s">
        <v>833</v>
      </c>
      <c r="I41" s="86"/>
      <c r="J41" s="86"/>
      <c r="K41" s="86"/>
      <c r="L41" s="86"/>
      <c r="M41" s="86"/>
      <c r="N41" s="86"/>
      <c r="O41" s="86"/>
    </row>
    <row r="42" spans="1:31" x14ac:dyDescent="0.3">
      <c r="A42" s="8">
        <v>2020</v>
      </c>
      <c r="B42" s="89">
        <f>PV保有量BAU!$I$44/100</f>
        <v>5.8549941590135202</v>
      </c>
      <c r="C42" s="110">
        <f>Taxi保有量_BAU!$H$44/100</f>
        <v>5.0174860598909528E-2</v>
      </c>
      <c r="D42" s="111">
        <f>预测总结L!D14</f>
        <v>0.24690358367739815</v>
      </c>
      <c r="E42" s="111">
        <f>预测总结L!D12</f>
        <v>0.59934473037821612</v>
      </c>
      <c r="F42" s="112">
        <f>预测总结L!D13</f>
        <v>0.17194249588268201</v>
      </c>
      <c r="G42" s="112">
        <f>预测总结L!D15+预测总结L!D16</f>
        <v>2.8451392202603613E-2</v>
      </c>
      <c r="I42" s="19"/>
      <c r="J42" s="19"/>
      <c r="K42" s="19"/>
      <c r="L42" s="20"/>
      <c r="M42" s="19"/>
      <c r="N42" s="61"/>
      <c r="O42" s="54"/>
      <c r="P42" s="19"/>
      <c r="Q42" s="19"/>
    </row>
    <row r="43" spans="1:31" x14ac:dyDescent="0.3">
      <c r="A43" s="8">
        <v>2025</v>
      </c>
      <c r="B43" s="57">
        <f>PV保有量_H!$I$49/100</f>
        <v>34.249076725818476</v>
      </c>
      <c r="C43" s="105">
        <f>Taxi保有量_H!$I$49/100</f>
        <v>0.78168850005350721</v>
      </c>
      <c r="D43" s="106">
        <f>预测总结H!E$14</f>
        <v>1.1988328656020235</v>
      </c>
      <c r="E43" s="106">
        <f>预测总结H!E$12</f>
        <v>0.62805718860977733</v>
      </c>
      <c r="F43" s="107">
        <f>预测总结H!E$13</f>
        <v>0.34062017878061346</v>
      </c>
      <c r="G43" s="107">
        <f>预测总结H!E$15+预测总结H!E$16</f>
        <v>0.13592878139543918</v>
      </c>
      <c r="I43" s="19"/>
      <c r="J43" s="19"/>
      <c r="K43" s="19"/>
      <c r="M43" s="19"/>
      <c r="N43" s="61"/>
      <c r="O43" s="54"/>
      <c r="P43" s="19"/>
      <c r="Q43" s="19"/>
    </row>
    <row r="44" spans="1:31" x14ac:dyDescent="0.3">
      <c r="A44" s="8">
        <v>2030</v>
      </c>
      <c r="B44" s="57">
        <f>PV保有量_H!$I$54/100</f>
        <v>106.42210082637051</v>
      </c>
      <c r="C44" s="105">
        <f>Taxi保有量_H!$I$54/100</f>
        <v>1.3515207088775589</v>
      </c>
      <c r="D44" s="106">
        <f>预测总结H!F$14</f>
        <v>4.1900400238697335</v>
      </c>
      <c r="E44" s="106">
        <f>预测总结H!F$12</f>
        <v>0.68249985124717627</v>
      </c>
      <c r="F44" s="107">
        <f>预测总结H!F$13</f>
        <v>0.49823494873774393</v>
      </c>
      <c r="G44" s="107">
        <f>预测总结H!F$15+预测总结H!F$16</f>
        <v>0.40233865558376614</v>
      </c>
      <c r="I44" s="19"/>
      <c r="J44" s="19"/>
      <c r="K44" s="19"/>
      <c r="L44" s="20"/>
      <c r="M44" s="19"/>
      <c r="N44" s="61"/>
      <c r="O44" s="54"/>
      <c r="P44" s="19"/>
      <c r="Q44" s="19"/>
    </row>
    <row r="45" spans="1:31" x14ac:dyDescent="0.3">
      <c r="A45" s="8">
        <v>2035</v>
      </c>
      <c r="B45" s="57">
        <f>PV保有量_H!$I$59/100</f>
        <v>201.57278574243614</v>
      </c>
      <c r="C45" s="105">
        <f>Taxi保有量_H!$I$59/100</f>
        <v>1.3888999999999998</v>
      </c>
      <c r="D45" s="106">
        <f>预测总结H!G$14</f>
        <v>8.827589660267785</v>
      </c>
      <c r="E45" s="106">
        <f>预测总结H!G$12</f>
        <v>0.71437801682350544</v>
      </c>
      <c r="F45" s="107">
        <f>预测总结H!G$13</f>
        <v>0.67634810840089143</v>
      </c>
      <c r="G45" s="107">
        <f>预测总结H!G$15+预测总结H!G$16</f>
        <v>0.81554478712560186</v>
      </c>
      <c r="I45" s="19"/>
      <c r="J45" s="19"/>
      <c r="K45" s="19"/>
      <c r="M45" s="19"/>
      <c r="N45" s="61"/>
      <c r="O45" s="54"/>
      <c r="P45" s="19"/>
      <c r="Q45" s="19"/>
    </row>
    <row r="46" spans="1:31" x14ac:dyDescent="0.3">
      <c r="A46" s="8">
        <v>2040</v>
      </c>
      <c r="B46" s="57">
        <f>PV保有量_H!$I$64/100</f>
        <v>287.37902622695606</v>
      </c>
      <c r="C46" s="105">
        <f>Taxi保有量_H!$I$64/100</f>
        <v>1.3888999999999998</v>
      </c>
      <c r="D46" s="106">
        <f>预测总结H!H$14</f>
        <v>13.706585000334607</v>
      </c>
      <c r="E46" s="106">
        <f>预测总结H!H$12</f>
        <v>0.71437801682350544</v>
      </c>
      <c r="F46" s="107">
        <f>预测总结H!H$13</f>
        <v>0.85478624037719519</v>
      </c>
      <c r="G46" s="107">
        <f>预测总结H!H$15+预测总结H!H$16</f>
        <v>1.4346423151277425</v>
      </c>
      <c r="I46" s="19"/>
      <c r="J46" s="19"/>
      <c r="K46" s="19"/>
      <c r="L46" s="20"/>
      <c r="M46" s="19"/>
      <c r="N46" s="61"/>
      <c r="O46" s="54"/>
      <c r="P46" s="19"/>
      <c r="Q46" s="19"/>
    </row>
    <row r="47" spans="1:31" x14ac:dyDescent="0.3">
      <c r="A47" s="8">
        <v>2045</v>
      </c>
      <c r="B47" s="57">
        <f>PV保有量_H!$I$69/100</f>
        <v>350.58716094382538</v>
      </c>
      <c r="C47" s="105">
        <f>Taxi保有量_H!$I$69/100</f>
        <v>1.3888999999999998</v>
      </c>
      <c r="D47" s="106">
        <f>预测总结H!I$14</f>
        <v>18.424650325737808</v>
      </c>
      <c r="E47" s="106">
        <f>预测总结H!I$12</f>
        <v>0.71437801682350544</v>
      </c>
      <c r="F47" s="107">
        <f>预测总结H!I$13</f>
        <v>0.85478624037719519</v>
      </c>
      <c r="G47" s="107">
        <f>预测总结H!I$15+预测总结H!I$16</f>
        <v>2.3482962548491373</v>
      </c>
      <c r="I47" s="19"/>
      <c r="J47" s="19"/>
      <c r="K47" s="19"/>
      <c r="M47" s="19"/>
      <c r="N47" s="61"/>
      <c r="O47" s="54"/>
      <c r="P47" s="19"/>
      <c r="Q47" s="19"/>
    </row>
    <row r="48" spans="1:31" x14ac:dyDescent="0.3">
      <c r="A48" s="8">
        <v>2050</v>
      </c>
      <c r="B48" s="57">
        <f>PV保有量_H!$I$74/100</f>
        <v>385.03293828613818</v>
      </c>
      <c r="C48" s="105">
        <f>Taxi保有量_H!$I$74/100</f>
        <v>1.3888676353418823</v>
      </c>
      <c r="D48" s="106">
        <f>预测总结H!J$14</f>
        <v>24.35963559140778</v>
      </c>
      <c r="E48" s="106">
        <f>预测总结H!J$12</f>
        <v>0.71437801682350544</v>
      </c>
      <c r="F48" s="107">
        <f>预测总结H!J$13</f>
        <v>0.85478624037719519</v>
      </c>
      <c r="G48" s="107">
        <f>预测总结H!J$15+预测总结H!J$16</f>
        <v>3.5777711993683763</v>
      </c>
      <c r="I48" s="19"/>
      <c r="J48" s="19"/>
      <c r="K48" s="19"/>
      <c r="L48" s="20"/>
      <c r="M48" s="19"/>
      <c r="N48" s="61"/>
      <c r="O48" s="54"/>
      <c r="P48" s="19"/>
      <c r="Q48" s="19"/>
    </row>
    <row r="49" spans="1:12" x14ac:dyDescent="0.3">
      <c r="A49" s="8"/>
      <c r="L49" s="34"/>
    </row>
    <row r="50" spans="1:12" x14ac:dyDescent="0.3">
      <c r="A50" s="8" t="s">
        <v>871</v>
      </c>
      <c r="B50" t="s">
        <v>835</v>
      </c>
      <c r="C50" t="s">
        <v>919</v>
      </c>
      <c r="D50" t="s">
        <v>798</v>
      </c>
      <c r="E50" t="s">
        <v>948</v>
      </c>
      <c r="F50" t="s">
        <v>949</v>
      </c>
      <c r="G50" t="s">
        <v>827</v>
      </c>
      <c r="H50" t="s">
        <v>836</v>
      </c>
      <c r="L50" s="34"/>
    </row>
    <row r="51" spans="1:12" hidden="1" x14ac:dyDescent="0.3">
      <c r="A51" s="17">
        <v>2017</v>
      </c>
      <c r="B51" s="19">
        <f>(B4-B42)*B16*(B$35*$B26+B$36*$C26+$D26*B$37+$E26*B$38+$F26*B$39)/100*0.72*0.84*44/12*1000/1000000</f>
        <v>426.59545448436347</v>
      </c>
      <c r="C51" s="19" t="e">
        <f>(C4-C42)*C16*(C$35*$B26+C$36*$C26+$D26*C$37+$E26*C$38+$F26*C$39)/100*0.72*0.84*44/12*1000/1000000</f>
        <v>#REF!</v>
      </c>
      <c r="D51" s="19">
        <f>(D4-D42)*D16*(D$35*$B26+D$36*$C26+$D26*D$37+$E26*D$38+$F26*D$39)/100*0.72*0.84*44/12*1000/1000000</f>
        <v>-1.7033051881237562</v>
      </c>
      <c r="E51" s="19">
        <f>(E4-E42)*E16*(E$35*$B26+E$36*$C26+$D26*E$37+$E26*E$38+$F26*E$39)/100*0.72*0.84*44/12*1000/1000000</f>
        <v>-13.005815823550826</v>
      </c>
      <c r="F51" s="19">
        <f>(F4-F42)*F16*(F$35*$B26+F$36*$C26+$D26*F$37+$E26*F$38+$F26*F$39)/100*0.72*0.84*44/12*1000/1000000</f>
        <v>-9.6301046895264655</v>
      </c>
      <c r="G51" s="19">
        <f>G4*$G16*(G$35*$AA26+G$36*$AB26+$AC26*G$37+$AD26*G$38+$AE26*G$39)/100*0.72*0.84*44/12*1000/1000000</f>
        <v>353.15280000000001</v>
      </c>
      <c r="H51" s="19" t="e">
        <f>SUM(B51:G51)</f>
        <v>#REF!</v>
      </c>
      <c r="L51" s="34"/>
    </row>
    <row r="52" spans="1:12" x14ac:dyDescent="0.3">
      <c r="A52" s="8">
        <v>2020</v>
      </c>
      <c r="B52" s="19">
        <f t="shared" ref="B52:B58" si="8">(B7-B42)*B16*(B$35*$B26+B$36*$C26+$D26*B$37+$E26*B$38+$F26*B$39)/100*0.72*0.84*44/12*1000/1000000</f>
        <v>618.50358059416749</v>
      </c>
      <c r="C52" s="19">
        <f t="shared" ref="C52:C58" si="9">(C7-C42)*C16*(C$35*$G26+C$36*$H26+$I26*C$37+$J26*C$38+$K26*C$39)/100*0.72*0.84*44/12*1000/1000000</f>
        <v>28.287709577352192</v>
      </c>
      <c r="D52" s="19">
        <f t="shared" ref="D52:D58" si="10">(D7-D42)*D16*(D$35*$L26+D$36*$M26+$N26*D$37+$O26*D$38+$P26*D$39)/100*0.74*0.84*44/12*1000/1000000</f>
        <v>122.45853613041881</v>
      </c>
      <c r="E52" s="19">
        <f t="shared" ref="E52:E58" si="11">(E7-E42)*E16*(E$35*$Q26+E$36*$R26+$S26*E$37+$T26*E$38+$U26*E$39)/100*0.82*0.84*44/12*1000/1000000</f>
        <v>4.6290294270981427</v>
      </c>
      <c r="F52" s="19">
        <f t="shared" ref="F52:F58" si="12">(F7-F42)*F16*(F$35*$V26+F$36*$W26+$X26*F$37+$Y26*F$38+$Z26*F$39)/100*0.82*0.84*44/12*1000/1000000</f>
        <v>88.90132929138791</v>
      </c>
      <c r="G52" s="19">
        <f t="shared" ref="G52:G58" si="13">(G7-G42)*G16*(G$35*$AA26+G$36*$AB26+$AC26*G$37+$AD26*G$38+$AE26*G$39)/100*0.82*0.84*44/12*1000/1000000</f>
        <v>316.4415087067481</v>
      </c>
      <c r="H52" s="19">
        <f>SUM(B52:G52)</f>
        <v>1179.2216937271726</v>
      </c>
      <c r="L52" s="34"/>
    </row>
    <row r="53" spans="1:12" x14ac:dyDescent="0.3">
      <c r="A53" s="8">
        <v>2025</v>
      </c>
      <c r="B53" s="19">
        <f t="shared" si="8"/>
        <v>592.14037001189672</v>
      </c>
      <c r="C53" s="19">
        <f t="shared" si="9"/>
        <v>10.03191123465005</v>
      </c>
      <c r="D53" s="19">
        <f t="shared" si="10"/>
        <v>134.41074997526098</v>
      </c>
      <c r="E53" s="19">
        <f t="shared" si="11"/>
        <v>3.5745210770354165</v>
      </c>
      <c r="F53" s="19">
        <f t="shared" si="12"/>
        <v>64.138921777662162</v>
      </c>
      <c r="G53" s="19">
        <f t="shared" si="13"/>
        <v>308.82488602742018</v>
      </c>
      <c r="H53" s="19">
        <f t="shared" ref="H53:H58" si="14">SUM(B53:G53)</f>
        <v>1113.1213601039256</v>
      </c>
      <c r="L53" s="34"/>
    </row>
    <row r="54" spans="1:12" x14ac:dyDescent="0.3">
      <c r="A54" s="8">
        <v>2030</v>
      </c>
      <c r="B54" s="19">
        <f t="shared" si="8"/>
        <v>382.73197348520932</v>
      </c>
      <c r="C54" s="19">
        <f t="shared" si="9"/>
        <v>0.42721374877509877</v>
      </c>
      <c r="D54" s="19">
        <f t="shared" si="10"/>
        <v>119.79429353258445</v>
      </c>
      <c r="E54" s="19">
        <f t="shared" si="11"/>
        <v>2.0923537542318198</v>
      </c>
      <c r="F54" s="19">
        <f t="shared" si="12"/>
        <v>44.279156110390069</v>
      </c>
      <c r="G54" s="19">
        <f t="shared" si="13"/>
        <v>278.67047968072558</v>
      </c>
      <c r="H54" s="19">
        <f t="shared" si="14"/>
        <v>827.99547031191628</v>
      </c>
      <c r="L54" s="34"/>
    </row>
    <row r="55" spans="1:12" x14ac:dyDescent="0.3">
      <c r="A55" s="8">
        <v>2035</v>
      </c>
      <c r="B55" s="19">
        <f t="shared" si="8"/>
        <v>198.08603359473804</v>
      </c>
      <c r="C55" s="19">
        <f t="shared" si="9"/>
        <v>0</v>
      </c>
      <c r="D55" s="19">
        <f t="shared" si="10"/>
        <v>97.545845678826538</v>
      </c>
      <c r="E55" s="19">
        <f t="shared" si="11"/>
        <v>1.3507395457237084</v>
      </c>
      <c r="F55" s="19">
        <f t="shared" si="12"/>
        <v>32.174864399694719</v>
      </c>
      <c r="G55" s="19">
        <f t="shared" si="13"/>
        <v>260.33217203327825</v>
      </c>
      <c r="H55" s="19">
        <f t="shared" si="14"/>
        <v>589.48965525226117</v>
      </c>
      <c r="L55" s="34"/>
    </row>
    <row r="56" spans="1:12" x14ac:dyDescent="0.3">
      <c r="A56" s="8">
        <v>2040</v>
      </c>
      <c r="B56" s="19">
        <f t="shared" si="8"/>
        <v>98.637710363453436</v>
      </c>
      <c r="C56" s="19">
        <f t="shared" si="9"/>
        <v>0</v>
      </c>
      <c r="D56" s="19">
        <f t="shared" si="10"/>
        <v>75.400291168703077</v>
      </c>
      <c r="E56" s="19">
        <f t="shared" si="11"/>
        <v>1.2619702823551553</v>
      </c>
      <c r="F56" s="19">
        <f t="shared" si="12"/>
        <v>20.825068162035713</v>
      </c>
      <c r="G56" s="19">
        <f t="shared" si="13"/>
        <v>203.7637121783491</v>
      </c>
      <c r="H56" s="19">
        <f t="shared" si="14"/>
        <v>399.88875215489645</v>
      </c>
      <c r="L56" s="34"/>
    </row>
    <row r="57" spans="1:12" x14ac:dyDescent="0.3">
      <c r="A57" s="8">
        <v>2045</v>
      </c>
      <c r="B57" s="19">
        <f t="shared" si="8"/>
        <v>42.289471248726827</v>
      </c>
      <c r="C57" s="19">
        <f t="shared" si="9"/>
        <v>0</v>
      </c>
      <c r="D57" s="19">
        <f t="shared" si="10"/>
        <v>58.475262284537017</v>
      </c>
      <c r="E57" s="19">
        <f t="shared" si="11"/>
        <v>1.2502713150500442</v>
      </c>
      <c r="F57" s="19">
        <f t="shared" si="12"/>
        <v>17.457855870364121</v>
      </c>
      <c r="G57" s="19">
        <f t="shared" si="13"/>
        <v>161.47839622959515</v>
      </c>
      <c r="H57" s="19">
        <f t="shared" si="14"/>
        <v>280.95125694827311</v>
      </c>
      <c r="L57" s="34"/>
    </row>
    <row r="58" spans="1:12" x14ac:dyDescent="0.3">
      <c r="A58" s="17">
        <v>2050</v>
      </c>
      <c r="B58" s="19">
        <f t="shared" si="8"/>
        <v>14.122240250267692</v>
      </c>
      <c r="C58" s="19">
        <f t="shared" si="9"/>
        <v>1.3497553456677722E-4</v>
      </c>
      <c r="D58" s="19">
        <f t="shared" si="10"/>
        <v>39.875852984121252</v>
      </c>
      <c r="E58" s="19">
        <f t="shared" si="11"/>
        <v>1.2502713150500442</v>
      </c>
      <c r="F58" s="19">
        <f t="shared" si="12"/>
        <v>12.696622451173903</v>
      </c>
      <c r="G58" s="19">
        <f t="shared" si="13"/>
        <v>103.39696610067644</v>
      </c>
      <c r="H58" s="19">
        <f t="shared" si="14"/>
        <v>171.3420880768239</v>
      </c>
    </row>
    <row r="59" spans="1:12" x14ac:dyDescent="0.3">
      <c r="A59" s="8"/>
      <c r="L59" s="34"/>
    </row>
    <row r="60" spans="1:12" x14ac:dyDescent="0.3">
      <c r="A60" s="8"/>
      <c r="L60" s="34"/>
    </row>
    <row r="61" spans="1:12" x14ac:dyDescent="0.3">
      <c r="A61" s="11"/>
      <c r="L61" s="34"/>
    </row>
    <row r="62" spans="1:12" x14ac:dyDescent="0.3">
      <c r="A62" s="8"/>
      <c r="L62" s="34"/>
    </row>
    <row r="63" spans="1:12" x14ac:dyDescent="0.3">
      <c r="A63" s="8"/>
      <c r="L63" s="34"/>
    </row>
    <row r="64" spans="1:12" x14ac:dyDescent="0.3">
      <c r="A64" s="8"/>
      <c r="L64" s="34"/>
    </row>
    <row r="65" spans="1:12" x14ac:dyDescent="0.3">
      <c r="A65" s="8"/>
      <c r="L65" s="34"/>
    </row>
    <row r="66" spans="1:12" x14ac:dyDescent="0.3">
      <c r="A66" s="8"/>
      <c r="L66" s="34"/>
    </row>
    <row r="67" spans="1:12" x14ac:dyDescent="0.3">
      <c r="A67" s="8"/>
      <c r="L67" s="34"/>
    </row>
    <row r="68" spans="1:12" x14ac:dyDescent="0.3">
      <c r="A68" s="8"/>
      <c r="L68" s="34"/>
    </row>
    <row r="69" spans="1:12" x14ac:dyDescent="0.3">
      <c r="A69" s="8"/>
      <c r="L69" s="34"/>
    </row>
    <row r="70" spans="1:12" x14ac:dyDescent="0.3">
      <c r="A70" s="8"/>
      <c r="L70" s="34"/>
    </row>
    <row r="71" spans="1:12" x14ac:dyDescent="0.3">
      <c r="A71" s="11"/>
      <c r="L71" s="34"/>
    </row>
    <row r="72" spans="1:12" x14ac:dyDescent="0.3">
      <c r="A72" s="8"/>
      <c r="L72" s="34"/>
    </row>
    <row r="73" spans="1:12" x14ac:dyDescent="0.3">
      <c r="A73" s="8"/>
      <c r="L73" s="34"/>
    </row>
    <row r="74" spans="1:12" x14ac:dyDescent="0.3">
      <c r="A74" s="8"/>
      <c r="L74" s="34"/>
    </row>
    <row r="75" spans="1:12" x14ac:dyDescent="0.3">
      <c r="A75" s="8"/>
      <c r="L75" s="34"/>
    </row>
    <row r="76" spans="1:12" x14ac:dyDescent="0.3">
      <c r="A76" s="8"/>
      <c r="L76" s="34"/>
    </row>
    <row r="77" spans="1:12" x14ac:dyDescent="0.3">
      <c r="A77" s="8"/>
      <c r="L77" s="34"/>
    </row>
    <row r="78" spans="1:12" x14ac:dyDescent="0.3">
      <c r="A78" s="8"/>
      <c r="L78" s="34"/>
    </row>
    <row r="79" spans="1:12" x14ac:dyDescent="0.3">
      <c r="A79" s="8"/>
      <c r="L79" s="34"/>
    </row>
    <row r="80" spans="1:12" x14ac:dyDescent="0.3">
      <c r="A80" s="8"/>
      <c r="L80" s="34"/>
    </row>
    <row r="81" spans="1:12" x14ac:dyDescent="0.3">
      <c r="A81" s="8"/>
      <c r="L81" s="34"/>
    </row>
    <row r="82" spans="1:12" x14ac:dyDescent="0.3">
      <c r="A82" s="8"/>
      <c r="L82" s="34"/>
    </row>
    <row r="83" spans="1:12" x14ac:dyDescent="0.3">
      <c r="A83" s="8"/>
      <c r="L83" s="34"/>
    </row>
    <row r="84" spans="1:12" x14ac:dyDescent="0.3">
      <c r="A84" s="8"/>
      <c r="L84" s="34"/>
    </row>
    <row r="85" spans="1:12" x14ac:dyDescent="0.3">
      <c r="A85" s="8"/>
      <c r="L85" s="34"/>
    </row>
    <row r="86" spans="1:12" x14ac:dyDescent="0.3">
      <c r="A86" s="8"/>
      <c r="L86" s="34"/>
    </row>
    <row r="87" spans="1:12" x14ac:dyDescent="0.3">
      <c r="A87" s="8"/>
      <c r="L87" s="34"/>
    </row>
    <row r="88" spans="1:12" x14ac:dyDescent="0.3">
      <c r="A88" s="8"/>
      <c r="L88" s="34"/>
    </row>
    <row r="89" spans="1:12" x14ac:dyDescent="0.3">
      <c r="A89" s="8"/>
      <c r="L89" s="34"/>
    </row>
    <row r="90" spans="1:12" x14ac:dyDescent="0.3">
      <c r="A90" s="8"/>
      <c r="L90" s="34"/>
    </row>
    <row r="91" spans="1:12" x14ac:dyDescent="0.3">
      <c r="A91" s="8"/>
      <c r="L91" s="34"/>
    </row>
    <row r="92" spans="1:12" x14ac:dyDescent="0.3">
      <c r="A92" s="8"/>
      <c r="L92" s="34"/>
    </row>
    <row r="93" spans="1:12" x14ac:dyDescent="0.3">
      <c r="A93" s="8"/>
      <c r="L93" s="34"/>
    </row>
    <row r="94" spans="1:12" x14ac:dyDescent="0.3">
      <c r="A94" s="8"/>
      <c r="L94" s="34"/>
    </row>
    <row r="95" spans="1:12" x14ac:dyDescent="0.3">
      <c r="A95" s="8"/>
      <c r="L95" s="34"/>
    </row>
    <row r="96" spans="1:12" x14ac:dyDescent="0.3">
      <c r="A96" s="11"/>
      <c r="L96" s="34"/>
    </row>
    <row r="97" spans="1:12" x14ac:dyDescent="0.3">
      <c r="A97" s="8"/>
      <c r="L97" s="34"/>
    </row>
    <row r="98" spans="1:12" x14ac:dyDescent="0.3">
      <c r="A98" s="8"/>
      <c r="L98" s="34"/>
    </row>
    <row r="99" spans="1:12" x14ac:dyDescent="0.3">
      <c r="A99" s="8"/>
      <c r="L99" s="34"/>
    </row>
    <row r="100" spans="1:12" x14ac:dyDescent="0.3">
      <c r="A100" s="8"/>
      <c r="L100" s="34"/>
    </row>
    <row r="101" spans="1:12" x14ac:dyDescent="0.3">
      <c r="A101" s="8"/>
      <c r="L101" s="34"/>
    </row>
    <row r="102" spans="1:12" x14ac:dyDescent="0.3">
      <c r="A102" s="8"/>
      <c r="L102" s="34"/>
    </row>
    <row r="103" spans="1:12" x14ac:dyDescent="0.3">
      <c r="A103" s="8"/>
      <c r="L103" s="34"/>
    </row>
    <row r="104" spans="1:12" x14ac:dyDescent="0.3">
      <c r="A104" s="8"/>
      <c r="L104" s="34"/>
    </row>
    <row r="105" spans="1:12" x14ac:dyDescent="0.3">
      <c r="A105" s="8"/>
      <c r="L105" s="34"/>
    </row>
    <row r="106" spans="1:12" x14ac:dyDescent="0.3">
      <c r="A106" s="8"/>
      <c r="L106" s="34"/>
    </row>
    <row r="107" spans="1:12" x14ac:dyDescent="0.3">
      <c r="A107" s="11"/>
      <c r="L107" s="34"/>
    </row>
    <row r="108" spans="1:12" x14ac:dyDescent="0.3">
      <c r="A108" s="8"/>
      <c r="L108" s="34"/>
    </row>
    <row r="109" spans="1:12" x14ac:dyDescent="0.3">
      <c r="A109" s="8"/>
      <c r="L109" s="34"/>
    </row>
    <row r="110" spans="1:12" x14ac:dyDescent="0.3">
      <c r="A110" s="8"/>
      <c r="L110" s="34"/>
    </row>
    <row r="111" spans="1:12" x14ac:dyDescent="0.3">
      <c r="A111" s="8"/>
      <c r="L111" s="34"/>
    </row>
    <row r="112" spans="1:12" x14ac:dyDescent="0.3">
      <c r="A112" s="8"/>
      <c r="L112" s="34"/>
    </row>
    <row r="113" spans="1:12" x14ac:dyDescent="0.3">
      <c r="A113" s="8"/>
      <c r="L113" s="34"/>
    </row>
    <row r="114" spans="1:12" x14ac:dyDescent="0.3">
      <c r="A114" s="8"/>
      <c r="L114" s="34"/>
    </row>
    <row r="115" spans="1:12" x14ac:dyDescent="0.3">
      <c r="A115" s="8"/>
      <c r="L115" s="34"/>
    </row>
    <row r="116" spans="1:12" x14ac:dyDescent="0.3">
      <c r="A116" s="8"/>
      <c r="L116" s="34"/>
    </row>
    <row r="117" spans="1:12" x14ac:dyDescent="0.3">
      <c r="A117" s="8"/>
      <c r="L117" s="34"/>
    </row>
    <row r="118" spans="1:12" x14ac:dyDescent="0.3">
      <c r="A118" s="8"/>
      <c r="L118" s="34"/>
    </row>
    <row r="119" spans="1:12" x14ac:dyDescent="0.3">
      <c r="A119" s="8"/>
      <c r="L119" s="34"/>
    </row>
    <row r="120" spans="1:12" x14ac:dyDescent="0.3">
      <c r="A120" s="8"/>
      <c r="L120" s="34"/>
    </row>
    <row r="121" spans="1:12" x14ac:dyDescent="0.3">
      <c r="A121" s="8"/>
      <c r="L121" s="34"/>
    </row>
    <row r="122" spans="1:12" x14ac:dyDescent="0.3">
      <c r="A122" s="8"/>
      <c r="L122" s="34"/>
    </row>
    <row r="123" spans="1:12" x14ac:dyDescent="0.3">
      <c r="A123" s="8"/>
      <c r="L123" s="34"/>
    </row>
    <row r="124" spans="1:12" x14ac:dyDescent="0.3">
      <c r="A124" s="8"/>
      <c r="L124" s="34"/>
    </row>
    <row r="125" spans="1:12" x14ac:dyDescent="0.3">
      <c r="A125" s="8"/>
      <c r="L125" s="34"/>
    </row>
    <row r="126" spans="1:12" x14ac:dyDescent="0.3">
      <c r="A126" s="8"/>
      <c r="L126" s="34"/>
    </row>
    <row r="127" spans="1:12" x14ac:dyDescent="0.3">
      <c r="A127" s="8"/>
      <c r="L127" s="34"/>
    </row>
    <row r="128" spans="1:12" x14ac:dyDescent="0.3">
      <c r="A128" s="8"/>
      <c r="L128" s="34"/>
    </row>
    <row r="129" spans="1:12" x14ac:dyDescent="0.3">
      <c r="A129" s="8"/>
      <c r="L129" s="34"/>
    </row>
    <row r="130" spans="1:12" x14ac:dyDescent="0.3">
      <c r="A130" s="8"/>
      <c r="L130" s="34"/>
    </row>
    <row r="131" spans="1:12" x14ac:dyDescent="0.3">
      <c r="A131" s="8"/>
      <c r="L131" s="34"/>
    </row>
    <row r="132" spans="1:12" x14ac:dyDescent="0.3">
      <c r="A132" s="8"/>
      <c r="L132" s="34"/>
    </row>
    <row r="133" spans="1:12" x14ac:dyDescent="0.3">
      <c r="A133" s="8"/>
      <c r="L133" s="34"/>
    </row>
    <row r="134" spans="1:12" x14ac:dyDescent="0.3">
      <c r="A134" s="8"/>
      <c r="L134" s="34"/>
    </row>
    <row r="135" spans="1:12" x14ac:dyDescent="0.3">
      <c r="A135" s="8"/>
      <c r="L135" s="34"/>
    </row>
    <row r="136" spans="1:12" x14ac:dyDescent="0.3">
      <c r="A136" s="8"/>
      <c r="L136" s="34"/>
    </row>
    <row r="137" spans="1:12" x14ac:dyDescent="0.3">
      <c r="A137" s="8"/>
      <c r="L137" s="34"/>
    </row>
    <row r="138" spans="1:12" x14ac:dyDescent="0.3">
      <c r="A138" s="8"/>
      <c r="L138" s="34"/>
    </row>
    <row r="139" spans="1:12" x14ac:dyDescent="0.3">
      <c r="A139" s="8"/>
      <c r="L139" s="34"/>
    </row>
    <row r="140" spans="1:12" x14ac:dyDescent="0.3">
      <c r="A140" s="8"/>
      <c r="L140" s="34"/>
    </row>
    <row r="141" spans="1:12" x14ac:dyDescent="0.3">
      <c r="A141" s="8"/>
      <c r="L141" s="34"/>
    </row>
    <row r="142" spans="1:12" x14ac:dyDescent="0.3">
      <c r="A142" s="8"/>
      <c r="L142" s="34"/>
    </row>
    <row r="143" spans="1:12" x14ac:dyDescent="0.3">
      <c r="A143" s="8"/>
      <c r="L143" s="34"/>
    </row>
    <row r="144" spans="1:12" x14ac:dyDescent="0.3">
      <c r="A144" s="8"/>
      <c r="L144" s="34"/>
    </row>
    <row r="145" spans="1:12" x14ac:dyDescent="0.3">
      <c r="A145" s="8"/>
      <c r="L145" s="34"/>
    </row>
    <row r="146" spans="1:12" x14ac:dyDescent="0.3">
      <c r="A146" s="8"/>
      <c r="L146" s="34"/>
    </row>
    <row r="147" spans="1:12" x14ac:dyDescent="0.3">
      <c r="A147" s="8"/>
      <c r="L147" s="34"/>
    </row>
    <row r="148" spans="1:12" x14ac:dyDescent="0.3">
      <c r="A148" s="8"/>
      <c r="L148" s="34"/>
    </row>
    <row r="149" spans="1:12" x14ac:dyDescent="0.3">
      <c r="A149" s="8"/>
      <c r="L149" s="34"/>
    </row>
    <row r="150" spans="1:12" x14ac:dyDescent="0.3">
      <c r="A150" s="8"/>
      <c r="L150" s="34"/>
    </row>
    <row r="151" spans="1:12" x14ac:dyDescent="0.3">
      <c r="A151" s="8"/>
      <c r="L151" s="34"/>
    </row>
    <row r="152" spans="1:12" x14ac:dyDescent="0.3">
      <c r="A152" s="8"/>
      <c r="L152" s="34"/>
    </row>
    <row r="153" spans="1:12" x14ac:dyDescent="0.3">
      <c r="A153" s="8"/>
      <c r="L153" s="34"/>
    </row>
    <row r="154" spans="1:12" x14ac:dyDescent="0.3">
      <c r="A154" s="8"/>
      <c r="L154" s="34"/>
    </row>
    <row r="155" spans="1:12" x14ac:dyDescent="0.3">
      <c r="A155" s="8"/>
      <c r="L155" s="34"/>
    </row>
    <row r="156" spans="1:12" x14ac:dyDescent="0.3">
      <c r="A156" s="8"/>
      <c r="L156" s="34"/>
    </row>
    <row r="157" spans="1:12" x14ac:dyDescent="0.3">
      <c r="A157" s="8"/>
      <c r="L157" s="34"/>
    </row>
    <row r="158" spans="1:12" x14ac:dyDescent="0.3">
      <c r="A158" s="8"/>
      <c r="L158" s="34"/>
    </row>
    <row r="159" spans="1:12" x14ac:dyDescent="0.3">
      <c r="A159" s="8"/>
      <c r="L159" s="34"/>
    </row>
    <row r="160" spans="1:12" x14ac:dyDescent="0.3">
      <c r="A160" s="8"/>
      <c r="L160" s="34"/>
    </row>
    <row r="161" spans="1:12" x14ac:dyDescent="0.3">
      <c r="A161" s="8"/>
      <c r="L161" s="34"/>
    </row>
    <row r="162" spans="1:12" x14ac:dyDescent="0.3">
      <c r="A162" s="8"/>
      <c r="L162" s="34"/>
    </row>
    <row r="163" spans="1:12" x14ac:dyDescent="0.3">
      <c r="A163" s="8"/>
      <c r="L163" s="34"/>
    </row>
    <row r="164" spans="1:12" x14ac:dyDescent="0.3">
      <c r="A164" s="8"/>
      <c r="L164" s="34"/>
    </row>
    <row r="165" spans="1:12" x14ac:dyDescent="0.3">
      <c r="A165" s="8"/>
      <c r="L165" s="34"/>
    </row>
    <row r="166" spans="1:12" x14ac:dyDescent="0.3">
      <c r="A166" s="8"/>
      <c r="L166" s="34"/>
    </row>
    <row r="167" spans="1:12" x14ac:dyDescent="0.3">
      <c r="A167" s="8"/>
      <c r="L167" s="34"/>
    </row>
    <row r="168" spans="1:12" x14ac:dyDescent="0.3">
      <c r="A168" s="8"/>
      <c r="L168" s="34"/>
    </row>
    <row r="169" spans="1:12" x14ac:dyDescent="0.3">
      <c r="A169" s="8"/>
      <c r="L169" s="34"/>
    </row>
    <row r="170" spans="1:12" x14ac:dyDescent="0.3">
      <c r="A170" s="8"/>
      <c r="L170" s="34"/>
    </row>
    <row r="171" spans="1:12" x14ac:dyDescent="0.3">
      <c r="A171" s="8"/>
      <c r="L171" s="34"/>
    </row>
    <row r="172" spans="1:12" x14ac:dyDescent="0.3">
      <c r="A172" s="8"/>
      <c r="L172" s="34"/>
    </row>
    <row r="173" spans="1:12" x14ac:dyDescent="0.3">
      <c r="A173" s="8"/>
      <c r="L173" s="34"/>
    </row>
    <row r="174" spans="1:12" x14ac:dyDescent="0.3">
      <c r="A174" s="8"/>
      <c r="L174" s="34"/>
    </row>
    <row r="175" spans="1:12" x14ac:dyDescent="0.3">
      <c r="A175" s="8"/>
      <c r="L175" s="34"/>
    </row>
    <row r="176" spans="1:12" x14ac:dyDescent="0.3">
      <c r="A176" s="8"/>
      <c r="L176" s="34"/>
    </row>
    <row r="177" spans="1:12" x14ac:dyDescent="0.3">
      <c r="A177" s="8"/>
      <c r="L177" s="34"/>
    </row>
    <row r="178" spans="1:12" x14ac:dyDescent="0.3">
      <c r="A178" s="8"/>
      <c r="L178" s="34"/>
    </row>
    <row r="179" spans="1:12" x14ac:dyDescent="0.3">
      <c r="A179" s="8"/>
      <c r="L179" s="34"/>
    </row>
    <row r="180" spans="1:12" x14ac:dyDescent="0.3">
      <c r="A180" s="8"/>
      <c r="L180" s="34"/>
    </row>
    <row r="181" spans="1:12" x14ac:dyDescent="0.3">
      <c r="A181" s="8"/>
      <c r="L181" s="34"/>
    </row>
    <row r="182" spans="1:12" x14ac:dyDescent="0.3">
      <c r="A182" s="8"/>
      <c r="L182" s="34"/>
    </row>
    <row r="183" spans="1:12" x14ac:dyDescent="0.3">
      <c r="A183" s="8"/>
      <c r="L183" s="34"/>
    </row>
    <row r="184" spans="1:12" x14ac:dyDescent="0.3">
      <c r="A184" s="8"/>
      <c r="L184" s="34"/>
    </row>
    <row r="185" spans="1:12" x14ac:dyDescent="0.3">
      <c r="A185" s="8"/>
      <c r="L185" s="34"/>
    </row>
    <row r="186" spans="1:12" x14ac:dyDescent="0.3">
      <c r="A186" s="8"/>
      <c r="L186" s="34"/>
    </row>
    <row r="187" spans="1:12" x14ac:dyDescent="0.3">
      <c r="A187" s="8"/>
      <c r="L187" s="34"/>
    </row>
    <row r="188" spans="1:12" x14ac:dyDescent="0.3">
      <c r="A188" s="8"/>
      <c r="L188" s="34"/>
    </row>
    <row r="189" spans="1:12" x14ac:dyDescent="0.3">
      <c r="A189" s="8"/>
      <c r="L189" s="34"/>
    </row>
    <row r="190" spans="1:12" x14ac:dyDescent="0.3">
      <c r="A190" s="8"/>
      <c r="L190" s="34"/>
    </row>
    <row r="191" spans="1:12" x14ac:dyDescent="0.3">
      <c r="A191" s="8"/>
      <c r="L191" s="34"/>
    </row>
    <row r="192" spans="1:12" x14ac:dyDescent="0.3">
      <c r="A192" s="8"/>
      <c r="L192" s="34"/>
    </row>
    <row r="193" spans="1:12" x14ac:dyDescent="0.3">
      <c r="A193" s="8"/>
      <c r="L193" s="34"/>
    </row>
    <row r="194" spans="1:12" x14ac:dyDescent="0.3">
      <c r="A194" s="8"/>
      <c r="L194" s="34"/>
    </row>
    <row r="195" spans="1:12" x14ac:dyDescent="0.3">
      <c r="A195" s="8"/>
      <c r="L195" s="34"/>
    </row>
    <row r="196" spans="1:12" x14ac:dyDescent="0.3">
      <c r="A196" s="8"/>
      <c r="L196" s="34"/>
    </row>
    <row r="197" spans="1:12" x14ac:dyDescent="0.3">
      <c r="A197" s="8"/>
      <c r="L197" s="34"/>
    </row>
    <row r="198" spans="1:12" x14ac:dyDescent="0.3">
      <c r="A198" s="8"/>
      <c r="L198" s="34"/>
    </row>
    <row r="199" spans="1:12" x14ac:dyDescent="0.3">
      <c r="A199" s="8"/>
      <c r="L199" s="34"/>
    </row>
    <row r="200" spans="1:12" x14ac:dyDescent="0.3">
      <c r="A200" s="8"/>
      <c r="L200" s="34"/>
    </row>
    <row r="201" spans="1:12" x14ac:dyDescent="0.3">
      <c r="A201" s="8"/>
      <c r="L201" s="34"/>
    </row>
    <row r="202" spans="1:12" x14ac:dyDescent="0.3">
      <c r="A202" s="8"/>
      <c r="L202" s="34"/>
    </row>
    <row r="203" spans="1:12" x14ac:dyDescent="0.3">
      <c r="A203" s="8"/>
      <c r="L203" s="34"/>
    </row>
    <row r="204" spans="1:12" x14ac:dyDescent="0.3">
      <c r="A204" s="8"/>
      <c r="L204" s="34"/>
    </row>
    <row r="205" spans="1:12" x14ac:dyDescent="0.3">
      <c r="A205" s="8"/>
      <c r="L205" s="34"/>
    </row>
    <row r="206" spans="1:12" x14ac:dyDescent="0.3">
      <c r="A206" s="8"/>
      <c r="L206" s="34"/>
    </row>
    <row r="207" spans="1:12" x14ac:dyDescent="0.3">
      <c r="A207" s="8"/>
      <c r="L207" s="34"/>
    </row>
    <row r="208" spans="1:12" x14ac:dyDescent="0.3">
      <c r="A208" s="8"/>
      <c r="L208" s="34"/>
    </row>
    <row r="209" spans="1:12" x14ac:dyDescent="0.3">
      <c r="A209" s="8"/>
      <c r="L209" s="34"/>
    </row>
    <row r="210" spans="1:12" x14ac:dyDescent="0.3">
      <c r="A210" s="8"/>
      <c r="L210" s="34"/>
    </row>
    <row r="211" spans="1:12" x14ac:dyDescent="0.3">
      <c r="A211" s="8"/>
      <c r="L211" s="34"/>
    </row>
    <row r="212" spans="1:12" x14ac:dyDescent="0.3">
      <c r="A212" s="8"/>
      <c r="L212" s="34"/>
    </row>
    <row r="213" spans="1:12" x14ac:dyDescent="0.3">
      <c r="A213" s="8"/>
      <c r="L213" s="34"/>
    </row>
    <row r="214" spans="1:12" x14ac:dyDescent="0.3">
      <c r="A214" s="8"/>
      <c r="L214" s="34"/>
    </row>
    <row r="215" spans="1:12" x14ac:dyDescent="0.3">
      <c r="A215" s="8"/>
      <c r="L215" s="34"/>
    </row>
    <row r="216" spans="1:12" x14ac:dyDescent="0.3">
      <c r="A216" s="8"/>
      <c r="L216" s="34"/>
    </row>
    <row r="217" spans="1:12" x14ac:dyDescent="0.3">
      <c r="A217" s="8"/>
      <c r="L217" s="34"/>
    </row>
    <row r="218" spans="1:12" x14ac:dyDescent="0.3">
      <c r="A218" s="8"/>
      <c r="L218" s="34"/>
    </row>
    <row r="219" spans="1:12" x14ac:dyDescent="0.3">
      <c r="A219" s="8"/>
      <c r="L219" s="34"/>
    </row>
    <row r="220" spans="1:12" x14ac:dyDescent="0.3">
      <c r="A220" s="8"/>
      <c r="L220" s="34"/>
    </row>
    <row r="221" spans="1:12" x14ac:dyDescent="0.3">
      <c r="A221" s="8"/>
      <c r="L221" s="34"/>
    </row>
    <row r="222" spans="1:12" x14ac:dyDescent="0.3">
      <c r="A222" s="8"/>
      <c r="L222" s="34"/>
    </row>
    <row r="223" spans="1:12" x14ac:dyDescent="0.3">
      <c r="A223" s="8"/>
      <c r="L223" s="34"/>
    </row>
    <row r="224" spans="1:12" x14ac:dyDescent="0.3">
      <c r="A224" s="8"/>
      <c r="L224" s="34"/>
    </row>
    <row r="225" spans="1:12" x14ac:dyDescent="0.3">
      <c r="A225" s="8"/>
      <c r="L225" s="34"/>
    </row>
    <row r="226" spans="1:12" x14ac:dyDescent="0.3">
      <c r="A226" s="8"/>
      <c r="L226" s="34"/>
    </row>
    <row r="227" spans="1:12" x14ac:dyDescent="0.3">
      <c r="A227" s="8"/>
      <c r="L227" s="34"/>
    </row>
    <row r="228" spans="1:12" x14ac:dyDescent="0.3">
      <c r="A228" s="8"/>
      <c r="L228" s="34"/>
    </row>
    <row r="229" spans="1:12" x14ac:dyDescent="0.3">
      <c r="A229" s="8"/>
      <c r="L229" s="34"/>
    </row>
    <row r="230" spans="1:12" x14ac:dyDescent="0.3">
      <c r="A230" s="8"/>
      <c r="L230" s="34"/>
    </row>
    <row r="231" spans="1:12" x14ac:dyDescent="0.3">
      <c r="A231" s="8"/>
      <c r="L231" s="34"/>
    </row>
    <row r="232" spans="1:12" x14ac:dyDescent="0.3">
      <c r="A232" s="8"/>
      <c r="L232" s="34"/>
    </row>
    <row r="233" spans="1:12" x14ac:dyDescent="0.3">
      <c r="A233" s="8"/>
      <c r="L233" s="34"/>
    </row>
    <row r="234" spans="1:12" x14ac:dyDescent="0.3">
      <c r="A234" s="8"/>
      <c r="L234" s="34"/>
    </row>
    <row r="235" spans="1:12" x14ac:dyDescent="0.3">
      <c r="A235" s="8"/>
      <c r="L235" s="34"/>
    </row>
    <row r="236" spans="1:12" x14ac:dyDescent="0.3">
      <c r="A236" s="8"/>
      <c r="L236" s="34"/>
    </row>
    <row r="237" spans="1:12" x14ac:dyDescent="0.3">
      <c r="A237" s="8"/>
      <c r="L237" s="34"/>
    </row>
    <row r="238" spans="1:12" x14ac:dyDescent="0.3">
      <c r="A238" s="8"/>
      <c r="L238" s="34"/>
    </row>
    <row r="239" spans="1:12" x14ac:dyDescent="0.3">
      <c r="A239" s="8"/>
      <c r="L239" s="34"/>
    </row>
    <row r="240" spans="1:12" x14ac:dyDescent="0.3">
      <c r="A240" s="8"/>
      <c r="L240" s="34"/>
    </row>
    <row r="241" spans="1:12" x14ac:dyDescent="0.3">
      <c r="A241" s="8"/>
      <c r="L241" s="34"/>
    </row>
    <row r="242" spans="1:12" x14ac:dyDescent="0.3">
      <c r="A242" s="8"/>
      <c r="L242" s="34"/>
    </row>
    <row r="243" spans="1:12" x14ac:dyDescent="0.3">
      <c r="A243" s="8"/>
      <c r="L243" s="34"/>
    </row>
    <row r="244" spans="1:12" x14ac:dyDescent="0.3">
      <c r="A244" s="8"/>
      <c r="L244" s="34"/>
    </row>
    <row r="245" spans="1:12" x14ac:dyDescent="0.3">
      <c r="A245" s="8"/>
      <c r="L245" s="34"/>
    </row>
    <row r="246" spans="1:12" x14ac:dyDescent="0.3">
      <c r="A246" s="8"/>
      <c r="L246" s="34"/>
    </row>
    <row r="247" spans="1:12" x14ac:dyDescent="0.3">
      <c r="A247" s="8"/>
      <c r="L247" s="34"/>
    </row>
    <row r="248" spans="1:12" x14ac:dyDescent="0.3">
      <c r="A248" s="8"/>
      <c r="L248" s="34"/>
    </row>
    <row r="249" spans="1:12" x14ac:dyDescent="0.3">
      <c r="A249" s="8"/>
      <c r="L249" s="34"/>
    </row>
    <row r="250" spans="1:12" x14ac:dyDescent="0.3">
      <c r="A250" s="8"/>
      <c r="L250" s="34"/>
    </row>
    <row r="251" spans="1:12" x14ac:dyDescent="0.3">
      <c r="A251" s="8"/>
      <c r="L251" s="34"/>
    </row>
    <row r="252" spans="1:12" x14ac:dyDescent="0.3">
      <c r="A252" s="8"/>
      <c r="L252" s="34"/>
    </row>
    <row r="253" spans="1:12" x14ac:dyDescent="0.3">
      <c r="A253" s="8"/>
      <c r="L253" s="34"/>
    </row>
    <row r="254" spans="1:12" x14ac:dyDescent="0.3">
      <c r="A254" s="8"/>
      <c r="L254" s="34"/>
    </row>
    <row r="255" spans="1:12" x14ac:dyDescent="0.3">
      <c r="A255" s="8"/>
      <c r="L255" s="34"/>
    </row>
    <row r="256" spans="1:12" x14ac:dyDescent="0.3">
      <c r="A256" s="8"/>
      <c r="L256" s="34"/>
    </row>
    <row r="257" spans="1:12" x14ac:dyDescent="0.3">
      <c r="A257" s="8"/>
      <c r="L257" s="34"/>
    </row>
    <row r="258" spans="1:12" x14ac:dyDescent="0.3">
      <c r="A258" s="8"/>
      <c r="L258" s="34"/>
    </row>
    <row r="259" spans="1:12" x14ac:dyDescent="0.3">
      <c r="A259" s="8"/>
      <c r="L259" s="34"/>
    </row>
    <row r="260" spans="1:12" x14ac:dyDescent="0.3">
      <c r="A260" s="8"/>
      <c r="L260" s="34"/>
    </row>
    <row r="261" spans="1:12" x14ac:dyDescent="0.3">
      <c r="A261" s="8"/>
      <c r="L261" s="34"/>
    </row>
    <row r="262" spans="1:12" x14ac:dyDescent="0.3">
      <c r="A262" s="8"/>
      <c r="L262" s="34"/>
    </row>
    <row r="263" spans="1:12" x14ac:dyDescent="0.3">
      <c r="A263" s="8"/>
      <c r="L263" s="34"/>
    </row>
    <row r="264" spans="1:12" x14ac:dyDescent="0.3">
      <c r="A264" s="8"/>
      <c r="L264" s="34"/>
    </row>
    <row r="265" spans="1:12" x14ac:dyDescent="0.3">
      <c r="A265" s="8"/>
      <c r="L265" s="34"/>
    </row>
    <row r="266" spans="1:12" x14ac:dyDescent="0.3">
      <c r="A266" s="8"/>
      <c r="L266" s="34"/>
    </row>
    <row r="267" spans="1:12" x14ac:dyDescent="0.3">
      <c r="A267" s="8"/>
      <c r="L267" s="34"/>
    </row>
    <row r="268" spans="1:12" x14ac:dyDescent="0.3">
      <c r="A268" s="8"/>
      <c r="L268" s="34"/>
    </row>
    <row r="269" spans="1:12" x14ac:dyDescent="0.3">
      <c r="A269" s="8"/>
      <c r="L269" s="34"/>
    </row>
    <row r="270" spans="1:12" x14ac:dyDescent="0.3">
      <c r="A270" s="8"/>
      <c r="L270" s="34"/>
    </row>
    <row r="271" spans="1:12" x14ac:dyDescent="0.3">
      <c r="A271" s="8"/>
      <c r="L271" s="34"/>
    </row>
    <row r="272" spans="1:12" x14ac:dyDescent="0.3">
      <c r="A272" s="8"/>
      <c r="L272" s="34"/>
    </row>
    <row r="273" spans="1:12" x14ac:dyDescent="0.3">
      <c r="A273" s="8"/>
      <c r="L273" s="34"/>
    </row>
    <row r="274" spans="1:12" x14ac:dyDescent="0.3">
      <c r="A274" s="8"/>
      <c r="L274" s="34"/>
    </row>
    <row r="275" spans="1:12" x14ac:dyDescent="0.3">
      <c r="A275" s="8"/>
      <c r="L275" s="34"/>
    </row>
    <row r="276" spans="1:12" x14ac:dyDescent="0.3">
      <c r="A276" s="8"/>
      <c r="L276" s="34"/>
    </row>
    <row r="277" spans="1:12" x14ac:dyDescent="0.3">
      <c r="A277" s="8"/>
      <c r="L277" s="34"/>
    </row>
    <row r="278" spans="1:12" x14ac:dyDescent="0.3">
      <c r="A278" s="8"/>
      <c r="L278" s="34"/>
    </row>
    <row r="279" spans="1:12" x14ac:dyDescent="0.3">
      <c r="A279" s="8"/>
      <c r="L279" s="34"/>
    </row>
    <row r="280" spans="1:12" x14ac:dyDescent="0.3">
      <c r="A280" s="8"/>
      <c r="L280" s="34"/>
    </row>
    <row r="281" spans="1:12" x14ac:dyDescent="0.3">
      <c r="A281" s="8"/>
      <c r="L281" s="34"/>
    </row>
    <row r="282" spans="1:12" x14ac:dyDescent="0.3">
      <c r="A282" s="8"/>
      <c r="L282" s="34"/>
    </row>
    <row r="283" spans="1:12" x14ac:dyDescent="0.3">
      <c r="A283" s="8"/>
      <c r="L283" s="34"/>
    </row>
    <row r="284" spans="1:12" x14ac:dyDescent="0.3">
      <c r="A284" s="8"/>
      <c r="L284" s="34"/>
    </row>
    <row r="285" spans="1:12" x14ac:dyDescent="0.3">
      <c r="A285" s="8"/>
      <c r="L285" s="34"/>
    </row>
    <row r="286" spans="1:12" x14ac:dyDescent="0.3">
      <c r="A286" s="8"/>
      <c r="L286" s="34"/>
    </row>
    <row r="287" spans="1:12" x14ac:dyDescent="0.3">
      <c r="A287" s="8"/>
      <c r="L287" s="34"/>
    </row>
    <row r="288" spans="1:12" x14ac:dyDescent="0.3">
      <c r="A288" s="8"/>
      <c r="L288" s="34"/>
    </row>
    <row r="289" spans="1:12" x14ac:dyDescent="0.3">
      <c r="A289" s="8"/>
      <c r="L289" s="34"/>
    </row>
    <row r="290" spans="1:12" x14ac:dyDescent="0.3">
      <c r="A290" s="8"/>
      <c r="L290" s="34"/>
    </row>
    <row r="291" spans="1:12" x14ac:dyDescent="0.3">
      <c r="A291" s="8"/>
      <c r="L291" s="34"/>
    </row>
    <row r="292" spans="1:12" x14ac:dyDescent="0.3">
      <c r="A292" s="8"/>
      <c r="L292" s="34"/>
    </row>
    <row r="293" spans="1:12" x14ac:dyDescent="0.3">
      <c r="A293" s="8"/>
      <c r="L293" s="34"/>
    </row>
    <row r="294" spans="1:12" x14ac:dyDescent="0.3">
      <c r="A294" s="8"/>
      <c r="L294" s="34"/>
    </row>
    <row r="295" spans="1:12" x14ac:dyDescent="0.3">
      <c r="A295" s="8"/>
      <c r="L295" s="34"/>
    </row>
    <row r="296" spans="1:12" x14ac:dyDescent="0.3">
      <c r="A296" s="8"/>
      <c r="L296" s="34"/>
    </row>
    <row r="297" spans="1:12" x14ac:dyDescent="0.3">
      <c r="A297" s="8"/>
      <c r="L297" s="34"/>
    </row>
    <row r="298" spans="1:12" x14ac:dyDescent="0.3">
      <c r="A298" s="8"/>
      <c r="L298" s="34"/>
    </row>
    <row r="299" spans="1:12" x14ac:dyDescent="0.3">
      <c r="A299" s="8"/>
      <c r="L299" s="34"/>
    </row>
    <row r="300" spans="1:12" x14ac:dyDescent="0.3">
      <c r="A300" s="8"/>
      <c r="L300" s="34"/>
    </row>
    <row r="301" spans="1:12" x14ac:dyDescent="0.3">
      <c r="A301" s="8"/>
      <c r="L301" s="34"/>
    </row>
    <row r="302" spans="1:12" x14ac:dyDescent="0.3">
      <c r="A302" s="8"/>
      <c r="L302" s="34"/>
    </row>
    <row r="303" spans="1:12" x14ac:dyDescent="0.3">
      <c r="A303" s="8"/>
      <c r="L303" s="34"/>
    </row>
    <row r="304" spans="1:12" x14ac:dyDescent="0.3">
      <c r="A304" s="8"/>
      <c r="L304" s="34"/>
    </row>
    <row r="305" spans="1:12" x14ac:dyDescent="0.3">
      <c r="A305" s="8"/>
      <c r="L305" s="34"/>
    </row>
    <row r="306" spans="1:12" x14ac:dyDescent="0.3">
      <c r="A306" s="8"/>
      <c r="L306" s="34"/>
    </row>
    <row r="307" spans="1:12" x14ac:dyDescent="0.3">
      <c r="A307" s="8"/>
      <c r="L307" s="34"/>
    </row>
    <row r="308" spans="1:12" x14ac:dyDescent="0.3">
      <c r="A308" s="8"/>
      <c r="L308" s="34"/>
    </row>
    <row r="309" spans="1:12" x14ac:dyDescent="0.3">
      <c r="A309" s="8"/>
      <c r="L309" s="34"/>
    </row>
    <row r="310" spans="1:12" x14ac:dyDescent="0.3">
      <c r="A310" s="8"/>
      <c r="L310" s="34"/>
    </row>
    <row r="311" spans="1:12" x14ac:dyDescent="0.3">
      <c r="A311" s="8"/>
      <c r="L311" s="34"/>
    </row>
    <row r="312" spans="1:12" x14ac:dyDescent="0.3">
      <c r="A312" s="8"/>
      <c r="L312" s="34"/>
    </row>
    <row r="313" spans="1:12" x14ac:dyDescent="0.3">
      <c r="A313" s="8"/>
      <c r="L313" s="34"/>
    </row>
    <row r="314" spans="1:12" x14ac:dyDescent="0.3">
      <c r="A314" s="8"/>
      <c r="L314" s="34"/>
    </row>
    <row r="315" spans="1:12" x14ac:dyDescent="0.3">
      <c r="A315" s="8"/>
      <c r="L315" s="34"/>
    </row>
    <row r="316" spans="1:12" x14ac:dyDescent="0.3">
      <c r="A316" s="8"/>
      <c r="L316" s="34"/>
    </row>
    <row r="317" spans="1:12" x14ac:dyDescent="0.3">
      <c r="A317" s="8"/>
      <c r="L317" s="34"/>
    </row>
    <row r="318" spans="1:12" x14ac:dyDescent="0.3">
      <c r="A318" s="8"/>
      <c r="L318" s="34"/>
    </row>
    <row r="319" spans="1:12" x14ac:dyDescent="0.3">
      <c r="A319" s="8"/>
      <c r="L319" s="34"/>
    </row>
    <row r="320" spans="1:12" x14ac:dyDescent="0.3">
      <c r="A320" s="8"/>
      <c r="L320" s="34"/>
    </row>
    <row r="321" spans="1:12" x14ac:dyDescent="0.3">
      <c r="A321" s="8"/>
      <c r="L321" s="34"/>
    </row>
    <row r="322" spans="1:12" x14ac:dyDescent="0.3">
      <c r="A322" s="8"/>
      <c r="L322" s="34"/>
    </row>
    <row r="323" spans="1:12" x14ac:dyDescent="0.3">
      <c r="A323" s="8"/>
      <c r="L323" s="34"/>
    </row>
    <row r="324" spans="1:12" x14ac:dyDescent="0.3">
      <c r="A324" s="8"/>
      <c r="L324" s="34"/>
    </row>
    <row r="325" spans="1:12" x14ac:dyDescent="0.3">
      <c r="A325" s="8"/>
      <c r="L325" s="34"/>
    </row>
    <row r="326" spans="1:12" x14ac:dyDescent="0.3">
      <c r="A326" s="8"/>
      <c r="L326" s="34"/>
    </row>
    <row r="327" spans="1:12" x14ac:dyDescent="0.3">
      <c r="A327" s="8"/>
      <c r="L327" s="34"/>
    </row>
    <row r="328" spans="1:12" x14ac:dyDescent="0.3">
      <c r="A328" s="8"/>
      <c r="L328" s="34"/>
    </row>
    <row r="329" spans="1:12" x14ac:dyDescent="0.3">
      <c r="A329" s="8"/>
      <c r="L329" s="34"/>
    </row>
    <row r="330" spans="1:12" x14ac:dyDescent="0.3">
      <c r="A330" s="8"/>
      <c r="L330" s="34"/>
    </row>
    <row r="331" spans="1:12" x14ac:dyDescent="0.3">
      <c r="A331" s="8"/>
      <c r="L331" s="34"/>
    </row>
    <row r="332" spans="1:12" x14ac:dyDescent="0.3">
      <c r="A332" s="8"/>
      <c r="L332" s="34"/>
    </row>
    <row r="333" spans="1:12" x14ac:dyDescent="0.3">
      <c r="A333" s="8"/>
      <c r="L333" s="34"/>
    </row>
    <row r="334" spans="1:12" x14ac:dyDescent="0.3">
      <c r="A334" s="8"/>
      <c r="L334" s="34"/>
    </row>
    <row r="335" spans="1:12" x14ac:dyDescent="0.3">
      <c r="A335" s="8"/>
      <c r="L335" s="34"/>
    </row>
    <row r="336" spans="1:12" x14ac:dyDescent="0.3">
      <c r="A336" s="8"/>
      <c r="L336" s="34"/>
    </row>
    <row r="337" spans="1:13" x14ac:dyDescent="0.3">
      <c r="A337" s="8"/>
      <c r="L337" s="34"/>
    </row>
    <row r="338" spans="1:13" x14ac:dyDescent="0.3">
      <c r="A338" s="8"/>
      <c r="L338" s="34"/>
    </row>
    <row r="339" spans="1:13" x14ac:dyDescent="0.3">
      <c r="A339" s="8"/>
      <c r="L339" s="34"/>
    </row>
    <row r="340" spans="1:13" x14ac:dyDescent="0.3">
      <c r="A340" s="8"/>
      <c r="L340" s="34"/>
    </row>
    <row r="341" spans="1:13" x14ac:dyDescent="0.3">
      <c r="A341" s="8"/>
      <c r="L341" s="34"/>
    </row>
    <row r="342" spans="1:13" x14ac:dyDescent="0.3">
      <c r="A342" s="8"/>
      <c r="L342" s="34"/>
    </row>
    <row r="343" spans="1:13" x14ac:dyDescent="0.3">
      <c r="A343" s="8"/>
      <c r="L343" s="34"/>
    </row>
    <row r="344" spans="1:13" x14ac:dyDescent="0.3">
      <c r="A344" s="8"/>
      <c r="L344" s="34"/>
    </row>
    <row r="345" spans="1:13" x14ac:dyDescent="0.3">
      <c r="A345" s="8"/>
      <c r="L345" s="34"/>
    </row>
    <row r="346" spans="1:13" x14ac:dyDescent="0.3">
      <c r="A346" s="8"/>
      <c r="L346" s="34"/>
    </row>
    <row r="347" spans="1:13" x14ac:dyDescent="0.3">
      <c r="A347" s="8"/>
      <c r="L347" s="34"/>
    </row>
    <row r="348" spans="1:13" x14ac:dyDescent="0.3">
      <c r="A348" s="8"/>
      <c r="L348" s="35"/>
      <c r="M348" s="36"/>
    </row>
    <row r="349" spans="1:13" x14ac:dyDescent="0.3">
      <c r="A349" s="8"/>
    </row>
    <row r="350" spans="1:13" x14ac:dyDescent="0.3">
      <c r="A350" s="8"/>
    </row>
    <row r="351" spans="1:13" x14ac:dyDescent="0.3">
      <c r="A351" s="8"/>
    </row>
    <row r="352" spans="1:13" x14ac:dyDescent="0.3">
      <c r="A352" s="8"/>
    </row>
    <row r="353" spans="1:1" x14ac:dyDescent="0.3">
      <c r="A353" s="9"/>
    </row>
  </sheetData>
  <phoneticPr fontId="3" type="noConversion"/>
  <pageMargins left="0.7" right="0.7" top="0.75" bottom="0.75" header="0.3" footer="0.3"/>
  <legacy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15FCED-0BB6-490D-B4D0-3B14BBAE6140}">
  <sheetPr>
    <tabColor rgb="FFFFC000"/>
  </sheetPr>
  <dimension ref="A2:S352"/>
  <sheetViews>
    <sheetView workbookViewId="0">
      <selection activeCell="B18" sqref="B18"/>
    </sheetView>
  </sheetViews>
  <sheetFormatPr defaultRowHeight="13.5" x14ac:dyDescent="0.3"/>
  <cols>
    <col min="1" max="1" width="21.46484375" customWidth="1"/>
    <col min="2" max="2" width="9.73046875" bestFit="1" customWidth="1"/>
    <col min="9" max="9" width="11.59765625" customWidth="1"/>
    <col min="13" max="13" width="11.59765625" customWidth="1"/>
    <col min="16" max="16" width="11.73046875" customWidth="1"/>
    <col min="17" max="17" width="12.265625" customWidth="1"/>
    <col min="18" max="18" width="13.1328125" customWidth="1"/>
  </cols>
  <sheetData>
    <row r="2" spans="1:17" x14ac:dyDescent="0.3">
      <c r="A2" s="8" t="s">
        <v>847</v>
      </c>
      <c r="I2" t="s">
        <v>837</v>
      </c>
      <c r="N2" t="s">
        <v>838</v>
      </c>
    </row>
    <row r="3" spans="1:17" x14ac:dyDescent="0.3">
      <c r="A3" s="8"/>
      <c r="B3" t="s">
        <v>835</v>
      </c>
      <c r="C3" t="s">
        <v>798</v>
      </c>
      <c r="D3" t="s">
        <v>833</v>
      </c>
      <c r="E3" t="s">
        <v>836</v>
      </c>
      <c r="F3" t="s">
        <v>849</v>
      </c>
      <c r="G3" t="s">
        <v>848</v>
      </c>
      <c r="I3" t="s">
        <v>835</v>
      </c>
      <c r="J3" t="s">
        <v>798</v>
      </c>
      <c r="K3" t="s">
        <v>833</v>
      </c>
      <c r="L3" t="s">
        <v>836</v>
      </c>
      <c r="N3" t="s">
        <v>835</v>
      </c>
      <c r="O3" t="s">
        <v>798</v>
      </c>
      <c r="P3" t="s">
        <v>833</v>
      </c>
      <c r="Q3" t="s">
        <v>839</v>
      </c>
    </row>
    <row r="4" spans="1:17" x14ac:dyDescent="0.3">
      <c r="A4" s="8">
        <v>2017</v>
      </c>
      <c r="B4" s="9">
        <v>183.1</v>
      </c>
      <c r="C4" s="9">
        <v>15.4</v>
      </c>
      <c r="D4" s="9">
        <v>9.8000000000000007</v>
      </c>
      <c r="E4" s="9">
        <f>SUM(B4:D4)</f>
        <v>208.3</v>
      </c>
      <c r="F4" s="58">
        <f>SUM(B4:C4)</f>
        <v>198.5</v>
      </c>
      <c r="G4" s="14">
        <f>C4/(B4+C4)</f>
        <v>7.758186397984887E-2</v>
      </c>
      <c r="H4" s="14"/>
      <c r="N4" s="53">
        <v>0.04</v>
      </c>
      <c r="O4" s="53">
        <v>0.06</v>
      </c>
      <c r="P4" s="53">
        <v>0.125</v>
      </c>
      <c r="Q4" s="52">
        <f>((E4+L5)-E5)/E4</f>
        <v>2.5972155544887302E-2</v>
      </c>
    </row>
    <row r="5" spans="1:17" x14ac:dyDescent="0.3">
      <c r="A5" s="8">
        <v>2018</v>
      </c>
      <c r="B5" s="19">
        <f t="shared" ref="B5:D7" si="0">B4*(1-N$4)+I5</f>
        <v>199.48599999999999</v>
      </c>
      <c r="C5" s="19">
        <f t="shared" si="0"/>
        <v>17.0366</v>
      </c>
      <c r="D5" s="19">
        <f t="shared" si="0"/>
        <v>10.414400000000001</v>
      </c>
      <c r="E5">
        <v>231</v>
      </c>
      <c r="F5" s="58">
        <f t="shared" ref="F5:F7" si="1">SUM(B5:C5)</f>
        <v>216.52259999999998</v>
      </c>
      <c r="G5" s="14">
        <f t="shared" ref="G5:G7" si="2">C5/(B5+C5)</f>
        <v>7.8682779534330366E-2</v>
      </c>
      <c r="H5" s="14"/>
      <c r="I5" s="55">
        <v>23.71</v>
      </c>
      <c r="J5" s="51">
        <f>1.895+0.6656</f>
        <v>2.5606</v>
      </c>
      <c r="K5" s="19">
        <f>4.4-J5</f>
        <v>1.8394000000000004</v>
      </c>
      <c r="L5" s="19">
        <f>SUM(I5:K5)</f>
        <v>28.110000000000003</v>
      </c>
    </row>
    <row r="6" spans="1:17" x14ac:dyDescent="0.3">
      <c r="A6" s="8">
        <v>2019</v>
      </c>
      <c r="B6" s="19">
        <f t="shared" si="0"/>
        <v>212.90655999999998</v>
      </c>
      <c r="C6" s="19">
        <f t="shared" si="0"/>
        <v>18.516808545454545</v>
      </c>
      <c r="D6" s="19">
        <f t="shared" si="0"/>
        <v>10.910195454545455</v>
      </c>
      <c r="E6" s="19">
        <f>SUM(B6:D6)</f>
        <v>242.333564</v>
      </c>
      <c r="F6" s="58">
        <f t="shared" si="1"/>
        <v>231.42336854545454</v>
      </c>
      <c r="G6" s="14">
        <f t="shared" si="2"/>
        <v>8.0012699935346432E-2</v>
      </c>
      <c r="H6" s="14"/>
      <c r="I6" s="55">
        <v>21.4</v>
      </c>
      <c r="J6" s="51">
        <f>4.3*(J5/4.4)</f>
        <v>2.5024045454545449</v>
      </c>
      <c r="K6" s="51">
        <f>4.3*(K5/4.4)</f>
        <v>1.7975954545454547</v>
      </c>
      <c r="L6" s="19">
        <f>SUM(I6:K6)</f>
        <v>25.7</v>
      </c>
      <c r="N6" t="s">
        <v>840</v>
      </c>
      <c r="P6" t="s">
        <v>841</v>
      </c>
      <c r="Q6" s="9">
        <v>0.66559999999999997</v>
      </c>
    </row>
    <row r="7" spans="1:17" x14ac:dyDescent="0.3">
      <c r="A7" s="8">
        <v>2020</v>
      </c>
      <c r="B7" s="19">
        <f t="shared" si="0"/>
        <v>227.39029759999997</v>
      </c>
      <c r="C7" s="19">
        <f t="shared" si="0"/>
        <v>20.005800032727272</v>
      </c>
      <c r="D7" s="19">
        <f t="shared" si="0"/>
        <v>11.446421022727273</v>
      </c>
      <c r="E7" s="19">
        <f>SUM(B7:D7)</f>
        <v>258.84251865545451</v>
      </c>
      <c r="F7" s="58">
        <f t="shared" si="1"/>
        <v>247.39609763272725</v>
      </c>
      <c r="G7" s="14">
        <f t="shared" si="2"/>
        <v>8.0865463215296765E-2</v>
      </c>
      <c r="H7" s="14"/>
      <c r="I7" s="56">
        <v>23</v>
      </c>
      <c r="J7" s="56">
        <v>2.6</v>
      </c>
      <c r="K7" s="56">
        <v>1.9</v>
      </c>
      <c r="L7" s="57">
        <f>SUM(I7:K7)</f>
        <v>27.5</v>
      </c>
      <c r="P7" t="s">
        <v>842</v>
      </c>
      <c r="Q7" s="9">
        <v>1.895</v>
      </c>
    </row>
    <row r="8" spans="1:17" x14ac:dyDescent="0.3">
      <c r="A8" s="8">
        <v>2025</v>
      </c>
      <c r="B8" s="19">
        <f>F8-C8</f>
        <v>295.71459069687171</v>
      </c>
      <c r="C8" s="59">
        <f>'(弃用)FE(H)'!C8</f>
        <v>24.985409303128304</v>
      </c>
      <c r="D8" s="19">
        <v>11.825474689428539</v>
      </c>
      <c r="E8" s="19">
        <f t="shared" ref="E8:E13" si="3">SUM(B8:D8)</f>
        <v>332.52547468942851</v>
      </c>
      <c r="F8">
        <v>320.7</v>
      </c>
      <c r="G8" s="14">
        <v>8.3429458356817393E-2</v>
      </c>
      <c r="I8" s="34"/>
      <c r="P8" t="s">
        <v>843</v>
      </c>
      <c r="Q8" s="9">
        <v>0.17699999999999999</v>
      </c>
    </row>
    <row r="9" spans="1:17" x14ac:dyDescent="0.3">
      <c r="A9" s="8">
        <v>2030</v>
      </c>
      <c r="B9" s="19">
        <f t="shared" ref="B9:B13" si="4">F9-C9</f>
        <v>338.42517152969253</v>
      </c>
      <c r="C9" s="59">
        <f>'(弃用)FE(H)'!C9</f>
        <v>29.674828470307503</v>
      </c>
      <c r="D9" s="19">
        <v>12.244387180109394</v>
      </c>
      <c r="E9" s="19">
        <f t="shared" si="3"/>
        <v>380.34438718010944</v>
      </c>
      <c r="F9">
        <v>368.1</v>
      </c>
      <c r="G9" s="14">
        <v>8.3429458356817393E-2</v>
      </c>
      <c r="I9" s="34"/>
      <c r="P9" t="s">
        <v>844</v>
      </c>
      <c r="Q9" s="9">
        <v>1.1479999999999999</v>
      </c>
    </row>
    <row r="10" spans="1:17" x14ac:dyDescent="0.3">
      <c r="A10" s="8">
        <v>2035</v>
      </c>
      <c r="B10" s="19">
        <f t="shared" si="4"/>
        <v>358.27567138374496</v>
      </c>
      <c r="C10" s="59">
        <f>'(弃用)FE(H)'!C10</f>
        <v>32.924328616255039</v>
      </c>
      <c r="D10" s="19">
        <v>12.713914452331798</v>
      </c>
      <c r="E10" s="19">
        <f t="shared" si="3"/>
        <v>403.91391445233177</v>
      </c>
      <c r="F10">
        <v>391.2</v>
      </c>
      <c r="G10" s="14">
        <v>8.3429458356817393E-2</v>
      </c>
      <c r="I10" s="34"/>
      <c r="P10" t="s">
        <v>845</v>
      </c>
      <c r="Q10">
        <f>4.4-SUM(Q6:Q9)</f>
        <v>0.51440000000000019</v>
      </c>
    </row>
    <row r="11" spans="1:17" x14ac:dyDescent="0.3">
      <c r="A11" s="8">
        <v>2040</v>
      </c>
      <c r="B11" s="19">
        <f t="shared" si="4"/>
        <v>374.23033931751928</v>
      </c>
      <c r="C11" s="59">
        <f>'(弃用)FE(H)'!C11</f>
        <v>36.529660682480696</v>
      </c>
      <c r="D11" s="19">
        <v>13.033828746937694</v>
      </c>
      <c r="E11" s="19">
        <f t="shared" si="3"/>
        <v>423.79382874693766</v>
      </c>
      <c r="F11" s="59">
        <f>'(弃用)FE(H)'!F11</f>
        <v>410.76</v>
      </c>
      <c r="G11" s="14">
        <v>8.3429458356817393E-2</v>
      </c>
      <c r="I11" s="34"/>
      <c r="P11" t="s">
        <v>846</v>
      </c>
      <c r="Q11" s="9">
        <f>SUM(Q6:Q10)</f>
        <v>4.4000000000000004</v>
      </c>
    </row>
    <row r="12" spans="1:17" x14ac:dyDescent="0.3">
      <c r="A12" s="8">
        <v>2045</v>
      </c>
      <c r="B12" s="19">
        <f t="shared" si="4"/>
        <v>384.9828</v>
      </c>
      <c r="C12" s="59">
        <f>'(弃用)FE(H)'!C12</f>
        <v>38.1</v>
      </c>
      <c r="D12" s="19">
        <v>13.368978942547244</v>
      </c>
      <c r="E12" s="19">
        <f t="shared" si="3"/>
        <v>436.45177894254726</v>
      </c>
      <c r="F12" s="59">
        <f>'(弃用)FE(H)'!F12</f>
        <v>423.08280000000002</v>
      </c>
      <c r="G12" s="14">
        <v>8.3429458356817393E-2</v>
      </c>
      <c r="I12" s="34"/>
      <c r="J12">
        <v>1.3</v>
      </c>
    </row>
    <row r="13" spans="1:17" x14ac:dyDescent="0.3">
      <c r="A13" s="8">
        <v>2050</v>
      </c>
      <c r="B13" s="19">
        <f t="shared" si="4"/>
        <v>395.24549445955785</v>
      </c>
      <c r="C13" s="59">
        <f>'(弃用)FE(H)'!C13</f>
        <v>40.529789540442209</v>
      </c>
      <c r="D13" s="19">
        <v>13.730435706148532</v>
      </c>
      <c r="E13" s="19">
        <f t="shared" si="3"/>
        <v>449.50571970614857</v>
      </c>
      <c r="F13" s="59">
        <f>'(弃用)FE(H)'!F13</f>
        <v>435.77528400000006</v>
      </c>
      <c r="G13" s="14">
        <v>8.3429458356817393E-2</v>
      </c>
      <c r="I13" s="34"/>
    </row>
    <row r="14" spans="1:17" x14ac:dyDescent="0.3">
      <c r="A14" s="8"/>
      <c r="G14" s="14"/>
      <c r="I14" s="34"/>
    </row>
    <row r="15" spans="1:17" x14ac:dyDescent="0.3">
      <c r="A15" s="8" t="s">
        <v>851</v>
      </c>
      <c r="F15" t="s">
        <v>835</v>
      </c>
      <c r="G15" s="14" t="s">
        <v>798</v>
      </c>
      <c r="H15" t="s">
        <v>827</v>
      </c>
      <c r="I15" s="50" t="s">
        <v>872</v>
      </c>
      <c r="L15" s="19"/>
    </row>
    <row r="16" spans="1:17" x14ac:dyDescent="0.3">
      <c r="A16" s="8">
        <v>2020</v>
      </c>
      <c r="B16" s="90">
        <f>BAU!B16</f>
        <v>11880</v>
      </c>
      <c r="C16" s="90">
        <f>BAU!D16</f>
        <v>32746</v>
      </c>
      <c r="D16" s="90">
        <f>BAU!G16</f>
        <v>65000</v>
      </c>
      <c r="F16" s="81"/>
      <c r="G16" s="87"/>
      <c r="H16" s="86"/>
      <c r="L16" s="19"/>
    </row>
    <row r="17" spans="1:16" x14ac:dyDescent="0.3">
      <c r="A17" s="8">
        <v>2025</v>
      </c>
      <c r="B17" s="90">
        <f>B$16*(1-F17)</f>
        <v>11404.8</v>
      </c>
      <c r="C17" s="90">
        <f t="shared" ref="C17:D22" si="5">C$16*(1-G17)</f>
        <v>32746</v>
      </c>
      <c r="D17" s="90">
        <f t="shared" si="5"/>
        <v>65000</v>
      </c>
      <c r="F17" s="82">
        <v>0.04</v>
      </c>
      <c r="G17" s="87"/>
      <c r="H17" s="87"/>
      <c r="L17" s="19"/>
    </row>
    <row r="18" spans="1:16" x14ac:dyDescent="0.3">
      <c r="A18" s="8">
        <v>2030</v>
      </c>
      <c r="B18" s="90">
        <f t="shared" ref="B18:B22" si="6">B$16*(1-F18)</f>
        <v>10929.6</v>
      </c>
      <c r="C18" s="90">
        <f t="shared" si="5"/>
        <v>32746</v>
      </c>
      <c r="D18" s="90">
        <f t="shared" si="5"/>
        <v>65000</v>
      </c>
      <c r="F18" s="82">
        <v>0.08</v>
      </c>
      <c r="G18" s="87"/>
      <c r="H18" s="87"/>
      <c r="L18" s="19"/>
    </row>
    <row r="19" spans="1:16" x14ac:dyDescent="0.3">
      <c r="A19" s="8">
        <v>2035</v>
      </c>
      <c r="B19" s="90">
        <f t="shared" si="6"/>
        <v>10454.4</v>
      </c>
      <c r="C19" s="90">
        <f t="shared" si="5"/>
        <v>32746</v>
      </c>
      <c r="D19" s="90">
        <f t="shared" si="5"/>
        <v>65000</v>
      </c>
      <c r="F19" s="82">
        <v>0.12</v>
      </c>
      <c r="G19" s="87"/>
      <c r="H19" s="87"/>
      <c r="L19" s="19"/>
    </row>
    <row r="20" spans="1:16" x14ac:dyDescent="0.3">
      <c r="A20" s="8">
        <v>2040</v>
      </c>
      <c r="B20" s="90">
        <f t="shared" si="6"/>
        <v>10216.799999999999</v>
      </c>
      <c r="C20" s="90">
        <f t="shared" si="5"/>
        <v>32746</v>
      </c>
      <c r="D20" s="90">
        <f t="shared" si="5"/>
        <v>65000</v>
      </c>
      <c r="F20" s="82">
        <v>0.14000000000000001</v>
      </c>
      <c r="G20" s="87"/>
      <c r="H20" s="87"/>
      <c r="L20" s="19"/>
    </row>
    <row r="21" spans="1:16" x14ac:dyDescent="0.3">
      <c r="A21" s="8">
        <v>2045</v>
      </c>
      <c r="B21" s="90">
        <f t="shared" si="6"/>
        <v>9979.1999999999989</v>
      </c>
      <c r="C21" s="90">
        <f t="shared" si="5"/>
        <v>32746</v>
      </c>
      <c r="D21" s="90">
        <f t="shared" si="5"/>
        <v>65000</v>
      </c>
      <c r="F21" s="82">
        <v>0.16</v>
      </c>
      <c r="G21" s="87"/>
      <c r="H21" s="87"/>
      <c r="I21" s="34"/>
      <c r="L21" s="19"/>
    </row>
    <row r="22" spans="1:16" x14ac:dyDescent="0.3">
      <c r="A22" s="8">
        <v>2050</v>
      </c>
      <c r="B22" s="90">
        <f t="shared" si="6"/>
        <v>9504</v>
      </c>
      <c r="C22" s="90">
        <f t="shared" si="5"/>
        <v>32746</v>
      </c>
      <c r="D22" s="90">
        <f t="shared" si="5"/>
        <v>65000</v>
      </c>
      <c r="F22" s="82">
        <v>0.2</v>
      </c>
      <c r="G22" s="87"/>
      <c r="H22" s="87"/>
      <c r="I22" s="34"/>
    </row>
    <row r="23" spans="1:16" ht="13.9" thickBot="1" x14ac:dyDescent="0.35">
      <c r="A23" s="8"/>
      <c r="G23" s="14"/>
      <c r="I23" s="34"/>
    </row>
    <row r="24" spans="1:16" x14ac:dyDescent="0.3">
      <c r="A24" s="65"/>
      <c r="B24" s="66"/>
      <c r="C24" s="67"/>
      <c r="D24" s="67" t="s">
        <v>835</v>
      </c>
      <c r="E24" s="67"/>
      <c r="F24" s="68"/>
      <c r="G24" s="66"/>
      <c r="H24" s="67"/>
      <c r="I24" s="77" t="s">
        <v>798</v>
      </c>
      <c r="J24" s="67"/>
      <c r="K24" s="68"/>
      <c r="L24" s="66"/>
      <c r="M24" s="67"/>
      <c r="N24" s="67" t="s">
        <v>827</v>
      </c>
      <c r="O24" s="67"/>
      <c r="P24" s="68"/>
    </row>
    <row r="25" spans="1:16" x14ac:dyDescent="0.3">
      <c r="A25" s="65" t="s">
        <v>852</v>
      </c>
      <c r="B25" s="69" t="s">
        <v>864</v>
      </c>
      <c r="C25" s="4" t="s">
        <v>853</v>
      </c>
      <c r="D25" s="4" t="s">
        <v>854</v>
      </c>
      <c r="E25" s="4" t="s">
        <v>855</v>
      </c>
      <c r="F25" s="70" t="s">
        <v>861</v>
      </c>
      <c r="G25" s="69" t="s">
        <v>864</v>
      </c>
      <c r="H25" s="4" t="s">
        <v>853</v>
      </c>
      <c r="I25" s="4" t="s">
        <v>854</v>
      </c>
      <c r="J25" s="4" t="s">
        <v>855</v>
      </c>
      <c r="K25" s="70" t="s">
        <v>861</v>
      </c>
      <c r="L25" s="69" t="s">
        <v>864</v>
      </c>
      <c r="M25" s="4" t="s">
        <v>853</v>
      </c>
      <c r="N25" s="4" t="s">
        <v>854</v>
      </c>
      <c r="O25" s="4" t="s">
        <v>855</v>
      </c>
      <c r="P25" s="70" t="s">
        <v>861</v>
      </c>
    </row>
    <row r="26" spans="1:16" x14ac:dyDescent="0.3">
      <c r="A26" s="65">
        <v>2020</v>
      </c>
      <c r="B26" s="71">
        <v>1</v>
      </c>
      <c r="C26" s="63">
        <v>0</v>
      </c>
      <c r="D26" s="63">
        <v>0</v>
      </c>
      <c r="E26" s="63">
        <v>0</v>
      </c>
      <c r="F26" s="72">
        <v>0</v>
      </c>
      <c r="G26" s="71">
        <v>1</v>
      </c>
      <c r="H26" s="63">
        <v>0</v>
      </c>
      <c r="I26" s="63">
        <v>0</v>
      </c>
      <c r="J26" s="63">
        <v>0</v>
      </c>
      <c r="K26" s="72">
        <v>0</v>
      </c>
      <c r="L26" s="71">
        <v>1</v>
      </c>
      <c r="M26" s="63">
        <v>0</v>
      </c>
      <c r="N26" s="63">
        <v>0</v>
      </c>
      <c r="O26" s="63">
        <v>0</v>
      </c>
      <c r="P26" s="72">
        <v>0</v>
      </c>
    </row>
    <row r="27" spans="1:16" x14ac:dyDescent="0.3">
      <c r="A27" s="65">
        <v>2025</v>
      </c>
      <c r="B27" s="71">
        <f>1-0.475</f>
        <v>0.52500000000000002</v>
      </c>
      <c r="C27" s="63">
        <v>0.47499999999999998</v>
      </c>
      <c r="D27" s="63">
        <v>0</v>
      </c>
      <c r="E27" s="63">
        <v>0</v>
      </c>
      <c r="F27" s="72">
        <v>0</v>
      </c>
      <c r="G27" s="71">
        <f>1-H27</f>
        <v>0.46599999999999997</v>
      </c>
      <c r="H27" s="63">
        <v>0.53400000000000003</v>
      </c>
      <c r="I27" s="63">
        <v>0</v>
      </c>
      <c r="J27" s="63">
        <v>0</v>
      </c>
      <c r="K27" s="72">
        <v>0</v>
      </c>
      <c r="L27" s="71">
        <f>1-M27</f>
        <v>0.12</v>
      </c>
      <c r="M27" s="63">
        <v>0.88</v>
      </c>
      <c r="N27" s="63">
        <v>0</v>
      </c>
      <c r="O27" s="63">
        <v>0</v>
      </c>
      <c r="P27" s="72">
        <v>0</v>
      </c>
    </row>
    <row r="28" spans="1:16" x14ac:dyDescent="0.3">
      <c r="A28" s="65">
        <v>2030</v>
      </c>
      <c r="B28" s="71">
        <f>1-C28-D28</f>
        <v>0.14099999999999996</v>
      </c>
      <c r="C28" s="63">
        <v>0.40600000000000003</v>
      </c>
      <c r="D28" s="63">
        <v>0.45300000000000001</v>
      </c>
      <c r="E28" s="64">
        <v>0</v>
      </c>
      <c r="F28" s="73">
        <v>0</v>
      </c>
      <c r="G28" s="71">
        <v>0</v>
      </c>
      <c r="H28" s="63">
        <f>1-I28</f>
        <v>0.46599999999999997</v>
      </c>
      <c r="I28" s="63">
        <v>0.53400000000000003</v>
      </c>
      <c r="J28" s="63">
        <v>0</v>
      </c>
      <c r="K28" s="72">
        <v>0</v>
      </c>
      <c r="L28" s="71">
        <v>0</v>
      </c>
      <c r="M28" s="63">
        <f>1-N28</f>
        <v>0.129</v>
      </c>
      <c r="N28" s="63">
        <v>0.871</v>
      </c>
      <c r="O28" s="63">
        <v>0</v>
      </c>
      <c r="P28" s="72">
        <v>0</v>
      </c>
    </row>
    <row r="29" spans="1:16" x14ac:dyDescent="0.3">
      <c r="A29" s="65">
        <v>2035</v>
      </c>
      <c r="B29" s="71">
        <v>0</v>
      </c>
      <c r="C29" s="63">
        <f>1-D29-E29</f>
        <v>0.15600000000000008</v>
      </c>
      <c r="D29" s="63">
        <v>0.41799999999999998</v>
      </c>
      <c r="E29" s="63">
        <v>0.42599999999999999</v>
      </c>
      <c r="F29" s="73">
        <v>0</v>
      </c>
      <c r="G29" s="78">
        <v>0</v>
      </c>
      <c r="H29" s="64">
        <v>0</v>
      </c>
      <c r="I29" s="63">
        <f>1-J29</f>
        <v>0.46599999999999997</v>
      </c>
      <c r="J29" s="63">
        <v>0.53400000000000003</v>
      </c>
      <c r="K29" s="72">
        <v>0</v>
      </c>
      <c r="L29" s="71">
        <v>0</v>
      </c>
      <c r="M29" s="63">
        <v>0</v>
      </c>
      <c r="N29" s="63">
        <f>1-O29</f>
        <v>0.125</v>
      </c>
      <c r="O29" s="63">
        <v>0.875</v>
      </c>
      <c r="P29" s="72">
        <v>0</v>
      </c>
    </row>
    <row r="30" spans="1:16" x14ac:dyDescent="0.3">
      <c r="A30" s="65">
        <v>2040</v>
      </c>
      <c r="B30" s="71">
        <v>0</v>
      </c>
      <c r="C30" s="63">
        <v>0</v>
      </c>
      <c r="D30" s="63">
        <f>1-E30-F30</f>
        <v>0.15700000000000008</v>
      </c>
      <c r="E30" s="63">
        <v>0.42199999999999999</v>
      </c>
      <c r="F30" s="72">
        <v>0.42099999999999999</v>
      </c>
      <c r="G30" s="78">
        <v>0</v>
      </c>
      <c r="H30" s="64">
        <v>0</v>
      </c>
      <c r="I30" s="63">
        <v>0</v>
      </c>
      <c r="J30" s="63">
        <f>1-K30</f>
        <v>0.46599999999999997</v>
      </c>
      <c r="K30" s="72">
        <v>0.53400000000000003</v>
      </c>
      <c r="L30" s="71">
        <v>0</v>
      </c>
      <c r="M30" s="63">
        <v>0</v>
      </c>
      <c r="N30" s="63">
        <v>0</v>
      </c>
      <c r="O30" s="63">
        <f>1-P30</f>
        <v>0.13100000000000001</v>
      </c>
      <c r="P30" s="72">
        <v>0.86899999999999999</v>
      </c>
    </row>
    <row r="31" spans="1:16" x14ac:dyDescent="0.3">
      <c r="A31" s="65">
        <v>2045</v>
      </c>
      <c r="B31" s="71">
        <v>0</v>
      </c>
      <c r="C31" s="63">
        <v>0</v>
      </c>
      <c r="D31" s="63">
        <v>0</v>
      </c>
      <c r="E31" s="63">
        <v>0</v>
      </c>
      <c r="F31" s="72">
        <v>1</v>
      </c>
      <c r="G31" s="78">
        <v>0</v>
      </c>
      <c r="H31" s="64">
        <v>0</v>
      </c>
      <c r="I31" s="63">
        <v>0</v>
      </c>
      <c r="J31" s="64">
        <v>0</v>
      </c>
      <c r="K31" s="72">
        <v>1</v>
      </c>
      <c r="L31" s="71">
        <v>0</v>
      </c>
      <c r="M31" s="63">
        <v>0</v>
      </c>
      <c r="N31" s="63">
        <v>0</v>
      </c>
      <c r="O31" s="63">
        <v>0</v>
      </c>
      <c r="P31" s="72">
        <v>1</v>
      </c>
    </row>
    <row r="32" spans="1:16" ht="13.9" thickBot="1" x14ac:dyDescent="0.35">
      <c r="A32" s="65">
        <v>2050</v>
      </c>
      <c r="B32" s="74">
        <v>0</v>
      </c>
      <c r="C32" s="75">
        <v>0</v>
      </c>
      <c r="D32" s="75">
        <v>0</v>
      </c>
      <c r="E32" s="75">
        <v>0</v>
      </c>
      <c r="F32" s="76">
        <v>1</v>
      </c>
      <c r="G32" s="79">
        <v>0</v>
      </c>
      <c r="H32" s="80">
        <v>0</v>
      </c>
      <c r="I32" s="75">
        <v>0</v>
      </c>
      <c r="J32" s="80">
        <v>0</v>
      </c>
      <c r="K32" s="76">
        <v>1</v>
      </c>
      <c r="L32" s="71">
        <v>0</v>
      </c>
      <c r="M32" s="75">
        <v>0</v>
      </c>
      <c r="N32" s="75">
        <v>0</v>
      </c>
      <c r="O32" s="75">
        <v>0</v>
      </c>
      <c r="P32" s="76">
        <v>1</v>
      </c>
    </row>
    <row r="33" spans="1:19" x14ac:dyDescent="0.3">
      <c r="A33" s="8" t="s">
        <v>856</v>
      </c>
      <c r="B33" t="s">
        <v>835</v>
      </c>
      <c r="C33" t="s">
        <v>798</v>
      </c>
      <c r="D33" t="s">
        <v>833</v>
      </c>
      <c r="P33" t="s">
        <v>907</v>
      </c>
      <c r="Q33" t="s">
        <v>908</v>
      </c>
      <c r="R33" t="s">
        <v>909</v>
      </c>
      <c r="S33" t="s">
        <v>910</v>
      </c>
    </row>
    <row r="34" spans="1:19" x14ac:dyDescent="0.3">
      <c r="A34" s="60" t="s">
        <v>863</v>
      </c>
      <c r="B34" s="89">
        <f>'(弃用)FE(L)'!B34</f>
        <v>7.6</v>
      </c>
      <c r="C34">
        <v>12</v>
      </c>
      <c r="D34">
        <v>29.2</v>
      </c>
      <c r="F34" t="s">
        <v>884</v>
      </c>
      <c r="Q34" s="92">
        <f>(B7)*B34/(B7-B41)</f>
        <v>7.7257095202684374</v>
      </c>
      <c r="R34" s="92">
        <f t="shared" ref="R34:S38" si="7">(C7)*C34/(C7-C41)</f>
        <v>12.149949821933058</v>
      </c>
      <c r="S34" s="92">
        <f t="shared" si="7"/>
        <v>31.393393845371222</v>
      </c>
    </row>
    <row r="35" spans="1:19" x14ac:dyDescent="0.3">
      <c r="A35" s="60" t="s">
        <v>857</v>
      </c>
      <c r="B35" s="89">
        <f>'(弃用)FE(L)'!B35</f>
        <v>6.9275320310316539</v>
      </c>
      <c r="C35" s="19">
        <f>C$34*(1-$F35)</f>
        <v>11.16</v>
      </c>
      <c r="D35" s="19">
        <f>D$34*(1-$F35)</f>
        <v>27.155999999999999</v>
      </c>
      <c r="F35" s="88">
        <f>'(弃用)FE(L)'!F35</f>
        <v>7.0000000000000007E-2</v>
      </c>
      <c r="Q35" s="92">
        <f t="shared" ref="Q35:Q38" si="8">(B8)*B35/(B8-B42)</f>
        <v>7.3831846216876231</v>
      </c>
      <c r="R35" s="92">
        <f t="shared" si="7"/>
        <v>11.417514951777074</v>
      </c>
      <c r="S35" s="92">
        <f t="shared" si="7"/>
        <v>29.633604020229857</v>
      </c>
    </row>
    <row r="36" spans="1:19" x14ac:dyDescent="0.3">
      <c r="A36" s="60" t="s">
        <v>858</v>
      </c>
      <c r="B36" s="89">
        <f>'(弃用)FE(L)'!B36</f>
        <v>5.7380188851570555</v>
      </c>
      <c r="C36" s="19">
        <f t="shared" ref="C36:D38" si="9">C$34*(1-$F36)</f>
        <v>10.8</v>
      </c>
      <c r="D36" s="19">
        <f t="shared" si="9"/>
        <v>26.28</v>
      </c>
      <c r="F36" s="88">
        <f>'(弃用)FE(L)'!F36</f>
        <v>0.1</v>
      </c>
      <c r="Q36" s="92">
        <f t="shared" si="8"/>
        <v>6.4558550443958875</v>
      </c>
      <c r="R36" s="92">
        <f t="shared" si="7"/>
        <v>11.372183382157637</v>
      </c>
      <c r="S36" s="92">
        <f t="shared" si="7"/>
        <v>29.07196924480079</v>
      </c>
    </row>
    <row r="37" spans="1:19" x14ac:dyDescent="0.3">
      <c r="A37" s="60" t="s">
        <v>859</v>
      </c>
      <c r="B37" s="89">
        <f>'(弃用)FE(L)'!B37</f>
        <v>5.4615994661079936</v>
      </c>
      <c r="C37" s="19">
        <f t="shared" si="9"/>
        <v>10.5</v>
      </c>
      <c r="D37" s="19">
        <f t="shared" si="9"/>
        <v>25.55</v>
      </c>
      <c r="F37" s="88">
        <f>'(弃用)FE(L)'!F37</f>
        <v>0.125</v>
      </c>
      <c r="Q37" s="92">
        <f t="shared" si="8"/>
        <v>6.6286819395980272</v>
      </c>
      <c r="R37" s="92">
        <f t="shared" si="7"/>
        <v>11.542062928546313</v>
      </c>
      <c r="S37" s="92">
        <f t="shared" si="7"/>
        <v>28.831887631231957</v>
      </c>
    </row>
    <row r="38" spans="1:19" x14ac:dyDescent="0.3">
      <c r="A38" s="60" t="s">
        <v>860</v>
      </c>
      <c r="B38" s="89">
        <f>'(弃用)FE(L)'!B38</f>
        <v>5.4615994661079936</v>
      </c>
      <c r="C38" s="19">
        <f t="shared" si="9"/>
        <v>9</v>
      </c>
      <c r="D38" s="19">
        <f t="shared" si="9"/>
        <v>21.9</v>
      </c>
      <c r="F38" s="88">
        <f>'(弃用)FE(L)'!F38</f>
        <v>0.25</v>
      </c>
      <c r="Q38" s="92">
        <f t="shared" si="8"/>
        <v>7.5534707801212519</v>
      </c>
      <c r="R38" s="92">
        <f t="shared" si="7"/>
        <v>10.397141211533645</v>
      </c>
      <c r="S38" s="92">
        <f t="shared" si="7"/>
        <v>25.380641578500097</v>
      </c>
    </row>
    <row r="39" spans="1:19" x14ac:dyDescent="0.3">
      <c r="A39" s="60"/>
      <c r="K39" t="s">
        <v>865</v>
      </c>
      <c r="Q39" s="92">
        <f>(B12)*B38/(B12-B46)</f>
        <v>8.7538921022643486</v>
      </c>
      <c r="R39" s="92">
        <f t="shared" ref="R39:S39" si="10">(C12)*C38/(C12-C46)</f>
        <v>11.167343733324403</v>
      </c>
      <c r="S39" s="92">
        <f t="shared" si="10"/>
        <v>26.260163202612876</v>
      </c>
    </row>
    <row r="40" spans="1:19" x14ac:dyDescent="0.3">
      <c r="A40" s="60" t="s">
        <v>862</v>
      </c>
      <c r="B40" t="s">
        <v>835</v>
      </c>
      <c r="C40" t="s">
        <v>798</v>
      </c>
      <c r="D40" t="s">
        <v>833</v>
      </c>
      <c r="J40" t="s">
        <v>866</v>
      </c>
      <c r="K40" t="s">
        <v>867</v>
      </c>
      <c r="L40" t="s">
        <v>869</v>
      </c>
      <c r="M40" t="s">
        <v>868</v>
      </c>
      <c r="N40" t="s">
        <v>870</v>
      </c>
      <c r="Q40" s="92">
        <f>(B13)*B38/(B13-B47)</f>
        <v>9.6190888544504105</v>
      </c>
      <c r="R40" s="92">
        <f t="shared" ref="R40:S40" si="11">(C13)*C38/(C13-C47)</f>
        <v>12.39115764367995</v>
      </c>
      <c r="S40" s="92">
        <f t="shared" si="11"/>
        <v>27.814178043015147</v>
      </c>
    </row>
    <row r="41" spans="1:19" x14ac:dyDescent="0.3">
      <c r="A41" s="8">
        <v>2020</v>
      </c>
      <c r="B41" s="19">
        <f>N41</f>
        <v>3.7</v>
      </c>
      <c r="C41" s="19">
        <f>G41</f>
        <v>0.24690358367739815</v>
      </c>
      <c r="D41" s="19">
        <f>H41</f>
        <v>0.79973861846350169</v>
      </c>
      <c r="F41" s="19">
        <v>3.7</v>
      </c>
      <c r="G41" s="19">
        <f>预测总结L!D14</f>
        <v>0.24690358367739815</v>
      </c>
      <c r="H41" s="19">
        <f>预测总结L!D18</f>
        <v>0.79973861846350169</v>
      </c>
      <c r="I41" s="20">
        <v>2020</v>
      </c>
      <c r="J41" s="19">
        <v>27.6</v>
      </c>
      <c r="K41" s="61">
        <f>'(弃用)FE+EV(L)'!K41</f>
        <v>7.0000000000000007E-2</v>
      </c>
      <c r="L41" s="54">
        <f>J41*K41</f>
        <v>1.9320000000000004</v>
      </c>
      <c r="M41" s="19">
        <v>3.7</v>
      </c>
      <c r="N41" s="19">
        <f>M41</f>
        <v>3.7</v>
      </c>
    </row>
    <row r="42" spans="1:19" x14ac:dyDescent="0.3">
      <c r="A42" s="8">
        <v>2025</v>
      </c>
      <c r="B42" s="19">
        <f t="shared" ref="B42:B47" si="12">N42</f>
        <v>18.25</v>
      </c>
      <c r="C42" s="19">
        <f t="shared" ref="C42:D47" si="13">G42</f>
        <v>0.56353037407882844</v>
      </c>
      <c r="D42" s="19">
        <f t="shared" si="13"/>
        <v>0.98870335216915262</v>
      </c>
      <c r="F42" s="19"/>
      <c r="G42" s="19">
        <f>预测总结L!E14</f>
        <v>0.56353037407882844</v>
      </c>
      <c r="H42" s="19">
        <f>预测总结L!E18</f>
        <v>0.98870335216915262</v>
      </c>
      <c r="I42">
        <v>2025</v>
      </c>
      <c r="J42" s="19">
        <v>32.4</v>
      </c>
      <c r="K42" s="61">
        <f>'(弃用)FE+EV(L)'!K42</f>
        <v>0.12</v>
      </c>
      <c r="L42" s="54">
        <f t="shared" ref="L42:L47" si="14">J42*K42</f>
        <v>3.8879999999999999</v>
      </c>
      <c r="M42" s="19">
        <f>(L42+L41)/2*5+M41</f>
        <v>18.25</v>
      </c>
      <c r="N42" s="19">
        <f>M42</f>
        <v>18.25</v>
      </c>
    </row>
    <row r="43" spans="1:19" x14ac:dyDescent="0.3">
      <c r="A43" s="8">
        <v>2030</v>
      </c>
      <c r="B43" s="19">
        <f t="shared" si="12"/>
        <v>37.629999999999995</v>
      </c>
      <c r="C43" s="19">
        <f t="shared" si="13"/>
        <v>1.4930680546119335</v>
      </c>
      <c r="D43" s="19">
        <f t="shared" si="13"/>
        <v>1.1759076979077465</v>
      </c>
      <c r="F43" s="19"/>
      <c r="G43" s="19">
        <f>预测总结L!F14</f>
        <v>1.4930680546119335</v>
      </c>
      <c r="H43" s="19">
        <f>预测总结L!F18</f>
        <v>1.1759076979077465</v>
      </c>
      <c r="I43" s="20">
        <v>2030</v>
      </c>
      <c r="J43" s="19">
        <v>33.4</v>
      </c>
      <c r="K43" s="61">
        <f>'(弃用)FE+EV(L)'!K43</f>
        <v>0.16</v>
      </c>
      <c r="L43" s="54">
        <f t="shared" si="14"/>
        <v>5.3440000000000003</v>
      </c>
      <c r="M43" s="19">
        <f t="shared" ref="M43:M47" si="15">(L43+L42)/2*5+M42</f>
        <v>41.33</v>
      </c>
      <c r="N43" s="19">
        <f>M43-N41</f>
        <v>37.629999999999995</v>
      </c>
    </row>
    <row r="44" spans="1:19" x14ac:dyDescent="0.3">
      <c r="A44" s="8">
        <v>2035</v>
      </c>
      <c r="B44" s="19">
        <f t="shared" si="12"/>
        <v>63.08</v>
      </c>
      <c r="C44" s="19">
        <f t="shared" si="13"/>
        <v>2.9725381425031827</v>
      </c>
      <c r="D44" s="19">
        <f t="shared" si="13"/>
        <v>1.4472045368423947</v>
      </c>
      <c r="F44" s="19"/>
      <c r="G44" s="19">
        <f>预测总结L!G14</f>
        <v>2.9725381425031827</v>
      </c>
      <c r="H44" s="19">
        <f>预测总结L!G18</f>
        <v>1.4472045368423947</v>
      </c>
      <c r="I44">
        <v>2035</v>
      </c>
      <c r="J44" s="19">
        <v>33.299999999999997</v>
      </c>
      <c r="K44" s="61">
        <f>'(弃用)FE+EV(L)'!K44</f>
        <v>0.32</v>
      </c>
      <c r="L44" s="54">
        <f t="shared" si="14"/>
        <v>10.655999999999999</v>
      </c>
      <c r="M44" s="19">
        <f t="shared" si="15"/>
        <v>81.33</v>
      </c>
      <c r="N44" s="19">
        <f t="shared" ref="N44:N47" si="16">M44-N42</f>
        <v>63.08</v>
      </c>
    </row>
    <row r="45" spans="1:19" x14ac:dyDescent="0.3">
      <c r="A45" s="8">
        <v>2040</v>
      </c>
      <c r="B45" s="19">
        <f t="shared" si="12"/>
        <v>103.63999999999999</v>
      </c>
      <c r="C45" s="19">
        <f t="shared" si="13"/>
        <v>4.9087622592081459</v>
      </c>
      <c r="D45" s="19">
        <f t="shared" si="13"/>
        <v>1.7874286638234826</v>
      </c>
      <c r="F45" s="19"/>
      <c r="G45" s="19">
        <f>预测总结L!H14</f>
        <v>4.9087622592081459</v>
      </c>
      <c r="H45" s="19">
        <f>预测总结L!H18</f>
        <v>1.7874286638234826</v>
      </c>
      <c r="I45" s="20">
        <v>2040</v>
      </c>
      <c r="J45" s="19">
        <v>33.299999999999997</v>
      </c>
      <c r="K45" s="61">
        <f>'(弃用)FE+EV(L)'!K45</f>
        <v>0.4</v>
      </c>
      <c r="L45" s="54">
        <f t="shared" si="14"/>
        <v>13.32</v>
      </c>
      <c r="M45" s="19">
        <f t="shared" si="15"/>
        <v>141.26999999999998</v>
      </c>
      <c r="N45" s="19">
        <f t="shared" si="16"/>
        <v>103.63999999999999</v>
      </c>
    </row>
    <row r="46" spans="1:19" x14ac:dyDescent="0.3">
      <c r="A46" s="8">
        <v>2045</v>
      </c>
      <c r="B46" s="19">
        <f t="shared" si="12"/>
        <v>144.78999999999996</v>
      </c>
      <c r="C46" s="19">
        <f t="shared" si="13"/>
        <v>7.3943990810675748</v>
      </c>
      <c r="D46" s="19">
        <f t="shared" si="13"/>
        <v>2.219747439955019</v>
      </c>
      <c r="F46" s="19"/>
      <c r="G46" s="19">
        <f>预测总结L!I14</f>
        <v>7.3943990810675748</v>
      </c>
      <c r="H46" s="19">
        <f>预测总结L!I18</f>
        <v>2.219747439955019</v>
      </c>
      <c r="I46">
        <v>2045</v>
      </c>
      <c r="J46" s="19">
        <v>33.299999999999997</v>
      </c>
      <c r="K46" s="61">
        <f>'(弃用)FE+EV(L)'!K46</f>
        <v>0.4</v>
      </c>
      <c r="L46" s="54">
        <f t="shared" si="14"/>
        <v>13.32</v>
      </c>
      <c r="M46" s="19">
        <f t="shared" si="15"/>
        <v>207.86999999999998</v>
      </c>
      <c r="N46" s="19">
        <f t="shared" si="16"/>
        <v>144.78999999999996</v>
      </c>
    </row>
    <row r="47" spans="1:19" x14ac:dyDescent="0.3">
      <c r="A47" s="8">
        <v>2050</v>
      </c>
      <c r="B47" s="19">
        <f t="shared" si="12"/>
        <v>170.82999999999998</v>
      </c>
      <c r="C47" s="19">
        <f t="shared" si="13"/>
        <v>11.092014931059516</v>
      </c>
      <c r="D47" s="19">
        <f t="shared" si="13"/>
        <v>2.9195269135313282</v>
      </c>
      <c r="F47" s="19"/>
      <c r="G47" s="19">
        <f>预测总结L!J14</f>
        <v>11.092014931059516</v>
      </c>
      <c r="H47" s="19">
        <f>预测总结L!J18</f>
        <v>2.9195269135313282</v>
      </c>
      <c r="I47" s="20">
        <v>2050</v>
      </c>
      <c r="J47" s="19">
        <v>33.299999999999997</v>
      </c>
      <c r="K47" s="61">
        <f>'(弃用)FE+EV(L)'!K47</f>
        <v>0.4</v>
      </c>
      <c r="L47" s="54">
        <f t="shared" si="14"/>
        <v>13.32</v>
      </c>
      <c r="M47" s="19">
        <f t="shared" si="15"/>
        <v>274.46999999999997</v>
      </c>
      <c r="N47" s="19">
        <f t="shared" si="16"/>
        <v>170.82999999999998</v>
      </c>
    </row>
    <row r="48" spans="1:19" x14ac:dyDescent="0.3">
      <c r="A48" s="8"/>
      <c r="I48" s="34"/>
    </row>
    <row r="49" spans="1:9" x14ac:dyDescent="0.3">
      <c r="A49" s="8" t="s">
        <v>871</v>
      </c>
      <c r="B49" t="s">
        <v>835</v>
      </c>
      <c r="C49" t="s">
        <v>798</v>
      </c>
      <c r="D49" t="s">
        <v>827</v>
      </c>
      <c r="E49" t="s">
        <v>836</v>
      </c>
      <c r="I49" s="34"/>
    </row>
    <row r="50" spans="1:9" x14ac:dyDescent="0.3">
      <c r="A50" s="8">
        <v>2020</v>
      </c>
      <c r="B50" s="19">
        <f>($B7-$B41)*$B16*(B$34*$B26+B$35*$C26+$D26*B$36+$E26*B$37+$F26*B$38)/100*0.72*0.84*44/12*1000/1000000</f>
        <v>447.87868370138222</v>
      </c>
      <c r="C50" s="19">
        <f>($C7-$C41)*$C16*(C$34*$G26+C$35*$H26+$I26*C$36+$J26*C$37+$K26*C$38)/100*0.72*0.84*44/12*1000/1000000</f>
        <v>172.1810697302657</v>
      </c>
      <c r="D50" s="19">
        <f>($D7-$D41)*$D16*(D$34*$L26+D$35*$M26+$N26*D$36+$O26*D$37+$P26*D$38)/100*0.72*0.84*44/12*1000/1000000</f>
        <v>448.11937343621747</v>
      </c>
      <c r="E50" s="19">
        <f>SUM(B50:D50)</f>
        <v>1068.1791268678653</v>
      </c>
      <c r="I50" s="34"/>
    </row>
    <row r="51" spans="1:9" x14ac:dyDescent="0.3">
      <c r="A51" s="8">
        <v>2025</v>
      </c>
      <c r="B51" s="19">
        <f t="shared" ref="B51:B56" si="17">(B8-B42)*B17*(B$34*$B27+B$35*$C27+$D27*B$36+$E27*B$37+$F27*B$38)/100*0.72*0.84*44/12*1000/1000000</f>
        <v>510.90987402247606</v>
      </c>
      <c r="C51" s="19">
        <f t="shared" ref="C51:C56" si="18">($C8-$C42)*$C17*(C$34*$G27+C$35*$H27+$I27*C$36+$J27*C$37+$K27*C$38)/100*0.72*0.84*44/12*1000/1000000</f>
        <v>204.85976537389425</v>
      </c>
      <c r="D51" s="19">
        <f t="shared" ref="D51:D56" si="19">($D8-$D42)*$D17*(D$34*$L27+D$35*$M27+$N27*D$36+$O27*D$37+$P27*D$38)/100*0.72*0.84*44/12*1000/1000000</f>
        <v>428.02321984405489</v>
      </c>
      <c r="E51" s="19">
        <f t="shared" ref="E51:E56" si="20">SUM(B51:D51)</f>
        <v>1143.7928592404251</v>
      </c>
      <c r="I51" s="34"/>
    </row>
    <row r="52" spans="1:9" x14ac:dyDescent="0.3">
      <c r="A52" s="8">
        <v>2030</v>
      </c>
      <c r="B52" s="19">
        <f t="shared" si="17"/>
        <v>472.68072623355351</v>
      </c>
      <c r="C52" s="19">
        <f t="shared" si="18"/>
        <v>224.45409201001272</v>
      </c>
      <c r="D52" s="19">
        <f t="shared" si="19"/>
        <v>421.08847728611573</v>
      </c>
      <c r="E52" s="19">
        <f t="shared" si="20"/>
        <v>1118.223295529682</v>
      </c>
      <c r="I52" s="34"/>
    </row>
    <row r="53" spans="1:9" x14ac:dyDescent="0.3">
      <c r="A53" s="8">
        <v>2035</v>
      </c>
      <c r="B53" s="19">
        <f t="shared" si="17"/>
        <v>397.33470126798647</v>
      </c>
      <c r="C53" s="19">
        <f t="shared" si="18"/>
        <v>231.4183132803291</v>
      </c>
      <c r="D53" s="19">
        <f t="shared" si="19"/>
        <v>416.42124213047492</v>
      </c>
      <c r="E53" s="19">
        <f t="shared" si="20"/>
        <v>1045.1742566787905</v>
      </c>
      <c r="I53" s="34"/>
    </row>
    <row r="54" spans="1:9" x14ac:dyDescent="0.3">
      <c r="A54" s="8">
        <v>2040</v>
      </c>
      <c r="B54" s="19">
        <f t="shared" si="17"/>
        <v>337.49512466539147</v>
      </c>
      <c r="C54" s="19">
        <f t="shared" si="18"/>
        <v>222.7114958260947</v>
      </c>
      <c r="D54" s="19">
        <f t="shared" si="19"/>
        <v>362.77243437306555</v>
      </c>
      <c r="E54" s="19">
        <f t="shared" si="20"/>
        <v>922.9790548645517</v>
      </c>
      <c r="I54" s="34"/>
    </row>
    <row r="55" spans="1:9" x14ac:dyDescent="0.3">
      <c r="A55" s="8">
        <v>2045</v>
      </c>
      <c r="B55" s="19">
        <f t="shared" si="17"/>
        <v>290.30784497824897</v>
      </c>
      <c r="C55" s="19">
        <f t="shared" si="18"/>
        <v>200.67883952547265</v>
      </c>
      <c r="D55" s="19">
        <f t="shared" si="19"/>
        <v>351.95376683041411</v>
      </c>
      <c r="E55" s="19">
        <f t="shared" si="20"/>
        <v>842.94045133413579</v>
      </c>
      <c r="I55" s="34"/>
    </row>
    <row r="56" spans="1:9" x14ac:dyDescent="0.3">
      <c r="A56" s="8">
        <v>2050</v>
      </c>
      <c r="B56" s="19">
        <f t="shared" si="17"/>
        <v>258.32255459654709</v>
      </c>
      <c r="C56" s="19">
        <f t="shared" si="18"/>
        <v>192.39286221494783</v>
      </c>
      <c r="D56" s="19">
        <f t="shared" si="19"/>
        <v>341.27375250366009</v>
      </c>
      <c r="E56" s="19">
        <f t="shared" si="20"/>
        <v>791.9891693151551</v>
      </c>
      <c r="I56" s="34"/>
    </row>
    <row r="57" spans="1:9" x14ac:dyDescent="0.3">
      <c r="A57" s="8"/>
      <c r="I57" s="34"/>
    </row>
    <row r="58" spans="1:9" x14ac:dyDescent="0.3">
      <c r="A58" s="8"/>
      <c r="I58" s="34"/>
    </row>
    <row r="59" spans="1:9" x14ac:dyDescent="0.3">
      <c r="A59" s="8"/>
      <c r="I59" s="34"/>
    </row>
    <row r="60" spans="1:9" x14ac:dyDescent="0.3">
      <c r="A60" s="11"/>
      <c r="I60" s="34"/>
    </row>
    <row r="61" spans="1:9" x14ac:dyDescent="0.3">
      <c r="A61" s="8"/>
      <c r="I61" s="34"/>
    </row>
    <row r="62" spans="1:9" x14ac:dyDescent="0.3">
      <c r="A62" s="8"/>
      <c r="I62" s="34"/>
    </row>
    <row r="63" spans="1:9" x14ac:dyDescent="0.3">
      <c r="A63" s="8"/>
      <c r="I63" s="34"/>
    </row>
    <row r="64" spans="1:9" x14ac:dyDescent="0.3">
      <c r="A64" s="8"/>
      <c r="I64" s="34"/>
    </row>
    <row r="65" spans="1:9" x14ac:dyDescent="0.3">
      <c r="A65" s="8"/>
      <c r="I65" s="34"/>
    </row>
    <row r="66" spans="1:9" x14ac:dyDescent="0.3">
      <c r="A66" s="8"/>
      <c r="I66" s="34"/>
    </row>
    <row r="67" spans="1:9" x14ac:dyDescent="0.3">
      <c r="A67" s="8"/>
      <c r="I67" s="34"/>
    </row>
    <row r="68" spans="1:9" x14ac:dyDescent="0.3">
      <c r="A68" s="8"/>
      <c r="I68" s="34"/>
    </row>
    <row r="69" spans="1:9" x14ac:dyDescent="0.3">
      <c r="A69" s="8"/>
      <c r="I69" s="34"/>
    </row>
    <row r="70" spans="1:9" x14ac:dyDescent="0.3">
      <c r="A70" s="11"/>
      <c r="I70" s="34"/>
    </row>
    <row r="71" spans="1:9" x14ac:dyDescent="0.3">
      <c r="A71" s="8"/>
      <c r="I71" s="34"/>
    </row>
    <row r="72" spans="1:9" x14ac:dyDescent="0.3">
      <c r="A72" s="8"/>
      <c r="I72" s="34"/>
    </row>
    <row r="73" spans="1:9" x14ac:dyDescent="0.3">
      <c r="A73" s="8"/>
      <c r="I73" s="34"/>
    </row>
    <row r="74" spans="1:9" x14ac:dyDescent="0.3">
      <c r="A74" s="8"/>
      <c r="I74" s="34"/>
    </row>
    <row r="75" spans="1:9" x14ac:dyDescent="0.3">
      <c r="A75" s="8"/>
      <c r="I75" s="34"/>
    </row>
    <row r="76" spans="1:9" x14ac:dyDescent="0.3">
      <c r="A76" s="8"/>
      <c r="I76" s="34"/>
    </row>
    <row r="77" spans="1:9" x14ac:dyDescent="0.3">
      <c r="A77" s="8"/>
      <c r="I77" s="34"/>
    </row>
    <row r="78" spans="1:9" x14ac:dyDescent="0.3">
      <c r="A78" s="8"/>
      <c r="I78" s="34"/>
    </row>
    <row r="79" spans="1:9" x14ac:dyDescent="0.3">
      <c r="A79" s="8"/>
      <c r="I79" s="34"/>
    </row>
    <row r="80" spans="1:9" x14ac:dyDescent="0.3">
      <c r="A80" s="8"/>
      <c r="I80" s="34"/>
    </row>
    <row r="81" spans="1:9" x14ac:dyDescent="0.3">
      <c r="A81" s="8"/>
      <c r="I81" s="34"/>
    </row>
    <row r="82" spans="1:9" x14ac:dyDescent="0.3">
      <c r="A82" s="8"/>
      <c r="I82" s="34"/>
    </row>
    <row r="83" spans="1:9" x14ac:dyDescent="0.3">
      <c r="A83" s="8"/>
      <c r="I83" s="34"/>
    </row>
    <row r="84" spans="1:9" x14ac:dyDescent="0.3">
      <c r="A84" s="8"/>
      <c r="I84" s="34"/>
    </row>
    <row r="85" spans="1:9" x14ac:dyDescent="0.3">
      <c r="A85" s="8"/>
      <c r="I85" s="34"/>
    </row>
    <row r="86" spans="1:9" x14ac:dyDescent="0.3">
      <c r="A86" s="8"/>
      <c r="I86" s="34"/>
    </row>
    <row r="87" spans="1:9" x14ac:dyDescent="0.3">
      <c r="A87" s="8"/>
      <c r="I87" s="34"/>
    </row>
    <row r="88" spans="1:9" x14ac:dyDescent="0.3">
      <c r="A88" s="8"/>
      <c r="I88" s="34"/>
    </row>
    <row r="89" spans="1:9" x14ac:dyDescent="0.3">
      <c r="A89" s="8"/>
      <c r="I89" s="34"/>
    </row>
    <row r="90" spans="1:9" x14ac:dyDescent="0.3">
      <c r="A90" s="8"/>
      <c r="I90" s="34"/>
    </row>
    <row r="91" spans="1:9" x14ac:dyDescent="0.3">
      <c r="A91" s="8"/>
      <c r="I91" s="34"/>
    </row>
    <row r="92" spans="1:9" x14ac:dyDescent="0.3">
      <c r="A92" s="8"/>
      <c r="I92" s="34"/>
    </row>
    <row r="93" spans="1:9" x14ac:dyDescent="0.3">
      <c r="A93" s="8"/>
      <c r="I93" s="34"/>
    </row>
    <row r="94" spans="1:9" x14ac:dyDescent="0.3">
      <c r="A94" s="8"/>
      <c r="I94" s="34"/>
    </row>
    <row r="95" spans="1:9" x14ac:dyDescent="0.3">
      <c r="A95" s="11"/>
      <c r="I95" s="34"/>
    </row>
    <row r="96" spans="1:9" x14ac:dyDescent="0.3">
      <c r="A96" s="8"/>
      <c r="I96" s="34"/>
    </row>
    <row r="97" spans="1:9" x14ac:dyDescent="0.3">
      <c r="A97" s="8"/>
      <c r="I97" s="34"/>
    </row>
    <row r="98" spans="1:9" x14ac:dyDescent="0.3">
      <c r="A98" s="8"/>
      <c r="I98" s="34"/>
    </row>
    <row r="99" spans="1:9" x14ac:dyDescent="0.3">
      <c r="A99" s="8"/>
      <c r="I99" s="34"/>
    </row>
    <row r="100" spans="1:9" x14ac:dyDescent="0.3">
      <c r="A100" s="8"/>
      <c r="I100" s="34"/>
    </row>
    <row r="101" spans="1:9" x14ac:dyDescent="0.3">
      <c r="A101" s="8"/>
      <c r="I101" s="34"/>
    </row>
    <row r="102" spans="1:9" x14ac:dyDescent="0.3">
      <c r="A102" s="8"/>
      <c r="I102" s="34"/>
    </row>
    <row r="103" spans="1:9" x14ac:dyDescent="0.3">
      <c r="A103" s="8"/>
      <c r="I103" s="34"/>
    </row>
    <row r="104" spans="1:9" x14ac:dyDescent="0.3">
      <c r="A104" s="8"/>
      <c r="I104" s="34"/>
    </row>
    <row r="105" spans="1:9" x14ac:dyDescent="0.3">
      <c r="A105" s="8"/>
      <c r="I105" s="34"/>
    </row>
    <row r="106" spans="1:9" x14ac:dyDescent="0.3">
      <c r="A106" s="11"/>
      <c r="I106" s="34"/>
    </row>
    <row r="107" spans="1:9" x14ac:dyDescent="0.3">
      <c r="A107" s="8"/>
      <c r="I107" s="34"/>
    </row>
    <row r="108" spans="1:9" x14ac:dyDescent="0.3">
      <c r="A108" s="8"/>
      <c r="I108" s="34"/>
    </row>
    <row r="109" spans="1:9" x14ac:dyDescent="0.3">
      <c r="A109" s="8"/>
      <c r="I109" s="34"/>
    </row>
    <row r="110" spans="1:9" x14ac:dyDescent="0.3">
      <c r="A110" s="8"/>
      <c r="I110" s="34"/>
    </row>
    <row r="111" spans="1:9" x14ac:dyDescent="0.3">
      <c r="A111" s="8"/>
      <c r="I111" s="34"/>
    </row>
    <row r="112" spans="1:9" x14ac:dyDescent="0.3">
      <c r="A112" s="8"/>
      <c r="I112" s="34"/>
    </row>
    <row r="113" spans="1:9" x14ac:dyDescent="0.3">
      <c r="A113" s="8"/>
      <c r="I113" s="34"/>
    </row>
    <row r="114" spans="1:9" x14ac:dyDescent="0.3">
      <c r="A114" s="8"/>
      <c r="I114" s="34"/>
    </row>
    <row r="115" spans="1:9" x14ac:dyDescent="0.3">
      <c r="A115" s="8"/>
      <c r="I115" s="34"/>
    </row>
    <row r="116" spans="1:9" x14ac:dyDescent="0.3">
      <c r="A116" s="8"/>
      <c r="I116" s="34"/>
    </row>
    <row r="117" spans="1:9" x14ac:dyDescent="0.3">
      <c r="A117" s="8"/>
      <c r="I117" s="34"/>
    </row>
    <row r="118" spans="1:9" x14ac:dyDescent="0.3">
      <c r="A118" s="8"/>
      <c r="I118" s="34"/>
    </row>
    <row r="119" spans="1:9" x14ac:dyDescent="0.3">
      <c r="A119" s="8"/>
      <c r="I119" s="34"/>
    </row>
    <row r="120" spans="1:9" x14ac:dyDescent="0.3">
      <c r="A120" s="8"/>
      <c r="I120" s="34"/>
    </row>
    <row r="121" spans="1:9" x14ac:dyDescent="0.3">
      <c r="A121" s="8"/>
      <c r="I121" s="34"/>
    </row>
    <row r="122" spans="1:9" x14ac:dyDescent="0.3">
      <c r="A122" s="8"/>
      <c r="I122" s="34"/>
    </row>
    <row r="123" spans="1:9" x14ac:dyDescent="0.3">
      <c r="A123" s="8"/>
      <c r="I123" s="34"/>
    </row>
    <row r="124" spans="1:9" x14ac:dyDescent="0.3">
      <c r="A124" s="8"/>
      <c r="I124" s="34"/>
    </row>
    <row r="125" spans="1:9" x14ac:dyDescent="0.3">
      <c r="A125" s="8"/>
      <c r="I125" s="34"/>
    </row>
    <row r="126" spans="1:9" x14ac:dyDescent="0.3">
      <c r="A126" s="8"/>
      <c r="I126" s="34"/>
    </row>
    <row r="127" spans="1:9" x14ac:dyDescent="0.3">
      <c r="A127" s="8"/>
      <c r="I127" s="34"/>
    </row>
    <row r="128" spans="1:9" x14ac:dyDescent="0.3">
      <c r="A128" s="8"/>
      <c r="I128" s="34"/>
    </row>
    <row r="129" spans="1:9" x14ac:dyDescent="0.3">
      <c r="A129" s="8"/>
      <c r="I129" s="34"/>
    </row>
    <row r="130" spans="1:9" x14ac:dyDescent="0.3">
      <c r="A130" s="8"/>
      <c r="I130" s="34"/>
    </row>
    <row r="131" spans="1:9" x14ac:dyDescent="0.3">
      <c r="A131" s="8"/>
      <c r="I131" s="34"/>
    </row>
    <row r="132" spans="1:9" x14ac:dyDescent="0.3">
      <c r="A132" s="8"/>
      <c r="I132" s="34"/>
    </row>
    <row r="133" spans="1:9" x14ac:dyDescent="0.3">
      <c r="A133" s="8"/>
      <c r="I133" s="34"/>
    </row>
    <row r="134" spans="1:9" x14ac:dyDescent="0.3">
      <c r="A134" s="8"/>
      <c r="I134" s="34"/>
    </row>
    <row r="135" spans="1:9" x14ac:dyDescent="0.3">
      <c r="A135" s="8"/>
      <c r="I135" s="34"/>
    </row>
    <row r="136" spans="1:9" x14ac:dyDescent="0.3">
      <c r="A136" s="8"/>
      <c r="I136" s="34"/>
    </row>
    <row r="137" spans="1:9" x14ac:dyDescent="0.3">
      <c r="A137" s="8"/>
      <c r="I137" s="34"/>
    </row>
    <row r="138" spans="1:9" x14ac:dyDescent="0.3">
      <c r="A138" s="8"/>
      <c r="I138" s="34"/>
    </row>
    <row r="139" spans="1:9" x14ac:dyDescent="0.3">
      <c r="A139" s="8"/>
      <c r="I139" s="34"/>
    </row>
    <row r="140" spans="1:9" x14ac:dyDescent="0.3">
      <c r="A140" s="8"/>
      <c r="I140" s="34"/>
    </row>
    <row r="141" spans="1:9" x14ac:dyDescent="0.3">
      <c r="A141" s="8"/>
      <c r="I141" s="34"/>
    </row>
    <row r="142" spans="1:9" x14ac:dyDescent="0.3">
      <c r="A142" s="8"/>
      <c r="I142" s="34"/>
    </row>
    <row r="143" spans="1:9" x14ac:dyDescent="0.3">
      <c r="A143" s="8"/>
      <c r="I143" s="34"/>
    </row>
    <row r="144" spans="1:9" x14ac:dyDescent="0.3">
      <c r="A144" s="8"/>
      <c r="I144" s="34"/>
    </row>
    <row r="145" spans="1:9" x14ac:dyDescent="0.3">
      <c r="A145" s="8"/>
      <c r="I145" s="34"/>
    </row>
    <row r="146" spans="1:9" x14ac:dyDescent="0.3">
      <c r="A146" s="8"/>
      <c r="I146" s="34"/>
    </row>
    <row r="147" spans="1:9" x14ac:dyDescent="0.3">
      <c r="A147" s="8"/>
      <c r="I147" s="34"/>
    </row>
    <row r="148" spans="1:9" x14ac:dyDescent="0.3">
      <c r="A148" s="8"/>
      <c r="I148" s="34"/>
    </row>
    <row r="149" spans="1:9" x14ac:dyDescent="0.3">
      <c r="A149" s="8"/>
      <c r="I149" s="34"/>
    </row>
    <row r="150" spans="1:9" x14ac:dyDescent="0.3">
      <c r="A150" s="8"/>
      <c r="I150" s="34"/>
    </row>
    <row r="151" spans="1:9" x14ac:dyDescent="0.3">
      <c r="A151" s="8"/>
      <c r="I151" s="34"/>
    </row>
    <row r="152" spans="1:9" x14ac:dyDescent="0.3">
      <c r="A152" s="8"/>
      <c r="I152" s="34"/>
    </row>
    <row r="153" spans="1:9" x14ac:dyDescent="0.3">
      <c r="A153" s="8"/>
      <c r="I153" s="34"/>
    </row>
    <row r="154" spans="1:9" x14ac:dyDescent="0.3">
      <c r="A154" s="8"/>
      <c r="I154" s="34"/>
    </row>
    <row r="155" spans="1:9" x14ac:dyDescent="0.3">
      <c r="A155" s="8"/>
      <c r="I155" s="34"/>
    </row>
    <row r="156" spans="1:9" x14ac:dyDescent="0.3">
      <c r="A156" s="8"/>
      <c r="I156" s="34"/>
    </row>
    <row r="157" spans="1:9" x14ac:dyDescent="0.3">
      <c r="A157" s="8"/>
      <c r="I157" s="34"/>
    </row>
    <row r="158" spans="1:9" x14ac:dyDescent="0.3">
      <c r="A158" s="8"/>
      <c r="I158" s="34"/>
    </row>
    <row r="159" spans="1:9" x14ac:dyDescent="0.3">
      <c r="A159" s="8"/>
      <c r="I159" s="34"/>
    </row>
    <row r="160" spans="1:9" x14ac:dyDescent="0.3">
      <c r="A160" s="8"/>
      <c r="I160" s="34"/>
    </row>
    <row r="161" spans="1:9" x14ac:dyDescent="0.3">
      <c r="A161" s="8"/>
      <c r="I161" s="34"/>
    </row>
    <row r="162" spans="1:9" x14ac:dyDescent="0.3">
      <c r="A162" s="8"/>
      <c r="I162" s="34"/>
    </row>
    <row r="163" spans="1:9" x14ac:dyDescent="0.3">
      <c r="A163" s="8"/>
      <c r="I163" s="34"/>
    </row>
    <row r="164" spans="1:9" x14ac:dyDescent="0.3">
      <c r="A164" s="8"/>
      <c r="I164" s="34"/>
    </row>
    <row r="165" spans="1:9" x14ac:dyDescent="0.3">
      <c r="A165" s="8"/>
      <c r="I165" s="34"/>
    </row>
    <row r="166" spans="1:9" x14ac:dyDescent="0.3">
      <c r="A166" s="8"/>
      <c r="I166" s="34"/>
    </row>
    <row r="167" spans="1:9" x14ac:dyDescent="0.3">
      <c r="A167" s="8"/>
      <c r="I167" s="34"/>
    </row>
    <row r="168" spans="1:9" x14ac:dyDescent="0.3">
      <c r="A168" s="8"/>
      <c r="I168" s="34"/>
    </row>
    <row r="169" spans="1:9" x14ac:dyDescent="0.3">
      <c r="A169" s="8"/>
      <c r="I169" s="34"/>
    </row>
    <row r="170" spans="1:9" x14ac:dyDescent="0.3">
      <c r="A170" s="8"/>
      <c r="I170" s="34"/>
    </row>
    <row r="171" spans="1:9" x14ac:dyDescent="0.3">
      <c r="A171" s="8"/>
      <c r="I171" s="34"/>
    </row>
    <row r="172" spans="1:9" x14ac:dyDescent="0.3">
      <c r="A172" s="8"/>
      <c r="I172" s="34"/>
    </row>
    <row r="173" spans="1:9" x14ac:dyDescent="0.3">
      <c r="A173" s="8"/>
      <c r="I173" s="34"/>
    </row>
    <row r="174" spans="1:9" x14ac:dyDescent="0.3">
      <c r="A174" s="8"/>
      <c r="I174" s="34"/>
    </row>
    <row r="175" spans="1:9" x14ac:dyDescent="0.3">
      <c r="A175" s="8"/>
      <c r="I175" s="34"/>
    </row>
    <row r="176" spans="1:9" x14ac:dyDescent="0.3">
      <c r="A176" s="8"/>
      <c r="I176" s="34"/>
    </row>
    <row r="177" spans="1:9" x14ac:dyDescent="0.3">
      <c r="A177" s="8"/>
      <c r="I177" s="34"/>
    </row>
    <row r="178" spans="1:9" x14ac:dyDescent="0.3">
      <c r="A178" s="8"/>
      <c r="I178" s="34"/>
    </row>
    <row r="179" spans="1:9" x14ac:dyDescent="0.3">
      <c r="A179" s="8"/>
      <c r="I179" s="34"/>
    </row>
    <row r="180" spans="1:9" x14ac:dyDescent="0.3">
      <c r="A180" s="8"/>
      <c r="I180" s="34"/>
    </row>
    <row r="181" spans="1:9" x14ac:dyDescent="0.3">
      <c r="A181" s="8"/>
      <c r="I181" s="34"/>
    </row>
    <row r="182" spans="1:9" x14ac:dyDescent="0.3">
      <c r="A182" s="8"/>
      <c r="I182" s="34"/>
    </row>
    <row r="183" spans="1:9" x14ac:dyDescent="0.3">
      <c r="A183" s="8"/>
      <c r="I183" s="34"/>
    </row>
    <row r="184" spans="1:9" x14ac:dyDescent="0.3">
      <c r="A184" s="8"/>
      <c r="I184" s="34"/>
    </row>
    <row r="185" spans="1:9" x14ac:dyDescent="0.3">
      <c r="A185" s="8"/>
      <c r="I185" s="34"/>
    </row>
    <row r="186" spans="1:9" x14ac:dyDescent="0.3">
      <c r="A186" s="8"/>
      <c r="I186" s="34"/>
    </row>
    <row r="187" spans="1:9" x14ac:dyDescent="0.3">
      <c r="A187" s="8"/>
      <c r="I187" s="34"/>
    </row>
    <row r="188" spans="1:9" x14ac:dyDescent="0.3">
      <c r="A188" s="8"/>
      <c r="I188" s="34"/>
    </row>
    <row r="189" spans="1:9" x14ac:dyDescent="0.3">
      <c r="A189" s="8"/>
      <c r="I189" s="34"/>
    </row>
    <row r="190" spans="1:9" x14ac:dyDescent="0.3">
      <c r="A190" s="8"/>
      <c r="I190" s="34"/>
    </row>
    <row r="191" spans="1:9" x14ac:dyDescent="0.3">
      <c r="A191" s="8"/>
      <c r="I191" s="34"/>
    </row>
    <row r="192" spans="1:9" x14ac:dyDescent="0.3">
      <c r="A192" s="8"/>
      <c r="I192" s="34"/>
    </row>
    <row r="193" spans="1:9" x14ac:dyDescent="0.3">
      <c r="A193" s="8"/>
      <c r="I193" s="34"/>
    </row>
    <row r="194" spans="1:9" x14ac:dyDescent="0.3">
      <c r="A194" s="8"/>
      <c r="I194" s="34"/>
    </row>
    <row r="195" spans="1:9" x14ac:dyDescent="0.3">
      <c r="A195" s="8"/>
      <c r="I195" s="34"/>
    </row>
    <row r="196" spans="1:9" x14ac:dyDescent="0.3">
      <c r="A196" s="8"/>
      <c r="I196" s="34"/>
    </row>
    <row r="197" spans="1:9" x14ac:dyDescent="0.3">
      <c r="A197" s="8"/>
      <c r="I197" s="34"/>
    </row>
    <row r="198" spans="1:9" x14ac:dyDescent="0.3">
      <c r="A198" s="8"/>
      <c r="I198" s="34"/>
    </row>
    <row r="199" spans="1:9" x14ac:dyDescent="0.3">
      <c r="A199" s="8"/>
      <c r="I199" s="34"/>
    </row>
    <row r="200" spans="1:9" x14ac:dyDescent="0.3">
      <c r="A200" s="8"/>
      <c r="I200" s="34"/>
    </row>
    <row r="201" spans="1:9" x14ac:dyDescent="0.3">
      <c r="A201" s="8"/>
      <c r="I201" s="34"/>
    </row>
    <row r="202" spans="1:9" x14ac:dyDescent="0.3">
      <c r="A202" s="8"/>
      <c r="I202" s="34"/>
    </row>
    <row r="203" spans="1:9" x14ac:dyDescent="0.3">
      <c r="A203" s="8"/>
      <c r="I203" s="34"/>
    </row>
    <row r="204" spans="1:9" x14ac:dyDescent="0.3">
      <c r="A204" s="8"/>
      <c r="I204" s="34"/>
    </row>
    <row r="205" spans="1:9" x14ac:dyDescent="0.3">
      <c r="A205" s="8"/>
      <c r="I205" s="34"/>
    </row>
    <row r="206" spans="1:9" x14ac:dyDescent="0.3">
      <c r="A206" s="8"/>
      <c r="I206" s="34"/>
    </row>
    <row r="207" spans="1:9" x14ac:dyDescent="0.3">
      <c r="A207" s="8"/>
      <c r="I207" s="34"/>
    </row>
    <row r="208" spans="1:9" x14ac:dyDescent="0.3">
      <c r="A208" s="8"/>
      <c r="I208" s="34"/>
    </row>
    <row r="209" spans="1:9" x14ac:dyDescent="0.3">
      <c r="A209" s="8"/>
      <c r="I209" s="34"/>
    </row>
    <row r="210" spans="1:9" x14ac:dyDescent="0.3">
      <c r="A210" s="8"/>
      <c r="I210" s="34"/>
    </row>
    <row r="211" spans="1:9" x14ac:dyDescent="0.3">
      <c r="A211" s="8"/>
      <c r="I211" s="34"/>
    </row>
    <row r="212" spans="1:9" x14ac:dyDescent="0.3">
      <c r="A212" s="8"/>
      <c r="I212" s="34"/>
    </row>
    <row r="213" spans="1:9" x14ac:dyDescent="0.3">
      <c r="A213" s="8"/>
      <c r="I213" s="34"/>
    </row>
    <row r="214" spans="1:9" x14ac:dyDescent="0.3">
      <c r="A214" s="8"/>
      <c r="I214" s="34"/>
    </row>
    <row r="215" spans="1:9" x14ac:dyDescent="0.3">
      <c r="A215" s="8"/>
      <c r="I215" s="34"/>
    </row>
    <row r="216" spans="1:9" x14ac:dyDescent="0.3">
      <c r="A216" s="8"/>
      <c r="I216" s="34"/>
    </row>
    <row r="217" spans="1:9" x14ac:dyDescent="0.3">
      <c r="A217" s="8"/>
      <c r="I217" s="34"/>
    </row>
    <row r="218" spans="1:9" x14ac:dyDescent="0.3">
      <c r="A218" s="8"/>
      <c r="I218" s="34"/>
    </row>
    <row r="219" spans="1:9" x14ac:dyDescent="0.3">
      <c r="A219" s="8"/>
      <c r="I219" s="34"/>
    </row>
    <row r="220" spans="1:9" x14ac:dyDescent="0.3">
      <c r="A220" s="8"/>
      <c r="I220" s="34"/>
    </row>
    <row r="221" spans="1:9" x14ac:dyDescent="0.3">
      <c r="A221" s="8"/>
      <c r="I221" s="34"/>
    </row>
    <row r="222" spans="1:9" x14ac:dyDescent="0.3">
      <c r="A222" s="8"/>
      <c r="I222" s="34"/>
    </row>
    <row r="223" spans="1:9" x14ac:dyDescent="0.3">
      <c r="A223" s="8"/>
      <c r="I223" s="34"/>
    </row>
    <row r="224" spans="1:9" x14ac:dyDescent="0.3">
      <c r="A224" s="8"/>
      <c r="I224" s="34"/>
    </row>
    <row r="225" spans="1:9" x14ac:dyDescent="0.3">
      <c r="A225" s="8"/>
      <c r="I225" s="34"/>
    </row>
    <row r="226" spans="1:9" x14ac:dyDescent="0.3">
      <c r="A226" s="8"/>
      <c r="I226" s="34"/>
    </row>
    <row r="227" spans="1:9" x14ac:dyDescent="0.3">
      <c r="A227" s="8"/>
      <c r="I227" s="34"/>
    </row>
    <row r="228" spans="1:9" x14ac:dyDescent="0.3">
      <c r="A228" s="8"/>
      <c r="I228" s="34"/>
    </row>
    <row r="229" spans="1:9" x14ac:dyDescent="0.3">
      <c r="A229" s="8"/>
      <c r="I229" s="34"/>
    </row>
    <row r="230" spans="1:9" x14ac:dyDescent="0.3">
      <c r="A230" s="8"/>
      <c r="I230" s="34"/>
    </row>
    <row r="231" spans="1:9" x14ac:dyDescent="0.3">
      <c r="A231" s="8"/>
      <c r="I231" s="34"/>
    </row>
    <row r="232" spans="1:9" x14ac:dyDescent="0.3">
      <c r="A232" s="8"/>
      <c r="I232" s="34"/>
    </row>
    <row r="233" spans="1:9" x14ac:dyDescent="0.3">
      <c r="A233" s="8"/>
      <c r="I233" s="34"/>
    </row>
    <row r="234" spans="1:9" x14ac:dyDescent="0.3">
      <c r="A234" s="8"/>
      <c r="I234" s="34"/>
    </row>
    <row r="235" spans="1:9" x14ac:dyDescent="0.3">
      <c r="A235" s="8"/>
      <c r="I235" s="34"/>
    </row>
    <row r="236" spans="1:9" x14ac:dyDescent="0.3">
      <c r="A236" s="8"/>
      <c r="I236" s="34"/>
    </row>
    <row r="237" spans="1:9" x14ac:dyDescent="0.3">
      <c r="A237" s="8"/>
      <c r="I237" s="34"/>
    </row>
    <row r="238" spans="1:9" x14ac:dyDescent="0.3">
      <c r="A238" s="8"/>
      <c r="I238" s="34"/>
    </row>
    <row r="239" spans="1:9" x14ac:dyDescent="0.3">
      <c r="A239" s="8"/>
      <c r="I239" s="34"/>
    </row>
    <row r="240" spans="1:9" x14ac:dyDescent="0.3">
      <c r="A240" s="8"/>
      <c r="I240" s="34"/>
    </row>
    <row r="241" spans="1:9" x14ac:dyDescent="0.3">
      <c r="A241" s="8"/>
      <c r="I241" s="34"/>
    </row>
    <row r="242" spans="1:9" x14ac:dyDescent="0.3">
      <c r="A242" s="8"/>
      <c r="I242" s="34"/>
    </row>
    <row r="243" spans="1:9" x14ac:dyDescent="0.3">
      <c r="A243" s="8"/>
      <c r="I243" s="34"/>
    </row>
    <row r="244" spans="1:9" x14ac:dyDescent="0.3">
      <c r="A244" s="8"/>
      <c r="I244" s="34"/>
    </row>
    <row r="245" spans="1:9" x14ac:dyDescent="0.3">
      <c r="A245" s="8"/>
      <c r="I245" s="34"/>
    </row>
    <row r="246" spans="1:9" x14ac:dyDescent="0.3">
      <c r="A246" s="8"/>
      <c r="I246" s="34"/>
    </row>
    <row r="247" spans="1:9" x14ac:dyDescent="0.3">
      <c r="A247" s="8"/>
      <c r="I247" s="34"/>
    </row>
    <row r="248" spans="1:9" x14ac:dyDescent="0.3">
      <c r="A248" s="8"/>
      <c r="I248" s="34"/>
    </row>
    <row r="249" spans="1:9" x14ac:dyDescent="0.3">
      <c r="A249" s="8"/>
      <c r="I249" s="34"/>
    </row>
    <row r="250" spans="1:9" x14ac:dyDescent="0.3">
      <c r="A250" s="8"/>
      <c r="I250" s="34"/>
    </row>
    <row r="251" spans="1:9" x14ac:dyDescent="0.3">
      <c r="A251" s="8"/>
      <c r="I251" s="34"/>
    </row>
    <row r="252" spans="1:9" x14ac:dyDescent="0.3">
      <c r="A252" s="8"/>
      <c r="I252" s="34"/>
    </row>
    <row r="253" spans="1:9" x14ac:dyDescent="0.3">
      <c r="A253" s="8"/>
      <c r="I253" s="34"/>
    </row>
    <row r="254" spans="1:9" x14ac:dyDescent="0.3">
      <c r="A254" s="8"/>
      <c r="I254" s="34"/>
    </row>
    <row r="255" spans="1:9" x14ac:dyDescent="0.3">
      <c r="A255" s="8"/>
      <c r="I255" s="34"/>
    </row>
    <row r="256" spans="1:9" x14ac:dyDescent="0.3">
      <c r="A256" s="8"/>
      <c r="I256" s="34"/>
    </row>
    <row r="257" spans="1:9" x14ac:dyDescent="0.3">
      <c r="A257" s="8"/>
      <c r="I257" s="34"/>
    </row>
    <row r="258" spans="1:9" x14ac:dyDescent="0.3">
      <c r="A258" s="8"/>
      <c r="I258" s="34"/>
    </row>
    <row r="259" spans="1:9" x14ac:dyDescent="0.3">
      <c r="A259" s="8"/>
      <c r="I259" s="34"/>
    </row>
    <row r="260" spans="1:9" x14ac:dyDescent="0.3">
      <c r="A260" s="8"/>
      <c r="I260" s="34"/>
    </row>
    <row r="261" spans="1:9" x14ac:dyDescent="0.3">
      <c r="A261" s="8"/>
      <c r="I261" s="34"/>
    </row>
    <row r="262" spans="1:9" x14ac:dyDescent="0.3">
      <c r="A262" s="8"/>
      <c r="I262" s="34"/>
    </row>
    <row r="263" spans="1:9" x14ac:dyDescent="0.3">
      <c r="A263" s="8"/>
      <c r="I263" s="34"/>
    </row>
    <row r="264" spans="1:9" x14ac:dyDescent="0.3">
      <c r="A264" s="8"/>
      <c r="I264" s="34"/>
    </row>
    <row r="265" spans="1:9" x14ac:dyDescent="0.3">
      <c r="A265" s="8"/>
      <c r="I265" s="34"/>
    </row>
    <row r="266" spans="1:9" x14ac:dyDescent="0.3">
      <c r="A266" s="8"/>
      <c r="I266" s="34"/>
    </row>
    <row r="267" spans="1:9" x14ac:dyDescent="0.3">
      <c r="A267" s="8"/>
      <c r="I267" s="34"/>
    </row>
    <row r="268" spans="1:9" x14ac:dyDescent="0.3">
      <c r="A268" s="8"/>
      <c r="I268" s="34"/>
    </row>
    <row r="269" spans="1:9" x14ac:dyDescent="0.3">
      <c r="A269" s="8"/>
      <c r="I269" s="34"/>
    </row>
    <row r="270" spans="1:9" x14ac:dyDescent="0.3">
      <c r="A270" s="8"/>
      <c r="I270" s="34"/>
    </row>
    <row r="271" spans="1:9" x14ac:dyDescent="0.3">
      <c r="A271" s="8"/>
      <c r="I271" s="34"/>
    </row>
    <row r="272" spans="1:9" x14ac:dyDescent="0.3">
      <c r="A272" s="8"/>
      <c r="I272" s="34"/>
    </row>
    <row r="273" spans="1:9" x14ac:dyDescent="0.3">
      <c r="A273" s="8"/>
      <c r="I273" s="34"/>
    </row>
    <row r="274" spans="1:9" x14ac:dyDescent="0.3">
      <c r="A274" s="8"/>
      <c r="I274" s="34"/>
    </row>
    <row r="275" spans="1:9" x14ac:dyDescent="0.3">
      <c r="A275" s="8"/>
      <c r="I275" s="34"/>
    </row>
    <row r="276" spans="1:9" x14ac:dyDescent="0.3">
      <c r="A276" s="8"/>
      <c r="I276" s="34"/>
    </row>
    <row r="277" spans="1:9" x14ac:dyDescent="0.3">
      <c r="A277" s="8"/>
      <c r="I277" s="34"/>
    </row>
    <row r="278" spans="1:9" x14ac:dyDescent="0.3">
      <c r="A278" s="8"/>
      <c r="I278" s="34"/>
    </row>
    <row r="279" spans="1:9" x14ac:dyDescent="0.3">
      <c r="A279" s="8"/>
      <c r="I279" s="34"/>
    </row>
    <row r="280" spans="1:9" x14ac:dyDescent="0.3">
      <c r="A280" s="8"/>
      <c r="I280" s="34"/>
    </row>
    <row r="281" spans="1:9" x14ac:dyDescent="0.3">
      <c r="A281" s="8"/>
      <c r="I281" s="34"/>
    </row>
    <row r="282" spans="1:9" x14ac:dyDescent="0.3">
      <c r="A282" s="8"/>
      <c r="I282" s="34"/>
    </row>
    <row r="283" spans="1:9" x14ac:dyDescent="0.3">
      <c r="A283" s="8"/>
      <c r="I283" s="34"/>
    </row>
    <row r="284" spans="1:9" x14ac:dyDescent="0.3">
      <c r="A284" s="8"/>
      <c r="I284" s="34"/>
    </row>
    <row r="285" spans="1:9" x14ac:dyDescent="0.3">
      <c r="A285" s="8"/>
      <c r="I285" s="34"/>
    </row>
    <row r="286" spans="1:9" x14ac:dyDescent="0.3">
      <c r="A286" s="8"/>
      <c r="I286" s="34"/>
    </row>
    <row r="287" spans="1:9" x14ac:dyDescent="0.3">
      <c r="A287" s="8"/>
      <c r="I287" s="34"/>
    </row>
    <row r="288" spans="1:9" x14ac:dyDescent="0.3">
      <c r="A288" s="8"/>
      <c r="I288" s="34"/>
    </row>
    <row r="289" spans="1:9" x14ac:dyDescent="0.3">
      <c r="A289" s="8"/>
      <c r="I289" s="34"/>
    </row>
    <row r="290" spans="1:9" x14ac:dyDescent="0.3">
      <c r="A290" s="8"/>
      <c r="I290" s="34"/>
    </row>
    <row r="291" spans="1:9" x14ac:dyDescent="0.3">
      <c r="A291" s="8"/>
      <c r="I291" s="34"/>
    </row>
    <row r="292" spans="1:9" x14ac:dyDescent="0.3">
      <c r="A292" s="8"/>
      <c r="I292" s="34"/>
    </row>
    <row r="293" spans="1:9" x14ac:dyDescent="0.3">
      <c r="A293" s="8"/>
      <c r="I293" s="34"/>
    </row>
    <row r="294" spans="1:9" x14ac:dyDescent="0.3">
      <c r="A294" s="8"/>
      <c r="I294" s="34"/>
    </row>
    <row r="295" spans="1:9" x14ac:dyDescent="0.3">
      <c r="A295" s="8"/>
      <c r="I295" s="34"/>
    </row>
    <row r="296" spans="1:9" x14ac:dyDescent="0.3">
      <c r="A296" s="8"/>
      <c r="I296" s="34"/>
    </row>
    <row r="297" spans="1:9" x14ac:dyDescent="0.3">
      <c r="A297" s="8"/>
      <c r="I297" s="34"/>
    </row>
    <row r="298" spans="1:9" x14ac:dyDescent="0.3">
      <c r="A298" s="8"/>
      <c r="I298" s="34"/>
    </row>
    <row r="299" spans="1:9" x14ac:dyDescent="0.3">
      <c r="A299" s="8"/>
      <c r="I299" s="34"/>
    </row>
    <row r="300" spans="1:9" x14ac:dyDescent="0.3">
      <c r="A300" s="8"/>
      <c r="I300" s="34"/>
    </row>
    <row r="301" spans="1:9" x14ac:dyDescent="0.3">
      <c r="A301" s="8"/>
      <c r="I301" s="34"/>
    </row>
    <row r="302" spans="1:9" x14ac:dyDescent="0.3">
      <c r="A302" s="8"/>
      <c r="I302" s="34"/>
    </row>
    <row r="303" spans="1:9" x14ac:dyDescent="0.3">
      <c r="A303" s="8"/>
      <c r="I303" s="34"/>
    </row>
    <row r="304" spans="1:9" x14ac:dyDescent="0.3">
      <c r="A304" s="8"/>
      <c r="I304" s="34"/>
    </row>
    <row r="305" spans="1:9" x14ac:dyDescent="0.3">
      <c r="A305" s="8"/>
      <c r="I305" s="34"/>
    </row>
    <row r="306" spans="1:9" x14ac:dyDescent="0.3">
      <c r="A306" s="8"/>
      <c r="I306" s="34"/>
    </row>
    <row r="307" spans="1:9" x14ac:dyDescent="0.3">
      <c r="A307" s="8"/>
      <c r="I307" s="34"/>
    </row>
    <row r="308" spans="1:9" x14ac:dyDescent="0.3">
      <c r="A308" s="8"/>
      <c r="I308" s="34"/>
    </row>
    <row r="309" spans="1:9" x14ac:dyDescent="0.3">
      <c r="A309" s="8"/>
      <c r="I309" s="34"/>
    </row>
    <row r="310" spans="1:9" x14ac:dyDescent="0.3">
      <c r="A310" s="8"/>
      <c r="I310" s="34"/>
    </row>
    <row r="311" spans="1:9" x14ac:dyDescent="0.3">
      <c r="A311" s="8"/>
      <c r="I311" s="34"/>
    </row>
    <row r="312" spans="1:9" x14ac:dyDescent="0.3">
      <c r="A312" s="8"/>
      <c r="I312" s="34"/>
    </row>
    <row r="313" spans="1:9" x14ac:dyDescent="0.3">
      <c r="A313" s="8"/>
      <c r="I313" s="34"/>
    </row>
    <row r="314" spans="1:9" x14ac:dyDescent="0.3">
      <c r="A314" s="8"/>
      <c r="I314" s="34"/>
    </row>
    <row r="315" spans="1:9" x14ac:dyDescent="0.3">
      <c r="A315" s="8"/>
      <c r="I315" s="34"/>
    </row>
    <row r="316" spans="1:9" x14ac:dyDescent="0.3">
      <c r="A316" s="8"/>
      <c r="I316" s="34"/>
    </row>
    <row r="317" spans="1:9" x14ac:dyDescent="0.3">
      <c r="A317" s="8"/>
      <c r="I317" s="34"/>
    </row>
    <row r="318" spans="1:9" x14ac:dyDescent="0.3">
      <c r="A318" s="8"/>
      <c r="I318" s="34"/>
    </row>
    <row r="319" spans="1:9" x14ac:dyDescent="0.3">
      <c r="A319" s="8"/>
      <c r="I319" s="34"/>
    </row>
    <row r="320" spans="1:9" x14ac:dyDescent="0.3">
      <c r="A320" s="8"/>
      <c r="I320" s="34"/>
    </row>
    <row r="321" spans="1:9" x14ac:dyDescent="0.3">
      <c r="A321" s="8"/>
      <c r="I321" s="34"/>
    </row>
    <row r="322" spans="1:9" x14ac:dyDescent="0.3">
      <c r="A322" s="8"/>
      <c r="I322" s="34"/>
    </row>
    <row r="323" spans="1:9" x14ac:dyDescent="0.3">
      <c r="A323" s="8"/>
      <c r="I323" s="34"/>
    </row>
    <row r="324" spans="1:9" x14ac:dyDescent="0.3">
      <c r="A324" s="8"/>
      <c r="I324" s="34"/>
    </row>
    <row r="325" spans="1:9" x14ac:dyDescent="0.3">
      <c r="A325" s="8"/>
      <c r="I325" s="34"/>
    </row>
    <row r="326" spans="1:9" x14ac:dyDescent="0.3">
      <c r="A326" s="8"/>
      <c r="I326" s="34"/>
    </row>
    <row r="327" spans="1:9" x14ac:dyDescent="0.3">
      <c r="A327" s="8"/>
      <c r="I327" s="34"/>
    </row>
    <row r="328" spans="1:9" x14ac:dyDescent="0.3">
      <c r="A328" s="8"/>
      <c r="I328" s="34"/>
    </row>
    <row r="329" spans="1:9" x14ac:dyDescent="0.3">
      <c r="A329" s="8"/>
      <c r="I329" s="34"/>
    </row>
    <row r="330" spans="1:9" x14ac:dyDescent="0.3">
      <c r="A330" s="8"/>
      <c r="I330" s="34"/>
    </row>
    <row r="331" spans="1:9" x14ac:dyDescent="0.3">
      <c r="A331" s="8"/>
      <c r="I331" s="34"/>
    </row>
    <row r="332" spans="1:9" x14ac:dyDescent="0.3">
      <c r="A332" s="8"/>
      <c r="I332" s="34"/>
    </row>
    <row r="333" spans="1:9" x14ac:dyDescent="0.3">
      <c r="A333" s="8"/>
      <c r="I333" s="34"/>
    </row>
    <row r="334" spans="1:9" x14ac:dyDescent="0.3">
      <c r="A334" s="8"/>
      <c r="I334" s="34"/>
    </row>
    <row r="335" spans="1:9" x14ac:dyDescent="0.3">
      <c r="A335" s="8"/>
      <c r="I335" s="34"/>
    </row>
    <row r="336" spans="1:9" x14ac:dyDescent="0.3">
      <c r="A336" s="8"/>
      <c r="I336" s="34"/>
    </row>
    <row r="337" spans="1:10" x14ac:dyDescent="0.3">
      <c r="A337" s="8"/>
      <c r="I337" s="34"/>
    </row>
    <row r="338" spans="1:10" x14ac:dyDescent="0.3">
      <c r="A338" s="8"/>
      <c r="I338" s="34"/>
    </row>
    <row r="339" spans="1:10" x14ac:dyDescent="0.3">
      <c r="A339" s="8"/>
      <c r="I339" s="34"/>
    </row>
    <row r="340" spans="1:10" x14ac:dyDescent="0.3">
      <c r="A340" s="8"/>
      <c r="I340" s="34"/>
    </row>
    <row r="341" spans="1:10" x14ac:dyDescent="0.3">
      <c r="A341" s="8"/>
      <c r="I341" s="34"/>
    </row>
    <row r="342" spans="1:10" x14ac:dyDescent="0.3">
      <c r="A342" s="8"/>
      <c r="I342" s="34"/>
    </row>
    <row r="343" spans="1:10" x14ac:dyDescent="0.3">
      <c r="A343" s="8"/>
      <c r="I343" s="34"/>
    </row>
    <row r="344" spans="1:10" x14ac:dyDescent="0.3">
      <c r="A344" s="8"/>
      <c r="I344" s="34"/>
    </row>
    <row r="345" spans="1:10" x14ac:dyDescent="0.3">
      <c r="A345" s="8"/>
      <c r="I345" s="34"/>
    </row>
    <row r="346" spans="1:10" x14ac:dyDescent="0.3">
      <c r="A346" s="8"/>
      <c r="I346" s="34"/>
    </row>
    <row r="347" spans="1:10" x14ac:dyDescent="0.3">
      <c r="A347" s="8"/>
      <c r="I347" s="35"/>
      <c r="J347" s="36"/>
    </row>
    <row r="348" spans="1:10" x14ac:dyDescent="0.3">
      <c r="A348" s="8"/>
    </row>
    <row r="349" spans="1:10" x14ac:dyDescent="0.3">
      <c r="A349" s="8"/>
    </row>
    <row r="350" spans="1:10" x14ac:dyDescent="0.3">
      <c r="A350" s="8"/>
    </row>
    <row r="351" spans="1:10" x14ac:dyDescent="0.3">
      <c r="A351" s="8"/>
    </row>
    <row r="352" spans="1:10" x14ac:dyDescent="0.3">
      <c r="A352" s="9"/>
    </row>
  </sheetData>
  <phoneticPr fontId="3" type="noConversion"/>
  <pageMargins left="0.7" right="0.7" top="0.75" bottom="0.75" header="0.3" footer="0.3"/>
  <legacy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39A64-3F47-4164-A5D8-285C538361FA}">
  <sheetPr>
    <tabColor rgb="FFFFFF00"/>
  </sheetPr>
  <dimension ref="A2:S352"/>
  <sheetViews>
    <sheetView topLeftCell="A13" workbookViewId="0">
      <selection activeCell="F17" sqref="F17:F22"/>
    </sheetView>
  </sheetViews>
  <sheetFormatPr defaultRowHeight="13.5" x14ac:dyDescent="0.3"/>
  <cols>
    <col min="1" max="1" width="21.46484375" customWidth="1"/>
    <col min="2" max="2" width="9.73046875" bestFit="1" customWidth="1"/>
    <col min="9" max="9" width="11.59765625" customWidth="1"/>
    <col min="13" max="13" width="11.59765625" customWidth="1"/>
    <col min="16" max="16" width="11.73046875" customWidth="1"/>
    <col min="17" max="17" width="12.265625" customWidth="1"/>
    <col min="18" max="18" width="13.1328125" customWidth="1"/>
  </cols>
  <sheetData>
    <row r="2" spans="1:17" x14ac:dyDescent="0.3">
      <c r="A2" s="8" t="s">
        <v>847</v>
      </c>
      <c r="I2" t="s">
        <v>837</v>
      </c>
      <c r="N2" t="s">
        <v>838</v>
      </c>
    </row>
    <row r="3" spans="1:17" x14ac:dyDescent="0.3">
      <c r="A3" s="8"/>
      <c r="B3" t="s">
        <v>835</v>
      </c>
      <c r="C3" t="s">
        <v>798</v>
      </c>
      <c r="D3" t="s">
        <v>833</v>
      </c>
      <c r="E3" t="s">
        <v>836</v>
      </c>
      <c r="F3" t="s">
        <v>849</v>
      </c>
      <c r="G3" t="s">
        <v>848</v>
      </c>
      <c r="I3" t="s">
        <v>835</v>
      </c>
      <c r="J3" t="s">
        <v>798</v>
      </c>
      <c r="K3" t="s">
        <v>833</v>
      </c>
      <c r="L3" t="s">
        <v>836</v>
      </c>
      <c r="N3" t="s">
        <v>835</v>
      </c>
      <c r="O3" t="s">
        <v>798</v>
      </c>
      <c r="P3" t="s">
        <v>833</v>
      </c>
      <c r="Q3" t="s">
        <v>839</v>
      </c>
    </row>
    <row r="4" spans="1:17" x14ac:dyDescent="0.3">
      <c r="A4" s="8">
        <v>2017</v>
      </c>
      <c r="B4" s="9">
        <v>183.1</v>
      </c>
      <c r="C4" s="9">
        <v>15.4</v>
      </c>
      <c r="D4" s="9">
        <v>9.8000000000000007</v>
      </c>
      <c r="E4" s="9">
        <f>SUM(B4:D4)</f>
        <v>208.3</v>
      </c>
      <c r="F4" s="58">
        <f>SUM(B4:C4)</f>
        <v>198.5</v>
      </c>
      <c r="G4" s="14">
        <f>C4/(B4+C4)</f>
        <v>7.758186397984887E-2</v>
      </c>
      <c r="H4" s="14"/>
      <c r="N4" s="53">
        <v>0.04</v>
      </c>
      <c r="O4" s="53">
        <v>0.06</v>
      </c>
      <c r="P4" s="53">
        <v>0.125</v>
      </c>
      <c r="Q4" s="52">
        <f>((E4+L5)-E5)/E4</f>
        <v>2.5972155544887302E-2</v>
      </c>
    </row>
    <row r="5" spans="1:17" x14ac:dyDescent="0.3">
      <c r="A5" s="8">
        <v>2018</v>
      </c>
      <c r="B5" s="19">
        <f t="shared" ref="B5:D7" si="0">B4*(1-N$4)+I5</f>
        <v>199.48599999999999</v>
      </c>
      <c r="C5" s="19">
        <f t="shared" si="0"/>
        <v>17.0366</v>
      </c>
      <c r="D5" s="19">
        <f t="shared" si="0"/>
        <v>10.414400000000001</v>
      </c>
      <c r="E5">
        <v>231</v>
      </c>
      <c r="F5" s="58">
        <f t="shared" ref="F5:F7" si="1">SUM(B5:C5)</f>
        <v>216.52259999999998</v>
      </c>
      <c r="G5" s="14">
        <f t="shared" ref="G5:G7" si="2">C5/(B5+C5)</f>
        <v>7.8682779534330366E-2</v>
      </c>
      <c r="H5" s="14"/>
      <c r="I5" s="55">
        <v>23.71</v>
      </c>
      <c r="J5" s="51">
        <f>1.895+0.6656</f>
        <v>2.5606</v>
      </c>
      <c r="K5" s="19">
        <f>4.4-J5</f>
        <v>1.8394000000000004</v>
      </c>
      <c r="L5" s="19">
        <f>SUM(I5:K5)</f>
        <v>28.110000000000003</v>
      </c>
    </row>
    <row r="6" spans="1:17" x14ac:dyDescent="0.3">
      <c r="A6" s="8">
        <v>2019</v>
      </c>
      <c r="B6" s="19">
        <f t="shared" si="0"/>
        <v>212.90655999999998</v>
      </c>
      <c r="C6" s="19">
        <f t="shared" si="0"/>
        <v>18.516808545454545</v>
      </c>
      <c r="D6" s="19">
        <f t="shared" si="0"/>
        <v>10.910195454545455</v>
      </c>
      <c r="E6" s="19">
        <f>SUM(B6:D6)</f>
        <v>242.333564</v>
      </c>
      <c r="F6" s="58">
        <f t="shared" si="1"/>
        <v>231.42336854545454</v>
      </c>
      <c r="G6" s="14">
        <f t="shared" si="2"/>
        <v>8.0012699935346432E-2</v>
      </c>
      <c r="H6" s="14"/>
      <c r="I6" s="55">
        <v>21.4</v>
      </c>
      <c r="J6" s="51">
        <f>4.3*(J5/4.4)</f>
        <v>2.5024045454545449</v>
      </c>
      <c r="K6" s="51">
        <f>4.3*(K5/4.4)</f>
        <v>1.7975954545454547</v>
      </c>
      <c r="L6" s="19">
        <f>SUM(I6:K6)</f>
        <v>25.7</v>
      </c>
      <c r="N6" t="s">
        <v>840</v>
      </c>
      <c r="P6" t="s">
        <v>841</v>
      </c>
      <c r="Q6" s="9">
        <v>0.66559999999999997</v>
      </c>
    </row>
    <row r="7" spans="1:17" x14ac:dyDescent="0.3">
      <c r="A7" s="8">
        <v>2020</v>
      </c>
      <c r="B7" s="19">
        <f t="shared" si="0"/>
        <v>227.39029759999997</v>
      </c>
      <c r="C7" s="19">
        <f t="shared" si="0"/>
        <v>20.005800032727272</v>
      </c>
      <c r="D7" s="19">
        <f t="shared" si="0"/>
        <v>11.446421022727273</v>
      </c>
      <c r="E7" s="19">
        <f>SUM(B7:D7)</f>
        <v>258.84251865545451</v>
      </c>
      <c r="F7" s="58">
        <f t="shared" si="1"/>
        <v>247.39609763272725</v>
      </c>
      <c r="G7" s="14">
        <f t="shared" si="2"/>
        <v>8.0865463215296765E-2</v>
      </c>
      <c r="H7" s="14"/>
      <c r="I7" s="56">
        <v>23</v>
      </c>
      <c r="J7" s="56">
        <v>2.6</v>
      </c>
      <c r="K7" s="56">
        <v>1.9</v>
      </c>
      <c r="L7" s="57">
        <f>SUM(I7:K7)</f>
        <v>27.5</v>
      </c>
      <c r="P7" t="s">
        <v>842</v>
      </c>
      <c r="Q7" s="9">
        <v>1.895</v>
      </c>
    </row>
    <row r="8" spans="1:17" x14ac:dyDescent="0.3">
      <c r="A8" s="8">
        <v>2025</v>
      </c>
      <c r="B8" s="19">
        <f>F8-C8</f>
        <v>295.71459069687171</v>
      </c>
      <c r="C8" s="59">
        <f>'(弃用)FE(H)'!C8</f>
        <v>24.985409303128304</v>
      </c>
      <c r="D8" s="19">
        <v>11.825474689428539</v>
      </c>
      <c r="E8" s="19">
        <f t="shared" ref="E8:E13" si="3">SUM(B8:D8)</f>
        <v>332.52547468942851</v>
      </c>
      <c r="F8">
        <v>320.7</v>
      </c>
      <c r="G8" s="14">
        <v>8.3429458356817393E-2</v>
      </c>
      <c r="I8" s="34"/>
      <c r="P8" t="s">
        <v>843</v>
      </c>
      <c r="Q8" s="9">
        <v>0.17699999999999999</v>
      </c>
    </row>
    <row r="9" spans="1:17" x14ac:dyDescent="0.3">
      <c r="A9" s="8">
        <v>2030</v>
      </c>
      <c r="B9" s="19">
        <f t="shared" ref="B9:B13" si="4">F9-C9</f>
        <v>338.42517152969253</v>
      </c>
      <c r="C9" s="59">
        <f>'(弃用)FE(H)'!C9</f>
        <v>29.674828470307503</v>
      </c>
      <c r="D9" s="19">
        <v>12.244387180109394</v>
      </c>
      <c r="E9" s="19">
        <f t="shared" si="3"/>
        <v>380.34438718010944</v>
      </c>
      <c r="F9">
        <v>368.1</v>
      </c>
      <c r="G9" s="14">
        <v>8.3429458356817393E-2</v>
      </c>
      <c r="I9" s="34"/>
      <c r="P9" t="s">
        <v>844</v>
      </c>
      <c r="Q9" s="9">
        <v>1.1479999999999999</v>
      </c>
    </row>
    <row r="10" spans="1:17" x14ac:dyDescent="0.3">
      <c r="A10" s="8">
        <v>2035</v>
      </c>
      <c r="B10" s="19">
        <f t="shared" si="4"/>
        <v>358.27567138374496</v>
      </c>
      <c r="C10" s="59">
        <f>'(弃用)FE(H)'!C10</f>
        <v>32.924328616255039</v>
      </c>
      <c r="D10" s="19">
        <v>12.713914452331798</v>
      </c>
      <c r="E10" s="19">
        <f t="shared" si="3"/>
        <v>403.91391445233177</v>
      </c>
      <c r="F10">
        <v>391.2</v>
      </c>
      <c r="G10" s="14">
        <v>8.3429458356817393E-2</v>
      </c>
      <c r="I10" s="34"/>
      <c r="P10" t="s">
        <v>845</v>
      </c>
      <c r="Q10">
        <f>4.4-SUM(Q6:Q9)</f>
        <v>0.51440000000000019</v>
      </c>
    </row>
    <row r="11" spans="1:17" x14ac:dyDescent="0.3">
      <c r="A11" s="8">
        <v>2040</v>
      </c>
      <c r="B11" s="19">
        <f t="shared" si="4"/>
        <v>374.23033931751928</v>
      </c>
      <c r="C11" s="59">
        <f>'(弃用)FE(H)'!C11</f>
        <v>36.529660682480696</v>
      </c>
      <c r="D11" s="19">
        <v>13.033828746937694</v>
      </c>
      <c r="E11" s="19">
        <f t="shared" si="3"/>
        <v>423.79382874693766</v>
      </c>
      <c r="F11" s="59">
        <f>'(弃用)FE(H)'!F11</f>
        <v>410.76</v>
      </c>
      <c r="G11" s="14">
        <v>8.3429458356817393E-2</v>
      </c>
      <c r="I11" s="34"/>
      <c r="P11" t="s">
        <v>846</v>
      </c>
      <c r="Q11" s="9">
        <f>SUM(Q6:Q10)</f>
        <v>4.4000000000000004</v>
      </c>
    </row>
    <row r="12" spans="1:17" x14ac:dyDescent="0.3">
      <c r="A12" s="8">
        <v>2045</v>
      </c>
      <c r="B12" s="19">
        <f t="shared" si="4"/>
        <v>384.9828</v>
      </c>
      <c r="C12" s="59">
        <f>'(弃用)FE(H)'!C12</f>
        <v>38.1</v>
      </c>
      <c r="D12" s="19">
        <v>13.368978942547244</v>
      </c>
      <c r="E12" s="19">
        <f t="shared" si="3"/>
        <v>436.45177894254726</v>
      </c>
      <c r="F12" s="59">
        <f>'(弃用)FE(H)'!F12</f>
        <v>423.08280000000002</v>
      </c>
      <c r="G12" s="14">
        <v>8.3429458356817393E-2</v>
      </c>
      <c r="I12" s="34"/>
      <c r="J12">
        <v>1.3</v>
      </c>
    </row>
    <row r="13" spans="1:17" x14ac:dyDescent="0.3">
      <c r="A13" s="8">
        <v>2050</v>
      </c>
      <c r="B13" s="19">
        <f t="shared" si="4"/>
        <v>395.24549445955785</v>
      </c>
      <c r="C13" s="59">
        <f>'(弃用)FE(H)'!C13</f>
        <v>40.529789540442209</v>
      </c>
      <c r="D13" s="19">
        <v>13.730435706148532</v>
      </c>
      <c r="E13" s="19">
        <f t="shared" si="3"/>
        <v>449.50571970614857</v>
      </c>
      <c r="F13" s="59">
        <f>'(弃用)FE(H)'!F13</f>
        <v>435.77528400000006</v>
      </c>
      <c r="G13" s="14">
        <v>8.3429458356817393E-2</v>
      </c>
      <c r="I13" s="34"/>
    </row>
    <row r="14" spans="1:17" x14ac:dyDescent="0.3">
      <c r="A14" s="8"/>
      <c r="G14" s="14"/>
      <c r="I14" s="34"/>
    </row>
    <row r="15" spans="1:17" x14ac:dyDescent="0.3">
      <c r="A15" s="8" t="s">
        <v>851</v>
      </c>
      <c r="F15" t="s">
        <v>835</v>
      </c>
      <c r="G15" s="14" t="s">
        <v>798</v>
      </c>
      <c r="H15" t="s">
        <v>827</v>
      </c>
      <c r="I15" s="50" t="s">
        <v>872</v>
      </c>
      <c r="L15" s="19"/>
    </row>
    <row r="16" spans="1:17" x14ac:dyDescent="0.3">
      <c r="A16" s="8">
        <v>2020</v>
      </c>
      <c r="B16" s="90">
        <f>BAU!B16</f>
        <v>11880</v>
      </c>
      <c r="C16" s="90">
        <f>BAU!D16</f>
        <v>32746</v>
      </c>
      <c r="D16" s="90">
        <f>BAU!G16</f>
        <v>65000</v>
      </c>
      <c r="F16" s="81"/>
      <c r="G16" s="87"/>
      <c r="H16" s="86"/>
      <c r="L16" s="19"/>
    </row>
    <row r="17" spans="1:16" x14ac:dyDescent="0.3">
      <c r="A17" s="8">
        <v>2025</v>
      </c>
      <c r="B17" s="90">
        <f>B$16*(1-F17)</f>
        <v>11167.199999999999</v>
      </c>
      <c r="C17" s="90">
        <f t="shared" ref="C17:D22" si="5">C$16*(1-G17)</f>
        <v>32746</v>
      </c>
      <c r="D17" s="90">
        <f t="shared" si="5"/>
        <v>65000</v>
      </c>
      <c r="F17" s="82">
        <v>0.06</v>
      </c>
      <c r="G17" s="87"/>
      <c r="H17" s="87"/>
      <c r="L17" s="19"/>
    </row>
    <row r="18" spans="1:16" x14ac:dyDescent="0.3">
      <c r="A18" s="8">
        <v>2030</v>
      </c>
      <c r="B18" s="90">
        <f t="shared" ref="B18:B22" si="6">B$16*(1-F18)</f>
        <v>10454.4</v>
      </c>
      <c r="C18" s="90">
        <f t="shared" si="5"/>
        <v>32746</v>
      </c>
      <c r="D18" s="90">
        <f t="shared" si="5"/>
        <v>65000</v>
      </c>
      <c r="F18" s="82">
        <v>0.12</v>
      </c>
      <c r="G18" s="87"/>
      <c r="H18" s="87"/>
      <c r="L18" s="19"/>
    </row>
    <row r="19" spans="1:16" x14ac:dyDescent="0.3">
      <c r="A19" s="8">
        <v>2035</v>
      </c>
      <c r="B19" s="90">
        <f t="shared" si="6"/>
        <v>9741.6</v>
      </c>
      <c r="C19" s="90">
        <f t="shared" si="5"/>
        <v>32746</v>
      </c>
      <c r="D19" s="90">
        <f t="shared" si="5"/>
        <v>65000</v>
      </c>
      <c r="F19" s="82">
        <v>0.18</v>
      </c>
      <c r="G19" s="87"/>
      <c r="H19" s="87"/>
      <c r="L19" s="19"/>
    </row>
    <row r="20" spans="1:16" x14ac:dyDescent="0.3">
      <c r="A20" s="8">
        <v>2040</v>
      </c>
      <c r="B20" s="90">
        <f t="shared" si="6"/>
        <v>9385.2000000000007</v>
      </c>
      <c r="C20" s="90">
        <f t="shared" si="5"/>
        <v>32746</v>
      </c>
      <c r="D20" s="90">
        <f t="shared" si="5"/>
        <v>65000</v>
      </c>
      <c r="F20" s="82">
        <v>0.21</v>
      </c>
      <c r="G20" s="87"/>
      <c r="H20" s="87"/>
      <c r="L20" s="19"/>
    </row>
    <row r="21" spans="1:16" x14ac:dyDescent="0.3">
      <c r="A21" s="8">
        <v>2045</v>
      </c>
      <c r="B21" s="90">
        <f t="shared" si="6"/>
        <v>9028.7999999999993</v>
      </c>
      <c r="C21" s="90">
        <f t="shared" si="5"/>
        <v>32746</v>
      </c>
      <c r="D21" s="90">
        <f t="shared" si="5"/>
        <v>65000</v>
      </c>
      <c r="F21" s="82">
        <v>0.24</v>
      </c>
      <c r="G21" s="87"/>
      <c r="H21" s="87"/>
      <c r="I21" s="34"/>
      <c r="L21" s="19"/>
    </row>
    <row r="22" spans="1:16" x14ac:dyDescent="0.3">
      <c r="A22" s="8">
        <v>2050</v>
      </c>
      <c r="B22" s="90">
        <f t="shared" si="6"/>
        <v>8316</v>
      </c>
      <c r="C22" s="90">
        <f t="shared" si="5"/>
        <v>32746</v>
      </c>
      <c r="D22" s="90">
        <f t="shared" si="5"/>
        <v>65000</v>
      </c>
      <c r="F22" s="82">
        <v>0.3</v>
      </c>
      <c r="G22" s="87"/>
      <c r="H22" s="87"/>
      <c r="I22" s="34"/>
    </row>
    <row r="23" spans="1:16" ht="13.9" thickBot="1" x14ac:dyDescent="0.35">
      <c r="A23" s="8"/>
      <c r="G23" s="14"/>
      <c r="I23" s="34"/>
    </row>
    <row r="24" spans="1:16" x14ac:dyDescent="0.3">
      <c r="A24" s="65"/>
      <c r="B24" s="66"/>
      <c r="C24" s="67"/>
      <c r="D24" s="67" t="s">
        <v>835</v>
      </c>
      <c r="E24" s="67"/>
      <c r="F24" s="68"/>
      <c r="G24" s="66"/>
      <c r="H24" s="67"/>
      <c r="I24" s="77" t="s">
        <v>798</v>
      </c>
      <c r="J24" s="67"/>
      <c r="K24" s="68"/>
      <c r="L24" s="66"/>
      <c r="M24" s="67"/>
      <c r="N24" s="67" t="s">
        <v>827</v>
      </c>
      <c r="O24" s="67"/>
      <c r="P24" s="68"/>
    </row>
    <row r="25" spans="1:16" x14ac:dyDescent="0.3">
      <c r="A25" s="65" t="s">
        <v>852</v>
      </c>
      <c r="B25" s="69" t="s">
        <v>864</v>
      </c>
      <c r="C25" s="4" t="s">
        <v>853</v>
      </c>
      <c r="D25" s="4" t="s">
        <v>854</v>
      </c>
      <c r="E25" s="4" t="s">
        <v>855</v>
      </c>
      <c r="F25" s="70" t="s">
        <v>861</v>
      </c>
      <c r="G25" s="69" t="s">
        <v>864</v>
      </c>
      <c r="H25" s="4" t="s">
        <v>853</v>
      </c>
      <c r="I25" s="4" t="s">
        <v>854</v>
      </c>
      <c r="J25" s="4" t="s">
        <v>855</v>
      </c>
      <c r="K25" s="70" t="s">
        <v>861</v>
      </c>
      <c r="L25" s="69" t="s">
        <v>864</v>
      </c>
      <c r="M25" s="4" t="s">
        <v>853</v>
      </c>
      <c r="N25" s="4" t="s">
        <v>854</v>
      </c>
      <c r="O25" s="4" t="s">
        <v>855</v>
      </c>
      <c r="P25" s="70" t="s">
        <v>861</v>
      </c>
    </row>
    <row r="26" spans="1:16" x14ac:dyDescent="0.3">
      <c r="A26" s="65">
        <v>2020</v>
      </c>
      <c r="B26" s="71">
        <v>1</v>
      </c>
      <c r="C26" s="63">
        <v>0</v>
      </c>
      <c r="D26" s="63">
        <v>0</v>
      </c>
      <c r="E26" s="63">
        <v>0</v>
      </c>
      <c r="F26" s="72">
        <v>0</v>
      </c>
      <c r="G26" s="71">
        <v>1</v>
      </c>
      <c r="H26" s="63">
        <v>0</v>
      </c>
      <c r="I26" s="63">
        <v>0</v>
      </c>
      <c r="J26" s="63">
        <v>0</v>
      </c>
      <c r="K26" s="72">
        <v>0</v>
      </c>
      <c r="L26" s="71">
        <v>1</v>
      </c>
      <c r="M26" s="63">
        <v>0</v>
      </c>
      <c r="N26" s="63">
        <v>0</v>
      </c>
      <c r="O26" s="63">
        <v>0</v>
      </c>
      <c r="P26" s="72">
        <v>0</v>
      </c>
    </row>
    <row r="27" spans="1:16" x14ac:dyDescent="0.3">
      <c r="A27" s="65">
        <v>2025</v>
      </c>
      <c r="B27" s="71">
        <f>1-0.475</f>
        <v>0.52500000000000002</v>
      </c>
      <c r="C27" s="63">
        <v>0.47499999999999998</v>
      </c>
      <c r="D27" s="63">
        <v>0</v>
      </c>
      <c r="E27" s="63">
        <v>0</v>
      </c>
      <c r="F27" s="72">
        <v>0</v>
      </c>
      <c r="G27" s="71">
        <f>1-H27</f>
        <v>0.46599999999999997</v>
      </c>
      <c r="H27" s="63">
        <v>0.53400000000000003</v>
      </c>
      <c r="I27" s="63">
        <v>0</v>
      </c>
      <c r="J27" s="63">
        <v>0</v>
      </c>
      <c r="K27" s="72">
        <v>0</v>
      </c>
      <c r="L27" s="71">
        <f>1-M27</f>
        <v>0.12</v>
      </c>
      <c r="M27" s="63">
        <v>0.88</v>
      </c>
      <c r="N27" s="63">
        <v>0</v>
      </c>
      <c r="O27" s="63">
        <v>0</v>
      </c>
      <c r="P27" s="72">
        <v>0</v>
      </c>
    </row>
    <row r="28" spans="1:16" x14ac:dyDescent="0.3">
      <c r="A28" s="65">
        <v>2030</v>
      </c>
      <c r="B28" s="71">
        <f>1-C28-D28</f>
        <v>0.14099999999999996</v>
      </c>
      <c r="C28" s="63">
        <v>0.40600000000000003</v>
      </c>
      <c r="D28" s="63">
        <v>0.45300000000000001</v>
      </c>
      <c r="E28" s="64">
        <v>0</v>
      </c>
      <c r="F28" s="73">
        <v>0</v>
      </c>
      <c r="G28" s="71">
        <v>0</v>
      </c>
      <c r="H28" s="63">
        <f>1-I28</f>
        <v>0.46599999999999997</v>
      </c>
      <c r="I28" s="63">
        <v>0.53400000000000003</v>
      </c>
      <c r="J28" s="63">
        <v>0</v>
      </c>
      <c r="K28" s="72">
        <v>0</v>
      </c>
      <c r="L28" s="71">
        <v>0</v>
      </c>
      <c r="M28" s="63">
        <f>1-N28</f>
        <v>0.129</v>
      </c>
      <c r="N28" s="63">
        <v>0.871</v>
      </c>
      <c r="O28" s="63">
        <v>0</v>
      </c>
      <c r="P28" s="72">
        <v>0</v>
      </c>
    </row>
    <row r="29" spans="1:16" x14ac:dyDescent="0.3">
      <c r="A29" s="65">
        <v>2035</v>
      </c>
      <c r="B29" s="71">
        <v>0</v>
      </c>
      <c r="C29" s="63">
        <f>1-D29-E29</f>
        <v>0.15600000000000008</v>
      </c>
      <c r="D29" s="63">
        <v>0.41799999999999998</v>
      </c>
      <c r="E29" s="63">
        <v>0.42599999999999999</v>
      </c>
      <c r="F29" s="73">
        <v>0</v>
      </c>
      <c r="G29" s="78">
        <v>0</v>
      </c>
      <c r="H29" s="64">
        <v>0</v>
      </c>
      <c r="I29" s="63">
        <f>1-J29</f>
        <v>0.46599999999999997</v>
      </c>
      <c r="J29" s="63">
        <v>0.53400000000000003</v>
      </c>
      <c r="K29" s="72">
        <v>0</v>
      </c>
      <c r="L29" s="71">
        <v>0</v>
      </c>
      <c r="M29" s="63">
        <v>0</v>
      </c>
      <c r="N29" s="63">
        <f>1-O29</f>
        <v>0.125</v>
      </c>
      <c r="O29" s="63">
        <v>0.875</v>
      </c>
      <c r="P29" s="72">
        <v>0</v>
      </c>
    </row>
    <row r="30" spans="1:16" x14ac:dyDescent="0.3">
      <c r="A30" s="65">
        <v>2040</v>
      </c>
      <c r="B30" s="71">
        <v>0</v>
      </c>
      <c r="C30" s="63">
        <v>0</v>
      </c>
      <c r="D30" s="63">
        <f>1-E30-F30</f>
        <v>0.15700000000000008</v>
      </c>
      <c r="E30" s="63">
        <v>0.42199999999999999</v>
      </c>
      <c r="F30" s="72">
        <v>0.42099999999999999</v>
      </c>
      <c r="G30" s="78">
        <v>0</v>
      </c>
      <c r="H30" s="64">
        <v>0</v>
      </c>
      <c r="I30" s="63">
        <v>0</v>
      </c>
      <c r="J30" s="63">
        <f>1-K30</f>
        <v>0.46599999999999997</v>
      </c>
      <c r="K30" s="72">
        <v>0.53400000000000003</v>
      </c>
      <c r="L30" s="71">
        <v>0</v>
      </c>
      <c r="M30" s="63">
        <v>0</v>
      </c>
      <c r="N30" s="63">
        <v>0</v>
      </c>
      <c r="O30" s="63">
        <f>1-P30</f>
        <v>0.13100000000000001</v>
      </c>
      <c r="P30" s="72">
        <v>0.86899999999999999</v>
      </c>
    </row>
    <row r="31" spans="1:16" x14ac:dyDescent="0.3">
      <c r="A31" s="65">
        <v>2045</v>
      </c>
      <c r="B31" s="71">
        <v>0</v>
      </c>
      <c r="C31" s="63">
        <v>0</v>
      </c>
      <c r="D31" s="63">
        <v>0</v>
      </c>
      <c r="E31" s="63">
        <v>0</v>
      </c>
      <c r="F31" s="72">
        <v>1</v>
      </c>
      <c r="G31" s="78">
        <v>0</v>
      </c>
      <c r="H31" s="64">
        <v>0</v>
      </c>
      <c r="I31" s="63">
        <v>0</v>
      </c>
      <c r="J31" s="64">
        <v>0</v>
      </c>
      <c r="K31" s="72">
        <v>1</v>
      </c>
      <c r="L31" s="71">
        <v>0</v>
      </c>
      <c r="M31" s="63">
        <v>0</v>
      </c>
      <c r="N31" s="63">
        <v>0</v>
      </c>
      <c r="O31" s="63">
        <v>0</v>
      </c>
      <c r="P31" s="72">
        <v>1</v>
      </c>
    </row>
    <row r="32" spans="1:16" ht="13.9" thickBot="1" x14ac:dyDescent="0.35">
      <c r="A32" s="65">
        <v>2050</v>
      </c>
      <c r="B32" s="74">
        <v>0</v>
      </c>
      <c r="C32" s="75">
        <v>0</v>
      </c>
      <c r="D32" s="75">
        <v>0</v>
      </c>
      <c r="E32" s="75">
        <v>0</v>
      </c>
      <c r="F32" s="76">
        <v>1</v>
      </c>
      <c r="G32" s="79">
        <v>0</v>
      </c>
      <c r="H32" s="80">
        <v>0</v>
      </c>
      <c r="I32" s="75">
        <v>0</v>
      </c>
      <c r="J32" s="80">
        <v>0</v>
      </c>
      <c r="K32" s="76">
        <v>1</v>
      </c>
      <c r="L32" s="71">
        <v>0</v>
      </c>
      <c r="M32" s="75">
        <v>0</v>
      </c>
      <c r="N32" s="75">
        <v>0</v>
      </c>
      <c r="O32" s="75">
        <v>0</v>
      </c>
      <c r="P32" s="76">
        <v>1</v>
      </c>
    </row>
    <row r="33" spans="1:19" x14ac:dyDescent="0.3">
      <c r="A33" s="8" t="s">
        <v>856</v>
      </c>
      <c r="B33" t="s">
        <v>835</v>
      </c>
      <c r="C33" t="s">
        <v>798</v>
      </c>
      <c r="D33" t="s">
        <v>833</v>
      </c>
      <c r="P33" t="s">
        <v>907</v>
      </c>
      <c r="Q33" t="s">
        <v>908</v>
      </c>
      <c r="R33" t="s">
        <v>909</v>
      </c>
      <c r="S33" t="s">
        <v>910</v>
      </c>
    </row>
    <row r="34" spans="1:19" x14ac:dyDescent="0.3">
      <c r="A34" s="60" t="s">
        <v>863</v>
      </c>
      <c r="B34" s="89">
        <f>'(弃用)FE(M)'!B34</f>
        <v>7.6</v>
      </c>
      <c r="C34">
        <v>12</v>
      </c>
      <c r="D34">
        <v>29.2</v>
      </c>
      <c r="F34" t="s">
        <v>884</v>
      </c>
      <c r="Q34" s="92">
        <f>(B7)*B34/(B7-B41)</f>
        <v>7.7257095202684374</v>
      </c>
      <c r="R34" s="92">
        <f t="shared" ref="R34:S38" si="7">(C7)*C34/(C7-C41)</f>
        <v>12.149949821933058</v>
      </c>
      <c r="S34" s="92">
        <f t="shared" si="7"/>
        <v>31.393393845371222</v>
      </c>
    </row>
    <row r="35" spans="1:19" x14ac:dyDescent="0.3">
      <c r="A35" s="60" t="s">
        <v>857</v>
      </c>
      <c r="B35" s="89">
        <f>'(弃用)FE(M)'!B35</f>
        <v>6.0837928863337503</v>
      </c>
      <c r="C35" s="19">
        <f>C$34*(1-$F35)</f>
        <v>10.98</v>
      </c>
      <c r="D35" s="89">
        <f>D$34*(1-$F35)</f>
        <v>26.718</v>
      </c>
      <c r="F35" s="88">
        <f>'(弃用)FE(M)'!F35</f>
        <v>8.5000000000000006E-2</v>
      </c>
      <c r="Q35" s="92">
        <f t="shared" ref="Q35:Q38" si="8">(B8)*B35/(B8-B42)</f>
        <v>6.4934273480359908</v>
      </c>
      <c r="R35" s="92">
        <f t="shared" si="7"/>
        <v>11.316325905727961</v>
      </c>
      <c r="S35" s="92">
        <f t="shared" si="7"/>
        <v>29.283290697427002</v>
      </c>
    </row>
    <row r="36" spans="1:19" x14ac:dyDescent="0.3">
      <c r="A36" s="60" t="s">
        <v>858</v>
      </c>
      <c r="B36" s="89">
        <f>'(弃用)FE(M)'!B36</f>
        <v>4.8781569844926009</v>
      </c>
      <c r="C36" s="19">
        <f t="shared" ref="C36:D38" si="9">C$34*(1-$F36)</f>
        <v>10.44</v>
      </c>
      <c r="D36" s="89">
        <f t="shared" si="9"/>
        <v>25.404</v>
      </c>
      <c r="F36" s="88">
        <f>'(弃用)FE(M)'!F36</f>
        <v>0.13</v>
      </c>
      <c r="Q36" s="92">
        <f t="shared" si="8"/>
        <v>5.5340501314776622</v>
      </c>
      <c r="R36" s="92">
        <f t="shared" si="7"/>
        <v>11.313985681153172</v>
      </c>
      <c r="S36" s="92">
        <f t="shared" si="7"/>
        <v>28.548210840854676</v>
      </c>
    </row>
    <row r="37" spans="1:19" x14ac:dyDescent="0.3">
      <c r="A37" s="60" t="s">
        <v>859</v>
      </c>
      <c r="B37" s="89">
        <f>'(弃用)FE(M)'!B37</f>
        <v>4.725268564451361</v>
      </c>
      <c r="C37" s="19">
        <f t="shared" si="9"/>
        <v>10.08</v>
      </c>
      <c r="D37" s="89">
        <f t="shared" si="9"/>
        <v>24.527999999999999</v>
      </c>
      <c r="F37" s="88">
        <f>'(弃用)FE(M)'!F37</f>
        <v>0.16</v>
      </c>
      <c r="Q37" s="92">
        <f t="shared" si="8"/>
        <v>5.8758323700505857</v>
      </c>
      <c r="R37" s="92">
        <f t="shared" si="7"/>
        <v>11.954650422583478</v>
      </c>
      <c r="S37" s="92">
        <f t="shared" si="7"/>
        <v>28.550422051277188</v>
      </c>
    </row>
    <row r="38" spans="1:19" x14ac:dyDescent="0.3">
      <c r="A38" s="60" t="s">
        <v>860</v>
      </c>
      <c r="B38" s="89">
        <f>'(弃用)FE(M)'!B38</f>
        <v>4.725268564451361</v>
      </c>
      <c r="C38" s="19">
        <f t="shared" si="9"/>
        <v>8.0399999999999991</v>
      </c>
      <c r="D38" s="89">
        <f t="shared" si="9"/>
        <v>19.563999999999997</v>
      </c>
      <c r="F38" s="88">
        <f>'(弃用)FE(M)'!F38</f>
        <v>0.33</v>
      </c>
      <c r="Q38" s="92">
        <f t="shared" si="8"/>
        <v>6.8514283688581346</v>
      </c>
      <c r="R38" s="92">
        <f t="shared" si="7"/>
        <v>10.60446759720252</v>
      </c>
      <c r="S38" s="92">
        <f t="shared" si="7"/>
        <v>23.8857831833554</v>
      </c>
    </row>
    <row r="39" spans="1:19" x14ac:dyDescent="0.3">
      <c r="A39" s="60"/>
      <c r="K39" t="s">
        <v>865</v>
      </c>
      <c r="Q39" s="92">
        <f>(B12)*B38/(B12-B46)</f>
        <v>8.1222694379320188</v>
      </c>
      <c r="R39" s="92">
        <f t="shared" ref="R39:S39" si="10">(C12)*C38/(C12-C46)</f>
        <v>12.123339366915394</v>
      </c>
      <c r="S39" s="92">
        <f t="shared" si="10"/>
        <v>25.223612368255274</v>
      </c>
    </row>
    <row r="40" spans="1:19" x14ac:dyDescent="0.3">
      <c r="A40" s="60" t="s">
        <v>862</v>
      </c>
      <c r="B40" t="s">
        <v>835</v>
      </c>
      <c r="C40" t="s">
        <v>798</v>
      </c>
      <c r="D40" t="s">
        <v>833</v>
      </c>
      <c r="J40" t="s">
        <v>866</v>
      </c>
      <c r="K40" t="s">
        <v>867</v>
      </c>
      <c r="L40" t="s">
        <v>869</v>
      </c>
      <c r="M40" t="s">
        <v>868</v>
      </c>
      <c r="N40" t="s">
        <v>870</v>
      </c>
      <c r="Q40" s="92">
        <f>(B13)*B38/(B13-B47)</f>
        <v>9.0977743708955394</v>
      </c>
      <c r="R40" s="92">
        <f t="shared" ref="R40:S40" si="11">(C13)*C38/(C13-C47)</f>
        <v>14.405538440681861</v>
      </c>
      <c r="S40" s="92">
        <f t="shared" si="11"/>
        <v>27.229086239448215</v>
      </c>
    </row>
    <row r="41" spans="1:19" x14ac:dyDescent="0.3">
      <c r="A41" s="8">
        <v>2020</v>
      </c>
      <c r="B41" s="19">
        <f>N41</f>
        <v>3.7</v>
      </c>
      <c r="C41" s="19">
        <f>G41</f>
        <v>0.24690358367739815</v>
      </c>
      <c r="D41" s="19">
        <f>H41</f>
        <v>0.79973861846350169</v>
      </c>
      <c r="F41" s="19">
        <v>3.7</v>
      </c>
      <c r="G41" s="19">
        <f>预测总结M!D14</f>
        <v>0.24690358367739815</v>
      </c>
      <c r="H41" s="19">
        <f>预测总结M!D18</f>
        <v>0.79973861846350169</v>
      </c>
      <c r="I41" s="20">
        <v>2020</v>
      </c>
      <c r="J41" s="19">
        <v>27.6</v>
      </c>
      <c r="K41" s="61">
        <f>'(弃用)FE+EV(M)'!K41</f>
        <v>7.0000000000000007E-2</v>
      </c>
      <c r="L41" s="54">
        <f>J41*K41</f>
        <v>1.9320000000000004</v>
      </c>
      <c r="M41" s="19">
        <v>3.7</v>
      </c>
      <c r="N41" s="19">
        <f>M41</f>
        <v>3.7</v>
      </c>
    </row>
    <row r="42" spans="1:19" x14ac:dyDescent="0.3">
      <c r="A42" s="8">
        <v>2025</v>
      </c>
      <c r="B42" s="19">
        <f t="shared" ref="B42:B47" si="12">N42</f>
        <v>18.655000000000001</v>
      </c>
      <c r="C42" s="19">
        <f t="shared" ref="C42:D47" si="13">G42</f>
        <v>0.74257674123762585</v>
      </c>
      <c r="D42" s="19">
        <f t="shared" si="13"/>
        <v>1.0359416408113911</v>
      </c>
      <c r="F42" s="19"/>
      <c r="G42" s="19">
        <f>预测总结M!E14</f>
        <v>0.74257674123762585</v>
      </c>
      <c r="H42" s="19">
        <f>预测总结M!E18</f>
        <v>1.0359416408113911</v>
      </c>
      <c r="I42">
        <v>2025</v>
      </c>
      <c r="J42" s="19">
        <v>32.4</v>
      </c>
      <c r="K42" s="61">
        <f>'(弃用)FE+EV(M)'!K42</f>
        <v>0.125</v>
      </c>
      <c r="L42" s="54">
        <f t="shared" ref="L42:L47" si="14">J42*K42</f>
        <v>4.05</v>
      </c>
      <c r="M42" s="19">
        <f>(L42+L41)/2*5+M41</f>
        <v>18.655000000000001</v>
      </c>
      <c r="N42" s="19">
        <f>M42</f>
        <v>18.655000000000001</v>
      </c>
    </row>
    <row r="43" spans="1:19" x14ac:dyDescent="0.3">
      <c r="A43" s="8">
        <v>2030</v>
      </c>
      <c r="B43" s="19">
        <f t="shared" si="12"/>
        <v>40.11</v>
      </c>
      <c r="C43" s="19">
        <f t="shared" si="13"/>
        <v>2.2923287959369079</v>
      </c>
      <c r="D43" s="19">
        <f t="shared" si="13"/>
        <v>1.3485585883451252</v>
      </c>
      <c r="F43" s="19"/>
      <c r="G43" s="19">
        <f>预测总结M!F14</f>
        <v>2.2923287959369079</v>
      </c>
      <c r="H43" s="19">
        <f>预测总结M!F18</f>
        <v>1.3485585883451252</v>
      </c>
      <c r="I43" s="20">
        <v>2030</v>
      </c>
      <c r="J43" s="19">
        <v>33.4</v>
      </c>
      <c r="K43" s="61">
        <f>'(弃用)FE+EV(M)'!K43</f>
        <v>0.18</v>
      </c>
      <c r="L43" s="54">
        <f t="shared" si="14"/>
        <v>6.0119999999999996</v>
      </c>
      <c r="M43" s="19">
        <f t="shared" ref="M43:M47" si="15">(L43+L42)/2*5+M42</f>
        <v>43.81</v>
      </c>
      <c r="N43" s="19">
        <f>M43-N41</f>
        <v>40.11</v>
      </c>
    </row>
    <row r="44" spans="1:19" x14ac:dyDescent="0.3">
      <c r="A44" s="8">
        <v>2035</v>
      </c>
      <c r="B44" s="19">
        <f t="shared" si="12"/>
        <v>70.155000000000001</v>
      </c>
      <c r="C44" s="19">
        <f t="shared" si="13"/>
        <v>5.1629787883334366</v>
      </c>
      <c r="D44" s="19">
        <f t="shared" si="13"/>
        <v>1.7912425168097785</v>
      </c>
      <c r="F44" s="19"/>
      <c r="G44" s="19">
        <f>预测总结M!G14</f>
        <v>5.1629787883334366</v>
      </c>
      <c r="H44" s="19">
        <f>预测总结M!G18</f>
        <v>1.7912425168097785</v>
      </c>
      <c r="I44">
        <v>2035</v>
      </c>
      <c r="J44" s="19">
        <v>33.299999999999997</v>
      </c>
      <c r="K44" s="61">
        <f>'(弃用)FE+EV(M)'!K44</f>
        <v>0.36</v>
      </c>
      <c r="L44" s="54">
        <f t="shared" si="14"/>
        <v>11.987999999999998</v>
      </c>
      <c r="M44" s="19">
        <f t="shared" si="15"/>
        <v>88.81</v>
      </c>
      <c r="N44" s="19">
        <f t="shared" ref="N44:N47" si="16">M44-N42</f>
        <v>70.155000000000001</v>
      </c>
    </row>
    <row r="45" spans="1:19" x14ac:dyDescent="0.3">
      <c r="A45" s="8">
        <v>2040</v>
      </c>
      <c r="B45" s="19">
        <f t="shared" si="12"/>
        <v>116.13250000000001</v>
      </c>
      <c r="C45" s="19">
        <f t="shared" si="13"/>
        <v>8.8339306333245258</v>
      </c>
      <c r="D45" s="19">
        <f t="shared" si="13"/>
        <v>2.3582807170627831</v>
      </c>
      <c r="F45" s="19"/>
      <c r="G45" s="19">
        <f>预测总结M!H14</f>
        <v>8.8339306333245258</v>
      </c>
      <c r="H45" s="19">
        <f>预测总结M!H18</f>
        <v>2.3582807170627831</v>
      </c>
      <c r="I45" s="20">
        <v>2040</v>
      </c>
      <c r="J45" s="19">
        <v>33.299999999999997</v>
      </c>
      <c r="K45" s="61">
        <f>'(弃用)FE+EV(M)'!K45</f>
        <v>0.45</v>
      </c>
      <c r="L45" s="54">
        <f t="shared" si="14"/>
        <v>14.984999999999999</v>
      </c>
      <c r="M45" s="19">
        <f t="shared" si="15"/>
        <v>156.24250000000001</v>
      </c>
      <c r="N45" s="19">
        <f t="shared" si="16"/>
        <v>116.13250000000001</v>
      </c>
    </row>
    <row r="46" spans="1:19" x14ac:dyDescent="0.3">
      <c r="A46" s="8">
        <v>2045</v>
      </c>
      <c r="B46" s="19">
        <f t="shared" si="12"/>
        <v>161.01250000000002</v>
      </c>
      <c r="C46" s="19">
        <f t="shared" si="13"/>
        <v>12.83270435405294</v>
      </c>
      <c r="D46" s="19">
        <f t="shared" si="13"/>
        <v>2.9996987532764869</v>
      </c>
      <c r="F46" s="19"/>
      <c r="G46" s="19">
        <f>预测总结M!I14</f>
        <v>12.83270435405294</v>
      </c>
      <c r="H46" s="19">
        <f>预测总结M!I18</f>
        <v>2.9996987532764869</v>
      </c>
      <c r="I46">
        <v>2045</v>
      </c>
      <c r="J46" s="19">
        <v>33.299999999999997</v>
      </c>
      <c r="K46" s="61">
        <f>'(弃用)FE+EV(M)'!K46</f>
        <v>0.45</v>
      </c>
      <c r="L46" s="54">
        <f t="shared" si="14"/>
        <v>14.984999999999999</v>
      </c>
      <c r="M46" s="19">
        <f t="shared" si="15"/>
        <v>231.16750000000002</v>
      </c>
      <c r="N46" s="19">
        <f t="shared" si="16"/>
        <v>161.01250000000002</v>
      </c>
    </row>
    <row r="47" spans="1:19" x14ac:dyDescent="0.3">
      <c r="A47" s="8">
        <v>2050</v>
      </c>
      <c r="B47" s="19">
        <f t="shared" si="12"/>
        <v>189.96000000000004</v>
      </c>
      <c r="C47" s="19">
        <f t="shared" si="13"/>
        <v>17.909357180558036</v>
      </c>
      <c r="D47" s="19">
        <f t="shared" si="13"/>
        <v>3.8651673018815309</v>
      </c>
      <c r="F47" s="19"/>
      <c r="G47" s="19">
        <f>预测总结M!J14</f>
        <v>17.909357180558036</v>
      </c>
      <c r="H47" s="19">
        <f>预测总结M!J18</f>
        <v>3.8651673018815309</v>
      </c>
      <c r="I47" s="20">
        <v>2050</v>
      </c>
      <c r="J47" s="19">
        <v>33.299999999999997</v>
      </c>
      <c r="K47" s="61">
        <f>'(弃用)FE+EV(M)'!K47</f>
        <v>0.45</v>
      </c>
      <c r="L47" s="54">
        <f t="shared" si="14"/>
        <v>14.984999999999999</v>
      </c>
      <c r="M47" s="19">
        <f t="shared" si="15"/>
        <v>306.09250000000003</v>
      </c>
      <c r="N47" s="19">
        <f t="shared" si="16"/>
        <v>189.96000000000004</v>
      </c>
    </row>
    <row r="48" spans="1:19" x14ac:dyDescent="0.3">
      <c r="A48" s="8"/>
      <c r="I48" s="34"/>
    </row>
    <row r="49" spans="1:9" x14ac:dyDescent="0.3">
      <c r="A49" s="8" t="s">
        <v>871</v>
      </c>
      <c r="B49" t="s">
        <v>835</v>
      </c>
      <c r="C49" t="s">
        <v>798</v>
      </c>
      <c r="D49" t="s">
        <v>827</v>
      </c>
      <c r="E49" t="s">
        <v>836</v>
      </c>
      <c r="I49" s="34"/>
    </row>
    <row r="50" spans="1:9" x14ac:dyDescent="0.3">
      <c r="A50" s="8">
        <v>2020</v>
      </c>
      <c r="B50" s="19">
        <f>($B7-$B41)*$B16*(B$34*$B26+B$35*$C26+$D26*B$36+$E26*B$37+$F26*B$38)/100*0.72*0.84*44/12*1000/1000000</f>
        <v>447.87868370138222</v>
      </c>
      <c r="C50" s="19">
        <f>($C7-$C41)*$C16*(C$34*$G26+C$35*$H26+$I26*C$36+$J26*C$37+$K26*C$38)/100*0.72*0.84*44/12*1000/1000000</f>
        <v>172.1810697302657</v>
      </c>
      <c r="D50" s="19">
        <f>($D7-$D41)*$D16*(D$34*$L26+D$35*$M26+$N26*D$36+$O26*D$37+$P26*D$38)/100*0.72*0.84*44/12*1000/1000000</f>
        <v>448.11937343621747</v>
      </c>
      <c r="E50" s="19">
        <f>SUM(B50:D50)</f>
        <v>1068.1791268678653</v>
      </c>
      <c r="I50" s="34"/>
    </row>
    <row r="51" spans="1:9" x14ac:dyDescent="0.3">
      <c r="A51" s="8">
        <v>2025</v>
      </c>
      <c r="B51" s="19">
        <f t="shared" ref="B51:B56" si="17">(B8-B42)*B17*(B$34*$B27+B$35*$C27+$D27*B$36+$E27*B$37+$F27*B$38)/100*0.72*0.84*44/12*1000/1000000</f>
        <v>472.03761893146969</v>
      </c>
      <c r="C51" s="19">
        <f t="shared" ref="C51:C56" si="18">($C8-$C42)*$C17*(C$34*$G27+C$35*$H27+$I27*C$36+$J27*C$37+$K27*C$38)/100*0.72*0.84*44/12*1000/1000000</f>
        <v>201.66570916209588</v>
      </c>
      <c r="D51" s="19">
        <f t="shared" ref="D51:D56" si="19">($D8-$D42)*$D17*(D$34*$L27+D$35*$M27+$N27*D$36+$O27*D$37+$P27*D$38)/100*0.72*0.84*44/12*1000/1000000</f>
        <v>420.16289301312361</v>
      </c>
      <c r="E51" s="19">
        <f t="shared" ref="E51:E56" si="20">SUM(B51:D51)</f>
        <v>1093.8662211066892</v>
      </c>
      <c r="I51" s="34"/>
    </row>
    <row r="52" spans="1:9" x14ac:dyDescent="0.3">
      <c r="A52" s="8">
        <v>2030</v>
      </c>
      <c r="B52" s="19">
        <f t="shared" si="17"/>
        <v>397.77101134648427</v>
      </c>
      <c r="C52" s="19">
        <f t="shared" si="18"/>
        <v>212.59786005035858</v>
      </c>
      <c r="D52" s="19">
        <f t="shared" si="19"/>
        <v>401.64938266222293</v>
      </c>
      <c r="E52" s="19">
        <f t="shared" si="20"/>
        <v>1012.0182540590658</v>
      </c>
      <c r="I52" s="34"/>
    </row>
    <row r="53" spans="1:9" x14ac:dyDescent="0.3">
      <c r="A53" s="8">
        <v>2035</v>
      </c>
      <c r="B53" s="19">
        <f t="shared" si="17"/>
        <v>311.2819649408741</v>
      </c>
      <c r="C53" s="19">
        <f t="shared" si="18"/>
        <v>206.59080837526756</v>
      </c>
      <c r="D53" s="19">
        <f t="shared" si="19"/>
        <v>387.90206948337857</v>
      </c>
      <c r="E53" s="19">
        <f t="shared" si="20"/>
        <v>905.77484279952023</v>
      </c>
      <c r="I53" s="34"/>
    </row>
    <row r="54" spans="1:9" x14ac:dyDescent="0.3">
      <c r="A54" s="8">
        <v>2040</v>
      </c>
      <c r="B54" s="19">
        <f t="shared" si="17"/>
        <v>255.1162726845096</v>
      </c>
      <c r="C54" s="19">
        <f t="shared" si="18"/>
        <v>180.81934679895329</v>
      </c>
      <c r="D54" s="19">
        <f t="shared" si="19"/>
        <v>311.06067593941935</v>
      </c>
      <c r="E54" s="19">
        <f t="shared" si="20"/>
        <v>746.99629542288221</v>
      </c>
      <c r="I54" s="34"/>
    </row>
    <row r="55" spans="1:9" x14ac:dyDescent="0.3">
      <c r="A55" s="8">
        <v>2045</v>
      </c>
      <c r="B55" s="19">
        <f t="shared" si="17"/>
        <v>211.89961839602964</v>
      </c>
      <c r="C55" s="19">
        <f t="shared" si="18"/>
        <v>147.52182659431352</v>
      </c>
      <c r="D55" s="19">
        <f t="shared" si="19"/>
        <v>292.41714559754297</v>
      </c>
      <c r="E55" s="19">
        <f t="shared" si="20"/>
        <v>651.83859058788607</v>
      </c>
      <c r="I55" s="34"/>
    </row>
    <row r="56" spans="1:9" x14ac:dyDescent="0.3">
      <c r="A56" s="8">
        <v>2050</v>
      </c>
      <c r="B56" s="19">
        <f t="shared" si="17"/>
        <v>178.88851285400924</v>
      </c>
      <c r="C56" s="19">
        <f t="shared" si="18"/>
        <v>132.06824928327839</v>
      </c>
      <c r="D56" s="19">
        <f t="shared" si="19"/>
        <v>278.20384584788252</v>
      </c>
      <c r="E56" s="19">
        <f t="shared" si="20"/>
        <v>589.16060798517015</v>
      </c>
      <c r="I56" s="34"/>
    </row>
    <row r="57" spans="1:9" x14ac:dyDescent="0.3">
      <c r="A57" s="8"/>
      <c r="I57" s="34"/>
    </row>
    <row r="58" spans="1:9" x14ac:dyDescent="0.3">
      <c r="A58" s="8"/>
      <c r="I58" s="34"/>
    </row>
    <row r="59" spans="1:9" x14ac:dyDescent="0.3">
      <c r="A59" s="8"/>
      <c r="I59" s="34"/>
    </row>
    <row r="60" spans="1:9" x14ac:dyDescent="0.3">
      <c r="A60" s="11"/>
      <c r="I60" s="34"/>
    </row>
    <row r="61" spans="1:9" x14ac:dyDescent="0.3">
      <c r="A61" s="8"/>
      <c r="I61" s="34"/>
    </row>
    <row r="62" spans="1:9" x14ac:dyDescent="0.3">
      <c r="A62" s="8"/>
      <c r="I62" s="34"/>
    </row>
    <row r="63" spans="1:9" x14ac:dyDescent="0.3">
      <c r="A63" s="8"/>
      <c r="I63" s="34"/>
    </row>
    <row r="64" spans="1:9" x14ac:dyDescent="0.3">
      <c r="A64" s="8"/>
      <c r="I64" s="34"/>
    </row>
    <row r="65" spans="1:9" x14ac:dyDescent="0.3">
      <c r="A65" s="8"/>
      <c r="I65" s="34"/>
    </row>
    <row r="66" spans="1:9" x14ac:dyDescent="0.3">
      <c r="A66" s="8"/>
      <c r="I66" s="34"/>
    </row>
    <row r="67" spans="1:9" x14ac:dyDescent="0.3">
      <c r="A67" s="8"/>
      <c r="I67" s="34"/>
    </row>
    <row r="68" spans="1:9" x14ac:dyDescent="0.3">
      <c r="A68" s="8"/>
      <c r="I68" s="34"/>
    </row>
    <row r="69" spans="1:9" x14ac:dyDescent="0.3">
      <c r="A69" s="8"/>
      <c r="I69" s="34"/>
    </row>
    <row r="70" spans="1:9" x14ac:dyDescent="0.3">
      <c r="A70" s="11"/>
      <c r="I70" s="34"/>
    </row>
    <row r="71" spans="1:9" x14ac:dyDescent="0.3">
      <c r="A71" s="8"/>
      <c r="I71" s="34"/>
    </row>
    <row r="72" spans="1:9" x14ac:dyDescent="0.3">
      <c r="A72" s="8"/>
      <c r="I72" s="34"/>
    </row>
    <row r="73" spans="1:9" x14ac:dyDescent="0.3">
      <c r="A73" s="8"/>
      <c r="I73" s="34"/>
    </row>
    <row r="74" spans="1:9" x14ac:dyDescent="0.3">
      <c r="A74" s="8"/>
      <c r="I74" s="34"/>
    </row>
    <row r="75" spans="1:9" x14ac:dyDescent="0.3">
      <c r="A75" s="8"/>
      <c r="I75" s="34"/>
    </row>
    <row r="76" spans="1:9" x14ac:dyDescent="0.3">
      <c r="A76" s="8"/>
      <c r="I76" s="34"/>
    </row>
    <row r="77" spans="1:9" x14ac:dyDescent="0.3">
      <c r="A77" s="8"/>
      <c r="I77" s="34"/>
    </row>
    <row r="78" spans="1:9" x14ac:dyDescent="0.3">
      <c r="A78" s="8"/>
      <c r="I78" s="34"/>
    </row>
    <row r="79" spans="1:9" x14ac:dyDescent="0.3">
      <c r="A79" s="8"/>
      <c r="I79" s="34"/>
    </row>
    <row r="80" spans="1:9" x14ac:dyDescent="0.3">
      <c r="A80" s="8"/>
      <c r="I80" s="34"/>
    </row>
    <row r="81" spans="1:9" x14ac:dyDescent="0.3">
      <c r="A81" s="8"/>
      <c r="I81" s="34"/>
    </row>
    <row r="82" spans="1:9" x14ac:dyDescent="0.3">
      <c r="A82" s="8"/>
      <c r="I82" s="34"/>
    </row>
    <row r="83" spans="1:9" x14ac:dyDescent="0.3">
      <c r="A83" s="8"/>
      <c r="I83" s="34"/>
    </row>
    <row r="84" spans="1:9" x14ac:dyDescent="0.3">
      <c r="A84" s="8"/>
      <c r="I84" s="34"/>
    </row>
    <row r="85" spans="1:9" x14ac:dyDescent="0.3">
      <c r="A85" s="8"/>
      <c r="I85" s="34"/>
    </row>
    <row r="86" spans="1:9" x14ac:dyDescent="0.3">
      <c r="A86" s="8"/>
      <c r="I86" s="34"/>
    </row>
    <row r="87" spans="1:9" x14ac:dyDescent="0.3">
      <c r="A87" s="8"/>
      <c r="I87" s="34"/>
    </row>
    <row r="88" spans="1:9" x14ac:dyDescent="0.3">
      <c r="A88" s="8"/>
      <c r="I88" s="34"/>
    </row>
    <row r="89" spans="1:9" x14ac:dyDescent="0.3">
      <c r="A89" s="8"/>
      <c r="I89" s="34"/>
    </row>
    <row r="90" spans="1:9" x14ac:dyDescent="0.3">
      <c r="A90" s="8"/>
      <c r="I90" s="34"/>
    </row>
    <row r="91" spans="1:9" x14ac:dyDescent="0.3">
      <c r="A91" s="8"/>
      <c r="I91" s="34"/>
    </row>
    <row r="92" spans="1:9" x14ac:dyDescent="0.3">
      <c r="A92" s="8"/>
      <c r="I92" s="34"/>
    </row>
    <row r="93" spans="1:9" x14ac:dyDescent="0.3">
      <c r="A93" s="8"/>
      <c r="I93" s="34"/>
    </row>
    <row r="94" spans="1:9" x14ac:dyDescent="0.3">
      <c r="A94" s="8"/>
      <c r="I94" s="34"/>
    </row>
    <row r="95" spans="1:9" x14ac:dyDescent="0.3">
      <c r="A95" s="11"/>
      <c r="I95" s="34"/>
    </row>
    <row r="96" spans="1:9" x14ac:dyDescent="0.3">
      <c r="A96" s="8"/>
      <c r="I96" s="34"/>
    </row>
    <row r="97" spans="1:9" x14ac:dyDescent="0.3">
      <c r="A97" s="8"/>
      <c r="I97" s="34"/>
    </row>
    <row r="98" spans="1:9" x14ac:dyDescent="0.3">
      <c r="A98" s="8"/>
      <c r="I98" s="34"/>
    </row>
    <row r="99" spans="1:9" x14ac:dyDescent="0.3">
      <c r="A99" s="8"/>
      <c r="I99" s="34"/>
    </row>
    <row r="100" spans="1:9" x14ac:dyDescent="0.3">
      <c r="A100" s="8"/>
      <c r="I100" s="34"/>
    </row>
    <row r="101" spans="1:9" x14ac:dyDescent="0.3">
      <c r="A101" s="8"/>
      <c r="I101" s="34"/>
    </row>
    <row r="102" spans="1:9" x14ac:dyDescent="0.3">
      <c r="A102" s="8"/>
      <c r="I102" s="34"/>
    </row>
    <row r="103" spans="1:9" x14ac:dyDescent="0.3">
      <c r="A103" s="8"/>
      <c r="I103" s="34"/>
    </row>
    <row r="104" spans="1:9" x14ac:dyDescent="0.3">
      <c r="A104" s="8"/>
      <c r="I104" s="34"/>
    </row>
    <row r="105" spans="1:9" x14ac:dyDescent="0.3">
      <c r="A105" s="8"/>
      <c r="I105" s="34"/>
    </row>
    <row r="106" spans="1:9" x14ac:dyDescent="0.3">
      <c r="A106" s="11"/>
      <c r="I106" s="34"/>
    </row>
    <row r="107" spans="1:9" x14ac:dyDescent="0.3">
      <c r="A107" s="8"/>
      <c r="I107" s="34"/>
    </row>
    <row r="108" spans="1:9" x14ac:dyDescent="0.3">
      <c r="A108" s="8"/>
      <c r="I108" s="34"/>
    </row>
    <row r="109" spans="1:9" x14ac:dyDescent="0.3">
      <c r="A109" s="8"/>
      <c r="I109" s="34"/>
    </row>
    <row r="110" spans="1:9" x14ac:dyDescent="0.3">
      <c r="A110" s="8"/>
      <c r="I110" s="34"/>
    </row>
    <row r="111" spans="1:9" x14ac:dyDescent="0.3">
      <c r="A111" s="8"/>
      <c r="I111" s="34"/>
    </row>
    <row r="112" spans="1:9" x14ac:dyDescent="0.3">
      <c r="A112" s="8"/>
      <c r="I112" s="34"/>
    </row>
    <row r="113" spans="1:9" x14ac:dyDescent="0.3">
      <c r="A113" s="8"/>
      <c r="I113" s="34"/>
    </row>
    <row r="114" spans="1:9" x14ac:dyDescent="0.3">
      <c r="A114" s="8"/>
      <c r="I114" s="34"/>
    </row>
    <row r="115" spans="1:9" x14ac:dyDescent="0.3">
      <c r="A115" s="8"/>
      <c r="I115" s="34"/>
    </row>
    <row r="116" spans="1:9" x14ac:dyDescent="0.3">
      <c r="A116" s="8"/>
      <c r="I116" s="34"/>
    </row>
    <row r="117" spans="1:9" x14ac:dyDescent="0.3">
      <c r="A117" s="8"/>
      <c r="I117" s="34"/>
    </row>
    <row r="118" spans="1:9" x14ac:dyDescent="0.3">
      <c r="A118" s="8"/>
      <c r="I118" s="34"/>
    </row>
    <row r="119" spans="1:9" x14ac:dyDescent="0.3">
      <c r="A119" s="8"/>
      <c r="I119" s="34"/>
    </row>
    <row r="120" spans="1:9" x14ac:dyDescent="0.3">
      <c r="A120" s="8"/>
      <c r="I120" s="34"/>
    </row>
    <row r="121" spans="1:9" x14ac:dyDescent="0.3">
      <c r="A121" s="8"/>
      <c r="I121" s="34"/>
    </row>
    <row r="122" spans="1:9" x14ac:dyDescent="0.3">
      <c r="A122" s="8"/>
      <c r="I122" s="34"/>
    </row>
    <row r="123" spans="1:9" x14ac:dyDescent="0.3">
      <c r="A123" s="8"/>
      <c r="I123" s="34"/>
    </row>
    <row r="124" spans="1:9" x14ac:dyDescent="0.3">
      <c r="A124" s="8"/>
      <c r="I124" s="34"/>
    </row>
    <row r="125" spans="1:9" x14ac:dyDescent="0.3">
      <c r="A125" s="8"/>
      <c r="I125" s="34"/>
    </row>
    <row r="126" spans="1:9" x14ac:dyDescent="0.3">
      <c r="A126" s="8"/>
      <c r="I126" s="34"/>
    </row>
    <row r="127" spans="1:9" x14ac:dyDescent="0.3">
      <c r="A127" s="8"/>
      <c r="I127" s="34"/>
    </row>
    <row r="128" spans="1:9" x14ac:dyDescent="0.3">
      <c r="A128" s="8"/>
      <c r="I128" s="34"/>
    </row>
    <row r="129" spans="1:9" x14ac:dyDescent="0.3">
      <c r="A129" s="8"/>
      <c r="I129" s="34"/>
    </row>
    <row r="130" spans="1:9" x14ac:dyDescent="0.3">
      <c r="A130" s="8"/>
      <c r="I130" s="34"/>
    </row>
    <row r="131" spans="1:9" x14ac:dyDescent="0.3">
      <c r="A131" s="8"/>
      <c r="I131" s="34"/>
    </row>
    <row r="132" spans="1:9" x14ac:dyDescent="0.3">
      <c r="A132" s="8"/>
      <c r="I132" s="34"/>
    </row>
    <row r="133" spans="1:9" x14ac:dyDescent="0.3">
      <c r="A133" s="8"/>
      <c r="I133" s="34"/>
    </row>
    <row r="134" spans="1:9" x14ac:dyDescent="0.3">
      <c r="A134" s="8"/>
      <c r="I134" s="34"/>
    </row>
    <row r="135" spans="1:9" x14ac:dyDescent="0.3">
      <c r="A135" s="8"/>
      <c r="I135" s="34"/>
    </row>
    <row r="136" spans="1:9" x14ac:dyDescent="0.3">
      <c r="A136" s="8"/>
      <c r="I136" s="34"/>
    </row>
    <row r="137" spans="1:9" x14ac:dyDescent="0.3">
      <c r="A137" s="8"/>
      <c r="I137" s="34"/>
    </row>
    <row r="138" spans="1:9" x14ac:dyDescent="0.3">
      <c r="A138" s="8"/>
      <c r="I138" s="34"/>
    </row>
    <row r="139" spans="1:9" x14ac:dyDescent="0.3">
      <c r="A139" s="8"/>
      <c r="I139" s="34"/>
    </row>
    <row r="140" spans="1:9" x14ac:dyDescent="0.3">
      <c r="A140" s="8"/>
      <c r="I140" s="34"/>
    </row>
    <row r="141" spans="1:9" x14ac:dyDescent="0.3">
      <c r="A141" s="8"/>
      <c r="I141" s="34"/>
    </row>
    <row r="142" spans="1:9" x14ac:dyDescent="0.3">
      <c r="A142" s="8"/>
      <c r="I142" s="34"/>
    </row>
    <row r="143" spans="1:9" x14ac:dyDescent="0.3">
      <c r="A143" s="8"/>
      <c r="I143" s="34"/>
    </row>
    <row r="144" spans="1:9" x14ac:dyDescent="0.3">
      <c r="A144" s="8"/>
      <c r="I144" s="34"/>
    </row>
    <row r="145" spans="1:9" x14ac:dyDescent="0.3">
      <c r="A145" s="8"/>
      <c r="I145" s="34"/>
    </row>
    <row r="146" spans="1:9" x14ac:dyDescent="0.3">
      <c r="A146" s="8"/>
      <c r="I146" s="34"/>
    </row>
    <row r="147" spans="1:9" x14ac:dyDescent="0.3">
      <c r="A147" s="8"/>
      <c r="I147" s="34"/>
    </row>
    <row r="148" spans="1:9" x14ac:dyDescent="0.3">
      <c r="A148" s="8"/>
      <c r="I148" s="34"/>
    </row>
    <row r="149" spans="1:9" x14ac:dyDescent="0.3">
      <c r="A149" s="8"/>
      <c r="I149" s="34"/>
    </row>
    <row r="150" spans="1:9" x14ac:dyDescent="0.3">
      <c r="A150" s="8"/>
      <c r="I150" s="34"/>
    </row>
    <row r="151" spans="1:9" x14ac:dyDescent="0.3">
      <c r="A151" s="8"/>
      <c r="I151" s="34"/>
    </row>
    <row r="152" spans="1:9" x14ac:dyDescent="0.3">
      <c r="A152" s="8"/>
      <c r="I152" s="34"/>
    </row>
    <row r="153" spans="1:9" x14ac:dyDescent="0.3">
      <c r="A153" s="8"/>
      <c r="I153" s="34"/>
    </row>
    <row r="154" spans="1:9" x14ac:dyDescent="0.3">
      <c r="A154" s="8"/>
      <c r="I154" s="34"/>
    </row>
    <row r="155" spans="1:9" x14ac:dyDescent="0.3">
      <c r="A155" s="8"/>
      <c r="I155" s="34"/>
    </row>
    <row r="156" spans="1:9" x14ac:dyDescent="0.3">
      <c r="A156" s="8"/>
      <c r="I156" s="34"/>
    </row>
    <row r="157" spans="1:9" x14ac:dyDescent="0.3">
      <c r="A157" s="8"/>
      <c r="I157" s="34"/>
    </row>
    <row r="158" spans="1:9" x14ac:dyDescent="0.3">
      <c r="A158" s="8"/>
      <c r="I158" s="34"/>
    </row>
    <row r="159" spans="1:9" x14ac:dyDescent="0.3">
      <c r="A159" s="8"/>
      <c r="I159" s="34"/>
    </row>
    <row r="160" spans="1:9" x14ac:dyDescent="0.3">
      <c r="A160" s="8"/>
      <c r="I160" s="34"/>
    </row>
    <row r="161" spans="1:9" x14ac:dyDescent="0.3">
      <c r="A161" s="8"/>
      <c r="I161" s="34"/>
    </row>
    <row r="162" spans="1:9" x14ac:dyDescent="0.3">
      <c r="A162" s="8"/>
      <c r="I162" s="34"/>
    </row>
    <row r="163" spans="1:9" x14ac:dyDescent="0.3">
      <c r="A163" s="8"/>
      <c r="I163" s="34"/>
    </row>
    <row r="164" spans="1:9" x14ac:dyDescent="0.3">
      <c r="A164" s="8"/>
      <c r="I164" s="34"/>
    </row>
    <row r="165" spans="1:9" x14ac:dyDescent="0.3">
      <c r="A165" s="8"/>
      <c r="I165" s="34"/>
    </row>
    <row r="166" spans="1:9" x14ac:dyDescent="0.3">
      <c r="A166" s="8"/>
      <c r="I166" s="34"/>
    </row>
    <row r="167" spans="1:9" x14ac:dyDescent="0.3">
      <c r="A167" s="8"/>
      <c r="I167" s="34"/>
    </row>
    <row r="168" spans="1:9" x14ac:dyDescent="0.3">
      <c r="A168" s="8"/>
      <c r="I168" s="34"/>
    </row>
    <row r="169" spans="1:9" x14ac:dyDescent="0.3">
      <c r="A169" s="8"/>
      <c r="I169" s="34"/>
    </row>
    <row r="170" spans="1:9" x14ac:dyDescent="0.3">
      <c r="A170" s="8"/>
      <c r="I170" s="34"/>
    </row>
    <row r="171" spans="1:9" x14ac:dyDescent="0.3">
      <c r="A171" s="8"/>
      <c r="I171" s="34"/>
    </row>
    <row r="172" spans="1:9" x14ac:dyDescent="0.3">
      <c r="A172" s="8"/>
      <c r="I172" s="34"/>
    </row>
    <row r="173" spans="1:9" x14ac:dyDescent="0.3">
      <c r="A173" s="8"/>
      <c r="I173" s="34"/>
    </row>
    <row r="174" spans="1:9" x14ac:dyDescent="0.3">
      <c r="A174" s="8"/>
      <c r="I174" s="34"/>
    </row>
    <row r="175" spans="1:9" x14ac:dyDescent="0.3">
      <c r="A175" s="8"/>
      <c r="I175" s="34"/>
    </row>
    <row r="176" spans="1:9" x14ac:dyDescent="0.3">
      <c r="A176" s="8"/>
      <c r="I176" s="34"/>
    </row>
    <row r="177" spans="1:9" x14ac:dyDescent="0.3">
      <c r="A177" s="8"/>
      <c r="I177" s="34"/>
    </row>
    <row r="178" spans="1:9" x14ac:dyDescent="0.3">
      <c r="A178" s="8"/>
      <c r="I178" s="34"/>
    </row>
    <row r="179" spans="1:9" x14ac:dyDescent="0.3">
      <c r="A179" s="8"/>
      <c r="I179" s="34"/>
    </row>
    <row r="180" spans="1:9" x14ac:dyDescent="0.3">
      <c r="A180" s="8"/>
      <c r="I180" s="34"/>
    </row>
    <row r="181" spans="1:9" x14ac:dyDescent="0.3">
      <c r="A181" s="8"/>
      <c r="I181" s="34"/>
    </row>
    <row r="182" spans="1:9" x14ac:dyDescent="0.3">
      <c r="A182" s="8"/>
      <c r="I182" s="34"/>
    </row>
    <row r="183" spans="1:9" x14ac:dyDescent="0.3">
      <c r="A183" s="8"/>
      <c r="I183" s="34"/>
    </row>
    <row r="184" spans="1:9" x14ac:dyDescent="0.3">
      <c r="A184" s="8"/>
      <c r="I184" s="34"/>
    </row>
    <row r="185" spans="1:9" x14ac:dyDescent="0.3">
      <c r="A185" s="8"/>
      <c r="I185" s="34"/>
    </row>
    <row r="186" spans="1:9" x14ac:dyDescent="0.3">
      <c r="A186" s="8"/>
      <c r="I186" s="34"/>
    </row>
    <row r="187" spans="1:9" x14ac:dyDescent="0.3">
      <c r="A187" s="8"/>
      <c r="I187" s="34"/>
    </row>
    <row r="188" spans="1:9" x14ac:dyDescent="0.3">
      <c r="A188" s="8"/>
      <c r="I188" s="34"/>
    </row>
    <row r="189" spans="1:9" x14ac:dyDescent="0.3">
      <c r="A189" s="8"/>
      <c r="I189" s="34"/>
    </row>
    <row r="190" spans="1:9" x14ac:dyDescent="0.3">
      <c r="A190" s="8"/>
      <c r="I190" s="34"/>
    </row>
    <row r="191" spans="1:9" x14ac:dyDescent="0.3">
      <c r="A191" s="8"/>
      <c r="I191" s="34"/>
    </row>
    <row r="192" spans="1:9" x14ac:dyDescent="0.3">
      <c r="A192" s="8"/>
      <c r="I192" s="34"/>
    </row>
    <row r="193" spans="1:9" x14ac:dyDescent="0.3">
      <c r="A193" s="8"/>
      <c r="I193" s="34"/>
    </row>
    <row r="194" spans="1:9" x14ac:dyDescent="0.3">
      <c r="A194" s="8"/>
      <c r="I194" s="34"/>
    </row>
    <row r="195" spans="1:9" x14ac:dyDescent="0.3">
      <c r="A195" s="8"/>
      <c r="I195" s="34"/>
    </row>
    <row r="196" spans="1:9" x14ac:dyDescent="0.3">
      <c r="A196" s="8"/>
      <c r="I196" s="34"/>
    </row>
    <row r="197" spans="1:9" x14ac:dyDescent="0.3">
      <c r="A197" s="8"/>
      <c r="I197" s="34"/>
    </row>
    <row r="198" spans="1:9" x14ac:dyDescent="0.3">
      <c r="A198" s="8"/>
      <c r="I198" s="34"/>
    </row>
    <row r="199" spans="1:9" x14ac:dyDescent="0.3">
      <c r="A199" s="8"/>
      <c r="I199" s="34"/>
    </row>
    <row r="200" spans="1:9" x14ac:dyDescent="0.3">
      <c r="A200" s="8"/>
      <c r="I200" s="34"/>
    </row>
    <row r="201" spans="1:9" x14ac:dyDescent="0.3">
      <c r="A201" s="8"/>
      <c r="I201" s="34"/>
    </row>
    <row r="202" spans="1:9" x14ac:dyDescent="0.3">
      <c r="A202" s="8"/>
      <c r="I202" s="34"/>
    </row>
    <row r="203" spans="1:9" x14ac:dyDescent="0.3">
      <c r="A203" s="8"/>
      <c r="I203" s="34"/>
    </row>
    <row r="204" spans="1:9" x14ac:dyDescent="0.3">
      <c r="A204" s="8"/>
      <c r="I204" s="34"/>
    </row>
    <row r="205" spans="1:9" x14ac:dyDescent="0.3">
      <c r="A205" s="8"/>
      <c r="I205" s="34"/>
    </row>
    <row r="206" spans="1:9" x14ac:dyDescent="0.3">
      <c r="A206" s="8"/>
      <c r="I206" s="34"/>
    </row>
    <row r="207" spans="1:9" x14ac:dyDescent="0.3">
      <c r="A207" s="8"/>
      <c r="I207" s="34"/>
    </row>
    <row r="208" spans="1:9" x14ac:dyDescent="0.3">
      <c r="A208" s="8"/>
      <c r="I208" s="34"/>
    </row>
    <row r="209" spans="1:9" x14ac:dyDescent="0.3">
      <c r="A209" s="8"/>
      <c r="I209" s="34"/>
    </row>
    <row r="210" spans="1:9" x14ac:dyDescent="0.3">
      <c r="A210" s="8"/>
      <c r="I210" s="34"/>
    </row>
    <row r="211" spans="1:9" x14ac:dyDescent="0.3">
      <c r="A211" s="8"/>
      <c r="I211" s="34"/>
    </row>
    <row r="212" spans="1:9" x14ac:dyDescent="0.3">
      <c r="A212" s="8"/>
      <c r="I212" s="34"/>
    </row>
    <row r="213" spans="1:9" x14ac:dyDescent="0.3">
      <c r="A213" s="8"/>
      <c r="I213" s="34"/>
    </row>
    <row r="214" spans="1:9" x14ac:dyDescent="0.3">
      <c r="A214" s="8"/>
      <c r="I214" s="34"/>
    </row>
    <row r="215" spans="1:9" x14ac:dyDescent="0.3">
      <c r="A215" s="8"/>
      <c r="I215" s="34"/>
    </row>
    <row r="216" spans="1:9" x14ac:dyDescent="0.3">
      <c r="A216" s="8"/>
      <c r="I216" s="34"/>
    </row>
    <row r="217" spans="1:9" x14ac:dyDescent="0.3">
      <c r="A217" s="8"/>
      <c r="I217" s="34"/>
    </row>
    <row r="218" spans="1:9" x14ac:dyDescent="0.3">
      <c r="A218" s="8"/>
      <c r="I218" s="34"/>
    </row>
    <row r="219" spans="1:9" x14ac:dyDescent="0.3">
      <c r="A219" s="8"/>
      <c r="I219" s="34"/>
    </row>
    <row r="220" spans="1:9" x14ac:dyDescent="0.3">
      <c r="A220" s="8"/>
      <c r="I220" s="34"/>
    </row>
    <row r="221" spans="1:9" x14ac:dyDescent="0.3">
      <c r="A221" s="8"/>
      <c r="I221" s="34"/>
    </row>
    <row r="222" spans="1:9" x14ac:dyDescent="0.3">
      <c r="A222" s="8"/>
      <c r="I222" s="34"/>
    </row>
    <row r="223" spans="1:9" x14ac:dyDescent="0.3">
      <c r="A223" s="8"/>
      <c r="I223" s="34"/>
    </row>
    <row r="224" spans="1:9" x14ac:dyDescent="0.3">
      <c r="A224" s="8"/>
      <c r="I224" s="34"/>
    </row>
    <row r="225" spans="1:9" x14ac:dyDescent="0.3">
      <c r="A225" s="8"/>
      <c r="I225" s="34"/>
    </row>
    <row r="226" spans="1:9" x14ac:dyDescent="0.3">
      <c r="A226" s="8"/>
      <c r="I226" s="34"/>
    </row>
    <row r="227" spans="1:9" x14ac:dyDescent="0.3">
      <c r="A227" s="8"/>
      <c r="I227" s="34"/>
    </row>
    <row r="228" spans="1:9" x14ac:dyDescent="0.3">
      <c r="A228" s="8"/>
      <c r="I228" s="34"/>
    </row>
    <row r="229" spans="1:9" x14ac:dyDescent="0.3">
      <c r="A229" s="8"/>
      <c r="I229" s="34"/>
    </row>
    <row r="230" spans="1:9" x14ac:dyDescent="0.3">
      <c r="A230" s="8"/>
      <c r="I230" s="34"/>
    </row>
    <row r="231" spans="1:9" x14ac:dyDescent="0.3">
      <c r="A231" s="8"/>
      <c r="I231" s="34"/>
    </row>
    <row r="232" spans="1:9" x14ac:dyDescent="0.3">
      <c r="A232" s="8"/>
      <c r="I232" s="34"/>
    </row>
    <row r="233" spans="1:9" x14ac:dyDescent="0.3">
      <c r="A233" s="8"/>
      <c r="I233" s="34"/>
    </row>
    <row r="234" spans="1:9" x14ac:dyDescent="0.3">
      <c r="A234" s="8"/>
      <c r="I234" s="34"/>
    </row>
    <row r="235" spans="1:9" x14ac:dyDescent="0.3">
      <c r="A235" s="8"/>
      <c r="I235" s="34"/>
    </row>
    <row r="236" spans="1:9" x14ac:dyDescent="0.3">
      <c r="A236" s="8"/>
      <c r="I236" s="34"/>
    </row>
    <row r="237" spans="1:9" x14ac:dyDescent="0.3">
      <c r="A237" s="8"/>
      <c r="I237" s="34"/>
    </row>
    <row r="238" spans="1:9" x14ac:dyDescent="0.3">
      <c r="A238" s="8"/>
      <c r="I238" s="34"/>
    </row>
    <row r="239" spans="1:9" x14ac:dyDescent="0.3">
      <c r="A239" s="8"/>
      <c r="I239" s="34"/>
    </row>
    <row r="240" spans="1:9" x14ac:dyDescent="0.3">
      <c r="A240" s="8"/>
      <c r="I240" s="34"/>
    </row>
    <row r="241" spans="1:9" x14ac:dyDescent="0.3">
      <c r="A241" s="8"/>
      <c r="I241" s="34"/>
    </row>
    <row r="242" spans="1:9" x14ac:dyDescent="0.3">
      <c r="A242" s="8"/>
      <c r="I242" s="34"/>
    </row>
    <row r="243" spans="1:9" x14ac:dyDescent="0.3">
      <c r="A243" s="8"/>
      <c r="I243" s="34"/>
    </row>
    <row r="244" spans="1:9" x14ac:dyDescent="0.3">
      <c r="A244" s="8"/>
      <c r="I244" s="34"/>
    </row>
    <row r="245" spans="1:9" x14ac:dyDescent="0.3">
      <c r="A245" s="8"/>
      <c r="I245" s="34"/>
    </row>
    <row r="246" spans="1:9" x14ac:dyDescent="0.3">
      <c r="A246" s="8"/>
      <c r="I246" s="34"/>
    </row>
    <row r="247" spans="1:9" x14ac:dyDescent="0.3">
      <c r="A247" s="8"/>
      <c r="I247" s="34"/>
    </row>
    <row r="248" spans="1:9" x14ac:dyDescent="0.3">
      <c r="A248" s="8"/>
      <c r="I248" s="34"/>
    </row>
    <row r="249" spans="1:9" x14ac:dyDescent="0.3">
      <c r="A249" s="8"/>
      <c r="I249" s="34"/>
    </row>
    <row r="250" spans="1:9" x14ac:dyDescent="0.3">
      <c r="A250" s="8"/>
      <c r="I250" s="34"/>
    </row>
    <row r="251" spans="1:9" x14ac:dyDescent="0.3">
      <c r="A251" s="8"/>
      <c r="I251" s="34"/>
    </row>
    <row r="252" spans="1:9" x14ac:dyDescent="0.3">
      <c r="A252" s="8"/>
      <c r="I252" s="34"/>
    </row>
    <row r="253" spans="1:9" x14ac:dyDescent="0.3">
      <c r="A253" s="8"/>
      <c r="I253" s="34"/>
    </row>
    <row r="254" spans="1:9" x14ac:dyDescent="0.3">
      <c r="A254" s="8"/>
      <c r="I254" s="34"/>
    </row>
    <row r="255" spans="1:9" x14ac:dyDescent="0.3">
      <c r="A255" s="8"/>
      <c r="I255" s="34"/>
    </row>
    <row r="256" spans="1:9" x14ac:dyDescent="0.3">
      <c r="A256" s="8"/>
      <c r="I256" s="34"/>
    </row>
    <row r="257" spans="1:9" x14ac:dyDescent="0.3">
      <c r="A257" s="8"/>
      <c r="I257" s="34"/>
    </row>
    <row r="258" spans="1:9" x14ac:dyDescent="0.3">
      <c r="A258" s="8"/>
      <c r="I258" s="34"/>
    </row>
    <row r="259" spans="1:9" x14ac:dyDescent="0.3">
      <c r="A259" s="8"/>
      <c r="I259" s="34"/>
    </row>
    <row r="260" spans="1:9" x14ac:dyDescent="0.3">
      <c r="A260" s="8"/>
      <c r="I260" s="34"/>
    </row>
    <row r="261" spans="1:9" x14ac:dyDescent="0.3">
      <c r="A261" s="8"/>
      <c r="I261" s="34"/>
    </row>
    <row r="262" spans="1:9" x14ac:dyDescent="0.3">
      <c r="A262" s="8"/>
      <c r="I262" s="34"/>
    </row>
    <row r="263" spans="1:9" x14ac:dyDescent="0.3">
      <c r="A263" s="8"/>
      <c r="I263" s="34"/>
    </row>
    <row r="264" spans="1:9" x14ac:dyDescent="0.3">
      <c r="A264" s="8"/>
      <c r="I264" s="34"/>
    </row>
    <row r="265" spans="1:9" x14ac:dyDescent="0.3">
      <c r="A265" s="8"/>
      <c r="I265" s="34"/>
    </row>
    <row r="266" spans="1:9" x14ac:dyDescent="0.3">
      <c r="A266" s="8"/>
      <c r="I266" s="34"/>
    </row>
    <row r="267" spans="1:9" x14ac:dyDescent="0.3">
      <c r="A267" s="8"/>
      <c r="I267" s="34"/>
    </row>
    <row r="268" spans="1:9" x14ac:dyDescent="0.3">
      <c r="A268" s="8"/>
      <c r="I268" s="34"/>
    </row>
    <row r="269" spans="1:9" x14ac:dyDescent="0.3">
      <c r="A269" s="8"/>
      <c r="I269" s="34"/>
    </row>
    <row r="270" spans="1:9" x14ac:dyDescent="0.3">
      <c r="A270" s="8"/>
      <c r="I270" s="34"/>
    </row>
    <row r="271" spans="1:9" x14ac:dyDescent="0.3">
      <c r="A271" s="8"/>
      <c r="I271" s="34"/>
    </row>
    <row r="272" spans="1:9" x14ac:dyDescent="0.3">
      <c r="A272" s="8"/>
      <c r="I272" s="34"/>
    </row>
    <row r="273" spans="1:9" x14ac:dyDescent="0.3">
      <c r="A273" s="8"/>
      <c r="I273" s="34"/>
    </row>
    <row r="274" spans="1:9" x14ac:dyDescent="0.3">
      <c r="A274" s="8"/>
      <c r="I274" s="34"/>
    </row>
    <row r="275" spans="1:9" x14ac:dyDescent="0.3">
      <c r="A275" s="8"/>
      <c r="I275" s="34"/>
    </row>
    <row r="276" spans="1:9" x14ac:dyDescent="0.3">
      <c r="A276" s="8"/>
      <c r="I276" s="34"/>
    </row>
    <row r="277" spans="1:9" x14ac:dyDescent="0.3">
      <c r="A277" s="8"/>
      <c r="I277" s="34"/>
    </row>
    <row r="278" spans="1:9" x14ac:dyDescent="0.3">
      <c r="A278" s="8"/>
      <c r="I278" s="34"/>
    </row>
    <row r="279" spans="1:9" x14ac:dyDescent="0.3">
      <c r="A279" s="8"/>
      <c r="I279" s="34"/>
    </row>
    <row r="280" spans="1:9" x14ac:dyDescent="0.3">
      <c r="A280" s="8"/>
      <c r="I280" s="34"/>
    </row>
    <row r="281" spans="1:9" x14ac:dyDescent="0.3">
      <c r="A281" s="8"/>
      <c r="I281" s="34"/>
    </row>
    <row r="282" spans="1:9" x14ac:dyDescent="0.3">
      <c r="A282" s="8"/>
      <c r="I282" s="34"/>
    </row>
    <row r="283" spans="1:9" x14ac:dyDescent="0.3">
      <c r="A283" s="8"/>
      <c r="I283" s="34"/>
    </row>
    <row r="284" spans="1:9" x14ac:dyDescent="0.3">
      <c r="A284" s="8"/>
      <c r="I284" s="34"/>
    </row>
    <row r="285" spans="1:9" x14ac:dyDescent="0.3">
      <c r="A285" s="8"/>
      <c r="I285" s="34"/>
    </row>
    <row r="286" spans="1:9" x14ac:dyDescent="0.3">
      <c r="A286" s="8"/>
      <c r="I286" s="34"/>
    </row>
    <row r="287" spans="1:9" x14ac:dyDescent="0.3">
      <c r="A287" s="8"/>
      <c r="I287" s="34"/>
    </row>
    <row r="288" spans="1:9" x14ac:dyDescent="0.3">
      <c r="A288" s="8"/>
      <c r="I288" s="34"/>
    </row>
    <row r="289" spans="1:9" x14ac:dyDescent="0.3">
      <c r="A289" s="8"/>
      <c r="I289" s="34"/>
    </row>
    <row r="290" spans="1:9" x14ac:dyDescent="0.3">
      <c r="A290" s="8"/>
      <c r="I290" s="34"/>
    </row>
    <row r="291" spans="1:9" x14ac:dyDescent="0.3">
      <c r="A291" s="8"/>
      <c r="I291" s="34"/>
    </row>
    <row r="292" spans="1:9" x14ac:dyDescent="0.3">
      <c r="A292" s="8"/>
      <c r="I292" s="34"/>
    </row>
    <row r="293" spans="1:9" x14ac:dyDescent="0.3">
      <c r="A293" s="8"/>
      <c r="I293" s="34"/>
    </row>
    <row r="294" spans="1:9" x14ac:dyDescent="0.3">
      <c r="A294" s="8"/>
      <c r="I294" s="34"/>
    </row>
    <row r="295" spans="1:9" x14ac:dyDescent="0.3">
      <c r="A295" s="8"/>
      <c r="I295" s="34"/>
    </row>
    <row r="296" spans="1:9" x14ac:dyDescent="0.3">
      <c r="A296" s="8"/>
      <c r="I296" s="34"/>
    </row>
    <row r="297" spans="1:9" x14ac:dyDescent="0.3">
      <c r="A297" s="8"/>
      <c r="I297" s="34"/>
    </row>
    <row r="298" spans="1:9" x14ac:dyDescent="0.3">
      <c r="A298" s="8"/>
      <c r="I298" s="34"/>
    </row>
    <row r="299" spans="1:9" x14ac:dyDescent="0.3">
      <c r="A299" s="8"/>
      <c r="I299" s="34"/>
    </row>
    <row r="300" spans="1:9" x14ac:dyDescent="0.3">
      <c r="A300" s="8"/>
      <c r="I300" s="34"/>
    </row>
    <row r="301" spans="1:9" x14ac:dyDescent="0.3">
      <c r="A301" s="8"/>
      <c r="I301" s="34"/>
    </row>
    <row r="302" spans="1:9" x14ac:dyDescent="0.3">
      <c r="A302" s="8"/>
      <c r="I302" s="34"/>
    </row>
    <row r="303" spans="1:9" x14ac:dyDescent="0.3">
      <c r="A303" s="8"/>
      <c r="I303" s="34"/>
    </row>
    <row r="304" spans="1:9" x14ac:dyDescent="0.3">
      <c r="A304" s="8"/>
      <c r="I304" s="34"/>
    </row>
    <row r="305" spans="1:9" x14ac:dyDescent="0.3">
      <c r="A305" s="8"/>
      <c r="I305" s="34"/>
    </row>
    <row r="306" spans="1:9" x14ac:dyDescent="0.3">
      <c r="A306" s="8"/>
      <c r="I306" s="34"/>
    </row>
    <row r="307" spans="1:9" x14ac:dyDescent="0.3">
      <c r="A307" s="8"/>
      <c r="I307" s="34"/>
    </row>
    <row r="308" spans="1:9" x14ac:dyDescent="0.3">
      <c r="A308" s="8"/>
      <c r="I308" s="34"/>
    </row>
    <row r="309" spans="1:9" x14ac:dyDescent="0.3">
      <c r="A309" s="8"/>
      <c r="I309" s="34"/>
    </row>
    <row r="310" spans="1:9" x14ac:dyDescent="0.3">
      <c r="A310" s="8"/>
      <c r="I310" s="34"/>
    </row>
    <row r="311" spans="1:9" x14ac:dyDescent="0.3">
      <c r="A311" s="8"/>
      <c r="I311" s="34"/>
    </row>
    <row r="312" spans="1:9" x14ac:dyDescent="0.3">
      <c r="A312" s="8"/>
      <c r="I312" s="34"/>
    </row>
    <row r="313" spans="1:9" x14ac:dyDescent="0.3">
      <c r="A313" s="8"/>
      <c r="I313" s="34"/>
    </row>
    <row r="314" spans="1:9" x14ac:dyDescent="0.3">
      <c r="A314" s="8"/>
      <c r="I314" s="34"/>
    </row>
    <row r="315" spans="1:9" x14ac:dyDescent="0.3">
      <c r="A315" s="8"/>
      <c r="I315" s="34"/>
    </row>
    <row r="316" spans="1:9" x14ac:dyDescent="0.3">
      <c r="A316" s="8"/>
      <c r="I316" s="34"/>
    </row>
    <row r="317" spans="1:9" x14ac:dyDescent="0.3">
      <c r="A317" s="8"/>
      <c r="I317" s="34"/>
    </row>
    <row r="318" spans="1:9" x14ac:dyDescent="0.3">
      <c r="A318" s="8"/>
      <c r="I318" s="34"/>
    </row>
    <row r="319" spans="1:9" x14ac:dyDescent="0.3">
      <c r="A319" s="8"/>
      <c r="I319" s="34"/>
    </row>
    <row r="320" spans="1:9" x14ac:dyDescent="0.3">
      <c r="A320" s="8"/>
      <c r="I320" s="34"/>
    </row>
    <row r="321" spans="1:9" x14ac:dyDescent="0.3">
      <c r="A321" s="8"/>
      <c r="I321" s="34"/>
    </row>
    <row r="322" spans="1:9" x14ac:dyDescent="0.3">
      <c r="A322" s="8"/>
      <c r="I322" s="34"/>
    </row>
    <row r="323" spans="1:9" x14ac:dyDescent="0.3">
      <c r="A323" s="8"/>
      <c r="I323" s="34"/>
    </row>
    <row r="324" spans="1:9" x14ac:dyDescent="0.3">
      <c r="A324" s="8"/>
      <c r="I324" s="34"/>
    </row>
    <row r="325" spans="1:9" x14ac:dyDescent="0.3">
      <c r="A325" s="8"/>
      <c r="I325" s="34"/>
    </row>
    <row r="326" spans="1:9" x14ac:dyDescent="0.3">
      <c r="A326" s="8"/>
      <c r="I326" s="34"/>
    </row>
    <row r="327" spans="1:9" x14ac:dyDescent="0.3">
      <c r="A327" s="8"/>
      <c r="I327" s="34"/>
    </row>
    <row r="328" spans="1:9" x14ac:dyDescent="0.3">
      <c r="A328" s="8"/>
      <c r="I328" s="34"/>
    </row>
    <row r="329" spans="1:9" x14ac:dyDescent="0.3">
      <c r="A329" s="8"/>
      <c r="I329" s="34"/>
    </row>
    <row r="330" spans="1:9" x14ac:dyDescent="0.3">
      <c r="A330" s="8"/>
      <c r="I330" s="34"/>
    </row>
    <row r="331" spans="1:9" x14ac:dyDescent="0.3">
      <c r="A331" s="8"/>
      <c r="I331" s="34"/>
    </row>
    <row r="332" spans="1:9" x14ac:dyDescent="0.3">
      <c r="A332" s="8"/>
      <c r="I332" s="34"/>
    </row>
    <row r="333" spans="1:9" x14ac:dyDescent="0.3">
      <c r="A333" s="8"/>
      <c r="I333" s="34"/>
    </row>
    <row r="334" spans="1:9" x14ac:dyDescent="0.3">
      <c r="A334" s="8"/>
      <c r="I334" s="34"/>
    </row>
    <row r="335" spans="1:9" x14ac:dyDescent="0.3">
      <c r="A335" s="8"/>
      <c r="I335" s="34"/>
    </row>
    <row r="336" spans="1:9" x14ac:dyDescent="0.3">
      <c r="A336" s="8"/>
      <c r="I336" s="34"/>
    </row>
    <row r="337" spans="1:10" x14ac:dyDescent="0.3">
      <c r="A337" s="8"/>
      <c r="I337" s="34"/>
    </row>
    <row r="338" spans="1:10" x14ac:dyDescent="0.3">
      <c r="A338" s="8"/>
      <c r="I338" s="34"/>
    </row>
    <row r="339" spans="1:10" x14ac:dyDescent="0.3">
      <c r="A339" s="8"/>
      <c r="I339" s="34"/>
    </row>
    <row r="340" spans="1:10" x14ac:dyDescent="0.3">
      <c r="A340" s="8"/>
      <c r="I340" s="34"/>
    </row>
    <row r="341" spans="1:10" x14ac:dyDescent="0.3">
      <c r="A341" s="8"/>
      <c r="I341" s="34"/>
    </row>
    <row r="342" spans="1:10" x14ac:dyDescent="0.3">
      <c r="A342" s="8"/>
      <c r="I342" s="34"/>
    </row>
    <row r="343" spans="1:10" x14ac:dyDescent="0.3">
      <c r="A343" s="8"/>
      <c r="I343" s="34"/>
    </row>
    <row r="344" spans="1:10" x14ac:dyDescent="0.3">
      <c r="A344" s="8"/>
      <c r="I344" s="34"/>
    </row>
    <row r="345" spans="1:10" x14ac:dyDescent="0.3">
      <c r="A345" s="8"/>
      <c r="I345" s="34"/>
    </row>
    <row r="346" spans="1:10" x14ac:dyDescent="0.3">
      <c r="A346" s="8"/>
      <c r="I346" s="34"/>
    </row>
    <row r="347" spans="1:10" x14ac:dyDescent="0.3">
      <c r="A347" s="8"/>
      <c r="I347" s="35"/>
      <c r="J347" s="36"/>
    </row>
    <row r="348" spans="1:10" x14ac:dyDescent="0.3">
      <c r="A348" s="8"/>
    </row>
    <row r="349" spans="1:10" x14ac:dyDescent="0.3">
      <c r="A349" s="8"/>
    </row>
    <row r="350" spans="1:10" x14ac:dyDescent="0.3">
      <c r="A350" s="8"/>
    </row>
    <row r="351" spans="1:10" x14ac:dyDescent="0.3">
      <c r="A351" s="8"/>
    </row>
    <row r="352" spans="1:10" x14ac:dyDescent="0.3">
      <c r="A352" s="9"/>
    </row>
  </sheetData>
  <phoneticPr fontId="3" type="noConversion"/>
  <pageMargins left="0.7" right="0.7" top="0.75" bottom="0.75" header="0.3" footer="0.3"/>
  <legacy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7F861-9AD3-48D3-A743-83026BEFA40E}">
  <sheetPr codeName="Sheet17">
    <tabColor rgb="FF92D050"/>
  </sheetPr>
  <dimension ref="A2:S352"/>
  <sheetViews>
    <sheetView topLeftCell="A4" workbookViewId="0">
      <selection activeCell="F17" sqref="F17:F22"/>
    </sheetView>
  </sheetViews>
  <sheetFormatPr defaultRowHeight="13.5" x14ac:dyDescent="0.3"/>
  <cols>
    <col min="1" max="1" width="21.46484375" customWidth="1"/>
    <col min="2" max="2" width="9.73046875" bestFit="1" customWidth="1"/>
    <col min="9" max="9" width="11.59765625" customWidth="1"/>
    <col min="13" max="13" width="11.59765625" customWidth="1"/>
    <col min="16" max="16" width="11.73046875" customWidth="1"/>
    <col min="17" max="17" width="12.265625" customWidth="1"/>
    <col min="18" max="18" width="13.1328125" customWidth="1"/>
  </cols>
  <sheetData>
    <row r="2" spans="1:17" x14ac:dyDescent="0.3">
      <c r="A2" s="8" t="s">
        <v>847</v>
      </c>
      <c r="I2" t="s">
        <v>837</v>
      </c>
      <c r="N2" t="s">
        <v>838</v>
      </c>
    </row>
    <row r="3" spans="1:17" x14ac:dyDescent="0.3">
      <c r="A3" s="8"/>
      <c r="B3" t="s">
        <v>835</v>
      </c>
      <c r="C3" t="s">
        <v>798</v>
      </c>
      <c r="D3" t="s">
        <v>833</v>
      </c>
      <c r="E3" t="s">
        <v>836</v>
      </c>
      <c r="F3" t="s">
        <v>849</v>
      </c>
      <c r="G3" t="s">
        <v>848</v>
      </c>
      <c r="I3" t="s">
        <v>835</v>
      </c>
      <c r="J3" t="s">
        <v>798</v>
      </c>
      <c r="K3" t="s">
        <v>833</v>
      </c>
      <c r="L3" t="s">
        <v>836</v>
      </c>
      <c r="N3" t="s">
        <v>835</v>
      </c>
      <c r="O3" t="s">
        <v>798</v>
      </c>
      <c r="P3" t="s">
        <v>833</v>
      </c>
      <c r="Q3" t="s">
        <v>839</v>
      </c>
    </row>
    <row r="4" spans="1:17" x14ac:dyDescent="0.3">
      <c r="A4" s="8">
        <v>2017</v>
      </c>
      <c r="B4" s="9">
        <v>183.1</v>
      </c>
      <c r="C4" s="9">
        <v>15.4</v>
      </c>
      <c r="D4" s="9">
        <v>9.8000000000000007</v>
      </c>
      <c r="E4" s="9">
        <f>SUM(B4:D4)</f>
        <v>208.3</v>
      </c>
      <c r="F4" s="58">
        <f>SUM(B4:C4)</f>
        <v>198.5</v>
      </c>
      <c r="G4" s="14">
        <f>C4/(B4+C4)</f>
        <v>7.758186397984887E-2</v>
      </c>
      <c r="H4" s="14"/>
      <c r="N4" s="53">
        <v>0.04</v>
      </c>
      <c r="O4" s="53">
        <v>0.06</v>
      </c>
      <c r="P4" s="53">
        <v>0.125</v>
      </c>
      <c r="Q4" s="52">
        <f>((E4+L5)-E5)/E4</f>
        <v>2.5972155544887302E-2</v>
      </c>
    </row>
    <row r="5" spans="1:17" x14ac:dyDescent="0.3">
      <c r="A5" s="8">
        <v>2018</v>
      </c>
      <c r="B5" s="19">
        <f t="shared" ref="B5:D7" si="0">B4*(1-N$4)+I5</f>
        <v>199.48599999999999</v>
      </c>
      <c r="C5" s="19">
        <f t="shared" si="0"/>
        <v>17.0366</v>
      </c>
      <c r="D5" s="19">
        <f t="shared" si="0"/>
        <v>10.414400000000001</v>
      </c>
      <c r="E5">
        <v>231</v>
      </c>
      <c r="F5" s="58">
        <f t="shared" ref="F5:F7" si="1">SUM(B5:C5)</f>
        <v>216.52259999999998</v>
      </c>
      <c r="G5" s="14">
        <f t="shared" ref="G5:G7" si="2">C5/(B5+C5)</f>
        <v>7.8682779534330366E-2</v>
      </c>
      <c r="H5" s="14"/>
      <c r="I5" s="55">
        <v>23.71</v>
      </c>
      <c r="J5" s="51">
        <f>1.895+0.6656</f>
        <v>2.5606</v>
      </c>
      <c r="K5" s="19">
        <f>4.4-J5</f>
        <v>1.8394000000000004</v>
      </c>
      <c r="L5" s="19">
        <f>SUM(I5:K5)</f>
        <v>28.110000000000003</v>
      </c>
    </row>
    <row r="6" spans="1:17" x14ac:dyDescent="0.3">
      <c r="A6" s="8">
        <v>2019</v>
      </c>
      <c r="B6" s="19">
        <f t="shared" si="0"/>
        <v>212.90655999999998</v>
      </c>
      <c r="C6" s="19">
        <f t="shared" si="0"/>
        <v>18.516808545454545</v>
      </c>
      <c r="D6" s="19">
        <f t="shared" si="0"/>
        <v>10.910195454545455</v>
      </c>
      <c r="E6" s="19">
        <f>SUM(B6:D6)</f>
        <v>242.333564</v>
      </c>
      <c r="F6" s="58">
        <f t="shared" si="1"/>
        <v>231.42336854545454</v>
      </c>
      <c r="G6" s="14">
        <f t="shared" si="2"/>
        <v>8.0012699935346432E-2</v>
      </c>
      <c r="H6" s="14"/>
      <c r="I6" s="55">
        <v>21.4</v>
      </c>
      <c r="J6" s="51">
        <f>4.3*(J5/4.4)</f>
        <v>2.5024045454545449</v>
      </c>
      <c r="K6" s="51">
        <f>4.3*(K5/4.4)</f>
        <v>1.7975954545454547</v>
      </c>
      <c r="L6" s="19">
        <f>SUM(I6:K6)</f>
        <v>25.7</v>
      </c>
      <c r="N6" t="s">
        <v>840</v>
      </c>
      <c r="P6" t="s">
        <v>841</v>
      </c>
      <c r="Q6" s="9">
        <v>0.66559999999999997</v>
      </c>
    </row>
    <row r="7" spans="1:17" x14ac:dyDescent="0.3">
      <c r="A7" s="8">
        <v>2020</v>
      </c>
      <c r="B7" s="19">
        <f t="shared" si="0"/>
        <v>227.39029759999997</v>
      </c>
      <c r="C7" s="19">
        <f t="shared" si="0"/>
        <v>20.005800032727272</v>
      </c>
      <c r="D7" s="19">
        <f t="shared" si="0"/>
        <v>11.446421022727273</v>
      </c>
      <c r="E7" s="19">
        <f>SUM(B7:D7)</f>
        <v>258.84251865545451</v>
      </c>
      <c r="F7" s="58">
        <f t="shared" si="1"/>
        <v>247.39609763272725</v>
      </c>
      <c r="G7" s="14">
        <f t="shared" si="2"/>
        <v>8.0865463215296765E-2</v>
      </c>
      <c r="H7" s="14"/>
      <c r="I7" s="56">
        <v>23</v>
      </c>
      <c r="J7" s="56">
        <v>2.6</v>
      </c>
      <c r="K7" s="56">
        <v>1.9</v>
      </c>
      <c r="L7" s="57">
        <f>SUM(I7:K7)</f>
        <v>27.5</v>
      </c>
      <c r="P7" t="s">
        <v>842</v>
      </c>
      <c r="Q7" s="9">
        <v>1.895</v>
      </c>
    </row>
    <row r="8" spans="1:17" x14ac:dyDescent="0.3">
      <c r="A8" s="8">
        <v>2025</v>
      </c>
      <c r="B8" s="19">
        <f>F8-C8</f>
        <v>295.71459069687171</v>
      </c>
      <c r="C8" s="59">
        <f>'(弃用)FE(H)'!C8</f>
        <v>24.985409303128304</v>
      </c>
      <c r="D8" s="19">
        <v>11.825474689428539</v>
      </c>
      <c r="E8" s="19">
        <f t="shared" ref="E8:E13" si="3">SUM(B8:D8)</f>
        <v>332.52547468942851</v>
      </c>
      <c r="F8">
        <v>320.7</v>
      </c>
      <c r="G8" s="14">
        <v>8.3429458356817393E-2</v>
      </c>
      <c r="I8" s="34"/>
      <c r="P8" t="s">
        <v>843</v>
      </c>
      <c r="Q8" s="9">
        <v>0.17699999999999999</v>
      </c>
    </row>
    <row r="9" spans="1:17" x14ac:dyDescent="0.3">
      <c r="A9" s="8">
        <v>2030</v>
      </c>
      <c r="B9" s="19">
        <f t="shared" ref="B9:B13" si="4">F9-C9</f>
        <v>338.42517152969253</v>
      </c>
      <c r="C9" s="59">
        <f>'(弃用)FE(H)'!C9</f>
        <v>29.674828470307503</v>
      </c>
      <c r="D9" s="19">
        <v>12.244387180109394</v>
      </c>
      <c r="E9" s="19">
        <f t="shared" si="3"/>
        <v>380.34438718010944</v>
      </c>
      <c r="F9">
        <v>368.1</v>
      </c>
      <c r="G9" s="14">
        <v>8.3429458356817393E-2</v>
      </c>
      <c r="I9" s="34"/>
      <c r="P9" t="s">
        <v>844</v>
      </c>
      <c r="Q9" s="9">
        <v>1.1479999999999999</v>
      </c>
    </row>
    <row r="10" spans="1:17" x14ac:dyDescent="0.3">
      <c r="A10" s="8">
        <v>2035</v>
      </c>
      <c r="B10" s="19">
        <f t="shared" si="4"/>
        <v>358.27567138374496</v>
      </c>
      <c r="C10" s="59">
        <f>'(弃用)FE(H)'!C10</f>
        <v>32.924328616255039</v>
      </c>
      <c r="D10" s="19">
        <v>12.713914452331798</v>
      </c>
      <c r="E10" s="19">
        <f t="shared" si="3"/>
        <v>403.91391445233177</v>
      </c>
      <c r="F10">
        <v>391.2</v>
      </c>
      <c r="G10" s="14">
        <v>8.3429458356817393E-2</v>
      </c>
      <c r="I10" s="34"/>
      <c r="P10" t="s">
        <v>845</v>
      </c>
      <c r="Q10">
        <f>4.4-SUM(Q6:Q9)</f>
        <v>0.51440000000000019</v>
      </c>
    </row>
    <row r="11" spans="1:17" x14ac:dyDescent="0.3">
      <c r="A11" s="8">
        <v>2040</v>
      </c>
      <c r="B11" s="19">
        <f t="shared" si="4"/>
        <v>374.23033931751928</v>
      </c>
      <c r="C11" s="59">
        <f>'(弃用)FE(H)'!C11</f>
        <v>36.529660682480696</v>
      </c>
      <c r="D11" s="19">
        <v>13.033828746937694</v>
      </c>
      <c r="E11" s="19">
        <f t="shared" si="3"/>
        <v>423.79382874693766</v>
      </c>
      <c r="F11" s="59">
        <f>'(弃用)FE(H)'!F11</f>
        <v>410.76</v>
      </c>
      <c r="G11" s="14">
        <v>8.3429458356817393E-2</v>
      </c>
      <c r="I11" s="34"/>
      <c r="P11" t="s">
        <v>846</v>
      </c>
      <c r="Q11" s="9">
        <f>SUM(Q6:Q10)</f>
        <v>4.4000000000000004</v>
      </c>
    </row>
    <row r="12" spans="1:17" x14ac:dyDescent="0.3">
      <c r="A12" s="8">
        <v>2045</v>
      </c>
      <c r="B12" s="19">
        <f t="shared" si="4"/>
        <v>384.9828</v>
      </c>
      <c r="C12" s="59">
        <f>'(弃用)FE(H)'!C12</f>
        <v>38.1</v>
      </c>
      <c r="D12" s="19">
        <v>13.368978942547244</v>
      </c>
      <c r="E12" s="19">
        <f t="shared" si="3"/>
        <v>436.45177894254726</v>
      </c>
      <c r="F12" s="59">
        <f>'(弃用)FE(H)'!F12</f>
        <v>423.08280000000002</v>
      </c>
      <c r="G12" s="14">
        <v>8.3429458356817393E-2</v>
      </c>
      <c r="I12" s="34"/>
      <c r="J12">
        <v>1.3</v>
      </c>
    </row>
    <row r="13" spans="1:17" x14ac:dyDescent="0.3">
      <c r="A13" s="8">
        <v>2050</v>
      </c>
      <c r="B13" s="19">
        <f t="shared" si="4"/>
        <v>395.24549445955785</v>
      </c>
      <c r="C13" s="59">
        <f>'(弃用)FE(H)'!C13</f>
        <v>40.529789540442209</v>
      </c>
      <c r="D13" s="19">
        <v>13.730435706148532</v>
      </c>
      <c r="E13" s="19">
        <f t="shared" si="3"/>
        <v>449.50571970614857</v>
      </c>
      <c r="F13" s="59">
        <f>'(弃用)FE(H)'!F13</f>
        <v>435.77528400000006</v>
      </c>
      <c r="G13" s="14">
        <v>8.3429458356817393E-2</v>
      </c>
      <c r="I13" s="34"/>
    </row>
    <row r="14" spans="1:17" x14ac:dyDescent="0.3">
      <c r="A14" s="8"/>
      <c r="G14" s="14"/>
      <c r="I14" s="34"/>
    </row>
    <row r="15" spans="1:17" x14ac:dyDescent="0.3">
      <c r="A15" s="8" t="s">
        <v>851</v>
      </c>
      <c r="F15" t="s">
        <v>835</v>
      </c>
      <c r="G15" s="14" t="s">
        <v>798</v>
      </c>
      <c r="H15" t="s">
        <v>827</v>
      </c>
      <c r="I15" s="50" t="s">
        <v>872</v>
      </c>
      <c r="L15" s="19"/>
    </row>
    <row r="16" spans="1:17" x14ac:dyDescent="0.3">
      <c r="A16" s="8">
        <v>2020</v>
      </c>
      <c r="B16" s="90">
        <f>BAU!B16</f>
        <v>11880</v>
      </c>
      <c r="C16" s="90">
        <f>BAU!D16</f>
        <v>32746</v>
      </c>
      <c r="D16" s="90">
        <f>BAU!G16</f>
        <v>65000</v>
      </c>
      <c r="F16" s="81"/>
      <c r="G16" s="87"/>
      <c r="H16" s="86"/>
      <c r="L16" s="19"/>
    </row>
    <row r="17" spans="1:16" x14ac:dyDescent="0.3">
      <c r="A17" s="8">
        <v>2025</v>
      </c>
      <c r="B17" s="90">
        <f>B$16*(1-F17)</f>
        <v>10692</v>
      </c>
      <c r="C17" s="90">
        <f t="shared" ref="C17:D17" si="5">C$16*(1-G17)</f>
        <v>32746</v>
      </c>
      <c r="D17" s="90">
        <f t="shared" si="5"/>
        <v>65000</v>
      </c>
      <c r="F17" s="82">
        <v>0.1</v>
      </c>
      <c r="G17" s="87"/>
      <c r="H17" s="87"/>
      <c r="L17" s="19"/>
    </row>
    <row r="18" spans="1:16" x14ac:dyDescent="0.3">
      <c r="A18" s="8">
        <v>2030</v>
      </c>
      <c r="B18" s="90">
        <f t="shared" ref="B18:B22" si="6">B$16*(1-F18)</f>
        <v>9504</v>
      </c>
      <c r="C18" s="90">
        <f t="shared" ref="C18:C22" si="7">C$16*(1-G18)</f>
        <v>32746</v>
      </c>
      <c r="D18" s="90">
        <f t="shared" ref="D18:D22" si="8">D$16*(1-H18)</f>
        <v>65000</v>
      </c>
      <c r="F18" s="82">
        <v>0.2</v>
      </c>
      <c r="G18" s="87"/>
      <c r="H18" s="87"/>
      <c r="L18" s="19"/>
    </row>
    <row r="19" spans="1:16" x14ac:dyDescent="0.3">
      <c r="A19" s="8">
        <v>2035</v>
      </c>
      <c r="B19" s="90">
        <f t="shared" si="6"/>
        <v>8316</v>
      </c>
      <c r="C19" s="90">
        <f t="shared" si="7"/>
        <v>32746</v>
      </c>
      <c r="D19" s="90">
        <f t="shared" si="8"/>
        <v>65000</v>
      </c>
      <c r="F19" s="82">
        <v>0.3</v>
      </c>
      <c r="G19" s="87"/>
      <c r="H19" s="87"/>
      <c r="L19" s="19"/>
    </row>
    <row r="20" spans="1:16" x14ac:dyDescent="0.3">
      <c r="A20" s="8">
        <v>2040</v>
      </c>
      <c r="B20" s="90">
        <f t="shared" si="6"/>
        <v>7722</v>
      </c>
      <c r="C20" s="90">
        <f t="shared" si="7"/>
        <v>32746</v>
      </c>
      <c r="D20" s="90">
        <f t="shared" si="8"/>
        <v>65000</v>
      </c>
      <c r="F20" s="82">
        <v>0.35</v>
      </c>
      <c r="G20" s="87"/>
      <c r="H20" s="87"/>
      <c r="L20" s="19"/>
    </row>
    <row r="21" spans="1:16" x14ac:dyDescent="0.3">
      <c r="A21" s="8">
        <v>2045</v>
      </c>
      <c r="B21" s="90">
        <f t="shared" si="6"/>
        <v>7128</v>
      </c>
      <c r="C21" s="90">
        <f t="shared" si="7"/>
        <v>32746</v>
      </c>
      <c r="D21" s="90">
        <f t="shared" si="8"/>
        <v>65000</v>
      </c>
      <c r="F21" s="82">
        <v>0.4</v>
      </c>
      <c r="G21" s="87"/>
      <c r="H21" s="87"/>
      <c r="I21" s="34"/>
      <c r="L21" s="19"/>
    </row>
    <row r="22" spans="1:16" x14ac:dyDescent="0.3">
      <c r="A22" s="8">
        <v>2050</v>
      </c>
      <c r="B22" s="90">
        <f t="shared" si="6"/>
        <v>5940</v>
      </c>
      <c r="C22" s="90">
        <f t="shared" si="7"/>
        <v>32746</v>
      </c>
      <c r="D22" s="90">
        <f t="shared" si="8"/>
        <v>65000</v>
      </c>
      <c r="F22" s="82">
        <v>0.5</v>
      </c>
      <c r="G22" s="87"/>
      <c r="H22" s="87"/>
      <c r="I22" s="34"/>
    </row>
    <row r="23" spans="1:16" ht="13.9" thickBot="1" x14ac:dyDescent="0.35">
      <c r="A23" s="8"/>
      <c r="G23" s="14"/>
      <c r="I23" s="34"/>
    </row>
    <row r="24" spans="1:16" x14ac:dyDescent="0.3">
      <c r="A24" s="65"/>
      <c r="B24" s="66"/>
      <c r="C24" s="67"/>
      <c r="D24" s="67" t="s">
        <v>835</v>
      </c>
      <c r="E24" s="67"/>
      <c r="F24" s="68"/>
      <c r="G24" s="66"/>
      <c r="H24" s="67"/>
      <c r="I24" s="77" t="s">
        <v>798</v>
      </c>
      <c r="J24" s="67"/>
      <c r="K24" s="68"/>
      <c r="L24" s="66"/>
      <c r="M24" s="67"/>
      <c r="N24" s="67" t="s">
        <v>827</v>
      </c>
      <c r="O24" s="67"/>
      <c r="P24" s="68"/>
    </row>
    <row r="25" spans="1:16" x14ac:dyDescent="0.3">
      <c r="A25" s="65" t="s">
        <v>852</v>
      </c>
      <c r="B25" s="69" t="s">
        <v>864</v>
      </c>
      <c r="C25" s="4" t="s">
        <v>853</v>
      </c>
      <c r="D25" s="4" t="s">
        <v>854</v>
      </c>
      <c r="E25" s="4" t="s">
        <v>855</v>
      </c>
      <c r="F25" s="70" t="s">
        <v>861</v>
      </c>
      <c r="G25" s="69" t="s">
        <v>864</v>
      </c>
      <c r="H25" s="4" t="s">
        <v>853</v>
      </c>
      <c r="I25" s="4" t="s">
        <v>854</v>
      </c>
      <c r="J25" s="4" t="s">
        <v>855</v>
      </c>
      <c r="K25" s="70" t="s">
        <v>861</v>
      </c>
      <c r="L25" s="69" t="s">
        <v>864</v>
      </c>
      <c r="M25" s="4" t="s">
        <v>853</v>
      </c>
      <c r="N25" s="4" t="s">
        <v>854</v>
      </c>
      <c r="O25" s="4" t="s">
        <v>855</v>
      </c>
      <c r="P25" s="70" t="s">
        <v>861</v>
      </c>
    </row>
    <row r="26" spans="1:16" x14ac:dyDescent="0.3">
      <c r="A26" s="65">
        <v>2020</v>
      </c>
      <c r="B26" s="71">
        <v>1</v>
      </c>
      <c r="C26" s="63">
        <v>0</v>
      </c>
      <c r="D26" s="63">
        <v>0</v>
      </c>
      <c r="E26" s="63">
        <v>0</v>
      </c>
      <c r="F26" s="72">
        <v>0</v>
      </c>
      <c r="G26" s="71">
        <v>1</v>
      </c>
      <c r="H26" s="63">
        <v>0</v>
      </c>
      <c r="I26" s="63">
        <v>0</v>
      </c>
      <c r="J26" s="63">
        <v>0</v>
      </c>
      <c r="K26" s="72">
        <v>0</v>
      </c>
      <c r="L26" s="71">
        <v>1</v>
      </c>
      <c r="M26" s="63">
        <v>0</v>
      </c>
      <c r="N26" s="63">
        <v>0</v>
      </c>
      <c r="O26" s="63">
        <v>0</v>
      </c>
      <c r="P26" s="72">
        <v>0</v>
      </c>
    </row>
    <row r="27" spans="1:16" x14ac:dyDescent="0.3">
      <c r="A27" s="65">
        <v>2025</v>
      </c>
      <c r="B27" s="71">
        <f>1-0.475</f>
        <v>0.52500000000000002</v>
      </c>
      <c r="C27" s="63">
        <v>0.47499999999999998</v>
      </c>
      <c r="D27" s="63">
        <v>0</v>
      </c>
      <c r="E27" s="63">
        <v>0</v>
      </c>
      <c r="F27" s="72">
        <v>0</v>
      </c>
      <c r="G27" s="71">
        <f>1-H27</f>
        <v>0.46599999999999997</v>
      </c>
      <c r="H27" s="63">
        <v>0.53400000000000003</v>
      </c>
      <c r="I27" s="63">
        <v>0</v>
      </c>
      <c r="J27" s="63">
        <v>0</v>
      </c>
      <c r="K27" s="72">
        <v>0</v>
      </c>
      <c r="L27" s="71">
        <f>1-M27</f>
        <v>0.12</v>
      </c>
      <c r="M27" s="63">
        <v>0.88</v>
      </c>
      <c r="N27" s="63">
        <v>0</v>
      </c>
      <c r="O27" s="63">
        <v>0</v>
      </c>
      <c r="P27" s="72">
        <v>0</v>
      </c>
    </row>
    <row r="28" spans="1:16" x14ac:dyDescent="0.3">
      <c r="A28" s="65">
        <v>2030</v>
      </c>
      <c r="B28" s="71">
        <f>1-C28-D28</f>
        <v>0.14099999999999996</v>
      </c>
      <c r="C28" s="63">
        <v>0.40600000000000003</v>
      </c>
      <c r="D28" s="63">
        <v>0.45300000000000001</v>
      </c>
      <c r="E28" s="64">
        <v>0</v>
      </c>
      <c r="F28" s="73">
        <v>0</v>
      </c>
      <c r="G28" s="71">
        <v>0</v>
      </c>
      <c r="H28" s="63">
        <f>1-I28</f>
        <v>0.46599999999999997</v>
      </c>
      <c r="I28" s="63">
        <v>0.53400000000000003</v>
      </c>
      <c r="J28" s="63">
        <v>0</v>
      </c>
      <c r="K28" s="72">
        <v>0</v>
      </c>
      <c r="L28" s="71">
        <v>0</v>
      </c>
      <c r="M28" s="63">
        <f>1-N28</f>
        <v>0.129</v>
      </c>
      <c r="N28" s="63">
        <v>0.871</v>
      </c>
      <c r="O28" s="63">
        <v>0</v>
      </c>
      <c r="P28" s="72">
        <v>0</v>
      </c>
    </row>
    <row r="29" spans="1:16" x14ac:dyDescent="0.3">
      <c r="A29" s="65">
        <v>2035</v>
      </c>
      <c r="B29" s="71">
        <v>0</v>
      </c>
      <c r="C29" s="63">
        <f>1-D29-E29</f>
        <v>0.15600000000000008</v>
      </c>
      <c r="D29" s="63">
        <v>0.41799999999999998</v>
      </c>
      <c r="E29" s="63">
        <v>0.42599999999999999</v>
      </c>
      <c r="F29" s="73">
        <v>0</v>
      </c>
      <c r="G29" s="78">
        <v>0</v>
      </c>
      <c r="H29" s="64">
        <v>0</v>
      </c>
      <c r="I29" s="63">
        <f>1-J29</f>
        <v>0.46599999999999997</v>
      </c>
      <c r="J29" s="63">
        <v>0.53400000000000003</v>
      </c>
      <c r="K29" s="72">
        <v>0</v>
      </c>
      <c r="L29" s="71">
        <v>0</v>
      </c>
      <c r="M29" s="63">
        <v>0</v>
      </c>
      <c r="N29" s="63">
        <f>1-O29</f>
        <v>0.125</v>
      </c>
      <c r="O29" s="63">
        <v>0.875</v>
      </c>
      <c r="P29" s="72">
        <v>0</v>
      </c>
    </row>
    <row r="30" spans="1:16" x14ac:dyDescent="0.3">
      <c r="A30" s="65">
        <v>2040</v>
      </c>
      <c r="B30" s="71">
        <v>0</v>
      </c>
      <c r="C30" s="63">
        <v>0</v>
      </c>
      <c r="D30" s="63">
        <f>1-E30-F30</f>
        <v>0.15700000000000008</v>
      </c>
      <c r="E30" s="63">
        <v>0.42199999999999999</v>
      </c>
      <c r="F30" s="72">
        <v>0.42099999999999999</v>
      </c>
      <c r="G30" s="78">
        <v>0</v>
      </c>
      <c r="H30" s="64">
        <v>0</v>
      </c>
      <c r="I30" s="63">
        <v>0</v>
      </c>
      <c r="J30" s="63">
        <f>1-K30</f>
        <v>0.46599999999999997</v>
      </c>
      <c r="K30" s="72">
        <v>0.53400000000000003</v>
      </c>
      <c r="L30" s="71">
        <v>0</v>
      </c>
      <c r="M30" s="63">
        <v>0</v>
      </c>
      <c r="N30" s="63">
        <v>0</v>
      </c>
      <c r="O30" s="63">
        <f>1-P30</f>
        <v>0.13100000000000001</v>
      </c>
      <c r="P30" s="72">
        <v>0.86899999999999999</v>
      </c>
    </row>
    <row r="31" spans="1:16" x14ac:dyDescent="0.3">
      <c r="A31" s="65">
        <v>2045</v>
      </c>
      <c r="B31" s="71">
        <v>0</v>
      </c>
      <c r="C31" s="63">
        <v>0</v>
      </c>
      <c r="D31" s="63">
        <v>0</v>
      </c>
      <c r="E31" s="63">
        <v>0</v>
      </c>
      <c r="F31" s="72">
        <v>1</v>
      </c>
      <c r="G31" s="78">
        <v>0</v>
      </c>
      <c r="H31" s="64">
        <v>0</v>
      </c>
      <c r="I31" s="63">
        <v>0</v>
      </c>
      <c r="J31" s="64">
        <v>0</v>
      </c>
      <c r="K31" s="72">
        <v>1</v>
      </c>
      <c r="L31" s="71">
        <v>0</v>
      </c>
      <c r="M31" s="63">
        <v>0</v>
      </c>
      <c r="N31" s="63">
        <v>0</v>
      </c>
      <c r="O31" s="63">
        <v>0</v>
      </c>
      <c r="P31" s="72">
        <v>1</v>
      </c>
    </row>
    <row r="32" spans="1:16" ht="13.9" thickBot="1" x14ac:dyDescent="0.35">
      <c r="A32" s="65">
        <v>2050</v>
      </c>
      <c r="B32" s="74">
        <v>0</v>
      </c>
      <c r="C32" s="75">
        <v>0</v>
      </c>
      <c r="D32" s="75">
        <v>0</v>
      </c>
      <c r="E32" s="75">
        <v>0</v>
      </c>
      <c r="F32" s="76">
        <v>1</v>
      </c>
      <c r="G32" s="79">
        <v>0</v>
      </c>
      <c r="H32" s="80">
        <v>0</v>
      </c>
      <c r="I32" s="75">
        <v>0</v>
      </c>
      <c r="J32" s="80">
        <v>0</v>
      </c>
      <c r="K32" s="76">
        <v>1</v>
      </c>
      <c r="L32" s="71">
        <v>0</v>
      </c>
      <c r="M32" s="75">
        <v>0</v>
      </c>
      <c r="N32" s="75">
        <v>0</v>
      </c>
      <c r="O32" s="75">
        <v>0</v>
      </c>
      <c r="P32" s="76">
        <v>1</v>
      </c>
    </row>
    <row r="33" spans="1:19" x14ac:dyDescent="0.3">
      <c r="A33" s="8" t="s">
        <v>856</v>
      </c>
      <c r="B33" t="s">
        <v>835</v>
      </c>
      <c r="C33" t="s">
        <v>798</v>
      </c>
      <c r="D33" t="s">
        <v>833</v>
      </c>
      <c r="P33" t="s">
        <v>907</v>
      </c>
      <c r="Q33" t="s">
        <v>908</v>
      </c>
      <c r="R33" t="s">
        <v>909</v>
      </c>
      <c r="S33" t="s">
        <v>910</v>
      </c>
    </row>
    <row r="34" spans="1:19" x14ac:dyDescent="0.3">
      <c r="A34" s="60" t="s">
        <v>863</v>
      </c>
      <c r="B34" s="89">
        <f>'(弃用)FE(H)'!B34</f>
        <v>7.6</v>
      </c>
      <c r="C34">
        <v>12</v>
      </c>
      <c r="D34">
        <v>29.2</v>
      </c>
      <c r="F34" t="s">
        <v>884</v>
      </c>
      <c r="Q34" s="92">
        <f>(B7)*B34/(B7-B41)</f>
        <v>7.7257095202684374</v>
      </c>
      <c r="R34" s="92">
        <f t="shared" ref="R34:S38" si="9">(C7)*C34/(C7-C41)</f>
        <v>12.149949821933058</v>
      </c>
      <c r="S34" s="92">
        <f t="shared" si="9"/>
        <v>31.393393845371222</v>
      </c>
    </row>
    <row r="35" spans="1:19" x14ac:dyDescent="0.3">
      <c r="A35" s="60" t="s">
        <v>857</v>
      </c>
      <c r="B35" s="89">
        <f>'(弃用)FE(H)'!B35</f>
        <v>5.2684336568111272</v>
      </c>
      <c r="C35" s="19">
        <f>C$34*(1-$F35)</f>
        <v>10.8</v>
      </c>
      <c r="D35" s="19">
        <f>D$34*(1-$F35)</f>
        <v>26.28</v>
      </c>
      <c r="F35" s="88">
        <f>'(弃用)FE(H)'!F35</f>
        <v>0.1</v>
      </c>
      <c r="Q35" s="92">
        <f t="shared" ref="Q35:Q38" si="10">(B8)*B35/(B8-B42)</f>
        <v>5.6645700400449526</v>
      </c>
      <c r="R35" s="92">
        <f t="shared" si="9"/>
        <v>11.344315193172388</v>
      </c>
      <c r="S35" s="92">
        <f t="shared" si="9"/>
        <v>28.987714349825559</v>
      </c>
    </row>
    <row r="36" spans="1:19" x14ac:dyDescent="0.3">
      <c r="A36" s="60" t="s">
        <v>858</v>
      </c>
      <c r="B36" s="89">
        <f>'(弃用)FE(H)'!B36</f>
        <v>4.0482147882393269</v>
      </c>
      <c r="C36" s="19">
        <f t="shared" ref="C36:D38" si="11">C$34*(1-$F36)</f>
        <v>10.199999999999999</v>
      </c>
      <c r="D36" s="19">
        <f t="shared" si="11"/>
        <v>24.82</v>
      </c>
      <c r="F36" s="88">
        <f>'(弃用)FE(H)'!F36</f>
        <v>0.15</v>
      </c>
      <c r="Q36" s="92">
        <f t="shared" si="10"/>
        <v>4.6822979919198797</v>
      </c>
      <c r="R36" s="92">
        <f t="shared" si="9"/>
        <v>11.877016402678642</v>
      </c>
      <c r="S36" s="92">
        <f t="shared" si="9"/>
        <v>28.505463553780515</v>
      </c>
    </row>
    <row r="37" spans="1:19" x14ac:dyDescent="0.3">
      <c r="A37" s="60" t="s">
        <v>859</v>
      </c>
      <c r="B37" s="89">
        <f>'(弃用)FE(H)'!B37</f>
        <v>4.0482147882393269</v>
      </c>
      <c r="C37" s="19">
        <f t="shared" si="11"/>
        <v>9.6000000000000014</v>
      </c>
      <c r="D37" s="19">
        <f t="shared" si="11"/>
        <v>23.36</v>
      </c>
      <c r="F37" s="88">
        <f>'(弃用)FE(H)'!F37</f>
        <v>0.2</v>
      </c>
      <c r="Q37" s="92">
        <f t="shared" si="10"/>
        <v>5.1905641453043048</v>
      </c>
      <c r="R37" s="92">
        <f t="shared" si="9"/>
        <v>13.11686014001137</v>
      </c>
      <c r="S37" s="92">
        <f t="shared" si="9"/>
        <v>28.264856956404255</v>
      </c>
    </row>
    <row r="38" spans="1:19" x14ac:dyDescent="0.3">
      <c r="A38" s="60" t="s">
        <v>860</v>
      </c>
      <c r="B38" s="89">
        <f>'(弃用)FE(H)'!B38</f>
        <v>4.0482147882393269</v>
      </c>
      <c r="C38" s="19">
        <f t="shared" si="11"/>
        <v>7.1999999999999993</v>
      </c>
      <c r="D38" s="19">
        <f t="shared" si="11"/>
        <v>17.52</v>
      </c>
      <c r="F38" s="88">
        <f>'(弃用)FE(H)'!F38</f>
        <v>0.4</v>
      </c>
      <c r="Q38" s="92">
        <f t="shared" si="10"/>
        <v>6.1682893297138461</v>
      </c>
      <c r="R38" s="92">
        <f t="shared" si="9"/>
        <v>11.524018961195919</v>
      </c>
      <c r="S38" s="92">
        <f t="shared" si="9"/>
        <v>22.766916729697517</v>
      </c>
    </row>
    <row r="39" spans="1:19" x14ac:dyDescent="0.3">
      <c r="A39" s="60"/>
      <c r="K39" t="s">
        <v>865</v>
      </c>
      <c r="Q39" s="92">
        <f>(B12)*B38/(B12-B46)</f>
        <v>7.5608096733084178</v>
      </c>
      <c r="R39" s="92">
        <f t="shared" ref="R39:S39" si="12">(C12)*C38/(C12-C46)</f>
        <v>13.942318918928526</v>
      </c>
      <c r="S39" s="92">
        <f t="shared" si="12"/>
        <v>24.781680615217411</v>
      </c>
    </row>
    <row r="40" spans="1:19" x14ac:dyDescent="0.3">
      <c r="A40" s="60" t="s">
        <v>862</v>
      </c>
      <c r="B40" t="s">
        <v>835</v>
      </c>
      <c r="C40" t="s">
        <v>798</v>
      </c>
      <c r="D40" t="s">
        <v>833</v>
      </c>
      <c r="J40" t="s">
        <v>866</v>
      </c>
      <c r="K40" t="s">
        <v>867</v>
      </c>
      <c r="L40" t="s">
        <v>869</v>
      </c>
      <c r="M40" t="s">
        <v>868</v>
      </c>
      <c r="N40" t="s">
        <v>870</v>
      </c>
      <c r="Q40" s="92">
        <f>(B13)*B38/(B13-B47)</f>
        <v>8.7474200060723195</v>
      </c>
      <c r="R40" s="92">
        <f t="shared" ref="R40:S40" si="13">(C13)*C38/(C13-C47)</f>
        <v>18.04648772120126</v>
      </c>
      <c r="S40" s="92">
        <f t="shared" si="13"/>
        <v>28.02554046451019</v>
      </c>
    </row>
    <row r="41" spans="1:19" x14ac:dyDescent="0.3">
      <c r="A41" s="8">
        <v>2020</v>
      </c>
      <c r="B41" s="19">
        <f>N41</f>
        <v>3.7</v>
      </c>
      <c r="C41" s="19">
        <f>G41</f>
        <v>0.24690358367739815</v>
      </c>
      <c r="D41" s="19">
        <f>H41</f>
        <v>0.79973861846350169</v>
      </c>
      <c r="F41" s="19">
        <v>3.7</v>
      </c>
      <c r="G41" s="19">
        <f>预测总结H!D14</f>
        <v>0.24690358367739815</v>
      </c>
      <c r="H41" s="19">
        <f>预测总结H!D18</f>
        <v>0.79973861846350169</v>
      </c>
      <c r="I41" s="20">
        <v>2020</v>
      </c>
      <c r="J41" s="19">
        <v>27.6</v>
      </c>
      <c r="K41" s="61">
        <f>'(弃用)FE+EV(H)'!K41</f>
        <v>7.0000000000000007E-2</v>
      </c>
      <c r="L41" s="54">
        <f>J41*K41</f>
        <v>1.9320000000000004</v>
      </c>
      <c r="M41" s="19">
        <v>3.7</v>
      </c>
      <c r="N41" s="19">
        <f>M41</f>
        <v>3.7</v>
      </c>
    </row>
    <row r="42" spans="1:19" x14ac:dyDescent="0.3">
      <c r="A42" s="8">
        <v>2025</v>
      </c>
      <c r="B42" s="19">
        <f t="shared" ref="B42:B47" si="14">N42</f>
        <v>20.68</v>
      </c>
      <c r="C42" s="19">
        <f t="shared" ref="C42:D47" si="15">G42</f>
        <v>1.1988328656020235</v>
      </c>
      <c r="D42" s="19">
        <f t="shared" si="15"/>
        <v>1.1046061487858301</v>
      </c>
      <c r="F42" s="19"/>
      <c r="G42" s="19">
        <f>预测总结H!E14</f>
        <v>1.1988328656020235</v>
      </c>
      <c r="H42" s="19">
        <f>预测总结H!E18</f>
        <v>1.1046061487858301</v>
      </c>
      <c r="I42">
        <v>2025</v>
      </c>
      <c r="J42" s="19">
        <v>32.4</v>
      </c>
      <c r="K42" s="61">
        <f>'(弃用)FE+EV(H)'!K42</f>
        <v>0.15</v>
      </c>
      <c r="L42" s="54">
        <f t="shared" ref="L42:L47" si="16">J42*K42</f>
        <v>4.8599999999999994</v>
      </c>
      <c r="M42" s="19">
        <f>(L42+L41)/2*5+M41</f>
        <v>20.68</v>
      </c>
      <c r="N42" s="19">
        <f>M42</f>
        <v>20.68</v>
      </c>
    </row>
    <row r="43" spans="1:19" x14ac:dyDescent="0.3">
      <c r="A43" s="8">
        <v>2030</v>
      </c>
      <c r="B43" s="19">
        <f t="shared" si="14"/>
        <v>45.83</v>
      </c>
      <c r="C43" s="19">
        <f t="shared" si="15"/>
        <v>4.1900400238697335</v>
      </c>
      <c r="D43" s="19">
        <f t="shared" si="15"/>
        <v>1.5830734555686865</v>
      </c>
      <c r="F43" s="19"/>
      <c r="G43" s="19">
        <f>预测总结H!F14</f>
        <v>4.1900400238697335</v>
      </c>
      <c r="H43" s="19">
        <f>预测总结H!F18</f>
        <v>1.5830734555686865</v>
      </c>
      <c r="I43" s="20">
        <v>2030</v>
      </c>
      <c r="J43" s="19">
        <v>33.4</v>
      </c>
      <c r="K43" s="61">
        <f>'(弃用)FE+EV(H)'!K43</f>
        <v>0.2</v>
      </c>
      <c r="L43" s="54">
        <f t="shared" si="16"/>
        <v>6.68</v>
      </c>
      <c r="M43" s="19">
        <f t="shared" ref="M43:M47" si="17">(L43+L42)/2*5+M42</f>
        <v>49.53</v>
      </c>
      <c r="N43" s="19">
        <f>M43-N41</f>
        <v>45.83</v>
      </c>
    </row>
    <row r="44" spans="1:19" x14ac:dyDescent="0.3">
      <c r="A44" s="8">
        <v>2035</v>
      </c>
      <c r="B44" s="19">
        <f t="shared" si="14"/>
        <v>78.849999999999994</v>
      </c>
      <c r="C44" s="19">
        <f t="shared" si="15"/>
        <v>8.827589660267785</v>
      </c>
      <c r="D44" s="19">
        <f t="shared" si="15"/>
        <v>2.2062709123499982</v>
      </c>
      <c r="F44" s="19"/>
      <c r="G44" s="19">
        <f>预测总结H!G14</f>
        <v>8.827589660267785</v>
      </c>
      <c r="H44" s="19">
        <f>预测总结H!G18</f>
        <v>2.2062709123499982</v>
      </c>
      <c r="I44">
        <v>2035</v>
      </c>
      <c r="J44" s="19">
        <v>33.299999999999997</v>
      </c>
      <c r="K44" s="61">
        <f>'(弃用)FE+EV(H)'!K44</f>
        <v>0.4</v>
      </c>
      <c r="L44" s="54">
        <f t="shared" si="16"/>
        <v>13.32</v>
      </c>
      <c r="M44" s="19">
        <f t="shared" si="17"/>
        <v>99.53</v>
      </c>
      <c r="N44" s="19">
        <f t="shared" ref="N44:N47" si="18">M44-N42</f>
        <v>78.849999999999994</v>
      </c>
    </row>
    <row r="45" spans="1:19" x14ac:dyDescent="0.3">
      <c r="A45" s="8">
        <v>2040</v>
      </c>
      <c r="B45" s="19">
        <f t="shared" si="14"/>
        <v>128.625</v>
      </c>
      <c r="C45" s="19">
        <f t="shared" si="15"/>
        <v>13.706585000334607</v>
      </c>
      <c r="D45" s="19">
        <f t="shared" si="15"/>
        <v>3.0038065723284451</v>
      </c>
      <c r="F45" s="19"/>
      <c r="G45" s="19">
        <f>预测总结H!H14</f>
        <v>13.706585000334607</v>
      </c>
      <c r="H45" s="19">
        <f>预测总结H!H18</f>
        <v>3.0038065723284451</v>
      </c>
      <c r="I45" s="20">
        <v>2040</v>
      </c>
      <c r="J45" s="19">
        <v>33.299999999999997</v>
      </c>
      <c r="K45" s="61">
        <f>'(弃用)FE+EV(H)'!K45</f>
        <v>0.5</v>
      </c>
      <c r="L45" s="54">
        <f t="shared" si="16"/>
        <v>16.649999999999999</v>
      </c>
      <c r="M45" s="19">
        <f t="shared" si="17"/>
        <v>174.45499999999998</v>
      </c>
      <c r="N45" s="19">
        <f t="shared" si="18"/>
        <v>128.625</v>
      </c>
    </row>
    <row r="46" spans="1:19" x14ac:dyDescent="0.3">
      <c r="A46" s="8">
        <v>2045</v>
      </c>
      <c r="B46" s="19">
        <f t="shared" si="14"/>
        <v>178.85499999999999</v>
      </c>
      <c r="C46" s="19">
        <f t="shared" si="15"/>
        <v>18.424650325737808</v>
      </c>
      <c r="D46" s="19">
        <f t="shared" si="15"/>
        <v>3.9174605120498356</v>
      </c>
      <c r="F46" s="19"/>
      <c r="G46" s="19">
        <f>预测总结H!I14</f>
        <v>18.424650325737808</v>
      </c>
      <c r="H46" s="19">
        <f>预测总结H!I18</f>
        <v>3.9174605120498356</v>
      </c>
      <c r="I46">
        <v>2045</v>
      </c>
      <c r="J46" s="19">
        <v>33.299999999999997</v>
      </c>
      <c r="K46" s="61">
        <f>'(弃用)FE+EV(H)'!K46</f>
        <v>0.5</v>
      </c>
      <c r="L46" s="54">
        <f t="shared" si="16"/>
        <v>16.649999999999999</v>
      </c>
      <c r="M46" s="19">
        <f t="shared" si="17"/>
        <v>257.70499999999998</v>
      </c>
      <c r="N46" s="19">
        <f t="shared" si="18"/>
        <v>178.85499999999999</v>
      </c>
    </row>
    <row r="47" spans="1:19" x14ac:dyDescent="0.3">
      <c r="A47" s="8">
        <v>2050</v>
      </c>
      <c r="B47" s="19">
        <f t="shared" si="14"/>
        <v>212.32999999999998</v>
      </c>
      <c r="C47" s="19">
        <f t="shared" si="15"/>
        <v>24.35963559140778</v>
      </c>
      <c r="D47" s="19">
        <f t="shared" si="15"/>
        <v>5.1469354565690786</v>
      </c>
      <c r="F47" s="19"/>
      <c r="G47" s="19">
        <f>预测总结H!J14</f>
        <v>24.35963559140778</v>
      </c>
      <c r="H47" s="19">
        <f>预测总结H!J18</f>
        <v>5.1469354565690786</v>
      </c>
      <c r="I47" s="20">
        <v>2050</v>
      </c>
      <c r="J47" s="19">
        <v>33.299999999999997</v>
      </c>
      <c r="K47" s="61">
        <f>'(弃用)FE+EV(H)'!K47</f>
        <v>0.5</v>
      </c>
      <c r="L47" s="54">
        <f t="shared" si="16"/>
        <v>16.649999999999999</v>
      </c>
      <c r="M47" s="19">
        <f t="shared" si="17"/>
        <v>340.95499999999998</v>
      </c>
      <c r="N47" s="19">
        <f t="shared" si="18"/>
        <v>212.32999999999998</v>
      </c>
    </row>
    <row r="48" spans="1:19" x14ac:dyDescent="0.3">
      <c r="A48" s="8"/>
      <c r="I48" s="34"/>
    </row>
    <row r="49" spans="1:9" x14ac:dyDescent="0.3">
      <c r="A49" s="8" t="s">
        <v>871</v>
      </c>
      <c r="B49" t="s">
        <v>835</v>
      </c>
      <c r="C49" t="s">
        <v>798</v>
      </c>
      <c r="D49" t="s">
        <v>827</v>
      </c>
      <c r="E49" t="s">
        <v>836</v>
      </c>
      <c r="I49" s="34"/>
    </row>
    <row r="50" spans="1:9" x14ac:dyDescent="0.3">
      <c r="A50" s="8">
        <v>2020</v>
      </c>
      <c r="B50" s="19">
        <f>($B7-$B41)*$B16*(B$34*$B26+B$35*$C26+$D26*B$36+$E26*B$37+$F26*B$38)/100*0.72*0.84*44/12*1000/1000000</f>
        <v>447.87868370138222</v>
      </c>
      <c r="C50" s="19">
        <f>($C7-$C41)*$C16*(C$34*$G26+C$35*$H26+$I26*C$36+$J26*C$37+$K26*C$38)/100*0.72*0.84*44/12*1000/1000000</f>
        <v>172.1810697302657</v>
      </c>
      <c r="D50" s="19">
        <f>($D7-$D41)*$D16*(D$34*$L26+D$35*$M26+$N26*D$36+$O26*D$37+$P26*D$38)/100*0.72*0.84*44/12*1000/1000000</f>
        <v>448.11937343621747</v>
      </c>
      <c r="E50" s="19">
        <f>SUM(B50:D50)</f>
        <v>1068.1791268678653</v>
      </c>
      <c r="I50" s="34"/>
    </row>
    <row r="51" spans="1:9" x14ac:dyDescent="0.3">
      <c r="A51" s="8">
        <v>2025</v>
      </c>
      <c r="B51" s="19">
        <f t="shared" ref="B51:B56" si="19">(B8-B42)*B17*(B$34*$B27+B$35*$C27+$D27*B$36+$E27*B$37+$F27*B$38)/100*0.72*0.84*44/12*1000/1000000</f>
        <v>423.39121217139228</v>
      </c>
      <c r="C51" s="19">
        <f t="shared" ref="C51:C56" si="20">($C8-$C42)*$C17*(C$34*$G27+C$35*$H27+$I27*C$36+$J27*C$37+$K27*C$38)/100*0.72*0.84*44/12*1000/1000000</f>
        <v>196.21000816619676</v>
      </c>
      <c r="D51" s="19">
        <f t="shared" ref="D51:D56" si="21">($D8-$D42)*$D17*(D$34*$L27+D$35*$M27+$N27*D$36+$O27*D$37+$P27*D$38)/100*0.72*0.84*44/12*1000/1000000</f>
        <v>411.5325867873355</v>
      </c>
      <c r="E51" s="19">
        <f t="shared" ref="E51:E56" si="22">SUM(B51:D51)</f>
        <v>1031.1338071249245</v>
      </c>
      <c r="I51" s="34"/>
    </row>
    <row r="52" spans="1:9" x14ac:dyDescent="0.3">
      <c r="A52" s="8">
        <v>2030</v>
      </c>
      <c r="B52" s="19">
        <f t="shared" si="19"/>
        <v>311.07742566955608</v>
      </c>
      <c r="C52" s="19">
        <f t="shared" si="20"/>
        <v>193.93991878729864</v>
      </c>
      <c r="D52" s="19">
        <f t="shared" si="21"/>
        <v>384.31926752896845</v>
      </c>
      <c r="E52" s="19">
        <f t="shared" si="22"/>
        <v>889.3366119858232</v>
      </c>
      <c r="I52" s="34"/>
    </row>
    <row r="53" spans="1:9" x14ac:dyDescent="0.3">
      <c r="A53" s="8">
        <v>2035</v>
      </c>
      <c r="B53" s="19">
        <f t="shared" si="19"/>
        <v>218.41539541118996</v>
      </c>
      <c r="C53" s="19">
        <f t="shared" si="20"/>
        <v>172.87775127209034</v>
      </c>
      <c r="D53" s="19">
        <f t="shared" si="21"/>
        <v>356.57794690280855</v>
      </c>
      <c r="E53" s="19">
        <f t="shared" si="22"/>
        <v>747.87109358608882</v>
      </c>
      <c r="I53" s="34"/>
    </row>
    <row r="54" spans="1:9" x14ac:dyDescent="0.3">
      <c r="A54" s="8">
        <v>2040</v>
      </c>
      <c r="B54" s="19">
        <f t="shared" si="19"/>
        <v>170.26067904142306</v>
      </c>
      <c r="C54" s="19">
        <f t="shared" si="20"/>
        <v>137.86544942343622</v>
      </c>
      <c r="D54" s="19">
        <f t="shared" si="21"/>
        <v>264.35916866920417</v>
      </c>
      <c r="E54" s="19">
        <f t="shared" si="22"/>
        <v>572.48529713406344</v>
      </c>
      <c r="I54" s="34"/>
    </row>
    <row r="55" spans="1:9" x14ac:dyDescent="0.3">
      <c r="A55" s="8">
        <v>2045</v>
      </c>
      <c r="B55" s="19">
        <f t="shared" si="19"/>
        <v>131.9018901618727</v>
      </c>
      <c r="C55" s="19">
        <f t="shared" si="20"/>
        <v>102.87182068999812</v>
      </c>
      <c r="D55" s="19">
        <f t="shared" si="21"/>
        <v>238.68891864751231</v>
      </c>
      <c r="E55" s="19">
        <f t="shared" si="22"/>
        <v>473.46262949938313</v>
      </c>
      <c r="I55" s="34"/>
    </row>
    <row r="56" spans="1:9" x14ac:dyDescent="0.3">
      <c r="A56" s="8">
        <v>2050</v>
      </c>
      <c r="B56" s="19">
        <f t="shared" si="19"/>
        <v>97.540213155419579</v>
      </c>
      <c r="C56" s="19">
        <f t="shared" si="20"/>
        <v>84.545037578200635</v>
      </c>
      <c r="D56" s="19">
        <f t="shared" si="21"/>
        <v>216.76796250768672</v>
      </c>
      <c r="E56" s="19">
        <f t="shared" si="22"/>
        <v>398.85321324130695</v>
      </c>
      <c r="I56" s="34"/>
    </row>
    <row r="57" spans="1:9" x14ac:dyDescent="0.3">
      <c r="A57" s="8"/>
      <c r="I57" s="34"/>
    </row>
    <row r="58" spans="1:9" x14ac:dyDescent="0.3">
      <c r="A58" s="8"/>
      <c r="I58" s="34"/>
    </row>
    <row r="59" spans="1:9" x14ac:dyDescent="0.3">
      <c r="A59" s="8"/>
      <c r="I59" s="34"/>
    </row>
    <row r="60" spans="1:9" x14ac:dyDescent="0.3">
      <c r="A60" s="11"/>
      <c r="I60" s="34"/>
    </row>
    <row r="61" spans="1:9" x14ac:dyDescent="0.3">
      <c r="A61" s="8"/>
      <c r="I61" s="34"/>
    </row>
    <row r="62" spans="1:9" x14ac:dyDescent="0.3">
      <c r="A62" s="8"/>
      <c r="I62" s="34"/>
    </row>
    <row r="63" spans="1:9" x14ac:dyDescent="0.3">
      <c r="A63" s="8"/>
      <c r="I63" s="34"/>
    </row>
    <row r="64" spans="1:9" x14ac:dyDescent="0.3">
      <c r="A64" s="8"/>
      <c r="I64" s="34"/>
    </row>
    <row r="65" spans="1:9" x14ac:dyDescent="0.3">
      <c r="A65" s="8"/>
      <c r="I65" s="34"/>
    </row>
    <row r="66" spans="1:9" x14ac:dyDescent="0.3">
      <c r="A66" s="8"/>
      <c r="I66" s="34"/>
    </row>
    <row r="67" spans="1:9" x14ac:dyDescent="0.3">
      <c r="A67" s="8"/>
      <c r="I67" s="34"/>
    </row>
    <row r="68" spans="1:9" x14ac:dyDescent="0.3">
      <c r="A68" s="8"/>
      <c r="I68" s="34"/>
    </row>
    <row r="69" spans="1:9" x14ac:dyDescent="0.3">
      <c r="A69" s="8"/>
      <c r="I69" s="34"/>
    </row>
    <row r="70" spans="1:9" x14ac:dyDescent="0.3">
      <c r="A70" s="11"/>
      <c r="I70" s="34"/>
    </row>
    <row r="71" spans="1:9" x14ac:dyDescent="0.3">
      <c r="A71" s="8"/>
      <c r="I71" s="34"/>
    </row>
    <row r="72" spans="1:9" x14ac:dyDescent="0.3">
      <c r="A72" s="8"/>
      <c r="I72" s="34"/>
    </row>
    <row r="73" spans="1:9" x14ac:dyDescent="0.3">
      <c r="A73" s="8"/>
      <c r="I73" s="34"/>
    </row>
    <row r="74" spans="1:9" x14ac:dyDescent="0.3">
      <c r="A74" s="8"/>
      <c r="I74" s="34"/>
    </row>
    <row r="75" spans="1:9" x14ac:dyDescent="0.3">
      <c r="A75" s="8"/>
      <c r="I75" s="34"/>
    </row>
    <row r="76" spans="1:9" x14ac:dyDescent="0.3">
      <c r="A76" s="8"/>
      <c r="I76" s="34"/>
    </row>
    <row r="77" spans="1:9" x14ac:dyDescent="0.3">
      <c r="A77" s="8"/>
      <c r="I77" s="34"/>
    </row>
    <row r="78" spans="1:9" x14ac:dyDescent="0.3">
      <c r="A78" s="8"/>
      <c r="I78" s="34"/>
    </row>
    <row r="79" spans="1:9" x14ac:dyDescent="0.3">
      <c r="A79" s="8"/>
      <c r="I79" s="34"/>
    </row>
    <row r="80" spans="1:9" x14ac:dyDescent="0.3">
      <c r="A80" s="8"/>
      <c r="I80" s="34"/>
    </row>
    <row r="81" spans="1:9" x14ac:dyDescent="0.3">
      <c r="A81" s="8"/>
      <c r="I81" s="34"/>
    </row>
    <row r="82" spans="1:9" x14ac:dyDescent="0.3">
      <c r="A82" s="8"/>
      <c r="I82" s="34"/>
    </row>
    <row r="83" spans="1:9" x14ac:dyDescent="0.3">
      <c r="A83" s="8"/>
      <c r="I83" s="34"/>
    </row>
    <row r="84" spans="1:9" x14ac:dyDescent="0.3">
      <c r="A84" s="8"/>
      <c r="I84" s="34"/>
    </row>
    <row r="85" spans="1:9" x14ac:dyDescent="0.3">
      <c r="A85" s="8"/>
      <c r="I85" s="34"/>
    </row>
    <row r="86" spans="1:9" x14ac:dyDescent="0.3">
      <c r="A86" s="8"/>
      <c r="I86" s="34"/>
    </row>
    <row r="87" spans="1:9" x14ac:dyDescent="0.3">
      <c r="A87" s="8"/>
      <c r="I87" s="34"/>
    </row>
    <row r="88" spans="1:9" x14ac:dyDescent="0.3">
      <c r="A88" s="8"/>
      <c r="I88" s="34"/>
    </row>
    <row r="89" spans="1:9" x14ac:dyDescent="0.3">
      <c r="A89" s="8"/>
      <c r="I89" s="34"/>
    </row>
    <row r="90" spans="1:9" x14ac:dyDescent="0.3">
      <c r="A90" s="8"/>
      <c r="I90" s="34"/>
    </row>
    <row r="91" spans="1:9" x14ac:dyDescent="0.3">
      <c r="A91" s="8"/>
      <c r="I91" s="34"/>
    </row>
    <row r="92" spans="1:9" x14ac:dyDescent="0.3">
      <c r="A92" s="8"/>
      <c r="I92" s="34"/>
    </row>
    <row r="93" spans="1:9" x14ac:dyDescent="0.3">
      <c r="A93" s="8"/>
      <c r="I93" s="34"/>
    </row>
    <row r="94" spans="1:9" x14ac:dyDescent="0.3">
      <c r="A94" s="8"/>
      <c r="I94" s="34"/>
    </row>
    <row r="95" spans="1:9" x14ac:dyDescent="0.3">
      <c r="A95" s="11"/>
      <c r="I95" s="34"/>
    </row>
    <row r="96" spans="1:9" x14ac:dyDescent="0.3">
      <c r="A96" s="8"/>
      <c r="I96" s="34"/>
    </row>
    <row r="97" spans="1:9" x14ac:dyDescent="0.3">
      <c r="A97" s="8"/>
      <c r="I97" s="34"/>
    </row>
    <row r="98" spans="1:9" x14ac:dyDescent="0.3">
      <c r="A98" s="8"/>
      <c r="I98" s="34"/>
    </row>
    <row r="99" spans="1:9" x14ac:dyDescent="0.3">
      <c r="A99" s="8"/>
      <c r="I99" s="34"/>
    </row>
    <row r="100" spans="1:9" x14ac:dyDescent="0.3">
      <c r="A100" s="8"/>
      <c r="I100" s="34"/>
    </row>
    <row r="101" spans="1:9" x14ac:dyDescent="0.3">
      <c r="A101" s="8"/>
      <c r="I101" s="34"/>
    </row>
    <row r="102" spans="1:9" x14ac:dyDescent="0.3">
      <c r="A102" s="8"/>
      <c r="I102" s="34"/>
    </row>
    <row r="103" spans="1:9" x14ac:dyDescent="0.3">
      <c r="A103" s="8"/>
      <c r="I103" s="34"/>
    </row>
    <row r="104" spans="1:9" x14ac:dyDescent="0.3">
      <c r="A104" s="8"/>
      <c r="I104" s="34"/>
    </row>
    <row r="105" spans="1:9" x14ac:dyDescent="0.3">
      <c r="A105" s="8"/>
      <c r="I105" s="34"/>
    </row>
    <row r="106" spans="1:9" x14ac:dyDescent="0.3">
      <c r="A106" s="11"/>
      <c r="I106" s="34"/>
    </row>
    <row r="107" spans="1:9" x14ac:dyDescent="0.3">
      <c r="A107" s="8"/>
      <c r="I107" s="34"/>
    </row>
    <row r="108" spans="1:9" x14ac:dyDescent="0.3">
      <c r="A108" s="8"/>
      <c r="I108" s="34"/>
    </row>
    <row r="109" spans="1:9" x14ac:dyDescent="0.3">
      <c r="A109" s="8"/>
      <c r="I109" s="34"/>
    </row>
    <row r="110" spans="1:9" x14ac:dyDescent="0.3">
      <c r="A110" s="8"/>
      <c r="I110" s="34"/>
    </row>
    <row r="111" spans="1:9" x14ac:dyDescent="0.3">
      <c r="A111" s="8"/>
      <c r="I111" s="34"/>
    </row>
    <row r="112" spans="1:9" x14ac:dyDescent="0.3">
      <c r="A112" s="8"/>
      <c r="I112" s="34"/>
    </row>
    <row r="113" spans="1:9" x14ac:dyDescent="0.3">
      <c r="A113" s="8"/>
      <c r="I113" s="34"/>
    </row>
    <row r="114" spans="1:9" x14ac:dyDescent="0.3">
      <c r="A114" s="8"/>
      <c r="I114" s="34"/>
    </row>
    <row r="115" spans="1:9" x14ac:dyDescent="0.3">
      <c r="A115" s="8"/>
      <c r="I115" s="34"/>
    </row>
    <row r="116" spans="1:9" x14ac:dyDescent="0.3">
      <c r="A116" s="8"/>
      <c r="I116" s="34"/>
    </row>
    <row r="117" spans="1:9" x14ac:dyDescent="0.3">
      <c r="A117" s="8"/>
      <c r="I117" s="34"/>
    </row>
    <row r="118" spans="1:9" x14ac:dyDescent="0.3">
      <c r="A118" s="8"/>
      <c r="I118" s="34"/>
    </row>
    <row r="119" spans="1:9" x14ac:dyDescent="0.3">
      <c r="A119" s="8"/>
      <c r="I119" s="34"/>
    </row>
    <row r="120" spans="1:9" x14ac:dyDescent="0.3">
      <c r="A120" s="8"/>
      <c r="I120" s="34"/>
    </row>
    <row r="121" spans="1:9" x14ac:dyDescent="0.3">
      <c r="A121" s="8"/>
      <c r="I121" s="34"/>
    </row>
    <row r="122" spans="1:9" x14ac:dyDescent="0.3">
      <c r="A122" s="8"/>
      <c r="I122" s="34"/>
    </row>
    <row r="123" spans="1:9" x14ac:dyDescent="0.3">
      <c r="A123" s="8"/>
      <c r="I123" s="34"/>
    </row>
    <row r="124" spans="1:9" x14ac:dyDescent="0.3">
      <c r="A124" s="8"/>
      <c r="I124" s="34"/>
    </row>
    <row r="125" spans="1:9" x14ac:dyDescent="0.3">
      <c r="A125" s="8"/>
      <c r="I125" s="34"/>
    </row>
    <row r="126" spans="1:9" x14ac:dyDescent="0.3">
      <c r="A126" s="8"/>
      <c r="I126" s="34"/>
    </row>
    <row r="127" spans="1:9" x14ac:dyDescent="0.3">
      <c r="A127" s="8"/>
      <c r="I127" s="34"/>
    </row>
    <row r="128" spans="1:9" x14ac:dyDescent="0.3">
      <c r="A128" s="8"/>
      <c r="I128" s="34"/>
    </row>
    <row r="129" spans="1:9" x14ac:dyDescent="0.3">
      <c r="A129" s="8"/>
      <c r="I129" s="34"/>
    </row>
    <row r="130" spans="1:9" x14ac:dyDescent="0.3">
      <c r="A130" s="8"/>
      <c r="I130" s="34"/>
    </row>
    <row r="131" spans="1:9" x14ac:dyDescent="0.3">
      <c r="A131" s="8"/>
      <c r="I131" s="34"/>
    </row>
    <row r="132" spans="1:9" x14ac:dyDescent="0.3">
      <c r="A132" s="8"/>
      <c r="I132" s="34"/>
    </row>
    <row r="133" spans="1:9" x14ac:dyDescent="0.3">
      <c r="A133" s="8"/>
      <c r="I133" s="34"/>
    </row>
    <row r="134" spans="1:9" x14ac:dyDescent="0.3">
      <c r="A134" s="8"/>
      <c r="I134" s="34"/>
    </row>
    <row r="135" spans="1:9" x14ac:dyDescent="0.3">
      <c r="A135" s="8"/>
      <c r="I135" s="34"/>
    </row>
    <row r="136" spans="1:9" x14ac:dyDescent="0.3">
      <c r="A136" s="8"/>
      <c r="I136" s="34"/>
    </row>
    <row r="137" spans="1:9" x14ac:dyDescent="0.3">
      <c r="A137" s="8"/>
      <c r="I137" s="34"/>
    </row>
    <row r="138" spans="1:9" x14ac:dyDescent="0.3">
      <c r="A138" s="8"/>
      <c r="I138" s="34"/>
    </row>
    <row r="139" spans="1:9" x14ac:dyDescent="0.3">
      <c r="A139" s="8"/>
      <c r="I139" s="34"/>
    </row>
    <row r="140" spans="1:9" x14ac:dyDescent="0.3">
      <c r="A140" s="8"/>
      <c r="I140" s="34"/>
    </row>
    <row r="141" spans="1:9" x14ac:dyDescent="0.3">
      <c r="A141" s="8"/>
      <c r="I141" s="34"/>
    </row>
    <row r="142" spans="1:9" x14ac:dyDescent="0.3">
      <c r="A142" s="8"/>
      <c r="I142" s="34"/>
    </row>
    <row r="143" spans="1:9" x14ac:dyDescent="0.3">
      <c r="A143" s="8"/>
      <c r="I143" s="34"/>
    </row>
    <row r="144" spans="1:9" x14ac:dyDescent="0.3">
      <c r="A144" s="8"/>
      <c r="I144" s="34"/>
    </row>
    <row r="145" spans="1:9" x14ac:dyDescent="0.3">
      <c r="A145" s="8"/>
      <c r="I145" s="34"/>
    </row>
    <row r="146" spans="1:9" x14ac:dyDescent="0.3">
      <c r="A146" s="8"/>
      <c r="I146" s="34"/>
    </row>
    <row r="147" spans="1:9" x14ac:dyDescent="0.3">
      <c r="A147" s="8"/>
      <c r="I147" s="34"/>
    </row>
    <row r="148" spans="1:9" x14ac:dyDescent="0.3">
      <c r="A148" s="8"/>
      <c r="I148" s="34"/>
    </row>
    <row r="149" spans="1:9" x14ac:dyDescent="0.3">
      <c r="A149" s="8"/>
      <c r="I149" s="34"/>
    </row>
    <row r="150" spans="1:9" x14ac:dyDescent="0.3">
      <c r="A150" s="8"/>
      <c r="I150" s="34"/>
    </row>
    <row r="151" spans="1:9" x14ac:dyDescent="0.3">
      <c r="A151" s="8"/>
      <c r="I151" s="34"/>
    </row>
    <row r="152" spans="1:9" x14ac:dyDescent="0.3">
      <c r="A152" s="8"/>
      <c r="I152" s="34"/>
    </row>
    <row r="153" spans="1:9" x14ac:dyDescent="0.3">
      <c r="A153" s="8"/>
      <c r="I153" s="34"/>
    </row>
    <row r="154" spans="1:9" x14ac:dyDescent="0.3">
      <c r="A154" s="8"/>
      <c r="I154" s="34"/>
    </row>
    <row r="155" spans="1:9" x14ac:dyDescent="0.3">
      <c r="A155" s="8"/>
      <c r="I155" s="34"/>
    </row>
    <row r="156" spans="1:9" x14ac:dyDescent="0.3">
      <c r="A156" s="8"/>
      <c r="I156" s="34"/>
    </row>
    <row r="157" spans="1:9" x14ac:dyDescent="0.3">
      <c r="A157" s="8"/>
      <c r="I157" s="34"/>
    </row>
    <row r="158" spans="1:9" x14ac:dyDescent="0.3">
      <c r="A158" s="8"/>
      <c r="I158" s="34"/>
    </row>
    <row r="159" spans="1:9" x14ac:dyDescent="0.3">
      <c r="A159" s="8"/>
      <c r="I159" s="34"/>
    </row>
    <row r="160" spans="1:9" x14ac:dyDescent="0.3">
      <c r="A160" s="8"/>
      <c r="I160" s="34"/>
    </row>
    <row r="161" spans="1:9" x14ac:dyDescent="0.3">
      <c r="A161" s="8"/>
      <c r="I161" s="34"/>
    </row>
    <row r="162" spans="1:9" x14ac:dyDescent="0.3">
      <c r="A162" s="8"/>
      <c r="I162" s="34"/>
    </row>
    <row r="163" spans="1:9" x14ac:dyDescent="0.3">
      <c r="A163" s="8"/>
      <c r="I163" s="34"/>
    </row>
    <row r="164" spans="1:9" x14ac:dyDescent="0.3">
      <c r="A164" s="8"/>
      <c r="I164" s="34"/>
    </row>
    <row r="165" spans="1:9" x14ac:dyDescent="0.3">
      <c r="A165" s="8"/>
      <c r="I165" s="34"/>
    </row>
    <row r="166" spans="1:9" x14ac:dyDescent="0.3">
      <c r="A166" s="8"/>
      <c r="I166" s="34"/>
    </row>
    <row r="167" spans="1:9" x14ac:dyDescent="0.3">
      <c r="A167" s="8"/>
      <c r="I167" s="34"/>
    </row>
    <row r="168" spans="1:9" x14ac:dyDescent="0.3">
      <c r="A168" s="8"/>
      <c r="I168" s="34"/>
    </row>
    <row r="169" spans="1:9" x14ac:dyDescent="0.3">
      <c r="A169" s="8"/>
      <c r="I169" s="34"/>
    </row>
    <row r="170" spans="1:9" x14ac:dyDescent="0.3">
      <c r="A170" s="8"/>
      <c r="I170" s="34"/>
    </row>
    <row r="171" spans="1:9" x14ac:dyDescent="0.3">
      <c r="A171" s="8"/>
      <c r="I171" s="34"/>
    </row>
    <row r="172" spans="1:9" x14ac:dyDescent="0.3">
      <c r="A172" s="8"/>
      <c r="I172" s="34"/>
    </row>
    <row r="173" spans="1:9" x14ac:dyDescent="0.3">
      <c r="A173" s="8"/>
      <c r="I173" s="34"/>
    </row>
    <row r="174" spans="1:9" x14ac:dyDescent="0.3">
      <c r="A174" s="8"/>
      <c r="I174" s="34"/>
    </row>
    <row r="175" spans="1:9" x14ac:dyDescent="0.3">
      <c r="A175" s="8"/>
      <c r="I175" s="34"/>
    </row>
    <row r="176" spans="1:9" x14ac:dyDescent="0.3">
      <c r="A176" s="8"/>
      <c r="I176" s="34"/>
    </row>
    <row r="177" spans="1:9" x14ac:dyDescent="0.3">
      <c r="A177" s="8"/>
      <c r="I177" s="34"/>
    </row>
    <row r="178" spans="1:9" x14ac:dyDescent="0.3">
      <c r="A178" s="8"/>
      <c r="I178" s="34"/>
    </row>
    <row r="179" spans="1:9" x14ac:dyDescent="0.3">
      <c r="A179" s="8"/>
      <c r="I179" s="34"/>
    </row>
    <row r="180" spans="1:9" x14ac:dyDescent="0.3">
      <c r="A180" s="8"/>
      <c r="I180" s="34"/>
    </row>
    <row r="181" spans="1:9" x14ac:dyDescent="0.3">
      <c r="A181" s="8"/>
      <c r="I181" s="34"/>
    </row>
    <row r="182" spans="1:9" x14ac:dyDescent="0.3">
      <c r="A182" s="8"/>
      <c r="I182" s="34"/>
    </row>
    <row r="183" spans="1:9" x14ac:dyDescent="0.3">
      <c r="A183" s="8"/>
      <c r="I183" s="34"/>
    </row>
    <row r="184" spans="1:9" x14ac:dyDescent="0.3">
      <c r="A184" s="8"/>
      <c r="I184" s="34"/>
    </row>
    <row r="185" spans="1:9" x14ac:dyDescent="0.3">
      <c r="A185" s="8"/>
      <c r="I185" s="34"/>
    </row>
    <row r="186" spans="1:9" x14ac:dyDescent="0.3">
      <c r="A186" s="8"/>
      <c r="I186" s="34"/>
    </row>
    <row r="187" spans="1:9" x14ac:dyDescent="0.3">
      <c r="A187" s="8"/>
      <c r="I187" s="34"/>
    </row>
    <row r="188" spans="1:9" x14ac:dyDescent="0.3">
      <c r="A188" s="8"/>
      <c r="I188" s="34"/>
    </row>
    <row r="189" spans="1:9" x14ac:dyDescent="0.3">
      <c r="A189" s="8"/>
      <c r="I189" s="34"/>
    </row>
    <row r="190" spans="1:9" x14ac:dyDescent="0.3">
      <c r="A190" s="8"/>
      <c r="I190" s="34"/>
    </row>
    <row r="191" spans="1:9" x14ac:dyDescent="0.3">
      <c r="A191" s="8"/>
      <c r="I191" s="34"/>
    </row>
    <row r="192" spans="1:9" x14ac:dyDescent="0.3">
      <c r="A192" s="8"/>
      <c r="I192" s="34"/>
    </row>
    <row r="193" spans="1:9" x14ac:dyDescent="0.3">
      <c r="A193" s="8"/>
      <c r="I193" s="34"/>
    </row>
    <row r="194" spans="1:9" x14ac:dyDescent="0.3">
      <c r="A194" s="8"/>
      <c r="I194" s="34"/>
    </row>
    <row r="195" spans="1:9" x14ac:dyDescent="0.3">
      <c r="A195" s="8"/>
      <c r="I195" s="34"/>
    </row>
    <row r="196" spans="1:9" x14ac:dyDescent="0.3">
      <c r="A196" s="8"/>
      <c r="I196" s="34"/>
    </row>
    <row r="197" spans="1:9" x14ac:dyDescent="0.3">
      <c r="A197" s="8"/>
      <c r="I197" s="34"/>
    </row>
    <row r="198" spans="1:9" x14ac:dyDescent="0.3">
      <c r="A198" s="8"/>
      <c r="I198" s="34"/>
    </row>
    <row r="199" spans="1:9" x14ac:dyDescent="0.3">
      <c r="A199" s="8"/>
      <c r="I199" s="34"/>
    </row>
    <row r="200" spans="1:9" x14ac:dyDescent="0.3">
      <c r="A200" s="8"/>
      <c r="I200" s="34"/>
    </row>
    <row r="201" spans="1:9" x14ac:dyDescent="0.3">
      <c r="A201" s="8"/>
      <c r="I201" s="34"/>
    </row>
    <row r="202" spans="1:9" x14ac:dyDescent="0.3">
      <c r="A202" s="8"/>
      <c r="I202" s="34"/>
    </row>
    <row r="203" spans="1:9" x14ac:dyDescent="0.3">
      <c r="A203" s="8"/>
      <c r="I203" s="34"/>
    </row>
    <row r="204" spans="1:9" x14ac:dyDescent="0.3">
      <c r="A204" s="8"/>
      <c r="I204" s="34"/>
    </row>
    <row r="205" spans="1:9" x14ac:dyDescent="0.3">
      <c r="A205" s="8"/>
      <c r="I205" s="34"/>
    </row>
    <row r="206" spans="1:9" x14ac:dyDescent="0.3">
      <c r="A206" s="8"/>
      <c r="I206" s="34"/>
    </row>
    <row r="207" spans="1:9" x14ac:dyDescent="0.3">
      <c r="A207" s="8"/>
      <c r="I207" s="34"/>
    </row>
    <row r="208" spans="1:9" x14ac:dyDescent="0.3">
      <c r="A208" s="8"/>
      <c r="I208" s="34"/>
    </row>
    <row r="209" spans="1:9" x14ac:dyDescent="0.3">
      <c r="A209" s="8"/>
      <c r="I209" s="34"/>
    </row>
    <row r="210" spans="1:9" x14ac:dyDescent="0.3">
      <c r="A210" s="8"/>
      <c r="I210" s="34"/>
    </row>
    <row r="211" spans="1:9" x14ac:dyDescent="0.3">
      <c r="A211" s="8"/>
      <c r="I211" s="34"/>
    </row>
    <row r="212" spans="1:9" x14ac:dyDescent="0.3">
      <c r="A212" s="8"/>
      <c r="I212" s="34"/>
    </row>
    <row r="213" spans="1:9" x14ac:dyDescent="0.3">
      <c r="A213" s="8"/>
      <c r="I213" s="34"/>
    </row>
    <row r="214" spans="1:9" x14ac:dyDescent="0.3">
      <c r="A214" s="8"/>
      <c r="I214" s="34"/>
    </row>
    <row r="215" spans="1:9" x14ac:dyDescent="0.3">
      <c r="A215" s="8"/>
      <c r="I215" s="34"/>
    </row>
    <row r="216" spans="1:9" x14ac:dyDescent="0.3">
      <c r="A216" s="8"/>
      <c r="I216" s="34"/>
    </row>
    <row r="217" spans="1:9" x14ac:dyDescent="0.3">
      <c r="A217" s="8"/>
      <c r="I217" s="34"/>
    </row>
    <row r="218" spans="1:9" x14ac:dyDescent="0.3">
      <c r="A218" s="8"/>
      <c r="I218" s="34"/>
    </row>
    <row r="219" spans="1:9" x14ac:dyDescent="0.3">
      <c r="A219" s="8"/>
      <c r="I219" s="34"/>
    </row>
    <row r="220" spans="1:9" x14ac:dyDescent="0.3">
      <c r="A220" s="8"/>
      <c r="I220" s="34"/>
    </row>
    <row r="221" spans="1:9" x14ac:dyDescent="0.3">
      <c r="A221" s="8"/>
      <c r="I221" s="34"/>
    </row>
    <row r="222" spans="1:9" x14ac:dyDescent="0.3">
      <c r="A222" s="8"/>
      <c r="I222" s="34"/>
    </row>
    <row r="223" spans="1:9" x14ac:dyDescent="0.3">
      <c r="A223" s="8"/>
      <c r="I223" s="34"/>
    </row>
    <row r="224" spans="1:9" x14ac:dyDescent="0.3">
      <c r="A224" s="8"/>
      <c r="I224" s="34"/>
    </row>
    <row r="225" spans="1:9" x14ac:dyDescent="0.3">
      <c r="A225" s="8"/>
      <c r="I225" s="34"/>
    </row>
    <row r="226" spans="1:9" x14ac:dyDescent="0.3">
      <c r="A226" s="8"/>
      <c r="I226" s="34"/>
    </row>
    <row r="227" spans="1:9" x14ac:dyDescent="0.3">
      <c r="A227" s="8"/>
      <c r="I227" s="34"/>
    </row>
    <row r="228" spans="1:9" x14ac:dyDescent="0.3">
      <c r="A228" s="8"/>
      <c r="I228" s="34"/>
    </row>
    <row r="229" spans="1:9" x14ac:dyDescent="0.3">
      <c r="A229" s="8"/>
      <c r="I229" s="34"/>
    </row>
    <row r="230" spans="1:9" x14ac:dyDescent="0.3">
      <c r="A230" s="8"/>
      <c r="I230" s="34"/>
    </row>
    <row r="231" spans="1:9" x14ac:dyDescent="0.3">
      <c r="A231" s="8"/>
      <c r="I231" s="34"/>
    </row>
    <row r="232" spans="1:9" x14ac:dyDescent="0.3">
      <c r="A232" s="8"/>
      <c r="I232" s="34"/>
    </row>
    <row r="233" spans="1:9" x14ac:dyDescent="0.3">
      <c r="A233" s="8"/>
      <c r="I233" s="34"/>
    </row>
    <row r="234" spans="1:9" x14ac:dyDescent="0.3">
      <c r="A234" s="8"/>
      <c r="I234" s="34"/>
    </row>
    <row r="235" spans="1:9" x14ac:dyDescent="0.3">
      <c r="A235" s="8"/>
      <c r="I235" s="34"/>
    </row>
    <row r="236" spans="1:9" x14ac:dyDescent="0.3">
      <c r="A236" s="8"/>
      <c r="I236" s="34"/>
    </row>
    <row r="237" spans="1:9" x14ac:dyDescent="0.3">
      <c r="A237" s="8"/>
      <c r="I237" s="34"/>
    </row>
    <row r="238" spans="1:9" x14ac:dyDescent="0.3">
      <c r="A238" s="8"/>
      <c r="I238" s="34"/>
    </row>
    <row r="239" spans="1:9" x14ac:dyDescent="0.3">
      <c r="A239" s="8"/>
      <c r="I239" s="34"/>
    </row>
    <row r="240" spans="1:9" x14ac:dyDescent="0.3">
      <c r="A240" s="8"/>
      <c r="I240" s="34"/>
    </row>
    <row r="241" spans="1:9" x14ac:dyDescent="0.3">
      <c r="A241" s="8"/>
      <c r="I241" s="34"/>
    </row>
    <row r="242" spans="1:9" x14ac:dyDescent="0.3">
      <c r="A242" s="8"/>
      <c r="I242" s="34"/>
    </row>
    <row r="243" spans="1:9" x14ac:dyDescent="0.3">
      <c r="A243" s="8"/>
      <c r="I243" s="34"/>
    </row>
    <row r="244" spans="1:9" x14ac:dyDescent="0.3">
      <c r="A244" s="8"/>
      <c r="I244" s="34"/>
    </row>
    <row r="245" spans="1:9" x14ac:dyDescent="0.3">
      <c r="A245" s="8"/>
      <c r="I245" s="34"/>
    </row>
    <row r="246" spans="1:9" x14ac:dyDescent="0.3">
      <c r="A246" s="8"/>
      <c r="I246" s="34"/>
    </row>
    <row r="247" spans="1:9" x14ac:dyDescent="0.3">
      <c r="A247" s="8"/>
      <c r="I247" s="34"/>
    </row>
    <row r="248" spans="1:9" x14ac:dyDescent="0.3">
      <c r="A248" s="8"/>
      <c r="I248" s="34"/>
    </row>
    <row r="249" spans="1:9" x14ac:dyDescent="0.3">
      <c r="A249" s="8"/>
      <c r="I249" s="34"/>
    </row>
    <row r="250" spans="1:9" x14ac:dyDescent="0.3">
      <c r="A250" s="8"/>
      <c r="I250" s="34"/>
    </row>
    <row r="251" spans="1:9" x14ac:dyDescent="0.3">
      <c r="A251" s="8"/>
      <c r="I251" s="34"/>
    </row>
    <row r="252" spans="1:9" x14ac:dyDescent="0.3">
      <c r="A252" s="8"/>
      <c r="I252" s="34"/>
    </row>
    <row r="253" spans="1:9" x14ac:dyDescent="0.3">
      <c r="A253" s="8"/>
      <c r="I253" s="34"/>
    </row>
    <row r="254" spans="1:9" x14ac:dyDescent="0.3">
      <c r="A254" s="8"/>
      <c r="I254" s="34"/>
    </row>
    <row r="255" spans="1:9" x14ac:dyDescent="0.3">
      <c r="A255" s="8"/>
      <c r="I255" s="34"/>
    </row>
    <row r="256" spans="1:9" x14ac:dyDescent="0.3">
      <c r="A256" s="8"/>
      <c r="I256" s="34"/>
    </row>
    <row r="257" spans="1:9" x14ac:dyDescent="0.3">
      <c r="A257" s="8"/>
      <c r="I257" s="34"/>
    </row>
    <row r="258" spans="1:9" x14ac:dyDescent="0.3">
      <c r="A258" s="8"/>
      <c r="I258" s="34"/>
    </row>
    <row r="259" spans="1:9" x14ac:dyDescent="0.3">
      <c r="A259" s="8"/>
      <c r="I259" s="34"/>
    </row>
    <row r="260" spans="1:9" x14ac:dyDescent="0.3">
      <c r="A260" s="8"/>
      <c r="I260" s="34"/>
    </row>
    <row r="261" spans="1:9" x14ac:dyDescent="0.3">
      <c r="A261" s="8"/>
      <c r="I261" s="34"/>
    </row>
    <row r="262" spans="1:9" x14ac:dyDescent="0.3">
      <c r="A262" s="8"/>
      <c r="I262" s="34"/>
    </row>
    <row r="263" spans="1:9" x14ac:dyDescent="0.3">
      <c r="A263" s="8"/>
      <c r="I263" s="34"/>
    </row>
    <row r="264" spans="1:9" x14ac:dyDescent="0.3">
      <c r="A264" s="8"/>
      <c r="I264" s="34"/>
    </row>
    <row r="265" spans="1:9" x14ac:dyDescent="0.3">
      <c r="A265" s="8"/>
      <c r="I265" s="34"/>
    </row>
    <row r="266" spans="1:9" x14ac:dyDescent="0.3">
      <c r="A266" s="8"/>
      <c r="I266" s="34"/>
    </row>
    <row r="267" spans="1:9" x14ac:dyDescent="0.3">
      <c r="A267" s="8"/>
      <c r="I267" s="34"/>
    </row>
    <row r="268" spans="1:9" x14ac:dyDescent="0.3">
      <c r="A268" s="8"/>
      <c r="I268" s="34"/>
    </row>
    <row r="269" spans="1:9" x14ac:dyDescent="0.3">
      <c r="A269" s="8"/>
      <c r="I269" s="34"/>
    </row>
    <row r="270" spans="1:9" x14ac:dyDescent="0.3">
      <c r="A270" s="8"/>
      <c r="I270" s="34"/>
    </row>
    <row r="271" spans="1:9" x14ac:dyDescent="0.3">
      <c r="A271" s="8"/>
      <c r="I271" s="34"/>
    </row>
    <row r="272" spans="1:9" x14ac:dyDescent="0.3">
      <c r="A272" s="8"/>
      <c r="I272" s="34"/>
    </row>
    <row r="273" spans="1:9" x14ac:dyDescent="0.3">
      <c r="A273" s="8"/>
      <c r="I273" s="34"/>
    </row>
    <row r="274" spans="1:9" x14ac:dyDescent="0.3">
      <c r="A274" s="8"/>
      <c r="I274" s="34"/>
    </row>
    <row r="275" spans="1:9" x14ac:dyDescent="0.3">
      <c r="A275" s="8"/>
      <c r="I275" s="34"/>
    </row>
    <row r="276" spans="1:9" x14ac:dyDescent="0.3">
      <c r="A276" s="8"/>
      <c r="I276" s="34"/>
    </row>
    <row r="277" spans="1:9" x14ac:dyDescent="0.3">
      <c r="A277" s="8"/>
      <c r="I277" s="34"/>
    </row>
    <row r="278" spans="1:9" x14ac:dyDescent="0.3">
      <c r="A278" s="8"/>
      <c r="I278" s="34"/>
    </row>
    <row r="279" spans="1:9" x14ac:dyDescent="0.3">
      <c r="A279" s="8"/>
      <c r="I279" s="34"/>
    </row>
    <row r="280" spans="1:9" x14ac:dyDescent="0.3">
      <c r="A280" s="8"/>
      <c r="I280" s="34"/>
    </row>
    <row r="281" spans="1:9" x14ac:dyDescent="0.3">
      <c r="A281" s="8"/>
      <c r="I281" s="34"/>
    </row>
    <row r="282" spans="1:9" x14ac:dyDescent="0.3">
      <c r="A282" s="8"/>
      <c r="I282" s="34"/>
    </row>
    <row r="283" spans="1:9" x14ac:dyDescent="0.3">
      <c r="A283" s="8"/>
      <c r="I283" s="34"/>
    </row>
    <row r="284" spans="1:9" x14ac:dyDescent="0.3">
      <c r="A284" s="8"/>
      <c r="I284" s="34"/>
    </row>
    <row r="285" spans="1:9" x14ac:dyDescent="0.3">
      <c r="A285" s="8"/>
      <c r="I285" s="34"/>
    </row>
    <row r="286" spans="1:9" x14ac:dyDescent="0.3">
      <c r="A286" s="8"/>
      <c r="I286" s="34"/>
    </row>
    <row r="287" spans="1:9" x14ac:dyDescent="0.3">
      <c r="A287" s="8"/>
      <c r="I287" s="34"/>
    </row>
    <row r="288" spans="1:9" x14ac:dyDescent="0.3">
      <c r="A288" s="8"/>
      <c r="I288" s="34"/>
    </row>
    <row r="289" spans="1:9" x14ac:dyDescent="0.3">
      <c r="A289" s="8"/>
      <c r="I289" s="34"/>
    </row>
    <row r="290" spans="1:9" x14ac:dyDescent="0.3">
      <c r="A290" s="8"/>
      <c r="I290" s="34"/>
    </row>
    <row r="291" spans="1:9" x14ac:dyDescent="0.3">
      <c r="A291" s="8"/>
      <c r="I291" s="34"/>
    </row>
    <row r="292" spans="1:9" x14ac:dyDescent="0.3">
      <c r="A292" s="8"/>
      <c r="I292" s="34"/>
    </row>
    <row r="293" spans="1:9" x14ac:dyDescent="0.3">
      <c r="A293" s="8"/>
      <c r="I293" s="34"/>
    </row>
    <row r="294" spans="1:9" x14ac:dyDescent="0.3">
      <c r="A294" s="8"/>
      <c r="I294" s="34"/>
    </row>
    <row r="295" spans="1:9" x14ac:dyDescent="0.3">
      <c r="A295" s="8"/>
      <c r="I295" s="34"/>
    </row>
    <row r="296" spans="1:9" x14ac:dyDescent="0.3">
      <c r="A296" s="8"/>
      <c r="I296" s="34"/>
    </row>
    <row r="297" spans="1:9" x14ac:dyDescent="0.3">
      <c r="A297" s="8"/>
      <c r="I297" s="34"/>
    </row>
    <row r="298" spans="1:9" x14ac:dyDescent="0.3">
      <c r="A298" s="8"/>
      <c r="I298" s="34"/>
    </row>
    <row r="299" spans="1:9" x14ac:dyDescent="0.3">
      <c r="A299" s="8"/>
      <c r="I299" s="34"/>
    </row>
    <row r="300" spans="1:9" x14ac:dyDescent="0.3">
      <c r="A300" s="8"/>
      <c r="I300" s="34"/>
    </row>
    <row r="301" spans="1:9" x14ac:dyDescent="0.3">
      <c r="A301" s="8"/>
      <c r="I301" s="34"/>
    </row>
    <row r="302" spans="1:9" x14ac:dyDescent="0.3">
      <c r="A302" s="8"/>
      <c r="I302" s="34"/>
    </row>
    <row r="303" spans="1:9" x14ac:dyDescent="0.3">
      <c r="A303" s="8"/>
      <c r="I303" s="34"/>
    </row>
    <row r="304" spans="1:9" x14ac:dyDescent="0.3">
      <c r="A304" s="8"/>
      <c r="I304" s="34"/>
    </row>
    <row r="305" spans="1:9" x14ac:dyDescent="0.3">
      <c r="A305" s="8"/>
      <c r="I305" s="34"/>
    </row>
    <row r="306" spans="1:9" x14ac:dyDescent="0.3">
      <c r="A306" s="8"/>
      <c r="I306" s="34"/>
    </row>
    <row r="307" spans="1:9" x14ac:dyDescent="0.3">
      <c r="A307" s="8"/>
      <c r="I307" s="34"/>
    </row>
    <row r="308" spans="1:9" x14ac:dyDescent="0.3">
      <c r="A308" s="8"/>
      <c r="I308" s="34"/>
    </row>
    <row r="309" spans="1:9" x14ac:dyDescent="0.3">
      <c r="A309" s="8"/>
      <c r="I309" s="34"/>
    </row>
    <row r="310" spans="1:9" x14ac:dyDescent="0.3">
      <c r="A310" s="8"/>
      <c r="I310" s="34"/>
    </row>
    <row r="311" spans="1:9" x14ac:dyDescent="0.3">
      <c r="A311" s="8"/>
      <c r="I311" s="34"/>
    </row>
    <row r="312" spans="1:9" x14ac:dyDescent="0.3">
      <c r="A312" s="8"/>
      <c r="I312" s="34"/>
    </row>
    <row r="313" spans="1:9" x14ac:dyDescent="0.3">
      <c r="A313" s="8"/>
      <c r="I313" s="34"/>
    </row>
    <row r="314" spans="1:9" x14ac:dyDescent="0.3">
      <c r="A314" s="8"/>
      <c r="I314" s="34"/>
    </row>
    <row r="315" spans="1:9" x14ac:dyDescent="0.3">
      <c r="A315" s="8"/>
      <c r="I315" s="34"/>
    </row>
    <row r="316" spans="1:9" x14ac:dyDescent="0.3">
      <c r="A316" s="8"/>
      <c r="I316" s="34"/>
    </row>
    <row r="317" spans="1:9" x14ac:dyDescent="0.3">
      <c r="A317" s="8"/>
      <c r="I317" s="34"/>
    </row>
    <row r="318" spans="1:9" x14ac:dyDescent="0.3">
      <c r="A318" s="8"/>
      <c r="I318" s="34"/>
    </row>
    <row r="319" spans="1:9" x14ac:dyDescent="0.3">
      <c r="A319" s="8"/>
      <c r="I319" s="34"/>
    </row>
    <row r="320" spans="1:9" x14ac:dyDescent="0.3">
      <c r="A320" s="8"/>
      <c r="I320" s="34"/>
    </row>
    <row r="321" spans="1:9" x14ac:dyDescent="0.3">
      <c r="A321" s="8"/>
      <c r="I321" s="34"/>
    </row>
    <row r="322" spans="1:9" x14ac:dyDescent="0.3">
      <c r="A322" s="8"/>
      <c r="I322" s="34"/>
    </row>
    <row r="323" spans="1:9" x14ac:dyDescent="0.3">
      <c r="A323" s="8"/>
      <c r="I323" s="34"/>
    </row>
    <row r="324" spans="1:9" x14ac:dyDescent="0.3">
      <c r="A324" s="8"/>
      <c r="I324" s="34"/>
    </row>
    <row r="325" spans="1:9" x14ac:dyDescent="0.3">
      <c r="A325" s="8"/>
      <c r="I325" s="34"/>
    </row>
    <row r="326" spans="1:9" x14ac:dyDescent="0.3">
      <c r="A326" s="8"/>
      <c r="I326" s="34"/>
    </row>
    <row r="327" spans="1:9" x14ac:dyDescent="0.3">
      <c r="A327" s="8"/>
      <c r="I327" s="34"/>
    </row>
    <row r="328" spans="1:9" x14ac:dyDescent="0.3">
      <c r="A328" s="8"/>
      <c r="I328" s="34"/>
    </row>
    <row r="329" spans="1:9" x14ac:dyDescent="0.3">
      <c r="A329" s="8"/>
      <c r="I329" s="34"/>
    </row>
    <row r="330" spans="1:9" x14ac:dyDescent="0.3">
      <c r="A330" s="8"/>
      <c r="I330" s="34"/>
    </row>
    <row r="331" spans="1:9" x14ac:dyDescent="0.3">
      <c r="A331" s="8"/>
      <c r="I331" s="34"/>
    </row>
    <row r="332" spans="1:9" x14ac:dyDescent="0.3">
      <c r="A332" s="8"/>
      <c r="I332" s="34"/>
    </row>
    <row r="333" spans="1:9" x14ac:dyDescent="0.3">
      <c r="A333" s="8"/>
      <c r="I333" s="34"/>
    </row>
    <row r="334" spans="1:9" x14ac:dyDescent="0.3">
      <c r="A334" s="8"/>
      <c r="I334" s="34"/>
    </row>
    <row r="335" spans="1:9" x14ac:dyDescent="0.3">
      <c r="A335" s="8"/>
      <c r="I335" s="34"/>
    </row>
    <row r="336" spans="1:9" x14ac:dyDescent="0.3">
      <c r="A336" s="8"/>
      <c r="I336" s="34"/>
    </row>
    <row r="337" spans="1:10" x14ac:dyDescent="0.3">
      <c r="A337" s="8"/>
      <c r="I337" s="34"/>
    </row>
    <row r="338" spans="1:10" x14ac:dyDescent="0.3">
      <c r="A338" s="8"/>
      <c r="I338" s="34"/>
    </row>
    <row r="339" spans="1:10" x14ac:dyDescent="0.3">
      <c r="A339" s="8"/>
      <c r="I339" s="34"/>
    </row>
    <row r="340" spans="1:10" x14ac:dyDescent="0.3">
      <c r="A340" s="8"/>
      <c r="I340" s="34"/>
    </row>
    <row r="341" spans="1:10" x14ac:dyDescent="0.3">
      <c r="A341" s="8"/>
      <c r="I341" s="34"/>
    </row>
    <row r="342" spans="1:10" x14ac:dyDescent="0.3">
      <c r="A342" s="8"/>
      <c r="I342" s="34"/>
    </row>
    <row r="343" spans="1:10" x14ac:dyDescent="0.3">
      <c r="A343" s="8"/>
      <c r="I343" s="34"/>
    </row>
    <row r="344" spans="1:10" x14ac:dyDescent="0.3">
      <c r="A344" s="8"/>
      <c r="I344" s="34"/>
    </row>
    <row r="345" spans="1:10" x14ac:dyDescent="0.3">
      <c r="A345" s="8"/>
      <c r="I345" s="34"/>
    </row>
    <row r="346" spans="1:10" x14ac:dyDescent="0.3">
      <c r="A346" s="8"/>
      <c r="I346" s="34"/>
    </row>
    <row r="347" spans="1:10" x14ac:dyDescent="0.3">
      <c r="A347" s="8"/>
      <c r="I347" s="35"/>
      <c r="J347" s="36"/>
    </row>
    <row r="348" spans="1:10" x14ac:dyDescent="0.3">
      <c r="A348" s="8"/>
    </row>
    <row r="349" spans="1:10" x14ac:dyDescent="0.3">
      <c r="A349" s="8"/>
    </row>
    <row r="350" spans="1:10" x14ac:dyDescent="0.3">
      <c r="A350" s="8"/>
    </row>
    <row r="351" spans="1:10" x14ac:dyDescent="0.3">
      <c r="A351" s="8"/>
    </row>
    <row r="352" spans="1:10" x14ac:dyDescent="0.3">
      <c r="A352" s="9"/>
    </row>
  </sheetData>
  <phoneticPr fontId="3" type="noConversion"/>
  <pageMargins left="0.7" right="0.7" top="0.75" bottom="0.75" header="0.3" footer="0.3"/>
  <legacy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47184-AE25-4F52-9686-830AFD6F81AF}">
  <sheetPr>
    <tabColor rgb="FFFFC000"/>
  </sheetPr>
  <dimension ref="A2:S352"/>
  <sheetViews>
    <sheetView topLeftCell="A7" workbookViewId="0">
      <selection activeCell="G17" sqref="G17:H22"/>
    </sheetView>
  </sheetViews>
  <sheetFormatPr defaultRowHeight="13.5" x14ac:dyDescent="0.3"/>
  <cols>
    <col min="1" max="1" width="21.46484375" customWidth="1"/>
    <col min="2" max="2" width="9.73046875" bestFit="1" customWidth="1"/>
    <col min="3" max="3" width="9.59765625" bestFit="1" customWidth="1"/>
    <col min="9" max="9" width="11.59765625" customWidth="1"/>
    <col min="13" max="13" width="11.59765625" customWidth="1"/>
    <col min="16" max="16" width="11.73046875" customWidth="1"/>
    <col min="17" max="17" width="12.265625" customWidth="1"/>
    <col min="18" max="18" width="13.1328125" customWidth="1"/>
  </cols>
  <sheetData>
    <row r="2" spans="1:17" x14ac:dyDescent="0.3">
      <c r="A2" s="8" t="s">
        <v>847</v>
      </c>
      <c r="I2" t="s">
        <v>837</v>
      </c>
      <c r="N2" t="s">
        <v>838</v>
      </c>
    </row>
    <row r="3" spans="1:17" x14ac:dyDescent="0.3">
      <c r="A3" s="8"/>
      <c r="B3" t="s">
        <v>835</v>
      </c>
      <c r="C3" t="s">
        <v>798</v>
      </c>
      <c r="D3" t="s">
        <v>833</v>
      </c>
      <c r="E3" t="s">
        <v>836</v>
      </c>
      <c r="F3" t="s">
        <v>849</v>
      </c>
      <c r="G3" t="s">
        <v>848</v>
      </c>
      <c r="I3" t="s">
        <v>835</v>
      </c>
      <c r="J3" t="s">
        <v>798</v>
      </c>
      <c r="K3" t="s">
        <v>833</v>
      </c>
      <c r="L3" t="s">
        <v>836</v>
      </c>
      <c r="N3" t="s">
        <v>835</v>
      </c>
      <c r="O3" t="s">
        <v>798</v>
      </c>
      <c r="P3" t="s">
        <v>833</v>
      </c>
      <c r="Q3" t="s">
        <v>839</v>
      </c>
    </row>
    <row r="4" spans="1:17" x14ac:dyDescent="0.3">
      <c r="A4" s="8">
        <v>2017</v>
      </c>
      <c r="B4" s="9">
        <v>183.1</v>
      </c>
      <c r="C4" s="9">
        <v>15.4</v>
      </c>
      <c r="D4" s="9">
        <v>9.8000000000000007</v>
      </c>
      <c r="E4" s="9">
        <f>SUM(B4:D4)</f>
        <v>208.3</v>
      </c>
      <c r="F4" s="58">
        <f>SUM(B4:C4)</f>
        <v>198.5</v>
      </c>
      <c r="G4" s="14">
        <f>C4/(B4+C4)</f>
        <v>7.758186397984887E-2</v>
      </c>
      <c r="H4" s="14"/>
      <c r="N4" s="53">
        <v>0.04</v>
      </c>
      <c r="O4" s="53">
        <v>0.06</v>
      </c>
      <c r="P4" s="53">
        <v>0.125</v>
      </c>
      <c r="Q4" s="52">
        <f>((E4+L5)-E5)/E4</f>
        <v>2.5972155544887302E-2</v>
      </c>
    </row>
    <row r="5" spans="1:17" x14ac:dyDescent="0.3">
      <c r="A5" s="8">
        <v>2018</v>
      </c>
      <c r="B5" s="19">
        <f t="shared" ref="B5:D7" si="0">B4*(1-N$4)+I5</f>
        <v>199.48599999999999</v>
      </c>
      <c r="C5" s="19">
        <f t="shared" si="0"/>
        <v>17.0366</v>
      </c>
      <c r="D5" s="19">
        <f t="shared" si="0"/>
        <v>10.414400000000001</v>
      </c>
      <c r="E5">
        <v>231</v>
      </c>
      <c r="F5" s="58">
        <f t="shared" ref="F5:F7" si="1">SUM(B5:C5)</f>
        <v>216.52259999999998</v>
      </c>
      <c r="G5" s="14">
        <f t="shared" ref="G5:G7" si="2">C5/(B5+C5)</f>
        <v>7.8682779534330366E-2</v>
      </c>
      <c r="H5" s="14"/>
      <c r="I5" s="55">
        <v>23.71</v>
      </c>
      <c r="J5" s="51">
        <f>1.895+0.6656</f>
        <v>2.5606</v>
      </c>
      <c r="K5" s="19">
        <f>4.4-J5</f>
        <v>1.8394000000000004</v>
      </c>
      <c r="L5" s="19">
        <f>SUM(I5:K5)</f>
        <v>28.110000000000003</v>
      </c>
    </row>
    <row r="6" spans="1:17" x14ac:dyDescent="0.3">
      <c r="A6" s="8">
        <v>2019</v>
      </c>
      <c r="B6" s="19">
        <f t="shared" si="0"/>
        <v>212.90655999999998</v>
      </c>
      <c r="C6" s="19">
        <f t="shared" si="0"/>
        <v>18.516808545454545</v>
      </c>
      <c r="D6" s="19">
        <f t="shared" si="0"/>
        <v>10.910195454545455</v>
      </c>
      <c r="E6" s="19">
        <f>SUM(B6:D6)</f>
        <v>242.333564</v>
      </c>
      <c r="F6" s="58">
        <f t="shared" si="1"/>
        <v>231.42336854545454</v>
      </c>
      <c r="G6" s="14">
        <f t="shared" si="2"/>
        <v>8.0012699935346432E-2</v>
      </c>
      <c r="H6" s="14"/>
      <c r="I6" s="55">
        <v>21.4</v>
      </c>
      <c r="J6" s="51">
        <f>4.3*(J5/4.4)</f>
        <v>2.5024045454545449</v>
      </c>
      <c r="K6" s="51">
        <f>4.3*(K5/4.4)</f>
        <v>1.7975954545454547</v>
      </c>
      <c r="L6" s="19">
        <f>SUM(I6:K6)</f>
        <v>25.7</v>
      </c>
      <c r="N6" t="s">
        <v>840</v>
      </c>
      <c r="P6" t="s">
        <v>841</v>
      </c>
      <c r="Q6" s="9">
        <v>0.66559999999999997</v>
      </c>
    </row>
    <row r="7" spans="1:17" x14ac:dyDescent="0.3">
      <c r="A7" s="8">
        <v>2020</v>
      </c>
      <c r="B7" s="19">
        <f t="shared" si="0"/>
        <v>227.39029759999997</v>
      </c>
      <c r="C7" s="19">
        <f t="shared" si="0"/>
        <v>20.005800032727272</v>
      </c>
      <c r="D7" s="19">
        <f t="shared" si="0"/>
        <v>11.446421022727273</v>
      </c>
      <c r="E7" s="19">
        <f>SUM(B7:D7)</f>
        <v>258.84251865545451</v>
      </c>
      <c r="F7" s="58">
        <f t="shared" si="1"/>
        <v>247.39609763272725</v>
      </c>
      <c r="G7" s="14">
        <f t="shared" si="2"/>
        <v>8.0865463215296765E-2</v>
      </c>
      <c r="H7" s="14"/>
      <c r="I7" s="56">
        <v>23</v>
      </c>
      <c r="J7" s="56">
        <v>2.6</v>
      </c>
      <c r="K7" s="56">
        <v>1.9</v>
      </c>
      <c r="L7" s="57">
        <f>SUM(I7:K7)</f>
        <v>27.5</v>
      </c>
      <c r="P7" t="s">
        <v>842</v>
      </c>
      <c r="Q7" s="9">
        <v>1.895</v>
      </c>
    </row>
    <row r="8" spans="1:17" x14ac:dyDescent="0.3">
      <c r="A8" s="8">
        <v>2025</v>
      </c>
      <c r="B8" s="19">
        <f>F8-C8</f>
        <v>295.71459069687171</v>
      </c>
      <c r="C8" s="59">
        <f>'(弃用)FE(H)'!C8</f>
        <v>24.985409303128304</v>
      </c>
      <c r="D8" s="19">
        <v>11.825474689428539</v>
      </c>
      <c r="E8" s="19">
        <f>SUM(B8:D8)</f>
        <v>332.52547468942851</v>
      </c>
      <c r="F8">
        <v>320.7</v>
      </c>
      <c r="G8" s="14">
        <v>8.3429458356817393E-2</v>
      </c>
      <c r="I8" s="34"/>
      <c r="P8" t="s">
        <v>843</v>
      </c>
      <c r="Q8" s="9">
        <v>0.17699999999999999</v>
      </c>
    </row>
    <row r="9" spans="1:17" x14ac:dyDescent="0.3">
      <c r="A9" s="8">
        <v>2030</v>
      </c>
      <c r="B9" s="19">
        <f t="shared" ref="B9:B13" si="3">F9-C9</f>
        <v>338.42517152969253</v>
      </c>
      <c r="C9" s="59">
        <f>'(弃用)FE(H)'!C9</f>
        <v>29.674828470307503</v>
      </c>
      <c r="D9" s="19">
        <v>12.244387180109394</v>
      </c>
      <c r="E9" s="19">
        <f t="shared" ref="E9:E13" si="4">SUM(B9:D9)</f>
        <v>380.34438718010944</v>
      </c>
      <c r="F9">
        <v>368.1</v>
      </c>
      <c r="G9" s="14">
        <v>8.3429458356817393E-2</v>
      </c>
      <c r="I9" s="34"/>
      <c r="P9" t="s">
        <v>844</v>
      </c>
      <c r="Q9" s="9">
        <v>1.1479999999999999</v>
      </c>
    </row>
    <row r="10" spans="1:17" x14ac:dyDescent="0.3">
      <c r="A10" s="8">
        <v>2035</v>
      </c>
      <c r="B10" s="19">
        <f t="shared" si="3"/>
        <v>358.27567138374496</v>
      </c>
      <c r="C10" s="59">
        <f>'(弃用)FE(H)'!C10</f>
        <v>32.924328616255039</v>
      </c>
      <c r="D10" s="19">
        <v>12.713914452331798</v>
      </c>
      <c r="E10" s="19">
        <f t="shared" si="4"/>
        <v>403.91391445233177</v>
      </c>
      <c r="F10">
        <v>391.2</v>
      </c>
      <c r="G10" s="14">
        <v>8.3429458356817393E-2</v>
      </c>
      <c r="I10" s="34"/>
      <c r="P10" t="s">
        <v>845</v>
      </c>
      <c r="Q10">
        <f>4.4-SUM(Q6:Q9)</f>
        <v>0.51440000000000019</v>
      </c>
    </row>
    <row r="11" spans="1:17" x14ac:dyDescent="0.3">
      <c r="A11" s="8">
        <v>2040</v>
      </c>
      <c r="B11" s="19">
        <f t="shared" si="3"/>
        <v>374.23033931751928</v>
      </c>
      <c r="C11" s="59">
        <f>'(弃用)FE(H)'!C11</f>
        <v>36.529660682480696</v>
      </c>
      <c r="D11" s="19">
        <v>13.033828746937694</v>
      </c>
      <c r="E11" s="19">
        <f t="shared" si="4"/>
        <v>423.79382874693766</v>
      </c>
      <c r="F11" s="59">
        <f>'(弃用)FE(H)'!F11</f>
        <v>410.76</v>
      </c>
      <c r="G11" s="14">
        <v>8.3429458356817393E-2</v>
      </c>
      <c r="I11" s="34"/>
      <c r="P11" t="s">
        <v>846</v>
      </c>
      <c r="Q11" s="9">
        <f>SUM(Q6:Q10)</f>
        <v>4.4000000000000004</v>
      </c>
    </row>
    <row r="12" spans="1:17" x14ac:dyDescent="0.3">
      <c r="A12" s="8">
        <v>2045</v>
      </c>
      <c r="B12" s="19">
        <f t="shared" si="3"/>
        <v>384.9828</v>
      </c>
      <c r="C12" s="59">
        <f>'(弃用)FE(H)'!C12</f>
        <v>38.1</v>
      </c>
      <c r="D12" s="19">
        <v>13.368978942547244</v>
      </c>
      <c r="E12" s="19">
        <f t="shared" si="4"/>
        <v>436.45177894254726</v>
      </c>
      <c r="F12" s="59">
        <f>'(弃用)FE(H)'!F12</f>
        <v>423.08280000000002</v>
      </c>
      <c r="G12" s="14">
        <v>8.3429458356817393E-2</v>
      </c>
      <c r="I12" s="34"/>
      <c r="J12">
        <v>1.3</v>
      </c>
    </row>
    <row r="13" spans="1:17" x14ac:dyDescent="0.3">
      <c r="A13" s="8">
        <v>2050</v>
      </c>
      <c r="B13" s="19">
        <f t="shared" si="3"/>
        <v>395.24549445955785</v>
      </c>
      <c r="C13" s="59">
        <f>'(弃用)FE(H)'!C13</f>
        <v>40.529789540442209</v>
      </c>
      <c r="D13" s="19">
        <v>13.730435706148532</v>
      </c>
      <c r="E13" s="19">
        <f t="shared" si="4"/>
        <v>449.50571970614857</v>
      </c>
      <c r="F13" s="59">
        <f>'(弃用)FE(H)'!F13</f>
        <v>435.77528400000006</v>
      </c>
      <c r="G13" s="14">
        <v>8.3429458356817393E-2</v>
      </c>
      <c r="I13" s="34"/>
    </row>
    <row r="14" spans="1:17" x14ac:dyDescent="0.3">
      <c r="A14" s="8"/>
      <c r="G14" s="14"/>
      <c r="I14" s="34"/>
    </row>
    <row r="15" spans="1:17" x14ac:dyDescent="0.3">
      <c r="A15" s="8" t="s">
        <v>851</v>
      </c>
      <c r="F15" t="s">
        <v>835</v>
      </c>
      <c r="G15" s="14" t="s">
        <v>798</v>
      </c>
      <c r="H15" t="s">
        <v>827</v>
      </c>
      <c r="I15" s="50" t="s">
        <v>872</v>
      </c>
      <c r="L15" s="19"/>
    </row>
    <row r="16" spans="1:17" x14ac:dyDescent="0.3">
      <c r="A16" s="8">
        <v>2020</v>
      </c>
      <c r="B16" s="90">
        <f>BAU!B16</f>
        <v>11880</v>
      </c>
      <c r="C16" s="90">
        <f>BAU!D16</f>
        <v>32746</v>
      </c>
      <c r="D16" s="90">
        <f>BAU!G16</f>
        <v>65000</v>
      </c>
      <c r="F16" s="88">
        <f>'(弃用)fe+ev+pvkt(L)'!F16</f>
        <v>0</v>
      </c>
      <c r="G16" s="82"/>
      <c r="H16" s="81"/>
      <c r="L16" s="19"/>
    </row>
    <row r="17" spans="1:16" x14ac:dyDescent="0.3">
      <c r="A17" s="8">
        <v>2025</v>
      </c>
      <c r="B17" s="90">
        <f>B$16*(1-F17)</f>
        <v>11404.8</v>
      </c>
      <c r="C17" s="90">
        <f t="shared" ref="C17:D22" si="5">C$16*(1-G17)</f>
        <v>32746</v>
      </c>
      <c r="D17" s="90">
        <f t="shared" si="5"/>
        <v>58500</v>
      </c>
      <c r="F17" s="88">
        <f>'(弃用)fe+ev+pvkt(L)'!F17</f>
        <v>0.04</v>
      </c>
      <c r="G17" s="91"/>
      <c r="H17" s="82">
        <v>0.1</v>
      </c>
      <c r="L17" s="19"/>
    </row>
    <row r="18" spans="1:16" x14ac:dyDescent="0.3">
      <c r="A18" s="8">
        <v>2030</v>
      </c>
      <c r="B18" s="90">
        <f t="shared" ref="B18:B22" si="6">B$16*(1-F18)</f>
        <v>10929.6</v>
      </c>
      <c r="C18" s="90">
        <f t="shared" si="5"/>
        <v>31108.699999999997</v>
      </c>
      <c r="D18" s="90">
        <f t="shared" si="5"/>
        <v>57200</v>
      </c>
      <c r="F18" s="88">
        <f>'(弃用)fe+ev+pvkt(L)'!F18</f>
        <v>0.08</v>
      </c>
      <c r="G18" s="91">
        <v>0.05</v>
      </c>
      <c r="H18" s="82">
        <v>0.12</v>
      </c>
      <c r="L18" s="19"/>
    </row>
    <row r="19" spans="1:16" x14ac:dyDescent="0.3">
      <c r="A19" s="8">
        <v>2035</v>
      </c>
      <c r="B19" s="90">
        <f t="shared" si="6"/>
        <v>10454.4</v>
      </c>
      <c r="C19" s="90">
        <f t="shared" si="5"/>
        <v>30781.239999999998</v>
      </c>
      <c r="D19" s="90">
        <f t="shared" si="5"/>
        <v>56550</v>
      </c>
      <c r="F19" s="88">
        <f>'(弃用)fe+ev+pvkt(L)'!F19</f>
        <v>0.12</v>
      </c>
      <c r="G19" s="91">
        <v>0.06</v>
      </c>
      <c r="H19" s="82">
        <v>0.13</v>
      </c>
      <c r="L19" s="19"/>
    </row>
    <row r="20" spans="1:16" x14ac:dyDescent="0.3">
      <c r="A20" s="8">
        <v>2040</v>
      </c>
      <c r="B20" s="90">
        <f t="shared" si="6"/>
        <v>10216.799999999999</v>
      </c>
      <c r="C20" s="90">
        <f t="shared" si="5"/>
        <v>30453.78</v>
      </c>
      <c r="D20" s="90">
        <f t="shared" si="5"/>
        <v>55250</v>
      </c>
      <c r="F20" s="88">
        <f>'(弃用)fe+ev+pvkt(L)'!F20</f>
        <v>0.14000000000000001</v>
      </c>
      <c r="G20" s="91">
        <v>7.0000000000000007E-2</v>
      </c>
      <c r="H20" s="82">
        <v>0.15</v>
      </c>
      <c r="L20" s="19"/>
    </row>
    <row r="21" spans="1:16" x14ac:dyDescent="0.3">
      <c r="A21" s="8">
        <v>2045</v>
      </c>
      <c r="B21" s="90">
        <f t="shared" si="6"/>
        <v>9979.1999999999989</v>
      </c>
      <c r="C21" s="90">
        <f t="shared" si="5"/>
        <v>30126.32</v>
      </c>
      <c r="D21" s="90">
        <f t="shared" si="5"/>
        <v>53950</v>
      </c>
      <c r="F21" s="88">
        <f>'(弃用)fe+ev+pvkt(L)'!F21</f>
        <v>0.16</v>
      </c>
      <c r="G21" s="91">
        <v>0.08</v>
      </c>
      <c r="H21" s="82">
        <v>0.17</v>
      </c>
      <c r="I21" s="34"/>
      <c r="L21" s="19"/>
    </row>
    <row r="22" spans="1:16" x14ac:dyDescent="0.3">
      <c r="A22" s="8">
        <v>2050</v>
      </c>
      <c r="B22" s="90">
        <f t="shared" si="6"/>
        <v>9504</v>
      </c>
      <c r="C22" s="90">
        <f t="shared" si="5"/>
        <v>29471.4</v>
      </c>
      <c r="D22" s="90">
        <f t="shared" si="5"/>
        <v>52000</v>
      </c>
      <c r="F22" s="88">
        <f>'(弃用)fe+ev+pvkt(L)'!F22</f>
        <v>0.2</v>
      </c>
      <c r="G22" s="91">
        <v>0.1</v>
      </c>
      <c r="H22" s="82">
        <v>0.2</v>
      </c>
      <c r="I22" s="34"/>
    </row>
    <row r="23" spans="1:16" ht="13.9" thickBot="1" x14ac:dyDescent="0.35">
      <c r="A23" s="8"/>
      <c r="G23" s="14"/>
      <c r="I23" s="34"/>
    </row>
    <row r="24" spans="1:16" x14ac:dyDescent="0.3">
      <c r="A24" s="65"/>
      <c r="B24" s="66"/>
      <c r="C24" s="67"/>
      <c r="D24" s="67" t="s">
        <v>835</v>
      </c>
      <c r="E24" s="67"/>
      <c r="F24" s="68"/>
      <c r="G24" s="66"/>
      <c r="H24" s="67"/>
      <c r="I24" s="77" t="s">
        <v>798</v>
      </c>
      <c r="J24" s="67"/>
      <c r="K24" s="68"/>
      <c r="L24" s="66"/>
      <c r="M24" s="67"/>
      <c r="N24" s="67" t="s">
        <v>827</v>
      </c>
      <c r="O24" s="67"/>
      <c r="P24" s="68"/>
    </row>
    <row r="25" spans="1:16" x14ac:dyDescent="0.3">
      <c r="A25" s="65" t="s">
        <v>852</v>
      </c>
      <c r="B25" s="69" t="s">
        <v>864</v>
      </c>
      <c r="C25" s="4" t="s">
        <v>853</v>
      </c>
      <c r="D25" s="4" t="s">
        <v>854</v>
      </c>
      <c r="E25" s="4" t="s">
        <v>855</v>
      </c>
      <c r="F25" s="70" t="s">
        <v>861</v>
      </c>
      <c r="G25" s="69" t="s">
        <v>864</v>
      </c>
      <c r="H25" s="4" t="s">
        <v>853</v>
      </c>
      <c r="I25" s="4" t="s">
        <v>854</v>
      </c>
      <c r="J25" s="4" t="s">
        <v>855</v>
      </c>
      <c r="K25" s="70" t="s">
        <v>861</v>
      </c>
      <c r="L25" s="69" t="s">
        <v>864</v>
      </c>
      <c r="M25" s="4" t="s">
        <v>853</v>
      </c>
      <c r="N25" s="4" t="s">
        <v>854</v>
      </c>
      <c r="O25" s="4" t="s">
        <v>855</v>
      </c>
      <c r="P25" s="70" t="s">
        <v>861</v>
      </c>
    </row>
    <row r="26" spans="1:16" x14ac:dyDescent="0.3">
      <c r="A26" s="65">
        <v>2020</v>
      </c>
      <c r="B26" s="71">
        <v>1</v>
      </c>
      <c r="C26" s="63">
        <v>0</v>
      </c>
      <c r="D26" s="63">
        <v>0</v>
      </c>
      <c r="E26" s="63">
        <v>0</v>
      </c>
      <c r="F26" s="72">
        <v>0</v>
      </c>
      <c r="G26" s="71">
        <v>1</v>
      </c>
      <c r="H26" s="63">
        <v>0</v>
      </c>
      <c r="I26" s="63">
        <v>0</v>
      </c>
      <c r="J26" s="63">
        <v>0</v>
      </c>
      <c r="K26" s="72">
        <v>0</v>
      </c>
      <c r="L26" s="71">
        <v>1</v>
      </c>
      <c r="M26" s="63">
        <v>0</v>
      </c>
      <c r="N26" s="63">
        <v>0</v>
      </c>
      <c r="O26" s="63">
        <v>0</v>
      </c>
      <c r="P26" s="72">
        <v>0</v>
      </c>
    </row>
    <row r="27" spans="1:16" x14ac:dyDescent="0.3">
      <c r="A27" s="65">
        <v>2025</v>
      </c>
      <c r="B27" s="71">
        <f>1-0.475</f>
        <v>0.52500000000000002</v>
      </c>
      <c r="C27" s="63">
        <v>0.47499999999999998</v>
      </c>
      <c r="D27" s="63">
        <v>0</v>
      </c>
      <c r="E27" s="63">
        <v>0</v>
      </c>
      <c r="F27" s="72">
        <v>0</v>
      </c>
      <c r="G27" s="71">
        <f>1-H27</f>
        <v>0.46599999999999997</v>
      </c>
      <c r="H27" s="63">
        <v>0.53400000000000003</v>
      </c>
      <c r="I27" s="63">
        <v>0</v>
      </c>
      <c r="J27" s="63">
        <v>0</v>
      </c>
      <c r="K27" s="72">
        <v>0</v>
      </c>
      <c r="L27" s="71">
        <f>1-M27</f>
        <v>0.12</v>
      </c>
      <c r="M27" s="63">
        <v>0.88</v>
      </c>
      <c r="N27" s="63">
        <v>0</v>
      </c>
      <c r="O27" s="63">
        <v>0</v>
      </c>
      <c r="P27" s="72">
        <v>0</v>
      </c>
    </row>
    <row r="28" spans="1:16" x14ac:dyDescent="0.3">
      <c r="A28" s="65">
        <v>2030</v>
      </c>
      <c r="B28" s="71">
        <f>1-C28-D28</f>
        <v>0.14099999999999996</v>
      </c>
      <c r="C28" s="63">
        <v>0.40600000000000003</v>
      </c>
      <c r="D28" s="63">
        <v>0.45300000000000001</v>
      </c>
      <c r="E28" s="64">
        <v>0</v>
      </c>
      <c r="F28" s="73">
        <v>0</v>
      </c>
      <c r="G28" s="71">
        <v>0</v>
      </c>
      <c r="H28" s="63">
        <f>1-I28</f>
        <v>0.46599999999999997</v>
      </c>
      <c r="I28" s="63">
        <v>0.53400000000000003</v>
      </c>
      <c r="J28" s="63">
        <v>0</v>
      </c>
      <c r="K28" s="72">
        <v>0</v>
      </c>
      <c r="L28" s="71">
        <v>0</v>
      </c>
      <c r="M28" s="63">
        <f>1-N28</f>
        <v>0.129</v>
      </c>
      <c r="N28" s="63">
        <v>0.871</v>
      </c>
      <c r="O28" s="63">
        <v>0</v>
      </c>
      <c r="P28" s="72">
        <v>0</v>
      </c>
    </row>
    <row r="29" spans="1:16" x14ac:dyDescent="0.3">
      <c r="A29" s="65">
        <v>2035</v>
      </c>
      <c r="B29" s="71">
        <v>0</v>
      </c>
      <c r="C29" s="63">
        <f>1-D29-E29</f>
        <v>0.15600000000000008</v>
      </c>
      <c r="D29" s="63">
        <v>0.41799999999999998</v>
      </c>
      <c r="E29" s="63">
        <v>0.42599999999999999</v>
      </c>
      <c r="F29" s="73">
        <v>0</v>
      </c>
      <c r="G29" s="78">
        <v>0</v>
      </c>
      <c r="H29" s="64">
        <v>0</v>
      </c>
      <c r="I29" s="63">
        <f>1-J29</f>
        <v>0.46599999999999997</v>
      </c>
      <c r="J29" s="63">
        <v>0.53400000000000003</v>
      </c>
      <c r="K29" s="72">
        <v>0</v>
      </c>
      <c r="L29" s="71">
        <v>0</v>
      </c>
      <c r="M29" s="63">
        <v>0</v>
      </c>
      <c r="N29" s="63">
        <f>1-O29</f>
        <v>0.125</v>
      </c>
      <c r="O29" s="63">
        <v>0.875</v>
      </c>
      <c r="P29" s="72">
        <v>0</v>
      </c>
    </row>
    <row r="30" spans="1:16" x14ac:dyDescent="0.3">
      <c r="A30" s="65">
        <v>2040</v>
      </c>
      <c r="B30" s="71">
        <v>0</v>
      </c>
      <c r="C30" s="63">
        <v>0</v>
      </c>
      <c r="D30" s="63">
        <f>1-E30-F30</f>
        <v>0.15700000000000008</v>
      </c>
      <c r="E30" s="63">
        <v>0.42199999999999999</v>
      </c>
      <c r="F30" s="72">
        <v>0.42099999999999999</v>
      </c>
      <c r="G30" s="78">
        <v>0</v>
      </c>
      <c r="H30" s="64">
        <v>0</v>
      </c>
      <c r="I30" s="63">
        <v>0</v>
      </c>
      <c r="J30" s="63">
        <f>1-K30</f>
        <v>0.46599999999999997</v>
      </c>
      <c r="K30" s="72">
        <v>0.53400000000000003</v>
      </c>
      <c r="L30" s="71">
        <v>0</v>
      </c>
      <c r="M30" s="63">
        <v>0</v>
      </c>
      <c r="N30" s="63">
        <v>0</v>
      </c>
      <c r="O30" s="63">
        <f>1-P30</f>
        <v>0.13100000000000001</v>
      </c>
      <c r="P30" s="72">
        <v>0.86899999999999999</v>
      </c>
    </row>
    <row r="31" spans="1:16" x14ac:dyDescent="0.3">
      <c r="A31" s="65">
        <v>2045</v>
      </c>
      <c r="B31" s="71">
        <v>0</v>
      </c>
      <c r="C31" s="63">
        <v>0</v>
      </c>
      <c r="D31" s="63">
        <v>0</v>
      </c>
      <c r="E31" s="63">
        <v>0</v>
      </c>
      <c r="F31" s="72">
        <v>1</v>
      </c>
      <c r="G31" s="78">
        <v>0</v>
      </c>
      <c r="H31" s="64">
        <v>0</v>
      </c>
      <c r="I31" s="63">
        <v>0</v>
      </c>
      <c r="J31" s="64">
        <v>0</v>
      </c>
      <c r="K31" s="72">
        <v>1</v>
      </c>
      <c r="L31" s="71">
        <v>0</v>
      </c>
      <c r="M31" s="63">
        <v>0</v>
      </c>
      <c r="N31" s="63">
        <v>0</v>
      </c>
      <c r="O31" s="63">
        <v>0</v>
      </c>
      <c r="P31" s="72">
        <v>1</v>
      </c>
    </row>
    <row r="32" spans="1:16" ht="13.9" thickBot="1" x14ac:dyDescent="0.35">
      <c r="A32" s="65">
        <v>2050</v>
      </c>
      <c r="B32" s="74">
        <v>0</v>
      </c>
      <c r="C32" s="75">
        <v>0</v>
      </c>
      <c r="D32" s="75">
        <v>0</v>
      </c>
      <c r="E32" s="75">
        <v>0</v>
      </c>
      <c r="F32" s="76">
        <v>1</v>
      </c>
      <c r="G32" s="79">
        <v>0</v>
      </c>
      <c r="H32" s="80">
        <v>0</v>
      </c>
      <c r="I32" s="75">
        <v>0</v>
      </c>
      <c r="J32" s="80">
        <v>0</v>
      </c>
      <c r="K32" s="76">
        <v>1</v>
      </c>
      <c r="L32" s="71">
        <v>0</v>
      </c>
      <c r="M32" s="75">
        <v>0</v>
      </c>
      <c r="N32" s="75">
        <v>0</v>
      </c>
      <c r="O32" s="75">
        <v>0</v>
      </c>
      <c r="P32" s="76">
        <v>1</v>
      </c>
    </row>
    <row r="33" spans="1:19" x14ac:dyDescent="0.3">
      <c r="A33" s="8" t="s">
        <v>856</v>
      </c>
      <c r="B33" t="s">
        <v>835</v>
      </c>
      <c r="C33" t="s">
        <v>798</v>
      </c>
      <c r="D33" t="s">
        <v>833</v>
      </c>
      <c r="P33" t="s">
        <v>907</v>
      </c>
      <c r="Q33" t="s">
        <v>908</v>
      </c>
      <c r="R33" t="s">
        <v>909</v>
      </c>
      <c r="S33" t="s">
        <v>910</v>
      </c>
    </row>
    <row r="34" spans="1:19" x14ac:dyDescent="0.3">
      <c r="A34" s="60" t="s">
        <v>863</v>
      </c>
      <c r="B34" s="89">
        <f>'(弃用)FE(L)'!B34</f>
        <v>7.6</v>
      </c>
      <c r="C34" s="86">
        <v>12</v>
      </c>
      <c r="D34" s="86">
        <v>29.2</v>
      </c>
      <c r="E34" s="86"/>
      <c r="F34" s="86" t="s">
        <v>883</v>
      </c>
      <c r="Q34" s="92">
        <f>(B7)*B34/(B7-B41)</f>
        <v>7.7257095202684374</v>
      </c>
      <c r="R34" s="92">
        <f t="shared" ref="R34:S38" si="7">(C7)*C34/(C7-C41)</f>
        <v>12.149949821933058</v>
      </c>
      <c r="S34" s="92">
        <f t="shared" si="7"/>
        <v>31.393393845371222</v>
      </c>
    </row>
    <row r="35" spans="1:19" x14ac:dyDescent="0.3">
      <c r="A35" s="60" t="s">
        <v>857</v>
      </c>
      <c r="B35" s="89">
        <f>'(弃用)FE(L)'!B35</f>
        <v>6.9275320310316539</v>
      </c>
      <c r="C35" s="89">
        <f>C$34*(1-$F35)</f>
        <v>11.16</v>
      </c>
      <c r="D35" s="89">
        <f>D$34*(1-$F35)</f>
        <v>27.155999999999999</v>
      </c>
      <c r="E35" s="86"/>
      <c r="F35" s="88">
        <f>'(弃用)FE(L)'!F35</f>
        <v>7.0000000000000007E-2</v>
      </c>
      <c r="Q35" s="92">
        <f t="shared" ref="Q35:Q38" si="8">(B8)*B35/(B8-B42)</f>
        <v>7.3831846216876231</v>
      </c>
      <c r="R35" s="92">
        <f t="shared" si="7"/>
        <v>11.417514951777074</v>
      </c>
      <c r="S35" s="92">
        <f t="shared" si="7"/>
        <v>29.633604020229857</v>
      </c>
    </row>
    <row r="36" spans="1:19" x14ac:dyDescent="0.3">
      <c r="A36" s="60" t="s">
        <v>858</v>
      </c>
      <c r="B36" s="89">
        <f>'(弃用)FE(L)'!B36</f>
        <v>5.7380188851570555</v>
      </c>
      <c r="C36" s="89">
        <f t="shared" ref="C36:D38" si="9">C$34*(1-$F36)</f>
        <v>10.8</v>
      </c>
      <c r="D36" s="89">
        <f t="shared" si="9"/>
        <v>26.28</v>
      </c>
      <c r="E36" s="86"/>
      <c r="F36" s="88">
        <f>'(弃用)FE(L)'!F36</f>
        <v>0.1</v>
      </c>
      <c r="Q36" s="92">
        <f t="shared" si="8"/>
        <v>6.4558550443958875</v>
      </c>
      <c r="R36" s="92">
        <f t="shared" si="7"/>
        <v>11.372183382157637</v>
      </c>
      <c r="S36" s="92">
        <f t="shared" si="7"/>
        <v>29.07196924480079</v>
      </c>
    </row>
    <row r="37" spans="1:19" x14ac:dyDescent="0.3">
      <c r="A37" s="60" t="s">
        <v>859</v>
      </c>
      <c r="B37" s="89">
        <f>'(弃用)FE(L)'!B37</f>
        <v>5.4615994661079936</v>
      </c>
      <c r="C37" s="89">
        <f t="shared" si="9"/>
        <v>10.5</v>
      </c>
      <c r="D37" s="89">
        <f t="shared" si="9"/>
        <v>25.55</v>
      </c>
      <c r="E37" s="86"/>
      <c r="F37" s="88">
        <f>'(弃用)FE(L)'!F37</f>
        <v>0.125</v>
      </c>
      <c r="Q37" s="92">
        <f t="shared" si="8"/>
        <v>6.6286819395980272</v>
      </c>
      <c r="R37" s="92">
        <f t="shared" si="7"/>
        <v>11.542062928546313</v>
      </c>
      <c r="S37" s="92">
        <f t="shared" si="7"/>
        <v>28.831887631231957</v>
      </c>
    </row>
    <row r="38" spans="1:19" x14ac:dyDescent="0.3">
      <c r="A38" s="60" t="s">
        <v>860</v>
      </c>
      <c r="B38" s="89">
        <f>'(弃用)FE(L)'!B38</f>
        <v>5.4615994661079936</v>
      </c>
      <c r="C38" s="89">
        <f t="shared" si="9"/>
        <v>9</v>
      </c>
      <c r="D38" s="89">
        <f t="shared" si="9"/>
        <v>21.9</v>
      </c>
      <c r="E38" s="86"/>
      <c r="F38" s="88">
        <f>'(弃用)FE(L)'!F38</f>
        <v>0.25</v>
      </c>
      <c r="Q38" s="92">
        <f t="shared" si="8"/>
        <v>7.5534707801212519</v>
      </c>
      <c r="R38" s="92">
        <f t="shared" si="7"/>
        <v>10.397141211533645</v>
      </c>
      <c r="S38" s="92">
        <f t="shared" si="7"/>
        <v>25.380641578500097</v>
      </c>
    </row>
    <row r="39" spans="1:19" x14ac:dyDescent="0.3">
      <c r="A39" s="60"/>
      <c r="K39" t="s">
        <v>865</v>
      </c>
      <c r="Q39" s="92">
        <f>(B12)*B38/(B12-B46)</f>
        <v>8.7538921022643486</v>
      </c>
      <c r="R39" s="92">
        <f t="shared" ref="R39:S39" si="10">(C12)*C38/(C12-C46)</f>
        <v>11.167343733324403</v>
      </c>
      <c r="S39" s="92">
        <f t="shared" si="10"/>
        <v>26.260163202612876</v>
      </c>
    </row>
    <row r="40" spans="1:19" x14ac:dyDescent="0.3">
      <c r="A40" s="60" t="s">
        <v>862</v>
      </c>
      <c r="B40" t="s">
        <v>835</v>
      </c>
      <c r="C40" t="s">
        <v>798</v>
      </c>
      <c r="D40" t="s">
        <v>833</v>
      </c>
      <c r="J40" t="s">
        <v>866</v>
      </c>
      <c r="K40" t="s">
        <v>867</v>
      </c>
      <c r="L40" t="s">
        <v>869</v>
      </c>
      <c r="M40" t="s">
        <v>868</v>
      </c>
      <c r="N40" t="s">
        <v>870</v>
      </c>
      <c r="Q40" s="92">
        <f>(B13)*B38/(B13-B47)</f>
        <v>9.6190888544504105</v>
      </c>
      <c r="R40" s="92">
        <f t="shared" ref="R40:S40" si="11">(C13)*C38/(C13-C47)</f>
        <v>12.39115764367995</v>
      </c>
      <c r="S40" s="92">
        <f t="shared" si="11"/>
        <v>27.814178043015147</v>
      </c>
    </row>
    <row r="41" spans="1:19" x14ac:dyDescent="0.3">
      <c r="A41" s="8">
        <v>2020</v>
      </c>
      <c r="B41" s="19">
        <f>N41</f>
        <v>3.7</v>
      </c>
      <c r="C41" s="19">
        <f>G41</f>
        <v>0.24690358367739815</v>
      </c>
      <c r="D41" s="19">
        <f>H41</f>
        <v>0.79973861846350169</v>
      </c>
      <c r="F41" s="19">
        <v>3.7</v>
      </c>
      <c r="G41" s="19">
        <f>预测总结L!D14</f>
        <v>0.24690358367739815</v>
      </c>
      <c r="H41" s="19">
        <f>预测总结L!D18</f>
        <v>0.79973861846350169</v>
      </c>
      <c r="I41" s="20">
        <v>2020</v>
      </c>
      <c r="J41" s="19">
        <v>27.6</v>
      </c>
      <c r="K41" s="61">
        <f>'(弃用)FE+EV(L)'!K41</f>
        <v>7.0000000000000007E-2</v>
      </c>
      <c r="L41" s="54">
        <f>J41*K41</f>
        <v>1.9320000000000004</v>
      </c>
      <c r="M41" s="19">
        <v>3.7</v>
      </c>
      <c r="N41" s="19">
        <f>M41</f>
        <v>3.7</v>
      </c>
    </row>
    <row r="42" spans="1:19" x14ac:dyDescent="0.3">
      <c r="A42" s="8">
        <v>2025</v>
      </c>
      <c r="B42" s="19">
        <f t="shared" ref="B42:B47" si="12">N42</f>
        <v>18.25</v>
      </c>
      <c r="C42" s="19">
        <f t="shared" ref="C42:D47" si="13">G42</f>
        <v>0.56353037407882844</v>
      </c>
      <c r="D42" s="19">
        <f t="shared" si="13"/>
        <v>0.98870335216915262</v>
      </c>
      <c r="F42" s="19"/>
      <c r="G42" s="19">
        <f>预测总结L!E14</f>
        <v>0.56353037407882844</v>
      </c>
      <c r="H42" s="19">
        <f>预测总结L!E18</f>
        <v>0.98870335216915262</v>
      </c>
      <c r="I42">
        <v>2025</v>
      </c>
      <c r="J42" s="19">
        <v>32.4</v>
      </c>
      <c r="K42" s="61">
        <f>'(弃用)FE+EV(L)'!K42</f>
        <v>0.12</v>
      </c>
      <c r="L42" s="54">
        <f t="shared" ref="L42:L47" si="14">J42*K42</f>
        <v>3.8879999999999999</v>
      </c>
      <c r="M42" s="19">
        <f>(L42+L41)/2*5+M41</f>
        <v>18.25</v>
      </c>
      <c r="N42" s="19">
        <f>M42</f>
        <v>18.25</v>
      </c>
    </row>
    <row r="43" spans="1:19" x14ac:dyDescent="0.3">
      <c r="A43" s="8">
        <v>2030</v>
      </c>
      <c r="B43" s="19">
        <f t="shared" si="12"/>
        <v>37.629999999999995</v>
      </c>
      <c r="C43" s="19">
        <f t="shared" si="13"/>
        <v>1.4930680546119335</v>
      </c>
      <c r="D43" s="19">
        <f t="shared" si="13"/>
        <v>1.1759076979077465</v>
      </c>
      <c r="F43" s="19"/>
      <c r="G43" s="19">
        <f>预测总结L!F14</f>
        <v>1.4930680546119335</v>
      </c>
      <c r="H43" s="19">
        <f>预测总结L!F18</f>
        <v>1.1759076979077465</v>
      </c>
      <c r="I43" s="20">
        <v>2030</v>
      </c>
      <c r="J43" s="19">
        <v>33.4</v>
      </c>
      <c r="K43" s="61">
        <f>'(弃用)FE+EV(L)'!K43</f>
        <v>0.16</v>
      </c>
      <c r="L43" s="54">
        <f t="shared" si="14"/>
        <v>5.3440000000000003</v>
      </c>
      <c r="M43" s="19">
        <f t="shared" ref="M43:M47" si="15">(L43+L42)/2*5+M42</f>
        <v>41.33</v>
      </c>
      <c r="N43" s="19">
        <f>M43-N41</f>
        <v>37.629999999999995</v>
      </c>
    </row>
    <row r="44" spans="1:19" x14ac:dyDescent="0.3">
      <c r="A44" s="8">
        <v>2035</v>
      </c>
      <c r="B44" s="19">
        <f t="shared" si="12"/>
        <v>63.08</v>
      </c>
      <c r="C44" s="19">
        <f>G44</f>
        <v>2.9725381425031827</v>
      </c>
      <c r="D44" s="19">
        <f>H44</f>
        <v>1.4472045368423947</v>
      </c>
      <c r="F44" s="19"/>
      <c r="G44" s="19">
        <f>预测总结L!G14</f>
        <v>2.9725381425031827</v>
      </c>
      <c r="H44" s="19">
        <f>预测总结L!G18</f>
        <v>1.4472045368423947</v>
      </c>
      <c r="I44">
        <v>2035</v>
      </c>
      <c r="J44" s="19">
        <v>33.299999999999997</v>
      </c>
      <c r="K44" s="61">
        <f>'(弃用)FE+EV(L)'!K44</f>
        <v>0.32</v>
      </c>
      <c r="L44" s="54">
        <f t="shared" si="14"/>
        <v>10.655999999999999</v>
      </c>
      <c r="M44" s="19">
        <f t="shared" si="15"/>
        <v>81.33</v>
      </c>
      <c r="N44" s="19">
        <f t="shared" ref="N44:N47" si="16">M44-N42</f>
        <v>63.08</v>
      </c>
    </row>
    <row r="45" spans="1:19" x14ac:dyDescent="0.3">
      <c r="A45" s="8">
        <v>2040</v>
      </c>
      <c r="B45" s="19">
        <f t="shared" si="12"/>
        <v>103.63999999999999</v>
      </c>
      <c r="C45" s="19">
        <f t="shared" si="13"/>
        <v>4.9087622592081459</v>
      </c>
      <c r="D45" s="19">
        <f t="shared" si="13"/>
        <v>1.7874286638234826</v>
      </c>
      <c r="F45" s="19"/>
      <c r="G45" s="19">
        <f>预测总结L!H14</f>
        <v>4.9087622592081459</v>
      </c>
      <c r="H45" s="19">
        <f>预测总结L!H18</f>
        <v>1.7874286638234826</v>
      </c>
      <c r="I45" s="20">
        <v>2040</v>
      </c>
      <c r="J45" s="19">
        <v>33.299999999999997</v>
      </c>
      <c r="K45" s="61">
        <f>'(弃用)FE+EV(L)'!K45</f>
        <v>0.4</v>
      </c>
      <c r="L45" s="54">
        <f t="shared" si="14"/>
        <v>13.32</v>
      </c>
      <c r="M45" s="19">
        <f t="shared" si="15"/>
        <v>141.26999999999998</v>
      </c>
      <c r="N45" s="19">
        <f t="shared" si="16"/>
        <v>103.63999999999999</v>
      </c>
    </row>
    <row r="46" spans="1:19" x14ac:dyDescent="0.3">
      <c r="A46" s="8">
        <v>2045</v>
      </c>
      <c r="B46" s="19">
        <f t="shared" si="12"/>
        <v>144.78999999999996</v>
      </c>
      <c r="C46" s="19">
        <f t="shared" si="13"/>
        <v>7.3943990810675748</v>
      </c>
      <c r="D46" s="19">
        <f t="shared" si="13"/>
        <v>2.219747439955019</v>
      </c>
      <c r="F46" s="19"/>
      <c r="G46" s="19">
        <f>预测总结L!I14</f>
        <v>7.3943990810675748</v>
      </c>
      <c r="H46" s="19">
        <f>预测总结L!I18</f>
        <v>2.219747439955019</v>
      </c>
      <c r="I46">
        <v>2045</v>
      </c>
      <c r="J46" s="19">
        <v>33.299999999999997</v>
      </c>
      <c r="K46" s="61">
        <f>'(弃用)FE+EV(L)'!K46</f>
        <v>0.4</v>
      </c>
      <c r="L46" s="54">
        <f t="shared" si="14"/>
        <v>13.32</v>
      </c>
      <c r="M46" s="19">
        <f t="shared" si="15"/>
        <v>207.86999999999998</v>
      </c>
      <c r="N46" s="19">
        <f t="shared" si="16"/>
        <v>144.78999999999996</v>
      </c>
    </row>
    <row r="47" spans="1:19" x14ac:dyDescent="0.3">
      <c r="A47" s="8">
        <v>2050</v>
      </c>
      <c r="B47" s="19">
        <f t="shared" si="12"/>
        <v>170.82999999999998</v>
      </c>
      <c r="C47" s="19">
        <f t="shared" si="13"/>
        <v>11.092014931059516</v>
      </c>
      <c r="D47" s="19">
        <f t="shared" si="13"/>
        <v>2.9195269135313282</v>
      </c>
      <c r="F47" s="19"/>
      <c r="G47" s="19">
        <f>预测总结L!J14</f>
        <v>11.092014931059516</v>
      </c>
      <c r="H47" s="19">
        <f>预测总结L!J18</f>
        <v>2.9195269135313282</v>
      </c>
      <c r="I47" s="20">
        <v>2050</v>
      </c>
      <c r="J47" s="19">
        <v>33.299999999999997</v>
      </c>
      <c r="K47" s="61">
        <f>'(弃用)FE+EV(L)'!K47</f>
        <v>0.4</v>
      </c>
      <c r="L47" s="54">
        <f t="shared" si="14"/>
        <v>13.32</v>
      </c>
      <c r="M47" s="19">
        <f t="shared" si="15"/>
        <v>274.46999999999997</v>
      </c>
      <c r="N47" s="19">
        <f t="shared" si="16"/>
        <v>170.82999999999998</v>
      </c>
    </row>
    <row r="48" spans="1:19" x14ac:dyDescent="0.3">
      <c r="A48" s="8"/>
      <c r="I48" s="34"/>
    </row>
    <row r="49" spans="1:9" x14ac:dyDescent="0.3">
      <c r="A49" s="8" t="s">
        <v>871</v>
      </c>
      <c r="B49" t="s">
        <v>835</v>
      </c>
      <c r="C49" t="s">
        <v>798</v>
      </c>
      <c r="D49" t="s">
        <v>827</v>
      </c>
      <c r="E49" t="s">
        <v>836</v>
      </c>
      <c r="I49" s="34"/>
    </row>
    <row r="50" spans="1:9" x14ac:dyDescent="0.3">
      <c r="A50" s="8">
        <v>2020</v>
      </c>
      <c r="B50" s="19">
        <f>($B7-$B41)*$B16*(B$34*$B26+B$35*$C26+$D26*B$36+$E26*B$37+$F26*B$38)/100*0.72*0.84*44/12*1000/1000000</f>
        <v>447.87868370138222</v>
      </c>
      <c r="C50" s="19">
        <f>($C7-$C41)*$C16*(C$34*$G26+C$35*$H26+$I26*C$36+$J26*C$37+$K26*C$38)/100*0.72*0.84*44/12*1000/1000000</f>
        <v>172.1810697302657</v>
      </c>
      <c r="D50" s="19">
        <f>($D7-$D41)*$D16*(D$34*$L26+D$35*$M26+$N26*D$36+$O26*D$37+$P26*D$38)/100*0.72*0.84*44/12*1000/1000000</f>
        <v>448.11937343621747</v>
      </c>
      <c r="E50" s="19">
        <f>SUM(B50:D50)</f>
        <v>1068.1791268678653</v>
      </c>
      <c r="I50" s="34"/>
    </row>
    <row r="51" spans="1:9" x14ac:dyDescent="0.3">
      <c r="A51" s="8">
        <v>2025</v>
      </c>
      <c r="B51" s="19">
        <f t="shared" ref="B51:B56" si="17">(B8-B42)*B17*(B$34*$B27+B$35*$C27+$D27*B$36+$E27*B$37+$F27*B$38)/100*0.72*0.84*44/12*1000/1000000</f>
        <v>510.90987402247606</v>
      </c>
      <c r="C51" s="19">
        <f t="shared" ref="C51:C56" si="18">($C8-$C42)*$C17*(C$34*$G27+C$35*$H27+$I27*C$36+$J27*C$37+$K27*C$38)/100*0.72*0.84*44/12*1000/1000000</f>
        <v>204.85976537389425</v>
      </c>
      <c r="D51" s="19">
        <f t="shared" ref="D51:D56" si="19">($D8-$D42)*$D17*(D$34*$L27+D$35*$M27+$N27*D$36+$O27*D$37+$P27*D$38)/100*0.72*0.84*44/12*1000/1000000</f>
        <v>385.22089785964948</v>
      </c>
      <c r="E51" s="19">
        <f t="shared" ref="E51:E56" si="20">SUM(B51:D51)</f>
        <v>1100.9905372560197</v>
      </c>
      <c r="I51" s="34"/>
    </row>
    <row r="52" spans="1:9" x14ac:dyDescent="0.3">
      <c r="A52" s="8">
        <v>2030</v>
      </c>
      <c r="B52" s="19">
        <f t="shared" si="17"/>
        <v>472.68072623355351</v>
      </c>
      <c r="C52" s="19">
        <f t="shared" si="18"/>
        <v>213.23138740951208</v>
      </c>
      <c r="D52" s="19">
        <f t="shared" si="19"/>
        <v>370.55786001178177</v>
      </c>
      <c r="E52" s="19">
        <f t="shared" si="20"/>
        <v>1056.4699736548473</v>
      </c>
      <c r="I52" s="34"/>
    </row>
    <row r="53" spans="1:9" x14ac:dyDescent="0.3">
      <c r="A53" s="8">
        <v>2035</v>
      </c>
      <c r="B53" s="19">
        <f t="shared" si="17"/>
        <v>397.33470126798647</v>
      </c>
      <c r="C53" s="19">
        <f t="shared" si="18"/>
        <v>217.53321448350928</v>
      </c>
      <c r="D53" s="19">
        <f t="shared" si="19"/>
        <v>362.28648065351319</v>
      </c>
      <c r="E53" s="19">
        <f t="shared" si="20"/>
        <v>977.15439640500892</v>
      </c>
      <c r="I53" s="34"/>
    </row>
    <row r="54" spans="1:9" x14ac:dyDescent="0.3">
      <c r="A54" s="8">
        <v>2040</v>
      </c>
      <c r="B54" s="19">
        <f t="shared" si="17"/>
        <v>337.49512466539147</v>
      </c>
      <c r="C54" s="19">
        <f t="shared" si="18"/>
        <v>207.12169111826805</v>
      </c>
      <c r="D54" s="19">
        <f t="shared" si="19"/>
        <v>308.35656921710569</v>
      </c>
      <c r="E54" s="19">
        <f t="shared" si="20"/>
        <v>852.97338500076512</v>
      </c>
      <c r="I54" s="34"/>
    </row>
    <row r="55" spans="1:9" x14ac:dyDescent="0.3">
      <c r="A55" s="8">
        <v>2045</v>
      </c>
      <c r="B55" s="19">
        <f t="shared" si="17"/>
        <v>290.30784497824897</v>
      </c>
      <c r="C55" s="19">
        <f t="shared" si="18"/>
        <v>184.62453236343481</v>
      </c>
      <c r="D55" s="19">
        <f t="shared" si="19"/>
        <v>292.12162646924378</v>
      </c>
      <c r="E55" s="19">
        <f t="shared" si="20"/>
        <v>767.0540038109275</v>
      </c>
      <c r="I55" s="34"/>
    </row>
    <row r="56" spans="1:9" x14ac:dyDescent="0.3">
      <c r="A56" s="8">
        <v>2050</v>
      </c>
      <c r="B56" s="19">
        <f t="shared" si="17"/>
        <v>258.32255459654709</v>
      </c>
      <c r="C56" s="19">
        <f t="shared" si="18"/>
        <v>173.15357599345305</v>
      </c>
      <c r="D56" s="19">
        <f t="shared" si="19"/>
        <v>273.01900200292806</v>
      </c>
      <c r="E56" s="19">
        <f t="shared" si="20"/>
        <v>704.49513259292826</v>
      </c>
      <c r="I56" s="34"/>
    </row>
    <row r="57" spans="1:9" x14ac:dyDescent="0.3">
      <c r="A57" s="8"/>
      <c r="I57" s="34"/>
    </row>
    <row r="58" spans="1:9" x14ac:dyDescent="0.3">
      <c r="A58" s="8"/>
      <c r="I58" s="34"/>
    </row>
    <row r="59" spans="1:9" x14ac:dyDescent="0.3">
      <c r="A59" s="8"/>
      <c r="I59" s="34"/>
    </row>
    <row r="60" spans="1:9" x14ac:dyDescent="0.3">
      <c r="A60" s="11"/>
      <c r="I60" s="34"/>
    </row>
    <row r="61" spans="1:9" x14ac:dyDescent="0.3">
      <c r="A61" s="8"/>
      <c r="I61" s="34"/>
    </row>
    <row r="62" spans="1:9" x14ac:dyDescent="0.3">
      <c r="A62" s="8"/>
      <c r="I62" s="34"/>
    </row>
    <row r="63" spans="1:9" x14ac:dyDescent="0.3">
      <c r="A63" s="8"/>
      <c r="I63" s="34"/>
    </row>
    <row r="64" spans="1:9" x14ac:dyDescent="0.3">
      <c r="A64" s="8"/>
      <c r="I64" s="34"/>
    </row>
    <row r="65" spans="1:9" x14ac:dyDescent="0.3">
      <c r="A65" s="8"/>
      <c r="I65" s="34"/>
    </row>
    <row r="66" spans="1:9" x14ac:dyDescent="0.3">
      <c r="A66" s="8"/>
      <c r="I66" s="34"/>
    </row>
    <row r="67" spans="1:9" x14ac:dyDescent="0.3">
      <c r="A67" s="8"/>
      <c r="I67" s="34"/>
    </row>
    <row r="68" spans="1:9" x14ac:dyDescent="0.3">
      <c r="A68" s="8"/>
      <c r="I68" s="34"/>
    </row>
    <row r="69" spans="1:9" x14ac:dyDescent="0.3">
      <c r="A69" s="8"/>
      <c r="I69" s="34"/>
    </row>
    <row r="70" spans="1:9" x14ac:dyDescent="0.3">
      <c r="A70" s="11"/>
      <c r="I70" s="34"/>
    </row>
    <row r="71" spans="1:9" x14ac:dyDescent="0.3">
      <c r="A71" s="8"/>
      <c r="I71" s="34"/>
    </row>
    <row r="72" spans="1:9" x14ac:dyDescent="0.3">
      <c r="A72" s="8"/>
      <c r="I72" s="34"/>
    </row>
    <row r="73" spans="1:9" x14ac:dyDescent="0.3">
      <c r="A73" s="8"/>
      <c r="I73" s="34"/>
    </row>
    <row r="74" spans="1:9" x14ac:dyDescent="0.3">
      <c r="A74" s="8"/>
      <c r="I74" s="34"/>
    </row>
    <row r="75" spans="1:9" x14ac:dyDescent="0.3">
      <c r="A75" s="8"/>
      <c r="I75" s="34"/>
    </row>
    <row r="76" spans="1:9" x14ac:dyDescent="0.3">
      <c r="A76" s="8"/>
      <c r="I76" s="34"/>
    </row>
    <row r="77" spans="1:9" x14ac:dyDescent="0.3">
      <c r="A77" s="8"/>
      <c r="I77" s="34"/>
    </row>
    <row r="78" spans="1:9" x14ac:dyDescent="0.3">
      <c r="A78" s="8"/>
      <c r="I78" s="34"/>
    </row>
    <row r="79" spans="1:9" x14ac:dyDescent="0.3">
      <c r="A79" s="8"/>
      <c r="I79" s="34"/>
    </row>
    <row r="80" spans="1:9" x14ac:dyDescent="0.3">
      <c r="A80" s="8"/>
      <c r="I80" s="34"/>
    </row>
    <row r="81" spans="1:9" x14ac:dyDescent="0.3">
      <c r="A81" s="8"/>
      <c r="I81" s="34"/>
    </row>
    <row r="82" spans="1:9" x14ac:dyDescent="0.3">
      <c r="A82" s="8"/>
      <c r="I82" s="34"/>
    </row>
    <row r="83" spans="1:9" x14ac:dyDescent="0.3">
      <c r="A83" s="8"/>
      <c r="I83" s="34"/>
    </row>
    <row r="84" spans="1:9" x14ac:dyDescent="0.3">
      <c r="A84" s="8"/>
      <c r="I84" s="34"/>
    </row>
    <row r="85" spans="1:9" x14ac:dyDescent="0.3">
      <c r="A85" s="8"/>
      <c r="I85" s="34"/>
    </row>
    <row r="86" spans="1:9" x14ac:dyDescent="0.3">
      <c r="A86" s="8"/>
      <c r="I86" s="34"/>
    </row>
    <row r="87" spans="1:9" x14ac:dyDescent="0.3">
      <c r="A87" s="8"/>
      <c r="I87" s="34"/>
    </row>
    <row r="88" spans="1:9" x14ac:dyDescent="0.3">
      <c r="A88" s="8"/>
      <c r="I88" s="34"/>
    </row>
    <row r="89" spans="1:9" x14ac:dyDescent="0.3">
      <c r="A89" s="8"/>
      <c r="I89" s="34"/>
    </row>
    <row r="90" spans="1:9" x14ac:dyDescent="0.3">
      <c r="A90" s="8"/>
      <c r="I90" s="34"/>
    </row>
    <row r="91" spans="1:9" x14ac:dyDescent="0.3">
      <c r="A91" s="8"/>
      <c r="I91" s="34"/>
    </row>
    <row r="92" spans="1:9" x14ac:dyDescent="0.3">
      <c r="A92" s="8"/>
      <c r="I92" s="34"/>
    </row>
    <row r="93" spans="1:9" x14ac:dyDescent="0.3">
      <c r="A93" s="8"/>
      <c r="I93" s="34"/>
    </row>
    <row r="94" spans="1:9" x14ac:dyDescent="0.3">
      <c r="A94" s="8"/>
      <c r="I94" s="34"/>
    </row>
    <row r="95" spans="1:9" x14ac:dyDescent="0.3">
      <c r="A95" s="11"/>
      <c r="I95" s="34"/>
    </row>
    <row r="96" spans="1:9" x14ac:dyDescent="0.3">
      <c r="A96" s="8"/>
      <c r="I96" s="34"/>
    </row>
    <row r="97" spans="1:9" x14ac:dyDescent="0.3">
      <c r="A97" s="8"/>
      <c r="I97" s="34"/>
    </row>
    <row r="98" spans="1:9" x14ac:dyDescent="0.3">
      <c r="A98" s="8"/>
      <c r="I98" s="34"/>
    </row>
    <row r="99" spans="1:9" x14ac:dyDescent="0.3">
      <c r="A99" s="8"/>
      <c r="I99" s="34"/>
    </row>
    <row r="100" spans="1:9" x14ac:dyDescent="0.3">
      <c r="A100" s="8"/>
      <c r="I100" s="34"/>
    </row>
    <row r="101" spans="1:9" x14ac:dyDescent="0.3">
      <c r="A101" s="8"/>
      <c r="I101" s="34"/>
    </row>
    <row r="102" spans="1:9" x14ac:dyDescent="0.3">
      <c r="A102" s="8"/>
      <c r="I102" s="34"/>
    </row>
    <row r="103" spans="1:9" x14ac:dyDescent="0.3">
      <c r="A103" s="8"/>
      <c r="I103" s="34"/>
    </row>
    <row r="104" spans="1:9" x14ac:dyDescent="0.3">
      <c r="A104" s="8"/>
      <c r="I104" s="34"/>
    </row>
    <row r="105" spans="1:9" x14ac:dyDescent="0.3">
      <c r="A105" s="8"/>
      <c r="I105" s="34"/>
    </row>
    <row r="106" spans="1:9" x14ac:dyDescent="0.3">
      <c r="A106" s="11"/>
      <c r="I106" s="34"/>
    </row>
    <row r="107" spans="1:9" x14ac:dyDescent="0.3">
      <c r="A107" s="8"/>
      <c r="I107" s="34"/>
    </row>
    <row r="108" spans="1:9" x14ac:dyDescent="0.3">
      <c r="A108" s="8"/>
      <c r="I108" s="34"/>
    </row>
    <row r="109" spans="1:9" x14ac:dyDescent="0.3">
      <c r="A109" s="8"/>
      <c r="I109" s="34"/>
    </row>
    <row r="110" spans="1:9" x14ac:dyDescent="0.3">
      <c r="A110" s="8"/>
      <c r="I110" s="34"/>
    </row>
    <row r="111" spans="1:9" x14ac:dyDescent="0.3">
      <c r="A111" s="8"/>
      <c r="I111" s="34"/>
    </row>
    <row r="112" spans="1:9" x14ac:dyDescent="0.3">
      <c r="A112" s="8"/>
      <c r="I112" s="34"/>
    </row>
    <row r="113" spans="1:9" x14ac:dyDescent="0.3">
      <c r="A113" s="8"/>
      <c r="I113" s="34"/>
    </row>
    <row r="114" spans="1:9" x14ac:dyDescent="0.3">
      <c r="A114" s="8"/>
      <c r="I114" s="34"/>
    </row>
    <row r="115" spans="1:9" x14ac:dyDescent="0.3">
      <c r="A115" s="8"/>
      <c r="I115" s="34"/>
    </row>
    <row r="116" spans="1:9" x14ac:dyDescent="0.3">
      <c r="A116" s="8"/>
      <c r="I116" s="34"/>
    </row>
    <row r="117" spans="1:9" x14ac:dyDescent="0.3">
      <c r="A117" s="8"/>
      <c r="I117" s="34"/>
    </row>
    <row r="118" spans="1:9" x14ac:dyDescent="0.3">
      <c r="A118" s="8"/>
      <c r="I118" s="34"/>
    </row>
    <row r="119" spans="1:9" x14ac:dyDescent="0.3">
      <c r="A119" s="8"/>
      <c r="I119" s="34"/>
    </row>
    <row r="120" spans="1:9" x14ac:dyDescent="0.3">
      <c r="A120" s="8"/>
      <c r="I120" s="34"/>
    </row>
    <row r="121" spans="1:9" x14ac:dyDescent="0.3">
      <c r="A121" s="8"/>
      <c r="I121" s="34"/>
    </row>
    <row r="122" spans="1:9" x14ac:dyDescent="0.3">
      <c r="A122" s="8"/>
      <c r="I122" s="34"/>
    </row>
    <row r="123" spans="1:9" x14ac:dyDescent="0.3">
      <c r="A123" s="8"/>
      <c r="I123" s="34"/>
    </row>
    <row r="124" spans="1:9" x14ac:dyDescent="0.3">
      <c r="A124" s="8"/>
      <c r="I124" s="34"/>
    </row>
    <row r="125" spans="1:9" x14ac:dyDescent="0.3">
      <c r="A125" s="8"/>
      <c r="I125" s="34"/>
    </row>
    <row r="126" spans="1:9" x14ac:dyDescent="0.3">
      <c r="A126" s="8"/>
      <c r="I126" s="34"/>
    </row>
    <row r="127" spans="1:9" x14ac:dyDescent="0.3">
      <c r="A127" s="8"/>
      <c r="I127" s="34"/>
    </row>
    <row r="128" spans="1:9" x14ac:dyDescent="0.3">
      <c r="A128" s="8"/>
      <c r="I128" s="34"/>
    </row>
    <row r="129" spans="1:9" x14ac:dyDescent="0.3">
      <c r="A129" s="8"/>
      <c r="I129" s="34"/>
    </row>
    <row r="130" spans="1:9" x14ac:dyDescent="0.3">
      <c r="A130" s="8"/>
      <c r="I130" s="34"/>
    </row>
    <row r="131" spans="1:9" x14ac:dyDescent="0.3">
      <c r="A131" s="8"/>
      <c r="I131" s="34"/>
    </row>
    <row r="132" spans="1:9" x14ac:dyDescent="0.3">
      <c r="A132" s="8"/>
      <c r="I132" s="34"/>
    </row>
    <row r="133" spans="1:9" x14ac:dyDescent="0.3">
      <c r="A133" s="8"/>
      <c r="I133" s="34"/>
    </row>
    <row r="134" spans="1:9" x14ac:dyDescent="0.3">
      <c r="A134" s="8"/>
      <c r="I134" s="34"/>
    </row>
    <row r="135" spans="1:9" x14ac:dyDescent="0.3">
      <c r="A135" s="8"/>
      <c r="I135" s="34"/>
    </row>
    <row r="136" spans="1:9" x14ac:dyDescent="0.3">
      <c r="A136" s="8"/>
      <c r="I136" s="34"/>
    </row>
    <row r="137" spans="1:9" x14ac:dyDescent="0.3">
      <c r="A137" s="8"/>
      <c r="I137" s="34"/>
    </row>
    <row r="138" spans="1:9" x14ac:dyDescent="0.3">
      <c r="A138" s="8"/>
      <c r="I138" s="34"/>
    </row>
    <row r="139" spans="1:9" x14ac:dyDescent="0.3">
      <c r="A139" s="8"/>
      <c r="I139" s="34"/>
    </row>
    <row r="140" spans="1:9" x14ac:dyDescent="0.3">
      <c r="A140" s="8"/>
      <c r="I140" s="34"/>
    </row>
    <row r="141" spans="1:9" x14ac:dyDescent="0.3">
      <c r="A141" s="8"/>
      <c r="I141" s="34"/>
    </row>
    <row r="142" spans="1:9" x14ac:dyDescent="0.3">
      <c r="A142" s="8"/>
      <c r="I142" s="34"/>
    </row>
    <row r="143" spans="1:9" x14ac:dyDescent="0.3">
      <c r="A143" s="8"/>
      <c r="I143" s="34"/>
    </row>
    <row r="144" spans="1:9" x14ac:dyDescent="0.3">
      <c r="A144" s="8"/>
      <c r="I144" s="34"/>
    </row>
    <row r="145" spans="1:9" x14ac:dyDescent="0.3">
      <c r="A145" s="8"/>
      <c r="I145" s="34"/>
    </row>
    <row r="146" spans="1:9" x14ac:dyDescent="0.3">
      <c r="A146" s="8"/>
      <c r="I146" s="34"/>
    </row>
    <row r="147" spans="1:9" x14ac:dyDescent="0.3">
      <c r="A147" s="8"/>
      <c r="I147" s="34"/>
    </row>
    <row r="148" spans="1:9" x14ac:dyDescent="0.3">
      <c r="A148" s="8"/>
      <c r="I148" s="34"/>
    </row>
    <row r="149" spans="1:9" x14ac:dyDescent="0.3">
      <c r="A149" s="8"/>
      <c r="I149" s="34"/>
    </row>
    <row r="150" spans="1:9" x14ac:dyDescent="0.3">
      <c r="A150" s="8"/>
      <c r="I150" s="34"/>
    </row>
    <row r="151" spans="1:9" x14ac:dyDescent="0.3">
      <c r="A151" s="8"/>
      <c r="I151" s="34"/>
    </row>
    <row r="152" spans="1:9" x14ac:dyDescent="0.3">
      <c r="A152" s="8"/>
      <c r="I152" s="34"/>
    </row>
    <row r="153" spans="1:9" x14ac:dyDescent="0.3">
      <c r="A153" s="8"/>
      <c r="I153" s="34"/>
    </row>
    <row r="154" spans="1:9" x14ac:dyDescent="0.3">
      <c r="A154" s="8"/>
      <c r="I154" s="34"/>
    </row>
    <row r="155" spans="1:9" x14ac:dyDescent="0.3">
      <c r="A155" s="8"/>
      <c r="I155" s="34"/>
    </row>
    <row r="156" spans="1:9" x14ac:dyDescent="0.3">
      <c r="A156" s="8"/>
      <c r="I156" s="34"/>
    </row>
    <row r="157" spans="1:9" x14ac:dyDescent="0.3">
      <c r="A157" s="8"/>
      <c r="I157" s="34"/>
    </row>
    <row r="158" spans="1:9" x14ac:dyDescent="0.3">
      <c r="A158" s="8"/>
      <c r="I158" s="34"/>
    </row>
    <row r="159" spans="1:9" x14ac:dyDescent="0.3">
      <c r="A159" s="8"/>
      <c r="I159" s="34"/>
    </row>
    <row r="160" spans="1:9" x14ac:dyDescent="0.3">
      <c r="A160" s="8"/>
      <c r="I160" s="34"/>
    </row>
    <row r="161" spans="1:9" x14ac:dyDescent="0.3">
      <c r="A161" s="8"/>
      <c r="I161" s="34"/>
    </row>
    <row r="162" spans="1:9" x14ac:dyDescent="0.3">
      <c r="A162" s="8"/>
      <c r="I162" s="34"/>
    </row>
    <row r="163" spans="1:9" x14ac:dyDescent="0.3">
      <c r="A163" s="8"/>
      <c r="I163" s="34"/>
    </row>
    <row r="164" spans="1:9" x14ac:dyDescent="0.3">
      <c r="A164" s="8"/>
      <c r="I164" s="34"/>
    </row>
    <row r="165" spans="1:9" x14ac:dyDescent="0.3">
      <c r="A165" s="8"/>
      <c r="I165" s="34"/>
    </row>
    <row r="166" spans="1:9" x14ac:dyDescent="0.3">
      <c r="A166" s="8"/>
      <c r="I166" s="34"/>
    </row>
    <row r="167" spans="1:9" x14ac:dyDescent="0.3">
      <c r="A167" s="8"/>
      <c r="I167" s="34"/>
    </row>
    <row r="168" spans="1:9" x14ac:dyDescent="0.3">
      <c r="A168" s="8"/>
      <c r="I168" s="34"/>
    </row>
    <row r="169" spans="1:9" x14ac:dyDescent="0.3">
      <c r="A169" s="8"/>
      <c r="I169" s="34"/>
    </row>
    <row r="170" spans="1:9" x14ac:dyDescent="0.3">
      <c r="A170" s="8"/>
      <c r="I170" s="34"/>
    </row>
    <row r="171" spans="1:9" x14ac:dyDescent="0.3">
      <c r="A171" s="8"/>
      <c r="I171" s="34"/>
    </row>
    <row r="172" spans="1:9" x14ac:dyDescent="0.3">
      <c r="A172" s="8"/>
      <c r="I172" s="34"/>
    </row>
    <row r="173" spans="1:9" x14ac:dyDescent="0.3">
      <c r="A173" s="8"/>
      <c r="I173" s="34"/>
    </row>
    <row r="174" spans="1:9" x14ac:dyDescent="0.3">
      <c r="A174" s="8"/>
      <c r="I174" s="34"/>
    </row>
    <row r="175" spans="1:9" x14ac:dyDescent="0.3">
      <c r="A175" s="8"/>
      <c r="I175" s="34"/>
    </row>
    <row r="176" spans="1:9" x14ac:dyDescent="0.3">
      <c r="A176" s="8"/>
      <c r="I176" s="34"/>
    </row>
    <row r="177" spans="1:9" x14ac:dyDescent="0.3">
      <c r="A177" s="8"/>
      <c r="I177" s="34"/>
    </row>
    <row r="178" spans="1:9" x14ac:dyDescent="0.3">
      <c r="A178" s="8"/>
      <c r="I178" s="34"/>
    </row>
    <row r="179" spans="1:9" x14ac:dyDescent="0.3">
      <c r="A179" s="8"/>
      <c r="I179" s="34"/>
    </row>
    <row r="180" spans="1:9" x14ac:dyDescent="0.3">
      <c r="A180" s="8"/>
      <c r="I180" s="34"/>
    </row>
    <row r="181" spans="1:9" x14ac:dyDescent="0.3">
      <c r="A181" s="8"/>
      <c r="I181" s="34"/>
    </row>
    <row r="182" spans="1:9" x14ac:dyDescent="0.3">
      <c r="A182" s="8"/>
      <c r="I182" s="34"/>
    </row>
    <row r="183" spans="1:9" x14ac:dyDescent="0.3">
      <c r="A183" s="8"/>
      <c r="I183" s="34"/>
    </row>
    <row r="184" spans="1:9" x14ac:dyDescent="0.3">
      <c r="A184" s="8"/>
      <c r="I184" s="34"/>
    </row>
    <row r="185" spans="1:9" x14ac:dyDescent="0.3">
      <c r="A185" s="8"/>
      <c r="I185" s="34"/>
    </row>
    <row r="186" spans="1:9" x14ac:dyDescent="0.3">
      <c r="A186" s="8"/>
      <c r="I186" s="34"/>
    </row>
    <row r="187" spans="1:9" x14ac:dyDescent="0.3">
      <c r="A187" s="8"/>
      <c r="I187" s="34"/>
    </row>
    <row r="188" spans="1:9" x14ac:dyDescent="0.3">
      <c r="A188" s="8"/>
      <c r="I188" s="34"/>
    </row>
    <row r="189" spans="1:9" x14ac:dyDescent="0.3">
      <c r="A189" s="8"/>
      <c r="I189" s="34"/>
    </row>
    <row r="190" spans="1:9" x14ac:dyDescent="0.3">
      <c r="A190" s="8"/>
      <c r="I190" s="34"/>
    </row>
    <row r="191" spans="1:9" x14ac:dyDescent="0.3">
      <c r="A191" s="8"/>
      <c r="I191" s="34"/>
    </row>
    <row r="192" spans="1:9" x14ac:dyDescent="0.3">
      <c r="A192" s="8"/>
      <c r="I192" s="34"/>
    </row>
    <row r="193" spans="1:9" x14ac:dyDescent="0.3">
      <c r="A193" s="8"/>
      <c r="I193" s="34"/>
    </row>
    <row r="194" spans="1:9" x14ac:dyDescent="0.3">
      <c r="A194" s="8"/>
      <c r="I194" s="34"/>
    </row>
    <row r="195" spans="1:9" x14ac:dyDescent="0.3">
      <c r="A195" s="8"/>
      <c r="I195" s="34"/>
    </row>
    <row r="196" spans="1:9" x14ac:dyDescent="0.3">
      <c r="A196" s="8"/>
      <c r="I196" s="34"/>
    </row>
    <row r="197" spans="1:9" x14ac:dyDescent="0.3">
      <c r="A197" s="8"/>
      <c r="I197" s="34"/>
    </row>
    <row r="198" spans="1:9" x14ac:dyDescent="0.3">
      <c r="A198" s="8"/>
      <c r="I198" s="34"/>
    </row>
    <row r="199" spans="1:9" x14ac:dyDescent="0.3">
      <c r="A199" s="8"/>
      <c r="I199" s="34"/>
    </row>
    <row r="200" spans="1:9" x14ac:dyDescent="0.3">
      <c r="A200" s="8"/>
      <c r="I200" s="34"/>
    </row>
    <row r="201" spans="1:9" x14ac:dyDescent="0.3">
      <c r="A201" s="8"/>
      <c r="I201" s="34"/>
    </row>
    <row r="202" spans="1:9" x14ac:dyDescent="0.3">
      <c r="A202" s="8"/>
      <c r="I202" s="34"/>
    </row>
    <row r="203" spans="1:9" x14ac:dyDescent="0.3">
      <c r="A203" s="8"/>
      <c r="I203" s="34"/>
    </row>
    <row r="204" spans="1:9" x14ac:dyDescent="0.3">
      <c r="A204" s="8"/>
      <c r="I204" s="34"/>
    </row>
    <row r="205" spans="1:9" x14ac:dyDescent="0.3">
      <c r="A205" s="8"/>
      <c r="I205" s="34"/>
    </row>
    <row r="206" spans="1:9" x14ac:dyDescent="0.3">
      <c r="A206" s="8"/>
      <c r="I206" s="34"/>
    </row>
    <row r="207" spans="1:9" x14ac:dyDescent="0.3">
      <c r="A207" s="8"/>
      <c r="I207" s="34"/>
    </row>
    <row r="208" spans="1:9" x14ac:dyDescent="0.3">
      <c r="A208" s="8"/>
      <c r="I208" s="34"/>
    </row>
    <row r="209" spans="1:9" x14ac:dyDescent="0.3">
      <c r="A209" s="8"/>
      <c r="I209" s="34"/>
    </row>
    <row r="210" spans="1:9" x14ac:dyDescent="0.3">
      <c r="A210" s="8"/>
      <c r="I210" s="34"/>
    </row>
    <row r="211" spans="1:9" x14ac:dyDescent="0.3">
      <c r="A211" s="8"/>
      <c r="I211" s="34"/>
    </row>
    <row r="212" spans="1:9" x14ac:dyDescent="0.3">
      <c r="A212" s="8"/>
      <c r="I212" s="34"/>
    </row>
    <row r="213" spans="1:9" x14ac:dyDescent="0.3">
      <c r="A213" s="8"/>
      <c r="I213" s="34"/>
    </row>
    <row r="214" spans="1:9" x14ac:dyDescent="0.3">
      <c r="A214" s="8"/>
      <c r="I214" s="34"/>
    </row>
    <row r="215" spans="1:9" x14ac:dyDescent="0.3">
      <c r="A215" s="8"/>
      <c r="I215" s="34"/>
    </row>
    <row r="216" spans="1:9" x14ac:dyDescent="0.3">
      <c r="A216" s="8"/>
      <c r="I216" s="34"/>
    </row>
    <row r="217" spans="1:9" x14ac:dyDescent="0.3">
      <c r="A217" s="8"/>
      <c r="I217" s="34"/>
    </row>
    <row r="218" spans="1:9" x14ac:dyDescent="0.3">
      <c r="A218" s="8"/>
      <c r="I218" s="34"/>
    </row>
    <row r="219" spans="1:9" x14ac:dyDescent="0.3">
      <c r="A219" s="8"/>
      <c r="I219" s="34"/>
    </row>
    <row r="220" spans="1:9" x14ac:dyDescent="0.3">
      <c r="A220" s="8"/>
      <c r="I220" s="34"/>
    </row>
    <row r="221" spans="1:9" x14ac:dyDescent="0.3">
      <c r="A221" s="8"/>
      <c r="I221" s="34"/>
    </row>
    <row r="222" spans="1:9" x14ac:dyDescent="0.3">
      <c r="A222" s="8"/>
      <c r="I222" s="34"/>
    </row>
    <row r="223" spans="1:9" x14ac:dyDescent="0.3">
      <c r="A223" s="8"/>
      <c r="I223" s="34"/>
    </row>
    <row r="224" spans="1:9" x14ac:dyDescent="0.3">
      <c r="A224" s="8"/>
      <c r="I224" s="34"/>
    </row>
    <row r="225" spans="1:9" x14ac:dyDescent="0.3">
      <c r="A225" s="8"/>
      <c r="I225" s="34"/>
    </row>
    <row r="226" spans="1:9" x14ac:dyDescent="0.3">
      <c r="A226" s="8"/>
      <c r="I226" s="34"/>
    </row>
    <row r="227" spans="1:9" x14ac:dyDescent="0.3">
      <c r="A227" s="8"/>
      <c r="I227" s="34"/>
    </row>
    <row r="228" spans="1:9" x14ac:dyDescent="0.3">
      <c r="A228" s="8"/>
      <c r="I228" s="34"/>
    </row>
    <row r="229" spans="1:9" x14ac:dyDescent="0.3">
      <c r="A229" s="8"/>
      <c r="I229" s="34"/>
    </row>
    <row r="230" spans="1:9" x14ac:dyDescent="0.3">
      <c r="A230" s="8"/>
      <c r="I230" s="34"/>
    </row>
    <row r="231" spans="1:9" x14ac:dyDescent="0.3">
      <c r="A231" s="8"/>
      <c r="I231" s="34"/>
    </row>
    <row r="232" spans="1:9" x14ac:dyDescent="0.3">
      <c r="A232" s="8"/>
      <c r="I232" s="34"/>
    </row>
    <row r="233" spans="1:9" x14ac:dyDescent="0.3">
      <c r="A233" s="8"/>
      <c r="I233" s="34"/>
    </row>
    <row r="234" spans="1:9" x14ac:dyDescent="0.3">
      <c r="A234" s="8"/>
      <c r="I234" s="34"/>
    </row>
    <row r="235" spans="1:9" x14ac:dyDescent="0.3">
      <c r="A235" s="8"/>
      <c r="I235" s="34"/>
    </row>
    <row r="236" spans="1:9" x14ac:dyDescent="0.3">
      <c r="A236" s="8"/>
      <c r="I236" s="34"/>
    </row>
    <row r="237" spans="1:9" x14ac:dyDescent="0.3">
      <c r="A237" s="8"/>
      <c r="I237" s="34"/>
    </row>
    <row r="238" spans="1:9" x14ac:dyDescent="0.3">
      <c r="A238" s="8"/>
      <c r="I238" s="34"/>
    </row>
    <row r="239" spans="1:9" x14ac:dyDescent="0.3">
      <c r="A239" s="8"/>
      <c r="I239" s="34"/>
    </row>
    <row r="240" spans="1:9" x14ac:dyDescent="0.3">
      <c r="A240" s="8"/>
      <c r="I240" s="34"/>
    </row>
    <row r="241" spans="1:9" x14ac:dyDescent="0.3">
      <c r="A241" s="8"/>
      <c r="I241" s="34"/>
    </row>
    <row r="242" spans="1:9" x14ac:dyDescent="0.3">
      <c r="A242" s="8"/>
      <c r="I242" s="34"/>
    </row>
    <row r="243" spans="1:9" x14ac:dyDescent="0.3">
      <c r="A243" s="8"/>
      <c r="I243" s="34"/>
    </row>
    <row r="244" spans="1:9" x14ac:dyDescent="0.3">
      <c r="A244" s="8"/>
      <c r="I244" s="34"/>
    </row>
    <row r="245" spans="1:9" x14ac:dyDescent="0.3">
      <c r="A245" s="8"/>
      <c r="I245" s="34"/>
    </row>
    <row r="246" spans="1:9" x14ac:dyDescent="0.3">
      <c r="A246" s="8"/>
      <c r="I246" s="34"/>
    </row>
    <row r="247" spans="1:9" x14ac:dyDescent="0.3">
      <c r="A247" s="8"/>
      <c r="I247" s="34"/>
    </row>
    <row r="248" spans="1:9" x14ac:dyDescent="0.3">
      <c r="A248" s="8"/>
      <c r="I248" s="34"/>
    </row>
    <row r="249" spans="1:9" x14ac:dyDescent="0.3">
      <c r="A249" s="8"/>
      <c r="I249" s="34"/>
    </row>
    <row r="250" spans="1:9" x14ac:dyDescent="0.3">
      <c r="A250" s="8"/>
      <c r="I250" s="34"/>
    </row>
    <row r="251" spans="1:9" x14ac:dyDescent="0.3">
      <c r="A251" s="8"/>
      <c r="I251" s="34"/>
    </row>
    <row r="252" spans="1:9" x14ac:dyDescent="0.3">
      <c r="A252" s="8"/>
      <c r="I252" s="34"/>
    </row>
    <row r="253" spans="1:9" x14ac:dyDescent="0.3">
      <c r="A253" s="8"/>
      <c r="I253" s="34"/>
    </row>
    <row r="254" spans="1:9" x14ac:dyDescent="0.3">
      <c r="A254" s="8"/>
      <c r="I254" s="34"/>
    </row>
    <row r="255" spans="1:9" x14ac:dyDescent="0.3">
      <c r="A255" s="8"/>
      <c r="I255" s="34"/>
    </row>
    <row r="256" spans="1:9" x14ac:dyDescent="0.3">
      <c r="A256" s="8"/>
      <c r="I256" s="34"/>
    </row>
    <row r="257" spans="1:9" x14ac:dyDescent="0.3">
      <c r="A257" s="8"/>
      <c r="I257" s="34"/>
    </row>
    <row r="258" spans="1:9" x14ac:dyDescent="0.3">
      <c r="A258" s="8"/>
      <c r="I258" s="34"/>
    </row>
    <row r="259" spans="1:9" x14ac:dyDescent="0.3">
      <c r="A259" s="8"/>
      <c r="I259" s="34"/>
    </row>
    <row r="260" spans="1:9" x14ac:dyDescent="0.3">
      <c r="A260" s="8"/>
      <c r="I260" s="34"/>
    </row>
    <row r="261" spans="1:9" x14ac:dyDescent="0.3">
      <c r="A261" s="8"/>
      <c r="I261" s="34"/>
    </row>
    <row r="262" spans="1:9" x14ac:dyDescent="0.3">
      <c r="A262" s="8"/>
      <c r="I262" s="34"/>
    </row>
    <row r="263" spans="1:9" x14ac:dyDescent="0.3">
      <c r="A263" s="8"/>
      <c r="I263" s="34"/>
    </row>
    <row r="264" spans="1:9" x14ac:dyDescent="0.3">
      <c r="A264" s="8"/>
      <c r="I264" s="34"/>
    </row>
    <row r="265" spans="1:9" x14ac:dyDescent="0.3">
      <c r="A265" s="8"/>
      <c r="I265" s="34"/>
    </row>
    <row r="266" spans="1:9" x14ac:dyDescent="0.3">
      <c r="A266" s="8"/>
      <c r="I266" s="34"/>
    </row>
    <row r="267" spans="1:9" x14ac:dyDescent="0.3">
      <c r="A267" s="8"/>
      <c r="I267" s="34"/>
    </row>
    <row r="268" spans="1:9" x14ac:dyDescent="0.3">
      <c r="A268" s="8"/>
      <c r="I268" s="34"/>
    </row>
    <row r="269" spans="1:9" x14ac:dyDescent="0.3">
      <c r="A269" s="8"/>
      <c r="I269" s="34"/>
    </row>
    <row r="270" spans="1:9" x14ac:dyDescent="0.3">
      <c r="A270" s="8"/>
      <c r="I270" s="34"/>
    </row>
    <row r="271" spans="1:9" x14ac:dyDescent="0.3">
      <c r="A271" s="8"/>
      <c r="I271" s="34"/>
    </row>
    <row r="272" spans="1:9" x14ac:dyDescent="0.3">
      <c r="A272" s="8"/>
      <c r="I272" s="34"/>
    </row>
    <row r="273" spans="1:9" x14ac:dyDescent="0.3">
      <c r="A273" s="8"/>
      <c r="I273" s="34"/>
    </row>
    <row r="274" spans="1:9" x14ac:dyDescent="0.3">
      <c r="A274" s="8"/>
      <c r="I274" s="34"/>
    </row>
    <row r="275" spans="1:9" x14ac:dyDescent="0.3">
      <c r="A275" s="8"/>
      <c r="I275" s="34"/>
    </row>
    <row r="276" spans="1:9" x14ac:dyDescent="0.3">
      <c r="A276" s="8"/>
      <c r="I276" s="34"/>
    </row>
    <row r="277" spans="1:9" x14ac:dyDescent="0.3">
      <c r="A277" s="8"/>
      <c r="I277" s="34"/>
    </row>
    <row r="278" spans="1:9" x14ac:dyDescent="0.3">
      <c r="A278" s="8"/>
      <c r="I278" s="34"/>
    </row>
    <row r="279" spans="1:9" x14ac:dyDescent="0.3">
      <c r="A279" s="8"/>
      <c r="I279" s="34"/>
    </row>
    <row r="280" spans="1:9" x14ac:dyDescent="0.3">
      <c r="A280" s="8"/>
      <c r="I280" s="34"/>
    </row>
    <row r="281" spans="1:9" x14ac:dyDescent="0.3">
      <c r="A281" s="8"/>
      <c r="I281" s="34"/>
    </row>
    <row r="282" spans="1:9" x14ac:dyDescent="0.3">
      <c r="A282" s="8"/>
      <c r="I282" s="34"/>
    </row>
    <row r="283" spans="1:9" x14ac:dyDescent="0.3">
      <c r="A283" s="8"/>
      <c r="I283" s="34"/>
    </row>
    <row r="284" spans="1:9" x14ac:dyDescent="0.3">
      <c r="A284" s="8"/>
      <c r="I284" s="34"/>
    </row>
    <row r="285" spans="1:9" x14ac:dyDescent="0.3">
      <c r="A285" s="8"/>
      <c r="I285" s="34"/>
    </row>
    <row r="286" spans="1:9" x14ac:dyDescent="0.3">
      <c r="A286" s="8"/>
      <c r="I286" s="34"/>
    </row>
    <row r="287" spans="1:9" x14ac:dyDescent="0.3">
      <c r="A287" s="8"/>
      <c r="I287" s="34"/>
    </row>
    <row r="288" spans="1:9" x14ac:dyDescent="0.3">
      <c r="A288" s="8"/>
      <c r="I288" s="34"/>
    </row>
    <row r="289" spans="1:9" x14ac:dyDescent="0.3">
      <c r="A289" s="8"/>
      <c r="I289" s="34"/>
    </row>
    <row r="290" spans="1:9" x14ac:dyDescent="0.3">
      <c r="A290" s="8"/>
      <c r="I290" s="34"/>
    </row>
    <row r="291" spans="1:9" x14ac:dyDescent="0.3">
      <c r="A291" s="8"/>
      <c r="I291" s="34"/>
    </row>
    <row r="292" spans="1:9" x14ac:dyDescent="0.3">
      <c r="A292" s="8"/>
      <c r="I292" s="34"/>
    </row>
    <row r="293" spans="1:9" x14ac:dyDescent="0.3">
      <c r="A293" s="8"/>
      <c r="I293" s="34"/>
    </row>
    <row r="294" spans="1:9" x14ac:dyDescent="0.3">
      <c r="A294" s="8"/>
      <c r="I294" s="34"/>
    </row>
    <row r="295" spans="1:9" x14ac:dyDescent="0.3">
      <c r="A295" s="8"/>
      <c r="I295" s="34"/>
    </row>
    <row r="296" spans="1:9" x14ac:dyDescent="0.3">
      <c r="A296" s="8"/>
      <c r="I296" s="34"/>
    </row>
    <row r="297" spans="1:9" x14ac:dyDescent="0.3">
      <c r="A297" s="8"/>
      <c r="I297" s="34"/>
    </row>
    <row r="298" spans="1:9" x14ac:dyDescent="0.3">
      <c r="A298" s="8"/>
      <c r="I298" s="34"/>
    </row>
    <row r="299" spans="1:9" x14ac:dyDescent="0.3">
      <c r="A299" s="8"/>
      <c r="I299" s="34"/>
    </row>
    <row r="300" spans="1:9" x14ac:dyDescent="0.3">
      <c r="A300" s="8"/>
      <c r="I300" s="34"/>
    </row>
    <row r="301" spans="1:9" x14ac:dyDescent="0.3">
      <c r="A301" s="8"/>
      <c r="I301" s="34"/>
    </row>
    <row r="302" spans="1:9" x14ac:dyDescent="0.3">
      <c r="A302" s="8"/>
      <c r="I302" s="34"/>
    </row>
    <row r="303" spans="1:9" x14ac:dyDescent="0.3">
      <c r="A303" s="8"/>
      <c r="I303" s="34"/>
    </row>
    <row r="304" spans="1:9" x14ac:dyDescent="0.3">
      <c r="A304" s="8"/>
      <c r="I304" s="34"/>
    </row>
    <row r="305" spans="1:9" x14ac:dyDescent="0.3">
      <c r="A305" s="8"/>
      <c r="I305" s="34"/>
    </row>
    <row r="306" spans="1:9" x14ac:dyDescent="0.3">
      <c r="A306" s="8"/>
      <c r="I306" s="34"/>
    </row>
    <row r="307" spans="1:9" x14ac:dyDescent="0.3">
      <c r="A307" s="8"/>
      <c r="I307" s="34"/>
    </row>
    <row r="308" spans="1:9" x14ac:dyDescent="0.3">
      <c r="A308" s="8"/>
      <c r="I308" s="34"/>
    </row>
    <row r="309" spans="1:9" x14ac:dyDescent="0.3">
      <c r="A309" s="8"/>
      <c r="I309" s="34"/>
    </row>
    <row r="310" spans="1:9" x14ac:dyDescent="0.3">
      <c r="A310" s="8"/>
      <c r="I310" s="34"/>
    </row>
    <row r="311" spans="1:9" x14ac:dyDescent="0.3">
      <c r="A311" s="8"/>
      <c r="I311" s="34"/>
    </row>
    <row r="312" spans="1:9" x14ac:dyDescent="0.3">
      <c r="A312" s="8"/>
      <c r="I312" s="34"/>
    </row>
    <row r="313" spans="1:9" x14ac:dyDescent="0.3">
      <c r="A313" s="8"/>
      <c r="I313" s="34"/>
    </row>
    <row r="314" spans="1:9" x14ac:dyDescent="0.3">
      <c r="A314" s="8"/>
      <c r="I314" s="34"/>
    </row>
    <row r="315" spans="1:9" x14ac:dyDescent="0.3">
      <c r="A315" s="8"/>
      <c r="I315" s="34"/>
    </row>
    <row r="316" spans="1:9" x14ac:dyDescent="0.3">
      <c r="A316" s="8"/>
      <c r="I316" s="34"/>
    </row>
    <row r="317" spans="1:9" x14ac:dyDescent="0.3">
      <c r="A317" s="8"/>
      <c r="I317" s="34"/>
    </row>
    <row r="318" spans="1:9" x14ac:dyDescent="0.3">
      <c r="A318" s="8"/>
      <c r="I318" s="34"/>
    </row>
    <row r="319" spans="1:9" x14ac:dyDescent="0.3">
      <c r="A319" s="8"/>
      <c r="I319" s="34"/>
    </row>
    <row r="320" spans="1:9" x14ac:dyDescent="0.3">
      <c r="A320" s="8"/>
      <c r="I320" s="34"/>
    </row>
    <row r="321" spans="1:9" x14ac:dyDescent="0.3">
      <c r="A321" s="8"/>
      <c r="I321" s="34"/>
    </row>
    <row r="322" spans="1:9" x14ac:dyDescent="0.3">
      <c r="A322" s="8"/>
      <c r="I322" s="34"/>
    </row>
    <row r="323" spans="1:9" x14ac:dyDescent="0.3">
      <c r="A323" s="8"/>
      <c r="I323" s="34"/>
    </row>
    <row r="324" spans="1:9" x14ac:dyDescent="0.3">
      <c r="A324" s="8"/>
      <c r="I324" s="34"/>
    </row>
    <row r="325" spans="1:9" x14ac:dyDescent="0.3">
      <c r="A325" s="8"/>
      <c r="I325" s="34"/>
    </row>
    <row r="326" spans="1:9" x14ac:dyDescent="0.3">
      <c r="A326" s="8"/>
      <c r="I326" s="34"/>
    </row>
    <row r="327" spans="1:9" x14ac:dyDescent="0.3">
      <c r="A327" s="8"/>
      <c r="I327" s="34"/>
    </row>
    <row r="328" spans="1:9" x14ac:dyDescent="0.3">
      <c r="A328" s="8"/>
      <c r="I328" s="34"/>
    </row>
    <row r="329" spans="1:9" x14ac:dyDescent="0.3">
      <c r="A329" s="8"/>
      <c r="I329" s="34"/>
    </row>
    <row r="330" spans="1:9" x14ac:dyDescent="0.3">
      <c r="A330" s="8"/>
      <c r="I330" s="34"/>
    </row>
    <row r="331" spans="1:9" x14ac:dyDescent="0.3">
      <c r="A331" s="8"/>
      <c r="I331" s="34"/>
    </row>
    <row r="332" spans="1:9" x14ac:dyDescent="0.3">
      <c r="A332" s="8"/>
      <c r="I332" s="34"/>
    </row>
    <row r="333" spans="1:9" x14ac:dyDescent="0.3">
      <c r="A333" s="8"/>
      <c r="I333" s="34"/>
    </row>
    <row r="334" spans="1:9" x14ac:dyDescent="0.3">
      <c r="A334" s="8"/>
      <c r="I334" s="34"/>
    </row>
    <row r="335" spans="1:9" x14ac:dyDescent="0.3">
      <c r="A335" s="8"/>
      <c r="I335" s="34"/>
    </row>
    <row r="336" spans="1:9" x14ac:dyDescent="0.3">
      <c r="A336" s="8"/>
      <c r="I336" s="34"/>
    </row>
    <row r="337" spans="1:10" x14ac:dyDescent="0.3">
      <c r="A337" s="8"/>
      <c r="I337" s="34"/>
    </row>
    <row r="338" spans="1:10" x14ac:dyDescent="0.3">
      <c r="A338" s="8"/>
      <c r="I338" s="34"/>
    </row>
    <row r="339" spans="1:10" x14ac:dyDescent="0.3">
      <c r="A339" s="8"/>
      <c r="I339" s="34"/>
    </row>
    <row r="340" spans="1:10" x14ac:dyDescent="0.3">
      <c r="A340" s="8"/>
      <c r="I340" s="34"/>
    </row>
    <row r="341" spans="1:10" x14ac:dyDescent="0.3">
      <c r="A341" s="8"/>
      <c r="I341" s="34"/>
    </row>
    <row r="342" spans="1:10" x14ac:dyDescent="0.3">
      <c r="A342" s="8"/>
      <c r="I342" s="34"/>
    </row>
    <row r="343" spans="1:10" x14ac:dyDescent="0.3">
      <c r="A343" s="8"/>
      <c r="I343" s="34"/>
    </row>
    <row r="344" spans="1:10" x14ac:dyDescent="0.3">
      <c r="A344" s="8"/>
      <c r="I344" s="34"/>
    </row>
    <row r="345" spans="1:10" x14ac:dyDescent="0.3">
      <c r="A345" s="8"/>
      <c r="I345" s="34"/>
    </row>
    <row r="346" spans="1:10" x14ac:dyDescent="0.3">
      <c r="A346" s="8"/>
      <c r="I346" s="34"/>
    </row>
    <row r="347" spans="1:10" x14ac:dyDescent="0.3">
      <c r="A347" s="8"/>
      <c r="I347" s="35"/>
      <c r="J347" s="36"/>
    </row>
    <row r="348" spans="1:10" x14ac:dyDescent="0.3">
      <c r="A348" s="8"/>
    </row>
    <row r="349" spans="1:10" x14ac:dyDescent="0.3">
      <c r="A349" s="8"/>
    </row>
    <row r="350" spans="1:10" x14ac:dyDescent="0.3">
      <c r="A350" s="8"/>
    </row>
    <row r="351" spans="1:10" x14ac:dyDescent="0.3">
      <c r="A351" s="8"/>
    </row>
    <row r="352" spans="1:10" x14ac:dyDescent="0.3">
      <c r="A352" s="9"/>
    </row>
  </sheetData>
  <phoneticPr fontId="3" type="noConversion"/>
  <pageMargins left="0.7" right="0.7" top="0.75" bottom="0.75" header="0.3" footer="0.3"/>
  <legacy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9C21B-FD1A-461E-BB3D-389D2021D03E}">
  <sheetPr>
    <tabColor rgb="FFFFFF00"/>
  </sheetPr>
  <dimension ref="A2:S352"/>
  <sheetViews>
    <sheetView workbookViewId="0">
      <selection activeCell="G17" sqref="G17:H22"/>
    </sheetView>
  </sheetViews>
  <sheetFormatPr defaultRowHeight="13.5" x14ac:dyDescent="0.3"/>
  <cols>
    <col min="1" max="1" width="21.46484375" customWidth="1"/>
    <col min="2" max="2" width="9.73046875" bestFit="1" customWidth="1"/>
    <col min="3" max="3" width="9.59765625" bestFit="1" customWidth="1"/>
    <col min="9" max="9" width="11.59765625" customWidth="1"/>
    <col min="13" max="13" width="11.59765625" customWidth="1"/>
    <col min="16" max="16" width="11.73046875" customWidth="1"/>
    <col min="17" max="17" width="12.265625" customWidth="1"/>
    <col min="18" max="18" width="13.1328125" customWidth="1"/>
  </cols>
  <sheetData>
    <row r="2" spans="1:17" x14ac:dyDescent="0.3">
      <c r="A2" s="8" t="s">
        <v>847</v>
      </c>
      <c r="I2" t="s">
        <v>837</v>
      </c>
      <c r="N2" t="s">
        <v>838</v>
      </c>
    </row>
    <row r="3" spans="1:17" x14ac:dyDescent="0.3">
      <c r="A3" s="8"/>
      <c r="B3" t="s">
        <v>835</v>
      </c>
      <c r="C3" t="s">
        <v>798</v>
      </c>
      <c r="D3" t="s">
        <v>833</v>
      </c>
      <c r="E3" t="s">
        <v>836</v>
      </c>
      <c r="F3" t="s">
        <v>849</v>
      </c>
      <c r="G3" t="s">
        <v>848</v>
      </c>
      <c r="I3" t="s">
        <v>835</v>
      </c>
      <c r="J3" t="s">
        <v>798</v>
      </c>
      <c r="K3" t="s">
        <v>833</v>
      </c>
      <c r="L3" t="s">
        <v>836</v>
      </c>
      <c r="N3" t="s">
        <v>835</v>
      </c>
      <c r="O3" t="s">
        <v>798</v>
      </c>
      <c r="P3" t="s">
        <v>833</v>
      </c>
      <c r="Q3" t="s">
        <v>839</v>
      </c>
    </row>
    <row r="4" spans="1:17" x14ac:dyDescent="0.3">
      <c r="A4" s="8">
        <v>2017</v>
      </c>
      <c r="B4" s="9">
        <v>183.1</v>
      </c>
      <c r="C4" s="9">
        <v>15.4</v>
      </c>
      <c r="D4" s="9">
        <v>9.8000000000000007</v>
      </c>
      <c r="E4" s="9">
        <f>SUM(B4:D4)</f>
        <v>208.3</v>
      </c>
      <c r="F4" s="58">
        <f>SUM(B4:C4)</f>
        <v>198.5</v>
      </c>
      <c r="G4" s="14">
        <f>C4/(B4+C4)</f>
        <v>7.758186397984887E-2</v>
      </c>
      <c r="H4" s="14"/>
      <c r="N4" s="53">
        <v>0.04</v>
      </c>
      <c r="O4" s="53">
        <v>0.06</v>
      </c>
      <c r="P4" s="53">
        <v>0.125</v>
      </c>
      <c r="Q4" s="52">
        <f>((E4+L5)-E5)/E4</f>
        <v>2.5972155544887302E-2</v>
      </c>
    </row>
    <row r="5" spans="1:17" x14ac:dyDescent="0.3">
      <c r="A5" s="8">
        <v>2018</v>
      </c>
      <c r="B5" s="19">
        <f t="shared" ref="B5:D7" si="0">B4*(1-N$4)+I5</f>
        <v>199.48599999999999</v>
      </c>
      <c r="C5" s="19">
        <f t="shared" si="0"/>
        <v>17.0366</v>
      </c>
      <c r="D5" s="19">
        <f t="shared" si="0"/>
        <v>10.414400000000001</v>
      </c>
      <c r="E5">
        <v>231</v>
      </c>
      <c r="F5" s="58">
        <f t="shared" ref="F5:F7" si="1">SUM(B5:C5)</f>
        <v>216.52259999999998</v>
      </c>
      <c r="G5" s="14">
        <f t="shared" ref="G5:G7" si="2">C5/(B5+C5)</f>
        <v>7.8682779534330366E-2</v>
      </c>
      <c r="H5" s="14"/>
      <c r="I5" s="55">
        <v>23.71</v>
      </c>
      <c r="J5" s="51">
        <f>1.895+0.6656</f>
        <v>2.5606</v>
      </c>
      <c r="K5" s="19">
        <f>4.4-J5</f>
        <v>1.8394000000000004</v>
      </c>
      <c r="L5" s="19">
        <f>SUM(I5:K5)</f>
        <v>28.110000000000003</v>
      </c>
    </row>
    <row r="6" spans="1:17" x14ac:dyDescent="0.3">
      <c r="A6" s="8">
        <v>2019</v>
      </c>
      <c r="B6" s="19">
        <f t="shared" si="0"/>
        <v>212.90655999999998</v>
      </c>
      <c r="C6" s="19">
        <f t="shared" si="0"/>
        <v>18.516808545454545</v>
      </c>
      <c r="D6" s="19">
        <f t="shared" si="0"/>
        <v>10.910195454545455</v>
      </c>
      <c r="E6" s="19">
        <f>SUM(B6:D6)</f>
        <v>242.333564</v>
      </c>
      <c r="F6" s="58">
        <f t="shared" si="1"/>
        <v>231.42336854545454</v>
      </c>
      <c r="G6" s="14">
        <f t="shared" si="2"/>
        <v>8.0012699935346432E-2</v>
      </c>
      <c r="H6" s="14"/>
      <c r="I6" s="55">
        <v>21.4</v>
      </c>
      <c r="J6" s="51">
        <f>4.3*(J5/4.4)</f>
        <v>2.5024045454545449</v>
      </c>
      <c r="K6" s="51">
        <f>4.3*(K5/4.4)</f>
        <v>1.7975954545454547</v>
      </c>
      <c r="L6" s="19">
        <f>SUM(I6:K6)</f>
        <v>25.7</v>
      </c>
      <c r="N6" t="s">
        <v>840</v>
      </c>
      <c r="P6" t="s">
        <v>841</v>
      </c>
      <c r="Q6" s="9">
        <v>0.66559999999999997</v>
      </c>
    </row>
    <row r="7" spans="1:17" x14ac:dyDescent="0.3">
      <c r="A7" s="8">
        <v>2020</v>
      </c>
      <c r="B7" s="19">
        <f t="shared" si="0"/>
        <v>227.39029759999997</v>
      </c>
      <c r="C7" s="19">
        <f t="shared" si="0"/>
        <v>20.005800032727272</v>
      </c>
      <c r="D7" s="19">
        <f t="shared" si="0"/>
        <v>11.446421022727273</v>
      </c>
      <c r="E7" s="19">
        <f>SUM(B7:D7)</f>
        <v>258.84251865545451</v>
      </c>
      <c r="F7" s="58">
        <f t="shared" si="1"/>
        <v>247.39609763272725</v>
      </c>
      <c r="G7" s="14">
        <f t="shared" si="2"/>
        <v>8.0865463215296765E-2</v>
      </c>
      <c r="H7" s="14"/>
      <c r="I7" s="56">
        <v>23</v>
      </c>
      <c r="J7" s="56">
        <v>2.6</v>
      </c>
      <c r="K7" s="56">
        <v>1.9</v>
      </c>
      <c r="L7" s="57">
        <f>SUM(I7:K7)</f>
        <v>27.5</v>
      </c>
      <c r="P7" t="s">
        <v>842</v>
      </c>
      <c r="Q7" s="9">
        <v>1.895</v>
      </c>
    </row>
    <row r="8" spans="1:17" x14ac:dyDescent="0.3">
      <c r="A8" s="8">
        <v>2025</v>
      </c>
      <c r="B8" s="19">
        <f>F8-C8</f>
        <v>295.71459069687171</v>
      </c>
      <c r="C8" s="59">
        <f>'(弃用)FE(H)'!C8</f>
        <v>24.985409303128304</v>
      </c>
      <c r="D8" s="19">
        <v>11.825474689428539</v>
      </c>
      <c r="E8" s="19">
        <f>SUM(B8:D8)</f>
        <v>332.52547468942851</v>
      </c>
      <c r="F8">
        <v>320.7</v>
      </c>
      <c r="G8" s="14">
        <v>8.3429458356817393E-2</v>
      </c>
      <c r="I8" s="34"/>
      <c r="P8" t="s">
        <v>843</v>
      </c>
      <c r="Q8" s="9">
        <v>0.17699999999999999</v>
      </c>
    </row>
    <row r="9" spans="1:17" x14ac:dyDescent="0.3">
      <c r="A9" s="8">
        <v>2030</v>
      </c>
      <c r="B9" s="19">
        <f t="shared" ref="B9:B13" si="3">F9-C9</f>
        <v>338.42517152969253</v>
      </c>
      <c r="C9" s="59">
        <f>'(弃用)FE(H)'!C9</f>
        <v>29.674828470307503</v>
      </c>
      <c r="D9" s="19">
        <v>12.244387180109394</v>
      </c>
      <c r="E9" s="19">
        <f t="shared" ref="E9:E13" si="4">SUM(B9:D9)</f>
        <v>380.34438718010944</v>
      </c>
      <c r="F9">
        <v>368.1</v>
      </c>
      <c r="G9" s="14">
        <v>8.3429458356817393E-2</v>
      </c>
      <c r="I9" s="34"/>
      <c r="P9" t="s">
        <v>844</v>
      </c>
      <c r="Q9" s="9">
        <v>1.1479999999999999</v>
      </c>
    </row>
    <row r="10" spans="1:17" x14ac:dyDescent="0.3">
      <c r="A10" s="8">
        <v>2035</v>
      </c>
      <c r="B10" s="19">
        <f t="shared" si="3"/>
        <v>358.27567138374496</v>
      </c>
      <c r="C10" s="59">
        <f>'(弃用)FE(H)'!C10</f>
        <v>32.924328616255039</v>
      </c>
      <c r="D10" s="19">
        <v>12.713914452331798</v>
      </c>
      <c r="E10" s="19">
        <f t="shared" si="4"/>
        <v>403.91391445233177</v>
      </c>
      <c r="F10">
        <v>391.2</v>
      </c>
      <c r="G10" s="14">
        <v>8.3429458356817393E-2</v>
      </c>
      <c r="I10" s="34"/>
      <c r="P10" t="s">
        <v>845</v>
      </c>
      <c r="Q10">
        <f>4.4-SUM(Q6:Q9)</f>
        <v>0.51440000000000019</v>
      </c>
    </row>
    <row r="11" spans="1:17" x14ac:dyDescent="0.3">
      <c r="A11" s="8">
        <v>2040</v>
      </c>
      <c r="B11" s="19">
        <f t="shared" si="3"/>
        <v>374.23033931751928</v>
      </c>
      <c r="C11" s="59">
        <f>'(弃用)FE(H)'!C11</f>
        <v>36.529660682480696</v>
      </c>
      <c r="D11" s="19">
        <v>13.033828746937694</v>
      </c>
      <c r="E11" s="19">
        <f t="shared" si="4"/>
        <v>423.79382874693766</v>
      </c>
      <c r="F11" s="59">
        <f>'(弃用)FE(H)'!F11</f>
        <v>410.76</v>
      </c>
      <c r="G11" s="14">
        <v>8.3429458356817393E-2</v>
      </c>
      <c r="I11" s="34"/>
      <c r="P11" t="s">
        <v>846</v>
      </c>
      <c r="Q11" s="9">
        <f>SUM(Q6:Q10)</f>
        <v>4.4000000000000004</v>
      </c>
    </row>
    <row r="12" spans="1:17" x14ac:dyDescent="0.3">
      <c r="A12" s="8">
        <v>2045</v>
      </c>
      <c r="B12" s="19">
        <f t="shared" si="3"/>
        <v>384.9828</v>
      </c>
      <c r="C12" s="59">
        <f>'(弃用)FE(H)'!C12</f>
        <v>38.1</v>
      </c>
      <c r="D12" s="19">
        <v>13.368978942547244</v>
      </c>
      <c r="E12" s="19">
        <f t="shared" si="4"/>
        <v>436.45177894254726</v>
      </c>
      <c r="F12" s="59">
        <f>'(弃用)FE(H)'!F12</f>
        <v>423.08280000000002</v>
      </c>
      <c r="G12" s="14">
        <v>8.3429458356817393E-2</v>
      </c>
      <c r="I12" s="34"/>
      <c r="J12">
        <v>1.3</v>
      </c>
    </row>
    <row r="13" spans="1:17" x14ac:dyDescent="0.3">
      <c r="A13" s="8">
        <v>2050</v>
      </c>
      <c r="B13" s="19">
        <f t="shared" si="3"/>
        <v>395.24549445955785</v>
      </c>
      <c r="C13" s="59">
        <f>'(弃用)FE(H)'!C13</f>
        <v>40.529789540442209</v>
      </c>
      <c r="D13" s="19">
        <v>13.730435706148532</v>
      </c>
      <c r="E13" s="19">
        <f t="shared" si="4"/>
        <v>449.50571970614857</v>
      </c>
      <c r="F13" s="59">
        <f>'(弃用)FE(H)'!F13</f>
        <v>435.77528400000006</v>
      </c>
      <c r="G13" s="14">
        <v>8.3429458356817393E-2</v>
      </c>
      <c r="I13" s="34"/>
    </row>
    <row r="14" spans="1:17" x14ac:dyDescent="0.3">
      <c r="A14" s="8"/>
      <c r="G14" s="14"/>
      <c r="I14" s="34"/>
    </row>
    <row r="15" spans="1:17" x14ac:dyDescent="0.3">
      <c r="A15" s="8" t="s">
        <v>851</v>
      </c>
      <c r="F15" t="s">
        <v>835</v>
      </c>
      <c r="G15" s="14" t="s">
        <v>798</v>
      </c>
      <c r="H15" t="s">
        <v>827</v>
      </c>
      <c r="I15" s="50" t="s">
        <v>872</v>
      </c>
      <c r="L15" s="19"/>
    </row>
    <row r="16" spans="1:17" x14ac:dyDescent="0.3">
      <c r="A16" s="8">
        <v>2020</v>
      </c>
      <c r="B16" s="90">
        <f>BAU!B16</f>
        <v>11880</v>
      </c>
      <c r="C16" s="90">
        <f>BAU!D16</f>
        <v>32746</v>
      </c>
      <c r="D16" s="90">
        <f>BAU!G16</f>
        <v>65000</v>
      </c>
      <c r="F16" s="88">
        <f>'(弃用)fe+ev+pvkt(M)'!F16</f>
        <v>0</v>
      </c>
      <c r="G16" s="82"/>
      <c r="H16" s="81"/>
      <c r="L16" s="19"/>
    </row>
    <row r="17" spans="1:16" x14ac:dyDescent="0.3">
      <c r="A17" s="8">
        <v>2025</v>
      </c>
      <c r="B17" s="90">
        <f>B$16*(1-F17)</f>
        <v>11167.199999999999</v>
      </c>
      <c r="C17" s="90">
        <f t="shared" ref="C17:D22" si="5">C$16*(1-G17)</f>
        <v>32746</v>
      </c>
      <c r="D17" s="90">
        <f t="shared" si="5"/>
        <v>58500</v>
      </c>
      <c r="F17" s="88">
        <f>'(弃用)fe+ev+pvkt(M)'!F17</f>
        <v>0.06</v>
      </c>
      <c r="G17" s="91"/>
      <c r="H17" s="82">
        <v>0.1</v>
      </c>
      <c r="L17" s="19"/>
    </row>
    <row r="18" spans="1:16" x14ac:dyDescent="0.3">
      <c r="A18" s="8">
        <v>2030</v>
      </c>
      <c r="B18" s="90">
        <f t="shared" ref="B18:B22" si="6">B$16*(1-F18)</f>
        <v>10454.4</v>
      </c>
      <c r="C18" s="90">
        <f t="shared" si="5"/>
        <v>31108.699999999997</v>
      </c>
      <c r="D18" s="90">
        <f t="shared" si="5"/>
        <v>54600</v>
      </c>
      <c r="F18" s="88">
        <f>'(弃用)fe+ev+pvkt(M)'!F18</f>
        <v>0.12</v>
      </c>
      <c r="G18" s="91">
        <v>0.05</v>
      </c>
      <c r="H18" s="82">
        <v>0.16</v>
      </c>
      <c r="L18" s="19"/>
    </row>
    <row r="19" spans="1:16" x14ac:dyDescent="0.3">
      <c r="A19" s="8">
        <v>2035</v>
      </c>
      <c r="B19" s="90">
        <f t="shared" si="6"/>
        <v>9741.6</v>
      </c>
      <c r="C19" s="90">
        <f t="shared" si="5"/>
        <v>30126.32</v>
      </c>
      <c r="D19" s="90">
        <f t="shared" si="5"/>
        <v>50700</v>
      </c>
      <c r="F19" s="88">
        <f>'(弃用)fe+ev+pvkt(M)'!F19</f>
        <v>0.18</v>
      </c>
      <c r="G19" s="91">
        <v>0.08</v>
      </c>
      <c r="H19" s="82">
        <v>0.22</v>
      </c>
      <c r="L19" s="19"/>
    </row>
    <row r="20" spans="1:16" x14ac:dyDescent="0.3">
      <c r="A20" s="8">
        <v>2040</v>
      </c>
      <c r="B20" s="90">
        <f t="shared" si="6"/>
        <v>9385.2000000000007</v>
      </c>
      <c r="C20" s="90">
        <f t="shared" si="5"/>
        <v>29143.94</v>
      </c>
      <c r="D20" s="90">
        <f t="shared" si="5"/>
        <v>48750</v>
      </c>
      <c r="F20" s="88">
        <f>'(弃用)fe+ev+pvkt(M)'!F20</f>
        <v>0.21</v>
      </c>
      <c r="G20" s="91">
        <v>0.11</v>
      </c>
      <c r="H20" s="82">
        <v>0.25</v>
      </c>
      <c r="L20" s="19"/>
    </row>
    <row r="21" spans="1:16" x14ac:dyDescent="0.3">
      <c r="A21" s="8">
        <v>2045</v>
      </c>
      <c r="B21" s="90">
        <f t="shared" si="6"/>
        <v>9028.7999999999993</v>
      </c>
      <c r="C21" s="90">
        <f t="shared" si="5"/>
        <v>27834.1</v>
      </c>
      <c r="D21" s="90">
        <f t="shared" si="5"/>
        <v>44850</v>
      </c>
      <c r="F21" s="88">
        <f>'(弃用)fe+ev+pvkt(M)'!F21</f>
        <v>0.24</v>
      </c>
      <c r="G21" s="91">
        <v>0.15</v>
      </c>
      <c r="H21" s="82">
        <v>0.31</v>
      </c>
      <c r="I21" s="34"/>
      <c r="L21" s="19"/>
    </row>
    <row r="22" spans="1:16" x14ac:dyDescent="0.3">
      <c r="A22" s="8">
        <v>2050</v>
      </c>
      <c r="B22" s="90">
        <f t="shared" si="6"/>
        <v>8316</v>
      </c>
      <c r="C22" s="90">
        <f t="shared" si="5"/>
        <v>26196.800000000003</v>
      </c>
      <c r="D22" s="90">
        <f t="shared" si="5"/>
        <v>39000</v>
      </c>
      <c r="F22" s="88">
        <f>'(弃用)fe+ev+pvkt(M)'!F22</f>
        <v>0.3</v>
      </c>
      <c r="G22" s="91">
        <v>0.2</v>
      </c>
      <c r="H22" s="82">
        <v>0.4</v>
      </c>
      <c r="I22" s="34"/>
    </row>
    <row r="23" spans="1:16" ht="13.9" thickBot="1" x14ac:dyDescent="0.35">
      <c r="A23" s="8"/>
      <c r="G23" s="14"/>
      <c r="I23" s="34"/>
    </row>
    <row r="24" spans="1:16" x14ac:dyDescent="0.3">
      <c r="A24" s="65"/>
      <c r="B24" s="66"/>
      <c r="C24" s="67"/>
      <c r="D24" s="67" t="s">
        <v>835</v>
      </c>
      <c r="E24" s="67"/>
      <c r="F24" s="68"/>
      <c r="G24" s="66"/>
      <c r="H24" s="67"/>
      <c r="I24" s="77" t="s">
        <v>798</v>
      </c>
      <c r="J24" s="67"/>
      <c r="K24" s="68"/>
      <c r="L24" s="66"/>
      <c r="M24" s="67"/>
      <c r="N24" s="67" t="s">
        <v>827</v>
      </c>
      <c r="O24" s="67"/>
      <c r="P24" s="68"/>
    </row>
    <row r="25" spans="1:16" x14ac:dyDescent="0.3">
      <c r="A25" s="65" t="s">
        <v>852</v>
      </c>
      <c r="B25" s="69" t="s">
        <v>864</v>
      </c>
      <c r="C25" s="4" t="s">
        <v>853</v>
      </c>
      <c r="D25" s="4" t="s">
        <v>854</v>
      </c>
      <c r="E25" s="4" t="s">
        <v>855</v>
      </c>
      <c r="F25" s="70" t="s">
        <v>861</v>
      </c>
      <c r="G25" s="69" t="s">
        <v>864</v>
      </c>
      <c r="H25" s="4" t="s">
        <v>853</v>
      </c>
      <c r="I25" s="4" t="s">
        <v>854</v>
      </c>
      <c r="J25" s="4" t="s">
        <v>855</v>
      </c>
      <c r="K25" s="70" t="s">
        <v>861</v>
      </c>
      <c r="L25" s="69" t="s">
        <v>864</v>
      </c>
      <c r="M25" s="4" t="s">
        <v>853</v>
      </c>
      <c r="N25" s="4" t="s">
        <v>854</v>
      </c>
      <c r="O25" s="4" t="s">
        <v>855</v>
      </c>
      <c r="P25" s="70" t="s">
        <v>861</v>
      </c>
    </row>
    <row r="26" spans="1:16" x14ac:dyDescent="0.3">
      <c r="A26" s="65">
        <v>2020</v>
      </c>
      <c r="B26" s="71">
        <v>1</v>
      </c>
      <c r="C26" s="63">
        <v>0</v>
      </c>
      <c r="D26" s="63">
        <v>0</v>
      </c>
      <c r="E26" s="63">
        <v>0</v>
      </c>
      <c r="F26" s="72">
        <v>0</v>
      </c>
      <c r="G26" s="71">
        <v>1</v>
      </c>
      <c r="H26" s="63">
        <v>0</v>
      </c>
      <c r="I26" s="63">
        <v>0</v>
      </c>
      <c r="J26" s="63">
        <v>0</v>
      </c>
      <c r="K26" s="72">
        <v>0</v>
      </c>
      <c r="L26" s="71">
        <v>1</v>
      </c>
      <c r="M26" s="63">
        <v>0</v>
      </c>
      <c r="N26" s="63">
        <v>0</v>
      </c>
      <c r="O26" s="63">
        <v>0</v>
      </c>
      <c r="P26" s="72">
        <v>0</v>
      </c>
    </row>
    <row r="27" spans="1:16" x14ac:dyDescent="0.3">
      <c r="A27" s="65">
        <v>2025</v>
      </c>
      <c r="B27" s="71">
        <f>1-0.475</f>
        <v>0.52500000000000002</v>
      </c>
      <c r="C27" s="63">
        <v>0.47499999999999998</v>
      </c>
      <c r="D27" s="63">
        <v>0</v>
      </c>
      <c r="E27" s="63">
        <v>0</v>
      </c>
      <c r="F27" s="72">
        <v>0</v>
      </c>
      <c r="G27" s="71">
        <f>1-H27</f>
        <v>0.46599999999999997</v>
      </c>
      <c r="H27" s="63">
        <v>0.53400000000000003</v>
      </c>
      <c r="I27" s="63">
        <v>0</v>
      </c>
      <c r="J27" s="63">
        <v>0</v>
      </c>
      <c r="K27" s="72">
        <v>0</v>
      </c>
      <c r="L27" s="71">
        <f>1-M27</f>
        <v>0.12</v>
      </c>
      <c r="M27" s="63">
        <v>0.88</v>
      </c>
      <c r="N27" s="63">
        <v>0</v>
      </c>
      <c r="O27" s="63">
        <v>0</v>
      </c>
      <c r="P27" s="72">
        <v>0</v>
      </c>
    </row>
    <row r="28" spans="1:16" x14ac:dyDescent="0.3">
      <c r="A28" s="65">
        <v>2030</v>
      </c>
      <c r="B28" s="71">
        <f>1-C28-D28</f>
        <v>0.14099999999999996</v>
      </c>
      <c r="C28" s="63">
        <v>0.40600000000000003</v>
      </c>
      <c r="D28" s="63">
        <v>0.45300000000000001</v>
      </c>
      <c r="E28" s="64">
        <v>0</v>
      </c>
      <c r="F28" s="73">
        <v>0</v>
      </c>
      <c r="G28" s="71">
        <v>0</v>
      </c>
      <c r="H28" s="63">
        <f>1-I28</f>
        <v>0.46599999999999997</v>
      </c>
      <c r="I28" s="63">
        <v>0.53400000000000003</v>
      </c>
      <c r="J28" s="63">
        <v>0</v>
      </c>
      <c r="K28" s="72">
        <v>0</v>
      </c>
      <c r="L28" s="71">
        <v>0</v>
      </c>
      <c r="M28" s="63">
        <f>1-N28</f>
        <v>0.129</v>
      </c>
      <c r="N28" s="63">
        <v>0.871</v>
      </c>
      <c r="O28" s="63">
        <v>0</v>
      </c>
      <c r="P28" s="72">
        <v>0</v>
      </c>
    </row>
    <row r="29" spans="1:16" x14ac:dyDescent="0.3">
      <c r="A29" s="65">
        <v>2035</v>
      </c>
      <c r="B29" s="71">
        <v>0</v>
      </c>
      <c r="C29" s="63">
        <f>1-D29-E29</f>
        <v>0.15600000000000008</v>
      </c>
      <c r="D29" s="63">
        <v>0.41799999999999998</v>
      </c>
      <c r="E29" s="63">
        <v>0.42599999999999999</v>
      </c>
      <c r="F29" s="73">
        <v>0</v>
      </c>
      <c r="G29" s="78">
        <v>0</v>
      </c>
      <c r="H29" s="64">
        <v>0</v>
      </c>
      <c r="I29" s="63">
        <f>1-J29</f>
        <v>0.46599999999999997</v>
      </c>
      <c r="J29" s="63">
        <v>0.53400000000000003</v>
      </c>
      <c r="K29" s="72">
        <v>0</v>
      </c>
      <c r="L29" s="71">
        <v>0</v>
      </c>
      <c r="M29" s="63">
        <v>0</v>
      </c>
      <c r="N29" s="63">
        <f>1-O29</f>
        <v>0.125</v>
      </c>
      <c r="O29" s="63">
        <v>0.875</v>
      </c>
      <c r="P29" s="72">
        <v>0</v>
      </c>
    </row>
    <row r="30" spans="1:16" x14ac:dyDescent="0.3">
      <c r="A30" s="65">
        <v>2040</v>
      </c>
      <c r="B30" s="71">
        <v>0</v>
      </c>
      <c r="C30" s="63">
        <v>0</v>
      </c>
      <c r="D30" s="63">
        <f>1-E30-F30</f>
        <v>0.15700000000000008</v>
      </c>
      <c r="E30" s="63">
        <v>0.42199999999999999</v>
      </c>
      <c r="F30" s="72">
        <v>0.42099999999999999</v>
      </c>
      <c r="G30" s="78">
        <v>0</v>
      </c>
      <c r="H30" s="64">
        <v>0</v>
      </c>
      <c r="I30" s="63">
        <v>0</v>
      </c>
      <c r="J30" s="63">
        <f>1-K30</f>
        <v>0.46599999999999997</v>
      </c>
      <c r="K30" s="72">
        <v>0.53400000000000003</v>
      </c>
      <c r="L30" s="71">
        <v>0</v>
      </c>
      <c r="M30" s="63">
        <v>0</v>
      </c>
      <c r="N30" s="63">
        <v>0</v>
      </c>
      <c r="O30" s="63">
        <f>1-P30</f>
        <v>0.13100000000000001</v>
      </c>
      <c r="P30" s="72">
        <v>0.86899999999999999</v>
      </c>
    </row>
    <row r="31" spans="1:16" x14ac:dyDescent="0.3">
      <c r="A31" s="65">
        <v>2045</v>
      </c>
      <c r="B31" s="71">
        <v>0</v>
      </c>
      <c r="C31" s="63">
        <v>0</v>
      </c>
      <c r="D31" s="63">
        <v>0</v>
      </c>
      <c r="E31" s="63">
        <v>0</v>
      </c>
      <c r="F31" s="72">
        <v>1</v>
      </c>
      <c r="G31" s="78">
        <v>0</v>
      </c>
      <c r="H31" s="64">
        <v>0</v>
      </c>
      <c r="I31" s="63">
        <v>0</v>
      </c>
      <c r="J31" s="64">
        <v>0</v>
      </c>
      <c r="K31" s="72">
        <v>1</v>
      </c>
      <c r="L31" s="71">
        <v>0</v>
      </c>
      <c r="M31" s="63">
        <v>0</v>
      </c>
      <c r="N31" s="63">
        <v>0</v>
      </c>
      <c r="O31" s="63">
        <v>0</v>
      </c>
      <c r="P31" s="72">
        <v>1</v>
      </c>
    </row>
    <row r="32" spans="1:16" ht="13.9" thickBot="1" x14ac:dyDescent="0.35">
      <c r="A32" s="65">
        <v>2050</v>
      </c>
      <c r="B32" s="74">
        <v>0</v>
      </c>
      <c r="C32" s="75">
        <v>0</v>
      </c>
      <c r="D32" s="75">
        <v>0</v>
      </c>
      <c r="E32" s="75">
        <v>0</v>
      </c>
      <c r="F32" s="76">
        <v>1</v>
      </c>
      <c r="G32" s="79">
        <v>0</v>
      </c>
      <c r="H32" s="80">
        <v>0</v>
      </c>
      <c r="I32" s="75">
        <v>0</v>
      </c>
      <c r="J32" s="80">
        <v>0</v>
      </c>
      <c r="K32" s="76">
        <v>1</v>
      </c>
      <c r="L32" s="71">
        <v>0</v>
      </c>
      <c r="M32" s="75">
        <v>0</v>
      </c>
      <c r="N32" s="75">
        <v>0</v>
      </c>
      <c r="O32" s="75">
        <v>0</v>
      </c>
      <c r="P32" s="76">
        <v>1</v>
      </c>
    </row>
    <row r="33" spans="1:19" x14ac:dyDescent="0.3">
      <c r="A33" s="8" t="s">
        <v>856</v>
      </c>
      <c r="B33" t="s">
        <v>835</v>
      </c>
      <c r="C33" t="s">
        <v>798</v>
      </c>
      <c r="D33" t="s">
        <v>833</v>
      </c>
      <c r="P33" t="s">
        <v>907</v>
      </c>
      <c r="Q33" t="s">
        <v>908</v>
      </c>
      <c r="R33" t="s">
        <v>909</v>
      </c>
      <c r="S33" t="s">
        <v>910</v>
      </c>
    </row>
    <row r="34" spans="1:19" x14ac:dyDescent="0.3">
      <c r="A34" s="60" t="s">
        <v>863</v>
      </c>
      <c r="B34" s="89">
        <f>'(弃用)FE(M)'!B34</f>
        <v>7.6</v>
      </c>
      <c r="C34" s="86">
        <v>12</v>
      </c>
      <c r="D34" s="86">
        <v>29.2</v>
      </c>
      <c r="E34" s="86"/>
      <c r="F34" s="86" t="s">
        <v>883</v>
      </c>
      <c r="Q34" s="92">
        <f>(B7)*B34/(B7-B41)</f>
        <v>7.7257095202684374</v>
      </c>
      <c r="R34" s="92">
        <f t="shared" ref="R34:S38" si="7">(C7)*C34/(C7-C41)</f>
        <v>12.149949821933058</v>
      </c>
      <c r="S34" s="92">
        <f t="shared" si="7"/>
        <v>31.393393845371222</v>
      </c>
    </row>
    <row r="35" spans="1:19" x14ac:dyDescent="0.3">
      <c r="A35" s="60" t="s">
        <v>857</v>
      </c>
      <c r="B35" s="89">
        <f>'(弃用)FE(M)'!B35</f>
        <v>6.0837928863337503</v>
      </c>
      <c r="C35" s="89">
        <f>C$34*(1-$F35)</f>
        <v>10.98</v>
      </c>
      <c r="D35" s="89">
        <f>D$34*(1-$F35)</f>
        <v>26.718</v>
      </c>
      <c r="E35" s="86"/>
      <c r="F35" s="88">
        <f>'(弃用)FE(M)'!F35</f>
        <v>8.5000000000000006E-2</v>
      </c>
      <c r="Q35" s="92">
        <f t="shared" ref="Q35:Q38" si="8">(B8)*B35/(B8-B42)</f>
        <v>6.4934273480359908</v>
      </c>
      <c r="R35" s="92">
        <f t="shared" si="7"/>
        <v>11.316325905727961</v>
      </c>
      <c r="S35" s="92">
        <f t="shared" si="7"/>
        <v>29.283290697427002</v>
      </c>
    </row>
    <row r="36" spans="1:19" x14ac:dyDescent="0.3">
      <c r="A36" s="60" t="s">
        <v>858</v>
      </c>
      <c r="B36" s="89">
        <f>'(弃用)FE(M)'!B36</f>
        <v>4.8781569844926009</v>
      </c>
      <c r="C36" s="89">
        <f t="shared" ref="C36:D38" si="9">C$34*(1-$F36)</f>
        <v>10.44</v>
      </c>
      <c r="D36" s="89">
        <f t="shared" si="9"/>
        <v>25.404</v>
      </c>
      <c r="E36" s="86"/>
      <c r="F36" s="88">
        <f>'(弃用)FE(M)'!F36</f>
        <v>0.13</v>
      </c>
      <c r="Q36" s="92">
        <f t="shared" si="8"/>
        <v>5.5340501314776622</v>
      </c>
      <c r="R36" s="92">
        <f t="shared" si="7"/>
        <v>11.313985681153172</v>
      </c>
      <c r="S36" s="92">
        <f t="shared" si="7"/>
        <v>28.548210840854676</v>
      </c>
    </row>
    <row r="37" spans="1:19" x14ac:dyDescent="0.3">
      <c r="A37" s="60" t="s">
        <v>859</v>
      </c>
      <c r="B37" s="89">
        <f>'(弃用)FE(M)'!B37</f>
        <v>4.725268564451361</v>
      </c>
      <c r="C37" s="89">
        <f t="shared" si="9"/>
        <v>10.08</v>
      </c>
      <c r="D37" s="89">
        <f t="shared" si="9"/>
        <v>24.527999999999999</v>
      </c>
      <c r="E37" s="86"/>
      <c r="F37" s="88">
        <f>'(弃用)FE(M)'!F37</f>
        <v>0.16</v>
      </c>
      <c r="Q37" s="92">
        <f t="shared" si="8"/>
        <v>5.8758323700505857</v>
      </c>
      <c r="R37" s="92">
        <f t="shared" si="7"/>
        <v>11.954650422583478</v>
      </c>
      <c r="S37" s="92">
        <f t="shared" si="7"/>
        <v>28.550422051277188</v>
      </c>
    </row>
    <row r="38" spans="1:19" x14ac:dyDescent="0.3">
      <c r="A38" s="60" t="s">
        <v>860</v>
      </c>
      <c r="B38" s="89">
        <f>'(弃用)FE(M)'!B38</f>
        <v>4.725268564451361</v>
      </c>
      <c r="C38" s="89">
        <f t="shared" si="9"/>
        <v>8.0399999999999991</v>
      </c>
      <c r="D38" s="89">
        <f t="shared" si="9"/>
        <v>19.563999999999997</v>
      </c>
      <c r="E38" s="86"/>
      <c r="F38" s="88">
        <f>'(弃用)FE(M)'!F38</f>
        <v>0.33</v>
      </c>
      <c r="Q38" s="92">
        <f t="shared" si="8"/>
        <v>6.8514283688581346</v>
      </c>
      <c r="R38" s="92">
        <f t="shared" si="7"/>
        <v>10.60446759720252</v>
      </c>
      <c r="S38" s="92">
        <f t="shared" si="7"/>
        <v>23.8857831833554</v>
      </c>
    </row>
    <row r="39" spans="1:19" x14ac:dyDescent="0.3">
      <c r="A39" s="60"/>
      <c r="K39" t="s">
        <v>865</v>
      </c>
      <c r="Q39" s="92">
        <f>(B12)*B38/(B12-B46)</f>
        <v>8.1222694379320188</v>
      </c>
      <c r="R39" s="92">
        <f t="shared" ref="R39:S39" si="10">(C12)*C38/(C12-C46)</f>
        <v>12.123339366915394</v>
      </c>
      <c r="S39" s="92">
        <f t="shared" si="10"/>
        <v>25.223612368255274</v>
      </c>
    </row>
    <row r="40" spans="1:19" x14ac:dyDescent="0.3">
      <c r="A40" s="60" t="s">
        <v>862</v>
      </c>
      <c r="B40" t="s">
        <v>835</v>
      </c>
      <c r="C40" t="s">
        <v>798</v>
      </c>
      <c r="D40" t="s">
        <v>833</v>
      </c>
      <c r="J40" t="s">
        <v>866</v>
      </c>
      <c r="K40" t="s">
        <v>867</v>
      </c>
      <c r="L40" t="s">
        <v>869</v>
      </c>
      <c r="M40" t="s">
        <v>868</v>
      </c>
      <c r="N40" t="s">
        <v>870</v>
      </c>
      <c r="Q40" s="92">
        <f>(B13)*B38/(B13-B47)</f>
        <v>9.0977743708955394</v>
      </c>
      <c r="R40" s="92">
        <f t="shared" ref="R40:S40" si="11">(C13)*C38/(C13-C47)</f>
        <v>14.405538440681861</v>
      </c>
      <c r="S40" s="92">
        <f t="shared" si="11"/>
        <v>27.229086239448215</v>
      </c>
    </row>
    <row r="41" spans="1:19" x14ac:dyDescent="0.3">
      <c r="A41" s="8">
        <v>2020</v>
      </c>
      <c r="B41" s="19">
        <f>N41</f>
        <v>3.7</v>
      </c>
      <c r="C41" s="19">
        <f>G41</f>
        <v>0.24690358367739815</v>
      </c>
      <c r="D41" s="19">
        <f>H41</f>
        <v>0.79973861846350169</v>
      </c>
      <c r="F41" s="19">
        <v>3.7</v>
      </c>
      <c r="G41" s="19">
        <f>预测总结M!D14</f>
        <v>0.24690358367739815</v>
      </c>
      <c r="H41" s="19">
        <f>预测总结M!D18</f>
        <v>0.79973861846350169</v>
      </c>
      <c r="I41" s="20">
        <v>2020</v>
      </c>
      <c r="J41" s="19">
        <v>27.6</v>
      </c>
      <c r="K41" s="61">
        <f>'(弃用)FE+EV(M)'!K41</f>
        <v>7.0000000000000007E-2</v>
      </c>
      <c r="L41" s="54">
        <f>J41*K41</f>
        <v>1.9320000000000004</v>
      </c>
      <c r="M41" s="19">
        <v>3.7</v>
      </c>
      <c r="N41" s="19">
        <f>M41</f>
        <v>3.7</v>
      </c>
    </row>
    <row r="42" spans="1:19" x14ac:dyDescent="0.3">
      <c r="A42" s="8">
        <v>2025</v>
      </c>
      <c r="B42" s="19">
        <f t="shared" ref="B42:B47" si="12">N42</f>
        <v>18.655000000000001</v>
      </c>
      <c r="C42" s="19">
        <f t="shared" ref="C42:D47" si="13">G42</f>
        <v>0.74257674123762585</v>
      </c>
      <c r="D42" s="19">
        <f t="shared" si="13"/>
        <v>1.0359416408113911</v>
      </c>
      <c r="F42" s="19"/>
      <c r="G42" s="19">
        <f>预测总结M!E14</f>
        <v>0.74257674123762585</v>
      </c>
      <c r="H42" s="19">
        <f>预测总结M!E18</f>
        <v>1.0359416408113911</v>
      </c>
      <c r="I42">
        <v>2025</v>
      </c>
      <c r="J42" s="19">
        <v>32.4</v>
      </c>
      <c r="K42" s="61">
        <f>'(弃用)FE+EV(M)'!K42</f>
        <v>0.125</v>
      </c>
      <c r="L42" s="54">
        <f t="shared" ref="L42:L47" si="14">J42*K42</f>
        <v>4.05</v>
      </c>
      <c r="M42" s="19">
        <f>(L42+L41)/2*5+M41</f>
        <v>18.655000000000001</v>
      </c>
      <c r="N42" s="19">
        <f>M42</f>
        <v>18.655000000000001</v>
      </c>
    </row>
    <row r="43" spans="1:19" x14ac:dyDescent="0.3">
      <c r="A43" s="8">
        <v>2030</v>
      </c>
      <c r="B43" s="19">
        <f t="shared" si="12"/>
        <v>40.11</v>
      </c>
      <c r="C43" s="19">
        <f t="shared" si="13"/>
        <v>2.2923287959369079</v>
      </c>
      <c r="D43" s="19">
        <f t="shared" si="13"/>
        <v>1.3485585883451252</v>
      </c>
      <c r="F43" s="19"/>
      <c r="G43" s="19">
        <f>预测总结M!F14</f>
        <v>2.2923287959369079</v>
      </c>
      <c r="H43" s="19">
        <f>预测总结M!F18</f>
        <v>1.3485585883451252</v>
      </c>
      <c r="I43" s="20">
        <v>2030</v>
      </c>
      <c r="J43" s="19">
        <v>33.4</v>
      </c>
      <c r="K43" s="61">
        <f>'(弃用)FE+EV(M)'!K43</f>
        <v>0.18</v>
      </c>
      <c r="L43" s="54">
        <f t="shared" si="14"/>
        <v>6.0119999999999996</v>
      </c>
      <c r="M43" s="19">
        <f t="shared" ref="M43:M47" si="15">(L43+L42)/2*5+M42</f>
        <v>43.81</v>
      </c>
      <c r="N43" s="19">
        <f>M43-N41</f>
        <v>40.11</v>
      </c>
    </row>
    <row r="44" spans="1:19" x14ac:dyDescent="0.3">
      <c r="A44" s="8">
        <v>2035</v>
      </c>
      <c r="B44" s="19">
        <f t="shared" si="12"/>
        <v>70.155000000000001</v>
      </c>
      <c r="C44" s="19">
        <f>G44</f>
        <v>5.1629787883334366</v>
      </c>
      <c r="D44" s="19">
        <f>H44</f>
        <v>1.7912425168097785</v>
      </c>
      <c r="F44" s="19"/>
      <c r="G44" s="19">
        <f>预测总结M!G14</f>
        <v>5.1629787883334366</v>
      </c>
      <c r="H44" s="19">
        <f>预测总结M!G18</f>
        <v>1.7912425168097785</v>
      </c>
      <c r="I44">
        <v>2035</v>
      </c>
      <c r="J44" s="19">
        <v>33.299999999999997</v>
      </c>
      <c r="K44" s="61">
        <f>'(弃用)FE+EV(M)'!K44</f>
        <v>0.36</v>
      </c>
      <c r="L44" s="54">
        <f t="shared" si="14"/>
        <v>11.987999999999998</v>
      </c>
      <c r="M44" s="19">
        <f t="shared" si="15"/>
        <v>88.81</v>
      </c>
      <c r="N44" s="19">
        <f t="shared" ref="N44:N47" si="16">M44-N42</f>
        <v>70.155000000000001</v>
      </c>
    </row>
    <row r="45" spans="1:19" x14ac:dyDescent="0.3">
      <c r="A45" s="8">
        <v>2040</v>
      </c>
      <c r="B45" s="19">
        <f t="shared" si="12"/>
        <v>116.13250000000001</v>
      </c>
      <c r="C45" s="19">
        <f t="shared" si="13"/>
        <v>8.8339306333245258</v>
      </c>
      <c r="D45" s="19">
        <f t="shared" si="13"/>
        <v>2.3582807170627831</v>
      </c>
      <c r="F45" s="19"/>
      <c r="G45" s="19">
        <f>预测总结M!H14</f>
        <v>8.8339306333245258</v>
      </c>
      <c r="H45" s="19">
        <f>预测总结M!H18</f>
        <v>2.3582807170627831</v>
      </c>
      <c r="I45" s="20">
        <v>2040</v>
      </c>
      <c r="J45" s="19">
        <v>33.299999999999997</v>
      </c>
      <c r="K45" s="61">
        <f>'(弃用)FE+EV(M)'!K45</f>
        <v>0.45</v>
      </c>
      <c r="L45" s="54">
        <f t="shared" si="14"/>
        <v>14.984999999999999</v>
      </c>
      <c r="M45" s="19">
        <f t="shared" si="15"/>
        <v>156.24250000000001</v>
      </c>
      <c r="N45" s="19">
        <f t="shared" si="16"/>
        <v>116.13250000000001</v>
      </c>
    </row>
    <row r="46" spans="1:19" x14ac:dyDescent="0.3">
      <c r="A46" s="8">
        <v>2045</v>
      </c>
      <c r="B46" s="19">
        <f t="shared" si="12"/>
        <v>161.01250000000002</v>
      </c>
      <c r="C46" s="19">
        <f t="shared" si="13"/>
        <v>12.83270435405294</v>
      </c>
      <c r="D46" s="19">
        <f t="shared" si="13"/>
        <v>2.9996987532764869</v>
      </c>
      <c r="F46" s="19"/>
      <c r="G46" s="19">
        <f>预测总结M!I14</f>
        <v>12.83270435405294</v>
      </c>
      <c r="H46" s="19">
        <f>预测总结M!I18</f>
        <v>2.9996987532764869</v>
      </c>
      <c r="I46">
        <v>2045</v>
      </c>
      <c r="J46" s="19">
        <v>33.299999999999997</v>
      </c>
      <c r="K46" s="61">
        <f>'(弃用)FE+EV(M)'!K46</f>
        <v>0.45</v>
      </c>
      <c r="L46" s="54">
        <f t="shared" si="14"/>
        <v>14.984999999999999</v>
      </c>
      <c r="M46" s="19">
        <f t="shared" si="15"/>
        <v>231.16750000000002</v>
      </c>
      <c r="N46" s="19">
        <f t="shared" si="16"/>
        <v>161.01250000000002</v>
      </c>
    </row>
    <row r="47" spans="1:19" x14ac:dyDescent="0.3">
      <c r="A47" s="8">
        <v>2050</v>
      </c>
      <c r="B47" s="19">
        <f t="shared" si="12"/>
        <v>189.96000000000004</v>
      </c>
      <c r="C47" s="19">
        <f t="shared" si="13"/>
        <v>17.909357180558036</v>
      </c>
      <c r="D47" s="19">
        <f t="shared" si="13"/>
        <v>3.8651673018815309</v>
      </c>
      <c r="F47" s="19"/>
      <c r="G47" s="19">
        <f>预测总结M!J14</f>
        <v>17.909357180558036</v>
      </c>
      <c r="H47" s="19">
        <f>预测总结M!J18</f>
        <v>3.8651673018815309</v>
      </c>
      <c r="I47" s="20">
        <v>2050</v>
      </c>
      <c r="J47" s="19">
        <v>33.299999999999997</v>
      </c>
      <c r="K47" s="61">
        <f>'(弃用)FE+EV(M)'!K47</f>
        <v>0.45</v>
      </c>
      <c r="L47" s="54">
        <f t="shared" si="14"/>
        <v>14.984999999999999</v>
      </c>
      <c r="M47" s="19">
        <f t="shared" si="15"/>
        <v>306.09250000000003</v>
      </c>
      <c r="N47" s="19">
        <f t="shared" si="16"/>
        <v>189.96000000000004</v>
      </c>
    </row>
    <row r="48" spans="1:19" x14ac:dyDescent="0.3">
      <c r="A48" s="8"/>
      <c r="I48" s="34"/>
    </row>
    <row r="49" spans="1:9" x14ac:dyDescent="0.3">
      <c r="A49" s="8" t="s">
        <v>871</v>
      </c>
      <c r="B49" t="s">
        <v>835</v>
      </c>
      <c r="C49" t="s">
        <v>798</v>
      </c>
      <c r="D49" t="s">
        <v>827</v>
      </c>
      <c r="E49" t="s">
        <v>836</v>
      </c>
      <c r="I49" s="34"/>
    </row>
    <row r="50" spans="1:9" x14ac:dyDescent="0.3">
      <c r="A50" s="8">
        <v>2020</v>
      </c>
      <c r="B50" s="19">
        <f>($B7-$B41)*$B16*(B$34*$B26+B$35*$C26+$D26*B$36+$E26*B$37+$F26*B$38)/100*0.72*0.84*44/12*1000/1000000</f>
        <v>447.87868370138222</v>
      </c>
      <c r="C50" s="19">
        <f>($C7-$C41)*$C16*(C$34*$G26+C$35*$H26+$I26*C$36+$J26*C$37+$K26*C$38)/100*0.72*0.84*44/12*1000/1000000</f>
        <v>172.1810697302657</v>
      </c>
      <c r="D50" s="19">
        <f>($D7-$D41)*$D16*(D$34*$L26+D$35*$M26+$N26*D$36+$O26*D$37+$P26*D$38)/100*0.72*0.84*44/12*1000/1000000</f>
        <v>448.11937343621747</v>
      </c>
      <c r="E50" s="19">
        <f>SUM(B50:D50)</f>
        <v>1068.1791268678653</v>
      </c>
      <c r="I50" s="34"/>
    </row>
    <row r="51" spans="1:9" x14ac:dyDescent="0.3">
      <c r="A51" s="8">
        <v>2025</v>
      </c>
      <c r="B51" s="19">
        <f t="shared" ref="B51:B56" si="17">(B8-B42)*B17*(B$34*$B27+B$35*$C27+$D27*B$36+$E27*B$37+$F27*B$38)/100*0.72*0.84*44/12*1000/1000000</f>
        <v>472.03761893146969</v>
      </c>
      <c r="C51" s="19">
        <f t="shared" ref="C51:C56" si="18">($C8-$C42)*$C17*(C$34*$G27+C$35*$H27+$I27*C$36+$J27*C$37+$K27*C$38)/100*0.72*0.84*44/12*1000/1000000</f>
        <v>201.66570916209588</v>
      </c>
      <c r="D51" s="19">
        <f t="shared" ref="D51:D56" si="19">($D8-$D42)*$D17*(D$34*$L27+D$35*$M27+$N27*D$36+$O27*D$37+$P27*D$38)/100*0.72*0.84*44/12*1000/1000000</f>
        <v>378.14660371181128</v>
      </c>
      <c r="E51" s="19">
        <f t="shared" ref="E51:E56" si="20">SUM(B51:D51)</f>
        <v>1051.8499318053769</v>
      </c>
      <c r="I51" s="34"/>
    </row>
    <row r="52" spans="1:9" x14ac:dyDescent="0.3">
      <c r="A52" s="8">
        <v>2030</v>
      </c>
      <c r="B52" s="19">
        <f t="shared" si="17"/>
        <v>397.77101134648427</v>
      </c>
      <c r="C52" s="19">
        <f t="shared" si="18"/>
        <v>201.9679670478406</v>
      </c>
      <c r="D52" s="19">
        <f t="shared" si="19"/>
        <v>337.3854814362673</v>
      </c>
      <c r="E52" s="19">
        <f t="shared" si="20"/>
        <v>937.12445983059229</v>
      </c>
      <c r="I52" s="34"/>
    </row>
    <row r="53" spans="1:9" x14ac:dyDescent="0.3">
      <c r="A53" s="8">
        <v>2035</v>
      </c>
      <c r="B53" s="19">
        <f t="shared" si="17"/>
        <v>311.2819649408741</v>
      </c>
      <c r="C53" s="19">
        <f t="shared" si="18"/>
        <v>190.06354370524627</v>
      </c>
      <c r="D53" s="19">
        <f t="shared" si="19"/>
        <v>302.56361419703524</v>
      </c>
      <c r="E53" s="19">
        <f t="shared" si="20"/>
        <v>803.90912284315561</v>
      </c>
      <c r="I53" s="34"/>
    </row>
    <row r="54" spans="1:9" x14ac:dyDescent="0.3">
      <c r="A54" s="8">
        <v>2040</v>
      </c>
      <c r="B54" s="19">
        <f t="shared" si="17"/>
        <v>255.1162726845096</v>
      </c>
      <c r="C54" s="19">
        <f t="shared" si="18"/>
        <v>160.92921865106842</v>
      </c>
      <c r="D54" s="19">
        <f t="shared" si="19"/>
        <v>233.2955069545645</v>
      </c>
      <c r="E54" s="19">
        <f t="shared" si="20"/>
        <v>649.34099829014258</v>
      </c>
      <c r="I54" s="34"/>
    </row>
    <row r="55" spans="1:9" x14ac:dyDescent="0.3">
      <c r="A55" s="8">
        <v>2045</v>
      </c>
      <c r="B55" s="19">
        <f t="shared" si="17"/>
        <v>211.89961839602964</v>
      </c>
      <c r="C55" s="19">
        <f t="shared" si="18"/>
        <v>125.39355260516649</v>
      </c>
      <c r="D55" s="19">
        <f t="shared" si="19"/>
        <v>201.76783046230466</v>
      </c>
      <c r="E55" s="19">
        <f t="shared" si="20"/>
        <v>539.06100146350082</v>
      </c>
      <c r="I55" s="34"/>
    </row>
    <row r="56" spans="1:9" x14ac:dyDescent="0.3">
      <c r="A56" s="8">
        <v>2050</v>
      </c>
      <c r="B56" s="19">
        <f t="shared" si="17"/>
        <v>178.88851285400924</v>
      </c>
      <c r="C56" s="19">
        <f t="shared" si="18"/>
        <v>105.65459942662274</v>
      </c>
      <c r="D56" s="19">
        <f t="shared" si="19"/>
        <v>166.92230750872946</v>
      </c>
      <c r="E56" s="19">
        <f t="shared" si="20"/>
        <v>451.46541978936148</v>
      </c>
      <c r="I56" s="34"/>
    </row>
    <row r="57" spans="1:9" x14ac:dyDescent="0.3">
      <c r="A57" s="8"/>
      <c r="I57" s="34"/>
    </row>
    <row r="58" spans="1:9" x14ac:dyDescent="0.3">
      <c r="A58" s="8"/>
      <c r="I58" s="34"/>
    </row>
    <row r="59" spans="1:9" x14ac:dyDescent="0.3">
      <c r="A59" s="8"/>
      <c r="I59" s="34"/>
    </row>
    <row r="60" spans="1:9" x14ac:dyDescent="0.3">
      <c r="A60" s="11"/>
      <c r="I60" s="34"/>
    </row>
    <row r="61" spans="1:9" x14ac:dyDescent="0.3">
      <c r="A61" s="8"/>
      <c r="I61" s="34"/>
    </row>
    <row r="62" spans="1:9" x14ac:dyDescent="0.3">
      <c r="A62" s="8"/>
      <c r="I62" s="34"/>
    </row>
    <row r="63" spans="1:9" x14ac:dyDescent="0.3">
      <c r="A63" s="8"/>
      <c r="I63" s="34"/>
    </row>
    <row r="64" spans="1:9" x14ac:dyDescent="0.3">
      <c r="A64" s="8"/>
      <c r="I64" s="34"/>
    </row>
    <row r="65" spans="1:9" x14ac:dyDescent="0.3">
      <c r="A65" s="8"/>
      <c r="I65" s="34"/>
    </row>
    <row r="66" spans="1:9" x14ac:dyDescent="0.3">
      <c r="A66" s="8"/>
      <c r="I66" s="34"/>
    </row>
    <row r="67" spans="1:9" x14ac:dyDescent="0.3">
      <c r="A67" s="8"/>
      <c r="I67" s="34"/>
    </row>
    <row r="68" spans="1:9" x14ac:dyDescent="0.3">
      <c r="A68" s="8"/>
      <c r="I68" s="34"/>
    </row>
    <row r="69" spans="1:9" x14ac:dyDescent="0.3">
      <c r="A69" s="8"/>
      <c r="I69" s="34"/>
    </row>
    <row r="70" spans="1:9" x14ac:dyDescent="0.3">
      <c r="A70" s="11"/>
      <c r="I70" s="34"/>
    </row>
    <row r="71" spans="1:9" x14ac:dyDescent="0.3">
      <c r="A71" s="8"/>
      <c r="I71" s="34"/>
    </row>
    <row r="72" spans="1:9" x14ac:dyDescent="0.3">
      <c r="A72" s="8"/>
      <c r="I72" s="34"/>
    </row>
    <row r="73" spans="1:9" x14ac:dyDescent="0.3">
      <c r="A73" s="8"/>
      <c r="I73" s="34"/>
    </row>
    <row r="74" spans="1:9" x14ac:dyDescent="0.3">
      <c r="A74" s="8"/>
      <c r="I74" s="34"/>
    </row>
    <row r="75" spans="1:9" x14ac:dyDescent="0.3">
      <c r="A75" s="8"/>
      <c r="I75" s="34"/>
    </row>
    <row r="76" spans="1:9" x14ac:dyDescent="0.3">
      <c r="A76" s="8"/>
      <c r="I76" s="34"/>
    </row>
    <row r="77" spans="1:9" x14ac:dyDescent="0.3">
      <c r="A77" s="8"/>
      <c r="I77" s="34"/>
    </row>
    <row r="78" spans="1:9" x14ac:dyDescent="0.3">
      <c r="A78" s="8"/>
      <c r="I78" s="34"/>
    </row>
    <row r="79" spans="1:9" x14ac:dyDescent="0.3">
      <c r="A79" s="8"/>
      <c r="I79" s="34"/>
    </row>
    <row r="80" spans="1:9" x14ac:dyDescent="0.3">
      <c r="A80" s="8"/>
      <c r="I80" s="34"/>
    </row>
    <row r="81" spans="1:9" x14ac:dyDescent="0.3">
      <c r="A81" s="8"/>
      <c r="I81" s="34"/>
    </row>
    <row r="82" spans="1:9" x14ac:dyDescent="0.3">
      <c r="A82" s="8"/>
      <c r="I82" s="34"/>
    </row>
    <row r="83" spans="1:9" x14ac:dyDescent="0.3">
      <c r="A83" s="8"/>
      <c r="I83" s="34"/>
    </row>
    <row r="84" spans="1:9" x14ac:dyDescent="0.3">
      <c r="A84" s="8"/>
      <c r="I84" s="34"/>
    </row>
    <row r="85" spans="1:9" x14ac:dyDescent="0.3">
      <c r="A85" s="8"/>
      <c r="I85" s="34"/>
    </row>
    <row r="86" spans="1:9" x14ac:dyDescent="0.3">
      <c r="A86" s="8"/>
      <c r="I86" s="34"/>
    </row>
    <row r="87" spans="1:9" x14ac:dyDescent="0.3">
      <c r="A87" s="8"/>
      <c r="I87" s="34"/>
    </row>
    <row r="88" spans="1:9" x14ac:dyDescent="0.3">
      <c r="A88" s="8"/>
      <c r="I88" s="34"/>
    </row>
    <row r="89" spans="1:9" x14ac:dyDescent="0.3">
      <c r="A89" s="8"/>
      <c r="I89" s="34"/>
    </row>
    <row r="90" spans="1:9" x14ac:dyDescent="0.3">
      <c r="A90" s="8"/>
      <c r="I90" s="34"/>
    </row>
    <row r="91" spans="1:9" x14ac:dyDescent="0.3">
      <c r="A91" s="8"/>
      <c r="I91" s="34"/>
    </row>
    <row r="92" spans="1:9" x14ac:dyDescent="0.3">
      <c r="A92" s="8"/>
      <c r="I92" s="34"/>
    </row>
    <row r="93" spans="1:9" x14ac:dyDescent="0.3">
      <c r="A93" s="8"/>
      <c r="I93" s="34"/>
    </row>
    <row r="94" spans="1:9" x14ac:dyDescent="0.3">
      <c r="A94" s="8"/>
      <c r="I94" s="34"/>
    </row>
    <row r="95" spans="1:9" x14ac:dyDescent="0.3">
      <c r="A95" s="11"/>
      <c r="I95" s="34"/>
    </row>
    <row r="96" spans="1:9" x14ac:dyDescent="0.3">
      <c r="A96" s="8"/>
      <c r="I96" s="34"/>
    </row>
    <row r="97" spans="1:9" x14ac:dyDescent="0.3">
      <c r="A97" s="8"/>
      <c r="I97" s="34"/>
    </row>
    <row r="98" spans="1:9" x14ac:dyDescent="0.3">
      <c r="A98" s="8"/>
      <c r="I98" s="34"/>
    </row>
    <row r="99" spans="1:9" x14ac:dyDescent="0.3">
      <c r="A99" s="8"/>
      <c r="I99" s="34"/>
    </row>
    <row r="100" spans="1:9" x14ac:dyDescent="0.3">
      <c r="A100" s="8"/>
      <c r="I100" s="34"/>
    </row>
    <row r="101" spans="1:9" x14ac:dyDescent="0.3">
      <c r="A101" s="8"/>
      <c r="I101" s="34"/>
    </row>
    <row r="102" spans="1:9" x14ac:dyDescent="0.3">
      <c r="A102" s="8"/>
      <c r="I102" s="34"/>
    </row>
    <row r="103" spans="1:9" x14ac:dyDescent="0.3">
      <c r="A103" s="8"/>
      <c r="I103" s="34"/>
    </row>
    <row r="104" spans="1:9" x14ac:dyDescent="0.3">
      <c r="A104" s="8"/>
      <c r="I104" s="34"/>
    </row>
    <row r="105" spans="1:9" x14ac:dyDescent="0.3">
      <c r="A105" s="8"/>
      <c r="I105" s="34"/>
    </row>
    <row r="106" spans="1:9" x14ac:dyDescent="0.3">
      <c r="A106" s="11"/>
      <c r="I106" s="34"/>
    </row>
    <row r="107" spans="1:9" x14ac:dyDescent="0.3">
      <c r="A107" s="8"/>
      <c r="I107" s="34"/>
    </row>
    <row r="108" spans="1:9" x14ac:dyDescent="0.3">
      <c r="A108" s="8"/>
      <c r="I108" s="34"/>
    </row>
    <row r="109" spans="1:9" x14ac:dyDescent="0.3">
      <c r="A109" s="8"/>
      <c r="I109" s="34"/>
    </row>
    <row r="110" spans="1:9" x14ac:dyDescent="0.3">
      <c r="A110" s="8"/>
      <c r="I110" s="34"/>
    </row>
    <row r="111" spans="1:9" x14ac:dyDescent="0.3">
      <c r="A111" s="8"/>
      <c r="I111" s="34"/>
    </row>
    <row r="112" spans="1:9" x14ac:dyDescent="0.3">
      <c r="A112" s="8"/>
      <c r="I112" s="34"/>
    </row>
    <row r="113" spans="1:9" x14ac:dyDescent="0.3">
      <c r="A113" s="8"/>
      <c r="I113" s="34"/>
    </row>
    <row r="114" spans="1:9" x14ac:dyDescent="0.3">
      <c r="A114" s="8"/>
      <c r="I114" s="34"/>
    </row>
    <row r="115" spans="1:9" x14ac:dyDescent="0.3">
      <c r="A115" s="8"/>
      <c r="I115" s="34"/>
    </row>
    <row r="116" spans="1:9" x14ac:dyDescent="0.3">
      <c r="A116" s="8"/>
      <c r="I116" s="34"/>
    </row>
    <row r="117" spans="1:9" x14ac:dyDescent="0.3">
      <c r="A117" s="8"/>
      <c r="I117" s="34"/>
    </row>
    <row r="118" spans="1:9" x14ac:dyDescent="0.3">
      <c r="A118" s="8"/>
      <c r="I118" s="34"/>
    </row>
    <row r="119" spans="1:9" x14ac:dyDescent="0.3">
      <c r="A119" s="8"/>
      <c r="I119" s="34"/>
    </row>
    <row r="120" spans="1:9" x14ac:dyDescent="0.3">
      <c r="A120" s="8"/>
      <c r="I120" s="34"/>
    </row>
    <row r="121" spans="1:9" x14ac:dyDescent="0.3">
      <c r="A121" s="8"/>
      <c r="I121" s="34"/>
    </row>
    <row r="122" spans="1:9" x14ac:dyDescent="0.3">
      <c r="A122" s="8"/>
      <c r="I122" s="34"/>
    </row>
    <row r="123" spans="1:9" x14ac:dyDescent="0.3">
      <c r="A123" s="8"/>
      <c r="I123" s="34"/>
    </row>
    <row r="124" spans="1:9" x14ac:dyDescent="0.3">
      <c r="A124" s="8"/>
      <c r="I124" s="34"/>
    </row>
    <row r="125" spans="1:9" x14ac:dyDescent="0.3">
      <c r="A125" s="8"/>
      <c r="I125" s="34"/>
    </row>
    <row r="126" spans="1:9" x14ac:dyDescent="0.3">
      <c r="A126" s="8"/>
      <c r="I126" s="34"/>
    </row>
    <row r="127" spans="1:9" x14ac:dyDescent="0.3">
      <c r="A127" s="8"/>
      <c r="I127" s="34"/>
    </row>
    <row r="128" spans="1:9" x14ac:dyDescent="0.3">
      <c r="A128" s="8"/>
      <c r="I128" s="34"/>
    </row>
    <row r="129" spans="1:9" x14ac:dyDescent="0.3">
      <c r="A129" s="8"/>
      <c r="I129" s="34"/>
    </row>
    <row r="130" spans="1:9" x14ac:dyDescent="0.3">
      <c r="A130" s="8"/>
      <c r="I130" s="34"/>
    </row>
    <row r="131" spans="1:9" x14ac:dyDescent="0.3">
      <c r="A131" s="8"/>
      <c r="I131" s="34"/>
    </row>
    <row r="132" spans="1:9" x14ac:dyDescent="0.3">
      <c r="A132" s="8"/>
      <c r="I132" s="34"/>
    </row>
    <row r="133" spans="1:9" x14ac:dyDescent="0.3">
      <c r="A133" s="8"/>
      <c r="I133" s="34"/>
    </row>
    <row r="134" spans="1:9" x14ac:dyDescent="0.3">
      <c r="A134" s="8"/>
      <c r="I134" s="34"/>
    </row>
    <row r="135" spans="1:9" x14ac:dyDescent="0.3">
      <c r="A135" s="8"/>
      <c r="I135" s="34"/>
    </row>
    <row r="136" spans="1:9" x14ac:dyDescent="0.3">
      <c r="A136" s="8"/>
      <c r="I136" s="34"/>
    </row>
    <row r="137" spans="1:9" x14ac:dyDescent="0.3">
      <c r="A137" s="8"/>
      <c r="I137" s="34"/>
    </row>
    <row r="138" spans="1:9" x14ac:dyDescent="0.3">
      <c r="A138" s="8"/>
      <c r="I138" s="34"/>
    </row>
    <row r="139" spans="1:9" x14ac:dyDescent="0.3">
      <c r="A139" s="8"/>
      <c r="I139" s="34"/>
    </row>
    <row r="140" spans="1:9" x14ac:dyDescent="0.3">
      <c r="A140" s="8"/>
      <c r="I140" s="34"/>
    </row>
    <row r="141" spans="1:9" x14ac:dyDescent="0.3">
      <c r="A141" s="8"/>
      <c r="I141" s="34"/>
    </row>
    <row r="142" spans="1:9" x14ac:dyDescent="0.3">
      <c r="A142" s="8"/>
      <c r="I142" s="34"/>
    </row>
    <row r="143" spans="1:9" x14ac:dyDescent="0.3">
      <c r="A143" s="8"/>
      <c r="I143" s="34"/>
    </row>
    <row r="144" spans="1:9" x14ac:dyDescent="0.3">
      <c r="A144" s="8"/>
      <c r="I144" s="34"/>
    </row>
    <row r="145" spans="1:9" x14ac:dyDescent="0.3">
      <c r="A145" s="8"/>
      <c r="I145" s="34"/>
    </row>
    <row r="146" spans="1:9" x14ac:dyDescent="0.3">
      <c r="A146" s="8"/>
      <c r="I146" s="34"/>
    </row>
    <row r="147" spans="1:9" x14ac:dyDescent="0.3">
      <c r="A147" s="8"/>
      <c r="I147" s="34"/>
    </row>
    <row r="148" spans="1:9" x14ac:dyDescent="0.3">
      <c r="A148" s="8"/>
      <c r="I148" s="34"/>
    </row>
    <row r="149" spans="1:9" x14ac:dyDescent="0.3">
      <c r="A149" s="8"/>
      <c r="I149" s="34"/>
    </row>
    <row r="150" spans="1:9" x14ac:dyDescent="0.3">
      <c r="A150" s="8"/>
      <c r="I150" s="34"/>
    </row>
    <row r="151" spans="1:9" x14ac:dyDescent="0.3">
      <c r="A151" s="8"/>
      <c r="I151" s="34"/>
    </row>
    <row r="152" spans="1:9" x14ac:dyDescent="0.3">
      <c r="A152" s="8"/>
      <c r="I152" s="34"/>
    </row>
    <row r="153" spans="1:9" x14ac:dyDescent="0.3">
      <c r="A153" s="8"/>
      <c r="I153" s="34"/>
    </row>
    <row r="154" spans="1:9" x14ac:dyDescent="0.3">
      <c r="A154" s="8"/>
      <c r="I154" s="34"/>
    </row>
    <row r="155" spans="1:9" x14ac:dyDescent="0.3">
      <c r="A155" s="8"/>
      <c r="I155" s="34"/>
    </row>
    <row r="156" spans="1:9" x14ac:dyDescent="0.3">
      <c r="A156" s="8"/>
      <c r="I156" s="34"/>
    </row>
    <row r="157" spans="1:9" x14ac:dyDescent="0.3">
      <c r="A157" s="8"/>
      <c r="I157" s="34"/>
    </row>
    <row r="158" spans="1:9" x14ac:dyDescent="0.3">
      <c r="A158" s="8"/>
      <c r="I158" s="34"/>
    </row>
    <row r="159" spans="1:9" x14ac:dyDescent="0.3">
      <c r="A159" s="8"/>
      <c r="I159" s="34"/>
    </row>
    <row r="160" spans="1:9" x14ac:dyDescent="0.3">
      <c r="A160" s="8"/>
      <c r="I160" s="34"/>
    </row>
    <row r="161" spans="1:9" x14ac:dyDescent="0.3">
      <c r="A161" s="8"/>
      <c r="I161" s="34"/>
    </row>
    <row r="162" spans="1:9" x14ac:dyDescent="0.3">
      <c r="A162" s="8"/>
      <c r="I162" s="34"/>
    </row>
    <row r="163" spans="1:9" x14ac:dyDescent="0.3">
      <c r="A163" s="8"/>
      <c r="I163" s="34"/>
    </row>
    <row r="164" spans="1:9" x14ac:dyDescent="0.3">
      <c r="A164" s="8"/>
      <c r="I164" s="34"/>
    </row>
    <row r="165" spans="1:9" x14ac:dyDescent="0.3">
      <c r="A165" s="8"/>
      <c r="I165" s="34"/>
    </row>
    <row r="166" spans="1:9" x14ac:dyDescent="0.3">
      <c r="A166" s="8"/>
      <c r="I166" s="34"/>
    </row>
    <row r="167" spans="1:9" x14ac:dyDescent="0.3">
      <c r="A167" s="8"/>
      <c r="I167" s="34"/>
    </row>
    <row r="168" spans="1:9" x14ac:dyDescent="0.3">
      <c r="A168" s="8"/>
      <c r="I168" s="34"/>
    </row>
    <row r="169" spans="1:9" x14ac:dyDescent="0.3">
      <c r="A169" s="8"/>
      <c r="I169" s="34"/>
    </row>
    <row r="170" spans="1:9" x14ac:dyDescent="0.3">
      <c r="A170" s="8"/>
      <c r="I170" s="34"/>
    </row>
    <row r="171" spans="1:9" x14ac:dyDescent="0.3">
      <c r="A171" s="8"/>
      <c r="I171" s="34"/>
    </row>
    <row r="172" spans="1:9" x14ac:dyDescent="0.3">
      <c r="A172" s="8"/>
      <c r="I172" s="34"/>
    </row>
    <row r="173" spans="1:9" x14ac:dyDescent="0.3">
      <c r="A173" s="8"/>
      <c r="I173" s="34"/>
    </row>
    <row r="174" spans="1:9" x14ac:dyDescent="0.3">
      <c r="A174" s="8"/>
      <c r="I174" s="34"/>
    </row>
    <row r="175" spans="1:9" x14ac:dyDescent="0.3">
      <c r="A175" s="8"/>
      <c r="I175" s="34"/>
    </row>
    <row r="176" spans="1:9" x14ac:dyDescent="0.3">
      <c r="A176" s="8"/>
      <c r="I176" s="34"/>
    </row>
    <row r="177" spans="1:9" x14ac:dyDescent="0.3">
      <c r="A177" s="8"/>
      <c r="I177" s="34"/>
    </row>
    <row r="178" spans="1:9" x14ac:dyDescent="0.3">
      <c r="A178" s="8"/>
      <c r="I178" s="34"/>
    </row>
    <row r="179" spans="1:9" x14ac:dyDescent="0.3">
      <c r="A179" s="8"/>
      <c r="I179" s="34"/>
    </row>
    <row r="180" spans="1:9" x14ac:dyDescent="0.3">
      <c r="A180" s="8"/>
      <c r="I180" s="34"/>
    </row>
    <row r="181" spans="1:9" x14ac:dyDescent="0.3">
      <c r="A181" s="8"/>
      <c r="I181" s="34"/>
    </row>
    <row r="182" spans="1:9" x14ac:dyDescent="0.3">
      <c r="A182" s="8"/>
      <c r="I182" s="34"/>
    </row>
    <row r="183" spans="1:9" x14ac:dyDescent="0.3">
      <c r="A183" s="8"/>
      <c r="I183" s="34"/>
    </row>
    <row r="184" spans="1:9" x14ac:dyDescent="0.3">
      <c r="A184" s="8"/>
      <c r="I184" s="34"/>
    </row>
    <row r="185" spans="1:9" x14ac:dyDescent="0.3">
      <c r="A185" s="8"/>
      <c r="I185" s="34"/>
    </row>
    <row r="186" spans="1:9" x14ac:dyDescent="0.3">
      <c r="A186" s="8"/>
      <c r="I186" s="34"/>
    </row>
    <row r="187" spans="1:9" x14ac:dyDescent="0.3">
      <c r="A187" s="8"/>
      <c r="I187" s="34"/>
    </row>
    <row r="188" spans="1:9" x14ac:dyDescent="0.3">
      <c r="A188" s="8"/>
      <c r="I188" s="34"/>
    </row>
    <row r="189" spans="1:9" x14ac:dyDescent="0.3">
      <c r="A189" s="8"/>
      <c r="I189" s="34"/>
    </row>
    <row r="190" spans="1:9" x14ac:dyDescent="0.3">
      <c r="A190" s="8"/>
      <c r="I190" s="34"/>
    </row>
    <row r="191" spans="1:9" x14ac:dyDescent="0.3">
      <c r="A191" s="8"/>
      <c r="I191" s="34"/>
    </row>
    <row r="192" spans="1:9" x14ac:dyDescent="0.3">
      <c r="A192" s="8"/>
      <c r="I192" s="34"/>
    </row>
    <row r="193" spans="1:9" x14ac:dyDescent="0.3">
      <c r="A193" s="8"/>
      <c r="I193" s="34"/>
    </row>
    <row r="194" spans="1:9" x14ac:dyDescent="0.3">
      <c r="A194" s="8"/>
      <c r="I194" s="34"/>
    </row>
    <row r="195" spans="1:9" x14ac:dyDescent="0.3">
      <c r="A195" s="8"/>
      <c r="I195" s="34"/>
    </row>
    <row r="196" spans="1:9" x14ac:dyDescent="0.3">
      <c r="A196" s="8"/>
      <c r="I196" s="34"/>
    </row>
    <row r="197" spans="1:9" x14ac:dyDescent="0.3">
      <c r="A197" s="8"/>
      <c r="I197" s="34"/>
    </row>
    <row r="198" spans="1:9" x14ac:dyDescent="0.3">
      <c r="A198" s="8"/>
      <c r="I198" s="34"/>
    </row>
    <row r="199" spans="1:9" x14ac:dyDescent="0.3">
      <c r="A199" s="8"/>
      <c r="I199" s="34"/>
    </row>
    <row r="200" spans="1:9" x14ac:dyDescent="0.3">
      <c r="A200" s="8"/>
      <c r="I200" s="34"/>
    </row>
    <row r="201" spans="1:9" x14ac:dyDescent="0.3">
      <c r="A201" s="8"/>
      <c r="I201" s="34"/>
    </row>
    <row r="202" spans="1:9" x14ac:dyDescent="0.3">
      <c r="A202" s="8"/>
      <c r="I202" s="34"/>
    </row>
    <row r="203" spans="1:9" x14ac:dyDescent="0.3">
      <c r="A203" s="8"/>
      <c r="I203" s="34"/>
    </row>
    <row r="204" spans="1:9" x14ac:dyDescent="0.3">
      <c r="A204" s="8"/>
      <c r="I204" s="34"/>
    </row>
    <row r="205" spans="1:9" x14ac:dyDescent="0.3">
      <c r="A205" s="8"/>
      <c r="I205" s="34"/>
    </row>
    <row r="206" spans="1:9" x14ac:dyDescent="0.3">
      <c r="A206" s="8"/>
      <c r="I206" s="34"/>
    </row>
    <row r="207" spans="1:9" x14ac:dyDescent="0.3">
      <c r="A207" s="8"/>
      <c r="I207" s="34"/>
    </row>
    <row r="208" spans="1:9" x14ac:dyDescent="0.3">
      <c r="A208" s="8"/>
      <c r="I208" s="34"/>
    </row>
    <row r="209" spans="1:9" x14ac:dyDescent="0.3">
      <c r="A209" s="8"/>
      <c r="I209" s="34"/>
    </row>
    <row r="210" spans="1:9" x14ac:dyDescent="0.3">
      <c r="A210" s="8"/>
      <c r="I210" s="34"/>
    </row>
    <row r="211" spans="1:9" x14ac:dyDescent="0.3">
      <c r="A211" s="8"/>
      <c r="I211" s="34"/>
    </row>
    <row r="212" spans="1:9" x14ac:dyDescent="0.3">
      <c r="A212" s="8"/>
      <c r="I212" s="34"/>
    </row>
    <row r="213" spans="1:9" x14ac:dyDescent="0.3">
      <c r="A213" s="8"/>
      <c r="I213" s="34"/>
    </row>
    <row r="214" spans="1:9" x14ac:dyDescent="0.3">
      <c r="A214" s="8"/>
      <c r="I214" s="34"/>
    </row>
    <row r="215" spans="1:9" x14ac:dyDescent="0.3">
      <c r="A215" s="8"/>
      <c r="I215" s="34"/>
    </row>
    <row r="216" spans="1:9" x14ac:dyDescent="0.3">
      <c r="A216" s="8"/>
      <c r="I216" s="34"/>
    </row>
    <row r="217" spans="1:9" x14ac:dyDescent="0.3">
      <c r="A217" s="8"/>
      <c r="I217" s="34"/>
    </row>
    <row r="218" spans="1:9" x14ac:dyDescent="0.3">
      <c r="A218" s="8"/>
      <c r="I218" s="34"/>
    </row>
    <row r="219" spans="1:9" x14ac:dyDescent="0.3">
      <c r="A219" s="8"/>
      <c r="I219" s="34"/>
    </row>
    <row r="220" spans="1:9" x14ac:dyDescent="0.3">
      <c r="A220" s="8"/>
      <c r="I220" s="34"/>
    </row>
    <row r="221" spans="1:9" x14ac:dyDescent="0.3">
      <c r="A221" s="8"/>
      <c r="I221" s="34"/>
    </row>
    <row r="222" spans="1:9" x14ac:dyDescent="0.3">
      <c r="A222" s="8"/>
      <c r="I222" s="34"/>
    </row>
    <row r="223" spans="1:9" x14ac:dyDescent="0.3">
      <c r="A223" s="8"/>
      <c r="I223" s="34"/>
    </row>
    <row r="224" spans="1:9" x14ac:dyDescent="0.3">
      <c r="A224" s="8"/>
      <c r="I224" s="34"/>
    </row>
    <row r="225" spans="1:9" x14ac:dyDescent="0.3">
      <c r="A225" s="8"/>
      <c r="I225" s="34"/>
    </row>
    <row r="226" spans="1:9" x14ac:dyDescent="0.3">
      <c r="A226" s="8"/>
      <c r="I226" s="34"/>
    </row>
    <row r="227" spans="1:9" x14ac:dyDescent="0.3">
      <c r="A227" s="8"/>
      <c r="I227" s="34"/>
    </row>
    <row r="228" spans="1:9" x14ac:dyDescent="0.3">
      <c r="A228" s="8"/>
      <c r="I228" s="34"/>
    </row>
    <row r="229" spans="1:9" x14ac:dyDescent="0.3">
      <c r="A229" s="8"/>
      <c r="I229" s="34"/>
    </row>
    <row r="230" spans="1:9" x14ac:dyDescent="0.3">
      <c r="A230" s="8"/>
      <c r="I230" s="34"/>
    </row>
    <row r="231" spans="1:9" x14ac:dyDescent="0.3">
      <c r="A231" s="8"/>
      <c r="I231" s="34"/>
    </row>
    <row r="232" spans="1:9" x14ac:dyDescent="0.3">
      <c r="A232" s="8"/>
      <c r="I232" s="34"/>
    </row>
    <row r="233" spans="1:9" x14ac:dyDescent="0.3">
      <c r="A233" s="8"/>
      <c r="I233" s="34"/>
    </row>
    <row r="234" spans="1:9" x14ac:dyDescent="0.3">
      <c r="A234" s="8"/>
      <c r="I234" s="34"/>
    </row>
    <row r="235" spans="1:9" x14ac:dyDescent="0.3">
      <c r="A235" s="8"/>
      <c r="I235" s="34"/>
    </row>
    <row r="236" spans="1:9" x14ac:dyDescent="0.3">
      <c r="A236" s="8"/>
      <c r="I236" s="34"/>
    </row>
    <row r="237" spans="1:9" x14ac:dyDescent="0.3">
      <c r="A237" s="8"/>
      <c r="I237" s="34"/>
    </row>
    <row r="238" spans="1:9" x14ac:dyDescent="0.3">
      <c r="A238" s="8"/>
      <c r="I238" s="34"/>
    </row>
    <row r="239" spans="1:9" x14ac:dyDescent="0.3">
      <c r="A239" s="8"/>
      <c r="I239" s="34"/>
    </row>
    <row r="240" spans="1:9" x14ac:dyDescent="0.3">
      <c r="A240" s="8"/>
      <c r="I240" s="34"/>
    </row>
    <row r="241" spans="1:9" x14ac:dyDescent="0.3">
      <c r="A241" s="8"/>
      <c r="I241" s="34"/>
    </row>
    <row r="242" spans="1:9" x14ac:dyDescent="0.3">
      <c r="A242" s="8"/>
      <c r="I242" s="34"/>
    </row>
    <row r="243" spans="1:9" x14ac:dyDescent="0.3">
      <c r="A243" s="8"/>
      <c r="I243" s="34"/>
    </row>
    <row r="244" spans="1:9" x14ac:dyDescent="0.3">
      <c r="A244" s="8"/>
      <c r="I244" s="34"/>
    </row>
    <row r="245" spans="1:9" x14ac:dyDescent="0.3">
      <c r="A245" s="8"/>
      <c r="I245" s="34"/>
    </row>
    <row r="246" spans="1:9" x14ac:dyDescent="0.3">
      <c r="A246" s="8"/>
      <c r="I246" s="34"/>
    </row>
    <row r="247" spans="1:9" x14ac:dyDescent="0.3">
      <c r="A247" s="8"/>
      <c r="I247" s="34"/>
    </row>
    <row r="248" spans="1:9" x14ac:dyDescent="0.3">
      <c r="A248" s="8"/>
      <c r="I248" s="34"/>
    </row>
    <row r="249" spans="1:9" x14ac:dyDescent="0.3">
      <c r="A249" s="8"/>
      <c r="I249" s="34"/>
    </row>
    <row r="250" spans="1:9" x14ac:dyDescent="0.3">
      <c r="A250" s="8"/>
      <c r="I250" s="34"/>
    </row>
    <row r="251" spans="1:9" x14ac:dyDescent="0.3">
      <c r="A251" s="8"/>
      <c r="I251" s="34"/>
    </row>
    <row r="252" spans="1:9" x14ac:dyDescent="0.3">
      <c r="A252" s="8"/>
      <c r="I252" s="34"/>
    </row>
    <row r="253" spans="1:9" x14ac:dyDescent="0.3">
      <c r="A253" s="8"/>
      <c r="I253" s="34"/>
    </row>
    <row r="254" spans="1:9" x14ac:dyDescent="0.3">
      <c r="A254" s="8"/>
      <c r="I254" s="34"/>
    </row>
    <row r="255" spans="1:9" x14ac:dyDescent="0.3">
      <c r="A255" s="8"/>
      <c r="I255" s="34"/>
    </row>
    <row r="256" spans="1:9" x14ac:dyDescent="0.3">
      <c r="A256" s="8"/>
      <c r="I256" s="34"/>
    </row>
    <row r="257" spans="1:9" x14ac:dyDescent="0.3">
      <c r="A257" s="8"/>
      <c r="I257" s="34"/>
    </row>
    <row r="258" spans="1:9" x14ac:dyDescent="0.3">
      <c r="A258" s="8"/>
      <c r="I258" s="34"/>
    </row>
    <row r="259" spans="1:9" x14ac:dyDescent="0.3">
      <c r="A259" s="8"/>
      <c r="I259" s="34"/>
    </row>
    <row r="260" spans="1:9" x14ac:dyDescent="0.3">
      <c r="A260" s="8"/>
      <c r="I260" s="34"/>
    </row>
    <row r="261" spans="1:9" x14ac:dyDescent="0.3">
      <c r="A261" s="8"/>
      <c r="I261" s="34"/>
    </row>
    <row r="262" spans="1:9" x14ac:dyDescent="0.3">
      <c r="A262" s="8"/>
      <c r="I262" s="34"/>
    </row>
    <row r="263" spans="1:9" x14ac:dyDescent="0.3">
      <c r="A263" s="8"/>
      <c r="I263" s="34"/>
    </row>
    <row r="264" spans="1:9" x14ac:dyDescent="0.3">
      <c r="A264" s="8"/>
      <c r="I264" s="34"/>
    </row>
    <row r="265" spans="1:9" x14ac:dyDescent="0.3">
      <c r="A265" s="8"/>
      <c r="I265" s="34"/>
    </row>
    <row r="266" spans="1:9" x14ac:dyDescent="0.3">
      <c r="A266" s="8"/>
      <c r="I266" s="34"/>
    </row>
    <row r="267" spans="1:9" x14ac:dyDescent="0.3">
      <c r="A267" s="8"/>
      <c r="I267" s="34"/>
    </row>
    <row r="268" spans="1:9" x14ac:dyDescent="0.3">
      <c r="A268" s="8"/>
      <c r="I268" s="34"/>
    </row>
    <row r="269" spans="1:9" x14ac:dyDescent="0.3">
      <c r="A269" s="8"/>
      <c r="I269" s="34"/>
    </row>
    <row r="270" spans="1:9" x14ac:dyDescent="0.3">
      <c r="A270" s="8"/>
      <c r="I270" s="34"/>
    </row>
    <row r="271" spans="1:9" x14ac:dyDescent="0.3">
      <c r="A271" s="8"/>
      <c r="I271" s="34"/>
    </row>
    <row r="272" spans="1:9" x14ac:dyDescent="0.3">
      <c r="A272" s="8"/>
      <c r="I272" s="34"/>
    </row>
    <row r="273" spans="1:9" x14ac:dyDescent="0.3">
      <c r="A273" s="8"/>
      <c r="I273" s="34"/>
    </row>
    <row r="274" spans="1:9" x14ac:dyDescent="0.3">
      <c r="A274" s="8"/>
      <c r="I274" s="34"/>
    </row>
    <row r="275" spans="1:9" x14ac:dyDescent="0.3">
      <c r="A275" s="8"/>
      <c r="I275" s="34"/>
    </row>
    <row r="276" spans="1:9" x14ac:dyDescent="0.3">
      <c r="A276" s="8"/>
      <c r="I276" s="34"/>
    </row>
    <row r="277" spans="1:9" x14ac:dyDescent="0.3">
      <c r="A277" s="8"/>
      <c r="I277" s="34"/>
    </row>
    <row r="278" spans="1:9" x14ac:dyDescent="0.3">
      <c r="A278" s="8"/>
      <c r="I278" s="34"/>
    </row>
    <row r="279" spans="1:9" x14ac:dyDescent="0.3">
      <c r="A279" s="8"/>
      <c r="I279" s="34"/>
    </row>
    <row r="280" spans="1:9" x14ac:dyDescent="0.3">
      <c r="A280" s="8"/>
      <c r="I280" s="34"/>
    </row>
    <row r="281" spans="1:9" x14ac:dyDescent="0.3">
      <c r="A281" s="8"/>
      <c r="I281" s="34"/>
    </row>
    <row r="282" spans="1:9" x14ac:dyDescent="0.3">
      <c r="A282" s="8"/>
      <c r="I282" s="34"/>
    </row>
    <row r="283" spans="1:9" x14ac:dyDescent="0.3">
      <c r="A283" s="8"/>
      <c r="I283" s="34"/>
    </row>
    <row r="284" spans="1:9" x14ac:dyDescent="0.3">
      <c r="A284" s="8"/>
      <c r="I284" s="34"/>
    </row>
    <row r="285" spans="1:9" x14ac:dyDescent="0.3">
      <c r="A285" s="8"/>
      <c r="I285" s="34"/>
    </row>
    <row r="286" spans="1:9" x14ac:dyDescent="0.3">
      <c r="A286" s="8"/>
      <c r="I286" s="34"/>
    </row>
    <row r="287" spans="1:9" x14ac:dyDescent="0.3">
      <c r="A287" s="8"/>
      <c r="I287" s="34"/>
    </row>
    <row r="288" spans="1:9" x14ac:dyDescent="0.3">
      <c r="A288" s="8"/>
      <c r="I288" s="34"/>
    </row>
    <row r="289" spans="1:9" x14ac:dyDescent="0.3">
      <c r="A289" s="8"/>
      <c r="I289" s="34"/>
    </row>
    <row r="290" spans="1:9" x14ac:dyDescent="0.3">
      <c r="A290" s="8"/>
      <c r="I290" s="34"/>
    </row>
    <row r="291" spans="1:9" x14ac:dyDescent="0.3">
      <c r="A291" s="8"/>
      <c r="I291" s="34"/>
    </row>
    <row r="292" spans="1:9" x14ac:dyDescent="0.3">
      <c r="A292" s="8"/>
      <c r="I292" s="34"/>
    </row>
    <row r="293" spans="1:9" x14ac:dyDescent="0.3">
      <c r="A293" s="8"/>
      <c r="I293" s="34"/>
    </row>
    <row r="294" spans="1:9" x14ac:dyDescent="0.3">
      <c r="A294" s="8"/>
      <c r="I294" s="34"/>
    </row>
    <row r="295" spans="1:9" x14ac:dyDescent="0.3">
      <c r="A295" s="8"/>
      <c r="I295" s="34"/>
    </row>
    <row r="296" spans="1:9" x14ac:dyDescent="0.3">
      <c r="A296" s="8"/>
      <c r="I296" s="34"/>
    </row>
    <row r="297" spans="1:9" x14ac:dyDescent="0.3">
      <c r="A297" s="8"/>
      <c r="I297" s="34"/>
    </row>
    <row r="298" spans="1:9" x14ac:dyDescent="0.3">
      <c r="A298" s="8"/>
      <c r="I298" s="34"/>
    </row>
    <row r="299" spans="1:9" x14ac:dyDescent="0.3">
      <c r="A299" s="8"/>
      <c r="I299" s="34"/>
    </row>
    <row r="300" spans="1:9" x14ac:dyDescent="0.3">
      <c r="A300" s="8"/>
      <c r="I300" s="34"/>
    </row>
    <row r="301" spans="1:9" x14ac:dyDescent="0.3">
      <c r="A301" s="8"/>
      <c r="I301" s="34"/>
    </row>
    <row r="302" spans="1:9" x14ac:dyDescent="0.3">
      <c r="A302" s="8"/>
      <c r="I302" s="34"/>
    </row>
    <row r="303" spans="1:9" x14ac:dyDescent="0.3">
      <c r="A303" s="8"/>
      <c r="I303" s="34"/>
    </row>
    <row r="304" spans="1:9" x14ac:dyDescent="0.3">
      <c r="A304" s="8"/>
      <c r="I304" s="34"/>
    </row>
    <row r="305" spans="1:9" x14ac:dyDescent="0.3">
      <c r="A305" s="8"/>
      <c r="I305" s="34"/>
    </row>
    <row r="306" spans="1:9" x14ac:dyDescent="0.3">
      <c r="A306" s="8"/>
      <c r="I306" s="34"/>
    </row>
    <row r="307" spans="1:9" x14ac:dyDescent="0.3">
      <c r="A307" s="8"/>
      <c r="I307" s="34"/>
    </row>
    <row r="308" spans="1:9" x14ac:dyDescent="0.3">
      <c r="A308" s="8"/>
      <c r="I308" s="34"/>
    </row>
    <row r="309" spans="1:9" x14ac:dyDescent="0.3">
      <c r="A309" s="8"/>
      <c r="I309" s="34"/>
    </row>
    <row r="310" spans="1:9" x14ac:dyDescent="0.3">
      <c r="A310" s="8"/>
      <c r="I310" s="34"/>
    </row>
    <row r="311" spans="1:9" x14ac:dyDescent="0.3">
      <c r="A311" s="8"/>
      <c r="I311" s="34"/>
    </row>
    <row r="312" spans="1:9" x14ac:dyDescent="0.3">
      <c r="A312" s="8"/>
      <c r="I312" s="34"/>
    </row>
    <row r="313" spans="1:9" x14ac:dyDescent="0.3">
      <c r="A313" s="8"/>
      <c r="I313" s="34"/>
    </row>
    <row r="314" spans="1:9" x14ac:dyDescent="0.3">
      <c r="A314" s="8"/>
      <c r="I314" s="34"/>
    </row>
    <row r="315" spans="1:9" x14ac:dyDescent="0.3">
      <c r="A315" s="8"/>
      <c r="I315" s="34"/>
    </row>
    <row r="316" spans="1:9" x14ac:dyDescent="0.3">
      <c r="A316" s="8"/>
      <c r="I316" s="34"/>
    </row>
    <row r="317" spans="1:9" x14ac:dyDescent="0.3">
      <c r="A317" s="8"/>
      <c r="I317" s="34"/>
    </row>
    <row r="318" spans="1:9" x14ac:dyDescent="0.3">
      <c r="A318" s="8"/>
      <c r="I318" s="34"/>
    </row>
    <row r="319" spans="1:9" x14ac:dyDescent="0.3">
      <c r="A319" s="8"/>
      <c r="I319" s="34"/>
    </row>
    <row r="320" spans="1:9" x14ac:dyDescent="0.3">
      <c r="A320" s="8"/>
      <c r="I320" s="34"/>
    </row>
    <row r="321" spans="1:9" x14ac:dyDescent="0.3">
      <c r="A321" s="8"/>
      <c r="I321" s="34"/>
    </row>
    <row r="322" spans="1:9" x14ac:dyDescent="0.3">
      <c r="A322" s="8"/>
      <c r="I322" s="34"/>
    </row>
    <row r="323" spans="1:9" x14ac:dyDescent="0.3">
      <c r="A323" s="8"/>
      <c r="I323" s="34"/>
    </row>
    <row r="324" spans="1:9" x14ac:dyDescent="0.3">
      <c r="A324" s="8"/>
      <c r="I324" s="34"/>
    </row>
    <row r="325" spans="1:9" x14ac:dyDescent="0.3">
      <c r="A325" s="8"/>
      <c r="I325" s="34"/>
    </row>
    <row r="326" spans="1:9" x14ac:dyDescent="0.3">
      <c r="A326" s="8"/>
      <c r="I326" s="34"/>
    </row>
    <row r="327" spans="1:9" x14ac:dyDescent="0.3">
      <c r="A327" s="8"/>
      <c r="I327" s="34"/>
    </row>
    <row r="328" spans="1:9" x14ac:dyDescent="0.3">
      <c r="A328" s="8"/>
      <c r="I328" s="34"/>
    </row>
    <row r="329" spans="1:9" x14ac:dyDescent="0.3">
      <c r="A329" s="8"/>
      <c r="I329" s="34"/>
    </row>
    <row r="330" spans="1:9" x14ac:dyDescent="0.3">
      <c r="A330" s="8"/>
      <c r="I330" s="34"/>
    </row>
    <row r="331" spans="1:9" x14ac:dyDescent="0.3">
      <c r="A331" s="8"/>
      <c r="I331" s="34"/>
    </row>
    <row r="332" spans="1:9" x14ac:dyDescent="0.3">
      <c r="A332" s="8"/>
      <c r="I332" s="34"/>
    </row>
    <row r="333" spans="1:9" x14ac:dyDescent="0.3">
      <c r="A333" s="8"/>
      <c r="I333" s="34"/>
    </row>
    <row r="334" spans="1:9" x14ac:dyDescent="0.3">
      <c r="A334" s="8"/>
      <c r="I334" s="34"/>
    </row>
    <row r="335" spans="1:9" x14ac:dyDescent="0.3">
      <c r="A335" s="8"/>
      <c r="I335" s="34"/>
    </row>
    <row r="336" spans="1:9" x14ac:dyDescent="0.3">
      <c r="A336" s="8"/>
      <c r="I336" s="34"/>
    </row>
    <row r="337" spans="1:10" x14ac:dyDescent="0.3">
      <c r="A337" s="8"/>
      <c r="I337" s="34"/>
    </row>
    <row r="338" spans="1:10" x14ac:dyDescent="0.3">
      <c r="A338" s="8"/>
      <c r="I338" s="34"/>
    </row>
    <row r="339" spans="1:10" x14ac:dyDescent="0.3">
      <c r="A339" s="8"/>
      <c r="I339" s="34"/>
    </row>
    <row r="340" spans="1:10" x14ac:dyDescent="0.3">
      <c r="A340" s="8"/>
      <c r="I340" s="34"/>
    </row>
    <row r="341" spans="1:10" x14ac:dyDescent="0.3">
      <c r="A341" s="8"/>
      <c r="I341" s="34"/>
    </row>
    <row r="342" spans="1:10" x14ac:dyDescent="0.3">
      <c r="A342" s="8"/>
      <c r="I342" s="34"/>
    </row>
    <row r="343" spans="1:10" x14ac:dyDescent="0.3">
      <c r="A343" s="8"/>
      <c r="I343" s="34"/>
    </row>
    <row r="344" spans="1:10" x14ac:dyDescent="0.3">
      <c r="A344" s="8"/>
      <c r="I344" s="34"/>
    </row>
    <row r="345" spans="1:10" x14ac:dyDescent="0.3">
      <c r="A345" s="8"/>
      <c r="I345" s="34"/>
    </row>
    <row r="346" spans="1:10" x14ac:dyDescent="0.3">
      <c r="A346" s="8"/>
      <c r="I346" s="34"/>
    </row>
    <row r="347" spans="1:10" x14ac:dyDescent="0.3">
      <c r="A347" s="8"/>
      <c r="I347" s="35"/>
      <c r="J347" s="36"/>
    </row>
    <row r="348" spans="1:10" x14ac:dyDescent="0.3">
      <c r="A348" s="8"/>
    </row>
    <row r="349" spans="1:10" x14ac:dyDescent="0.3">
      <c r="A349" s="8"/>
    </row>
    <row r="350" spans="1:10" x14ac:dyDescent="0.3">
      <c r="A350" s="8"/>
    </row>
    <row r="351" spans="1:10" x14ac:dyDescent="0.3">
      <c r="A351" s="8"/>
    </row>
    <row r="352" spans="1:10" x14ac:dyDescent="0.3">
      <c r="A352" s="9"/>
    </row>
  </sheetData>
  <phoneticPr fontId="3" type="noConversion"/>
  <pageMargins left="0.7" right="0.7" top="0.75" bottom="0.75" header="0.3" footer="0.3"/>
  <legacy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577F5-9F80-4090-AC16-345AA3876501}">
  <sheetPr codeName="Sheet18">
    <tabColor rgb="FF92D050"/>
  </sheetPr>
  <dimension ref="A2:S352"/>
  <sheetViews>
    <sheetView topLeftCell="A10" workbookViewId="0">
      <selection activeCell="G17" sqref="G17:H22"/>
    </sheetView>
  </sheetViews>
  <sheetFormatPr defaultRowHeight="13.5" x14ac:dyDescent="0.3"/>
  <cols>
    <col min="1" max="1" width="21.46484375" customWidth="1"/>
    <col min="2" max="2" width="9.73046875" bestFit="1" customWidth="1"/>
    <col min="3" max="3" width="9.59765625" bestFit="1" customWidth="1"/>
    <col min="9" max="9" width="11.59765625" customWidth="1"/>
    <col min="13" max="13" width="11.59765625" customWidth="1"/>
    <col min="16" max="16" width="11.73046875" customWidth="1"/>
    <col min="17" max="17" width="12.265625" customWidth="1"/>
    <col min="18" max="18" width="13.1328125" customWidth="1"/>
  </cols>
  <sheetData>
    <row r="2" spans="1:17" x14ac:dyDescent="0.3">
      <c r="A2" s="8" t="s">
        <v>847</v>
      </c>
      <c r="I2" t="s">
        <v>837</v>
      </c>
      <c r="N2" t="s">
        <v>838</v>
      </c>
    </row>
    <row r="3" spans="1:17" x14ac:dyDescent="0.3">
      <c r="A3" s="8"/>
      <c r="B3" t="s">
        <v>835</v>
      </c>
      <c r="C3" t="s">
        <v>798</v>
      </c>
      <c r="D3" t="s">
        <v>833</v>
      </c>
      <c r="E3" t="s">
        <v>836</v>
      </c>
      <c r="F3" t="s">
        <v>849</v>
      </c>
      <c r="G3" t="s">
        <v>848</v>
      </c>
      <c r="I3" t="s">
        <v>835</v>
      </c>
      <c r="J3" t="s">
        <v>798</v>
      </c>
      <c r="K3" t="s">
        <v>833</v>
      </c>
      <c r="L3" t="s">
        <v>836</v>
      </c>
      <c r="N3" t="s">
        <v>835</v>
      </c>
      <c r="O3" t="s">
        <v>798</v>
      </c>
      <c r="P3" t="s">
        <v>833</v>
      </c>
      <c r="Q3" t="s">
        <v>839</v>
      </c>
    </row>
    <row r="4" spans="1:17" x14ac:dyDescent="0.3">
      <c r="A4" s="8">
        <v>2017</v>
      </c>
      <c r="B4" s="9">
        <v>183.1</v>
      </c>
      <c r="C4" s="9">
        <v>15.4</v>
      </c>
      <c r="D4" s="9">
        <v>9.8000000000000007</v>
      </c>
      <c r="E4" s="9">
        <f>SUM(B4:D4)</f>
        <v>208.3</v>
      </c>
      <c r="F4" s="58">
        <f>SUM(B4:C4)</f>
        <v>198.5</v>
      </c>
      <c r="G4" s="14">
        <f>C4/(B4+C4)</f>
        <v>7.758186397984887E-2</v>
      </c>
      <c r="H4" s="14"/>
      <c r="N4" s="53">
        <v>0.04</v>
      </c>
      <c r="O4" s="53">
        <v>0.06</v>
      </c>
      <c r="P4" s="53">
        <v>0.125</v>
      </c>
      <c r="Q4" s="52">
        <f>((E4+L5)-E5)/E4</f>
        <v>2.5972155544887302E-2</v>
      </c>
    </row>
    <row r="5" spans="1:17" x14ac:dyDescent="0.3">
      <c r="A5" s="8">
        <v>2018</v>
      </c>
      <c r="B5" s="19">
        <f t="shared" ref="B5:D7" si="0">B4*(1-N$4)+I5</f>
        <v>199.48599999999999</v>
      </c>
      <c r="C5" s="19">
        <f t="shared" si="0"/>
        <v>17.0366</v>
      </c>
      <c r="D5" s="19">
        <f t="shared" si="0"/>
        <v>10.414400000000001</v>
      </c>
      <c r="E5">
        <v>231</v>
      </c>
      <c r="F5" s="58">
        <f t="shared" ref="F5:F7" si="1">SUM(B5:C5)</f>
        <v>216.52259999999998</v>
      </c>
      <c r="G5" s="14">
        <f t="shared" ref="G5:G7" si="2">C5/(B5+C5)</f>
        <v>7.8682779534330366E-2</v>
      </c>
      <c r="H5" s="14"/>
      <c r="I5" s="55">
        <v>23.71</v>
      </c>
      <c r="J5" s="51">
        <f>1.895+0.6656</f>
        <v>2.5606</v>
      </c>
      <c r="K5" s="19">
        <f>4.4-J5</f>
        <v>1.8394000000000004</v>
      </c>
      <c r="L5" s="19">
        <f>SUM(I5:K5)</f>
        <v>28.110000000000003</v>
      </c>
    </row>
    <row r="6" spans="1:17" x14ac:dyDescent="0.3">
      <c r="A6" s="8">
        <v>2019</v>
      </c>
      <c r="B6" s="19">
        <f t="shared" si="0"/>
        <v>212.90655999999998</v>
      </c>
      <c r="C6" s="19">
        <f t="shared" si="0"/>
        <v>18.516808545454545</v>
      </c>
      <c r="D6" s="19">
        <f t="shared" si="0"/>
        <v>10.910195454545455</v>
      </c>
      <c r="E6" s="19">
        <f>SUM(B6:D6)</f>
        <v>242.333564</v>
      </c>
      <c r="F6" s="58">
        <f t="shared" si="1"/>
        <v>231.42336854545454</v>
      </c>
      <c r="G6" s="14">
        <f t="shared" si="2"/>
        <v>8.0012699935346432E-2</v>
      </c>
      <c r="H6" s="14"/>
      <c r="I6" s="55">
        <v>21.4</v>
      </c>
      <c r="J6" s="51">
        <f>4.3*(J5/4.4)</f>
        <v>2.5024045454545449</v>
      </c>
      <c r="K6" s="51">
        <f>4.3*(K5/4.4)</f>
        <v>1.7975954545454547</v>
      </c>
      <c r="L6" s="19">
        <f>SUM(I6:K6)</f>
        <v>25.7</v>
      </c>
      <c r="N6" t="s">
        <v>840</v>
      </c>
      <c r="P6" t="s">
        <v>841</v>
      </c>
      <c r="Q6" s="9">
        <v>0.66559999999999997</v>
      </c>
    </row>
    <row r="7" spans="1:17" x14ac:dyDescent="0.3">
      <c r="A7" s="8">
        <v>2020</v>
      </c>
      <c r="B7" s="19">
        <f t="shared" si="0"/>
        <v>227.39029759999997</v>
      </c>
      <c r="C7" s="19">
        <f t="shared" si="0"/>
        <v>20.005800032727272</v>
      </c>
      <c r="D7" s="19">
        <f t="shared" si="0"/>
        <v>11.446421022727273</v>
      </c>
      <c r="E7" s="19">
        <f>SUM(B7:D7)</f>
        <v>258.84251865545451</v>
      </c>
      <c r="F7" s="58">
        <f t="shared" si="1"/>
        <v>247.39609763272725</v>
      </c>
      <c r="G7" s="14">
        <f t="shared" si="2"/>
        <v>8.0865463215296765E-2</v>
      </c>
      <c r="H7" s="14"/>
      <c r="I7" s="56">
        <v>23</v>
      </c>
      <c r="J7" s="56">
        <v>2.6</v>
      </c>
      <c r="K7" s="56">
        <v>1.9</v>
      </c>
      <c r="L7" s="57">
        <f>SUM(I7:K7)</f>
        <v>27.5</v>
      </c>
      <c r="P7" t="s">
        <v>842</v>
      </c>
      <c r="Q7" s="9">
        <v>1.895</v>
      </c>
    </row>
    <row r="8" spans="1:17" x14ac:dyDescent="0.3">
      <c r="A8" s="8">
        <v>2025</v>
      </c>
      <c r="B8" s="19">
        <f>F8-C8</f>
        <v>295.71459069687171</v>
      </c>
      <c r="C8" s="59">
        <f>'(弃用)FE(H)'!C8</f>
        <v>24.985409303128304</v>
      </c>
      <c r="D8" s="19">
        <v>11.825474689428539</v>
      </c>
      <c r="E8" s="19">
        <f>SUM(B8:D8)</f>
        <v>332.52547468942851</v>
      </c>
      <c r="F8">
        <v>320.7</v>
      </c>
      <c r="G8" s="14">
        <v>8.3429458356817393E-2</v>
      </c>
      <c r="I8" s="34"/>
      <c r="P8" t="s">
        <v>843</v>
      </c>
      <c r="Q8" s="9">
        <v>0.17699999999999999</v>
      </c>
    </row>
    <row r="9" spans="1:17" x14ac:dyDescent="0.3">
      <c r="A9" s="8">
        <v>2030</v>
      </c>
      <c r="B9" s="19">
        <f t="shared" ref="B9:B13" si="3">F9-C9</f>
        <v>338.42517152969253</v>
      </c>
      <c r="C9" s="59">
        <f>'(弃用)FE(H)'!C9</f>
        <v>29.674828470307503</v>
      </c>
      <c r="D9" s="19">
        <v>12.244387180109394</v>
      </c>
      <c r="E9" s="19">
        <f t="shared" ref="E9:E13" si="4">SUM(B9:D9)</f>
        <v>380.34438718010944</v>
      </c>
      <c r="F9">
        <v>368.1</v>
      </c>
      <c r="G9" s="14">
        <v>8.3429458356817393E-2</v>
      </c>
      <c r="I9" s="34"/>
      <c r="P9" t="s">
        <v>844</v>
      </c>
      <c r="Q9" s="9">
        <v>1.1479999999999999</v>
      </c>
    </row>
    <row r="10" spans="1:17" x14ac:dyDescent="0.3">
      <c r="A10" s="8">
        <v>2035</v>
      </c>
      <c r="B10" s="19">
        <f t="shared" si="3"/>
        <v>358.27567138374496</v>
      </c>
      <c r="C10" s="59">
        <f>'(弃用)FE(H)'!C10</f>
        <v>32.924328616255039</v>
      </c>
      <c r="D10" s="19">
        <v>12.713914452331798</v>
      </c>
      <c r="E10" s="19">
        <f t="shared" si="4"/>
        <v>403.91391445233177</v>
      </c>
      <c r="F10">
        <v>391.2</v>
      </c>
      <c r="G10" s="14">
        <v>8.3429458356817393E-2</v>
      </c>
      <c r="I10" s="34"/>
      <c r="P10" t="s">
        <v>845</v>
      </c>
      <c r="Q10">
        <f>4.4-SUM(Q6:Q9)</f>
        <v>0.51440000000000019</v>
      </c>
    </row>
    <row r="11" spans="1:17" x14ac:dyDescent="0.3">
      <c r="A11" s="8">
        <v>2040</v>
      </c>
      <c r="B11" s="19">
        <f t="shared" si="3"/>
        <v>374.23033931751928</v>
      </c>
      <c r="C11" s="59">
        <f>'(弃用)FE(H)'!C11</f>
        <v>36.529660682480696</v>
      </c>
      <c r="D11" s="19">
        <v>13.033828746937694</v>
      </c>
      <c r="E11" s="19">
        <f t="shared" si="4"/>
        <v>423.79382874693766</v>
      </c>
      <c r="F11" s="59">
        <f>'(弃用)FE(H)'!F11</f>
        <v>410.76</v>
      </c>
      <c r="G11" s="14">
        <v>8.3429458356817393E-2</v>
      </c>
      <c r="I11" s="34"/>
      <c r="P11" t="s">
        <v>846</v>
      </c>
      <c r="Q11" s="9">
        <f>SUM(Q6:Q10)</f>
        <v>4.4000000000000004</v>
      </c>
    </row>
    <row r="12" spans="1:17" x14ac:dyDescent="0.3">
      <c r="A12" s="8">
        <v>2045</v>
      </c>
      <c r="B12" s="19">
        <f t="shared" si="3"/>
        <v>384.9828</v>
      </c>
      <c r="C12" s="59">
        <f>'(弃用)FE(H)'!C12</f>
        <v>38.1</v>
      </c>
      <c r="D12" s="19">
        <v>13.368978942547244</v>
      </c>
      <c r="E12" s="19">
        <f t="shared" si="4"/>
        <v>436.45177894254726</v>
      </c>
      <c r="F12" s="59">
        <f>'(弃用)FE(H)'!F12</f>
        <v>423.08280000000002</v>
      </c>
      <c r="G12" s="14">
        <v>8.3429458356817393E-2</v>
      </c>
      <c r="I12" s="34"/>
      <c r="J12">
        <v>1.3</v>
      </c>
    </row>
    <row r="13" spans="1:17" x14ac:dyDescent="0.3">
      <c r="A13" s="8">
        <v>2050</v>
      </c>
      <c r="B13" s="19">
        <f t="shared" si="3"/>
        <v>395.24549445955785</v>
      </c>
      <c r="C13" s="59">
        <f>'(弃用)FE(H)'!C13</f>
        <v>40.529789540442209</v>
      </c>
      <c r="D13" s="19">
        <v>13.730435706148532</v>
      </c>
      <c r="E13" s="19">
        <f t="shared" si="4"/>
        <v>449.50571970614857</v>
      </c>
      <c r="F13" s="59">
        <f>'(弃用)FE(H)'!F13</f>
        <v>435.77528400000006</v>
      </c>
      <c r="G13" s="14">
        <v>8.3429458356817393E-2</v>
      </c>
      <c r="I13" s="34"/>
    </row>
    <row r="14" spans="1:17" x14ac:dyDescent="0.3">
      <c r="A14" s="8"/>
      <c r="G14" s="14"/>
      <c r="I14" s="34"/>
    </row>
    <row r="15" spans="1:17" x14ac:dyDescent="0.3">
      <c r="A15" s="8" t="s">
        <v>851</v>
      </c>
      <c r="F15" t="s">
        <v>835</v>
      </c>
      <c r="G15" s="14" t="s">
        <v>798</v>
      </c>
      <c r="H15" t="s">
        <v>827</v>
      </c>
      <c r="I15" s="50" t="s">
        <v>872</v>
      </c>
      <c r="L15" s="19"/>
    </row>
    <row r="16" spans="1:17" x14ac:dyDescent="0.3">
      <c r="A16" s="8">
        <v>2020</v>
      </c>
      <c r="B16" s="90">
        <f>BAU!B16</f>
        <v>11880</v>
      </c>
      <c r="C16" s="90">
        <f>BAU!D16</f>
        <v>32746</v>
      </c>
      <c r="D16" s="90">
        <f>BAU!G16</f>
        <v>65000</v>
      </c>
      <c r="F16" s="88">
        <f>'(弃用)fe+ev+pvkt(H)'!F16</f>
        <v>0</v>
      </c>
      <c r="G16" s="82"/>
      <c r="H16" s="81"/>
      <c r="L16" s="19"/>
    </row>
    <row r="17" spans="1:16" x14ac:dyDescent="0.3">
      <c r="A17" s="8">
        <v>2025</v>
      </c>
      <c r="B17" s="90">
        <f>B$16*(1-F17)</f>
        <v>10692</v>
      </c>
      <c r="C17" s="90">
        <f t="shared" ref="C17:D17" si="5">C$16*(1-G17)</f>
        <v>32746</v>
      </c>
      <c r="D17" s="90">
        <f t="shared" si="5"/>
        <v>58500</v>
      </c>
      <c r="F17" s="88">
        <f>'(弃用)fe+ev+pvkt(H)'!F17</f>
        <v>0.1</v>
      </c>
      <c r="G17" s="91"/>
      <c r="H17" s="82">
        <v>0.1</v>
      </c>
      <c r="L17" s="19"/>
    </row>
    <row r="18" spans="1:16" x14ac:dyDescent="0.3">
      <c r="A18" s="8">
        <v>2030</v>
      </c>
      <c r="B18" s="90">
        <f t="shared" ref="B18:B22" si="6">B$16*(1-F18)</f>
        <v>9504</v>
      </c>
      <c r="C18" s="90">
        <f t="shared" ref="C18:C22" si="7">C$16*(1-G18)</f>
        <v>31108.699999999997</v>
      </c>
      <c r="D18" s="90">
        <f t="shared" ref="D18:D22" si="8">D$16*(1-H18)</f>
        <v>52000</v>
      </c>
      <c r="F18" s="88">
        <f>'(弃用)fe+ev+pvkt(H)'!F18</f>
        <v>0.2</v>
      </c>
      <c r="G18" s="91">
        <v>0.05</v>
      </c>
      <c r="H18" s="82">
        <v>0.2</v>
      </c>
      <c r="L18" s="19"/>
    </row>
    <row r="19" spans="1:16" x14ac:dyDescent="0.3">
      <c r="A19" s="8">
        <v>2035</v>
      </c>
      <c r="B19" s="90">
        <f t="shared" si="6"/>
        <v>8316</v>
      </c>
      <c r="C19" s="90">
        <f t="shared" si="7"/>
        <v>29471.4</v>
      </c>
      <c r="D19" s="90">
        <f t="shared" si="8"/>
        <v>48750</v>
      </c>
      <c r="F19" s="88">
        <f>'(弃用)fe+ev+pvkt(H)'!F19</f>
        <v>0.3</v>
      </c>
      <c r="G19" s="91">
        <v>0.1</v>
      </c>
      <c r="H19" s="82">
        <v>0.25</v>
      </c>
      <c r="L19" s="19"/>
    </row>
    <row r="20" spans="1:16" x14ac:dyDescent="0.3">
      <c r="A20" s="8">
        <v>2040</v>
      </c>
      <c r="B20" s="90">
        <f t="shared" si="6"/>
        <v>7722</v>
      </c>
      <c r="C20" s="90">
        <f t="shared" si="7"/>
        <v>27834.1</v>
      </c>
      <c r="D20" s="90">
        <f t="shared" si="8"/>
        <v>42250</v>
      </c>
      <c r="F20" s="88">
        <f>'(弃用)fe+ev+pvkt(H)'!F20</f>
        <v>0.35</v>
      </c>
      <c r="G20" s="91">
        <v>0.15</v>
      </c>
      <c r="H20" s="82">
        <v>0.35</v>
      </c>
      <c r="L20" s="19"/>
    </row>
    <row r="21" spans="1:16" x14ac:dyDescent="0.3">
      <c r="A21" s="8">
        <v>2045</v>
      </c>
      <c r="B21" s="90">
        <f t="shared" si="6"/>
        <v>7128</v>
      </c>
      <c r="C21" s="90">
        <f t="shared" si="7"/>
        <v>26196.800000000003</v>
      </c>
      <c r="D21" s="90">
        <f t="shared" si="8"/>
        <v>35750</v>
      </c>
      <c r="F21" s="88">
        <f>'(弃用)fe+ev+pvkt(H)'!F21</f>
        <v>0.4</v>
      </c>
      <c r="G21" s="91">
        <v>0.2</v>
      </c>
      <c r="H21" s="82">
        <v>0.45</v>
      </c>
      <c r="I21" s="34"/>
      <c r="L21" s="19"/>
    </row>
    <row r="22" spans="1:16" x14ac:dyDescent="0.3">
      <c r="A22" s="8">
        <v>2050</v>
      </c>
      <c r="B22" s="90">
        <f t="shared" si="6"/>
        <v>5940</v>
      </c>
      <c r="C22" s="90">
        <f t="shared" si="7"/>
        <v>22922.199999999997</v>
      </c>
      <c r="D22" s="90">
        <f t="shared" si="8"/>
        <v>26000</v>
      </c>
      <c r="F22" s="88">
        <f>'(弃用)fe+ev+pvkt(H)'!F22</f>
        <v>0.5</v>
      </c>
      <c r="G22" s="91">
        <v>0.3</v>
      </c>
      <c r="H22" s="82">
        <v>0.6</v>
      </c>
      <c r="I22" s="34"/>
    </row>
    <row r="23" spans="1:16" ht="13.9" thickBot="1" x14ac:dyDescent="0.35">
      <c r="A23" s="8"/>
      <c r="G23" s="14"/>
      <c r="I23" s="34"/>
    </row>
    <row r="24" spans="1:16" x14ac:dyDescent="0.3">
      <c r="A24" s="65"/>
      <c r="B24" s="66"/>
      <c r="C24" s="67"/>
      <c r="D24" s="67" t="s">
        <v>835</v>
      </c>
      <c r="E24" s="67"/>
      <c r="F24" s="68"/>
      <c r="G24" s="66"/>
      <c r="H24" s="67"/>
      <c r="I24" s="77" t="s">
        <v>798</v>
      </c>
      <c r="J24" s="67"/>
      <c r="K24" s="68"/>
      <c r="L24" s="66"/>
      <c r="M24" s="67"/>
      <c r="N24" s="67" t="s">
        <v>827</v>
      </c>
      <c r="O24" s="67"/>
      <c r="P24" s="68"/>
    </row>
    <row r="25" spans="1:16" x14ac:dyDescent="0.3">
      <c r="A25" s="65" t="s">
        <v>852</v>
      </c>
      <c r="B25" s="69" t="s">
        <v>864</v>
      </c>
      <c r="C25" s="4" t="s">
        <v>853</v>
      </c>
      <c r="D25" s="4" t="s">
        <v>854</v>
      </c>
      <c r="E25" s="4" t="s">
        <v>855</v>
      </c>
      <c r="F25" s="70" t="s">
        <v>861</v>
      </c>
      <c r="G25" s="69" t="s">
        <v>864</v>
      </c>
      <c r="H25" s="4" t="s">
        <v>853</v>
      </c>
      <c r="I25" s="4" t="s">
        <v>854</v>
      </c>
      <c r="J25" s="4" t="s">
        <v>855</v>
      </c>
      <c r="K25" s="70" t="s">
        <v>861</v>
      </c>
      <c r="L25" s="69" t="s">
        <v>864</v>
      </c>
      <c r="M25" s="4" t="s">
        <v>853</v>
      </c>
      <c r="N25" s="4" t="s">
        <v>854</v>
      </c>
      <c r="O25" s="4" t="s">
        <v>855</v>
      </c>
      <c r="P25" s="70" t="s">
        <v>861</v>
      </c>
    </row>
    <row r="26" spans="1:16" x14ac:dyDescent="0.3">
      <c r="A26" s="65">
        <v>2020</v>
      </c>
      <c r="B26" s="71">
        <v>1</v>
      </c>
      <c r="C26" s="63">
        <v>0</v>
      </c>
      <c r="D26" s="63">
        <v>0</v>
      </c>
      <c r="E26" s="63">
        <v>0</v>
      </c>
      <c r="F26" s="72">
        <v>0</v>
      </c>
      <c r="G26" s="71">
        <v>1</v>
      </c>
      <c r="H26" s="63">
        <v>0</v>
      </c>
      <c r="I26" s="63">
        <v>0</v>
      </c>
      <c r="J26" s="63">
        <v>0</v>
      </c>
      <c r="K26" s="72">
        <v>0</v>
      </c>
      <c r="L26" s="71">
        <v>1</v>
      </c>
      <c r="M26" s="63">
        <v>0</v>
      </c>
      <c r="N26" s="63">
        <v>0</v>
      </c>
      <c r="O26" s="63">
        <v>0</v>
      </c>
      <c r="P26" s="72">
        <v>0</v>
      </c>
    </row>
    <row r="27" spans="1:16" x14ac:dyDescent="0.3">
      <c r="A27" s="65">
        <v>2025</v>
      </c>
      <c r="B27" s="71">
        <f>1-0.475</f>
        <v>0.52500000000000002</v>
      </c>
      <c r="C27" s="63">
        <v>0.47499999999999998</v>
      </c>
      <c r="D27" s="63">
        <v>0</v>
      </c>
      <c r="E27" s="63">
        <v>0</v>
      </c>
      <c r="F27" s="72">
        <v>0</v>
      </c>
      <c r="G27" s="71">
        <f>1-H27</f>
        <v>0.46599999999999997</v>
      </c>
      <c r="H27" s="63">
        <v>0.53400000000000003</v>
      </c>
      <c r="I27" s="63">
        <v>0</v>
      </c>
      <c r="J27" s="63">
        <v>0</v>
      </c>
      <c r="K27" s="72">
        <v>0</v>
      </c>
      <c r="L27" s="71">
        <f>1-M27</f>
        <v>0.12</v>
      </c>
      <c r="M27" s="63">
        <v>0.88</v>
      </c>
      <c r="N27" s="63">
        <v>0</v>
      </c>
      <c r="O27" s="63">
        <v>0</v>
      </c>
      <c r="P27" s="72">
        <v>0</v>
      </c>
    </row>
    <row r="28" spans="1:16" x14ac:dyDescent="0.3">
      <c r="A28" s="65">
        <v>2030</v>
      </c>
      <c r="B28" s="71">
        <f>1-C28-D28</f>
        <v>0.14099999999999996</v>
      </c>
      <c r="C28" s="63">
        <v>0.40600000000000003</v>
      </c>
      <c r="D28" s="63">
        <v>0.45300000000000001</v>
      </c>
      <c r="E28" s="64">
        <v>0</v>
      </c>
      <c r="F28" s="73">
        <v>0</v>
      </c>
      <c r="G28" s="71">
        <v>0</v>
      </c>
      <c r="H28" s="63">
        <f>1-I28</f>
        <v>0.46599999999999997</v>
      </c>
      <c r="I28" s="63">
        <v>0.53400000000000003</v>
      </c>
      <c r="J28" s="63">
        <v>0</v>
      </c>
      <c r="K28" s="72">
        <v>0</v>
      </c>
      <c r="L28" s="71">
        <v>0</v>
      </c>
      <c r="M28" s="63">
        <f>1-N28</f>
        <v>0.129</v>
      </c>
      <c r="N28" s="63">
        <v>0.871</v>
      </c>
      <c r="O28" s="63">
        <v>0</v>
      </c>
      <c r="P28" s="72">
        <v>0</v>
      </c>
    </row>
    <row r="29" spans="1:16" x14ac:dyDescent="0.3">
      <c r="A29" s="65">
        <v>2035</v>
      </c>
      <c r="B29" s="71">
        <v>0</v>
      </c>
      <c r="C29" s="63">
        <f>1-D29-E29</f>
        <v>0.15600000000000008</v>
      </c>
      <c r="D29" s="63">
        <v>0.41799999999999998</v>
      </c>
      <c r="E29" s="63">
        <v>0.42599999999999999</v>
      </c>
      <c r="F29" s="73">
        <v>0</v>
      </c>
      <c r="G29" s="78">
        <v>0</v>
      </c>
      <c r="H29" s="64">
        <v>0</v>
      </c>
      <c r="I29" s="63">
        <f>1-J29</f>
        <v>0.46599999999999997</v>
      </c>
      <c r="J29" s="63">
        <v>0.53400000000000003</v>
      </c>
      <c r="K29" s="72">
        <v>0</v>
      </c>
      <c r="L29" s="71">
        <v>0</v>
      </c>
      <c r="M29" s="63">
        <v>0</v>
      </c>
      <c r="N29" s="63">
        <f>1-O29</f>
        <v>0.125</v>
      </c>
      <c r="O29" s="63">
        <v>0.875</v>
      </c>
      <c r="P29" s="72">
        <v>0</v>
      </c>
    </row>
    <row r="30" spans="1:16" x14ac:dyDescent="0.3">
      <c r="A30" s="65">
        <v>2040</v>
      </c>
      <c r="B30" s="71">
        <v>0</v>
      </c>
      <c r="C30" s="63">
        <v>0</v>
      </c>
      <c r="D30" s="63">
        <f>1-E30-F30</f>
        <v>0.15700000000000008</v>
      </c>
      <c r="E30" s="63">
        <v>0.42199999999999999</v>
      </c>
      <c r="F30" s="72">
        <v>0.42099999999999999</v>
      </c>
      <c r="G30" s="78">
        <v>0</v>
      </c>
      <c r="H30" s="64">
        <v>0</v>
      </c>
      <c r="I30" s="63">
        <v>0</v>
      </c>
      <c r="J30" s="63">
        <f>1-K30</f>
        <v>0.46599999999999997</v>
      </c>
      <c r="K30" s="72">
        <v>0.53400000000000003</v>
      </c>
      <c r="L30" s="71">
        <v>0</v>
      </c>
      <c r="M30" s="63">
        <v>0</v>
      </c>
      <c r="N30" s="63">
        <v>0</v>
      </c>
      <c r="O30" s="63">
        <f>1-P30</f>
        <v>0.13100000000000001</v>
      </c>
      <c r="P30" s="72">
        <v>0.86899999999999999</v>
      </c>
    </row>
    <row r="31" spans="1:16" x14ac:dyDescent="0.3">
      <c r="A31" s="65">
        <v>2045</v>
      </c>
      <c r="B31" s="71">
        <v>0</v>
      </c>
      <c r="C31" s="63">
        <v>0</v>
      </c>
      <c r="D31" s="63">
        <v>0</v>
      </c>
      <c r="E31" s="63">
        <v>0</v>
      </c>
      <c r="F31" s="72">
        <v>1</v>
      </c>
      <c r="G31" s="78">
        <v>0</v>
      </c>
      <c r="H31" s="64">
        <v>0</v>
      </c>
      <c r="I31" s="63">
        <v>0</v>
      </c>
      <c r="J31" s="64">
        <v>0</v>
      </c>
      <c r="K31" s="72">
        <v>1</v>
      </c>
      <c r="L31" s="71">
        <v>0</v>
      </c>
      <c r="M31" s="63">
        <v>0</v>
      </c>
      <c r="N31" s="63">
        <v>0</v>
      </c>
      <c r="O31" s="63">
        <v>0</v>
      </c>
      <c r="P31" s="72">
        <v>1</v>
      </c>
    </row>
    <row r="32" spans="1:16" ht="13.9" thickBot="1" x14ac:dyDescent="0.35">
      <c r="A32" s="65">
        <v>2050</v>
      </c>
      <c r="B32" s="74">
        <v>0</v>
      </c>
      <c r="C32" s="75">
        <v>0</v>
      </c>
      <c r="D32" s="75">
        <v>0</v>
      </c>
      <c r="E32" s="75">
        <v>0</v>
      </c>
      <c r="F32" s="76">
        <v>1</v>
      </c>
      <c r="G32" s="79">
        <v>0</v>
      </c>
      <c r="H32" s="80">
        <v>0</v>
      </c>
      <c r="I32" s="75">
        <v>0</v>
      </c>
      <c r="J32" s="80">
        <v>0</v>
      </c>
      <c r="K32" s="76">
        <v>1</v>
      </c>
      <c r="L32" s="71">
        <v>0</v>
      </c>
      <c r="M32" s="75">
        <v>0</v>
      </c>
      <c r="N32" s="75">
        <v>0</v>
      </c>
      <c r="O32" s="75">
        <v>0</v>
      </c>
      <c r="P32" s="76">
        <v>1</v>
      </c>
    </row>
    <row r="33" spans="1:19" x14ac:dyDescent="0.3">
      <c r="A33" s="8" t="s">
        <v>856</v>
      </c>
      <c r="B33" t="s">
        <v>835</v>
      </c>
      <c r="C33" t="s">
        <v>798</v>
      </c>
      <c r="D33" t="s">
        <v>833</v>
      </c>
      <c r="P33" t="s">
        <v>907</v>
      </c>
      <c r="Q33" t="s">
        <v>908</v>
      </c>
      <c r="R33" t="s">
        <v>909</v>
      </c>
      <c r="S33" t="s">
        <v>910</v>
      </c>
    </row>
    <row r="34" spans="1:19" x14ac:dyDescent="0.3">
      <c r="A34" s="60" t="s">
        <v>863</v>
      </c>
      <c r="B34" s="89">
        <f>'(弃用)FE(H)'!B34</f>
        <v>7.6</v>
      </c>
      <c r="C34" s="86">
        <v>12</v>
      </c>
      <c r="D34" s="86">
        <v>29.2</v>
      </c>
      <c r="E34" s="86"/>
      <c r="F34" s="86" t="s">
        <v>883</v>
      </c>
      <c r="Q34" s="92">
        <f>(B7)*B34/(B7-B41)</f>
        <v>7.7257095202684374</v>
      </c>
      <c r="R34" s="92">
        <f t="shared" ref="R34:S38" si="9">(C7)*C34/(C7-C41)</f>
        <v>12.149949821933058</v>
      </c>
      <c r="S34" s="92">
        <f t="shared" si="9"/>
        <v>31.393393845371222</v>
      </c>
    </row>
    <row r="35" spans="1:19" x14ac:dyDescent="0.3">
      <c r="A35" s="60" t="s">
        <v>857</v>
      </c>
      <c r="B35" s="89">
        <f>'(弃用)FE(H)'!B35</f>
        <v>5.2684336568111272</v>
      </c>
      <c r="C35" s="89">
        <f>C$34*(1-$F35)</f>
        <v>10.8</v>
      </c>
      <c r="D35" s="89">
        <f>D$34*(1-$F35)</f>
        <v>26.28</v>
      </c>
      <c r="E35" s="86"/>
      <c r="F35" s="88">
        <f>'(弃用)FE(H)'!F35</f>
        <v>0.1</v>
      </c>
      <c r="Q35" s="92">
        <f t="shared" ref="Q35:Q38" si="10">(B8)*B35/(B8-B42)</f>
        <v>5.6645700400449526</v>
      </c>
      <c r="R35" s="92">
        <f t="shared" si="9"/>
        <v>11.344315193172388</v>
      </c>
      <c r="S35" s="92">
        <f t="shared" si="9"/>
        <v>28.987714349825559</v>
      </c>
    </row>
    <row r="36" spans="1:19" x14ac:dyDescent="0.3">
      <c r="A36" s="60" t="s">
        <v>858</v>
      </c>
      <c r="B36" s="89">
        <f>'(弃用)FE(H)'!B36</f>
        <v>4.0482147882393269</v>
      </c>
      <c r="C36" s="89">
        <f t="shared" ref="C36:D38" si="11">C$34*(1-$F36)</f>
        <v>10.199999999999999</v>
      </c>
      <c r="D36" s="89">
        <f t="shared" si="11"/>
        <v>24.82</v>
      </c>
      <c r="E36" s="86"/>
      <c r="F36" s="88">
        <f>'(弃用)FE(H)'!F36</f>
        <v>0.15</v>
      </c>
      <c r="Q36" s="92">
        <f t="shared" si="10"/>
        <v>4.6822979919198797</v>
      </c>
      <c r="R36" s="92">
        <f t="shared" si="9"/>
        <v>11.877016402678642</v>
      </c>
      <c r="S36" s="92">
        <f t="shared" si="9"/>
        <v>28.505463553780515</v>
      </c>
    </row>
    <row r="37" spans="1:19" x14ac:dyDescent="0.3">
      <c r="A37" s="60" t="s">
        <v>859</v>
      </c>
      <c r="B37" s="89">
        <f>'(弃用)FE(H)'!B37</f>
        <v>4.0482147882393269</v>
      </c>
      <c r="C37" s="89">
        <f t="shared" si="11"/>
        <v>9.6000000000000014</v>
      </c>
      <c r="D37" s="89">
        <f t="shared" si="11"/>
        <v>23.36</v>
      </c>
      <c r="E37" s="86"/>
      <c r="F37" s="88">
        <f>'(弃用)FE(H)'!F37</f>
        <v>0.2</v>
      </c>
      <c r="Q37" s="92">
        <f t="shared" si="10"/>
        <v>5.1905641453043048</v>
      </c>
      <c r="R37" s="92">
        <f t="shared" si="9"/>
        <v>13.11686014001137</v>
      </c>
      <c r="S37" s="92">
        <f t="shared" si="9"/>
        <v>28.264856956404255</v>
      </c>
    </row>
    <row r="38" spans="1:19" x14ac:dyDescent="0.3">
      <c r="A38" s="60" t="s">
        <v>860</v>
      </c>
      <c r="B38" s="89">
        <f>'(弃用)FE(H)'!B38</f>
        <v>4.0482147882393269</v>
      </c>
      <c r="C38" s="89">
        <f t="shared" si="11"/>
        <v>7.1999999999999993</v>
      </c>
      <c r="D38" s="89">
        <f t="shared" si="11"/>
        <v>17.52</v>
      </c>
      <c r="E38" s="86"/>
      <c r="F38" s="88">
        <f>'(弃用)FE(H)'!F38</f>
        <v>0.4</v>
      </c>
      <c r="Q38" s="92">
        <f t="shared" si="10"/>
        <v>6.1682893297138461</v>
      </c>
      <c r="R38" s="92">
        <f t="shared" si="9"/>
        <v>11.524018961195919</v>
      </c>
      <c r="S38" s="92">
        <f t="shared" si="9"/>
        <v>22.766916729697517</v>
      </c>
    </row>
    <row r="39" spans="1:19" x14ac:dyDescent="0.3">
      <c r="A39" s="60"/>
      <c r="K39" t="s">
        <v>865</v>
      </c>
      <c r="Q39" s="92">
        <f>(B12)*B38/(B12-B46)</f>
        <v>7.5608096733084178</v>
      </c>
      <c r="R39" s="92">
        <f t="shared" ref="R39:S39" si="12">(C12)*C38/(C12-C46)</f>
        <v>13.942318918928526</v>
      </c>
      <c r="S39" s="92">
        <f t="shared" si="12"/>
        <v>24.781680615217411</v>
      </c>
    </row>
    <row r="40" spans="1:19" x14ac:dyDescent="0.3">
      <c r="A40" s="60" t="s">
        <v>862</v>
      </c>
      <c r="B40" t="s">
        <v>835</v>
      </c>
      <c r="C40" t="s">
        <v>798</v>
      </c>
      <c r="D40" t="s">
        <v>833</v>
      </c>
      <c r="J40" t="s">
        <v>866</v>
      </c>
      <c r="K40" t="s">
        <v>867</v>
      </c>
      <c r="L40" t="s">
        <v>869</v>
      </c>
      <c r="M40" t="s">
        <v>868</v>
      </c>
      <c r="N40" t="s">
        <v>870</v>
      </c>
      <c r="Q40" s="92">
        <f>(B13)*B38/(B13-B47)</f>
        <v>8.7474200060723195</v>
      </c>
      <c r="R40" s="92">
        <f t="shared" ref="R40:S40" si="13">(C13)*C38/(C13-C47)</f>
        <v>18.04648772120126</v>
      </c>
      <c r="S40" s="92">
        <f t="shared" si="13"/>
        <v>28.02554046451019</v>
      </c>
    </row>
    <row r="41" spans="1:19" x14ac:dyDescent="0.3">
      <c r="A41" s="8">
        <v>2020</v>
      </c>
      <c r="B41" s="19">
        <f>N41</f>
        <v>3.7</v>
      </c>
      <c r="C41" s="19">
        <f>G41</f>
        <v>0.24690358367739815</v>
      </c>
      <c r="D41" s="19">
        <f>H41</f>
        <v>0.79973861846350169</v>
      </c>
      <c r="F41" s="19">
        <v>3.7</v>
      </c>
      <c r="G41" s="19">
        <f>预测总结H!D14</f>
        <v>0.24690358367739815</v>
      </c>
      <c r="H41" s="19">
        <f>预测总结H!D18</f>
        <v>0.79973861846350169</v>
      </c>
      <c r="I41" s="20">
        <v>2020</v>
      </c>
      <c r="J41" s="19">
        <v>27.6</v>
      </c>
      <c r="K41" s="61">
        <f>'(弃用)FE+EV(H)'!K41</f>
        <v>7.0000000000000007E-2</v>
      </c>
      <c r="L41" s="54">
        <f>J41*K41</f>
        <v>1.9320000000000004</v>
      </c>
      <c r="M41" s="19">
        <v>3.7</v>
      </c>
      <c r="N41" s="19">
        <f>M41</f>
        <v>3.7</v>
      </c>
    </row>
    <row r="42" spans="1:19" x14ac:dyDescent="0.3">
      <c r="A42" s="8">
        <v>2025</v>
      </c>
      <c r="B42" s="19">
        <f t="shared" ref="B42:B47" si="14">N42</f>
        <v>20.68</v>
      </c>
      <c r="C42" s="19">
        <f t="shared" ref="C42:D47" si="15">G42</f>
        <v>1.1988328656020235</v>
      </c>
      <c r="D42" s="19">
        <f t="shared" si="15"/>
        <v>1.1046061487858301</v>
      </c>
      <c r="F42" s="19"/>
      <c r="G42" s="19">
        <f>预测总结H!E14</f>
        <v>1.1988328656020235</v>
      </c>
      <c r="H42" s="19">
        <f>预测总结H!E18</f>
        <v>1.1046061487858301</v>
      </c>
      <c r="I42">
        <v>2025</v>
      </c>
      <c r="J42" s="19">
        <v>32.4</v>
      </c>
      <c r="K42" s="61">
        <f>'(弃用)FE+EV(H)'!K42</f>
        <v>0.15</v>
      </c>
      <c r="L42" s="54">
        <f t="shared" ref="L42:L47" si="16">J42*K42</f>
        <v>4.8599999999999994</v>
      </c>
      <c r="M42" s="19">
        <f>(L42+L41)/2*5+M41</f>
        <v>20.68</v>
      </c>
      <c r="N42" s="19">
        <f>M42</f>
        <v>20.68</v>
      </c>
    </row>
    <row r="43" spans="1:19" x14ac:dyDescent="0.3">
      <c r="A43" s="8">
        <v>2030</v>
      </c>
      <c r="B43" s="19">
        <f t="shared" si="14"/>
        <v>45.83</v>
      </c>
      <c r="C43" s="19">
        <f t="shared" si="15"/>
        <v>4.1900400238697335</v>
      </c>
      <c r="D43" s="19">
        <f t="shared" si="15"/>
        <v>1.5830734555686865</v>
      </c>
      <c r="F43" s="19"/>
      <c r="G43" s="19">
        <f>预测总结H!F14</f>
        <v>4.1900400238697335</v>
      </c>
      <c r="H43" s="19">
        <f>预测总结H!F18</f>
        <v>1.5830734555686865</v>
      </c>
      <c r="I43" s="20">
        <v>2030</v>
      </c>
      <c r="J43" s="19">
        <v>33.4</v>
      </c>
      <c r="K43" s="61">
        <f>'(弃用)FE+EV(H)'!K43</f>
        <v>0.2</v>
      </c>
      <c r="L43" s="54">
        <f t="shared" si="16"/>
        <v>6.68</v>
      </c>
      <c r="M43" s="19">
        <f t="shared" ref="M43:M47" si="17">(L43+L42)/2*5+M42</f>
        <v>49.53</v>
      </c>
      <c r="N43" s="19">
        <f>M43-N41</f>
        <v>45.83</v>
      </c>
    </row>
    <row r="44" spans="1:19" x14ac:dyDescent="0.3">
      <c r="A44" s="8">
        <v>2035</v>
      </c>
      <c r="B44" s="19">
        <f t="shared" si="14"/>
        <v>78.849999999999994</v>
      </c>
      <c r="C44" s="19">
        <f>G44</f>
        <v>8.827589660267785</v>
      </c>
      <c r="D44" s="19">
        <f>H44</f>
        <v>2.2062709123499982</v>
      </c>
      <c r="F44" s="19"/>
      <c r="G44" s="19">
        <f>预测总结H!G14</f>
        <v>8.827589660267785</v>
      </c>
      <c r="H44" s="19">
        <f>预测总结H!G18</f>
        <v>2.2062709123499982</v>
      </c>
      <c r="I44">
        <v>2035</v>
      </c>
      <c r="J44" s="19">
        <v>33.299999999999997</v>
      </c>
      <c r="K44" s="61">
        <f>'(弃用)FE+EV(H)'!K44</f>
        <v>0.4</v>
      </c>
      <c r="L44" s="54">
        <f t="shared" si="16"/>
        <v>13.32</v>
      </c>
      <c r="M44" s="19">
        <f t="shared" si="17"/>
        <v>99.53</v>
      </c>
      <c r="N44" s="19">
        <f t="shared" ref="N44:N47" si="18">M44-N42</f>
        <v>78.849999999999994</v>
      </c>
    </row>
    <row r="45" spans="1:19" x14ac:dyDescent="0.3">
      <c r="A45" s="8">
        <v>2040</v>
      </c>
      <c r="B45" s="19">
        <f t="shared" si="14"/>
        <v>128.625</v>
      </c>
      <c r="C45" s="19">
        <f t="shared" si="15"/>
        <v>13.706585000334607</v>
      </c>
      <c r="D45" s="19">
        <f t="shared" si="15"/>
        <v>3.0038065723284451</v>
      </c>
      <c r="F45" s="19"/>
      <c r="G45" s="19">
        <f>预测总结H!H14</f>
        <v>13.706585000334607</v>
      </c>
      <c r="H45" s="19">
        <f>预测总结H!H18</f>
        <v>3.0038065723284451</v>
      </c>
      <c r="I45" s="20">
        <v>2040</v>
      </c>
      <c r="J45" s="19">
        <v>33.299999999999997</v>
      </c>
      <c r="K45" s="61">
        <f>'(弃用)FE+EV(H)'!K45</f>
        <v>0.5</v>
      </c>
      <c r="L45" s="54">
        <f t="shared" si="16"/>
        <v>16.649999999999999</v>
      </c>
      <c r="M45" s="19">
        <f t="shared" si="17"/>
        <v>174.45499999999998</v>
      </c>
      <c r="N45" s="19">
        <f t="shared" si="18"/>
        <v>128.625</v>
      </c>
    </row>
    <row r="46" spans="1:19" x14ac:dyDescent="0.3">
      <c r="A46" s="8">
        <v>2045</v>
      </c>
      <c r="B46" s="19">
        <f t="shared" si="14"/>
        <v>178.85499999999999</v>
      </c>
      <c r="C46" s="19">
        <f t="shared" si="15"/>
        <v>18.424650325737808</v>
      </c>
      <c r="D46" s="19">
        <f t="shared" si="15"/>
        <v>3.9174605120498356</v>
      </c>
      <c r="F46" s="19"/>
      <c r="G46" s="19">
        <f>预测总结H!I14</f>
        <v>18.424650325737808</v>
      </c>
      <c r="H46" s="19">
        <f>预测总结H!I18</f>
        <v>3.9174605120498356</v>
      </c>
      <c r="I46">
        <v>2045</v>
      </c>
      <c r="J46" s="19">
        <v>33.299999999999997</v>
      </c>
      <c r="K46" s="61">
        <f>'(弃用)FE+EV(H)'!K46</f>
        <v>0.5</v>
      </c>
      <c r="L46" s="54">
        <f t="shared" si="16"/>
        <v>16.649999999999999</v>
      </c>
      <c r="M46" s="19">
        <f t="shared" si="17"/>
        <v>257.70499999999998</v>
      </c>
      <c r="N46" s="19">
        <f t="shared" si="18"/>
        <v>178.85499999999999</v>
      </c>
    </row>
    <row r="47" spans="1:19" x14ac:dyDescent="0.3">
      <c r="A47" s="8">
        <v>2050</v>
      </c>
      <c r="B47" s="19">
        <f t="shared" si="14"/>
        <v>212.32999999999998</v>
      </c>
      <c r="C47" s="19">
        <f t="shared" si="15"/>
        <v>24.35963559140778</v>
      </c>
      <c r="D47" s="19">
        <f t="shared" si="15"/>
        <v>5.1469354565690786</v>
      </c>
      <c r="F47" s="19"/>
      <c r="G47" s="19">
        <f>预测总结H!J14</f>
        <v>24.35963559140778</v>
      </c>
      <c r="H47" s="19">
        <f>预测总结H!J18</f>
        <v>5.1469354565690786</v>
      </c>
      <c r="I47" s="20">
        <v>2050</v>
      </c>
      <c r="J47" s="19">
        <v>33.299999999999997</v>
      </c>
      <c r="K47" s="61">
        <f>'(弃用)FE+EV(H)'!K47</f>
        <v>0.5</v>
      </c>
      <c r="L47" s="54">
        <f t="shared" si="16"/>
        <v>16.649999999999999</v>
      </c>
      <c r="M47" s="19">
        <f t="shared" si="17"/>
        <v>340.95499999999998</v>
      </c>
      <c r="N47" s="19">
        <f t="shared" si="18"/>
        <v>212.32999999999998</v>
      </c>
    </row>
    <row r="48" spans="1:19" x14ac:dyDescent="0.3">
      <c r="A48" s="8"/>
      <c r="I48" s="34"/>
    </row>
    <row r="49" spans="1:9" x14ac:dyDescent="0.3">
      <c r="A49" s="8" t="s">
        <v>871</v>
      </c>
      <c r="B49" t="s">
        <v>835</v>
      </c>
      <c r="C49" t="s">
        <v>798</v>
      </c>
      <c r="D49" t="s">
        <v>827</v>
      </c>
      <c r="E49" t="s">
        <v>836</v>
      </c>
      <c r="I49" s="34"/>
    </row>
    <row r="50" spans="1:9" x14ac:dyDescent="0.3">
      <c r="A50" s="8">
        <v>2020</v>
      </c>
      <c r="B50" s="19">
        <f>($B7-$B41)*$B16*(B$34*$B26+B$35*$C26+$D26*B$36+$E26*B$37+$F26*B$38)/100*0.72*0.84*44/12*1000/1000000</f>
        <v>447.87868370138222</v>
      </c>
      <c r="C50" s="19">
        <f>($C7-$C41)*$C16*(C$34*$G26+C$35*$H26+$I26*C$36+$J26*C$37+$K26*C$38)/100*0.72*0.84*44/12*1000/1000000</f>
        <v>172.1810697302657</v>
      </c>
      <c r="D50" s="19">
        <f>($D7-$D41)*$D16*(D$34*$L26+D$35*$M26+$N26*D$36+$O26*D$37+$P26*D$38)/100*0.72*0.84*44/12*1000/1000000</f>
        <v>448.11937343621747</v>
      </c>
      <c r="E50" s="19">
        <f>SUM(B50:D50)</f>
        <v>1068.1791268678653</v>
      </c>
      <c r="I50" s="34"/>
    </row>
    <row r="51" spans="1:9" x14ac:dyDescent="0.3">
      <c r="A51" s="8">
        <v>2025</v>
      </c>
      <c r="B51" s="19">
        <f t="shared" ref="B51:B56" si="19">(B8-B42)*B17*(B$34*$B27+B$35*$C27+$D27*B$36+$E27*B$37+$F27*B$38)/100*0.72*0.84*44/12*1000/1000000</f>
        <v>423.39121217139228</v>
      </c>
      <c r="C51" s="19">
        <f t="shared" ref="C51:C56" si="20">($C8-$C42)*$C17*(C$34*$G27+C$35*$H27+$I27*C$36+$J27*C$37+$K27*C$38)/100*0.72*0.84*44/12*1000/1000000</f>
        <v>196.21000816619676</v>
      </c>
      <c r="D51" s="19">
        <f t="shared" ref="D51:D56" si="21">($D8-$D42)*$D17*(D$34*$L27+D$35*$M27+$N27*D$36+$O27*D$37+$P27*D$38)/100*0.72*0.84*44/12*1000/1000000</f>
        <v>370.37932810860201</v>
      </c>
      <c r="E51" s="19">
        <f t="shared" ref="E51:E56" si="22">SUM(B51:D51)</f>
        <v>989.98054844619105</v>
      </c>
      <c r="I51" s="34"/>
    </row>
    <row r="52" spans="1:9" x14ac:dyDescent="0.3">
      <c r="A52" s="8">
        <v>2030</v>
      </c>
      <c r="B52" s="19">
        <f t="shared" si="19"/>
        <v>311.07742566955608</v>
      </c>
      <c r="C52" s="19">
        <f t="shared" si="20"/>
        <v>184.24292284793373</v>
      </c>
      <c r="D52" s="19">
        <f t="shared" si="21"/>
        <v>307.45541402317468</v>
      </c>
      <c r="E52" s="19">
        <f t="shared" si="22"/>
        <v>802.77576254066457</v>
      </c>
      <c r="I52" s="34"/>
    </row>
    <row r="53" spans="1:9" x14ac:dyDescent="0.3">
      <c r="A53" s="8">
        <v>2035</v>
      </c>
      <c r="B53" s="19">
        <f t="shared" si="19"/>
        <v>218.41539541118996</v>
      </c>
      <c r="C53" s="19">
        <f t="shared" si="20"/>
        <v>155.58997614488126</v>
      </c>
      <c r="D53" s="19">
        <f t="shared" si="21"/>
        <v>267.43346017710638</v>
      </c>
      <c r="E53" s="19">
        <f t="shared" si="22"/>
        <v>641.43883173317761</v>
      </c>
      <c r="I53" s="34"/>
    </row>
    <row r="54" spans="1:9" x14ac:dyDescent="0.3">
      <c r="A54" s="8">
        <v>2040</v>
      </c>
      <c r="B54" s="19">
        <f t="shared" si="19"/>
        <v>170.26067904142306</v>
      </c>
      <c r="C54" s="19">
        <f t="shared" si="20"/>
        <v>117.18563200992079</v>
      </c>
      <c r="D54" s="19">
        <f t="shared" si="21"/>
        <v>171.83345963498275</v>
      </c>
      <c r="E54" s="19">
        <f t="shared" si="22"/>
        <v>459.27977068632663</v>
      </c>
      <c r="I54" s="34"/>
    </row>
    <row r="55" spans="1:9" x14ac:dyDescent="0.3">
      <c r="A55" s="8">
        <v>2045</v>
      </c>
      <c r="B55" s="19">
        <f t="shared" si="19"/>
        <v>131.9018901618727</v>
      </c>
      <c r="C55" s="19">
        <f t="shared" si="20"/>
        <v>82.297456551998522</v>
      </c>
      <c r="D55" s="19">
        <f t="shared" si="21"/>
        <v>131.27890525613179</v>
      </c>
      <c r="E55" s="19">
        <f t="shared" si="22"/>
        <v>345.47825197000304</v>
      </c>
      <c r="I55" s="34"/>
    </row>
    <row r="56" spans="1:9" x14ac:dyDescent="0.3">
      <c r="A56" s="8">
        <v>2050</v>
      </c>
      <c r="B56" s="19">
        <f t="shared" si="19"/>
        <v>97.540213155419579</v>
      </c>
      <c r="C56" s="19">
        <f t="shared" si="20"/>
        <v>59.18152630474043</v>
      </c>
      <c r="D56" s="19">
        <f t="shared" si="21"/>
        <v>86.707185003074656</v>
      </c>
      <c r="E56" s="19">
        <f t="shared" si="22"/>
        <v>243.42892446323464</v>
      </c>
      <c r="I56" s="34"/>
    </row>
    <row r="57" spans="1:9" x14ac:dyDescent="0.3">
      <c r="A57" s="8"/>
      <c r="I57" s="34"/>
    </row>
    <row r="58" spans="1:9" x14ac:dyDescent="0.3">
      <c r="A58" s="8"/>
      <c r="I58" s="34"/>
    </row>
    <row r="59" spans="1:9" x14ac:dyDescent="0.3">
      <c r="A59" s="8"/>
      <c r="I59" s="34"/>
    </row>
    <row r="60" spans="1:9" x14ac:dyDescent="0.3">
      <c r="A60" s="11"/>
      <c r="I60" s="34"/>
    </row>
    <row r="61" spans="1:9" x14ac:dyDescent="0.3">
      <c r="A61" s="8"/>
      <c r="I61" s="34"/>
    </row>
    <row r="62" spans="1:9" x14ac:dyDescent="0.3">
      <c r="A62" s="8"/>
      <c r="I62" s="34"/>
    </row>
    <row r="63" spans="1:9" x14ac:dyDescent="0.3">
      <c r="A63" s="8"/>
      <c r="I63" s="34"/>
    </row>
    <row r="64" spans="1:9" x14ac:dyDescent="0.3">
      <c r="A64" s="8"/>
      <c r="I64" s="34"/>
    </row>
    <row r="65" spans="1:9" x14ac:dyDescent="0.3">
      <c r="A65" s="8"/>
      <c r="I65" s="34"/>
    </row>
    <row r="66" spans="1:9" x14ac:dyDescent="0.3">
      <c r="A66" s="8"/>
      <c r="I66" s="34"/>
    </row>
    <row r="67" spans="1:9" x14ac:dyDescent="0.3">
      <c r="A67" s="8"/>
      <c r="I67" s="34"/>
    </row>
    <row r="68" spans="1:9" x14ac:dyDescent="0.3">
      <c r="A68" s="8"/>
      <c r="I68" s="34"/>
    </row>
    <row r="69" spans="1:9" x14ac:dyDescent="0.3">
      <c r="A69" s="8"/>
      <c r="I69" s="34"/>
    </row>
    <row r="70" spans="1:9" x14ac:dyDescent="0.3">
      <c r="A70" s="11"/>
      <c r="I70" s="34"/>
    </row>
    <row r="71" spans="1:9" x14ac:dyDescent="0.3">
      <c r="A71" s="8"/>
      <c r="I71" s="34"/>
    </row>
    <row r="72" spans="1:9" x14ac:dyDescent="0.3">
      <c r="A72" s="8"/>
      <c r="I72" s="34"/>
    </row>
    <row r="73" spans="1:9" x14ac:dyDescent="0.3">
      <c r="A73" s="8"/>
      <c r="I73" s="34"/>
    </row>
    <row r="74" spans="1:9" x14ac:dyDescent="0.3">
      <c r="A74" s="8"/>
      <c r="I74" s="34"/>
    </row>
    <row r="75" spans="1:9" x14ac:dyDescent="0.3">
      <c r="A75" s="8"/>
      <c r="I75" s="34"/>
    </row>
    <row r="76" spans="1:9" x14ac:dyDescent="0.3">
      <c r="A76" s="8"/>
      <c r="I76" s="34"/>
    </row>
    <row r="77" spans="1:9" x14ac:dyDescent="0.3">
      <c r="A77" s="8"/>
      <c r="I77" s="34"/>
    </row>
    <row r="78" spans="1:9" x14ac:dyDescent="0.3">
      <c r="A78" s="8"/>
      <c r="I78" s="34"/>
    </row>
    <row r="79" spans="1:9" x14ac:dyDescent="0.3">
      <c r="A79" s="8"/>
      <c r="I79" s="34"/>
    </row>
    <row r="80" spans="1:9" x14ac:dyDescent="0.3">
      <c r="A80" s="8"/>
      <c r="I80" s="34"/>
    </row>
    <row r="81" spans="1:9" x14ac:dyDescent="0.3">
      <c r="A81" s="8"/>
      <c r="I81" s="34"/>
    </row>
    <row r="82" spans="1:9" x14ac:dyDescent="0.3">
      <c r="A82" s="8"/>
      <c r="I82" s="34"/>
    </row>
    <row r="83" spans="1:9" x14ac:dyDescent="0.3">
      <c r="A83" s="8"/>
      <c r="I83" s="34"/>
    </row>
    <row r="84" spans="1:9" x14ac:dyDescent="0.3">
      <c r="A84" s="8"/>
      <c r="I84" s="34"/>
    </row>
    <row r="85" spans="1:9" x14ac:dyDescent="0.3">
      <c r="A85" s="8"/>
      <c r="I85" s="34"/>
    </row>
    <row r="86" spans="1:9" x14ac:dyDescent="0.3">
      <c r="A86" s="8"/>
      <c r="I86" s="34"/>
    </row>
    <row r="87" spans="1:9" x14ac:dyDescent="0.3">
      <c r="A87" s="8"/>
      <c r="I87" s="34"/>
    </row>
    <row r="88" spans="1:9" x14ac:dyDescent="0.3">
      <c r="A88" s="8"/>
      <c r="I88" s="34"/>
    </row>
    <row r="89" spans="1:9" x14ac:dyDescent="0.3">
      <c r="A89" s="8"/>
      <c r="I89" s="34"/>
    </row>
    <row r="90" spans="1:9" x14ac:dyDescent="0.3">
      <c r="A90" s="8"/>
      <c r="I90" s="34"/>
    </row>
    <row r="91" spans="1:9" x14ac:dyDescent="0.3">
      <c r="A91" s="8"/>
      <c r="I91" s="34"/>
    </row>
    <row r="92" spans="1:9" x14ac:dyDescent="0.3">
      <c r="A92" s="8"/>
      <c r="I92" s="34"/>
    </row>
    <row r="93" spans="1:9" x14ac:dyDescent="0.3">
      <c r="A93" s="8"/>
      <c r="I93" s="34"/>
    </row>
    <row r="94" spans="1:9" x14ac:dyDescent="0.3">
      <c r="A94" s="8"/>
      <c r="I94" s="34"/>
    </row>
    <row r="95" spans="1:9" x14ac:dyDescent="0.3">
      <c r="A95" s="11"/>
      <c r="I95" s="34"/>
    </row>
    <row r="96" spans="1:9" x14ac:dyDescent="0.3">
      <c r="A96" s="8"/>
      <c r="I96" s="34"/>
    </row>
    <row r="97" spans="1:9" x14ac:dyDescent="0.3">
      <c r="A97" s="8"/>
      <c r="I97" s="34"/>
    </row>
    <row r="98" spans="1:9" x14ac:dyDescent="0.3">
      <c r="A98" s="8"/>
      <c r="I98" s="34"/>
    </row>
    <row r="99" spans="1:9" x14ac:dyDescent="0.3">
      <c r="A99" s="8"/>
      <c r="I99" s="34"/>
    </row>
    <row r="100" spans="1:9" x14ac:dyDescent="0.3">
      <c r="A100" s="8"/>
      <c r="I100" s="34"/>
    </row>
    <row r="101" spans="1:9" x14ac:dyDescent="0.3">
      <c r="A101" s="8"/>
      <c r="I101" s="34"/>
    </row>
    <row r="102" spans="1:9" x14ac:dyDescent="0.3">
      <c r="A102" s="8"/>
      <c r="I102" s="34"/>
    </row>
    <row r="103" spans="1:9" x14ac:dyDescent="0.3">
      <c r="A103" s="8"/>
      <c r="I103" s="34"/>
    </row>
    <row r="104" spans="1:9" x14ac:dyDescent="0.3">
      <c r="A104" s="8"/>
      <c r="I104" s="34"/>
    </row>
    <row r="105" spans="1:9" x14ac:dyDescent="0.3">
      <c r="A105" s="8"/>
      <c r="I105" s="34"/>
    </row>
    <row r="106" spans="1:9" x14ac:dyDescent="0.3">
      <c r="A106" s="11"/>
      <c r="I106" s="34"/>
    </row>
    <row r="107" spans="1:9" x14ac:dyDescent="0.3">
      <c r="A107" s="8"/>
      <c r="I107" s="34"/>
    </row>
    <row r="108" spans="1:9" x14ac:dyDescent="0.3">
      <c r="A108" s="8"/>
      <c r="I108" s="34"/>
    </row>
    <row r="109" spans="1:9" x14ac:dyDescent="0.3">
      <c r="A109" s="8"/>
      <c r="I109" s="34"/>
    </row>
    <row r="110" spans="1:9" x14ac:dyDescent="0.3">
      <c r="A110" s="8"/>
      <c r="I110" s="34"/>
    </row>
    <row r="111" spans="1:9" x14ac:dyDescent="0.3">
      <c r="A111" s="8"/>
      <c r="I111" s="34"/>
    </row>
    <row r="112" spans="1:9" x14ac:dyDescent="0.3">
      <c r="A112" s="8"/>
      <c r="I112" s="34"/>
    </row>
    <row r="113" spans="1:9" x14ac:dyDescent="0.3">
      <c r="A113" s="8"/>
      <c r="I113" s="34"/>
    </row>
    <row r="114" spans="1:9" x14ac:dyDescent="0.3">
      <c r="A114" s="8"/>
      <c r="I114" s="34"/>
    </row>
    <row r="115" spans="1:9" x14ac:dyDescent="0.3">
      <c r="A115" s="8"/>
      <c r="I115" s="34"/>
    </row>
    <row r="116" spans="1:9" x14ac:dyDescent="0.3">
      <c r="A116" s="8"/>
      <c r="I116" s="34"/>
    </row>
    <row r="117" spans="1:9" x14ac:dyDescent="0.3">
      <c r="A117" s="8"/>
      <c r="I117" s="34"/>
    </row>
    <row r="118" spans="1:9" x14ac:dyDescent="0.3">
      <c r="A118" s="8"/>
      <c r="I118" s="34"/>
    </row>
    <row r="119" spans="1:9" x14ac:dyDescent="0.3">
      <c r="A119" s="8"/>
      <c r="I119" s="34"/>
    </row>
    <row r="120" spans="1:9" x14ac:dyDescent="0.3">
      <c r="A120" s="8"/>
      <c r="I120" s="34"/>
    </row>
    <row r="121" spans="1:9" x14ac:dyDescent="0.3">
      <c r="A121" s="8"/>
      <c r="I121" s="34"/>
    </row>
    <row r="122" spans="1:9" x14ac:dyDescent="0.3">
      <c r="A122" s="8"/>
      <c r="I122" s="34"/>
    </row>
    <row r="123" spans="1:9" x14ac:dyDescent="0.3">
      <c r="A123" s="8"/>
      <c r="I123" s="34"/>
    </row>
    <row r="124" spans="1:9" x14ac:dyDescent="0.3">
      <c r="A124" s="8"/>
      <c r="I124" s="34"/>
    </row>
    <row r="125" spans="1:9" x14ac:dyDescent="0.3">
      <c r="A125" s="8"/>
      <c r="I125" s="34"/>
    </row>
    <row r="126" spans="1:9" x14ac:dyDescent="0.3">
      <c r="A126" s="8"/>
      <c r="I126" s="34"/>
    </row>
    <row r="127" spans="1:9" x14ac:dyDescent="0.3">
      <c r="A127" s="8"/>
      <c r="I127" s="34"/>
    </row>
    <row r="128" spans="1:9" x14ac:dyDescent="0.3">
      <c r="A128" s="8"/>
      <c r="I128" s="34"/>
    </row>
    <row r="129" spans="1:9" x14ac:dyDescent="0.3">
      <c r="A129" s="8"/>
      <c r="I129" s="34"/>
    </row>
    <row r="130" spans="1:9" x14ac:dyDescent="0.3">
      <c r="A130" s="8"/>
      <c r="I130" s="34"/>
    </row>
    <row r="131" spans="1:9" x14ac:dyDescent="0.3">
      <c r="A131" s="8"/>
      <c r="I131" s="34"/>
    </row>
    <row r="132" spans="1:9" x14ac:dyDescent="0.3">
      <c r="A132" s="8"/>
      <c r="I132" s="34"/>
    </row>
    <row r="133" spans="1:9" x14ac:dyDescent="0.3">
      <c r="A133" s="8"/>
      <c r="I133" s="34"/>
    </row>
    <row r="134" spans="1:9" x14ac:dyDescent="0.3">
      <c r="A134" s="8"/>
      <c r="I134" s="34"/>
    </row>
    <row r="135" spans="1:9" x14ac:dyDescent="0.3">
      <c r="A135" s="8"/>
      <c r="I135" s="34"/>
    </row>
    <row r="136" spans="1:9" x14ac:dyDescent="0.3">
      <c r="A136" s="8"/>
      <c r="I136" s="34"/>
    </row>
    <row r="137" spans="1:9" x14ac:dyDescent="0.3">
      <c r="A137" s="8"/>
      <c r="I137" s="34"/>
    </row>
    <row r="138" spans="1:9" x14ac:dyDescent="0.3">
      <c r="A138" s="8"/>
      <c r="I138" s="34"/>
    </row>
    <row r="139" spans="1:9" x14ac:dyDescent="0.3">
      <c r="A139" s="8"/>
      <c r="I139" s="34"/>
    </row>
    <row r="140" spans="1:9" x14ac:dyDescent="0.3">
      <c r="A140" s="8"/>
      <c r="I140" s="34"/>
    </row>
    <row r="141" spans="1:9" x14ac:dyDescent="0.3">
      <c r="A141" s="8"/>
      <c r="I141" s="34"/>
    </row>
    <row r="142" spans="1:9" x14ac:dyDescent="0.3">
      <c r="A142" s="8"/>
      <c r="I142" s="34"/>
    </row>
    <row r="143" spans="1:9" x14ac:dyDescent="0.3">
      <c r="A143" s="8"/>
      <c r="I143" s="34"/>
    </row>
    <row r="144" spans="1:9" x14ac:dyDescent="0.3">
      <c r="A144" s="8"/>
      <c r="I144" s="34"/>
    </row>
    <row r="145" spans="1:9" x14ac:dyDescent="0.3">
      <c r="A145" s="8"/>
      <c r="I145" s="34"/>
    </row>
    <row r="146" spans="1:9" x14ac:dyDescent="0.3">
      <c r="A146" s="8"/>
      <c r="I146" s="34"/>
    </row>
    <row r="147" spans="1:9" x14ac:dyDescent="0.3">
      <c r="A147" s="8"/>
      <c r="I147" s="34"/>
    </row>
    <row r="148" spans="1:9" x14ac:dyDescent="0.3">
      <c r="A148" s="8"/>
      <c r="I148" s="34"/>
    </row>
    <row r="149" spans="1:9" x14ac:dyDescent="0.3">
      <c r="A149" s="8"/>
      <c r="I149" s="34"/>
    </row>
    <row r="150" spans="1:9" x14ac:dyDescent="0.3">
      <c r="A150" s="8"/>
      <c r="I150" s="34"/>
    </row>
    <row r="151" spans="1:9" x14ac:dyDescent="0.3">
      <c r="A151" s="8"/>
      <c r="I151" s="34"/>
    </row>
    <row r="152" spans="1:9" x14ac:dyDescent="0.3">
      <c r="A152" s="8"/>
      <c r="I152" s="34"/>
    </row>
    <row r="153" spans="1:9" x14ac:dyDescent="0.3">
      <c r="A153" s="8"/>
      <c r="I153" s="34"/>
    </row>
    <row r="154" spans="1:9" x14ac:dyDescent="0.3">
      <c r="A154" s="8"/>
      <c r="I154" s="34"/>
    </row>
    <row r="155" spans="1:9" x14ac:dyDescent="0.3">
      <c r="A155" s="8"/>
      <c r="I155" s="34"/>
    </row>
    <row r="156" spans="1:9" x14ac:dyDescent="0.3">
      <c r="A156" s="8"/>
      <c r="I156" s="34"/>
    </row>
    <row r="157" spans="1:9" x14ac:dyDescent="0.3">
      <c r="A157" s="8"/>
      <c r="I157" s="34"/>
    </row>
    <row r="158" spans="1:9" x14ac:dyDescent="0.3">
      <c r="A158" s="8"/>
      <c r="I158" s="34"/>
    </row>
    <row r="159" spans="1:9" x14ac:dyDescent="0.3">
      <c r="A159" s="8"/>
      <c r="I159" s="34"/>
    </row>
    <row r="160" spans="1:9" x14ac:dyDescent="0.3">
      <c r="A160" s="8"/>
      <c r="I160" s="34"/>
    </row>
    <row r="161" spans="1:9" x14ac:dyDescent="0.3">
      <c r="A161" s="8"/>
      <c r="I161" s="34"/>
    </row>
    <row r="162" spans="1:9" x14ac:dyDescent="0.3">
      <c r="A162" s="8"/>
      <c r="I162" s="34"/>
    </row>
    <row r="163" spans="1:9" x14ac:dyDescent="0.3">
      <c r="A163" s="8"/>
      <c r="I163" s="34"/>
    </row>
    <row r="164" spans="1:9" x14ac:dyDescent="0.3">
      <c r="A164" s="8"/>
      <c r="I164" s="34"/>
    </row>
    <row r="165" spans="1:9" x14ac:dyDescent="0.3">
      <c r="A165" s="8"/>
      <c r="I165" s="34"/>
    </row>
    <row r="166" spans="1:9" x14ac:dyDescent="0.3">
      <c r="A166" s="8"/>
      <c r="I166" s="34"/>
    </row>
    <row r="167" spans="1:9" x14ac:dyDescent="0.3">
      <c r="A167" s="8"/>
      <c r="I167" s="34"/>
    </row>
    <row r="168" spans="1:9" x14ac:dyDescent="0.3">
      <c r="A168" s="8"/>
      <c r="I168" s="34"/>
    </row>
    <row r="169" spans="1:9" x14ac:dyDescent="0.3">
      <c r="A169" s="8"/>
      <c r="I169" s="34"/>
    </row>
    <row r="170" spans="1:9" x14ac:dyDescent="0.3">
      <c r="A170" s="8"/>
      <c r="I170" s="34"/>
    </row>
    <row r="171" spans="1:9" x14ac:dyDescent="0.3">
      <c r="A171" s="8"/>
      <c r="I171" s="34"/>
    </row>
    <row r="172" spans="1:9" x14ac:dyDescent="0.3">
      <c r="A172" s="8"/>
      <c r="I172" s="34"/>
    </row>
    <row r="173" spans="1:9" x14ac:dyDescent="0.3">
      <c r="A173" s="8"/>
      <c r="I173" s="34"/>
    </row>
    <row r="174" spans="1:9" x14ac:dyDescent="0.3">
      <c r="A174" s="8"/>
      <c r="I174" s="34"/>
    </row>
    <row r="175" spans="1:9" x14ac:dyDescent="0.3">
      <c r="A175" s="8"/>
      <c r="I175" s="34"/>
    </row>
    <row r="176" spans="1:9" x14ac:dyDescent="0.3">
      <c r="A176" s="8"/>
      <c r="I176" s="34"/>
    </row>
    <row r="177" spans="1:9" x14ac:dyDescent="0.3">
      <c r="A177" s="8"/>
      <c r="I177" s="34"/>
    </row>
    <row r="178" spans="1:9" x14ac:dyDescent="0.3">
      <c r="A178" s="8"/>
      <c r="I178" s="34"/>
    </row>
    <row r="179" spans="1:9" x14ac:dyDescent="0.3">
      <c r="A179" s="8"/>
      <c r="I179" s="34"/>
    </row>
    <row r="180" spans="1:9" x14ac:dyDescent="0.3">
      <c r="A180" s="8"/>
      <c r="I180" s="34"/>
    </row>
    <row r="181" spans="1:9" x14ac:dyDescent="0.3">
      <c r="A181" s="8"/>
      <c r="I181" s="34"/>
    </row>
    <row r="182" spans="1:9" x14ac:dyDescent="0.3">
      <c r="A182" s="8"/>
      <c r="I182" s="34"/>
    </row>
    <row r="183" spans="1:9" x14ac:dyDescent="0.3">
      <c r="A183" s="8"/>
      <c r="I183" s="34"/>
    </row>
    <row r="184" spans="1:9" x14ac:dyDescent="0.3">
      <c r="A184" s="8"/>
      <c r="I184" s="34"/>
    </row>
    <row r="185" spans="1:9" x14ac:dyDescent="0.3">
      <c r="A185" s="8"/>
      <c r="I185" s="34"/>
    </row>
    <row r="186" spans="1:9" x14ac:dyDescent="0.3">
      <c r="A186" s="8"/>
      <c r="I186" s="34"/>
    </row>
    <row r="187" spans="1:9" x14ac:dyDescent="0.3">
      <c r="A187" s="8"/>
      <c r="I187" s="34"/>
    </row>
    <row r="188" spans="1:9" x14ac:dyDescent="0.3">
      <c r="A188" s="8"/>
      <c r="I188" s="34"/>
    </row>
    <row r="189" spans="1:9" x14ac:dyDescent="0.3">
      <c r="A189" s="8"/>
      <c r="I189" s="34"/>
    </row>
    <row r="190" spans="1:9" x14ac:dyDescent="0.3">
      <c r="A190" s="8"/>
      <c r="I190" s="34"/>
    </row>
    <row r="191" spans="1:9" x14ac:dyDescent="0.3">
      <c r="A191" s="8"/>
      <c r="I191" s="34"/>
    </row>
    <row r="192" spans="1:9" x14ac:dyDescent="0.3">
      <c r="A192" s="8"/>
      <c r="I192" s="34"/>
    </row>
    <row r="193" spans="1:9" x14ac:dyDescent="0.3">
      <c r="A193" s="8"/>
      <c r="I193" s="34"/>
    </row>
    <row r="194" spans="1:9" x14ac:dyDescent="0.3">
      <c r="A194" s="8"/>
      <c r="I194" s="34"/>
    </row>
    <row r="195" spans="1:9" x14ac:dyDescent="0.3">
      <c r="A195" s="8"/>
      <c r="I195" s="34"/>
    </row>
    <row r="196" spans="1:9" x14ac:dyDescent="0.3">
      <c r="A196" s="8"/>
      <c r="I196" s="34"/>
    </row>
    <row r="197" spans="1:9" x14ac:dyDescent="0.3">
      <c r="A197" s="8"/>
      <c r="I197" s="34"/>
    </row>
    <row r="198" spans="1:9" x14ac:dyDescent="0.3">
      <c r="A198" s="8"/>
      <c r="I198" s="34"/>
    </row>
    <row r="199" spans="1:9" x14ac:dyDescent="0.3">
      <c r="A199" s="8"/>
      <c r="I199" s="34"/>
    </row>
    <row r="200" spans="1:9" x14ac:dyDescent="0.3">
      <c r="A200" s="8"/>
      <c r="I200" s="34"/>
    </row>
    <row r="201" spans="1:9" x14ac:dyDescent="0.3">
      <c r="A201" s="8"/>
      <c r="I201" s="34"/>
    </row>
    <row r="202" spans="1:9" x14ac:dyDescent="0.3">
      <c r="A202" s="8"/>
      <c r="I202" s="34"/>
    </row>
    <row r="203" spans="1:9" x14ac:dyDescent="0.3">
      <c r="A203" s="8"/>
      <c r="I203" s="34"/>
    </row>
    <row r="204" spans="1:9" x14ac:dyDescent="0.3">
      <c r="A204" s="8"/>
      <c r="I204" s="34"/>
    </row>
    <row r="205" spans="1:9" x14ac:dyDescent="0.3">
      <c r="A205" s="8"/>
      <c r="I205" s="34"/>
    </row>
    <row r="206" spans="1:9" x14ac:dyDescent="0.3">
      <c r="A206" s="8"/>
      <c r="I206" s="34"/>
    </row>
    <row r="207" spans="1:9" x14ac:dyDescent="0.3">
      <c r="A207" s="8"/>
      <c r="I207" s="34"/>
    </row>
    <row r="208" spans="1:9" x14ac:dyDescent="0.3">
      <c r="A208" s="8"/>
      <c r="I208" s="34"/>
    </row>
    <row r="209" spans="1:9" x14ac:dyDescent="0.3">
      <c r="A209" s="8"/>
      <c r="I209" s="34"/>
    </row>
    <row r="210" spans="1:9" x14ac:dyDescent="0.3">
      <c r="A210" s="8"/>
      <c r="I210" s="34"/>
    </row>
    <row r="211" spans="1:9" x14ac:dyDescent="0.3">
      <c r="A211" s="8"/>
      <c r="I211" s="34"/>
    </row>
    <row r="212" spans="1:9" x14ac:dyDescent="0.3">
      <c r="A212" s="8"/>
      <c r="I212" s="34"/>
    </row>
    <row r="213" spans="1:9" x14ac:dyDescent="0.3">
      <c r="A213" s="8"/>
      <c r="I213" s="34"/>
    </row>
    <row r="214" spans="1:9" x14ac:dyDescent="0.3">
      <c r="A214" s="8"/>
      <c r="I214" s="34"/>
    </row>
    <row r="215" spans="1:9" x14ac:dyDescent="0.3">
      <c r="A215" s="8"/>
      <c r="I215" s="34"/>
    </row>
    <row r="216" spans="1:9" x14ac:dyDescent="0.3">
      <c r="A216" s="8"/>
      <c r="I216" s="34"/>
    </row>
    <row r="217" spans="1:9" x14ac:dyDescent="0.3">
      <c r="A217" s="8"/>
      <c r="I217" s="34"/>
    </row>
    <row r="218" spans="1:9" x14ac:dyDescent="0.3">
      <c r="A218" s="8"/>
      <c r="I218" s="34"/>
    </row>
    <row r="219" spans="1:9" x14ac:dyDescent="0.3">
      <c r="A219" s="8"/>
      <c r="I219" s="34"/>
    </row>
    <row r="220" spans="1:9" x14ac:dyDescent="0.3">
      <c r="A220" s="8"/>
      <c r="I220" s="34"/>
    </row>
    <row r="221" spans="1:9" x14ac:dyDescent="0.3">
      <c r="A221" s="8"/>
      <c r="I221" s="34"/>
    </row>
    <row r="222" spans="1:9" x14ac:dyDescent="0.3">
      <c r="A222" s="8"/>
      <c r="I222" s="34"/>
    </row>
    <row r="223" spans="1:9" x14ac:dyDescent="0.3">
      <c r="A223" s="8"/>
      <c r="I223" s="34"/>
    </row>
    <row r="224" spans="1:9" x14ac:dyDescent="0.3">
      <c r="A224" s="8"/>
      <c r="I224" s="34"/>
    </row>
    <row r="225" spans="1:9" x14ac:dyDescent="0.3">
      <c r="A225" s="8"/>
      <c r="I225" s="34"/>
    </row>
    <row r="226" spans="1:9" x14ac:dyDescent="0.3">
      <c r="A226" s="8"/>
      <c r="I226" s="34"/>
    </row>
    <row r="227" spans="1:9" x14ac:dyDescent="0.3">
      <c r="A227" s="8"/>
      <c r="I227" s="34"/>
    </row>
    <row r="228" spans="1:9" x14ac:dyDescent="0.3">
      <c r="A228" s="8"/>
      <c r="I228" s="34"/>
    </row>
    <row r="229" spans="1:9" x14ac:dyDescent="0.3">
      <c r="A229" s="8"/>
      <c r="I229" s="34"/>
    </row>
    <row r="230" spans="1:9" x14ac:dyDescent="0.3">
      <c r="A230" s="8"/>
      <c r="I230" s="34"/>
    </row>
    <row r="231" spans="1:9" x14ac:dyDescent="0.3">
      <c r="A231" s="8"/>
      <c r="I231" s="34"/>
    </row>
    <row r="232" spans="1:9" x14ac:dyDescent="0.3">
      <c r="A232" s="8"/>
      <c r="I232" s="34"/>
    </row>
    <row r="233" spans="1:9" x14ac:dyDescent="0.3">
      <c r="A233" s="8"/>
      <c r="I233" s="34"/>
    </row>
    <row r="234" spans="1:9" x14ac:dyDescent="0.3">
      <c r="A234" s="8"/>
      <c r="I234" s="34"/>
    </row>
    <row r="235" spans="1:9" x14ac:dyDescent="0.3">
      <c r="A235" s="8"/>
      <c r="I235" s="34"/>
    </row>
    <row r="236" spans="1:9" x14ac:dyDescent="0.3">
      <c r="A236" s="8"/>
      <c r="I236" s="34"/>
    </row>
    <row r="237" spans="1:9" x14ac:dyDescent="0.3">
      <c r="A237" s="8"/>
      <c r="I237" s="34"/>
    </row>
    <row r="238" spans="1:9" x14ac:dyDescent="0.3">
      <c r="A238" s="8"/>
      <c r="I238" s="34"/>
    </row>
    <row r="239" spans="1:9" x14ac:dyDescent="0.3">
      <c r="A239" s="8"/>
      <c r="I239" s="34"/>
    </row>
    <row r="240" spans="1:9" x14ac:dyDescent="0.3">
      <c r="A240" s="8"/>
      <c r="I240" s="34"/>
    </row>
    <row r="241" spans="1:9" x14ac:dyDescent="0.3">
      <c r="A241" s="8"/>
      <c r="I241" s="34"/>
    </row>
    <row r="242" spans="1:9" x14ac:dyDescent="0.3">
      <c r="A242" s="8"/>
      <c r="I242" s="34"/>
    </row>
    <row r="243" spans="1:9" x14ac:dyDescent="0.3">
      <c r="A243" s="8"/>
      <c r="I243" s="34"/>
    </row>
    <row r="244" spans="1:9" x14ac:dyDescent="0.3">
      <c r="A244" s="8"/>
      <c r="I244" s="34"/>
    </row>
    <row r="245" spans="1:9" x14ac:dyDescent="0.3">
      <c r="A245" s="8"/>
      <c r="I245" s="34"/>
    </row>
    <row r="246" spans="1:9" x14ac:dyDescent="0.3">
      <c r="A246" s="8"/>
      <c r="I246" s="34"/>
    </row>
    <row r="247" spans="1:9" x14ac:dyDescent="0.3">
      <c r="A247" s="8"/>
      <c r="I247" s="34"/>
    </row>
    <row r="248" spans="1:9" x14ac:dyDescent="0.3">
      <c r="A248" s="8"/>
      <c r="I248" s="34"/>
    </row>
    <row r="249" spans="1:9" x14ac:dyDescent="0.3">
      <c r="A249" s="8"/>
      <c r="I249" s="34"/>
    </row>
    <row r="250" spans="1:9" x14ac:dyDescent="0.3">
      <c r="A250" s="8"/>
      <c r="I250" s="34"/>
    </row>
    <row r="251" spans="1:9" x14ac:dyDescent="0.3">
      <c r="A251" s="8"/>
      <c r="I251" s="34"/>
    </row>
    <row r="252" spans="1:9" x14ac:dyDescent="0.3">
      <c r="A252" s="8"/>
      <c r="I252" s="34"/>
    </row>
    <row r="253" spans="1:9" x14ac:dyDescent="0.3">
      <c r="A253" s="8"/>
      <c r="I253" s="34"/>
    </row>
    <row r="254" spans="1:9" x14ac:dyDescent="0.3">
      <c r="A254" s="8"/>
      <c r="I254" s="34"/>
    </row>
    <row r="255" spans="1:9" x14ac:dyDescent="0.3">
      <c r="A255" s="8"/>
      <c r="I255" s="34"/>
    </row>
    <row r="256" spans="1:9" x14ac:dyDescent="0.3">
      <c r="A256" s="8"/>
      <c r="I256" s="34"/>
    </row>
    <row r="257" spans="1:9" x14ac:dyDescent="0.3">
      <c r="A257" s="8"/>
      <c r="I257" s="34"/>
    </row>
    <row r="258" spans="1:9" x14ac:dyDescent="0.3">
      <c r="A258" s="8"/>
      <c r="I258" s="34"/>
    </row>
    <row r="259" spans="1:9" x14ac:dyDescent="0.3">
      <c r="A259" s="8"/>
      <c r="I259" s="34"/>
    </row>
    <row r="260" spans="1:9" x14ac:dyDescent="0.3">
      <c r="A260" s="8"/>
      <c r="I260" s="34"/>
    </row>
    <row r="261" spans="1:9" x14ac:dyDescent="0.3">
      <c r="A261" s="8"/>
      <c r="I261" s="34"/>
    </row>
    <row r="262" spans="1:9" x14ac:dyDescent="0.3">
      <c r="A262" s="8"/>
      <c r="I262" s="34"/>
    </row>
    <row r="263" spans="1:9" x14ac:dyDescent="0.3">
      <c r="A263" s="8"/>
      <c r="I263" s="34"/>
    </row>
    <row r="264" spans="1:9" x14ac:dyDescent="0.3">
      <c r="A264" s="8"/>
      <c r="I264" s="34"/>
    </row>
    <row r="265" spans="1:9" x14ac:dyDescent="0.3">
      <c r="A265" s="8"/>
      <c r="I265" s="34"/>
    </row>
    <row r="266" spans="1:9" x14ac:dyDescent="0.3">
      <c r="A266" s="8"/>
      <c r="I266" s="34"/>
    </row>
    <row r="267" spans="1:9" x14ac:dyDescent="0.3">
      <c r="A267" s="8"/>
      <c r="I267" s="34"/>
    </row>
    <row r="268" spans="1:9" x14ac:dyDescent="0.3">
      <c r="A268" s="8"/>
      <c r="I268" s="34"/>
    </row>
    <row r="269" spans="1:9" x14ac:dyDescent="0.3">
      <c r="A269" s="8"/>
      <c r="I269" s="34"/>
    </row>
    <row r="270" spans="1:9" x14ac:dyDescent="0.3">
      <c r="A270" s="8"/>
      <c r="I270" s="34"/>
    </row>
    <row r="271" spans="1:9" x14ac:dyDescent="0.3">
      <c r="A271" s="8"/>
      <c r="I271" s="34"/>
    </row>
    <row r="272" spans="1:9" x14ac:dyDescent="0.3">
      <c r="A272" s="8"/>
      <c r="I272" s="34"/>
    </row>
    <row r="273" spans="1:9" x14ac:dyDescent="0.3">
      <c r="A273" s="8"/>
      <c r="I273" s="34"/>
    </row>
    <row r="274" spans="1:9" x14ac:dyDescent="0.3">
      <c r="A274" s="8"/>
      <c r="I274" s="34"/>
    </row>
    <row r="275" spans="1:9" x14ac:dyDescent="0.3">
      <c r="A275" s="8"/>
      <c r="I275" s="34"/>
    </row>
    <row r="276" spans="1:9" x14ac:dyDescent="0.3">
      <c r="A276" s="8"/>
      <c r="I276" s="34"/>
    </row>
    <row r="277" spans="1:9" x14ac:dyDescent="0.3">
      <c r="A277" s="8"/>
      <c r="I277" s="34"/>
    </row>
    <row r="278" spans="1:9" x14ac:dyDescent="0.3">
      <c r="A278" s="8"/>
      <c r="I278" s="34"/>
    </row>
    <row r="279" spans="1:9" x14ac:dyDescent="0.3">
      <c r="A279" s="8"/>
      <c r="I279" s="34"/>
    </row>
    <row r="280" spans="1:9" x14ac:dyDescent="0.3">
      <c r="A280" s="8"/>
      <c r="I280" s="34"/>
    </row>
    <row r="281" spans="1:9" x14ac:dyDescent="0.3">
      <c r="A281" s="8"/>
      <c r="I281" s="34"/>
    </row>
    <row r="282" spans="1:9" x14ac:dyDescent="0.3">
      <c r="A282" s="8"/>
      <c r="I282" s="34"/>
    </row>
    <row r="283" spans="1:9" x14ac:dyDescent="0.3">
      <c r="A283" s="8"/>
      <c r="I283" s="34"/>
    </row>
    <row r="284" spans="1:9" x14ac:dyDescent="0.3">
      <c r="A284" s="8"/>
      <c r="I284" s="34"/>
    </row>
    <row r="285" spans="1:9" x14ac:dyDescent="0.3">
      <c r="A285" s="8"/>
      <c r="I285" s="34"/>
    </row>
    <row r="286" spans="1:9" x14ac:dyDescent="0.3">
      <c r="A286" s="8"/>
      <c r="I286" s="34"/>
    </row>
    <row r="287" spans="1:9" x14ac:dyDescent="0.3">
      <c r="A287" s="8"/>
      <c r="I287" s="34"/>
    </row>
    <row r="288" spans="1:9" x14ac:dyDescent="0.3">
      <c r="A288" s="8"/>
      <c r="I288" s="34"/>
    </row>
    <row r="289" spans="1:9" x14ac:dyDescent="0.3">
      <c r="A289" s="8"/>
      <c r="I289" s="34"/>
    </row>
    <row r="290" spans="1:9" x14ac:dyDescent="0.3">
      <c r="A290" s="8"/>
      <c r="I290" s="34"/>
    </row>
    <row r="291" spans="1:9" x14ac:dyDescent="0.3">
      <c r="A291" s="8"/>
      <c r="I291" s="34"/>
    </row>
    <row r="292" spans="1:9" x14ac:dyDescent="0.3">
      <c r="A292" s="8"/>
      <c r="I292" s="34"/>
    </row>
    <row r="293" spans="1:9" x14ac:dyDescent="0.3">
      <c r="A293" s="8"/>
      <c r="I293" s="34"/>
    </row>
    <row r="294" spans="1:9" x14ac:dyDescent="0.3">
      <c r="A294" s="8"/>
      <c r="I294" s="34"/>
    </row>
    <row r="295" spans="1:9" x14ac:dyDescent="0.3">
      <c r="A295" s="8"/>
      <c r="I295" s="34"/>
    </row>
    <row r="296" spans="1:9" x14ac:dyDescent="0.3">
      <c r="A296" s="8"/>
      <c r="I296" s="34"/>
    </row>
    <row r="297" spans="1:9" x14ac:dyDescent="0.3">
      <c r="A297" s="8"/>
      <c r="I297" s="34"/>
    </row>
    <row r="298" spans="1:9" x14ac:dyDescent="0.3">
      <c r="A298" s="8"/>
      <c r="I298" s="34"/>
    </row>
    <row r="299" spans="1:9" x14ac:dyDescent="0.3">
      <c r="A299" s="8"/>
      <c r="I299" s="34"/>
    </row>
    <row r="300" spans="1:9" x14ac:dyDescent="0.3">
      <c r="A300" s="8"/>
      <c r="I300" s="34"/>
    </row>
    <row r="301" spans="1:9" x14ac:dyDescent="0.3">
      <c r="A301" s="8"/>
      <c r="I301" s="34"/>
    </row>
    <row r="302" spans="1:9" x14ac:dyDescent="0.3">
      <c r="A302" s="8"/>
      <c r="I302" s="34"/>
    </row>
    <row r="303" spans="1:9" x14ac:dyDescent="0.3">
      <c r="A303" s="8"/>
      <c r="I303" s="34"/>
    </row>
    <row r="304" spans="1:9" x14ac:dyDescent="0.3">
      <c r="A304" s="8"/>
      <c r="I304" s="34"/>
    </row>
    <row r="305" spans="1:9" x14ac:dyDescent="0.3">
      <c r="A305" s="8"/>
      <c r="I305" s="34"/>
    </row>
    <row r="306" spans="1:9" x14ac:dyDescent="0.3">
      <c r="A306" s="8"/>
      <c r="I306" s="34"/>
    </row>
    <row r="307" spans="1:9" x14ac:dyDescent="0.3">
      <c r="A307" s="8"/>
      <c r="I307" s="34"/>
    </row>
    <row r="308" spans="1:9" x14ac:dyDescent="0.3">
      <c r="A308" s="8"/>
      <c r="I308" s="34"/>
    </row>
    <row r="309" spans="1:9" x14ac:dyDescent="0.3">
      <c r="A309" s="8"/>
      <c r="I309" s="34"/>
    </row>
    <row r="310" spans="1:9" x14ac:dyDescent="0.3">
      <c r="A310" s="8"/>
      <c r="I310" s="34"/>
    </row>
    <row r="311" spans="1:9" x14ac:dyDescent="0.3">
      <c r="A311" s="8"/>
      <c r="I311" s="34"/>
    </row>
    <row r="312" spans="1:9" x14ac:dyDescent="0.3">
      <c r="A312" s="8"/>
      <c r="I312" s="34"/>
    </row>
    <row r="313" spans="1:9" x14ac:dyDescent="0.3">
      <c r="A313" s="8"/>
      <c r="I313" s="34"/>
    </row>
    <row r="314" spans="1:9" x14ac:dyDescent="0.3">
      <c r="A314" s="8"/>
      <c r="I314" s="34"/>
    </row>
    <row r="315" spans="1:9" x14ac:dyDescent="0.3">
      <c r="A315" s="8"/>
      <c r="I315" s="34"/>
    </row>
    <row r="316" spans="1:9" x14ac:dyDescent="0.3">
      <c r="A316" s="8"/>
      <c r="I316" s="34"/>
    </row>
    <row r="317" spans="1:9" x14ac:dyDescent="0.3">
      <c r="A317" s="8"/>
      <c r="I317" s="34"/>
    </row>
    <row r="318" spans="1:9" x14ac:dyDescent="0.3">
      <c r="A318" s="8"/>
      <c r="I318" s="34"/>
    </row>
    <row r="319" spans="1:9" x14ac:dyDescent="0.3">
      <c r="A319" s="8"/>
      <c r="I319" s="34"/>
    </row>
    <row r="320" spans="1:9" x14ac:dyDescent="0.3">
      <c r="A320" s="8"/>
      <c r="I320" s="34"/>
    </row>
    <row r="321" spans="1:9" x14ac:dyDescent="0.3">
      <c r="A321" s="8"/>
      <c r="I321" s="34"/>
    </row>
    <row r="322" spans="1:9" x14ac:dyDescent="0.3">
      <c r="A322" s="8"/>
      <c r="I322" s="34"/>
    </row>
    <row r="323" spans="1:9" x14ac:dyDescent="0.3">
      <c r="A323" s="8"/>
      <c r="I323" s="34"/>
    </row>
    <row r="324" spans="1:9" x14ac:dyDescent="0.3">
      <c r="A324" s="8"/>
      <c r="I324" s="34"/>
    </row>
    <row r="325" spans="1:9" x14ac:dyDescent="0.3">
      <c r="A325" s="8"/>
      <c r="I325" s="34"/>
    </row>
    <row r="326" spans="1:9" x14ac:dyDescent="0.3">
      <c r="A326" s="8"/>
      <c r="I326" s="34"/>
    </row>
    <row r="327" spans="1:9" x14ac:dyDescent="0.3">
      <c r="A327" s="8"/>
      <c r="I327" s="34"/>
    </row>
    <row r="328" spans="1:9" x14ac:dyDescent="0.3">
      <c r="A328" s="8"/>
      <c r="I328" s="34"/>
    </row>
    <row r="329" spans="1:9" x14ac:dyDescent="0.3">
      <c r="A329" s="8"/>
      <c r="I329" s="34"/>
    </row>
    <row r="330" spans="1:9" x14ac:dyDescent="0.3">
      <c r="A330" s="8"/>
      <c r="I330" s="34"/>
    </row>
    <row r="331" spans="1:9" x14ac:dyDescent="0.3">
      <c r="A331" s="8"/>
      <c r="I331" s="34"/>
    </row>
    <row r="332" spans="1:9" x14ac:dyDescent="0.3">
      <c r="A332" s="8"/>
      <c r="I332" s="34"/>
    </row>
    <row r="333" spans="1:9" x14ac:dyDescent="0.3">
      <c r="A333" s="8"/>
      <c r="I333" s="34"/>
    </row>
    <row r="334" spans="1:9" x14ac:dyDescent="0.3">
      <c r="A334" s="8"/>
      <c r="I334" s="34"/>
    </row>
    <row r="335" spans="1:9" x14ac:dyDescent="0.3">
      <c r="A335" s="8"/>
      <c r="I335" s="34"/>
    </row>
    <row r="336" spans="1:9" x14ac:dyDescent="0.3">
      <c r="A336" s="8"/>
      <c r="I336" s="34"/>
    </row>
    <row r="337" spans="1:10" x14ac:dyDescent="0.3">
      <c r="A337" s="8"/>
      <c r="I337" s="34"/>
    </row>
    <row r="338" spans="1:10" x14ac:dyDescent="0.3">
      <c r="A338" s="8"/>
      <c r="I338" s="34"/>
    </row>
    <row r="339" spans="1:10" x14ac:dyDescent="0.3">
      <c r="A339" s="8"/>
      <c r="I339" s="34"/>
    </row>
    <row r="340" spans="1:10" x14ac:dyDescent="0.3">
      <c r="A340" s="8"/>
      <c r="I340" s="34"/>
    </row>
    <row r="341" spans="1:10" x14ac:dyDescent="0.3">
      <c r="A341" s="8"/>
      <c r="I341" s="34"/>
    </row>
    <row r="342" spans="1:10" x14ac:dyDescent="0.3">
      <c r="A342" s="8"/>
      <c r="I342" s="34"/>
    </row>
    <row r="343" spans="1:10" x14ac:dyDescent="0.3">
      <c r="A343" s="8"/>
      <c r="I343" s="34"/>
    </row>
    <row r="344" spans="1:10" x14ac:dyDescent="0.3">
      <c r="A344" s="8"/>
      <c r="I344" s="34"/>
    </row>
    <row r="345" spans="1:10" x14ac:dyDescent="0.3">
      <c r="A345" s="8"/>
      <c r="I345" s="34"/>
    </row>
    <row r="346" spans="1:10" x14ac:dyDescent="0.3">
      <c r="A346" s="8"/>
      <c r="I346" s="34"/>
    </row>
    <row r="347" spans="1:10" x14ac:dyDescent="0.3">
      <c r="A347" s="8"/>
      <c r="I347" s="35"/>
      <c r="J347" s="36"/>
    </row>
    <row r="348" spans="1:10" x14ac:dyDescent="0.3">
      <c r="A348" s="8"/>
    </row>
    <row r="349" spans="1:10" x14ac:dyDescent="0.3">
      <c r="A349" s="8"/>
    </row>
    <row r="350" spans="1:10" x14ac:dyDescent="0.3">
      <c r="A350" s="8"/>
    </row>
    <row r="351" spans="1:10" x14ac:dyDescent="0.3">
      <c r="A351" s="8"/>
    </row>
    <row r="352" spans="1:10" x14ac:dyDescent="0.3">
      <c r="A352" s="9"/>
    </row>
  </sheetData>
  <phoneticPr fontId="3" type="noConversion"/>
  <pageMargins left="0.7" right="0.7" top="0.75" bottom="0.75" header="0.3" footer="0.3"/>
  <legacy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15C0AF-1AE4-468C-ADD0-607BD548A7E9}">
  <sheetPr>
    <tabColor rgb="FFFFC000"/>
  </sheetPr>
  <dimension ref="A1:XFD43"/>
  <sheetViews>
    <sheetView workbookViewId="0">
      <selection activeCell="D10" sqref="D10"/>
    </sheetView>
  </sheetViews>
  <sheetFormatPr defaultRowHeight="13.5" x14ac:dyDescent="0.3"/>
  <cols>
    <col min="2" max="2" width="11.3984375" customWidth="1"/>
    <col min="4" max="4" width="15.46484375" customWidth="1"/>
    <col min="6" max="6" width="11.73046875" customWidth="1"/>
    <col min="7" max="7" width="17.265625" bestFit="1" customWidth="1"/>
  </cols>
  <sheetData>
    <row r="1" spans="1:16384" x14ac:dyDescent="0.3">
      <c r="A1" t="s">
        <v>890</v>
      </c>
      <c r="B1" t="s">
        <v>892</v>
      </c>
    </row>
    <row r="2" spans="1:16384" x14ac:dyDescent="0.3">
      <c r="A2" t="s">
        <v>874</v>
      </c>
    </row>
    <row r="3" spans="1:16384" x14ac:dyDescent="0.3">
      <c r="C3" t="s">
        <v>873</v>
      </c>
      <c r="D3" t="s">
        <v>950</v>
      </c>
      <c r="E3" t="s">
        <v>951</v>
      </c>
      <c r="F3" t="s">
        <v>952</v>
      </c>
      <c r="G3" t="s">
        <v>953</v>
      </c>
    </row>
    <row r="4" spans="1:16384" x14ac:dyDescent="0.3">
      <c r="A4" s="19"/>
      <c r="B4">
        <v>2010</v>
      </c>
      <c r="C4" s="19"/>
      <c r="D4" s="19"/>
      <c r="E4" s="19"/>
      <c r="F4" s="19"/>
      <c r="G4" s="19">
        <f>BAU早年计算!H63</f>
        <v>560.48529486539246</v>
      </c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  <c r="AC4" s="19"/>
      <c r="AD4" s="19"/>
      <c r="AE4" s="19"/>
      <c r="AF4" s="19"/>
      <c r="AG4" s="19"/>
      <c r="AH4" s="19"/>
      <c r="AI4" s="19"/>
      <c r="AJ4" s="19"/>
      <c r="AK4" s="19"/>
      <c r="AL4" s="19"/>
      <c r="AM4" s="19"/>
      <c r="AN4" s="19"/>
      <c r="AO4" s="19"/>
      <c r="AP4" s="19"/>
      <c r="AQ4" s="19"/>
      <c r="AR4" s="19"/>
      <c r="AS4" s="19"/>
      <c r="AT4" s="19"/>
      <c r="AU4" s="19"/>
      <c r="AV4" s="19"/>
      <c r="AW4" s="19"/>
      <c r="AX4" s="19"/>
      <c r="AY4" s="19"/>
      <c r="AZ4" s="19"/>
      <c r="BA4" s="19"/>
      <c r="BB4" s="19"/>
      <c r="BC4" s="19"/>
      <c r="BD4" s="19"/>
      <c r="BE4" s="19"/>
      <c r="BF4" s="19"/>
      <c r="BG4" s="19"/>
      <c r="BH4" s="19"/>
      <c r="BI4" s="19"/>
      <c r="BJ4" s="19"/>
      <c r="BK4" s="19"/>
      <c r="BL4" s="19"/>
      <c r="BM4" s="19"/>
      <c r="BN4" s="19"/>
      <c r="BO4" s="19"/>
      <c r="BP4" s="19"/>
      <c r="BQ4" s="19"/>
      <c r="BR4" s="19"/>
      <c r="BS4" s="19"/>
      <c r="BT4" s="19"/>
      <c r="BU4" s="19"/>
      <c r="BV4" s="19"/>
      <c r="BW4" s="19"/>
      <c r="BX4" s="19"/>
      <c r="BY4" s="19"/>
      <c r="BZ4" s="19"/>
      <c r="CA4" s="19"/>
      <c r="CB4" s="19"/>
      <c r="CC4" s="19"/>
      <c r="CD4" s="19"/>
      <c r="CE4" s="19"/>
      <c r="CF4" s="19"/>
      <c r="CG4" s="19"/>
      <c r="CH4" s="19"/>
      <c r="CI4" s="19"/>
      <c r="CJ4" s="19"/>
      <c r="CK4" s="19"/>
      <c r="CL4" s="19"/>
      <c r="CM4" s="19"/>
      <c r="CN4" s="19"/>
      <c r="CO4" s="19"/>
      <c r="CP4" s="19"/>
      <c r="CQ4" s="19"/>
      <c r="CR4" s="19"/>
      <c r="CS4" s="19"/>
      <c r="CT4" s="19"/>
      <c r="CU4" s="19"/>
      <c r="CV4" s="19"/>
      <c r="CW4" s="19"/>
      <c r="CX4" s="19"/>
      <c r="CY4" s="19"/>
      <c r="CZ4" s="19"/>
      <c r="DA4" s="19"/>
      <c r="DB4" s="19"/>
      <c r="DC4" s="19"/>
      <c r="DD4" s="19"/>
      <c r="DE4" s="19"/>
      <c r="DF4" s="19"/>
      <c r="DG4" s="19"/>
      <c r="DH4" s="19"/>
      <c r="DI4" s="19"/>
      <c r="DJ4" s="19"/>
      <c r="DK4" s="19"/>
      <c r="DL4" s="19"/>
      <c r="DM4" s="19"/>
      <c r="DN4" s="19"/>
      <c r="DO4" s="19"/>
      <c r="DP4" s="19"/>
      <c r="DQ4" s="19"/>
      <c r="DR4" s="19"/>
      <c r="DS4" s="19"/>
      <c r="DT4" s="19"/>
      <c r="DU4" s="19"/>
      <c r="DV4" s="19"/>
      <c r="DW4" s="19"/>
      <c r="DX4" s="19"/>
      <c r="DY4" s="19"/>
      <c r="DZ4" s="19"/>
      <c r="EA4" s="19"/>
      <c r="EB4" s="19"/>
      <c r="EC4" s="19"/>
      <c r="ED4" s="19"/>
      <c r="EE4" s="19"/>
      <c r="EF4" s="19"/>
      <c r="EG4" s="19"/>
      <c r="EH4" s="19"/>
      <c r="EI4" s="19"/>
      <c r="EJ4" s="19"/>
      <c r="EK4" s="19"/>
      <c r="EL4" s="19"/>
      <c r="EM4" s="19"/>
      <c r="EN4" s="19"/>
      <c r="EO4" s="19"/>
      <c r="EP4" s="19"/>
      <c r="EQ4" s="19"/>
      <c r="ER4" s="19"/>
      <c r="ES4" s="19"/>
      <c r="ET4" s="19"/>
      <c r="EU4" s="19"/>
      <c r="EV4" s="19"/>
      <c r="EW4" s="19"/>
      <c r="EX4" s="19"/>
      <c r="EY4" s="19"/>
      <c r="EZ4" s="19"/>
      <c r="FA4" s="19"/>
      <c r="FB4" s="19"/>
      <c r="FC4" s="19"/>
      <c r="FD4" s="19"/>
      <c r="FE4" s="19"/>
      <c r="FF4" s="19"/>
      <c r="FG4" s="19"/>
      <c r="FH4" s="19"/>
      <c r="FI4" s="19"/>
      <c r="FJ4" s="19"/>
      <c r="FK4" s="19"/>
      <c r="FL4" s="19"/>
      <c r="FM4" s="19"/>
      <c r="FN4" s="19"/>
      <c r="FO4" s="19"/>
      <c r="FP4" s="19"/>
      <c r="FQ4" s="19"/>
      <c r="FR4" s="19"/>
      <c r="FS4" s="19"/>
      <c r="FT4" s="19"/>
      <c r="FU4" s="19"/>
      <c r="FV4" s="19"/>
      <c r="FW4" s="19"/>
      <c r="FX4" s="19"/>
      <c r="FY4" s="19"/>
      <c r="FZ4" s="19"/>
      <c r="GA4" s="19"/>
      <c r="GB4" s="19"/>
      <c r="GC4" s="19"/>
      <c r="GD4" s="19"/>
      <c r="GE4" s="19"/>
      <c r="GF4" s="19"/>
      <c r="GG4" s="19"/>
      <c r="GH4" s="19"/>
      <c r="GI4" s="19"/>
      <c r="GJ4" s="19"/>
      <c r="GK4" s="19"/>
      <c r="GL4" s="19"/>
      <c r="GM4" s="19"/>
      <c r="GN4" s="19"/>
      <c r="GO4" s="19"/>
      <c r="GP4" s="19"/>
      <c r="GQ4" s="19"/>
      <c r="GR4" s="19"/>
      <c r="GS4" s="19"/>
      <c r="GT4" s="19"/>
      <c r="GU4" s="19"/>
      <c r="GV4" s="19"/>
      <c r="GW4" s="19"/>
      <c r="GX4" s="19"/>
      <c r="GY4" s="19"/>
      <c r="GZ4" s="19"/>
      <c r="HA4" s="19"/>
      <c r="HB4" s="19"/>
      <c r="HC4" s="19"/>
      <c r="HD4" s="19"/>
      <c r="HE4" s="19"/>
      <c r="HF4" s="19"/>
      <c r="HG4" s="19"/>
      <c r="HH4" s="19"/>
      <c r="HI4" s="19"/>
      <c r="HJ4" s="19"/>
      <c r="HK4" s="19"/>
      <c r="HL4" s="19"/>
      <c r="HM4" s="19"/>
      <c r="HN4" s="19"/>
      <c r="HO4" s="19"/>
      <c r="HP4" s="19"/>
      <c r="HQ4" s="19"/>
      <c r="HR4" s="19"/>
      <c r="HS4" s="19"/>
      <c r="HT4" s="19"/>
      <c r="HU4" s="19"/>
      <c r="HV4" s="19"/>
      <c r="HW4" s="19"/>
      <c r="HX4" s="19"/>
      <c r="HY4" s="19"/>
      <c r="HZ4" s="19"/>
      <c r="IA4" s="19"/>
      <c r="IB4" s="19"/>
      <c r="IC4" s="19"/>
      <c r="ID4" s="19"/>
      <c r="IE4" s="19"/>
      <c r="IF4" s="19"/>
      <c r="IG4" s="19"/>
      <c r="IH4" s="19"/>
      <c r="II4" s="19"/>
      <c r="IJ4" s="19"/>
      <c r="IK4" s="19"/>
      <c r="IL4" s="19"/>
      <c r="IM4" s="19"/>
      <c r="IN4" s="19"/>
      <c r="IO4" s="19"/>
      <c r="IP4" s="19"/>
      <c r="IQ4" s="19"/>
      <c r="IR4" s="19"/>
      <c r="IS4" s="19"/>
      <c r="IT4" s="19"/>
      <c r="IU4" s="19"/>
      <c r="IV4" s="19"/>
      <c r="IW4" s="19"/>
      <c r="IX4" s="19"/>
      <c r="IY4" s="19"/>
      <c r="IZ4" s="19"/>
      <c r="JA4" s="19"/>
      <c r="JB4" s="19"/>
      <c r="JC4" s="19"/>
      <c r="JD4" s="19"/>
      <c r="JE4" s="19"/>
      <c r="JF4" s="19"/>
      <c r="JG4" s="19"/>
      <c r="JH4" s="19"/>
      <c r="JI4" s="19"/>
      <c r="JJ4" s="19"/>
      <c r="JK4" s="19"/>
      <c r="JL4" s="19"/>
      <c r="JM4" s="19"/>
      <c r="JN4" s="19"/>
      <c r="JO4" s="19"/>
      <c r="JP4" s="19"/>
      <c r="JQ4" s="19"/>
      <c r="JR4" s="19"/>
      <c r="JS4" s="19"/>
      <c r="JT4" s="19"/>
      <c r="JU4" s="19"/>
      <c r="JV4" s="19"/>
      <c r="JW4" s="19"/>
      <c r="JX4" s="19"/>
      <c r="JY4" s="19"/>
      <c r="JZ4" s="19"/>
      <c r="KA4" s="19"/>
      <c r="KB4" s="19"/>
      <c r="KC4" s="19"/>
      <c r="KD4" s="19"/>
      <c r="KE4" s="19"/>
      <c r="KF4" s="19"/>
      <c r="KG4" s="19"/>
      <c r="KH4" s="19"/>
      <c r="KI4" s="19"/>
      <c r="KJ4" s="19"/>
      <c r="KK4" s="19"/>
      <c r="KL4" s="19"/>
      <c r="KM4" s="19"/>
      <c r="KN4" s="19"/>
      <c r="KO4" s="19"/>
      <c r="KP4" s="19"/>
      <c r="KQ4" s="19"/>
      <c r="KR4" s="19"/>
      <c r="KS4" s="19"/>
      <c r="KT4" s="19"/>
      <c r="KU4" s="19"/>
      <c r="KV4" s="19"/>
      <c r="KW4" s="19"/>
      <c r="KX4" s="19"/>
      <c r="KY4" s="19"/>
      <c r="KZ4" s="19"/>
      <c r="LA4" s="19"/>
      <c r="LB4" s="19"/>
      <c r="LC4" s="19"/>
      <c r="LD4" s="19"/>
      <c r="LE4" s="19"/>
      <c r="LF4" s="19"/>
      <c r="LG4" s="19"/>
      <c r="LH4" s="19"/>
      <c r="LI4" s="19"/>
      <c r="LJ4" s="19"/>
      <c r="LK4" s="19"/>
      <c r="LL4" s="19"/>
      <c r="LM4" s="19"/>
      <c r="LN4" s="19"/>
      <c r="LO4" s="19"/>
      <c r="LP4" s="19"/>
      <c r="LQ4" s="19"/>
      <c r="LR4" s="19"/>
      <c r="LS4" s="19"/>
      <c r="LT4" s="19"/>
      <c r="LU4" s="19"/>
      <c r="LV4" s="19"/>
      <c r="LW4" s="19"/>
      <c r="LX4" s="19"/>
      <c r="LY4" s="19"/>
      <c r="LZ4" s="19"/>
      <c r="MA4" s="19"/>
      <c r="MB4" s="19"/>
      <c r="MC4" s="19"/>
      <c r="MD4" s="19"/>
      <c r="ME4" s="19"/>
      <c r="MF4" s="19"/>
      <c r="MG4" s="19"/>
      <c r="MH4" s="19"/>
      <c r="MI4" s="19"/>
      <c r="MJ4" s="19"/>
      <c r="MK4" s="19"/>
      <c r="ML4" s="19"/>
      <c r="MM4" s="19"/>
      <c r="MN4" s="19"/>
      <c r="MO4" s="19"/>
      <c r="MP4" s="19"/>
      <c r="MQ4" s="19"/>
      <c r="MR4" s="19"/>
      <c r="MS4" s="19"/>
      <c r="MT4" s="19"/>
      <c r="MU4" s="19"/>
      <c r="MV4" s="19"/>
      <c r="MW4" s="19"/>
      <c r="MX4" s="19"/>
      <c r="MY4" s="19"/>
      <c r="MZ4" s="19"/>
      <c r="NA4" s="19"/>
      <c r="NB4" s="19"/>
      <c r="NC4" s="19"/>
      <c r="ND4" s="19"/>
      <c r="NE4" s="19"/>
      <c r="NF4" s="19"/>
      <c r="NG4" s="19"/>
      <c r="NH4" s="19"/>
      <c r="NI4" s="19"/>
      <c r="NJ4" s="19"/>
      <c r="NK4" s="19"/>
      <c r="NL4" s="19"/>
      <c r="NM4" s="19"/>
      <c r="NN4" s="19"/>
      <c r="NO4" s="19"/>
      <c r="NP4" s="19"/>
      <c r="NQ4" s="19"/>
      <c r="NR4" s="19"/>
      <c r="NS4" s="19"/>
      <c r="NT4" s="19"/>
      <c r="NU4" s="19"/>
      <c r="NV4" s="19"/>
      <c r="NW4" s="19"/>
      <c r="NX4" s="19"/>
      <c r="NY4" s="19"/>
      <c r="NZ4" s="19"/>
      <c r="OA4" s="19"/>
      <c r="OB4" s="19"/>
      <c r="OC4" s="19"/>
      <c r="OD4" s="19"/>
      <c r="OE4" s="19"/>
      <c r="OF4" s="19"/>
      <c r="OG4" s="19"/>
      <c r="OH4" s="19"/>
      <c r="OI4" s="19"/>
      <c r="OJ4" s="19"/>
      <c r="OK4" s="19"/>
      <c r="OL4" s="19"/>
      <c r="OM4" s="19"/>
      <c r="ON4" s="19"/>
      <c r="OO4" s="19"/>
      <c r="OP4" s="19"/>
      <c r="OQ4" s="19"/>
      <c r="OR4" s="19"/>
      <c r="OS4" s="19"/>
      <c r="OT4" s="19"/>
      <c r="OU4" s="19"/>
      <c r="OV4" s="19"/>
      <c r="OW4" s="19"/>
      <c r="OX4" s="19"/>
      <c r="OY4" s="19"/>
      <c r="OZ4" s="19"/>
      <c r="PA4" s="19"/>
      <c r="PB4" s="19"/>
      <c r="PC4" s="19"/>
      <c r="PD4" s="19"/>
      <c r="PE4" s="19"/>
      <c r="PF4" s="19"/>
      <c r="PG4" s="19"/>
      <c r="PH4" s="19"/>
      <c r="PI4" s="19"/>
      <c r="PJ4" s="19"/>
      <c r="PK4" s="19"/>
      <c r="PL4" s="19"/>
      <c r="PM4" s="19"/>
      <c r="PN4" s="19"/>
      <c r="PO4" s="19"/>
      <c r="PP4" s="19"/>
      <c r="PQ4" s="19"/>
      <c r="PR4" s="19"/>
      <c r="PS4" s="19"/>
      <c r="PT4" s="19"/>
      <c r="PU4" s="19"/>
      <c r="PV4" s="19"/>
      <c r="PW4" s="19"/>
      <c r="PX4" s="19"/>
      <c r="PY4" s="19"/>
      <c r="PZ4" s="19"/>
      <c r="QA4" s="19"/>
      <c r="QB4" s="19"/>
      <c r="QC4" s="19"/>
      <c r="QD4" s="19"/>
      <c r="QE4" s="19"/>
      <c r="QF4" s="19"/>
      <c r="QG4" s="19"/>
      <c r="QH4" s="19"/>
      <c r="QI4" s="19"/>
      <c r="QJ4" s="19"/>
      <c r="QK4" s="19"/>
      <c r="QL4" s="19"/>
      <c r="QM4" s="19"/>
      <c r="QN4" s="19"/>
      <c r="QO4" s="19"/>
      <c r="QP4" s="19"/>
      <c r="QQ4" s="19"/>
      <c r="QR4" s="19"/>
      <c r="QS4" s="19"/>
      <c r="QT4" s="19"/>
      <c r="QU4" s="19"/>
      <c r="QV4" s="19"/>
      <c r="QW4" s="19"/>
      <c r="QX4" s="19"/>
      <c r="QY4" s="19"/>
      <c r="QZ4" s="19"/>
      <c r="RA4" s="19"/>
      <c r="RB4" s="19"/>
      <c r="RC4" s="19"/>
      <c r="RD4" s="19"/>
      <c r="RE4" s="19"/>
      <c r="RF4" s="19"/>
      <c r="RG4" s="19"/>
      <c r="RH4" s="19"/>
      <c r="RI4" s="19"/>
      <c r="RJ4" s="19"/>
      <c r="RK4" s="19"/>
      <c r="RL4" s="19"/>
      <c r="RM4" s="19"/>
      <c r="RN4" s="19"/>
      <c r="RO4" s="19"/>
      <c r="RP4" s="19"/>
      <c r="RQ4" s="19"/>
      <c r="RR4" s="19"/>
      <c r="RS4" s="19"/>
      <c r="RT4" s="19"/>
      <c r="RU4" s="19"/>
      <c r="RV4" s="19"/>
      <c r="RW4" s="19"/>
      <c r="RX4" s="19"/>
      <c r="RY4" s="19"/>
      <c r="RZ4" s="19"/>
      <c r="SA4" s="19"/>
      <c r="SB4" s="19"/>
      <c r="SC4" s="19"/>
      <c r="SD4" s="19"/>
      <c r="SE4" s="19"/>
      <c r="SF4" s="19"/>
      <c r="SG4" s="19"/>
      <c r="SH4" s="19"/>
      <c r="SI4" s="19"/>
      <c r="SJ4" s="19"/>
      <c r="SK4" s="19"/>
      <c r="SL4" s="19"/>
      <c r="SM4" s="19"/>
      <c r="SN4" s="19"/>
      <c r="SO4" s="19"/>
      <c r="SP4" s="19"/>
      <c r="SQ4" s="19"/>
      <c r="SR4" s="19"/>
      <c r="SS4" s="19"/>
      <c r="ST4" s="19"/>
      <c r="SU4" s="19"/>
      <c r="SV4" s="19"/>
      <c r="SW4" s="19"/>
      <c r="SX4" s="19"/>
      <c r="SY4" s="19"/>
      <c r="SZ4" s="19"/>
      <c r="TA4" s="19"/>
      <c r="TB4" s="19"/>
      <c r="TC4" s="19"/>
      <c r="TD4" s="19"/>
      <c r="TE4" s="19"/>
      <c r="TF4" s="19"/>
      <c r="TG4" s="19"/>
      <c r="TH4" s="19"/>
      <c r="TI4" s="19"/>
      <c r="TJ4" s="19"/>
      <c r="TK4" s="19"/>
      <c r="TL4" s="19"/>
      <c r="TM4" s="19"/>
      <c r="TN4" s="19"/>
      <c r="TO4" s="19"/>
      <c r="TP4" s="19"/>
      <c r="TQ4" s="19"/>
      <c r="TR4" s="19"/>
      <c r="TS4" s="19"/>
      <c r="TT4" s="19"/>
      <c r="TU4" s="19"/>
      <c r="TV4" s="19"/>
      <c r="TW4" s="19"/>
      <c r="TX4" s="19"/>
      <c r="TY4" s="19"/>
      <c r="TZ4" s="19"/>
      <c r="UA4" s="19"/>
      <c r="UB4" s="19"/>
      <c r="UC4" s="19"/>
      <c r="UD4" s="19"/>
      <c r="UE4" s="19"/>
      <c r="UF4" s="19"/>
      <c r="UG4" s="19"/>
      <c r="UH4" s="19"/>
      <c r="UI4" s="19"/>
      <c r="UJ4" s="19"/>
      <c r="UK4" s="19"/>
      <c r="UL4" s="19"/>
      <c r="UM4" s="19"/>
      <c r="UN4" s="19"/>
      <c r="UO4" s="19"/>
      <c r="UP4" s="19"/>
      <c r="UQ4" s="19"/>
      <c r="UR4" s="19"/>
      <c r="US4" s="19"/>
      <c r="UT4" s="19"/>
      <c r="UU4" s="19"/>
      <c r="UV4" s="19"/>
      <c r="UW4" s="19"/>
      <c r="UX4" s="19"/>
      <c r="UY4" s="19"/>
      <c r="UZ4" s="19"/>
      <c r="VA4" s="19"/>
      <c r="VB4" s="19"/>
      <c r="VC4" s="19"/>
      <c r="VD4" s="19"/>
      <c r="VE4" s="19"/>
      <c r="VF4" s="19"/>
      <c r="VG4" s="19"/>
      <c r="VH4" s="19"/>
      <c r="VI4" s="19"/>
      <c r="VJ4" s="19"/>
      <c r="VK4" s="19"/>
      <c r="VL4" s="19"/>
      <c r="VM4" s="19"/>
      <c r="VN4" s="19"/>
      <c r="VO4" s="19"/>
      <c r="VP4" s="19"/>
      <c r="VQ4" s="19"/>
      <c r="VR4" s="19"/>
      <c r="VS4" s="19"/>
      <c r="VT4" s="19"/>
      <c r="VU4" s="19"/>
      <c r="VV4" s="19"/>
      <c r="VW4" s="19"/>
      <c r="VX4" s="19"/>
      <c r="VY4" s="19"/>
      <c r="VZ4" s="19"/>
      <c r="WA4" s="19"/>
      <c r="WB4" s="19"/>
      <c r="WC4" s="19"/>
      <c r="WD4" s="19"/>
      <c r="WE4" s="19"/>
      <c r="WF4" s="19"/>
      <c r="WG4" s="19"/>
      <c r="WH4" s="19"/>
      <c r="WI4" s="19"/>
      <c r="WJ4" s="19"/>
      <c r="WK4" s="19"/>
      <c r="WL4" s="19"/>
      <c r="WM4" s="19"/>
      <c r="WN4" s="19"/>
      <c r="WO4" s="19"/>
      <c r="WP4" s="19"/>
      <c r="WQ4" s="19"/>
      <c r="WR4" s="19"/>
      <c r="WS4" s="19"/>
      <c r="WT4" s="19"/>
      <c r="WU4" s="19"/>
      <c r="WV4" s="19"/>
      <c r="WW4" s="19"/>
      <c r="WX4" s="19"/>
      <c r="WY4" s="19"/>
      <c r="WZ4" s="19"/>
      <c r="XA4" s="19"/>
      <c r="XB4" s="19"/>
      <c r="XC4" s="19"/>
      <c r="XD4" s="19"/>
      <c r="XE4" s="19"/>
      <c r="XF4" s="19"/>
      <c r="XG4" s="19"/>
      <c r="XH4" s="19"/>
      <c r="XI4" s="19"/>
      <c r="XJ4" s="19"/>
      <c r="XK4" s="19"/>
      <c r="XL4" s="19"/>
      <c r="XM4" s="19"/>
      <c r="XN4" s="19"/>
      <c r="XO4" s="19"/>
      <c r="XP4" s="19"/>
      <c r="XQ4" s="19"/>
      <c r="XR4" s="19"/>
      <c r="XS4" s="19"/>
      <c r="XT4" s="19"/>
      <c r="XU4" s="19"/>
      <c r="XV4" s="19"/>
      <c r="XW4" s="19"/>
      <c r="XX4" s="19"/>
      <c r="XY4" s="19"/>
      <c r="XZ4" s="19"/>
      <c r="YA4" s="19"/>
      <c r="YB4" s="19"/>
      <c r="YC4" s="19"/>
      <c r="YD4" s="19"/>
      <c r="YE4" s="19"/>
      <c r="YF4" s="19"/>
      <c r="YG4" s="19"/>
      <c r="YH4" s="19"/>
      <c r="YI4" s="19"/>
      <c r="YJ4" s="19"/>
      <c r="YK4" s="19"/>
      <c r="YL4" s="19"/>
      <c r="YM4" s="19"/>
      <c r="YN4" s="19"/>
      <c r="YO4" s="19"/>
      <c r="YP4" s="19"/>
      <c r="YQ4" s="19"/>
      <c r="YR4" s="19"/>
      <c r="YS4" s="19"/>
      <c r="YT4" s="19"/>
      <c r="YU4" s="19"/>
      <c r="YV4" s="19"/>
      <c r="YW4" s="19"/>
      <c r="YX4" s="19"/>
      <c r="YY4" s="19"/>
      <c r="YZ4" s="19"/>
      <c r="ZA4" s="19"/>
      <c r="ZB4" s="19"/>
      <c r="ZC4" s="19"/>
      <c r="ZD4" s="19"/>
      <c r="ZE4" s="19"/>
      <c r="ZF4" s="19"/>
      <c r="ZG4" s="19"/>
      <c r="ZH4" s="19"/>
      <c r="ZI4" s="19"/>
      <c r="ZJ4" s="19"/>
      <c r="ZK4" s="19"/>
      <c r="ZL4" s="19"/>
      <c r="ZM4" s="19"/>
      <c r="ZN4" s="19"/>
      <c r="ZO4" s="19"/>
      <c r="ZP4" s="19"/>
      <c r="ZQ4" s="19"/>
      <c r="ZR4" s="19"/>
      <c r="ZS4" s="19"/>
      <c r="ZT4" s="19"/>
      <c r="ZU4" s="19"/>
      <c r="ZV4" s="19"/>
      <c r="ZW4" s="19"/>
      <c r="ZX4" s="19"/>
      <c r="ZY4" s="19"/>
      <c r="ZZ4" s="19"/>
      <c r="AAA4" s="19"/>
      <c r="AAB4" s="19"/>
      <c r="AAC4" s="19"/>
      <c r="AAD4" s="19"/>
      <c r="AAE4" s="19"/>
      <c r="AAF4" s="19"/>
      <c r="AAG4" s="19"/>
      <c r="AAH4" s="19"/>
      <c r="AAI4" s="19"/>
      <c r="AAJ4" s="19"/>
      <c r="AAK4" s="19"/>
      <c r="AAL4" s="19"/>
      <c r="AAM4" s="19"/>
      <c r="AAN4" s="19"/>
      <c r="AAO4" s="19"/>
      <c r="AAP4" s="19"/>
      <c r="AAQ4" s="19"/>
      <c r="AAR4" s="19"/>
      <c r="AAS4" s="19"/>
      <c r="AAT4" s="19"/>
      <c r="AAU4" s="19"/>
      <c r="AAV4" s="19"/>
      <c r="AAW4" s="19"/>
      <c r="AAX4" s="19"/>
      <c r="AAY4" s="19"/>
      <c r="AAZ4" s="19"/>
      <c r="ABA4" s="19"/>
      <c r="ABB4" s="19"/>
      <c r="ABC4" s="19"/>
      <c r="ABD4" s="19"/>
      <c r="ABE4" s="19"/>
      <c r="ABF4" s="19"/>
      <c r="ABG4" s="19"/>
      <c r="ABH4" s="19"/>
      <c r="ABI4" s="19"/>
      <c r="ABJ4" s="19"/>
      <c r="ABK4" s="19"/>
      <c r="ABL4" s="19"/>
      <c r="ABM4" s="19"/>
      <c r="ABN4" s="19"/>
      <c r="ABO4" s="19"/>
      <c r="ABP4" s="19"/>
      <c r="ABQ4" s="19"/>
      <c r="ABR4" s="19"/>
      <c r="ABS4" s="19"/>
      <c r="ABT4" s="19"/>
      <c r="ABU4" s="19"/>
      <c r="ABV4" s="19"/>
      <c r="ABW4" s="19"/>
      <c r="ABX4" s="19"/>
      <c r="ABY4" s="19"/>
      <c r="ABZ4" s="19"/>
      <c r="ACA4" s="19"/>
      <c r="ACB4" s="19"/>
      <c r="ACC4" s="19"/>
      <c r="ACD4" s="19"/>
      <c r="ACE4" s="19"/>
      <c r="ACF4" s="19"/>
      <c r="ACG4" s="19"/>
      <c r="ACH4" s="19"/>
      <c r="ACI4" s="19"/>
      <c r="ACJ4" s="19"/>
      <c r="ACK4" s="19"/>
      <c r="ACL4" s="19"/>
      <c r="ACM4" s="19"/>
      <c r="ACN4" s="19"/>
      <c r="ACO4" s="19"/>
      <c r="ACP4" s="19"/>
      <c r="ACQ4" s="19"/>
      <c r="ACR4" s="19"/>
      <c r="ACS4" s="19"/>
      <c r="ACT4" s="19"/>
      <c r="ACU4" s="19"/>
      <c r="ACV4" s="19"/>
      <c r="ACW4" s="19"/>
      <c r="ACX4" s="19"/>
      <c r="ACY4" s="19"/>
      <c r="ACZ4" s="19"/>
      <c r="ADA4" s="19"/>
      <c r="ADB4" s="19"/>
      <c r="ADC4" s="19"/>
      <c r="ADD4" s="19"/>
      <c r="ADE4" s="19"/>
      <c r="ADF4" s="19"/>
      <c r="ADG4" s="19"/>
      <c r="ADH4" s="19"/>
      <c r="ADI4" s="19"/>
      <c r="ADJ4" s="19"/>
      <c r="ADK4" s="19"/>
      <c r="ADL4" s="19"/>
      <c r="ADM4" s="19"/>
      <c r="ADN4" s="19"/>
      <c r="ADO4" s="19"/>
      <c r="ADP4" s="19"/>
      <c r="ADQ4" s="19"/>
      <c r="ADR4" s="19"/>
      <c r="ADS4" s="19"/>
      <c r="ADT4" s="19"/>
      <c r="ADU4" s="19"/>
      <c r="ADV4" s="19"/>
      <c r="ADW4" s="19"/>
      <c r="ADX4" s="19"/>
      <c r="ADY4" s="19"/>
      <c r="ADZ4" s="19"/>
      <c r="AEA4" s="19"/>
      <c r="AEB4" s="19"/>
      <c r="AEC4" s="19"/>
      <c r="AED4" s="19"/>
      <c r="AEE4" s="19"/>
      <c r="AEF4" s="19"/>
      <c r="AEG4" s="19"/>
      <c r="AEH4" s="19"/>
      <c r="AEI4" s="19"/>
      <c r="AEJ4" s="19"/>
      <c r="AEK4" s="19"/>
      <c r="AEL4" s="19"/>
      <c r="AEM4" s="19"/>
      <c r="AEN4" s="19"/>
      <c r="AEO4" s="19"/>
      <c r="AEP4" s="19"/>
      <c r="AEQ4" s="19"/>
      <c r="AER4" s="19"/>
      <c r="AES4" s="19"/>
      <c r="AET4" s="19"/>
      <c r="AEU4" s="19"/>
      <c r="AEV4" s="19"/>
      <c r="AEW4" s="19"/>
      <c r="AEX4" s="19"/>
      <c r="AEY4" s="19"/>
      <c r="AEZ4" s="19"/>
      <c r="AFA4" s="19"/>
      <c r="AFB4" s="19"/>
      <c r="AFC4" s="19"/>
      <c r="AFD4" s="19"/>
      <c r="AFE4" s="19"/>
      <c r="AFF4" s="19"/>
      <c r="AFG4" s="19"/>
      <c r="AFH4" s="19"/>
      <c r="AFI4" s="19"/>
      <c r="AFJ4" s="19"/>
      <c r="AFK4" s="19"/>
      <c r="AFL4" s="19"/>
      <c r="AFM4" s="19"/>
      <c r="AFN4" s="19"/>
      <c r="AFO4" s="19"/>
      <c r="AFP4" s="19"/>
      <c r="AFQ4" s="19"/>
      <c r="AFR4" s="19"/>
      <c r="AFS4" s="19"/>
      <c r="AFT4" s="19"/>
      <c r="AFU4" s="19"/>
      <c r="AFV4" s="19"/>
      <c r="AFW4" s="19"/>
      <c r="AFX4" s="19"/>
      <c r="AFY4" s="19"/>
      <c r="AFZ4" s="19"/>
      <c r="AGA4" s="19"/>
      <c r="AGB4" s="19"/>
      <c r="AGC4" s="19"/>
      <c r="AGD4" s="19"/>
      <c r="AGE4" s="19"/>
      <c r="AGF4" s="19"/>
      <c r="AGG4" s="19"/>
      <c r="AGH4" s="19"/>
      <c r="AGI4" s="19"/>
      <c r="AGJ4" s="19"/>
      <c r="AGK4" s="19"/>
      <c r="AGL4" s="19"/>
      <c r="AGM4" s="19"/>
      <c r="AGN4" s="19"/>
      <c r="AGO4" s="19"/>
      <c r="AGP4" s="19"/>
      <c r="AGQ4" s="19"/>
      <c r="AGR4" s="19"/>
      <c r="AGS4" s="19"/>
      <c r="AGT4" s="19"/>
      <c r="AGU4" s="19"/>
      <c r="AGV4" s="19"/>
      <c r="AGW4" s="19"/>
      <c r="AGX4" s="19"/>
      <c r="AGY4" s="19"/>
      <c r="AGZ4" s="19"/>
      <c r="AHA4" s="19"/>
      <c r="AHB4" s="19"/>
      <c r="AHC4" s="19"/>
      <c r="AHD4" s="19"/>
      <c r="AHE4" s="19"/>
      <c r="AHF4" s="19"/>
      <c r="AHG4" s="19"/>
      <c r="AHH4" s="19"/>
      <c r="AHI4" s="19"/>
      <c r="AHJ4" s="19"/>
      <c r="AHK4" s="19"/>
      <c r="AHL4" s="19"/>
      <c r="AHM4" s="19"/>
      <c r="AHN4" s="19"/>
      <c r="AHO4" s="19"/>
      <c r="AHP4" s="19"/>
      <c r="AHQ4" s="19"/>
      <c r="AHR4" s="19"/>
      <c r="AHS4" s="19"/>
      <c r="AHT4" s="19"/>
      <c r="AHU4" s="19"/>
      <c r="AHV4" s="19"/>
      <c r="AHW4" s="19"/>
      <c r="AHX4" s="19"/>
      <c r="AHY4" s="19"/>
      <c r="AHZ4" s="19"/>
      <c r="AIA4" s="19"/>
      <c r="AIB4" s="19"/>
      <c r="AIC4" s="19"/>
      <c r="AID4" s="19"/>
      <c r="AIE4" s="19"/>
      <c r="AIF4" s="19"/>
      <c r="AIG4" s="19"/>
      <c r="AIH4" s="19"/>
      <c r="AII4" s="19"/>
      <c r="AIJ4" s="19"/>
      <c r="AIK4" s="19"/>
      <c r="AIL4" s="19"/>
      <c r="AIM4" s="19"/>
      <c r="AIN4" s="19"/>
      <c r="AIO4" s="19"/>
      <c r="AIP4" s="19"/>
      <c r="AIQ4" s="19"/>
      <c r="AIR4" s="19"/>
      <c r="AIS4" s="19"/>
      <c r="AIT4" s="19"/>
      <c r="AIU4" s="19"/>
      <c r="AIV4" s="19"/>
      <c r="AIW4" s="19"/>
      <c r="AIX4" s="19"/>
      <c r="AIY4" s="19"/>
      <c r="AIZ4" s="19"/>
      <c r="AJA4" s="19"/>
      <c r="AJB4" s="19"/>
      <c r="AJC4" s="19"/>
      <c r="AJD4" s="19"/>
      <c r="AJE4" s="19"/>
      <c r="AJF4" s="19"/>
      <c r="AJG4" s="19"/>
      <c r="AJH4" s="19"/>
      <c r="AJI4" s="19"/>
      <c r="AJJ4" s="19"/>
      <c r="AJK4" s="19"/>
      <c r="AJL4" s="19"/>
      <c r="AJM4" s="19"/>
      <c r="AJN4" s="19"/>
      <c r="AJO4" s="19"/>
      <c r="AJP4" s="19"/>
      <c r="AJQ4" s="19"/>
      <c r="AJR4" s="19"/>
      <c r="AJS4" s="19"/>
      <c r="AJT4" s="19"/>
      <c r="AJU4" s="19"/>
      <c r="AJV4" s="19"/>
      <c r="AJW4" s="19"/>
      <c r="AJX4" s="19"/>
      <c r="AJY4" s="19"/>
      <c r="AJZ4" s="19"/>
      <c r="AKA4" s="19"/>
      <c r="AKB4" s="19"/>
      <c r="AKC4" s="19"/>
      <c r="AKD4" s="19"/>
      <c r="AKE4" s="19"/>
      <c r="AKF4" s="19"/>
      <c r="AKG4" s="19"/>
      <c r="AKH4" s="19"/>
      <c r="AKI4" s="19"/>
      <c r="AKJ4" s="19"/>
      <c r="AKK4" s="19"/>
      <c r="AKL4" s="19"/>
      <c r="AKM4" s="19"/>
      <c r="AKN4" s="19"/>
      <c r="AKO4" s="19"/>
      <c r="AKP4" s="19"/>
      <c r="AKQ4" s="19"/>
      <c r="AKR4" s="19"/>
      <c r="AKS4" s="19"/>
      <c r="AKT4" s="19"/>
      <c r="AKU4" s="19"/>
      <c r="AKV4" s="19"/>
      <c r="AKW4" s="19"/>
      <c r="AKX4" s="19"/>
      <c r="AKY4" s="19"/>
      <c r="AKZ4" s="19"/>
      <c r="ALA4" s="19"/>
      <c r="ALB4" s="19"/>
      <c r="ALC4" s="19"/>
      <c r="ALD4" s="19"/>
      <c r="ALE4" s="19"/>
      <c r="ALF4" s="19"/>
      <c r="ALG4" s="19"/>
      <c r="ALH4" s="19"/>
      <c r="ALI4" s="19"/>
      <c r="ALJ4" s="19"/>
      <c r="ALK4" s="19"/>
      <c r="ALL4" s="19"/>
      <c r="ALM4" s="19"/>
      <c r="ALN4" s="19"/>
      <c r="ALO4" s="19"/>
      <c r="ALP4" s="19"/>
      <c r="ALQ4" s="19"/>
      <c r="ALR4" s="19"/>
      <c r="ALS4" s="19"/>
      <c r="ALT4" s="19"/>
      <c r="ALU4" s="19"/>
      <c r="ALV4" s="19"/>
      <c r="ALW4" s="19"/>
      <c r="ALX4" s="19"/>
      <c r="ALY4" s="19"/>
      <c r="ALZ4" s="19"/>
      <c r="AMA4" s="19"/>
      <c r="AMB4" s="19"/>
      <c r="AMC4" s="19"/>
      <c r="AMD4" s="19"/>
      <c r="AME4" s="19"/>
      <c r="AMF4" s="19"/>
      <c r="AMG4" s="19"/>
      <c r="AMH4" s="19"/>
      <c r="AMI4" s="19"/>
      <c r="AMJ4" s="19"/>
      <c r="AMK4" s="19"/>
      <c r="AML4" s="19"/>
      <c r="AMM4" s="19"/>
      <c r="AMN4" s="19"/>
      <c r="AMO4" s="19"/>
      <c r="AMP4" s="19"/>
      <c r="AMQ4" s="19"/>
      <c r="AMR4" s="19"/>
      <c r="AMS4" s="19"/>
      <c r="AMT4" s="19"/>
      <c r="AMU4" s="19"/>
      <c r="AMV4" s="19"/>
      <c r="AMW4" s="19"/>
      <c r="AMX4" s="19"/>
      <c r="AMY4" s="19"/>
      <c r="AMZ4" s="19"/>
      <c r="ANA4" s="19"/>
      <c r="ANB4" s="19"/>
      <c r="ANC4" s="19"/>
      <c r="AND4" s="19"/>
      <c r="ANE4" s="19"/>
      <c r="ANF4" s="19"/>
      <c r="ANG4" s="19"/>
      <c r="ANH4" s="19"/>
      <c r="ANI4" s="19"/>
      <c r="ANJ4" s="19"/>
      <c r="ANK4" s="19"/>
      <c r="ANL4" s="19"/>
      <c r="ANM4" s="19"/>
      <c r="ANN4" s="19"/>
      <c r="ANO4" s="19"/>
      <c r="ANP4" s="19"/>
      <c r="ANQ4" s="19"/>
      <c r="ANR4" s="19"/>
      <c r="ANS4" s="19"/>
      <c r="ANT4" s="19"/>
      <c r="ANU4" s="19"/>
      <c r="ANV4" s="19"/>
      <c r="ANW4" s="19"/>
      <c r="ANX4" s="19"/>
      <c r="ANY4" s="19"/>
      <c r="ANZ4" s="19"/>
      <c r="AOA4" s="19"/>
      <c r="AOB4" s="19"/>
      <c r="AOC4" s="19"/>
      <c r="AOD4" s="19"/>
      <c r="AOE4" s="19"/>
      <c r="AOF4" s="19"/>
      <c r="AOG4" s="19"/>
      <c r="AOH4" s="19"/>
      <c r="AOI4" s="19"/>
      <c r="AOJ4" s="19"/>
      <c r="AOK4" s="19"/>
      <c r="AOL4" s="19"/>
      <c r="AOM4" s="19"/>
      <c r="AON4" s="19"/>
      <c r="AOO4" s="19"/>
      <c r="AOP4" s="19"/>
      <c r="AOQ4" s="19"/>
      <c r="AOR4" s="19"/>
      <c r="AOS4" s="19"/>
      <c r="AOT4" s="19"/>
      <c r="AOU4" s="19"/>
      <c r="AOV4" s="19"/>
      <c r="AOW4" s="19"/>
      <c r="AOX4" s="19"/>
      <c r="AOY4" s="19"/>
      <c r="AOZ4" s="19"/>
      <c r="APA4" s="19"/>
      <c r="APB4" s="19"/>
      <c r="APC4" s="19"/>
      <c r="APD4" s="19"/>
      <c r="APE4" s="19"/>
      <c r="APF4" s="19"/>
      <c r="APG4" s="19"/>
      <c r="APH4" s="19"/>
      <c r="API4" s="19"/>
      <c r="APJ4" s="19"/>
      <c r="APK4" s="19"/>
      <c r="APL4" s="19"/>
      <c r="APM4" s="19"/>
      <c r="APN4" s="19"/>
      <c r="APO4" s="19"/>
      <c r="APP4" s="19"/>
      <c r="APQ4" s="19"/>
      <c r="APR4" s="19"/>
      <c r="APS4" s="19"/>
      <c r="APT4" s="19"/>
      <c r="APU4" s="19"/>
      <c r="APV4" s="19"/>
      <c r="APW4" s="19"/>
      <c r="APX4" s="19"/>
      <c r="APY4" s="19"/>
      <c r="APZ4" s="19"/>
      <c r="AQA4" s="19"/>
      <c r="AQB4" s="19"/>
      <c r="AQC4" s="19"/>
      <c r="AQD4" s="19"/>
      <c r="AQE4" s="19"/>
      <c r="AQF4" s="19"/>
      <c r="AQG4" s="19"/>
      <c r="AQH4" s="19"/>
      <c r="AQI4" s="19"/>
      <c r="AQJ4" s="19"/>
      <c r="AQK4" s="19"/>
      <c r="AQL4" s="19"/>
      <c r="AQM4" s="19"/>
      <c r="AQN4" s="19"/>
      <c r="AQO4" s="19"/>
      <c r="AQP4" s="19"/>
      <c r="AQQ4" s="19"/>
      <c r="AQR4" s="19"/>
      <c r="AQS4" s="19"/>
      <c r="AQT4" s="19"/>
      <c r="AQU4" s="19"/>
      <c r="AQV4" s="19"/>
      <c r="AQW4" s="19"/>
      <c r="AQX4" s="19"/>
      <c r="AQY4" s="19"/>
      <c r="AQZ4" s="19"/>
      <c r="ARA4" s="19"/>
      <c r="ARB4" s="19"/>
      <c r="ARC4" s="19"/>
      <c r="ARD4" s="19"/>
      <c r="ARE4" s="19"/>
      <c r="ARF4" s="19"/>
      <c r="ARG4" s="19"/>
      <c r="ARH4" s="19"/>
      <c r="ARI4" s="19"/>
      <c r="ARJ4" s="19"/>
      <c r="ARK4" s="19"/>
      <c r="ARL4" s="19"/>
      <c r="ARM4" s="19"/>
      <c r="ARN4" s="19"/>
      <c r="ARO4" s="19"/>
      <c r="ARP4" s="19"/>
      <c r="ARQ4" s="19"/>
      <c r="ARR4" s="19"/>
      <c r="ARS4" s="19"/>
      <c r="ART4" s="19"/>
      <c r="ARU4" s="19"/>
      <c r="ARV4" s="19"/>
      <c r="ARW4" s="19"/>
      <c r="ARX4" s="19"/>
      <c r="ARY4" s="19"/>
      <c r="ARZ4" s="19"/>
      <c r="ASA4" s="19"/>
      <c r="ASB4" s="19"/>
      <c r="ASC4" s="19"/>
      <c r="ASD4" s="19"/>
      <c r="ASE4" s="19"/>
      <c r="ASF4" s="19"/>
      <c r="ASG4" s="19"/>
      <c r="ASH4" s="19"/>
      <c r="ASI4" s="19"/>
      <c r="ASJ4" s="19"/>
      <c r="ASK4" s="19"/>
      <c r="ASL4" s="19"/>
      <c r="ASM4" s="19"/>
      <c r="ASN4" s="19"/>
      <c r="ASO4" s="19"/>
      <c r="ASP4" s="19"/>
      <c r="ASQ4" s="19"/>
      <c r="ASR4" s="19"/>
      <c r="ASS4" s="19"/>
      <c r="AST4" s="19"/>
      <c r="ASU4" s="19"/>
      <c r="ASV4" s="19"/>
      <c r="ASW4" s="19"/>
      <c r="ASX4" s="19"/>
      <c r="ASY4" s="19"/>
      <c r="ASZ4" s="19"/>
      <c r="ATA4" s="19"/>
      <c r="ATB4" s="19"/>
      <c r="ATC4" s="19"/>
      <c r="ATD4" s="19"/>
      <c r="ATE4" s="19"/>
      <c r="ATF4" s="19"/>
      <c r="ATG4" s="19"/>
      <c r="ATH4" s="19"/>
      <c r="ATI4" s="19"/>
      <c r="ATJ4" s="19"/>
      <c r="ATK4" s="19"/>
      <c r="ATL4" s="19"/>
      <c r="ATM4" s="19"/>
      <c r="ATN4" s="19"/>
      <c r="ATO4" s="19"/>
      <c r="ATP4" s="19"/>
      <c r="ATQ4" s="19"/>
      <c r="ATR4" s="19"/>
      <c r="ATS4" s="19"/>
      <c r="ATT4" s="19"/>
      <c r="ATU4" s="19"/>
      <c r="ATV4" s="19"/>
      <c r="ATW4" s="19"/>
      <c r="ATX4" s="19"/>
      <c r="ATY4" s="19"/>
      <c r="ATZ4" s="19"/>
      <c r="AUA4" s="19"/>
      <c r="AUB4" s="19"/>
      <c r="AUC4" s="19"/>
      <c r="AUD4" s="19"/>
      <c r="AUE4" s="19"/>
      <c r="AUF4" s="19"/>
      <c r="AUG4" s="19"/>
      <c r="AUH4" s="19"/>
      <c r="AUI4" s="19"/>
      <c r="AUJ4" s="19"/>
      <c r="AUK4" s="19"/>
      <c r="AUL4" s="19"/>
      <c r="AUM4" s="19"/>
      <c r="AUN4" s="19"/>
      <c r="AUO4" s="19"/>
      <c r="AUP4" s="19"/>
      <c r="AUQ4" s="19"/>
      <c r="AUR4" s="19"/>
      <c r="AUS4" s="19"/>
      <c r="AUT4" s="19"/>
      <c r="AUU4" s="19"/>
      <c r="AUV4" s="19"/>
      <c r="AUW4" s="19"/>
      <c r="AUX4" s="19"/>
      <c r="AUY4" s="19"/>
      <c r="AUZ4" s="19"/>
      <c r="AVA4" s="19"/>
      <c r="AVB4" s="19"/>
      <c r="AVC4" s="19"/>
      <c r="AVD4" s="19"/>
      <c r="AVE4" s="19"/>
      <c r="AVF4" s="19"/>
      <c r="AVG4" s="19"/>
      <c r="AVH4" s="19"/>
      <c r="AVI4" s="19"/>
      <c r="AVJ4" s="19"/>
      <c r="AVK4" s="19"/>
      <c r="AVL4" s="19"/>
      <c r="AVM4" s="19"/>
      <c r="AVN4" s="19"/>
      <c r="AVO4" s="19"/>
      <c r="AVP4" s="19"/>
      <c r="AVQ4" s="19"/>
      <c r="AVR4" s="19"/>
      <c r="AVS4" s="19"/>
      <c r="AVT4" s="19"/>
      <c r="AVU4" s="19"/>
      <c r="AVV4" s="19"/>
      <c r="AVW4" s="19"/>
      <c r="AVX4" s="19"/>
      <c r="AVY4" s="19"/>
      <c r="AVZ4" s="19"/>
      <c r="AWA4" s="19"/>
      <c r="AWB4" s="19"/>
      <c r="AWC4" s="19"/>
      <c r="AWD4" s="19"/>
      <c r="AWE4" s="19"/>
      <c r="AWF4" s="19"/>
      <c r="AWG4" s="19"/>
      <c r="AWH4" s="19"/>
      <c r="AWI4" s="19"/>
      <c r="AWJ4" s="19"/>
      <c r="AWK4" s="19"/>
      <c r="AWL4" s="19"/>
      <c r="AWM4" s="19"/>
      <c r="AWN4" s="19"/>
      <c r="AWO4" s="19"/>
      <c r="AWP4" s="19"/>
      <c r="AWQ4" s="19"/>
      <c r="AWR4" s="19"/>
      <c r="AWS4" s="19"/>
      <c r="AWT4" s="19"/>
      <c r="AWU4" s="19"/>
      <c r="AWV4" s="19"/>
      <c r="AWW4" s="19"/>
      <c r="AWX4" s="19"/>
      <c r="AWY4" s="19"/>
      <c r="AWZ4" s="19"/>
      <c r="AXA4" s="19"/>
      <c r="AXB4" s="19"/>
      <c r="AXC4" s="19"/>
      <c r="AXD4" s="19"/>
      <c r="AXE4" s="19"/>
      <c r="AXF4" s="19"/>
      <c r="AXG4" s="19"/>
      <c r="AXH4" s="19"/>
      <c r="AXI4" s="19"/>
      <c r="AXJ4" s="19"/>
      <c r="AXK4" s="19"/>
      <c r="AXL4" s="19"/>
      <c r="AXM4" s="19"/>
      <c r="AXN4" s="19"/>
      <c r="AXO4" s="19"/>
      <c r="AXP4" s="19"/>
      <c r="AXQ4" s="19"/>
      <c r="AXR4" s="19"/>
      <c r="AXS4" s="19"/>
      <c r="AXT4" s="19"/>
      <c r="AXU4" s="19"/>
      <c r="AXV4" s="19"/>
      <c r="AXW4" s="19"/>
      <c r="AXX4" s="19"/>
      <c r="AXY4" s="19"/>
      <c r="AXZ4" s="19"/>
      <c r="AYA4" s="19"/>
      <c r="AYB4" s="19"/>
      <c r="AYC4" s="19"/>
      <c r="AYD4" s="19"/>
      <c r="AYE4" s="19"/>
      <c r="AYF4" s="19"/>
      <c r="AYG4" s="19"/>
      <c r="AYH4" s="19"/>
      <c r="AYI4" s="19"/>
      <c r="AYJ4" s="19"/>
      <c r="AYK4" s="19"/>
      <c r="AYL4" s="19"/>
      <c r="AYM4" s="19"/>
      <c r="AYN4" s="19"/>
      <c r="AYO4" s="19"/>
      <c r="AYP4" s="19"/>
      <c r="AYQ4" s="19"/>
      <c r="AYR4" s="19"/>
      <c r="AYS4" s="19"/>
      <c r="AYT4" s="19"/>
      <c r="AYU4" s="19"/>
      <c r="AYV4" s="19"/>
      <c r="AYW4" s="19"/>
      <c r="AYX4" s="19"/>
      <c r="AYY4" s="19"/>
      <c r="AYZ4" s="19"/>
      <c r="AZA4" s="19"/>
      <c r="AZB4" s="19"/>
      <c r="AZC4" s="19"/>
      <c r="AZD4" s="19"/>
      <c r="AZE4" s="19"/>
      <c r="AZF4" s="19"/>
      <c r="AZG4" s="19"/>
      <c r="AZH4" s="19"/>
      <c r="AZI4" s="19"/>
      <c r="AZJ4" s="19"/>
      <c r="AZK4" s="19"/>
      <c r="AZL4" s="19"/>
      <c r="AZM4" s="19"/>
      <c r="AZN4" s="19"/>
      <c r="AZO4" s="19"/>
      <c r="AZP4" s="19"/>
      <c r="AZQ4" s="19"/>
      <c r="AZR4" s="19"/>
      <c r="AZS4" s="19"/>
      <c r="AZT4" s="19"/>
      <c r="AZU4" s="19"/>
      <c r="AZV4" s="19"/>
      <c r="AZW4" s="19"/>
      <c r="AZX4" s="19"/>
      <c r="AZY4" s="19"/>
      <c r="AZZ4" s="19"/>
      <c r="BAA4" s="19"/>
      <c r="BAB4" s="19"/>
      <c r="BAC4" s="19"/>
      <c r="BAD4" s="19"/>
      <c r="BAE4" s="19"/>
      <c r="BAF4" s="19"/>
      <c r="BAG4" s="19"/>
      <c r="BAH4" s="19"/>
      <c r="BAI4" s="19"/>
      <c r="BAJ4" s="19"/>
      <c r="BAK4" s="19"/>
      <c r="BAL4" s="19"/>
      <c r="BAM4" s="19"/>
      <c r="BAN4" s="19"/>
      <c r="BAO4" s="19"/>
      <c r="BAP4" s="19"/>
      <c r="BAQ4" s="19"/>
      <c r="BAR4" s="19"/>
      <c r="BAS4" s="19"/>
      <c r="BAT4" s="19"/>
      <c r="BAU4" s="19"/>
      <c r="BAV4" s="19"/>
      <c r="BAW4" s="19"/>
      <c r="BAX4" s="19"/>
      <c r="BAY4" s="19"/>
      <c r="BAZ4" s="19"/>
      <c r="BBA4" s="19"/>
      <c r="BBB4" s="19"/>
      <c r="BBC4" s="19"/>
      <c r="BBD4" s="19"/>
      <c r="BBE4" s="19"/>
      <c r="BBF4" s="19"/>
      <c r="BBG4" s="19"/>
      <c r="BBH4" s="19"/>
      <c r="BBI4" s="19"/>
      <c r="BBJ4" s="19"/>
      <c r="BBK4" s="19"/>
      <c r="BBL4" s="19"/>
      <c r="BBM4" s="19"/>
      <c r="BBN4" s="19"/>
      <c r="BBO4" s="19"/>
      <c r="BBP4" s="19"/>
      <c r="BBQ4" s="19"/>
      <c r="BBR4" s="19"/>
      <c r="BBS4" s="19"/>
      <c r="BBT4" s="19"/>
      <c r="BBU4" s="19"/>
      <c r="BBV4" s="19"/>
      <c r="BBW4" s="19"/>
      <c r="BBX4" s="19"/>
      <c r="BBY4" s="19"/>
      <c r="BBZ4" s="19"/>
      <c r="BCA4" s="19"/>
      <c r="BCB4" s="19"/>
      <c r="BCC4" s="19"/>
      <c r="BCD4" s="19"/>
      <c r="BCE4" s="19"/>
      <c r="BCF4" s="19"/>
      <c r="BCG4" s="19"/>
      <c r="BCH4" s="19"/>
      <c r="BCI4" s="19"/>
      <c r="BCJ4" s="19"/>
      <c r="BCK4" s="19"/>
      <c r="BCL4" s="19"/>
      <c r="BCM4" s="19"/>
      <c r="BCN4" s="19"/>
      <c r="BCO4" s="19"/>
      <c r="BCP4" s="19"/>
      <c r="BCQ4" s="19"/>
      <c r="BCR4" s="19"/>
      <c r="BCS4" s="19"/>
      <c r="BCT4" s="19"/>
      <c r="BCU4" s="19"/>
      <c r="BCV4" s="19"/>
      <c r="BCW4" s="19"/>
      <c r="BCX4" s="19"/>
      <c r="BCY4" s="19"/>
      <c r="BCZ4" s="19"/>
      <c r="BDA4" s="19"/>
      <c r="BDB4" s="19"/>
      <c r="BDC4" s="19"/>
      <c r="BDD4" s="19"/>
      <c r="BDE4" s="19"/>
      <c r="BDF4" s="19"/>
      <c r="BDG4" s="19"/>
      <c r="BDH4" s="19"/>
      <c r="BDI4" s="19"/>
      <c r="BDJ4" s="19"/>
      <c r="BDK4" s="19"/>
      <c r="BDL4" s="19"/>
      <c r="BDM4" s="19"/>
      <c r="BDN4" s="19"/>
      <c r="BDO4" s="19"/>
      <c r="BDP4" s="19"/>
      <c r="BDQ4" s="19"/>
      <c r="BDR4" s="19"/>
      <c r="BDS4" s="19"/>
      <c r="BDT4" s="19"/>
      <c r="BDU4" s="19"/>
      <c r="BDV4" s="19"/>
      <c r="BDW4" s="19"/>
      <c r="BDX4" s="19"/>
      <c r="BDY4" s="19"/>
      <c r="BDZ4" s="19"/>
      <c r="BEA4" s="19"/>
      <c r="BEB4" s="19"/>
      <c r="BEC4" s="19"/>
      <c r="BED4" s="19"/>
      <c r="BEE4" s="19"/>
      <c r="BEF4" s="19"/>
      <c r="BEG4" s="19"/>
      <c r="BEH4" s="19"/>
      <c r="BEI4" s="19"/>
      <c r="BEJ4" s="19"/>
      <c r="BEK4" s="19"/>
      <c r="BEL4" s="19"/>
      <c r="BEM4" s="19"/>
      <c r="BEN4" s="19"/>
      <c r="BEO4" s="19"/>
      <c r="BEP4" s="19"/>
      <c r="BEQ4" s="19"/>
      <c r="BER4" s="19"/>
      <c r="BES4" s="19"/>
      <c r="BET4" s="19"/>
      <c r="BEU4" s="19"/>
      <c r="BEV4" s="19"/>
      <c r="BEW4" s="19"/>
      <c r="BEX4" s="19"/>
      <c r="BEY4" s="19"/>
      <c r="BEZ4" s="19"/>
      <c r="BFA4" s="19"/>
      <c r="BFB4" s="19"/>
      <c r="BFC4" s="19"/>
      <c r="BFD4" s="19"/>
      <c r="BFE4" s="19"/>
      <c r="BFF4" s="19"/>
      <c r="BFG4" s="19"/>
      <c r="BFH4" s="19"/>
      <c r="BFI4" s="19"/>
      <c r="BFJ4" s="19"/>
      <c r="BFK4" s="19"/>
      <c r="BFL4" s="19"/>
      <c r="BFM4" s="19"/>
      <c r="BFN4" s="19"/>
      <c r="BFO4" s="19"/>
      <c r="BFP4" s="19"/>
      <c r="BFQ4" s="19"/>
      <c r="BFR4" s="19"/>
      <c r="BFS4" s="19"/>
      <c r="BFT4" s="19"/>
      <c r="BFU4" s="19"/>
      <c r="BFV4" s="19"/>
      <c r="BFW4" s="19"/>
      <c r="BFX4" s="19"/>
      <c r="BFY4" s="19"/>
      <c r="BFZ4" s="19"/>
      <c r="BGA4" s="19"/>
      <c r="BGB4" s="19"/>
      <c r="BGC4" s="19"/>
      <c r="BGD4" s="19"/>
      <c r="BGE4" s="19"/>
      <c r="BGF4" s="19"/>
      <c r="BGG4" s="19"/>
      <c r="BGH4" s="19"/>
      <c r="BGI4" s="19"/>
      <c r="BGJ4" s="19"/>
      <c r="BGK4" s="19"/>
      <c r="BGL4" s="19"/>
      <c r="BGM4" s="19"/>
      <c r="BGN4" s="19"/>
      <c r="BGO4" s="19"/>
      <c r="BGP4" s="19"/>
      <c r="BGQ4" s="19"/>
      <c r="BGR4" s="19"/>
      <c r="BGS4" s="19"/>
      <c r="BGT4" s="19"/>
      <c r="BGU4" s="19"/>
      <c r="BGV4" s="19"/>
      <c r="BGW4" s="19"/>
      <c r="BGX4" s="19"/>
      <c r="BGY4" s="19"/>
      <c r="BGZ4" s="19"/>
      <c r="BHA4" s="19"/>
      <c r="BHB4" s="19"/>
      <c r="BHC4" s="19"/>
      <c r="BHD4" s="19"/>
      <c r="BHE4" s="19"/>
      <c r="BHF4" s="19"/>
      <c r="BHG4" s="19"/>
      <c r="BHH4" s="19"/>
      <c r="BHI4" s="19"/>
      <c r="BHJ4" s="19"/>
      <c r="BHK4" s="19"/>
      <c r="BHL4" s="19"/>
      <c r="BHM4" s="19"/>
      <c r="BHN4" s="19"/>
      <c r="BHO4" s="19"/>
      <c r="BHP4" s="19"/>
      <c r="BHQ4" s="19"/>
      <c r="BHR4" s="19"/>
      <c r="BHS4" s="19"/>
      <c r="BHT4" s="19"/>
      <c r="BHU4" s="19"/>
      <c r="BHV4" s="19"/>
      <c r="BHW4" s="19"/>
      <c r="BHX4" s="19"/>
      <c r="BHY4" s="19"/>
      <c r="BHZ4" s="19"/>
      <c r="BIA4" s="19"/>
      <c r="BIB4" s="19"/>
      <c r="BIC4" s="19"/>
      <c r="BID4" s="19"/>
      <c r="BIE4" s="19"/>
      <c r="BIF4" s="19"/>
      <c r="BIG4" s="19"/>
      <c r="BIH4" s="19"/>
      <c r="BII4" s="19"/>
      <c r="BIJ4" s="19"/>
      <c r="BIK4" s="19"/>
      <c r="BIL4" s="19"/>
      <c r="BIM4" s="19"/>
      <c r="BIN4" s="19"/>
      <c r="BIO4" s="19"/>
      <c r="BIP4" s="19"/>
      <c r="BIQ4" s="19"/>
      <c r="BIR4" s="19"/>
      <c r="BIS4" s="19"/>
      <c r="BIT4" s="19"/>
      <c r="BIU4" s="19"/>
      <c r="BIV4" s="19"/>
      <c r="BIW4" s="19"/>
      <c r="BIX4" s="19"/>
      <c r="BIY4" s="19"/>
      <c r="BIZ4" s="19"/>
      <c r="BJA4" s="19"/>
      <c r="BJB4" s="19"/>
      <c r="BJC4" s="19"/>
      <c r="BJD4" s="19"/>
      <c r="BJE4" s="19"/>
      <c r="BJF4" s="19"/>
      <c r="BJG4" s="19"/>
      <c r="BJH4" s="19"/>
      <c r="BJI4" s="19"/>
      <c r="BJJ4" s="19"/>
      <c r="BJK4" s="19"/>
      <c r="BJL4" s="19"/>
      <c r="BJM4" s="19"/>
      <c r="BJN4" s="19"/>
      <c r="BJO4" s="19"/>
      <c r="BJP4" s="19"/>
      <c r="BJQ4" s="19"/>
      <c r="BJR4" s="19"/>
      <c r="BJS4" s="19"/>
      <c r="BJT4" s="19"/>
      <c r="BJU4" s="19"/>
      <c r="BJV4" s="19"/>
      <c r="BJW4" s="19"/>
      <c r="BJX4" s="19"/>
      <c r="BJY4" s="19"/>
      <c r="BJZ4" s="19"/>
      <c r="BKA4" s="19"/>
      <c r="BKB4" s="19"/>
      <c r="BKC4" s="19"/>
      <c r="BKD4" s="19"/>
      <c r="BKE4" s="19"/>
      <c r="BKF4" s="19"/>
      <c r="BKG4" s="19"/>
      <c r="BKH4" s="19"/>
      <c r="BKI4" s="19"/>
      <c r="BKJ4" s="19"/>
      <c r="BKK4" s="19"/>
      <c r="BKL4" s="19"/>
      <c r="BKM4" s="19"/>
      <c r="BKN4" s="19"/>
      <c r="BKO4" s="19"/>
      <c r="BKP4" s="19"/>
      <c r="BKQ4" s="19"/>
      <c r="BKR4" s="19"/>
      <c r="BKS4" s="19"/>
      <c r="BKT4" s="19"/>
      <c r="BKU4" s="19"/>
      <c r="BKV4" s="19"/>
      <c r="BKW4" s="19"/>
      <c r="BKX4" s="19"/>
      <c r="BKY4" s="19"/>
      <c r="BKZ4" s="19"/>
      <c r="BLA4" s="19"/>
      <c r="BLB4" s="19"/>
      <c r="BLC4" s="19"/>
      <c r="BLD4" s="19"/>
      <c r="BLE4" s="19"/>
      <c r="BLF4" s="19"/>
      <c r="BLG4" s="19"/>
      <c r="BLH4" s="19"/>
      <c r="BLI4" s="19"/>
      <c r="BLJ4" s="19"/>
      <c r="BLK4" s="19"/>
      <c r="BLL4" s="19"/>
      <c r="BLM4" s="19"/>
      <c r="BLN4" s="19"/>
      <c r="BLO4" s="19"/>
      <c r="BLP4" s="19"/>
      <c r="BLQ4" s="19"/>
      <c r="BLR4" s="19"/>
      <c r="BLS4" s="19"/>
      <c r="BLT4" s="19"/>
      <c r="BLU4" s="19"/>
      <c r="BLV4" s="19"/>
      <c r="BLW4" s="19"/>
      <c r="BLX4" s="19"/>
      <c r="BLY4" s="19"/>
      <c r="BLZ4" s="19"/>
      <c r="BMA4" s="19"/>
      <c r="BMB4" s="19"/>
      <c r="BMC4" s="19"/>
      <c r="BMD4" s="19"/>
      <c r="BME4" s="19"/>
      <c r="BMF4" s="19"/>
      <c r="BMG4" s="19"/>
      <c r="BMH4" s="19"/>
      <c r="BMI4" s="19"/>
      <c r="BMJ4" s="19"/>
      <c r="BMK4" s="19"/>
      <c r="BML4" s="19"/>
      <c r="BMM4" s="19"/>
      <c r="BMN4" s="19"/>
      <c r="BMO4" s="19"/>
      <c r="BMP4" s="19"/>
      <c r="BMQ4" s="19"/>
      <c r="BMR4" s="19"/>
      <c r="BMS4" s="19"/>
      <c r="BMT4" s="19"/>
      <c r="BMU4" s="19"/>
      <c r="BMV4" s="19"/>
      <c r="BMW4" s="19"/>
      <c r="BMX4" s="19"/>
      <c r="BMY4" s="19"/>
      <c r="BMZ4" s="19"/>
      <c r="BNA4" s="19"/>
      <c r="BNB4" s="19"/>
      <c r="BNC4" s="19"/>
      <c r="BND4" s="19"/>
      <c r="BNE4" s="19"/>
      <c r="BNF4" s="19"/>
      <c r="BNG4" s="19"/>
      <c r="BNH4" s="19"/>
      <c r="BNI4" s="19"/>
      <c r="BNJ4" s="19"/>
      <c r="BNK4" s="19"/>
      <c r="BNL4" s="19"/>
      <c r="BNM4" s="19"/>
      <c r="BNN4" s="19"/>
      <c r="BNO4" s="19"/>
      <c r="BNP4" s="19"/>
      <c r="BNQ4" s="19"/>
      <c r="BNR4" s="19"/>
      <c r="BNS4" s="19"/>
      <c r="BNT4" s="19"/>
      <c r="BNU4" s="19"/>
      <c r="BNV4" s="19"/>
      <c r="BNW4" s="19"/>
      <c r="BNX4" s="19"/>
      <c r="BNY4" s="19"/>
      <c r="BNZ4" s="19"/>
      <c r="BOA4" s="19"/>
      <c r="BOB4" s="19"/>
      <c r="BOC4" s="19"/>
      <c r="BOD4" s="19"/>
      <c r="BOE4" s="19"/>
      <c r="BOF4" s="19"/>
      <c r="BOG4" s="19"/>
      <c r="BOH4" s="19"/>
      <c r="BOI4" s="19"/>
      <c r="BOJ4" s="19"/>
      <c r="BOK4" s="19"/>
      <c r="BOL4" s="19"/>
      <c r="BOM4" s="19"/>
      <c r="BON4" s="19"/>
      <c r="BOO4" s="19"/>
      <c r="BOP4" s="19"/>
      <c r="BOQ4" s="19"/>
      <c r="BOR4" s="19"/>
      <c r="BOS4" s="19"/>
      <c r="BOT4" s="19"/>
      <c r="BOU4" s="19"/>
      <c r="BOV4" s="19"/>
      <c r="BOW4" s="19"/>
      <c r="BOX4" s="19"/>
      <c r="BOY4" s="19"/>
      <c r="BOZ4" s="19"/>
      <c r="BPA4" s="19"/>
      <c r="BPB4" s="19"/>
      <c r="BPC4" s="19"/>
      <c r="BPD4" s="19"/>
      <c r="BPE4" s="19"/>
      <c r="BPF4" s="19"/>
      <c r="BPG4" s="19"/>
      <c r="BPH4" s="19"/>
      <c r="BPI4" s="19"/>
      <c r="BPJ4" s="19"/>
      <c r="BPK4" s="19"/>
      <c r="BPL4" s="19"/>
      <c r="BPM4" s="19"/>
      <c r="BPN4" s="19"/>
      <c r="BPO4" s="19"/>
      <c r="BPP4" s="19"/>
      <c r="BPQ4" s="19"/>
      <c r="BPR4" s="19"/>
      <c r="BPS4" s="19"/>
      <c r="BPT4" s="19"/>
      <c r="BPU4" s="19"/>
      <c r="BPV4" s="19"/>
      <c r="BPW4" s="19"/>
      <c r="BPX4" s="19"/>
      <c r="BPY4" s="19"/>
      <c r="BPZ4" s="19"/>
      <c r="BQA4" s="19"/>
      <c r="BQB4" s="19"/>
      <c r="BQC4" s="19"/>
      <c r="BQD4" s="19"/>
      <c r="BQE4" s="19"/>
      <c r="BQF4" s="19"/>
      <c r="BQG4" s="19"/>
      <c r="BQH4" s="19"/>
      <c r="BQI4" s="19"/>
      <c r="BQJ4" s="19"/>
      <c r="BQK4" s="19"/>
      <c r="BQL4" s="19"/>
      <c r="BQM4" s="19"/>
      <c r="BQN4" s="19"/>
      <c r="BQO4" s="19"/>
      <c r="BQP4" s="19"/>
      <c r="BQQ4" s="19"/>
      <c r="BQR4" s="19"/>
      <c r="BQS4" s="19"/>
      <c r="BQT4" s="19"/>
      <c r="BQU4" s="19"/>
      <c r="BQV4" s="19"/>
      <c r="BQW4" s="19"/>
      <c r="BQX4" s="19"/>
      <c r="BQY4" s="19"/>
      <c r="BQZ4" s="19"/>
      <c r="BRA4" s="19"/>
      <c r="BRB4" s="19"/>
      <c r="BRC4" s="19"/>
      <c r="BRD4" s="19"/>
      <c r="BRE4" s="19"/>
      <c r="BRF4" s="19"/>
      <c r="BRG4" s="19"/>
      <c r="BRH4" s="19"/>
      <c r="BRI4" s="19"/>
      <c r="BRJ4" s="19"/>
      <c r="BRK4" s="19"/>
      <c r="BRL4" s="19"/>
      <c r="BRM4" s="19"/>
      <c r="BRN4" s="19"/>
      <c r="BRO4" s="19"/>
      <c r="BRP4" s="19"/>
      <c r="BRQ4" s="19"/>
      <c r="BRR4" s="19"/>
      <c r="BRS4" s="19"/>
      <c r="BRT4" s="19"/>
      <c r="BRU4" s="19"/>
      <c r="BRV4" s="19"/>
      <c r="BRW4" s="19"/>
      <c r="BRX4" s="19"/>
      <c r="BRY4" s="19"/>
      <c r="BRZ4" s="19"/>
      <c r="BSA4" s="19"/>
      <c r="BSB4" s="19"/>
      <c r="BSC4" s="19"/>
      <c r="BSD4" s="19"/>
      <c r="BSE4" s="19"/>
      <c r="BSF4" s="19"/>
      <c r="BSG4" s="19"/>
      <c r="BSH4" s="19"/>
      <c r="BSI4" s="19"/>
      <c r="BSJ4" s="19"/>
      <c r="BSK4" s="19"/>
      <c r="BSL4" s="19"/>
      <c r="BSM4" s="19"/>
      <c r="BSN4" s="19"/>
      <c r="BSO4" s="19"/>
      <c r="BSP4" s="19"/>
      <c r="BSQ4" s="19"/>
      <c r="BSR4" s="19"/>
      <c r="BSS4" s="19"/>
      <c r="BST4" s="19"/>
      <c r="BSU4" s="19"/>
      <c r="BSV4" s="19"/>
      <c r="BSW4" s="19"/>
      <c r="BSX4" s="19"/>
      <c r="BSY4" s="19"/>
      <c r="BSZ4" s="19"/>
      <c r="BTA4" s="19"/>
      <c r="BTB4" s="19"/>
      <c r="BTC4" s="19"/>
      <c r="BTD4" s="19"/>
      <c r="BTE4" s="19"/>
      <c r="BTF4" s="19"/>
      <c r="BTG4" s="19"/>
      <c r="BTH4" s="19"/>
      <c r="BTI4" s="19"/>
      <c r="BTJ4" s="19"/>
      <c r="BTK4" s="19"/>
      <c r="BTL4" s="19"/>
      <c r="BTM4" s="19"/>
      <c r="BTN4" s="19"/>
      <c r="BTO4" s="19"/>
      <c r="BTP4" s="19"/>
      <c r="BTQ4" s="19"/>
      <c r="BTR4" s="19"/>
      <c r="BTS4" s="19"/>
      <c r="BTT4" s="19"/>
      <c r="BTU4" s="19"/>
      <c r="BTV4" s="19"/>
      <c r="BTW4" s="19"/>
      <c r="BTX4" s="19"/>
      <c r="BTY4" s="19"/>
      <c r="BTZ4" s="19"/>
      <c r="BUA4" s="19"/>
      <c r="BUB4" s="19"/>
      <c r="BUC4" s="19"/>
      <c r="BUD4" s="19"/>
      <c r="BUE4" s="19"/>
      <c r="BUF4" s="19"/>
      <c r="BUG4" s="19"/>
      <c r="BUH4" s="19"/>
      <c r="BUI4" s="19"/>
      <c r="BUJ4" s="19"/>
      <c r="BUK4" s="19"/>
      <c r="BUL4" s="19"/>
      <c r="BUM4" s="19"/>
      <c r="BUN4" s="19"/>
      <c r="BUO4" s="19"/>
      <c r="BUP4" s="19"/>
      <c r="BUQ4" s="19"/>
      <c r="BUR4" s="19"/>
      <c r="BUS4" s="19"/>
      <c r="BUT4" s="19"/>
      <c r="BUU4" s="19"/>
      <c r="BUV4" s="19"/>
      <c r="BUW4" s="19"/>
      <c r="BUX4" s="19"/>
      <c r="BUY4" s="19"/>
      <c r="BUZ4" s="19"/>
      <c r="BVA4" s="19"/>
      <c r="BVB4" s="19"/>
      <c r="BVC4" s="19"/>
      <c r="BVD4" s="19"/>
      <c r="BVE4" s="19"/>
      <c r="BVF4" s="19"/>
      <c r="BVG4" s="19"/>
      <c r="BVH4" s="19"/>
      <c r="BVI4" s="19"/>
      <c r="BVJ4" s="19"/>
      <c r="BVK4" s="19"/>
      <c r="BVL4" s="19"/>
      <c r="BVM4" s="19"/>
      <c r="BVN4" s="19"/>
      <c r="BVO4" s="19"/>
      <c r="BVP4" s="19"/>
      <c r="BVQ4" s="19"/>
      <c r="BVR4" s="19"/>
      <c r="BVS4" s="19"/>
      <c r="BVT4" s="19"/>
      <c r="BVU4" s="19"/>
      <c r="BVV4" s="19"/>
      <c r="BVW4" s="19"/>
      <c r="BVX4" s="19"/>
      <c r="BVY4" s="19"/>
      <c r="BVZ4" s="19"/>
      <c r="BWA4" s="19"/>
      <c r="BWB4" s="19"/>
      <c r="BWC4" s="19"/>
      <c r="BWD4" s="19"/>
      <c r="BWE4" s="19"/>
      <c r="BWF4" s="19"/>
      <c r="BWG4" s="19"/>
      <c r="BWH4" s="19"/>
      <c r="BWI4" s="19"/>
      <c r="BWJ4" s="19"/>
      <c r="BWK4" s="19"/>
      <c r="BWL4" s="19"/>
      <c r="BWM4" s="19"/>
      <c r="BWN4" s="19"/>
      <c r="BWO4" s="19"/>
      <c r="BWP4" s="19"/>
      <c r="BWQ4" s="19"/>
      <c r="BWR4" s="19"/>
      <c r="BWS4" s="19"/>
      <c r="BWT4" s="19"/>
      <c r="BWU4" s="19"/>
      <c r="BWV4" s="19"/>
      <c r="BWW4" s="19"/>
      <c r="BWX4" s="19"/>
      <c r="BWY4" s="19"/>
      <c r="BWZ4" s="19"/>
      <c r="BXA4" s="19"/>
      <c r="BXB4" s="19"/>
      <c r="BXC4" s="19"/>
      <c r="BXD4" s="19"/>
      <c r="BXE4" s="19"/>
      <c r="BXF4" s="19"/>
      <c r="BXG4" s="19"/>
      <c r="BXH4" s="19"/>
      <c r="BXI4" s="19"/>
      <c r="BXJ4" s="19"/>
      <c r="BXK4" s="19"/>
      <c r="BXL4" s="19"/>
      <c r="BXM4" s="19"/>
      <c r="BXN4" s="19"/>
      <c r="BXO4" s="19"/>
      <c r="BXP4" s="19"/>
      <c r="BXQ4" s="19"/>
      <c r="BXR4" s="19"/>
      <c r="BXS4" s="19"/>
      <c r="BXT4" s="19"/>
      <c r="BXU4" s="19"/>
      <c r="BXV4" s="19"/>
      <c r="BXW4" s="19"/>
      <c r="BXX4" s="19"/>
      <c r="BXY4" s="19"/>
      <c r="BXZ4" s="19"/>
      <c r="BYA4" s="19"/>
      <c r="BYB4" s="19"/>
      <c r="BYC4" s="19"/>
      <c r="BYD4" s="19"/>
      <c r="BYE4" s="19"/>
      <c r="BYF4" s="19"/>
      <c r="BYG4" s="19"/>
      <c r="BYH4" s="19"/>
      <c r="BYI4" s="19"/>
      <c r="BYJ4" s="19"/>
      <c r="BYK4" s="19"/>
      <c r="BYL4" s="19"/>
      <c r="BYM4" s="19"/>
      <c r="BYN4" s="19"/>
      <c r="BYO4" s="19"/>
      <c r="BYP4" s="19"/>
      <c r="BYQ4" s="19"/>
      <c r="BYR4" s="19"/>
      <c r="BYS4" s="19"/>
      <c r="BYT4" s="19"/>
      <c r="BYU4" s="19"/>
      <c r="BYV4" s="19"/>
      <c r="BYW4" s="19"/>
      <c r="BYX4" s="19"/>
      <c r="BYY4" s="19"/>
      <c r="BYZ4" s="19"/>
      <c r="BZA4" s="19"/>
      <c r="BZB4" s="19"/>
      <c r="BZC4" s="19"/>
      <c r="BZD4" s="19"/>
      <c r="BZE4" s="19"/>
      <c r="BZF4" s="19"/>
      <c r="BZG4" s="19"/>
      <c r="BZH4" s="19"/>
      <c r="BZI4" s="19"/>
      <c r="BZJ4" s="19"/>
      <c r="BZK4" s="19"/>
      <c r="BZL4" s="19"/>
      <c r="BZM4" s="19"/>
      <c r="BZN4" s="19"/>
      <c r="BZO4" s="19"/>
      <c r="BZP4" s="19"/>
      <c r="BZQ4" s="19"/>
      <c r="BZR4" s="19"/>
      <c r="BZS4" s="19"/>
      <c r="BZT4" s="19"/>
      <c r="BZU4" s="19"/>
      <c r="BZV4" s="19"/>
      <c r="BZW4" s="19"/>
      <c r="BZX4" s="19"/>
      <c r="BZY4" s="19"/>
      <c r="BZZ4" s="19"/>
      <c r="CAA4" s="19"/>
      <c r="CAB4" s="19"/>
      <c r="CAC4" s="19"/>
      <c r="CAD4" s="19"/>
      <c r="CAE4" s="19"/>
      <c r="CAF4" s="19"/>
      <c r="CAG4" s="19"/>
      <c r="CAH4" s="19"/>
      <c r="CAI4" s="19"/>
      <c r="CAJ4" s="19"/>
      <c r="CAK4" s="19"/>
      <c r="CAL4" s="19"/>
      <c r="CAM4" s="19"/>
      <c r="CAN4" s="19"/>
      <c r="CAO4" s="19"/>
      <c r="CAP4" s="19"/>
      <c r="CAQ4" s="19"/>
      <c r="CAR4" s="19"/>
      <c r="CAS4" s="19"/>
      <c r="CAT4" s="19"/>
      <c r="CAU4" s="19"/>
      <c r="CAV4" s="19"/>
      <c r="CAW4" s="19"/>
      <c r="CAX4" s="19"/>
      <c r="CAY4" s="19"/>
      <c r="CAZ4" s="19"/>
      <c r="CBA4" s="19"/>
      <c r="CBB4" s="19"/>
      <c r="CBC4" s="19"/>
      <c r="CBD4" s="19"/>
      <c r="CBE4" s="19"/>
      <c r="CBF4" s="19"/>
      <c r="CBG4" s="19"/>
      <c r="CBH4" s="19"/>
      <c r="CBI4" s="19"/>
      <c r="CBJ4" s="19"/>
      <c r="CBK4" s="19"/>
      <c r="CBL4" s="19"/>
      <c r="CBM4" s="19"/>
      <c r="CBN4" s="19"/>
      <c r="CBO4" s="19"/>
      <c r="CBP4" s="19"/>
      <c r="CBQ4" s="19"/>
      <c r="CBR4" s="19"/>
      <c r="CBS4" s="19"/>
      <c r="CBT4" s="19"/>
      <c r="CBU4" s="19"/>
      <c r="CBV4" s="19"/>
      <c r="CBW4" s="19"/>
      <c r="CBX4" s="19"/>
      <c r="CBY4" s="19"/>
      <c r="CBZ4" s="19"/>
      <c r="CCA4" s="19"/>
      <c r="CCB4" s="19"/>
      <c r="CCC4" s="19"/>
      <c r="CCD4" s="19"/>
      <c r="CCE4" s="19"/>
      <c r="CCF4" s="19"/>
      <c r="CCG4" s="19"/>
      <c r="CCH4" s="19"/>
      <c r="CCI4" s="19"/>
      <c r="CCJ4" s="19"/>
      <c r="CCK4" s="19"/>
      <c r="CCL4" s="19"/>
      <c r="CCM4" s="19"/>
      <c r="CCN4" s="19"/>
      <c r="CCO4" s="19"/>
      <c r="CCP4" s="19"/>
      <c r="CCQ4" s="19"/>
      <c r="CCR4" s="19"/>
      <c r="CCS4" s="19"/>
      <c r="CCT4" s="19"/>
      <c r="CCU4" s="19"/>
      <c r="CCV4" s="19"/>
      <c r="CCW4" s="19"/>
      <c r="CCX4" s="19"/>
      <c r="CCY4" s="19"/>
      <c r="CCZ4" s="19"/>
      <c r="CDA4" s="19"/>
      <c r="CDB4" s="19"/>
      <c r="CDC4" s="19"/>
      <c r="CDD4" s="19"/>
      <c r="CDE4" s="19"/>
      <c r="CDF4" s="19"/>
      <c r="CDG4" s="19"/>
      <c r="CDH4" s="19"/>
      <c r="CDI4" s="19"/>
      <c r="CDJ4" s="19"/>
      <c r="CDK4" s="19"/>
      <c r="CDL4" s="19"/>
      <c r="CDM4" s="19"/>
      <c r="CDN4" s="19"/>
      <c r="CDO4" s="19"/>
      <c r="CDP4" s="19"/>
      <c r="CDQ4" s="19"/>
      <c r="CDR4" s="19"/>
      <c r="CDS4" s="19"/>
      <c r="CDT4" s="19"/>
      <c r="CDU4" s="19"/>
      <c r="CDV4" s="19"/>
      <c r="CDW4" s="19"/>
      <c r="CDX4" s="19"/>
      <c r="CDY4" s="19"/>
      <c r="CDZ4" s="19"/>
      <c r="CEA4" s="19"/>
      <c r="CEB4" s="19"/>
      <c r="CEC4" s="19"/>
      <c r="CED4" s="19"/>
      <c r="CEE4" s="19"/>
      <c r="CEF4" s="19"/>
      <c r="CEG4" s="19"/>
      <c r="CEH4" s="19"/>
      <c r="CEI4" s="19"/>
      <c r="CEJ4" s="19"/>
      <c r="CEK4" s="19"/>
      <c r="CEL4" s="19"/>
      <c r="CEM4" s="19"/>
      <c r="CEN4" s="19"/>
      <c r="CEO4" s="19"/>
      <c r="CEP4" s="19"/>
      <c r="CEQ4" s="19"/>
      <c r="CER4" s="19"/>
      <c r="CES4" s="19"/>
      <c r="CET4" s="19"/>
      <c r="CEU4" s="19"/>
      <c r="CEV4" s="19"/>
      <c r="CEW4" s="19"/>
      <c r="CEX4" s="19"/>
      <c r="CEY4" s="19"/>
      <c r="CEZ4" s="19"/>
      <c r="CFA4" s="19"/>
      <c r="CFB4" s="19"/>
      <c r="CFC4" s="19"/>
      <c r="CFD4" s="19"/>
      <c r="CFE4" s="19"/>
      <c r="CFF4" s="19"/>
      <c r="CFG4" s="19"/>
      <c r="CFH4" s="19"/>
      <c r="CFI4" s="19"/>
      <c r="CFJ4" s="19"/>
      <c r="CFK4" s="19"/>
      <c r="CFL4" s="19"/>
      <c r="CFM4" s="19"/>
      <c r="CFN4" s="19"/>
      <c r="CFO4" s="19"/>
      <c r="CFP4" s="19"/>
      <c r="CFQ4" s="19"/>
      <c r="CFR4" s="19"/>
      <c r="CFS4" s="19"/>
      <c r="CFT4" s="19"/>
      <c r="CFU4" s="19"/>
      <c r="CFV4" s="19"/>
      <c r="CFW4" s="19"/>
      <c r="CFX4" s="19"/>
      <c r="CFY4" s="19"/>
      <c r="CFZ4" s="19"/>
      <c r="CGA4" s="19"/>
      <c r="CGB4" s="19"/>
      <c r="CGC4" s="19"/>
      <c r="CGD4" s="19"/>
      <c r="CGE4" s="19"/>
      <c r="CGF4" s="19"/>
      <c r="CGG4" s="19"/>
      <c r="CGH4" s="19"/>
      <c r="CGI4" s="19"/>
      <c r="CGJ4" s="19"/>
      <c r="CGK4" s="19"/>
      <c r="CGL4" s="19"/>
      <c r="CGM4" s="19"/>
      <c r="CGN4" s="19"/>
      <c r="CGO4" s="19"/>
      <c r="CGP4" s="19"/>
      <c r="CGQ4" s="19"/>
      <c r="CGR4" s="19"/>
      <c r="CGS4" s="19"/>
      <c r="CGT4" s="19"/>
      <c r="CGU4" s="19"/>
      <c r="CGV4" s="19"/>
      <c r="CGW4" s="19"/>
      <c r="CGX4" s="19"/>
      <c r="CGY4" s="19"/>
      <c r="CGZ4" s="19"/>
      <c r="CHA4" s="19"/>
      <c r="CHB4" s="19"/>
      <c r="CHC4" s="19"/>
      <c r="CHD4" s="19"/>
      <c r="CHE4" s="19"/>
      <c r="CHF4" s="19"/>
      <c r="CHG4" s="19"/>
      <c r="CHH4" s="19"/>
      <c r="CHI4" s="19"/>
      <c r="CHJ4" s="19"/>
      <c r="CHK4" s="19"/>
      <c r="CHL4" s="19"/>
      <c r="CHM4" s="19"/>
      <c r="CHN4" s="19"/>
      <c r="CHO4" s="19"/>
      <c r="CHP4" s="19"/>
      <c r="CHQ4" s="19"/>
      <c r="CHR4" s="19"/>
      <c r="CHS4" s="19"/>
      <c r="CHT4" s="19"/>
      <c r="CHU4" s="19"/>
      <c r="CHV4" s="19"/>
      <c r="CHW4" s="19"/>
      <c r="CHX4" s="19"/>
      <c r="CHY4" s="19"/>
      <c r="CHZ4" s="19"/>
      <c r="CIA4" s="19"/>
      <c r="CIB4" s="19"/>
      <c r="CIC4" s="19"/>
      <c r="CID4" s="19"/>
      <c r="CIE4" s="19"/>
      <c r="CIF4" s="19"/>
      <c r="CIG4" s="19"/>
      <c r="CIH4" s="19"/>
      <c r="CII4" s="19"/>
      <c r="CIJ4" s="19"/>
      <c r="CIK4" s="19"/>
      <c r="CIL4" s="19"/>
      <c r="CIM4" s="19"/>
      <c r="CIN4" s="19"/>
      <c r="CIO4" s="19"/>
      <c r="CIP4" s="19"/>
      <c r="CIQ4" s="19"/>
      <c r="CIR4" s="19"/>
      <c r="CIS4" s="19"/>
      <c r="CIT4" s="19"/>
      <c r="CIU4" s="19"/>
      <c r="CIV4" s="19"/>
      <c r="CIW4" s="19"/>
      <c r="CIX4" s="19"/>
      <c r="CIY4" s="19"/>
      <c r="CIZ4" s="19"/>
      <c r="CJA4" s="19"/>
      <c r="CJB4" s="19"/>
      <c r="CJC4" s="19"/>
      <c r="CJD4" s="19"/>
      <c r="CJE4" s="19"/>
      <c r="CJF4" s="19"/>
      <c r="CJG4" s="19"/>
      <c r="CJH4" s="19"/>
      <c r="CJI4" s="19"/>
      <c r="CJJ4" s="19"/>
      <c r="CJK4" s="19"/>
      <c r="CJL4" s="19"/>
      <c r="CJM4" s="19"/>
      <c r="CJN4" s="19"/>
      <c r="CJO4" s="19"/>
      <c r="CJP4" s="19"/>
      <c r="CJQ4" s="19"/>
      <c r="CJR4" s="19"/>
      <c r="CJS4" s="19"/>
      <c r="CJT4" s="19"/>
      <c r="CJU4" s="19"/>
      <c r="CJV4" s="19"/>
      <c r="CJW4" s="19"/>
      <c r="CJX4" s="19"/>
      <c r="CJY4" s="19"/>
      <c r="CJZ4" s="19"/>
      <c r="CKA4" s="19"/>
      <c r="CKB4" s="19"/>
      <c r="CKC4" s="19"/>
      <c r="CKD4" s="19"/>
      <c r="CKE4" s="19"/>
      <c r="CKF4" s="19"/>
      <c r="CKG4" s="19"/>
      <c r="CKH4" s="19"/>
      <c r="CKI4" s="19"/>
      <c r="CKJ4" s="19"/>
      <c r="CKK4" s="19"/>
      <c r="CKL4" s="19"/>
      <c r="CKM4" s="19"/>
      <c r="CKN4" s="19"/>
      <c r="CKO4" s="19"/>
      <c r="CKP4" s="19"/>
      <c r="CKQ4" s="19"/>
      <c r="CKR4" s="19"/>
      <c r="CKS4" s="19"/>
      <c r="CKT4" s="19"/>
      <c r="CKU4" s="19"/>
      <c r="CKV4" s="19"/>
      <c r="CKW4" s="19"/>
      <c r="CKX4" s="19"/>
      <c r="CKY4" s="19"/>
      <c r="CKZ4" s="19"/>
      <c r="CLA4" s="19"/>
      <c r="CLB4" s="19"/>
      <c r="CLC4" s="19"/>
      <c r="CLD4" s="19"/>
      <c r="CLE4" s="19"/>
      <c r="CLF4" s="19"/>
      <c r="CLG4" s="19"/>
      <c r="CLH4" s="19"/>
      <c r="CLI4" s="19"/>
      <c r="CLJ4" s="19"/>
      <c r="CLK4" s="19"/>
      <c r="CLL4" s="19"/>
      <c r="CLM4" s="19"/>
      <c r="CLN4" s="19"/>
      <c r="CLO4" s="19"/>
      <c r="CLP4" s="19"/>
      <c r="CLQ4" s="19"/>
      <c r="CLR4" s="19"/>
      <c r="CLS4" s="19"/>
      <c r="CLT4" s="19"/>
      <c r="CLU4" s="19"/>
      <c r="CLV4" s="19"/>
      <c r="CLW4" s="19"/>
      <c r="CLX4" s="19"/>
      <c r="CLY4" s="19"/>
      <c r="CLZ4" s="19"/>
      <c r="CMA4" s="19"/>
      <c r="CMB4" s="19"/>
      <c r="CMC4" s="19"/>
      <c r="CMD4" s="19"/>
      <c r="CME4" s="19"/>
      <c r="CMF4" s="19"/>
      <c r="CMG4" s="19"/>
      <c r="CMH4" s="19"/>
      <c r="CMI4" s="19"/>
      <c r="CMJ4" s="19"/>
      <c r="CMK4" s="19"/>
      <c r="CML4" s="19"/>
      <c r="CMM4" s="19"/>
      <c r="CMN4" s="19"/>
      <c r="CMO4" s="19"/>
      <c r="CMP4" s="19"/>
      <c r="CMQ4" s="19"/>
      <c r="CMR4" s="19"/>
      <c r="CMS4" s="19"/>
      <c r="CMT4" s="19"/>
      <c r="CMU4" s="19"/>
      <c r="CMV4" s="19"/>
      <c r="CMW4" s="19"/>
      <c r="CMX4" s="19"/>
      <c r="CMY4" s="19"/>
      <c r="CMZ4" s="19"/>
      <c r="CNA4" s="19"/>
      <c r="CNB4" s="19"/>
      <c r="CNC4" s="19"/>
      <c r="CND4" s="19"/>
      <c r="CNE4" s="19"/>
      <c r="CNF4" s="19"/>
      <c r="CNG4" s="19"/>
      <c r="CNH4" s="19"/>
      <c r="CNI4" s="19"/>
      <c r="CNJ4" s="19"/>
      <c r="CNK4" s="19"/>
      <c r="CNL4" s="19"/>
      <c r="CNM4" s="19"/>
      <c r="CNN4" s="19"/>
      <c r="CNO4" s="19"/>
      <c r="CNP4" s="19"/>
      <c r="CNQ4" s="19"/>
      <c r="CNR4" s="19"/>
      <c r="CNS4" s="19"/>
      <c r="CNT4" s="19"/>
      <c r="CNU4" s="19"/>
      <c r="CNV4" s="19"/>
      <c r="CNW4" s="19"/>
      <c r="CNX4" s="19"/>
      <c r="CNY4" s="19"/>
      <c r="CNZ4" s="19"/>
      <c r="COA4" s="19"/>
      <c r="COB4" s="19"/>
      <c r="COC4" s="19"/>
      <c r="COD4" s="19"/>
      <c r="COE4" s="19"/>
      <c r="COF4" s="19"/>
      <c r="COG4" s="19"/>
      <c r="COH4" s="19"/>
      <c r="COI4" s="19"/>
      <c r="COJ4" s="19"/>
      <c r="COK4" s="19"/>
      <c r="COL4" s="19"/>
      <c r="COM4" s="19"/>
      <c r="CON4" s="19"/>
      <c r="COO4" s="19"/>
      <c r="COP4" s="19"/>
      <c r="COQ4" s="19"/>
      <c r="COR4" s="19"/>
      <c r="COS4" s="19"/>
      <c r="COT4" s="19"/>
      <c r="COU4" s="19"/>
      <c r="COV4" s="19"/>
      <c r="COW4" s="19"/>
      <c r="COX4" s="19"/>
      <c r="COY4" s="19"/>
      <c r="COZ4" s="19"/>
      <c r="CPA4" s="19"/>
      <c r="CPB4" s="19"/>
      <c r="CPC4" s="19"/>
      <c r="CPD4" s="19"/>
      <c r="CPE4" s="19"/>
      <c r="CPF4" s="19"/>
      <c r="CPG4" s="19"/>
      <c r="CPH4" s="19"/>
      <c r="CPI4" s="19"/>
      <c r="CPJ4" s="19"/>
      <c r="CPK4" s="19"/>
      <c r="CPL4" s="19"/>
      <c r="CPM4" s="19"/>
      <c r="CPN4" s="19"/>
      <c r="CPO4" s="19"/>
      <c r="CPP4" s="19"/>
      <c r="CPQ4" s="19"/>
      <c r="CPR4" s="19"/>
      <c r="CPS4" s="19"/>
      <c r="CPT4" s="19"/>
      <c r="CPU4" s="19"/>
      <c r="CPV4" s="19"/>
      <c r="CPW4" s="19"/>
      <c r="CPX4" s="19"/>
      <c r="CPY4" s="19"/>
      <c r="CPZ4" s="19"/>
      <c r="CQA4" s="19"/>
      <c r="CQB4" s="19"/>
      <c r="CQC4" s="19"/>
      <c r="CQD4" s="19"/>
      <c r="CQE4" s="19"/>
      <c r="CQF4" s="19"/>
      <c r="CQG4" s="19"/>
      <c r="CQH4" s="19"/>
      <c r="CQI4" s="19"/>
      <c r="CQJ4" s="19"/>
      <c r="CQK4" s="19"/>
      <c r="CQL4" s="19"/>
      <c r="CQM4" s="19"/>
      <c r="CQN4" s="19"/>
      <c r="CQO4" s="19"/>
      <c r="CQP4" s="19"/>
      <c r="CQQ4" s="19"/>
      <c r="CQR4" s="19"/>
      <c r="CQS4" s="19"/>
      <c r="CQT4" s="19"/>
      <c r="CQU4" s="19"/>
      <c r="CQV4" s="19"/>
      <c r="CQW4" s="19"/>
      <c r="CQX4" s="19"/>
      <c r="CQY4" s="19"/>
      <c r="CQZ4" s="19"/>
      <c r="CRA4" s="19"/>
      <c r="CRB4" s="19"/>
      <c r="CRC4" s="19"/>
      <c r="CRD4" s="19"/>
      <c r="CRE4" s="19"/>
      <c r="CRF4" s="19"/>
      <c r="CRG4" s="19"/>
      <c r="CRH4" s="19"/>
      <c r="CRI4" s="19"/>
      <c r="CRJ4" s="19"/>
      <c r="CRK4" s="19"/>
      <c r="CRL4" s="19"/>
      <c r="CRM4" s="19"/>
      <c r="CRN4" s="19"/>
      <c r="CRO4" s="19"/>
      <c r="CRP4" s="19"/>
      <c r="CRQ4" s="19"/>
      <c r="CRR4" s="19"/>
      <c r="CRS4" s="19"/>
      <c r="CRT4" s="19"/>
      <c r="CRU4" s="19"/>
      <c r="CRV4" s="19"/>
      <c r="CRW4" s="19"/>
      <c r="CRX4" s="19"/>
      <c r="CRY4" s="19"/>
      <c r="CRZ4" s="19"/>
      <c r="CSA4" s="19"/>
      <c r="CSB4" s="19"/>
      <c r="CSC4" s="19"/>
      <c r="CSD4" s="19"/>
      <c r="CSE4" s="19"/>
      <c r="CSF4" s="19"/>
      <c r="CSG4" s="19"/>
      <c r="CSH4" s="19"/>
      <c r="CSI4" s="19"/>
      <c r="CSJ4" s="19"/>
      <c r="CSK4" s="19"/>
      <c r="CSL4" s="19"/>
      <c r="CSM4" s="19"/>
      <c r="CSN4" s="19"/>
      <c r="CSO4" s="19"/>
      <c r="CSP4" s="19"/>
      <c r="CSQ4" s="19"/>
      <c r="CSR4" s="19"/>
      <c r="CSS4" s="19"/>
      <c r="CST4" s="19"/>
      <c r="CSU4" s="19"/>
      <c r="CSV4" s="19"/>
      <c r="CSW4" s="19"/>
      <c r="CSX4" s="19"/>
      <c r="CSY4" s="19"/>
      <c r="CSZ4" s="19"/>
      <c r="CTA4" s="19"/>
      <c r="CTB4" s="19"/>
      <c r="CTC4" s="19"/>
      <c r="CTD4" s="19"/>
      <c r="CTE4" s="19"/>
      <c r="CTF4" s="19"/>
      <c r="CTG4" s="19"/>
      <c r="CTH4" s="19"/>
      <c r="CTI4" s="19"/>
      <c r="CTJ4" s="19"/>
      <c r="CTK4" s="19"/>
      <c r="CTL4" s="19"/>
      <c r="CTM4" s="19"/>
      <c r="CTN4" s="19"/>
      <c r="CTO4" s="19"/>
      <c r="CTP4" s="19"/>
      <c r="CTQ4" s="19"/>
      <c r="CTR4" s="19"/>
      <c r="CTS4" s="19"/>
      <c r="CTT4" s="19"/>
      <c r="CTU4" s="19"/>
      <c r="CTV4" s="19"/>
      <c r="CTW4" s="19"/>
      <c r="CTX4" s="19"/>
      <c r="CTY4" s="19"/>
      <c r="CTZ4" s="19"/>
      <c r="CUA4" s="19"/>
      <c r="CUB4" s="19"/>
      <c r="CUC4" s="19"/>
      <c r="CUD4" s="19"/>
      <c r="CUE4" s="19"/>
      <c r="CUF4" s="19"/>
      <c r="CUG4" s="19"/>
      <c r="CUH4" s="19"/>
      <c r="CUI4" s="19"/>
      <c r="CUJ4" s="19"/>
      <c r="CUK4" s="19"/>
      <c r="CUL4" s="19"/>
      <c r="CUM4" s="19"/>
      <c r="CUN4" s="19"/>
      <c r="CUO4" s="19"/>
      <c r="CUP4" s="19"/>
      <c r="CUQ4" s="19"/>
      <c r="CUR4" s="19"/>
      <c r="CUS4" s="19"/>
      <c r="CUT4" s="19"/>
      <c r="CUU4" s="19"/>
      <c r="CUV4" s="19"/>
      <c r="CUW4" s="19"/>
      <c r="CUX4" s="19"/>
      <c r="CUY4" s="19"/>
      <c r="CUZ4" s="19"/>
      <c r="CVA4" s="19"/>
      <c r="CVB4" s="19"/>
      <c r="CVC4" s="19"/>
      <c r="CVD4" s="19"/>
      <c r="CVE4" s="19"/>
      <c r="CVF4" s="19"/>
      <c r="CVG4" s="19"/>
      <c r="CVH4" s="19"/>
      <c r="CVI4" s="19"/>
      <c r="CVJ4" s="19"/>
      <c r="CVK4" s="19"/>
      <c r="CVL4" s="19"/>
      <c r="CVM4" s="19"/>
      <c r="CVN4" s="19"/>
      <c r="CVO4" s="19"/>
      <c r="CVP4" s="19"/>
      <c r="CVQ4" s="19"/>
      <c r="CVR4" s="19"/>
      <c r="CVS4" s="19"/>
      <c r="CVT4" s="19"/>
      <c r="CVU4" s="19"/>
      <c r="CVV4" s="19"/>
      <c r="CVW4" s="19"/>
      <c r="CVX4" s="19"/>
      <c r="CVY4" s="19"/>
      <c r="CVZ4" s="19"/>
      <c r="CWA4" s="19"/>
      <c r="CWB4" s="19"/>
      <c r="CWC4" s="19"/>
      <c r="CWD4" s="19"/>
      <c r="CWE4" s="19"/>
      <c r="CWF4" s="19"/>
      <c r="CWG4" s="19"/>
      <c r="CWH4" s="19"/>
      <c r="CWI4" s="19"/>
      <c r="CWJ4" s="19"/>
      <c r="CWK4" s="19"/>
      <c r="CWL4" s="19"/>
      <c r="CWM4" s="19"/>
      <c r="CWN4" s="19"/>
      <c r="CWO4" s="19"/>
      <c r="CWP4" s="19"/>
      <c r="CWQ4" s="19"/>
      <c r="CWR4" s="19"/>
      <c r="CWS4" s="19"/>
      <c r="CWT4" s="19"/>
      <c r="CWU4" s="19"/>
      <c r="CWV4" s="19"/>
      <c r="CWW4" s="19"/>
      <c r="CWX4" s="19"/>
      <c r="CWY4" s="19"/>
      <c r="CWZ4" s="19"/>
      <c r="CXA4" s="19"/>
      <c r="CXB4" s="19"/>
      <c r="CXC4" s="19"/>
      <c r="CXD4" s="19"/>
      <c r="CXE4" s="19"/>
      <c r="CXF4" s="19"/>
      <c r="CXG4" s="19"/>
      <c r="CXH4" s="19"/>
      <c r="CXI4" s="19"/>
      <c r="CXJ4" s="19"/>
      <c r="CXK4" s="19"/>
      <c r="CXL4" s="19"/>
      <c r="CXM4" s="19"/>
      <c r="CXN4" s="19"/>
      <c r="CXO4" s="19"/>
      <c r="CXP4" s="19"/>
      <c r="CXQ4" s="19"/>
      <c r="CXR4" s="19"/>
      <c r="CXS4" s="19"/>
      <c r="CXT4" s="19"/>
      <c r="CXU4" s="19"/>
      <c r="CXV4" s="19"/>
      <c r="CXW4" s="19"/>
      <c r="CXX4" s="19"/>
      <c r="CXY4" s="19"/>
      <c r="CXZ4" s="19"/>
      <c r="CYA4" s="19"/>
      <c r="CYB4" s="19"/>
      <c r="CYC4" s="19"/>
      <c r="CYD4" s="19"/>
      <c r="CYE4" s="19"/>
      <c r="CYF4" s="19"/>
      <c r="CYG4" s="19"/>
      <c r="CYH4" s="19"/>
      <c r="CYI4" s="19"/>
      <c r="CYJ4" s="19"/>
      <c r="CYK4" s="19"/>
      <c r="CYL4" s="19"/>
      <c r="CYM4" s="19"/>
      <c r="CYN4" s="19"/>
      <c r="CYO4" s="19"/>
      <c r="CYP4" s="19"/>
      <c r="CYQ4" s="19"/>
      <c r="CYR4" s="19"/>
      <c r="CYS4" s="19"/>
      <c r="CYT4" s="19"/>
      <c r="CYU4" s="19"/>
      <c r="CYV4" s="19"/>
      <c r="CYW4" s="19"/>
      <c r="CYX4" s="19"/>
      <c r="CYY4" s="19"/>
      <c r="CYZ4" s="19"/>
      <c r="CZA4" s="19"/>
      <c r="CZB4" s="19"/>
      <c r="CZC4" s="19"/>
      <c r="CZD4" s="19"/>
      <c r="CZE4" s="19"/>
      <c r="CZF4" s="19"/>
      <c r="CZG4" s="19"/>
      <c r="CZH4" s="19"/>
      <c r="CZI4" s="19"/>
      <c r="CZJ4" s="19"/>
      <c r="CZK4" s="19"/>
      <c r="CZL4" s="19"/>
      <c r="CZM4" s="19"/>
      <c r="CZN4" s="19"/>
      <c r="CZO4" s="19"/>
      <c r="CZP4" s="19"/>
      <c r="CZQ4" s="19"/>
      <c r="CZR4" s="19"/>
      <c r="CZS4" s="19"/>
      <c r="CZT4" s="19"/>
      <c r="CZU4" s="19"/>
      <c r="CZV4" s="19"/>
      <c r="CZW4" s="19"/>
      <c r="CZX4" s="19"/>
      <c r="CZY4" s="19"/>
      <c r="CZZ4" s="19"/>
      <c r="DAA4" s="19"/>
      <c r="DAB4" s="19"/>
      <c r="DAC4" s="19"/>
      <c r="DAD4" s="19"/>
      <c r="DAE4" s="19"/>
      <c r="DAF4" s="19"/>
      <c r="DAG4" s="19"/>
      <c r="DAH4" s="19"/>
      <c r="DAI4" s="19"/>
      <c r="DAJ4" s="19"/>
      <c r="DAK4" s="19"/>
      <c r="DAL4" s="19"/>
      <c r="DAM4" s="19"/>
      <c r="DAN4" s="19"/>
      <c r="DAO4" s="19"/>
      <c r="DAP4" s="19"/>
      <c r="DAQ4" s="19"/>
      <c r="DAR4" s="19"/>
      <c r="DAS4" s="19"/>
      <c r="DAT4" s="19"/>
      <c r="DAU4" s="19"/>
      <c r="DAV4" s="19"/>
      <c r="DAW4" s="19"/>
      <c r="DAX4" s="19"/>
      <c r="DAY4" s="19"/>
      <c r="DAZ4" s="19"/>
      <c r="DBA4" s="19"/>
      <c r="DBB4" s="19"/>
      <c r="DBC4" s="19"/>
      <c r="DBD4" s="19"/>
      <c r="DBE4" s="19"/>
      <c r="DBF4" s="19"/>
      <c r="DBG4" s="19"/>
      <c r="DBH4" s="19"/>
      <c r="DBI4" s="19"/>
      <c r="DBJ4" s="19"/>
      <c r="DBK4" s="19"/>
      <c r="DBL4" s="19"/>
      <c r="DBM4" s="19"/>
      <c r="DBN4" s="19"/>
      <c r="DBO4" s="19"/>
      <c r="DBP4" s="19"/>
      <c r="DBQ4" s="19"/>
      <c r="DBR4" s="19"/>
      <c r="DBS4" s="19"/>
      <c r="DBT4" s="19"/>
      <c r="DBU4" s="19"/>
      <c r="DBV4" s="19"/>
      <c r="DBW4" s="19"/>
      <c r="DBX4" s="19"/>
      <c r="DBY4" s="19"/>
      <c r="DBZ4" s="19"/>
      <c r="DCA4" s="19"/>
      <c r="DCB4" s="19"/>
      <c r="DCC4" s="19"/>
      <c r="DCD4" s="19"/>
      <c r="DCE4" s="19"/>
      <c r="DCF4" s="19"/>
      <c r="DCG4" s="19"/>
      <c r="DCH4" s="19"/>
      <c r="DCI4" s="19"/>
      <c r="DCJ4" s="19"/>
      <c r="DCK4" s="19"/>
      <c r="DCL4" s="19"/>
      <c r="DCM4" s="19"/>
      <c r="DCN4" s="19"/>
      <c r="DCO4" s="19"/>
      <c r="DCP4" s="19"/>
      <c r="DCQ4" s="19"/>
      <c r="DCR4" s="19"/>
      <c r="DCS4" s="19"/>
      <c r="DCT4" s="19"/>
      <c r="DCU4" s="19"/>
      <c r="DCV4" s="19"/>
      <c r="DCW4" s="19"/>
      <c r="DCX4" s="19"/>
      <c r="DCY4" s="19"/>
      <c r="DCZ4" s="19"/>
      <c r="DDA4" s="19"/>
      <c r="DDB4" s="19"/>
      <c r="DDC4" s="19"/>
      <c r="DDD4" s="19"/>
      <c r="DDE4" s="19"/>
      <c r="DDF4" s="19"/>
      <c r="DDG4" s="19"/>
      <c r="DDH4" s="19"/>
      <c r="DDI4" s="19"/>
      <c r="DDJ4" s="19"/>
      <c r="DDK4" s="19"/>
      <c r="DDL4" s="19"/>
      <c r="DDM4" s="19"/>
      <c r="DDN4" s="19"/>
      <c r="DDO4" s="19"/>
      <c r="DDP4" s="19"/>
      <c r="DDQ4" s="19"/>
      <c r="DDR4" s="19"/>
      <c r="DDS4" s="19"/>
      <c r="DDT4" s="19"/>
      <c r="DDU4" s="19"/>
      <c r="DDV4" s="19"/>
      <c r="DDW4" s="19"/>
      <c r="DDX4" s="19"/>
      <c r="DDY4" s="19"/>
      <c r="DDZ4" s="19"/>
      <c r="DEA4" s="19"/>
      <c r="DEB4" s="19"/>
      <c r="DEC4" s="19"/>
      <c r="DED4" s="19"/>
      <c r="DEE4" s="19"/>
      <c r="DEF4" s="19"/>
      <c r="DEG4" s="19"/>
      <c r="DEH4" s="19"/>
      <c r="DEI4" s="19"/>
      <c r="DEJ4" s="19"/>
      <c r="DEK4" s="19"/>
      <c r="DEL4" s="19"/>
      <c r="DEM4" s="19"/>
      <c r="DEN4" s="19"/>
      <c r="DEO4" s="19"/>
      <c r="DEP4" s="19"/>
      <c r="DEQ4" s="19"/>
      <c r="DER4" s="19"/>
      <c r="DES4" s="19"/>
      <c r="DET4" s="19"/>
      <c r="DEU4" s="19"/>
      <c r="DEV4" s="19"/>
      <c r="DEW4" s="19"/>
      <c r="DEX4" s="19"/>
      <c r="DEY4" s="19"/>
      <c r="DEZ4" s="19"/>
      <c r="DFA4" s="19"/>
      <c r="DFB4" s="19"/>
      <c r="DFC4" s="19"/>
      <c r="DFD4" s="19"/>
      <c r="DFE4" s="19"/>
      <c r="DFF4" s="19"/>
      <c r="DFG4" s="19"/>
      <c r="DFH4" s="19"/>
      <c r="DFI4" s="19"/>
      <c r="DFJ4" s="19"/>
      <c r="DFK4" s="19"/>
      <c r="DFL4" s="19"/>
      <c r="DFM4" s="19"/>
      <c r="DFN4" s="19"/>
      <c r="DFO4" s="19"/>
      <c r="DFP4" s="19"/>
      <c r="DFQ4" s="19"/>
      <c r="DFR4" s="19"/>
      <c r="DFS4" s="19"/>
      <c r="DFT4" s="19"/>
      <c r="DFU4" s="19"/>
      <c r="DFV4" s="19"/>
      <c r="DFW4" s="19"/>
      <c r="DFX4" s="19"/>
      <c r="DFY4" s="19"/>
      <c r="DFZ4" s="19"/>
      <c r="DGA4" s="19"/>
      <c r="DGB4" s="19"/>
      <c r="DGC4" s="19"/>
      <c r="DGD4" s="19"/>
      <c r="DGE4" s="19"/>
      <c r="DGF4" s="19"/>
      <c r="DGG4" s="19"/>
      <c r="DGH4" s="19"/>
      <c r="DGI4" s="19"/>
      <c r="DGJ4" s="19"/>
      <c r="DGK4" s="19"/>
      <c r="DGL4" s="19"/>
      <c r="DGM4" s="19"/>
      <c r="DGN4" s="19"/>
      <c r="DGO4" s="19"/>
      <c r="DGP4" s="19"/>
      <c r="DGQ4" s="19"/>
      <c r="DGR4" s="19"/>
      <c r="DGS4" s="19"/>
      <c r="DGT4" s="19"/>
      <c r="DGU4" s="19"/>
      <c r="DGV4" s="19"/>
      <c r="DGW4" s="19"/>
      <c r="DGX4" s="19"/>
      <c r="DGY4" s="19"/>
      <c r="DGZ4" s="19"/>
      <c r="DHA4" s="19"/>
      <c r="DHB4" s="19"/>
      <c r="DHC4" s="19"/>
      <c r="DHD4" s="19"/>
      <c r="DHE4" s="19"/>
      <c r="DHF4" s="19"/>
      <c r="DHG4" s="19"/>
      <c r="DHH4" s="19"/>
      <c r="DHI4" s="19"/>
      <c r="DHJ4" s="19"/>
      <c r="DHK4" s="19"/>
      <c r="DHL4" s="19"/>
      <c r="DHM4" s="19"/>
      <c r="DHN4" s="19"/>
      <c r="DHO4" s="19"/>
      <c r="DHP4" s="19"/>
      <c r="DHQ4" s="19"/>
      <c r="DHR4" s="19"/>
      <c r="DHS4" s="19"/>
      <c r="DHT4" s="19"/>
      <c r="DHU4" s="19"/>
      <c r="DHV4" s="19"/>
      <c r="DHW4" s="19"/>
      <c r="DHX4" s="19"/>
      <c r="DHY4" s="19"/>
      <c r="DHZ4" s="19"/>
      <c r="DIA4" s="19"/>
      <c r="DIB4" s="19"/>
      <c r="DIC4" s="19"/>
      <c r="DID4" s="19"/>
      <c r="DIE4" s="19"/>
      <c r="DIF4" s="19"/>
      <c r="DIG4" s="19"/>
      <c r="DIH4" s="19"/>
      <c r="DII4" s="19"/>
      <c r="DIJ4" s="19"/>
      <c r="DIK4" s="19"/>
      <c r="DIL4" s="19"/>
      <c r="DIM4" s="19"/>
      <c r="DIN4" s="19"/>
      <c r="DIO4" s="19"/>
      <c r="DIP4" s="19"/>
      <c r="DIQ4" s="19"/>
      <c r="DIR4" s="19"/>
      <c r="DIS4" s="19"/>
      <c r="DIT4" s="19"/>
      <c r="DIU4" s="19"/>
      <c r="DIV4" s="19"/>
      <c r="DIW4" s="19"/>
      <c r="DIX4" s="19"/>
      <c r="DIY4" s="19"/>
      <c r="DIZ4" s="19"/>
      <c r="DJA4" s="19"/>
      <c r="DJB4" s="19"/>
      <c r="DJC4" s="19"/>
      <c r="DJD4" s="19"/>
      <c r="DJE4" s="19"/>
      <c r="DJF4" s="19"/>
      <c r="DJG4" s="19"/>
      <c r="DJH4" s="19"/>
      <c r="DJI4" s="19"/>
      <c r="DJJ4" s="19"/>
      <c r="DJK4" s="19"/>
      <c r="DJL4" s="19"/>
      <c r="DJM4" s="19"/>
      <c r="DJN4" s="19"/>
      <c r="DJO4" s="19"/>
      <c r="DJP4" s="19"/>
      <c r="DJQ4" s="19"/>
      <c r="DJR4" s="19"/>
      <c r="DJS4" s="19"/>
      <c r="DJT4" s="19"/>
      <c r="DJU4" s="19"/>
      <c r="DJV4" s="19"/>
      <c r="DJW4" s="19"/>
      <c r="DJX4" s="19"/>
      <c r="DJY4" s="19"/>
      <c r="DJZ4" s="19"/>
      <c r="DKA4" s="19"/>
      <c r="DKB4" s="19"/>
      <c r="DKC4" s="19"/>
      <c r="DKD4" s="19"/>
      <c r="DKE4" s="19"/>
      <c r="DKF4" s="19"/>
      <c r="DKG4" s="19"/>
      <c r="DKH4" s="19"/>
      <c r="DKI4" s="19"/>
      <c r="DKJ4" s="19"/>
      <c r="DKK4" s="19"/>
      <c r="DKL4" s="19"/>
      <c r="DKM4" s="19"/>
      <c r="DKN4" s="19"/>
      <c r="DKO4" s="19"/>
      <c r="DKP4" s="19"/>
      <c r="DKQ4" s="19"/>
      <c r="DKR4" s="19"/>
      <c r="DKS4" s="19"/>
      <c r="DKT4" s="19"/>
      <c r="DKU4" s="19"/>
      <c r="DKV4" s="19"/>
      <c r="DKW4" s="19"/>
      <c r="DKX4" s="19"/>
      <c r="DKY4" s="19"/>
      <c r="DKZ4" s="19"/>
      <c r="DLA4" s="19"/>
      <c r="DLB4" s="19"/>
      <c r="DLC4" s="19"/>
      <c r="DLD4" s="19"/>
      <c r="DLE4" s="19"/>
      <c r="DLF4" s="19"/>
      <c r="DLG4" s="19"/>
      <c r="DLH4" s="19"/>
      <c r="DLI4" s="19"/>
      <c r="DLJ4" s="19"/>
      <c r="DLK4" s="19"/>
      <c r="DLL4" s="19"/>
      <c r="DLM4" s="19"/>
      <c r="DLN4" s="19"/>
      <c r="DLO4" s="19"/>
      <c r="DLP4" s="19"/>
      <c r="DLQ4" s="19"/>
      <c r="DLR4" s="19"/>
      <c r="DLS4" s="19"/>
      <c r="DLT4" s="19"/>
      <c r="DLU4" s="19"/>
      <c r="DLV4" s="19"/>
      <c r="DLW4" s="19"/>
      <c r="DLX4" s="19"/>
      <c r="DLY4" s="19"/>
      <c r="DLZ4" s="19"/>
      <c r="DMA4" s="19"/>
      <c r="DMB4" s="19"/>
      <c r="DMC4" s="19"/>
      <c r="DMD4" s="19"/>
      <c r="DME4" s="19"/>
      <c r="DMF4" s="19"/>
      <c r="DMG4" s="19"/>
      <c r="DMH4" s="19"/>
      <c r="DMI4" s="19"/>
      <c r="DMJ4" s="19"/>
      <c r="DMK4" s="19"/>
      <c r="DML4" s="19"/>
      <c r="DMM4" s="19"/>
      <c r="DMN4" s="19"/>
      <c r="DMO4" s="19"/>
      <c r="DMP4" s="19"/>
      <c r="DMQ4" s="19"/>
      <c r="DMR4" s="19"/>
      <c r="DMS4" s="19"/>
      <c r="DMT4" s="19"/>
      <c r="DMU4" s="19"/>
      <c r="DMV4" s="19"/>
      <c r="DMW4" s="19"/>
      <c r="DMX4" s="19"/>
      <c r="DMY4" s="19"/>
      <c r="DMZ4" s="19"/>
      <c r="DNA4" s="19"/>
      <c r="DNB4" s="19"/>
      <c r="DNC4" s="19"/>
      <c r="DND4" s="19"/>
      <c r="DNE4" s="19"/>
      <c r="DNF4" s="19"/>
      <c r="DNG4" s="19"/>
      <c r="DNH4" s="19"/>
      <c r="DNI4" s="19"/>
      <c r="DNJ4" s="19"/>
      <c r="DNK4" s="19"/>
      <c r="DNL4" s="19"/>
      <c r="DNM4" s="19"/>
      <c r="DNN4" s="19"/>
      <c r="DNO4" s="19"/>
      <c r="DNP4" s="19"/>
      <c r="DNQ4" s="19"/>
      <c r="DNR4" s="19"/>
      <c r="DNS4" s="19"/>
      <c r="DNT4" s="19"/>
      <c r="DNU4" s="19"/>
      <c r="DNV4" s="19"/>
      <c r="DNW4" s="19"/>
      <c r="DNX4" s="19"/>
      <c r="DNY4" s="19"/>
      <c r="DNZ4" s="19"/>
      <c r="DOA4" s="19"/>
      <c r="DOB4" s="19"/>
      <c r="DOC4" s="19"/>
      <c r="DOD4" s="19"/>
      <c r="DOE4" s="19"/>
      <c r="DOF4" s="19"/>
      <c r="DOG4" s="19"/>
      <c r="DOH4" s="19"/>
      <c r="DOI4" s="19"/>
      <c r="DOJ4" s="19"/>
      <c r="DOK4" s="19"/>
      <c r="DOL4" s="19"/>
      <c r="DOM4" s="19"/>
      <c r="DON4" s="19"/>
      <c r="DOO4" s="19"/>
      <c r="DOP4" s="19"/>
      <c r="DOQ4" s="19"/>
      <c r="DOR4" s="19"/>
      <c r="DOS4" s="19"/>
      <c r="DOT4" s="19"/>
      <c r="DOU4" s="19"/>
      <c r="DOV4" s="19"/>
      <c r="DOW4" s="19"/>
      <c r="DOX4" s="19"/>
      <c r="DOY4" s="19"/>
      <c r="DOZ4" s="19"/>
      <c r="DPA4" s="19"/>
      <c r="DPB4" s="19"/>
      <c r="DPC4" s="19"/>
      <c r="DPD4" s="19"/>
      <c r="DPE4" s="19"/>
      <c r="DPF4" s="19"/>
      <c r="DPG4" s="19"/>
      <c r="DPH4" s="19"/>
      <c r="DPI4" s="19"/>
      <c r="DPJ4" s="19"/>
      <c r="DPK4" s="19"/>
      <c r="DPL4" s="19"/>
      <c r="DPM4" s="19"/>
      <c r="DPN4" s="19"/>
      <c r="DPO4" s="19"/>
      <c r="DPP4" s="19"/>
      <c r="DPQ4" s="19"/>
      <c r="DPR4" s="19"/>
      <c r="DPS4" s="19"/>
      <c r="DPT4" s="19"/>
      <c r="DPU4" s="19"/>
      <c r="DPV4" s="19"/>
      <c r="DPW4" s="19"/>
      <c r="DPX4" s="19"/>
      <c r="DPY4" s="19"/>
      <c r="DPZ4" s="19"/>
      <c r="DQA4" s="19"/>
      <c r="DQB4" s="19"/>
      <c r="DQC4" s="19"/>
      <c r="DQD4" s="19"/>
      <c r="DQE4" s="19"/>
      <c r="DQF4" s="19"/>
      <c r="DQG4" s="19"/>
      <c r="DQH4" s="19"/>
      <c r="DQI4" s="19"/>
      <c r="DQJ4" s="19"/>
      <c r="DQK4" s="19"/>
      <c r="DQL4" s="19"/>
      <c r="DQM4" s="19"/>
      <c r="DQN4" s="19"/>
      <c r="DQO4" s="19"/>
      <c r="DQP4" s="19"/>
      <c r="DQQ4" s="19"/>
      <c r="DQR4" s="19"/>
      <c r="DQS4" s="19"/>
      <c r="DQT4" s="19"/>
      <c r="DQU4" s="19"/>
      <c r="DQV4" s="19"/>
      <c r="DQW4" s="19"/>
      <c r="DQX4" s="19"/>
      <c r="DQY4" s="19"/>
      <c r="DQZ4" s="19"/>
      <c r="DRA4" s="19"/>
      <c r="DRB4" s="19"/>
      <c r="DRC4" s="19"/>
      <c r="DRD4" s="19"/>
      <c r="DRE4" s="19"/>
      <c r="DRF4" s="19"/>
      <c r="DRG4" s="19"/>
      <c r="DRH4" s="19"/>
      <c r="DRI4" s="19"/>
      <c r="DRJ4" s="19"/>
      <c r="DRK4" s="19"/>
      <c r="DRL4" s="19"/>
      <c r="DRM4" s="19"/>
      <c r="DRN4" s="19"/>
      <c r="DRO4" s="19"/>
      <c r="DRP4" s="19"/>
      <c r="DRQ4" s="19"/>
      <c r="DRR4" s="19"/>
      <c r="DRS4" s="19"/>
      <c r="DRT4" s="19"/>
      <c r="DRU4" s="19"/>
      <c r="DRV4" s="19"/>
      <c r="DRW4" s="19"/>
      <c r="DRX4" s="19"/>
      <c r="DRY4" s="19"/>
      <c r="DRZ4" s="19"/>
      <c r="DSA4" s="19"/>
      <c r="DSB4" s="19"/>
      <c r="DSC4" s="19"/>
      <c r="DSD4" s="19"/>
      <c r="DSE4" s="19"/>
      <c r="DSF4" s="19"/>
      <c r="DSG4" s="19"/>
      <c r="DSH4" s="19"/>
      <c r="DSI4" s="19"/>
      <c r="DSJ4" s="19"/>
      <c r="DSK4" s="19"/>
      <c r="DSL4" s="19"/>
      <c r="DSM4" s="19"/>
      <c r="DSN4" s="19"/>
      <c r="DSO4" s="19"/>
      <c r="DSP4" s="19"/>
      <c r="DSQ4" s="19"/>
      <c r="DSR4" s="19"/>
      <c r="DSS4" s="19"/>
      <c r="DST4" s="19"/>
      <c r="DSU4" s="19"/>
      <c r="DSV4" s="19"/>
      <c r="DSW4" s="19"/>
      <c r="DSX4" s="19"/>
      <c r="DSY4" s="19"/>
      <c r="DSZ4" s="19"/>
      <c r="DTA4" s="19"/>
      <c r="DTB4" s="19"/>
      <c r="DTC4" s="19"/>
      <c r="DTD4" s="19"/>
      <c r="DTE4" s="19"/>
      <c r="DTF4" s="19"/>
      <c r="DTG4" s="19"/>
      <c r="DTH4" s="19"/>
      <c r="DTI4" s="19"/>
      <c r="DTJ4" s="19"/>
      <c r="DTK4" s="19"/>
      <c r="DTL4" s="19"/>
      <c r="DTM4" s="19"/>
      <c r="DTN4" s="19"/>
      <c r="DTO4" s="19"/>
      <c r="DTP4" s="19"/>
      <c r="DTQ4" s="19"/>
      <c r="DTR4" s="19"/>
      <c r="DTS4" s="19"/>
      <c r="DTT4" s="19"/>
      <c r="DTU4" s="19"/>
      <c r="DTV4" s="19"/>
      <c r="DTW4" s="19"/>
      <c r="DTX4" s="19"/>
      <c r="DTY4" s="19"/>
      <c r="DTZ4" s="19"/>
      <c r="DUA4" s="19"/>
      <c r="DUB4" s="19"/>
      <c r="DUC4" s="19"/>
      <c r="DUD4" s="19"/>
      <c r="DUE4" s="19"/>
      <c r="DUF4" s="19"/>
      <c r="DUG4" s="19"/>
      <c r="DUH4" s="19"/>
      <c r="DUI4" s="19"/>
      <c r="DUJ4" s="19"/>
      <c r="DUK4" s="19"/>
      <c r="DUL4" s="19"/>
      <c r="DUM4" s="19"/>
      <c r="DUN4" s="19"/>
      <c r="DUO4" s="19"/>
      <c r="DUP4" s="19"/>
      <c r="DUQ4" s="19"/>
      <c r="DUR4" s="19"/>
      <c r="DUS4" s="19"/>
      <c r="DUT4" s="19"/>
      <c r="DUU4" s="19"/>
      <c r="DUV4" s="19"/>
      <c r="DUW4" s="19"/>
      <c r="DUX4" s="19"/>
      <c r="DUY4" s="19"/>
      <c r="DUZ4" s="19"/>
      <c r="DVA4" s="19"/>
      <c r="DVB4" s="19"/>
      <c r="DVC4" s="19"/>
      <c r="DVD4" s="19"/>
      <c r="DVE4" s="19"/>
      <c r="DVF4" s="19"/>
      <c r="DVG4" s="19"/>
      <c r="DVH4" s="19"/>
      <c r="DVI4" s="19"/>
      <c r="DVJ4" s="19"/>
      <c r="DVK4" s="19"/>
      <c r="DVL4" s="19"/>
      <c r="DVM4" s="19"/>
      <c r="DVN4" s="19"/>
      <c r="DVO4" s="19"/>
      <c r="DVP4" s="19"/>
      <c r="DVQ4" s="19"/>
      <c r="DVR4" s="19"/>
      <c r="DVS4" s="19"/>
      <c r="DVT4" s="19"/>
      <c r="DVU4" s="19"/>
      <c r="DVV4" s="19"/>
      <c r="DVW4" s="19"/>
      <c r="DVX4" s="19"/>
      <c r="DVY4" s="19"/>
      <c r="DVZ4" s="19"/>
      <c r="DWA4" s="19"/>
      <c r="DWB4" s="19"/>
      <c r="DWC4" s="19"/>
      <c r="DWD4" s="19"/>
      <c r="DWE4" s="19"/>
      <c r="DWF4" s="19"/>
      <c r="DWG4" s="19"/>
      <c r="DWH4" s="19"/>
      <c r="DWI4" s="19"/>
      <c r="DWJ4" s="19"/>
      <c r="DWK4" s="19"/>
      <c r="DWL4" s="19"/>
      <c r="DWM4" s="19"/>
      <c r="DWN4" s="19"/>
      <c r="DWO4" s="19"/>
      <c r="DWP4" s="19"/>
      <c r="DWQ4" s="19"/>
      <c r="DWR4" s="19"/>
      <c r="DWS4" s="19"/>
      <c r="DWT4" s="19"/>
      <c r="DWU4" s="19"/>
      <c r="DWV4" s="19"/>
      <c r="DWW4" s="19"/>
      <c r="DWX4" s="19"/>
      <c r="DWY4" s="19"/>
      <c r="DWZ4" s="19"/>
      <c r="DXA4" s="19"/>
      <c r="DXB4" s="19"/>
      <c r="DXC4" s="19"/>
      <c r="DXD4" s="19"/>
      <c r="DXE4" s="19"/>
      <c r="DXF4" s="19"/>
      <c r="DXG4" s="19"/>
      <c r="DXH4" s="19"/>
      <c r="DXI4" s="19"/>
      <c r="DXJ4" s="19"/>
      <c r="DXK4" s="19"/>
      <c r="DXL4" s="19"/>
      <c r="DXM4" s="19"/>
      <c r="DXN4" s="19"/>
      <c r="DXO4" s="19"/>
      <c r="DXP4" s="19"/>
      <c r="DXQ4" s="19"/>
      <c r="DXR4" s="19"/>
      <c r="DXS4" s="19"/>
      <c r="DXT4" s="19"/>
      <c r="DXU4" s="19"/>
      <c r="DXV4" s="19"/>
      <c r="DXW4" s="19"/>
      <c r="DXX4" s="19"/>
      <c r="DXY4" s="19"/>
      <c r="DXZ4" s="19"/>
      <c r="DYA4" s="19"/>
      <c r="DYB4" s="19"/>
      <c r="DYC4" s="19"/>
      <c r="DYD4" s="19"/>
      <c r="DYE4" s="19"/>
      <c r="DYF4" s="19"/>
      <c r="DYG4" s="19"/>
      <c r="DYH4" s="19"/>
      <c r="DYI4" s="19"/>
      <c r="DYJ4" s="19"/>
      <c r="DYK4" s="19"/>
      <c r="DYL4" s="19"/>
      <c r="DYM4" s="19"/>
      <c r="DYN4" s="19"/>
      <c r="DYO4" s="19"/>
      <c r="DYP4" s="19"/>
      <c r="DYQ4" s="19"/>
      <c r="DYR4" s="19"/>
      <c r="DYS4" s="19"/>
      <c r="DYT4" s="19"/>
      <c r="DYU4" s="19"/>
      <c r="DYV4" s="19"/>
      <c r="DYW4" s="19"/>
      <c r="DYX4" s="19"/>
      <c r="DYY4" s="19"/>
      <c r="DYZ4" s="19"/>
      <c r="DZA4" s="19"/>
      <c r="DZB4" s="19"/>
      <c r="DZC4" s="19"/>
      <c r="DZD4" s="19"/>
      <c r="DZE4" s="19"/>
      <c r="DZF4" s="19"/>
      <c r="DZG4" s="19"/>
      <c r="DZH4" s="19"/>
      <c r="DZI4" s="19"/>
      <c r="DZJ4" s="19"/>
      <c r="DZK4" s="19"/>
      <c r="DZL4" s="19"/>
      <c r="DZM4" s="19"/>
      <c r="DZN4" s="19"/>
      <c r="DZO4" s="19"/>
      <c r="DZP4" s="19"/>
      <c r="DZQ4" s="19"/>
      <c r="DZR4" s="19"/>
      <c r="DZS4" s="19"/>
      <c r="DZT4" s="19"/>
      <c r="DZU4" s="19"/>
      <c r="DZV4" s="19"/>
      <c r="DZW4" s="19"/>
      <c r="DZX4" s="19"/>
      <c r="DZY4" s="19"/>
      <c r="DZZ4" s="19"/>
      <c r="EAA4" s="19"/>
      <c r="EAB4" s="19"/>
      <c r="EAC4" s="19"/>
      <c r="EAD4" s="19"/>
      <c r="EAE4" s="19"/>
      <c r="EAF4" s="19"/>
      <c r="EAG4" s="19"/>
      <c r="EAH4" s="19"/>
      <c r="EAI4" s="19"/>
      <c r="EAJ4" s="19"/>
      <c r="EAK4" s="19"/>
      <c r="EAL4" s="19"/>
      <c r="EAM4" s="19"/>
      <c r="EAN4" s="19"/>
      <c r="EAO4" s="19"/>
      <c r="EAP4" s="19"/>
      <c r="EAQ4" s="19"/>
      <c r="EAR4" s="19"/>
      <c r="EAS4" s="19"/>
      <c r="EAT4" s="19"/>
      <c r="EAU4" s="19"/>
      <c r="EAV4" s="19"/>
      <c r="EAW4" s="19"/>
      <c r="EAX4" s="19"/>
      <c r="EAY4" s="19"/>
      <c r="EAZ4" s="19"/>
      <c r="EBA4" s="19"/>
      <c r="EBB4" s="19"/>
      <c r="EBC4" s="19"/>
      <c r="EBD4" s="19"/>
      <c r="EBE4" s="19"/>
      <c r="EBF4" s="19"/>
      <c r="EBG4" s="19"/>
      <c r="EBH4" s="19"/>
      <c r="EBI4" s="19"/>
      <c r="EBJ4" s="19"/>
      <c r="EBK4" s="19"/>
      <c r="EBL4" s="19"/>
      <c r="EBM4" s="19"/>
      <c r="EBN4" s="19"/>
      <c r="EBO4" s="19"/>
      <c r="EBP4" s="19"/>
      <c r="EBQ4" s="19"/>
      <c r="EBR4" s="19"/>
      <c r="EBS4" s="19"/>
      <c r="EBT4" s="19"/>
      <c r="EBU4" s="19"/>
      <c r="EBV4" s="19"/>
      <c r="EBW4" s="19"/>
      <c r="EBX4" s="19"/>
      <c r="EBY4" s="19"/>
      <c r="EBZ4" s="19"/>
      <c r="ECA4" s="19"/>
      <c r="ECB4" s="19"/>
      <c r="ECC4" s="19"/>
      <c r="ECD4" s="19"/>
      <c r="ECE4" s="19"/>
      <c r="ECF4" s="19"/>
      <c r="ECG4" s="19"/>
      <c r="ECH4" s="19"/>
      <c r="ECI4" s="19"/>
      <c r="ECJ4" s="19"/>
      <c r="ECK4" s="19"/>
      <c r="ECL4" s="19"/>
      <c r="ECM4" s="19"/>
      <c r="ECN4" s="19"/>
      <c r="ECO4" s="19"/>
      <c r="ECP4" s="19"/>
      <c r="ECQ4" s="19"/>
      <c r="ECR4" s="19"/>
      <c r="ECS4" s="19"/>
      <c r="ECT4" s="19"/>
      <c r="ECU4" s="19"/>
      <c r="ECV4" s="19"/>
      <c r="ECW4" s="19"/>
      <c r="ECX4" s="19"/>
      <c r="ECY4" s="19"/>
      <c r="ECZ4" s="19"/>
      <c r="EDA4" s="19"/>
      <c r="EDB4" s="19"/>
      <c r="EDC4" s="19"/>
      <c r="EDD4" s="19"/>
      <c r="EDE4" s="19"/>
      <c r="EDF4" s="19"/>
      <c r="EDG4" s="19"/>
      <c r="EDH4" s="19"/>
      <c r="EDI4" s="19"/>
      <c r="EDJ4" s="19"/>
      <c r="EDK4" s="19"/>
      <c r="EDL4" s="19"/>
      <c r="EDM4" s="19"/>
      <c r="EDN4" s="19"/>
      <c r="EDO4" s="19"/>
      <c r="EDP4" s="19"/>
      <c r="EDQ4" s="19"/>
      <c r="EDR4" s="19"/>
      <c r="EDS4" s="19"/>
      <c r="EDT4" s="19"/>
      <c r="EDU4" s="19"/>
      <c r="EDV4" s="19"/>
      <c r="EDW4" s="19"/>
      <c r="EDX4" s="19"/>
      <c r="EDY4" s="19"/>
      <c r="EDZ4" s="19"/>
      <c r="EEA4" s="19"/>
      <c r="EEB4" s="19"/>
      <c r="EEC4" s="19"/>
      <c r="EED4" s="19"/>
      <c r="EEE4" s="19"/>
      <c r="EEF4" s="19"/>
      <c r="EEG4" s="19"/>
      <c r="EEH4" s="19"/>
      <c r="EEI4" s="19"/>
      <c r="EEJ4" s="19"/>
      <c r="EEK4" s="19"/>
      <c r="EEL4" s="19"/>
      <c r="EEM4" s="19"/>
      <c r="EEN4" s="19"/>
      <c r="EEO4" s="19"/>
      <c r="EEP4" s="19"/>
      <c r="EEQ4" s="19"/>
      <c r="EER4" s="19"/>
      <c r="EES4" s="19"/>
      <c r="EET4" s="19"/>
      <c r="EEU4" s="19"/>
      <c r="EEV4" s="19"/>
      <c r="EEW4" s="19"/>
      <c r="EEX4" s="19"/>
      <c r="EEY4" s="19"/>
      <c r="EEZ4" s="19"/>
      <c r="EFA4" s="19"/>
      <c r="EFB4" s="19"/>
      <c r="EFC4" s="19"/>
      <c r="EFD4" s="19"/>
      <c r="EFE4" s="19"/>
      <c r="EFF4" s="19"/>
      <c r="EFG4" s="19"/>
      <c r="EFH4" s="19"/>
      <c r="EFI4" s="19"/>
      <c r="EFJ4" s="19"/>
      <c r="EFK4" s="19"/>
      <c r="EFL4" s="19"/>
      <c r="EFM4" s="19"/>
      <c r="EFN4" s="19"/>
      <c r="EFO4" s="19"/>
      <c r="EFP4" s="19"/>
      <c r="EFQ4" s="19"/>
      <c r="EFR4" s="19"/>
      <c r="EFS4" s="19"/>
      <c r="EFT4" s="19"/>
      <c r="EFU4" s="19"/>
      <c r="EFV4" s="19"/>
      <c r="EFW4" s="19"/>
      <c r="EFX4" s="19"/>
      <c r="EFY4" s="19"/>
      <c r="EFZ4" s="19"/>
      <c r="EGA4" s="19"/>
      <c r="EGB4" s="19"/>
      <c r="EGC4" s="19"/>
      <c r="EGD4" s="19"/>
      <c r="EGE4" s="19"/>
      <c r="EGF4" s="19"/>
      <c r="EGG4" s="19"/>
      <c r="EGH4" s="19"/>
      <c r="EGI4" s="19"/>
      <c r="EGJ4" s="19"/>
      <c r="EGK4" s="19"/>
      <c r="EGL4" s="19"/>
      <c r="EGM4" s="19"/>
      <c r="EGN4" s="19"/>
      <c r="EGO4" s="19"/>
      <c r="EGP4" s="19"/>
      <c r="EGQ4" s="19"/>
      <c r="EGR4" s="19"/>
      <c r="EGS4" s="19"/>
      <c r="EGT4" s="19"/>
      <c r="EGU4" s="19"/>
      <c r="EGV4" s="19"/>
      <c r="EGW4" s="19"/>
      <c r="EGX4" s="19"/>
      <c r="EGY4" s="19"/>
      <c r="EGZ4" s="19"/>
      <c r="EHA4" s="19"/>
      <c r="EHB4" s="19"/>
      <c r="EHC4" s="19"/>
      <c r="EHD4" s="19"/>
      <c r="EHE4" s="19"/>
      <c r="EHF4" s="19"/>
      <c r="EHG4" s="19"/>
      <c r="EHH4" s="19"/>
      <c r="EHI4" s="19"/>
      <c r="EHJ4" s="19"/>
      <c r="EHK4" s="19"/>
      <c r="EHL4" s="19"/>
      <c r="EHM4" s="19"/>
      <c r="EHN4" s="19"/>
      <c r="EHO4" s="19"/>
      <c r="EHP4" s="19"/>
      <c r="EHQ4" s="19"/>
      <c r="EHR4" s="19"/>
      <c r="EHS4" s="19"/>
      <c r="EHT4" s="19"/>
      <c r="EHU4" s="19"/>
      <c r="EHV4" s="19"/>
      <c r="EHW4" s="19"/>
      <c r="EHX4" s="19"/>
      <c r="EHY4" s="19"/>
      <c r="EHZ4" s="19"/>
      <c r="EIA4" s="19"/>
      <c r="EIB4" s="19"/>
      <c r="EIC4" s="19"/>
      <c r="EID4" s="19"/>
      <c r="EIE4" s="19"/>
      <c r="EIF4" s="19"/>
      <c r="EIG4" s="19"/>
      <c r="EIH4" s="19"/>
      <c r="EII4" s="19"/>
      <c r="EIJ4" s="19"/>
      <c r="EIK4" s="19"/>
      <c r="EIL4" s="19"/>
      <c r="EIM4" s="19"/>
      <c r="EIN4" s="19"/>
      <c r="EIO4" s="19"/>
      <c r="EIP4" s="19"/>
      <c r="EIQ4" s="19"/>
      <c r="EIR4" s="19"/>
      <c r="EIS4" s="19"/>
      <c r="EIT4" s="19"/>
      <c r="EIU4" s="19"/>
      <c r="EIV4" s="19"/>
      <c r="EIW4" s="19"/>
      <c r="EIX4" s="19"/>
      <c r="EIY4" s="19"/>
      <c r="EIZ4" s="19"/>
      <c r="EJA4" s="19"/>
      <c r="EJB4" s="19"/>
      <c r="EJC4" s="19"/>
      <c r="EJD4" s="19"/>
      <c r="EJE4" s="19"/>
      <c r="EJF4" s="19"/>
      <c r="EJG4" s="19"/>
      <c r="EJH4" s="19"/>
      <c r="EJI4" s="19"/>
      <c r="EJJ4" s="19"/>
      <c r="EJK4" s="19"/>
      <c r="EJL4" s="19"/>
      <c r="EJM4" s="19"/>
      <c r="EJN4" s="19"/>
      <c r="EJO4" s="19"/>
      <c r="EJP4" s="19"/>
      <c r="EJQ4" s="19"/>
      <c r="EJR4" s="19"/>
      <c r="EJS4" s="19"/>
      <c r="EJT4" s="19"/>
      <c r="EJU4" s="19"/>
      <c r="EJV4" s="19"/>
      <c r="EJW4" s="19"/>
      <c r="EJX4" s="19"/>
      <c r="EJY4" s="19"/>
      <c r="EJZ4" s="19"/>
      <c r="EKA4" s="19"/>
      <c r="EKB4" s="19"/>
      <c r="EKC4" s="19"/>
      <c r="EKD4" s="19"/>
      <c r="EKE4" s="19"/>
      <c r="EKF4" s="19"/>
      <c r="EKG4" s="19"/>
      <c r="EKH4" s="19"/>
      <c r="EKI4" s="19"/>
      <c r="EKJ4" s="19"/>
      <c r="EKK4" s="19"/>
      <c r="EKL4" s="19"/>
      <c r="EKM4" s="19"/>
      <c r="EKN4" s="19"/>
      <c r="EKO4" s="19"/>
      <c r="EKP4" s="19"/>
      <c r="EKQ4" s="19"/>
      <c r="EKR4" s="19"/>
      <c r="EKS4" s="19"/>
      <c r="EKT4" s="19"/>
      <c r="EKU4" s="19"/>
      <c r="EKV4" s="19"/>
      <c r="EKW4" s="19"/>
      <c r="EKX4" s="19"/>
      <c r="EKY4" s="19"/>
      <c r="EKZ4" s="19"/>
      <c r="ELA4" s="19"/>
      <c r="ELB4" s="19"/>
      <c r="ELC4" s="19"/>
      <c r="ELD4" s="19"/>
      <c r="ELE4" s="19"/>
      <c r="ELF4" s="19"/>
      <c r="ELG4" s="19"/>
      <c r="ELH4" s="19"/>
      <c r="ELI4" s="19"/>
      <c r="ELJ4" s="19"/>
      <c r="ELK4" s="19"/>
      <c r="ELL4" s="19"/>
      <c r="ELM4" s="19"/>
      <c r="ELN4" s="19"/>
      <c r="ELO4" s="19"/>
      <c r="ELP4" s="19"/>
      <c r="ELQ4" s="19"/>
      <c r="ELR4" s="19"/>
      <c r="ELS4" s="19"/>
      <c r="ELT4" s="19"/>
      <c r="ELU4" s="19"/>
      <c r="ELV4" s="19"/>
      <c r="ELW4" s="19"/>
      <c r="ELX4" s="19"/>
      <c r="ELY4" s="19"/>
      <c r="ELZ4" s="19"/>
      <c r="EMA4" s="19"/>
      <c r="EMB4" s="19"/>
      <c r="EMC4" s="19"/>
      <c r="EMD4" s="19"/>
      <c r="EME4" s="19"/>
      <c r="EMF4" s="19"/>
      <c r="EMG4" s="19"/>
      <c r="EMH4" s="19"/>
      <c r="EMI4" s="19"/>
      <c r="EMJ4" s="19"/>
      <c r="EMK4" s="19"/>
      <c r="EML4" s="19"/>
      <c r="EMM4" s="19"/>
      <c r="EMN4" s="19"/>
      <c r="EMO4" s="19"/>
      <c r="EMP4" s="19"/>
      <c r="EMQ4" s="19"/>
      <c r="EMR4" s="19"/>
      <c r="EMS4" s="19"/>
      <c r="EMT4" s="19"/>
      <c r="EMU4" s="19"/>
      <c r="EMV4" s="19"/>
      <c r="EMW4" s="19"/>
      <c r="EMX4" s="19"/>
      <c r="EMY4" s="19"/>
      <c r="EMZ4" s="19"/>
      <c r="ENA4" s="19"/>
      <c r="ENB4" s="19"/>
      <c r="ENC4" s="19"/>
      <c r="END4" s="19"/>
      <c r="ENE4" s="19"/>
      <c r="ENF4" s="19"/>
      <c r="ENG4" s="19"/>
      <c r="ENH4" s="19"/>
      <c r="ENI4" s="19"/>
      <c r="ENJ4" s="19"/>
      <c r="ENK4" s="19"/>
      <c r="ENL4" s="19"/>
      <c r="ENM4" s="19"/>
      <c r="ENN4" s="19"/>
      <c r="ENO4" s="19"/>
      <c r="ENP4" s="19"/>
      <c r="ENQ4" s="19"/>
      <c r="ENR4" s="19"/>
      <c r="ENS4" s="19"/>
      <c r="ENT4" s="19"/>
      <c r="ENU4" s="19"/>
      <c r="ENV4" s="19"/>
      <c r="ENW4" s="19"/>
      <c r="ENX4" s="19"/>
      <c r="ENY4" s="19"/>
      <c r="ENZ4" s="19"/>
      <c r="EOA4" s="19"/>
      <c r="EOB4" s="19"/>
      <c r="EOC4" s="19"/>
      <c r="EOD4" s="19"/>
      <c r="EOE4" s="19"/>
      <c r="EOF4" s="19"/>
      <c r="EOG4" s="19"/>
      <c r="EOH4" s="19"/>
      <c r="EOI4" s="19"/>
      <c r="EOJ4" s="19"/>
      <c r="EOK4" s="19"/>
      <c r="EOL4" s="19"/>
      <c r="EOM4" s="19"/>
      <c r="EON4" s="19"/>
      <c r="EOO4" s="19"/>
      <c r="EOP4" s="19"/>
      <c r="EOQ4" s="19"/>
      <c r="EOR4" s="19"/>
      <c r="EOS4" s="19"/>
      <c r="EOT4" s="19"/>
      <c r="EOU4" s="19"/>
      <c r="EOV4" s="19"/>
      <c r="EOW4" s="19"/>
      <c r="EOX4" s="19"/>
      <c r="EOY4" s="19"/>
      <c r="EOZ4" s="19"/>
      <c r="EPA4" s="19"/>
      <c r="EPB4" s="19"/>
      <c r="EPC4" s="19"/>
      <c r="EPD4" s="19"/>
      <c r="EPE4" s="19"/>
      <c r="EPF4" s="19"/>
      <c r="EPG4" s="19"/>
      <c r="EPH4" s="19"/>
      <c r="EPI4" s="19"/>
      <c r="EPJ4" s="19"/>
      <c r="EPK4" s="19"/>
      <c r="EPL4" s="19"/>
      <c r="EPM4" s="19"/>
      <c r="EPN4" s="19"/>
      <c r="EPO4" s="19"/>
      <c r="EPP4" s="19"/>
      <c r="EPQ4" s="19"/>
      <c r="EPR4" s="19"/>
      <c r="EPS4" s="19"/>
      <c r="EPT4" s="19"/>
      <c r="EPU4" s="19"/>
      <c r="EPV4" s="19"/>
      <c r="EPW4" s="19"/>
      <c r="EPX4" s="19"/>
      <c r="EPY4" s="19"/>
      <c r="EPZ4" s="19"/>
      <c r="EQA4" s="19"/>
      <c r="EQB4" s="19"/>
      <c r="EQC4" s="19"/>
      <c r="EQD4" s="19"/>
      <c r="EQE4" s="19"/>
      <c r="EQF4" s="19"/>
      <c r="EQG4" s="19"/>
      <c r="EQH4" s="19"/>
      <c r="EQI4" s="19"/>
      <c r="EQJ4" s="19"/>
      <c r="EQK4" s="19"/>
      <c r="EQL4" s="19"/>
      <c r="EQM4" s="19"/>
      <c r="EQN4" s="19"/>
      <c r="EQO4" s="19"/>
      <c r="EQP4" s="19"/>
      <c r="EQQ4" s="19"/>
      <c r="EQR4" s="19"/>
      <c r="EQS4" s="19"/>
      <c r="EQT4" s="19"/>
      <c r="EQU4" s="19"/>
      <c r="EQV4" s="19"/>
      <c r="EQW4" s="19"/>
      <c r="EQX4" s="19"/>
      <c r="EQY4" s="19"/>
      <c r="EQZ4" s="19"/>
      <c r="ERA4" s="19"/>
      <c r="ERB4" s="19"/>
      <c r="ERC4" s="19"/>
      <c r="ERD4" s="19"/>
      <c r="ERE4" s="19"/>
      <c r="ERF4" s="19"/>
      <c r="ERG4" s="19"/>
      <c r="ERH4" s="19"/>
      <c r="ERI4" s="19"/>
      <c r="ERJ4" s="19"/>
      <c r="ERK4" s="19"/>
      <c r="ERL4" s="19"/>
      <c r="ERM4" s="19"/>
      <c r="ERN4" s="19"/>
      <c r="ERO4" s="19"/>
      <c r="ERP4" s="19"/>
      <c r="ERQ4" s="19"/>
      <c r="ERR4" s="19"/>
      <c r="ERS4" s="19"/>
      <c r="ERT4" s="19"/>
      <c r="ERU4" s="19"/>
      <c r="ERV4" s="19"/>
      <c r="ERW4" s="19"/>
      <c r="ERX4" s="19"/>
      <c r="ERY4" s="19"/>
      <c r="ERZ4" s="19"/>
      <c r="ESA4" s="19"/>
      <c r="ESB4" s="19"/>
      <c r="ESC4" s="19"/>
      <c r="ESD4" s="19"/>
      <c r="ESE4" s="19"/>
      <c r="ESF4" s="19"/>
      <c r="ESG4" s="19"/>
      <c r="ESH4" s="19"/>
      <c r="ESI4" s="19"/>
      <c r="ESJ4" s="19"/>
      <c r="ESK4" s="19"/>
      <c r="ESL4" s="19"/>
      <c r="ESM4" s="19"/>
      <c r="ESN4" s="19"/>
      <c r="ESO4" s="19"/>
      <c r="ESP4" s="19"/>
      <c r="ESQ4" s="19"/>
      <c r="ESR4" s="19"/>
      <c r="ESS4" s="19"/>
      <c r="EST4" s="19"/>
      <c r="ESU4" s="19"/>
      <c r="ESV4" s="19"/>
      <c r="ESW4" s="19"/>
      <c r="ESX4" s="19"/>
      <c r="ESY4" s="19"/>
      <c r="ESZ4" s="19"/>
      <c r="ETA4" s="19"/>
      <c r="ETB4" s="19"/>
      <c r="ETC4" s="19"/>
      <c r="ETD4" s="19"/>
      <c r="ETE4" s="19"/>
      <c r="ETF4" s="19"/>
      <c r="ETG4" s="19"/>
      <c r="ETH4" s="19"/>
      <c r="ETI4" s="19"/>
      <c r="ETJ4" s="19"/>
      <c r="ETK4" s="19"/>
      <c r="ETL4" s="19"/>
      <c r="ETM4" s="19"/>
      <c r="ETN4" s="19"/>
      <c r="ETO4" s="19"/>
      <c r="ETP4" s="19"/>
      <c r="ETQ4" s="19"/>
      <c r="ETR4" s="19"/>
      <c r="ETS4" s="19"/>
      <c r="ETT4" s="19"/>
      <c r="ETU4" s="19"/>
      <c r="ETV4" s="19"/>
      <c r="ETW4" s="19"/>
      <c r="ETX4" s="19"/>
      <c r="ETY4" s="19"/>
      <c r="ETZ4" s="19"/>
      <c r="EUA4" s="19"/>
      <c r="EUB4" s="19"/>
      <c r="EUC4" s="19"/>
      <c r="EUD4" s="19"/>
      <c r="EUE4" s="19"/>
      <c r="EUF4" s="19"/>
      <c r="EUG4" s="19"/>
      <c r="EUH4" s="19"/>
      <c r="EUI4" s="19"/>
      <c r="EUJ4" s="19"/>
      <c r="EUK4" s="19"/>
      <c r="EUL4" s="19"/>
      <c r="EUM4" s="19"/>
      <c r="EUN4" s="19"/>
      <c r="EUO4" s="19"/>
      <c r="EUP4" s="19"/>
      <c r="EUQ4" s="19"/>
      <c r="EUR4" s="19"/>
      <c r="EUS4" s="19"/>
      <c r="EUT4" s="19"/>
      <c r="EUU4" s="19"/>
      <c r="EUV4" s="19"/>
      <c r="EUW4" s="19"/>
      <c r="EUX4" s="19"/>
      <c r="EUY4" s="19"/>
      <c r="EUZ4" s="19"/>
      <c r="EVA4" s="19"/>
      <c r="EVB4" s="19"/>
      <c r="EVC4" s="19"/>
      <c r="EVD4" s="19"/>
      <c r="EVE4" s="19"/>
      <c r="EVF4" s="19"/>
      <c r="EVG4" s="19"/>
      <c r="EVH4" s="19"/>
      <c r="EVI4" s="19"/>
      <c r="EVJ4" s="19"/>
      <c r="EVK4" s="19"/>
      <c r="EVL4" s="19"/>
      <c r="EVM4" s="19"/>
      <c r="EVN4" s="19"/>
      <c r="EVO4" s="19"/>
      <c r="EVP4" s="19"/>
      <c r="EVQ4" s="19"/>
      <c r="EVR4" s="19"/>
      <c r="EVS4" s="19"/>
      <c r="EVT4" s="19"/>
      <c r="EVU4" s="19"/>
      <c r="EVV4" s="19"/>
      <c r="EVW4" s="19"/>
      <c r="EVX4" s="19"/>
      <c r="EVY4" s="19"/>
      <c r="EVZ4" s="19"/>
      <c r="EWA4" s="19"/>
      <c r="EWB4" s="19"/>
      <c r="EWC4" s="19"/>
      <c r="EWD4" s="19"/>
      <c r="EWE4" s="19"/>
      <c r="EWF4" s="19"/>
      <c r="EWG4" s="19"/>
      <c r="EWH4" s="19"/>
      <c r="EWI4" s="19"/>
      <c r="EWJ4" s="19"/>
      <c r="EWK4" s="19"/>
      <c r="EWL4" s="19"/>
      <c r="EWM4" s="19"/>
      <c r="EWN4" s="19"/>
      <c r="EWO4" s="19"/>
      <c r="EWP4" s="19"/>
      <c r="EWQ4" s="19"/>
      <c r="EWR4" s="19"/>
      <c r="EWS4" s="19"/>
      <c r="EWT4" s="19"/>
      <c r="EWU4" s="19"/>
      <c r="EWV4" s="19"/>
      <c r="EWW4" s="19"/>
      <c r="EWX4" s="19"/>
      <c r="EWY4" s="19"/>
      <c r="EWZ4" s="19"/>
      <c r="EXA4" s="19"/>
      <c r="EXB4" s="19"/>
      <c r="EXC4" s="19"/>
      <c r="EXD4" s="19"/>
      <c r="EXE4" s="19"/>
      <c r="EXF4" s="19"/>
      <c r="EXG4" s="19"/>
      <c r="EXH4" s="19"/>
      <c r="EXI4" s="19"/>
      <c r="EXJ4" s="19"/>
      <c r="EXK4" s="19"/>
      <c r="EXL4" s="19"/>
      <c r="EXM4" s="19"/>
      <c r="EXN4" s="19"/>
      <c r="EXO4" s="19"/>
      <c r="EXP4" s="19"/>
      <c r="EXQ4" s="19"/>
      <c r="EXR4" s="19"/>
      <c r="EXS4" s="19"/>
      <c r="EXT4" s="19"/>
      <c r="EXU4" s="19"/>
      <c r="EXV4" s="19"/>
      <c r="EXW4" s="19"/>
      <c r="EXX4" s="19"/>
      <c r="EXY4" s="19"/>
      <c r="EXZ4" s="19"/>
      <c r="EYA4" s="19"/>
      <c r="EYB4" s="19"/>
      <c r="EYC4" s="19"/>
      <c r="EYD4" s="19"/>
      <c r="EYE4" s="19"/>
      <c r="EYF4" s="19"/>
      <c r="EYG4" s="19"/>
      <c r="EYH4" s="19"/>
      <c r="EYI4" s="19"/>
      <c r="EYJ4" s="19"/>
      <c r="EYK4" s="19"/>
      <c r="EYL4" s="19"/>
      <c r="EYM4" s="19"/>
      <c r="EYN4" s="19"/>
      <c r="EYO4" s="19"/>
      <c r="EYP4" s="19"/>
      <c r="EYQ4" s="19"/>
      <c r="EYR4" s="19"/>
      <c r="EYS4" s="19"/>
      <c r="EYT4" s="19"/>
      <c r="EYU4" s="19"/>
      <c r="EYV4" s="19"/>
      <c r="EYW4" s="19"/>
      <c r="EYX4" s="19"/>
      <c r="EYY4" s="19"/>
      <c r="EYZ4" s="19"/>
      <c r="EZA4" s="19"/>
      <c r="EZB4" s="19"/>
      <c r="EZC4" s="19"/>
      <c r="EZD4" s="19"/>
      <c r="EZE4" s="19"/>
      <c r="EZF4" s="19"/>
      <c r="EZG4" s="19"/>
      <c r="EZH4" s="19"/>
      <c r="EZI4" s="19"/>
      <c r="EZJ4" s="19"/>
      <c r="EZK4" s="19"/>
      <c r="EZL4" s="19"/>
      <c r="EZM4" s="19"/>
      <c r="EZN4" s="19"/>
      <c r="EZO4" s="19"/>
      <c r="EZP4" s="19"/>
      <c r="EZQ4" s="19"/>
      <c r="EZR4" s="19"/>
      <c r="EZS4" s="19"/>
      <c r="EZT4" s="19"/>
      <c r="EZU4" s="19"/>
      <c r="EZV4" s="19"/>
      <c r="EZW4" s="19"/>
      <c r="EZX4" s="19"/>
      <c r="EZY4" s="19"/>
      <c r="EZZ4" s="19"/>
      <c r="FAA4" s="19"/>
      <c r="FAB4" s="19"/>
      <c r="FAC4" s="19"/>
      <c r="FAD4" s="19"/>
      <c r="FAE4" s="19"/>
      <c r="FAF4" s="19"/>
      <c r="FAG4" s="19"/>
      <c r="FAH4" s="19"/>
      <c r="FAI4" s="19"/>
      <c r="FAJ4" s="19"/>
      <c r="FAK4" s="19"/>
      <c r="FAL4" s="19"/>
      <c r="FAM4" s="19"/>
      <c r="FAN4" s="19"/>
      <c r="FAO4" s="19"/>
      <c r="FAP4" s="19"/>
      <c r="FAQ4" s="19"/>
      <c r="FAR4" s="19"/>
      <c r="FAS4" s="19"/>
      <c r="FAT4" s="19"/>
      <c r="FAU4" s="19"/>
      <c r="FAV4" s="19"/>
      <c r="FAW4" s="19"/>
      <c r="FAX4" s="19"/>
      <c r="FAY4" s="19"/>
      <c r="FAZ4" s="19"/>
      <c r="FBA4" s="19"/>
      <c r="FBB4" s="19"/>
      <c r="FBC4" s="19"/>
      <c r="FBD4" s="19"/>
      <c r="FBE4" s="19"/>
      <c r="FBF4" s="19"/>
      <c r="FBG4" s="19"/>
      <c r="FBH4" s="19"/>
      <c r="FBI4" s="19"/>
      <c r="FBJ4" s="19"/>
      <c r="FBK4" s="19"/>
      <c r="FBL4" s="19"/>
      <c r="FBM4" s="19"/>
      <c r="FBN4" s="19"/>
      <c r="FBO4" s="19"/>
      <c r="FBP4" s="19"/>
      <c r="FBQ4" s="19"/>
      <c r="FBR4" s="19"/>
      <c r="FBS4" s="19"/>
      <c r="FBT4" s="19"/>
      <c r="FBU4" s="19"/>
      <c r="FBV4" s="19"/>
      <c r="FBW4" s="19"/>
      <c r="FBX4" s="19"/>
      <c r="FBY4" s="19"/>
      <c r="FBZ4" s="19"/>
      <c r="FCA4" s="19"/>
      <c r="FCB4" s="19"/>
      <c r="FCC4" s="19"/>
      <c r="FCD4" s="19"/>
      <c r="FCE4" s="19"/>
      <c r="FCF4" s="19"/>
      <c r="FCG4" s="19"/>
      <c r="FCH4" s="19"/>
      <c r="FCI4" s="19"/>
      <c r="FCJ4" s="19"/>
      <c r="FCK4" s="19"/>
      <c r="FCL4" s="19"/>
      <c r="FCM4" s="19"/>
      <c r="FCN4" s="19"/>
      <c r="FCO4" s="19"/>
      <c r="FCP4" s="19"/>
      <c r="FCQ4" s="19"/>
      <c r="FCR4" s="19"/>
      <c r="FCS4" s="19"/>
      <c r="FCT4" s="19"/>
      <c r="FCU4" s="19"/>
      <c r="FCV4" s="19"/>
      <c r="FCW4" s="19"/>
      <c r="FCX4" s="19"/>
      <c r="FCY4" s="19"/>
      <c r="FCZ4" s="19"/>
      <c r="FDA4" s="19"/>
      <c r="FDB4" s="19"/>
      <c r="FDC4" s="19"/>
      <c r="FDD4" s="19"/>
      <c r="FDE4" s="19"/>
      <c r="FDF4" s="19"/>
      <c r="FDG4" s="19"/>
      <c r="FDH4" s="19"/>
      <c r="FDI4" s="19"/>
      <c r="FDJ4" s="19"/>
      <c r="FDK4" s="19"/>
      <c r="FDL4" s="19"/>
      <c r="FDM4" s="19"/>
      <c r="FDN4" s="19"/>
      <c r="FDO4" s="19"/>
      <c r="FDP4" s="19"/>
      <c r="FDQ4" s="19"/>
      <c r="FDR4" s="19"/>
      <c r="FDS4" s="19"/>
      <c r="FDT4" s="19"/>
      <c r="FDU4" s="19"/>
      <c r="FDV4" s="19"/>
      <c r="FDW4" s="19"/>
      <c r="FDX4" s="19"/>
      <c r="FDY4" s="19"/>
      <c r="FDZ4" s="19"/>
      <c r="FEA4" s="19"/>
      <c r="FEB4" s="19"/>
      <c r="FEC4" s="19"/>
      <c r="FED4" s="19"/>
      <c r="FEE4" s="19"/>
      <c r="FEF4" s="19"/>
      <c r="FEG4" s="19"/>
      <c r="FEH4" s="19"/>
      <c r="FEI4" s="19"/>
      <c r="FEJ4" s="19"/>
      <c r="FEK4" s="19"/>
      <c r="FEL4" s="19"/>
      <c r="FEM4" s="19"/>
      <c r="FEN4" s="19"/>
      <c r="FEO4" s="19"/>
      <c r="FEP4" s="19"/>
      <c r="FEQ4" s="19"/>
      <c r="FER4" s="19"/>
      <c r="FES4" s="19"/>
      <c r="FET4" s="19"/>
      <c r="FEU4" s="19"/>
      <c r="FEV4" s="19"/>
      <c r="FEW4" s="19"/>
      <c r="FEX4" s="19"/>
      <c r="FEY4" s="19"/>
      <c r="FEZ4" s="19"/>
      <c r="FFA4" s="19"/>
      <c r="FFB4" s="19"/>
      <c r="FFC4" s="19"/>
      <c r="FFD4" s="19"/>
      <c r="FFE4" s="19"/>
      <c r="FFF4" s="19"/>
      <c r="FFG4" s="19"/>
      <c r="FFH4" s="19"/>
      <c r="FFI4" s="19"/>
      <c r="FFJ4" s="19"/>
      <c r="FFK4" s="19"/>
      <c r="FFL4" s="19"/>
      <c r="FFM4" s="19"/>
      <c r="FFN4" s="19"/>
      <c r="FFO4" s="19"/>
      <c r="FFP4" s="19"/>
      <c r="FFQ4" s="19"/>
      <c r="FFR4" s="19"/>
      <c r="FFS4" s="19"/>
      <c r="FFT4" s="19"/>
      <c r="FFU4" s="19"/>
      <c r="FFV4" s="19"/>
      <c r="FFW4" s="19"/>
      <c r="FFX4" s="19"/>
      <c r="FFY4" s="19"/>
      <c r="FFZ4" s="19"/>
      <c r="FGA4" s="19"/>
      <c r="FGB4" s="19"/>
      <c r="FGC4" s="19"/>
      <c r="FGD4" s="19"/>
      <c r="FGE4" s="19"/>
      <c r="FGF4" s="19"/>
      <c r="FGG4" s="19"/>
      <c r="FGH4" s="19"/>
      <c r="FGI4" s="19"/>
      <c r="FGJ4" s="19"/>
      <c r="FGK4" s="19"/>
      <c r="FGL4" s="19"/>
      <c r="FGM4" s="19"/>
      <c r="FGN4" s="19"/>
      <c r="FGO4" s="19"/>
      <c r="FGP4" s="19"/>
      <c r="FGQ4" s="19"/>
      <c r="FGR4" s="19"/>
      <c r="FGS4" s="19"/>
      <c r="FGT4" s="19"/>
      <c r="FGU4" s="19"/>
      <c r="FGV4" s="19"/>
      <c r="FGW4" s="19"/>
      <c r="FGX4" s="19"/>
      <c r="FGY4" s="19"/>
      <c r="FGZ4" s="19"/>
      <c r="FHA4" s="19"/>
      <c r="FHB4" s="19"/>
      <c r="FHC4" s="19"/>
      <c r="FHD4" s="19"/>
      <c r="FHE4" s="19"/>
      <c r="FHF4" s="19"/>
      <c r="FHG4" s="19"/>
      <c r="FHH4" s="19"/>
      <c r="FHI4" s="19"/>
      <c r="FHJ4" s="19"/>
      <c r="FHK4" s="19"/>
      <c r="FHL4" s="19"/>
      <c r="FHM4" s="19"/>
      <c r="FHN4" s="19"/>
      <c r="FHO4" s="19"/>
      <c r="FHP4" s="19"/>
      <c r="FHQ4" s="19"/>
      <c r="FHR4" s="19"/>
      <c r="FHS4" s="19"/>
      <c r="FHT4" s="19"/>
      <c r="FHU4" s="19"/>
      <c r="FHV4" s="19"/>
      <c r="FHW4" s="19"/>
      <c r="FHX4" s="19"/>
      <c r="FHY4" s="19"/>
      <c r="FHZ4" s="19"/>
      <c r="FIA4" s="19"/>
      <c r="FIB4" s="19"/>
      <c r="FIC4" s="19"/>
      <c r="FID4" s="19"/>
      <c r="FIE4" s="19"/>
      <c r="FIF4" s="19"/>
      <c r="FIG4" s="19"/>
      <c r="FIH4" s="19"/>
      <c r="FII4" s="19"/>
      <c r="FIJ4" s="19"/>
      <c r="FIK4" s="19"/>
      <c r="FIL4" s="19"/>
      <c r="FIM4" s="19"/>
      <c r="FIN4" s="19"/>
      <c r="FIO4" s="19"/>
      <c r="FIP4" s="19"/>
      <c r="FIQ4" s="19"/>
      <c r="FIR4" s="19"/>
      <c r="FIS4" s="19"/>
      <c r="FIT4" s="19"/>
      <c r="FIU4" s="19"/>
      <c r="FIV4" s="19"/>
      <c r="FIW4" s="19"/>
      <c r="FIX4" s="19"/>
      <c r="FIY4" s="19"/>
      <c r="FIZ4" s="19"/>
      <c r="FJA4" s="19"/>
      <c r="FJB4" s="19"/>
      <c r="FJC4" s="19"/>
      <c r="FJD4" s="19"/>
      <c r="FJE4" s="19"/>
      <c r="FJF4" s="19"/>
      <c r="FJG4" s="19"/>
      <c r="FJH4" s="19"/>
      <c r="FJI4" s="19"/>
      <c r="FJJ4" s="19"/>
      <c r="FJK4" s="19"/>
      <c r="FJL4" s="19"/>
      <c r="FJM4" s="19"/>
      <c r="FJN4" s="19"/>
      <c r="FJO4" s="19"/>
      <c r="FJP4" s="19"/>
      <c r="FJQ4" s="19"/>
      <c r="FJR4" s="19"/>
      <c r="FJS4" s="19"/>
      <c r="FJT4" s="19"/>
      <c r="FJU4" s="19"/>
      <c r="FJV4" s="19"/>
      <c r="FJW4" s="19"/>
      <c r="FJX4" s="19"/>
      <c r="FJY4" s="19"/>
      <c r="FJZ4" s="19"/>
      <c r="FKA4" s="19"/>
      <c r="FKB4" s="19"/>
      <c r="FKC4" s="19"/>
      <c r="FKD4" s="19"/>
      <c r="FKE4" s="19"/>
      <c r="FKF4" s="19"/>
      <c r="FKG4" s="19"/>
      <c r="FKH4" s="19"/>
      <c r="FKI4" s="19"/>
      <c r="FKJ4" s="19"/>
      <c r="FKK4" s="19"/>
      <c r="FKL4" s="19"/>
      <c r="FKM4" s="19"/>
      <c r="FKN4" s="19"/>
      <c r="FKO4" s="19"/>
      <c r="FKP4" s="19"/>
      <c r="FKQ4" s="19"/>
      <c r="FKR4" s="19"/>
      <c r="FKS4" s="19"/>
      <c r="FKT4" s="19"/>
      <c r="FKU4" s="19"/>
      <c r="FKV4" s="19"/>
      <c r="FKW4" s="19"/>
      <c r="FKX4" s="19"/>
      <c r="FKY4" s="19"/>
      <c r="FKZ4" s="19"/>
      <c r="FLA4" s="19"/>
      <c r="FLB4" s="19"/>
      <c r="FLC4" s="19"/>
      <c r="FLD4" s="19"/>
      <c r="FLE4" s="19"/>
      <c r="FLF4" s="19"/>
      <c r="FLG4" s="19"/>
      <c r="FLH4" s="19"/>
      <c r="FLI4" s="19"/>
      <c r="FLJ4" s="19"/>
      <c r="FLK4" s="19"/>
      <c r="FLL4" s="19"/>
      <c r="FLM4" s="19"/>
      <c r="FLN4" s="19"/>
      <c r="FLO4" s="19"/>
      <c r="FLP4" s="19"/>
      <c r="FLQ4" s="19"/>
      <c r="FLR4" s="19"/>
      <c r="FLS4" s="19"/>
      <c r="FLT4" s="19"/>
      <c r="FLU4" s="19"/>
      <c r="FLV4" s="19"/>
      <c r="FLW4" s="19"/>
      <c r="FLX4" s="19"/>
      <c r="FLY4" s="19"/>
      <c r="FLZ4" s="19"/>
      <c r="FMA4" s="19"/>
      <c r="FMB4" s="19"/>
      <c r="FMC4" s="19"/>
      <c r="FMD4" s="19"/>
      <c r="FME4" s="19"/>
      <c r="FMF4" s="19"/>
      <c r="FMG4" s="19"/>
      <c r="FMH4" s="19"/>
      <c r="FMI4" s="19"/>
      <c r="FMJ4" s="19"/>
      <c r="FMK4" s="19"/>
      <c r="FML4" s="19"/>
      <c r="FMM4" s="19"/>
      <c r="FMN4" s="19"/>
      <c r="FMO4" s="19"/>
      <c r="FMP4" s="19"/>
      <c r="FMQ4" s="19"/>
      <c r="FMR4" s="19"/>
      <c r="FMS4" s="19"/>
      <c r="FMT4" s="19"/>
      <c r="FMU4" s="19"/>
      <c r="FMV4" s="19"/>
      <c r="FMW4" s="19"/>
      <c r="FMX4" s="19"/>
      <c r="FMY4" s="19"/>
      <c r="FMZ4" s="19"/>
      <c r="FNA4" s="19"/>
      <c r="FNB4" s="19"/>
      <c r="FNC4" s="19"/>
      <c r="FND4" s="19"/>
      <c r="FNE4" s="19"/>
      <c r="FNF4" s="19"/>
      <c r="FNG4" s="19"/>
      <c r="FNH4" s="19"/>
      <c r="FNI4" s="19"/>
      <c r="FNJ4" s="19"/>
      <c r="FNK4" s="19"/>
      <c r="FNL4" s="19"/>
      <c r="FNM4" s="19"/>
      <c r="FNN4" s="19"/>
      <c r="FNO4" s="19"/>
      <c r="FNP4" s="19"/>
      <c r="FNQ4" s="19"/>
      <c r="FNR4" s="19"/>
      <c r="FNS4" s="19"/>
      <c r="FNT4" s="19"/>
      <c r="FNU4" s="19"/>
      <c r="FNV4" s="19"/>
      <c r="FNW4" s="19"/>
      <c r="FNX4" s="19"/>
      <c r="FNY4" s="19"/>
      <c r="FNZ4" s="19"/>
      <c r="FOA4" s="19"/>
      <c r="FOB4" s="19"/>
      <c r="FOC4" s="19"/>
      <c r="FOD4" s="19"/>
      <c r="FOE4" s="19"/>
      <c r="FOF4" s="19"/>
      <c r="FOG4" s="19"/>
      <c r="FOH4" s="19"/>
      <c r="FOI4" s="19"/>
      <c r="FOJ4" s="19"/>
      <c r="FOK4" s="19"/>
      <c r="FOL4" s="19"/>
      <c r="FOM4" s="19"/>
      <c r="FON4" s="19"/>
      <c r="FOO4" s="19"/>
      <c r="FOP4" s="19"/>
      <c r="FOQ4" s="19"/>
      <c r="FOR4" s="19"/>
      <c r="FOS4" s="19"/>
      <c r="FOT4" s="19"/>
      <c r="FOU4" s="19"/>
      <c r="FOV4" s="19"/>
      <c r="FOW4" s="19"/>
      <c r="FOX4" s="19"/>
      <c r="FOY4" s="19"/>
      <c r="FOZ4" s="19"/>
      <c r="FPA4" s="19"/>
      <c r="FPB4" s="19"/>
      <c r="FPC4" s="19"/>
      <c r="FPD4" s="19"/>
      <c r="FPE4" s="19"/>
      <c r="FPF4" s="19"/>
      <c r="FPG4" s="19"/>
      <c r="FPH4" s="19"/>
      <c r="FPI4" s="19"/>
      <c r="FPJ4" s="19"/>
      <c r="FPK4" s="19"/>
      <c r="FPL4" s="19"/>
      <c r="FPM4" s="19"/>
      <c r="FPN4" s="19"/>
      <c r="FPO4" s="19"/>
      <c r="FPP4" s="19"/>
      <c r="FPQ4" s="19"/>
      <c r="FPR4" s="19"/>
      <c r="FPS4" s="19"/>
      <c r="FPT4" s="19"/>
      <c r="FPU4" s="19"/>
      <c r="FPV4" s="19"/>
      <c r="FPW4" s="19"/>
      <c r="FPX4" s="19"/>
      <c r="FPY4" s="19"/>
      <c r="FPZ4" s="19"/>
      <c r="FQA4" s="19"/>
      <c r="FQB4" s="19"/>
      <c r="FQC4" s="19"/>
      <c r="FQD4" s="19"/>
      <c r="FQE4" s="19"/>
      <c r="FQF4" s="19"/>
      <c r="FQG4" s="19"/>
      <c r="FQH4" s="19"/>
      <c r="FQI4" s="19"/>
      <c r="FQJ4" s="19"/>
      <c r="FQK4" s="19"/>
      <c r="FQL4" s="19"/>
      <c r="FQM4" s="19"/>
      <c r="FQN4" s="19"/>
      <c r="FQO4" s="19"/>
      <c r="FQP4" s="19"/>
      <c r="FQQ4" s="19"/>
      <c r="FQR4" s="19"/>
      <c r="FQS4" s="19"/>
      <c r="FQT4" s="19"/>
      <c r="FQU4" s="19"/>
      <c r="FQV4" s="19"/>
      <c r="FQW4" s="19"/>
      <c r="FQX4" s="19"/>
      <c r="FQY4" s="19"/>
      <c r="FQZ4" s="19"/>
      <c r="FRA4" s="19"/>
      <c r="FRB4" s="19"/>
      <c r="FRC4" s="19"/>
      <c r="FRD4" s="19"/>
      <c r="FRE4" s="19"/>
      <c r="FRF4" s="19"/>
      <c r="FRG4" s="19"/>
      <c r="FRH4" s="19"/>
      <c r="FRI4" s="19"/>
      <c r="FRJ4" s="19"/>
      <c r="FRK4" s="19"/>
      <c r="FRL4" s="19"/>
      <c r="FRM4" s="19"/>
      <c r="FRN4" s="19"/>
      <c r="FRO4" s="19"/>
      <c r="FRP4" s="19"/>
      <c r="FRQ4" s="19"/>
      <c r="FRR4" s="19"/>
      <c r="FRS4" s="19"/>
      <c r="FRT4" s="19"/>
      <c r="FRU4" s="19"/>
      <c r="FRV4" s="19"/>
      <c r="FRW4" s="19"/>
      <c r="FRX4" s="19"/>
      <c r="FRY4" s="19"/>
      <c r="FRZ4" s="19"/>
      <c r="FSA4" s="19"/>
      <c r="FSB4" s="19"/>
      <c r="FSC4" s="19"/>
      <c r="FSD4" s="19"/>
      <c r="FSE4" s="19"/>
      <c r="FSF4" s="19"/>
      <c r="FSG4" s="19"/>
      <c r="FSH4" s="19"/>
      <c r="FSI4" s="19"/>
      <c r="FSJ4" s="19"/>
      <c r="FSK4" s="19"/>
      <c r="FSL4" s="19"/>
      <c r="FSM4" s="19"/>
      <c r="FSN4" s="19"/>
      <c r="FSO4" s="19"/>
      <c r="FSP4" s="19"/>
      <c r="FSQ4" s="19"/>
      <c r="FSR4" s="19"/>
      <c r="FSS4" s="19"/>
      <c r="FST4" s="19"/>
      <c r="FSU4" s="19"/>
      <c r="FSV4" s="19"/>
      <c r="FSW4" s="19"/>
      <c r="FSX4" s="19"/>
      <c r="FSY4" s="19"/>
      <c r="FSZ4" s="19"/>
      <c r="FTA4" s="19"/>
      <c r="FTB4" s="19"/>
      <c r="FTC4" s="19"/>
      <c r="FTD4" s="19"/>
      <c r="FTE4" s="19"/>
      <c r="FTF4" s="19"/>
      <c r="FTG4" s="19"/>
      <c r="FTH4" s="19"/>
      <c r="FTI4" s="19"/>
      <c r="FTJ4" s="19"/>
      <c r="FTK4" s="19"/>
      <c r="FTL4" s="19"/>
      <c r="FTM4" s="19"/>
      <c r="FTN4" s="19"/>
      <c r="FTO4" s="19"/>
      <c r="FTP4" s="19"/>
      <c r="FTQ4" s="19"/>
      <c r="FTR4" s="19"/>
      <c r="FTS4" s="19"/>
      <c r="FTT4" s="19"/>
      <c r="FTU4" s="19"/>
      <c r="FTV4" s="19"/>
      <c r="FTW4" s="19"/>
      <c r="FTX4" s="19"/>
      <c r="FTY4" s="19"/>
      <c r="FTZ4" s="19"/>
      <c r="FUA4" s="19"/>
      <c r="FUB4" s="19"/>
      <c r="FUC4" s="19"/>
      <c r="FUD4" s="19"/>
      <c r="FUE4" s="19"/>
      <c r="FUF4" s="19"/>
      <c r="FUG4" s="19"/>
      <c r="FUH4" s="19"/>
      <c r="FUI4" s="19"/>
      <c r="FUJ4" s="19"/>
      <c r="FUK4" s="19"/>
      <c r="FUL4" s="19"/>
      <c r="FUM4" s="19"/>
      <c r="FUN4" s="19"/>
      <c r="FUO4" s="19"/>
      <c r="FUP4" s="19"/>
      <c r="FUQ4" s="19"/>
      <c r="FUR4" s="19"/>
      <c r="FUS4" s="19"/>
      <c r="FUT4" s="19"/>
      <c r="FUU4" s="19"/>
      <c r="FUV4" s="19"/>
      <c r="FUW4" s="19"/>
      <c r="FUX4" s="19"/>
      <c r="FUY4" s="19"/>
      <c r="FUZ4" s="19"/>
      <c r="FVA4" s="19"/>
      <c r="FVB4" s="19"/>
      <c r="FVC4" s="19"/>
      <c r="FVD4" s="19"/>
      <c r="FVE4" s="19"/>
      <c r="FVF4" s="19"/>
      <c r="FVG4" s="19"/>
      <c r="FVH4" s="19"/>
      <c r="FVI4" s="19"/>
      <c r="FVJ4" s="19"/>
      <c r="FVK4" s="19"/>
      <c r="FVL4" s="19"/>
      <c r="FVM4" s="19"/>
      <c r="FVN4" s="19"/>
      <c r="FVO4" s="19"/>
      <c r="FVP4" s="19"/>
      <c r="FVQ4" s="19"/>
      <c r="FVR4" s="19"/>
      <c r="FVS4" s="19"/>
      <c r="FVT4" s="19"/>
      <c r="FVU4" s="19"/>
      <c r="FVV4" s="19"/>
      <c r="FVW4" s="19"/>
      <c r="FVX4" s="19"/>
      <c r="FVY4" s="19"/>
      <c r="FVZ4" s="19"/>
      <c r="FWA4" s="19"/>
      <c r="FWB4" s="19"/>
      <c r="FWC4" s="19"/>
      <c r="FWD4" s="19"/>
      <c r="FWE4" s="19"/>
      <c r="FWF4" s="19"/>
      <c r="FWG4" s="19"/>
      <c r="FWH4" s="19"/>
      <c r="FWI4" s="19"/>
      <c r="FWJ4" s="19"/>
      <c r="FWK4" s="19"/>
      <c r="FWL4" s="19"/>
      <c r="FWM4" s="19"/>
      <c r="FWN4" s="19"/>
      <c r="FWO4" s="19"/>
      <c r="FWP4" s="19"/>
      <c r="FWQ4" s="19"/>
      <c r="FWR4" s="19"/>
      <c r="FWS4" s="19"/>
      <c r="FWT4" s="19"/>
      <c r="FWU4" s="19"/>
      <c r="FWV4" s="19"/>
      <c r="FWW4" s="19"/>
      <c r="FWX4" s="19"/>
      <c r="FWY4" s="19"/>
      <c r="FWZ4" s="19"/>
      <c r="FXA4" s="19"/>
      <c r="FXB4" s="19"/>
      <c r="FXC4" s="19"/>
      <c r="FXD4" s="19"/>
      <c r="FXE4" s="19"/>
      <c r="FXF4" s="19"/>
      <c r="FXG4" s="19"/>
      <c r="FXH4" s="19"/>
      <c r="FXI4" s="19"/>
      <c r="FXJ4" s="19"/>
      <c r="FXK4" s="19"/>
      <c r="FXL4" s="19"/>
      <c r="FXM4" s="19"/>
      <c r="FXN4" s="19"/>
      <c r="FXO4" s="19"/>
      <c r="FXP4" s="19"/>
      <c r="FXQ4" s="19"/>
      <c r="FXR4" s="19"/>
      <c r="FXS4" s="19"/>
      <c r="FXT4" s="19"/>
      <c r="FXU4" s="19"/>
      <c r="FXV4" s="19"/>
      <c r="FXW4" s="19"/>
      <c r="FXX4" s="19"/>
      <c r="FXY4" s="19"/>
      <c r="FXZ4" s="19"/>
      <c r="FYA4" s="19"/>
      <c r="FYB4" s="19"/>
      <c r="FYC4" s="19"/>
      <c r="FYD4" s="19"/>
      <c r="FYE4" s="19"/>
      <c r="FYF4" s="19"/>
      <c r="FYG4" s="19"/>
      <c r="FYH4" s="19"/>
      <c r="FYI4" s="19"/>
      <c r="FYJ4" s="19"/>
      <c r="FYK4" s="19"/>
      <c r="FYL4" s="19"/>
      <c r="FYM4" s="19"/>
      <c r="FYN4" s="19"/>
      <c r="FYO4" s="19"/>
      <c r="FYP4" s="19"/>
      <c r="FYQ4" s="19"/>
      <c r="FYR4" s="19"/>
      <c r="FYS4" s="19"/>
      <c r="FYT4" s="19"/>
      <c r="FYU4" s="19"/>
      <c r="FYV4" s="19"/>
      <c r="FYW4" s="19"/>
      <c r="FYX4" s="19"/>
      <c r="FYY4" s="19"/>
      <c r="FYZ4" s="19"/>
      <c r="FZA4" s="19"/>
      <c r="FZB4" s="19"/>
      <c r="FZC4" s="19"/>
      <c r="FZD4" s="19"/>
      <c r="FZE4" s="19"/>
      <c r="FZF4" s="19"/>
      <c r="FZG4" s="19"/>
      <c r="FZH4" s="19"/>
      <c r="FZI4" s="19"/>
      <c r="FZJ4" s="19"/>
      <c r="FZK4" s="19"/>
      <c r="FZL4" s="19"/>
      <c r="FZM4" s="19"/>
      <c r="FZN4" s="19"/>
      <c r="FZO4" s="19"/>
      <c r="FZP4" s="19"/>
      <c r="FZQ4" s="19"/>
      <c r="FZR4" s="19"/>
      <c r="FZS4" s="19"/>
      <c r="FZT4" s="19"/>
      <c r="FZU4" s="19"/>
      <c r="FZV4" s="19"/>
      <c r="FZW4" s="19"/>
      <c r="FZX4" s="19"/>
      <c r="FZY4" s="19"/>
      <c r="FZZ4" s="19"/>
      <c r="GAA4" s="19"/>
      <c r="GAB4" s="19"/>
      <c r="GAC4" s="19"/>
      <c r="GAD4" s="19"/>
      <c r="GAE4" s="19"/>
      <c r="GAF4" s="19"/>
      <c r="GAG4" s="19"/>
      <c r="GAH4" s="19"/>
      <c r="GAI4" s="19"/>
      <c r="GAJ4" s="19"/>
      <c r="GAK4" s="19"/>
      <c r="GAL4" s="19"/>
      <c r="GAM4" s="19"/>
      <c r="GAN4" s="19"/>
      <c r="GAO4" s="19"/>
      <c r="GAP4" s="19"/>
      <c r="GAQ4" s="19"/>
      <c r="GAR4" s="19"/>
      <c r="GAS4" s="19"/>
      <c r="GAT4" s="19"/>
      <c r="GAU4" s="19"/>
      <c r="GAV4" s="19"/>
      <c r="GAW4" s="19"/>
      <c r="GAX4" s="19"/>
      <c r="GAY4" s="19"/>
      <c r="GAZ4" s="19"/>
      <c r="GBA4" s="19"/>
      <c r="GBB4" s="19"/>
      <c r="GBC4" s="19"/>
      <c r="GBD4" s="19"/>
      <c r="GBE4" s="19"/>
      <c r="GBF4" s="19"/>
      <c r="GBG4" s="19"/>
      <c r="GBH4" s="19"/>
      <c r="GBI4" s="19"/>
      <c r="GBJ4" s="19"/>
      <c r="GBK4" s="19"/>
      <c r="GBL4" s="19"/>
      <c r="GBM4" s="19"/>
      <c r="GBN4" s="19"/>
      <c r="GBO4" s="19"/>
      <c r="GBP4" s="19"/>
      <c r="GBQ4" s="19"/>
      <c r="GBR4" s="19"/>
      <c r="GBS4" s="19"/>
      <c r="GBT4" s="19"/>
      <c r="GBU4" s="19"/>
      <c r="GBV4" s="19"/>
      <c r="GBW4" s="19"/>
      <c r="GBX4" s="19"/>
      <c r="GBY4" s="19"/>
      <c r="GBZ4" s="19"/>
      <c r="GCA4" s="19"/>
      <c r="GCB4" s="19"/>
      <c r="GCC4" s="19"/>
      <c r="GCD4" s="19"/>
      <c r="GCE4" s="19"/>
      <c r="GCF4" s="19"/>
      <c r="GCG4" s="19"/>
      <c r="GCH4" s="19"/>
      <c r="GCI4" s="19"/>
      <c r="GCJ4" s="19"/>
      <c r="GCK4" s="19"/>
      <c r="GCL4" s="19"/>
      <c r="GCM4" s="19"/>
      <c r="GCN4" s="19"/>
      <c r="GCO4" s="19"/>
      <c r="GCP4" s="19"/>
      <c r="GCQ4" s="19"/>
      <c r="GCR4" s="19"/>
      <c r="GCS4" s="19"/>
      <c r="GCT4" s="19"/>
      <c r="GCU4" s="19"/>
      <c r="GCV4" s="19"/>
      <c r="GCW4" s="19"/>
      <c r="GCX4" s="19"/>
      <c r="GCY4" s="19"/>
      <c r="GCZ4" s="19"/>
      <c r="GDA4" s="19"/>
      <c r="GDB4" s="19"/>
      <c r="GDC4" s="19"/>
      <c r="GDD4" s="19"/>
      <c r="GDE4" s="19"/>
      <c r="GDF4" s="19"/>
      <c r="GDG4" s="19"/>
      <c r="GDH4" s="19"/>
      <c r="GDI4" s="19"/>
      <c r="GDJ4" s="19"/>
      <c r="GDK4" s="19"/>
      <c r="GDL4" s="19"/>
      <c r="GDM4" s="19"/>
      <c r="GDN4" s="19"/>
      <c r="GDO4" s="19"/>
      <c r="GDP4" s="19"/>
      <c r="GDQ4" s="19"/>
      <c r="GDR4" s="19"/>
      <c r="GDS4" s="19"/>
      <c r="GDT4" s="19"/>
      <c r="GDU4" s="19"/>
      <c r="GDV4" s="19"/>
      <c r="GDW4" s="19"/>
      <c r="GDX4" s="19"/>
      <c r="GDY4" s="19"/>
      <c r="GDZ4" s="19"/>
      <c r="GEA4" s="19"/>
      <c r="GEB4" s="19"/>
      <c r="GEC4" s="19"/>
      <c r="GED4" s="19"/>
      <c r="GEE4" s="19"/>
      <c r="GEF4" s="19"/>
      <c r="GEG4" s="19"/>
      <c r="GEH4" s="19"/>
      <c r="GEI4" s="19"/>
      <c r="GEJ4" s="19"/>
      <c r="GEK4" s="19"/>
      <c r="GEL4" s="19"/>
      <c r="GEM4" s="19"/>
      <c r="GEN4" s="19"/>
      <c r="GEO4" s="19"/>
      <c r="GEP4" s="19"/>
      <c r="GEQ4" s="19"/>
      <c r="GER4" s="19"/>
      <c r="GES4" s="19"/>
      <c r="GET4" s="19"/>
      <c r="GEU4" s="19"/>
      <c r="GEV4" s="19"/>
      <c r="GEW4" s="19"/>
      <c r="GEX4" s="19"/>
      <c r="GEY4" s="19"/>
      <c r="GEZ4" s="19"/>
      <c r="GFA4" s="19"/>
      <c r="GFB4" s="19"/>
      <c r="GFC4" s="19"/>
      <c r="GFD4" s="19"/>
      <c r="GFE4" s="19"/>
      <c r="GFF4" s="19"/>
      <c r="GFG4" s="19"/>
      <c r="GFH4" s="19"/>
      <c r="GFI4" s="19"/>
      <c r="GFJ4" s="19"/>
      <c r="GFK4" s="19"/>
      <c r="GFL4" s="19"/>
      <c r="GFM4" s="19"/>
      <c r="GFN4" s="19"/>
      <c r="GFO4" s="19"/>
      <c r="GFP4" s="19"/>
      <c r="GFQ4" s="19"/>
      <c r="GFR4" s="19"/>
      <c r="GFS4" s="19"/>
      <c r="GFT4" s="19"/>
      <c r="GFU4" s="19"/>
      <c r="GFV4" s="19"/>
      <c r="GFW4" s="19"/>
      <c r="GFX4" s="19"/>
      <c r="GFY4" s="19"/>
      <c r="GFZ4" s="19"/>
      <c r="GGA4" s="19"/>
      <c r="GGB4" s="19"/>
      <c r="GGC4" s="19"/>
      <c r="GGD4" s="19"/>
      <c r="GGE4" s="19"/>
      <c r="GGF4" s="19"/>
      <c r="GGG4" s="19"/>
      <c r="GGH4" s="19"/>
      <c r="GGI4" s="19"/>
      <c r="GGJ4" s="19"/>
      <c r="GGK4" s="19"/>
      <c r="GGL4" s="19"/>
      <c r="GGM4" s="19"/>
      <c r="GGN4" s="19"/>
      <c r="GGO4" s="19"/>
      <c r="GGP4" s="19"/>
      <c r="GGQ4" s="19"/>
      <c r="GGR4" s="19"/>
      <c r="GGS4" s="19"/>
      <c r="GGT4" s="19"/>
      <c r="GGU4" s="19"/>
      <c r="GGV4" s="19"/>
      <c r="GGW4" s="19"/>
      <c r="GGX4" s="19"/>
      <c r="GGY4" s="19"/>
      <c r="GGZ4" s="19"/>
      <c r="GHA4" s="19"/>
      <c r="GHB4" s="19"/>
      <c r="GHC4" s="19"/>
      <c r="GHD4" s="19"/>
      <c r="GHE4" s="19"/>
      <c r="GHF4" s="19"/>
      <c r="GHG4" s="19"/>
      <c r="GHH4" s="19"/>
      <c r="GHI4" s="19"/>
      <c r="GHJ4" s="19"/>
      <c r="GHK4" s="19"/>
      <c r="GHL4" s="19"/>
      <c r="GHM4" s="19"/>
      <c r="GHN4" s="19"/>
      <c r="GHO4" s="19"/>
      <c r="GHP4" s="19"/>
      <c r="GHQ4" s="19"/>
      <c r="GHR4" s="19"/>
      <c r="GHS4" s="19"/>
      <c r="GHT4" s="19"/>
      <c r="GHU4" s="19"/>
      <c r="GHV4" s="19"/>
      <c r="GHW4" s="19"/>
      <c r="GHX4" s="19"/>
      <c r="GHY4" s="19"/>
      <c r="GHZ4" s="19"/>
      <c r="GIA4" s="19"/>
      <c r="GIB4" s="19"/>
      <c r="GIC4" s="19"/>
      <c r="GID4" s="19"/>
      <c r="GIE4" s="19"/>
      <c r="GIF4" s="19"/>
      <c r="GIG4" s="19"/>
      <c r="GIH4" s="19"/>
      <c r="GII4" s="19"/>
      <c r="GIJ4" s="19"/>
      <c r="GIK4" s="19"/>
      <c r="GIL4" s="19"/>
      <c r="GIM4" s="19"/>
      <c r="GIN4" s="19"/>
      <c r="GIO4" s="19"/>
      <c r="GIP4" s="19"/>
      <c r="GIQ4" s="19"/>
      <c r="GIR4" s="19"/>
      <c r="GIS4" s="19"/>
      <c r="GIT4" s="19"/>
      <c r="GIU4" s="19"/>
      <c r="GIV4" s="19"/>
      <c r="GIW4" s="19"/>
      <c r="GIX4" s="19"/>
      <c r="GIY4" s="19"/>
      <c r="GIZ4" s="19"/>
      <c r="GJA4" s="19"/>
      <c r="GJB4" s="19"/>
      <c r="GJC4" s="19"/>
      <c r="GJD4" s="19"/>
      <c r="GJE4" s="19"/>
      <c r="GJF4" s="19"/>
      <c r="GJG4" s="19"/>
      <c r="GJH4" s="19"/>
      <c r="GJI4" s="19"/>
      <c r="GJJ4" s="19"/>
      <c r="GJK4" s="19"/>
      <c r="GJL4" s="19"/>
      <c r="GJM4" s="19"/>
      <c r="GJN4" s="19"/>
      <c r="GJO4" s="19"/>
      <c r="GJP4" s="19"/>
      <c r="GJQ4" s="19"/>
      <c r="GJR4" s="19"/>
      <c r="GJS4" s="19"/>
      <c r="GJT4" s="19"/>
      <c r="GJU4" s="19"/>
      <c r="GJV4" s="19"/>
      <c r="GJW4" s="19"/>
      <c r="GJX4" s="19"/>
      <c r="GJY4" s="19"/>
      <c r="GJZ4" s="19"/>
      <c r="GKA4" s="19"/>
      <c r="GKB4" s="19"/>
      <c r="GKC4" s="19"/>
      <c r="GKD4" s="19"/>
      <c r="GKE4" s="19"/>
      <c r="GKF4" s="19"/>
      <c r="GKG4" s="19"/>
      <c r="GKH4" s="19"/>
      <c r="GKI4" s="19"/>
      <c r="GKJ4" s="19"/>
      <c r="GKK4" s="19"/>
      <c r="GKL4" s="19"/>
      <c r="GKM4" s="19"/>
      <c r="GKN4" s="19"/>
      <c r="GKO4" s="19"/>
      <c r="GKP4" s="19"/>
      <c r="GKQ4" s="19"/>
      <c r="GKR4" s="19"/>
      <c r="GKS4" s="19"/>
      <c r="GKT4" s="19"/>
      <c r="GKU4" s="19"/>
      <c r="GKV4" s="19"/>
      <c r="GKW4" s="19"/>
      <c r="GKX4" s="19"/>
      <c r="GKY4" s="19"/>
      <c r="GKZ4" s="19"/>
      <c r="GLA4" s="19"/>
      <c r="GLB4" s="19"/>
      <c r="GLC4" s="19"/>
      <c r="GLD4" s="19"/>
      <c r="GLE4" s="19"/>
      <c r="GLF4" s="19"/>
      <c r="GLG4" s="19"/>
      <c r="GLH4" s="19"/>
      <c r="GLI4" s="19"/>
      <c r="GLJ4" s="19"/>
      <c r="GLK4" s="19"/>
      <c r="GLL4" s="19"/>
      <c r="GLM4" s="19"/>
      <c r="GLN4" s="19"/>
      <c r="GLO4" s="19"/>
      <c r="GLP4" s="19"/>
      <c r="GLQ4" s="19"/>
      <c r="GLR4" s="19"/>
      <c r="GLS4" s="19"/>
      <c r="GLT4" s="19"/>
      <c r="GLU4" s="19"/>
      <c r="GLV4" s="19"/>
      <c r="GLW4" s="19"/>
      <c r="GLX4" s="19"/>
      <c r="GLY4" s="19"/>
      <c r="GLZ4" s="19"/>
      <c r="GMA4" s="19"/>
      <c r="GMB4" s="19"/>
      <c r="GMC4" s="19"/>
      <c r="GMD4" s="19"/>
      <c r="GME4" s="19"/>
      <c r="GMF4" s="19"/>
      <c r="GMG4" s="19"/>
      <c r="GMH4" s="19"/>
      <c r="GMI4" s="19"/>
      <c r="GMJ4" s="19"/>
      <c r="GMK4" s="19"/>
      <c r="GML4" s="19"/>
      <c r="GMM4" s="19"/>
      <c r="GMN4" s="19"/>
      <c r="GMO4" s="19"/>
      <c r="GMP4" s="19"/>
      <c r="GMQ4" s="19"/>
      <c r="GMR4" s="19"/>
      <c r="GMS4" s="19"/>
      <c r="GMT4" s="19"/>
      <c r="GMU4" s="19"/>
      <c r="GMV4" s="19"/>
      <c r="GMW4" s="19"/>
      <c r="GMX4" s="19"/>
      <c r="GMY4" s="19"/>
      <c r="GMZ4" s="19"/>
      <c r="GNA4" s="19"/>
      <c r="GNB4" s="19"/>
      <c r="GNC4" s="19"/>
      <c r="GND4" s="19"/>
      <c r="GNE4" s="19"/>
      <c r="GNF4" s="19"/>
      <c r="GNG4" s="19"/>
      <c r="GNH4" s="19"/>
      <c r="GNI4" s="19"/>
      <c r="GNJ4" s="19"/>
      <c r="GNK4" s="19"/>
      <c r="GNL4" s="19"/>
      <c r="GNM4" s="19"/>
      <c r="GNN4" s="19"/>
      <c r="GNO4" s="19"/>
      <c r="GNP4" s="19"/>
      <c r="GNQ4" s="19"/>
      <c r="GNR4" s="19"/>
      <c r="GNS4" s="19"/>
      <c r="GNT4" s="19"/>
      <c r="GNU4" s="19"/>
      <c r="GNV4" s="19"/>
      <c r="GNW4" s="19"/>
      <c r="GNX4" s="19"/>
      <c r="GNY4" s="19"/>
      <c r="GNZ4" s="19"/>
      <c r="GOA4" s="19"/>
      <c r="GOB4" s="19"/>
      <c r="GOC4" s="19"/>
      <c r="GOD4" s="19"/>
      <c r="GOE4" s="19"/>
      <c r="GOF4" s="19"/>
      <c r="GOG4" s="19"/>
      <c r="GOH4" s="19"/>
      <c r="GOI4" s="19"/>
      <c r="GOJ4" s="19"/>
      <c r="GOK4" s="19"/>
      <c r="GOL4" s="19"/>
      <c r="GOM4" s="19"/>
      <c r="GON4" s="19"/>
      <c r="GOO4" s="19"/>
      <c r="GOP4" s="19"/>
      <c r="GOQ4" s="19"/>
      <c r="GOR4" s="19"/>
      <c r="GOS4" s="19"/>
      <c r="GOT4" s="19"/>
      <c r="GOU4" s="19"/>
      <c r="GOV4" s="19"/>
      <c r="GOW4" s="19"/>
      <c r="GOX4" s="19"/>
      <c r="GOY4" s="19"/>
      <c r="GOZ4" s="19"/>
      <c r="GPA4" s="19"/>
      <c r="GPB4" s="19"/>
      <c r="GPC4" s="19"/>
      <c r="GPD4" s="19"/>
      <c r="GPE4" s="19"/>
      <c r="GPF4" s="19"/>
      <c r="GPG4" s="19"/>
      <c r="GPH4" s="19"/>
      <c r="GPI4" s="19"/>
      <c r="GPJ4" s="19"/>
      <c r="GPK4" s="19"/>
      <c r="GPL4" s="19"/>
      <c r="GPM4" s="19"/>
      <c r="GPN4" s="19"/>
      <c r="GPO4" s="19"/>
      <c r="GPP4" s="19"/>
      <c r="GPQ4" s="19"/>
      <c r="GPR4" s="19"/>
      <c r="GPS4" s="19"/>
      <c r="GPT4" s="19"/>
      <c r="GPU4" s="19"/>
      <c r="GPV4" s="19"/>
      <c r="GPW4" s="19"/>
      <c r="GPX4" s="19"/>
      <c r="GPY4" s="19"/>
      <c r="GPZ4" s="19"/>
      <c r="GQA4" s="19"/>
      <c r="GQB4" s="19"/>
      <c r="GQC4" s="19"/>
      <c r="GQD4" s="19"/>
      <c r="GQE4" s="19"/>
      <c r="GQF4" s="19"/>
      <c r="GQG4" s="19"/>
      <c r="GQH4" s="19"/>
      <c r="GQI4" s="19"/>
      <c r="GQJ4" s="19"/>
      <c r="GQK4" s="19"/>
      <c r="GQL4" s="19"/>
      <c r="GQM4" s="19"/>
      <c r="GQN4" s="19"/>
      <c r="GQO4" s="19"/>
      <c r="GQP4" s="19"/>
      <c r="GQQ4" s="19"/>
      <c r="GQR4" s="19"/>
      <c r="GQS4" s="19"/>
      <c r="GQT4" s="19"/>
      <c r="GQU4" s="19"/>
      <c r="GQV4" s="19"/>
      <c r="GQW4" s="19"/>
      <c r="GQX4" s="19"/>
      <c r="GQY4" s="19"/>
      <c r="GQZ4" s="19"/>
      <c r="GRA4" s="19"/>
      <c r="GRB4" s="19"/>
      <c r="GRC4" s="19"/>
      <c r="GRD4" s="19"/>
      <c r="GRE4" s="19"/>
      <c r="GRF4" s="19"/>
      <c r="GRG4" s="19"/>
      <c r="GRH4" s="19"/>
      <c r="GRI4" s="19"/>
      <c r="GRJ4" s="19"/>
      <c r="GRK4" s="19"/>
      <c r="GRL4" s="19"/>
      <c r="GRM4" s="19"/>
      <c r="GRN4" s="19"/>
      <c r="GRO4" s="19"/>
      <c r="GRP4" s="19"/>
      <c r="GRQ4" s="19"/>
      <c r="GRR4" s="19"/>
      <c r="GRS4" s="19"/>
      <c r="GRT4" s="19"/>
      <c r="GRU4" s="19"/>
      <c r="GRV4" s="19"/>
      <c r="GRW4" s="19"/>
      <c r="GRX4" s="19"/>
      <c r="GRY4" s="19"/>
      <c r="GRZ4" s="19"/>
      <c r="GSA4" s="19"/>
      <c r="GSB4" s="19"/>
      <c r="GSC4" s="19"/>
      <c r="GSD4" s="19"/>
      <c r="GSE4" s="19"/>
      <c r="GSF4" s="19"/>
      <c r="GSG4" s="19"/>
      <c r="GSH4" s="19"/>
      <c r="GSI4" s="19"/>
      <c r="GSJ4" s="19"/>
      <c r="GSK4" s="19"/>
      <c r="GSL4" s="19"/>
      <c r="GSM4" s="19"/>
      <c r="GSN4" s="19"/>
      <c r="GSO4" s="19"/>
      <c r="GSP4" s="19"/>
      <c r="GSQ4" s="19"/>
      <c r="GSR4" s="19"/>
      <c r="GSS4" s="19"/>
      <c r="GST4" s="19"/>
      <c r="GSU4" s="19"/>
      <c r="GSV4" s="19"/>
      <c r="GSW4" s="19"/>
      <c r="GSX4" s="19"/>
      <c r="GSY4" s="19"/>
      <c r="GSZ4" s="19"/>
      <c r="GTA4" s="19"/>
      <c r="GTB4" s="19"/>
      <c r="GTC4" s="19"/>
      <c r="GTD4" s="19"/>
      <c r="GTE4" s="19"/>
      <c r="GTF4" s="19"/>
      <c r="GTG4" s="19"/>
      <c r="GTH4" s="19"/>
      <c r="GTI4" s="19"/>
      <c r="GTJ4" s="19"/>
      <c r="GTK4" s="19"/>
      <c r="GTL4" s="19"/>
      <c r="GTM4" s="19"/>
      <c r="GTN4" s="19"/>
      <c r="GTO4" s="19"/>
      <c r="GTP4" s="19"/>
      <c r="GTQ4" s="19"/>
      <c r="GTR4" s="19"/>
      <c r="GTS4" s="19"/>
      <c r="GTT4" s="19"/>
      <c r="GTU4" s="19"/>
      <c r="GTV4" s="19"/>
      <c r="GTW4" s="19"/>
      <c r="GTX4" s="19"/>
      <c r="GTY4" s="19"/>
      <c r="GTZ4" s="19"/>
      <c r="GUA4" s="19"/>
      <c r="GUB4" s="19"/>
      <c r="GUC4" s="19"/>
      <c r="GUD4" s="19"/>
      <c r="GUE4" s="19"/>
      <c r="GUF4" s="19"/>
      <c r="GUG4" s="19"/>
      <c r="GUH4" s="19"/>
      <c r="GUI4" s="19"/>
      <c r="GUJ4" s="19"/>
      <c r="GUK4" s="19"/>
      <c r="GUL4" s="19"/>
      <c r="GUM4" s="19"/>
      <c r="GUN4" s="19"/>
      <c r="GUO4" s="19"/>
      <c r="GUP4" s="19"/>
      <c r="GUQ4" s="19"/>
      <c r="GUR4" s="19"/>
      <c r="GUS4" s="19"/>
      <c r="GUT4" s="19"/>
      <c r="GUU4" s="19"/>
      <c r="GUV4" s="19"/>
      <c r="GUW4" s="19"/>
      <c r="GUX4" s="19"/>
      <c r="GUY4" s="19"/>
      <c r="GUZ4" s="19"/>
      <c r="GVA4" s="19"/>
      <c r="GVB4" s="19"/>
      <c r="GVC4" s="19"/>
      <c r="GVD4" s="19"/>
      <c r="GVE4" s="19"/>
      <c r="GVF4" s="19"/>
      <c r="GVG4" s="19"/>
      <c r="GVH4" s="19"/>
      <c r="GVI4" s="19"/>
      <c r="GVJ4" s="19"/>
      <c r="GVK4" s="19"/>
      <c r="GVL4" s="19"/>
      <c r="GVM4" s="19"/>
      <c r="GVN4" s="19"/>
      <c r="GVO4" s="19"/>
      <c r="GVP4" s="19"/>
      <c r="GVQ4" s="19"/>
      <c r="GVR4" s="19"/>
      <c r="GVS4" s="19"/>
      <c r="GVT4" s="19"/>
      <c r="GVU4" s="19"/>
      <c r="GVV4" s="19"/>
      <c r="GVW4" s="19"/>
      <c r="GVX4" s="19"/>
      <c r="GVY4" s="19"/>
      <c r="GVZ4" s="19"/>
      <c r="GWA4" s="19"/>
      <c r="GWB4" s="19"/>
      <c r="GWC4" s="19"/>
      <c r="GWD4" s="19"/>
      <c r="GWE4" s="19"/>
      <c r="GWF4" s="19"/>
      <c r="GWG4" s="19"/>
      <c r="GWH4" s="19"/>
      <c r="GWI4" s="19"/>
      <c r="GWJ4" s="19"/>
      <c r="GWK4" s="19"/>
      <c r="GWL4" s="19"/>
      <c r="GWM4" s="19"/>
      <c r="GWN4" s="19"/>
      <c r="GWO4" s="19"/>
      <c r="GWP4" s="19"/>
      <c r="GWQ4" s="19"/>
      <c r="GWR4" s="19"/>
      <c r="GWS4" s="19"/>
      <c r="GWT4" s="19"/>
      <c r="GWU4" s="19"/>
      <c r="GWV4" s="19"/>
      <c r="GWW4" s="19"/>
      <c r="GWX4" s="19"/>
      <c r="GWY4" s="19"/>
      <c r="GWZ4" s="19"/>
      <c r="GXA4" s="19"/>
      <c r="GXB4" s="19"/>
      <c r="GXC4" s="19"/>
      <c r="GXD4" s="19"/>
      <c r="GXE4" s="19"/>
      <c r="GXF4" s="19"/>
      <c r="GXG4" s="19"/>
      <c r="GXH4" s="19"/>
      <c r="GXI4" s="19"/>
      <c r="GXJ4" s="19"/>
      <c r="GXK4" s="19"/>
      <c r="GXL4" s="19"/>
      <c r="GXM4" s="19"/>
      <c r="GXN4" s="19"/>
      <c r="GXO4" s="19"/>
      <c r="GXP4" s="19"/>
      <c r="GXQ4" s="19"/>
      <c r="GXR4" s="19"/>
      <c r="GXS4" s="19"/>
      <c r="GXT4" s="19"/>
      <c r="GXU4" s="19"/>
      <c r="GXV4" s="19"/>
      <c r="GXW4" s="19"/>
      <c r="GXX4" s="19"/>
      <c r="GXY4" s="19"/>
      <c r="GXZ4" s="19"/>
      <c r="GYA4" s="19"/>
      <c r="GYB4" s="19"/>
      <c r="GYC4" s="19"/>
      <c r="GYD4" s="19"/>
      <c r="GYE4" s="19"/>
      <c r="GYF4" s="19"/>
      <c r="GYG4" s="19"/>
      <c r="GYH4" s="19"/>
      <c r="GYI4" s="19"/>
      <c r="GYJ4" s="19"/>
      <c r="GYK4" s="19"/>
      <c r="GYL4" s="19"/>
      <c r="GYM4" s="19"/>
      <c r="GYN4" s="19"/>
      <c r="GYO4" s="19"/>
      <c r="GYP4" s="19"/>
      <c r="GYQ4" s="19"/>
      <c r="GYR4" s="19"/>
      <c r="GYS4" s="19"/>
      <c r="GYT4" s="19"/>
      <c r="GYU4" s="19"/>
      <c r="GYV4" s="19"/>
      <c r="GYW4" s="19"/>
      <c r="GYX4" s="19"/>
      <c r="GYY4" s="19"/>
      <c r="GYZ4" s="19"/>
      <c r="GZA4" s="19"/>
      <c r="GZB4" s="19"/>
      <c r="GZC4" s="19"/>
      <c r="GZD4" s="19"/>
      <c r="GZE4" s="19"/>
      <c r="GZF4" s="19"/>
      <c r="GZG4" s="19"/>
      <c r="GZH4" s="19"/>
      <c r="GZI4" s="19"/>
      <c r="GZJ4" s="19"/>
      <c r="GZK4" s="19"/>
      <c r="GZL4" s="19"/>
      <c r="GZM4" s="19"/>
      <c r="GZN4" s="19"/>
      <c r="GZO4" s="19"/>
      <c r="GZP4" s="19"/>
      <c r="GZQ4" s="19"/>
      <c r="GZR4" s="19"/>
      <c r="GZS4" s="19"/>
      <c r="GZT4" s="19"/>
      <c r="GZU4" s="19"/>
      <c r="GZV4" s="19"/>
      <c r="GZW4" s="19"/>
      <c r="GZX4" s="19"/>
      <c r="GZY4" s="19"/>
      <c r="GZZ4" s="19"/>
      <c r="HAA4" s="19"/>
      <c r="HAB4" s="19"/>
      <c r="HAC4" s="19"/>
      <c r="HAD4" s="19"/>
      <c r="HAE4" s="19"/>
      <c r="HAF4" s="19"/>
      <c r="HAG4" s="19"/>
      <c r="HAH4" s="19"/>
      <c r="HAI4" s="19"/>
      <c r="HAJ4" s="19"/>
      <c r="HAK4" s="19"/>
      <c r="HAL4" s="19"/>
      <c r="HAM4" s="19"/>
      <c r="HAN4" s="19"/>
      <c r="HAO4" s="19"/>
      <c r="HAP4" s="19"/>
      <c r="HAQ4" s="19"/>
      <c r="HAR4" s="19"/>
      <c r="HAS4" s="19"/>
      <c r="HAT4" s="19"/>
      <c r="HAU4" s="19"/>
      <c r="HAV4" s="19"/>
      <c r="HAW4" s="19"/>
      <c r="HAX4" s="19"/>
      <c r="HAY4" s="19"/>
      <c r="HAZ4" s="19"/>
      <c r="HBA4" s="19"/>
      <c r="HBB4" s="19"/>
      <c r="HBC4" s="19"/>
      <c r="HBD4" s="19"/>
      <c r="HBE4" s="19"/>
      <c r="HBF4" s="19"/>
      <c r="HBG4" s="19"/>
      <c r="HBH4" s="19"/>
      <c r="HBI4" s="19"/>
      <c r="HBJ4" s="19"/>
      <c r="HBK4" s="19"/>
      <c r="HBL4" s="19"/>
      <c r="HBM4" s="19"/>
      <c r="HBN4" s="19"/>
      <c r="HBO4" s="19"/>
      <c r="HBP4" s="19"/>
      <c r="HBQ4" s="19"/>
      <c r="HBR4" s="19"/>
      <c r="HBS4" s="19"/>
      <c r="HBT4" s="19"/>
      <c r="HBU4" s="19"/>
      <c r="HBV4" s="19"/>
      <c r="HBW4" s="19"/>
      <c r="HBX4" s="19"/>
      <c r="HBY4" s="19"/>
      <c r="HBZ4" s="19"/>
      <c r="HCA4" s="19"/>
      <c r="HCB4" s="19"/>
      <c r="HCC4" s="19"/>
      <c r="HCD4" s="19"/>
      <c r="HCE4" s="19"/>
      <c r="HCF4" s="19"/>
      <c r="HCG4" s="19"/>
      <c r="HCH4" s="19"/>
      <c r="HCI4" s="19"/>
      <c r="HCJ4" s="19"/>
      <c r="HCK4" s="19"/>
      <c r="HCL4" s="19"/>
      <c r="HCM4" s="19"/>
      <c r="HCN4" s="19"/>
      <c r="HCO4" s="19"/>
      <c r="HCP4" s="19"/>
      <c r="HCQ4" s="19"/>
      <c r="HCR4" s="19"/>
      <c r="HCS4" s="19"/>
      <c r="HCT4" s="19"/>
      <c r="HCU4" s="19"/>
      <c r="HCV4" s="19"/>
      <c r="HCW4" s="19"/>
      <c r="HCX4" s="19"/>
      <c r="HCY4" s="19"/>
      <c r="HCZ4" s="19"/>
      <c r="HDA4" s="19"/>
      <c r="HDB4" s="19"/>
      <c r="HDC4" s="19"/>
      <c r="HDD4" s="19"/>
      <c r="HDE4" s="19"/>
      <c r="HDF4" s="19"/>
      <c r="HDG4" s="19"/>
      <c r="HDH4" s="19"/>
      <c r="HDI4" s="19"/>
      <c r="HDJ4" s="19"/>
      <c r="HDK4" s="19"/>
      <c r="HDL4" s="19"/>
      <c r="HDM4" s="19"/>
      <c r="HDN4" s="19"/>
      <c r="HDO4" s="19"/>
      <c r="HDP4" s="19"/>
      <c r="HDQ4" s="19"/>
      <c r="HDR4" s="19"/>
      <c r="HDS4" s="19"/>
      <c r="HDT4" s="19"/>
      <c r="HDU4" s="19"/>
      <c r="HDV4" s="19"/>
      <c r="HDW4" s="19"/>
      <c r="HDX4" s="19"/>
      <c r="HDY4" s="19"/>
      <c r="HDZ4" s="19"/>
      <c r="HEA4" s="19"/>
      <c r="HEB4" s="19"/>
      <c r="HEC4" s="19"/>
      <c r="HED4" s="19"/>
      <c r="HEE4" s="19"/>
      <c r="HEF4" s="19"/>
      <c r="HEG4" s="19"/>
      <c r="HEH4" s="19"/>
      <c r="HEI4" s="19"/>
      <c r="HEJ4" s="19"/>
      <c r="HEK4" s="19"/>
      <c r="HEL4" s="19"/>
      <c r="HEM4" s="19"/>
      <c r="HEN4" s="19"/>
      <c r="HEO4" s="19"/>
      <c r="HEP4" s="19"/>
      <c r="HEQ4" s="19"/>
      <c r="HER4" s="19"/>
      <c r="HES4" s="19"/>
      <c r="HET4" s="19"/>
      <c r="HEU4" s="19"/>
      <c r="HEV4" s="19"/>
      <c r="HEW4" s="19"/>
      <c r="HEX4" s="19"/>
      <c r="HEY4" s="19"/>
      <c r="HEZ4" s="19"/>
      <c r="HFA4" s="19"/>
      <c r="HFB4" s="19"/>
      <c r="HFC4" s="19"/>
      <c r="HFD4" s="19"/>
      <c r="HFE4" s="19"/>
      <c r="HFF4" s="19"/>
      <c r="HFG4" s="19"/>
      <c r="HFH4" s="19"/>
      <c r="HFI4" s="19"/>
      <c r="HFJ4" s="19"/>
      <c r="HFK4" s="19"/>
      <c r="HFL4" s="19"/>
      <c r="HFM4" s="19"/>
      <c r="HFN4" s="19"/>
      <c r="HFO4" s="19"/>
      <c r="HFP4" s="19"/>
      <c r="HFQ4" s="19"/>
      <c r="HFR4" s="19"/>
      <c r="HFS4" s="19"/>
      <c r="HFT4" s="19"/>
      <c r="HFU4" s="19"/>
      <c r="HFV4" s="19"/>
      <c r="HFW4" s="19"/>
      <c r="HFX4" s="19"/>
      <c r="HFY4" s="19"/>
      <c r="HFZ4" s="19"/>
      <c r="HGA4" s="19"/>
      <c r="HGB4" s="19"/>
      <c r="HGC4" s="19"/>
      <c r="HGD4" s="19"/>
      <c r="HGE4" s="19"/>
      <c r="HGF4" s="19"/>
      <c r="HGG4" s="19"/>
      <c r="HGH4" s="19"/>
      <c r="HGI4" s="19"/>
      <c r="HGJ4" s="19"/>
      <c r="HGK4" s="19"/>
      <c r="HGL4" s="19"/>
      <c r="HGM4" s="19"/>
      <c r="HGN4" s="19"/>
      <c r="HGO4" s="19"/>
      <c r="HGP4" s="19"/>
      <c r="HGQ4" s="19"/>
      <c r="HGR4" s="19"/>
      <c r="HGS4" s="19"/>
      <c r="HGT4" s="19"/>
      <c r="HGU4" s="19"/>
      <c r="HGV4" s="19"/>
      <c r="HGW4" s="19"/>
      <c r="HGX4" s="19"/>
      <c r="HGY4" s="19"/>
      <c r="HGZ4" s="19"/>
      <c r="HHA4" s="19"/>
      <c r="HHB4" s="19"/>
      <c r="HHC4" s="19"/>
      <c r="HHD4" s="19"/>
      <c r="HHE4" s="19"/>
      <c r="HHF4" s="19"/>
      <c r="HHG4" s="19"/>
      <c r="HHH4" s="19"/>
      <c r="HHI4" s="19"/>
      <c r="HHJ4" s="19"/>
      <c r="HHK4" s="19"/>
      <c r="HHL4" s="19"/>
      <c r="HHM4" s="19"/>
      <c r="HHN4" s="19"/>
      <c r="HHO4" s="19"/>
      <c r="HHP4" s="19"/>
      <c r="HHQ4" s="19"/>
      <c r="HHR4" s="19"/>
      <c r="HHS4" s="19"/>
      <c r="HHT4" s="19"/>
      <c r="HHU4" s="19"/>
      <c r="HHV4" s="19"/>
      <c r="HHW4" s="19"/>
      <c r="HHX4" s="19"/>
      <c r="HHY4" s="19"/>
      <c r="HHZ4" s="19"/>
      <c r="HIA4" s="19"/>
      <c r="HIB4" s="19"/>
      <c r="HIC4" s="19"/>
      <c r="HID4" s="19"/>
      <c r="HIE4" s="19"/>
      <c r="HIF4" s="19"/>
      <c r="HIG4" s="19"/>
      <c r="HIH4" s="19"/>
      <c r="HII4" s="19"/>
      <c r="HIJ4" s="19"/>
      <c r="HIK4" s="19"/>
      <c r="HIL4" s="19"/>
      <c r="HIM4" s="19"/>
      <c r="HIN4" s="19"/>
      <c r="HIO4" s="19"/>
      <c r="HIP4" s="19"/>
      <c r="HIQ4" s="19"/>
      <c r="HIR4" s="19"/>
      <c r="HIS4" s="19"/>
      <c r="HIT4" s="19"/>
      <c r="HIU4" s="19"/>
      <c r="HIV4" s="19"/>
      <c r="HIW4" s="19"/>
      <c r="HIX4" s="19"/>
      <c r="HIY4" s="19"/>
      <c r="HIZ4" s="19"/>
      <c r="HJA4" s="19"/>
      <c r="HJB4" s="19"/>
      <c r="HJC4" s="19"/>
      <c r="HJD4" s="19"/>
      <c r="HJE4" s="19"/>
      <c r="HJF4" s="19"/>
      <c r="HJG4" s="19"/>
      <c r="HJH4" s="19"/>
      <c r="HJI4" s="19"/>
      <c r="HJJ4" s="19"/>
      <c r="HJK4" s="19"/>
      <c r="HJL4" s="19"/>
      <c r="HJM4" s="19"/>
      <c r="HJN4" s="19"/>
      <c r="HJO4" s="19"/>
      <c r="HJP4" s="19"/>
      <c r="HJQ4" s="19"/>
      <c r="HJR4" s="19"/>
      <c r="HJS4" s="19"/>
      <c r="HJT4" s="19"/>
      <c r="HJU4" s="19"/>
      <c r="HJV4" s="19"/>
      <c r="HJW4" s="19"/>
      <c r="HJX4" s="19"/>
      <c r="HJY4" s="19"/>
      <c r="HJZ4" s="19"/>
      <c r="HKA4" s="19"/>
      <c r="HKB4" s="19"/>
      <c r="HKC4" s="19"/>
      <c r="HKD4" s="19"/>
      <c r="HKE4" s="19"/>
      <c r="HKF4" s="19"/>
      <c r="HKG4" s="19"/>
      <c r="HKH4" s="19"/>
      <c r="HKI4" s="19"/>
      <c r="HKJ4" s="19"/>
      <c r="HKK4" s="19"/>
      <c r="HKL4" s="19"/>
      <c r="HKM4" s="19"/>
      <c r="HKN4" s="19"/>
      <c r="HKO4" s="19"/>
      <c r="HKP4" s="19"/>
      <c r="HKQ4" s="19"/>
      <c r="HKR4" s="19"/>
      <c r="HKS4" s="19"/>
      <c r="HKT4" s="19"/>
      <c r="HKU4" s="19"/>
      <c r="HKV4" s="19"/>
      <c r="HKW4" s="19"/>
      <c r="HKX4" s="19"/>
      <c r="HKY4" s="19"/>
      <c r="HKZ4" s="19"/>
      <c r="HLA4" s="19"/>
      <c r="HLB4" s="19"/>
      <c r="HLC4" s="19"/>
      <c r="HLD4" s="19"/>
      <c r="HLE4" s="19"/>
      <c r="HLF4" s="19"/>
      <c r="HLG4" s="19"/>
      <c r="HLH4" s="19"/>
      <c r="HLI4" s="19"/>
      <c r="HLJ4" s="19"/>
      <c r="HLK4" s="19"/>
      <c r="HLL4" s="19"/>
      <c r="HLM4" s="19"/>
      <c r="HLN4" s="19"/>
      <c r="HLO4" s="19"/>
      <c r="HLP4" s="19"/>
      <c r="HLQ4" s="19"/>
      <c r="HLR4" s="19"/>
      <c r="HLS4" s="19"/>
      <c r="HLT4" s="19"/>
      <c r="HLU4" s="19"/>
      <c r="HLV4" s="19"/>
      <c r="HLW4" s="19"/>
      <c r="HLX4" s="19"/>
      <c r="HLY4" s="19"/>
      <c r="HLZ4" s="19"/>
      <c r="HMA4" s="19"/>
      <c r="HMB4" s="19"/>
      <c r="HMC4" s="19"/>
      <c r="HMD4" s="19"/>
      <c r="HME4" s="19"/>
      <c r="HMF4" s="19"/>
      <c r="HMG4" s="19"/>
      <c r="HMH4" s="19"/>
      <c r="HMI4" s="19"/>
      <c r="HMJ4" s="19"/>
      <c r="HMK4" s="19"/>
      <c r="HML4" s="19"/>
      <c r="HMM4" s="19"/>
      <c r="HMN4" s="19"/>
      <c r="HMO4" s="19"/>
      <c r="HMP4" s="19"/>
      <c r="HMQ4" s="19"/>
      <c r="HMR4" s="19"/>
      <c r="HMS4" s="19"/>
      <c r="HMT4" s="19"/>
      <c r="HMU4" s="19"/>
      <c r="HMV4" s="19"/>
      <c r="HMW4" s="19"/>
      <c r="HMX4" s="19"/>
      <c r="HMY4" s="19"/>
      <c r="HMZ4" s="19"/>
      <c r="HNA4" s="19"/>
      <c r="HNB4" s="19"/>
      <c r="HNC4" s="19"/>
      <c r="HND4" s="19"/>
      <c r="HNE4" s="19"/>
      <c r="HNF4" s="19"/>
      <c r="HNG4" s="19"/>
      <c r="HNH4" s="19"/>
      <c r="HNI4" s="19"/>
      <c r="HNJ4" s="19"/>
      <c r="HNK4" s="19"/>
      <c r="HNL4" s="19"/>
      <c r="HNM4" s="19"/>
      <c r="HNN4" s="19"/>
      <c r="HNO4" s="19"/>
      <c r="HNP4" s="19"/>
      <c r="HNQ4" s="19"/>
      <c r="HNR4" s="19"/>
      <c r="HNS4" s="19"/>
      <c r="HNT4" s="19"/>
      <c r="HNU4" s="19"/>
      <c r="HNV4" s="19"/>
      <c r="HNW4" s="19"/>
      <c r="HNX4" s="19"/>
      <c r="HNY4" s="19"/>
      <c r="HNZ4" s="19"/>
      <c r="HOA4" s="19"/>
      <c r="HOB4" s="19"/>
      <c r="HOC4" s="19"/>
      <c r="HOD4" s="19"/>
      <c r="HOE4" s="19"/>
      <c r="HOF4" s="19"/>
      <c r="HOG4" s="19"/>
      <c r="HOH4" s="19"/>
      <c r="HOI4" s="19"/>
      <c r="HOJ4" s="19"/>
      <c r="HOK4" s="19"/>
      <c r="HOL4" s="19"/>
      <c r="HOM4" s="19"/>
      <c r="HON4" s="19"/>
      <c r="HOO4" s="19"/>
      <c r="HOP4" s="19"/>
      <c r="HOQ4" s="19"/>
      <c r="HOR4" s="19"/>
      <c r="HOS4" s="19"/>
      <c r="HOT4" s="19"/>
      <c r="HOU4" s="19"/>
      <c r="HOV4" s="19"/>
      <c r="HOW4" s="19"/>
      <c r="HOX4" s="19"/>
      <c r="HOY4" s="19"/>
      <c r="HOZ4" s="19"/>
      <c r="HPA4" s="19"/>
      <c r="HPB4" s="19"/>
      <c r="HPC4" s="19"/>
      <c r="HPD4" s="19"/>
      <c r="HPE4" s="19"/>
      <c r="HPF4" s="19"/>
      <c r="HPG4" s="19"/>
      <c r="HPH4" s="19"/>
      <c r="HPI4" s="19"/>
      <c r="HPJ4" s="19"/>
      <c r="HPK4" s="19"/>
      <c r="HPL4" s="19"/>
      <c r="HPM4" s="19"/>
      <c r="HPN4" s="19"/>
      <c r="HPO4" s="19"/>
      <c r="HPP4" s="19"/>
      <c r="HPQ4" s="19"/>
      <c r="HPR4" s="19"/>
      <c r="HPS4" s="19"/>
      <c r="HPT4" s="19"/>
      <c r="HPU4" s="19"/>
      <c r="HPV4" s="19"/>
      <c r="HPW4" s="19"/>
      <c r="HPX4" s="19"/>
      <c r="HPY4" s="19"/>
      <c r="HPZ4" s="19"/>
      <c r="HQA4" s="19"/>
      <c r="HQB4" s="19"/>
      <c r="HQC4" s="19"/>
      <c r="HQD4" s="19"/>
      <c r="HQE4" s="19"/>
      <c r="HQF4" s="19"/>
      <c r="HQG4" s="19"/>
      <c r="HQH4" s="19"/>
      <c r="HQI4" s="19"/>
      <c r="HQJ4" s="19"/>
      <c r="HQK4" s="19"/>
      <c r="HQL4" s="19"/>
      <c r="HQM4" s="19"/>
      <c r="HQN4" s="19"/>
      <c r="HQO4" s="19"/>
      <c r="HQP4" s="19"/>
      <c r="HQQ4" s="19"/>
      <c r="HQR4" s="19"/>
      <c r="HQS4" s="19"/>
      <c r="HQT4" s="19"/>
      <c r="HQU4" s="19"/>
      <c r="HQV4" s="19"/>
      <c r="HQW4" s="19"/>
      <c r="HQX4" s="19"/>
      <c r="HQY4" s="19"/>
      <c r="HQZ4" s="19"/>
      <c r="HRA4" s="19"/>
      <c r="HRB4" s="19"/>
      <c r="HRC4" s="19"/>
      <c r="HRD4" s="19"/>
      <c r="HRE4" s="19"/>
      <c r="HRF4" s="19"/>
      <c r="HRG4" s="19"/>
      <c r="HRH4" s="19"/>
      <c r="HRI4" s="19"/>
      <c r="HRJ4" s="19"/>
      <c r="HRK4" s="19"/>
      <c r="HRL4" s="19"/>
      <c r="HRM4" s="19"/>
      <c r="HRN4" s="19"/>
      <c r="HRO4" s="19"/>
      <c r="HRP4" s="19"/>
      <c r="HRQ4" s="19"/>
      <c r="HRR4" s="19"/>
      <c r="HRS4" s="19"/>
      <c r="HRT4" s="19"/>
      <c r="HRU4" s="19"/>
      <c r="HRV4" s="19"/>
      <c r="HRW4" s="19"/>
      <c r="HRX4" s="19"/>
      <c r="HRY4" s="19"/>
      <c r="HRZ4" s="19"/>
      <c r="HSA4" s="19"/>
      <c r="HSB4" s="19"/>
      <c r="HSC4" s="19"/>
      <c r="HSD4" s="19"/>
      <c r="HSE4" s="19"/>
      <c r="HSF4" s="19"/>
      <c r="HSG4" s="19"/>
      <c r="HSH4" s="19"/>
      <c r="HSI4" s="19"/>
      <c r="HSJ4" s="19"/>
      <c r="HSK4" s="19"/>
      <c r="HSL4" s="19"/>
      <c r="HSM4" s="19"/>
      <c r="HSN4" s="19"/>
      <c r="HSO4" s="19"/>
      <c r="HSP4" s="19"/>
      <c r="HSQ4" s="19"/>
      <c r="HSR4" s="19"/>
      <c r="HSS4" s="19"/>
      <c r="HST4" s="19"/>
      <c r="HSU4" s="19"/>
      <c r="HSV4" s="19"/>
      <c r="HSW4" s="19"/>
      <c r="HSX4" s="19"/>
      <c r="HSY4" s="19"/>
      <c r="HSZ4" s="19"/>
      <c r="HTA4" s="19"/>
      <c r="HTB4" s="19"/>
      <c r="HTC4" s="19"/>
      <c r="HTD4" s="19"/>
      <c r="HTE4" s="19"/>
      <c r="HTF4" s="19"/>
      <c r="HTG4" s="19"/>
      <c r="HTH4" s="19"/>
      <c r="HTI4" s="19"/>
      <c r="HTJ4" s="19"/>
      <c r="HTK4" s="19"/>
      <c r="HTL4" s="19"/>
      <c r="HTM4" s="19"/>
      <c r="HTN4" s="19"/>
      <c r="HTO4" s="19"/>
      <c r="HTP4" s="19"/>
      <c r="HTQ4" s="19"/>
      <c r="HTR4" s="19"/>
      <c r="HTS4" s="19"/>
      <c r="HTT4" s="19"/>
      <c r="HTU4" s="19"/>
      <c r="HTV4" s="19"/>
      <c r="HTW4" s="19"/>
      <c r="HTX4" s="19"/>
      <c r="HTY4" s="19"/>
      <c r="HTZ4" s="19"/>
      <c r="HUA4" s="19"/>
      <c r="HUB4" s="19"/>
      <c r="HUC4" s="19"/>
      <c r="HUD4" s="19"/>
      <c r="HUE4" s="19"/>
      <c r="HUF4" s="19"/>
      <c r="HUG4" s="19"/>
      <c r="HUH4" s="19"/>
      <c r="HUI4" s="19"/>
      <c r="HUJ4" s="19"/>
      <c r="HUK4" s="19"/>
      <c r="HUL4" s="19"/>
      <c r="HUM4" s="19"/>
      <c r="HUN4" s="19"/>
      <c r="HUO4" s="19"/>
      <c r="HUP4" s="19"/>
      <c r="HUQ4" s="19"/>
      <c r="HUR4" s="19"/>
      <c r="HUS4" s="19"/>
      <c r="HUT4" s="19"/>
      <c r="HUU4" s="19"/>
      <c r="HUV4" s="19"/>
      <c r="HUW4" s="19"/>
      <c r="HUX4" s="19"/>
      <c r="HUY4" s="19"/>
      <c r="HUZ4" s="19"/>
      <c r="HVA4" s="19"/>
      <c r="HVB4" s="19"/>
      <c r="HVC4" s="19"/>
      <c r="HVD4" s="19"/>
      <c r="HVE4" s="19"/>
      <c r="HVF4" s="19"/>
      <c r="HVG4" s="19"/>
      <c r="HVH4" s="19"/>
      <c r="HVI4" s="19"/>
      <c r="HVJ4" s="19"/>
      <c r="HVK4" s="19"/>
      <c r="HVL4" s="19"/>
      <c r="HVM4" s="19"/>
      <c r="HVN4" s="19"/>
      <c r="HVO4" s="19"/>
      <c r="HVP4" s="19"/>
      <c r="HVQ4" s="19"/>
      <c r="HVR4" s="19"/>
      <c r="HVS4" s="19"/>
      <c r="HVT4" s="19"/>
      <c r="HVU4" s="19"/>
      <c r="HVV4" s="19"/>
      <c r="HVW4" s="19"/>
      <c r="HVX4" s="19"/>
      <c r="HVY4" s="19"/>
      <c r="HVZ4" s="19"/>
      <c r="HWA4" s="19"/>
      <c r="HWB4" s="19"/>
      <c r="HWC4" s="19"/>
      <c r="HWD4" s="19"/>
      <c r="HWE4" s="19"/>
      <c r="HWF4" s="19"/>
      <c r="HWG4" s="19"/>
      <c r="HWH4" s="19"/>
      <c r="HWI4" s="19"/>
      <c r="HWJ4" s="19"/>
      <c r="HWK4" s="19"/>
      <c r="HWL4" s="19"/>
      <c r="HWM4" s="19"/>
      <c r="HWN4" s="19"/>
      <c r="HWO4" s="19"/>
      <c r="HWP4" s="19"/>
      <c r="HWQ4" s="19"/>
      <c r="HWR4" s="19"/>
      <c r="HWS4" s="19"/>
      <c r="HWT4" s="19"/>
      <c r="HWU4" s="19"/>
      <c r="HWV4" s="19"/>
      <c r="HWW4" s="19"/>
      <c r="HWX4" s="19"/>
      <c r="HWY4" s="19"/>
      <c r="HWZ4" s="19"/>
      <c r="HXA4" s="19"/>
      <c r="HXB4" s="19"/>
      <c r="HXC4" s="19"/>
      <c r="HXD4" s="19"/>
      <c r="HXE4" s="19"/>
      <c r="HXF4" s="19"/>
      <c r="HXG4" s="19"/>
      <c r="HXH4" s="19"/>
      <c r="HXI4" s="19"/>
      <c r="HXJ4" s="19"/>
      <c r="HXK4" s="19"/>
      <c r="HXL4" s="19"/>
      <c r="HXM4" s="19"/>
      <c r="HXN4" s="19"/>
      <c r="HXO4" s="19"/>
      <c r="HXP4" s="19"/>
      <c r="HXQ4" s="19"/>
      <c r="HXR4" s="19"/>
      <c r="HXS4" s="19"/>
      <c r="HXT4" s="19"/>
      <c r="HXU4" s="19"/>
      <c r="HXV4" s="19"/>
      <c r="HXW4" s="19"/>
      <c r="HXX4" s="19"/>
      <c r="HXY4" s="19"/>
      <c r="HXZ4" s="19"/>
      <c r="HYA4" s="19"/>
      <c r="HYB4" s="19"/>
      <c r="HYC4" s="19"/>
      <c r="HYD4" s="19"/>
      <c r="HYE4" s="19"/>
      <c r="HYF4" s="19"/>
      <c r="HYG4" s="19"/>
      <c r="HYH4" s="19"/>
      <c r="HYI4" s="19"/>
      <c r="HYJ4" s="19"/>
      <c r="HYK4" s="19"/>
      <c r="HYL4" s="19"/>
      <c r="HYM4" s="19"/>
      <c r="HYN4" s="19"/>
      <c r="HYO4" s="19"/>
      <c r="HYP4" s="19"/>
      <c r="HYQ4" s="19"/>
      <c r="HYR4" s="19"/>
      <c r="HYS4" s="19"/>
      <c r="HYT4" s="19"/>
      <c r="HYU4" s="19"/>
      <c r="HYV4" s="19"/>
      <c r="HYW4" s="19"/>
      <c r="HYX4" s="19"/>
      <c r="HYY4" s="19"/>
      <c r="HYZ4" s="19"/>
      <c r="HZA4" s="19"/>
      <c r="HZB4" s="19"/>
      <c r="HZC4" s="19"/>
      <c r="HZD4" s="19"/>
      <c r="HZE4" s="19"/>
      <c r="HZF4" s="19"/>
      <c r="HZG4" s="19"/>
      <c r="HZH4" s="19"/>
      <c r="HZI4" s="19"/>
      <c r="HZJ4" s="19"/>
      <c r="HZK4" s="19"/>
      <c r="HZL4" s="19"/>
      <c r="HZM4" s="19"/>
      <c r="HZN4" s="19"/>
      <c r="HZO4" s="19"/>
      <c r="HZP4" s="19"/>
      <c r="HZQ4" s="19"/>
      <c r="HZR4" s="19"/>
      <c r="HZS4" s="19"/>
      <c r="HZT4" s="19"/>
      <c r="HZU4" s="19"/>
      <c r="HZV4" s="19"/>
      <c r="HZW4" s="19"/>
      <c r="HZX4" s="19"/>
      <c r="HZY4" s="19"/>
      <c r="HZZ4" s="19"/>
      <c r="IAA4" s="19"/>
      <c r="IAB4" s="19"/>
      <c r="IAC4" s="19"/>
      <c r="IAD4" s="19"/>
      <c r="IAE4" s="19"/>
      <c r="IAF4" s="19"/>
      <c r="IAG4" s="19"/>
      <c r="IAH4" s="19"/>
      <c r="IAI4" s="19"/>
      <c r="IAJ4" s="19"/>
      <c r="IAK4" s="19"/>
      <c r="IAL4" s="19"/>
      <c r="IAM4" s="19"/>
      <c r="IAN4" s="19"/>
      <c r="IAO4" s="19"/>
      <c r="IAP4" s="19"/>
      <c r="IAQ4" s="19"/>
      <c r="IAR4" s="19"/>
      <c r="IAS4" s="19"/>
      <c r="IAT4" s="19"/>
      <c r="IAU4" s="19"/>
      <c r="IAV4" s="19"/>
      <c r="IAW4" s="19"/>
      <c r="IAX4" s="19"/>
      <c r="IAY4" s="19"/>
      <c r="IAZ4" s="19"/>
      <c r="IBA4" s="19"/>
      <c r="IBB4" s="19"/>
      <c r="IBC4" s="19"/>
      <c r="IBD4" s="19"/>
      <c r="IBE4" s="19"/>
      <c r="IBF4" s="19"/>
      <c r="IBG4" s="19"/>
      <c r="IBH4" s="19"/>
      <c r="IBI4" s="19"/>
      <c r="IBJ4" s="19"/>
      <c r="IBK4" s="19"/>
      <c r="IBL4" s="19"/>
      <c r="IBM4" s="19"/>
      <c r="IBN4" s="19"/>
      <c r="IBO4" s="19"/>
      <c r="IBP4" s="19"/>
      <c r="IBQ4" s="19"/>
      <c r="IBR4" s="19"/>
      <c r="IBS4" s="19"/>
      <c r="IBT4" s="19"/>
      <c r="IBU4" s="19"/>
      <c r="IBV4" s="19"/>
      <c r="IBW4" s="19"/>
      <c r="IBX4" s="19"/>
      <c r="IBY4" s="19"/>
      <c r="IBZ4" s="19"/>
      <c r="ICA4" s="19"/>
      <c r="ICB4" s="19"/>
      <c r="ICC4" s="19"/>
      <c r="ICD4" s="19"/>
      <c r="ICE4" s="19"/>
      <c r="ICF4" s="19"/>
      <c r="ICG4" s="19"/>
      <c r="ICH4" s="19"/>
      <c r="ICI4" s="19"/>
      <c r="ICJ4" s="19"/>
      <c r="ICK4" s="19"/>
      <c r="ICL4" s="19"/>
      <c r="ICM4" s="19"/>
      <c r="ICN4" s="19"/>
      <c r="ICO4" s="19"/>
      <c r="ICP4" s="19"/>
      <c r="ICQ4" s="19"/>
      <c r="ICR4" s="19"/>
      <c r="ICS4" s="19"/>
      <c r="ICT4" s="19"/>
      <c r="ICU4" s="19"/>
      <c r="ICV4" s="19"/>
      <c r="ICW4" s="19"/>
      <c r="ICX4" s="19"/>
      <c r="ICY4" s="19"/>
      <c r="ICZ4" s="19"/>
      <c r="IDA4" s="19"/>
      <c r="IDB4" s="19"/>
      <c r="IDC4" s="19"/>
      <c r="IDD4" s="19"/>
      <c r="IDE4" s="19"/>
      <c r="IDF4" s="19"/>
      <c r="IDG4" s="19"/>
      <c r="IDH4" s="19"/>
      <c r="IDI4" s="19"/>
      <c r="IDJ4" s="19"/>
      <c r="IDK4" s="19"/>
      <c r="IDL4" s="19"/>
      <c r="IDM4" s="19"/>
      <c r="IDN4" s="19"/>
      <c r="IDO4" s="19"/>
      <c r="IDP4" s="19"/>
      <c r="IDQ4" s="19"/>
      <c r="IDR4" s="19"/>
      <c r="IDS4" s="19"/>
      <c r="IDT4" s="19"/>
      <c r="IDU4" s="19"/>
      <c r="IDV4" s="19"/>
      <c r="IDW4" s="19"/>
      <c r="IDX4" s="19"/>
      <c r="IDY4" s="19"/>
      <c r="IDZ4" s="19"/>
      <c r="IEA4" s="19"/>
      <c r="IEB4" s="19"/>
      <c r="IEC4" s="19"/>
      <c r="IED4" s="19"/>
      <c r="IEE4" s="19"/>
      <c r="IEF4" s="19"/>
      <c r="IEG4" s="19"/>
      <c r="IEH4" s="19"/>
      <c r="IEI4" s="19"/>
      <c r="IEJ4" s="19"/>
      <c r="IEK4" s="19"/>
      <c r="IEL4" s="19"/>
      <c r="IEM4" s="19"/>
      <c r="IEN4" s="19"/>
      <c r="IEO4" s="19"/>
      <c r="IEP4" s="19"/>
      <c r="IEQ4" s="19"/>
      <c r="IER4" s="19"/>
      <c r="IES4" s="19"/>
      <c r="IET4" s="19"/>
      <c r="IEU4" s="19"/>
      <c r="IEV4" s="19"/>
      <c r="IEW4" s="19"/>
      <c r="IEX4" s="19"/>
      <c r="IEY4" s="19"/>
      <c r="IEZ4" s="19"/>
      <c r="IFA4" s="19"/>
      <c r="IFB4" s="19"/>
      <c r="IFC4" s="19"/>
      <c r="IFD4" s="19"/>
      <c r="IFE4" s="19"/>
      <c r="IFF4" s="19"/>
      <c r="IFG4" s="19"/>
      <c r="IFH4" s="19"/>
      <c r="IFI4" s="19"/>
      <c r="IFJ4" s="19"/>
      <c r="IFK4" s="19"/>
      <c r="IFL4" s="19"/>
      <c r="IFM4" s="19"/>
      <c r="IFN4" s="19"/>
      <c r="IFO4" s="19"/>
      <c r="IFP4" s="19"/>
      <c r="IFQ4" s="19"/>
      <c r="IFR4" s="19"/>
      <c r="IFS4" s="19"/>
      <c r="IFT4" s="19"/>
      <c r="IFU4" s="19"/>
      <c r="IFV4" s="19"/>
      <c r="IFW4" s="19"/>
      <c r="IFX4" s="19"/>
      <c r="IFY4" s="19"/>
      <c r="IFZ4" s="19"/>
      <c r="IGA4" s="19"/>
      <c r="IGB4" s="19"/>
      <c r="IGC4" s="19"/>
      <c r="IGD4" s="19"/>
      <c r="IGE4" s="19"/>
      <c r="IGF4" s="19"/>
      <c r="IGG4" s="19"/>
      <c r="IGH4" s="19"/>
      <c r="IGI4" s="19"/>
      <c r="IGJ4" s="19"/>
      <c r="IGK4" s="19"/>
      <c r="IGL4" s="19"/>
      <c r="IGM4" s="19"/>
      <c r="IGN4" s="19"/>
      <c r="IGO4" s="19"/>
      <c r="IGP4" s="19"/>
      <c r="IGQ4" s="19"/>
      <c r="IGR4" s="19"/>
      <c r="IGS4" s="19"/>
      <c r="IGT4" s="19"/>
      <c r="IGU4" s="19"/>
      <c r="IGV4" s="19"/>
      <c r="IGW4" s="19"/>
      <c r="IGX4" s="19"/>
      <c r="IGY4" s="19"/>
      <c r="IGZ4" s="19"/>
      <c r="IHA4" s="19"/>
      <c r="IHB4" s="19"/>
      <c r="IHC4" s="19"/>
      <c r="IHD4" s="19"/>
      <c r="IHE4" s="19"/>
      <c r="IHF4" s="19"/>
      <c r="IHG4" s="19"/>
      <c r="IHH4" s="19"/>
      <c r="IHI4" s="19"/>
      <c r="IHJ4" s="19"/>
      <c r="IHK4" s="19"/>
      <c r="IHL4" s="19"/>
      <c r="IHM4" s="19"/>
      <c r="IHN4" s="19"/>
      <c r="IHO4" s="19"/>
      <c r="IHP4" s="19"/>
      <c r="IHQ4" s="19"/>
      <c r="IHR4" s="19"/>
      <c r="IHS4" s="19"/>
      <c r="IHT4" s="19"/>
      <c r="IHU4" s="19"/>
      <c r="IHV4" s="19"/>
      <c r="IHW4" s="19"/>
      <c r="IHX4" s="19"/>
      <c r="IHY4" s="19"/>
      <c r="IHZ4" s="19"/>
      <c r="IIA4" s="19"/>
      <c r="IIB4" s="19"/>
      <c r="IIC4" s="19"/>
      <c r="IID4" s="19"/>
      <c r="IIE4" s="19"/>
      <c r="IIF4" s="19"/>
      <c r="IIG4" s="19"/>
      <c r="IIH4" s="19"/>
      <c r="III4" s="19"/>
      <c r="IIJ4" s="19"/>
      <c r="IIK4" s="19"/>
      <c r="IIL4" s="19"/>
      <c r="IIM4" s="19"/>
      <c r="IIN4" s="19"/>
      <c r="IIO4" s="19"/>
      <c r="IIP4" s="19"/>
      <c r="IIQ4" s="19"/>
      <c r="IIR4" s="19"/>
      <c r="IIS4" s="19"/>
      <c r="IIT4" s="19"/>
      <c r="IIU4" s="19"/>
      <c r="IIV4" s="19"/>
      <c r="IIW4" s="19"/>
      <c r="IIX4" s="19"/>
      <c r="IIY4" s="19"/>
      <c r="IIZ4" s="19"/>
      <c r="IJA4" s="19"/>
      <c r="IJB4" s="19"/>
      <c r="IJC4" s="19"/>
      <c r="IJD4" s="19"/>
      <c r="IJE4" s="19"/>
      <c r="IJF4" s="19"/>
      <c r="IJG4" s="19"/>
      <c r="IJH4" s="19"/>
      <c r="IJI4" s="19"/>
      <c r="IJJ4" s="19"/>
      <c r="IJK4" s="19"/>
      <c r="IJL4" s="19"/>
      <c r="IJM4" s="19"/>
      <c r="IJN4" s="19"/>
      <c r="IJO4" s="19"/>
      <c r="IJP4" s="19"/>
      <c r="IJQ4" s="19"/>
      <c r="IJR4" s="19"/>
      <c r="IJS4" s="19"/>
      <c r="IJT4" s="19"/>
      <c r="IJU4" s="19"/>
      <c r="IJV4" s="19"/>
      <c r="IJW4" s="19"/>
      <c r="IJX4" s="19"/>
      <c r="IJY4" s="19"/>
      <c r="IJZ4" s="19"/>
      <c r="IKA4" s="19"/>
      <c r="IKB4" s="19"/>
      <c r="IKC4" s="19"/>
      <c r="IKD4" s="19"/>
      <c r="IKE4" s="19"/>
      <c r="IKF4" s="19"/>
      <c r="IKG4" s="19"/>
      <c r="IKH4" s="19"/>
      <c r="IKI4" s="19"/>
      <c r="IKJ4" s="19"/>
      <c r="IKK4" s="19"/>
      <c r="IKL4" s="19"/>
      <c r="IKM4" s="19"/>
      <c r="IKN4" s="19"/>
      <c r="IKO4" s="19"/>
      <c r="IKP4" s="19"/>
      <c r="IKQ4" s="19"/>
      <c r="IKR4" s="19"/>
      <c r="IKS4" s="19"/>
      <c r="IKT4" s="19"/>
      <c r="IKU4" s="19"/>
      <c r="IKV4" s="19"/>
      <c r="IKW4" s="19"/>
      <c r="IKX4" s="19"/>
      <c r="IKY4" s="19"/>
      <c r="IKZ4" s="19"/>
      <c r="ILA4" s="19"/>
      <c r="ILB4" s="19"/>
      <c r="ILC4" s="19"/>
      <c r="ILD4" s="19"/>
      <c r="ILE4" s="19"/>
      <c r="ILF4" s="19"/>
      <c r="ILG4" s="19"/>
      <c r="ILH4" s="19"/>
      <c r="ILI4" s="19"/>
      <c r="ILJ4" s="19"/>
      <c r="ILK4" s="19"/>
      <c r="ILL4" s="19"/>
      <c r="ILM4" s="19"/>
      <c r="ILN4" s="19"/>
      <c r="ILO4" s="19"/>
      <c r="ILP4" s="19"/>
      <c r="ILQ4" s="19"/>
      <c r="ILR4" s="19"/>
      <c r="ILS4" s="19"/>
      <c r="ILT4" s="19"/>
      <c r="ILU4" s="19"/>
      <c r="ILV4" s="19"/>
      <c r="ILW4" s="19"/>
      <c r="ILX4" s="19"/>
      <c r="ILY4" s="19"/>
      <c r="ILZ4" s="19"/>
      <c r="IMA4" s="19"/>
      <c r="IMB4" s="19"/>
      <c r="IMC4" s="19"/>
      <c r="IMD4" s="19"/>
      <c r="IME4" s="19"/>
      <c r="IMF4" s="19"/>
      <c r="IMG4" s="19"/>
      <c r="IMH4" s="19"/>
      <c r="IMI4" s="19"/>
      <c r="IMJ4" s="19"/>
      <c r="IMK4" s="19"/>
      <c r="IML4" s="19"/>
      <c r="IMM4" s="19"/>
      <c r="IMN4" s="19"/>
      <c r="IMO4" s="19"/>
      <c r="IMP4" s="19"/>
      <c r="IMQ4" s="19"/>
      <c r="IMR4" s="19"/>
      <c r="IMS4" s="19"/>
      <c r="IMT4" s="19"/>
      <c r="IMU4" s="19"/>
      <c r="IMV4" s="19"/>
      <c r="IMW4" s="19"/>
      <c r="IMX4" s="19"/>
      <c r="IMY4" s="19"/>
      <c r="IMZ4" s="19"/>
      <c r="INA4" s="19"/>
      <c r="INB4" s="19"/>
      <c r="INC4" s="19"/>
      <c r="IND4" s="19"/>
      <c r="INE4" s="19"/>
      <c r="INF4" s="19"/>
      <c r="ING4" s="19"/>
      <c r="INH4" s="19"/>
      <c r="INI4" s="19"/>
      <c r="INJ4" s="19"/>
      <c r="INK4" s="19"/>
      <c r="INL4" s="19"/>
      <c r="INM4" s="19"/>
      <c r="INN4" s="19"/>
      <c r="INO4" s="19"/>
      <c r="INP4" s="19"/>
      <c r="INQ4" s="19"/>
      <c r="INR4" s="19"/>
      <c r="INS4" s="19"/>
      <c r="INT4" s="19"/>
      <c r="INU4" s="19"/>
      <c r="INV4" s="19"/>
      <c r="INW4" s="19"/>
      <c r="INX4" s="19"/>
      <c r="INY4" s="19"/>
      <c r="INZ4" s="19"/>
      <c r="IOA4" s="19"/>
      <c r="IOB4" s="19"/>
      <c r="IOC4" s="19"/>
      <c r="IOD4" s="19"/>
      <c r="IOE4" s="19"/>
      <c r="IOF4" s="19"/>
      <c r="IOG4" s="19"/>
      <c r="IOH4" s="19"/>
      <c r="IOI4" s="19"/>
      <c r="IOJ4" s="19"/>
      <c r="IOK4" s="19"/>
      <c r="IOL4" s="19"/>
      <c r="IOM4" s="19"/>
      <c r="ION4" s="19"/>
      <c r="IOO4" s="19"/>
      <c r="IOP4" s="19"/>
      <c r="IOQ4" s="19"/>
      <c r="IOR4" s="19"/>
      <c r="IOS4" s="19"/>
      <c r="IOT4" s="19"/>
      <c r="IOU4" s="19"/>
      <c r="IOV4" s="19"/>
      <c r="IOW4" s="19"/>
      <c r="IOX4" s="19"/>
      <c r="IOY4" s="19"/>
      <c r="IOZ4" s="19"/>
      <c r="IPA4" s="19"/>
      <c r="IPB4" s="19"/>
      <c r="IPC4" s="19"/>
      <c r="IPD4" s="19"/>
      <c r="IPE4" s="19"/>
      <c r="IPF4" s="19"/>
      <c r="IPG4" s="19"/>
      <c r="IPH4" s="19"/>
      <c r="IPI4" s="19"/>
      <c r="IPJ4" s="19"/>
      <c r="IPK4" s="19"/>
      <c r="IPL4" s="19"/>
      <c r="IPM4" s="19"/>
      <c r="IPN4" s="19"/>
      <c r="IPO4" s="19"/>
      <c r="IPP4" s="19"/>
      <c r="IPQ4" s="19"/>
      <c r="IPR4" s="19"/>
      <c r="IPS4" s="19"/>
      <c r="IPT4" s="19"/>
      <c r="IPU4" s="19"/>
      <c r="IPV4" s="19"/>
      <c r="IPW4" s="19"/>
      <c r="IPX4" s="19"/>
      <c r="IPY4" s="19"/>
      <c r="IPZ4" s="19"/>
      <c r="IQA4" s="19"/>
      <c r="IQB4" s="19"/>
      <c r="IQC4" s="19"/>
      <c r="IQD4" s="19"/>
      <c r="IQE4" s="19"/>
      <c r="IQF4" s="19"/>
      <c r="IQG4" s="19"/>
      <c r="IQH4" s="19"/>
      <c r="IQI4" s="19"/>
      <c r="IQJ4" s="19"/>
      <c r="IQK4" s="19"/>
      <c r="IQL4" s="19"/>
      <c r="IQM4" s="19"/>
      <c r="IQN4" s="19"/>
      <c r="IQO4" s="19"/>
      <c r="IQP4" s="19"/>
      <c r="IQQ4" s="19"/>
      <c r="IQR4" s="19"/>
      <c r="IQS4" s="19"/>
      <c r="IQT4" s="19"/>
      <c r="IQU4" s="19"/>
      <c r="IQV4" s="19"/>
      <c r="IQW4" s="19"/>
      <c r="IQX4" s="19"/>
      <c r="IQY4" s="19"/>
      <c r="IQZ4" s="19"/>
      <c r="IRA4" s="19"/>
      <c r="IRB4" s="19"/>
      <c r="IRC4" s="19"/>
      <c r="IRD4" s="19"/>
      <c r="IRE4" s="19"/>
      <c r="IRF4" s="19"/>
      <c r="IRG4" s="19"/>
      <c r="IRH4" s="19"/>
      <c r="IRI4" s="19"/>
      <c r="IRJ4" s="19"/>
      <c r="IRK4" s="19"/>
      <c r="IRL4" s="19"/>
      <c r="IRM4" s="19"/>
      <c r="IRN4" s="19"/>
      <c r="IRO4" s="19"/>
      <c r="IRP4" s="19"/>
      <c r="IRQ4" s="19"/>
      <c r="IRR4" s="19"/>
      <c r="IRS4" s="19"/>
      <c r="IRT4" s="19"/>
      <c r="IRU4" s="19"/>
      <c r="IRV4" s="19"/>
      <c r="IRW4" s="19"/>
      <c r="IRX4" s="19"/>
      <c r="IRY4" s="19"/>
      <c r="IRZ4" s="19"/>
      <c r="ISA4" s="19"/>
      <c r="ISB4" s="19"/>
      <c r="ISC4" s="19"/>
      <c r="ISD4" s="19"/>
      <c r="ISE4" s="19"/>
      <c r="ISF4" s="19"/>
      <c r="ISG4" s="19"/>
      <c r="ISH4" s="19"/>
      <c r="ISI4" s="19"/>
      <c r="ISJ4" s="19"/>
      <c r="ISK4" s="19"/>
      <c r="ISL4" s="19"/>
      <c r="ISM4" s="19"/>
      <c r="ISN4" s="19"/>
      <c r="ISO4" s="19"/>
      <c r="ISP4" s="19"/>
      <c r="ISQ4" s="19"/>
      <c r="ISR4" s="19"/>
      <c r="ISS4" s="19"/>
      <c r="IST4" s="19"/>
      <c r="ISU4" s="19"/>
      <c r="ISV4" s="19"/>
      <c r="ISW4" s="19"/>
      <c r="ISX4" s="19"/>
      <c r="ISY4" s="19"/>
      <c r="ISZ4" s="19"/>
      <c r="ITA4" s="19"/>
      <c r="ITB4" s="19"/>
      <c r="ITC4" s="19"/>
      <c r="ITD4" s="19"/>
      <c r="ITE4" s="19"/>
      <c r="ITF4" s="19"/>
      <c r="ITG4" s="19"/>
      <c r="ITH4" s="19"/>
      <c r="ITI4" s="19"/>
      <c r="ITJ4" s="19"/>
      <c r="ITK4" s="19"/>
      <c r="ITL4" s="19"/>
      <c r="ITM4" s="19"/>
      <c r="ITN4" s="19"/>
      <c r="ITO4" s="19"/>
      <c r="ITP4" s="19"/>
      <c r="ITQ4" s="19"/>
      <c r="ITR4" s="19"/>
      <c r="ITS4" s="19"/>
      <c r="ITT4" s="19"/>
      <c r="ITU4" s="19"/>
      <c r="ITV4" s="19"/>
      <c r="ITW4" s="19"/>
      <c r="ITX4" s="19"/>
      <c r="ITY4" s="19"/>
      <c r="ITZ4" s="19"/>
      <c r="IUA4" s="19"/>
      <c r="IUB4" s="19"/>
      <c r="IUC4" s="19"/>
      <c r="IUD4" s="19"/>
      <c r="IUE4" s="19"/>
      <c r="IUF4" s="19"/>
      <c r="IUG4" s="19"/>
      <c r="IUH4" s="19"/>
      <c r="IUI4" s="19"/>
      <c r="IUJ4" s="19"/>
      <c r="IUK4" s="19"/>
      <c r="IUL4" s="19"/>
      <c r="IUM4" s="19"/>
      <c r="IUN4" s="19"/>
      <c r="IUO4" s="19"/>
      <c r="IUP4" s="19"/>
      <c r="IUQ4" s="19"/>
      <c r="IUR4" s="19"/>
      <c r="IUS4" s="19"/>
      <c r="IUT4" s="19"/>
      <c r="IUU4" s="19"/>
      <c r="IUV4" s="19"/>
      <c r="IUW4" s="19"/>
      <c r="IUX4" s="19"/>
      <c r="IUY4" s="19"/>
      <c r="IUZ4" s="19"/>
      <c r="IVA4" s="19"/>
      <c r="IVB4" s="19"/>
      <c r="IVC4" s="19"/>
      <c r="IVD4" s="19"/>
      <c r="IVE4" s="19"/>
      <c r="IVF4" s="19"/>
      <c r="IVG4" s="19"/>
      <c r="IVH4" s="19"/>
      <c r="IVI4" s="19"/>
      <c r="IVJ4" s="19"/>
      <c r="IVK4" s="19"/>
      <c r="IVL4" s="19"/>
      <c r="IVM4" s="19"/>
      <c r="IVN4" s="19"/>
      <c r="IVO4" s="19"/>
      <c r="IVP4" s="19"/>
      <c r="IVQ4" s="19"/>
      <c r="IVR4" s="19"/>
      <c r="IVS4" s="19"/>
      <c r="IVT4" s="19"/>
      <c r="IVU4" s="19"/>
      <c r="IVV4" s="19"/>
      <c r="IVW4" s="19"/>
      <c r="IVX4" s="19"/>
      <c r="IVY4" s="19"/>
      <c r="IVZ4" s="19"/>
      <c r="IWA4" s="19"/>
      <c r="IWB4" s="19"/>
      <c r="IWC4" s="19"/>
      <c r="IWD4" s="19"/>
      <c r="IWE4" s="19"/>
      <c r="IWF4" s="19"/>
      <c r="IWG4" s="19"/>
      <c r="IWH4" s="19"/>
      <c r="IWI4" s="19"/>
      <c r="IWJ4" s="19"/>
      <c r="IWK4" s="19"/>
      <c r="IWL4" s="19"/>
      <c r="IWM4" s="19"/>
      <c r="IWN4" s="19"/>
      <c r="IWO4" s="19"/>
      <c r="IWP4" s="19"/>
      <c r="IWQ4" s="19"/>
      <c r="IWR4" s="19"/>
      <c r="IWS4" s="19"/>
      <c r="IWT4" s="19"/>
      <c r="IWU4" s="19"/>
      <c r="IWV4" s="19"/>
      <c r="IWW4" s="19"/>
      <c r="IWX4" s="19"/>
      <c r="IWY4" s="19"/>
      <c r="IWZ4" s="19"/>
      <c r="IXA4" s="19"/>
      <c r="IXB4" s="19"/>
      <c r="IXC4" s="19"/>
      <c r="IXD4" s="19"/>
      <c r="IXE4" s="19"/>
      <c r="IXF4" s="19"/>
      <c r="IXG4" s="19"/>
      <c r="IXH4" s="19"/>
      <c r="IXI4" s="19"/>
      <c r="IXJ4" s="19"/>
      <c r="IXK4" s="19"/>
      <c r="IXL4" s="19"/>
      <c r="IXM4" s="19"/>
      <c r="IXN4" s="19"/>
      <c r="IXO4" s="19"/>
      <c r="IXP4" s="19"/>
      <c r="IXQ4" s="19"/>
      <c r="IXR4" s="19"/>
      <c r="IXS4" s="19"/>
      <c r="IXT4" s="19"/>
      <c r="IXU4" s="19"/>
      <c r="IXV4" s="19"/>
      <c r="IXW4" s="19"/>
      <c r="IXX4" s="19"/>
      <c r="IXY4" s="19"/>
      <c r="IXZ4" s="19"/>
      <c r="IYA4" s="19"/>
      <c r="IYB4" s="19"/>
      <c r="IYC4" s="19"/>
      <c r="IYD4" s="19"/>
      <c r="IYE4" s="19"/>
      <c r="IYF4" s="19"/>
      <c r="IYG4" s="19"/>
      <c r="IYH4" s="19"/>
      <c r="IYI4" s="19"/>
      <c r="IYJ4" s="19"/>
      <c r="IYK4" s="19"/>
      <c r="IYL4" s="19"/>
      <c r="IYM4" s="19"/>
      <c r="IYN4" s="19"/>
      <c r="IYO4" s="19"/>
      <c r="IYP4" s="19"/>
      <c r="IYQ4" s="19"/>
      <c r="IYR4" s="19"/>
      <c r="IYS4" s="19"/>
      <c r="IYT4" s="19"/>
      <c r="IYU4" s="19"/>
      <c r="IYV4" s="19"/>
      <c r="IYW4" s="19"/>
      <c r="IYX4" s="19"/>
      <c r="IYY4" s="19"/>
      <c r="IYZ4" s="19"/>
      <c r="IZA4" s="19"/>
      <c r="IZB4" s="19"/>
      <c r="IZC4" s="19"/>
      <c r="IZD4" s="19"/>
      <c r="IZE4" s="19"/>
      <c r="IZF4" s="19"/>
      <c r="IZG4" s="19"/>
      <c r="IZH4" s="19"/>
      <c r="IZI4" s="19"/>
      <c r="IZJ4" s="19"/>
      <c r="IZK4" s="19"/>
      <c r="IZL4" s="19"/>
      <c r="IZM4" s="19"/>
      <c r="IZN4" s="19"/>
      <c r="IZO4" s="19"/>
      <c r="IZP4" s="19"/>
      <c r="IZQ4" s="19"/>
      <c r="IZR4" s="19"/>
      <c r="IZS4" s="19"/>
      <c r="IZT4" s="19"/>
      <c r="IZU4" s="19"/>
      <c r="IZV4" s="19"/>
      <c r="IZW4" s="19"/>
      <c r="IZX4" s="19"/>
      <c r="IZY4" s="19"/>
      <c r="IZZ4" s="19"/>
      <c r="JAA4" s="19"/>
      <c r="JAB4" s="19"/>
      <c r="JAC4" s="19"/>
      <c r="JAD4" s="19"/>
      <c r="JAE4" s="19"/>
      <c r="JAF4" s="19"/>
      <c r="JAG4" s="19"/>
      <c r="JAH4" s="19"/>
      <c r="JAI4" s="19"/>
      <c r="JAJ4" s="19"/>
      <c r="JAK4" s="19"/>
      <c r="JAL4" s="19"/>
      <c r="JAM4" s="19"/>
      <c r="JAN4" s="19"/>
      <c r="JAO4" s="19"/>
      <c r="JAP4" s="19"/>
      <c r="JAQ4" s="19"/>
      <c r="JAR4" s="19"/>
      <c r="JAS4" s="19"/>
      <c r="JAT4" s="19"/>
      <c r="JAU4" s="19"/>
      <c r="JAV4" s="19"/>
      <c r="JAW4" s="19"/>
      <c r="JAX4" s="19"/>
      <c r="JAY4" s="19"/>
      <c r="JAZ4" s="19"/>
      <c r="JBA4" s="19"/>
      <c r="JBB4" s="19"/>
      <c r="JBC4" s="19"/>
      <c r="JBD4" s="19"/>
      <c r="JBE4" s="19"/>
      <c r="JBF4" s="19"/>
      <c r="JBG4" s="19"/>
      <c r="JBH4" s="19"/>
      <c r="JBI4" s="19"/>
      <c r="JBJ4" s="19"/>
      <c r="JBK4" s="19"/>
      <c r="JBL4" s="19"/>
      <c r="JBM4" s="19"/>
      <c r="JBN4" s="19"/>
      <c r="JBO4" s="19"/>
      <c r="JBP4" s="19"/>
      <c r="JBQ4" s="19"/>
      <c r="JBR4" s="19"/>
      <c r="JBS4" s="19"/>
      <c r="JBT4" s="19"/>
      <c r="JBU4" s="19"/>
      <c r="JBV4" s="19"/>
      <c r="JBW4" s="19"/>
      <c r="JBX4" s="19"/>
      <c r="JBY4" s="19"/>
      <c r="JBZ4" s="19"/>
      <c r="JCA4" s="19"/>
      <c r="JCB4" s="19"/>
      <c r="JCC4" s="19"/>
      <c r="JCD4" s="19"/>
      <c r="JCE4" s="19"/>
      <c r="JCF4" s="19"/>
      <c r="JCG4" s="19"/>
      <c r="JCH4" s="19"/>
      <c r="JCI4" s="19"/>
      <c r="JCJ4" s="19"/>
      <c r="JCK4" s="19"/>
      <c r="JCL4" s="19"/>
      <c r="JCM4" s="19"/>
      <c r="JCN4" s="19"/>
      <c r="JCO4" s="19"/>
      <c r="JCP4" s="19"/>
      <c r="JCQ4" s="19"/>
      <c r="JCR4" s="19"/>
      <c r="JCS4" s="19"/>
      <c r="JCT4" s="19"/>
      <c r="JCU4" s="19"/>
      <c r="JCV4" s="19"/>
      <c r="JCW4" s="19"/>
      <c r="JCX4" s="19"/>
      <c r="JCY4" s="19"/>
      <c r="JCZ4" s="19"/>
      <c r="JDA4" s="19"/>
      <c r="JDB4" s="19"/>
      <c r="JDC4" s="19"/>
      <c r="JDD4" s="19"/>
      <c r="JDE4" s="19"/>
      <c r="JDF4" s="19"/>
      <c r="JDG4" s="19"/>
      <c r="JDH4" s="19"/>
      <c r="JDI4" s="19"/>
      <c r="JDJ4" s="19"/>
      <c r="JDK4" s="19"/>
      <c r="JDL4" s="19"/>
      <c r="JDM4" s="19"/>
      <c r="JDN4" s="19"/>
      <c r="JDO4" s="19"/>
      <c r="JDP4" s="19"/>
      <c r="JDQ4" s="19"/>
      <c r="JDR4" s="19"/>
      <c r="JDS4" s="19"/>
      <c r="JDT4" s="19"/>
      <c r="JDU4" s="19"/>
      <c r="JDV4" s="19"/>
      <c r="JDW4" s="19"/>
      <c r="JDX4" s="19"/>
      <c r="JDY4" s="19"/>
      <c r="JDZ4" s="19"/>
      <c r="JEA4" s="19"/>
      <c r="JEB4" s="19"/>
      <c r="JEC4" s="19"/>
      <c r="JED4" s="19"/>
      <c r="JEE4" s="19"/>
      <c r="JEF4" s="19"/>
      <c r="JEG4" s="19"/>
      <c r="JEH4" s="19"/>
      <c r="JEI4" s="19"/>
      <c r="JEJ4" s="19"/>
      <c r="JEK4" s="19"/>
      <c r="JEL4" s="19"/>
      <c r="JEM4" s="19"/>
      <c r="JEN4" s="19"/>
      <c r="JEO4" s="19"/>
      <c r="JEP4" s="19"/>
      <c r="JEQ4" s="19"/>
      <c r="JER4" s="19"/>
      <c r="JES4" s="19"/>
      <c r="JET4" s="19"/>
      <c r="JEU4" s="19"/>
      <c r="JEV4" s="19"/>
      <c r="JEW4" s="19"/>
      <c r="JEX4" s="19"/>
      <c r="JEY4" s="19"/>
      <c r="JEZ4" s="19"/>
      <c r="JFA4" s="19"/>
      <c r="JFB4" s="19"/>
      <c r="JFC4" s="19"/>
      <c r="JFD4" s="19"/>
      <c r="JFE4" s="19"/>
      <c r="JFF4" s="19"/>
      <c r="JFG4" s="19"/>
      <c r="JFH4" s="19"/>
      <c r="JFI4" s="19"/>
      <c r="JFJ4" s="19"/>
      <c r="JFK4" s="19"/>
      <c r="JFL4" s="19"/>
      <c r="JFM4" s="19"/>
      <c r="JFN4" s="19"/>
      <c r="JFO4" s="19"/>
      <c r="JFP4" s="19"/>
      <c r="JFQ4" s="19"/>
      <c r="JFR4" s="19"/>
      <c r="JFS4" s="19"/>
      <c r="JFT4" s="19"/>
      <c r="JFU4" s="19"/>
      <c r="JFV4" s="19"/>
      <c r="JFW4" s="19"/>
      <c r="JFX4" s="19"/>
      <c r="JFY4" s="19"/>
      <c r="JFZ4" s="19"/>
      <c r="JGA4" s="19"/>
      <c r="JGB4" s="19"/>
      <c r="JGC4" s="19"/>
      <c r="JGD4" s="19"/>
      <c r="JGE4" s="19"/>
      <c r="JGF4" s="19"/>
      <c r="JGG4" s="19"/>
      <c r="JGH4" s="19"/>
      <c r="JGI4" s="19"/>
      <c r="JGJ4" s="19"/>
      <c r="JGK4" s="19"/>
      <c r="JGL4" s="19"/>
      <c r="JGM4" s="19"/>
      <c r="JGN4" s="19"/>
      <c r="JGO4" s="19"/>
      <c r="JGP4" s="19"/>
      <c r="JGQ4" s="19"/>
      <c r="JGR4" s="19"/>
      <c r="JGS4" s="19"/>
      <c r="JGT4" s="19"/>
      <c r="JGU4" s="19"/>
      <c r="JGV4" s="19"/>
      <c r="JGW4" s="19"/>
      <c r="JGX4" s="19"/>
      <c r="JGY4" s="19"/>
      <c r="JGZ4" s="19"/>
      <c r="JHA4" s="19"/>
      <c r="JHB4" s="19"/>
      <c r="JHC4" s="19"/>
      <c r="JHD4" s="19"/>
      <c r="JHE4" s="19"/>
      <c r="JHF4" s="19"/>
      <c r="JHG4" s="19"/>
      <c r="JHH4" s="19"/>
      <c r="JHI4" s="19"/>
      <c r="JHJ4" s="19"/>
      <c r="JHK4" s="19"/>
      <c r="JHL4" s="19"/>
      <c r="JHM4" s="19"/>
      <c r="JHN4" s="19"/>
      <c r="JHO4" s="19"/>
      <c r="JHP4" s="19"/>
      <c r="JHQ4" s="19"/>
      <c r="JHR4" s="19"/>
      <c r="JHS4" s="19"/>
      <c r="JHT4" s="19"/>
      <c r="JHU4" s="19"/>
      <c r="JHV4" s="19"/>
      <c r="JHW4" s="19"/>
      <c r="JHX4" s="19"/>
      <c r="JHY4" s="19"/>
      <c r="JHZ4" s="19"/>
      <c r="JIA4" s="19"/>
      <c r="JIB4" s="19"/>
      <c r="JIC4" s="19"/>
      <c r="JID4" s="19"/>
      <c r="JIE4" s="19"/>
      <c r="JIF4" s="19"/>
      <c r="JIG4" s="19"/>
      <c r="JIH4" s="19"/>
      <c r="JII4" s="19"/>
      <c r="JIJ4" s="19"/>
      <c r="JIK4" s="19"/>
      <c r="JIL4" s="19"/>
      <c r="JIM4" s="19"/>
      <c r="JIN4" s="19"/>
      <c r="JIO4" s="19"/>
      <c r="JIP4" s="19"/>
      <c r="JIQ4" s="19"/>
      <c r="JIR4" s="19"/>
      <c r="JIS4" s="19"/>
      <c r="JIT4" s="19"/>
      <c r="JIU4" s="19"/>
      <c r="JIV4" s="19"/>
      <c r="JIW4" s="19"/>
      <c r="JIX4" s="19"/>
      <c r="JIY4" s="19"/>
      <c r="JIZ4" s="19"/>
      <c r="JJA4" s="19"/>
      <c r="JJB4" s="19"/>
      <c r="JJC4" s="19"/>
      <c r="JJD4" s="19"/>
      <c r="JJE4" s="19"/>
      <c r="JJF4" s="19"/>
      <c r="JJG4" s="19"/>
      <c r="JJH4" s="19"/>
      <c r="JJI4" s="19"/>
      <c r="JJJ4" s="19"/>
      <c r="JJK4" s="19"/>
      <c r="JJL4" s="19"/>
      <c r="JJM4" s="19"/>
      <c r="JJN4" s="19"/>
      <c r="JJO4" s="19"/>
      <c r="JJP4" s="19"/>
      <c r="JJQ4" s="19"/>
      <c r="JJR4" s="19"/>
      <c r="JJS4" s="19"/>
      <c r="JJT4" s="19"/>
      <c r="JJU4" s="19"/>
      <c r="JJV4" s="19"/>
      <c r="JJW4" s="19"/>
      <c r="JJX4" s="19"/>
      <c r="JJY4" s="19"/>
      <c r="JJZ4" s="19"/>
      <c r="JKA4" s="19"/>
      <c r="JKB4" s="19"/>
      <c r="JKC4" s="19"/>
      <c r="JKD4" s="19"/>
      <c r="JKE4" s="19"/>
      <c r="JKF4" s="19"/>
      <c r="JKG4" s="19"/>
      <c r="JKH4" s="19"/>
      <c r="JKI4" s="19"/>
      <c r="JKJ4" s="19"/>
      <c r="JKK4" s="19"/>
      <c r="JKL4" s="19"/>
      <c r="JKM4" s="19"/>
      <c r="JKN4" s="19"/>
      <c r="JKO4" s="19"/>
      <c r="JKP4" s="19"/>
      <c r="JKQ4" s="19"/>
      <c r="JKR4" s="19"/>
      <c r="JKS4" s="19"/>
      <c r="JKT4" s="19"/>
      <c r="JKU4" s="19"/>
      <c r="JKV4" s="19"/>
      <c r="JKW4" s="19"/>
      <c r="JKX4" s="19"/>
      <c r="JKY4" s="19"/>
      <c r="JKZ4" s="19"/>
      <c r="JLA4" s="19"/>
      <c r="JLB4" s="19"/>
      <c r="JLC4" s="19"/>
      <c r="JLD4" s="19"/>
      <c r="JLE4" s="19"/>
      <c r="JLF4" s="19"/>
      <c r="JLG4" s="19"/>
      <c r="JLH4" s="19"/>
      <c r="JLI4" s="19"/>
      <c r="JLJ4" s="19"/>
      <c r="JLK4" s="19"/>
      <c r="JLL4" s="19"/>
      <c r="JLM4" s="19"/>
      <c r="JLN4" s="19"/>
      <c r="JLO4" s="19"/>
      <c r="JLP4" s="19"/>
      <c r="JLQ4" s="19"/>
      <c r="JLR4" s="19"/>
      <c r="JLS4" s="19"/>
      <c r="JLT4" s="19"/>
      <c r="JLU4" s="19"/>
      <c r="JLV4" s="19"/>
      <c r="JLW4" s="19"/>
      <c r="JLX4" s="19"/>
      <c r="JLY4" s="19"/>
      <c r="JLZ4" s="19"/>
      <c r="JMA4" s="19"/>
      <c r="JMB4" s="19"/>
      <c r="JMC4" s="19"/>
      <c r="JMD4" s="19"/>
      <c r="JME4" s="19"/>
      <c r="JMF4" s="19"/>
      <c r="JMG4" s="19"/>
      <c r="JMH4" s="19"/>
      <c r="JMI4" s="19"/>
      <c r="JMJ4" s="19"/>
      <c r="JMK4" s="19"/>
      <c r="JML4" s="19"/>
      <c r="JMM4" s="19"/>
      <c r="JMN4" s="19"/>
      <c r="JMO4" s="19"/>
      <c r="JMP4" s="19"/>
      <c r="JMQ4" s="19"/>
      <c r="JMR4" s="19"/>
      <c r="JMS4" s="19"/>
      <c r="JMT4" s="19"/>
      <c r="JMU4" s="19"/>
      <c r="JMV4" s="19"/>
      <c r="JMW4" s="19"/>
      <c r="JMX4" s="19"/>
      <c r="JMY4" s="19"/>
      <c r="JMZ4" s="19"/>
      <c r="JNA4" s="19"/>
      <c r="JNB4" s="19"/>
      <c r="JNC4" s="19"/>
      <c r="JND4" s="19"/>
      <c r="JNE4" s="19"/>
      <c r="JNF4" s="19"/>
      <c r="JNG4" s="19"/>
      <c r="JNH4" s="19"/>
      <c r="JNI4" s="19"/>
      <c r="JNJ4" s="19"/>
      <c r="JNK4" s="19"/>
      <c r="JNL4" s="19"/>
      <c r="JNM4" s="19"/>
      <c r="JNN4" s="19"/>
      <c r="JNO4" s="19"/>
      <c r="JNP4" s="19"/>
      <c r="JNQ4" s="19"/>
      <c r="JNR4" s="19"/>
      <c r="JNS4" s="19"/>
      <c r="JNT4" s="19"/>
      <c r="JNU4" s="19"/>
      <c r="JNV4" s="19"/>
      <c r="JNW4" s="19"/>
      <c r="JNX4" s="19"/>
      <c r="JNY4" s="19"/>
      <c r="JNZ4" s="19"/>
      <c r="JOA4" s="19"/>
      <c r="JOB4" s="19"/>
      <c r="JOC4" s="19"/>
      <c r="JOD4" s="19"/>
      <c r="JOE4" s="19"/>
      <c r="JOF4" s="19"/>
      <c r="JOG4" s="19"/>
      <c r="JOH4" s="19"/>
      <c r="JOI4" s="19"/>
      <c r="JOJ4" s="19"/>
      <c r="JOK4" s="19"/>
      <c r="JOL4" s="19"/>
      <c r="JOM4" s="19"/>
      <c r="JON4" s="19"/>
      <c r="JOO4" s="19"/>
      <c r="JOP4" s="19"/>
      <c r="JOQ4" s="19"/>
      <c r="JOR4" s="19"/>
      <c r="JOS4" s="19"/>
      <c r="JOT4" s="19"/>
      <c r="JOU4" s="19"/>
      <c r="JOV4" s="19"/>
      <c r="JOW4" s="19"/>
      <c r="JOX4" s="19"/>
      <c r="JOY4" s="19"/>
      <c r="JOZ4" s="19"/>
      <c r="JPA4" s="19"/>
      <c r="JPB4" s="19"/>
      <c r="JPC4" s="19"/>
      <c r="JPD4" s="19"/>
      <c r="JPE4" s="19"/>
      <c r="JPF4" s="19"/>
      <c r="JPG4" s="19"/>
      <c r="JPH4" s="19"/>
      <c r="JPI4" s="19"/>
      <c r="JPJ4" s="19"/>
      <c r="JPK4" s="19"/>
      <c r="JPL4" s="19"/>
      <c r="JPM4" s="19"/>
      <c r="JPN4" s="19"/>
      <c r="JPO4" s="19"/>
      <c r="JPP4" s="19"/>
      <c r="JPQ4" s="19"/>
      <c r="JPR4" s="19"/>
      <c r="JPS4" s="19"/>
      <c r="JPT4" s="19"/>
      <c r="JPU4" s="19"/>
      <c r="JPV4" s="19"/>
      <c r="JPW4" s="19"/>
      <c r="JPX4" s="19"/>
      <c r="JPY4" s="19"/>
      <c r="JPZ4" s="19"/>
      <c r="JQA4" s="19"/>
      <c r="JQB4" s="19"/>
      <c r="JQC4" s="19"/>
      <c r="JQD4" s="19"/>
      <c r="JQE4" s="19"/>
      <c r="JQF4" s="19"/>
      <c r="JQG4" s="19"/>
      <c r="JQH4" s="19"/>
      <c r="JQI4" s="19"/>
      <c r="JQJ4" s="19"/>
      <c r="JQK4" s="19"/>
      <c r="JQL4" s="19"/>
      <c r="JQM4" s="19"/>
      <c r="JQN4" s="19"/>
      <c r="JQO4" s="19"/>
      <c r="JQP4" s="19"/>
      <c r="JQQ4" s="19"/>
      <c r="JQR4" s="19"/>
      <c r="JQS4" s="19"/>
      <c r="JQT4" s="19"/>
      <c r="JQU4" s="19"/>
      <c r="JQV4" s="19"/>
      <c r="JQW4" s="19"/>
      <c r="JQX4" s="19"/>
      <c r="JQY4" s="19"/>
      <c r="JQZ4" s="19"/>
      <c r="JRA4" s="19"/>
      <c r="JRB4" s="19"/>
      <c r="JRC4" s="19"/>
      <c r="JRD4" s="19"/>
      <c r="JRE4" s="19"/>
      <c r="JRF4" s="19"/>
      <c r="JRG4" s="19"/>
      <c r="JRH4" s="19"/>
      <c r="JRI4" s="19"/>
      <c r="JRJ4" s="19"/>
      <c r="JRK4" s="19"/>
      <c r="JRL4" s="19"/>
      <c r="JRM4" s="19"/>
      <c r="JRN4" s="19"/>
      <c r="JRO4" s="19"/>
      <c r="JRP4" s="19"/>
      <c r="JRQ4" s="19"/>
      <c r="JRR4" s="19"/>
      <c r="JRS4" s="19"/>
      <c r="JRT4" s="19"/>
      <c r="JRU4" s="19"/>
      <c r="JRV4" s="19"/>
      <c r="JRW4" s="19"/>
      <c r="JRX4" s="19"/>
      <c r="JRY4" s="19"/>
      <c r="JRZ4" s="19"/>
      <c r="JSA4" s="19"/>
      <c r="JSB4" s="19"/>
      <c r="JSC4" s="19"/>
      <c r="JSD4" s="19"/>
      <c r="JSE4" s="19"/>
      <c r="JSF4" s="19"/>
      <c r="JSG4" s="19"/>
      <c r="JSH4" s="19"/>
      <c r="JSI4" s="19"/>
      <c r="JSJ4" s="19"/>
      <c r="JSK4" s="19"/>
      <c r="JSL4" s="19"/>
      <c r="JSM4" s="19"/>
      <c r="JSN4" s="19"/>
      <c r="JSO4" s="19"/>
      <c r="JSP4" s="19"/>
      <c r="JSQ4" s="19"/>
      <c r="JSR4" s="19"/>
      <c r="JSS4" s="19"/>
      <c r="JST4" s="19"/>
      <c r="JSU4" s="19"/>
      <c r="JSV4" s="19"/>
      <c r="JSW4" s="19"/>
      <c r="JSX4" s="19"/>
      <c r="JSY4" s="19"/>
      <c r="JSZ4" s="19"/>
      <c r="JTA4" s="19"/>
      <c r="JTB4" s="19"/>
      <c r="JTC4" s="19"/>
      <c r="JTD4" s="19"/>
      <c r="JTE4" s="19"/>
      <c r="JTF4" s="19"/>
      <c r="JTG4" s="19"/>
      <c r="JTH4" s="19"/>
      <c r="JTI4" s="19"/>
      <c r="JTJ4" s="19"/>
      <c r="JTK4" s="19"/>
      <c r="JTL4" s="19"/>
      <c r="JTM4" s="19"/>
      <c r="JTN4" s="19"/>
      <c r="JTO4" s="19"/>
      <c r="JTP4" s="19"/>
      <c r="JTQ4" s="19"/>
      <c r="JTR4" s="19"/>
      <c r="JTS4" s="19"/>
      <c r="JTT4" s="19"/>
      <c r="JTU4" s="19"/>
      <c r="JTV4" s="19"/>
      <c r="JTW4" s="19"/>
      <c r="JTX4" s="19"/>
      <c r="JTY4" s="19"/>
      <c r="JTZ4" s="19"/>
      <c r="JUA4" s="19"/>
      <c r="JUB4" s="19"/>
      <c r="JUC4" s="19"/>
      <c r="JUD4" s="19"/>
      <c r="JUE4" s="19"/>
      <c r="JUF4" s="19"/>
      <c r="JUG4" s="19"/>
      <c r="JUH4" s="19"/>
      <c r="JUI4" s="19"/>
      <c r="JUJ4" s="19"/>
      <c r="JUK4" s="19"/>
      <c r="JUL4" s="19"/>
      <c r="JUM4" s="19"/>
      <c r="JUN4" s="19"/>
      <c r="JUO4" s="19"/>
      <c r="JUP4" s="19"/>
      <c r="JUQ4" s="19"/>
      <c r="JUR4" s="19"/>
      <c r="JUS4" s="19"/>
      <c r="JUT4" s="19"/>
      <c r="JUU4" s="19"/>
      <c r="JUV4" s="19"/>
      <c r="JUW4" s="19"/>
      <c r="JUX4" s="19"/>
      <c r="JUY4" s="19"/>
      <c r="JUZ4" s="19"/>
      <c r="JVA4" s="19"/>
      <c r="JVB4" s="19"/>
      <c r="JVC4" s="19"/>
      <c r="JVD4" s="19"/>
      <c r="JVE4" s="19"/>
      <c r="JVF4" s="19"/>
      <c r="JVG4" s="19"/>
      <c r="JVH4" s="19"/>
      <c r="JVI4" s="19"/>
      <c r="JVJ4" s="19"/>
      <c r="JVK4" s="19"/>
      <c r="JVL4" s="19"/>
      <c r="JVM4" s="19"/>
      <c r="JVN4" s="19"/>
      <c r="JVO4" s="19"/>
      <c r="JVP4" s="19"/>
      <c r="JVQ4" s="19"/>
      <c r="JVR4" s="19"/>
      <c r="JVS4" s="19"/>
      <c r="JVT4" s="19"/>
      <c r="JVU4" s="19"/>
      <c r="JVV4" s="19"/>
      <c r="JVW4" s="19"/>
      <c r="JVX4" s="19"/>
      <c r="JVY4" s="19"/>
      <c r="JVZ4" s="19"/>
      <c r="JWA4" s="19"/>
      <c r="JWB4" s="19"/>
      <c r="JWC4" s="19"/>
      <c r="JWD4" s="19"/>
      <c r="JWE4" s="19"/>
      <c r="JWF4" s="19"/>
      <c r="JWG4" s="19"/>
      <c r="JWH4" s="19"/>
      <c r="JWI4" s="19"/>
      <c r="JWJ4" s="19"/>
      <c r="JWK4" s="19"/>
      <c r="JWL4" s="19"/>
      <c r="JWM4" s="19"/>
      <c r="JWN4" s="19"/>
      <c r="JWO4" s="19"/>
      <c r="JWP4" s="19"/>
      <c r="JWQ4" s="19"/>
      <c r="JWR4" s="19"/>
      <c r="JWS4" s="19"/>
      <c r="JWT4" s="19"/>
      <c r="JWU4" s="19"/>
      <c r="JWV4" s="19"/>
      <c r="JWW4" s="19"/>
      <c r="JWX4" s="19"/>
      <c r="JWY4" s="19"/>
      <c r="JWZ4" s="19"/>
      <c r="JXA4" s="19"/>
      <c r="JXB4" s="19"/>
      <c r="JXC4" s="19"/>
      <c r="JXD4" s="19"/>
      <c r="JXE4" s="19"/>
      <c r="JXF4" s="19"/>
      <c r="JXG4" s="19"/>
      <c r="JXH4" s="19"/>
      <c r="JXI4" s="19"/>
      <c r="JXJ4" s="19"/>
      <c r="JXK4" s="19"/>
      <c r="JXL4" s="19"/>
      <c r="JXM4" s="19"/>
      <c r="JXN4" s="19"/>
      <c r="JXO4" s="19"/>
      <c r="JXP4" s="19"/>
      <c r="JXQ4" s="19"/>
      <c r="JXR4" s="19"/>
      <c r="JXS4" s="19"/>
      <c r="JXT4" s="19"/>
      <c r="JXU4" s="19"/>
      <c r="JXV4" s="19"/>
      <c r="JXW4" s="19"/>
      <c r="JXX4" s="19"/>
      <c r="JXY4" s="19"/>
      <c r="JXZ4" s="19"/>
      <c r="JYA4" s="19"/>
      <c r="JYB4" s="19"/>
      <c r="JYC4" s="19"/>
      <c r="JYD4" s="19"/>
      <c r="JYE4" s="19"/>
      <c r="JYF4" s="19"/>
      <c r="JYG4" s="19"/>
      <c r="JYH4" s="19"/>
      <c r="JYI4" s="19"/>
      <c r="JYJ4" s="19"/>
      <c r="JYK4" s="19"/>
      <c r="JYL4" s="19"/>
      <c r="JYM4" s="19"/>
      <c r="JYN4" s="19"/>
      <c r="JYO4" s="19"/>
      <c r="JYP4" s="19"/>
      <c r="JYQ4" s="19"/>
      <c r="JYR4" s="19"/>
      <c r="JYS4" s="19"/>
      <c r="JYT4" s="19"/>
      <c r="JYU4" s="19"/>
      <c r="JYV4" s="19"/>
      <c r="JYW4" s="19"/>
      <c r="JYX4" s="19"/>
      <c r="JYY4" s="19"/>
      <c r="JYZ4" s="19"/>
      <c r="JZA4" s="19"/>
      <c r="JZB4" s="19"/>
      <c r="JZC4" s="19"/>
      <c r="JZD4" s="19"/>
      <c r="JZE4" s="19"/>
      <c r="JZF4" s="19"/>
      <c r="JZG4" s="19"/>
      <c r="JZH4" s="19"/>
      <c r="JZI4" s="19"/>
      <c r="JZJ4" s="19"/>
      <c r="JZK4" s="19"/>
      <c r="JZL4" s="19"/>
      <c r="JZM4" s="19"/>
      <c r="JZN4" s="19"/>
      <c r="JZO4" s="19"/>
      <c r="JZP4" s="19"/>
      <c r="JZQ4" s="19"/>
      <c r="JZR4" s="19"/>
      <c r="JZS4" s="19"/>
      <c r="JZT4" s="19"/>
      <c r="JZU4" s="19"/>
      <c r="JZV4" s="19"/>
      <c r="JZW4" s="19"/>
      <c r="JZX4" s="19"/>
      <c r="JZY4" s="19"/>
      <c r="JZZ4" s="19"/>
      <c r="KAA4" s="19"/>
      <c r="KAB4" s="19"/>
      <c r="KAC4" s="19"/>
      <c r="KAD4" s="19"/>
      <c r="KAE4" s="19"/>
      <c r="KAF4" s="19"/>
      <c r="KAG4" s="19"/>
      <c r="KAH4" s="19"/>
      <c r="KAI4" s="19"/>
      <c r="KAJ4" s="19"/>
      <c r="KAK4" s="19"/>
      <c r="KAL4" s="19"/>
      <c r="KAM4" s="19"/>
      <c r="KAN4" s="19"/>
      <c r="KAO4" s="19"/>
      <c r="KAP4" s="19"/>
      <c r="KAQ4" s="19"/>
      <c r="KAR4" s="19"/>
      <c r="KAS4" s="19"/>
      <c r="KAT4" s="19"/>
      <c r="KAU4" s="19"/>
      <c r="KAV4" s="19"/>
      <c r="KAW4" s="19"/>
      <c r="KAX4" s="19"/>
      <c r="KAY4" s="19"/>
      <c r="KAZ4" s="19"/>
      <c r="KBA4" s="19"/>
      <c r="KBB4" s="19"/>
      <c r="KBC4" s="19"/>
      <c r="KBD4" s="19"/>
      <c r="KBE4" s="19"/>
      <c r="KBF4" s="19"/>
      <c r="KBG4" s="19"/>
      <c r="KBH4" s="19"/>
      <c r="KBI4" s="19"/>
      <c r="KBJ4" s="19"/>
      <c r="KBK4" s="19"/>
      <c r="KBL4" s="19"/>
      <c r="KBM4" s="19"/>
      <c r="KBN4" s="19"/>
      <c r="KBO4" s="19"/>
      <c r="KBP4" s="19"/>
      <c r="KBQ4" s="19"/>
      <c r="KBR4" s="19"/>
      <c r="KBS4" s="19"/>
      <c r="KBT4" s="19"/>
      <c r="KBU4" s="19"/>
      <c r="KBV4" s="19"/>
      <c r="KBW4" s="19"/>
      <c r="KBX4" s="19"/>
      <c r="KBY4" s="19"/>
      <c r="KBZ4" s="19"/>
      <c r="KCA4" s="19"/>
      <c r="KCB4" s="19"/>
      <c r="KCC4" s="19"/>
      <c r="KCD4" s="19"/>
      <c r="KCE4" s="19"/>
      <c r="KCF4" s="19"/>
      <c r="KCG4" s="19"/>
      <c r="KCH4" s="19"/>
      <c r="KCI4" s="19"/>
      <c r="KCJ4" s="19"/>
      <c r="KCK4" s="19"/>
      <c r="KCL4" s="19"/>
      <c r="KCM4" s="19"/>
      <c r="KCN4" s="19"/>
      <c r="KCO4" s="19"/>
      <c r="KCP4" s="19"/>
      <c r="KCQ4" s="19"/>
      <c r="KCR4" s="19"/>
      <c r="KCS4" s="19"/>
      <c r="KCT4" s="19"/>
      <c r="KCU4" s="19"/>
      <c r="KCV4" s="19"/>
      <c r="KCW4" s="19"/>
      <c r="KCX4" s="19"/>
      <c r="KCY4" s="19"/>
      <c r="KCZ4" s="19"/>
      <c r="KDA4" s="19"/>
      <c r="KDB4" s="19"/>
      <c r="KDC4" s="19"/>
      <c r="KDD4" s="19"/>
      <c r="KDE4" s="19"/>
      <c r="KDF4" s="19"/>
      <c r="KDG4" s="19"/>
      <c r="KDH4" s="19"/>
      <c r="KDI4" s="19"/>
      <c r="KDJ4" s="19"/>
      <c r="KDK4" s="19"/>
      <c r="KDL4" s="19"/>
      <c r="KDM4" s="19"/>
      <c r="KDN4" s="19"/>
      <c r="KDO4" s="19"/>
      <c r="KDP4" s="19"/>
      <c r="KDQ4" s="19"/>
      <c r="KDR4" s="19"/>
      <c r="KDS4" s="19"/>
      <c r="KDT4" s="19"/>
      <c r="KDU4" s="19"/>
      <c r="KDV4" s="19"/>
      <c r="KDW4" s="19"/>
      <c r="KDX4" s="19"/>
      <c r="KDY4" s="19"/>
      <c r="KDZ4" s="19"/>
      <c r="KEA4" s="19"/>
      <c r="KEB4" s="19"/>
      <c r="KEC4" s="19"/>
      <c r="KED4" s="19"/>
      <c r="KEE4" s="19"/>
      <c r="KEF4" s="19"/>
      <c r="KEG4" s="19"/>
      <c r="KEH4" s="19"/>
      <c r="KEI4" s="19"/>
      <c r="KEJ4" s="19"/>
      <c r="KEK4" s="19"/>
      <c r="KEL4" s="19"/>
      <c r="KEM4" s="19"/>
      <c r="KEN4" s="19"/>
      <c r="KEO4" s="19"/>
      <c r="KEP4" s="19"/>
      <c r="KEQ4" s="19"/>
      <c r="KER4" s="19"/>
      <c r="KES4" s="19"/>
      <c r="KET4" s="19"/>
      <c r="KEU4" s="19"/>
      <c r="KEV4" s="19"/>
      <c r="KEW4" s="19"/>
      <c r="KEX4" s="19"/>
      <c r="KEY4" s="19"/>
      <c r="KEZ4" s="19"/>
      <c r="KFA4" s="19"/>
      <c r="KFB4" s="19"/>
      <c r="KFC4" s="19"/>
      <c r="KFD4" s="19"/>
      <c r="KFE4" s="19"/>
      <c r="KFF4" s="19"/>
      <c r="KFG4" s="19"/>
      <c r="KFH4" s="19"/>
      <c r="KFI4" s="19"/>
      <c r="KFJ4" s="19"/>
      <c r="KFK4" s="19"/>
      <c r="KFL4" s="19"/>
      <c r="KFM4" s="19"/>
      <c r="KFN4" s="19"/>
      <c r="KFO4" s="19"/>
      <c r="KFP4" s="19"/>
      <c r="KFQ4" s="19"/>
      <c r="KFR4" s="19"/>
      <c r="KFS4" s="19"/>
      <c r="KFT4" s="19"/>
      <c r="KFU4" s="19"/>
      <c r="KFV4" s="19"/>
      <c r="KFW4" s="19"/>
      <c r="KFX4" s="19"/>
      <c r="KFY4" s="19"/>
      <c r="KFZ4" s="19"/>
      <c r="KGA4" s="19"/>
      <c r="KGB4" s="19"/>
      <c r="KGC4" s="19"/>
      <c r="KGD4" s="19"/>
      <c r="KGE4" s="19"/>
      <c r="KGF4" s="19"/>
      <c r="KGG4" s="19"/>
      <c r="KGH4" s="19"/>
      <c r="KGI4" s="19"/>
      <c r="KGJ4" s="19"/>
      <c r="KGK4" s="19"/>
      <c r="KGL4" s="19"/>
      <c r="KGM4" s="19"/>
      <c r="KGN4" s="19"/>
      <c r="KGO4" s="19"/>
      <c r="KGP4" s="19"/>
      <c r="KGQ4" s="19"/>
      <c r="KGR4" s="19"/>
      <c r="KGS4" s="19"/>
      <c r="KGT4" s="19"/>
      <c r="KGU4" s="19"/>
      <c r="KGV4" s="19"/>
      <c r="KGW4" s="19"/>
      <c r="KGX4" s="19"/>
      <c r="KGY4" s="19"/>
      <c r="KGZ4" s="19"/>
      <c r="KHA4" s="19"/>
      <c r="KHB4" s="19"/>
      <c r="KHC4" s="19"/>
      <c r="KHD4" s="19"/>
      <c r="KHE4" s="19"/>
      <c r="KHF4" s="19"/>
      <c r="KHG4" s="19"/>
      <c r="KHH4" s="19"/>
      <c r="KHI4" s="19"/>
      <c r="KHJ4" s="19"/>
      <c r="KHK4" s="19"/>
      <c r="KHL4" s="19"/>
      <c r="KHM4" s="19"/>
      <c r="KHN4" s="19"/>
      <c r="KHO4" s="19"/>
      <c r="KHP4" s="19"/>
      <c r="KHQ4" s="19"/>
      <c r="KHR4" s="19"/>
      <c r="KHS4" s="19"/>
      <c r="KHT4" s="19"/>
      <c r="KHU4" s="19"/>
      <c r="KHV4" s="19"/>
      <c r="KHW4" s="19"/>
      <c r="KHX4" s="19"/>
      <c r="KHY4" s="19"/>
      <c r="KHZ4" s="19"/>
      <c r="KIA4" s="19"/>
      <c r="KIB4" s="19"/>
      <c r="KIC4" s="19"/>
      <c r="KID4" s="19"/>
      <c r="KIE4" s="19"/>
      <c r="KIF4" s="19"/>
      <c r="KIG4" s="19"/>
      <c r="KIH4" s="19"/>
      <c r="KII4" s="19"/>
      <c r="KIJ4" s="19"/>
      <c r="KIK4" s="19"/>
      <c r="KIL4" s="19"/>
      <c r="KIM4" s="19"/>
      <c r="KIN4" s="19"/>
      <c r="KIO4" s="19"/>
      <c r="KIP4" s="19"/>
      <c r="KIQ4" s="19"/>
      <c r="KIR4" s="19"/>
      <c r="KIS4" s="19"/>
      <c r="KIT4" s="19"/>
      <c r="KIU4" s="19"/>
      <c r="KIV4" s="19"/>
      <c r="KIW4" s="19"/>
      <c r="KIX4" s="19"/>
      <c r="KIY4" s="19"/>
      <c r="KIZ4" s="19"/>
      <c r="KJA4" s="19"/>
      <c r="KJB4" s="19"/>
      <c r="KJC4" s="19"/>
      <c r="KJD4" s="19"/>
      <c r="KJE4" s="19"/>
      <c r="KJF4" s="19"/>
      <c r="KJG4" s="19"/>
      <c r="KJH4" s="19"/>
      <c r="KJI4" s="19"/>
      <c r="KJJ4" s="19"/>
      <c r="KJK4" s="19"/>
      <c r="KJL4" s="19"/>
      <c r="KJM4" s="19"/>
      <c r="KJN4" s="19"/>
      <c r="KJO4" s="19"/>
      <c r="KJP4" s="19"/>
      <c r="KJQ4" s="19"/>
      <c r="KJR4" s="19"/>
      <c r="KJS4" s="19"/>
      <c r="KJT4" s="19"/>
      <c r="KJU4" s="19"/>
      <c r="KJV4" s="19"/>
      <c r="KJW4" s="19"/>
      <c r="KJX4" s="19"/>
      <c r="KJY4" s="19"/>
      <c r="KJZ4" s="19"/>
      <c r="KKA4" s="19"/>
      <c r="KKB4" s="19"/>
      <c r="KKC4" s="19"/>
      <c r="KKD4" s="19"/>
      <c r="KKE4" s="19"/>
      <c r="KKF4" s="19"/>
      <c r="KKG4" s="19"/>
      <c r="KKH4" s="19"/>
      <c r="KKI4" s="19"/>
      <c r="KKJ4" s="19"/>
      <c r="KKK4" s="19"/>
      <c r="KKL4" s="19"/>
      <c r="KKM4" s="19"/>
      <c r="KKN4" s="19"/>
      <c r="KKO4" s="19"/>
      <c r="KKP4" s="19"/>
      <c r="KKQ4" s="19"/>
      <c r="KKR4" s="19"/>
      <c r="KKS4" s="19"/>
      <c r="KKT4" s="19"/>
      <c r="KKU4" s="19"/>
      <c r="KKV4" s="19"/>
      <c r="KKW4" s="19"/>
      <c r="KKX4" s="19"/>
      <c r="KKY4" s="19"/>
      <c r="KKZ4" s="19"/>
      <c r="KLA4" s="19"/>
      <c r="KLB4" s="19"/>
      <c r="KLC4" s="19"/>
      <c r="KLD4" s="19"/>
      <c r="KLE4" s="19"/>
      <c r="KLF4" s="19"/>
      <c r="KLG4" s="19"/>
      <c r="KLH4" s="19"/>
      <c r="KLI4" s="19"/>
      <c r="KLJ4" s="19"/>
      <c r="KLK4" s="19"/>
      <c r="KLL4" s="19"/>
      <c r="KLM4" s="19"/>
      <c r="KLN4" s="19"/>
      <c r="KLO4" s="19"/>
      <c r="KLP4" s="19"/>
      <c r="KLQ4" s="19"/>
      <c r="KLR4" s="19"/>
      <c r="KLS4" s="19"/>
      <c r="KLT4" s="19"/>
      <c r="KLU4" s="19"/>
      <c r="KLV4" s="19"/>
      <c r="KLW4" s="19"/>
      <c r="KLX4" s="19"/>
      <c r="KLY4" s="19"/>
      <c r="KLZ4" s="19"/>
      <c r="KMA4" s="19"/>
      <c r="KMB4" s="19"/>
      <c r="KMC4" s="19"/>
      <c r="KMD4" s="19"/>
      <c r="KME4" s="19"/>
      <c r="KMF4" s="19"/>
      <c r="KMG4" s="19"/>
      <c r="KMH4" s="19"/>
      <c r="KMI4" s="19"/>
      <c r="KMJ4" s="19"/>
      <c r="KMK4" s="19"/>
      <c r="KML4" s="19"/>
      <c r="KMM4" s="19"/>
      <c r="KMN4" s="19"/>
      <c r="KMO4" s="19"/>
      <c r="KMP4" s="19"/>
      <c r="KMQ4" s="19"/>
      <c r="KMR4" s="19"/>
      <c r="KMS4" s="19"/>
      <c r="KMT4" s="19"/>
      <c r="KMU4" s="19"/>
      <c r="KMV4" s="19"/>
      <c r="KMW4" s="19"/>
      <c r="KMX4" s="19"/>
      <c r="KMY4" s="19"/>
      <c r="KMZ4" s="19"/>
      <c r="KNA4" s="19"/>
      <c r="KNB4" s="19"/>
      <c r="KNC4" s="19"/>
      <c r="KND4" s="19"/>
      <c r="KNE4" s="19"/>
      <c r="KNF4" s="19"/>
      <c r="KNG4" s="19"/>
      <c r="KNH4" s="19"/>
      <c r="KNI4" s="19"/>
      <c r="KNJ4" s="19"/>
      <c r="KNK4" s="19"/>
      <c r="KNL4" s="19"/>
      <c r="KNM4" s="19"/>
      <c r="KNN4" s="19"/>
      <c r="KNO4" s="19"/>
      <c r="KNP4" s="19"/>
      <c r="KNQ4" s="19"/>
      <c r="KNR4" s="19"/>
      <c r="KNS4" s="19"/>
      <c r="KNT4" s="19"/>
      <c r="KNU4" s="19"/>
      <c r="KNV4" s="19"/>
      <c r="KNW4" s="19"/>
      <c r="KNX4" s="19"/>
      <c r="KNY4" s="19"/>
      <c r="KNZ4" s="19"/>
      <c r="KOA4" s="19"/>
      <c r="KOB4" s="19"/>
      <c r="KOC4" s="19"/>
      <c r="KOD4" s="19"/>
      <c r="KOE4" s="19"/>
      <c r="KOF4" s="19"/>
      <c r="KOG4" s="19"/>
      <c r="KOH4" s="19"/>
      <c r="KOI4" s="19"/>
      <c r="KOJ4" s="19"/>
      <c r="KOK4" s="19"/>
      <c r="KOL4" s="19"/>
      <c r="KOM4" s="19"/>
      <c r="KON4" s="19"/>
      <c r="KOO4" s="19"/>
      <c r="KOP4" s="19"/>
      <c r="KOQ4" s="19"/>
      <c r="KOR4" s="19"/>
      <c r="KOS4" s="19"/>
      <c r="KOT4" s="19"/>
      <c r="KOU4" s="19"/>
      <c r="KOV4" s="19"/>
      <c r="KOW4" s="19"/>
      <c r="KOX4" s="19"/>
      <c r="KOY4" s="19"/>
      <c r="KOZ4" s="19"/>
      <c r="KPA4" s="19"/>
      <c r="KPB4" s="19"/>
      <c r="KPC4" s="19"/>
      <c r="KPD4" s="19"/>
      <c r="KPE4" s="19"/>
      <c r="KPF4" s="19"/>
      <c r="KPG4" s="19"/>
      <c r="KPH4" s="19"/>
      <c r="KPI4" s="19"/>
      <c r="KPJ4" s="19"/>
      <c r="KPK4" s="19"/>
      <c r="KPL4" s="19"/>
      <c r="KPM4" s="19"/>
      <c r="KPN4" s="19"/>
      <c r="KPO4" s="19"/>
      <c r="KPP4" s="19"/>
      <c r="KPQ4" s="19"/>
      <c r="KPR4" s="19"/>
      <c r="KPS4" s="19"/>
      <c r="KPT4" s="19"/>
      <c r="KPU4" s="19"/>
      <c r="KPV4" s="19"/>
      <c r="KPW4" s="19"/>
      <c r="KPX4" s="19"/>
      <c r="KPY4" s="19"/>
      <c r="KPZ4" s="19"/>
      <c r="KQA4" s="19"/>
      <c r="KQB4" s="19"/>
      <c r="KQC4" s="19"/>
      <c r="KQD4" s="19"/>
      <c r="KQE4" s="19"/>
      <c r="KQF4" s="19"/>
      <c r="KQG4" s="19"/>
      <c r="KQH4" s="19"/>
      <c r="KQI4" s="19"/>
      <c r="KQJ4" s="19"/>
      <c r="KQK4" s="19"/>
      <c r="KQL4" s="19"/>
      <c r="KQM4" s="19"/>
      <c r="KQN4" s="19"/>
      <c r="KQO4" s="19"/>
      <c r="KQP4" s="19"/>
      <c r="KQQ4" s="19"/>
      <c r="KQR4" s="19"/>
      <c r="KQS4" s="19"/>
      <c r="KQT4" s="19"/>
      <c r="KQU4" s="19"/>
      <c r="KQV4" s="19"/>
      <c r="KQW4" s="19"/>
      <c r="KQX4" s="19"/>
      <c r="KQY4" s="19"/>
      <c r="KQZ4" s="19"/>
      <c r="KRA4" s="19"/>
      <c r="KRB4" s="19"/>
      <c r="KRC4" s="19"/>
      <c r="KRD4" s="19"/>
      <c r="KRE4" s="19"/>
      <c r="KRF4" s="19"/>
      <c r="KRG4" s="19"/>
      <c r="KRH4" s="19"/>
      <c r="KRI4" s="19"/>
      <c r="KRJ4" s="19"/>
      <c r="KRK4" s="19"/>
      <c r="KRL4" s="19"/>
      <c r="KRM4" s="19"/>
      <c r="KRN4" s="19"/>
      <c r="KRO4" s="19"/>
      <c r="KRP4" s="19"/>
      <c r="KRQ4" s="19"/>
      <c r="KRR4" s="19"/>
      <c r="KRS4" s="19"/>
      <c r="KRT4" s="19"/>
      <c r="KRU4" s="19"/>
      <c r="KRV4" s="19"/>
      <c r="KRW4" s="19"/>
      <c r="KRX4" s="19"/>
      <c r="KRY4" s="19"/>
      <c r="KRZ4" s="19"/>
      <c r="KSA4" s="19"/>
      <c r="KSB4" s="19"/>
      <c r="KSC4" s="19"/>
      <c r="KSD4" s="19"/>
      <c r="KSE4" s="19"/>
      <c r="KSF4" s="19"/>
      <c r="KSG4" s="19"/>
      <c r="KSH4" s="19"/>
      <c r="KSI4" s="19"/>
      <c r="KSJ4" s="19"/>
      <c r="KSK4" s="19"/>
      <c r="KSL4" s="19"/>
      <c r="KSM4" s="19"/>
      <c r="KSN4" s="19"/>
      <c r="KSO4" s="19"/>
      <c r="KSP4" s="19"/>
      <c r="KSQ4" s="19"/>
      <c r="KSR4" s="19"/>
      <c r="KSS4" s="19"/>
      <c r="KST4" s="19"/>
      <c r="KSU4" s="19"/>
      <c r="KSV4" s="19"/>
      <c r="KSW4" s="19"/>
      <c r="KSX4" s="19"/>
      <c r="KSY4" s="19"/>
      <c r="KSZ4" s="19"/>
      <c r="KTA4" s="19"/>
      <c r="KTB4" s="19"/>
      <c r="KTC4" s="19"/>
      <c r="KTD4" s="19"/>
      <c r="KTE4" s="19"/>
      <c r="KTF4" s="19"/>
      <c r="KTG4" s="19"/>
      <c r="KTH4" s="19"/>
      <c r="KTI4" s="19"/>
      <c r="KTJ4" s="19"/>
      <c r="KTK4" s="19"/>
      <c r="KTL4" s="19"/>
      <c r="KTM4" s="19"/>
      <c r="KTN4" s="19"/>
      <c r="KTO4" s="19"/>
      <c r="KTP4" s="19"/>
      <c r="KTQ4" s="19"/>
      <c r="KTR4" s="19"/>
      <c r="KTS4" s="19"/>
      <c r="KTT4" s="19"/>
      <c r="KTU4" s="19"/>
      <c r="KTV4" s="19"/>
      <c r="KTW4" s="19"/>
      <c r="KTX4" s="19"/>
      <c r="KTY4" s="19"/>
      <c r="KTZ4" s="19"/>
      <c r="KUA4" s="19"/>
      <c r="KUB4" s="19"/>
      <c r="KUC4" s="19"/>
      <c r="KUD4" s="19"/>
      <c r="KUE4" s="19"/>
      <c r="KUF4" s="19"/>
      <c r="KUG4" s="19"/>
      <c r="KUH4" s="19"/>
      <c r="KUI4" s="19"/>
      <c r="KUJ4" s="19"/>
      <c r="KUK4" s="19"/>
      <c r="KUL4" s="19"/>
      <c r="KUM4" s="19"/>
      <c r="KUN4" s="19"/>
      <c r="KUO4" s="19"/>
      <c r="KUP4" s="19"/>
      <c r="KUQ4" s="19"/>
      <c r="KUR4" s="19"/>
      <c r="KUS4" s="19"/>
      <c r="KUT4" s="19"/>
      <c r="KUU4" s="19"/>
      <c r="KUV4" s="19"/>
      <c r="KUW4" s="19"/>
      <c r="KUX4" s="19"/>
      <c r="KUY4" s="19"/>
      <c r="KUZ4" s="19"/>
      <c r="KVA4" s="19"/>
      <c r="KVB4" s="19"/>
      <c r="KVC4" s="19"/>
      <c r="KVD4" s="19"/>
      <c r="KVE4" s="19"/>
      <c r="KVF4" s="19"/>
      <c r="KVG4" s="19"/>
      <c r="KVH4" s="19"/>
      <c r="KVI4" s="19"/>
      <c r="KVJ4" s="19"/>
      <c r="KVK4" s="19"/>
      <c r="KVL4" s="19"/>
      <c r="KVM4" s="19"/>
      <c r="KVN4" s="19"/>
      <c r="KVO4" s="19"/>
      <c r="KVP4" s="19"/>
      <c r="KVQ4" s="19"/>
      <c r="KVR4" s="19"/>
      <c r="KVS4" s="19"/>
      <c r="KVT4" s="19"/>
      <c r="KVU4" s="19"/>
      <c r="KVV4" s="19"/>
      <c r="KVW4" s="19"/>
      <c r="KVX4" s="19"/>
      <c r="KVY4" s="19"/>
      <c r="KVZ4" s="19"/>
      <c r="KWA4" s="19"/>
      <c r="KWB4" s="19"/>
      <c r="KWC4" s="19"/>
      <c r="KWD4" s="19"/>
      <c r="KWE4" s="19"/>
      <c r="KWF4" s="19"/>
      <c r="KWG4" s="19"/>
      <c r="KWH4" s="19"/>
      <c r="KWI4" s="19"/>
      <c r="KWJ4" s="19"/>
      <c r="KWK4" s="19"/>
      <c r="KWL4" s="19"/>
      <c r="KWM4" s="19"/>
      <c r="KWN4" s="19"/>
      <c r="KWO4" s="19"/>
      <c r="KWP4" s="19"/>
      <c r="KWQ4" s="19"/>
      <c r="KWR4" s="19"/>
      <c r="KWS4" s="19"/>
      <c r="KWT4" s="19"/>
      <c r="KWU4" s="19"/>
      <c r="KWV4" s="19"/>
      <c r="KWW4" s="19"/>
      <c r="KWX4" s="19"/>
      <c r="KWY4" s="19"/>
      <c r="KWZ4" s="19"/>
      <c r="KXA4" s="19"/>
      <c r="KXB4" s="19"/>
      <c r="KXC4" s="19"/>
      <c r="KXD4" s="19"/>
      <c r="KXE4" s="19"/>
      <c r="KXF4" s="19"/>
      <c r="KXG4" s="19"/>
      <c r="KXH4" s="19"/>
      <c r="KXI4" s="19"/>
      <c r="KXJ4" s="19"/>
      <c r="KXK4" s="19"/>
      <c r="KXL4" s="19"/>
      <c r="KXM4" s="19"/>
      <c r="KXN4" s="19"/>
      <c r="KXO4" s="19"/>
      <c r="KXP4" s="19"/>
      <c r="KXQ4" s="19"/>
      <c r="KXR4" s="19"/>
      <c r="KXS4" s="19"/>
      <c r="KXT4" s="19"/>
      <c r="KXU4" s="19"/>
      <c r="KXV4" s="19"/>
      <c r="KXW4" s="19"/>
      <c r="KXX4" s="19"/>
      <c r="KXY4" s="19"/>
      <c r="KXZ4" s="19"/>
      <c r="KYA4" s="19"/>
      <c r="KYB4" s="19"/>
      <c r="KYC4" s="19"/>
      <c r="KYD4" s="19"/>
      <c r="KYE4" s="19"/>
      <c r="KYF4" s="19"/>
      <c r="KYG4" s="19"/>
      <c r="KYH4" s="19"/>
      <c r="KYI4" s="19"/>
      <c r="KYJ4" s="19"/>
      <c r="KYK4" s="19"/>
      <c r="KYL4" s="19"/>
      <c r="KYM4" s="19"/>
      <c r="KYN4" s="19"/>
      <c r="KYO4" s="19"/>
      <c r="KYP4" s="19"/>
      <c r="KYQ4" s="19"/>
      <c r="KYR4" s="19"/>
      <c r="KYS4" s="19"/>
      <c r="KYT4" s="19"/>
      <c r="KYU4" s="19"/>
      <c r="KYV4" s="19"/>
      <c r="KYW4" s="19"/>
      <c r="KYX4" s="19"/>
      <c r="KYY4" s="19"/>
      <c r="KYZ4" s="19"/>
      <c r="KZA4" s="19"/>
      <c r="KZB4" s="19"/>
      <c r="KZC4" s="19"/>
      <c r="KZD4" s="19"/>
      <c r="KZE4" s="19"/>
      <c r="KZF4" s="19"/>
      <c r="KZG4" s="19"/>
      <c r="KZH4" s="19"/>
      <c r="KZI4" s="19"/>
      <c r="KZJ4" s="19"/>
      <c r="KZK4" s="19"/>
      <c r="KZL4" s="19"/>
      <c r="KZM4" s="19"/>
      <c r="KZN4" s="19"/>
      <c r="KZO4" s="19"/>
      <c r="KZP4" s="19"/>
      <c r="KZQ4" s="19"/>
      <c r="KZR4" s="19"/>
      <c r="KZS4" s="19"/>
      <c r="KZT4" s="19"/>
      <c r="KZU4" s="19"/>
      <c r="KZV4" s="19"/>
      <c r="KZW4" s="19"/>
      <c r="KZX4" s="19"/>
      <c r="KZY4" s="19"/>
      <c r="KZZ4" s="19"/>
      <c r="LAA4" s="19"/>
      <c r="LAB4" s="19"/>
      <c r="LAC4" s="19"/>
      <c r="LAD4" s="19"/>
      <c r="LAE4" s="19"/>
      <c r="LAF4" s="19"/>
      <c r="LAG4" s="19"/>
      <c r="LAH4" s="19"/>
      <c r="LAI4" s="19"/>
      <c r="LAJ4" s="19"/>
      <c r="LAK4" s="19"/>
      <c r="LAL4" s="19"/>
      <c r="LAM4" s="19"/>
      <c r="LAN4" s="19"/>
      <c r="LAO4" s="19"/>
      <c r="LAP4" s="19"/>
      <c r="LAQ4" s="19"/>
      <c r="LAR4" s="19"/>
      <c r="LAS4" s="19"/>
      <c r="LAT4" s="19"/>
      <c r="LAU4" s="19"/>
      <c r="LAV4" s="19"/>
      <c r="LAW4" s="19"/>
      <c r="LAX4" s="19"/>
      <c r="LAY4" s="19"/>
      <c r="LAZ4" s="19"/>
      <c r="LBA4" s="19"/>
      <c r="LBB4" s="19"/>
      <c r="LBC4" s="19"/>
      <c r="LBD4" s="19"/>
      <c r="LBE4" s="19"/>
      <c r="LBF4" s="19"/>
      <c r="LBG4" s="19"/>
      <c r="LBH4" s="19"/>
      <c r="LBI4" s="19"/>
      <c r="LBJ4" s="19"/>
      <c r="LBK4" s="19"/>
      <c r="LBL4" s="19"/>
      <c r="LBM4" s="19"/>
      <c r="LBN4" s="19"/>
      <c r="LBO4" s="19"/>
      <c r="LBP4" s="19"/>
      <c r="LBQ4" s="19"/>
      <c r="LBR4" s="19"/>
      <c r="LBS4" s="19"/>
      <c r="LBT4" s="19"/>
      <c r="LBU4" s="19"/>
      <c r="LBV4" s="19"/>
      <c r="LBW4" s="19"/>
      <c r="LBX4" s="19"/>
      <c r="LBY4" s="19"/>
      <c r="LBZ4" s="19"/>
      <c r="LCA4" s="19"/>
      <c r="LCB4" s="19"/>
      <c r="LCC4" s="19"/>
      <c r="LCD4" s="19"/>
      <c r="LCE4" s="19"/>
      <c r="LCF4" s="19"/>
      <c r="LCG4" s="19"/>
      <c r="LCH4" s="19"/>
      <c r="LCI4" s="19"/>
      <c r="LCJ4" s="19"/>
      <c r="LCK4" s="19"/>
      <c r="LCL4" s="19"/>
      <c r="LCM4" s="19"/>
      <c r="LCN4" s="19"/>
      <c r="LCO4" s="19"/>
      <c r="LCP4" s="19"/>
      <c r="LCQ4" s="19"/>
      <c r="LCR4" s="19"/>
      <c r="LCS4" s="19"/>
      <c r="LCT4" s="19"/>
      <c r="LCU4" s="19"/>
      <c r="LCV4" s="19"/>
      <c r="LCW4" s="19"/>
      <c r="LCX4" s="19"/>
      <c r="LCY4" s="19"/>
      <c r="LCZ4" s="19"/>
      <c r="LDA4" s="19"/>
      <c r="LDB4" s="19"/>
      <c r="LDC4" s="19"/>
      <c r="LDD4" s="19"/>
      <c r="LDE4" s="19"/>
      <c r="LDF4" s="19"/>
      <c r="LDG4" s="19"/>
      <c r="LDH4" s="19"/>
      <c r="LDI4" s="19"/>
      <c r="LDJ4" s="19"/>
      <c r="LDK4" s="19"/>
      <c r="LDL4" s="19"/>
      <c r="LDM4" s="19"/>
      <c r="LDN4" s="19"/>
      <c r="LDO4" s="19"/>
      <c r="LDP4" s="19"/>
      <c r="LDQ4" s="19"/>
      <c r="LDR4" s="19"/>
      <c r="LDS4" s="19"/>
      <c r="LDT4" s="19"/>
      <c r="LDU4" s="19"/>
      <c r="LDV4" s="19"/>
      <c r="LDW4" s="19"/>
      <c r="LDX4" s="19"/>
      <c r="LDY4" s="19"/>
      <c r="LDZ4" s="19"/>
      <c r="LEA4" s="19"/>
      <c r="LEB4" s="19"/>
      <c r="LEC4" s="19"/>
      <c r="LED4" s="19"/>
      <c r="LEE4" s="19"/>
      <c r="LEF4" s="19"/>
      <c r="LEG4" s="19"/>
      <c r="LEH4" s="19"/>
      <c r="LEI4" s="19"/>
      <c r="LEJ4" s="19"/>
      <c r="LEK4" s="19"/>
      <c r="LEL4" s="19"/>
      <c r="LEM4" s="19"/>
      <c r="LEN4" s="19"/>
      <c r="LEO4" s="19"/>
      <c r="LEP4" s="19"/>
      <c r="LEQ4" s="19"/>
      <c r="LER4" s="19"/>
      <c r="LES4" s="19"/>
      <c r="LET4" s="19"/>
      <c r="LEU4" s="19"/>
      <c r="LEV4" s="19"/>
      <c r="LEW4" s="19"/>
      <c r="LEX4" s="19"/>
      <c r="LEY4" s="19"/>
      <c r="LEZ4" s="19"/>
      <c r="LFA4" s="19"/>
      <c r="LFB4" s="19"/>
      <c r="LFC4" s="19"/>
      <c r="LFD4" s="19"/>
      <c r="LFE4" s="19"/>
      <c r="LFF4" s="19"/>
      <c r="LFG4" s="19"/>
      <c r="LFH4" s="19"/>
      <c r="LFI4" s="19"/>
      <c r="LFJ4" s="19"/>
      <c r="LFK4" s="19"/>
      <c r="LFL4" s="19"/>
      <c r="LFM4" s="19"/>
      <c r="LFN4" s="19"/>
      <c r="LFO4" s="19"/>
      <c r="LFP4" s="19"/>
      <c r="LFQ4" s="19"/>
      <c r="LFR4" s="19"/>
      <c r="LFS4" s="19"/>
      <c r="LFT4" s="19"/>
      <c r="LFU4" s="19"/>
      <c r="LFV4" s="19"/>
      <c r="LFW4" s="19"/>
      <c r="LFX4" s="19"/>
      <c r="LFY4" s="19"/>
      <c r="LFZ4" s="19"/>
      <c r="LGA4" s="19"/>
      <c r="LGB4" s="19"/>
      <c r="LGC4" s="19"/>
      <c r="LGD4" s="19"/>
      <c r="LGE4" s="19"/>
      <c r="LGF4" s="19"/>
      <c r="LGG4" s="19"/>
      <c r="LGH4" s="19"/>
      <c r="LGI4" s="19"/>
      <c r="LGJ4" s="19"/>
      <c r="LGK4" s="19"/>
      <c r="LGL4" s="19"/>
      <c r="LGM4" s="19"/>
      <c r="LGN4" s="19"/>
      <c r="LGO4" s="19"/>
      <c r="LGP4" s="19"/>
      <c r="LGQ4" s="19"/>
      <c r="LGR4" s="19"/>
      <c r="LGS4" s="19"/>
      <c r="LGT4" s="19"/>
      <c r="LGU4" s="19"/>
      <c r="LGV4" s="19"/>
      <c r="LGW4" s="19"/>
      <c r="LGX4" s="19"/>
      <c r="LGY4" s="19"/>
      <c r="LGZ4" s="19"/>
      <c r="LHA4" s="19"/>
      <c r="LHB4" s="19"/>
      <c r="LHC4" s="19"/>
      <c r="LHD4" s="19"/>
      <c r="LHE4" s="19"/>
      <c r="LHF4" s="19"/>
      <c r="LHG4" s="19"/>
      <c r="LHH4" s="19"/>
      <c r="LHI4" s="19"/>
      <c r="LHJ4" s="19"/>
      <c r="LHK4" s="19"/>
      <c r="LHL4" s="19"/>
      <c r="LHM4" s="19"/>
      <c r="LHN4" s="19"/>
      <c r="LHO4" s="19"/>
      <c r="LHP4" s="19"/>
      <c r="LHQ4" s="19"/>
      <c r="LHR4" s="19"/>
      <c r="LHS4" s="19"/>
      <c r="LHT4" s="19"/>
      <c r="LHU4" s="19"/>
      <c r="LHV4" s="19"/>
      <c r="LHW4" s="19"/>
      <c r="LHX4" s="19"/>
      <c r="LHY4" s="19"/>
      <c r="LHZ4" s="19"/>
      <c r="LIA4" s="19"/>
      <c r="LIB4" s="19"/>
      <c r="LIC4" s="19"/>
      <c r="LID4" s="19"/>
      <c r="LIE4" s="19"/>
      <c r="LIF4" s="19"/>
      <c r="LIG4" s="19"/>
      <c r="LIH4" s="19"/>
      <c r="LII4" s="19"/>
      <c r="LIJ4" s="19"/>
      <c r="LIK4" s="19"/>
      <c r="LIL4" s="19"/>
      <c r="LIM4" s="19"/>
      <c r="LIN4" s="19"/>
      <c r="LIO4" s="19"/>
      <c r="LIP4" s="19"/>
      <c r="LIQ4" s="19"/>
      <c r="LIR4" s="19"/>
      <c r="LIS4" s="19"/>
      <c r="LIT4" s="19"/>
      <c r="LIU4" s="19"/>
      <c r="LIV4" s="19"/>
      <c r="LIW4" s="19"/>
      <c r="LIX4" s="19"/>
      <c r="LIY4" s="19"/>
      <c r="LIZ4" s="19"/>
      <c r="LJA4" s="19"/>
      <c r="LJB4" s="19"/>
      <c r="LJC4" s="19"/>
      <c r="LJD4" s="19"/>
      <c r="LJE4" s="19"/>
      <c r="LJF4" s="19"/>
      <c r="LJG4" s="19"/>
      <c r="LJH4" s="19"/>
      <c r="LJI4" s="19"/>
      <c r="LJJ4" s="19"/>
      <c r="LJK4" s="19"/>
      <c r="LJL4" s="19"/>
      <c r="LJM4" s="19"/>
      <c r="LJN4" s="19"/>
      <c r="LJO4" s="19"/>
      <c r="LJP4" s="19"/>
      <c r="LJQ4" s="19"/>
      <c r="LJR4" s="19"/>
      <c r="LJS4" s="19"/>
      <c r="LJT4" s="19"/>
      <c r="LJU4" s="19"/>
      <c r="LJV4" s="19"/>
      <c r="LJW4" s="19"/>
      <c r="LJX4" s="19"/>
      <c r="LJY4" s="19"/>
      <c r="LJZ4" s="19"/>
      <c r="LKA4" s="19"/>
      <c r="LKB4" s="19"/>
      <c r="LKC4" s="19"/>
      <c r="LKD4" s="19"/>
      <c r="LKE4" s="19"/>
      <c r="LKF4" s="19"/>
      <c r="LKG4" s="19"/>
      <c r="LKH4" s="19"/>
      <c r="LKI4" s="19"/>
      <c r="LKJ4" s="19"/>
      <c r="LKK4" s="19"/>
      <c r="LKL4" s="19"/>
      <c r="LKM4" s="19"/>
      <c r="LKN4" s="19"/>
      <c r="LKO4" s="19"/>
      <c r="LKP4" s="19"/>
      <c r="LKQ4" s="19"/>
      <c r="LKR4" s="19"/>
      <c r="LKS4" s="19"/>
      <c r="LKT4" s="19"/>
      <c r="LKU4" s="19"/>
      <c r="LKV4" s="19"/>
      <c r="LKW4" s="19"/>
      <c r="LKX4" s="19"/>
      <c r="LKY4" s="19"/>
      <c r="LKZ4" s="19"/>
      <c r="LLA4" s="19"/>
      <c r="LLB4" s="19"/>
      <c r="LLC4" s="19"/>
      <c r="LLD4" s="19"/>
      <c r="LLE4" s="19"/>
      <c r="LLF4" s="19"/>
      <c r="LLG4" s="19"/>
      <c r="LLH4" s="19"/>
      <c r="LLI4" s="19"/>
      <c r="LLJ4" s="19"/>
      <c r="LLK4" s="19"/>
      <c r="LLL4" s="19"/>
      <c r="LLM4" s="19"/>
      <c r="LLN4" s="19"/>
      <c r="LLO4" s="19"/>
      <c r="LLP4" s="19"/>
      <c r="LLQ4" s="19"/>
      <c r="LLR4" s="19"/>
      <c r="LLS4" s="19"/>
      <c r="LLT4" s="19"/>
      <c r="LLU4" s="19"/>
      <c r="LLV4" s="19"/>
      <c r="LLW4" s="19"/>
      <c r="LLX4" s="19"/>
      <c r="LLY4" s="19"/>
      <c r="LLZ4" s="19"/>
      <c r="LMA4" s="19"/>
      <c r="LMB4" s="19"/>
      <c r="LMC4" s="19"/>
      <c r="LMD4" s="19"/>
      <c r="LME4" s="19"/>
      <c r="LMF4" s="19"/>
      <c r="LMG4" s="19"/>
      <c r="LMH4" s="19"/>
      <c r="LMI4" s="19"/>
      <c r="LMJ4" s="19"/>
      <c r="LMK4" s="19"/>
      <c r="LML4" s="19"/>
      <c r="LMM4" s="19"/>
      <c r="LMN4" s="19"/>
      <c r="LMO4" s="19"/>
      <c r="LMP4" s="19"/>
      <c r="LMQ4" s="19"/>
      <c r="LMR4" s="19"/>
      <c r="LMS4" s="19"/>
      <c r="LMT4" s="19"/>
      <c r="LMU4" s="19"/>
      <c r="LMV4" s="19"/>
      <c r="LMW4" s="19"/>
      <c r="LMX4" s="19"/>
      <c r="LMY4" s="19"/>
      <c r="LMZ4" s="19"/>
      <c r="LNA4" s="19"/>
      <c r="LNB4" s="19"/>
      <c r="LNC4" s="19"/>
      <c r="LND4" s="19"/>
      <c r="LNE4" s="19"/>
      <c r="LNF4" s="19"/>
      <c r="LNG4" s="19"/>
      <c r="LNH4" s="19"/>
      <c r="LNI4" s="19"/>
      <c r="LNJ4" s="19"/>
      <c r="LNK4" s="19"/>
      <c r="LNL4" s="19"/>
      <c r="LNM4" s="19"/>
      <c r="LNN4" s="19"/>
      <c r="LNO4" s="19"/>
      <c r="LNP4" s="19"/>
      <c r="LNQ4" s="19"/>
      <c r="LNR4" s="19"/>
      <c r="LNS4" s="19"/>
      <c r="LNT4" s="19"/>
      <c r="LNU4" s="19"/>
      <c r="LNV4" s="19"/>
      <c r="LNW4" s="19"/>
      <c r="LNX4" s="19"/>
      <c r="LNY4" s="19"/>
      <c r="LNZ4" s="19"/>
      <c r="LOA4" s="19"/>
      <c r="LOB4" s="19"/>
      <c r="LOC4" s="19"/>
      <c r="LOD4" s="19"/>
      <c r="LOE4" s="19"/>
      <c r="LOF4" s="19"/>
      <c r="LOG4" s="19"/>
      <c r="LOH4" s="19"/>
      <c r="LOI4" s="19"/>
      <c r="LOJ4" s="19"/>
      <c r="LOK4" s="19"/>
      <c r="LOL4" s="19"/>
      <c r="LOM4" s="19"/>
      <c r="LON4" s="19"/>
      <c r="LOO4" s="19"/>
      <c r="LOP4" s="19"/>
      <c r="LOQ4" s="19"/>
      <c r="LOR4" s="19"/>
      <c r="LOS4" s="19"/>
      <c r="LOT4" s="19"/>
      <c r="LOU4" s="19"/>
      <c r="LOV4" s="19"/>
      <c r="LOW4" s="19"/>
      <c r="LOX4" s="19"/>
      <c r="LOY4" s="19"/>
      <c r="LOZ4" s="19"/>
      <c r="LPA4" s="19"/>
      <c r="LPB4" s="19"/>
      <c r="LPC4" s="19"/>
      <c r="LPD4" s="19"/>
      <c r="LPE4" s="19"/>
      <c r="LPF4" s="19"/>
      <c r="LPG4" s="19"/>
      <c r="LPH4" s="19"/>
      <c r="LPI4" s="19"/>
      <c r="LPJ4" s="19"/>
      <c r="LPK4" s="19"/>
      <c r="LPL4" s="19"/>
      <c r="LPM4" s="19"/>
      <c r="LPN4" s="19"/>
      <c r="LPO4" s="19"/>
      <c r="LPP4" s="19"/>
      <c r="LPQ4" s="19"/>
      <c r="LPR4" s="19"/>
      <c r="LPS4" s="19"/>
      <c r="LPT4" s="19"/>
      <c r="LPU4" s="19"/>
      <c r="LPV4" s="19"/>
      <c r="LPW4" s="19"/>
      <c r="LPX4" s="19"/>
      <c r="LPY4" s="19"/>
      <c r="LPZ4" s="19"/>
      <c r="LQA4" s="19"/>
      <c r="LQB4" s="19"/>
      <c r="LQC4" s="19"/>
      <c r="LQD4" s="19"/>
      <c r="LQE4" s="19"/>
      <c r="LQF4" s="19"/>
      <c r="LQG4" s="19"/>
      <c r="LQH4" s="19"/>
      <c r="LQI4" s="19"/>
      <c r="LQJ4" s="19"/>
      <c r="LQK4" s="19"/>
      <c r="LQL4" s="19"/>
      <c r="LQM4" s="19"/>
      <c r="LQN4" s="19"/>
      <c r="LQO4" s="19"/>
      <c r="LQP4" s="19"/>
      <c r="LQQ4" s="19"/>
      <c r="LQR4" s="19"/>
      <c r="LQS4" s="19"/>
      <c r="LQT4" s="19"/>
      <c r="LQU4" s="19"/>
      <c r="LQV4" s="19"/>
      <c r="LQW4" s="19"/>
      <c r="LQX4" s="19"/>
      <c r="LQY4" s="19"/>
      <c r="LQZ4" s="19"/>
      <c r="LRA4" s="19"/>
      <c r="LRB4" s="19"/>
      <c r="LRC4" s="19"/>
      <c r="LRD4" s="19"/>
      <c r="LRE4" s="19"/>
      <c r="LRF4" s="19"/>
      <c r="LRG4" s="19"/>
      <c r="LRH4" s="19"/>
      <c r="LRI4" s="19"/>
      <c r="LRJ4" s="19"/>
      <c r="LRK4" s="19"/>
      <c r="LRL4" s="19"/>
      <c r="LRM4" s="19"/>
      <c r="LRN4" s="19"/>
      <c r="LRO4" s="19"/>
      <c r="LRP4" s="19"/>
      <c r="LRQ4" s="19"/>
      <c r="LRR4" s="19"/>
      <c r="LRS4" s="19"/>
      <c r="LRT4" s="19"/>
      <c r="LRU4" s="19"/>
      <c r="LRV4" s="19"/>
      <c r="LRW4" s="19"/>
      <c r="LRX4" s="19"/>
      <c r="LRY4" s="19"/>
      <c r="LRZ4" s="19"/>
      <c r="LSA4" s="19"/>
      <c r="LSB4" s="19"/>
      <c r="LSC4" s="19"/>
      <c r="LSD4" s="19"/>
      <c r="LSE4" s="19"/>
      <c r="LSF4" s="19"/>
      <c r="LSG4" s="19"/>
      <c r="LSH4" s="19"/>
      <c r="LSI4" s="19"/>
      <c r="LSJ4" s="19"/>
      <c r="LSK4" s="19"/>
      <c r="LSL4" s="19"/>
      <c r="LSM4" s="19"/>
      <c r="LSN4" s="19"/>
      <c r="LSO4" s="19"/>
      <c r="LSP4" s="19"/>
      <c r="LSQ4" s="19"/>
      <c r="LSR4" s="19"/>
      <c r="LSS4" s="19"/>
      <c r="LST4" s="19"/>
      <c r="LSU4" s="19"/>
      <c r="LSV4" s="19"/>
      <c r="LSW4" s="19"/>
      <c r="LSX4" s="19"/>
      <c r="LSY4" s="19"/>
      <c r="LSZ4" s="19"/>
      <c r="LTA4" s="19"/>
      <c r="LTB4" s="19"/>
      <c r="LTC4" s="19"/>
      <c r="LTD4" s="19"/>
      <c r="LTE4" s="19"/>
      <c r="LTF4" s="19"/>
      <c r="LTG4" s="19"/>
      <c r="LTH4" s="19"/>
      <c r="LTI4" s="19"/>
      <c r="LTJ4" s="19"/>
      <c r="LTK4" s="19"/>
      <c r="LTL4" s="19"/>
      <c r="LTM4" s="19"/>
      <c r="LTN4" s="19"/>
      <c r="LTO4" s="19"/>
      <c r="LTP4" s="19"/>
      <c r="LTQ4" s="19"/>
      <c r="LTR4" s="19"/>
      <c r="LTS4" s="19"/>
      <c r="LTT4" s="19"/>
      <c r="LTU4" s="19"/>
      <c r="LTV4" s="19"/>
      <c r="LTW4" s="19"/>
      <c r="LTX4" s="19"/>
      <c r="LTY4" s="19"/>
      <c r="LTZ4" s="19"/>
      <c r="LUA4" s="19"/>
      <c r="LUB4" s="19"/>
      <c r="LUC4" s="19"/>
      <c r="LUD4" s="19"/>
      <c r="LUE4" s="19"/>
      <c r="LUF4" s="19"/>
      <c r="LUG4" s="19"/>
      <c r="LUH4" s="19"/>
      <c r="LUI4" s="19"/>
      <c r="LUJ4" s="19"/>
      <c r="LUK4" s="19"/>
      <c r="LUL4" s="19"/>
      <c r="LUM4" s="19"/>
      <c r="LUN4" s="19"/>
      <c r="LUO4" s="19"/>
      <c r="LUP4" s="19"/>
      <c r="LUQ4" s="19"/>
      <c r="LUR4" s="19"/>
      <c r="LUS4" s="19"/>
      <c r="LUT4" s="19"/>
      <c r="LUU4" s="19"/>
      <c r="LUV4" s="19"/>
      <c r="LUW4" s="19"/>
      <c r="LUX4" s="19"/>
      <c r="LUY4" s="19"/>
      <c r="LUZ4" s="19"/>
      <c r="LVA4" s="19"/>
      <c r="LVB4" s="19"/>
      <c r="LVC4" s="19"/>
      <c r="LVD4" s="19"/>
      <c r="LVE4" s="19"/>
      <c r="LVF4" s="19"/>
      <c r="LVG4" s="19"/>
      <c r="LVH4" s="19"/>
      <c r="LVI4" s="19"/>
      <c r="LVJ4" s="19"/>
      <c r="LVK4" s="19"/>
      <c r="LVL4" s="19"/>
      <c r="LVM4" s="19"/>
      <c r="LVN4" s="19"/>
      <c r="LVO4" s="19"/>
      <c r="LVP4" s="19"/>
      <c r="LVQ4" s="19"/>
      <c r="LVR4" s="19"/>
      <c r="LVS4" s="19"/>
      <c r="LVT4" s="19"/>
      <c r="LVU4" s="19"/>
      <c r="LVV4" s="19"/>
      <c r="LVW4" s="19"/>
      <c r="LVX4" s="19"/>
      <c r="LVY4" s="19"/>
      <c r="LVZ4" s="19"/>
      <c r="LWA4" s="19"/>
      <c r="LWB4" s="19"/>
      <c r="LWC4" s="19"/>
      <c r="LWD4" s="19"/>
      <c r="LWE4" s="19"/>
      <c r="LWF4" s="19"/>
      <c r="LWG4" s="19"/>
      <c r="LWH4" s="19"/>
      <c r="LWI4" s="19"/>
      <c r="LWJ4" s="19"/>
      <c r="LWK4" s="19"/>
      <c r="LWL4" s="19"/>
      <c r="LWM4" s="19"/>
      <c r="LWN4" s="19"/>
      <c r="LWO4" s="19"/>
      <c r="LWP4" s="19"/>
      <c r="LWQ4" s="19"/>
      <c r="LWR4" s="19"/>
      <c r="LWS4" s="19"/>
      <c r="LWT4" s="19"/>
      <c r="LWU4" s="19"/>
      <c r="LWV4" s="19"/>
      <c r="LWW4" s="19"/>
      <c r="LWX4" s="19"/>
      <c r="LWY4" s="19"/>
      <c r="LWZ4" s="19"/>
      <c r="LXA4" s="19"/>
      <c r="LXB4" s="19"/>
      <c r="LXC4" s="19"/>
      <c r="LXD4" s="19"/>
      <c r="LXE4" s="19"/>
      <c r="LXF4" s="19"/>
      <c r="LXG4" s="19"/>
      <c r="LXH4" s="19"/>
      <c r="LXI4" s="19"/>
      <c r="LXJ4" s="19"/>
      <c r="LXK4" s="19"/>
      <c r="LXL4" s="19"/>
      <c r="LXM4" s="19"/>
      <c r="LXN4" s="19"/>
      <c r="LXO4" s="19"/>
      <c r="LXP4" s="19"/>
      <c r="LXQ4" s="19"/>
      <c r="LXR4" s="19"/>
      <c r="LXS4" s="19"/>
      <c r="LXT4" s="19"/>
      <c r="LXU4" s="19"/>
      <c r="LXV4" s="19"/>
      <c r="LXW4" s="19"/>
      <c r="LXX4" s="19"/>
      <c r="LXY4" s="19"/>
      <c r="LXZ4" s="19"/>
      <c r="LYA4" s="19"/>
      <c r="LYB4" s="19"/>
      <c r="LYC4" s="19"/>
      <c r="LYD4" s="19"/>
      <c r="LYE4" s="19"/>
      <c r="LYF4" s="19"/>
      <c r="LYG4" s="19"/>
      <c r="LYH4" s="19"/>
      <c r="LYI4" s="19"/>
      <c r="LYJ4" s="19"/>
      <c r="LYK4" s="19"/>
      <c r="LYL4" s="19"/>
      <c r="LYM4" s="19"/>
      <c r="LYN4" s="19"/>
      <c r="LYO4" s="19"/>
      <c r="LYP4" s="19"/>
      <c r="LYQ4" s="19"/>
      <c r="LYR4" s="19"/>
      <c r="LYS4" s="19"/>
      <c r="LYT4" s="19"/>
      <c r="LYU4" s="19"/>
      <c r="LYV4" s="19"/>
      <c r="LYW4" s="19"/>
      <c r="LYX4" s="19"/>
      <c r="LYY4" s="19"/>
      <c r="LYZ4" s="19"/>
      <c r="LZA4" s="19"/>
      <c r="LZB4" s="19"/>
      <c r="LZC4" s="19"/>
      <c r="LZD4" s="19"/>
      <c r="LZE4" s="19"/>
      <c r="LZF4" s="19"/>
      <c r="LZG4" s="19"/>
      <c r="LZH4" s="19"/>
      <c r="LZI4" s="19"/>
      <c r="LZJ4" s="19"/>
      <c r="LZK4" s="19"/>
      <c r="LZL4" s="19"/>
      <c r="LZM4" s="19"/>
      <c r="LZN4" s="19"/>
      <c r="LZO4" s="19"/>
      <c r="LZP4" s="19"/>
      <c r="LZQ4" s="19"/>
      <c r="LZR4" s="19"/>
      <c r="LZS4" s="19"/>
      <c r="LZT4" s="19"/>
      <c r="LZU4" s="19"/>
      <c r="LZV4" s="19"/>
      <c r="LZW4" s="19"/>
      <c r="LZX4" s="19"/>
      <c r="LZY4" s="19"/>
      <c r="LZZ4" s="19"/>
      <c r="MAA4" s="19"/>
      <c r="MAB4" s="19"/>
      <c r="MAC4" s="19"/>
      <c r="MAD4" s="19"/>
      <c r="MAE4" s="19"/>
      <c r="MAF4" s="19"/>
      <c r="MAG4" s="19"/>
      <c r="MAH4" s="19"/>
      <c r="MAI4" s="19"/>
      <c r="MAJ4" s="19"/>
      <c r="MAK4" s="19"/>
      <c r="MAL4" s="19"/>
      <c r="MAM4" s="19"/>
      <c r="MAN4" s="19"/>
      <c r="MAO4" s="19"/>
      <c r="MAP4" s="19"/>
      <c r="MAQ4" s="19"/>
      <c r="MAR4" s="19"/>
      <c r="MAS4" s="19"/>
      <c r="MAT4" s="19"/>
      <c r="MAU4" s="19"/>
      <c r="MAV4" s="19"/>
      <c r="MAW4" s="19"/>
      <c r="MAX4" s="19"/>
      <c r="MAY4" s="19"/>
      <c r="MAZ4" s="19"/>
      <c r="MBA4" s="19"/>
      <c r="MBB4" s="19"/>
      <c r="MBC4" s="19"/>
      <c r="MBD4" s="19"/>
      <c r="MBE4" s="19"/>
      <c r="MBF4" s="19"/>
      <c r="MBG4" s="19"/>
      <c r="MBH4" s="19"/>
      <c r="MBI4" s="19"/>
      <c r="MBJ4" s="19"/>
      <c r="MBK4" s="19"/>
      <c r="MBL4" s="19"/>
      <c r="MBM4" s="19"/>
      <c r="MBN4" s="19"/>
      <c r="MBO4" s="19"/>
      <c r="MBP4" s="19"/>
      <c r="MBQ4" s="19"/>
      <c r="MBR4" s="19"/>
      <c r="MBS4" s="19"/>
      <c r="MBT4" s="19"/>
      <c r="MBU4" s="19"/>
      <c r="MBV4" s="19"/>
      <c r="MBW4" s="19"/>
      <c r="MBX4" s="19"/>
      <c r="MBY4" s="19"/>
      <c r="MBZ4" s="19"/>
      <c r="MCA4" s="19"/>
      <c r="MCB4" s="19"/>
      <c r="MCC4" s="19"/>
      <c r="MCD4" s="19"/>
      <c r="MCE4" s="19"/>
      <c r="MCF4" s="19"/>
      <c r="MCG4" s="19"/>
      <c r="MCH4" s="19"/>
      <c r="MCI4" s="19"/>
      <c r="MCJ4" s="19"/>
      <c r="MCK4" s="19"/>
      <c r="MCL4" s="19"/>
      <c r="MCM4" s="19"/>
      <c r="MCN4" s="19"/>
      <c r="MCO4" s="19"/>
      <c r="MCP4" s="19"/>
      <c r="MCQ4" s="19"/>
      <c r="MCR4" s="19"/>
      <c r="MCS4" s="19"/>
      <c r="MCT4" s="19"/>
      <c r="MCU4" s="19"/>
      <c r="MCV4" s="19"/>
      <c r="MCW4" s="19"/>
      <c r="MCX4" s="19"/>
      <c r="MCY4" s="19"/>
      <c r="MCZ4" s="19"/>
      <c r="MDA4" s="19"/>
      <c r="MDB4" s="19"/>
      <c r="MDC4" s="19"/>
      <c r="MDD4" s="19"/>
      <c r="MDE4" s="19"/>
      <c r="MDF4" s="19"/>
      <c r="MDG4" s="19"/>
      <c r="MDH4" s="19"/>
      <c r="MDI4" s="19"/>
      <c r="MDJ4" s="19"/>
      <c r="MDK4" s="19"/>
      <c r="MDL4" s="19"/>
      <c r="MDM4" s="19"/>
      <c r="MDN4" s="19"/>
      <c r="MDO4" s="19"/>
      <c r="MDP4" s="19"/>
      <c r="MDQ4" s="19"/>
      <c r="MDR4" s="19"/>
      <c r="MDS4" s="19"/>
      <c r="MDT4" s="19"/>
      <c r="MDU4" s="19"/>
      <c r="MDV4" s="19"/>
      <c r="MDW4" s="19"/>
      <c r="MDX4" s="19"/>
      <c r="MDY4" s="19"/>
      <c r="MDZ4" s="19"/>
      <c r="MEA4" s="19"/>
      <c r="MEB4" s="19"/>
      <c r="MEC4" s="19"/>
      <c r="MED4" s="19"/>
      <c r="MEE4" s="19"/>
      <c r="MEF4" s="19"/>
      <c r="MEG4" s="19"/>
      <c r="MEH4" s="19"/>
      <c r="MEI4" s="19"/>
      <c r="MEJ4" s="19"/>
      <c r="MEK4" s="19"/>
      <c r="MEL4" s="19"/>
      <c r="MEM4" s="19"/>
      <c r="MEN4" s="19"/>
      <c r="MEO4" s="19"/>
      <c r="MEP4" s="19"/>
      <c r="MEQ4" s="19"/>
      <c r="MER4" s="19"/>
      <c r="MES4" s="19"/>
      <c r="MET4" s="19"/>
      <c r="MEU4" s="19"/>
      <c r="MEV4" s="19"/>
      <c r="MEW4" s="19"/>
      <c r="MEX4" s="19"/>
      <c r="MEY4" s="19"/>
      <c r="MEZ4" s="19"/>
      <c r="MFA4" s="19"/>
      <c r="MFB4" s="19"/>
      <c r="MFC4" s="19"/>
      <c r="MFD4" s="19"/>
      <c r="MFE4" s="19"/>
      <c r="MFF4" s="19"/>
      <c r="MFG4" s="19"/>
      <c r="MFH4" s="19"/>
      <c r="MFI4" s="19"/>
      <c r="MFJ4" s="19"/>
      <c r="MFK4" s="19"/>
      <c r="MFL4" s="19"/>
      <c r="MFM4" s="19"/>
      <c r="MFN4" s="19"/>
      <c r="MFO4" s="19"/>
      <c r="MFP4" s="19"/>
      <c r="MFQ4" s="19"/>
      <c r="MFR4" s="19"/>
      <c r="MFS4" s="19"/>
      <c r="MFT4" s="19"/>
      <c r="MFU4" s="19"/>
      <c r="MFV4" s="19"/>
      <c r="MFW4" s="19"/>
      <c r="MFX4" s="19"/>
      <c r="MFY4" s="19"/>
      <c r="MFZ4" s="19"/>
      <c r="MGA4" s="19"/>
      <c r="MGB4" s="19"/>
      <c r="MGC4" s="19"/>
      <c r="MGD4" s="19"/>
      <c r="MGE4" s="19"/>
      <c r="MGF4" s="19"/>
      <c r="MGG4" s="19"/>
      <c r="MGH4" s="19"/>
      <c r="MGI4" s="19"/>
      <c r="MGJ4" s="19"/>
      <c r="MGK4" s="19"/>
      <c r="MGL4" s="19"/>
      <c r="MGM4" s="19"/>
      <c r="MGN4" s="19"/>
      <c r="MGO4" s="19"/>
      <c r="MGP4" s="19"/>
      <c r="MGQ4" s="19"/>
      <c r="MGR4" s="19"/>
      <c r="MGS4" s="19"/>
      <c r="MGT4" s="19"/>
      <c r="MGU4" s="19"/>
      <c r="MGV4" s="19"/>
      <c r="MGW4" s="19"/>
      <c r="MGX4" s="19"/>
      <c r="MGY4" s="19"/>
      <c r="MGZ4" s="19"/>
      <c r="MHA4" s="19"/>
      <c r="MHB4" s="19"/>
      <c r="MHC4" s="19"/>
      <c r="MHD4" s="19"/>
      <c r="MHE4" s="19"/>
      <c r="MHF4" s="19"/>
      <c r="MHG4" s="19"/>
      <c r="MHH4" s="19"/>
      <c r="MHI4" s="19"/>
      <c r="MHJ4" s="19"/>
      <c r="MHK4" s="19"/>
      <c r="MHL4" s="19"/>
      <c r="MHM4" s="19"/>
      <c r="MHN4" s="19"/>
      <c r="MHO4" s="19"/>
      <c r="MHP4" s="19"/>
      <c r="MHQ4" s="19"/>
      <c r="MHR4" s="19"/>
      <c r="MHS4" s="19"/>
      <c r="MHT4" s="19"/>
      <c r="MHU4" s="19"/>
      <c r="MHV4" s="19"/>
      <c r="MHW4" s="19"/>
      <c r="MHX4" s="19"/>
      <c r="MHY4" s="19"/>
      <c r="MHZ4" s="19"/>
      <c r="MIA4" s="19"/>
      <c r="MIB4" s="19"/>
      <c r="MIC4" s="19"/>
      <c r="MID4" s="19"/>
      <c r="MIE4" s="19"/>
      <c r="MIF4" s="19"/>
      <c r="MIG4" s="19"/>
      <c r="MIH4" s="19"/>
      <c r="MII4" s="19"/>
      <c r="MIJ4" s="19"/>
      <c r="MIK4" s="19"/>
      <c r="MIL4" s="19"/>
      <c r="MIM4" s="19"/>
      <c r="MIN4" s="19"/>
      <c r="MIO4" s="19"/>
      <c r="MIP4" s="19"/>
      <c r="MIQ4" s="19"/>
      <c r="MIR4" s="19"/>
      <c r="MIS4" s="19"/>
      <c r="MIT4" s="19"/>
      <c r="MIU4" s="19"/>
      <c r="MIV4" s="19"/>
      <c r="MIW4" s="19"/>
      <c r="MIX4" s="19"/>
      <c r="MIY4" s="19"/>
      <c r="MIZ4" s="19"/>
      <c r="MJA4" s="19"/>
      <c r="MJB4" s="19"/>
      <c r="MJC4" s="19"/>
      <c r="MJD4" s="19"/>
      <c r="MJE4" s="19"/>
      <c r="MJF4" s="19"/>
      <c r="MJG4" s="19"/>
      <c r="MJH4" s="19"/>
      <c r="MJI4" s="19"/>
      <c r="MJJ4" s="19"/>
      <c r="MJK4" s="19"/>
      <c r="MJL4" s="19"/>
      <c r="MJM4" s="19"/>
      <c r="MJN4" s="19"/>
      <c r="MJO4" s="19"/>
      <c r="MJP4" s="19"/>
      <c r="MJQ4" s="19"/>
      <c r="MJR4" s="19"/>
      <c r="MJS4" s="19"/>
      <c r="MJT4" s="19"/>
      <c r="MJU4" s="19"/>
      <c r="MJV4" s="19"/>
      <c r="MJW4" s="19"/>
      <c r="MJX4" s="19"/>
      <c r="MJY4" s="19"/>
      <c r="MJZ4" s="19"/>
      <c r="MKA4" s="19"/>
      <c r="MKB4" s="19"/>
      <c r="MKC4" s="19"/>
      <c r="MKD4" s="19"/>
      <c r="MKE4" s="19"/>
      <c r="MKF4" s="19"/>
      <c r="MKG4" s="19"/>
      <c r="MKH4" s="19"/>
      <c r="MKI4" s="19"/>
      <c r="MKJ4" s="19"/>
      <c r="MKK4" s="19"/>
      <c r="MKL4" s="19"/>
      <c r="MKM4" s="19"/>
      <c r="MKN4" s="19"/>
      <c r="MKO4" s="19"/>
      <c r="MKP4" s="19"/>
      <c r="MKQ4" s="19"/>
      <c r="MKR4" s="19"/>
      <c r="MKS4" s="19"/>
      <c r="MKT4" s="19"/>
      <c r="MKU4" s="19"/>
      <c r="MKV4" s="19"/>
      <c r="MKW4" s="19"/>
      <c r="MKX4" s="19"/>
      <c r="MKY4" s="19"/>
      <c r="MKZ4" s="19"/>
      <c r="MLA4" s="19"/>
      <c r="MLB4" s="19"/>
      <c r="MLC4" s="19"/>
      <c r="MLD4" s="19"/>
      <c r="MLE4" s="19"/>
      <c r="MLF4" s="19"/>
      <c r="MLG4" s="19"/>
      <c r="MLH4" s="19"/>
      <c r="MLI4" s="19"/>
      <c r="MLJ4" s="19"/>
      <c r="MLK4" s="19"/>
      <c r="MLL4" s="19"/>
      <c r="MLM4" s="19"/>
      <c r="MLN4" s="19"/>
      <c r="MLO4" s="19"/>
      <c r="MLP4" s="19"/>
      <c r="MLQ4" s="19"/>
      <c r="MLR4" s="19"/>
      <c r="MLS4" s="19"/>
      <c r="MLT4" s="19"/>
      <c r="MLU4" s="19"/>
      <c r="MLV4" s="19"/>
      <c r="MLW4" s="19"/>
      <c r="MLX4" s="19"/>
      <c r="MLY4" s="19"/>
      <c r="MLZ4" s="19"/>
      <c r="MMA4" s="19"/>
      <c r="MMB4" s="19"/>
      <c r="MMC4" s="19"/>
      <c r="MMD4" s="19"/>
      <c r="MME4" s="19"/>
      <c r="MMF4" s="19"/>
      <c r="MMG4" s="19"/>
      <c r="MMH4" s="19"/>
      <c r="MMI4" s="19"/>
      <c r="MMJ4" s="19"/>
      <c r="MMK4" s="19"/>
      <c r="MML4" s="19"/>
      <c r="MMM4" s="19"/>
      <c r="MMN4" s="19"/>
      <c r="MMO4" s="19"/>
      <c r="MMP4" s="19"/>
      <c r="MMQ4" s="19"/>
      <c r="MMR4" s="19"/>
      <c r="MMS4" s="19"/>
      <c r="MMT4" s="19"/>
      <c r="MMU4" s="19"/>
      <c r="MMV4" s="19"/>
      <c r="MMW4" s="19"/>
      <c r="MMX4" s="19"/>
      <c r="MMY4" s="19"/>
      <c r="MMZ4" s="19"/>
      <c r="MNA4" s="19"/>
      <c r="MNB4" s="19"/>
      <c r="MNC4" s="19"/>
      <c r="MND4" s="19"/>
      <c r="MNE4" s="19"/>
      <c r="MNF4" s="19"/>
      <c r="MNG4" s="19"/>
      <c r="MNH4" s="19"/>
      <c r="MNI4" s="19"/>
      <c r="MNJ4" s="19"/>
      <c r="MNK4" s="19"/>
      <c r="MNL4" s="19"/>
      <c r="MNM4" s="19"/>
      <c r="MNN4" s="19"/>
      <c r="MNO4" s="19"/>
      <c r="MNP4" s="19"/>
      <c r="MNQ4" s="19"/>
      <c r="MNR4" s="19"/>
      <c r="MNS4" s="19"/>
      <c r="MNT4" s="19"/>
      <c r="MNU4" s="19"/>
      <c r="MNV4" s="19"/>
      <c r="MNW4" s="19"/>
      <c r="MNX4" s="19"/>
      <c r="MNY4" s="19"/>
      <c r="MNZ4" s="19"/>
      <c r="MOA4" s="19"/>
      <c r="MOB4" s="19"/>
      <c r="MOC4" s="19"/>
      <c r="MOD4" s="19"/>
      <c r="MOE4" s="19"/>
      <c r="MOF4" s="19"/>
      <c r="MOG4" s="19"/>
      <c r="MOH4" s="19"/>
      <c r="MOI4" s="19"/>
      <c r="MOJ4" s="19"/>
      <c r="MOK4" s="19"/>
      <c r="MOL4" s="19"/>
      <c r="MOM4" s="19"/>
      <c r="MON4" s="19"/>
      <c r="MOO4" s="19"/>
      <c r="MOP4" s="19"/>
      <c r="MOQ4" s="19"/>
      <c r="MOR4" s="19"/>
      <c r="MOS4" s="19"/>
      <c r="MOT4" s="19"/>
      <c r="MOU4" s="19"/>
      <c r="MOV4" s="19"/>
      <c r="MOW4" s="19"/>
      <c r="MOX4" s="19"/>
      <c r="MOY4" s="19"/>
      <c r="MOZ4" s="19"/>
      <c r="MPA4" s="19"/>
      <c r="MPB4" s="19"/>
      <c r="MPC4" s="19"/>
      <c r="MPD4" s="19"/>
      <c r="MPE4" s="19"/>
      <c r="MPF4" s="19"/>
      <c r="MPG4" s="19"/>
      <c r="MPH4" s="19"/>
      <c r="MPI4" s="19"/>
      <c r="MPJ4" s="19"/>
      <c r="MPK4" s="19"/>
      <c r="MPL4" s="19"/>
      <c r="MPM4" s="19"/>
      <c r="MPN4" s="19"/>
      <c r="MPO4" s="19"/>
      <c r="MPP4" s="19"/>
      <c r="MPQ4" s="19"/>
      <c r="MPR4" s="19"/>
      <c r="MPS4" s="19"/>
      <c r="MPT4" s="19"/>
      <c r="MPU4" s="19"/>
      <c r="MPV4" s="19"/>
      <c r="MPW4" s="19"/>
      <c r="MPX4" s="19"/>
      <c r="MPY4" s="19"/>
      <c r="MPZ4" s="19"/>
      <c r="MQA4" s="19"/>
      <c r="MQB4" s="19"/>
      <c r="MQC4" s="19"/>
      <c r="MQD4" s="19"/>
      <c r="MQE4" s="19"/>
      <c r="MQF4" s="19"/>
      <c r="MQG4" s="19"/>
      <c r="MQH4" s="19"/>
      <c r="MQI4" s="19"/>
      <c r="MQJ4" s="19"/>
      <c r="MQK4" s="19"/>
      <c r="MQL4" s="19"/>
      <c r="MQM4" s="19"/>
      <c r="MQN4" s="19"/>
      <c r="MQO4" s="19"/>
      <c r="MQP4" s="19"/>
      <c r="MQQ4" s="19"/>
      <c r="MQR4" s="19"/>
      <c r="MQS4" s="19"/>
      <c r="MQT4" s="19"/>
      <c r="MQU4" s="19"/>
      <c r="MQV4" s="19"/>
      <c r="MQW4" s="19"/>
      <c r="MQX4" s="19"/>
      <c r="MQY4" s="19"/>
      <c r="MQZ4" s="19"/>
      <c r="MRA4" s="19"/>
      <c r="MRB4" s="19"/>
      <c r="MRC4" s="19"/>
      <c r="MRD4" s="19"/>
      <c r="MRE4" s="19"/>
      <c r="MRF4" s="19"/>
      <c r="MRG4" s="19"/>
      <c r="MRH4" s="19"/>
      <c r="MRI4" s="19"/>
      <c r="MRJ4" s="19"/>
      <c r="MRK4" s="19"/>
      <c r="MRL4" s="19"/>
      <c r="MRM4" s="19"/>
      <c r="MRN4" s="19"/>
      <c r="MRO4" s="19"/>
      <c r="MRP4" s="19"/>
      <c r="MRQ4" s="19"/>
      <c r="MRR4" s="19"/>
      <c r="MRS4" s="19"/>
      <c r="MRT4" s="19"/>
      <c r="MRU4" s="19"/>
      <c r="MRV4" s="19"/>
      <c r="MRW4" s="19"/>
      <c r="MRX4" s="19"/>
      <c r="MRY4" s="19"/>
      <c r="MRZ4" s="19"/>
      <c r="MSA4" s="19"/>
      <c r="MSB4" s="19"/>
      <c r="MSC4" s="19"/>
      <c r="MSD4" s="19"/>
      <c r="MSE4" s="19"/>
      <c r="MSF4" s="19"/>
      <c r="MSG4" s="19"/>
      <c r="MSH4" s="19"/>
      <c r="MSI4" s="19"/>
      <c r="MSJ4" s="19"/>
      <c r="MSK4" s="19"/>
      <c r="MSL4" s="19"/>
      <c r="MSM4" s="19"/>
      <c r="MSN4" s="19"/>
      <c r="MSO4" s="19"/>
      <c r="MSP4" s="19"/>
      <c r="MSQ4" s="19"/>
      <c r="MSR4" s="19"/>
      <c r="MSS4" s="19"/>
      <c r="MST4" s="19"/>
      <c r="MSU4" s="19"/>
      <c r="MSV4" s="19"/>
      <c r="MSW4" s="19"/>
      <c r="MSX4" s="19"/>
      <c r="MSY4" s="19"/>
      <c r="MSZ4" s="19"/>
      <c r="MTA4" s="19"/>
      <c r="MTB4" s="19"/>
      <c r="MTC4" s="19"/>
      <c r="MTD4" s="19"/>
      <c r="MTE4" s="19"/>
      <c r="MTF4" s="19"/>
      <c r="MTG4" s="19"/>
      <c r="MTH4" s="19"/>
      <c r="MTI4" s="19"/>
      <c r="MTJ4" s="19"/>
      <c r="MTK4" s="19"/>
      <c r="MTL4" s="19"/>
      <c r="MTM4" s="19"/>
      <c r="MTN4" s="19"/>
      <c r="MTO4" s="19"/>
      <c r="MTP4" s="19"/>
      <c r="MTQ4" s="19"/>
      <c r="MTR4" s="19"/>
      <c r="MTS4" s="19"/>
      <c r="MTT4" s="19"/>
      <c r="MTU4" s="19"/>
      <c r="MTV4" s="19"/>
      <c r="MTW4" s="19"/>
      <c r="MTX4" s="19"/>
      <c r="MTY4" s="19"/>
      <c r="MTZ4" s="19"/>
      <c r="MUA4" s="19"/>
      <c r="MUB4" s="19"/>
      <c r="MUC4" s="19"/>
      <c r="MUD4" s="19"/>
      <c r="MUE4" s="19"/>
      <c r="MUF4" s="19"/>
      <c r="MUG4" s="19"/>
      <c r="MUH4" s="19"/>
      <c r="MUI4" s="19"/>
      <c r="MUJ4" s="19"/>
      <c r="MUK4" s="19"/>
      <c r="MUL4" s="19"/>
      <c r="MUM4" s="19"/>
      <c r="MUN4" s="19"/>
      <c r="MUO4" s="19"/>
      <c r="MUP4" s="19"/>
      <c r="MUQ4" s="19"/>
      <c r="MUR4" s="19"/>
      <c r="MUS4" s="19"/>
      <c r="MUT4" s="19"/>
      <c r="MUU4" s="19"/>
      <c r="MUV4" s="19"/>
      <c r="MUW4" s="19"/>
      <c r="MUX4" s="19"/>
      <c r="MUY4" s="19"/>
      <c r="MUZ4" s="19"/>
      <c r="MVA4" s="19"/>
      <c r="MVB4" s="19"/>
      <c r="MVC4" s="19"/>
      <c r="MVD4" s="19"/>
      <c r="MVE4" s="19"/>
      <c r="MVF4" s="19"/>
      <c r="MVG4" s="19"/>
      <c r="MVH4" s="19"/>
      <c r="MVI4" s="19"/>
      <c r="MVJ4" s="19"/>
      <c r="MVK4" s="19"/>
      <c r="MVL4" s="19"/>
      <c r="MVM4" s="19"/>
      <c r="MVN4" s="19"/>
      <c r="MVO4" s="19"/>
      <c r="MVP4" s="19"/>
      <c r="MVQ4" s="19"/>
      <c r="MVR4" s="19"/>
      <c r="MVS4" s="19"/>
      <c r="MVT4" s="19"/>
      <c r="MVU4" s="19"/>
      <c r="MVV4" s="19"/>
      <c r="MVW4" s="19"/>
      <c r="MVX4" s="19"/>
      <c r="MVY4" s="19"/>
      <c r="MVZ4" s="19"/>
      <c r="MWA4" s="19"/>
      <c r="MWB4" s="19"/>
      <c r="MWC4" s="19"/>
      <c r="MWD4" s="19"/>
      <c r="MWE4" s="19"/>
      <c r="MWF4" s="19"/>
      <c r="MWG4" s="19"/>
      <c r="MWH4" s="19"/>
      <c r="MWI4" s="19"/>
      <c r="MWJ4" s="19"/>
      <c r="MWK4" s="19"/>
      <c r="MWL4" s="19"/>
      <c r="MWM4" s="19"/>
      <c r="MWN4" s="19"/>
      <c r="MWO4" s="19"/>
      <c r="MWP4" s="19"/>
      <c r="MWQ4" s="19"/>
      <c r="MWR4" s="19"/>
      <c r="MWS4" s="19"/>
      <c r="MWT4" s="19"/>
      <c r="MWU4" s="19"/>
      <c r="MWV4" s="19"/>
      <c r="MWW4" s="19"/>
      <c r="MWX4" s="19"/>
      <c r="MWY4" s="19"/>
      <c r="MWZ4" s="19"/>
      <c r="MXA4" s="19"/>
      <c r="MXB4" s="19"/>
      <c r="MXC4" s="19"/>
      <c r="MXD4" s="19"/>
      <c r="MXE4" s="19"/>
      <c r="MXF4" s="19"/>
      <c r="MXG4" s="19"/>
      <c r="MXH4" s="19"/>
      <c r="MXI4" s="19"/>
      <c r="MXJ4" s="19"/>
      <c r="MXK4" s="19"/>
      <c r="MXL4" s="19"/>
      <c r="MXM4" s="19"/>
      <c r="MXN4" s="19"/>
      <c r="MXO4" s="19"/>
      <c r="MXP4" s="19"/>
      <c r="MXQ4" s="19"/>
      <c r="MXR4" s="19"/>
      <c r="MXS4" s="19"/>
      <c r="MXT4" s="19"/>
      <c r="MXU4" s="19"/>
      <c r="MXV4" s="19"/>
      <c r="MXW4" s="19"/>
      <c r="MXX4" s="19"/>
      <c r="MXY4" s="19"/>
      <c r="MXZ4" s="19"/>
      <c r="MYA4" s="19"/>
      <c r="MYB4" s="19"/>
      <c r="MYC4" s="19"/>
      <c r="MYD4" s="19"/>
      <c r="MYE4" s="19"/>
      <c r="MYF4" s="19"/>
      <c r="MYG4" s="19"/>
      <c r="MYH4" s="19"/>
      <c r="MYI4" s="19"/>
      <c r="MYJ4" s="19"/>
      <c r="MYK4" s="19"/>
      <c r="MYL4" s="19"/>
      <c r="MYM4" s="19"/>
      <c r="MYN4" s="19"/>
      <c r="MYO4" s="19"/>
      <c r="MYP4" s="19"/>
      <c r="MYQ4" s="19"/>
      <c r="MYR4" s="19"/>
      <c r="MYS4" s="19"/>
      <c r="MYT4" s="19"/>
      <c r="MYU4" s="19"/>
      <c r="MYV4" s="19"/>
      <c r="MYW4" s="19"/>
      <c r="MYX4" s="19"/>
      <c r="MYY4" s="19"/>
      <c r="MYZ4" s="19"/>
      <c r="MZA4" s="19"/>
      <c r="MZB4" s="19"/>
      <c r="MZC4" s="19"/>
      <c r="MZD4" s="19"/>
      <c r="MZE4" s="19"/>
      <c r="MZF4" s="19"/>
      <c r="MZG4" s="19"/>
      <c r="MZH4" s="19"/>
      <c r="MZI4" s="19"/>
      <c r="MZJ4" s="19"/>
      <c r="MZK4" s="19"/>
      <c r="MZL4" s="19"/>
      <c r="MZM4" s="19"/>
      <c r="MZN4" s="19"/>
      <c r="MZO4" s="19"/>
      <c r="MZP4" s="19"/>
      <c r="MZQ4" s="19"/>
      <c r="MZR4" s="19"/>
      <c r="MZS4" s="19"/>
      <c r="MZT4" s="19"/>
      <c r="MZU4" s="19"/>
      <c r="MZV4" s="19"/>
      <c r="MZW4" s="19"/>
      <c r="MZX4" s="19"/>
      <c r="MZY4" s="19"/>
      <c r="MZZ4" s="19"/>
      <c r="NAA4" s="19"/>
      <c r="NAB4" s="19"/>
      <c r="NAC4" s="19"/>
      <c r="NAD4" s="19"/>
      <c r="NAE4" s="19"/>
      <c r="NAF4" s="19"/>
      <c r="NAG4" s="19"/>
      <c r="NAH4" s="19"/>
      <c r="NAI4" s="19"/>
      <c r="NAJ4" s="19"/>
      <c r="NAK4" s="19"/>
      <c r="NAL4" s="19"/>
      <c r="NAM4" s="19"/>
      <c r="NAN4" s="19"/>
      <c r="NAO4" s="19"/>
      <c r="NAP4" s="19"/>
      <c r="NAQ4" s="19"/>
      <c r="NAR4" s="19"/>
      <c r="NAS4" s="19"/>
      <c r="NAT4" s="19"/>
      <c r="NAU4" s="19"/>
      <c r="NAV4" s="19"/>
      <c r="NAW4" s="19"/>
      <c r="NAX4" s="19"/>
      <c r="NAY4" s="19"/>
      <c r="NAZ4" s="19"/>
      <c r="NBA4" s="19"/>
      <c r="NBB4" s="19"/>
      <c r="NBC4" s="19"/>
      <c r="NBD4" s="19"/>
      <c r="NBE4" s="19"/>
      <c r="NBF4" s="19"/>
      <c r="NBG4" s="19"/>
      <c r="NBH4" s="19"/>
      <c r="NBI4" s="19"/>
      <c r="NBJ4" s="19"/>
      <c r="NBK4" s="19"/>
      <c r="NBL4" s="19"/>
      <c r="NBM4" s="19"/>
      <c r="NBN4" s="19"/>
      <c r="NBO4" s="19"/>
      <c r="NBP4" s="19"/>
      <c r="NBQ4" s="19"/>
      <c r="NBR4" s="19"/>
      <c r="NBS4" s="19"/>
      <c r="NBT4" s="19"/>
      <c r="NBU4" s="19"/>
      <c r="NBV4" s="19"/>
      <c r="NBW4" s="19"/>
      <c r="NBX4" s="19"/>
      <c r="NBY4" s="19"/>
      <c r="NBZ4" s="19"/>
      <c r="NCA4" s="19"/>
      <c r="NCB4" s="19"/>
      <c r="NCC4" s="19"/>
      <c r="NCD4" s="19"/>
      <c r="NCE4" s="19"/>
      <c r="NCF4" s="19"/>
      <c r="NCG4" s="19"/>
      <c r="NCH4" s="19"/>
      <c r="NCI4" s="19"/>
      <c r="NCJ4" s="19"/>
      <c r="NCK4" s="19"/>
      <c r="NCL4" s="19"/>
      <c r="NCM4" s="19"/>
      <c r="NCN4" s="19"/>
      <c r="NCO4" s="19"/>
      <c r="NCP4" s="19"/>
      <c r="NCQ4" s="19"/>
      <c r="NCR4" s="19"/>
      <c r="NCS4" s="19"/>
      <c r="NCT4" s="19"/>
      <c r="NCU4" s="19"/>
      <c r="NCV4" s="19"/>
      <c r="NCW4" s="19"/>
      <c r="NCX4" s="19"/>
      <c r="NCY4" s="19"/>
      <c r="NCZ4" s="19"/>
      <c r="NDA4" s="19"/>
      <c r="NDB4" s="19"/>
      <c r="NDC4" s="19"/>
      <c r="NDD4" s="19"/>
      <c r="NDE4" s="19"/>
      <c r="NDF4" s="19"/>
      <c r="NDG4" s="19"/>
      <c r="NDH4" s="19"/>
      <c r="NDI4" s="19"/>
      <c r="NDJ4" s="19"/>
      <c r="NDK4" s="19"/>
      <c r="NDL4" s="19"/>
      <c r="NDM4" s="19"/>
      <c r="NDN4" s="19"/>
      <c r="NDO4" s="19"/>
      <c r="NDP4" s="19"/>
      <c r="NDQ4" s="19"/>
      <c r="NDR4" s="19"/>
      <c r="NDS4" s="19"/>
      <c r="NDT4" s="19"/>
      <c r="NDU4" s="19"/>
      <c r="NDV4" s="19"/>
      <c r="NDW4" s="19"/>
      <c r="NDX4" s="19"/>
      <c r="NDY4" s="19"/>
      <c r="NDZ4" s="19"/>
      <c r="NEA4" s="19"/>
      <c r="NEB4" s="19"/>
      <c r="NEC4" s="19"/>
      <c r="NED4" s="19"/>
      <c r="NEE4" s="19"/>
      <c r="NEF4" s="19"/>
      <c r="NEG4" s="19"/>
      <c r="NEH4" s="19"/>
      <c r="NEI4" s="19"/>
      <c r="NEJ4" s="19"/>
      <c r="NEK4" s="19"/>
      <c r="NEL4" s="19"/>
      <c r="NEM4" s="19"/>
      <c r="NEN4" s="19"/>
      <c r="NEO4" s="19"/>
      <c r="NEP4" s="19"/>
      <c r="NEQ4" s="19"/>
      <c r="NER4" s="19"/>
      <c r="NES4" s="19"/>
      <c r="NET4" s="19"/>
      <c r="NEU4" s="19"/>
      <c r="NEV4" s="19"/>
      <c r="NEW4" s="19"/>
      <c r="NEX4" s="19"/>
      <c r="NEY4" s="19"/>
      <c r="NEZ4" s="19"/>
      <c r="NFA4" s="19"/>
      <c r="NFB4" s="19"/>
      <c r="NFC4" s="19"/>
      <c r="NFD4" s="19"/>
      <c r="NFE4" s="19"/>
      <c r="NFF4" s="19"/>
      <c r="NFG4" s="19"/>
      <c r="NFH4" s="19"/>
      <c r="NFI4" s="19"/>
      <c r="NFJ4" s="19"/>
      <c r="NFK4" s="19"/>
      <c r="NFL4" s="19"/>
      <c r="NFM4" s="19"/>
      <c r="NFN4" s="19"/>
      <c r="NFO4" s="19"/>
      <c r="NFP4" s="19"/>
      <c r="NFQ4" s="19"/>
      <c r="NFR4" s="19"/>
      <c r="NFS4" s="19"/>
      <c r="NFT4" s="19"/>
      <c r="NFU4" s="19"/>
      <c r="NFV4" s="19"/>
      <c r="NFW4" s="19"/>
      <c r="NFX4" s="19"/>
      <c r="NFY4" s="19"/>
      <c r="NFZ4" s="19"/>
      <c r="NGA4" s="19"/>
      <c r="NGB4" s="19"/>
      <c r="NGC4" s="19"/>
      <c r="NGD4" s="19"/>
      <c r="NGE4" s="19"/>
      <c r="NGF4" s="19"/>
      <c r="NGG4" s="19"/>
      <c r="NGH4" s="19"/>
      <c r="NGI4" s="19"/>
      <c r="NGJ4" s="19"/>
      <c r="NGK4" s="19"/>
      <c r="NGL4" s="19"/>
      <c r="NGM4" s="19"/>
      <c r="NGN4" s="19"/>
      <c r="NGO4" s="19"/>
      <c r="NGP4" s="19"/>
      <c r="NGQ4" s="19"/>
      <c r="NGR4" s="19"/>
      <c r="NGS4" s="19"/>
      <c r="NGT4" s="19"/>
      <c r="NGU4" s="19"/>
      <c r="NGV4" s="19"/>
      <c r="NGW4" s="19"/>
      <c r="NGX4" s="19"/>
      <c r="NGY4" s="19"/>
      <c r="NGZ4" s="19"/>
      <c r="NHA4" s="19"/>
      <c r="NHB4" s="19"/>
      <c r="NHC4" s="19"/>
      <c r="NHD4" s="19"/>
      <c r="NHE4" s="19"/>
      <c r="NHF4" s="19"/>
      <c r="NHG4" s="19"/>
      <c r="NHH4" s="19"/>
      <c r="NHI4" s="19"/>
      <c r="NHJ4" s="19"/>
      <c r="NHK4" s="19"/>
      <c r="NHL4" s="19"/>
      <c r="NHM4" s="19"/>
      <c r="NHN4" s="19"/>
      <c r="NHO4" s="19"/>
      <c r="NHP4" s="19"/>
      <c r="NHQ4" s="19"/>
      <c r="NHR4" s="19"/>
      <c r="NHS4" s="19"/>
      <c r="NHT4" s="19"/>
      <c r="NHU4" s="19"/>
      <c r="NHV4" s="19"/>
      <c r="NHW4" s="19"/>
      <c r="NHX4" s="19"/>
      <c r="NHY4" s="19"/>
      <c r="NHZ4" s="19"/>
      <c r="NIA4" s="19"/>
      <c r="NIB4" s="19"/>
      <c r="NIC4" s="19"/>
      <c r="NID4" s="19"/>
      <c r="NIE4" s="19"/>
      <c r="NIF4" s="19"/>
      <c r="NIG4" s="19"/>
      <c r="NIH4" s="19"/>
      <c r="NII4" s="19"/>
      <c r="NIJ4" s="19"/>
      <c r="NIK4" s="19"/>
      <c r="NIL4" s="19"/>
      <c r="NIM4" s="19"/>
      <c r="NIN4" s="19"/>
      <c r="NIO4" s="19"/>
      <c r="NIP4" s="19"/>
      <c r="NIQ4" s="19"/>
      <c r="NIR4" s="19"/>
      <c r="NIS4" s="19"/>
      <c r="NIT4" s="19"/>
      <c r="NIU4" s="19"/>
      <c r="NIV4" s="19"/>
      <c r="NIW4" s="19"/>
      <c r="NIX4" s="19"/>
      <c r="NIY4" s="19"/>
      <c r="NIZ4" s="19"/>
      <c r="NJA4" s="19"/>
      <c r="NJB4" s="19"/>
      <c r="NJC4" s="19"/>
      <c r="NJD4" s="19"/>
      <c r="NJE4" s="19"/>
      <c r="NJF4" s="19"/>
      <c r="NJG4" s="19"/>
      <c r="NJH4" s="19"/>
      <c r="NJI4" s="19"/>
      <c r="NJJ4" s="19"/>
      <c r="NJK4" s="19"/>
      <c r="NJL4" s="19"/>
      <c r="NJM4" s="19"/>
      <c r="NJN4" s="19"/>
      <c r="NJO4" s="19"/>
      <c r="NJP4" s="19"/>
      <c r="NJQ4" s="19"/>
      <c r="NJR4" s="19"/>
      <c r="NJS4" s="19"/>
      <c r="NJT4" s="19"/>
      <c r="NJU4" s="19"/>
      <c r="NJV4" s="19"/>
      <c r="NJW4" s="19"/>
      <c r="NJX4" s="19"/>
      <c r="NJY4" s="19"/>
      <c r="NJZ4" s="19"/>
      <c r="NKA4" s="19"/>
      <c r="NKB4" s="19"/>
      <c r="NKC4" s="19"/>
      <c r="NKD4" s="19"/>
      <c r="NKE4" s="19"/>
      <c r="NKF4" s="19"/>
      <c r="NKG4" s="19"/>
      <c r="NKH4" s="19"/>
      <c r="NKI4" s="19"/>
      <c r="NKJ4" s="19"/>
      <c r="NKK4" s="19"/>
      <c r="NKL4" s="19"/>
      <c r="NKM4" s="19"/>
      <c r="NKN4" s="19"/>
      <c r="NKO4" s="19"/>
      <c r="NKP4" s="19"/>
      <c r="NKQ4" s="19"/>
      <c r="NKR4" s="19"/>
      <c r="NKS4" s="19"/>
      <c r="NKT4" s="19"/>
      <c r="NKU4" s="19"/>
      <c r="NKV4" s="19"/>
      <c r="NKW4" s="19"/>
      <c r="NKX4" s="19"/>
      <c r="NKY4" s="19"/>
      <c r="NKZ4" s="19"/>
      <c r="NLA4" s="19"/>
      <c r="NLB4" s="19"/>
      <c r="NLC4" s="19"/>
      <c r="NLD4" s="19"/>
      <c r="NLE4" s="19"/>
      <c r="NLF4" s="19"/>
      <c r="NLG4" s="19"/>
      <c r="NLH4" s="19"/>
      <c r="NLI4" s="19"/>
      <c r="NLJ4" s="19"/>
      <c r="NLK4" s="19"/>
      <c r="NLL4" s="19"/>
      <c r="NLM4" s="19"/>
      <c r="NLN4" s="19"/>
      <c r="NLO4" s="19"/>
      <c r="NLP4" s="19"/>
      <c r="NLQ4" s="19"/>
      <c r="NLR4" s="19"/>
      <c r="NLS4" s="19"/>
      <c r="NLT4" s="19"/>
      <c r="NLU4" s="19"/>
      <c r="NLV4" s="19"/>
      <c r="NLW4" s="19"/>
      <c r="NLX4" s="19"/>
      <c r="NLY4" s="19"/>
      <c r="NLZ4" s="19"/>
      <c r="NMA4" s="19"/>
      <c r="NMB4" s="19"/>
      <c r="NMC4" s="19"/>
      <c r="NMD4" s="19"/>
      <c r="NME4" s="19"/>
      <c r="NMF4" s="19"/>
      <c r="NMG4" s="19"/>
      <c r="NMH4" s="19"/>
      <c r="NMI4" s="19"/>
      <c r="NMJ4" s="19"/>
      <c r="NMK4" s="19"/>
      <c r="NML4" s="19"/>
      <c r="NMM4" s="19"/>
      <c r="NMN4" s="19"/>
      <c r="NMO4" s="19"/>
      <c r="NMP4" s="19"/>
      <c r="NMQ4" s="19"/>
      <c r="NMR4" s="19"/>
      <c r="NMS4" s="19"/>
      <c r="NMT4" s="19"/>
      <c r="NMU4" s="19"/>
      <c r="NMV4" s="19"/>
      <c r="NMW4" s="19"/>
      <c r="NMX4" s="19"/>
      <c r="NMY4" s="19"/>
      <c r="NMZ4" s="19"/>
      <c r="NNA4" s="19"/>
      <c r="NNB4" s="19"/>
      <c r="NNC4" s="19"/>
      <c r="NND4" s="19"/>
      <c r="NNE4" s="19"/>
      <c r="NNF4" s="19"/>
      <c r="NNG4" s="19"/>
      <c r="NNH4" s="19"/>
      <c r="NNI4" s="19"/>
      <c r="NNJ4" s="19"/>
      <c r="NNK4" s="19"/>
      <c r="NNL4" s="19"/>
      <c r="NNM4" s="19"/>
      <c r="NNN4" s="19"/>
      <c r="NNO4" s="19"/>
      <c r="NNP4" s="19"/>
      <c r="NNQ4" s="19"/>
      <c r="NNR4" s="19"/>
      <c r="NNS4" s="19"/>
      <c r="NNT4" s="19"/>
      <c r="NNU4" s="19"/>
      <c r="NNV4" s="19"/>
      <c r="NNW4" s="19"/>
      <c r="NNX4" s="19"/>
      <c r="NNY4" s="19"/>
      <c r="NNZ4" s="19"/>
      <c r="NOA4" s="19"/>
      <c r="NOB4" s="19"/>
      <c r="NOC4" s="19"/>
      <c r="NOD4" s="19"/>
      <c r="NOE4" s="19"/>
      <c r="NOF4" s="19"/>
      <c r="NOG4" s="19"/>
      <c r="NOH4" s="19"/>
      <c r="NOI4" s="19"/>
      <c r="NOJ4" s="19"/>
      <c r="NOK4" s="19"/>
      <c r="NOL4" s="19"/>
      <c r="NOM4" s="19"/>
      <c r="NON4" s="19"/>
      <c r="NOO4" s="19"/>
      <c r="NOP4" s="19"/>
      <c r="NOQ4" s="19"/>
      <c r="NOR4" s="19"/>
      <c r="NOS4" s="19"/>
      <c r="NOT4" s="19"/>
      <c r="NOU4" s="19"/>
      <c r="NOV4" s="19"/>
      <c r="NOW4" s="19"/>
      <c r="NOX4" s="19"/>
      <c r="NOY4" s="19"/>
      <c r="NOZ4" s="19"/>
      <c r="NPA4" s="19"/>
      <c r="NPB4" s="19"/>
      <c r="NPC4" s="19"/>
      <c r="NPD4" s="19"/>
      <c r="NPE4" s="19"/>
      <c r="NPF4" s="19"/>
      <c r="NPG4" s="19"/>
      <c r="NPH4" s="19"/>
      <c r="NPI4" s="19"/>
      <c r="NPJ4" s="19"/>
      <c r="NPK4" s="19"/>
      <c r="NPL4" s="19"/>
      <c r="NPM4" s="19"/>
      <c r="NPN4" s="19"/>
      <c r="NPO4" s="19"/>
      <c r="NPP4" s="19"/>
      <c r="NPQ4" s="19"/>
      <c r="NPR4" s="19"/>
      <c r="NPS4" s="19"/>
      <c r="NPT4" s="19"/>
      <c r="NPU4" s="19"/>
      <c r="NPV4" s="19"/>
      <c r="NPW4" s="19"/>
      <c r="NPX4" s="19"/>
      <c r="NPY4" s="19"/>
      <c r="NPZ4" s="19"/>
      <c r="NQA4" s="19"/>
      <c r="NQB4" s="19"/>
      <c r="NQC4" s="19"/>
      <c r="NQD4" s="19"/>
      <c r="NQE4" s="19"/>
      <c r="NQF4" s="19"/>
      <c r="NQG4" s="19"/>
      <c r="NQH4" s="19"/>
      <c r="NQI4" s="19"/>
      <c r="NQJ4" s="19"/>
      <c r="NQK4" s="19"/>
      <c r="NQL4" s="19"/>
      <c r="NQM4" s="19"/>
      <c r="NQN4" s="19"/>
      <c r="NQO4" s="19"/>
      <c r="NQP4" s="19"/>
      <c r="NQQ4" s="19"/>
      <c r="NQR4" s="19"/>
      <c r="NQS4" s="19"/>
      <c r="NQT4" s="19"/>
      <c r="NQU4" s="19"/>
      <c r="NQV4" s="19"/>
      <c r="NQW4" s="19"/>
      <c r="NQX4" s="19"/>
      <c r="NQY4" s="19"/>
      <c r="NQZ4" s="19"/>
      <c r="NRA4" s="19"/>
      <c r="NRB4" s="19"/>
      <c r="NRC4" s="19"/>
      <c r="NRD4" s="19"/>
      <c r="NRE4" s="19"/>
      <c r="NRF4" s="19"/>
      <c r="NRG4" s="19"/>
      <c r="NRH4" s="19"/>
      <c r="NRI4" s="19"/>
      <c r="NRJ4" s="19"/>
      <c r="NRK4" s="19"/>
      <c r="NRL4" s="19"/>
      <c r="NRM4" s="19"/>
      <c r="NRN4" s="19"/>
      <c r="NRO4" s="19"/>
      <c r="NRP4" s="19"/>
      <c r="NRQ4" s="19"/>
      <c r="NRR4" s="19"/>
      <c r="NRS4" s="19"/>
      <c r="NRT4" s="19"/>
      <c r="NRU4" s="19"/>
      <c r="NRV4" s="19"/>
      <c r="NRW4" s="19"/>
      <c r="NRX4" s="19"/>
      <c r="NRY4" s="19"/>
      <c r="NRZ4" s="19"/>
      <c r="NSA4" s="19"/>
      <c r="NSB4" s="19"/>
      <c r="NSC4" s="19"/>
      <c r="NSD4" s="19"/>
      <c r="NSE4" s="19"/>
      <c r="NSF4" s="19"/>
      <c r="NSG4" s="19"/>
      <c r="NSH4" s="19"/>
      <c r="NSI4" s="19"/>
      <c r="NSJ4" s="19"/>
      <c r="NSK4" s="19"/>
      <c r="NSL4" s="19"/>
      <c r="NSM4" s="19"/>
      <c r="NSN4" s="19"/>
      <c r="NSO4" s="19"/>
      <c r="NSP4" s="19"/>
      <c r="NSQ4" s="19"/>
      <c r="NSR4" s="19"/>
      <c r="NSS4" s="19"/>
      <c r="NST4" s="19"/>
      <c r="NSU4" s="19"/>
      <c r="NSV4" s="19"/>
      <c r="NSW4" s="19"/>
      <c r="NSX4" s="19"/>
      <c r="NSY4" s="19"/>
      <c r="NSZ4" s="19"/>
      <c r="NTA4" s="19"/>
      <c r="NTB4" s="19"/>
      <c r="NTC4" s="19"/>
      <c r="NTD4" s="19"/>
      <c r="NTE4" s="19"/>
      <c r="NTF4" s="19"/>
      <c r="NTG4" s="19"/>
      <c r="NTH4" s="19"/>
      <c r="NTI4" s="19"/>
      <c r="NTJ4" s="19"/>
      <c r="NTK4" s="19"/>
      <c r="NTL4" s="19"/>
      <c r="NTM4" s="19"/>
      <c r="NTN4" s="19"/>
      <c r="NTO4" s="19"/>
      <c r="NTP4" s="19"/>
      <c r="NTQ4" s="19"/>
      <c r="NTR4" s="19"/>
      <c r="NTS4" s="19"/>
      <c r="NTT4" s="19"/>
      <c r="NTU4" s="19"/>
      <c r="NTV4" s="19"/>
      <c r="NTW4" s="19"/>
      <c r="NTX4" s="19"/>
      <c r="NTY4" s="19"/>
      <c r="NTZ4" s="19"/>
      <c r="NUA4" s="19"/>
      <c r="NUB4" s="19"/>
      <c r="NUC4" s="19"/>
      <c r="NUD4" s="19"/>
      <c r="NUE4" s="19"/>
      <c r="NUF4" s="19"/>
      <c r="NUG4" s="19"/>
      <c r="NUH4" s="19"/>
      <c r="NUI4" s="19"/>
      <c r="NUJ4" s="19"/>
      <c r="NUK4" s="19"/>
      <c r="NUL4" s="19"/>
      <c r="NUM4" s="19"/>
      <c r="NUN4" s="19"/>
      <c r="NUO4" s="19"/>
      <c r="NUP4" s="19"/>
      <c r="NUQ4" s="19"/>
      <c r="NUR4" s="19"/>
      <c r="NUS4" s="19"/>
      <c r="NUT4" s="19"/>
      <c r="NUU4" s="19"/>
      <c r="NUV4" s="19"/>
      <c r="NUW4" s="19"/>
      <c r="NUX4" s="19"/>
      <c r="NUY4" s="19"/>
      <c r="NUZ4" s="19"/>
      <c r="NVA4" s="19"/>
      <c r="NVB4" s="19"/>
      <c r="NVC4" s="19"/>
      <c r="NVD4" s="19"/>
      <c r="NVE4" s="19"/>
      <c r="NVF4" s="19"/>
      <c r="NVG4" s="19"/>
      <c r="NVH4" s="19"/>
      <c r="NVI4" s="19"/>
      <c r="NVJ4" s="19"/>
      <c r="NVK4" s="19"/>
      <c r="NVL4" s="19"/>
      <c r="NVM4" s="19"/>
      <c r="NVN4" s="19"/>
      <c r="NVO4" s="19"/>
      <c r="NVP4" s="19"/>
      <c r="NVQ4" s="19"/>
      <c r="NVR4" s="19"/>
      <c r="NVS4" s="19"/>
      <c r="NVT4" s="19"/>
      <c r="NVU4" s="19"/>
      <c r="NVV4" s="19"/>
      <c r="NVW4" s="19"/>
      <c r="NVX4" s="19"/>
      <c r="NVY4" s="19"/>
      <c r="NVZ4" s="19"/>
      <c r="NWA4" s="19"/>
      <c r="NWB4" s="19"/>
      <c r="NWC4" s="19"/>
      <c r="NWD4" s="19"/>
      <c r="NWE4" s="19"/>
      <c r="NWF4" s="19"/>
      <c r="NWG4" s="19"/>
      <c r="NWH4" s="19"/>
      <c r="NWI4" s="19"/>
      <c r="NWJ4" s="19"/>
      <c r="NWK4" s="19"/>
      <c r="NWL4" s="19"/>
      <c r="NWM4" s="19"/>
      <c r="NWN4" s="19"/>
      <c r="NWO4" s="19"/>
      <c r="NWP4" s="19"/>
      <c r="NWQ4" s="19"/>
      <c r="NWR4" s="19"/>
      <c r="NWS4" s="19"/>
      <c r="NWT4" s="19"/>
      <c r="NWU4" s="19"/>
      <c r="NWV4" s="19"/>
      <c r="NWW4" s="19"/>
      <c r="NWX4" s="19"/>
      <c r="NWY4" s="19"/>
      <c r="NWZ4" s="19"/>
      <c r="NXA4" s="19"/>
      <c r="NXB4" s="19"/>
      <c r="NXC4" s="19"/>
      <c r="NXD4" s="19"/>
      <c r="NXE4" s="19"/>
      <c r="NXF4" s="19"/>
      <c r="NXG4" s="19"/>
      <c r="NXH4" s="19"/>
      <c r="NXI4" s="19"/>
      <c r="NXJ4" s="19"/>
      <c r="NXK4" s="19"/>
      <c r="NXL4" s="19"/>
      <c r="NXM4" s="19"/>
      <c r="NXN4" s="19"/>
      <c r="NXO4" s="19"/>
      <c r="NXP4" s="19"/>
      <c r="NXQ4" s="19"/>
      <c r="NXR4" s="19"/>
      <c r="NXS4" s="19"/>
      <c r="NXT4" s="19"/>
      <c r="NXU4" s="19"/>
      <c r="NXV4" s="19"/>
      <c r="NXW4" s="19"/>
      <c r="NXX4" s="19"/>
      <c r="NXY4" s="19"/>
      <c r="NXZ4" s="19"/>
      <c r="NYA4" s="19"/>
      <c r="NYB4" s="19"/>
      <c r="NYC4" s="19"/>
      <c r="NYD4" s="19"/>
      <c r="NYE4" s="19"/>
      <c r="NYF4" s="19"/>
      <c r="NYG4" s="19"/>
      <c r="NYH4" s="19"/>
      <c r="NYI4" s="19"/>
      <c r="NYJ4" s="19"/>
      <c r="NYK4" s="19"/>
      <c r="NYL4" s="19"/>
      <c r="NYM4" s="19"/>
      <c r="NYN4" s="19"/>
      <c r="NYO4" s="19"/>
      <c r="NYP4" s="19"/>
      <c r="NYQ4" s="19"/>
      <c r="NYR4" s="19"/>
      <c r="NYS4" s="19"/>
      <c r="NYT4" s="19"/>
      <c r="NYU4" s="19"/>
      <c r="NYV4" s="19"/>
      <c r="NYW4" s="19"/>
      <c r="NYX4" s="19"/>
      <c r="NYY4" s="19"/>
      <c r="NYZ4" s="19"/>
      <c r="NZA4" s="19"/>
      <c r="NZB4" s="19"/>
      <c r="NZC4" s="19"/>
      <c r="NZD4" s="19"/>
      <c r="NZE4" s="19"/>
      <c r="NZF4" s="19"/>
      <c r="NZG4" s="19"/>
      <c r="NZH4" s="19"/>
      <c r="NZI4" s="19"/>
      <c r="NZJ4" s="19"/>
      <c r="NZK4" s="19"/>
      <c r="NZL4" s="19"/>
      <c r="NZM4" s="19"/>
      <c r="NZN4" s="19"/>
      <c r="NZO4" s="19"/>
      <c r="NZP4" s="19"/>
      <c r="NZQ4" s="19"/>
      <c r="NZR4" s="19"/>
      <c r="NZS4" s="19"/>
      <c r="NZT4" s="19"/>
      <c r="NZU4" s="19"/>
      <c r="NZV4" s="19"/>
      <c r="NZW4" s="19"/>
      <c r="NZX4" s="19"/>
      <c r="NZY4" s="19"/>
      <c r="NZZ4" s="19"/>
      <c r="OAA4" s="19"/>
      <c r="OAB4" s="19"/>
      <c r="OAC4" s="19"/>
      <c r="OAD4" s="19"/>
      <c r="OAE4" s="19"/>
      <c r="OAF4" s="19"/>
      <c r="OAG4" s="19"/>
      <c r="OAH4" s="19"/>
      <c r="OAI4" s="19"/>
      <c r="OAJ4" s="19"/>
      <c r="OAK4" s="19"/>
      <c r="OAL4" s="19"/>
      <c r="OAM4" s="19"/>
      <c r="OAN4" s="19"/>
      <c r="OAO4" s="19"/>
      <c r="OAP4" s="19"/>
      <c r="OAQ4" s="19"/>
      <c r="OAR4" s="19"/>
      <c r="OAS4" s="19"/>
      <c r="OAT4" s="19"/>
      <c r="OAU4" s="19"/>
      <c r="OAV4" s="19"/>
      <c r="OAW4" s="19"/>
      <c r="OAX4" s="19"/>
      <c r="OAY4" s="19"/>
      <c r="OAZ4" s="19"/>
      <c r="OBA4" s="19"/>
      <c r="OBB4" s="19"/>
      <c r="OBC4" s="19"/>
      <c r="OBD4" s="19"/>
      <c r="OBE4" s="19"/>
      <c r="OBF4" s="19"/>
      <c r="OBG4" s="19"/>
      <c r="OBH4" s="19"/>
      <c r="OBI4" s="19"/>
      <c r="OBJ4" s="19"/>
      <c r="OBK4" s="19"/>
      <c r="OBL4" s="19"/>
      <c r="OBM4" s="19"/>
      <c r="OBN4" s="19"/>
      <c r="OBO4" s="19"/>
      <c r="OBP4" s="19"/>
      <c r="OBQ4" s="19"/>
      <c r="OBR4" s="19"/>
      <c r="OBS4" s="19"/>
      <c r="OBT4" s="19"/>
      <c r="OBU4" s="19"/>
      <c r="OBV4" s="19"/>
      <c r="OBW4" s="19"/>
      <c r="OBX4" s="19"/>
      <c r="OBY4" s="19"/>
      <c r="OBZ4" s="19"/>
      <c r="OCA4" s="19"/>
      <c r="OCB4" s="19"/>
      <c r="OCC4" s="19"/>
      <c r="OCD4" s="19"/>
      <c r="OCE4" s="19"/>
      <c r="OCF4" s="19"/>
      <c r="OCG4" s="19"/>
      <c r="OCH4" s="19"/>
      <c r="OCI4" s="19"/>
      <c r="OCJ4" s="19"/>
      <c r="OCK4" s="19"/>
      <c r="OCL4" s="19"/>
      <c r="OCM4" s="19"/>
      <c r="OCN4" s="19"/>
      <c r="OCO4" s="19"/>
      <c r="OCP4" s="19"/>
      <c r="OCQ4" s="19"/>
      <c r="OCR4" s="19"/>
      <c r="OCS4" s="19"/>
      <c r="OCT4" s="19"/>
      <c r="OCU4" s="19"/>
      <c r="OCV4" s="19"/>
      <c r="OCW4" s="19"/>
      <c r="OCX4" s="19"/>
      <c r="OCY4" s="19"/>
      <c r="OCZ4" s="19"/>
      <c r="ODA4" s="19"/>
      <c r="ODB4" s="19"/>
      <c r="ODC4" s="19"/>
      <c r="ODD4" s="19"/>
      <c r="ODE4" s="19"/>
      <c r="ODF4" s="19"/>
      <c r="ODG4" s="19"/>
      <c r="ODH4" s="19"/>
      <c r="ODI4" s="19"/>
      <c r="ODJ4" s="19"/>
      <c r="ODK4" s="19"/>
      <c r="ODL4" s="19"/>
      <c r="ODM4" s="19"/>
      <c r="ODN4" s="19"/>
      <c r="ODO4" s="19"/>
      <c r="ODP4" s="19"/>
      <c r="ODQ4" s="19"/>
      <c r="ODR4" s="19"/>
      <c r="ODS4" s="19"/>
      <c r="ODT4" s="19"/>
      <c r="ODU4" s="19"/>
      <c r="ODV4" s="19"/>
      <c r="ODW4" s="19"/>
      <c r="ODX4" s="19"/>
      <c r="ODY4" s="19"/>
      <c r="ODZ4" s="19"/>
      <c r="OEA4" s="19"/>
      <c r="OEB4" s="19"/>
      <c r="OEC4" s="19"/>
      <c r="OED4" s="19"/>
      <c r="OEE4" s="19"/>
      <c r="OEF4" s="19"/>
      <c r="OEG4" s="19"/>
      <c r="OEH4" s="19"/>
      <c r="OEI4" s="19"/>
      <c r="OEJ4" s="19"/>
      <c r="OEK4" s="19"/>
      <c r="OEL4" s="19"/>
      <c r="OEM4" s="19"/>
      <c r="OEN4" s="19"/>
      <c r="OEO4" s="19"/>
      <c r="OEP4" s="19"/>
      <c r="OEQ4" s="19"/>
      <c r="OER4" s="19"/>
      <c r="OES4" s="19"/>
      <c r="OET4" s="19"/>
      <c r="OEU4" s="19"/>
      <c r="OEV4" s="19"/>
      <c r="OEW4" s="19"/>
      <c r="OEX4" s="19"/>
      <c r="OEY4" s="19"/>
      <c r="OEZ4" s="19"/>
      <c r="OFA4" s="19"/>
      <c r="OFB4" s="19"/>
      <c r="OFC4" s="19"/>
      <c r="OFD4" s="19"/>
      <c r="OFE4" s="19"/>
      <c r="OFF4" s="19"/>
      <c r="OFG4" s="19"/>
      <c r="OFH4" s="19"/>
      <c r="OFI4" s="19"/>
      <c r="OFJ4" s="19"/>
      <c r="OFK4" s="19"/>
      <c r="OFL4" s="19"/>
      <c r="OFM4" s="19"/>
      <c r="OFN4" s="19"/>
      <c r="OFO4" s="19"/>
      <c r="OFP4" s="19"/>
      <c r="OFQ4" s="19"/>
      <c r="OFR4" s="19"/>
      <c r="OFS4" s="19"/>
      <c r="OFT4" s="19"/>
      <c r="OFU4" s="19"/>
      <c r="OFV4" s="19"/>
      <c r="OFW4" s="19"/>
      <c r="OFX4" s="19"/>
      <c r="OFY4" s="19"/>
      <c r="OFZ4" s="19"/>
      <c r="OGA4" s="19"/>
      <c r="OGB4" s="19"/>
      <c r="OGC4" s="19"/>
      <c r="OGD4" s="19"/>
      <c r="OGE4" s="19"/>
      <c r="OGF4" s="19"/>
      <c r="OGG4" s="19"/>
      <c r="OGH4" s="19"/>
      <c r="OGI4" s="19"/>
      <c r="OGJ4" s="19"/>
      <c r="OGK4" s="19"/>
      <c r="OGL4" s="19"/>
      <c r="OGM4" s="19"/>
      <c r="OGN4" s="19"/>
      <c r="OGO4" s="19"/>
      <c r="OGP4" s="19"/>
      <c r="OGQ4" s="19"/>
      <c r="OGR4" s="19"/>
      <c r="OGS4" s="19"/>
      <c r="OGT4" s="19"/>
      <c r="OGU4" s="19"/>
      <c r="OGV4" s="19"/>
      <c r="OGW4" s="19"/>
      <c r="OGX4" s="19"/>
      <c r="OGY4" s="19"/>
      <c r="OGZ4" s="19"/>
      <c r="OHA4" s="19"/>
      <c r="OHB4" s="19"/>
      <c r="OHC4" s="19"/>
      <c r="OHD4" s="19"/>
      <c r="OHE4" s="19"/>
      <c r="OHF4" s="19"/>
      <c r="OHG4" s="19"/>
      <c r="OHH4" s="19"/>
      <c r="OHI4" s="19"/>
      <c r="OHJ4" s="19"/>
      <c r="OHK4" s="19"/>
      <c r="OHL4" s="19"/>
      <c r="OHM4" s="19"/>
      <c r="OHN4" s="19"/>
      <c r="OHO4" s="19"/>
      <c r="OHP4" s="19"/>
      <c r="OHQ4" s="19"/>
      <c r="OHR4" s="19"/>
      <c r="OHS4" s="19"/>
      <c r="OHT4" s="19"/>
      <c r="OHU4" s="19"/>
      <c r="OHV4" s="19"/>
      <c r="OHW4" s="19"/>
      <c r="OHX4" s="19"/>
      <c r="OHY4" s="19"/>
      <c r="OHZ4" s="19"/>
      <c r="OIA4" s="19"/>
      <c r="OIB4" s="19"/>
      <c r="OIC4" s="19"/>
      <c r="OID4" s="19"/>
      <c r="OIE4" s="19"/>
      <c r="OIF4" s="19"/>
      <c r="OIG4" s="19"/>
      <c r="OIH4" s="19"/>
      <c r="OII4" s="19"/>
      <c r="OIJ4" s="19"/>
      <c r="OIK4" s="19"/>
      <c r="OIL4" s="19"/>
      <c r="OIM4" s="19"/>
      <c r="OIN4" s="19"/>
      <c r="OIO4" s="19"/>
      <c r="OIP4" s="19"/>
      <c r="OIQ4" s="19"/>
      <c r="OIR4" s="19"/>
      <c r="OIS4" s="19"/>
      <c r="OIT4" s="19"/>
      <c r="OIU4" s="19"/>
      <c r="OIV4" s="19"/>
      <c r="OIW4" s="19"/>
      <c r="OIX4" s="19"/>
      <c r="OIY4" s="19"/>
      <c r="OIZ4" s="19"/>
      <c r="OJA4" s="19"/>
      <c r="OJB4" s="19"/>
      <c r="OJC4" s="19"/>
      <c r="OJD4" s="19"/>
      <c r="OJE4" s="19"/>
      <c r="OJF4" s="19"/>
      <c r="OJG4" s="19"/>
      <c r="OJH4" s="19"/>
      <c r="OJI4" s="19"/>
      <c r="OJJ4" s="19"/>
      <c r="OJK4" s="19"/>
      <c r="OJL4" s="19"/>
      <c r="OJM4" s="19"/>
      <c r="OJN4" s="19"/>
      <c r="OJO4" s="19"/>
      <c r="OJP4" s="19"/>
      <c r="OJQ4" s="19"/>
      <c r="OJR4" s="19"/>
      <c r="OJS4" s="19"/>
      <c r="OJT4" s="19"/>
      <c r="OJU4" s="19"/>
      <c r="OJV4" s="19"/>
      <c r="OJW4" s="19"/>
      <c r="OJX4" s="19"/>
      <c r="OJY4" s="19"/>
      <c r="OJZ4" s="19"/>
      <c r="OKA4" s="19"/>
      <c r="OKB4" s="19"/>
      <c r="OKC4" s="19"/>
      <c r="OKD4" s="19"/>
      <c r="OKE4" s="19"/>
      <c r="OKF4" s="19"/>
      <c r="OKG4" s="19"/>
      <c r="OKH4" s="19"/>
      <c r="OKI4" s="19"/>
      <c r="OKJ4" s="19"/>
      <c r="OKK4" s="19"/>
      <c r="OKL4" s="19"/>
      <c r="OKM4" s="19"/>
      <c r="OKN4" s="19"/>
      <c r="OKO4" s="19"/>
      <c r="OKP4" s="19"/>
      <c r="OKQ4" s="19"/>
      <c r="OKR4" s="19"/>
      <c r="OKS4" s="19"/>
      <c r="OKT4" s="19"/>
      <c r="OKU4" s="19"/>
      <c r="OKV4" s="19"/>
      <c r="OKW4" s="19"/>
      <c r="OKX4" s="19"/>
      <c r="OKY4" s="19"/>
      <c r="OKZ4" s="19"/>
      <c r="OLA4" s="19"/>
      <c r="OLB4" s="19"/>
      <c r="OLC4" s="19"/>
      <c r="OLD4" s="19"/>
      <c r="OLE4" s="19"/>
      <c r="OLF4" s="19"/>
      <c r="OLG4" s="19"/>
      <c r="OLH4" s="19"/>
      <c r="OLI4" s="19"/>
      <c r="OLJ4" s="19"/>
      <c r="OLK4" s="19"/>
      <c r="OLL4" s="19"/>
      <c r="OLM4" s="19"/>
      <c r="OLN4" s="19"/>
      <c r="OLO4" s="19"/>
      <c r="OLP4" s="19"/>
      <c r="OLQ4" s="19"/>
      <c r="OLR4" s="19"/>
      <c r="OLS4" s="19"/>
      <c r="OLT4" s="19"/>
      <c r="OLU4" s="19"/>
      <c r="OLV4" s="19"/>
      <c r="OLW4" s="19"/>
      <c r="OLX4" s="19"/>
      <c r="OLY4" s="19"/>
      <c r="OLZ4" s="19"/>
      <c r="OMA4" s="19"/>
      <c r="OMB4" s="19"/>
      <c r="OMC4" s="19"/>
      <c r="OMD4" s="19"/>
      <c r="OME4" s="19"/>
      <c r="OMF4" s="19"/>
      <c r="OMG4" s="19"/>
      <c r="OMH4" s="19"/>
      <c r="OMI4" s="19"/>
      <c r="OMJ4" s="19"/>
      <c r="OMK4" s="19"/>
      <c r="OML4" s="19"/>
      <c r="OMM4" s="19"/>
      <c r="OMN4" s="19"/>
      <c r="OMO4" s="19"/>
      <c r="OMP4" s="19"/>
      <c r="OMQ4" s="19"/>
      <c r="OMR4" s="19"/>
      <c r="OMS4" s="19"/>
      <c r="OMT4" s="19"/>
      <c r="OMU4" s="19"/>
      <c r="OMV4" s="19"/>
      <c r="OMW4" s="19"/>
      <c r="OMX4" s="19"/>
      <c r="OMY4" s="19"/>
      <c r="OMZ4" s="19"/>
      <c r="ONA4" s="19"/>
      <c r="ONB4" s="19"/>
      <c r="ONC4" s="19"/>
      <c r="OND4" s="19"/>
      <c r="ONE4" s="19"/>
      <c r="ONF4" s="19"/>
      <c r="ONG4" s="19"/>
      <c r="ONH4" s="19"/>
      <c r="ONI4" s="19"/>
      <c r="ONJ4" s="19"/>
      <c r="ONK4" s="19"/>
      <c r="ONL4" s="19"/>
      <c r="ONM4" s="19"/>
      <c r="ONN4" s="19"/>
      <c r="ONO4" s="19"/>
      <c r="ONP4" s="19"/>
      <c r="ONQ4" s="19"/>
      <c r="ONR4" s="19"/>
      <c r="ONS4" s="19"/>
      <c r="ONT4" s="19"/>
      <c r="ONU4" s="19"/>
      <c r="ONV4" s="19"/>
      <c r="ONW4" s="19"/>
      <c r="ONX4" s="19"/>
      <c r="ONY4" s="19"/>
      <c r="ONZ4" s="19"/>
      <c r="OOA4" s="19"/>
      <c r="OOB4" s="19"/>
      <c r="OOC4" s="19"/>
      <c r="OOD4" s="19"/>
      <c r="OOE4" s="19"/>
      <c r="OOF4" s="19"/>
      <c r="OOG4" s="19"/>
      <c r="OOH4" s="19"/>
      <c r="OOI4" s="19"/>
      <c r="OOJ4" s="19"/>
      <c r="OOK4" s="19"/>
      <c r="OOL4" s="19"/>
      <c r="OOM4" s="19"/>
      <c r="OON4" s="19"/>
      <c r="OOO4" s="19"/>
      <c r="OOP4" s="19"/>
      <c r="OOQ4" s="19"/>
      <c r="OOR4" s="19"/>
      <c r="OOS4" s="19"/>
      <c r="OOT4" s="19"/>
      <c r="OOU4" s="19"/>
      <c r="OOV4" s="19"/>
      <c r="OOW4" s="19"/>
      <c r="OOX4" s="19"/>
      <c r="OOY4" s="19"/>
      <c r="OOZ4" s="19"/>
      <c r="OPA4" s="19"/>
      <c r="OPB4" s="19"/>
      <c r="OPC4" s="19"/>
      <c r="OPD4" s="19"/>
      <c r="OPE4" s="19"/>
      <c r="OPF4" s="19"/>
      <c r="OPG4" s="19"/>
      <c r="OPH4" s="19"/>
      <c r="OPI4" s="19"/>
      <c r="OPJ4" s="19"/>
      <c r="OPK4" s="19"/>
      <c r="OPL4" s="19"/>
      <c r="OPM4" s="19"/>
      <c r="OPN4" s="19"/>
      <c r="OPO4" s="19"/>
      <c r="OPP4" s="19"/>
      <c r="OPQ4" s="19"/>
      <c r="OPR4" s="19"/>
      <c r="OPS4" s="19"/>
      <c r="OPT4" s="19"/>
      <c r="OPU4" s="19"/>
      <c r="OPV4" s="19"/>
      <c r="OPW4" s="19"/>
      <c r="OPX4" s="19"/>
      <c r="OPY4" s="19"/>
      <c r="OPZ4" s="19"/>
      <c r="OQA4" s="19"/>
      <c r="OQB4" s="19"/>
      <c r="OQC4" s="19"/>
      <c r="OQD4" s="19"/>
      <c r="OQE4" s="19"/>
      <c r="OQF4" s="19"/>
      <c r="OQG4" s="19"/>
      <c r="OQH4" s="19"/>
      <c r="OQI4" s="19"/>
      <c r="OQJ4" s="19"/>
      <c r="OQK4" s="19"/>
      <c r="OQL4" s="19"/>
      <c r="OQM4" s="19"/>
      <c r="OQN4" s="19"/>
      <c r="OQO4" s="19"/>
      <c r="OQP4" s="19"/>
      <c r="OQQ4" s="19"/>
      <c r="OQR4" s="19"/>
      <c r="OQS4" s="19"/>
      <c r="OQT4" s="19"/>
      <c r="OQU4" s="19"/>
      <c r="OQV4" s="19"/>
      <c r="OQW4" s="19"/>
      <c r="OQX4" s="19"/>
      <c r="OQY4" s="19"/>
      <c r="OQZ4" s="19"/>
      <c r="ORA4" s="19"/>
      <c r="ORB4" s="19"/>
      <c r="ORC4" s="19"/>
      <c r="ORD4" s="19"/>
      <c r="ORE4" s="19"/>
      <c r="ORF4" s="19"/>
      <c r="ORG4" s="19"/>
      <c r="ORH4" s="19"/>
      <c r="ORI4" s="19"/>
      <c r="ORJ4" s="19"/>
      <c r="ORK4" s="19"/>
      <c r="ORL4" s="19"/>
      <c r="ORM4" s="19"/>
      <c r="ORN4" s="19"/>
      <c r="ORO4" s="19"/>
      <c r="ORP4" s="19"/>
      <c r="ORQ4" s="19"/>
      <c r="ORR4" s="19"/>
      <c r="ORS4" s="19"/>
      <c r="ORT4" s="19"/>
      <c r="ORU4" s="19"/>
      <c r="ORV4" s="19"/>
      <c r="ORW4" s="19"/>
      <c r="ORX4" s="19"/>
      <c r="ORY4" s="19"/>
      <c r="ORZ4" s="19"/>
      <c r="OSA4" s="19"/>
      <c r="OSB4" s="19"/>
      <c r="OSC4" s="19"/>
      <c r="OSD4" s="19"/>
      <c r="OSE4" s="19"/>
      <c r="OSF4" s="19"/>
      <c r="OSG4" s="19"/>
      <c r="OSH4" s="19"/>
      <c r="OSI4" s="19"/>
      <c r="OSJ4" s="19"/>
      <c r="OSK4" s="19"/>
      <c r="OSL4" s="19"/>
      <c r="OSM4" s="19"/>
      <c r="OSN4" s="19"/>
      <c r="OSO4" s="19"/>
      <c r="OSP4" s="19"/>
      <c r="OSQ4" s="19"/>
      <c r="OSR4" s="19"/>
      <c r="OSS4" s="19"/>
      <c r="OST4" s="19"/>
      <c r="OSU4" s="19"/>
      <c r="OSV4" s="19"/>
      <c r="OSW4" s="19"/>
      <c r="OSX4" s="19"/>
      <c r="OSY4" s="19"/>
      <c r="OSZ4" s="19"/>
      <c r="OTA4" s="19"/>
      <c r="OTB4" s="19"/>
      <c r="OTC4" s="19"/>
      <c r="OTD4" s="19"/>
      <c r="OTE4" s="19"/>
      <c r="OTF4" s="19"/>
      <c r="OTG4" s="19"/>
      <c r="OTH4" s="19"/>
      <c r="OTI4" s="19"/>
      <c r="OTJ4" s="19"/>
      <c r="OTK4" s="19"/>
      <c r="OTL4" s="19"/>
      <c r="OTM4" s="19"/>
      <c r="OTN4" s="19"/>
      <c r="OTO4" s="19"/>
      <c r="OTP4" s="19"/>
      <c r="OTQ4" s="19"/>
      <c r="OTR4" s="19"/>
      <c r="OTS4" s="19"/>
      <c r="OTT4" s="19"/>
      <c r="OTU4" s="19"/>
      <c r="OTV4" s="19"/>
      <c r="OTW4" s="19"/>
      <c r="OTX4" s="19"/>
      <c r="OTY4" s="19"/>
      <c r="OTZ4" s="19"/>
      <c r="OUA4" s="19"/>
      <c r="OUB4" s="19"/>
      <c r="OUC4" s="19"/>
      <c r="OUD4" s="19"/>
      <c r="OUE4" s="19"/>
      <c r="OUF4" s="19"/>
      <c r="OUG4" s="19"/>
      <c r="OUH4" s="19"/>
      <c r="OUI4" s="19"/>
      <c r="OUJ4" s="19"/>
      <c r="OUK4" s="19"/>
      <c r="OUL4" s="19"/>
      <c r="OUM4" s="19"/>
      <c r="OUN4" s="19"/>
      <c r="OUO4" s="19"/>
      <c r="OUP4" s="19"/>
      <c r="OUQ4" s="19"/>
      <c r="OUR4" s="19"/>
      <c r="OUS4" s="19"/>
      <c r="OUT4" s="19"/>
      <c r="OUU4" s="19"/>
      <c r="OUV4" s="19"/>
      <c r="OUW4" s="19"/>
      <c r="OUX4" s="19"/>
      <c r="OUY4" s="19"/>
      <c r="OUZ4" s="19"/>
      <c r="OVA4" s="19"/>
      <c r="OVB4" s="19"/>
      <c r="OVC4" s="19"/>
      <c r="OVD4" s="19"/>
      <c r="OVE4" s="19"/>
      <c r="OVF4" s="19"/>
      <c r="OVG4" s="19"/>
      <c r="OVH4" s="19"/>
      <c r="OVI4" s="19"/>
      <c r="OVJ4" s="19"/>
      <c r="OVK4" s="19"/>
      <c r="OVL4" s="19"/>
      <c r="OVM4" s="19"/>
      <c r="OVN4" s="19"/>
      <c r="OVO4" s="19"/>
      <c r="OVP4" s="19"/>
      <c r="OVQ4" s="19"/>
      <c r="OVR4" s="19"/>
      <c r="OVS4" s="19"/>
      <c r="OVT4" s="19"/>
      <c r="OVU4" s="19"/>
      <c r="OVV4" s="19"/>
      <c r="OVW4" s="19"/>
      <c r="OVX4" s="19"/>
      <c r="OVY4" s="19"/>
      <c r="OVZ4" s="19"/>
      <c r="OWA4" s="19"/>
      <c r="OWB4" s="19"/>
      <c r="OWC4" s="19"/>
      <c r="OWD4" s="19"/>
      <c r="OWE4" s="19"/>
      <c r="OWF4" s="19"/>
      <c r="OWG4" s="19"/>
      <c r="OWH4" s="19"/>
      <c r="OWI4" s="19"/>
      <c r="OWJ4" s="19"/>
      <c r="OWK4" s="19"/>
      <c r="OWL4" s="19"/>
      <c r="OWM4" s="19"/>
      <c r="OWN4" s="19"/>
      <c r="OWO4" s="19"/>
      <c r="OWP4" s="19"/>
      <c r="OWQ4" s="19"/>
      <c r="OWR4" s="19"/>
      <c r="OWS4" s="19"/>
      <c r="OWT4" s="19"/>
      <c r="OWU4" s="19"/>
      <c r="OWV4" s="19"/>
      <c r="OWW4" s="19"/>
      <c r="OWX4" s="19"/>
      <c r="OWY4" s="19"/>
      <c r="OWZ4" s="19"/>
      <c r="OXA4" s="19"/>
      <c r="OXB4" s="19"/>
      <c r="OXC4" s="19"/>
      <c r="OXD4" s="19"/>
      <c r="OXE4" s="19"/>
      <c r="OXF4" s="19"/>
      <c r="OXG4" s="19"/>
      <c r="OXH4" s="19"/>
      <c r="OXI4" s="19"/>
      <c r="OXJ4" s="19"/>
      <c r="OXK4" s="19"/>
      <c r="OXL4" s="19"/>
      <c r="OXM4" s="19"/>
      <c r="OXN4" s="19"/>
      <c r="OXO4" s="19"/>
      <c r="OXP4" s="19"/>
      <c r="OXQ4" s="19"/>
      <c r="OXR4" s="19"/>
      <c r="OXS4" s="19"/>
      <c r="OXT4" s="19"/>
      <c r="OXU4" s="19"/>
      <c r="OXV4" s="19"/>
      <c r="OXW4" s="19"/>
      <c r="OXX4" s="19"/>
      <c r="OXY4" s="19"/>
      <c r="OXZ4" s="19"/>
      <c r="OYA4" s="19"/>
      <c r="OYB4" s="19"/>
      <c r="OYC4" s="19"/>
      <c r="OYD4" s="19"/>
      <c r="OYE4" s="19"/>
      <c r="OYF4" s="19"/>
      <c r="OYG4" s="19"/>
      <c r="OYH4" s="19"/>
      <c r="OYI4" s="19"/>
      <c r="OYJ4" s="19"/>
      <c r="OYK4" s="19"/>
      <c r="OYL4" s="19"/>
      <c r="OYM4" s="19"/>
      <c r="OYN4" s="19"/>
      <c r="OYO4" s="19"/>
      <c r="OYP4" s="19"/>
      <c r="OYQ4" s="19"/>
      <c r="OYR4" s="19"/>
      <c r="OYS4" s="19"/>
      <c r="OYT4" s="19"/>
      <c r="OYU4" s="19"/>
      <c r="OYV4" s="19"/>
      <c r="OYW4" s="19"/>
      <c r="OYX4" s="19"/>
      <c r="OYY4" s="19"/>
      <c r="OYZ4" s="19"/>
      <c r="OZA4" s="19"/>
      <c r="OZB4" s="19"/>
      <c r="OZC4" s="19"/>
      <c r="OZD4" s="19"/>
      <c r="OZE4" s="19"/>
      <c r="OZF4" s="19"/>
      <c r="OZG4" s="19"/>
      <c r="OZH4" s="19"/>
      <c r="OZI4" s="19"/>
      <c r="OZJ4" s="19"/>
      <c r="OZK4" s="19"/>
      <c r="OZL4" s="19"/>
      <c r="OZM4" s="19"/>
      <c r="OZN4" s="19"/>
      <c r="OZO4" s="19"/>
      <c r="OZP4" s="19"/>
      <c r="OZQ4" s="19"/>
      <c r="OZR4" s="19"/>
      <c r="OZS4" s="19"/>
      <c r="OZT4" s="19"/>
      <c r="OZU4" s="19"/>
      <c r="OZV4" s="19"/>
      <c r="OZW4" s="19"/>
      <c r="OZX4" s="19"/>
      <c r="OZY4" s="19"/>
      <c r="OZZ4" s="19"/>
      <c r="PAA4" s="19"/>
      <c r="PAB4" s="19"/>
      <c r="PAC4" s="19"/>
      <c r="PAD4" s="19"/>
      <c r="PAE4" s="19"/>
      <c r="PAF4" s="19"/>
      <c r="PAG4" s="19"/>
      <c r="PAH4" s="19"/>
      <c r="PAI4" s="19"/>
      <c r="PAJ4" s="19"/>
      <c r="PAK4" s="19"/>
      <c r="PAL4" s="19"/>
      <c r="PAM4" s="19"/>
      <c r="PAN4" s="19"/>
      <c r="PAO4" s="19"/>
      <c r="PAP4" s="19"/>
      <c r="PAQ4" s="19"/>
      <c r="PAR4" s="19"/>
      <c r="PAS4" s="19"/>
      <c r="PAT4" s="19"/>
      <c r="PAU4" s="19"/>
      <c r="PAV4" s="19"/>
      <c r="PAW4" s="19"/>
      <c r="PAX4" s="19"/>
      <c r="PAY4" s="19"/>
      <c r="PAZ4" s="19"/>
      <c r="PBA4" s="19"/>
      <c r="PBB4" s="19"/>
      <c r="PBC4" s="19"/>
      <c r="PBD4" s="19"/>
      <c r="PBE4" s="19"/>
      <c r="PBF4" s="19"/>
      <c r="PBG4" s="19"/>
      <c r="PBH4" s="19"/>
      <c r="PBI4" s="19"/>
      <c r="PBJ4" s="19"/>
      <c r="PBK4" s="19"/>
      <c r="PBL4" s="19"/>
      <c r="PBM4" s="19"/>
      <c r="PBN4" s="19"/>
      <c r="PBO4" s="19"/>
      <c r="PBP4" s="19"/>
      <c r="PBQ4" s="19"/>
      <c r="PBR4" s="19"/>
      <c r="PBS4" s="19"/>
      <c r="PBT4" s="19"/>
      <c r="PBU4" s="19"/>
      <c r="PBV4" s="19"/>
      <c r="PBW4" s="19"/>
      <c r="PBX4" s="19"/>
      <c r="PBY4" s="19"/>
      <c r="PBZ4" s="19"/>
      <c r="PCA4" s="19"/>
      <c r="PCB4" s="19"/>
      <c r="PCC4" s="19"/>
      <c r="PCD4" s="19"/>
      <c r="PCE4" s="19"/>
      <c r="PCF4" s="19"/>
      <c r="PCG4" s="19"/>
      <c r="PCH4" s="19"/>
      <c r="PCI4" s="19"/>
      <c r="PCJ4" s="19"/>
      <c r="PCK4" s="19"/>
      <c r="PCL4" s="19"/>
      <c r="PCM4" s="19"/>
      <c r="PCN4" s="19"/>
      <c r="PCO4" s="19"/>
      <c r="PCP4" s="19"/>
      <c r="PCQ4" s="19"/>
      <c r="PCR4" s="19"/>
      <c r="PCS4" s="19"/>
      <c r="PCT4" s="19"/>
      <c r="PCU4" s="19"/>
      <c r="PCV4" s="19"/>
      <c r="PCW4" s="19"/>
      <c r="PCX4" s="19"/>
      <c r="PCY4" s="19"/>
      <c r="PCZ4" s="19"/>
      <c r="PDA4" s="19"/>
      <c r="PDB4" s="19"/>
      <c r="PDC4" s="19"/>
      <c r="PDD4" s="19"/>
      <c r="PDE4" s="19"/>
      <c r="PDF4" s="19"/>
      <c r="PDG4" s="19"/>
      <c r="PDH4" s="19"/>
      <c r="PDI4" s="19"/>
      <c r="PDJ4" s="19"/>
      <c r="PDK4" s="19"/>
      <c r="PDL4" s="19"/>
      <c r="PDM4" s="19"/>
      <c r="PDN4" s="19"/>
      <c r="PDO4" s="19"/>
      <c r="PDP4" s="19"/>
      <c r="PDQ4" s="19"/>
      <c r="PDR4" s="19"/>
      <c r="PDS4" s="19"/>
      <c r="PDT4" s="19"/>
      <c r="PDU4" s="19"/>
      <c r="PDV4" s="19"/>
      <c r="PDW4" s="19"/>
      <c r="PDX4" s="19"/>
      <c r="PDY4" s="19"/>
      <c r="PDZ4" s="19"/>
      <c r="PEA4" s="19"/>
      <c r="PEB4" s="19"/>
      <c r="PEC4" s="19"/>
      <c r="PED4" s="19"/>
      <c r="PEE4" s="19"/>
      <c r="PEF4" s="19"/>
      <c r="PEG4" s="19"/>
      <c r="PEH4" s="19"/>
      <c r="PEI4" s="19"/>
      <c r="PEJ4" s="19"/>
      <c r="PEK4" s="19"/>
      <c r="PEL4" s="19"/>
      <c r="PEM4" s="19"/>
      <c r="PEN4" s="19"/>
      <c r="PEO4" s="19"/>
      <c r="PEP4" s="19"/>
      <c r="PEQ4" s="19"/>
      <c r="PER4" s="19"/>
      <c r="PES4" s="19"/>
      <c r="PET4" s="19"/>
      <c r="PEU4" s="19"/>
      <c r="PEV4" s="19"/>
      <c r="PEW4" s="19"/>
      <c r="PEX4" s="19"/>
      <c r="PEY4" s="19"/>
      <c r="PEZ4" s="19"/>
      <c r="PFA4" s="19"/>
      <c r="PFB4" s="19"/>
      <c r="PFC4" s="19"/>
      <c r="PFD4" s="19"/>
      <c r="PFE4" s="19"/>
      <c r="PFF4" s="19"/>
      <c r="PFG4" s="19"/>
      <c r="PFH4" s="19"/>
      <c r="PFI4" s="19"/>
      <c r="PFJ4" s="19"/>
      <c r="PFK4" s="19"/>
      <c r="PFL4" s="19"/>
      <c r="PFM4" s="19"/>
      <c r="PFN4" s="19"/>
      <c r="PFO4" s="19"/>
      <c r="PFP4" s="19"/>
      <c r="PFQ4" s="19"/>
      <c r="PFR4" s="19"/>
      <c r="PFS4" s="19"/>
      <c r="PFT4" s="19"/>
      <c r="PFU4" s="19"/>
      <c r="PFV4" s="19"/>
      <c r="PFW4" s="19"/>
      <c r="PFX4" s="19"/>
      <c r="PFY4" s="19"/>
      <c r="PFZ4" s="19"/>
      <c r="PGA4" s="19"/>
      <c r="PGB4" s="19"/>
      <c r="PGC4" s="19"/>
      <c r="PGD4" s="19"/>
      <c r="PGE4" s="19"/>
      <c r="PGF4" s="19"/>
      <c r="PGG4" s="19"/>
      <c r="PGH4" s="19"/>
      <c r="PGI4" s="19"/>
      <c r="PGJ4" s="19"/>
      <c r="PGK4" s="19"/>
      <c r="PGL4" s="19"/>
      <c r="PGM4" s="19"/>
      <c r="PGN4" s="19"/>
      <c r="PGO4" s="19"/>
      <c r="PGP4" s="19"/>
      <c r="PGQ4" s="19"/>
      <c r="PGR4" s="19"/>
      <c r="PGS4" s="19"/>
      <c r="PGT4" s="19"/>
      <c r="PGU4" s="19"/>
      <c r="PGV4" s="19"/>
      <c r="PGW4" s="19"/>
      <c r="PGX4" s="19"/>
      <c r="PGY4" s="19"/>
      <c r="PGZ4" s="19"/>
      <c r="PHA4" s="19"/>
      <c r="PHB4" s="19"/>
      <c r="PHC4" s="19"/>
      <c r="PHD4" s="19"/>
      <c r="PHE4" s="19"/>
      <c r="PHF4" s="19"/>
      <c r="PHG4" s="19"/>
      <c r="PHH4" s="19"/>
      <c r="PHI4" s="19"/>
      <c r="PHJ4" s="19"/>
      <c r="PHK4" s="19"/>
      <c r="PHL4" s="19"/>
      <c r="PHM4" s="19"/>
      <c r="PHN4" s="19"/>
      <c r="PHO4" s="19"/>
      <c r="PHP4" s="19"/>
      <c r="PHQ4" s="19"/>
      <c r="PHR4" s="19"/>
      <c r="PHS4" s="19"/>
      <c r="PHT4" s="19"/>
      <c r="PHU4" s="19"/>
      <c r="PHV4" s="19"/>
      <c r="PHW4" s="19"/>
      <c r="PHX4" s="19"/>
      <c r="PHY4" s="19"/>
      <c r="PHZ4" s="19"/>
      <c r="PIA4" s="19"/>
      <c r="PIB4" s="19"/>
      <c r="PIC4" s="19"/>
      <c r="PID4" s="19"/>
      <c r="PIE4" s="19"/>
      <c r="PIF4" s="19"/>
      <c r="PIG4" s="19"/>
      <c r="PIH4" s="19"/>
      <c r="PII4" s="19"/>
      <c r="PIJ4" s="19"/>
      <c r="PIK4" s="19"/>
      <c r="PIL4" s="19"/>
      <c r="PIM4" s="19"/>
      <c r="PIN4" s="19"/>
      <c r="PIO4" s="19"/>
      <c r="PIP4" s="19"/>
      <c r="PIQ4" s="19"/>
      <c r="PIR4" s="19"/>
      <c r="PIS4" s="19"/>
      <c r="PIT4" s="19"/>
      <c r="PIU4" s="19"/>
      <c r="PIV4" s="19"/>
      <c r="PIW4" s="19"/>
      <c r="PIX4" s="19"/>
      <c r="PIY4" s="19"/>
      <c r="PIZ4" s="19"/>
      <c r="PJA4" s="19"/>
      <c r="PJB4" s="19"/>
      <c r="PJC4" s="19"/>
      <c r="PJD4" s="19"/>
      <c r="PJE4" s="19"/>
      <c r="PJF4" s="19"/>
      <c r="PJG4" s="19"/>
      <c r="PJH4" s="19"/>
      <c r="PJI4" s="19"/>
      <c r="PJJ4" s="19"/>
      <c r="PJK4" s="19"/>
      <c r="PJL4" s="19"/>
      <c r="PJM4" s="19"/>
      <c r="PJN4" s="19"/>
      <c r="PJO4" s="19"/>
      <c r="PJP4" s="19"/>
      <c r="PJQ4" s="19"/>
      <c r="PJR4" s="19"/>
      <c r="PJS4" s="19"/>
      <c r="PJT4" s="19"/>
      <c r="PJU4" s="19"/>
      <c r="PJV4" s="19"/>
      <c r="PJW4" s="19"/>
      <c r="PJX4" s="19"/>
      <c r="PJY4" s="19"/>
      <c r="PJZ4" s="19"/>
      <c r="PKA4" s="19"/>
      <c r="PKB4" s="19"/>
      <c r="PKC4" s="19"/>
      <c r="PKD4" s="19"/>
      <c r="PKE4" s="19"/>
      <c r="PKF4" s="19"/>
      <c r="PKG4" s="19"/>
      <c r="PKH4" s="19"/>
      <c r="PKI4" s="19"/>
      <c r="PKJ4" s="19"/>
      <c r="PKK4" s="19"/>
      <c r="PKL4" s="19"/>
      <c r="PKM4" s="19"/>
      <c r="PKN4" s="19"/>
      <c r="PKO4" s="19"/>
      <c r="PKP4" s="19"/>
      <c r="PKQ4" s="19"/>
      <c r="PKR4" s="19"/>
      <c r="PKS4" s="19"/>
      <c r="PKT4" s="19"/>
      <c r="PKU4" s="19"/>
      <c r="PKV4" s="19"/>
      <c r="PKW4" s="19"/>
      <c r="PKX4" s="19"/>
      <c r="PKY4" s="19"/>
      <c r="PKZ4" s="19"/>
      <c r="PLA4" s="19"/>
      <c r="PLB4" s="19"/>
      <c r="PLC4" s="19"/>
      <c r="PLD4" s="19"/>
      <c r="PLE4" s="19"/>
      <c r="PLF4" s="19"/>
      <c r="PLG4" s="19"/>
      <c r="PLH4" s="19"/>
      <c r="PLI4" s="19"/>
      <c r="PLJ4" s="19"/>
      <c r="PLK4" s="19"/>
      <c r="PLL4" s="19"/>
      <c r="PLM4" s="19"/>
      <c r="PLN4" s="19"/>
      <c r="PLO4" s="19"/>
      <c r="PLP4" s="19"/>
      <c r="PLQ4" s="19"/>
      <c r="PLR4" s="19"/>
      <c r="PLS4" s="19"/>
      <c r="PLT4" s="19"/>
      <c r="PLU4" s="19"/>
      <c r="PLV4" s="19"/>
      <c r="PLW4" s="19"/>
      <c r="PLX4" s="19"/>
      <c r="PLY4" s="19"/>
      <c r="PLZ4" s="19"/>
      <c r="PMA4" s="19"/>
      <c r="PMB4" s="19"/>
      <c r="PMC4" s="19"/>
      <c r="PMD4" s="19"/>
      <c r="PME4" s="19"/>
      <c r="PMF4" s="19"/>
      <c r="PMG4" s="19"/>
      <c r="PMH4" s="19"/>
      <c r="PMI4" s="19"/>
      <c r="PMJ4" s="19"/>
      <c r="PMK4" s="19"/>
      <c r="PML4" s="19"/>
      <c r="PMM4" s="19"/>
      <c r="PMN4" s="19"/>
      <c r="PMO4" s="19"/>
      <c r="PMP4" s="19"/>
      <c r="PMQ4" s="19"/>
      <c r="PMR4" s="19"/>
      <c r="PMS4" s="19"/>
      <c r="PMT4" s="19"/>
      <c r="PMU4" s="19"/>
      <c r="PMV4" s="19"/>
      <c r="PMW4" s="19"/>
      <c r="PMX4" s="19"/>
      <c r="PMY4" s="19"/>
      <c r="PMZ4" s="19"/>
      <c r="PNA4" s="19"/>
      <c r="PNB4" s="19"/>
      <c r="PNC4" s="19"/>
      <c r="PND4" s="19"/>
      <c r="PNE4" s="19"/>
      <c r="PNF4" s="19"/>
      <c r="PNG4" s="19"/>
      <c r="PNH4" s="19"/>
      <c r="PNI4" s="19"/>
      <c r="PNJ4" s="19"/>
      <c r="PNK4" s="19"/>
      <c r="PNL4" s="19"/>
      <c r="PNM4" s="19"/>
      <c r="PNN4" s="19"/>
      <c r="PNO4" s="19"/>
      <c r="PNP4" s="19"/>
      <c r="PNQ4" s="19"/>
      <c r="PNR4" s="19"/>
      <c r="PNS4" s="19"/>
      <c r="PNT4" s="19"/>
      <c r="PNU4" s="19"/>
      <c r="PNV4" s="19"/>
      <c r="PNW4" s="19"/>
      <c r="PNX4" s="19"/>
      <c r="PNY4" s="19"/>
      <c r="PNZ4" s="19"/>
      <c r="POA4" s="19"/>
      <c r="POB4" s="19"/>
      <c r="POC4" s="19"/>
      <c r="POD4" s="19"/>
      <c r="POE4" s="19"/>
      <c r="POF4" s="19"/>
      <c r="POG4" s="19"/>
      <c r="POH4" s="19"/>
      <c r="POI4" s="19"/>
      <c r="POJ4" s="19"/>
      <c r="POK4" s="19"/>
      <c r="POL4" s="19"/>
      <c r="POM4" s="19"/>
      <c r="PON4" s="19"/>
      <c r="POO4" s="19"/>
      <c r="POP4" s="19"/>
      <c r="POQ4" s="19"/>
      <c r="POR4" s="19"/>
      <c r="POS4" s="19"/>
      <c r="POT4" s="19"/>
      <c r="POU4" s="19"/>
      <c r="POV4" s="19"/>
      <c r="POW4" s="19"/>
      <c r="POX4" s="19"/>
      <c r="POY4" s="19"/>
      <c r="POZ4" s="19"/>
      <c r="PPA4" s="19"/>
      <c r="PPB4" s="19"/>
      <c r="PPC4" s="19"/>
      <c r="PPD4" s="19"/>
      <c r="PPE4" s="19"/>
      <c r="PPF4" s="19"/>
      <c r="PPG4" s="19"/>
      <c r="PPH4" s="19"/>
      <c r="PPI4" s="19"/>
      <c r="PPJ4" s="19"/>
      <c r="PPK4" s="19"/>
      <c r="PPL4" s="19"/>
      <c r="PPM4" s="19"/>
      <c r="PPN4" s="19"/>
      <c r="PPO4" s="19"/>
      <c r="PPP4" s="19"/>
      <c r="PPQ4" s="19"/>
      <c r="PPR4" s="19"/>
      <c r="PPS4" s="19"/>
      <c r="PPT4" s="19"/>
      <c r="PPU4" s="19"/>
      <c r="PPV4" s="19"/>
      <c r="PPW4" s="19"/>
      <c r="PPX4" s="19"/>
      <c r="PPY4" s="19"/>
      <c r="PPZ4" s="19"/>
      <c r="PQA4" s="19"/>
      <c r="PQB4" s="19"/>
      <c r="PQC4" s="19"/>
      <c r="PQD4" s="19"/>
      <c r="PQE4" s="19"/>
      <c r="PQF4" s="19"/>
      <c r="PQG4" s="19"/>
      <c r="PQH4" s="19"/>
      <c r="PQI4" s="19"/>
      <c r="PQJ4" s="19"/>
      <c r="PQK4" s="19"/>
      <c r="PQL4" s="19"/>
      <c r="PQM4" s="19"/>
      <c r="PQN4" s="19"/>
      <c r="PQO4" s="19"/>
      <c r="PQP4" s="19"/>
      <c r="PQQ4" s="19"/>
      <c r="PQR4" s="19"/>
      <c r="PQS4" s="19"/>
      <c r="PQT4" s="19"/>
      <c r="PQU4" s="19"/>
      <c r="PQV4" s="19"/>
      <c r="PQW4" s="19"/>
      <c r="PQX4" s="19"/>
      <c r="PQY4" s="19"/>
      <c r="PQZ4" s="19"/>
      <c r="PRA4" s="19"/>
      <c r="PRB4" s="19"/>
      <c r="PRC4" s="19"/>
      <c r="PRD4" s="19"/>
      <c r="PRE4" s="19"/>
      <c r="PRF4" s="19"/>
      <c r="PRG4" s="19"/>
      <c r="PRH4" s="19"/>
      <c r="PRI4" s="19"/>
      <c r="PRJ4" s="19"/>
      <c r="PRK4" s="19"/>
      <c r="PRL4" s="19"/>
      <c r="PRM4" s="19"/>
      <c r="PRN4" s="19"/>
      <c r="PRO4" s="19"/>
      <c r="PRP4" s="19"/>
      <c r="PRQ4" s="19"/>
      <c r="PRR4" s="19"/>
      <c r="PRS4" s="19"/>
      <c r="PRT4" s="19"/>
      <c r="PRU4" s="19"/>
      <c r="PRV4" s="19"/>
      <c r="PRW4" s="19"/>
      <c r="PRX4" s="19"/>
      <c r="PRY4" s="19"/>
      <c r="PRZ4" s="19"/>
      <c r="PSA4" s="19"/>
      <c r="PSB4" s="19"/>
      <c r="PSC4" s="19"/>
      <c r="PSD4" s="19"/>
      <c r="PSE4" s="19"/>
      <c r="PSF4" s="19"/>
      <c r="PSG4" s="19"/>
      <c r="PSH4" s="19"/>
      <c r="PSI4" s="19"/>
      <c r="PSJ4" s="19"/>
      <c r="PSK4" s="19"/>
      <c r="PSL4" s="19"/>
      <c r="PSM4" s="19"/>
      <c r="PSN4" s="19"/>
      <c r="PSO4" s="19"/>
      <c r="PSP4" s="19"/>
      <c r="PSQ4" s="19"/>
      <c r="PSR4" s="19"/>
      <c r="PSS4" s="19"/>
      <c r="PST4" s="19"/>
      <c r="PSU4" s="19"/>
      <c r="PSV4" s="19"/>
      <c r="PSW4" s="19"/>
      <c r="PSX4" s="19"/>
      <c r="PSY4" s="19"/>
      <c r="PSZ4" s="19"/>
      <c r="PTA4" s="19"/>
      <c r="PTB4" s="19"/>
      <c r="PTC4" s="19"/>
      <c r="PTD4" s="19"/>
      <c r="PTE4" s="19"/>
      <c r="PTF4" s="19"/>
      <c r="PTG4" s="19"/>
      <c r="PTH4" s="19"/>
      <c r="PTI4" s="19"/>
      <c r="PTJ4" s="19"/>
      <c r="PTK4" s="19"/>
      <c r="PTL4" s="19"/>
      <c r="PTM4" s="19"/>
      <c r="PTN4" s="19"/>
      <c r="PTO4" s="19"/>
      <c r="PTP4" s="19"/>
      <c r="PTQ4" s="19"/>
      <c r="PTR4" s="19"/>
      <c r="PTS4" s="19"/>
      <c r="PTT4" s="19"/>
      <c r="PTU4" s="19"/>
      <c r="PTV4" s="19"/>
      <c r="PTW4" s="19"/>
      <c r="PTX4" s="19"/>
      <c r="PTY4" s="19"/>
      <c r="PTZ4" s="19"/>
      <c r="PUA4" s="19"/>
      <c r="PUB4" s="19"/>
      <c r="PUC4" s="19"/>
      <c r="PUD4" s="19"/>
      <c r="PUE4" s="19"/>
      <c r="PUF4" s="19"/>
      <c r="PUG4" s="19"/>
      <c r="PUH4" s="19"/>
      <c r="PUI4" s="19"/>
      <c r="PUJ4" s="19"/>
      <c r="PUK4" s="19"/>
      <c r="PUL4" s="19"/>
      <c r="PUM4" s="19"/>
      <c r="PUN4" s="19"/>
      <c r="PUO4" s="19"/>
      <c r="PUP4" s="19"/>
      <c r="PUQ4" s="19"/>
      <c r="PUR4" s="19"/>
      <c r="PUS4" s="19"/>
      <c r="PUT4" s="19"/>
      <c r="PUU4" s="19"/>
      <c r="PUV4" s="19"/>
      <c r="PUW4" s="19"/>
      <c r="PUX4" s="19"/>
      <c r="PUY4" s="19"/>
      <c r="PUZ4" s="19"/>
      <c r="PVA4" s="19"/>
      <c r="PVB4" s="19"/>
      <c r="PVC4" s="19"/>
      <c r="PVD4" s="19"/>
      <c r="PVE4" s="19"/>
      <c r="PVF4" s="19"/>
      <c r="PVG4" s="19"/>
      <c r="PVH4" s="19"/>
      <c r="PVI4" s="19"/>
      <c r="PVJ4" s="19"/>
      <c r="PVK4" s="19"/>
      <c r="PVL4" s="19"/>
      <c r="PVM4" s="19"/>
      <c r="PVN4" s="19"/>
      <c r="PVO4" s="19"/>
      <c r="PVP4" s="19"/>
      <c r="PVQ4" s="19"/>
      <c r="PVR4" s="19"/>
      <c r="PVS4" s="19"/>
      <c r="PVT4" s="19"/>
      <c r="PVU4" s="19"/>
      <c r="PVV4" s="19"/>
      <c r="PVW4" s="19"/>
      <c r="PVX4" s="19"/>
      <c r="PVY4" s="19"/>
      <c r="PVZ4" s="19"/>
      <c r="PWA4" s="19"/>
      <c r="PWB4" s="19"/>
      <c r="PWC4" s="19"/>
      <c r="PWD4" s="19"/>
      <c r="PWE4" s="19"/>
      <c r="PWF4" s="19"/>
      <c r="PWG4" s="19"/>
      <c r="PWH4" s="19"/>
      <c r="PWI4" s="19"/>
      <c r="PWJ4" s="19"/>
      <c r="PWK4" s="19"/>
      <c r="PWL4" s="19"/>
      <c r="PWM4" s="19"/>
      <c r="PWN4" s="19"/>
      <c r="PWO4" s="19"/>
      <c r="PWP4" s="19"/>
      <c r="PWQ4" s="19"/>
      <c r="PWR4" s="19"/>
      <c r="PWS4" s="19"/>
      <c r="PWT4" s="19"/>
      <c r="PWU4" s="19"/>
      <c r="PWV4" s="19"/>
      <c r="PWW4" s="19"/>
      <c r="PWX4" s="19"/>
      <c r="PWY4" s="19"/>
      <c r="PWZ4" s="19"/>
      <c r="PXA4" s="19"/>
      <c r="PXB4" s="19"/>
      <c r="PXC4" s="19"/>
      <c r="PXD4" s="19"/>
      <c r="PXE4" s="19"/>
      <c r="PXF4" s="19"/>
      <c r="PXG4" s="19"/>
      <c r="PXH4" s="19"/>
      <c r="PXI4" s="19"/>
      <c r="PXJ4" s="19"/>
      <c r="PXK4" s="19"/>
      <c r="PXL4" s="19"/>
      <c r="PXM4" s="19"/>
      <c r="PXN4" s="19"/>
      <c r="PXO4" s="19"/>
      <c r="PXP4" s="19"/>
      <c r="PXQ4" s="19"/>
      <c r="PXR4" s="19"/>
      <c r="PXS4" s="19"/>
      <c r="PXT4" s="19"/>
      <c r="PXU4" s="19"/>
      <c r="PXV4" s="19"/>
      <c r="PXW4" s="19"/>
      <c r="PXX4" s="19"/>
      <c r="PXY4" s="19"/>
      <c r="PXZ4" s="19"/>
      <c r="PYA4" s="19"/>
      <c r="PYB4" s="19"/>
      <c r="PYC4" s="19"/>
      <c r="PYD4" s="19"/>
      <c r="PYE4" s="19"/>
      <c r="PYF4" s="19"/>
      <c r="PYG4" s="19"/>
      <c r="PYH4" s="19"/>
      <c r="PYI4" s="19"/>
      <c r="PYJ4" s="19"/>
      <c r="PYK4" s="19"/>
      <c r="PYL4" s="19"/>
      <c r="PYM4" s="19"/>
      <c r="PYN4" s="19"/>
      <c r="PYO4" s="19"/>
      <c r="PYP4" s="19"/>
      <c r="PYQ4" s="19"/>
      <c r="PYR4" s="19"/>
      <c r="PYS4" s="19"/>
      <c r="PYT4" s="19"/>
      <c r="PYU4" s="19"/>
      <c r="PYV4" s="19"/>
      <c r="PYW4" s="19"/>
      <c r="PYX4" s="19"/>
      <c r="PYY4" s="19"/>
      <c r="PYZ4" s="19"/>
      <c r="PZA4" s="19"/>
      <c r="PZB4" s="19"/>
      <c r="PZC4" s="19"/>
      <c r="PZD4" s="19"/>
      <c r="PZE4" s="19"/>
      <c r="PZF4" s="19"/>
      <c r="PZG4" s="19"/>
      <c r="PZH4" s="19"/>
      <c r="PZI4" s="19"/>
      <c r="PZJ4" s="19"/>
      <c r="PZK4" s="19"/>
      <c r="PZL4" s="19"/>
      <c r="PZM4" s="19"/>
      <c r="PZN4" s="19"/>
      <c r="PZO4" s="19"/>
      <c r="PZP4" s="19"/>
      <c r="PZQ4" s="19"/>
      <c r="PZR4" s="19"/>
      <c r="PZS4" s="19"/>
      <c r="PZT4" s="19"/>
      <c r="PZU4" s="19"/>
      <c r="PZV4" s="19"/>
      <c r="PZW4" s="19"/>
      <c r="PZX4" s="19"/>
      <c r="PZY4" s="19"/>
      <c r="PZZ4" s="19"/>
      <c r="QAA4" s="19"/>
      <c r="QAB4" s="19"/>
      <c r="QAC4" s="19"/>
      <c r="QAD4" s="19"/>
      <c r="QAE4" s="19"/>
      <c r="QAF4" s="19"/>
      <c r="QAG4" s="19"/>
      <c r="QAH4" s="19"/>
      <c r="QAI4" s="19"/>
      <c r="QAJ4" s="19"/>
      <c r="QAK4" s="19"/>
      <c r="QAL4" s="19"/>
      <c r="QAM4" s="19"/>
      <c r="QAN4" s="19"/>
      <c r="QAO4" s="19"/>
      <c r="QAP4" s="19"/>
      <c r="QAQ4" s="19"/>
      <c r="QAR4" s="19"/>
      <c r="QAS4" s="19"/>
      <c r="QAT4" s="19"/>
      <c r="QAU4" s="19"/>
      <c r="QAV4" s="19"/>
      <c r="QAW4" s="19"/>
      <c r="QAX4" s="19"/>
      <c r="QAY4" s="19"/>
      <c r="QAZ4" s="19"/>
      <c r="QBA4" s="19"/>
      <c r="QBB4" s="19"/>
      <c r="QBC4" s="19"/>
      <c r="QBD4" s="19"/>
      <c r="QBE4" s="19"/>
      <c r="QBF4" s="19"/>
      <c r="QBG4" s="19"/>
      <c r="QBH4" s="19"/>
      <c r="QBI4" s="19"/>
      <c r="QBJ4" s="19"/>
      <c r="QBK4" s="19"/>
      <c r="QBL4" s="19"/>
      <c r="QBM4" s="19"/>
      <c r="QBN4" s="19"/>
      <c r="QBO4" s="19"/>
      <c r="QBP4" s="19"/>
      <c r="QBQ4" s="19"/>
      <c r="QBR4" s="19"/>
      <c r="QBS4" s="19"/>
      <c r="QBT4" s="19"/>
      <c r="QBU4" s="19"/>
      <c r="QBV4" s="19"/>
      <c r="QBW4" s="19"/>
      <c r="QBX4" s="19"/>
      <c r="QBY4" s="19"/>
      <c r="QBZ4" s="19"/>
      <c r="QCA4" s="19"/>
      <c r="QCB4" s="19"/>
      <c r="QCC4" s="19"/>
      <c r="QCD4" s="19"/>
      <c r="QCE4" s="19"/>
      <c r="QCF4" s="19"/>
      <c r="QCG4" s="19"/>
      <c r="QCH4" s="19"/>
      <c r="QCI4" s="19"/>
      <c r="QCJ4" s="19"/>
      <c r="QCK4" s="19"/>
      <c r="QCL4" s="19"/>
      <c r="QCM4" s="19"/>
      <c r="QCN4" s="19"/>
      <c r="QCO4" s="19"/>
      <c r="QCP4" s="19"/>
      <c r="QCQ4" s="19"/>
      <c r="QCR4" s="19"/>
      <c r="QCS4" s="19"/>
      <c r="QCT4" s="19"/>
      <c r="QCU4" s="19"/>
      <c r="QCV4" s="19"/>
      <c r="QCW4" s="19"/>
      <c r="QCX4" s="19"/>
      <c r="QCY4" s="19"/>
      <c r="QCZ4" s="19"/>
      <c r="QDA4" s="19"/>
      <c r="QDB4" s="19"/>
      <c r="QDC4" s="19"/>
      <c r="QDD4" s="19"/>
      <c r="QDE4" s="19"/>
      <c r="QDF4" s="19"/>
      <c r="QDG4" s="19"/>
      <c r="QDH4" s="19"/>
      <c r="QDI4" s="19"/>
      <c r="QDJ4" s="19"/>
      <c r="QDK4" s="19"/>
      <c r="QDL4" s="19"/>
      <c r="QDM4" s="19"/>
      <c r="QDN4" s="19"/>
      <c r="QDO4" s="19"/>
      <c r="QDP4" s="19"/>
      <c r="QDQ4" s="19"/>
      <c r="QDR4" s="19"/>
      <c r="QDS4" s="19"/>
      <c r="QDT4" s="19"/>
      <c r="QDU4" s="19"/>
      <c r="QDV4" s="19"/>
      <c r="QDW4" s="19"/>
      <c r="QDX4" s="19"/>
      <c r="QDY4" s="19"/>
      <c r="QDZ4" s="19"/>
      <c r="QEA4" s="19"/>
      <c r="QEB4" s="19"/>
      <c r="QEC4" s="19"/>
      <c r="QED4" s="19"/>
      <c r="QEE4" s="19"/>
      <c r="QEF4" s="19"/>
      <c r="QEG4" s="19"/>
      <c r="QEH4" s="19"/>
      <c r="QEI4" s="19"/>
      <c r="QEJ4" s="19"/>
      <c r="QEK4" s="19"/>
      <c r="QEL4" s="19"/>
      <c r="QEM4" s="19"/>
      <c r="QEN4" s="19"/>
      <c r="QEO4" s="19"/>
      <c r="QEP4" s="19"/>
      <c r="QEQ4" s="19"/>
      <c r="QER4" s="19"/>
      <c r="QES4" s="19"/>
      <c r="QET4" s="19"/>
      <c r="QEU4" s="19"/>
      <c r="QEV4" s="19"/>
      <c r="QEW4" s="19"/>
      <c r="QEX4" s="19"/>
      <c r="QEY4" s="19"/>
      <c r="QEZ4" s="19"/>
      <c r="QFA4" s="19"/>
      <c r="QFB4" s="19"/>
      <c r="QFC4" s="19"/>
      <c r="QFD4" s="19"/>
      <c r="QFE4" s="19"/>
      <c r="QFF4" s="19"/>
      <c r="QFG4" s="19"/>
      <c r="QFH4" s="19"/>
      <c r="QFI4" s="19"/>
      <c r="QFJ4" s="19"/>
      <c r="QFK4" s="19"/>
      <c r="QFL4" s="19"/>
      <c r="QFM4" s="19"/>
      <c r="QFN4" s="19"/>
      <c r="QFO4" s="19"/>
      <c r="QFP4" s="19"/>
      <c r="QFQ4" s="19"/>
      <c r="QFR4" s="19"/>
      <c r="QFS4" s="19"/>
      <c r="QFT4" s="19"/>
      <c r="QFU4" s="19"/>
      <c r="QFV4" s="19"/>
      <c r="QFW4" s="19"/>
      <c r="QFX4" s="19"/>
      <c r="QFY4" s="19"/>
      <c r="QFZ4" s="19"/>
      <c r="QGA4" s="19"/>
      <c r="QGB4" s="19"/>
      <c r="QGC4" s="19"/>
      <c r="QGD4" s="19"/>
      <c r="QGE4" s="19"/>
      <c r="QGF4" s="19"/>
      <c r="QGG4" s="19"/>
      <c r="QGH4" s="19"/>
      <c r="QGI4" s="19"/>
      <c r="QGJ4" s="19"/>
      <c r="QGK4" s="19"/>
      <c r="QGL4" s="19"/>
      <c r="QGM4" s="19"/>
      <c r="QGN4" s="19"/>
      <c r="QGO4" s="19"/>
      <c r="QGP4" s="19"/>
      <c r="QGQ4" s="19"/>
      <c r="QGR4" s="19"/>
      <c r="QGS4" s="19"/>
      <c r="QGT4" s="19"/>
      <c r="QGU4" s="19"/>
      <c r="QGV4" s="19"/>
      <c r="QGW4" s="19"/>
      <c r="QGX4" s="19"/>
      <c r="QGY4" s="19"/>
      <c r="QGZ4" s="19"/>
      <c r="QHA4" s="19"/>
      <c r="QHB4" s="19"/>
      <c r="QHC4" s="19"/>
      <c r="QHD4" s="19"/>
      <c r="QHE4" s="19"/>
      <c r="QHF4" s="19"/>
      <c r="QHG4" s="19"/>
      <c r="QHH4" s="19"/>
      <c r="QHI4" s="19"/>
      <c r="QHJ4" s="19"/>
      <c r="QHK4" s="19"/>
      <c r="QHL4" s="19"/>
      <c r="QHM4" s="19"/>
      <c r="QHN4" s="19"/>
      <c r="QHO4" s="19"/>
      <c r="QHP4" s="19"/>
      <c r="QHQ4" s="19"/>
      <c r="QHR4" s="19"/>
      <c r="QHS4" s="19"/>
      <c r="QHT4" s="19"/>
      <c r="QHU4" s="19"/>
      <c r="QHV4" s="19"/>
      <c r="QHW4" s="19"/>
      <c r="QHX4" s="19"/>
      <c r="QHY4" s="19"/>
      <c r="QHZ4" s="19"/>
      <c r="QIA4" s="19"/>
      <c r="QIB4" s="19"/>
      <c r="QIC4" s="19"/>
      <c r="QID4" s="19"/>
      <c r="QIE4" s="19"/>
      <c r="QIF4" s="19"/>
      <c r="QIG4" s="19"/>
      <c r="QIH4" s="19"/>
      <c r="QII4" s="19"/>
      <c r="QIJ4" s="19"/>
      <c r="QIK4" s="19"/>
      <c r="QIL4" s="19"/>
      <c r="QIM4" s="19"/>
      <c r="QIN4" s="19"/>
      <c r="QIO4" s="19"/>
      <c r="QIP4" s="19"/>
      <c r="QIQ4" s="19"/>
      <c r="QIR4" s="19"/>
      <c r="QIS4" s="19"/>
      <c r="QIT4" s="19"/>
      <c r="QIU4" s="19"/>
      <c r="QIV4" s="19"/>
      <c r="QIW4" s="19"/>
      <c r="QIX4" s="19"/>
      <c r="QIY4" s="19"/>
      <c r="QIZ4" s="19"/>
      <c r="QJA4" s="19"/>
      <c r="QJB4" s="19"/>
      <c r="QJC4" s="19"/>
      <c r="QJD4" s="19"/>
      <c r="QJE4" s="19"/>
      <c r="QJF4" s="19"/>
      <c r="QJG4" s="19"/>
      <c r="QJH4" s="19"/>
      <c r="QJI4" s="19"/>
      <c r="QJJ4" s="19"/>
      <c r="QJK4" s="19"/>
      <c r="QJL4" s="19"/>
      <c r="QJM4" s="19"/>
      <c r="QJN4" s="19"/>
      <c r="QJO4" s="19"/>
      <c r="QJP4" s="19"/>
      <c r="QJQ4" s="19"/>
      <c r="QJR4" s="19"/>
      <c r="QJS4" s="19"/>
      <c r="QJT4" s="19"/>
      <c r="QJU4" s="19"/>
      <c r="QJV4" s="19"/>
      <c r="QJW4" s="19"/>
      <c r="QJX4" s="19"/>
      <c r="QJY4" s="19"/>
      <c r="QJZ4" s="19"/>
      <c r="QKA4" s="19"/>
      <c r="QKB4" s="19"/>
      <c r="QKC4" s="19"/>
      <c r="QKD4" s="19"/>
      <c r="QKE4" s="19"/>
      <c r="QKF4" s="19"/>
      <c r="QKG4" s="19"/>
      <c r="QKH4" s="19"/>
      <c r="QKI4" s="19"/>
      <c r="QKJ4" s="19"/>
      <c r="QKK4" s="19"/>
      <c r="QKL4" s="19"/>
      <c r="QKM4" s="19"/>
      <c r="QKN4" s="19"/>
      <c r="QKO4" s="19"/>
      <c r="QKP4" s="19"/>
      <c r="QKQ4" s="19"/>
      <c r="QKR4" s="19"/>
      <c r="QKS4" s="19"/>
      <c r="QKT4" s="19"/>
      <c r="QKU4" s="19"/>
      <c r="QKV4" s="19"/>
      <c r="QKW4" s="19"/>
      <c r="QKX4" s="19"/>
      <c r="QKY4" s="19"/>
      <c r="QKZ4" s="19"/>
      <c r="QLA4" s="19"/>
      <c r="QLB4" s="19"/>
      <c r="QLC4" s="19"/>
      <c r="QLD4" s="19"/>
      <c r="QLE4" s="19"/>
      <c r="QLF4" s="19"/>
      <c r="QLG4" s="19"/>
      <c r="QLH4" s="19"/>
      <c r="QLI4" s="19"/>
      <c r="QLJ4" s="19"/>
      <c r="QLK4" s="19"/>
      <c r="QLL4" s="19"/>
      <c r="QLM4" s="19"/>
      <c r="QLN4" s="19"/>
      <c r="QLO4" s="19"/>
      <c r="QLP4" s="19"/>
      <c r="QLQ4" s="19"/>
      <c r="QLR4" s="19"/>
      <c r="QLS4" s="19"/>
      <c r="QLT4" s="19"/>
      <c r="QLU4" s="19"/>
      <c r="QLV4" s="19"/>
      <c r="QLW4" s="19"/>
      <c r="QLX4" s="19"/>
      <c r="QLY4" s="19"/>
      <c r="QLZ4" s="19"/>
      <c r="QMA4" s="19"/>
      <c r="QMB4" s="19"/>
      <c r="QMC4" s="19"/>
      <c r="QMD4" s="19"/>
      <c r="QME4" s="19"/>
      <c r="QMF4" s="19"/>
      <c r="QMG4" s="19"/>
      <c r="QMH4" s="19"/>
      <c r="QMI4" s="19"/>
      <c r="QMJ4" s="19"/>
      <c r="QMK4" s="19"/>
      <c r="QML4" s="19"/>
      <c r="QMM4" s="19"/>
      <c r="QMN4" s="19"/>
      <c r="QMO4" s="19"/>
      <c r="QMP4" s="19"/>
      <c r="QMQ4" s="19"/>
      <c r="QMR4" s="19"/>
      <c r="QMS4" s="19"/>
      <c r="QMT4" s="19"/>
      <c r="QMU4" s="19"/>
      <c r="QMV4" s="19"/>
      <c r="QMW4" s="19"/>
      <c r="QMX4" s="19"/>
      <c r="QMY4" s="19"/>
      <c r="QMZ4" s="19"/>
      <c r="QNA4" s="19"/>
      <c r="QNB4" s="19"/>
      <c r="QNC4" s="19"/>
      <c r="QND4" s="19"/>
      <c r="QNE4" s="19"/>
      <c r="QNF4" s="19"/>
      <c r="QNG4" s="19"/>
      <c r="QNH4" s="19"/>
      <c r="QNI4" s="19"/>
      <c r="QNJ4" s="19"/>
      <c r="QNK4" s="19"/>
      <c r="QNL4" s="19"/>
      <c r="QNM4" s="19"/>
      <c r="QNN4" s="19"/>
      <c r="QNO4" s="19"/>
      <c r="QNP4" s="19"/>
      <c r="QNQ4" s="19"/>
      <c r="QNR4" s="19"/>
      <c r="QNS4" s="19"/>
      <c r="QNT4" s="19"/>
      <c r="QNU4" s="19"/>
      <c r="QNV4" s="19"/>
      <c r="QNW4" s="19"/>
      <c r="QNX4" s="19"/>
      <c r="QNY4" s="19"/>
      <c r="QNZ4" s="19"/>
      <c r="QOA4" s="19"/>
      <c r="QOB4" s="19"/>
      <c r="QOC4" s="19"/>
      <c r="QOD4" s="19"/>
      <c r="QOE4" s="19"/>
      <c r="QOF4" s="19"/>
      <c r="QOG4" s="19"/>
      <c r="QOH4" s="19"/>
      <c r="QOI4" s="19"/>
      <c r="QOJ4" s="19"/>
      <c r="QOK4" s="19"/>
      <c r="QOL4" s="19"/>
      <c r="QOM4" s="19"/>
      <c r="QON4" s="19"/>
      <c r="QOO4" s="19"/>
      <c r="QOP4" s="19"/>
      <c r="QOQ4" s="19"/>
      <c r="QOR4" s="19"/>
      <c r="QOS4" s="19"/>
      <c r="QOT4" s="19"/>
      <c r="QOU4" s="19"/>
      <c r="QOV4" s="19"/>
      <c r="QOW4" s="19"/>
      <c r="QOX4" s="19"/>
      <c r="QOY4" s="19"/>
      <c r="QOZ4" s="19"/>
      <c r="QPA4" s="19"/>
      <c r="QPB4" s="19"/>
      <c r="QPC4" s="19"/>
      <c r="QPD4" s="19"/>
      <c r="QPE4" s="19"/>
      <c r="QPF4" s="19"/>
      <c r="QPG4" s="19"/>
      <c r="QPH4" s="19"/>
      <c r="QPI4" s="19"/>
      <c r="QPJ4" s="19"/>
      <c r="QPK4" s="19"/>
      <c r="QPL4" s="19"/>
      <c r="QPM4" s="19"/>
      <c r="QPN4" s="19"/>
      <c r="QPO4" s="19"/>
      <c r="QPP4" s="19"/>
      <c r="QPQ4" s="19"/>
      <c r="QPR4" s="19"/>
      <c r="QPS4" s="19"/>
      <c r="QPT4" s="19"/>
      <c r="QPU4" s="19"/>
      <c r="QPV4" s="19"/>
      <c r="QPW4" s="19"/>
      <c r="QPX4" s="19"/>
      <c r="QPY4" s="19"/>
      <c r="QPZ4" s="19"/>
      <c r="QQA4" s="19"/>
      <c r="QQB4" s="19"/>
      <c r="QQC4" s="19"/>
      <c r="QQD4" s="19"/>
      <c r="QQE4" s="19"/>
      <c r="QQF4" s="19"/>
      <c r="QQG4" s="19"/>
      <c r="QQH4" s="19"/>
      <c r="QQI4" s="19"/>
      <c r="QQJ4" s="19"/>
      <c r="QQK4" s="19"/>
      <c r="QQL4" s="19"/>
      <c r="QQM4" s="19"/>
      <c r="QQN4" s="19"/>
      <c r="QQO4" s="19"/>
      <c r="QQP4" s="19"/>
      <c r="QQQ4" s="19"/>
      <c r="QQR4" s="19"/>
      <c r="QQS4" s="19"/>
      <c r="QQT4" s="19"/>
      <c r="QQU4" s="19"/>
      <c r="QQV4" s="19"/>
      <c r="QQW4" s="19"/>
      <c r="QQX4" s="19"/>
      <c r="QQY4" s="19"/>
      <c r="QQZ4" s="19"/>
      <c r="QRA4" s="19"/>
      <c r="QRB4" s="19"/>
      <c r="QRC4" s="19"/>
      <c r="QRD4" s="19"/>
      <c r="QRE4" s="19"/>
      <c r="QRF4" s="19"/>
      <c r="QRG4" s="19"/>
      <c r="QRH4" s="19"/>
      <c r="QRI4" s="19"/>
      <c r="QRJ4" s="19"/>
      <c r="QRK4" s="19"/>
      <c r="QRL4" s="19"/>
      <c r="QRM4" s="19"/>
      <c r="QRN4" s="19"/>
      <c r="QRO4" s="19"/>
      <c r="QRP4" s="19"/>
      <c r="QRQ4" s="19"/>
      <c r="QRR4" s="19"/>
      <c r="QRS4" s="19"/>
      <c r="QRT4" s="19"/>
      <c r="QRU4" s="19"/>
      <c r="QRV4" s="19"/>
      <c r="QRW4" s="19"/>
      <c r="QRX4" s="19"/>
      <c r="QRY4" s="19"/>
      <c r="QRZ4" s="19"/>
      <c r="QSA4" s="19"/>
      <c r="QSB4" s="19"/>
      <c r="QSC4" s="19"/>
      <c r="QSD4" s="19"/>
      <c r="QSE4" s="19"/>
      <c r="QSF4" s="19"/>
      <c r="QSG4" s="19"/>
      <c r="QSH4" s="19"/>
      <c r="QSI4" s="19"/>
      <c r="QSJ4" s="19"/>
      <c r="QSK4" s="19"/>
      <c r="QSL4" s="19"/>
      <c r="QSM4" s="19"/>
      <c r="QSN4" s="19"/>
      <c r="QSO4" s="19"/>
      <c r="QSP4" s="19"/>
      <c r="QSQ4" s="19"/>
      <c r="QSR4" s="19"/>
      <c r="QSS4" s="19"/>
      <c r="QST4" s="19"/>
      <c r="QSU4" s="19"/>
      <c r="QSV4" s="19"/>
      <c r="QSW4" s="19"/>
      <c r="QSX4" s="19"/>
      <c r="QSY4" s="19"/>
      <c r="QSZ4" s="19"/>
      <c r="QTA4" s="19"/>
      <c r="QTB4" s="19"/>
      <c r="QTC4" s="19"/>
      <c r="QTD4" s="19"/>
      <c r="QTE4" s="19"/>
      <c r="QTF4" s="19"/>
      <c r="QTG4" s="19"/>
      <c r="QTH4" s="19"/>
      <c r="QTI4" s="19"/>
      <c r="QTJ4" s="19"/>
      <c r="QTK4" s="19"/>
      <c r="QTL4" s="19"/>
      <c r="QTM4" s="19"/>
      <c r="QTN4" s="19"/>
      <c r="QTO4" s="19"/>
      <c r="QTP4" s="19"/>
      <c r="QTQ4" s="19"/>
      <c r="QTR4" s="19"/>
      <c r="QTS4" s="19"/>
      <c r="QTT4" s="19"/>
      <c r="QTU4" s="19"/>
      <c r="QTV4" s="19"/>
      <c r="QTW4" s="19"/>
      <c r="QTX4" s="19"/>
      <c r="QTY4" s="19"/>
      <c r="QTZ4" s="19"/>
      <c r="QUA4" s="19"/>
      <c r="QUB4" s="19"/>
      <c r="QUC4" s="19"/>
      <c r="QUD4" s="19"/>
      <c r="QUE4" s="19"/>
      <c r="QUF4" s="19"/>
      <c r="QUG4" s="19"/>
      <c r="QUH4" s="19"/>
      <c r="QUI4" s="19"/>
      <c r="QUJ4" s="19"/>
      <c r="QUK4" s="19"/>
      <c r="QUL4" s="19"/>
      <c r="QUM4" s="19"/>
      <c r="QUN4" s="19"/>
      <c r="QUO4" s="19"/>
      <c r="QUP4" s="19"/>
      <c r="QUQ4" s="19"/>
      <c r="QUR4" s="19"/>
      <c r="QUS4" s="19"/>
      <c r="QUT4" s="19"/>
      <c r="QUU4" s="19"/>
      <c r="QUV4" s="19"/>
      <c r="QUW4" s="19"/>
      <c r="QUX4" s="19"/>
      <c r="QUY4" s="19"/>
      <c r="QUZ4" s="19"/>
      <c r="QVA4" s="19"/>
      <c r="QVB4" s="19"/>
      <c r="QVC4" s="19"/>
      <c r="QVD4" s="19"/>
      <c r="QVE4" s="19"/>
      <c r="QVF4" s="19"/>
      <c r="QVG4" s="19"/>
      <c r="QVH4" s="19"/>
      <c r="QVI4" s="19"/>
      <c r="QVJ4" s="19"/>
      <c r="QVK4" s="19"/>
      <c r="QVL4" s="19"/>
      <c r="QVM4" s="19"/>
      <c r="QVN4" s="19"/>
      <c r="QVO4" s="19"/>
      <c r="QVP4" s="19"/>
      <c r="QVQ4" s="19"/>
      <c r="QVR4" s="19"/>
      <c r="QVS4" s="19"/>
      <c r="QVT4" s="19"/>
      <c r="QVU4" s="19"/>
      <c r="QVV4" s="19"/>
      <c r="QVW4" s="19"/>
      <c r="QVX4" s="19"/>
      <c r="QVY4" s="19"/>
      <c r="QVZ4" s="19"/>
      <c r="QWA4" s="19"/>
      <c r="QWB4" s="19"/>
      <c r="QWC4" s="19"/>
      <c r="QWD4" s="19"/>
      <c r="QWE4" s="19"/>
      <c r="QWF4" s="19"/>
      <c r="QWG4" s="19"/>
      <c r="QWH4" s="19"/>
      <c r="QWI4" s="19"/>
      <c r="QWJ4" s="19"/>
      <c r="QWK4" s="19"/>
      <c r="QWL4" s="19"/>
      <c r="QWM4" s="19"/>
      <c r="QWN4" s="19"/>
      <c r="QWO4" s="19"/>
      <c r="QWP4" s="19"/>
      <c r="QWQ4" s="19"/>
      <c r="QWR4" s="19"/>
      <c r="QWS4" s="19"/>
      <c r="QWT4" s="19"/>
      <c r="QWU4" s="19"/>
      <c r="QWV4" s="19"/>
      <c r="QWW4" s="19"/>
      <c r="QWX4" s="19"/>
      <c r="QWY4" s="19"/>
      <c r="QWZ4" s="19"/>
      <c r="QXA4" s="19"/>
      <c r="QXB4" s="19"/>
      <c r="QXC4" s="19"/>
      <c r="QXD4" s="19"/>
      <c r="QXE4" s="19"/>
      <c r="QXF4" s="19"/>
      <c r="QXG4" s="19"/>
      <c r="QXH4" s="19"/>
      <c r="QXI4" s="19"/>
      <c r="QXJ4" s="19"/>
      <c r="QXK4" s="19"/>
      <c r="QXL4" s="19"/>
      <c r="QXM4" s="19"/>
      <c r="QXN4" s="19"/>
      <c r="QXO4" s="19"/>
      <c r="QXP4" s="19"/>
      <c r="QXQ4" s="19"/>
      <c r="QXR4" s="19"/>
      <c r="QXS4" s="19"/>
      <c r="QXT4" s="19"/>
      <c r="QXU4" s="19"/>
      <c r="QXV4" s="19"/>
      <c r="QXW4" s="19"/>
      <c r="QXX4" s="19"/>
      <c r="QXY4" s="19"/>
      <c r="QXZ4" s="19"/>
      <c r="QYA4" s="19"/>
      <c r="QYB4" s="19"/>
      <c r="QYC4" s="19"/>
      <c r="QYD4" s="19"/>
      <c r="QYE4" s="19"/>
      <c r="QYF4" s="19"/>
      <c r="QYG4" s="19"/>
      <c r="QYH4" s="19"/>
      <c r="QYI4" s="19"/>
      <c r="QYJ4" s="19"/>
      <c r="QYK4" s="19"/>
      <c r="QYL4" s="19"/>
      <c r="QYM4" s="19"/>
      <c r="QYN4" s="19"/>
      <c r="QYO4" s="19"/>
      <c r="QYP4" s="19"/>
      <c r="QYQ4" s="19"/>
      <c r="QYR4" s="19"/>
      <c r="QYS4" s="19"/>
      <c r="QYT4" s="19"/>
      <c r="QYU4" s="19"/>
      <c r="QYV4" s="19"/>
      <c r="QYW4" s="19"/>
      <c r="QYX4" s="19"/>
      <c r="QYY4" s="19"/>
      <c r="QYZ4" s="19"/>
      <c r="QZA4" s="19"/>
      <c r="QZB4" s="19"/>
      <c r="QZC4" s="19"/>
      <c r="QZD4" s="19"/>
      <c r="QZE4" s="19"/>
      <c r="QZF4" s="19"/>
      <c r="QZG4" s="19"/>
      <c r="QZH4" s="19"/>
      <c r="QZI4" s="19"/>
      <c r="QZJ4" s="19"/>
      <c r="QZK4" s="19"/>
      <c r="QZL4" s="19"/>
      <c r="QZM4" s="19"/>
      <c r="QZN4" s="19"/>
      <c r="QZO4" s="19"/>
      <c r="QZP4" s="19"/>
      <c r="QZQ4" s="19"/>
      <c r="QZR4" s="19"/>
      <c r="QZS4" s="19"/>
      <c r="QZT4" s="19"/>
      <c r="QZU4" s="19"/>
      <c r="QZV4" s="19"/>
      <c r="QZW4" s="19"/>
      <c r="QZX4" s="19"/>
      <c r="QZY4" s="19"/>
      <c r="QZZ4" s="19"/>
      <c r="RAA4" s="19"/>
      <c r="RAB4" s="19"/>
      <c r="RAC4" s="19"/>
      <c r="RAD4" s="19"/>
      <c r="RAE4" s="19"/>
      <c r="RAF4" s="19"/>
      <c r="RAG4" s="19"/>
      <c r="RAH4" s="19"/>
      <c r="RAI4" s="19"/>
      <c r="RAJ4" s="19"/>
      <c r="RAK4" s="19"/>
      <c r="RAL4" s="19"/>
      <c r="RAM4" s="19"/>
      <c r="RAN4" s="19"/>
      <c r="RAO4" s="19"/>
      <c r="RAP4" s="19"/>
      <c r="RAQ4" s="19"/>
      <c r="RAR4" s="19"/>
      <c r="RAS4" s="19"/>
      <c r="RAT4" s="19"/>
      <c r="RAU4" s="19"/>
      <c r="RAV4" s="19"/>
      <c r="RAW4" s="19"/>
      <c r="RAX4" s="19"/>
      <c r="RAY4" s="19"/>
      <c r="RAZ4" s="19"/>
      <c r="RBA4" s="19"/>
      <c r="RBB4" s="19"/>
      <c r="RBC4" s="19"/>
      <c r="RBD4" s="19"/>
      <c r="RBE4" s="19"/>
      <c r="RBF4" s="19"/>
      <c r="RBG4" s="19"/>
      <c r="RBH4" s="19"/>
      <c r="RBI4" s="19"/>
      <c r="RBJ4" s="19"/>
      <c r="RBK4" s="19"/>
      <c r="RBL4" s="19"/>
      <c r="RBM4" s="19"/>
      <c r="RBN4" s="19"/>
      <c r="RBO4" s="19"/>
      <c r="RBP4" s="19"/>
      <c r="RBQ4" s="19"/>
      <c r="RBR4" s="19"/>
      <c r="RBS4" s="19"/>
      <c r="RBT4" s="19"/>
      <c r="RBU4" s="19"/>
      <c r="RBV4" s="19"/>
      <c r="RBW4" s="19"/>
      <c r="RBX4" s="19"/>
      <c r="RBY4" s="19"/>
      <c r="RBZ4" s="19"/>
      <c r="RCA4" s="19"/>
      <c r="RCB4" s="19"/>
      <c r="RCC4" s="19"/>
      <c r="RCD4" s="19"/>
      <c r="RCE4" s="19"/>
      <c r="RCF4" s="19"/>
      <c r="RCG4" s="19"/>
      <c r="RCH4" s="19"/>
      <c r="RCI4" s="19"/>
      <c r="RCJ4" s="19"/>
      <c r="RCK4" s="19"/>
      <c r="RCL4" s="19"/>
      <c r="RCM4" s="19"/>
      <c r="RCN4" s="19"/>
      <c r="RCO4" s="19"/>
      <c r="RCP4" s="19"/>
      <c r="RCQ4" s="19"/>
      <c r="RCR4" s="19"/>
      <c r="RCS4" s="19"/>
      <c r="RCT4" s="19"/>
      <c r="RCU4" s="19"/>
      <c r="RCV4" s="19"/>
      <c r="RCW4" s="19"/>
      <c r="RCX4" s="19"/>
      <c r="RCY4" s="19"/>
      <c r="RCZ4" s="19"/>
      <c r="RDA4" s="19"/>
      <c r="RDB4" s="19"/>
      <c r="RDC4" s="19"/>
      <c r="RDD4" s="19"/>
      <c r="RDE4" s="19"/>
      <c r="RDF4" s="19"/>
      <c r="RDG4" s="19"/>
      <c r="RDH4" s="19"/>
      <c r="RDI4" s="19"/>
      <c r="RDJ4" s="19"/>
      <c r="RDK4" s="19"/>
      <c r="RDL4" s="19"/>
      <c r="RDM4" s="19"/>
      <c r="RDN4" s="19"/>
      <c r="RDO4" s="19"/>
      <c r="RDP4" s="19"/>
      <c r="RDQ4" s="19"/>
      <c r="RDR4" s="19"/>
      <c r="RDS4" s="19"/>
      <c r="RDT4" s="19"/>
      <c r="RDU4" s="19"/>
      <c r="RDV4" s="19"/>
      <c r="RDW4" s="19"/>
      <c r="RDX4" s="19"/>
      <c r="RDY4" s="19"/>
      <c r="RDZ4" s="19"/>
      <c r="REA4" s="19"/>
      <c r="REB4" s="19"/>
      <c r="REC4" s="19"/>
      <c r="RED4" s="19"/>
      <c r="REE4" s="19"/>
      <c r="REF4" s="19"/>
      <c r="REG4" s="19"/>
      <c r="REH4" s="19"/>
      <c r="REI4" s="19"/>
      <c r="REJ4" s="19"/>
      <c r="REK4" s="19"/>
      <c r="REL4" s="19"/>
      <c r="REM4" s="19"/>
      <c r="REN4" s="19"/>
      <c r="REO4" s="19"/>
      <c r="REP4" s="19"/>
      <c r="REQ4" s="19"/>
      <c r="RER4" s="19"/>
      <c r="RES4" s="19"/>
      <c r="RET4" s="19"/>
      <c r="REU4" s="19"/>
      <c r="REV4" s="19"/>
      <c r="REW4" s="19"/>
      <c r="REX4" s="19"/>
      <c r="REY4" s="19"/>
      <c r="REZ4" s="19"/>
      <c r="RFA4" s="19"/>
      <c r="RFB4" s="19"/>
      <c r="RFC4" s="19"/>
      <c r="RFD4" s="19"/>
      <c r="RFE4" s="19"/>
      <c r="RFF4" s="19"/>
      <c r="RFG4" s="19"/>
      <c r="RFH4" s="19"/>
      <c r="RFI4" s="19"/>
      <c r="RFJ4" s="19"/>
      <c r="RFK4" s="19"/>
      <c r="RFL4" s="19"/>
      <c r="RFM4" s="19"/>
      <c r="RFN4" s="19"/>
      <c r="RFO4" s="19"/>
      <c r="RFP4" s="19"/>
      <c r="RFQ4" s="19"/>
      <c r="RFR4" s="19"/>
      <c r="RFS4" s="19"/>
      <c r="RFT4" s="19"/>
      <c r="RFU4" s="19"/>
      <c r="RFV4" s="19"/>
      <c r="RFW4" s="19"/>
      <c r="RFX4" s="19"/>
      <c r="RFY4" s="19"/>
      <c r="RFZ4" s="19"/>
      <c r="RGA4" s="19"/>
      <c r="RGB4" s="19"/>
      <c r="RGC4" s="19"/>
      <c r="RGD4" s="19"/>
      <c r="RGE4" s="19"/>
      <c r="RGF4" s="19"/>
      <c r="RGG4" s="19"/>
      <c r="RGH4" s="19"/>
      <c r="RGI4" s="19"/>
      <c r="RGJ4" s="19"/>
      <c r="RGK4" s="19"/>
      <c r="RGL4" s="19"/>
      <c r="RGM4" s="19"/>
      <c r="RGN4" s="19"/>
      <c r="RGO4" s="19"/>
      <c r="RGP4" s="19"/>
      <c r="RGQ4" s="19"/>
      <c r="RGR4" s="19"/>
      <c r="RGS4" s="19"/>
      <c r="RGT4" s="19"/>
      <c r="RGU4" s="19"/>
      <c r="RGV4" s="19"/>
      <c r="RGW4" s="19"/>
      <c r="RGX4" s="19"/>
      <c r="RGY4" s="19"/>
      <c r="RGZ4" s="19"/>
      <c r="RHA4" s="19"/>
      <c r="RHB4" s="19"/>
      <c r="RHC4" s="19"/>
      <c r="RHD4" s="19"/>
      <c r="RHE4" s="19"/>
      <c r="RHF4" s="19"/>
      <c r="RHG4" s="19"/>
      <c r="RHH4" s="19"/>
      <c r="RHI4" s="19"/>
      <c r="RHJ4" s="19"/>
      <c r="RHK4" s="19"/>
      <c r="RHL4" s="19"/>
      <c r="RHM4" s="19"/>
      <c r="RHN4" s="19"/>
      <c r="RHO4" s="19"/>
      <c r="RHP4" s="19"/>
      <c r="RHQ4" s="19"/>
      <c r="RHR4" s="19"/>
      <c r="RHS4" s="19"/>
      <c r="RHT4" s="19"/>
      <c r="RHU4" s="19"/>
      <c r="RHV4" s="19"/>
      <c r="RHW4" s="19"/>
      <c r="RHX4" s="19"/>
      <c r="RHY4" s="19"/>
      <c r="RHZ4" s="19"/>
      <c r="RIA4" s="19"/>
      <c r="RIB4" s="19"/>
      <c r="RIC4" s="19"/>
      <c r="RID4" s="19"/>
      <c r="RIE4" s="19"/>
      <c r="RIF4" s="19"/>
      <c r="RIG4" s="19"/>
      <c r="RIH4" s="19"/>
      <c r="RII4" s="19"/>
      <c r="RIJ4" s="19"/>
      <c r="RIK4" s="19"/>
      <c r="RIL4" s="19"/>
      <c r="RIM4" s="19"/>
      <c r="RIN4" s="19"/>
      <c r="RIO4" s="19"/>
      <c r="RIP4" s="19"/>
      <c r="RIQ4" s="19"/>
      <c r="RIR4" s="19"/>
      <c r="RIS4" s="19"/>
      <c r="RIT4" s="19"/>
      <c r="RIU4" s="19"/>
      <c r="RIV4" s="19"/>
      <c r="RIW4" s="19"/>
      <c r="RIX4" s="19"/>
      <c r="RIY4" s="19"/>
      <c r="RIZ4" s="19"/>
      <c r="RJA4" s="19"/>
      <c r="RJB4" s="19"/>
      <c r="RJC4" s="19"/>
      <c r="RJD4" s="19"/>
      <c r="RJE4" s="19"/>
      <c r="RJF4" s="19"/>
      <c r="RJG4" s="19"/>
      <c r="RJH4" s="19"/>
      <c r="RJI4" s="19"/>
      <c r="RJJ4" s="19"/>
      <c r="RJK4" s="19"/>
      <c r="RJL4" s="19"/>
      <c r="RJM4" s="19"/>
      <c r="RJN4" s="19"/>
      <c r="RJO4" s="19"/>
      <c r="RJP4" s="19"/>
      <c r="RJQ4" s="19"/>
      <c r="RJR4" s="19"/>
      <c r="RJS4" s="19"/>
      <c r="RJT4" s="19"/>
      <c r="RJU4" s="19"/>
      <c r="RJV4" s="19"/>
      <c r="RJW4" s="19"/>
      <c r="RJX4" s="19"/>
      <c r="RJY4" s="19"/>
      <c r="RJZ4" s="19"/>
      <c r="RKA4" s="19"/>
      <c r="RKB4" s="19"/>
      <c r="RKC4" s="19"/>
      <c r="RKD4" s="19"/>
      <c r="RKE4" s="19"/>
      <c r="RKF4" s="19"/>
      <c r="RKG4" s="19"/>
      <c r="RKH4" s="19"/>
      <c r="RKI4" s="19"/>
      <c r="RKJ4" s="19"/>
      <c r="RKK4" s="19"/>
      <c r="RKL4" s="19"/>
      <c r="RKM4" s="19"/>
      <c r="RKN4" s="19"/>
      <c r="RKO4" s="19"/>
      <c r="RKP4" s="19"/>
      <c r="RKQ4" s="19"/>
      <c r="RKR4" s="19"/>
      <c r="RKS4" s="19"/>
      <c r="RKT4" s="19"/>
      <c r="RKU4" s="19"/>
      <c r="RKV4" s="19"/>
      <c r="RKW4" s="19"/>
      <c r="RKX4" s="19"/>
      <c r="RKY4" s="19"/>
      <c r="RKZ4" s="19"/>
      <c r="RLA4" s="19"/>
      <c r="RLB4" s="19"/>
      <c r="RLC4" s="19"/>
      <c r="RLD4" s="19"/>
      <c r="RLE4" s="19"/>
      <c r="RLF4" s="19"/>
      <c r="RLG4" s="19"/>
      <c r="RLH4" s="19"/>
      <c r="RLI4" s="19"/>
      <c r="RLJ4" s="19"/>
      <c r="RLK4" s="19"/>
      <c r="RLL4" s="19"/>
      <c r="RLM4" s="19"/>
      <c r="RLN4" s="19"/>
      <c r="RLO4" s="19"/>
      <c r="RLP4" s="19"/>
      <c r="RLQ4" s="19"/>
      <c r="RLR4" s="19"/>
      <c r="RLS4" s="19"/>
      <c r="RLT4" s="19"/>
      <c r="RLU4" s="19"/>
      <c r="RLV4" s="19"/>
      <c r="RLW4" s="19"/>
      <c r="RLX4" s="19"/>
      <c r="RLY4" s="19"/>
      <c r="RLZ4" s="19"/>
      <c r="RMA4" s="19"/>
      <c r="RMB4" s="19"/>
      <c r="RMC4" s="19"/>
      <c r="RMD4" s="19"/>
      <c r="RME4" s="19"/>
      <c r="RMF4" s="19"/>
      <c r="RMG4" s="19"/>
      <c r="RMH4" s="19"/>
      <c r="RMI4" s="19"/>
      <c r="RMJ4" s="19"/>
      <c r="RMK4" s="19"/>
      <c r="RML4" s="19"/>
      <c r="RMM4" s="19"/>
      <c r="RMN4" s="19"/>
      <c r="RMO4" s="19"/>
      <c r="RMP4" s="19"/>
      <c r="RMQ4" s="19"/>
      <c r="RMR4" s="19"/>
      <c r="RMS4" s="19"/>
      <c r="RMT4" s="19"/>
      <c r="RMU4" s="19"/>
      <c r="RMV4" s="19"/>
      <c r="RMW4" s="19"/>
      <c r="RMX4" s="19"/>
      <c r="RMY4" s="19"/>
      <c r="RMZ4" s="19"/>
      <c r="RNA4" s="19"/>
      <c r="RNB4" s="19"/>
      <c r="RNC4" s="19"/>
      <c r="RND4" s="19"/>
      <c r="RNE4" s="19"/>
      <c r="RNF4" s="19"/>
      <c r="RNG4" s="19"/>
      <c r="RNH4" s="19"/>
      <c r="RNI4" s="19"/>
      <c r="RNJ4" s="19"/>
      <c r="RNK4" s="19"/>
      <c r="RNL4" s="19"/>
      <c r="RNM4" s="19"/>
      <c r="RNN4" s="19"/>
      <c r="RNO4" s="19"/>
      <c r="RNP4" s="19"/>
      <c r="RNQ4" s="19"/>
      <c r="RNR4" s="19"/>
      <c r="RNS4" s="19"/>
      <c r="RNT4" s="19"/>
      <c r="RNU4" s="19"/>
      <c r="RNV4" s="19"/>
      <c r="RNW4" s="19"/>
      <c r="RNX4" s="19"/>
      <c r="RNY4" s="19"/>
      <c r="RNZ4" s="19"/>
      <c r="ROA4" s="19"/>
      <c r="ROB4" s="19"/>
      <c r="ROC4" s="19"/>
      <c r="ROD4" s="19"/>
      <c r="ROE4" s="19"/>
      <c r="ROF4" s="19"/>
      <c r="ROG4" s="19"/>
      <c r="ROH4" s="19"/>
      <c r="ROI4" s="19"/>
      <c r="ROJ4" s="19"/>
      <c r="ROK4" s="19"/>
      <c r="ROL4" s="19"/>
      <c r="ROM4" s="19"/>
      <c r="RON4" s="19"/>
      <c r="ROO4" s="19"/>
      <c r="ROP4" s="19"/>
      <c r="ROQ4" s="19"/>
      <c r="ROR4" s="19"/>
      <c r="ROS4" s="19"/>
      <c r="ROT4" s="19"/>
      <c r="ROU4" s="19"/>
      <c r="ROV4" s="19"/>
      <c r="ROW4" s="19"/>
      <c r="ROX4" s="19"/>
      <c r="ROY4" s="19"/>
      <c r="ROZ4" s="19"/>
      <c r="RPA4" s="19"/>
      <c r="RPB4" s="19"/>
      <c r="RPC4" s="19"/>
      <c r="RPD4" s="19"/>
      <c r="RPE4" s="19"/>
      <c r="RPF4" s="19"/>
      <c r="RPG4" s="19"/>
      <c r="RPH4" s="19"/>
      <c r="RPI4" s="19"/>
      <c r="RPJ4" s="19"/>
      <c r="RPK4" s="19"/>
      <c r="RPL4" s="19"/>
      <c r="RPM4" s="19"/>
      <c r="RPN4" s="19"/>
      <c r="RPO4" s="19"/>
      <c r="RPP4" s="19"/>
      <c r="RPQ4" s="19"/>
      <c r="RPR4" s="19"/>
      <c r="RPS4" s="19"/>
      <c r="RPT4" s="19"/>
      <c r="RPU4" s="19"/>
      <c r="RPV4" s="19"/>
      <c r="RPW4" s="19"/>
      <c r="RPX4" s="19"/>
      <c r="RPY4" s="19"/>
      <c r="RPZ4" s="19"/>
      <c r="RQA4" s="19"/>
      <c r="RQB4" s="19"/>
      <c r="RQC4" s="19"/>
      <c r="RQD4" s="19"/>
      <c r="RQE4" s="19"/>
      <c r="RQF4" s="19"/>
      <c r="RQG4" s="19"/>
      <c r="RQH4" s="19"/>
      <c r="RQI4" s="19"/>
      <c r="RQJ4" s="19"/>
      <c r="RQK4" s="19"/>
      <c r="RQL4" s="19"/>
      <c r="RQM4" s="19"/>
      <c r="RQN4" s="19"/>
      <c r="RQO4" s="19"/>
      <c r="RQP4" s="19"/>
      <c r="RQQ4" s="19"/>
      <c r="RQR4" s="19"/>
      <c r="RQS4" s="19"/>
      <c r="RQT4" s="19"/>
      <c r="RQU4" s="19"/>
      <c r="RQV4" s="19"/>
      <c r="RQW4" s="19"/>
      <c r="RQX4" s="19"/>
      <c r="RQY4" s="19"/>
      <c r="RQZ4" s="19"/>
      <c r="RRA4" s="19"/>
      <c r="RRB4" s="19"/>
      <c r="RRC4" s="19"/>
      <c r="RRD4" s="19"/>
      <c r="RRE4" s="19"/>
      <c r="RRF4" s="19"/>
      <c r="RRG4" s="19"/>
      <c r="RRH4" s="19"/>
      <c r="RRI4" s="19"/>
      <c r="RRJ4" s="19"/>
      <c r="RRK4" s="19"/>
      <c r="RRL4" s="19"/>
      <c r="RRM4" s="19"/>
      <c r="RRN4" s="19"/>
      <c r="RRO4" s="19"/>
      <c r="RRP4" s="19"/>
      <c r="RRQ4" s="19"/>
      <c r="RRR4" s="19"/>
      <c r="RRS4" s="19"/>
      <c r="RRT4" s="19"/>
      <c r="RRU4" s="19"/>
      <c r="RRV4" s="19"/>
      <c r="RRW4" s="19"/>
      <c r="RRX4" s="19"/>
      <c r="RRY4" s="19"/>
      <c r="RRZ4" s="19"/>
      <c r="RSA4" s="19"/>
      <c r="RSB4" s="19"/>
      <c r="RSC4" s="19"/>
      <c r="RSD4" s="19"/>
      <c r="RSE4" s="19"/>
      <c r="RSF4" s="19"/>
      <c r="RSG4" s="19"/>
      <c r="RSH4" s="19"/>
      <c r="RSI4" s="19"/>
      <c r="RSJ4" s="19"/>
      <c r="RSK4" s="19"/>
      <c r="RSL4" s="19"/>
      <c r="RSM4" s="19"/>
      <c r="RSN4" s="19"/>
      <c r="RSO4" s="19"/>
      <c r="RSP4" s="19"/>
      <c r="RSQ4" s="19"/>
      <c r="RSR4" s="19"/>
      <c r="RSS4" s="19"/>
      <c r="RST4" s="19"/>
      <c r="RSU4" s="19"/>
      <c r="RSV4" s="19"/>
      <c r="RSW4" s="19"/>
      <c r="RSX4" s="19"/>
      <c r="RSY4" s="19"/>
      <c r="RSZ4" s="19"/>
      <c r="RTA4" s="19"/>
      <c r="RTB4" s="19"/>
      <c r="RTC4" s="19"/>
      <c r="RTD4" s="19"/>
      <c r="RTE4" s="19"/>
      <c r="RTF4" s="19"/>
      <c r="RTG4" s="19"/>
      <c r="RTH4" s="19"/>
      <c r="RTI4" s="19"/>
      <c r="RTJ4" s="19"/>
      <c r="RTK4" s="19"/>
      <c r="RTL4" s="19"/>
      <c r="RTM4" s="19"/>
      <c r="RTN4" s="19"/>
      <c r="RTO4" s="19"/>
      <c r="RTP4" s="19"/>
      <c r="RTQ4" s="19"/>
      <c r="RTR4" s="19"/>
      <c r="RTS4" s="19"/>
      <c r="RTT4" s="19"/>
      <c r="RTU4" s="19"/>
      <c r="RTV4" s="19"/>
      <c r="RTW4" s="19"/>
      <c r="RTX4" s="19"/>
      <c r="RTY4" s="19"/>
      <c r="RTZ4" s="19"/>
      <c r="RUA4" s="19"/>
      <c r="RUB4" s="19"/>
      <c r="RUC4" s="19"/>
      <c r="RUD4" s="19"/>
      <c r="RUE4" s="19"/>
      <c r="RUF4" s="19"/>
      <c r="RUG4" s="19"/>
      <c r="RUH4" s="19"/>
      <c r="RUI4" s="19"/>
      <c r="RUJ4" s="19"/>
      <c r="RUK4" s="19"/>
      <c r="RUL4" s="19"/>
      <c r="RUM4" s="19"/>
      <c r="RUN4" s="19"/>
      <c r="RUO4" s="19"/>
      <c r="RUP4" s="19"/>
      <c r="RUQ4" s="19"/>
      <c r="RUR4" s="19"/>
      <c r="RUS4" s="19"/>
      <c r="RUT4" s="19"/>
      <c r="RUU4" s="19"/>
      <c r="RUV4" s="19"/>
      <c r="RUW4" s="19"/>
      <c r="RUX4" s="19"/>
      <c r="RUY4" s="19"/>
      <c r="RUZ4" s="19"/>
      <c r="RVA4" s="19"/>
      <c r="RVB4" s="19"/>
      <c r="RVC4" s="19"/>
      <c r="RVD4" s="19"/>
      <c r="RVE4" s="19"/>
      <c r="RVF4" s="19"/>
      <c r="RVG4" s="19"/>
      <c r="RVH4" s="19"/>
      <c r="RVI4" s="19"/>
      <c r="RVJ4" s="19"/>
      <c r="RVK4" s="19"/>
      <c r="RVL4" s="19"/>
      <c r="RVM4" s="19"/>
      <c r="RVN4" s="19"/>
      <c r="RVO4" s="19"/>
      <c r="RVP4" s="19"/>
      <c r="RVQ4" s="19"/>
      <c r="RVR4" s="19"/>
      <c r="RVS4" s="19"/>
      <c r="RVT4" s="19"/>
      <c r="RVU4" s="19"/>
      <c r="RVV4" s="19"/>
      <c r="RVW4" s="19"/>
      <c r="RVX4" s="19"/>
      <c r="RVY4" s="19"/>
      <c r="RVZ4" s="19"/>
      <c r="RWA4" s="19"/>
      <c r="RWB4" s="19"/>
      <c r="RWC4" s="19"/>
      <c r="RWD4" s="19"/>
      <c r="RWE4" s="19"/>
      <c r="RWF4" s="19"/>
      <c r="RWG4" s="19"/>
      <c r="RWH4" s="19"/>
      <c r="RWI4" s="19"/>
      <c r="RWJ4" s="19"/>
      <c r="RWK4" s="19"/>
      <c r="RWL4" s="19"/>
      <c r="RWM4" s="19"/>
      <c r="RWN4" s="19"/>
      <c r="RWO4" s="19"/>
      <c r="RWP4" s="19"/>
      <c r="RWQ4" s="19"/>
      <c r="RWR4" s="19"/>
      <c r="RWS4" s="19"/>
      <c r="RWT4" s="19"/>
      <c r="RWU4" s="19"/>
      <c r="RWV4" s="19"/>
      <c r="RWW4" s="19"/>
      <c r="RWX4" s="19"/>
      <c r="RWY4" s="19"/>
      <c r="RWZ4" s="19"/>
      <c r="RXA4" s="19"/>
      <c r="RXB4" s="19"/>
      <c r="RXC4" s="19"/>
      <c r="RXD4" s="19"/>
      <c r="RXE4" s="19"/>
      <c r="RXF4" s="19"/>
      <c r="RXG4" s="19"/>
      <c r="RXH4" s="19"/>
      <c r="RXI4" s="19"/>
      <c r="RXJ4" s="19"/>
      <c r="RXK4" s="19"/>
      <c r="RXL4" s="19"/>
      <c r="RXM4" s="19"/>
      <c r="RXN4" s="19"/>
      <c r="RXO4" s="19"/>
      <c r="RXP4" s="19"/>
      <c r="RXQ4" s="19"/>
      <c r="RXR4" s="19"/>
      <c r="RXS4" s="19"/>
      <c r="RXT4" s="19"/>
      <c r="RXU4" s="19"/>
      <c r="RXV4" s="19"/>
      <c r="RXW4" s="19"/>
      <c r="RXX4" s="19"/>
      <c r="RXY4" s="19"/>
      <c r="RXZ4" s="19"/>
      <c r="RYA4" s="19"/>
      <c r="RYB4" s="19"/>
      <c r="RYC4" s="19"/>
      <c r="RYD4" s="19"/>
      <c r="RYE4" s="19"/>
      <c r="RYF4" s="19"/>
      <c r="RYG4" s="19"/>
      <c r="RYH4" s="19"/>
      <c r="RYI4" s="19"/>
      <c r="RYJ4" s="19"/>
      <c r="RYK4" s="19"/>
      <c r="RYL4" s="19"/>
      <c r="RYM4" s="19"/>
      <c r="RYN4" s="19"/>
      <c r="RYO4" s="19"/>
      <c r="RYP4" s="19"/>
      <c r="RYQ4" s="19"/>
      <c r="RYR4" s="19"/>
      <c r="RYS4" s="19"/>
      <c r="RYT4" s="19"/>
      <c r="RYU4" s="19"/>
      <c r="RYV4" s="19"/>
      <c r="RYW4" s="19"/>
      <c r="RYX4" s="19"/>
      <c r="RYY4" s="19"/>
      <c r="RYZ4" s="19"/>
      <c r="RZA4" s="19"/>
      <c r="RZB4" s="19"/>
      <c r="RZC4" s="19"/>
      <c r="RZD4" s="19"/>
      <c r="RZE4" s="19"/>
      <c r="RZF4" s="19"/>
      <c r="RZG4" s="19"/>
      <c r="RZH4" s="19"/>
      <c r="RZI4" s="19"/>
      <c r="RZJ4" s="19"/>
      <c r="RZK4" s="19"/>
      <c r="RZL4" s="19"/>
      <c r="RZM4" s="19"/>
      <c r="RZN4" s="19"/>
      <c r="RZO4" s="19"/>
      <c r="RZP4" s="19"/>
      <c r="RZQ4" s="19"/>
      <c r="RZR4" s="19"/>
      <c r="RZS4" s="19"/>
      <c r="RZT4" s="19"/>
      <c r="RZU4" s="19"/>
      <c r="RZV4" s="19"/>
      <c r="RZW4" s="19"/>
      <c r="RZX4" s="19"/>
      <c r="RZY4" s="19"/>
      <c r="RZZ4" s="19"/>
      <c r="SAA4" s="19"/>
      <c r="SAB4" s="19"/>
      <c r="SAC4" s="19"/>
      <c r="SAD4" s="19"/>
      <c r="SAE4" s="19"/>
      <c r="SAF4" s="19"/>
      <c r="SAG4" s="19"/>
      <c r="SAH4" s="19"/>
      <c r="SAI4" s="19"/>
      <c r="SAJ4" s="19"/>
      <c r="SAK4" s="19"/>
      <c r="SAL4" s="19"/>
      <c r="SAM4" s="19"/>
      <c r="SAN4" s="19"/>
      <c r="SAO4" s="19"/>
      <c r="SAP4" s="19"/>
      <c r="SAQ4" s="19"/>
      <c r="SAR4" s="19"/>
      <c r="SAS4" s="19"/>
      <c r="SAT4" s="19"/>
      <c r="SAU4" s="19"/>
      <c r="SAV4" s="19"/>
      <c r="SAW4" s="19"/>
      <c r="SAX4" s="19"/>
      <c r="SAY4" s="19"/>
      <c r="SAZ4" s="19"/>
      <c r="SBA4" s="19"/>
      <c r="SBB4" s="19"/>
      <c r="SBC4" s="19"/>
      <c r="SBD4" s="19"/>
      <c r="SBE4" s="19"/>
      <c r="SBF4" s="19"/>
      <c r="SBG4" s="19"/>
      <c r="SBH4" s="19"/>
      <c r="SBI4" s="19"/>
      <c r="SBJ4" s="19"/>
      <c r="SBK4" s="19"/>
      <c r="SBL4" s="19"/>
      <c r="SBM4" s="19"/>
      <c r="SBN4" s="19"/>
      <c r="SBO4" s="19"/>
      <c r="SBP4" s="19"/>
      <c r="SBQ4" s="19"/>
      <c r="SBR4" s="19"/>
      <c r="SBS4" s="19"/>
      <c r="SBT4" s="19"/>
      <c r="SBU4" s="19"/>
      <c r="SBV4" s="19"/>
      <c r="SBW4" s="19"/>
      <c r="SBX4" s="19"/>
      <c r="SBY4" s="19"/>
      <c r="SBZ4" s="19"/>
      <c r="SCA4" s="19"/>
      <c r="SCB4" s="19"/>
      <c r="SCC4" s="19"/>
      <c r="SCD4" s="19"/>
      <c r="SCE4" s="19"/>
      <c r="SCF4" s="19"/>
      <c r="SCG4" s="19"/>
      <c r="SCH4" s="19"/>
      <c r="SCI4" s="19"/>
      <c r="SCJ4" s="19"/>
      <c r="SCK4" s="19"/>
      <c r="SCL4" s="19"/>
      <c r="SCM4" s="19"/>
      <c r="SCN4" s="19"/>
      <c r="SCO4" s="19"/>
      <c r="SCP4" s="19"/>
      <c r="SCQ4" s="19"/>
      <c r="SCR4" s="19"/>
      <c r="SCS4" s="19"/>
      <c r="SCT4" s="19"/>
      <c r="SCU4" s="19"/>
      <c r="SCV4" s="19"/>
      <c r="SCW4" s="19"/>
      <c r="SCX4" s="19"/>
      <c r="SCY4" s="19"/>
      <c r="SCZ4" s="19"/>
      <c r="SDA4" s="19"/>
      <c r="SDB4" s="19"/>
      <c r="SDC4" s="19"/>
      <c r="SDD4" s="19"/>
      <c r="SDE4" s="19"/>
      <c r="SDF4" s="19"/>
      <c r="SDG4" s="19"/>
      <c r="SDH4" s="19"/>
      <c r="SDI4" s="19"/>
      <c r="SDJ4" s="19"/>
      <c r="SDK4" s="19"/>
      <c r="SDL4" s="19"/>
      <c r="SDM4" s="19"/>
      <c r="SDN4" s="19"/>
      <c r="SDO4" s="19"/>
      <c r="SDP4" s="19"/>
      <c r="SDQ4" s="19"/>
      <c r="SDR4" s="19"/>
      <c r="SDS4" s="19"/>
      <c r="SDT4" s="19"/>
      <c r="SDU4" s="19"/>
      <c r="SDV4" s="19"/>
      <c r="SDW4" s="19"/>
      <c r="SDX4" s="19"/>
      <c r="SDY4" s="19"/>
      <c r="SDZ4" s="19"/>
      <c r="SEA4" s="19"/>
      <c r="SEB4" s="19"/>
      <c r="SEC4" s="19"/>
      <c r="SED4" s="19"/>
      <c r="SEE4" s="19"/>
      <c r="SEF4" s="19"/>
      <c r="SEG4" s="19"/>
      <c r="SEH4" s="19"/>
      <c r="SEI4" s="19"/>
      <c r="SEJ4" s="19"/>
      <c r="SEK4" s="19"/>
      <c r="SEL4" s="19"/>
      <c r="SEM4" s="19"/>
      <c r="SEN4" s="19"/>
      <c r="SEO4" s="19"/>
      <c r="SEP4" s="19"/>
      <c r="SEQ4" s="19"/>
      <c r="SER4" s="19"/>
      <c r="SES4" s="19"/>
      <c r="SET4" s="19"/>
      <c r="SEU4" s="19"/>
      <c r="SEV4" s="19"/>
      <c r="SEW4" s="19"/>
      <c r="SEX4" s="19"/>
      <c r="SEY4" s="19"/>
      <c r="SEZ4" s="19"/>
      <c r="SFA4" s="19"/>
      <c r="SFB4" s="19"/>
      <c r="SFC4" s="19"/>
      <c r="SFD4" s="19"/>
      <c r="SFE4" s="19"/>
      <c r="SFF4" s="19"/>
      <c r="SFG4" s="19"/>
      <c r="SFH4" s="19"/>
      <c r="SFI4" s="19"/>
      <c r="SFJ4" s="19"/>
      <c r="SFK4" s="19"/>
      <c r="SFL4" s="19"/>
      <c r="SFM4" s="19"/>
      <c r="SFN4" s="19"/>
      <c r="SFO4" s="19"/>
      <c r="SFP4" s="19"/>
      <c r="SFQ4" s="19"/>
      <c r="SFR4" s="19"/>
      <c r="SFS4" s="19"/>
      <c r="SFT4" s="19"/>
      <c r="SFU4" s="19"/>
      <c r="SFV4" s="19"/>
      <c r="SFW4" s="19"/>
      <c r="SFX4" s="19"/>
      <c r="SFY4" s="19"/>
      <c r="SFZ4" s="19"/>
      <c r="SGA4" s="19"/>
      <c r="SGB4" s="19"/>
      <c r="SGC4" s="19"/>
      <c r="SGD4" s="19"/>
      <c r="SGE4" s="19"/>
      <c r="SGF4" s="19"/>
      <c r="SGG4" s="19"/>
      <c r="SGH4" s="19"/>
      <c r="SGI4" s="19"/>
      <c r="SGJ4" s="19"/>
      <c r="SGK4" s="19"/>
      <c r="SGL4" s="19"/>
      <c r="SGM4" s="19"/>
      <c r="SGN4" s="19"/>
      <c r="SGO4" s="19"/>
      <c r="SGP4" s="19"/>
      <c r="SGQ4" s="19"/>
      <c r="SGR4" s="19"/>
      <c r="SGS4" s="19"/>
      <c r="SGT4" s="19"/>
      <c r="SGU4" s="19"/>
      <c r="SGV4" s="19"/>
      <c r="SGW4" s="19"/>
      <c r="SGX4" s="19"/>
      <c r="SGY4" s="19"/>
      <c r="SGZ4" s="19"/>
      <c r="SHA4" s="19"/>
      <c r="SHB4" s="19"/>
      <c r="SHC4" s="19"/>
      <c r="SHD4" s="19"/>
      <c r="SHE4" s="19"/>
      <c r="SHF4" s="19"/>
      <c r="SHG4" s="19"/>
      <c r="SHH4" s="19"/>
      <c r="SHI4" s="19"/>
      <c r="SHJ4" s="19"/>
      <c r="SHK4" s="19"/>
      <c r="SHL4" s="19"/>
      <c r="SHM4" s="19"/>
      <c r="SHN4" s="19"/>
      <c r="SHO4" s="19"/>
      <c r="SHP4" s="19"/>
      <c r="SHQ4" s="19"/>
      <c r="SHR4" s="19"/>
      <c r="SHS4" s="19"/>
      <c r="SHT4" s="19"/>
      <c r="SHU4" s="19"/>
      <c r="SHV4" s="19"/>
      <c r="SHW4" s="19"/>
      <c r="SHX4" s="19"/>
      <c r="SHY4" s="19"/>
      <c r="SHZ4" s="19"/>
      <c r="SIA4" s="19"/>
      <c r="SIB4" s="19"/>
      <c r="SIC4" s="19"/>
      <c r="SID4" s="19"/>
      <c r="SIE4" s="19"/>
      <c r="SIF4" s="19"/>
      <c r="SIG4" s="19"/>
      <c r="SIH4" s="19"/>
      <c r="SII4" s="19"/>
      <c r="SIJ4" s="19"/>
      <c r="SIK4" s="19"/>
      <c r="SIL4" s="19"/>
      <c r="SIM4" s="19"/>
      <c r="SIN4" s="19"/>
      <c r="SIO4" s="19"/>
      <c r="SIP4" s="19"/>
      <c r="SIQ4" s="19"/>
      <c r="SIR4" s="19"/>
      <c r="SIS4" s="19"/>
      <c r="SIT4" s="19"/>
      <c r="SIU4" s="19"/>
      <c r="SIV4" s="19"/>
      <c r="SIW4" s="19"/>
      <c r="SIX4" s="19"/>
      <c r="SIY4" s="19"/>
      <c r="SIZ4" s="19"/>
      <c r="SJA4" s="19"/>
      <c r="SJB4" s="19"/>
      <c r="SJC4" s="19"/>
      <c r="SJD4" s="19"/>
      <c r="SJE4" s="19"/>
      <c r="SJF4" s="19"/>
      <c r="SJG4" s="19"/>
      <c r="SJH4" s="19"/>
      <c r="SJI4" s="19"/>
      <c r="SJJ4" s="19"/>
      <c r="SJK4" s="19"/>
      <c r="SJL4" s="19"/>
      <c r="SJM4" s="19"/>
      <c r="SJN4" s="19"/>
      <c r="SJO4" s="19"/>
      <c r="SJP4" s="19"/>
      <c r="SJQ4" s="19"/>
      <c r="SJR4" s="19"/>
      <c r="SJS4" s="19"/>
      <c r="SJT4" s="19"/>
      <c r="SJU4" s="19"/>
      <c r="SJV4" s="19"/>
      <c r="SJW4" s="19"/>
      <c r="SJX4" s="19"/>
      <c r="SJY4" s="19"/>
      <c r="SJZ4" s="19"/>
      <c r="SKA4" s="19"/>
      <c r="SKB4" s="19"/>
      <c r="SKC4" s="19"/>
      <c r="SKD4" s="19"/>
      <c r="SKE4" s="19"/>
      <c r="SKF4" s="19"/>
      <c r="SKG4" s="19"/>
      <c r="SKH4" s="19"/>
      <c r="SKI4" s="19"/>
      <c r="SKJ4" s="19"/>
      <c r="SKK4" s="19"/>
      <c r="SKL4" s="19"/>
      <c r="SKM4" s="19"/>
      <c r="SKN4" s="19"/>
      <c r="SKO4" s="19"/>
      <c r="SKP4" s="19"/>
      <c r="SKQ4" s="19"/>
      <c r="SKR4" s="19"/>
      <c r="SKS4" s="19"/>
      <c r="SKT4" s="19"/>
      <c r="SKU4" s="19"/>
      <c r="SKV4" s="19"/>
      <c r="SKW4" s="19"/>
      <c r="SKX4" s="19"/>
      <c r="SKY4" s="19"/>
      <c r="SKZ4" s="19"/>
      <c r="SLA4" s="19"/>
      <c r="SLB4" s="19"/>
      <c r="SLC4" s="19"/>
      <c r="SLD4" s="19"/>
      <c r="SLE4" s="19"/>
      <c r="SLF4" s="19"/>
      <c r="SLG4" s="19"/>
      <c r="SLH4" s="19"/>
      <c r="SLI4" s="19"/>
      <c r="SLJ4" s="19"/>
      <c r="SLK4" s="19"/>
      <c r="SLL4" s="19"/>
      <c r="SLM4" s="19"/>
      <c r="SLN4" s="19"/>
      <c r="SLO4" s="19"/>
      <c r="SLP4" s="19"/>
      <c r="SLQ4" s="19"/>
      <c r="SLR4" s="19"/>
      <c r="SLS4" s="19"/>
      <c r="SLT4" s="19"/>
      <c r="SLU4" s="19"/>
      <c r="SLV4" s="19"/>
      <c r="SLW4" s="19"/>
      <c r="SLX4" s="19"/>
      <c r="SLY4" s="19"/>
      <c r="SLZ4" s="19"/>
      <c r="SMA4" s="19"/>
      <c r="SMB4" s="19"/>
      <c r="SMC4" s="19"/>
      <c r="SMD4" s="19"/>
      <c r="SME4" s="19"/>
      <c r="SMF4" s="19"/>
      <c r="SMG4" s="19"/>
      <c r="SMH4" s="19"/>
      <c r="SMI4" s="19"/>
      <c r="SMJ4" s="19"/>
      <c r="SMK4" s="19"/>
      <c r="SML4" s="19"/>
      <c r="SMM4" s="19"/>
      <c r="SMN4" s="19"/>
      <c r="SMO4" s="19"/>
      <c r="SMP4" s="19"/>
      <c r="SMQ4" s="19"/>
      <c r="SMR4" s="19"/>
      <c r="SMS4" s="19"/>
      <c r="SMT4" s="19"/>
      <c r="SMU4" s="19"/>
      <c r="SMV4" s="19"/>
      <c r="SMW4" s="19"/>
      <c r="SMX4" s="19"/>
      <c r="SMY4" s="19"/>
      <c r="SMZ4" s="19"/>
      <c r="SNA4" s="19"/>
      <c r="SNB4" s="19"/>
      <c r="SNC4" s="19"/>
      <c r="SND4" s="19"/>
      <c r="SNE4" s="19"/>
      <c r="SNF4" s="19"/>
      <c r="SNG4" s="19"/>
      <c r="SNH4" s="19"/>
      <c r="SNI4" s="19"/>
      <c r="SNJ4" s="19"/>
      <c r="SNK4" s="19"/>
      <c r="SNL4" s="19"/>
      <c r="SNM4" s="19"/>
      <c r="SNN4" s="19"/>
      <c r="SNO4" s="19"/>
      <c r="SNP4" s="19"/>
      <c r="SNQ4" s="19"/>
      <c r="SNR4" s="19"/>
      <c r="SNS4" s="19"/>
      <c r="SNT4" s="19"/>
      <c r="SNU4" s="19"/>
      <c r="SNV4" s="19"/>
      <c r="SNW4" s="19"/>
      <c r="SNX4" s="19"/>
      <c r="SNY4" s="19"/>
      <c r="SNZ4" s="19"/>
      <c r="SOA4" s="19"/>
      <c r="SOB4" s="19"/>
      <c r="SOC4" s="19"/>
      <c r="SOD4" s="19"/>
      <c r="SOE4" s="19"/>
      <c r="SOF4" s="19"/>
      <c r="SOG4" s="19"/>
      <c r="SOH4" s="19"/>
      <c r="SOI4" s="19"/>
      <c r="SOJ4" s="19"/>
      <c r="SOK4" s="19"/>
      <c r="SOL4" s="19"/>
      <c r="SOM4" s="19"/>
      <c r="SON4" s="19"/>
      <c r="SOO4" s="19"/>
      <c r="SOP4" s="19"/>
      <c r="SOQ4" s="19"/>
      <c r="SOR4" s="19"/>
      <c r="SOS4" s="19"/>
      <c r="SOT4" s="19"/>
      <c r="SOU4" s="19"/>
      <c r="SOV4" s="19"/>
      <c r="SOW4" s="19"/>
      <c r="SOX4" s="19"/>
      <c r="SOY4" s="19"/>
      <c r="SOZ4" s="19"/>
      <c r="SPA4" s="19"/>
      <c r="SPB4" s="19"/>
      <c r="SPC4" s="19"/>
      <c r="SPD4" s="19"/>
      <c r="SPE4" s="19"/>
      <c r="SPF4" s="19"/>
      <c r="SPG4" s="19"/>
      <c r="SPH4" s="19"/>
      <c r="SPI4" s="19"/>
      <c r="SPJ4" s="19"/>
      <c r="SPK4" s="19"/>
      <c r="SPL4" s="19"/>
      <c r="SPM4" s="19"/>
      <c r="SPN4" s="19"/>
      <c r="SPO4" s="19"/>
      <c r="SPP4" s="19"/>
      <c r="SPQ4" s="19"/>
      <c r="SPR4" s="19"/>
      <c r="SPS4" s="19"/>
      <c r="SPT4" s="19"/>
      <c r="SPU4" s="19"/>
      <c r="SPV4" s="19"/>
      <c r="SPW4" s="19"/>
      <c r="SPX4" s="19"/>
      <c r="SPY4" s="19"/>
      <c r="SPZ4" s="19"/>
      <c r="SQA4" s="19"/>
      <c r="SQB4" s="19"/>
      <c r="SQC4" s="19"/>
      <c r="SQD4" s="19"/>
      <c r="SQE4" s="19"/>
      <c r="SQF4" s="19"/>
      <c r="SQG4" s="19"/>
      <c r="SQH4" s="19"/>
      <c r="SQI4" s="19"/>
      <c r="SQJ4" s="19"/>
      <c r="SQK4" s="19"/>
      <c r="SQL4" s="19"/>
      <c r="SQM4" s="19"/>
      <c r="SQN4" s="19"/>
      <c r="SQO4" s="19"/>
      <c r="SQP4" s="19"/>
      <c r="SQQ4" s="19"/>
      <c r="SQR4" s="19"/>
      <c r="SQS4" s="19"/>
      <c r="SQT4" s="19"/>
      <c r="SQU4" s="19"/>
      <c r="SQV4" s="19"/>
      <c r="SQW4" s="19"/>
      <c r="SQX4" s="19"/>
      <c r="SQY4" s="19"/>
      <c r="SQZ4" s="19"/>
      <c r="SRA4" s="19"/>
      <c r="SRB4" s="19"/>
      <c r="SRC4" s="19"/>
      <c r="SRD4" s="19"/>
      <c r="SRE4" s="19"/>
      <c r="SRF4" s="19"/>
      <c r="SRG4" s="19"/>
      <c r="SRH4" s="19"/>
      <c r="SRI4" s="19"/>
      <c r="SRJ4" s="19"/>
      <c r="SRK4" s="19"/>
      <c r="SRL4" s="19"/>
      <c r="SRM4" s="19"/>
      <c r="SRN4" s="19"/>
      <c r="SRO4" s="19"/>
      <c r="SRP4" s="19"/>
      <c r="SRQ4" s="19"/>
      <c r="SRR4" s="19"/>
      <c r="SRS4" s="19"/>
      <c r="SRT4" s="19"/>
      <c r="SRU4" s="19"/>
      <c r="SRV4" s="19"/>
      <c r="SRW4" s="19"/>
      <c r="SRX4" s="19"/>
      <c r="SRY4" s="19"/>
      <c r="SRZ4" s="19"/>
      <c r="SSA4" s="19"/>
      <c r="SSB4" s="19"/>
      <c r="SSC4" s="19"/>
      <c r="SSD4" s="19"/>
      <c r="SSE4" s="19"/>
      <c r="SSF4" s="19"/>
      <c r="SSG4" s="19"/>
      <c r="SSH4" s="19"/>
      <c r="SSI4" s="19"/>
      <c r="SSJ4" s="19"/>
      <c r="SSK4" s="19"/>
      <c r="SSL4" s="19"/>
      <c r="SSM4" s="19"/>
      <c r="SSN4" s="19"/>
      <c r="SSO4" s="19"/>
      <c r="SSP4" s="19"/>
      <c r="SSQ4" s="19"/>
      <c r="SSR4" s="19"/>
      <c r="SSS4" s="19"/>
      <c r="SST4" s="19"/>
      <c r="SSU4" s="19"/>
      <c r="SSV4" s="19"/>
      <c r="SSW4" s="19"/>
      <c r="SSX4" s="19"/>
      <c r="SSY4" s="19"/>
      <c r="SSZ4" s="19"/>
      <c r="STA4" s="19"/>
      <c r="STB4" s="19"/>
      <c r="STC4" s="19"/>
      <c r="STD4" s="19"/>
      <c r="STE4" s="19"/>
      <c r="STF4" s="19"/>
      <c r="STG4" s="19"/>
      <c r="STH4" s="19"/>
      <c r="STI4" s="19"/>
      <c r="STJ4" s="19"/>
      <c r="STK4" s="19"/>
      <c r="STL4" s="19"/>
      <c r="STM4" s="19"/>
      <c r="STN4" s="19"/>
      <c r="STO4" s="19"/>
      <c r="STP4" s="19"/>
      <c r="STQ4" s="19"/>
      <c r="STR4" s="19"/>
      <c r="STS4" s="19"/>
      <c r="STT4" s="19"/>
      <c r="STU4" s="19"/>
      <c r="STV4" s="19"/>
      <c r="STW4" s="19"/>
      <c r="STX4" s="19"/>
      <c r="STY4" s="19"/>
      <c r="STZ4" s="19"/>
      <c r="SUA4" s="19"/>
      <c r="SUB4" s="19"/>
      <c r="SUC4" s="19"/>
      <c r="SUD4" s="19"/>
      <c r="SUE4" s="19"/>
      <c r="SUF4" s="19"/>
      <c r="SUG4" s="19"/>
      <c r="SUH4" s="19"/>
      <c r="SUI4" s="19"/>
      <c r="SUJ4" s="19"/>
      <c r="SUK4" s="19"/>
      <c r="SUL4" s="19"/>
      <c r="SUM4" s="19"/>
      <c r="SUN4" s="19"/>
      <c r="SUO4" s="19"/>
      <c r="SUP4" s="19"/>
      <c r="SUQ4" s="19"/>
      <c r="SUR4" s="19"/>
      <c r="SUS4" s="19"/>
      <c r="SUT4" s="19"/>
      <c r="SUU4" s="19"/>
      <c r="SUV4" s="19"/>
      <c r="SUW4" s="19"/>
      <c r="SUX4" s="19"/>
      <c r="SUY4" s="19"/>
      <c r="SUZ4" s="19"/>
      <c r="SVA4" s="19"/>
      <c r="SVB4" s="19"/>
      <c r="SVC4" s="19"/>
      <c r="SVD4" s="19"/>
      <c r="SVE4" s="19"/>
      <c r="SVF4" s="19"/>
      <c r="SVG4" s="19"/>
      <c r="SVH4" s="19"/>
      <c r="SVI4" s="19"/>
      <c r="SVJ4" s="19"/>
      <c r="SVK4" s="19"/>
      <c r="SVL4" s="19"/>
      <c r="SVM4" s="19"/>
      <c r="SVN4" s="19"/>
      <c r="SVO4" s="19"/>
      <c r="SVP4" s="19"/>
      <c r="SVQ4" s="19"/>
      <c r="SVR4" s="19"/>
      <c r="SVS4" s="19"/>
      <c r="SVT4" s="19"/>
      <c r="SVU4" s="19"/>
      <c r="SVV4" s="19"/>
      <c r="SVW4" s="19"/>
      <c r="SVX4" s="19"/>
      <c r="SVY4" s="19"/>
      <c r="SVZ4" s="19"/>
      <c r="SWA4" s="19"/>
      <c r="SWB4" s="19"/>
      <c r="SWC4" s="19"/>
      <c r="SWD4" s="19"/>
      <c r="SWE4" s="19"/>
      <c r="SWF4" s="19"/>
      <c r="SWG4" s="19"/>
      <c r="SWH4" s="19"/>
      <c r="SWI4" s="19"/>
      <c r="SWJ4" s="19"/>
      <c r="SWK4" s="19"/>
      <c r="SWL4" s="19"/>
      <c r="SWM4" s="19"/>
      <c r="SWN4" s="19"/>
      <c r="SWO4" s="19"/>
      <c r="SWP4" s="19"/>
      <c r="SWQ4" s="19"/>
      <c r="SWR4" s="19"/>
      <c r="SWS4" s="19"/>
      <c r="SWT4" s="19"/>
      <c r="SWU4" s="19"/>
      <c r="SWV4" s="19"/>
      <c r="SWW4" s="19"/>
      <c r="SWX4" s="19"/>
      <c r="SWY4" s="19"/>
      <c r="SWZ4" s="19"/>
      <c r="SXA4" s="19"/>
      <c r="SXB4" s="19"/>
      <c r="SXC4" s="19"/>
      <c r="SXD4" s="19"/>
      <c r="SXE4" s="19"/>
      <c r="SXF4" s="19"/>
      <c r="SXG4" s="19"/>
      <c r="SXH4" s="19"/>
      <c r="SXI4" s="19"/>
      <c r="SXJ4" s="19"/>
      <c r="SXK4" s="19"/>
      <c r="SXL4" s="19"/>
      <c r="SXM4" s="19"/>
      <c r="SXN4" s="19"/>
      <c r="SXO4" s="19"/>
      <c r="SXP4" s="19"/>
      <c r="SXQ4" s="19"/>
      <c r="SXR4" s="19"/>
      <c r="SXS4" s="19"/>
      <c r="SXT4" s="19"/>
      <c r="SXU4" s="19"/>
      <c r="SXV4" s="19"/>
      <c r="SXW4" s="19"/>
      <c r="SXX4" s="19"/>
      <c r="SXY4" s="19"/>
      <c r="SXZ4" s="19"/>
      <c r="SYA4" s="19"/>
      <c r="SYB4" s="19"/>
      <c r="SYC4" s="19"/>
      <c r="SYD4" s="19"/>
      <c r="SYE4" s="19"/>
      <c r="SYF4" s="19"/>
      <c r="SYG4" s="19"/>
      <c r="SYH4" s="19"/>
      <c r="SYI4" s="19"/>
      <c r="SYJ4" s="19"/>
      <c r="SYK4" s="19"/>
      <c r="SYL4" s="19"/>
      <c r="SYM4" s="19"/>
      <c r="SYN4" s="19"/>
      <c r="SYO4" s="19"/>
      <c r="SYP4" s="19"/>
      <c r="SYQ4" s="19"/>
      <c r="SYR4" s="19"/>
      <c r="SYS4" s="19"/>
      <c r="SYT4" s="19"/>
      <c r="SYU4" s="19"/>
      <c r="SYV4" s="19"/>
      <c r="SYW4" s="19"/>
      <c r="SYX4" s="19"/>
      <c r="SYY4" s="19"/>
      <c r="SYZ4" s="19"/>
      <c r="SZA4" s="19"/>
      <c r="SZB4" s="19"/>
      <c r="SZC4" s="19"/>
      <c r="SZD4" s="19"/>
      <c r="SZE4" s="19"/>
      <c r="SZF4" s="19"/>
      <c r="SZG4" s="19"/>
      <c r="SZH4" s="19"/>
      <c r="SZI4" s="19"/>
      <c r="SZJ4" s="19"/>
      <c r="SZK4" s="19"/>
      <c r="SZL4" s="19"/>
      <c r="SZM4" s="19"/>
      <c r="SZN4" s="19"/>
      <c r="SZO4" s="19"/>
      <c r="SZP4" s="19"/>
      <c r="SZQ4" s="19"/>
      <c r="SZR4" s="19"/>
      <c r="SZS4" s="19"/>
      <c r="SZT4" s="19"/>
      <c r="SZU4" s="19"/>
      <c r="SZV4" s="19"/>
      <c r="SZW4" s="19"/>
      <c r="SZX4" s="19"/>
      <c r="SZY4" s="19"/>
      <c r="SZZ4" s="19"/>
      <c r="TAA4" s="19"/>
      <c r="TAB4" s="19"/>
      <c r="TAC4" s="19"/>
      <c r="TAD4" s="19"/>
      <c r="TAE4" s="19"/>
      <c r="TAF4" s="19"/>
      <c r="TAG4" s="19"/>
      <c r="TAH4" s="19"/>
      <c r="TAI4" s="19"/>
      <c r="TAJ4" s="19"/>
      <c r="TAK4" s="19"/>
      <c r="TAL4" s="19"/>
      <c r="TAM4" s="19"/>
      <c r="TAN4" s="19"/>
      <c r="TAO4" s="19"/>
      <c r="TAP4" s="19"/>
      <c r="TAQ4" s="19"/>
      <c r="TAR4" s="19"/>
      <c r="TAS4" s="19"/>
      <c r="TAT4" s="19"/>
      <c r="TAU4" s="19"/>
      <c r="TAV4" s="19"/>
      <c r="TAW4" s="19"/>
      <c r="TAX4" s="19"/>
      <c r="TAY4" s="19"/>
      <c r="TAZ4" s="19"/>
      <c r="TBA4" s="19"/>
      <c r="TBB4" s="19"/>
      <c r="TBC4" s="19"/>
      <c r="TBD4" s="19"/>
      <c r="TBE4" s="19"/>
      <c r="TBF4" s="19"/>
      <c r="TBG4" s="19"/>
      <c r="TBH4" s="19"/>
      <c r="TBI4" s="19"/>
      <c r="TBJ4" s="19"/>
      <c r="TBK4" s="19"/>
      <c r="TBL4" s="19"/>
      <c r="TBM4" s="19"/>
      <c r="TBN4" s="19"/>
      <c r="TBO4" s="19"/>
      <c r="TBP4" s="19"/>
      <c r="TBQ4" s="19"/>
      <c r="TBR4" s="19"/>
      <c r="TBS4" s="19"/>
      <c r="TBT4" s="19"/>
      <c r="TBU4" s="19"/>
      <c r="TBV4" s="19"/>
      <c r="TBW4" s="19"/>
      <c r="TBX4" s="19"/>
      <c r="TBY4" s="19"/>
      <c r="TBZ4" s="19"/>
      <c r="TCA4" s="19"/>
      <c r="TCB4" s="19"/>
      <c r="TCC4" s="19"/>
      <c r="TCD4" s="19"/>
      <c r="TCE4" s="19"/>
      <c r="TCF4" s="19"/>
      <c r="TCG4" s="19"/>
      <c r="TCH4" s="19"/>
      <c r="TCI4" s="19"/>
      <c r="TCJ4" s="19"/>
      <c r="TCK4" s="19"/>
      <c r="TCL4" s="19"/>
      <c r="TCM4" s="19"/>
      <c r="TCN4" s="19"/>
      <c r="TCO4" s="19"/>
      <c r="TCP4" s="19"/>
      <c r="TCQ4" s="19"/>
      <c r="TCR4" s="19"/>
      <c r="TCS4" s="19"/>
      <c r="TCT4" s="19"/>
      <c r="TCU4" s="19"/>
      <c r="TCV4" s="19"/>
      <c r="TCW4" s="19"/>
      <c r="TCX4" s="19"/>
      <c r="TCY4" s="19"/>
      <c r="TCZ4" s="19"/>
      <c r="TDA4" s="19"/>
      <c r="TDB4" s="19"/>
      <c r="TDC4" s="19"/>
      <c r="TDD4" s="19"/>
      <c r="TDE4" s="19"/>
      <c r="TDF4" s="19"/>
      <c r="TDG4" s="19"/>
      <c r="TDH4" s="19"/>
      <c r="TDI4" s="19"/>
      <c r="TDJ4" s="19"/>
      <c r="TDK4" s="19"/>
      <c r="TDL4" s="19"/>
      <c r="TDM4" s="19"/>
      <c r="TDN4" s="19"/>
      <c r="TDO4" s="19"/>
      <c r="TDP4" s="19"/>
      <c r="TDQ4" s="19"/>
      <c r="TDR4" s="19"/>
      <c r="TDS4" s="19"/>
      <c r="TDT4" s="19"/>
      <c r="TDU4" s="19"/>
      <c r="TDV4" s="19"/>
      <c r="TDW4" s="19"/>
      <c r="TDX4" s="19"/>
      <c r="TDY4" s="19"/>
      <c r="TDZ4" s="19"/>
      <c r="TEA4" s="19"/>
      <c r="TEB4" s="19"/>
      <c r="TEC4" s="19"/>
      <c r="TED4" s="19"/>
      <c r="TEE4" s="19"/>
      <c r="TEF4" s="19"/>
      <c r="TEG4" s="19"/>
      <c r="TEH4" s="19"/>
      <c r="TEI4" s="19"/>
      <c r="TEJ4" s="19"/>
      <c r="TEK4" s="19"/>
      <c r="TEL4" s="19"/>
      <c r="TEM4" s="19"/>
      <c r="TEN4" s="19"/>
      <c r="TEO4" s="19"/>
      <c r="TEP4" s="19"/>
      <c r="TEQ4" s="19"/>
      <c r="TER4" s="19"/>
      <c r="TES4" s="19"/>
      <c r="TET4" s="19"/>
      <c r="TEU4" s="19"/>
      <c r="TEV4" s="19"/>
      <c r="TEW4" s="19"/>
      <c r="TEX4" s="19"/>
      <c r="TEY4" s="19"/>
      <c r="TEZ4" s="19"/>
      <c r="TFA4" s="19"/>
      <c r="TFB4" s="19"/>
      <c r="TFC4" s="19"/>
      <c r="TFD4" s="19"/>
      <c r="TFE4" s="19"/>
      <c r="TFF4" s="19"/>
      <c r="TFG4" s="19"/>
      <c r="TFH4" s="19"/>
      <c r="TFI4" s="19"/>
      <c r="TFJ4" s="19"/>
      <c r="TFK4" s="19"/>
      <c r="TFL4" s="19"/>
      <c r="TFM4" s="19"/>
      <c r="TFN4" s="19"/>
      <c r="TFO4" s="19"/>
      <c r="TFP4" s="19"/>
      <c r="TFQ4" s="19"/>
      <c r="TFR4" s="19"/>
      <c r="TFS4" s="19"/>
      <c r="TFT4" s="19"/>
      <c r="TFU4" s="19"/>
      <c r="TFV4" s="19"/>
      <c r="TFW4" s="19"/>
      <c r="TFX4" s="19"/>
      <c r="TFY4" s="19"/>
      <c r="TFZ4" s="19"/>
      <c r="TGA4" s="19"/>
      <c r="TGB4" s="19"/>
      <c r="TGC4" s="19"/>
      <c r="TGD4" s="19"/>
      <c r="TGE4" s="19"/>
      <c r="TGF4" s="19"/>
      <c r="TGG4" s="19"/>
      <c r="TGH4" s="19"/>
      <c r="TGI4" s="19"/>
      <c r="TGJ4" s="19"/>
      <c r="TGK4" s="19"/>
      <c r="TGL4" s="19"/>
      <c r="TGM4" s="19"/>
      <c r="TGN4" s="19"/>
      <c r="TGO4" s="19"/>
      <c r="TGP4" s="19"/>
      <c r="TGQ4" s="19"/>
      <c r="TGR4" s="19"/>
      <c r="TGS4" s="19"/>
      <c r="TGT4" s="19"/>
      <c r="TGU4" s="19"/>
      <c r="TGV4" s="19"/>
      <c r="TGW4" s="19"/>
      <c r="TGX4" s="19"/>
      <c r="TGY4" s="19"/>
      <c r="TGZ4" s="19"/>
      <c r="THA4" s="19"/>
      <c r="THB4" s="19"/>
      <c r="THC4" s="19"/>
      <c r="THD4" s="19"/>
      <c r="THE4" s="19"/>
      <c r="THF4" s="19"/>
      <c r="THG4" s="19"/>
      <c r="THH4" s="19"/>
      <c r="THI4" s="19"/>
      <c r="THJ4" s="19"/>
      <c r="THK4" s="19"/>
      <c r="THL4" s="19"/>
      <c r="THM4" s="19"/>
      <c r="THN4" s="19"/>
      <c r="THO4" s="19"/>
      <c r="THP4" s="19"/>
      <c r="THQ4" s="19"/>
      <c r="THR4" s="19"/>
      <c r="THS4" s="19"/>
      <c r="THT4" s="19"/>
      <c r="THU4" s="19"/>
      <c r="THV4" s="19"/>
      <c r="THW4" s="19"/>
      <c r="THX4" s="19"/>
      <c r="THY4" s="19"/>
      <c r="THZ4" s="19"/>
      <c r="TIA4" s="19"/>
      <c r="TIB4" s="19"/>
      <c r="TIC4" s="19"/>
      <c r="TID4" s="19"/>
      <c r="TIE4" s="19"/>
      <c r="TIF4" s="19"/>
      <c r="TIG4" s="19"/>
      <c r="TIH4" s="19"/>
      <c r="TII4" s="19"/>
      <c r="TIJ4" s="19"/>
      <c r="TIK4" s="19"/>
      <c r="TIL4" s="19"/>
      <c r="TIM4" s="19"/>
      <c r="TIN4" s="19"/>
      <c r="TIO4" s="19"/>
      <c r="TIP4" s="19"/>
      <c r="TIQ4" s="19"/>
      <c r="TIR4" s="19"/>
      <c r="TIS4" s="19"/>
      <c r="TIT4" s="19"/>
      <c r="TIU4" s="19"/>
      <c r="TIV4" s="19"/>
      <c r="TIW4" s="19"/>
      <c r="TIX4" s="19"/>
      <c r="TIY4" s="19"/>
      <c r="TIZ4" s="19"/>
      <c r="TJA4" s="19"/>
      <c r="TJB4" s="19"/>
      <c r="TJC4" s="19"/>
      <c r="TJD4" s="19"/>
      <c r="TJE4" s="19"/>
      <c r="TJF4" s="19"/>
      <c r="TJG4" s="19"/>
      <c r="TJH4" s="19"/>
      <c r="TJI4" s="19"/>
      <c r="TJJ4" s="19"/>
      <c r="TJK4" s="19"/>
      <c r="TJL4" s="19"/>
      <c r="TJM4" s="19"/>
      <c r="TJN4" s="19"/>
      <c r="TJO4" s="19"/>
      <c r="TJP4" s="19"/>
      <c r="TJQ4" s="19"/>
      <c r="TJR4" s="19"/>
      <c r="TJS4" s="19"/>
      <c r="TJT4" s="19"/>
      <c r="TJU4" s="19"/>
      <c r="TJV4" s="19"/>
      <c r="TJW4" s="19"/>
      <c r="TJX4" s="19"/>
      <c r="TJY4" s="19"/>
      <c r="TJZ4" s="19"/>
      <c r="TKA4" s="19"/>
      <c r="TKB4" s="19"/>
      <c r="TKC4" s="19"/>
      <c r="TKD4" s="19"/>
      <c r="TKE4" s="19"/>
      <c r="TKF4" s="19"/>
      <c r="TKG4" s="19"/>
      <c r="TKH4" s="19"/>
      <c r="TKI4" s="19"/>
      <c r="TKJ4" s="19"/>
      <c r="TKK4" s="19"/>
      <c r="TKL4" s="19"/>
      <c r="TKM4" s="19"/>
      <c r="TKN4" s="19"/>
      <c r="TKO4" s="19"/>
      <c r="TKP4" s="19"/>
      <c r="TKQ4" s="19"/>
      <c r="TKR4" s="19"/>
      <c r="TKS4" s="19"/>
      <c r="TKT4" s="19"/>
      <c r="TKU4" s="19"/>
      <c r="TKV4" s="19"/>
      <c r="TKW4" s="19"/>
      <c r="TKX4" s="19"/>
      <c r="TKY4" s="19"/>
      <c r="TKZ4" s="19"/>
      <c r="TLA4" s="19"/>
      <c r="TLB4" s="19"/>
      <c r="TLC4" s="19"/>
      <c r="TLD4" s="19"/>
      <c r="TLE4" s="19"/>
      <c r="TLF4" s="19"/>
      <c r="TLG4" s="19"/>
      <c r="TLH4" s="19"/>
      <c r="TLI4" s="19"/>
      <c r="TLJ4" s="19"/>
      <c r="TLK4" s="19"/>
      <c r="TLL4" s="19"/>
      <c r="TLM4" s="19"/>
      <c r="TLN4" s="19"/>
      <c r="TLO4" s="19"/>
      <c r="TLP4" s="19"/>
      <c r="TLQ4" s="19"/>
      <c r="TLR4" s="19"/>
      <c r="TLS4" s="19"/>
      <c r="TLT4" s="19"/>
      <c r="TLU4" s="19"/>
      <c r="TLV4" s="19"/>
      <c r="TLW4" s="19"/>
      <c r="TLX4" s="19"/>
      <c r="TLY4" s="19"/>
      <c r="TLZ4" s="19"/>
      <c r="TMA4" s="19"/>
      <c r="TMB4" s="19"/>
      <c r="TMC4" s="19"/>
      <c r="TMD4" s="19"/>
      <c r="TME4" s="19"/>
      <c r="TMF4" s="19"/>
      <c r="TMG4" s="19"/>
      <c r="TMH4" s="19"/>
      <c r="TMI4" s="19"/>
      <c r="TMJ4" s="19"/>
      <c r="TMK4" s="19"/>
      <c r="TML4" s="19"/>
      <c r="TMM4" s="19"/>
      <c r="TMN4" s="19"/>
      <c r="TMO4" s="19"/>
      <c r="TMP4" s="19"/>
      <c r="TMQ4" s="19"/>
      <c r="TMR4" s="19"/>
      <c r="TMS4" s="19"/>
      <c r="TMT4" s="19"/>
      <c r="TMU4" s="19"/>
      <c r="TMV4" s="19"/>
      <c r="TMW4" s="19"/>
      <c r="TMX4" s="19"/>
      <c r="TMY4" s="19"/>
      <c r="TMZ4" s="19"/>
      <c r="TNA4" s="19"/>
      <c r="TNB4" s="19"/>
      <c r="TNC4" s="19"/>
      <c r="TND4" s="19"/>
      <c r="TNE4" s="19"/>
      <c r="TNF4" s="19"/>
      <c r="TNG4" s="19"/>
      <c r="TNH4" s="19"/>
      <c r="TNI4" s="19"/>
      <c r="TNJ4" s="19"/>
      <c r="TNK4" s="19"/>
      <c r="TNL4" s="19"/>
      <c r="TNM4" s="19"/>
      <c r="TNN4" s="19"/>
      <c r="TNO4" s="19"/>
      <c r="TNP4" s="19"/>
      <c r="TNQ4" s="19"/>
      <c r="TNR4" s="19"/>
      <c r="TNS4" s="19"/>
      <c r="TNT4" s="19"/>
      <c r="TNU4" s="19"/>
      <c r="TNV4" s="19"/>
      <c r="TNW4" s="19"/>
      <c r="TNX4" s="19"/>
      <c r="TNY4" s="19"/>
      <c r="TNZ4" s="19"/>
      <c r="TOA4" s="19"/>
      <c r="TOB4" s="19"/>
      <c r="TOC4" s="19"/>
      <c r="TOD4" s="19"/>
      <c r="TOE4" s="19"/>
      <c r="TOF4" s="19"/>
      <c r="TOG4" s="19"/>
      <c r="TOH4" s="19"/>
      <c r="TOI4" s="19"/>
      <c r="TOJ4" s="19"/>
      <c r="TOK4" s="19"/>
      <c r="TOL4" s="19"/>
      <c r="TOM4" s="19"/>
      <c r="TON4" s="19"/>
      <c r="TOO4" s="19"/>
      <c r="TOP4" s="19"/>
      <c r="TOQ4" s="19"/>
      <c r="TOR4" s="19"/>
      <c r="TOS4" s="19"/>
      <c r="TOT4" s="19"/>
      <c r="TOU4" s="19"/>
      <c r="TOV4" s="19"/>
      <c r="TOW4" s="19"/>
      <c r="TOX4" s="19"/>
      <c r="TOY4" s="19"/>
      <c r="TOZ4" s="19"/>
      <c r="TPA4" s="19"/>
      <c r="TPB4" s="19"/>
      <c r="TPC4" s="19"/>
      <c r="TPD4" s="19"/>
      <c r="TPE4" s="19"/>
      <c r="TPF4" s="19"/>
      <c r="TPG4" s="19"/>
      <c r="TPH4" s="19"/>
      <c r="TPI4" s="19"/>
      <c r="TPJ4" s="19"/>
      <c r="TPK4" s="19"/>
      <c r="TPL4" s="19"/>
      <c r="TPM4" s="19"/>
      <c r="TPN4" s="19"/>
      <c r="TPO4" s="19"/>
      <c r="TPP4" s="19"/>
      <c r="TPQ4" s="19"/>
      <c r="TPR4" s="19"/>
      <c r="TPS4" s="19"/>
      <c r="TPT4" s="19"/>
      <c r="TPU4" s="19"/>
      <c r="TPV4" s="19"/>
      <c r="TPW4" s="19"/>
      <c r="TPX4" s="19"/>
      <c r="TPY4" s="19"/>
      <c r="TPZ4" s="19"/>
      <c r="TQA4" s="19"/>
      <c r="TQB4" s="19"/>
      <c r="TQC4" s="19"/>
      <c r="TQD4" s="19"/>
      <c r="TQE4" s="19"/>
      <c r="TQF4" s="19"/>
      <c r="TQG4" s="19"/>
      <c r="TQH4" s="19"/>
      <c r="TQI4" s="19"/>
      <c r="TQJ4" s="19"/>
      <c r="TQK4" s="19"/>
      <c r="TQL4" s="19"/>
      <c r="TQM4" s="19"/>
      <c r="TQN4" s="19"/>
      <c r="TQO4" s="19"/>
      <c r="TQP4" s="19"/>
      <c r="TQQ4" s="19"/>
      <c r="TQR4" s="19"/>
      <c r="TQS4" s="19"/>
      <c r="TQT4" s="19"/>
      <c r="TQU4" s="19"/>
      <c r="TQV4" s="19"/>
      <c r="TQW4" s="19"/>
      <c r="TQX4" s="19"/>
      <c r="TQY4" s="19"/>
      <c r="TQZ4" s="19"/>
      <c r="TRA4" s="19"/>
      <c r="TRB4" s="19"/>
      <c r="TRC4" s="19"/>
      <c r="TRD4" s="19"/>
      <c r="TRE4" s="19"/>
      <c r="TRF4" s="19"/>
      <c r="TRG4" s="19"/>
      <c r="TRH4" s="19"/>
      <c r="TRI4" s="19"/>
      <c r="TRJ4" s="19"/>
      <c r="TRK4" s="19"/>
      <c r="TRL4" s="19"/>
      <c r="TRM4" s="19"/>
      <c r="TRN4" s="19"/>
      <c r="TRO4" s="19"/>
      <c r="TRP4" s="19"/>
      <c r="TRQ4" s="19"/>
      <c r="TRR4" s="19"/>
      <c r="TRS4" s="19"/>
      <c r="TRT4" s="19"/>
      <c r="TRU4" s="19"/>
      <c r="TRV4" s="19"/>
      <c r="TRW4" s="19"/>
      <c r="TRX4" s="19"/>
      <c r="TRY4" s="19"/>
      <c r="TRZ4" s="19"/>
      <c r="TSA4" s="19"/>
      <c r="TSB4" s="19"/>
      <c r="TSC4" s="19"/>
      <c r="TSD4" s="19"/>
      <c r="TSE4" s="19"/>
      <c r="TSF4" s="19"/>
      <c r="TSG4" s="19"/>
      <c r="TSH4" s="19"/>
      <c r="TSI4" s="19"/>
      <c r="TSJ4" s="19"/>
      <c r="TSK4" s="19"/>
      <c r="TSL4" s="19"/>
      <c r="TSM4" s="19"/>
      <c r="TSN4" s="19"/>
      <c r="TSO4" s="19"/>
      <c r="TSP4" s="19"/>
      <c r="TSQ4" s="19"/>
      <c r="TSR4" s="19"/>
      <c r="TSS4" s="19"/>
      <c r="TST4" s="19"/>
      <c r="TSU4" s="19"/>
      <c r="TSV4" s="19"/>
      <c r="TSW4" s="19"/>
      <c r="TSX4" s="19"/>
      <c r="TSY4" s="19"/>
      <c r="TSZ4" s="19"/>
      <c r="TTA4" s="19"/>
      <c r="TTB4" s="19"/>
      <c r="TTC4" s="19"/>
      <c r="TTD4" s="19"/>
      <c r="TTE4" s="19"/>
      <c r="TTF4" s="19"/>
      <c r="TTG4" s="19"/>
      <c r="TTH4" s="19"/>
      <c r="TTI4" s="19"/>
      <c r="TTJ4" s="19"/>
      <c r="TTK4" s="19"/>
      <c r="TTL4" s="19"/>
      <c r="TTM4" s="19"/>
      <c r="TTN4" s="19"/>
      <c r="TTO4" s="19"/>
      <c r="TTP4" s="19"/>
      <c r="TTQ4" s="19"/>
      <c r="TTR4" s="19"/>
      <c r="TTS4" s="19"/>
      <c r="TTT4" s="19"/>
      <c r="TTU4" s="19"/>
      <c r="TTV4" s="19"/>
      <c r="TTW4" s="19"/>
      <c r="TTX4" s="19"/>
      <c r="TTY4" s="19"/>
      <c r="TTZ4" s="19"/>
      <c r="TUA4" s="19"/>
      <c r="TUB4" s="19"/>
      <c r="TUC4" s="19"/>
      <c r="TUD4" s="19"/>
      <c r="TUE4" s="19"/>
      <c r="TUF4" s="19"/>
      <c r="TUG4" s="19"/>
      <c r="TUH4" s="19"/>
      <c r="TUI4" s="19"/>
      <c r="TUJ4" s="19"/>
      <c r="TUK4" s="19"/>
      <c r="TUL4" s="19"/>
      <c r="TUM4" s="19"/>
      <c r="TUN4" s="19"/>
      <c r="TUO4" s="19"/>
      <c r="TUP4" s="19"/>
      <c r="TUQ4" s="19"/>
      <c r="TUR4" s="19"/>
      <c r="TUS4" s="19"/>
      <c r="TUT4" s="19"/>
      <c r="TUU4" s="19"/>
      <c r="TUV4" s="19"/>
      <c r="TUW4" s="19"/>
      <c r="TUX4" s="19"/>
      <c r="TUY4" s="19"/>
      <c r="TUZ4" s="19"/>
      <c r="TVA4" s="19"/>
      <c r="TVB4" s="19"/>
      <c r="TVC4" s="19"/>
      <c r="TVD4" s="19"/>
      <c r="TVE4" s="19"/>
      <c r="TVF4" s="19"/>
      <c r="TVG4" s="19"/>
      <c r="TVH4" s="19"/>
      <c r="TVI4" s="19"/>
      <c r="TVJ4" s="19"/>
      <c r="TVK4" s="19"/>
      <c r="TVL4" s="19"/>
      <c r="TVM4" s="19"/>
      <c r="TVN4" s="19"/>
      <c r="TVO4" s="19"/>
      <c r="TVP4" s="19"/>
      <c r="TVQ4" s="19"/>
      <c r="TVR4" s="19"/>
      <c r="TVS4" s="19"/>
      <c r="TVT4" s="19"/>
      <c r="TVU4" s="19"/>
      <c r="TVV4" s="19"/>
      <c r="TVW4" s="19"/>
      <c r="TVX4" s="19"/>
      <c r="TVY4" s="19"/>
      <c r="TVZ4" s="19"/>
      <c r="TWA4" s="19"/>
      <c r="TWB4" s="19"/>
      <c r="TWC4" s="19"/>
      <c r="TWD4" s="19"/>
      <c r="TWE4" s="19"/>
      <c r="TWF4" s="19"/>
      <c r="TWG4" s="19"/>
      <c r="TWH4" s="19"/>
      <c r="TWI4" s="19"/>
      <c r="TWJ4" s="19"/>
      <c r="TWK4" s="19"/>
      <c r="TWL4" s="19"/>
      <c r="TWM4" s="19"/>
      <c r="TWN4" s="19"/>
      <c r="TWO4" s="19"/>
      <c r="TWP4" s="19"/>
      <c r="TWQ4" s="19"/>
      <c r="TWR4" s="19"/>
      <c r="TWS4" s="19"/>
      <c r="TWT4" s="19"/>
      <c r="TWU4" s="19"/>
      <c r="TWV4" s="19"/>
      <c r="TWW4" s="19"/>
      <c r="TWX4" s="19"/>
      <c r="TWY4" s="19"/>
      <c r="TWZ4" s="19"/>
      <c r="TXA4" s="19"/>
      <c r="TXB4" s="19"/>
      <c r="TXC4" s="19"/>
      <c r="TXD4" s="19"/>
      <c r="TXE4" s="19"/>
      <c r="TXF4" s="19"/>
      <c r="TXG4" s="19"/>
      <c r="TXH4" s="19"/>
      <c r="TXI4" s="19"/>
      <c r="TXJ4" s="19"/>
      <c r="TXK4" s="19"/>
      <c r="TXL4" s="19"/>
      <c r="TXM4" s="19"/>
      <c r="TXN4" s="19"/>
      <c r="TXO4" s="19"/>
      <c r="TXP4" s="19"/>
      <c r="TXQ4" s="19"/>
      <c r="TXR4" s="19"/>
      <c r="TXS4" s="19"/>
      <c r="TXT4" s="19"/>
      <c r="TXU4" s="19"/>
      <c r="TXV4" s="19"/>
      <c r="TXW4" s="19"/>
      <c r="TXX4" s="19"/>
      <c r="TXY4" s="19"/>
      <c r="TXZ4" s="19"/>
      <c r="TYA4" s="19"/>
      <c r="TYB4" s="19"/>
      <c r="TYC4" s="19"/>
      <c r="TYD4" s="19"/>
      <c r="TYE4" s="19"/>
      <c r="TYF4" s="19"/>
      <c r="TYG4" s="19"/>
      <c r="TYH4" s="19"/>
      <c r="TYI4" s="19"/>
      <c r="TYJ4" s="19"/>
      <c r="TYK4" s="19"/>
      <c r="TYL4" s="19"/>
      <c r="TYM4" s="19"/>
      <c r="TYN4" s="19"/>
      <c r="TYO4" s="19"/>
      <c r="TYP4" s="19"/>
      <c r="TYQ4" s="19"/>
      <c r="TYR4" s="19"/>
      <c r="TYS4" s="19"/>
      <c r="TYT4" s="19"/>
      <c r="TYU4" s="19"/>
      <c r="TYV4" s="19"/>
      <c r="TYW4" s="19"/>
      <c r="TYX4" s="19"/>
      <c r="TYY4" s="19"/>
      <c r="TYZ4" s="19"/>
      <c r="TZA4" s="19"/>
      <c r="TZB4" s="19"/>
      <c r="TZC4" s="19"/>
      <c r="TZD4" s="19"/>
      <c r="TZE4" s="19"/>
      <c r="TZF4" s="19"/>
      <c r="TZG4" s="19"/>
      <c r="TZH4" s="19"/>
      <c r="TZI4" s="19"/>
      <c r="TZJ4" s="19"/>
      <c r="TZK4" s="19"/>
      <c r="TZL4" s="19"/>
      <c r="TZM4" s="19"/>
      <c r="TZN4" s="19"/>
      <c r="TZO4" s="19"/>
      <c r="TZP4" s="19"/>
      <c r="TZQ4" s="19"/>
      <c r="TZR4" s="19"/>
      <c r="TZS4" s="19"/>
      <c r="TZT4" s="19"/>
      <c r="TZU4" s="19"/>
      <c r="TZV4" s="19"/>
      <c r="TZW4" s="19"/>
      <c r="TZX4" s="19"/>
      <c r="TZY4" s="19"/>
      <c r="TZZ4" s="19"/>
      <c r="UAA4" s="19"/>
      <c r="UAB4" s="19"/>
      <c r="UAC4" s="19"/>
      <c r="UAD4" s="19"/>
      <c r="UAE4" s="19"/>
      <c r="UAF4" s="19"/>
      <c r="UAG4" s="19"/>
      <c r="UAH4" s="19"/>
      <c r="UAI4" s="19"/>
      <c r="UAJ4" s="19"/>
      <c r="UAK4" s="19"/>
      <c r="UAL4" s="19"/>
      <c r="UAM4" s="19"/>
      <c r="UAN4" s="19"/>
      <c r="UAO4" s="19"/>
      <c r="UAP4" s="19"/>
      <c r="UAQ4" s="19"/>
      <c r="UAR4" s="19"/>
      <c r="UAS4" s="19"/>
      <c r="UAT4" s="19"/>
      <c r="UAU4" s="19"/>
      <c r="UAV4" s="19"/>
      <c r="UAW4" s="19"/>
      <c r="UAX4" s="19"/>
      <c r="UAY4" s="19"/>
      <c r="UAZ4" s="19"/>
      <c r="UBA4" s="19"/>
      <c r="UBB4" s="19"/>
      <c r="UBC4" s="19"/>
      <c r="UBD4" s="19"/>
      <c r="UBE4" s="19"/>
      <c r="UBF4" s="19"/>
      <c r="UBG4" s="19"/>
      <c r="UBH4" s="19"/>
      <c r="UBI4" s="19"/>
      <c r="UBJ4" s="19"/>
      <c r="UBK4" s="19"/>
      <c r="UBL4" s="19"/>
      <c r="UBM4" s="19"/>
      <c r="UBN4" s="19"/>
      <c r="UBO4" s="19"/>
      <c r="UBP4" s="19"/>
      <c r="UBQ4" s="19"/>
      <c r="UBR4" s="19"/>
      <c r="UBS4" s="19"/>
      <c r="UBT4" s="19"/>
      <c r="UBU4" s="19"/>
      <c r="UBV4" s="19"/>
      <c r="UBW4" s="19"/>
      <c r="UBX4" s="19"/>
      <c r="UBY4" s="19"/>
      <c r="UBZ4" s="19"/>
      <c r="UCA4" s="19"/>
      <c r="UCB4" s="19"/>
      <c r="UCC4" s="19"/>
      <c r="UCD4" s="19"/>
      <c r="UCE4" s="19"/>
      <c r="UCF4" s="19"/>
      <c r="UCG4" s="19"/>
      <c r="UCH4" s="19"/>
      <c r="UCI4" s="19"/>
      <c r="UCJ4" s="19"/>
      <c r="UCK4" s="19"/>
      <c r="UCL4" s="19"/>
      <c r="UCM4" s="19"/>
      <c r="UCN4" s="19"/>
      <c r="UCO4" s="19"/>
      <c r="UCP4" s="19"/>
      <c r="UCQ4" s="19"/>
      <c r="UCR4" s="19"/>
      <c r="UCS4" s="19"/>
      <c r="UCT4" s="19"/>
      <c r="UCU4" s="19"/>
      <c r="UCV4" s="19"/>
      <c r="UCW4" s="19"/>
      <c r="UCX4" s="19"/>
      <c r="UCY4" s="19"/>
      <c r="UCZ4" s="19"/>
      <c r="UDA4" s="19"/>
      <c r="UDB4" s="19"/>
      <c r="UDC4" s="19"/>
      <c r="UDD4" s="19"/>
      <c r="UDE4" s="19"/>
      <c r="UDF4" s="19"/>
      <c r="UDG4" s="19"/>
      <c r="UDH4" s="19"/>
      <c r="UDI4" s="19"/>
      <c r="UDJ4" s="19"/>
      <c r="UDK4" s="19"/>
      <c r="UDL4" s="19"/>
      <c r="UDM4" s="19"/>
      <c r="UDN4" s="19"/>
      <c r="UDO4" s="19"/>
      <c r="UDP4" s="19"/>
      <c r="UDQ4" s="19"/>
      <c r="UDR4" s="19"/>
      <c r="UDS4" s="19"/>
      <c r="UDT4" s="19"/>
      <c r="UDU4" s="19"/>
      <c r="UDV4" s="19"/>
      <c r="UDW4" s="19"/>
      <c r="UDX4" s="19"/>
      <c r="UDY4" s="19"/>
      <c r="UDZ4" s="19"/>
      <c r="UEA4" s="19"/>
      <c r="UEB4" s="19"/>
      <c r="UEC4" s="19"/>
      <c r="UED4" s="19"/>
      <c r="UEE4" s="19"/>
      <c r="UEF4" s="19"/>
      <c r="UEG4" s="19"/>
      <c r="UEH4" s="19"/>
      <c r="UEI4" s="19"/>
      <c r="UEJ4" s="19"/>
      <c r="UEK4" s="19"/>
      <c r="UEL4" s="19"/>
      <c r="UEM4" s="19"/>
      <c r="UEN4" s="19"/>
      <c r="UEO4" s="19"/>
      <c r="UEP4" s="19"/>
      <c r="UEQ4" s="19"/>
      <c r="UER4" s="19"/>
      <c r="UES4" s="19"/>
      <c r="UET4" s="19"/>
      <c r="UEU4" s="19"/>
      <c r="UEV4" s="19"/>
      <c r="UEW4" s="19"/>
      <c r="UEX4" s="19"/>
      <c r="UEY4" s="19"/>
      <c r="UEZ4" s="19"/>
      <c r="UFA4" s="19"/>
      <c r="UFB4" s="19"/>
      <c r="UFC4" s="19"/>
      <c r="UFD4" s="19"/>
      <c r="UFE4" s="19"/>
      <c r="UFF4" s="19"/>
      <c r="UFG4" s="19"/>
      <c r="UFH4" s="19"/>
      <c r="UFI4" s="19"/>
      <c r="UFJ4" s="19"/>
      <c r="UFK4" s="19"/>
      <c r="UFL4" s="19"/>
      <c r="UFM4" s="19"/>
      <c r="UFN4" s="19"/>
      <c r="UFO4" s="19"/>
      <c r="UFP4" s="19"/>
      <c r="UFQ4" s="19"/>
      <c r="UFR4" s="19"/>
      <c r="UFS4" s="19"/>
      <c r="UFT4" s="19"/>
      <c r="UFU4" s="19"/>
      <c r="UFV4" s="19"/>
      <c r="UFW4" s="19"/>
      <c r="UFX4" s="19"/>
      <c r="UFY4" s="19"/>
      <c r="UFZ4" s="19"/>
      <c r="UGA4" s="19"/>
      <c r="UGB4" s="19"/>
      <c r="UGC4" s="19"/>
      <c r="UGD4" s="19"/>
      <c r="UGE4" s="19"/>
      <c r="UGF4" s="19"/>
      <c r="UGG4" s="19"/>
      <c r="UGH4" s="19"/>
      <c r="UGI4" s="19"/>
      <c r="UGJ4" s="19"/>
      <c r="UGK4" s="19"/>
      <c r="UGL4" s="19"/>
      <c r="UGM4" s="19"/>
      <c r="UGN4" s="19"/>
      <c r="UGO4" s="19"/>
      <c r="UGP4" s="19"/>
      <c r="UGQ4" s="19"/>
      <c r="UGR4" s="19"/>
      <c r="UGS4" s="19"/>
      <c r="UGT4" s="19"/>
      <c r="UGU4" s="19"/>
      <c r="UGV4" s="19"/>
      <c r="UGW4" s="19"/>
      <c r="UGX4" s="19"/>
      <c r="UGY4" s="19"/>
      <c r="UGZ4" s="19"/>
      <c r="UHA4" s="19"/>
      <c r="UHB4" s="19"/>
      <c r="UHC4" s="19"/>
      <c r="UHD4" s="19"/>
      <c r="UHE4" s="19"/>
      <c r="UHF4" s="19"/>
      <c r="UHG4" s="19"/>
      <c r="UHH4" s="19"/>
      <c r="UHI4" s="19"/>
      <c r="UHJ4" s="19"/>
      <c r="UHK4" s="19"/>
      <c r="UHL4" s="19"/>
      <c r="UHM4" s="19"/>
      <c r="UHN4" s="19"/>
      <c r="UHO4" s="19"/>
      <c r="UHP4" s="19"/>
      <c r="UHQ4" s="19"/>
      <c r="UHR4" s="19"/>
      <c r="UHS4" s="19"/>
      <c r="UHT4" s="19"/>
      <c r="UHU4" s="19"/>
      <c r="UHV4" s="19"/>
      <c r="UHW4" s="19"/>
      <c r="UHX4" s="19"/>
      <c r="UHY4" s="19"/>
      <c r="UHZ4" s="19"/>
      <c r="UIA4" s="19"/>
      <c r="UIB4" s="19"/>
      <c r="UIC4" s="19"/>
      <c r="UID4" s="19"/>
      <c r="UIE4" s="19"/>
      <c r="UIF4" s="19"/>
      <c r="UIG4" s="19"/>
      <c r="UIH4" s="19"/>
      <c r="UII4" s="19"/>
      <c r="UIJ4" s="19"/>
      <c r="UIK4" s="19"/>
      <c r="UIL4" s="19"/>
      <c r="UIM4" s="19"/>
      <c r="UIN4" s="19"/>
      <c r="UIO4" s="19"/>
      <c r="UIP4" s="19"/>
      <c r="UIQ4" s="19"/>
      <c r="UIR4" s="19"/>
      <c r="UIS4" s="19"/>
      <c r="UIT4" s="19"/>
      <c r="UIU4" s="19"/>
      <c r="UIV4" s="19"/>
      <c r="UIW4" s="19"/>
      <c r="UIX4" s="19"/>
      <c r="UIY4" s="19"/>
      <c r="UIZ4" s="19"/>
      <c r="UJA4" s="19"/>
      <c r="UJB4" s="19"/>
      <c r="UJC4" s="19"/>
      <c r="UJD4" s="19"/>
      <c r="UJE4" s="19"/>
      <c r="UJF4" s="19"/>
      <c r="UJG4" s="19"/>
      <c r="UJH4" s="19"/>
      <c r="UJI4" s="19"/>
      <c r="UJJ4" s="19"/>
      <c r="UJK4" s="19"/>
      <c r="UJL4" s="19"/>
      <c r="UJM4" s="19"/>
      <c r="UJN4" s="19"/>
      <c r="UJO4" s="19"/>
      <c r="UJP4" s="19"/>
      <c r="UJQ4" s="19"/>
      <c r="UJR4" s="19"/>
      <c r="UJS4" s="19"/>
      <c r="UJT4" s="19"/>
      <c r="UJU4" s="19"/>
      <c r="UJV4" s="19"/>
      <c r="UJW4" s="19"/>
      <c r="UJX4" s="19"/>
      <c r="UJY4" s="19"/>
      <c r="UJZ4" s="19"/>
      <c r="UKA4" s="19"/>
      <c r="UKB4" s="19"/>
      <c r="UKC4" s="19"/>
      <c r="UKD4" s="19"/>
      <c r="UKE4" s="19"/>
      <c r="UKF4" s="19"/>
      <c r="UKG4" s="19"/>
      <c r="UKH4" s="19"/>
      <c r="UKI4" s="19"/>
      <c r="UKJ4" s="19"/>
      <c r="UKK4" s="19"/>
      <c r="UKL4" s="19"/>
      <c r="UKM4" s="19"/>
      <c r="UKN4" s="19"/>
      <c r="UKO4" s="19"/>
      <c r="UKP4" s="19"/>
      <c r="UKQ4" s="19"/>
      <c r="UKR4" s="19"/>
      <c r="UKS4" s="19"/>
      <c r="UKT4" s="19"/>
      <c r="UKU4" s="19"/>
      <c r="UKV4" s="19"/>
      <c r="UKW4" s="19"/>
      <c r="UKX4" s="19"/>
      <c r="UKY4" s="19"/>
      <c r="UKZ4" s="19"/>
      <c r="ULA4" s="19"/>
      <c r="ULB4" s="19"/>
      <c r="ULC4" s="19"/>
      <c r="ULD4" s="19"/>
      <c r="ULE4" s="19"/>
      <c r="ULF4" s="19"/>
      <c r="ULG4" s="19"/>
      <c r="ULH4" s="19"/>
      <c r="ULI4" s="19"/>
      <c r="ULJ4" s="19"/>
      <c r="ULK4" s="19"/>
      <c r="ULL4" s="19"/>
      <c r="ULM4" s="19"/>
      <c r="ULN4" s="19"/>
      <c r="ULO4" s="19"/>
      <c r="ULP4" s="19"/>
      <c r="ULQ4" s="19"/>
      <c r="ULR4" s="19"/>
      <c r="ULS4" s="19"/>
      <c r="ULT4" s="19"/>
      <c r="ULU4" s="19"/>
      <c r="ULV4" s="19"/>
      <c r="ULW4" s="19"/>
      <c r="ULX4" s="19"/>
      <c r="ULY4" s="19"/>
      <c r="ULZ4" s="19"/>
      <c r="UMA4" s="19"/>
      <c r="UMB4" s="19"/>
      <c r="UMC4" s="19"/>
      <c r="UMD4" s="19"/>
      <c r="UME4" s="19"/>
      <c r="UMF4" s="19"/>
      <c r="UMG4" s="19"/>
      <c r="UMH4" s="19"/>
      <c r="UMI4" s="19"/>
      <c r="UMJ4" s="19"/>
      <c r="UMK4" s="19"/>
      <c r="UML4" s="19"/>
      <c r="UMM4" s="19"/>
      <c r="UMN4" s="19"/>
      <c r="UMO4" s="19"/>
      <c r="UMP4" s="19"/>
      <c r="UMQ4" s="19"/>
      <c r="UMR4" s="19"/>
      <c r="UMS4" s="19"/>
      <c r="UMT4" s="19"/>
      <c r="UMU4" s="19"/>
      <c r="UMV4" s="19"/>
      <c r="UMW4" s="19"/>
      <c r="UMX4" s="19"/>
      <c r="UMY4" s="19"/>
      <c r="UMZ4" s="19"/>
      <c r="UNA4" s="19"/>
      <c r="UNB4" s="19"/>
      <c r="UNC4" s="19"/>
      <c r="UND4" s="19"/>
      <c r="UNE4" s="19"/>
      <c r="UNF4" s="19"/>
      <c r="UNG4" s="19"/>
      <c r="UNH4" s="19"/>
      <c r="UNI4" s="19"/>
      <c r="UNJ4" s="19"/>
      <c r="UNK4" s="19"/>
      <c r="UNL4" s="19"/>
      <c r="UNM4" s="19"/>
      <c r="UNN4" s="19"/>
      <c r="UNO4" s="19"/>
      <c r="UNP4" s="19"/>
      <c r="UNQ4" s="19"/>
      <c r="UNR4" s="19"/>
      <c r="UNS4" s="19"/>
      <c r="UNT4" s="19"/>
      <c r="UNU4" s="19"/>
      <c r="UNV4" s="19"/>
      <c r="UNW4" s="19"/>
      <c r="UNX4" s="19"/>
      <c r="UNY4" s="19"/>
      <c r="UNZ4" s="19"/>
      <c r="UOA4" s="19"/>
      <c r="UOB4" s="19"/>
      <c r="UOC4" s="19"/>
      <c r="UOD4" s="19"/>
      <c r="UOE4" s="19"/>
      <c r="UOF4" s="19"/>
      <c r="UOG4" s="19"/>
      <c r="UOH4" s="19"/>
      <c r="UOI4" s="19"/>
      <c r="UOJ4" s="19"/>
      <c r="UOK4" s="19"/>
      <c r="UOL4" s="19"/>
      <c r="UOM4" s="19"/>
      <c r="UON4" s="19"/>
      <c r="UOO4" s="19"/>
      <c r="UOP4" s="19"/>
      <c r="UOQ4" s="19"/>
      <c r="UOR4" s="19"/>
      <c r="UOS4" s="19"/>
      <c r="UOT4" s="19"/>
      <c r="UOU4" s="19"/>
      <c r="UOV4" s="19"/>
      <c r="UOW4" s="19"/>
      <c r="UOX4" s="19"/>
      <c r="UOY4" s="19"/>
      <c r="UOZ4" s="19"/>
      <c r="UPA4" s="19"/>
      <c r="UPB4" s="19"/>
      <c r="UPC4" s="19"/>
      <c r="UPD4" s="19"/>
      <c r="UPE4" s="19"/>
      <c r="UPF4" s="19"/>
      <c r="UPG4" s="19"/>
      <c r="UPH4" s="19"/>
      <c r="UPI4" s="19"/>
      <c r="UPJ4" s="19"/>
      <c r="UPK4" s="19"/>
      <c r="UPL4" s="19"/>
      <c r="UPM4" s="19"/>
      <c r="UPN4" s="19"/>
      <c r="UPO4" s="19"/>
      <c r="UPP4" s="19"/>
      <c r="UPQ4" s="19"/>
      <c r="UPR4" s="19"/>
      <c r="UPS4" s="19"/>
      <c r="UPT4" s="19"/>
      <c r="UPU4" s="19"/>
      <c r="UPV4" s="19"/>
      <c r="UPW4" s="19"/>
      <c r="UPX4" s="19"/>
      <c r="UPY4" s="19"/>
      <c r="UPZ4" s="19"/>
      <c r="UQA4" s="19"/>
      <c r="UQB4" s="19"/>
      <c r="UQC4" s="19"/>
      <c r="UQD4" s="19"/>
      <c r="UQE4" s="19"/>
      <c r="UQF4" s="19"/>
      <c r="UQG4" s="19"/>
      <c r="UQH4" s="19"/>
      <c r="UQI4" s="19"/>
      <c r="UQJ4" s="19"/>
      <c r="UQK4" s="19"/>
      <c r="UQL4" s="19"/>
      <c r="UQM4" s="19"/>
      <c r="UQN4" s="19"/>
      <c r="UQO4" s="19"/>
      <c r="UQP4" s="19"/>
      <c r="UQQ4" s="19"/>
      <c r="UQR4" s="19"/>
      <c r="UQS4" s="19"/>
      <c r="UQT4" s="19"/>
      <c r="UQU4" s="19"/>
      <c r="UQV4" s="19"/>
      <c r="UQW4" s="19"/>
      <c r="UQX4" s="19"/>
      <c r="UQY4" s="19"/>
      <c r="UQZ4" s="19"/>
      <c r="URA4" s="19"/>
      <c r="URB4" s="19"/>
      <c r="URC4" s="19"/>
      <c r="URD4" s="19"/>
      <c r="URE4" s="19"/>
      <c r="URF4" s="19"/>
      <c r="URG4" s="19"/>
      <c r="URH4" s="19"/>
      <c r="URI4" s="19"/>
      <c r="URJ4" s="19"/>
      <c r="URK4" s="19"/>
      <c r="URL4" s="19"/>
      <c r="URM4" s="19"/>
      <c r="URN4" s="19"/>
      <c r="URO4" s="19"/>
      <c r="URP4" s="19"/>
      <c r="URQ4" s="19"/>
      <c r="URR4" s="19"/>
      <c r="URS4" s="19"/>
      <c r="URT4" s="19"/>
      <c r="URU4" s="19"/>
      <c r="URV4" s="19"/>
      <c r="URW4" s="19"/>
      <c r="URX4" s="19"/>
      <c r="URY4" s="19"/>
      <c r="URZ4" s="19"/>
      <c r="USA4" s="19"/>
      <c r="USB4" s="19"/>
      <c r="USC4" s="19"/>
      <c r="USD4" s="19"/>
      <c r="USE4" s="19"/>
      <c r="USF4" s="19"/>
      <c r="USG4" s="19"/>
      <c r="USH4" s="19"/>
      <c r="USI4" s="19"/>
      <c r="USJ4" s="19"/>
      <c r="USK4" s="19"/>
      <c r="USL4" s="19"/>
      <c r="USM4" s="19"/>
      <c r="USN4" s="19"/>
      <c r="USO4" s="19"/>
      <c r="USP4" s="19"/>
      <c r="USQ4" s="19"/>
      <c r="USR4" s="19"/>
      <c r="USS4" s="19"/>
      <c r="UST4" s="19"/>
      <c r="USU4" s="19"/>
      <c r="USV4" s="19"/>
      <c r="USW4" s="19"/>
      <c r="USX4" s="19"/>
      <c r="USY4" s="19"/>
      <c r="USZ4" s="19"/>
      <c r="UTA4" s="19"/>
      <c r="UTB4" s="19"/>
      <c r="UTC4" s="19"/>
      <c r="UTD4" s="19"/>
      <c r="UTE4" s="19"/>
      <c r="UTF4" s="19"/>
      <c r="UTG4" s="19"/>
      <c r="UTH4" s="19"/>
      <c r="UTI4" s="19"/>
      <c r="UTJ4" s="19"/>
      <c r="UTK4" s="19"/>
      <c r="UTL4" s="19"/>
      <c r="UTM4" s="19"/>
      <c r="UTN4" s="19"/>
      <c r="UTO4" s="19"/>
      <c r="UTP4" s="19"/>
      <c r="UTQ4" s="19"/>
      <c r="UTR4" s="19"/>
      <c r="UTS4" s="19"/>
      <c r="UTT4" s="19"/>
      <c r="UTU4" s="19"/>
      <c r="UTV4" s="19"/>
      <c r="UTW4" s="19"/>
      <c r="UTX4" s="19"/>
      <c r="UTY4" s="19"/>
      <c r="UTZ4" s="19"/>
      <c r="UUA4" s="19"/>
      <c r="UUB4" s="19"/>
      <c r="UUC4" s="19"/>
      <c r="UUD4" s="19"/>
      <c r="UUE4" s="19"/>
      <c r="UUF4" s="19"/>
      <c r="UUG4" s="19"/>
      <c r="UUH4" s="19"/>
      <c r="UUI4" s="19"/>
      <c r="UUJ4" s="19"/>
      <c r="UUK4" s="19"/>
      <c r="UUL4" s="19"/>
      <c r="UUM4" s="19"/>
      <c r="UUN4" s="19"/>
      <c r="UUO4" s="19"/>
      <c r="UUP4" s="19"/>
      <c r="UUQ4" s="19"/>
      <c r="UUR4" s="19"/>
      <c r="UUS4" s="19"/>
      <c r="UUT4" s="19"/>
      <c r="UUU4" s="19"/>
      <c r="UUV4" s="19"/>
      <c r="UUW4" s="19"/>
      <c r="UUX4" s="19"/>
      <c r="UUY4" s="19"/>
      <c r="UUZ4" s="19"/>
      <c r="UVA4" s="19"/>
      <c r="UVB4" s="19"/>
      <c r="UVC4" s="19"/>
      <c r="UVD4" s="19"/>
      <c r="UVE4" s="19"/>
      <c r="UVF4" s="19"/>
      <c r="UVG4" s="19"/>
      <c r="UVH4" s="19"/>
      <c r="UVI4" s="19"/>
      <c r="UVJ4" s="19"/>
      <c r="UVK4" s="19"/>
      <c r="UVL4" s="19"/>
      <c r="UVM4" s="19"/>
      <c r="UVN4" s="19"/>
      <c r="UVO4" s="19"/>
      <c r="UVP4" s="19"/>
      <c r="UVQ4" s="19"/>
      <c r="UVR4" s="19"/>
      <c r="UVS4" s="19"/>
      <c r="UVT4" s="19"/>
      <c r="UVU4" s="19"/>
      <c r="UVV4" s="19"/>
      <c r="UVW4" s="19"/>
      <c r="UVX4" s="19"/>
      <c r="UVY4" s="19"/>
      <c r="UVZ4" s="19"/>
      <c r="UWA4" s="19"/>
      <c r="UWB4" s="19"/>
      <c r="UWC4" s="19"/>
      <c r="UWD4" s="19"/>
      <c r="UWE4" s="19"/>
      <c r="UWF4" s="19"/>
      <c r="UWG4" s="19"/>
      <c r="UWH4" s="19"/>
      <c r="UWI4" s="19"/>
      <c r="UWJ4" s="19"/>
      <c r="UWK4" s="19"/>
      <c r="UWL4" s="19"/>
      <c r="UWM4" s="19"/>
      <c r="UWN4" s="19"/>
      <c r="UWO4" s="19"/>
      <c r="UWP4" s="19"/>
      <c r="UWQ4" s="19"/>
      <c r="UWR4" s="19"/>
      <c r="UWS4" s="19"/>
      <c r="UWT4" s="19"/>
      <c r="UWU4" s="19"/>
      <c r="UWV4" s="19"/>
      <c r="UWW4" s="19"/>
      <c r="UWX4" s="19"/>
      <c r="UWY4" s="19"/>
      <c r="UWZ4" s="19"/>
      <c r="UXA4" s="19"/>
      <c r="UXB4" s="19"/>
      <c r="UXC4" s="19"/>
      <c r="UXD4" s="19"/>
      <c r="UXE4" s="19"/>
      <c r="UXF4" s="19"/>
      <c r="UXG4" s="19"/>
      <c r="UXH4" s="19"/>
      <c r="UXI4" s="19"/>
      <c r="UXJ4" s="19"/>
      <c r="UXK4" s="19"/>
      <c r="UXL4" s="19"/>
      <c r="UXM4" s="19"/>
      <c r="UXN4" s="19"/>
      <c r="UXO4" s="19"/>
      <c r="UXP4" s="19"/>
      <c r="UXQ4" s="19"/>
      <c r="UXR4" s="19"/>
      <c r="UXS4" s="19"/>
      <c r="UXT4" s="19"/>
      <c r="UXU4" s="19"/>
      <c r="UXV4" s="19"/>
      <c r="UXW4" s="19"/>
      <c r="UXX4" s="19"/>
      <c r="UXY4" s="19"/>
      <c r="UXZ4" s="19"/>
      <c r="UYA4" s="19"/>
      <c r="UYB4" s="19"/>
      <c r="UYC4" s="19"/>
      <c r="UYD4" s="19"/>
      <c r="UYE4" s="19"/>
      <c r="UYF4" s="19"/>
      <c r="UYG4" s="19"/>
      <c r="UYH4" s="19"/>
      <c r="UYI4" s="19"/>
      <c r="UYJ4" s="19"/>
      <c r="UYK4" s="19"/>
      <c r="UYL4" s="19"/>
      <c r="UYM4" s="19"/>
      <c r="UYN4" s="19"/>
      <c r="UYO4" s="19"/>
      <c r="UYP4" s="19"/>
      <c r="UYQ4" s="19"/>
      <c r="UYR4" s="19"/>
      <c r="UYS4" s="19"/>
      <c r="UYT4" s="19"/>
      <c r="UYU4" s="19"/>
      <c r="UYV4" s="19"/>
      <c r="UYW4" s="19"/>
      <c r="UYX4" s="19"/>
      <c r="UYY4" s="19"/>
      <c r="UYZ4" s="19"/>
      <c r="UZA4" s="19"/>
      <c r="UZB4" s="19"/>
      <c r="UZC4" s="19"/>
      <c r="UZD4" s="19"/>
      <c r="UZE4" s="19"/>
      <c r="UZF4" s="19"/>
      <c r="UZG4" s="19"/>
      <c r="UZH4" s="19"/>
      <c r="UZI4" s="19"/>
      <c r="UZJ4" s="19"/>
      <c r="UZK4" s="19"/>
      <c r="UZL4" s="19"/>
      <c r="UZM4" s="19"/>
      <c r="UZN4" s="19"/>
      <c r="UZO4" s="19"/>
      <c r="UZP4" s="19"/>
      <c r="UZQ4" s="19"/>
      <c r="UZR4" s="19"/>
      <c r="UZS4" s="19"/>
      <c r="UZT4" s="19"/>
      <c r="UZU4" s="19"/>
      <c r="UZV4" s="19"/>
      <c r="UZW4" s="19"/>
      <c r="UZX4" s="19"/>
      <c r="UZY4" s="19"/>
      <c r="UZZ4" s="19"/>
      <c r="VAA4" s="19"/>
      <c r="VAB4" s="19"/>
      <c r="VAC4" s="19"/>
      <c r="VAD4" s="19"/>
      <c r="VAE4" s="19"/>
      <c r="VAF4" s="19"/>
      <c r="VAG4" s="19"/>
      <c r="VAH4" s="19"/>
      <c r="VAI4" s="19"/>
      <c r="VAJ4" s="19"/>
      <c r="VAK4" s="19"/>
      <c r="VAL4" s="19"/>
      <c r="VAM4" s="19"/>
      <c r="VAN4" s="19"/>
      <c r="VAO4" s="19"/>
      <c r="VAP4" s="19"/>
      <c r="VAQ4" s="19"/>
      <c r="VAR4" s="19"/>
      <c r="VAS4" s="19"/>
      <c r="VAT4" s="19"/>
      <c r="VAU4" s="19"/>
      <c r="VAV4" s="19"/>
      <c r="VAW4" s="19"/>
      <c r="VAX4" s="19"/>
      <c r="VAY4" s="19"/>
      <c r="VAZ4" s="19"/>
      <c r="VBA4" s="19"/>
      <c r="VBB4" s="19"/>
      <c r="VBC4" s="19"/>
      <c r="VBD4" s="19"/>
      <c r="VBE4" s="19"/>
      <c r="VBF4" s="19"/>
      <c r="VBG4" s="19"/>
      <c r="VBH4" s="19"/>
      <c r="VBI4" s="19"/>
      <c r="VBJ4" s="19"/>
      <c r="VBK4" s="19"/>
      <c r="VBL4" s="19"/>
      <c r="VBM4" s="19"/>
      <c r="VBN4" s="19"/>
      <c r="VBO4" s="19"/>
      <c r="VBP4" s="19"/>
      <c r="VBQ4" s="19"/>
      <c r="VBR4" s="19"/>
      <c r="VBS4" s="19"/>
      <c r="VBT4" s="19"/>
      <c r="VBU4" s="19"/>
      <c r="VBV4" s="19"/>
      <c r="VBW4" s="19"/>
      <c r="VBX4" s="19"/>
      <c r="VBY4" s="19"/>
      <c r="VBZ4" s="19"/>
      <c r="VCA4" s="19"/>
      <c r="VCB4" s="19"/>
      <c r="VCC4" s="19"/>
      <c r="VCD4" s="19"/>
      <c r="VCE4" s="19"/>
      <c r="VCF4" s="19"/>
      <c r="VCG4" s="19"/>
      <c r="VCH4" s="19"/>
      <c r="VCI4" s="19"/>
      <c r="VCJ4" s="19"/>
      <c r="VCK4" s="19"/>
      <c r="VCL4" s="19"/>
      <c r="VCM4" s="19"/>
      <c r="VCN4" s="19"/>
      <c r="VCO4" s="19"/>
      <c r="VCP4" s="19"/>
      <c r="VCQ4" s="19"/>
      <c r="VCR4" s="19"/>
      <c r="VCS4" s="19"/>
      <c r="VCT4" s="19"/>
      <c r="VCU4" s="19"/>
      <c r="VCV4" s="19"/>
      <c r="VCW4" s="19"/>
      <c r="VCX4" s="19"/>
      <c r="VCY4" s="19"/>
      <c r="VCZ4" s="19"/>
      <c r="VDA4" s="19"/>
      <c r="VDB4" s="19"/>
      <c r="VDC4" s="19"/>
      <c r="VDD4" s="19"/>
      <c r="VDE4" s="19"/>
      <c r="VDF4" s="19"/>
      <c r="VDG4" s="19"/>
      <c r="VDH4" s="19"/>
      <c r="VDI4" s="19"/>
      <c r="VDJ4" s="19"/>
      <c r="VDK4" s="19"/>
      <c r="VDL4" s="19"/>
      <c r="VDM4" s="19"/>
      <c r="VDN4" s="19"/>
      <c r="VDO4" s="19"/>
      <c r="VDP4" s="19"/>
      <c r="VDQ4" s="19"/>
      <c r="VDR4" s="19"/>
      <c r="VDS4" s="19"/>
      <c r="VDT4" s="19"/>
      <c r="VDU4" s="19"/>
      <c r="VDV4" s="19"/>
      <c r="VDW4" s="19"/>
      <c r="VDX4" s="19"/>
      <c r="VDY4" s="19"/>
      <c r="VDZ4" s="19"/>
      <c r="VEA4" s="19"/>
      <c r="VEB4" s="19"/>
      <c r="VEC4" s="19"/>
      <c r="VED4" s="19"/>
      <c r="VEE4" s="19"/>
      <c r="VEF4" s="19"/>
      <c r="VEG4" s="19"/>
      <c r="VEH4" s="19"/>
      <c r="VEI4" s="19"/>
      <c r="VEJ4" s="19"/>
      <c r="VEK4" s="19"/>
      <c r="VEL4" s="19"/>
      <c r="VEM4" s="19"/>
      <c r="VEN4" s="19"/>
      <c r="VEO4" s="19"/>
      <c r="VEP4" s="19"/>
      <c r="VEQ4" s="19"/>
      <c r="VER4" s="19"/>
      <c r="VES4" s="19"/>
      <c r="VET4" s="19"/>
      <c r="VEU4" s="19"/>
      <c r="VEV4" s="19"/>
      <c r="VEW4" s="19"/>
      <c r="VEX4" s="19"/>
      <c r="VEY4" s="19"/>
      <c r="VEZ4" s="19"/>
      <c r="VFA4" s="19"/>
      <c r="VFB4" s="19"/>
      <c r="VFC4" s="19"/>
      <c r="VFD4" s="19"/>
      <c r="VFE4" s="19"/>
      <c r="VFF4" s="19"/>
      <c r="VFG4" s="19"/>
      <c r="VFH4" s="19"/>
      <c r="VFI4" s="19"/>
      <c r="VFJ4" s="19"/>
      <c r="VFK4" s="19"/>
      <c r="VFL4" s="19"/>
      <c r="VFM4" s="19"/>
      <c r="VFN4" s="19"/>
      <c r="VFO4" s="19"/>
      <c r="VFP4" s="19"/>
      <c r="VFQ4" s="19"/>
      <c r="VFR4" s="19"/>
      <c r="VFS4" s="19"/>
      <c r="VFT4" s="19"/>
      <c r="VFU4" s="19"/>
      <c r="VFV4" s="19"/>
      <c r="VFW4" s="19"/>
      <c r="VFX4" s="19"/>
      <c r="VFY4" s="19"/>
      <c r="VFZ4" s="19"/>
      <c r="VGA4" s="19"/>
      <c r="VGB4" s="19"/>
      <c r="VGC4" s="19"/>
      <c r="VGD4" s="19"/>
      <c r="VGE4" s="19"/>
      <c r="VGF4" s="19"/>
      <c r="VGG4" s="19"/>
      <c r="VGH4" s="19"/>
      <c r="VGI4" s="19"/>
      <c r="VGJ4" s="19"/>
      <c r="VGK4" s="19"/>
      <c r="VGL4" s="19"/>
      <c r="VGM4" s="19"/>
      <c r="VGN4" s="19"/>
      <c r="VGO4" s="19"/>
      <c r="VGP4" s="19"/>
      <c r="VGQ4" s="19"/>
      <c r="VGR4" s="19"/>
      <c r="VGS4" s="19"/>
      <c r="VGT4" s="19"/>
      <c r="VGU4" s="19"/>
      <c r="VGV4" s="19"/>
      <c r="VGW4" s="19"/>
      <c r="VGX4" s="19"/>
      <c r="VGY4" s="19"/>
      <c r="VGZ4" s="19"/>
      <c r="VHA4" s="19"/>
      <c r="VHB4" s="19"/>
      <c r="VHC4" s="19"/>
      <c r="VHD4" s="19"/>
      <c r="VHE4" s="19"/>
      <c r="VHF4" s="19"/>
      <c r="VHG4" s="19"/>
      <c r="VHH4" s="19"/>
      <c r="VHI4" s="19"/>
      <c r="VHJ4" s="19"/>
      <c r="VHK4" s="19"/>
      <c r="VHL4" s="19"/>
      <c r="VHM4" s="19"/>
      <c r="VHN4" s="19"/>
      <c r="VHO4" s="19"/>
      <c r="VHP4" s="19"/>
      <c r="VHQ4" s="19"/>
      <c r="VHR4" s="19"/>
      <c r="VHS4" s="19"/>
      <c r="VHT4" s="19"/>
      <c r="VHU4" s="19"/>
      <c r="VHV4" s="19"/>
      <c r="VHW4" s="19"/>
      <c r="VHX4" s="19"/>
      <c r="VHY4" s="19"/>
      <c r="VHZ4" s="19"/>
      <c r="VIA4" s="19"/>
      <c r="VIB4" s="19"/>
      <c r="VIC4" s="19"/>
      <c r="VID4" s="19"/>
      <c r="VIE4" s="19"/>
      <c r="VIF4" s="19"/>
      <c r="VIG4" s="19"/>
      <c r="VIH4" s="19"/>
      <c r="VII4" s="19"/>
      <c r="VIJ4" s="19"/>
      <c r="VIK4" s="19"/>
      <c r="VIL4" s="19"/>
      <c r="VIM4" s="19"/>
      <c r="VIN4" s="19"/>
      <c r="VIO4" s="19"/>
      <c r="VIP4" s="19"/>
      <c r="VIQ4" s="19"/>
      <c r="VIR4" s="19"/>
      <c r="VIS4" s="19"/>
      <c r="VIT4" s="19"/>
      <c r="VIU4" s="19"/>
      <c r="VIV4" s="19"/>
      <c r="VIW4" s="19"/>
      <c r="VIX4" s="19"/>
      <c r="VIY4" s="19"/>
      <c r="VIZ4" s="19"/>
      <c r="VJA4" s="19"/>
      <c r="VJB4" s="19"/>
      <c r="VJC4" s="19"/>
      <c r="VJD4" s="19"/>
      <c r="VJE4" s="19"/>
      <c r="VJF4" s="19"/>
      <c r="VJG4" s="19"/>
      <c r="VJH4" s="19"/>
      <c r="VJI4" s="19"/>
      <c r="VJJ4" s="19"/>
      <c r="VJK4" s="19"/>
      <c r="VJL4" s="19"/>
      <c r="VJM4" s="19"/>
      <c r="VJN4" s="19"/>
      <c r="VJO4" s="19"/>
      <c r="VJP4" s="19"/>
      <c r="VJQ4" s="19"/>
      <c r="VJR4" s="19"/>
      <c r="VJS4" s="19"/>
      <c r="VJT4" s="19"/>
      <c r="VJU4" s="19"/>
      <c r="VJV4" s="19"/>
      <c r="VJW4" s="19"/>
      <c r="VJX4" s="19"/>
      <c r="VJY4" s="19"/>
      <c r="VJZ4" s="19"/>
      <c r="VKA4" s="19"/>
      <c r="VKB4" s="19"/>
      <c r="VKC4" s="19"/>
      <c r="VKD4" s="19"/>
      <c r="VKE4" s="19"/>
      <c r="VKF4" s="19"/>
      <c r="VKG4" s="19"/>
      <c r="VKH4" s="19"/>
      <c r="VKI4" s="19"/>
      <c r="VKJ4" s="19"/>
      <c r="VKK4" s="19"/>
      <c r="VKL4" s="19"/>
      <c r="VKM4" s="19"/>
      <c r="VKN4" s="19"/>
      <c r="VKO4" s="19"/>
      <c r="VKP4" s="19"/>
      <c r="VKQ4" s="19"/>
      <c r="VKR4" s="19"/>
      <c r="VKS4" s="19"/>
      <c r="VKT4" s="19"/>
      <c r="VKU4" s="19"/>
      <c r="VKV4" s="19"/>
      <c r="VKW4" s="19"/>
      <c r="VKX4" s="19"/>
      <c r="VKY4" s="19"/>
      <c r="VKZ4" s="19"/>
      <c r="VLA4" s="19"/>
      <c r="VLB4" s="19"/>
      <c r="VLC4" s="19"/>
      <c r="VLD4" s="19"/>
      <c r="VLE4" s="19"/>
      <c r="VLF4" s="19"/>
      <c r="VLG4" s="19"/>
      <c r="VLH4" s="19"/>
      <c r="VLI4" s="19"/>
      <c r="VLJ4" s="19"/>
      <c r="VLK4" s="19"/>
      <c r="VLL4" s="19"/>
      <c r="VLM4" s="19"/>
      <c r="VLN4" s="19"/>
      <c r="VLO4" s="19"/>
      <c r="VLP4" s="19"/>
      <c r="VLQ4" s="19"/>
      <c r="VLR4" s="19"/>
      <c r="VLS4" s="19"/>
      <c r="VLT4" s="19"/>
      <c r="VLU4" s="19"/>
      <c r="VLV4" s="19"/>
      <c r="VLW4" s="19"/>
      <c r="VLX4" s="19"/>
      <c r="VLY4" s="19"/>
      <c r="VLZ4" s="19"/>
      <c r="VMA4" s="19"/>
      <c r="VMB4" s="19"/>
      <c r="VMC4" s="19"/>
      <c r="VMD4" s="19"/>
      <c r="VME4" s="19"/>
      <c r="VMF4" s="19"/>
      <c r="VMG4" s="19"/>
      <c r="VMH4" s="19"/>
      <c r="VMI4" s="19"/>
      <c r="VMJ4" s="19"/>
      <c r="VMK4" s="19"/>
      <c r="VML4" s="19"/>
      <c r="VMM4" s="19"/>
      <c r="VMN4" s="19"/>
      <c r="VMO4" s="19"/>
      <c r="VMP4" s="19"/>
      <c r="VMQ4" s="19"/>
      <c r="VMR4" s="19"/>
      <c r="VMS4" s="19"/>
      <c r="VMT4" s="19"/>
      <c r="VMU4" s="19"/>
      <c r="VMV4" s="19"/>
      <c r="VMW4" s="19"/>
      <c r="VMX4" s="19"/>
      <c r="VMY4" s="19"/>
      <c r="VMZ4" s="19"/>
      <c r="VNA4" s="19"/>
      <c r="VNB4" s="19"/>
      <c r="VNC4" s="19"/>
      <c r="VND4" s="19"/>
      <c r="VNE4" s="19"/>
      <c r="VNF4" s="19"/>
      <c r="VNG4" s="19"/>
      <c r="VNH4" s="19"/>
      <c r="VNI4" s="19"/>
      <c r="VNJ4" s="19"/>
      <c r="VNK4" s="19"/>
      <c r="VNL4" s="19"/>
      <c r="VNM4" s="19"/>
      <c r="VNN4" s="19"/>
      <c r="VNO4" s="19"/>
      <c r="VNP4" s="19"/>
      <c r="VNQ4" s="19"/>
      <c r="VNR4" s="19"/>
      <c r="VNS4" s="19"/>
      <c r="VNT4" s="19"/>
      <c r="VNU4" s="19"/>
      <c r="VNV4" s="19"/>
      <c r="VNW4" s="19"/>
      <c r="VNX4" s="19"/>
      <c r="VNY4" s="19"/>
      <c r="VNZ4" s="19"/>
      <c r="VOA4" s="19"/>
      <c r="VOB4" s="19"/>
      <c r="VOC4" s="19"/>
      <c r="VOD4" s="19"/>
      <c r="VOE4" s="19"/>
      <c r="VOF4" s="19"/>
      <c r="VOG4" s="19"/>
      <c r="VOH4" s="19"/>
      <c r="VOI4" s="19"/>
      <c r="VOJ4" s="19"/>
      <c r="VOK4" s="19"/>
      <c r="VOL4" s="19"/>
      <c r="VOM4" s="19"/>
      <c r="VON4" s="19"/>
      <c r="VOO4" s="19"/>
      <c r="VOP4" s="19"/>
      <c r="VOQ4" s="19"/>
      <c r="VOR4" s="19"/>
      <c r="VOS4" s="19"/>
      <c r="VOT4" s="19"/>
      <c r="VOU4" s="19"/>
      <c r="VOV4" s="19"/>
      <c r="VOW4" s="19"/>
      <c r="VOX4" s="19"/>
      <c r="VOY4" s="19"/>
      <c r="VOZ4" s="19"/>
      <c r="VPA4" s="19"/>
      <c r="VPB4" s="19"/>
      <c r="VPC4" s="19"/>
      <c r="VPD4" s="19"/>
      <c r="VPE4" s="19"/>
      <c r="VPF4" s="19"/>
      <c r="VPG4" s="19"/>
      <c r="VPH4" s="19"/>
      <c r="VPI4" s="19"/>
      <c r="VPJ4" s="19"/>
      <c r="VPK4" s="19"/>
      <c r="VPL4" s="19"/>
      <c r="VPM4" s="19"/>
      <c r="VPN4" s="19"/>
      <c r="VPO4" s="19"/>
      <c r="VPP4" s="19"/>
      <c r="VPQ4" s="19"/>
      <c r="VPR4" s="19"/>
      <c r="VPS4" s="19"/>
      <c r="VPT4" s="19"/>
      <c r="VPU4" s="19"/>
      <c r="VPV4" s="19"/>
      <c r="VPW4" s="19"/>
      <c r="VPX4" s="19"/>
      <c r="VPY4" s="19"/>
      <c r="VPZ4" s="19"/>
      <c r="VQA4" s="19"/>
      <c r="VQB4" s="19"/>
      <c r="VQC4" s="19"/>
      <c r="VQD4" s="19"/>
      <c r="VQE4" s="19"/>
      <c r="VQF4" s="19"/>
      <c r="VQG4" s="19"/>
      <c r="VQH4" s="19"/>
      <c r="VQI4" s="19"/>
      <c r="VQJ4" s="19"/>
      <c r="VQK4" s="19"/>
      <c r="VQL4" s="19"/>
      <c r="VQM4" s="19"/>
      <c r="VQN4" s="19"/>
      <c r="VQO4" s="19"/>
      <c r="VQP4" s="19"/>
      <c r="VQQ4" s="19"/>
      <c r="VQR4" s="19"/>
      <c r="VQS4" s="19"/>
      <c r="VQT4" s="19"/>
      <c r="VQU4" s="19"/>
      <c r="VQV4" s="19"/>
      <c r="VQW4" s="19"/>
      <c r="VQX4" s="19"/>
      <c r="VQY4" s="19"/>
      <c r="VQZ4" s="19"/>
      <c r="VRA4" s="19"/>
      <c r="VRB4" s="19"/>
      <c r="VRC4" s="19"/>
      <c r="VRD4" s="19"/>
      <c r="VRE4" s="19"/>
      <c r="VRF4" s="19"/>
      <c r="VRG4" s="19"/>
      <c r="VRH4" s="19"/>
      <c r="VRI4" s="19"/>
      <c r="VRJ4" s="19"/>
      <c r="VRK4" s="19"/>
      <c r="VRL4" s="19"/>
      <c r="VRM4" s="19"/>
      <c r="VRN4" s="19"/>
      <c r="VRO4" s="19"/>
      <c r="VRP4" s="19"/>
      <c r="VRQ4" s="19"/>
      <c r="VRR4" s="19"/>
      <c r="VRS4" s="19"/>
      <c r="VRT4" s="19"/>
      <c r="VRU4" s="19"/>
      <c r="VRV4" s="19"/>
      <c r="VRW4" s="19"/>
      <c r="VRX4" s="19"/>
      <c r="VRY4" s="19"/>
      <c r="VRZ4" s="19"/>
      <c r="VSA4" s="19"/>
      <c r="VSB4" s="19"/>
      <c r="VSC4" s="19"/>
      <c r="VSD4" s="19"/>
      <c r="VSE4" s="19"/>
      <c r="VSF4" s="19"/>
      <c r="VSG4" s="19"/>
      <c r="VSH4" s="19"/>
      <c r="VSI4" s="19"/>
      <c r="VSJ4" s="19"/>
      <c r="VSK4" s="19"/>
      <c r="VSL4" s="19"/>
      <c r="VSM4" s="19"/>
      <c r="VSN4" s="19"/>
      <c r="VSO4" s="19"/>
      <c r="VSP4" s="19"/>
      <c r="VSQ4" s="19"/>
      <c r="VSR4" s="19"/>
      <c r="VSS4" s="19"/>
      <c r="VST4" s="19"/>
      <c r="VSU4" s="19"/>
      <c r="VSV4" s="19"/>
      <c r="VSW4" s="19"/>
      <c r="VSX4" s="19"/>
      <c r="VSY4" s="19"/>
      <c r="VSZ4" s="19"/>
      <c r="VTA4" s="19"/>
      <c r="VTB4" s="19"/>
      <c r="VTC4" s="19"/>
      <c r="VTD4" s="19"/>
      <c r="VTE4" s="19"/>
      <c r="VTF4" s="19"/>
      <c r="VTG4" s="19"/>
      <c r="VTH4" s="19"/>
      <c r="VTI4" s="19"/>
      <c r="VTJ4" s="19"/>
      <c r="VTK4" s="19"/>
      <c r="VTL4" s="19"/>
      <c r="VTM4" s="19"/>
      <c r="VTN4" s="19"/>
      <c r="VTO4" s="19"/>
      <c r="VTP4" s="19"/>
      <c r="VTQ4" s="19"/>
      <c r="VTR4" s="19"/>
      <c r="VTS4" s="19"/>
      <c r="VTT4" s="19"/>
      <c r="VTU4" s="19"/>
      <c r="VTV4" s="19"/>
      <c r="VTW4" s="19"/>
      <c r="VTX4" s="19"/>
      <c r="VTY4" s="19"/>
      <c r="VTZ4" s="19"/>
      <c r="VUA4" s="19"/>
      <c r="VUB4" s="19"/>
      <c r="VUC4" s="19"/>
      <c r="VUD4" s="19"/>
      <c r="VUE4" s="19"/>
      <c r="VUF4" s="19"/>
      <c r="VUG4" s="19"/>
      <c r="VUH4" s="19"/>
      <c r="VUI4" s="19"/>
      <c r="VUJ4" s="19"/>
      <c r="VUK4" s="19"/>
      <c r="VUL4" s="19"/>
      <c r="VUM4" s="19"/>
      <c r="VUN4" s="19"/>
      <c r="VUO4" s="19"/>
      <c r="VUP4" s="19"/>
      <c r="VUQ4" s="19"/>
      <c r="VUR4" s="19"/>
      <c r="VUS4" s="19"/>
      <c r="VUT4" s="19"/>
      <c r="VUU4" s="19"/>
      <c r="VUV4" s="19"/>
      <c r="VUW4" s="19"/>
      <c r="VUX4" s="19"/>
      <c r="VUY4" s="19"/>
      <c r="VUZ4" s="19"/>
      <c r="VVA4" s="19"/>
      <c r="VVB4" s="19"/>
      <c r="VVC4" s="19"/>
      <c r="VVD4" s="19"/>
      <c r="VVE4" s="19"/>
      <c r="VVF4" s="19"/>
      <c r="VVG4" s="19"/>
      <c r="VVH4" s="19"/>
      <c r="VVI4" s="19"/>
      <c r="VVJ4" s="19"/>
      <c r="VVK4" s="19"/>
      <c r="VVL4" s="19"/>
      <c r="VVM4" s="19"/>
      <c r="VVN4" s="19"/>
      <c r="VVO4" s="19"/>
      <c r="VVP4" s="19"/>
      <c r="VVQ4" s="19"/>
      <c r="VVR4" s="19"/>
      <c r="VVS4" s="19"/>
      <c r="VVT4" s="19"/>
      <c r="VVU4" s="19"/>
      <c r="VVV4" s="19"/>
      <c r="VVW4" s="19"/>
      <c r="VVX4" s="19"/>
      <c r="VVY4" s="19"/>
      <c r="VVZ4" s="19"/>
      <c r="VWA4" s="19"/>
      <c r="VWB4" s="19"/>
      <c r="VWC4" s="19"/>
      <c r="VWD4" s="19"/>
      <c r="VWE4" s="19"/>
      <c r="VWF4" s="19"/>
      <c r="VWG4" s="19"/>
      <c r="VWH4" s="19"/>
      <c r="VWI4" s="19"/>
      <c r="VWJ4" s="19"/>
      <c r="VWK4" s="19"/>
      <c r="VWL4" s="19"/>
      <c r="VWM4" s="19"/>
      <c r="VWN4" s="19"/>
      <c r="VWO4" s="19"/>
      <c r="VWP4" s="19"/>
      <c r="VWQ4" s="19"/>
      <c r="VWR4" s="19"/>
      <c r="VWS4" s="19"/>
      <c r="VWT4" s="19"/>
      <c r="VWU4" s="19"/>
      <c r="VWV4" s="19"/>
      <c r="VWW4" s="19"/>
      <c r="VWX4" s="19"/>
      <c r="VWY4" s="19"/>
      <c r="VWZ4" s="19"/>
      <c r="VXA4" s="19"/>
      <c r="VXB4" s="19"/>
      <c r="VXC4" s="19"/>
      <c r="VXD4" s="19"/>
      <c r="VXE4" s="19"/>
      <c r="VXF4" s="19"/>
      <c r="VXG4" s="19"/>
      <c r="VXH4" s="19"/>
      <c r="VXI4" s="19"/>
      <c r="VXJ4" s="19"/>
      <c r="VXK4" s="19"/>
      <c r="VXL4" s="19"/>
      <c r="VXM4" s="19"/>
      <c r="VXN4" s="19"/>
      <c r="VXO4" s="19"/>
      <c r="VXP4" s="19"/>
      <c r="VXQ4" s="19"/>
      <c r="VXR4" s="19"/>
      <c r="VXS4" s="19"/>
      <c r="VXT4" s="19"/>
      <c r="VXU4" s="19"/>
      <c r="VXV4" s="19"/>
      <c r="VXW4" s="19"/>
      <c r="VXX4" s="19"/>
      <c r="VXY4" s="19"/>
      <c r="VXZ4" s="19"/>
      <c r="VYA4" s="19"/>
      <c r="VYB4" s="19"/>
      <c r="VYC4" s="19"/>
      <c r="VYD4" s="19"/>
      <c r="VYE4" s="19"/>
      <c r="VYF4" s="19"/>
      <c r="VYG4" s="19"/>
      <c r="VYH4" s="19"/>
      <c r="VYI4" s="19"/>
      <c r="VYJ4" s="19"/>
      <c r="VYK4" s="19"/>
      <c r="VYL4" s="19"/>
      <c r="VYM4" s="19"/>
      <c r="VYN4" s="19"/>
      <c r="VYO4" s="19"/>
      <c r="VYP4" s="19"/>
      <c r="VYQ4" s="19"/>
      <c r="VYR4" s="19"/>
      <c r="VYS4" s="19"/>
      <c r="VYT4" s="19"/>
      <c r="VYU4" s="19"/>
      <c r="VYV4" s="19"/>
      <c r="VYW4" s="19"/>
      <c r="VYX4" s="19"/>
      <c r="VYY4" s="19"/>
      <c r="VYZ4" s="19"/>
      <c r="VZA4" s="19"/>
      <c r="VZB4" s="19"/>
      <c r="VZC4" s="19"/>
      <c r="VZD4" s="19"/>
      <c r="VZE4" s="19"/>
      <c r="VZF4" s="19"/>
      <c r="VZG4" s="19"/>
      <c r="VZH4" s="19"/>
      <c r="VZI4" s="19"/>
      <c r="VZJ4" s="19"/>
      <c r="VZK4" s="19"/>
      <c r="VZL4" s="19"/>
      <c r="VZM4" s="19"/>
      <c r="VZN4" s="19"/>
      <c r="VZO4" s="19"/>
      <c r="VZP4" s="19"/>
      <c r="VZQ4" s="19"/>
      <c r="VZR4" s="19"/>
      <c r="VZS4" s="19"/>
      <c r="VZT4" s="19"/>
      <c r="VZU4" s="19"/>
      <c r="VZV4" s="19"/>
      <c r="VZW4" s="19"/>
      <c r="VZX4" s="19"/>
      <c r="VZY4" s="19"/>
      <c r="VZZ4" s="19"/>
      <c r="WAA4" s="19"/>
      <c r="WAB4" s="19"/>
      <c r="WAC4" s="19"/>
      <c r="WAD4" s="19"/>
      <c r="WAE4" s="19"/>
      <c r="WAF4" s="19"/>
      <c r="WAG4" s="19"/>
      <c r="WAH4" s="19"/>
      <c r="WAI4" s="19"/>
      <c r="WAJ4" s="19"/>
      <c r="WAK4" s="19"/>
      <c r="WAL4" s="19"/>
      <c r="WAM4" s="19"/>
      <c r="WAN4" s="19"/>
      <c r="WAO4" s="19"/>
      <c r="WAP4" s="19"/>
      <c r="WAQ4" s="19"/>
      <c r="WAR4" s="19"/>
      <c r="WAS4" s="19"/>
      <c r="WAT4" s="19"/>
      <c r="WAU4" s="19"/>
      <c r="WAV4" s="19"/>
      <c r="WAW4" s="19"/>
      <c r="WAX4" s="19"/>
      <c r="WAY4" s="19"/>
      <c r="WAZ4" s="19"/>
      <c r="WBA4" s="19"/>
      <c r="WBB4" s="19"/>
      <c r="WBC4" s="19"/>
      <c r="WBD4" s="19"/>
      <c r="WBE4" s="19"/>
      <c r="WBF4" s="19"/>
      <c r="WBG4" s="19"/>
      <c r="WBH4" s="19"/>
      <c r="WBI4" s="19"/>
      <c r="WBJ4" s="19"/>
      <c r="WBK4" s="19"/>
      <c r="WBL4" s="19"/>
      <c r="WBM4" s="19"/>
      <c r="WBN4" s="19"/>
      <c r="WBO4" s="19"/>
      <c r="WBP4" s="19"/>
      <c r="WBQ4" s="19"/>
      <c r="WBR4" s="19"/>
      <c r="WBS4" s="19"/>
      <c r="WBT4" s="19"/>
      <c r="WBU4" s="19"/>
      <c r="WBV4" s="19"/>
      <c r="WBW4" s="19"/>
      <c r="WBX4" s="19"/>
      <c r="WBY4" s="19"/>
      <c r="WBZ4" s="19"/>
      <c r="WCA4" s="19"/>
      <c r="WCB4" s="19"/>
      <c r="WCC4" s="19"/>
      <c r="WCD4" s="19"/>
      <c r="WCE4" s="19"/>
      <c r="WCF4" s="19"/>
      <c r="WCG4" s="19"/>
      <c r="WCH4" s="19"/>
      <c r="WCI4" s="19"/>
      <c r="WCJ4" s="19"/>
      <c r="WCK4" s="19"/>
      <c r="WCL4" s="19"/>
      <c r="WCM4" s="19"/>
      <c r="WCN4" s="19"/>
      <c r="WCO4" s="19"/>
      <c r="WCP4" s="19"/>
      <c r="WCQ4" s="19"/>
      <c r="WCR4" s="19"/>
      <c r="WCS4" s="19"/>
      <c r="WCT4" s="19"/>
      <c r="WCU4" s="19"/>
      <c r="WCV4" s="19"/>
      <c r="WCW4" s="19"/>
      <c r="WCX4" s="19"/>
      <c r="WCY4" s="19"/>
      <c r="WCZ4" s="19"/>
      <c r="WDA4" s="19"/>
      <c r="WDB4" s="19"/>
      <c r="WDC4" s="19"/>
      <c r="WDD4" s="19"/>
      <c r="WDE4" s="19"/>
      <c r="WDF4" s="19"/>
      <c r="WDG4" s="19"/>
      <c r="WDH4" s="19"/>
      <c r="WDI4" s="19"/>
      <c r="WDJ4" s="19"/>
      <c r="WDK4" s="19"/>
      <c r="WDL4" s="19"/>
      <c r="WDM4" s="19"/>
      <c r="WDN4" s="19"/>
      <c r="WDO4" s="19"/>
      <c r="WDP4" s="19"/>
      <c r="WDQ4" s="19"/>
      <c r="WDR4" s="19"/>
      <c r="WDS4" s="19"/>
      <c r="WDT4" s="19"/>
      <c r="WDU4" s="19"/>
      <c r="WDV4" s="19"/>
      <c r="WDW4" s="19"/>
      <c r="WDX4" s="19"/>
      <c r="WDY4" s="19"/>
      <c r="WDZ4" s="19"/>
      <c r="WEA4" s="19"/>
      <c r="WEB4" s="19"/>
      <c r="WEC4" s="19"/>
      <c r="WED4" s="19"/>
      <c r="WEE4" s="19"/>
      <c r="WEF4" s="19"/>
      <c r="WEG4" s="19"/>
      <c r="WEH4" s="19"/>
      <c r="WEI4" s="19"/>
      <c r="WEJ4" s="19"/>
      <c r="WEK4" s="19"/>
      <c r="WEL4" s="19"/>
      <c r="WEM4" s="19"/>
      <c r="WEN4" s="19"/>
      <c r="WEO4" s="19"/>
      <c r="WEP4" s="19"/>
      <c r="WEQ4" s="19"/>
      <c r="WER4" s="19"/>
      <c r="WES4" s="19"/>
      <c r="WET4" s="19"/>
      <c r="WEU4" s="19"/>
      <c r="WEV4" s="19"/>
      <c r="WEW4" s="19"/>
      <c r="WEX4" s="19"/>
      <c r="WEY4" s="19"/>
      <c r="WEZ4" s="19"/>
      <c r="WFA4" s="19"/>
      <c r="WFB4" s="19"/>
      <c r="WFC4" s="19"/>
      <c r="WFD4" s="19"/>
      <c r="WFE4" s="19"/>
      <c r="WFF4" s="19"/>
      <c r="WFG4" s="19"/>
      <c r="WFH4" s="19"/>
      <c r="WFI4" s="19"/>
      <c r="WFJ4" s="19"/>
      <c r="WFK4" s="19"/>
      <c r="WFL4" s="19"/>
      <c r="WFM4" s="19"/>
      <c r="WFN4" s="19"/>
      <c r="WFO4" s="19"/>
      <c r="WFP4" s="19"/>
      <c r="WFQ4" s="19"/>
      <c r="WFR4" s="19"/>
      <c r="WFS4" s="19"/>
      <c r="WFT4" s="19"/>
      <c r="WFU4" s="19"/>
      <c r="WFV4" s="19"/>
      <c r="WFW4" s="19"/>
      <c r="WFX4" s="19"/>
      <c r="WFY4" s="19"/>
      <c r="WFZ4" s="19"/>
      <c r="WGA4" s="19"/>
      <c r="WGB4" s="19"/>
      <c r="WGC4" s="19"/>
      <c r="WGD4" s="19"/>
      <c r="WGE4" s="19"/>
      <c r="WGF4" s="19"/>
      <c r="WGG4" s="19"/>
      <c r="WGH4" s="19"/>
      <c r="WGI4" s="19"/>
      <c r="WGJ4" s="19"/>
      <c r="WGK4" s="19"/>
      <c r="WGL4" s="19"/>
      <c r="WGM4" s="19"/>
      <c r="WGN4" s="19"/>
      <c r="WGO4" s="19"/>
      <c r="WGP4" s="19"/>
      <c r="WGQ4" s="19"/>
      <c r="WGR4" s="19"/>
      <c r="WGS4" s="19"/>
      <c r="WGT4" s="19"/>
      <c r="WGU4" s="19"/>
      <c r="WGV4" s="19"/>
      <c r="WGW4" s="19"/>
      <c r="WGX4" s="19"/>
      <c r="WGY4" s="19"/>
      <c r="WGZ4" s="19"/>
      <c r="WHA4" s="19"/>
      <c r="WHB4" s="19"/>
      <c r="WHC4" s="19"/>
      <c r="WHD4" s="19"/>
      <c r="WHE4" s="19"/>
      <c r="WHF4" s="19"/>
      <c r="WHG4" s="19"/>
      <c r="WHH4" s="19"/>
      <c r="WHI4" s="19"/>
      <c r="WHJ4" s="19"/>
      <c r="WHK4" s="19"/>
      <c r="WHL4" s="19"/>
      <c r="WHM4" s="19"/>
      <c r="WHN4" s="19"/>
      <c r="WHO4" s="19"/>
      <c r="WHP4" s="19"/>
      <c r="WHQ4" s="19"/>
      <c r="WHR4" s="19"/>
      <c r="WHS4" s="19"/>
      <c r="WHT4" s="19"/>
      <c r="WHU4" s="19"/>
      <c r="WHV4" s="19"/>
      <c r="WHW4" s="19"/>
      <c r="WHX4" s="19"/>
      <c r="WHY4" s="19"/>
      <c r="WHZ4" s="19"/>
      <c r="WIA4" s="19"/>
      <c r="WIB4" s="19"/>
      <c r="WIC4" s="19"/>
      <c r="WID4" s="19"/>
      <c r="WIE4" s="19"/>
      <c r="WIF4" s="19"/>
      <c r="WIG4" s="19"/>
      <c r="WIH4" s="19"/>
      <c r="WII4" s="19"/>
      <c r="WIJ4" s="19"/>
      <c r="WIK4" s="19"/>
      <c r="WIL4" s="19"/>
      <c r="WIM4" s="19"/>
      <c r="WIN4" s="19"/>
      <c r="WIO4" s="19"/>
      <c r="WIP4" s="19"/>
      <c r="WIQ4" s="19"/>
      <c r="WIR4" s="19"/>
      <c r="WIS4" s="19"/>
      <c r="WIT4" s="19"/>
      <c r="WIU4" s="19"/>
      <c r="WIV4" s="19"/>
      <c r="WIW4" s="19"/>
      <c r="WIX4" s="19"/>
      <c r="WIY4" s="19"/>
      <c r="WIZ4" s="19"/>
      <c r="WJA4" s="19"/>
      <c r="WJB4" s="19"/>
      <c r="WJC4" s="19"/>
      <c r="WJD4" s="19"/>
      <c r="WJE4" s="19"/>
      <c r="WJF4" s="19"/>
      <c r="WJG4" s="19"/>
      <c r="WJH4" s="19"/>
      <c r="WJI4" s="19"/>
      <c r="WJJ4" s="19"/>
      <c r="WJK4" s="19"/>
      <c r="WJL4" s="19"/>
      <c r="WJM4" s="19"/>
      <c r="WJN4" s="19"/>
      <c r="WJO4" s="19"/>
      <c r="WJP4" s="19"/>
      <c r="WJQ4" s="19"/>
      <c r="WJR4" s="19"/>
      <c r="WJS4" s="19"/>
      <c r="WJT4" s="19"/>
      <c r="WJU4" s="19"/>
      <c r="WJV4" s="19"/>
      <c r="WJW4" s="19"/>
      <c r="WJX4" s="19"/>
      <c r="WJY4" s="19"/>
      <c r="WJZ4" s="19"/>
      <c r="WKA4" s="19"/>
      <c r="WKB4" s="19"/>
      <c r="WKC4" s="19"/>
      <c r="WKD4" s="19"/>
      <c r="WKE4" s="19"/>
      <c r="WKF4" s="19"/>
      <c r="WKG4" s="19"/>
      <c r="WKH4" s="19"/>
      <c r="WKI4" s="19"/>
      <c r="WKJ4" s="19"/>
      <c r="WKK4" s="19"/>
      <c r="WKL4" s="19"/>
      <c r="WKM4" s="19"/>
      <c r="WKN4" s="19"/>
      <c r="WKO4" s="19"/>
      <c r="WKP4" s="19"/>
      <c r="WKQ4" s="19"/>
      <c r="WKR4" s="19"/>
      <c r="WKS4" s="19"/>
      <c r="WKT4" s="19"/>
      <c r="WKU4" s="19"/>
      <c r="WKV4" s="19"/>
      <c r="WKW4" s="19"/>
      <c r="WKX4" s="19"/>
      <c r="WKY4" s="19"/>
      <c r="WKZ4" s="19"/>
      <c r="WLA4" s="19"/>
      <c r="WLB4" s="19"/>
      <c r="WLC4" s="19"/>
      <c r="WLD4" s="19"/>
      <c r="WLE4" s="19"/>
      <c r="WLF4" s="19"/>
      <c r="WLG4" s="19"/>
      <c r="WLH4" s="19"/>
      <c r="WLI4" s="19"/>
      <c r="WLJ4" s="19"/>
      <c r="WLK4" s="19"/>
      <c r="WLL4" s="19"/>
      <c r="WLM4" s="19"/>
      <c r="WLN4" s="19"/>
      <c r="WLO4" s="19"/>
      <c r="WLP4" s="19"/>
      <c r="WLQ4" s="19"/>
      <c r="WLR4" s="19"/>
      <c r="WLS4" s="19"/>
      <c r="WLT4" s="19"/>
      <c r="WLU4" s="19"/>
      <c r="WLV4" s="19"/>
      <c r="WLW4" s="19"/>
      <c r="WLX4" s="19"/>
      <c r="WLY4" s="19"/>
      <c r="WLZ4" s="19"/>
      <c r="WMA4" s="19"/>
      <c r="WMB4" s="19"/>
      <c r="WMC4" s="19"/>
      <c r="WMD4" s="19"/>
      <c r="WME4" s="19"/>
      <c r="WMF4" s="19"/>
      <c r="WMG4" s="19"/>
      <c r="WMH4" s="19"/>
      <c r="WMI4" s="19"/>
      <c r="WMJ4" s="19"/>
      <c r="WMK4" s="19"/>
      <c r="WML4" s="19"/>
      <c r="WMM4" s="19"/>
      <c r="WMN4" s="19"/>
      <c r="WMO4" s="19"/>
      <c r="WMP4" s="19"/>
      <c r="WMQ4" s="19"/>
      <c r="WMR4" s="19"/>
      <c r="WMS4" s="19"/>
      <c r="WMT4" s="19"/>
      <c r="WMU4" s="19"/>
      <c r="WMV4" s="19"/>
      <c r="WMW4" s="19"/>
      <c r="WMX4" s="19"/>
      <c r="WMY4" s="19"/>
      <c r="WMZ4" s="19"/>
      <c r="WNA4" s="19"/>
      <c r="WNB4" s="19"/>
      <c r="WNC4" s="19"/>
      <c r="WND4" s="19"/>
      <c r="WNE4" s="19"/>
      <c r="WNF4" s="19"/>
      <c r="WNG4" s="19"/>
      <c r="WNH4" s="19"/>
      <c r="WNI4" s="19"/>
      <c r="WNJ4" s="19"/>
      <c r="WNK4" s="19"/>
      <c r="WNL4" s="19"/>
      <c r="WNM4" s="19"/>
      <c r="WNN4" s="19"/>
      <c r="WNO4" s="19"/>
      <c r="WNP4" s="19"/>
      <c r="WNQ4" s="19"/>
      <c r="WNR4" s="19"/>
      <c r="WNS4" s="19"/>
      <c r="WNT4" s="19"/>
      <c r="WNU4" s="19"/>
      <c r="WNV4" s="19"/>
      <c r="WNW4" s="19"/>
      <c r="WNX4" s="19"/>
      <c r="WNY4" s="19"/>
      <c r="WNZ4" s="19"/>
      <c r="WOA4" s="19"/>
      <c r="WOB4" s="19"/>
      <c r="WOC4" s="19"/>
      <c r="WOD4" s="19"/>
      <c r="WOE4" s="19"/>
      <c r="WOF4" s="19"/>
      <c r="WOG4" s="19"/>
      <c r="WOH4" s="19"/>
      <c r="WOI4" s="19"/>
      <c r="WOJ4" s="19"/>
      <c r="WOK4" s="19"/>
      <c r="WOL4" s="19"/>
      <c r="WOM4" s="19"/>
      <c r="WON4" s="19"/>
      <c r="WOO4" s="19"/>
      <c r="WOP4" s="19"/>
      <c r="WOQ4" s="19"/>
      <c r="WOR4" s="19"/>
      <c r="WOS4" s="19"/>
      <c r="WOT4" s="19"/>
      <c r="WOU4" s="19"/>
      <c r="WOV4" s="19"/>
      <c r="WOW4" s="19"/>
      <c r="WOX4" s="19"/>
      <c r="WOY4" s="19"/>
      <c r="WOZ4" s="19"/>
      <c r="WPA4" s="19"/>
      <c r="WPB4" s="19"/>
      <c r="WPC4" s="19"/>
      <c r="WPD4" s="19"/>
      <c r="WPE4" s="19"/>
      <c r="WPF4" s="19"/>
      <c r="WPG4" s="19"/>
      <c r="WPH4" s="19"/>
      <c r="WPI4" s="19"/>
      <c r="WPJ4" s="19"/>
      <c r="WPK4" s="19"/>
      <c r="WPL4" s="19"/>
      <c r="WPM4" s="19"/>
      <c r="WPN4" s="19"/>
      <c r="WPO4" s="19"/>
      <c r="WPP4" s="19"/>
      <c r="WPQ4" s="19"/>
      <c r="WPR4" s="19"/>
      <c r="WPS4" s="19"/>
      <c r="WPT4" s="19"/>
      <c r="WPU4" s="19"/>
      <c r="WPV4" s="19"/>
      <c r="WPW4" s="19"/>
      <c r="WPX4" s="19"/>
      <c r="WPY4" s="19"/>
      <c r="WPZ4" s="19"/>
      <c r="WQA4" s="19"/>
      <c r="WQB4" s="19"/>
      <c r="WQC4" s="19"/>
      <c r="WQD4" s="19"/>
      <c r="WQE4" s="19"/>
      <c r="WQF4" s="19"/>
      <c r="WQG4" s="19"/>
      <c r="WQH4" s="19"/>
      <c r="WQI4" s="19"/>
      <c r="WQJ4" s="19"/>
      <c r="WQK4" s="19"/>
      <c r="WQL4" s="19"/>
      <c r="WQM4" s="19"/>
      <c r="WQN4" s="19"/>
      <c r="WQO4" s="19"/>
      <c r="WQP4" s="19"/>
      <c r="WQQ4" s="19"/>
      <c r="WQR4" s="19"/>
      <c r="WQS4" s="19"/>
      <c r="WQT4" s="19"/>
      <c r="WQU4" s="19"/>
      <c r="WQV4" s="19"/>
      <c r="WQW4" s="19"/>
      <c r="WQX4" s="19"/>
      <c r="WQY4" s="19"/>
      <c r="WQZ4" s="19"/>
      <c r="WRA4" s="19"/>
      <c r="WRB4" s="19"/>
      <c r="WRC4" s="19"/>
      <c r="WRD4" s="19"/>
      <c r="WRE4" s="19"/>
      <c r="WRF4" s="19"/>
      <c r="WRG4" s="19"/>
      <c r="WRH4" s="19"/>
      <c r="WRI4" s="19"/>
      <c r="WRJ4" s="19"/>
      <c r="WRK4" s="19"/>
      <c r="WRL4" s="19"/>
      <c r="WRM4" s="19"/>
      <c r="WRN4" s="19"/>
      <c r="WRO4" s="19"/>
      <c r="WRP4" s="19"/>
      <c r="WRQ4" s="19"/>
      <c r="WRR4" s="19"/>
      <c r="WRS4" s="19"/>
      <c r="WRT4" s="19"/>
      <c r="WRU4" s="19"/>
      <c r="WRV4" s="19"/>
      <c r="WRW4" s="19"/>
      <c r="WRX4" s="19"/>
      <c r="WRY4" s="19"/>
      <c r="WRZ4" s="19"/>
      <c r="WSA4" s="19"/>
      <c r="WSB4" s="19"/>
      <c r="WSC4" s="19"/>
      <c r="WSD4" s="19"/>
      <c r="WSE4" s="19"/>
      <c r="WSF4" s="19"/>
      <c r="WSG4" s="19"/>
      <c r="WSH4" s="19"/>
      <c r="WSI4" s="19"/>
      <c r="WSJ4" s="19"/>
      <c r="WSK4" s="19"/>
      <c r="WSL4" s="19"/>
      <c r="WSM4" s="19"/>
      <c r="WSN4" s="19"/>
      <c r="WSO4" s="19"/>
      <c r="WSP4" s="19"/>
      <c r="WSQ4" s="19"/>
      <c r="WSR4" s="19"/>
      <c r="WSS4" s="19"/>
      <c r="WST4" s="19"/>
      <c r="WSU4" s="19"/>
      <c r="WSV4" s="19"/>
      <c r="WSW4" s="19"/>
      <c r="WSX4" s="19"/>
      <c r="WSY4" s="19"/>
      <c r="WSZ4" s="19"/>
      <c r="WTA4" s="19"/>
      <c r="WTB4" s="19"/>
      <c r="WTC4" s="19"/>
      <c r="WTD4" s="19"/>
      <c r="WTE4" s="19"/>
      <c r="WTF4" s="19"/>
      <c r="WTG4" s="19"/>
      <c r="WTH4" s="19"/>
      <c r="WTI4" s="19"/>
      <c r="WTJ4" s="19"/>
      <c r="WTK4" s="19"/>
      <c r="WTL4" s="19"/>
      <c r="WTM4" s="19"/>
      <c r="WTN4" s="19"/>
      <c r="WTO4" s="19"/>
      <c r="WTP4" s="19"/>
      <c r="WTQ4" s="19"/>
      <c r="WTR4" s="19"/>
      <c r="WTS4" s="19"/>
      <c r="WTT4" s="19"/>
      <c r="WTU4" s="19"/>
      <c r="WTV4" s="19"/>
      <c r="WTW4" s="19"/>
      <c r="WTX4" s="19"/>
      <c r="WTY4" s="19"/>
      <c r="WTZ4" s="19"/>
      <c r="WUA4" s="19"/>
      <c r="WUB4" s="19"/>
      <c r="WUC4" s="19"/>
      <c r="WUD4" s="19"/>
      <c r="WUE4" s="19"/>
      <c r="WUF4" s="19"/>
      <c r="WUG4" s="19"/>
      <c r="WUH4" s="19"/>
      <c r="WUI4" s="19"/>
      <c r="WUJ4" s="19"/>
      <c r="WUK4" s="19"/>
      <c r="WUL4" s="19"/>
      <c r="WUM4" s="19"/>
      <c r="WUN4" s="19"/>
      <c r="WUO4" s="19"/>
      <c r="WUP4" s="19"/>
      <c r="WUQ4" s="19"/>
      <c r="WUR4" s="19"/>
      <c r="WUS4" s="19"/>
      <c r="WUT4" s="19"/>
      <c r="WUU4" s="19"/>
      <c r="WUV4" s="19"/>
      <c r="WUW4" s="19"/>
      <c r="WUX4" s="19"/>
      <c r="WUY4" s="19"/>
      <c r="WUZ4" s="19"/>
      <c r="WVA4" s="19"/>
      <c r="WVB4" s="19"/>
      <c r="WVC4" s="19"/>
      <c r="WVD4" s="19"/>
      <c r="WVE4" s="19"/>
      <c r="WVF4" s="19"/>
      <c r="WVG4" s="19"/>
      <c r="WVH4" s="19"/>
      <c r="WVI4" s="19"/>
      <c r="WVJ4" s="19"/>
      <c r="WVK4" s="19"/>
      <c r="WVL4" s="19"/>
      <c r="WVM4" s="19"/>
      <c r="WVN4" s="19"/>
      <c r="WVO4" s="19"/>
      <c r="WVP4" s="19"/>
      <c r="WVQ4" s="19"/>
      <c r="WVR4" s="19"/>
      <c r="WVS4" s="19"/>
      <c r="WVT4" s="19"/>
      <c r="WVU4" s="19"/>
      <c r="WVV4" s="19"/>
      <c r="WVW4" s="19"/>
      <c r="WVX4" s="19"/>
      <c r="WVY4" s="19"/>
      <c r="WVZ4" s="19"/>
      <c r="WWA4" s="19"/>
      <c r="WWB4" s="19"/>
      <c r="WWC4" s="19"/>
      <c r="WWD4" s="19"/>
      <c r="WWE4" s="19"/>
      <c r="WWF4" s="19"/>
      <c r="WWG4" s="19"/>
      <c r="WWH4" s="19"/>
      <c r="WWI4" s="19"/>
      <c r="WWJ4" s="19"/>
      <c r="WWK4" s="19"/>
      <c r="WWL4" s="19"/>
      <c r="WWM4" s="19"/>
      <c r="WWN4" s="19"/>
      <c r="WWO4" s="19"/>
      <c r="WWP4" s="19"/>
      <c r="WWQ4" s="19"/>
      <c r="WWR4" s="19"/>
      <c r="WWS4" s="19"/>
      <c r="WWT4" s="19"/>
      <c r="WWU4" s="19"/>
      <c r="WWV4" s="19"/>
      <c r="WWW4" s="19"/>
      <c r="WWX4" s="19"/>
      <c r="WWY4" s="19"/>
      <c r="WWZ4" s="19"/>
      <c r="WXA4" s="19"/>
      <c r="WXB4" s="19"/>
      <c r="WXC4" s="19"/>
      <c r="WXD4" s="19"/>
      <c r="WXE4" s="19"/>
      <c r="WXF4" s="19"/>
      <c r="WXG4" s="19"/>
      <c r="WXH4" s="19"/>
      <c r="WXI4" s="19"/>
      <c r="WXJ4" s="19"/>
      <c r="WXK4" s="19"/>
      <c r="WXL4" s="19"/>
      <c r="WXM4" s="19"/>
      <c r="WXN4" s="19"/>
      <c r="WXO4" s="19"/>
      <c r="WXP4" s="19"/>
      <c r="WXQ4" s="19"/>
      <c r="WXR4" s="19"/>
      <c r="WXS4" s="19"/>
      <c r="WXT4" s="19"/>
      <c r="WXU4" s="19"/>
      <c r="WXV4" s="19"/>
      <c r="WXW4" s="19"/>
      <c r="WXX4" s="19"/>
      <c r="WXY4" s="19"/>
      <c r="WXZ4" s="19"/>
      <c r="WYA4" s="19"/>
      <c r="WYB4" s="19"/>
      <c r="WYC4" s="19"/>
      <c r="WYD4" s="19"/>
      <c r="WYE4" s="19"/>
      <c r="WYF4" s="19"/>
      <c r="WYG4" s="19"/>
      <c r="WYH4" s="19"/>
      <c r="WYI4" s="19"/>
      <c r="WYJ4" s="19"/>
      <c r="WYK4" s="19"/>
      <c r="WYL4" s="19"/>
      <c r="WYM4" s="19"/>
      <c r="WYN4" s="19"/>
      <c r="WYO4" s="19"/>
      <c r="WYP4" s="19"/>
      <c r="WYQ4" s="19"/>
      <c r="WYR4" s="19"/>
      <c r="WYS4" s="19"/>
      <c r="WYT4" s="19"/>
      <c r="WYU4" s="19"/>
      <c r="WYV4" s="19"/>
      <c r="WYW4" s="19"/>
      <c r="WYX4" s="19"/>
      <c r="WYY4" s="19"/>
      <c r="WYZ4" s="19"/>
      <c r="WZA4" s="19"/>
      <c r="WZB4" s="19"/>
      <c r="WZC4" s="19"/>
      <c r="WZD4" s="19"/>
      <c r="WZE4" s="19"/>
      <c r="WZF4" s="19"/>
      <c r="WZG4" s="19"/>
      <c r="WZH4" s="19"/>
      <c r="WZI4" s="19"/>
      <c r="WZJ4" s="19"/>
      <c r="WZK4" s="19"/>
      <c r="WZL4" s="19"/>
      <c r="WZM4" s="19"/>
      <c r="WZN4" s="19"/>
      <c r="WZO4" s="19"/>
      <c r="WZP4" s="19"/>
      <c r="WZQ4" s="19"/>
      <c r="WZR4" s="19"/>
      <c r="WZS4" s="19"/>
      <c r="WZT4" s="19"/>
      <c r="WZU4" s="19"/>
      <c r="WZV4" s="19"/>
      <c r="WZW4" s="19"/>
      <c r="WZX4" s="19"/>
      <c r="WZY4" s="19"/>
      <c r="WZZ4" s="19"/>
      <c r="XAA4" s="19"/>
      <c r="XAB4" s="19"/>
      <c r="XAC4" s="19"/>
      <c r="XAD4" s="19"/>
      <c r="XAE4" s="19"/>
      <c r="XAF4" s="19"/>
      <c r="XAG4" s="19"/>
      <c r="XAH4" s="19"/>
      <c r="XAI4" s="19"/>
      <c r="XAJ4" s="19"/>
      <c r="XAK4" s="19"/>
      <c r="XAL4" s="19"/>
      <c r="XAM4" s="19"/>
      <c r="XAN4" s="19"/>
      <c r="XAO4" s="19"/>
      <c r="XAP4" s="19"/>
      <c r="XAQ4" s="19"/>
      <c r="XAR4" s="19"/>
      <c r="XAS4" s="19"/>
      <c r="XAT4" s="19"/>
      <c r="XAU4" s="19"/>
      <c r="XAV4" s="19"/>
      <c r="XAW4" s="19"/>
      <c r="XAX4" s="19"/>
      <c r="XAY4" s="19"/>
      <c r="XAZ4" s="19"/>
      <c r="XBA4" s="19"/>
      <c r="XBB4" s="19"/>
      <c r="XBC4" s="19"/>
      <c r="XBD4" s="19"/>
      <c r="XBE4" s="19"/>
      <c r="XBF4" s="19"/>
      <c r="XBG4" s="19"/>
      <c r="XBH4" s="19"/>
      <c r="XBI4" s="19"/>
      <c r="XBJ4" s="19"/>
      <c r="XBK4" s="19"/>
      <c r="XBL4" s="19"/>
      <c r="XBM4" s="19"/>
      <c r="XBN4" s="19"/>
      <c r="XBO4" s="19"/>
      <c r="XBP4" s="19"/>
      <c r="XBQ4" s="19"/>
      <c r="XBR4" s="19"/>
      <c r="XBS4" s="19"/>
      <c r="XBT4" s="19"/>
      <c r="XBU4" s="19"/>
      <c r="XBV4" s="19"/>
      <c r="XBW4" s="19"/>
      <c r="XBX4" s="19"/>
      <c r="XBY4" s="19"/>
      <c r="XBZ4" s="19"/>
      <c r="XCA4" s="19"/>
      <c r="XCB4" s="19"/>
      <c r="XCC4" s="19"/>
      <c r="XCD4" s="19"/>
      <c r="XCE4" s="19"/>
      <c r="XCF4" s="19"/>
      <c r="XCG4" s="19"/>
      <c r="XCH4" s="19"/>
      <c r="XCI4" s="19"/>
      <c r="XCJ4" s="19"/>
      <c r="XCK4" s="19"/>
      <c r="XCL4" s="19"/>
      <c r="XCM4" s="19"/>
      <c r="XCN4" s="19"/>
      <c r="XCO4" s="19"/>
      <c r="XCP4" s="19"/>
      <c r="XCQ4" s="19"/>
      <c r="XCR4" s="19"/>
      <c r="XCS4" s="19"/>
      <c r="XCT4" s="19"/>
      <c r="XCU4" s="19"/>
      <c r="XCV4" s="19"/>
      <c r="XCW4" s="19"/>
      <c r="XCX4" s="19"/>
      <c r="XCY4" s="19"/>
      <c r="XCZ4" s="19"/>
      <c r="XDA4" s="19"/>
      <c r="XDB4" s="19"/>
      <c r="XDC4" s="19"/>
      <c r="XDD4" s="19"/>
      <c r="XDE4" s="19"/>
      <c r="XDF4" s="19"/>
      <c r="XDG4" s="19"/>
      <c r="XDH4" s="19"/>
      <c r="XDI4" s="19"/>
      <c r="XDJ4" s="19"/>
      <c r="XDK4" s="19"/>
      <c r="XDL4" s="19"/>
      <c r="XDM4" s="19"/>
      <c r="XDN4" s="19"/>
      <c r="XDO4" s="19"/>
      <c r="XDP4" s="19"/>
      <c r="XDQ4" s="19"/>
      <c r="XDR4" s="19"/>
      <c r="XDS4" s="19"/>
      <c r="XDT4" s="19"/>
      <c r="XDU4" s="19"/>
      <c r="XDV4" s="19"/>
      <c r="XDW4" s="19"/>
      <c r="XDX4" s="19"/>
      <c r="XDY4" s="19"/>
      <c r="XDZ4" s="19"/>
      <c r="XEA4" s="19"/>
      <c r="XEB4" s="19"/>
      <c r="XEC4" s="19"/>
      <c r="XED4" s="19"/>
      <c r="XEE4" s="19"/>
      <c r="XEF4" s="19"/>
      <c r="XEG4" s="19"/>
      <c r="XEH4" s="19"/>
      <c r="XEI4" s="19"/>
      <c r="XEJ4" s="19"/>
      <c r="XEK4" s="19"/>
      <c r="XEL4" s="19"/>
      <c r="XEM4" s="19"/>
      <c r="XEN4" s="19"/>
      <c r="XEO4" s="19"/>
      <c r="XEP4" s="19"/>
      <c r="XEQ4" s="19"/>
      <c r="XER4" s="19"/>
      <c r="XES4" s="19"/>
      <c r="XET4" s="19"/>
      <c r="XEU4" s="19"/>
      <c r="XEV4" s="19"/>
      <c r="XEW4" s="19"/>
      <c r="XEX4" s="19"/>
      <c r="XEY4" s="19"/>
      <c r="XEZ4" s="19"/>
      <c r="XFA4" s="19"/>
      <c r="XFB4" s="19"/>
      <c r="XFC4" s="19"/>
      <c r="XFD4" s="19"/>
    </row>
    <row r="5" spans="1:16384" x14ac:dyDescent="0.3">
      <c r="A5" s="19"/>
      <c r="B5">
        <v>2015</v>
      </c>
      <c r="C5" s="19"/>
      <c r="D5" s="19"/>
      <c r="E5" s="19"/>
      <c r="F5" s="19"/>
      <c r="G5" s="19">
        <f>BAU早年计算!H64</f>
        <v>834.08638520483805</v>
      </c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19"/>
      <c r="AQ5" s="19"/>
      <c r="AR5" s="19"/>
      <c r="AS5" s="19"/>
      <c r="AT5" s="19"/>
      <c r="AU5" s="19"/>
      <c r="AV5" s="19"/>
      <c r="AW5" s="19"/>
      <c r="AX5" s="19"/>
      <c r="AY5" s="19"/>
      <c r="AZ5" s="19"/>
      <c r="BA5" s="19"/>
      <c r="BB5" s="19"/>
      <c r="BC5" s="19"/>
      <c r="BD5" s="19"/>
      <c r="BE5" s="19"/>
      <c r="BF5" s="19"/>
      <c r="BG5" s="19"/>
      <c r="BH5" s="19"/>
      <c r="BI5" s="19"/>
      <c r="BJ5" s="19"/>
      <c r="BK5" s="19"/>
      <c r="BL5" s="19"/>
      <c r="BM5" s="19"/>
      <c r="BN5" s="19"/>
      <c r="BO5" s="19"/>
      <c r="BP5" s="19"/>
      <c r="BQ5" s="19"/>
      <c r="BR5" s="19"/>
      <c r="BS5" s="19"/>
      <c r="BT5" s="19"/>
      <c r="BU5" s="19"/>
      <c r="BV5" s="19"/>
      <c r="BW5" s="19"/>
      <c r="BX5" s="19"/>
      <c r="BY5" s="19"/>
      <c r="BZ5" s="19"/>
      <c r="CA5" s="19"/>
      <c r="CB5" s="19"/>
      <c r="CC5" s="19"/>
      <c r="CD5" s="19"/>
      <c r="CE5" s="19"/>
      <c r="CF5" s="19"/>
      <c r="CG5" s="19"/>
      <c r="CH5" s="19"/>
      <c r="CI5" s="19"/>
      <c r="CJ5" s="19"/>
      <c r="CK5" s="19"/>
      <c r="CL5" s="19"/>
      <c r="CM5" s="19"/>
      <c r="CN5" s="19"/>
      <c r="CO5" s="19"/>
      <c r="CP5" s="19"/>
      <c r="CQ5" s="19"/>
      <c r="CR5" s="19"/>
      <c r="CS5" s="19"/>
      <c r="CT5" s="19"/>
      <c r="CU5" s="19"/>
      <c r="CV5" s="19"/>
      <c r="CW5" s="19"/>
      <c r="CX5" s="19"/>
      <c r="CY5" s="19"/>
      <c r="CZ5" s="19"/>
      <c r="DA5" s="19"/>
      <c r="DB5" s="19"/>
      <c r="DC5" s="19"/>
      <c r="DD5" s="19"/>
      <c r="DE5" s="19"/>
      <c r="DF5" s="19"/>
      <c r="DG5" s="19"/>
      <c r="DH5" s="19"/>
      <c r="DI5" s="19"/>
      <c r="DJ5" s="19"/>
      <c r="DK5" s="19"/>
      <c r="DL5" s="19"/>
      <c r="DM5" s="19"/>
      <c r="DN5" s="19"/>
      <c r="DO5" s="19"/>
      <c r="DP5" s="19"/>
      <c r="DQ5" s="19"/>
      <c r="DR5" s="19"/>
      <c r="DS5" s="19"/>
      <c r="DT5" s="19"/>
      <c r="DU5" s="19"/>
      <c r="DV5" s="19"/>
      <c r="DW5" s="19"/>
      <c r="DX5" s="19"/>
      <c r="DY5" s="19"/>
      <c r="DZ5" s="19"/>
      <c r="EA5" s="19"/>
      <c r="EB5" s="19"/>
      <c r="EC5" s="19"/>
      <c r="ED5" s="19"/>
      <c r="EE5" s="19"/>
      <c r="EF5" s="19"/>
      <c r="EG5" s="19"/>
      <c r="EH5" s="19"/>
      <c r="EI5" s="19"/>
      <c r="EJ5" s="19"/>
      <c r="EK5" s="19"/>
      <c r="EL5" s="19"/>
      <c r="EM5" s="19"/>
      <c r="EN5" s="19"/>
      <c r="EO5" s="19"/>
      <c r="EP5" s="19"/>
      <c r="EQ5" s="19"/>
      <c r="ER5" s="19"/>
      <c r="ES5" s="19"/>
      <c r="ET5" s="19"/>
      <c r="EU5" s="19"/>
      <c r="EV5" s="19"/>
      <c r="EW5" s="19"/>
      <c r="EX5" s="19"/>
      <c r="EY5" s="19"/>
      <c r="EZ5" s="19"/>
      <c r="FA5" s="19"/>
      <c r="FB5" s="19"/>
      <c r="FC5" s="19"/>
      <c r="FD5" s="19"/>
      <c r="FE5" s="19"/>
      <c r="FF5" s="19"/>
      <c r="FG5" s="19"/>
      <c r="FH5" s="19"/>
      <c r="FI5" s="19"/>
      <c r="FJ5" s="19"/>
      <c r="FK5" s="19"/>
      <c r="FL5" s="19"/>
      <c r="FM5" s="19"/>
      <c r="FN5" s="19"/>
      <c r="FO5" s="19"/>
      <c r="FP5" s="19"/>
      <c r="FQ5" s="19"/>
      <c r="FR5" s="19"/>
      <c r="FS5" s="19"/>
      <c r="FT5" s="19"/>
      <c r="FU5" s="19"/>
      <c r="FV5" s="19"/>
      <c r="FW5" s="19"/>
      <c r="FX5" s="19"/>
      <c r="FY5" s="19"/>
      <c r="FZ5" s="19"/>
      <c r="GA5" s="19"/>
      <c r="GB5" s="19"/>
      <c r="GC5" s="19"/>
      <c r="GD5" s="19"/>
      <c r="GE5" s="19"/>
      <c r="GF5" s="19"/>
      <c r="GG5" s="19"/>
      <c r="GH5" s="19"/>
      <c r="GI5" s="19"/>
      <c r="GJ5" s="19"/>
      <c r="GK5" s="19"/>
      <c r="GL5" s="19"/>
      <c r="GM5" s="19"/>
      <c r="GN5" s="19"/>
      <c r="GO5" s="19"/>
      <c r="GP5" s="19"/>
      <c r="GQ5" s="19"/>
      <c r="GR5" s="19"/>
      <c r="GS5" s="19"/>
      <c r="GT5" s="19"/>
      <c r="GU5" s="19"/>
      <c r="GV5" s="19"/>
      <c r="GW5" s="19"/>
      <c r="GX5" s="19"/>
      <c r="GY5" s="19"/>
      <c r="GZ5" s="19"/>
      <c r="HA5" s="19"/>
      <c r="HB5" s="19"/>
      <c r="HC5" s="19"/>
      <c r="HD5" s="19"/>
      <c r="HE5" s="19"/>
      <c r="HF5" s="19"/>
      <c r="HG5" s="19"/>
      <c r="HH5" s="19"/>
      <c r="HI5" s="19"/>
      <c r="HJ5" s="19"/>
      <c r="HK5" s="19"/>
      <c r="HL5" s="19"/>
      <c r="HM5" s="19"/>
      <c r="HN5" s="19"/>
      <c r="HO5" s="19"/>
      <c r="HP5" s="19"/>
      <c r="HQ5" s="19"/>
      <c r="HR5" s="19"/>
      <c r="HS5" s="19"/>
      <c r="HT5" s="19"/>
      <c r="HU5" s="19"/>
      <c r="HV5" s="19"/>
      <c r="HW5" s="19"/>
      <c r="HX5" s="19"/>
      <c r="HY5" s="19"/>
      <c r="HZ5" s="19"/>
      <c r="IA5" s="19"/>
      <c r="IB5" s="19"/>
      <c r="IC5" s="19"/>
      <c r="ID5" s="19"/>
      <c r="IE5" s="19"/>
      <c r="IF5" s="19"/>
      <c r="IG5" s="19"/>
      <c r="IH5" s="19"/>
      <c r="II5" s="19"/>
      <c r="IJ5" s="19"/>
      <c r="IK5" s="19"/>
      <c r="IL5" s="19"/>
      <c r="IM5" s="19"/>
      <c r="IN5" s="19"/>
      <c r="IO5" s="19"/>
      <c r="IP5" s="19"/>
      <c r="IQ5" s="19"/>
      <c r="IR5" s="19"/>
      <c r="IS5" s="19"/>
      <c r="IT5" s="19"/>
      <c r="IU5" s="19"/>
      <c r="IV5" s="19"/>
      <c r="IW5" s="19"/>
      <c r="IX5" s="19"/>
      <c r="IY5" s="19"/>
      <c r="IZ5" s="19"/>
      <c r="JA5" s="19"/>
      <c r="JB5" s="19"/>
      <c r="JC5" s="19"/>
      <c r="JD5" s="19"/>
      <c r="JE5" s="19"/>
      <c r="JF5" s="19"/>
      <c r="JG5" s="19"/>
      <c r="JH5" s="19"/>
      <c r="JI5" s="19"/>
      <c r="JJ5" s="19"/>
      <c r="JK5" s="19"/>
      <c r="JL5" s="19"/>
      <c r="JM5" s="19"/>
      <c r="JN5" s="19"/>
      <c r="JO5" s="19"/>
      <c r="JP5" s="19"/>
      <c r="JQ5" s="19"/>
      <c r="JR5" s="19"/>
      <c r="JS5" s="19"/>
      <c r="JT5" s="19"/>
      <c r="JU5" s="19"/>
      <c r="JV5" s="19"/>
      <c r="JW5" s="19"/>
      <c r="JX5" s="19"/>
      <c r="JY5" s="19"/>
      <c r="JZ5" s="19"/>
      <c r="KA5" s="19"/>
      <c r="KB5" s="19"/>
      <c r="KC5" s="19"/>
      <c r="KD5" s="19"/>
      <c r="KE5" s="19"/>
      <c r="KF5" s="19"/>
      <c r="KG5" s="19"/>
      <c r="KH5" s="19"/>
      <c r="KI5" s="19"/>
      <c r="KJ5" s="19"/>
      <c r="KK5" s="19"/>
      <c r="KL5" s="19"/>
      <c r="KM5" s="19"/>
      <c r="KN5" s="19"/>
      <c r="KO5" s="19"/>
      <c r="KP5" s="19"/>
      <c r="KQ5" s="19"/>
      <c r="KR5" s="19"/>
      <c r="KS5" s="19"/>
      <c r="KT5" s="19"/>
      <c r="KU5" s="19"/>
      <c r="KV5" s="19"/>
      <c r="KW5" s="19"/>
      <c r="KX5" s="19"/>
      <c r="KY5" s="19"/>
      <c r="KZ5" s="19"/>
      <c r="LA5" s="19"/>
      <c r="LB5" s="19"/>
      <c r="LC5" s="19"/>
      <c r="LD5" s="19"/>
      <c r="LE5" s="19"/>
      <c r="LF5" s="19"/>
      <c r="LG5" s="19"/>
      <c r="LH5" s="19"/>
      <c r="LI5" s="19"/>
      <c r="LJ5" s="19"/>
      <c r="LK5" s="19"/>
      <c r="LL5" s="19"/>
      <c r="LM5" s="19"/>
      <c r="LN5" s="19"/>
      <c r="LO5" s="19"/>
      <c r="LP5" s="19"/>
      <c r="LQ5" s="19"/>
      <c r="LR5" s="19"/>
      <c r="LS5" s="19"/>
      <c r="LT5" s="19"/>
      <c r="LU5" s="19"/>
      <c r="LV5" s="19"/>
      <c r="LW5" s="19"/>
      <c r="LX5" s="19"/>
      <c r="LY5" s="19"/>
      <c r="LZ5" s="19"/>
      <c r="MA5" s="19"/>
      <c r="MB5" s="19"/>
      <c r="MC5" s="19"/>
      <c r="MD5" s="19"/>
      <c r="ME5" s="19"/>
      <c r="MF5" s="19"/>
      <c r="MG5" s="19"/>
      <c r="MH5" s="19"/>
      <c r="MI5" s="19"/>
      <c r="MJ5" s="19"/>
      <c r="MK5" s="19"/>
      <c r="ML5" s="19"/>
      <c r="MM5" s="19"/>
      <c r="MN5" s="19"/>
      <c r="MO5" s="19"/>
      <c r="MP5" s="19"/>
      <c r="MQ5" s="19"/>
      <c r="MR5" s="19"/>
      <c r="MS5" s="19"/>
      <c r="MT5" s="19"/>
      <c r="MU5" s="19"/>
      <c r="MV5" s="19"/>
      <c r="MW5" s="19"/>
      <c r="MX5" s="19"/>
      <c r="MY5" s="19"/>
      <c r="MZ5" s="19"/>
      <c r="NA5" s="19"/>
      <c r="NB5" s="19"/>
      <c r="NC5" s="19"/>
      <c r="ND5" s="19"/>
      <c r="NE5" s="19"/>
      <c r="NF5" s="19"/>
      <c r="NG5" s="19"/>
      <c r="NH5" s="19"/>
      <c r="NI5" s="19"/>
      <c r="NJ5" s="19"/>
      <c r="NK5" s="19"/>
      <c r="NL5" s="19"/>
      <c r="NM5" s="19"/>
      <c r="NN5" s="19"/>
      <c r="NO5" s="19"/>
      <c r="NP5" s="19"/>
      <c r="NQ5" s="19"/>
      <c r="NR5" s="19"/>
      <c r="NS5" s="19"/>
      <c r="NT5" s="19"/>
      <c r="NU5" s="19"/>
      <c r="NV5" s="19"/>
      <c r="NW5" s="19"/>
      <c r="NX5" s="19"/>
      <c r="NY5" s="19"/>
      <c r="NZ5" s="19"/>
      <c r="OA5" s="19"/>
      <c r="OB5" s="19"/>
      <c r="OC5" s="19"/>
      <c r="OD5" s="19"/>
      <c r="OE5" s="19"/>
      <c r="OF5" s="19"/>
      <c r="OG5" s="19"/>
      <c r="OH5" s="19"/>
      <c r="OI5" s="19"/>
      <c r="OJ5" s="19"/>
      <c r="OK5" s="19"/>
      <c r="OL5" s="19"/>
      <c r="OM5" s="19"/>
      <c r="ON5" s="19"/>
      <c r="OO5" s="19"/>
      <c r="OP5" s="19"/>
      <c r="OQ5" s="19"/>
      <c r="OR5" s="19"/>
      <c r="OS5" s="19"/>
      <c r="OT5" s="19"/>
      <c r="OU5" s="19"/>
      <c r="OV5" s="19"/>
      <c r="OW5" s="19"/>
      <c r="OX5" s="19"/>
      <c r="OY5" s="19"/>
      <c r="OZ5" s="19"/>
      <c r="PA5" s="19"/>
      <c r="PB5" s="19"/>
      <c r="PC5" s="19"/>
      <c r="PD5" s="19"/>
      <c r="PE5" s="19"/>
      <c r="PF5" s="19"/>
      <c r="PG5" s="19"/>
      <c r="PH5" s="19"/>
      <c r="PI5" s="19"/>
      <c r="PJ5" s="19"/>
      <c r="PK5" s="19"/>
      <c r="PL5" s="19"/>
      <c r="PM5" s="19"/>
      <c r="PN5" s="19"/>
      <c r="PO5" s="19"/>
      <c r="PP5" s="19"/>
      <c r="PQ5" s="19"/>
      <c r="PR5" s="19"/>
      <c r="PS5" s="19"/>
      <c r="PT5" s="19"/>
      <c r="PU5" s="19"/>
      <c r="PV5" s="19"/>
      <c r="PW5" s="19"/>
      <c r="PX5" s="19"/>
      <c r="PY5" s="19"/>
      <c r="PZ5" s="19"/>
      <c r="QA5" s="19"/>
      <c r="QB5" s="19"/>
      <c r="QC5" s="19"/>
      <c r="QD5" s="19"/>
      <c r="QE5" s="19"/>
      <c r="QF5" s="19"/>
      <c r="QG5" s="19"/>
      <c r="QH5" s="19"/>
      <c r="QI5" s="19"/>
      <c r="QJ5" s="19"/>
      <c r="QK5" s="19"/>
      <c r="QL5" s="19"/>
      <c r="QM5" s="19"/>
      <c r="QN5" s="19"/>
      <c r="QO5" s="19"/>
      <c r="QP5" s="19"/>
      <c r="QQ5" s="19"/>
      <c r="QR5" s="19"/>
      <c r="QS5" s="19"/>
      <c r="QT5" s="19"/>
      <c r="QU5" s="19"/>
      <c r="QV5" s="19"/>
      <c r="QW5" s="19"/>
      <c r="QX5" s="19"/>
      <c r="QY5" s="19"/>
      <c r="QZ5" s="19"/>
      <c r="RA5" s="19"/>
      <c r="RB5" s="19"/>
      <c r="RC5" s="19"/>
      <c r="RD5" s="19"/>
      <c r="RE5" s="19"/>
      <c r="RF5" s="19"/>
      <c r="RG5" s="19"/>
      <c r="RH5" s="19"/>
      <c r="RI5" s="19"/>
      <c r="RJ5" s="19"/>
      <c r="RK5" s="19"/>
      <c r="RL5" s="19"/>
      <c r="RM5" s="19"/>
      <c r="RN5" s="19"/>
      <c r="RO5" s="19"/>
      <c r="RP5" s="19"/>
      <c r="RQ5" s="19"/>
      <c r="RR5" s="19"/>
      <c r="RS5" s="19"/>
      <c r="RT5" s="19"/>
      <c r="RU5" s="19"/>
      <c r="RV5" s="19"/>
      <c r="RW5" s="19"/>
      <c r="RX5" s="19"/>
      <c r="RY5" s="19"/>
      <c r="RZ5" s="19"/>
      <c r="SA5" s="19"/>
      <c r="SB5" s="19"/>
      <c r="SC5" s="19"/>
      <c r="SD5" s="19"/>
      <c r="SE5" s="19"/>
      <c r="SF5" s="19"/>
      <c r="SG5" s="19"/>
      <c r="SH5" s="19"/>
      <c r="SI5" s="19"/>
      <c r="SJ5" s="19"/>
      <c r="SK5" s="19"/>
      <c r="SL5" s="19"/>
      <c r="SM5" s="19"/>
      <c r="SN5" s="19"/>
      <c r="SO5" s="19"/>
      <c r="SP5" s="19"/>
      <c r="SQ5" s="19"/>
      <c r="SR5" s="19"/>
      <c r="SS5" s="19"/>
      <c r="ST5" s="19"/>
      <c r="SU5" s="19"/>
      <c r="SV5" s="19"/>
      <c r="SW5" s="19"/>
      <c r="SX5" s="19"/>
      <c r="SY5" s="19"/>
      <c r="SZ5" s="19"/>
      <c r="TA5" s="19"/>
      <c r="TB5" s="19"/>
      <c r="TC5" s="19"/>
      <c r="TD5" s="19"/>
      <c r="TE5" s="19"/>
      <c r="TF5" s="19"/>
      <c r="TG5" s="19"/>
      <c r="TH5" s="19"/>
      <c r="TI5" s="19"/>
      <c r="TJ5" s="19"/>
      <c r="TK5" s="19"/>
      <c r="TL5" s="19"/>
      <c r="TM5" s="19"/>
      <c r="TN5" s="19"/>
      <c r="TO5" s="19"/>
      <c r="TP5" s="19"/>
      <c r="TQ5" s="19"/>
      <c r="TR5" s="19"/>
      <c r="TS5" s="19"/>
      <c r="TT5" s="19"/>
      <c r="TU5" s="19"/>
      <c r="TV5" s="19"/>
      <c r="TW5" s="19"/>
      <c r="TX5" s="19"/>
      <c r="TY5" s="19"/>
      <c r="TZ5" s="19"/>
      <c r="UA5" s="19"/>
      <c r="UB5" s="19"/>
      <c r="UC5" s="19"/>
      <c r="UD5" s="19"/>
      <c r="UE5" s="19"/>
      <c r="UF5" s="19"/>
      <c r="UG5" s="19"/>
      <c r="UH5" s="19"/>
      <c r="UI5" s="19"/>
      <c r="UJ5" s="19"/>
      <c r="UK5" s="19"/>
      <c r="UL5" s="19"/>
      <c r="UM5" s="19"/>
      <c r="UN5" s="19"/>
      <c r="UO5" s="19"/>
      <c r="UP5" s="19"/>
      <c r="UQ5" s="19"/>
      <c r="UR5" s="19"/>
      <c r="US5" s="19"/>
      <c r="UT5" s="19"/>
      <c r="UU5" s="19"/>
      <c r="UV5" s="19"/>
      <c r="UW5" s="19"/>
      <c r="UX5" s="19"/>
      <c r="UY5" s="19"/>
      <c r="UZ5" s="19"/>
      <c r="VA5" s="19"/>
      <c r="VB5" s="19"/>
      <c r="VC5" s="19"/>
      <c r="VD5" s="19"/>
      <c r="VE5" s="19"/>
      <c r="VF5" s="19"/>
      <c r="VG5" s="19"/>
      <c r="VH5" s="19"/>
      <c r="VI5" s="19"/>
      <c r="VJ5" s="19"/>
      <c r="VK5" s="19"/>
      <c r="VL5" s="19"/>
      <c r="VM5" s="19"/>
      <c r="VN5" s="19"/>
      <c r="VO5" s="19"/>
      <c r="VP5" s="19"/>
      <c r="VQ5" s="19"/>
      <c r="VR5" s="19"/>
      <c r="VS5" s="19"/>
      <c r="VT5" s="19"/>
      <c r="VU5" s="19"/>
      <c r="VV5" s="19"/>
      <c r="VW5" s="19"/>
      <c r="VX5" s="19"/>
      <c r="VY5" s="19"/>
      <c r="VZ5" s="19"/>
      <c r="WA5" s="19"/>
      <c r="WB5" s="19"/>
      <c r="WC5" s="19"/>
      <c r="WD5" s="19"/>
      <c r="WE5" s="19"/>
      <c r="WF5" s="19"/>
      <c r="WG5" s="19"/>
      <c r="WH5" s="19"/>
      <c r="WI5" s="19"/>
      <c r="WJ5" s="19"/>
      <c r="WK5" s="19"/>
      <c r="WL5" s="19"/>
      <c r="WM5" s="19"/>
      <c r="WN5" s="19"/>
      <c r="WO5" s="19"/>
      <c r="WP5" s="19"/>
      <c r="WQ5" s="19"/>
      <c r="WR5" s="19"/>
      <c r="WS5" s="19"/>
      <c r="WT5" s="19"/>
      <c r="WU5" s="19"/>
      <c r="WV5" s="19"/>
      <c r="WW5" s="19"/>
      <c r="WX5" s="19"/>
      <c r="WY5" s="19"/>
      <c r="WZ5" s="19"/>
      <c r="XA5" s="19"/>
      <c r="XB5" s="19"/>
      <c r="XC5" s="19"/>
      <c r="XD5" s="19"/>
      <c r="XE5" s="19"/>
      <c r="XF5" s="19"/>
      <c r="XG5" s="19"/>
      <c r="XH5" s="19"/>
      <c r="XI5" s="19"/>
      <c r="XJ5" s="19"/>
      <c r="XK5" s="19"/>
      <c r="XL5" s="19"/>
      <c r="XM5" s="19"/>
      <c r="XN5" s="19"/>
      <c r="XO5" s="19"/>
      <c r="XP5" s="19"/>
      <c r="XQ5" s="19"/>
      <c r="XR5" s="19"/>
      <c r="XS5" s="19"/>
      <c r="XT5" s="19"/>
      <c r="XU5" s="19"/>
      <c r="XV5" s="19"/>
      <c r="XW5" s="19"/>
      <c r="XX5" s="19"/>
      <c r="XY5" s="19"/>
      <c r="XZ5" s="19"/>
      <c r="YA5" s="19"/>
      <c r="YB5" s="19"/>
      <c r="YC5" s="19"/>
      <c r="YD5" s="19"/>
      <c r="YE5" s="19"/>
      <c r="YF5" s="19"/>
      <c r="YG5" s="19"/>
      <c r="YH5" s="19"/>
      <c r="YI5" s="19"/>
      <c r="YJ5" s="19"/>
      <c r="YK5" s="19"/>
      <c r="YL5" s="19"/>
      <c r="YM5" s="19"/>
      <c r="YN5" s="19"/>
      <c r="YO5" s="19"/>
      <c r="YP5" s="19"/>
      <c r="YQ5" s="19"/>
      <c r="YR5" s="19"/>
      <c r="YS5" s="19"/>
      <c r="YT5" s="19"/>
      <c r="YU5" s="19"/>
      <c r="YV5" s="19"/>
      <c r="YW5" s="19"/>
      <c r="YX5" s="19"/>
      <c r="YY5" s="19"/>
      <c r="YZ5" s="19"/>
      <c r="ZA5" s="19"/>
      <c r="ZB5" s="19"/>
      <c r="ZC5" s="19"/>
      <c r="ZD5" s="19"/>
      <c r="ZE5" s="19"/>
      <c r="ZF5" s="19"/>
      <c r="ZG5" s="19"/>
      <c r="ZH5" s="19"/>
      <c r="ZI5" s="19"/>
      <c r="ZJ5" s="19"/>
      <c r="ZK5" s="19"/>
      <c r="ZL5" s="19"/>
      <c r="ZM5" s="19"/>
      <c r="ZN5" s="19"/>
      <c r="ZO5" s="19"/>
      <c r="ZP5" s="19"/>
      <c r="ZQ5" s="19"/>
      <c r="ZR5" s="19"/>
      <c r="ZS5" s="19"/>
      <c r="ZT5" s="19"/>
      <c r="ZU5" s="19"/>
      <c r="ZV5" s="19"/>
      <c r="ZW5" s="19"/>
      <c r="ZX5" s="19"/>
      <c r="ZY5" s="19"/>
      <c r="ZZ5" s="19"/>
      <c r="AAA5" s="19"/>
      <c r="AAB5" s="19"/>
      <c r="AAC5" s="19"/>
      <c r="AAD5" s="19"/>
      <c r="AAE5" s="19"/>
      <c r="AAF5" s="19"/>
      <c r="AAG5" s="19"/>
      <c r="AAH5" s="19"/>
      <c r="AAI5" s="19"/>
      <c r="AAJ5" s="19"/>
      <c r="AAK5" s="19"/>
      <c r="AAL5" s="19"/>
      <c r="AAM5" s="19"/>
      <c r="AAN5" s="19"/>
      <c r="AAO5" s="19"/>
      <c r="AAP5" s="19"/>
      <c r="AAQ5" s="19"/>
      <c r="AAR5" s="19"/>
      <c r="AAS5" s="19"/>
      <c r="AAT5" s="19"/>
      <c r="AAU5" s="19"/>
      <c r="AAV5" s="19"/>
      <c r="AAW5" s="19"/>
      <c r="AAX5" s="19"/>
      <c r="AAY5" s="19"/>
      <c r="AAZ5" s="19"/>
      <c r="ABA5" s="19"/>
      <c r="ABB5" s="19"/>
      <c r="ABC5" s="19"/>
      <c r="ABD5" s="19"/>
      <c r="ABE5" s="19"/>
      <c r="ABF5" s="19"/>
      <c r="ABG5" s="19"/>
      <c r="ABH5" s="19"/>
      <c r="ABI5" s="19"/>
      <c r="ABJ5" s="19"/>
      <c r="ABK5" s="19"/>
      <c r="ABL5" s="19"/>
      <c r="ABM5" s="19"/>
      <c r="ABN5" s="19"/>
      <c r="ABO5" s="19"/>
      <c r="ABP5" s="19"/>
      <c r="ABQ5" s="19"/>
      <c r="ABR5" s="19"/>
      <c r="ABS5" s="19"/>
      <c r="ABT5" s="19"/>
      <c r="ABU5" s="19"/>
      <c r="ABV5" s="19"/>
      <c r="ABW5" s="19"/>
      <c r="ABX5" s="19"/>
      <c r="ABY5" s="19"/>
      <c r="ABZ5" s="19"/>
      <c r="ACA5" s="19"/>
      <c r="ACB5" s="19"/>
      <c r="ACC5" s="19"/>
      <c r="ACD5" s="19"/>
      <c r="ACE5" s="19"/>
      <c r="ACF5" s="19"/>
      <c r="ACG5" s="19"/>
      <c r="ACH5" s="19"/>
      <c r="ACI5" s="19"/>
      <c r="ACJ5" s="19"/>
      <c r="ACK5" s="19"/>
      <c r="ACL5" s="19"/>
      <c r="ACM5" s="19"/>
      <c r="ACN5" s="19"/>
      <c r="ACO5" s="19"/>
      <c r="ACP5" s="19"/>
      <c r="ACQ5" s="19"/>
      <c r="ACR5" s="19"/>
      <c r="ACS5" s="19"/>
      <c r="ACT5" s="19"/>
      <c r="ACU5" s="19"/>
      <c r="ACV5" s="19"/>
      <c r="ACW5" s="19"/>
      <c r="ACX5" s="19"/>
      <c r="ACY5" s="19"/>
      <c r="ACZ5" s="19"/>
      <c r="ADA5" s="19"/>
      <c r="ADB5" s="19"/>
      <c r="ADC5" s="19"/>
      <c r="ADD5" s="19"/>
      <c r="ADE5" s="19"/>
      <c r="ADF5" s="19"/>
      <c r="ADG5" s="19"/>
      <c r="ADH5" s="19"/>
      <c r="ADI5" s="19"/>
      <c r="ADJ5" s="19"/>
      <c r="ADK5" s="19"/>
      <c r="ADL5" s="19"/>
      <c r="ADM5" s="19"/>
      <c r="ADN5" s="19"/>
      <c r="ADO5" s="19"/>
      <c r="ADP5" s="19"/>
      <c r="ADQ5" s="19"/>
      <c r="ADR5" s="19"/>
      <c r="ADS5" s="19"/>
      <c r="ADT5" s="19"/>
      <c r="ADU5" s="19"/>
      <c r="ADV5" s="19"/>
      <c r="ADW5" s="19"/>
      <c r="ADX5" s="19"/>
      <c r="ADY5" s="19"/>
      <c r="ADZ5" s="19"/>
      <c r="AEA5" s="19"/>
      <c r="AEB5" s="19"/>
      <c r="AEC5" s="19"/>
      <c r="AED5" s="19"/>
      <c r="AEE5" s="19"/>
      <c r="AEF5" s="19"/>
      <c r="AEG5" s="19"/>
      <c r="AEH5" s="19"/>
      <c r="AEI5" s="19"/>
      <c r="AEJ5" s="19"/>
      <c r="AEK5" s="19"/>
      <c r="AEL5" s="19"/>
      <c r="AEM5" s="19"/>
      <c r="AEN5" s="19"/>
      <c r="AEO5" s="19"/>
      <c r="AEP5" s="19"/>
      <c r="AEQ5" s="19"/>
      <c r="AER5" s="19"/>
      <c r="AES5" s="19"/>
      <c r="AET5" s="19"/>
      <c r="AEU5" s="19"/>
      <c r="AEV5" s="19"/>
      <c r="AEW5" s="19"/>
      <c r="AEX5" s="19"/>
      <c r="AEY5" s="19"/>
      <c r="AEZ5" s="19"/>
      <c r="AFA5" s="19"/>
      <c r="AFB5" s="19"/>
      <c r="AFC5" s="19"/>
      <c r="AFD5" s="19"/>
      <c r="AFE5" s="19"/>
      <c r="AFF5" s="19"/>
      <c r="AFG5" s="19"/>
      <c r="AFH5" s="19"/>
      <c r="AFI5" s="19"/>
      <c r="AFJ5" s="19"/>
      <c r="AFK5" s="19"/>
      <c r="AFL5" s="19"/>
      <c r="AFM5" s="19"/>
      <c r="AFN5" s="19"/>
      <c r="AFO5" s="19"/>
      <c r="AFP5" s="19"/>
      <c r="AFQ5" s="19"/>
      <c r="AFR5" s="19"/>
      <c r="AFS5" s="19"/>
      <c r="AFT5" s="19"/>
      <c r="AFU5" s="19"/>
      <c r="AFV5" s="19"/>
      <c r="AFW5" s="19"/>
      <c r="AFX5" s="19"/>
      <c r="AFY5" s="19"/>
      <c r="AFZ5" s="19"/>
      <c r="AGA5" s="19"/>
      <c r="AGB5" s="19"/>
      <c r="AGC5" s="19"/>
      <c r="AGD5" s="19"/>
      <c r="AGE5" s="19"/>
      <c r="AGF5" s="19"/>
      <c r="AGG5" s="19"/>
      <c r="AGH5" s="19"/>
      <c r="AGI5" s="19"/>
      <c r="AGJ5" s="19"/>
      <c r="AGK5" s="19"/>
      <c r="AGL5" s="19"/>
      <c r="AGM5" s="19"/>
      <c r="AGN5" s="19"/>
      <c r="AGO5" s="19"/>
      <c r="AGP5" s="19"/>
      <c r="AGQ5" s="19"/>
      <c r="AGR5" s="19"/>
      <c r="AGS5" s="19"/>
      <c r="AGT5" s="19"/>
      <c r="AGU5" s="19"/>
      <c r="AGV5" s="19"/>
      <c r="AGW5" s="19"/>
      <c r="AGX5" s="19"/>
      <c r="AGY5" s="19"/>
      <c r="AGZ5" s="19"/>
      <c r="AHA5" s="19"/>
      <c r="AHB5" s="19"/>
      <c r="AHC5" s="19"/>
      <c r="AHD5" s="19"/>
      <c r="AHE5" s="19"/>
      <c r="AHF5" s="19"/>
      <c r="AHG5" s="19"/>
      <c r="AHH5" s="19"/>
      <c r="AHI5" s="19"/>
      <c r="AHJ5" s="19"/>
      <c r="AHK5" s="19"/>
      <c r="AHL5" s="19"/>
      <c r="AHM5" s="19"/>
      <c r="AHN5" s="19"/>
      <c r="AHO5" s="19"/>
      <c r="AHP5" s="19"/>
      <c r="AHQ5" s="19"/>
      <c r="AHR5" s="19"/>
      <c r="AHS5" s="19"/>
      <c r="AHT5" s="19"/>
      <c r="AHU5" s="19"/>
      <c r="AHV5" s="19"/>
      <c r="AHW5" s="19"/>
      <c r="AHX5" s="19"/>
      <c r="AHY5" s="19"/>
      <c r="AHZ5" s="19"/>
      <c r="AIA5" s="19"/>
      <c r="AIB5" s="19"/>
      <c r="AIC5" s="19"/>
      <c r="AID5" s="19"/>
      <c r="AIE5" s="19"/>
      <c r="AIF5" s="19"/>
      <c r="AIG5" s="19"/>
      <c r="AIH5" s="19"/>
      <c r="AII5" s="19"/>
      <c r="AIJ5" s="19"/>
      <c r="AIK5" s="19"/>
      <c r="AIL5" s="19"/>
      <c r="AIM5" s="19"/>
      <c r="AIN5" s="19"/>
      <c r="AIO5" s="19"/>
      <c r="AIP5" s="19"/>
      <c r="AIQ5" s="19"/>
      <c r="AIR5" s="19"/>
      <c r="AIS5" s="19"/>
      <c r="AIT5" s="19"/>
      <c r="AIU5" s="19"/>
      <c r="AIV5" s="19"/>
      <c r="AIW5" s="19"/>
      <c r="AIX5" s="19"/>
      <c r="AIY5" s="19"/>
      <c r="AIZ5" s="19"/>
      <c r="AJA5" s="19"/>
      <c r="AJB5" s="19"/>
      <c r="AJC5" s="19"/>
      <c r="AJD5" s="19"/>
      <c r="AJE5" s="19"/>
      <c r="AJF5" s="19"/>
      <c r="AJG5" s="19"/>
      <c r="AJH5" s="19"/>
      <c r="AJI5" s="19"/>
      <c r="AJJ5" s="19"/>
      <c r="AJK5" s="19"/>
      <c r="AJL5" s="19"/>
      <c r="AJM5" s="19"/>
      <c r="AJN5" s="19"/>
      <c r="AJO5" s="19"/>
      <c r="AJP5" s="19"/>
      <c r="AJQ5" s="19"/>
      <c r="AJR5" s="19"/>
      <c r="AJS5" s="19"/>
      <c r="AJT5" s="19"/>
      <c r="AJU5" s="19"/>
      <c r="AJV5" s="19"/>
      <c r="AJW5" s="19"/>
      <c r="AJX5" s="19"/>
      <c r="AJY5" s="19"/>
      <c r="AJZ5" s="19"/>
      <c r="AKA5" s="19"/>
      <c r="AKB5" s="19"/>
      <c r="AKC5" s="19"/>
      <c r="AKD5" s="19"/>
      <c r="AKE5" s="19"/>
      <c r="AKF5" s="19"/>
      <c r="AKG5" s="19"/>
      <c r="AKH5" s="19"/>
      <c r="AKI5" s="19"/>
      <c r="AKJ5" s="19"/>
      <c r="AKK5" s="19"/>
      <c r="AKL5" s="19"/>
      <c r="AKM5" s="19"/>
      <c r="AKN5" s="19"/>
      <c r="AKO5" s="19"/>
      <c r="AKP5" s="19"/>
      <c r="AKQ5" s="19"/>
      <c r="AKR5" s="19"/>
      <c r="AKS5" s="19"/>
      <c r="AKT5" s="19"/>
      <c r="AKU5" s="19"/>
      <c r="AKV5" s="19"/>
      <c r="AKW5" s="19"/>
      <c r="AKX5" s="19"/>
      <c r="AKY5" s="19"/>
      <c r="AKZ5" s="19"/>
      <c r="ALA5" s="19"/>
      <c r="ALB5" s="19"/>
      <c r="ALC5" s="19"/>
      <c r="ALD5" s="19"/>
      <c r="ALE5" s="19"/>
      <c r="ALF5" s="19"/>
      <c r="ALG5" s="19"/>
      <c r="ALH5" s="19"/>
      <c r="ALI5" s="19"/>
      <c r="ALJ5" s="19"/>
      <c r="ALK5" s="19"/>
      <c r="ALL5" s="19"/>
      <c r="ALM5" s="19"/>
      <c r="ALN5" s="19"/>
      <c r="ALO5" s="19"/>
      <c r="ALP5" s="19"/>
      <c r="ALQ5" s="19"/>
      <c r="ALR5" s="19"/>
      <c r="ALS5" s="19"/>
      <c r="ALT5" s="19"/>
      <c r="ALU5" s="19"/>
      <c r="ALV5" s="19"/>
      <c r="ALW5" s="19"/>
      <c r="ALX5" s="19"/>
      <c r="ALY5" s="19"/>
      <c r="ALZ5" s="19"/>
      <c r="AMA5" s="19"/>
      <c r="AMB5" s="19"/>
      <c r="AMC5" s="19"/>
      <c r="AMD5" s="19"/>
      <c r="AME5" s="19"/>
      <c r="AMF5" s="19"/>
      <c r="AMG5" s="19"/>
      <c r="AMH5" s="19"/>
      <c r="AMI5" s="19"/>
      <c r="AMJ5" s="19"/>
      <c r="AMK5" s="19"/>
      <c r="AML5" s="19"/>
      <c r="AMM5" s="19"/>
      <c r="AMN5" s="19"/>
      <c r="AMO5" s="19"/>
      <c r="AMP5" s="19"/>
      <c r="AMQ5" s="19"/>
      <c r="AMR5" s="19"/>
      <c r="AMS5" s="19"/>
      <c r="AMT5" s="19"/>
      <c r="AMU5" s="19"/>
      <c r="AMV5" s="19"/>
      <c r="AMW5" s="19"/>
      <c r="AMX5" s="19"/>
      <c r="AMY5" s="19"/>
      <c r="AMZ5" s="19"/>
      <c r="ANA5" s="19"/>
      <c r="ANB5" s="19"/>
      <c r="ANC5" s="19"/>
      <c r="AND5" s="19"/>
      <c r="ANE5" s="19"/>
      <c r="ANF5" s="19"/>
      <c r="ANG5" s="19"/>
      <c r="ANH5" s="19"/>
      <c r="ANI5" s="19"/>
      <c r="ANJ5" s="19"/>
      <c r="ANK5" s="19"/>
      <c r="ANL5" s="19"/>
      <c r="ANM5" s="19"/>
      <c r="ANN5" s="19"/>
      <c r="ANO5" s="19"/>
      <c r="ANP5" s="19"/>
      <c r="ANQ5" s="19"/>
      <c r="ANR5" s="19"/>
      <c r="ANS5" s="19"/>
      <c r="ANT5" s="19"/>
      <c r="ANU5" s="19"/>
      <c r="ANV5" s="19"/>
      <c r="ANW5" s="19"/>
      <c r="ANX5" s="19"/>
      <c r="ANY5" s="19"/>
      <c r="ANZ5" s="19"/>
      <c r="AOA5" s="19"/>
      <c r="AOB5" s="19"/>
      <c r="AOC5" s="19"/>
      <c r="AOD5" s="19"/>
      <c r="AOE5" s="19"/>
      <c r="AOF5" s="19"/>
      <c r="AOG5" s="19"/>
      <c r="AOH5" s="19"/>
      <c r="AOI5" s="19"/>
      <c r="AOJ5" s="19"/>
      <c r="AOK5" s="19"/>
      <c r="AOL5" s="19"/>
      <c r="AOM5" s="19"/>
      <c r="AON5" s="19"/>
      <c r="AOO5" s="19"/>
      <c r="AOP5" s="19"/>
      <c r="AOQ5" s="19"/>
      <c r="AOR5" s="19"/>
      <c r="AOS5" s="19"/>
      <c r="AOT5" s="19"/>
      <c r="AOU5" s="19"/>
      <c r="AOV5" s="19"/>
      <c r="AOW5" s="19"/>
      <c r="AOX5" s="19"/>
      <c r="AOY5" s="19"/>
      <c r="AOZ5" s="19"/>
      <c r="APA5" s="19"/>
      <c r="APB5" s="19"/>
      <c r="APC5" s="19"/>
      <c r="APD5" s="19"/>
      <c r="APE5" s="19"/>
      <c r="APF5" s="19"/>
      <c r="APG5" s="19"/>
      <c r="APH5" s="19"/>
      <c r="API5" s="19"/>
      <c r="APJ5" s="19"/>
      <c r="APK5" s="19"/>
      <c r="APL5" s="19"/>
      <c r="APM5" s="19"/>
      <c r="APN5" s="19"/>
      <c r="APO5" s="19"/>
      <c r="APP5" s="19"/>
      <c r="APQ5" s="19"/>
      <c r="APR5" s="19"/>
      <c r="APS5" s="19"/>
      <c r="APT5" s="19"/>
      <c r="APU5" s="19"/>
      <c r="APV5" s="19"/>
      <c r="APW5" s="19"/>
      <c r="APX5" s="19"/>
      <c r="APY5" s="19"/>
      <c r="APZ5" s="19"/>
      <c r="AQA5" s="19"/>
      <c r="AQB5" s="19"/>
      <c r="AQC5" s="19"/>
      <c r="AQD5" s="19"/>
      <c r="AQE5" s="19"/>
      <c r="AQF5" s="19"/>
      <c r="AQG5" s="19"/>
      <c r="AQH5" s="19"/>
      <c r="AQI5" s="19"/>
      <c r="AQJ5" s="19"/>
      <c r="AQK5" s="19"/>
      <c r="AQL5" s="19"/>
      <c r="AQM5" s="19"/>
      <c r="AQN5" s="19"/>
      <c r="AQO5" s="19"/>
      <c r="AQP5" s="19"/>
      <c r="AQQ5" s="19"/>
      <c r="AQR5" s="19"/>
      <c r="AQS5" s="19"/>
      <c r="AQT5" s="19"/>
      <c r="AQU5" s="19"/>
      <c r="AQV5" s="19"/>
      <c r="AQW5" s="19"/>
      <c r="AQX5" s="19"/>
      <c r="AQY5" s="19"/>
      <c r="AQZ5" s="19"/>
      <c r="ARA5" s="19"/>
      <c r="ARB5" s="19"/>
      <c r="ARC5" s="19"/>
      <c r="ARD5" s="19"/>
      <c r="ARE5" s="19"/>
      <c r="ARF5" s="19"/>
      <c r="ARG5" s="19"/>
      <c r="ARH5" s="19"/>
      <c r="ARI5" s="19"/>
      <c r="ARJ5" s="19"/>
      <c r="ARK5" s="19"/>
      <c r="ARL5" s="19"/>
      <c r="ARM5" s="19"/>
      <c r="ARN5" s="19"/>
      <c r="ARO5" s="19"/>
      <c r="ARP5" s="19"/>
      <c r="ARQ5" s="19"/>
      <c r="ARR5" s="19"/>
      <c r="ARS5" s="19"/>
      <c r="ART5" s="19"/>
      <c r="ARU5" s="19"/>
      <c r="ARV5" s="19"/>
      <c r="ARW5" s="19"/>
      <c r="ARX5" s="19"/>
      <c r="ARY5" s="19"/>
      <c r="ARZ5" s="19"/>
      <c r="ASA5" s="19"/>
      <c r="ASB5" s="19"/>
      <c r="ASC5" s="19"/>
      <c r="ASD5" s="19"/>
      <c r="ASE5" s="19"/>
      <c r="ASF5" s="19"/>
      <c r="ASG5" s="19"/>
      <c r="ASH5" s="19"/>
      <c r="ASI5" s="19"/>
      <c r="ASJ5" s="19"/>
      <c r="ASK5" s="19"/>
      <c r="ASL5" s="19"/>
      <c r="ASM5" s="19"/>
      <c r="ASN5" s="19"/>
      <c r="ASO5" s="19"/>
      <c r="ASP5" s="19"/>
      <c r="ASQ5" s="19"/>
      <c r="ASR5" s="19"/>
      <c r="ASS5" s="19"/>
      <c r="AST5" s="19"/>
      <c r="ASU5" s="19"/>
      <c r="ASV5" s="19"/>
      <c r="ASW5" s="19"/>
      <c r="ASX5" s="19"/>
      <c r="ASY5" s="19"/>
      <c r="ASZ5" s="19"/>
      <c r="ATA5" s="19"/>
      <c r="ATB5" s="19"/>
      <c r="ATC5" s="19"/>
      <c r="ATD5" s="19"/>
      <c r="ATE5" s="19"/>
      <c r="ATF5" s="19"/>
      <c r="ATG5" s="19"/>
      <c r="ATH5" s="19"/>
      <c r="ATI5" s="19"/>
      <c r="ATJ5" s="19"/>
      <c r="ATK5" s="19"/>
      <c r="ATL5" s="19"/>
      <c r="ATM5" s="19"/>
      <c r="ATN5" s="19"/>
      <c r="ATO5" s="19"/>
      <c r="ATP5" s="19"/>
      <c r="ATQ5" s="19"/>
      <c r="ATR5" s="19"/>
      <c r="ATS5" s="19"/>
      <c r="ATT5" s="19"/>
      <c r="ATU5" s="19"/>
      <c r="ATV5" s="19"/>
      <c r="ATW5" s="19"/>
      <c r="ATX5" s="19"/>
      <c r="ATY5" s="19"/>
      <c r="ATZ5" s="19"/>
      <c r="AUA5" s="19"/>
      <c r="AUB5" s="19"/>
      <c r="AUC5" s="19"/>
      <c r="AUD5" s="19"/>
      <c r="AUE5" s="19"/>
      <c r="AUF5" s="19"/>
      <c r="AUG5" s="19"/>
      <c r="AUH5" s="19"/>
      <c r="AUI5" s="19"/>
      <c r="AUJ5" s="19"/>
      <c r="AUK5" s="19"/>
      <c r="AUL5" s="19"/>
      <c r="AUM5" s="19"/>
      <c r="AUN5" s="19"/>
      <c r="AUO5" s="19"/>
      <c r="AUP5" s="19"/>
      <c r="AUQ5" s="19"/>
      <c r="AUR5" s="19"/>
      <c r="AUS5" s="19"/>
      <c r="AUT5" s="19"/>
      <c r="AUU5" s="19"/>
      <c r="AUV5" s="19"/>
      <c r="AUW5" s="19"/>
      <c r="AUX5" s="19"/>
      <c r="AUY5" s="19"/>
      <c r="AUZ5" s="19"/>
      <c r="AVA5" s="19"/>
      <c r="AVB5" s="19"/>
      <c r="AVC5" s="19"/>
      <c r="AVD5" s="19"/>
      <c r="AVE5" s="19"/>
      <c r="AVF5" s="19"/>
      <c r="AVG5" s="19"/>
      <c r="AVH5" s="19"/>
      <c r="AVI5" s="19"/>
      <c r="AVJ5" s="19"/>
      <c r="AVK5" s="19"/>
      <c r="AVL5" s="19"/>
      <c r="AVM5" s="19"/>
      <c r="AVN5" s="19"/>
      <c r="AVO5" s="19"/>
      <c r="AVP5" s="19"/>
      <c r="AVQ5" s="19"/>
      <c r="AVR5" s="19"/>
      <c r="AVS5" s="19"/>
      <c r="AVT5" s="19"/>
      <c r="AVU5" s="19"/>
      <c r="AVV5" s="19"/>
      <c r="AVW5" s="19"/>
      <c r="AVX5" s="19"/>
      <c r="AVY5" s="19"/>
      <c r="AVZ5" s="19"/>
      <c r="AWA5" s="19"/>
      <c r="AWB5" s="19"/>
      <c r="AWC5" s="19"/>
      <c r="AWD5" s="19"/>
      <c r="AWE5" s="19"/>
      <c r="AWF5" s="19"/>
      <c r="AWG5" s="19"/>
      <c r="AWH5" s="19"/>
      <c r="AWI5" s="19"/>
      <c r="AWJ5" s="19"/>
      <c r="AWK5" s="19"/>
      <c r="AWL5" s="19"/>
      <c r="AWM5" s="19"/>
      <c r="AWN5" s="19"/>
      <c r="AWO5" s="19"/>
      <c r="AWP5" s="19"/>
      <c r="AWQ5" s="19"/>
      <c r="AWR5" s="19"/>
      <c r="AWS5" s="19"/>
      <c r="AWT5" s="19"/>
      <c r="AWU5" s="19"/>
      <c r="AWV5" s="19"/>
      <c r="AWW5" s="19"/>
      <c r="AWX5" s="19"/>
      <c r="AWY5" s="19"/>
      <c r="AWZ5" s="19"/>
      <c r="AXA5" s="19"/>
      <c r="AXB5" s="19"/>
      <c r="AXC5" s="19"/>
      <c r="AXD5" s="19"/>
      <c r="AXE5" s="19"/>
      <c r="AXF5" s="19"/>
      <c r="AXG5" s="19"/>
      <c r="AXH5" s="19"/>
      <c r="AXI5" s="19"/>
      <c r="AXJ5" s="19"/>
      <c r="AXK5" s="19"/>
      <c r="AXL5" s="19"/>
      <c r="AXM5" s="19"/>
      <c r="AXN5" s="19"/>
      <c r="AXO5" s="19"/>
      <c r="AXP5" s="19"/>
      <c r="AXQ5" s="19"/>
      <c r="AXR5" s="19"/>
      <c r="AXS5" s="19"/>
      <c r="AXT5" s="19"/>
      <c r="AXU5" s="19"/>
      <c r="AXV5" s="19"/>
      <c r="AXW5" s="19"/>
      <c r="AXX5" s="19"/>
      <c r="AXY5" s="19"/>
      <c r="AXZ5" s="19"/>
      <c r="AYA5" s="19"/>
      <c r="AYB5" s="19"/>
      <c r="AYC5" s="19"/>
      <c r="AYD5" s="19"/>
      <c r="AYE5" s="19"/>
      <c r="AYF5" s="19"/>
      <c r="AYG5" s="19"/>
      <c r="AYH5" s="19"/>
      <c r="AYI5" s="19"/>
      <c r="AYJ5" s="19"/>
      <c r="AYK5" s="19"/>
      <c r="AYL5" s="19"/>
      <c r="AYM5" s="19"/>
      <c r="AYN5" s="19"/>
      <c r="AYO5" s="19"/>
      <c r="AYP5" s="19"/>
      <c r="AYQ5" s="19"/>
      <c r="AYR5" s="19"/>
      <c r="AYS5" s="19"/>
      <c r="AYT5" s="19"/>
      <c r="AYU5" s="19"/>
      <c r="AYV5" s="19"/>
      <c r="AYW5" s="19"/>
      <c r="AYX5" s="19"/>
      <c r="AYY5" s="19"/>
      <c r="AYZ5" s="19"/>
      <c r="AZA5" s="19"/>
      <c r="AZB5" s="19"/>
      <c r="AZC5" s="19"/>
      <c r="AZD5" s="19"/>
      <c r="AZE5" s="19"/>
      <c r="AZF5" s="19"/>
      <c r="AZG5" s="19"/>
      <c r="AZH5" s="19"/>
      <c r="AZI5" s="19"/>
      <c r="AZJ5" s="19"/>
      <c r="AZK5" s="19"/>
      <c r="AZL5" s="19"/>
      <c r="AZM5" s="19"/>
      <c r="AZN5" s="19"/>
      <c r="AZO5" s="19"/>
      <c r="AZP5" s="19"/>
      <c r="AZQ5" s="19"/>
      <c r="AZR5" s="19"/>
      <c r="AZS5" s="19"/>
      <c r="AZT5" s="19"/>
      <c r="AZU5" s="19"/>
      <c r="AZV5" s="19"/>
      <c r="AZW5" s="19"/>
      <c r="AZX5" s="19"/>
      <c r="AZY5" s="19"/>
      <c r="AZZ5" s="19"/>
      <c r="BAA5" s="19"/>
      <c r="BAB5" s="19"/>
      <c r="BAC5" s="19"/>
      <c r="BAD5" s="19"/>
      <c r="BAE5" s="19"/>
      <c r="BAF5" s="19"/>
      <c r="BAG5" s="19"/>
      <c r="BAH5" s="19"/>
      <c r="BAI5" s="19"/>
      <c r="BAJ5" s="19"/>
      <c r="BAK5" s="19"/>
      <c r="BAL5" s="19"/>
      <c r="BAM5" s="19"/>
      <c r="BAN5" s="19"/>
      <c r="BAO5" s="19"/>
      <c r="BAP5" s="19"/>
      <c r="BAQ5" s="19"/>
      <c r="BAR5" s="19"/>
      <c r="BAS5" s="19"/>
      <c r="BAT5" s="19"/>
      <c r="BAU5" s="19"/>
      <c r="BAV5" s="19"/>
      <c r="BAW5" s="19"/>
      <c r="BAX5" s="19"/>
      <c r="BAY5" s="19"/>
      <c r="BAZ5" s="19"/>
      <c r="BBA5" s="19"/>
      <c r="BBB5" s="19"/>
      <c r="BBC5" s="19"/>
      <c r="BBD5" s="19"/>
      <c r="BBE5" s="19"/>
      <c r="BBF5" s="19"/>
      <c r="BBG5" s="19"/>
      <c r="BBH5" s="19"/>
      <c r="BBI5" s="19"/>
      <c r="BBJ5" s="19"/>
      <c r="BBK5" s="19"/>
      <c r="BBL5" s="19"/>
      <c r="BBM5" s="19"/>
      <c r="BBN5" s="19"/>
      <c r="BBO5" s="19"/>
      <c r="BBP5" s="19"/>
      <c r="BBQ5" s="19"/>
      <c r="BBR5" s="19"/>
      <c r="BBS5" s="19"/>
      <c r="BBT5" s="19"/>
      <c r="BBU5" s="19"/>
      <c r="BBV5" s="19"/>
      <c r="BBW5" s="19"/>
      <c r="BBX5" s="19"/>
      <c r="BBY5" s="19"/>
      <c r="BBZ5" s="19"/>
      <c r="BCA5" s="19"/>
      <c r="BCB5" s="19"/>
      <c r="BCC5" s="19"/>
      <c r="BCD5" s="19"/>
      <c r="BCE5" s="19"/>
      <c r="BCF5" s="19"/>
      <c r="BCG5" s="19"/>
      <c r="BCH5" s="19"/>
      <c r="BCI5" s="19"/>
      <c r="BCJ5" s="19"/>
      <c r="BCK5" s="19"/>
      <c r="BCL5" s="19"/>
      <c r="BCM5" s="19"/>
      <c r="BCN5" s="19"/>
      <c r="BCO5" s="19"/>
      <c r="BCP5" s="19"/>
      <c r="BCQ5" s="19"/>
      <c r="BCR5" s="19"/>
      <c r="BCS5" s="19"/>
      <c r="BCT5" s="19"/>
      <c r="BCU5" s="19"/>
      <c r="BCV5" s="19"/>
      <c r="BCW5" s="19"/>
      <c r="BCX5" s="19"/>
      <c r="BCY5" s="19"/>
      <c r="BCZ5" s="19"/>
      <c r="BDA5" s="19"/>
      <c r="BDB5" s="19"/>
      <c r="BDC5" s="19"/>
      <c r="BDD5" s="19"/>
      <c r="BDE5" s="19"/>
      <c r="BDF5" s="19"/>
      <c r="BDG5" s="19"/>
      <c r="BDH5" s="19"/>
      <c r="BDI5" s="19"/>
      <c r="BDJ5" s="19"/>
      <c r="BDK5" s="19"/>
      <c r="BDL5" s="19"/>
      <c r="BDM5" s="19"/>
      <c r="BDN5" s="19"/>
      <c r="BDO5" s="19"/>
      <c r="BDP5" s="19"/>
      <c r="BDQ5" s="19"/>
      <c r="BDR5" s="19"/>
      <c r="BDS5" s="19"/>
      <c r="BDT5" s="19"/>
      <c r="BDU5" s="19"/>
      <c r="BDV5" s="19"/>
      <c r="BDW5" s="19"/>
      <c r="BDX5" s="19"/>
      <c r="BDY5" s="19"/>
      <c r="BDZ5" s="19"/>
      <c r="BEA5" s="19"/>
      <c r="BEB5" s="19"/>
      <c r="BEC5" s="19"/>
      <c r="BED5" s="19"/>
      <c r="BEE5" s="19"/>
      <c r="BEF5" s="19"/>
      <c r="BEG5" s="19"/>
      <c r="BEH5" s="19"/>
      <c r="BEI5" s="19"/>
      <c r="BEJ5" s="19"/>
      <c r="BEK5" s="19"/>
      <c r="BEL5" s="19"/>
      <c r="BEM5" s="19"/>
      <c r="BEN5" s="19"/>
      <c r="BEO5" s="19"/>
      <c r="BEP5" s="19"/>
      <c r="BEQ5" s="19"/>
      <c r="BER5" s="19"/>
      <c r="BES5" s="19"/>
      <c r="BET5" s="19"/>
      <c r="BEU5" s="19"/>
      <c r="BEV5" s="19"/>
      <c r="BEW5" s="19"/>
      <c r="BEX5" s="19"/>
      <c r="BEY5" s="19"/>
      <c r="BEZ5" s="19"/>
      <c r="BFA5" s="19"/>
      <c r="BFB5" s="19"/>
      <c r="BFC5" s="19"/>
      <c r="BFD5" s="19"/>
      <c r="BFE5" s="19"/>
      <c r="BFF5" s="19"/>
      <c r="BFG5" s="19"/>
      <c r="BFH5" s="19"/>
      <c r="BFI5" s="19"/>
      <c r="BFJ5" s="19"/>
      <c r="BFK5" s="19"/>
      <c r="BFL5" s="19"/>
      <c r="BFM5" s="19"/>
      <c r="BFN5" s="19"/>
      <c r="BFO5" s="19"/>
      <c r="BFP5" s="19"/>
      <c r="BFQ5" s="19"/>
      <c r="BFR5" s="19"/>
      <c r="BFS5" s="19"/>
      <c r="BFT5" s="19"/>
      <c r="BFU5" s="19"/>
      <c r="BFV5" s="19"/>
      <c r="BFW5" s="19"/>
      <c r="BFX5" s="19"/>
      <c r="BFY5" s="19"/>
      <c r="BFZ5" s="19"/>
      <c r="BGA5" s="19"/>
      <c r="BGB5" s="19"/>
      <c r="BGC5" s="19"/>
      <c r="BGD5" s="19"/>
      <c r="BGE5" s="19"/>
      <c r="BGF5" s="19"/>
      <c r="BGG5" s="19"/>
      <c r="BGH5" s="19"/>
      <c r="BGI5" s="19"/>
      <c r="BGJ5" s="19"/>
      <c r="BGK5" s="19"/>
      <c r="BGL5" s="19"/>
      <c r="BGM5" s="19"/>
      <c r="BGN5" s="19"/>
      <c r="BGO5" s="19"/>
      <c r="BGP5" s="19"/>
      <c r="BGQ5" s="19"/>
      <c r="BGR5" s="19"/>
      <c r="BGS5" s="19"/>
      <c r="BGT5" s="19"/>
      <c r="BGU5" s="19"/>
      <c r="BGV5" s="19"/>
      <c r="BGW5" s="19"/>
      <c r="BGX5" s="19"/>
      <c r="BGY5" s="19"/>
      <c r="BGZ5" s="19"/>
      <c r="BHA5" s="19"/>
      <c r="BHB5" s="19"/>
      <c r="BHC5" s="19"/>
      <c r="BHD5" s="19"/>
      <c r="BHE5" s="19"/>
      <c r="BHF5" s="19"/>
      <c r="BHG5" s="19"/>
      <c r="BHH5" s="19"/>
      <c r="BHI5" s="19"/>
      <c r="BHJ5" s="19"/>
      <c r="BHK5" s="19"/>
      <c r="BHL5" s="19"/>
      <c r="BHM5" s="19"/>
      <c r="BHN5" s="19"/>
      <c r="BHO5" s="19"/>
      <c r="BHP5" s="19"/>
      <c r="BHQ5" s="19"/>
      <c r="BHR5" s="19"/>
      <c r="BHS5" s="19"/>
      <c r="BHT5" s="19"/>
      <c r="BHU5" s="19"/>
      <c r="BHV5" s="19"/>
      <c r="BHW5" s="19"/>
      <c r="BHX5" s="19"/>
      <c r="BHY5" s="19"/>
      <c r="BHZ5" s="19"/>
      <c r="BIA5" s="19"/>
      <c r="BIB5" s="19"/>
      <c r="BIC5" s="19"/>
      <c r="BID5" s="19"/>
      <c r="BIE5" s="19"/>
      <c r="BIF5" s="19"/>
      <c r="BIG5" s="19"/>
      <c r="BIH5" s="19"/>
      <c r="BII5" s="19"/>
      <c r="BIJ5" s="19"/>
      <c r="BIK5" s="19"/>
      <c r="BIL5" s="19"/>
      <c r="BIM5" s="19"/>
      <c r="BIN5" s="19"/>
      <c r="BIO5" s="19"/>
      <c r="BIP5" s="19"/>
      <c r="BIQ5" s="19"/>
      <c r="BIR5" s="19"/>
      <c r="BIS5" s="19"/>
      <c r="BIT5" s="19"/>
      <c r="BIU5" s="19"/>
      <c r="BIV5" s="19"/>
      <c r="BIW5" s="19"/>
      <c r="BIX5" s="19"/>
      <c r="BIY5" s="19"/>
      <c r="BIZ5" s="19"/>
      <c r="BJA5" s="19"/>
      <c r="BJB5" s="19"/>
      <c r="BJC5" s="19"/>
      <c r="BJD5" s="19"/>
      <c r="BJE5" s="19"/>
      <c r="BJF5" s="19"/>
      <c r="BJG5" s="19"/>
      <c r="BJH5" s="19"/>
      <c r="BJI5" s="19"/>
      <c r="BJJ5" s="19"/>
      <c r="BJK5" s="19"/>
      <c r="BJL5" s="19"/>
      <c r="BJM5" s="19"/>
      <c r="BJN5" s="19"/>
      <c r="BJO5" s="19"/>
      <c r="BJP5" s="19"/>
      <c r="BJQ5" s="19"/>
      <c r="BJR5" s="19"/>
      <c r="BJS5" s="19"/>
      <c r="BJT5" s="19"/>
      <c r="BJU5" s="19"/>
      <c r="BJV5" s="19"/>
      <c r="BJW5" s="19"/>
      <c r="BJX5" s="19"/>
      <c r="BJY5" s="19"/>
      <c r="BJZ5" s="19"/>
      <c r="BKA5" s="19"/>
      <c r="BKB5" s="19"/>
      <c r="BKC5" s="19"/>
      <c r="BKD5" s="19"/>
      <c r="BKE5" s="19"/>
      <c r="BKF5" s="19"/>
      <c r="BKG5" s="19"/>
      <c r="BKH5" s="19"/>
      <c r="BKI5" s="19"/>
      <c r="BKJ5" s="19"/>
      <c r="BKK5" s="19"/>
      <c r="BKL5" s="19"/>
      <c r="BKM5" s="19"/>
      <c r="BKN5" s="19"/>
      <c r="BKO5" s="19"/>
      <c r="BKP5" s="19"/>
      <c r="BKQ5" s="19"/>
      <c r="BKR5" s="19"/>
      <c r="BKS5" s="19"/>
      <c r="BKT5" s="19"/>
      <c r="BKU5" s="19"/>
      <c r="BKV5" s="19"/>
      <c r="BKW5" s="19"/>
      <c r="BKX5" s="19"/>
      <c r="BKY5" s="19"/>
      <c r="BKZ5" s="19"/>
      <c r="BLA5" s="19"/>
      <c r="BLB5" s="19"/>
      <c r="BLC5" s="19"/>
      <c r="BLD5" s="19"/>
      <c r="BLE5" s="19"/>
      <c r="BLF5" s="19"/>
      <c r="BLG5" s="19"/>
      <c r="BLH5" s="19"/>
      <c r="BLI5" s="19"/>
      <c r="BLJ5" s="19"/>
      <c r="BLK5" s="19"/>
      <c r="BLL5" s="19"/>
      <c r="BLM5" s="19"/>
      <c r="BLN5" s="19"/>
      <c r="BLO5" s="19"/>
      <c r="BLP5" s="19"/>
      <c r="BLQ5" s="19"/>
      <c r="BLR5" s="19"/>
      <c r="BLS5" s="19"/>
      <c r="BLT5" s="19"/>
      <c r="BLU5" s="19"/>
      <c r="BLV5" s="19"/>
      <c r="BLW5" s="19"/>
      <c r="BLX5" s="19"/>
      <c r="BLY5" s="19"/>
      <c r="BLZ5" s="19"/>
      <c r="BMA5" s="19"/>
      <c r="BMB5" s="19"/>
      <c r="BMC5" s="19"/>
      <c r="BMD5" s="19"/>
      <c r="BME5" s="19"/>
      <c r="BMF5" s="19"/>
      <c r="BMG5" s="19"/>
      <c r="BMH5" s="19"/>
      <c r="BMI5" s="19"/>
      <c r="BMJ5" s="19"/>
      <c r="BMK5" s="19"/>
      <c r="BML5" s="19"/>
      <c r="BMM5" s="19"/>
      <c r="BMN5" s="19"/>
      <c r="BMO5" s="19"/>
      <c r="BMP5" s="19"/>
      <c r="BMQ5" s="19"/>
      <c r="BMR5" s="19"/>
      <c r="BMS5" s="19"/>
      <c r="BMT5" s="19"/>
      <c r="BMU5" s="19"/>
      <c r="BMV5" s="19"/>
      <c r="BMW5" s="19"/>
      <c r="BMX5" s="19"/>
      <c r="BMY5" s="19"/>
      <c r="BMZ5" s="19"/>
      <c r="BNA5" s="19"/>
      <c r="BNB5" s="19"/>
      <c r="BNC5" s="19"/>
      <c r="BND5" s="19"/>
      <c r="BNE5" s="19"/>
      <c r="BNF5" s="19"/>
      <c r="BNG5" s="19"/>
      <c r="BNH5" s="19"/>
      <c r="BNI5" s="19"/>
      <c r="BNJ5" s="19"/>
      <c r="BNK5" s="19"/>
      <c r="BNL5" s="19"/>
      <c r="BNM5" s="19"/>
      <c r="BNN5" s="19"/>
      <c r="BNO5" s="19"/>
      <c r="BNP5" s="19"/>
      <c r="BNQ5" s="19"/>
      <c r="BNR5" s="19"/>
      <c r="BNS5" s="19"/>
      <c r="BNT5" s="19"/>
      <c r="BNU5" s="19"/>
      <c r="BNV5" s="19"/>
      <c r="BNW5" s="19"/>
      <c r="BNX5" s="19"/>
      <c r="BNY5" s="19"/>
      <c r="BNZ5" s="19"/>
      <c r="BOA5" s="19"/>
      <c r="BOB5" s="19"/>
      <c r="BOC5" s="19"/>
      <c r="BOD5" s="19"/>
      <c r="BOE5" s="19"/>
      <c r="BOF5" s="19"/>
      <c r="BOG5" s="19"/>
      <c r="BOH5" s="19"/>
      <c r="BOI5" s="19"/>
      <c r="BOJ5" s="19"/>
      <c r="BOK5" s="19"/>
      <c r="BOL5" s="19"/>
      <c r="BOM5" s="19"/>
      <c r="BON5" s="19"/>
      <c r="BOO5" s="19"/>
      <c r="BOP5" s="19"/>
      <c r="BOQ5" s="19"/>
      <c r="BOR5" s="19"/>
      <c r="BOS5" s="19"/>
      <c r="BOT5" s="19"/>
      <c r="BOU5" s="19"/>
      <c r="BOV5" s="19"/>
      <c r="BOW5" s="19"/>
      <c r="BOX5" s="19"/>
      <c r="BOY5" s="19"/>
      <c r="BOZ5" s="19"/>
      <c r="BPA5" s="19"/>
      <c r="BPB5" s="19"/>
      <c r="BPC5" s="19"/>
      <c r="BPD5" s="19"/>
      <c r="BPE5" s="19"/>
      <c r="BPF5" s="19"/>
      <c r="BPG5" s="19"/>
      <c r="BPH5" s="19"/>
      <c r="BPI5" s="19"/>
      <c r="BPJ5" s="19"/>
      <c r="BPK5" s="19"/>
      <c r="BPL5" s="19"/>
      <c r="BPM5" s="19"/>
      <c r="BPN5" s="19"/>
      <c r="BPO5" s="19"/>
      <c r="BPP5" s="19"/>
      <c r="BPQ5" s="19"/>
      <c r="BPR5" s="19"/>
      <c r="BPS5" s="19"/>
      <c r="BPT5" s="19"/>
      <c r="BPU5" s="19"/>
      <c r="BPV5" s="19"/>
      <c r="BPW5" s="19"/>
      <c r="BPX5" s="19"/>
      <c r="BPY5" s="19"/>
      <c r="BPZ5" s="19"/>
      <c r="BQA5" s="19"/>
      <c r="BQB5" s="19"/>
      <c r="BQC5" s="19"/>
      <c r="BQD5" s="19"/>
      <c r="BQE5" s="19"/>
      <c r="BQF5" s="19"/>
      <c r="BQG5" s="19"/>
      <c r="BQH5" s="19"/>
      <c r="BQI5" s="19"/>
      <c r="BQJ5" s="19"/>
      <c r="BQK5" s="19"/>
      <c r="BQL5" s="19"/>
      <c r="BQM5" s="19"/>
      <c r="BQN5" s="19"/>
      <c r="BQO5" s="19"/>
      <c r="BQP5" s="19"/>
      <c r="BQQ5" s="19"/>
      <c r="BQR5" s="19"/>
      <c r="BQS5" s="19"/>
      <c r="BQT5" s="19"/>
      <c r="BQU5" s="19"/>
      <c r="BQV5" s="19"/>
      <c r="BQW5" s="19"/>
      <c r="BQX5" s="19"/>
      <c r="BQY5" s="19"/>
      <c r="BQZ5" s="19"/>
      <c r="BRA5" s="19"/>
      <c r="BRB5" s="19"/>
      <c r="BRC5" s="19"/>
      <c r="BRD5" s="19"/>
      <c r="BRE5" s="19"/>
      <c r="BRF5" s="19"/>
      <c r="BRG5" s="19"/>
      <c r="BRH5" s="19"/>
      <c r="BRI5" s="19"/>
      <c r="BRJ5" s="19"/>
      <c r="BRK5" s="19"/>
      <c r="BRL5" s="19"/>
      <c r="BRM5" s="19"/>
      <c r="BRN5" s="19"/>
      <c r="BRO5" s="19"/>
      <c r="BRP5" s="19"/>
      <c r="BRQ5" s="19"/>
      <c r="BRR5" s="19"/>
      <c r="BRS5" s="19"/>
      <c r="BRT5" s="19"/>
      <c r="BRU5" s="19"/>
      <c r="BRV5" s="19"/>
      <c r="BRW5" s="19"/>
      <c r="BRX5" s="19"/>
      <c r="BRY5" s="19"/>
      <c r="BRZ5" s="19"/>
      <c r="BSA5" s="19"/>
      <c r="BSB5" s="19"/>
      <c r="BSC5" s="19"/>
      <c r="BSD5" s="19"/>
      <c r="BSE5" s="19"/>
      <c r="BSF5" s="19"/>
      <c r="BSG5" s="19"/>
      <c r="BSH5" s="19"/>
      <c r="BSI5" s="19"/>
      <c r="BSJ5" s="19"/>
      <c r="BSK5" s="19"/>
      <c r="BSL5" s="19"/>
      <c r="BSM5" s="19"/>
      <c r="BSN5" s="19"/>
      <c r="BSO5" s="19"/>
      <c r="BSP5" s="19"/>
      <c r="BSQ5" s="19"/>
      <c r="BSR5" s="19"/>
      <c r="BSS5" s="19"/>
      <c r="BST5" s="19"/>
      <c r="BSU5" s="19"/>
      <c r="BSV5" s="19"/>
      <c r="BSW5" s="19"/>
      <c r="BSX5" s="19"/>
      <c r="BSY5" s="19"/>
      <c r="BSZ5" s="19"/>
      <c r="BTA5" s="19"/>
      <c r="BTB5" s="19"/>
      <c r="BTC5" s="19"/>
      <c r="BTD5" s="19"/>
      <c r="BTE5" s="19"/>
      <c r="BTF5" s="19"/>
      <c r="BTG5" s="19"/>
      <c r="BTH5" s="19"/>
      <c r="BTI5" s="19"/>
      <c r="BTJ5" s="19"/>
      <c r="BTK5" s="19"/>
      <c r="BTL5" s="19"/>
      <c r="BTM5" s="19"/>
      <c r="BTN5" s="19"/>
      <c r="BTO5" s="19"/>
      <c r="BTP5" s="19"/>
      <c r="BTQ5" s="19"/>
      <c r="BTR5" s="19"/>
      <c r="BTS5" s="19"/>
      <c r="BTT5" s="19"/>
      <c r="BTU5" s="19"/>
      <c r="BTV5" s="19"/>
      <c r="BTW5" s="19"/>
      <c r="BTX5" s="19"/>
      <c r="BTY5" s="19"/>
      <c r="BTZ5" s="19"/>
      <c r="BUA5" s="19"/>
      <c r="BUB5" s="19"/>
      <c r="BUC5" s="19"/>
      <c r="BUD5" s="19"/>
      <c r="BUE5" s="19"/>
      <c r="BUF5" s="19"/>
      <c r="BUG5" s="19"/>
      <c r="BUH5" s="19"/>
      <c r="BUI5" s="19"/>
      <c r="BUJ5" s="19"/>
      <c r="BUK5" s="19"/>
      <c r="BUL5" s="19"/>
      <c r="BUM5" s="19"/>
      <c r="BUN5" s="19"/>
      <c r="BUO5" s="19"/>
      <c r="BUP5" s="19"/>
      <c r="BUQ5" s="19"/>
      <c r="BUR5" s="19"/>
      <c r="BUS5" s="19"/>
      <c r="BUT5" s="19"/>
      <c r="BUU5" s="19"/>
      <c r="BUV5" s="19"/>
      <c r="BUW5" s="19"/>
      <c r="BUX5" s="19"/>
      <c r="BUY5" s="19"/>
      <c r="BUZ5" s="19"/>
      <c r="BVA5" s="19"/>
      <c r="BVB5" s="19"/>
      <c r="BVC5" s="19"/>
      <c r="BVD5" s="19"/>
      <c r="BVE5" s="19"/>
      <c r="BVF5" s="19"/>
      <c r="BVG5" s="19"/>
      <c r="BVH5" s="19"/>
      <c r="BVI5" s="19"/>
      <c r="BVJ5" s="19"/>
      <c r="BVK5" s="19"/>
      <c r="BVL5" s="19"/>
      <c r="BVM5" s="19"/>
      <c r="BVN5" s="19"/>
      <c r="BVO5" s="19"/>
      <c r="BVP5" s="19"/>
      <c r="BVQ5" s="19"/>
      <c r="BVR5" s="19"/>
      <c r="BVS5" s="19"/>
      <c r="BVT5" s="19"/>
      <c r="BVU5" s="19"/>
      <c r="BVV5" s="19"/>
      <c r="BVW5" s="19"/>
      <c r="BVX5" s="19"/>
      <c r="BVY5" s="19"/>
      <c r="BVZ5" s="19"/>
      <c r="BWA5" s="19"/>
      <c r="BWB5" s="19"/>
      <c r="BWC5" s="19"/>
      <c r="BWD5" s="19"/>
      <c r="BWE5" s="19"/>
      <c r="BWF5" s="19"/>
      <c r="BWG5" s="19"/>
      <c r="BWH5" s="19"/>
      <c r="BWI5" s="19"/>
      <c r="BWJ5" s="19"/>
      <c r="BWK5" s="19"/>
      <c r="BWL5" s="19"/>
      <c r="BWM5" s="19"/>
      <c r="BWN5" s="19"/>
      <c r="BWO5" s="19"/>
      <c r="BWP5" s="19"/>
      <c r="BWQ5" s="19"/>
      <c r="BWR5" s="19"/>
      <c r="BWS5" s="19"/>
      <c r="BWT5" s="19"/>
      <c r="BWU5" s="19"/>
      <c r="BWV5" s="19"/>
      <c r="BWW5" s="19"/>
      <c r="BWX5" s="19"/>
      <c r="BWY5" s="19"/>
      <c r="BWZ5" s="19"/>
      <c r="BXA5" s="19"/>
      <c r="BXB5" s="19"/>
      <c r="BXC5" s="19"/>
      <c r="BXD5" s="19"/>
      <c r="BXE5" s="19"/>
      <c r="BXF5" s="19"/>
      <c r="BXG5" s="19"/>
      <c r="BXH5" s="19"/>
      <c r="BXI5" s="19"/>
      <c r="BXJ5" s="19"/>
      <c r="BXK5" s="19"/>
      <c r="BXL5" s="19"/>
      <c r="BXM5" s="19"/>
      <c r="BXN5" s="19"/>
      <c r="BXO5" s="19"/>
      <c r="BXP5" s="19"/>
      <c r="BXQ5" s="19"/>
      <c r="BXR5" s="19"/>
      <c r="BXS5" s="19"/>
      <c r="BXT5" s="19"/>
      <c r="BXU5" s="19"/>
      <c r="BXV5" s="19"/>
      <c r="BXW5" s="19"/>
      <c r="BXX5" s="19"/>
      <c r="BXY5" s="19"/>
      <c r="BXZ5" s="19"/>
      <c r="BYA5" s="19"/>
      <c r="BYB5" s="19"/>
      <c r="BYC5" s="19"/>
      <c r="BYD5" s="19"/>
      <c r="BYE5" s="19"/>
      <c r="BYF5" s="19"/>
      <c r="BYG5" s="19"/>
      <c r="BYH5" s="19"/>
      <c r="BYI5" s="19"/>
      <c r="BYJ5" s="19"/>
      <c r="BYK5" s="19"/>
      <c r="BYL5" s="19"/>
      <c r="BYM5" s="19"/>
      <c r="BYN5" s="19"/>
      <c r="BYO5" s="19"/>
      <c r="BYP5" s="19"/>
      <c r="BYQ5" s="19"/>
      <c r="BYR5" s="19"/>
      <c r="BYS5" s="19"/>
      <c r="BYT5" s="19"/>
      <c r="BYU5" s="19"/>
      <c r="BYV5" s="19"/>
      <c r="BYW5" s="19"/>
      <c r="BYX5" s="19"/>
      <c r="BYY5" s="19"/>
      <c r="BYZ5" s="19"/>
      <c r="BZA5" s="19"/>
      <c r="BZB5" s="19"/>
      <c r="BZC5" s="19"/>
      <c r="BZD5" s="19"/>
      <c r="BZE5" s="19"/>
      <c r="BZF5" s="19"/>
      <c r="BZG5" s="19"/>
      <c r="BZH5" s="19"/>
      <c r="BZI5" s="19"/>
      <c r="BZJ5" s="19"/>
      <c r="BZK5" s="19"/>
      <c r="BZL5" s="19"/>
      <c r="BZM5" s="19"/>
      <c r="BZN5" s="19"/>
      <c r="BZO5" s="19"/>
      <c r="BZP5" s="19"/>
      <c r="BZQ5" s="19"/>
      <c r="BZR5" s="19"/>
      <c r="BZS5" s="19"/>
      <c r="BZT5" s="19"/>
      <c r="BZU5" s="19"/>
      <c r="BZV5" s="19"/>
      <c r="BZW5" s="19"/>
      <c r="BZX5" s="19"/>
      <c r="BZY5" s="19"/>
      <c r="BZZ5" s="19"/>
      <c r="CAA5" s="19"/>
      <c r="CAB5" s="19"/>
      <c r="CAC5" s="19"/>
      <c r="CAD5" s="19"/>
      <c r="CAE5" s="19"/>
      <c r="CAF5" s="19"/>
      <c r="CAG5" s="19"/>
      <c r="CAH5" s="19"/>
      <c r="CAI5" s="19"/>
      <c r="CAJ5" s="19"/>
      <c r="CAK5" s="19"/>
      <c r="CAL5" s="19"/>
      <c r="CAM5" s="19"/>
      <c r="CAN5" s="19"/>
      <c r="CAO5" s="19"/>
      <c r="CAP5" s="19"/>
      <c r="CAQ5" s="19"/>
      <c r="CAR5" s="19"/>
      <c r="CAS5" s="19"/>
      <c r="CAT5" s="19"/>
      <c r="CAU5" s="19"/>
      <c r="CAV5" s="19"/>
      <c r="CAW5" s="19"/>
      <c r="CAX5" s="19"/>
      <c r="CAY5" s="19"/>
      <c r="CAZ5" s="19"/>
      <c r="CBA5" s="19"/>
      <c r="CBB5" s="19"/>
      <c r="CBC5" s="19"/>
      <c r="CBD5" s="19"/>
      <c r="CBE5" s="19"/>
      <c r="CBF5" s="19"/>
      <c r="CBG5" s="19"/>
      <c r="CBH5" s="19"/>
      <c r="CBI5" s="19"/>
      <c r="CBJ5" s="19"/>
      <c r="CBK5" s="19"/>
      <c r="CBL5" s="19"/>
      <c r="CBM5" s="19"/>
      <c r="CBN5" s="19"/>
      <c r="CBO5" s="19"/>
      <c r="CBP5" s="19"/>
      <c r="CBQ5" s="19"/>
      <c r="CBR5" s="19"/>
      <c r="CBS5" s="19"/>
      <c r="CBT5" s="19"/>
      <c r="CBU5" s="19"/>
      <c r="CBV5" s="19"/>
      <c r="CBW5" s="19"/>
      <c r="CBX5" s="19"/>
      <c r="CBY5" s="19"/>
      <c r="CBZ5" s="19"/>
      <c r="CCA5" s="19"/>
      <c r="CCB5" s="19"/>
      <c r="CCC5" s="19"/>
      <c r="CCD5" s="19"/>
      <c r="CCE5" s="19"/>
      <c r="CCF5" s="19"/>
      <c r="CCG5" s="19"/>
      <c r="CCH5" s="19"/>
      <c r="CCI5" s="19"/>
      <c r="CCJ5" s="19"/>
      <c r="CCK5" s="19"/>
      <c r="CCL5" s="19"/>
      <c r="CCM5" s="19"/>
      <c r="CCN5" s="19"/>
      <c r="CCO5" s="19"/>
      <c r="CCP5" s="19"/>
      <c r="CCQ5" s="19"/>
      <c r="CCR5" s="19"/>
      <c r="CCS5" s="19"/>
      <c r="CCT5" s="19"/>
      <c r="CCU5" s="19"/>
      <c r="CCV5" s="19"/>
      <c r="CCW5" s="19"/>
      <c r="CCX5" s="19"/>
      <c r="CCY5" s="19"/>
      <c r="CCZ5" s="19"/>
      <c r="CDA5" s="19"/>
      <c r="CDB5" s="19"/>
      <c r="CDC5" s="19"/>
      <c r="CDD5" s="19"/>
      <c r="CDE5" s="19"/>
      <c r="CDF5" s="19"/>
      <c r="CDG5" s="19"/>
      <c r="CDH5" s="19"/>
      <c r="CDI5" s="19"/>
      <c r="CDJ5" s="19"/>
      <c r="CDK5" s="19"/>
      <c r="CDL5" s="19"/>
      <c r="CDM5" s="19"/>
      <c r="CDN5" s="19"/>
      <c r="CDO5" s="19"/>
      <c r="CDP5" s="19"/>
      <c r="CDQ5" s="19"/>
      <c r="CDR5" s="19"/>
      <c r="CDS5" s="19"/>
      <c r="CDT5" s="19"/>
      <c r="CDU5" s="19"/>
      <c r="CDV5" s="19"/>
      <c r="CDW5" s="19"/>
      <c r="CDX5" s="19"/>
      <c r="CDY5" s="19"/>
      <c r="CDZ5" s="19"/>
      <c r="CEA5" s="19"/>
      <c r="CEB5" s="19"/>
      <c r="CEC5" s="19"/>
      <c r="CED5" s="19"/>
      <c r="CEE5" s="19"/>
      <c r="CEF5" s="19"/>
      <c r="CEG5" s="19"/>
      <c r="CEH5" s="19"/>
      <c r="CEI5" s="19"/>
      <c r="CEJ5" s="19"/>
      <c r="CEK5" s="19"/>
      <c r="CEL5" s="19"/>
      <c r="CEM5" s="19"/>
      <c r="CEN5" s="19"/>
      <c r="CEO5" s="19"/>
      <c r="CEP5" s="19"/>
      <c r="CEQ5" s="19"/>
      <c r="CER5" s="19"/>
      <c r="CES5" s="19"/>
      <c r="CET5" s="19"/>
      <c r="CEU5" s="19"/>
      <c r="CEV5" s="19"/>
      <c r="CEW5" s="19"/>
      <c r="CEX5" s="19"/>
      <c r="CEY5" s="19"/>
      <c r="CEZ5" s="19"/>
      <c r="CFA5" s="19"/>
      <c r="CFB5" s="19"/>
      <c r="CFC5" s="19"/>
      <c r="CFD5" s="19"/>
      <c r="CFE5" s="19"/>
      <c r="CFF5" s="19"/>
      <c r="CFG5" s="19"/>
      <c r="CFH5" s="19"/>
      <c r="CFI5" s="19"/>
      <c r="CFJ5" s="19"/>
      <c r="CFK5" s="19"/>
      <c r="CFL5" s="19"/>
      <c r="CFM5" s="19"/>
      <c r="CFN5" s="19"/>
      <c r="CFO5" s="19"/>
      <c r="CFP5" s="19"/>
      <c r="CFQ5" s="19"/>
      <c r="CFR5" s="19"/>
      <c r="CFS5" s="19"/>
      <c r="CFT5" s="19"/>
      <c r="CFU5" s="19"/>
      <c r="CFV5" s="19"/>
      <c r="CFW5" s="19"/>
      <c r="CFX5" s="19"/>
      <c r="CFY5" s="19"/>
      <c r="CFZ5" s="19"/>
      <c r="CGA5" s="19"/>
      <c r="CGB5" s="19"/>
      <c r="CGC5" s="19"/>
      <c r="CGD5" s="19"/>
      <c r="CGE5" s="19"/>
      <c r="CGF5" s="19"/>
      <c r="CGG5" s="19"/>
      <c r="CGH5" s="19"/>
      <c r="CGI5" s="19"/>
      <c r="CGJ5" s="19"/>
      <c r="CGK5" s="19"/>
      <c r="CGL5" s="19"/>
      <c r="CGM5" s="19"/>
      <c r="CGN5" s="19"/>
      <c r="CGO5" s="19"/>
      <c r="CGP5" s="19"/>
      <c r="CGQ5" s="19"/>
      <c r="CGR5" s="19"/>
      <c r="CGS5" s="19"/>
      <c r="CGT5" s="19"/>
      <c r="CGU5" s="19"/>
      <c r="CGV5" s="19"/>
      <c r="CGW5" s="19"/>
      <c r="CGX5" s="19"/>
      <c r="CGY5" s="19"/>
      <c r="CGZ5" s="19"/>
      <c r="CHA5" s="19"/>
      <c r="CHB5" s="19"/>
      <c r="CHC5" s="19"/>
      <c r="CHD5" s="19"/>
      <c r="CHE5" s="19"/>
      <c r="CHF5" s="19"/>
      <c r="CHG5" s="19"/>
      <c r="CHH5" s="19"/>
      <c r="CHI5" s="19"/>
      <c r="CHJ5" s="19"/>
      <c r="CHK5" s="19"/>
      <c r="CHL5" s="19"/>
      <c r="CHM5" s="19"/>
      <c r="CHN5" s="19"/>
      <c r="CHO5" s="19"/>
      <c r="CHP5" s="19"/>
      <c r="CHQ5" s="19"/>
      <c r="CHR5" s="19"/>
      <c r="CHS5" s="19"/>
      <c r="CHT5" s="19"/>
      <c r="CHU5" s="19"/>
      <c r="CHV5" s="19"/>
      <c r="CHW5" s="19"/>
      <c r="CHX5" s="19"/>
      <c r="CHY5" s="19"/>
      <c r="CHZ5" s="19"/>
      <c r="CIA5" s="19"/>
      <c r="CIB5" s="19"/>
      <c r="CIC5" s="19"/>
      <c r="CID5" s="19"/>
      <c r="CIE5" s="19"/>
      <c r="CIF5" s="19"/>
      <c r="CIG5" s="19"/>
      <c r="CIH5" s="19"/>
      <c r="CII5" s="19"/>
      <c r="CIJ5" s="19"/>
      <c r="CIK5" s="19"/>
      <c r="CIL5" s="19"/>
      <c r="CIM5" s="19"/>
      <c r="CIN5" s="19"/>
      <c r="CIO5" s="19"/>
      <c r="CIP5" s="19"/>
      <c r="CIQ5" s="19"/>
      <c r="CIR5" s="19"/>
      <c r="CIS5" s="19"/>
      <c r="CIT5" s="19"/>
      <c r="CIU5" s="19"/>
      <c r="CIV5" s="19"/>
      <c r="CIW5" s="19"/>
      <c r="CIX5" s="19"/>
      <c r="CIY5" s="19"/>
      <c r="CIZ5" s="19"/>
      <c r="CJA5" s="19"/>
      <c r="CJB5" s="19"/>
      <c r="CJC5" s="19"/>
      <c r="CJD5" s="19"/>
      <c r="CJE5" s="19"/>
      <c r="CJF5" s="19"/>
      <c r="CJG5" s="19"/>
      <c r="CJH5" s="19"/>
      <c r="CJI5" s="19"/>
      <c r="CJJ5" s="19"/>
      <c r="CJK5" s="19"/>
      <c r="CJL5" s="19"/>
      <c r="CJM5" s="19"/>
      <c r="CJN5" s="19"/>
      <c r="CJO5" s="19"/>
      <c r="CJP5" s="19"/>
      <c r="CJQ5" s="19"/>
      <c r="CJR5" s="19"/>
      <c r="CJS5" s="19"/>
      <c r="CJT5" s="19"/>
      <c r="CJU5" s="19"/>
      <c r="CJV5" s="19"/>
      <c r="CJW5" s="19"/>
      <c r="CJX5" s="19"/>
      <c r="CJY5" s="19"/>
      <c r="CJZ5" s="19"/>
      <c r="CKA5" s="19"/>
      <c r="CKB5" s="19"/>
      <c r="CKC5" s="19"/>
      <c r="CKD5" s="19"/>
      <c r="CKE5" s="19"/>
      <c r="CKF5" s="19"/>
      <c r="CKG5" s="19"/>
      <c r="CKH5" s="19"/>
      <c r="CKI5" s="19"/>
      <c r="CKJ5" s="19"/>
      <c r="CKK5" s="19"/>
      <c r="CKL5" s="19"/>
      <c r="CKM5" s="19"/>
      <c r="CKN5" s="19"/>
      <c r="CKO5" s="19"/>
      <c r="CKP5" s="19"/>
      <c r="CKQ5" s="19"/>
      <c r="CKR5" s="19"/>
      <c r="CKS5" s="19"/>
      <c r="CKT5" s="19"/>
      <c r="CKU5" s="19"/>
      <c r="CKV5" s="19"/>
      <c r="CKW5" s="19"/>
      <c r="CKX5" s="19"/>
      <c r="CKY5" s="19"/>
      <c r="CKZ5" s="19"/>
      <c r="CLA5" s="19"/>
      <c r="CLB5" s="19"/>
      <c r="CLC5" s="19"/>
      <c r="CLD5" s="19"/>
      <c r="CLE5" s="19"/>
      <c r="CLF5" s="19"/>
      <c r="CLG5" s="19"/>
      <c r="CLH5" s="19"/>
      <c r="CLI5" s="19"/>
      <c r="CLJ5" s="19"/>
      <c r="CLK5" s="19"/>
      <c r="CLL5" s="19"/>
      <c r="CLM5" s="19"/>
      <c r="CLN5" s="19"/>
      <c r="CLO5" s="19"/>
      <c r="CLP5" s="19"/>
      <c r="CLQ5" s="19"/>
      <c r="CLR5" s="19"/>
      <c r="CLS5" s="19"/>
      <c r="CLT5" s="19"/>
      <c r="CLU5" s="19"/>
      <c r="CLV5" s="19"/>
      <c r="CLW5" s="19"/>
      <c r="CLX5" s="19"/>
      <c r="CLY5" s="19"/>
      <c r="CLZ5" s="19"/>
      <c r="CMA5" s="19"/>
      <c r="CMB5" s="19"/>
      <c r="CMC5" s="19"/>
      <c r="CMD5" s="19"/>
      <c r="CME5" s="19"/>
      <c r="CMF5" s="19"/>
      <c r="CMG5" s="19"/>
      <c r="CMH5" s="19"/>
      <c r="CMI5" s="19"/>
      <c r="CMJ5" s="19"/>
      <c r="CMK5" s="19"/>
      <c r="CML5" s="19"/>
      <c r="CMM5" s="19"/>
      <c r="CMN5" s="19"/>
      <c r="CMO5" s="19"/>
      <c r="CMP5" s="19"/>
      <c r="CMQ5" s="19"/>
      <c r="CMR5" s="19"/>
      <c r="CMS5" s="19"/>
      <c r="CMT5" s="19"/>
      <c r="CMU5" s="19"/>
      <c r="CMV5" s="19"/>
      <c r="CMW5" s="19"/>
      <c r="CMX5" s="19"/>
      <c r="CMY5" s="19"/>
      <c r="CMZ5" s="19"/>
      <c r="CNA5" s="19"/>
      <c r="CNB5" s="19"/>
      <c r="CNC5" s="19"/>
      <c r="CND5" s="19"/>
      <c r="CNE5" s="19"/>
      <c r="CNF5" s="19"/>
      <c r="CNG5" s="19"/>
      <c r="CNH5" s="19"/>
      <c r="CNI5" s="19"/>
      <c r="CNJ5" s="19"/>
      <c r="CNK5" s="19"/>
      <c r="CNL5" s="19"/>
      <c r="CNM5" s="19"/>
      <c r="CNN5" s="19"/>
      <c r="CNO5" s="19"/>
      <c r="CNP5" s="19"/>
      <c r="CNQ5" s="19"/>
      <c r="CNR5" s="19"/>
      <c r="CNS5" s="19"/>
      <c r="CNT5" s="19"/>
      <c r="CNU5" s="19"/>
      <c r="CNV5" s="19"/>
      <c r="CNW5" s="19"/>
      <c r="CNX5" s="19"/>
      <c r="CNY5" s="19"/>
      <c r="CNZ5" s="19"/>
      <c r="COA5" s="19"/>
      <c r="COB5" s="19"/>
      <c r="COC5" s="19"/>
      <c r="COD5" s="19"/>
      <c r="COE5" s="19"/>
      <c r="COF5" s="19"/>
      <c r="COG5" s="19"/>
      <c r="COH5" s="19"/>
      <c r="COI5" s="19"/>
      <c r="COJ5" s="19"/>
      <c r="COK5" s="19"/>
      <c r="COL5" s="19"/>
      <c r="COM5" s="19"/>
      <c r="CON5" s="19"/>
      <c r="COO5" s="19"/>
      <c r="COP5" s="19"/>
      <c r="COQ5" s="19"/>
      <c r="COR5" s="19"/>
      <c r="COS5" s="19"/>
      <c r="COT5" s="19"/>
      <c r="COU5" s="19"/>
      <c r="COV5" s="19"/>
      <c r="COW5" s="19"/>
      <c r="COX5" s="19"/>
      <c r="COY5" s="19"/>
      <c r="COZ5" s="19"/>
      <c r="CPA5" s="19"/>
      <c r="CPB5" s="19"/>
      <c r="CPC5" s="19"/>
      <c r="CPD5" s="19"/>
      <c r="CPE5" s="19"/>
      <c r="CPF5" s="19"/>
      <c r="CPG5" s="19"/>
      <c r="CPH5" s="19"/>
      <c r="CPI5" s="19"/>
      <c r="CPJ5" s="19"/>
      <c r="CPK5" s="19"/>
      <c r="CPL5" s="19"/>
      <c r="CPM5" s="19"/>
      <c r="CPN5" s="19"/>
      <c r="CPO5" s="19"/>
      <c r="CPP5" s="19"/>
      <c r="CPQ5" s="19"/>
      <c r="CPR5" s="19"/>
      <c r="CPS5" s="19"/>
      <c r="CPT5" s="19"/>
      <c r="CPU5" s="19"/>
      <c r="CPV5" s="19"/>
      <c r="CPW5" s="19"/>
      <c r="CPX5" s="19"/>
      <c r="CPY5" s="19"/>
      <c r="CPZ5" s="19"/>
      <c r="CQA5" s="19"/>
      <c r="CQB5" s="19"/>
      <c r="CQC5" s="19"/>
      <c r="CQD5" s="19"/>
      <c r="CQE5" s="19"/>
      <c r="CQF5" s="19"/>
      <c r="CQG5" s="19"/>
      <c r="CQH5" s="19"/>
      <c r="CQI5" s="19"/>
      <c r="CQJ5" s="19"/>
      <c r="CQK5" s="19"/>
      <c r="CQL5" s="19"/>
      <c r="CQM5" s="19"/>
      <c r="CQN5" s="19"/>
      <c r="CQO5" s="19"/>
      <c r="CQP5" s="19"/>
      <c r="CQQ5" s="19"/>
      <c r="CQR5" s="19"/>
      <c r="CQS5" s="19"/>
      <c r="CQT5" s="19"/>
      <c r="CQU5" s="19"/>
      <c r="CQV5" s="19"/>
      <c r="CQW5" s="19"/>
      <c r="CQX5" s="19"/>
      <c r="CQY5" s="19"/>
      <c r="CQZ5" s="19"/>
      <c r="CRA5" s="19"/>
      <c r="CRB5" s="19"/>
      <c r="CRC5" s="19"/>
      <c r="CRD5" s="19"/>
      <c r="CRE5" s="19"/>
      <c r="CRF5" s="19"/>
      <c r="CRG5" s="19"/>
      <c r="CRH5" s="19"/>
      <c r="CRI5" s="19"/>
      <c r="CRJ5" s="19"/>
      <c r="CRK5" s="19"/>
      <c r="CRL5" s="19"/>
      <c r="CRM5" s="19"/>
      <c r="CRN5" s="19"/>
      <c r="CRO5" s="19"/>
      <c r="CRP5" s="19"/>
      <c r="CRQ5" s="19"/>
      <c r="CRR5" s="19"/>
      <c r="CRS5" s="19"/>
      <c r="CRT5" s="19"/>
      <c r="CRU5" s="19"/>
      <c r="CRV5" s="19"/>
      <c r="CRW5" s="19"/>
      <c r="CRX5" s="19"/>
      <c r="CRY5" s="19"/>
      <c r="CRZ5" s="19"/>
      <c r="CSA5" s="19"/>
      <c r="CSB5" s="19"/>
      <c r="CSC5" s="19"/>
      <c r="CSD5" s="19"/>
      <c r="CSE5" s="19"/>
      <c r="CSF5" s="19"/>
      <c r="CSG5" s="19"/>
      <c r="CSH5" s="19"/>
      <c r="CSI5" s="19"/>
      <c r="CSJ5" s="19"/>
      <c r="CSK5" s="19"/>
      <c r="CSL5" s="19"/>
      <c r="CSM5" s="19"/>
      <c r="CSN5" s="19"/>
      <c r="CSO5" s="19"/>
      <c r="CSP5" s="19"/>
      <c r="CSQ5" s="19"/>
      <c r="CSR5" s="19"/>
      <c r="CSS5" s="19"/>
      <c r="CST5" s="19"/>
      <c r="CSU5" s="19"/>
      <c r="CSV5" s="19"/>
      <c r="CSW5" s="19"/>
      <c r="CSX5" s="19"/>
      <c r="CSY5" s="19"/>
      <c r="CSZ5" s="19"/>
      <c r="CTA5" s="19"/>
      <c r="CTB5" s="19"/>
      <c r="CTC5" s="19"/>
      <c r="CTD5" s="19"/>
      <c r="CTE5" s="19"/>
      <c r="CTF5" s="19"/>
      <c r="CTG5" s="19"/>
      <c r="CTH5" s="19"/>
      <c r="CTI5" s="19"/>
      <c r="CTJ5" s="19"/>
      <c r="CTK5" s="19"/>
      <c r="CTL5" s="19"/>
      <c r="CTM5" s="19"/>
      <c r="CTN5" s="19"/>
      <c r="CTO5" s="19"/>
      <c r="CTP5" s="19"/>
      <c r="CTQ5" s="19"/>
      <c r="CTR5" s="19"/>
      <c r="CTS5" s="19"/>
      <c r="CTT5" s="19"/>
      <c r="CTU5" s="19"/>
      <c r="CTV5" s="19"/>
      <c r="CTW5" s="19"/>
      <c r="CTX5" s="19"/>
      <c r="CTY5" s="19"/>
      <c r="CTZ5" s="19"/>
      <c r="CUA5" s="19"/>
      <c r="CUB5" s="19"/>
      <c r="CUC5" s="19"/>
      <c r="CUD5" s="19"/>
      <c r="CUE5" s="19"/>
      <c r="CUF5" s="19"/>
      <c r="CUG5" s="19"/>
      <c r="CUH5" s="19"/>
      <c r="CUI5" s="19"/>
      <c r="CUJ5" s="19"/>
      <c r="CUK5" s="19"/>
      <c r="CUL5" s="19"/>
      <c r="CUM5" s="19"/>
      <c r="CUN5" s="19"/>
      <c r="CUO5" s="19"/>
      <c r="CUP5" s="19"/>
      <c r="CUQ5" s="19"/>
      <c r="CUR5" s="19"/>
      <c r="CUS5" s="19"/>
      <c r="CUT5" s="19"/>
      <c r="CUU5" s="19"/>
      <c r="CUV5" s="19"/>
      <c r="CUW5" s="19"/>
      <c r="CUX5" s="19"/>
      <c r="CUY5" s="19"/>
      <c r="CUZ5" s="19"/>
      <c r="CVA5" s="19"/>
      <c r="CVB5" s="19"/>
      <c r="CVC5" s="19"/>
      <c r="CVD5" s="19"/>
      <c r="CVE5" s="19"/>
      <c r="CVF5" s="19"/>
      <c r="CVG5" s="19"/>
      <c r="CVH5" s="19"/>
      <c r="CVI5" s="19"/>
      <c r="CVJ5" s="19"/>
      <c r="CVK5" s="19"/>
      <c r="CVL5" s="19"/>
      <c r="CVM5" s="19"/>
      <c r="CVN5" s="19"/>
      <c r="CVO5" s="19"/>
      <c r="CVP5" s="19"/>
      <c r="CVQ5" s="19"/>
      <c r="CVR5" s="19"/>
      <c r="CVS5" s="19"/>
      <c r="CVT5" s="19"/>
      <c r="CVU5" s="19"/>
      <c r="CVV5" s="19"/>
      <c r="CVW5" s="19"/>
      <c r="CVX5" s="19"/>
      <c r="CVY5" s="19"/>
      <c r="CVZ5" s="19"/>
      <c r="CWA5" s="19"/>
      <c r="CWB5" s="19"/>
      <c r="CWC5" s="19"/>
      <c r="CWD5" s="19"/>
      <c r="CWE5" s="19"/>
      <c r="CWF5" s="19"/>
      <c r="CWG5" s="19"/>
      <c r="CWH5" s="19"/>
      <c r="CWI5" s="19"/>
      <c r="CWJ5" s="19"/>
      <c r="CWK5" s="19"/>
      <c r="CWL5" s="19"/>
      <c r="CWM5" s="19"/>
      <c r="CWN5" s="19"/>
      <c r="CWO5" s="19"/>
      <c r="CWP5" s="19"/>
      <c r="CWQ5" s="19"/>
      <c r="CWR5" s="19"/>
      <c r="CWS5" s="19"/>
      <c r="CWT5" s="19"/>
      <c r="CWU5" s="19"/>
      <c r="CWV5" s="19"/>
      <c r="CWW5" s="19"/>
      <c r="CWX5" s="19"/>
      <c r="CWY5" s="19"/>
      <c r="CWZ5" s="19"/>
      <c r="CXA5" s="19"/>
      <c r="CXB5" s="19"/>
      <c r="CXC5" s="19"/>
      <c r="CXD5" s="19"/>
      <c r="CXE5" s="19"/>
      <c r="CXF5" s="19"/>
      <c r="CXG5" s="19"/>
      <c r="CXH5" s="19"/>
      <c r="CXI5" s="19"/>
      <c r="CXJ5" s="19"/>
      <c r="CXK5" s="19"/>
      <c r="CXL5" s="19"/>
      <c r="CXM5" s="19"/>
      <c r="CXN5" s="19"/>
      <c r="CXO5" s="19"/>
      <c r="CXP5" s="19"/>
      <c r="CXQ5" s="19"/>
      <c r="CXR5" s="19"/>
      <c r="CXS5" s="19"/>
      <c r="CXT5" s="19"/>
      <c r="CXU5" s="19"/>
      <c r="CXV5" s="19"/>
      <c r="CXW5" s="19"/>
      <c r="CXX5" s="19"/>
      <c r="CXY5" s="19"/>
      <c r="CXZ5" s="19"/>
      <c r="CYA5" s="19"/>
      <c r="CYB5" s="19"/>
      <c r="CYC5" s="19"/>
      <c r="CYD5" s="19"/>
      <c r="CYE5" s="19"/>
      <c r="CYF5" s="19"/>
      <c r="CYG5" s="19"/>
      <c r="CYH5" s="19"/>
      <c r="CYI5" s="19"/>
      <c r="CYJ5" s="19"/>
      <c r="CYK5" s="19"/>
      <c r="CYL5" s="19"/>
      <c r="CYM5" s="19"/>
      <c r="CYN5" s="19"/>
      <c r="CYO5" s="19"/>
      <c r="CYP5" s="19"/>
      <c r="CYQ5" s="19"/>
      <c r="CYR5" s="19"/>
      <c r="CYS5" s="19"/>
      <c r="CYT5" s="19"/>
      <c r="CYU5" s="19"/>
      <c r="CYV5" s="19"/>
      <c r="CYW5" s="19"/>
      <c r="CYX5" s="19"/>
      <c r="CYY5" s="19"/>
      <c r="CYZ5" s="19"/>
      <c r="CZA5" s="19"/>
      <c r="CZB5" s="19"/>
      <c r="CZC5" s="19"/>
      <c r="CZD5" s="19"/>
      <c r="CZE5" s="19"/>
      <c r="CZF5" s="19"/>
      <c r="CZG5" s="19"/>
      <c r="CZH5" s="19"/>
      <c r="CZI5" s="19"/>
      <c r="CZJ5" s="19"/>
      <c r="CZK5" s="19"/>
      <c r="CZL5" s="19"/>
      <c r="CZM5" s="19"/>
      <c r="CZN5" s="19"/>
      <c r="CZO5" s="19"/>
      <c r="CZP5" s="19"/>
      <c r="CZQ5" s="19"/>
      <c r="CZR5" s="19"/>
      <c r="CZS5" s="19"/>
      <c r="CZT5" s="19"/>
      <c r="CZU5" s="19"/>
      <c r="CZV5" s="19"/>
      <c r="CZW5" s="19"/>
      <c r="CZX5" s="19"/>
      <c r="CZY5" s="19"/>
      <c r="CZZ5" s="19"/>
      <c r="DAA5" s="19"/>
      <c r="DAB5" s="19"/>
      <c r="DAC5" s="19"/>
      <c r="DAD5" s="19"/>
      <c r="DAE5" s="19"/>
      <c r="DAF5" s="19"/>
      <c r="DAG5" s="19"/>
      <c r="DAH5" s="19"/>
      <c r="DAI5" s="19"/>
      <c r="DAJ5" s="19"/>
      <c r="DAK5" s="19"/>
      <c r="DAL5" s="19"/>
      <c r="DAM5" s="19"/>
      <c r="DAN5" s="19"/>
      <c r="DAO5" s="19"/>
      <c r="DAP5" s="19"/>
      <c r="DAQ5" s="19"/>
      <c r="DAR5" s="19"/>
      <c r="DAS5" s="19"/>
      <c r="DAT5" s="19"/>
      <c r="DAU5" s="19"/>
      <c r="DAV5" s="19"/>
      <c r="DAW5" s="19"/>
      <c r="DAX5" s="19"/>
      <c r="DAY5" s="19"/>
      <c r="DAZ5" s="19"/>
      <c r="DBA5" s="19"/>
      <c r="DBB5" s="19"/>
      <c r="DBC5" s="19"/>
      <c r="DBD5" s="19"/>
      <c r="DBE5" s="19"/>
      <c r="DBF5" s="19"/>
      <c r="DBG5" s="19"/>
      <c r="DBH5" s="19"/>
      <c r="DBI5" s="19"/>
      <c r="DBJ5" s="19"/>
      <c r="DBK5" s="19"/>
      <c r="DBL5" s="19"/>
      <c r="DBM5" s="19"/>
      <c r="DBN5" s="19"/>
      <c r="DBO5" s="19"/>
      <c r="DBP5" s="19"/>
      <c r="DBQ5" s="19"/>
      <c r="DBR5" s="19"/>
      <c r="DBS5" s="19"/>
      <c r="DBT5" s="19"/>
      <c r="DBU5" s="19"/>
      <c r="DBV5" s="19"/>
      <c r="DBW5" s="19"/>
      <c r="DBX5" s="19"/>
      <c r="DBY5" s="19"/>
      <c r="DBZ5" s="19"/>
      <c r="DCA5" s="19"/>
      <c r="DCB5" s="19"/>
      <c r="DCC5" s="19"/>
      <c r="DCD5" s="19"/>
      <c r="DCE5" s="19"/>
      <c r="DCF5" s="19"/>
      <c r="DCG5" s="19"/>
      <c r="DCH5" s="19"/>
      <c r="DCI5" s="19"/>
      <c r="DCJ5" s="19"/>
      <c r="DCK5" s="19"/>
      <c r="DCL5" s="19"/>
      <c r="DCM5" s="19"/>
      <c r="DCN5" s="19"/>
      <c r="DCO5" s="19"/>
      <c r="DCP5" s="19"/>
      <c r="DCQ5" s="19"/>
      <c r="DCR5" s="19"/>
      <c r="DCS5" s="19"/>
      <c r="DCT5" s="19"/>
      <c r="DCU5" s="19"/>
      <c r="DCV5" s="19"/>
      <c r="DCW5" s="19"/>
      <c r="DCX5" s="19"/>
      <c r="DCY5" s="19"/>
      <c r="DCZ5" s="19"/>
      <c r="DDA5" s="19"/>
      <c r="DDB5" s="19"/>
      <c r="DDC5" s="19"/>
      <c r="DDD5" s="19"/>
      <c r="DDE5" s="19"/>
      <c r="DDF5" s="19"/>
      <c r="DDG5" s="19"/>
      <c r="DDH5" s="19"/>
      <c r="DDI5" s="19"/>
      <c r="DDJ5" s="19"/>
      <c r="DDK5" s="19"/>
      <c r="DDL5" s="19"/>
      <c r="DDM5" s="19"/>
      <c r="DDN5" s="19"/>
      <c r="DDO5" s="19"/>
      <c r="DDP5" s="19"/>
      <c r="DDQ5" s="19"/>
      <c r="DDR5" s="19"/>
      <c r="DDS5" s="19"/>
      <c r="DDT5" s="19"/>
      <c r="DDU5" s="19"/>
      <c r="DDV5" s="19"/>
      <c r="DDW5" s="19"/>
      <c r="DDX5" s="19"/>
      <c r="DDY5" s="19"/>
      <c r="DDZ5" s="19"/>
      <c r="DEA5" s="19"/>
      <c r="DEB5" s="19"/>
      <c r="DEC5" s="19"/>
      <c r="DED5" s="19"/>
      <c r="DEE5" s="19"/>
      <c r="DEF5" s="19"/>
      <c r="DEG5" s="19"/>
      <c r="DEH5" s="19"/>
      <c r="DEI5" s="19"/>
      <c r="DEJ5" s="19"/>
      <c r="DEK5" s="19"/>
      <c r="DEL5" s="19"/>
      <c r="DEM5" s="19"/>
      <c r="DEN5" s="19"/>
      <c r="DEO5" s="19"/>
      <c r="DEP5" s="19"/>
      <c r="DEQ5" s="19"/>
      <c r="DER5" s="19"/>
      <c r="DES5" s="19"/>
      <c r="DET5" s="19"/>
      <c r="DEU5" s="19"/>
      <c r="DEV5" s="19"/>
      <c r="DEW5" s="19"/>
      <c r="DEX5" s="19"/>
      <c r="DEY5" s="19"/>
      <c r="DEZ5" s="19"/>
      <c r="DFA5" s="19"/>
      <c r="DFB5" s="19"/>
      <c r="DFC5" s="19"/>
      <c r="DFD5" s="19"/>
      <c r="DFE5" s="19"/>
      <c r="DFF5" s="19"/>
      <c r="DFG5" s="19"/>
      <c r="DFH5" s="19"/>
      <c r="DFI5" s="19"/>
      <c r="DFJ5" s="19"/>
      <c r="DFK5" s="19"/>
      <c r="DFL5" s="19"/>
      <c r="DFM5" s="19"/>
      <c r="DFN5" s="19"/>
      <c r="DFO5" s="19"/>
      <c r="DFP5" s="19"/>
      <c r="DFQ5" s="19"/>
      <c r="DFR5" s="19"/>
      <c r="DFS5" s="19"/>
      <c r="DFT5" s="19"/>
      <c r="DFU5" s="19"/>
      <c r="DFV5" s="19"/>
      <c r="DFW5" s="19"/>
      <c r="DFX5" s="19"/>
      <c r="DFY5" s="19"/>
      <c r="DFZ5" s="19"/>
      <c r="DGA5" s="19"/>
      <c r="DGB5" s="19"/>
      <c r="DGC5" s="19"/>
      <c r="DGD5" s="19"/>
      <c r="DGE5" s="19"/>
      <c r="DGF5" s="19"/>
      <c r="DGG5" s="19"/>
      <c r="DGH5" s="19"/>
      <c r="DGI5" s="19"/>
      <c r="DGJ5" s="19"/>
      <c r="DGK5" s="19"/>
      <c r="DGL5" s="19"/>
      <c r="DGM5" s="19"/>
      <c r="DGN5" s="19"/>
      <c r="DGO5" s="19"/>
      <c r="DGP5" s="19"/>
      <c r="DGQ5" s="19"/>
      <c r="DGR5" s="19"/>
      <c r="DGS5" s="19"/>
      <c r="DGT5" s="19"/>
      <c r="DGU5" s="19"/>
      <c r="DGV5" s="19"/>
      <c r="DGW5" s="19"/>
      <c r="DGX5" s="19"/>
      <c r="DGY5" s="19"/>
      <c r="DGZ5" s="19"/>
      <c r="DHA5" s="19"/>
      <c r="DHB5" s="19"/>
      <c r="DHC5" s="19"/>
      <c r="DHD5" s="19"/>
      <c r="DHE5" s="19"/>
      <c r="DHF5" s="19"/>
      <c r="DHG5" s="19"/>
      <c r="DHH5" s="19"/>
      <c r="DHI5" s="19"/>
      <c r="DHJ5" s="19"/>
      <c r="DHK5" s="19"/>
      <c r="DHL5" s="19"/>
      <c r="DHM5" s="19"/>
      <c r="DHN5" s="19"/>
      <c r="DHO5" s="19"/>
      <c r="DHP5" s="19"/>
      <c r="DHQ5" s="19"/>
      <c r="DHR5" s="19"/>
      <c r="DHS5" s="19"/>
      <c r="DHT5" s="19"/>
      <c r="DHU5" s="19"/>
      <c r="DHV5" s="19"/>
      <c r="DHW5" s="19"/>
      <c r="DHX5" s="19"/>
      <c r="DHY5" s="19"/>
      <c r="DHZ5" s="19"/>
      <c r="DIA5" s="19"/>
      <c r="DIB5" s="19"/>
      <c r="DIC5" s="19"/>
      <c r="DID5" s="19"/>
      <c r="DIE5" s="19"/>
      <c r="DIF5" s="19"/>
      <c r="DIG5" s="19"/>
      <c r="DIH5" s="19"/>
      <c r="DII5" s="19"/>
      <c r="DIJ5" s="19"/>
      <c r="DIK5" s="19"/>
      <c r="DIL5" s="19"/>
      <c r="DIM5" s="19"/>
      <c r="DIN5" s="19"/>
      <c r="DIO5" s="19"/>
      <c r="DIP5" s="19"/>
      <c r="DIQ5" s="19"/>
      <c r="DIR5" s="19"/>
      <c r="DIS5" s="19"/>
      <c r="DIT5" s="19"/>
      <c r="DIU5" s="19"/>
      <c r="DIV5" s="19"/>
      <c r="DIW5" s="19"/>
      <c r="DIX5" s="19"/>
      <c r="DIY5" s="19"/>
      <c r="DIZ5" s="19"/>
      <c r="DJA5" s="19"/>
      <c r="DJB5" s="19"/>
      <c r="DJC5" s="19"/>
      <c r="DJD5" s="19"/>
      <c r="DJE5" s="19"/>
      <c r="DJF5" s="19"/>
      <c r="DJG5" s="19"/>
      <c r="DJH5" s="19"/>
      <c r="DJI5" s="19"/>
      <c r="DJJ5" s="19"/>
      <c r="DJK5" s="19"/>
      <c r="DJL5" s="19"/>
      <c r="DJM5" s="19"/>
      <c r="DJN5" s="19"/>
      <c r="DJO5" s="19"/>
      <c r="DJP5" s="19"/>
      <c r="DJQ5" s="19"/>
      <c r="DJR5" s="19"/>
      <c r="DJS5" s="19"/>
      <c r="DJT5" s="19"/>
      <c r="DJU5" s="19"/>
      <c r="DJV5" s="19"/>
      <c r="DJW5" s="19"/>
      <c r="DJX5" s="19"/>
      <c r="DJY5" s="19"/>
      <c r="DJZ5" s="19"/>
      <c r="DKA5" s="19"/>
      <c r="DKB5" s="19"/>
      <c r="DKC5" s="19"/>
      <c r="DKD5" s="19"/>
      <c r="DKE5" s="19"/>
      <c r="DKF5" s="19"/>
      <c r="DKG5" s="19"/>
      <c r="DKH5" s="19"/>
      <c r="DKI5" s="19"/>
      <c r="DKJ5" s="19"/>
      <c r="DKK5" s="19"/>
      <c r="DKL5" s="19"/>
      <c r="DKM5" s="19"/>
      <c r="DKN5" s="19"/>
      <c r="DKO5" s="19"/>
      <c r="DKP5" s="19"/>
      <c r="DKQ5" s="19"/>
      <c r="DKR5" s="19"/>
      <c r="DKS5" s="19"/>
      <c r="DKT5" s="19"/>
      <c r="DKU5" s="19"/>
      <c r="DKV5" s="19"/>
      <c r="DKW5" s="19"/>
      <c r="DKX5" s="19"/>
      <c r="DKY5" s="19"/>
      <c r="DKZ5" s="19"/>
      <c r="DLA5" s="19"/>
      <c r="DLB5" s="19"/>
      <c r="DLC5" s="19"/>
      <c r="DLD5" s="19"/>
      <c r="DLE5" s="19"/>
      <c r="DLF5" s="19"/>
      <c r="DLG5" s="19"/>
      <c r="DLH5" s="19"/>
      <c r="DLI5" s="19"/>
      <c r="DLJ5" s="19"/>
      <c r="DLK5" s="19"/>
      <c r="DLL5" s="19"/>
      <c r="DLM5" s="19"/>
      <c r="DLN5" s="19"/>
      <c r="DLO5" s="19"/>
      <c r="DLP5" s="19"/>
      <c r="DLQ5" s="19"/>
      <c r="DLR5" s="19"/>
      <c r="DLS5" s="19"/>
      <c r="DLT5" s="19"/>
      <c r="DLU5" s="19"/>
      <c r="DLV5" s="19"/>
      <c r="DLW5" s="19"/>
      <c r="DLX5" s="19"/>
      <c r="DLY5" s="19"/>
      <c r="DLZ5" s="19"/>
      <c r="DMA5" s="19"/>
      <c r="DMB5" s="19"/>
      <c r="DMC5" s="19"/>
      <c r="DMD5" s="19"/>
      <c r="DME5" s="19"/>
      <c r="DMF5" s="19"/>
      <c r="DMG5" s="19"/>
      <c r="DMH5" s="19"/>
      <c r="DMI5" s="19"/>
      <c r="DMJ5" s="19"/>
      <c r="DMK5" s="19"/>
      <c r="DML5" s="19"/>
      <c r="DMM5" s="19"/>
      <c r="DMN5" s="19"/>
      <c r="DMO5" s="19"/>
      <c r="DMP5" s="19"/>
      <c r="DMQ5" s="19"/>
      <c r="DMR5" s="19"/>
      <c r="DMS5" s="19"/>
      <c r="DMT5" s="19"/>
      <c r="DMU5" s="19"/>
      <c r="DMV5" s="19"/>
      <c r="DMW5" s="19"/>
      <c r="DMX5" s="19"/>
      <c r="DMY5" s="19"/>
      <c r="DMZ5" s="19"/>
      <c r="DNA5" s="19"/>
      <c r="DNB5" s="19"/>
      <c r="DNC5" s="19"/>
      <c r="DND5" s="19"/>
      <c r="DNE5" s="19"/>
      <c r="DNF5" s="19"/>
      <c r="DNG5" s="19"/>
      <c r="DNH5" s="19"/>
      <c r="DNI5" s="19"/>
      <c r="DNJ5" s="19"/>
      <c r="DNK5" s="19"/>
      <c r="DNL5" s="19"/>
      <c r="DNM5" s="19"/>
      <c r="DNN5" s="19"/>
      <c r="DNO5" s="19"/>
      <c r="DNP5" s="19"/>
      <c r="DNQ5" s="19"/>
      <c r="DNR5" s="19"/>
      <c r="DNS5" s="19"/>
      <c r="DNT5" s="19"/>
      <c r="DNU5" s="19"/>
      <c r="DNV5" s="19"/>
      <c r="DNW5" s="19"/>
      <c r="DNX5" s="19"/>
      <c r="DNY5" s="19"/>
      <c r="DNZ5" s="19"/>
      <c r="DOA5" s="19"/>
      <c r="DOB5" s="19"/>
      <c r="DOC5" s="19"/>
      <c r="DOD5" s="19"/>
      <c r="DOE5" s="19"/>
      <c r="DOF5" s="19"/>
      <c r="DOG5" s="19"/>
      <c r="DOH5" s="19"/>
      <c r="DOI5" s="19"/>
      <c r="DOJ5" s="19"/>
      <c r="DOK5" s="19"/>
      <c r="DOL5" s="19"/>
      <c r="DOM5" s="19"/>
      <c r="DON5" s="19"/>
      <c r="DOO5" s="19"/>
      <c r="DOP5" s="19"/>
      <c r="DOQ5" s="19"/>
      <c r="DOR5" s="19"/>
      <c r="DOS5" s="19"/>
      <c r="DOT5" s="19"/>
      <c r="DOU5" s="19"/>
      <c r="DOV5" s="19"/>
      <c r="DOW5" s="19"/>
      <c r="DOX5" s="19"/>
      <c r="DOY5" s="19"/>
      <c r="DOZ5" s="19"/>
      <c r="DPA5" s="19"/>
      <c r="DPB5" s="19"/>
      <c r="DPC5" s="19"/>
      <c r="DPD5" s="19"/>
      <c r="DPE5" s="19"/>
      <c r="DPF5" s="19"/>
      <c r="DPG5" s="19"/>
      <c r="DPH5" s="19"/>
      <c r="DPI5" s="19"/>
      <c r="DPJ5" s="19"/>
      <c r="DPK5" s="19"/>
      <c r="DPL5" s="19"/>
      <c r="DPM5" s="19"/>
      <c r="DPN5" s="19"/>
      <c r="DPO5" s="19"/>
      <c r="DPP5" s="19"/>
      <c r="DPQ5" s="19"/>
      <c r="DPR5" s="19"/>
      <c r="DPS5" s="19"/>
      <c r="DPT5" s="19"/>
      <c r="DPU5" s="19"/>
      <c r="DPV5" s="19"/>
      <c r="DPW5" s="19"/>
      <c r="DPX5" s="19"/>
      <c r="DPY5" s="19"/>
      <c r="DPZ5" s="19"/>
      <c r="DQA5" s="19"/>
      <c r="DQB5" s="19"/>
      <c r="DQC5" s="19"/>
      <c r="DQD5" s="19"/>
      <c r="DQE5" s="19"/>
      <c r="DQF5" s="19"/>
      <c r="DQG5" s="19"/>
      <c r="DQH5" s="19"/>
      <c r="DQI5" s="19"/>
      <c r="DQJ5" s="19"/>
      <c r="DQK5" s="19"/>
      <c r="DQL5" s="19"/>
      <c r="DQM5" s="19"/>
      <c r="DQN5" s="19"/>
      <c r="DQO5" s="19"/>
      <c r="DQP5" s="19"/>
      <c r="DQQ5" s="19"/>
      <c r="DQR5" s="19"/>
      <c r="DQS5" s="19"/>
      <c r="DQT5" s="19"/>
      <c r="DQU5" s="19"/>
      <c r="DQV5" s="19"/>
      <c r="DQW5" s="19"/>
      <c r="DQX5" s="19"/>
      <c r="DQY5" s="19"/>
      <c r="DQZ5" s="19"/>
      <c r="DRA5" s="19"/>
      <c r="DRB5" s="19"/>
      <c r="DRC5" s="19"/>
      <c r="DRD5" s="19"/>
      <c r="DRE5" s="19"/>
      <c r="DRF5" s="19"/>
      <c r="DRG5" s="19"/>
      <c r="DRH5" s="19"/>
      <c r="DRI5" s="19"/>
      <c r="DRJ5" s="19"/>
      <c r="DRK5" s="19"/>
      <c r="DRL5" s="19"/>
      <c r="DRM5" s="19"/>
      <c r="DRN5" s="19"/>
      <c r="DRO5" s="19"/>
      <c r="DRP5" s="19"/>
      <c r="DRQ5" s="19"/>
      <c r="DRR5" s="19"/>
      <c r="DRS5" s="19"/>
      <c r="DRT5" s="19"/>
      <c r="DRU5" s="19"/>
      <c r="DRV5" s="19"/>
      <c r="DRW5" s="19"/>
      <c r="DRX5" s="19"/>
      <c r="DRY5" s="19"/>
      <c r="DRZ5" s="19"/>
      <c r="DSA5" s="19"/>
      <c r="DSB5" s="19"/>
      <c r="DSC5" s="19"/>
      <c r="DSD5" s="19"/>
      <c r="DSE5" s="19"/>
      <c r="DSF5" s="19"/>
      <c r="DSG5" s="19"/>
      <c r="DSH5" s="19"/>
      <c r="DSI5" s="19"/>
      <c r="DSJ5" s="19"/>
      <c r="DSK5" s="19"/>
      <c r="DSL5" s="19"/>
      <c r="DSM5" s="19"/>
      <c r="DSN5" s="19"/>
      <c r="DSO5" s="19"/>
      <c r="DSP5" s="19"/>
      <c r="DSQ5" s="19"/>
      <c r="DSR5" s="19"/>
      <c r="DSS5" s="19"/>
      <c r="DST5" s="19"/>
      <c r="DSU5" s="19"/>
      <c r="DSV5" s="19"/>
      <c r="DSW5" s="19"/>
      <c r="DSX5" s="19"/>
      <c r="DSY5" s="19"/>
      <c r="DSZ5" s="19"/>
      <c r="DTA5" s="19"/>
      <c r="DTB5" s="19"/>
      <c r="DTC5" s="19"/>
      <c r="DTD5" s="19"/>
      <c r="DTE5" s="19"/>
      <c r="DTF5" s="19"/>
      <c r="DTG5" s="19"/>
      <c r="DTH5" s="19"/>
      <c r="DTI5" s="19"/>
      <c r="DTJ5" s="19"/>
      <c r="DTK5" s="19"/>
      <c r="DTL5" s="19"/>
      <c r="DTM5" s="19"/>
      <c r="DTN5" s="19"/>
      <c r="DTO5" s="19"/>
      <c r="DTP5" s="19"/>
      <c r="DTQ5" s="19"/>
      <c r="DTR5" s="19"/>
      <c r="DTS5" s="19"/>
      <c r="DTT5" s="19"/>
      <c r="DTU5" s="19"/>
      <c r="DTV5" s="19"/>
      <c r="DTW5" s="19"/>
      <c r="DTX5" s="19"/>
      <c r="DTY5" s="19"/>
      <c r="DTZ5" s="19"/>
      <c r="DUA5" s="19"/>
      <c r="DUB5" s="19"/>
      <c r="DUC5" s="19"/>
      <c r="DUD5" s="19"/>
      <c r="DUE5" s="19"/>
      <c r="DUF5" s="19"/>
      <c r="DUG5" s="19"/>
      <c r="DUH5" s="19"/>
      <c r="DUI5" s="19"/>
      <c r="DUJ5" s="19"/>
      <c r="DUK5" s="19"/>
      <c r="DUL5" s="19"/>
      <c r="DUM5" s="19"/>
      <c r="DUN5" s="19"/>
      <c r="DUO5" s="19"/>
      <c r="DUP5" s="19"/>
      <c r="DUQ5" s="19"/>
      <c r="DUR5" s="19"/>
      <c r="DUS5" s="19"/>
      <c r="DUT5" s="19"/>
      <c r="DUU5" s="19"/>
      <c r="DUV5" s="19"/>
      <c r="DUW5" s="19"/>
      <c r="DUX5" s="19"/>
      <c r="DUY5" s="19"/>
      <c r="DUZ5" s="19"/>
      <c r="DVA5" s="19"/>
      <c r="DVB5" s="19"/>
      <c r="DVC5" s="19"/>
      <c r="DVD5" s="19"/>
      <c r="DVE5" s="19"/>
      <c r="DVF5" s="19"/>
      <c r="DVG5" s="19"/>
      <c r="DVH5" s="19"/>
      <c r="DVI5" s="19"/>
      <c r="DVJ5" s="19"/>
      <c r="DVK5" s="19"/>
      <c r="DVL5" s="19"/>
      <c r="DVM5" s="19"/>
      <c r="DVN5" s="19"/>
      <c r="DVO5" s="19"/>
      <c r="DVP5" s="19"/>
      <c r="DVQ5" s="19"/>
      <c r="DVR5" s="19"/>
      <c r="DVS5" s="19"/>
      <c r="DVT5" s="19"/>
      <c r="DVU5" s="19"/>
      <c r="DVV5" s="19"/>
      <c r="DVW5" s="19"/>
      <c r="DVX5" s="19"/>
      <c r="DVY5" s="19"/>
      <c r="DVZ5" s="19"/>
      <c r="DWA5" s="19"/>
      <c r="DWB5" s="19"/>
      <c r="DWC5" s="19"/>
      <c r="DWD5" s="19"/>
      <c r="DWE5" s="19"/>
      <c r="DWF5" s="19"/>
      <c r="DWG5" s="19"/>
      <c r="DWH5" s="19"/>
      <c r="DWI5" s="19"/>
      <c r="DWJ5" s="19"/>
      <c r="DWK5" s="19"/>
      <c r="DWL5" s="19"/>
      <c r="DWM5" s="19"/>
      <c r="DWN5" s="19"/>
      <c r="DWO5" s="19"/>
      <c r="DWP5" s="19"/>
      <c r="DWQ5" s="19"/>
      <c r="DWR5" s="19"/>
      <c r="DWS5" s="19"/>
      <c r="DWT5" s="19"/>
      <c r="DWU5" s="19"/>
      <c r="DWV5" s="19"/>
      <c r="DWW5" s="19"/>
      <c r="DWX5" s="19"/>
      <c r="DWY5" s="19"/>
      <c r="DWZ5" s="19"/>
      <c r="DXA5" s="19"/>
      <c r="DXB5" s="19"/>
      <c r="DXC5" s="19"/>
      <c r="DXD5" s="19"/>
      <c r="DXE5" s="19"/>
      <c r="DXF5" s="19"/>
      <c r="DXG5" s="19"/>
      <c r="DXH5" s="19"/>
      <c r="DXI5" s="19"/>
      <c r="DXJ5" s="19"/>
      <c r="DXK5" s="19"/>
      <c r="DXL5" s="19"/>
      <c r="DXM5" s="19"/>
      <c r="DXN5" s="19"/>
      <c r="DXO5" s="19"/>
      <c r="DXP5" s="19"/>
      <c r="DXQ5" s="19"/>
      <c r="DXR5" s="19"/>
      <c r="DXS5" s="19"/>
      <c r="DXT5" s="19"/>
      <c r="DXU5" s="19"/>
      <c r="DXV5" s="19"/>
      <c r="DXW5" s="19"/>
      <c r="DXX5" s="19"/>
      <c r="DXY5" s="19"/>
      <c r="DXZ5" s="19"/>
      <c r="DYA5" s="19"/>
      <c r="DYB5" s="19"/>
      <c r="DYC5" s="19"/>
      <c r="DYD5" s="19"/>
      <c r="DYE5" s="19"/>
      <c r="DYF5" s="19"/>
      <c r="DYG5" s="19"/>
      <c r="DYH5" s="19"/>
      <c r="DYI5" s="19"/>
      <c r="DYJ5" s="19"/>
      <c r="DYK5" s="19"/>
      <c r="DYL5" s="19"/>
      <c r="DYM5" s="19"/>
      <c r="DYN5" s="19"/>
      <c r="DYO5" s="19"/>
      <c r="DYP5" s="19"/>
      <c r="DYQ5" s="19"/>
      <c r="DYR5" s="19"/>
      <c r="DYS5" s="19"/>
      <c r="DYT5" s="19"/>
      <c r="DYU5" s="19"/>
      <c r="DYV5" s="19"/>
      <c r="DYW5" s="19"/>
      <c r="DYX5" s="19"/>
      <c r="DYY5" s="19"/>
      <c r="DYZ5" s="19"/>
      <c r="DZA5" s="19"/>
      <c r="DZB5" s="19"/>
      <c r="DZC5" s="19"/>
      <c r="DZD5" s="19"/>
      <c r="DZE5" s="19"/>
      <c r="DZF5" s="19"/>
      <c r="DZG5" s="19"/>
      <c r="DZH5" s="19"/>
      <c r="DZI5" s="19"/>
      <c r="DZJ5" s="19"/>
      <c r="DZK5" s="19"/>
      <c r="DZL5" s="19"/>
      <c r="DZM5" s="19"/>
      <c r="DZN5" s="19"/>
      <c r="DZO5" s="19"/>
      <c r="DZP5" s="19"/>
      <c r="DZQ5" s="19"/>
      <c r="DZR5" s="19"/>
      <c r="DZS5" s="19"/>
      <c r="DZT5" s="19"/>
      <c r="DZU5" s="19"/>
      <c r="DZV5" s="19"/>
      <c r="DZW5" s="19"/>
      <c r="DZX5" s="19"/>
      <c r="DZY5" s="19"/>
      <c r="DZZ5" s="19"/>
      <c r="EAA5" s="19"/>
      <c r="EAB5" s="19"/>
      <c r="EAC5" s="19"/>
      <c r="EAD5" s="19"/>
      <c r="EAE5" s="19"/>
      <c r="EAF5" s="19"/>
      <c r="EAG5" s="19"/>
      <c r="EAH5" s="19"/>
      <c r="EAI5" s="19"/>
      <c r="EAJ5" s="19"/>
      <c r="EAK5" s="19"/>
      <c r="EAL5" s="19"/>
      <c r="EAM5" s="19"/>
      <c r="EAN5" s="19"/>
      <c r="EAO5" s="19"/>
      <c r="EAP5" s="19"/>
      <c r="EAQ5" s="19"/>
      <c r="EAR5" s="19"/>
      <c r="EAS5" s="19"/>
      <c r="EAT5" s="19"/>
      <c r="EAU5" s="19"/>
      <c r="EAV5" s="19"/>
      <c r="EAW5" s="19"/>
      <c r="EAX5" s="19"/>
      <c r="EAY5" s="19"/>
      <c r="EAZ5" s="19"/>
      <c r="EBA5" s="19"/>
      <c r="EBB5" s="19"/>
      <c r="EBC5" s="19"/>
      <c r="EBD5" s="19"/>
      <c r="EBE5" s="19"/>
      <c r="EBF5" s="19"/>
      <c r="EBG5" s="19"/>
      <c r="EBH5" s="19"/>
      <c r="EBI5" s="19"/>
      <c r="EBJ5" s="19"/>
      <c r="EBK5" s="19"/>
      <c r="EBL5" s="19"/>
      <c r="EBM5" s="19"/>
      <c r="EBN5" s="19"/>
      <c r="EBO5" s="19"/>
      <c r="EBP5" s="19"/>
      <c r="EBQ5" s="19"/>
      <c r="EBR5" s="19"/>
      <c r="EBS5" s="19"/>
      <c r="EBT5" s="19"/>
      <c r="EBU5" s="19"/>
      <c r="EBV5" s="19"/>
      <c r="EBW5" s="19"/>
      <c r="EBX5" s="19"/>
      <c r="EBY5" s="19"/>
      <c r="EBZ5" s="19"/>
      <c r="ECA5" s="19"/>
      <c r="ECB5" s="19"/>
      <c r="ECC5" s="19"/>
      <c r="ECD5" s="19"/>
      <c r="ECE5" s="19"/>
      <c r="ECF5" s="19"/>
      <c r="ECG5" s="19"/>
      <c r="ECH5" s="19"/>
      <c r="ECI5" s="19"/>
      <c r="ECJ5" s="19"/>
      <c r="ECK5" s="19"/>
      <c r="ECL5" s="19"/>
      <c r="ECM5" s="19"/>
      <c r="ECN5" s="19"/>
      <c r="ECO5" s="19"/>
      <c r="ECP5" s="19"/>
      <c r="ECQ5" s="19"/>
      <c r="ECR5" s="19"/>
      <c r="ECS5" s="19"/>
      <c r="ECT5" s="19"/>
      <c r="ECU5" s="19"/>
      <c r="ECV5" s="19"/>
      <c r="ECW5" s="19"/>
      <c r="ECX5" s="19"/>
      <c r="ECY5" s="19"/>
      <c r="ECZ5" s="19"/>
      <c r="EDA5" s="19"/>
      <c r="EDB5" s="19"/>
      <c r="EDC5" s="19"/>
      <c r="EDD5" s="19"/>
      <c r="EDE5" s="19"/>
      <c r="EDF5" s="19"/>
      <c r="EDG5" s="19"/>
      <c r="EDH5" s="19"/>
      <c r="EDI5" s="19"/>
      <c r="EDJ5" s="19"/>
      <c r="EDK5" s="19"/>
      <c r="EDL5" s="19"/>
      <c r="EDM5" s="19"/>
      <c r="EDN5" s="19"/>
      <c r="EDO5" s="19"/>
      <c r="EDP5" s="19"/>
      <c r="EDQ5" s="19"/>
      <c r="EDR5" s="19"/>
      <c r="EDS5" s="19"/>
      <c r="EDT5" s="19"/>
      <c r="EDU5" s="19"/>
      <c r="EDV5" s="19"/>
      <c r="EDW5" s="19"/>
      <c r="EDX5" s="19"/>
      <c r="EDY5" s="19"/>
      <c r="EDZ5" s="19"/>
      <c r="EEA5" s="19"/>
      <c r="EEB5" s="19"/>
      <c r="EEC5" s="19"/>
      <c r="EED5" s="19"/>
      <c r="EEE5" s="19"/>
      <c r="EEF5" s="19"/>
      <c r="EEG5" s="19"/>
      <c r="EEH5" s="19"/>
      <c r="EEI5" s="19"/>
      <c r="EEJ5" s="19"/>
      <c r="EEK5" s="19"/>
      <c r="EEL5" s="19"/>
      <c r="EEM5" s="19"/>
      <c r="EEN5" s="19"/>
      <c r="EEO5" s="19"/>
      <c r="EEP5" s="19"/>
      <c r="EEQ5" s="19"/>
      <c r="EER5" s="19"/>
      <c r="EES5" s="19"/>
      <c r="EET5" s="19"/>
      <c r="EEU5" s="19"/>
      <c r="EEV5" s="19"/>
      <c r="EEW5" s="19"/>
      <c r="EEX5" s="19"/>
      <c r="EEY5" s="19"/>
      <c r="EEZ5" s="19"/>
      <c r="EFA5" s="19"/>
      <c r="EFB5" s="19"/>
      <c r="EFC5" s="19"/>
      <c r="EFD5" s="19"/>
      <c r="EFE5" s="19"/>
      <c r="EFF5" s="19"/>
      <c r="EFG5" s="19"/>
      <c r="EFH5" s="19"/>
      <c r="EFI5" s="19"/>
      <c r="EFJ5" s="19"/>
      <c r="EFK5" s="19"/>
      <c r="EFL5" s="19"/>
      <c r="EFM5" s="19"/>
      <c r="EFN5" s="19"/>
      <c r="EFO5" s="19"/>
      <c r="EFP5" s="19"/>
      <c r="EFQ5" s="19"/>
      <c r="EFR5" s="19"/>
      <c r="EFS5" s="19"/>
      <c r="EFT5" s="19"/>
      <c r="EFU5" s="19"/>
      <c r="EFV5" s="19"/>
      <c r="EFW5" s="19"/>
      <c r="EFX5" s="19"/>
      <c r="EFY5" s="19"/>
      <c r="EFZ5" s="19"/>
      <c r="EGA5" s="19"/>
      <c r="EGB5" s="19"/>
      <c r="EGC5" s="19"/>
      <c r="EGD5" s="19"/>
      <c r="EGE5" s="19"/>
      <c r="EGF5" s="19"/>
      <c r="EGG5" s="19"/>
      <c r="EGH5" s="19"/>
      <c r="EGI5" s="19"/>
      <c r="EGJ5" s="19"/>
      <c r="EGK5" s="19"/>
      <c r="EGL5" s="19"/>
      <c r="EGM5" s="19"/>
      <c r="EGN5" s="19"/>
      <c r="EGO5" s="19"/>
      <c r="EGP5" s="19"/>
      <c r="EGQ5" s="19"/>
      <c r="EGR5" s="19"/>
      <c r="EGS5" s="19"/>
      <c r="EGT5" s="19"/>
      <c r="EGU5" s="19"/>
      <c r="EGV5" s="19"/>
      <c r="EGW5" s="19"/>
      <c r="EGX5" s="19"/>
      <c r="EGY5" s="19"/>
      <c r="EGZ5" s="19"/>
      <c r="EHA5" s="19"/>
      <c r="EHB5" s="19"/>
      <c r="EHC5" s="19"/>
      <c r="EHD5" s="19"/>
      <c r="EHE5" s="19"/>
      <c r="EHF5" s="19"/>
      <c r="EHG5" s="19"/>
      <c r="EHH5" s="19"/>
      <c r="EHI5" s="19"/>
      <c r="EHJ5" s="19"/>
      <c r="EHK5" s="19"/>
      <c r="EHL5" s="19"/>
      <c r="EHM5" s="19"/>
      <c r="EHN5" s="19"/>
      <c r="EHO5" s="19"/>
      <c r="EHP5" s="19"/>
      <c r="EHQ5" s="19"/>
      <c r="EHR5" s="19"/>
      <c r="EHS5" s="19"/>
      <c r="EHT5" s="19"/>
      <c r="EHU5" s="19"/>
      <c r="EHV5" s="19"/>
      <c r="EHW5" s="19"/>
      <c r="EHX5" s="19"/>
      <c r="EHY5" s="19"/>
      <c r="EHZ5" s="19"/>
      <c r="EIA5" s="19"/>
      <c r="EIB5" s="19"/>
      <c r="EIC5" s="19"/>
      <c r="EID5" s="19"/>
      <c r="EIE5" s="19"/>
      <c r="EIF5" s="19"/>
      <c r="EIG5" s="19"/>
      <c r="EIH5" s="19"/>
      <c r="EII5" s="19"/>
      <c r="EIJ5" s="19"/>
      <c r="EIK5" s="19"/>
      <c r="EIL5" s="19"/>
      <c r="EIM5" s="19"/>
      <c r="EIN5" s="19"/>
      <c r="EIO5" s="19"/>
      <c r="EIP5" s="19"/>
      <c r="EIQ5" s="19"/>
      <c r="EIR5" s="19"/>
      <c r="EIS5" s="19"/>
      <c r="EIT5" s="19"/>
      <c r="EIU5" s="19"/>
      <c r="EIV5" s="19"/>
      <c r="EIW5" s="19"/>
      <c r="EIX5" s="19"/>
      <c r="EIY5" s="19"/>
      <c r="EIZ5" s="19"/>
      <c r="EJA5" s="19"/>
      <c r="EJB5" s="19"/>
      <c r="EJC5" s="19"/>
      <c r="EJD5" s="19"/>
      <c r="EJE5" s="19"/>
      <c r="EJF5" s="19"/>
      <c r="EJG5" s="19"/>
      <c r="EJH5" s="19"/>
      <c r="EJI5" s="19"/>
      <c r="EJJ5" s="19"/>
      <c r="EJK5" s="19"/>
      <c r="EJL5" s="19"/>
      <c r="EJM5" s="19"/>
      <c r="EJN5" s="19"/>
      <c r="EJO5" s="19"/>
      <c r="EJP5" s="19"/>
      <c r="EJQ5" s="19"/>
      <c r="EJR5" s="19"/>
      <c r="EJS5" s="19"/>
      <c r="EJT5" s="19"/>
      <c r="EJU5" s="19"/>
      <c r="EJV5" s="19"/>
      <c r="EJW5" s="19"/>
      <c r="EJX5" s="19"/>
      <c r="EJY5" s="19"/>
      <c r="EJZ5" s="19"/>
      <c r="EKA5" s="19"/>
      <c r="EKB5" s="19"/>
      <c r="EKC5" s="19"/>
      <c r="EKD5" s="19"/>
      <c r="EKE5" s="19"/>
      <c r="EKF5" s="19"/>
      <c r="EKG5" s="19"/>
      <c r="EKH5" s="19"/>
      <c r="EKI5" s="19"/>
      <c r="EKJ5" s="19"/>
      <c r="EKK5" s="19"/>
      <c r="EKL5" s="19"/>
      <c r="EKM5" s="19"/>
      <c r="EKN5" s="19"/>
      <c r="EKO5" s="19"/>
      <c r="EKP5" s="19"/>
      <c r="EKQ5" s="19"/>
      <c r="EKR5" s="19"/>
      <c r="EKS5" s="19"/>
      <c r="EKT5" s="19"/>
      <c r="EKU5" s="19"/>
      <c r="EKV5" s="19"/>
      <c r="EKW5" s="19"/>
      <c r="EKX5" s="19"/>
      <c r="EKY5" s="19"/>
      <c r="EKZ5" s="19"/>
      <c r="ELA5" s="19"/>
      <c r="ELB5" s="19"/>
      <c r="ELC5" s="19"/>
      <c r="ELD5" s="19"/>
      <c r="ELE5" s="19"/>
      <c r="ELF5" s="19"/>
      <c r="ELG5" s="19"/>
      <c r="ELH5" s="19"/>
      <c r="ELI5" s="19"/>
      <c r="ELJ5" s="19"/>
      <c r="ELK5" s="19"/>
      <c r="ELL5" s="19"/>
      <c r="ELM5" s="19"/>
      <c r="ELN5" s="19"/>
      <c r="ELO5" s="19"/>
      <c r="ELP5" s="19"/>
      <c r="ELQ5" s="19"/>
      <c r="ELR5" s="19"/>
      <c r="ELS5" s="19"/>
      <c r="ELT5" s="19"/>
      <c r="ELU5" s="19"/>
      <c r="ELV5" s="19"/>
      <c r="ELW5" s="19"/>
      <c r="ELX5" s="19"/>
      <c r="ELY5" s="19"/>
      <c r="ELZ5" s="19"/>
      <c r="EMA5" s="19"/>
      <c r="EMB5" s="19"/>
      <c r="EMC5" s="19"/>
      <c r="EMD5" s="19"/>
      <c r="EME5" s="19"/>
      <c r="EMF5" s="19"/>
      <c r="EMG5" s="19"/>
      <c r="EMH5" s="19"/>
      <c r="EMI5" s="19"/>
      <c r="EMJ5" s="19"/>
      <c r="EMK5" s="19"/>
      <c r="EML5" s="19"/>
      <c r="EMM5" s="19"/>
      <c r="EMN5" s="19"/>
      <c r="EMO5" s="19"/>
      <c r="EMP5" s="19"/>
      <c r="EMQ5" s="19"/>
      <c r="EMR5" s="19"/>
      <c r="EMS5" s="19"/>
      <c r="EMT5" s="19"/>
      <c r="EMU5" s="19"/>
      <c r="EMV5" s="19"/>
      <c r="EMW5" s="19"/>
      <c r="EMX5" s="19"/>
      <c r="EMY5" s="19"/>
      <c r="EMZ5" s="19"/>
      <c r="ENA5" s="19"/>
      <c r="ENB5" s="19"/>
      <c r="ENC5" s="19"/>
      <c r="END5" s="19"/>
      <c r="ENE5" s="19"/>
      <c r="ENF5" s="19"/>
      <c r="ENG5" s="19"/>
      <c r="ENH5" s="19"/>
      <c r="ENI5" s="19"/>
      <c r="ENJ5" s="19"/>
      <c r="ENK5" s="19"/>
      <c r="ENL5" s="19"/>
      <c r="ENM5" s="19"/>
      <c r="ENN5" s="19"/>
      <c r="ENO5" s="19"/>
      <c r="ENP5" s="19"/>
      <c r="ENQ5" s="19"/>
      <c r="ENR5" s="19"/>
      <c r="ENS5" s="19"/>
      <c r="ENT5" s="19"/>
      <c r="ENU5" s="19"/>
      <c r="ENV5" s="19"/>
      <c r="ENW5" s="19"/>
      <c r="ENX5" s="19"/>
      <c r="ENY5" s="19"/>
      <c r="ENZ5" s="19"/>
      <c r="EOA5" s="19"/>
      <c r="EOB5" s="19"/>
      <c r="EOC5" s="19"/>
      <c r="EOD5" s="19"/>
      <c r="EOE5" s="19"/>
      <c r="EOF5" s="19"/>
      <c r="EOG5" s="19"/>
      <c r="EOH5" s="19"/>
      <c r="EOI5" s="19"/>
      <c r="EOJ5" s="19"/>
      <c r="EOK5" s="19"/>
      <c r="EOL5" s="19"/>
      <c r="EOM5" s="19"/>
      <c r="EON5" s="19"/>
      <c r="EOO5" s="19"/>
      <c r="EOP5" s="19"/>
      <c r="EOQ5" s="19"/>
      <c r="EOR5" s="19"/>
      <c r="EOS5" s="19"/>
      <c r="EOT5" s="19"/>
      <c r="EOU5" s="19"/>
      <c r="EOV5" s="19"/>
      <c r="EOW5" s="19"/>
      <c r="EOX5" s="19"/>
      <c r="EOY5" s="19"/>
      <c r="EOZ5" s="19"/>
      <c r="EPA5" s="19"/>
      <c r="EPB5" s="19"/>
      <c r="EPC5" s="19"/>
      <c r="EPD5" s="19"/>
      <c r="EPE5" s="19"/>
      <c r="EPF5" s="19"/>
      <c r="EPG5" s="19"/>
      <c r="EPH5" s="19"/>
      <c r="EPI5" s="19"/>
      <c r="EPJ5" s="19"/>
      <c r="EPK5" s="19"/>
      <c r="EPL5" s="19"/>
      <c r="EPM5" s="19"/>
      <c r="EPN5" s="19"/>
      <c r="EPO5" s="19"/>
      <c r="EPP5" s="19"/>
      <c r="EPQ5" s="19"/>
      <c r="EPR5" s="19"/>
      <c r="EPS5" s="19"/>
      <c r="EPT5" s="19"/>
      <c r="EPU5" s="19"/>
      <c r="EPV5" s="19"/>
      <c r="EPW5" s="19"/>
      <c r="EPX5" s="19"/>
      <c r="EPY5" s="19"/>
      <c r="EPZ5" s="19"/>
      <c r="EQA5" s="19"/>
      <c r="EQB5" s="19"/>
      <c r="EQC5" s="19"/>
      <c r="EQD5" s="19"/>
      <c r="EQE5" s="19"/>
      <c r="EQF5" s="19"/>
      <c r="EQG5" s="19"/>
      <c r="EQH5" s="19"/>
      <c r="EQI5" s="19"/>
      <c r="EQJ5" s="19"/>
      <c r="EQK5" s="19"/>
      <c r="EQL5" s="19"/>
      <c r="EQM5" s="19"/>
      <c r="EQN5" s="19"/>
      <c r="EQO5" s="19"/>
      <c r="EQP5" s="19"/>
      <c r="EQQ5" s="19"/>
      <c r="EQR5" s="19"/>
      <c r="EQS5" s="19"/>
      <c r="EQT5" s="19"/>
      <c r="EQU5" s="19"/>
      <c r="EQV5" s="19"/>
      <c r="EQW5" s="19"/>
      <c r="EQX5" s="19"/>
      <c r="EQY5" s="19"/>
      <c r="EQZ5" s="19"/>
      <c r="ERA5" s="19"/>
      <c r="ERB5" s="19"/>
      <c r="ERC5" s="19"/>
      <c r="ERD5" s="19"/>
      <c r="ERE5" s="19"/>
      <c r="ERF5" s="19"/>
      <c r="ERG5" s="19"/>
      <c r="ERH5" s="19"/>
      <c r="ERI5" s="19"/>
      <c r="ERJ5" s="19"/>
      <c r="ERK5" s="19"/>
      <c r="ERL5" s="19"/>
      <c r="ERM5" s="19"/>
      <c r="ERN5" s="19"/>
      <c r="ERO5" s="19"/>
      <c r="ERP5" s="19"/>
      <c r="ERQ5" s="19"/>
      <c r="ERR5" s="19"/>
      <c r="ERS5" s="19"/>
      <c r="ERT5" s="19"/>
      <c r="ERU5" s="19"/>
      <c r="ERV5" s="19"/>
      <c r="ERW5" s="19"/>
      <c r="ERX5" s="19"/>
      <c r="ERY5" s="19"/>
      <c r="ERZ5" s="19"/>
      <c r="ESA5" s="19"/>
      <c r="ESB5" s="19"/>
      <c r="ESC5" s="19"/>
      <c r="ESD5" s="19"/>
      <c r="ESE5" s="19"/>
      <c r="ESF5" s="19"/>
      <c r="ESG5" s="19"/>
      <c r="ESH5" s="19"/>
      <c r="ESI5" s="19"/>
      <c r="ESJ5" s="19"/>
      <c r="ESK5" s="19"/>
      <c r="ESL5" s="19"/>
      <c r="ESM5" s="19"/>
      <c r="ESN5" s="19"/>
      <c r="ESO5" s="19"/>
      <c r="ESP5" s="19"/>
      <c r="ESQ5" s="19"/>
      <c r="ESR5" s="19"/>
      <c r="ESS5" s="19"/>
      <c r="EST5" s="19"/>
      <c r="ESU5" s="19"/>
      <c r="ESV5" s="19"/>
      <c r="ESW5" s="19"/>
      <c r="ESX5" s="19"/>
      <c r="ESY5" s="19"/>
      <c r="ESZ5" s="19"/>
      <c r="ETA5" s="19"/>
      <c r="ETB5" s="19"/>
      <c r="ETC5" s="19"/>
      <c r="ETD5" s="19"/>
      <c r="ETE5" s="19"/>
      <c r="ETF5" s="19"/>
      <c r="ETG5" s="19"/>
      <c r="ETH5" s="19"/>
      <c r="ETI5" s="19"/>
      <c r="ETJ5" s="19"/>
      <c r="ETK5" s="19"/>
      <c r="ETL5" s="19"/>
      <c r="ETM5" s="19"/>
      <c r="ETN5" s="19"/>
      <c r="ETO5" s="19"/>
      <c r="ETP5" s="19"/>
      <c r="ETQ5" s="19"/>
      <c r="ETR5" s="19"/>
      <c r="ETS5" s="19"/>
      <c r="ETT5" s="19"/>
      <c r="ETU5" s="19"/>
      <c r="ETV5" s="19"/>
      <c r="ETW5" s="19"/>
      <c r="ETX5" s="19"/>
      <c r="ETY5" s="19"/>
      <c r="ETZ5" s="19"/>
      <c r="EUA5" s="19"/>
      <c r="EUB5" s="19"/>
      <c r="EUC5" s="19"/>
      <c r="EUD5" s="19"/>
      <c r="EUE5" s="19"/>
      <c r="EUF5" s="19"/>
      <c r="EUG5" s="19"/>
      <c r="EUH5" s="19"/>
      <c r="EUI5" s="19"/>
      <c r="EUJ5" s="19"/>
      <c r="EUK5" s="19"/>
      <c r="EUL5" s="19"/>
      <c r="EUM5" s="19"/>
      <c r="EUN5" s="19"/>
      <c r="EUO5" s="19"/>
      <c r="EUP5" s="19"/>
      <c r="EUQ5" s="19"/>
      <c r="EUR5" s="19"/>
      <c r="EUS5" s="19"/>
      <c r="EUT5" s="19"/>
      <c r="EUU5" s="19"/>
      <c r="EUV5" s="19"/>
      <c r="EUW5" s="19"/>
      <c r="EUX5" s="19"/>
      <c r="EUY5" s="19"/>
      <c r="EUZ5" s="19"/>
      <c r="EVA5" s="19"/>
      <c r="EVB5" s="19"/>
      <c r="EVC5" s="19"/>
      <c r="EVD5" s="19"/>
      <c r="EVE5" s="19"/>
      <c r="EVF5" s="19"/>
      <c r="EVG5" s="19"/>
      <c r="EVH5" s="19"/>
      <c r="EVI5" s="19"/>
      <c r="EVJ5" s="19"/>
      <c r="EVK5" s="19"/>
      <c r="EVL5" s="19"/>
      <c r="EVM5" s="19"/>
      <c r="EVN5" s="19"/>
      <c r="EVO5" s="19"/>
      <c r="EVP5" s="19"/>
      <c r="EVQ5" s="19"/>
      <c r="EVR5" s="19"/>
      <c r="EVS5" s="19"/>
      <c r="EVT5" s="19"/>
      <c r="EVU5" s="19"/>
      <c r="EVV5" s="19"/>
      <c r="EVW5" s="19"/>
      <c r="EVX5" s="19"/>
      <c r="EVY5" s="19"/>
      <c r="EVZ5" s="19"/>
      <c r="EWA5" s="19"/>
      <c r="EWB5" s="19"/>
      <c r="EWC5" s="19"/>
      <c r="EWD5" s="19"/>
      <c r="EWE5" s="19"/>
      <c r="EWF5" s="19"/>
      <c r="EWG5" s="19"/>
      <c r="EWH5" s="19"/>
      <c r="EWI5" s="19"/>
      <c r="EWJ5" s="19"/>
      <c r="EWK5" s="19"/>
      <c r="EWL5" s="19"/>
      <c r="EWM5" s="19"/>
      <c r="EWN5" s="19"/>
      <c r="EWO5" s="19"/>
      <c r="EWP5" s="19"/>
      <c r="EWQ5" s="19"/>
      <c r="EWR5" s="19"/>
      <c r="EWS5" s="19"/>
      <c r="EWT5" s="19"/>
      <c r="EWU5" s="19"/>
      <c r="EWV5" s="19"/>
      <c r="EWW5" s="19"/>
      <c r="EWX5" s="19"/>
      <c r="EWY5" s="19"/>
      <c r="EWZ5" s="19"/>
      <c r="EXA5" s="19"/>
      <c r="EXB5" s="19"/>
      <c r="EXC5" s="19"/>
      <c r="EXD5" s="19"/>
      <c r="EXE5" s="19"/>
      <c r="EXF5" s="19"/>
      <c r="EXG5" s="19"/>
      <c r="EXH5" s="19"/>
      <c r="EXI5" s="19"/>
      <c r="EXJ5" s="19"/>
      <c r="EXK5" s="19"/>
      <c r="EXL5" s="19"/>
      <c r="EXM5" s="19"/>
      <c r="EXN5" s="19"/>
      <c r="EXO5" s="19"/>
      <c r="EXP5" s="19"/>
      <c r="EXQ5" s="19"/>
      <c r="EXR5" s="19"/>
      <c r="EXS5" s="19"/>
      <c r="EXT5" s="19"/>
      <c r="EXU5" s="19"/>
      <c r="EXV5" s="19"/>
      <c r="EXW5" s="19"/>
      <c r="EXX5" s="19"/>
      <c r="EXY5" s="19"/>
      <c r="EXZ5" s="19"/>
      <c r="EYA5" s="19"/>
      <c r="EYB5" s="19"/>
      <c r="EYC5" s="19"/>
      <c r="EYD5" s="19"/>
      <c r="EYE5" s="19"/>
      <c r="EYF5" s="19"/>
      <c r="EYG5" s="19"/>
      <c r="EYH5" s="19"/>
      <c r="EYI5" s="19"/>
      <c r="EYJ5" s="19"/>
      <c r="EYK5" s="19"/>
      <c r="EYL5" s="19"/>
      <c r="EYM5" s="19"/>
      <c r="EYN5" s="19"/>
      <c r="EYO5" s="19"/>
      <c r="EYP5" s="19"/>
      <c r="EYQ5" s="19"/>
      <c r="EYR5" s="19"/>
      <c r="EYS5" s="19"/>
      <c r="EYT5" s="19"/>
      <c r="EYU5" s="19"/>
      <c r="EYV5" s="19"/>
      <c r="EYW5" s="19"/>
      <c r="EYX5" s="19"/>
      <c r="EYY5" s="19"/>
      <c r="EYZ5" s="19"/>
      <c r="EZA5" s="19"/>
      <c r="EZB5" s="19"/>
      <c r="EZC5" s="19"/>
      <c r="EZD5" s="19"/>
      <c r="EZE5" s="19"/>
      <c r="EZF5" s="19"/>
      <c r="EZG5" s="19"/>
      <c r="EZH5" s="19"/>
      <c r="EZI5" s="19"/>
      <c r="EZJ5" s="19"/>
      <c r="EZK5" s="19"/>
      <c r="EZL5" s="19"/>
      <c r="EZM5" s="19"/>
      <c r="EZN5" s="19"/>
      <c r="EZO5" s="19"/>
      <c r="EZP5" s="19"/>
      <c r="EZQ5" s="19"/>
      <c r="EZR5" s="19"/>
      <c r="EZS5" s="19"/>
      <c r="EZT5" s="19"/>
      <c r="EZU5" s="19"/>
      <c r="EZV5" s="19"/>
      <c r="EZW5" s="19"/>
      <c r="EZX5" s="19"/>
      <c r="EZY5" s="19"/>
      <c r="EZZ5" s="19"/>
      <c r="FAA5" s="19"/>
      <c r="FAB5" s="19"/>
      <c r="FAC5" s="19"/>
      <c r="FAD5" s="19"/>
      <c r="FAE5" s="19"/>
      <c r="FAF5" s="19"/>
      <c r="FAG5" s="19"/>
      <c r="FAH5" s="19"/>
      <c r="FAI5" s="19"/>
      <c r="FAJ5" s="19"/>
      <c r="FAK5" s="19"/>
      <c r="FAL5" s="19"/>
      <c r="FAM5" s="19"/>
      <c r="FAN5" s="19"/>
      <c r="FAO5" s="19"/>
      <c r="FAP5" s="19"/>
      <c r="FAQ5" s="19"/>
      <c r="FAR5" s="19"/>
      <c r="FAS5" s="19"/>
      <c r="FAT5" s="19"/>
      <c r="FAU5" s="19"/>
      <c r="FAV5" s="19"/>
      <c r="FAW5" s="19"/>
      <c r="FAX5" s="19"/>
      <c r="FAY5" s="19"/>
      <c r="FAZ5" s="19"/>
      <c r="FBA5" s="19"/>
      <c r="FBB5" s="19"/>
      <c r="FBC5" s="19"/>
      <c r="FBD5" s="19"/>
      <c r="FBE5" s="19"/>
      <c r="FBF5" s="19"/>
      <c r="FBG5" s="19"/>
      <c r="FBH5" s="19"/>
      <c r="FBI5" s="19"/>
      <c r="FBJ5" s="19"/>
      <c r="FBK5" s="19"/>
      <c r="FBL5" s="19"/>
      <c r="FBM5" s="19"/>
      <c r="FBN5" s="19"/>
      <c r="FBO5" s="19"/>
      <c r="FBP5" s="19"/>
      <c r="FBQ5" s="19"/>
      <c r="FBR5" s="19"/>
      <c r="FBS5" s="19"/>
      <c r="FBT5" s="19"/>
      <c r="FBU5" s="19"/>
      <c r="FBV5" s="19"/>
      <c r="FBW5" s="19"/>
      <c r="FBX5" s="19"/>
      <c r="FBY5" s="19"/>
      <c r="FBZ5" s="19"/>
      <c r="FCA5" s="19"/>
      <c r="FCB5" s="19"/>
      <c r="FCC5" s="19"/>
      <c r="FCD5" s="19"/>
      <c r="FCE5" s="19"/>
      <c r="FCF5" s="19"/>
      <c r="FCG5" s="19"/>
      <c r="FCH5" s="19"/>
      <c r="FCI5" s="19"/>
      <c r="FCJ5" s="19"/>
      <c r="FCK5" s="19"/>
      <c r="FCL5" s="19"/>
      <c r="FCM5" s="19"/>
      <c r="FCN5" s="19"/>
      <c r="FCO5" s="19"/>
      <c r="FCP5" s="19"/>
      <c r="FCQ5" s="19"/>
      <c r="FCR5" s="19"/>
      <c r="FCS5" s="19"/>
      <c r="FCT5" s="19"/>
      <c r="FCU5" s="19"/>
      <c r="FCV5" s="19"/>
      <c r="FCW5" s="19"/>
      <c r="FCX5" s="19"/>
      <c r="FCY5" s="19"/>
      <c r="FCZ5" s="19"/>
      <c r="FDA5" s="19"/>
      <c r="FDB5" s="19"/>
      <c r="FDC5" s="19"/>
      <c r="FDD5" s="19"/>
      <c r="FDE5" s="19"/>
      <c r="FDF5" s="19"/>
      <c r="FDG5" s="19"/>
      <c r="FDH5" s="19"/>
      <c r="FDI5" s="19"/>
      <c r="FDJ5" s="19"/>
      <c r="FDK5" s="19"/>
      <c r="FDL5" s="19"/>
      <c r="FDM5" s="19"/>
      <c r="FDN5" s="19"/>
      <c r="FDO5" s="19"/>
      <c r="FDP5" s="19"/>
      <c r="FDQ5" s="19"/>
      <c r="FDR5" s="19"/>
      <c r="FDS5" s="19"/>
      <c r="FDT5" s="19"/>
      <c r="FDU5" s="19"/>
      <c r="FDV5" s="19"/>
      <c r="FDW5" s="19"/>
      <c r="FDX5" s="19"/>
      <c r="FDY5" s="19"/>
      <c r="FDZ5" s="19"/>
      <c r="FEA5" s="19"/>
      <c r="FEB5" s="19"/>
      <c r="FEC5" s="19"/>
      <c r="FED5" s="19"/>
      <c r="FEE5" s="19"/>
      <c r="FEF5" s="19"/>
      <c r="FEG5" s="19"/>
      <c r="FEH5" s="19"/>
      <c r="FEI5" s="19"/>
      <c r="FEJ5" s="19"/>
      <c r="FEK5" s="19"/>
      <c r="FEL5" s="19"/>
      <c r="FEM5" s="19"/>
      <c r="FEN5" s="19"/>
      <c r="FEO5" s="19"/>
      <c r="FEP5" s="19"/>
      <c r="FEQ5" s="19"/>
      <c r="FER5" s="19"/>
      <c r="FES5" s="19"/>
      <c r="FET5" s="19"/>
      <c r="FEU5" s="19"/>
      <c r="FEV5" s="19"/>
      <c r="FEW5" s="19"/>
      <c r="FEX5" s="19"/>
      <c r="FEY5" s="19"/>
      <c r="FEZ5" s="19"/>
      <c r="FFA5" s="19"/>
      <c r="FFB5" s="19"/>
      <c r="FFC5" s="19"/>
      <c r="FFD5" s="19"/>
      <c r="FFE5" s="19"/>
      <c r="FFF5" s="19"/>
      <c r="FFG5" s="19"/>
      <c r="FFH5" s="19"/>
      <c r="FFI5" s="19"/>
      <c r="FFJ5" s="19"/>
      <c r="FFK5" s="19"/>
      <c r="FFL5" s="19"/>
      <c r="FFM5" s="19"/>
      <c r="FFN5" s="19"/>
      <c r="FFO5" s="19"/>
      <c r="FFP5" s="19"/>
      <c r="FFQ5" s="19"/>
      <c r="FFR5" s="19"/>
      <c r="FFS5" s="19"/>
      <c r="FFT5" s="19"/>
      <c r="FFU5" s="19"/>
      <c r="FFV5" s="19"/>
      <c r="FFW5" s="19"/>
      <c r="FFX5" s="19"/>
      <c r="FFY5" s="19"/>
      <c r="FFZ5" s="19"/>
      <c r="FGA5" s="19"/>
      <c r="FGB5" s="19"/>
      <c r="FGC5" s="19"/>
      <c r="FGD5" s="19"/>
      <c r="FGE5" s="19"/>
      <c r="FGF5" s="19"/>
      <c r="FGG5" s="19"/>
      <c r="FGH5" s="19"/>
      <c r="FGI5" s="19"/>
      <c r="FGJ5" s="19"/>
      <c r="FGK5" s="19"/>
      <c r="FGL5" s="19"/>
      <c r="FGM5" s="19"/>
      <c r="FGN5" s="19"/>
      <c r="FGO5" s="19"/>
      <c r="FGP5" s="19"/>
      <c r="FGQ5" s="19"/>
      <c r="FGR5" s="19"/>
      <c r="FGS5" s="19"/>
      <c r="FGT5" s="19"/>
      <c r="FGU5" s="19"/>
      <c r="FGV5" s="19"/>
      <c r="FGW5" s="19"/>
      <c r="FGX5" s="19"/>
      <c r="FGY5" s="19"/>
      <c r="FGZ5" s="19"/>
      <c r="FHA5" s="19"/>
      <c r="FHB5" s="19"/>
      <c r="FHC5" s="19"/>
      <c r="FHD5" s="19"/>
      <c r="FHE5" s="19"/>
      <c r="FHF5" s="19"/>
      <c r="FHG5" s="19"/>
      <c r="FHH5" s="19"/>
      <c r="FHI5" s="19"/>
      <c r="FHJ5" s="19"/>
      <c r="FHK5" s="19"/>
      <c r="FHL5" s="19"/>
      <c r="FHM5" s="19"/>
      <c r="FHN5" s="19"/>
      <c r="FHO5" s="19"/>
      <c r="FHP5" s="19"/>
      <c r="FHQ5" s="19"/>
      <c r="FHR5" s="19"/>
      <c r="FHS5" s="19"/>
      <c r="FHT5" s="19"/>
      <c r="FHU5" s="19"/>
      <c r="FHV5" s="19"/>
      <c r="FHW5" s="19"/>
      <c r="FHX5" s="19"/>
      <c r="FHY5" s="19"/>
      <c r="FHZ5" s="19"/>
      <c r="FIA5" s="19"/>
      <c r="FIB5" s="19"/>
      <c r="FIC5" s="19"/>
      <c r="FID5" s="19"/>
      <c r="FIE5" s="19"/>
      <c r="FIF5" s="19"/>
      <c r="FIG5" s="19"/>
      <c r="FIH5" s="19"/>
      <c r="FII5" s="19"/>
      <c r="FIJ5" s="19"/>
      <c r="FIK5" s="19"/>
      <c r="FIL5" s="19"/>
      <c r="FIM5" s="19"/>
      <c r="FIN5" s="19"/>
      <c r="FIO5" s="19"/>
      <c r="FIP5" s="19"/>
      <c r="FIQ5" s="19"/>
      <c r="FIR5" s="19"/>
      <c r="FIS5" s="19"/>
      <c r="FIT5" s="19"/>
      <c r="FIU5" s="19"/>
      <c r="FIV5" s="19"/>
      <c r="FIW5" s="19"/>
      <c r="FIX5" s="19"/>
      <c r="FIY5" s="19"/>
      <c r="FIZ5" s="19"/>
      <c r="FJA5" s="19"/>
      <c r="FJB5" s="19"/>
      <c r="FJC5" s="19"/>
      <c r="FJD5" s="19"/>
      <c r="FJE5" s="19"/>
      <c r="FJF5" s="19"/>
      <c r="FJG5" s="19"/>
      <c r="FJH5" s="19"/>
      <c r="FJI5" s="19"/>
      <c r="FJJ5" s="19"/>
      <c r="FJK5" s="19"/>
      <c r="FJL5" s="19"/>
      <c r="FJM5" s="19"/>
      <c r="FJN5" s="19"/>
      <c r="FJO5" s="19"/>
      <c r="FJP5" s="19"/>
      <c r="FJQ5" s="19"/>
      <c r="FJR5" s="19"/>
      <c r="FJS5" s="19"/>
      <c r="FJT5" s="19"/>
      <c r="FJU5" s="19"/>
      <c r="FJV5" s="19"/>
      <c r="FJW5" s="19"/>
      <c r="FJX5" s="19"/>
      <c r="FJY5" s="19"/>
      <c r="FJZ5" s="19"/>
      <c r="FKA5" s="19"/>
      <c r="FKB5" s="19"/>
      <c r="FKC5" s="19"/>
      <c r="FKD5" s="19"/>
      <c r="FKE5" s="19"/>
      <c r="FKF5" s="19"/>
      <c r="FKG5" s="19"/>
      <c r="FKH5" s="19"/>
      <c r="FKI5" s="19"/>
      <c r="FKJ5" s="19"/>
      <c r="FKK5" s="19"/>
      <c r="FKL5" s="19"/>
      <c r="FKM5" s="19"/>
      <c r="FKN5" s="19"/>
      <c r="FKO5" s="19"/>
      <c r="FKP5" s="19"/>
      <c r="FKQ5" s="19"/>
      <c r="FKR5" s="19"/>
      <c r="FKS5" s="19"/>
      <c r="FKT5" s="19"/>
      <c r="FKU5" s="19"/>
      <c r="FKV5" s="19"/>
      <c r="FKW5" s="19"/>
      <c r="FKX5" s="19"/>
      <c r="FKY5" s="19"/>
      <c r="FKZ5" s="19"/>
      <c r="FLA5" s="19"/>
      <c r="FLB5" s="19"/>
      <c r="FLC5" s="19"/>
      <c r="FLD5" s="19"/>
      <c r="FLE5" s="19"/>
      <c r="FLF5" s="19"/>
      <c r="FLG5" s="19"/>
      <c r="FLH5" s="19"/>
      <c r="FLI5" s="19"/>
      <c r="FLJ5" s="19"/>
      <c r="FLK5" s="19"/>
      <c r="FLL5" s="19"/>
      <c r="FLM5" s="19"/>
      <c r="FLN5" s="19"/>
      <c r="FLO5" s="19"/>
      <c r="FLP5" s="19"/>
      <c r="FLQ5" s="19"/>
      <c r="FLR5" s="19"/>
      <c r="FLS5" s="19"/>
      <c r="FLT5" s="19"/>
      <c r="FLU5" s="19"/>
      <c r="FLV5" s="19"/>
      <c r="FLW5" s="19"/>
      <c r="FLX5" s="19"/>
      <c r="FLY5" s="19"/>
      <c r="FLZ5" s="19"/>
      <c r="FMA5" s="19"/>
      <c r="FMB5" s="19"/>
      <c r="FMC5" s="19"/>
      <c r="FMD5" s="19"/>
      <c r="FME5" s="19"/>
      <c r="FMF5" s="19"/>
      <c r="FMG5" s="19"/>
      <c r="FMH5" s="19"/>
      <c r="FMI5" s="19"/>
      <c r="FMJ5" s="19"/>
      <c r="FMK5" s="19"/>
      <c r="FML5" s="19"/>
      <c r="FMM5" s="19"/>
      <c r="FMN5" s="19"/>
      <c r="FMO5" s="19"/>
      <c r="FMP5" s="19"/>
      <c r="FMQ5" s="19"/>
      <c r="FMR5" s="19"/>
      <c r="FMS5" s="19"/>
      <c r="FMT5" s="19"/>
      <c r="FMU5" s="19"/>
      <c r="FMV5" s="19"/>
      <c r="FMW5" s="19"/>
      <c r="FMX5" s="19"/>
      <c r="FMY5" s="19"/>
      <c r="FMZ5" s="19"/>
      <c r="FNA5" s="19"/>
      <c r="FNB5" s="19"/>
      <c r="FNC5" s="19"/>
      <c r="FND5" s="19"/>
      <c r="FNE5" s="19"/>
      <c r="FNF5" s="19"/>
      <c r="FNG5" s="19"/>
      <c r="FNH5" s="19"/>
      <c r="FNI5" s="19"/>
      <c r="FNJ5" s="19"/>
      <c r="FNK5" s="19"/>
      <c r="FNL5" s="19"/>
      <c r="FNM5" s="19"/>
      <c r="FNN5" s="19"/>
      <c r="FNO5" s="19"/>
      <c r="FNP5" s="19"/>
      <c r="FNQ5" s="19"/>
      <c r="FNR5" s="19"/>
      <c r="FNS5" s="19"/>
      <c r="FNT5" s="19"/>
      <c r="FNU5" s="19"/>
      <c r="FNV5" s="19"/>
      <c r="FNW5" s="19"/>
      <c r="FNX5" s="19"/>
      <c r="FNY5" s="19"/>
      <c r="FNZ5" s="19"/>
      <c r="FOA5" s="19"/>
      <c r="FOB5" s="19"/>
      <c r="FOC5" s="19"/>
      <c r="FOD5" s="19"/>
      <c r="FOE5" s="19"/>
      <c r="FOF5" s="19"/>
      <c r="FOG5" s="19"/>
      <c r="FOH5" s="19"/>
      <c r="FOI5" s="19"/>
      <c r="FOJ5" s="19"/>
      <c r="FOK5" s="19"/>
      <c r="FOL5" s="19"/>
      <c r="FOM5" s="19"/>
      <c r="FON5" s="19"/>
      <c r="FOO5" s="19"/>
      <c r="FOP5" s="19"/>
      <c r="FOQ5" s="19"/>
      <c r="FOR5" s="19"/>
      <c r="FOS5" s="19"/>
      <c r="FOT5" s="19"/>
      <c r="FOU5" s="19"/>
      <c r="FOV5" s="19"/>
      <c r="FOW5" s="19"/>
      <c r="FOX5" s="19"/>
      <c r="FOY5" s="19"/>
      <c r="FOZ5" s="19"/>
      <c r="FPA5" s="19"/>
      <c r="FPB5" s="19"/>
      <c r="FPC5" s="19"/>
      <c r="FPD5" s="19"/>
      <c r="FPE5" s="19"/>
      <c r="FPF5" s="19"/>
      <c r="FPG5" s="19"/>
      <c r="FPH5" s="19"/>
      <c r="FPI5" s="19"/>
      <c r="FPJ5" s="19"/>
      <c r="FPK5" s="19"/>
      <c r="FPL5" s="19"/>
      <c r="FPM5" s="19"/>
      <c r="FPN5" s="19"/>
      <c r="FPO5" s="19"/>
      <c r="FPP5" s="19"/>
      <c r="FPQ5" s="19"/>
      <c r="FPR5" s="19"/>
      <c r="FPS5" s="19"/>
      <c r="FPT5" s="19"/>
      <c r="FPU5" s="19"/>
      <c r="FPV5" s="19"/>
      <c r="FPW5" s="19"/>
      <c r="FPX5" s="19"/>
      <c r="FPY5" s="19"/>
      <c r="FPZ5" s="19"/>
      <c r="FQA5" s="19"/>
      <c r="FQB5" s="19"/>
      <c r="FQC5" s="19"/>
      <c r="FQD5" s="19"/>
      <c r="FQE5" s="19"/>
      <c r="FQF5" s="19"/>
      <c r="FQG5" s="19"/>
      <c r="FQH5" s="19"/>
      <c r="FQI5" s="19"/>
      <c r="FQJ5" s="19"/>
      <c r="FQK5" s="19"/>
      <c r="FQL5" s="19"/>
      <c r="FQM5" s="19"/>
      <c r="FQN5" s="19"/>
      <c r="FQO5" s="19"/>
      <c r="FQP5" s="19"/>
      <c r="FQQ5" s="19"/>
      <c r="FQR5" s="19"/>
      <c r="FQS5" s="19"/>
      <c r="FQT5" s="19"/>
      <c r="FQU5" s="19"/>
      <c r="FQV5" s="19"/>
      <c r="FQW5" s="19"/>
      <c r="FQX5" s="19"/>
      <c r="FQY5" s="19"/>
      <c r="FQZ5" s="19"/>
      <c r="FRA5" s="19"/>
      <c r="FRB5" s="19"/>
      <c r="FRC5" s="19"/>
      <c r="FRD5" s="19"/>
      <c r="FRE5" s="19"/>
      <c r="FRF5" s="19"/>
      <c r="FRG5" s="19"/>
      <c r="FRH5" s="19"/>
      <c r="FRI5" s="19"/>
      <c r="FRJ5" s="19"/>
      <c r="FRK5" s="19"/>
      <c r="FRL5" s="19"/>
      <c r="FRM5" s="19"/>
      <c r="FRN5" s="19"/>
      <c r="FRO5" s="19"/>
      <c r="FRP5" s="19"/>
      <c r="FRQ5" s="19"/>
      <c r="FRR5" s="19"/>
      <c r="FRS5" s="19"/>
      <c r="FRT5" s="19"/>
      <c r="FRU5" s="19"/>
      <c r="FRV5" s="19"/>
      <c r="FRW5" s="19"/>
      <c r="FRX5" s="19"/>
      <c r="FRY5" s="19"/>
      <c r="FRZ5" s="19"/>
      <c r="FSA5" s="19"/>
      <c r="FSB5" s="19"/>
      <c r="FSC5" s="19"/>
      <c r="FSD5" s="19"/>
      <c r="FSE5" s="19"/>
      <c r="FSF5" s="19"/>
      <c r="FSG5" s="19"/>
      <c r="FSH5" s="19"/>
      <c r="FSI5" s="19"/>
      <c r="FSJ5" s="19"/>
      <c r="FSK5" s="19"/>
      <c r="FSL5" s="19"/>
      <c r="FSM5" s="19"/>
      <c r="FSN5" s="19"/>
      <c r="FSO5" s="19"/>
      <c r="FSP5" s="19"/>
      <c r="FSQ5" s="19"/>
      <c r="FSR5" s="19"/>
      <c r="FSS5" s="19"/>
      <c r="FST5" s="19"/>
      <c r="FSU5" s="19"/>
      <c r="FSV5" s="19"/>
      <c r="FSW5" s="19"/>
      <c r="FSX5" s="19"/>
      <c r="FSY5" s="19"/>
      <c r="FSZ5" s="19"/>
      <c r="FTA5" s="19"/>
      <c r="FTB5" s="19"/>
      <c r="FTC5" s="19"/>
      <c r="FTD5" s="19"/>
      <c r="FTE5" s="19"/>
      <c r="FTF5" s="19"/>
      <c r="FTG5" s="19"/>
      <c r="FTH5" s="19"/>
      <c r="FTI5" s="19"/>
      <c r="FTJ5" s="19"/>
      <c r="FTK5" s="19"/>
      <c r="FTL5" s="19"/>
      <c r="FTM5" s="19"/>
      <c r="FTN5" s="19"/>
      <c r="FTO5" s="19"/>
      <c r="FTP5" s="19"/>
      <c r="FTQ5" s="19"/>
      <c r="FTR5" s="19"/>
      <c r="FTS5" s="19"/>
      <c r="FTT5" s="19"/>
      <c r="FTU5" s="19"/>
      <c r="FTV5" s="19"/>
      <c r="FTW5" s="19"/>
      <c r="FTX5" s="19"/>
      <c r="FTY5" s="19"/>
      <c r="FTZ5" s="19"/>
      <c r="FUA5" s="19"/>
      <c r="FUB5" s="19"/>
      <c r="FUC5" s="19"/>
      <c r="FUD5" s="19"/>
      <c r="FUE5" s="19"/>
      <c r="FUF5" s="19"/>
      <c r="FUG5" s="19"/>
      <c r="FUH5" s="19"/>
      <c r="FUI5" s="19"/>
      <c r="FUJ5" s="19"/>
      <c r="FUK5" s="19"/>
      <c r="FUL5" s="19"/>
      <c r="FUM5" s="19"/>
      <c r="FUN5" s="19"/>
      <c r="FUO5" s="19"/>
      <c r="FUP5" s="19"/>
      <c r="FUQ5" s="19"/>
      <c r="FUR5" s="19"/>
      <c r="FUS5" s="19"/>
      <c r="FUT5" s="19"/>
      <c r="FUU5" s="19"/>
      <c r="FUV5" s="19"/>
      <c r="FUW5" s="19"/>
      <c r="FUX5" s="19"/>
      <c r="FUY5" s="19"/>
      <c r="FUZ5" s="19"/>
      <c r="FVA5" s="19"/>
      <c r="FVB5" s="19"/>
      <c r="FVC5" s="19"/>
      <c r="FVD5" s="19"/>
      <c r="FVE5" s="19"/>
      <c r="FVF5" s="19"/>
      <c r="FVG5" s="19"/>
      <c r="FVH5" s="19"/>
      <c r="FVI5" s="19"/>
      <c r="FVJ5" s="19"/>
      <c r="FVK5" s="19"/>
      <c r="FVL5" s="19"/>
      <c r="FVM5" s="19"/>
      <c r="FVN5" s="19"/>
      <c r="FVO5" s="19"/>
      <c r="FVP5" s="19"/>
      <c r="FVQ5" s="19"/>
      <c r="FVR5" s="19"/>
      <c r="FVS5" s="19"/>
      <c r="FVT5" s="19"/>
      <c r="FVU5" s="19"/>
      <c r="FVV5" s="19"/>
      <c r="FVW5" s="19"/>
      <c r="FVX5" s="19"/>
      <c r="FVY5" s="19"/>
      <c r="FVZ5" s="19"/>
      <c r="FWA5" s="19"/>
      <c r="FWB5" s="19"/>
      <c r="FWC5" s="19"/>
      <c r="FWD5" s="19"/>
      <c r="FWE5" s="19"/>
      <c r="FWF5" s="19"/>
      <c r="FWG5" s="19"/>
      <c r="FWH5" s="19"/>
      <c r="FWI5" s="19"/>
      <c r="FWJ5" s="19"/>
      <c r="FWK5" s="19"/>
      <c r="FWL5" s="19"/>
      <c r="FWM5" s="19"/>
      <c r="FWN5" s="19"/>
      <c r="FWO5" s="19"/>
      <c r="FWP5" s="19"/>
      <c r="FWQ5" s="19"/>
      <c r="FWR5" s="19"/>
      <c r="FWS5" s="19"/>
      <c r="FWT5" s="19"/>
      <c r="FWU5" s="19"/>
      <c r="FWV5" s="19"/>
      <c r="FWW5" s="19"/>
      <c r="FWX5" s="19"/>
      <c r="FWY5" s="19"/>
      <c r="FWZ5" s="19"/>
      <c r="FXA5" s="19"/>
      <c r="FXB5" s="19"/>
      <c r="FXC5" s="19"/>
      <c r="FXD5" s="19"/>
      <c r="FXE5" s="19"/>
      <c r="FXF5" s="19"/>
      <c r="FXG5" s="19"/>
      <c r="FXH5" s="19"/>
      <c r="FXI5" s="19"/>
      <c r="FXJ5" s="19"/>
      <c r="FXK5" s="19"/>
      <c r="FXL5" s="19"/>
      <c r="FXM5" s="19"/>
      <c r="FXN5" s="19"/>
      <c r="FXO5" s="19"/>
      <c r="FXP5" s="19"/>
      <c r="FXQ5" s="19"/>
      <c r="FXR5" s="19"/>
      <c r="FXS5" s="19"/>
      <c r="FXT5" s="19"/>
      <c r="FXU5" s="19"/>
      <c r="FXV5" s="19"/>
      <c r="FXW5" s="19"/>
      <c r="FXX5" s="19"/>
      <c r="FXY5" s="19"/>
      <c r="FXZ5" s="19"/>
      <c r="FYA5" s="19"/>
      <c r="FYB5" s="19"/>
      <c r="FYC5" s="19"/>
      <c r="FYD5" s="19"/>
      <c r="FYE5" s="19"/>
      <c r="FYF5" s="19"/>
      <c r="FYG5" s="19"/>
      <c r="FYH5" s="19"/>
      <c r="FYI5" s="19"/>
      <c r="FYJ5" s="19"/>
      <c r="FYK5" s="19"/>
      <c r="FYL5" s="19"/>
      <c r="FYM5" s="19"/>
      <c r="FYN5" s="19"/>
      <c r="FYO5" s="19"/>
      <c r="FYP5" s="19"/>
      <c r="FYQ5" s="19"/>
      <c r="FYR5" s="19"/>
      <c r="FYS5" s="19"/>
      <c r="FYT5" s="19"/>
      <c r="FYU5" s="19"/>
      <c r="FYV5" s="19"/>
      <c r="FYW5" s="19"/>
      <c r="FYX5" s="19"/>
      <c r="FYY5" s="19"/>
      <c r="FYZ5" s="19"/>
      <c r="FZA5" s="19"/>
      <c r="FZB5" s="19"/>
      <c r="FZC5" s="19"/>
      <c r="FZD5" s="19"/>
      <c r="FZE5" s="19"/>
      <c r="FZF5" s="19"/>
      <c r="FZG5" s="19"/>
      <c r="FZH5" s="19"/>
      <c r="FZI5" s="19"/>
      <c r="FZJ5" s="19"/>
      <c r="FZK5" s="19"/>
      <c r="FZL5" s="19"/>
      <c r="FZM5" s="19"/>
      <c r="FZN5" s="19"/>
      <c r="FZO5" s="19"/>
      <c r="FZP5" s="19"/>
      <c r="FZQ5" s="19"/>
      <c r="FZR5" s="19"/>
      <c r="FZS5" s="19"/>
      <c r="FZT5" s="19"/>
      <c r="FZU5" s="19"/>
      <c r="FZV5" s="19"/>
      <c r="FZW5" s="19"/>
      <c r="FZX5" s="19"/>
      <c r="FZY5" s="19"/>
      <c r="FZZ5" s="19"/>
      <c r="GAA5" s="19"/>
      <c r="GAB5" s="19"/>
      <c r="GAC5" s="19"/>
      <c r="GAD5" s="19"/>
      <c r="GAE5" s="19"/>
      <c r="GAF5" s="19"/>
      <c r="GAG5" s="19"/>
      <c r="GAH5" s="19"/>
      <c r="GAI5" s="19"/>
      <c r="GAJ5" s="19"/>
      <c r="GAK5" s="19"/>
      <c r="GAL5" s="19"/>
      <c r="GAM5" s="19"/>
      <c r="GAN5" s="19"/>
      <c r="GAO5" s="19"/>
      <c r="GAP5" s="19"/>
      <c r="GAQ5" s="19"/>
      <c r="GAR5" s="19"/>
      <c r="GAS5" s="19"/>
      <c r="GAT5" s="19"/>
      <c r="GAU5" s="19"/>
      <c r="GAV5" s="19"/>
      <c r="GAW5" s="19"/>
      <c r="GAX5" s="19"/>
      <c r="GAY5" s="19"/>
      <c r="GAZ5" s="19"/>
      <c r="GBA5" s="19"/>
      <c r="GBB5" s="19"/>
      <c r="GBC5" s="19"/>
      <c r="GBD5" s="19"/>
      <c r="GBE5" s="19"/>
      <c r="GBF5" s="19"/>
      <c r="GBG5" s="19"/>
      <c r="GBH5" s="19"/>
      <c r="GBI5" s="19"/>
      <c r="GBJ5" s="19"/>
      <c r="GBK5" s="19"/>
      <c r="GBL5" s="19"/>
      <c r="GBM5" s="19"/>
      <c r="GBN5" s="19"/>
      <c r="GBO5" s="19"/>
      <c r="GBP5" s="19"/>
      <c r="GBQ5" s="19"/>
      <c r="GBR5" s="19"/>
      <c r="GBS5" s="19"/>
      <c r="GBT5" s="19"/>
      <c r="GBU5" s="19"/>
      <c r="GBV5" s="19"/>
      <c r="GBW5" s="19"/>
      <c r="GBX5" s="19"/>
      <c r="GBY5" s="19"/>
      <c r="GBZ5" s="19"/>
      <c r="GCA5" s="19"/>
      <c r="GCB5" s="19"/>
      <c r="GCC5" s="19"/>
      <c r="GCD5" s="19"/>
      <c r="GCE5" s="19"/>
      <c r="GCF5" s="19"/>
      <c r="GCG5" s="19"/>
      <c r="GCH5" s="19"/>
      <c r="GCI5" s="19"/>
      <c r="GCJ5" s="19"/>
      <c r="GCK5" s="19"/>
      <c r="GCL5" s="19"/>
      <c r="GCM5" s="19"/>
      <c r="GCN5" s="19"/>
      <c r="GCO5" s="19"/>
      <c r="GCP5" s="19"/>
      <c r="GCQ5" s="19"/>
      <c r="GCR5" s="19"/>
      <c r="GCS5" s="19"/>
      <c r="GCT5" s="19"/>
      <c r="GCU5" s="19"/>
      <c r="GCV5" s="19"/>
      <c r="GCW5" s="19"/>
      <c r="GCX5" s="19"/>
      <c r="GCY5" s="19"/>
      <c r="GCZ5" s="19"/>
      <c r="GDA5" s="19"/>
      <c r="GDB5" s="19"/>
      <c r="GDC5" s="19"/>
      <c r="GDD5" s="19"/>
      <c r="GDE5" s="19"/>
      <c r="GDF5" s="19"/>
      <c r="GDG5" s="19"/>
      <c r="GDH5" s="19"/>
      <c r="GDI5" s="19"/>
      <c r="GDJ5" s="19"/>
      <c r="GDK5" s="19"/>
      <c r="GDL5" s="19"/>
      <c r="GDM5" s="19"/>
      <c r="GDN5" s="19"/>
      <c r="GDO5" s="19"/>
      <c r="GDP5" s="19"/>
      <c r="GDQ5" s="19"/>
      <c r="GDR5" s="19"/>
      <c r="GDS5" s="19"/>
      <c r="GDT5" s="19"/>
      <c r="GDU5" s="19"/>
      <c r="GDV5" s="19"/>
      <c r="GDW5" s="19"/>
      <c r="GDX5" s="19"/>
      <c r="GDY5" s="19"/>
      <c r="GDZ5" s="19"/>
      <c r="GEA5" s="19"/>
      <c r="GEB5" s="19"/>
      <c r="GEC5" s="19"/>
      <c r="GED5" s="19"/>
      <c r="GEE5" s="19"/>
      <c r="GEF5" s="19"/>
      <c r="GEG5" s="19"/>
      <c r="GEH5" s="19"/>
      <c r="GEI5" s="19"/>
      <c r="GEJ5" s="19"/>
      <c r="GEK5" s="19"/>
      <c r="GEL5" s="19"/>
      <c r="GEM5" s="19"/>
      <c r="GEN5" s="19"/>
      <c r="GEO5" s="19"/>
      <c r="GEP5" s="19"/>
      <c r="GEQ5" s="19"/>
      <c r="GER5" s="19"/>
      <c r="GES5" s="19"/>
      <c r="GET5" s="19"/>
      <c r="GEU5" s="19"/>
      <c r="GEV5" s="19"/>
      <c r="GEW5" s="19"/>
      <c r="GEX5" s="19"/>
      <c r="GEY5" s="19"/>
      <c r="GEZ5" s="19"/>
      <c r="GFA5" s="19"/>
      <c r="GFB5" s="19"/>
      <c r="GFC5" s="19"/>
      <c r="GFD5" s="19"/>
      <c r="GFE5" s="19"/>
      <c r="GFF5" s="19"/>
      <c r="GFG5" s="19"/>
      <c r="GFH5" s="19"/>
      <c r="GFI5" s="19"/>
      <c r="GFJ5" s="19"/>
      <c r="GFK5" s="19"/>
      <c r="GFL5" s="19"/>
      <c r="GFM5" s="19"/>
      <c r="GFN5" s="19"/>
      <c r="GFO5" s="19"/>
      <c r="GFP5" s="19"/>
      <c r="GFQ5" s="19"/>
      <c r="GFR5" s="19"/>
      <c r="GFS5" s="19"/>
      <c r="GFT5" s="19"/>
      <c r="GFU5" s="19"/>
      <c r="GFV5" s="19"/>
      <c r="GFW5" s="19"/>
      <c r="GFX5" s="19"/>
      <c r="GFY5" s="19"/>
      <c r="GFZ5" s="19"/>
      <c r="GGA5" s="19"/>
      <c r="GGB5" s="19"/>
      <c r="GGC5" s="19"/>
      <c r="GGD5" s="19"/>
      <c r="GGE5" s="19"/>
      <c r="GGF5" s="19"/>
      <c r="GGG5" s="19"/>
      <c r="GGH5" s="19"/>
      <c r="GGI5" s="19"/>
      <c r="GGJ5" s="19"/>
      <c r="GGK5" s="19"/>
      <c r="GGL5" s="19"/>
      <c r="GGM5" s="19"/>
      <c r="GGN5" s="19"/>
      <c r="GGO5" s="19"/>
      <c r="GGP5" s="19"/>
      <c r="GGQ5" s="19"/>
      <c r="GGR5" s="19"/>
      <c r="GGS5" s="19"/>
      <c r="GGT5" s="19"/>
      <c r="GGU5" s="19"/>
      <c r="GGV5" s="19"/>
      <c r="GGW5" s="19"/>
      <c r="GGX5" s="19"/>
      <c r="GGY5" s="19"/>
      <c r="GGZ5" s="19"/>
      <c r="GHA5" s="19"/>
      <c r="GHB5" s="19"/>
      <c r="GHC5" s="19"/>
      <c r="GHD5" s="19"/>
      <c r="GHE5" s="19"/>
      <c r="GHF5" s="19"/>
      <c r="GHG5" s="19"/>
      <c r="GHH5" s="19"/>
      <c r="GHI5" s="19"/>
      <c r="GHJ5" s="19"/>
      <c r="GHK5" s="19"/>
      <c r="GHL5" s="19"/>
      <c r="GHM5" s="19"/>
      <c r="GHN5" s="19"/>
      <c r="GHO5" s="19"/>
      <c r="GHP5" s="19"/>
      <c r="GHQ5" s="19"/>
      <c r="GHR5" s="19"/>
      <c r="GHS5" s="19"/>
      <c r="GHT5" s="19"/>
      <c r="GHU5" s="19"/>
      <c r="GHV5" s="19"/>
      <c r="GHW5" s="19"/>
      <c r="GHX5" s="19"/>
      <c r="GHY5" s="19"/>
      <c r="GHZ5" s="19"/>
      <c r="GIA5" s="19"/>
      <c r="GIB5" s="19"/>
      <c r="GIC5" s="19"/>
      <c r="GID5" s="19"/>
      <c r="GIE5" s="19"/>
      <c r="GIF5" s="19"/>
      <c r="GIG5" s="19"/>
      <c r="GIH5" s="19"/>
      <c r="GII5" s="19"/>
      <c r="GIJ5" s="19"/>
      <c r="GIK5" s="19"/>
      <c r="GIL5" s="19"/>
      <c r="GIM5" s="19"/>
      <c r="GIN5" s="19"/>
      <c r="GIO5" s="19"/>
      <c r="GIP5" s="19"/>
      <c r="GIQ5" s="19"/>
      <c r="GIR5" s="19"/>
      <c r="GIS5" s="19"/>
      <c r="GIT5" s="19"/>
      <c r="GIU5" s="19"/>
      <c r="GIV5" s="19"/>
      <c r="GIW5" s="19"/>
      <c r="GIX5" s="19"/>
      <c r="GIY5" s="19"/>
      <c r="GIZ5" s="19"/>
      <c r="GJA5" s="19"/>
      <c r="GJB5" s="19"/>
      <c r="GJC5" s="19"/>
      <c r="GJD5" s="19"/>
      <c r="GJE5" s="19"/>
      <c r="GJF5" s="19"/>
      <c r="GJG5" s="19"/>
      <c r="GJH5" s="19"/>
      <c r="GJI5" s="19"/>
      <c r="GJJ5" s="19"/>
      <c r="GJK5" s="19"/>
      <c r="GJL5" s="19"/>
      <c r="GJM5" s="19"/>
      <c r="GJN5" s="19"/>
      <c r="GJO5" s="19"/>
      <c r="GJP5" s="19"/>
      <c r="GJQ5" s="19"/>
      <c r="GJR5" s="19"/>
      <c r="GJS5" s="19"/>
      <c r="GJT5" s="19"/>
      <c r="GJU5" s="19"/>
      <c r="GJV5" s="19"/>
      <c r="GJW5" s="19"/>
      <c r="GJX5" s="19"/>
      <c r="GJY5" s="19"/>
      <c r="GJZ5" s="19"/>
      <c r="GKA5" s="19"/>
      <c r="GKB5" s="19"/>
      <c r="GKC5" s="19"/>
      <c r="GKD5" s="19"/>
      <c r="GKE5" s="19"/>
      <c r="GKF5" s="19"/>
      <c r="GKG5" s="19"/>
      <c r="GKH5" s="19"/>
      <c r="GKI5" s="19"/>
      <c r="GKJ5" s="19"/>
      <c r="GKK5" s="19"/>
      <c r="GKL5" s="19"/>
      <c r="GKM5" s="19"/>
      <c r="GKN5" s="19"/>
      <c r="GKO5" s="19"/>
      <c r="GKP5" s="19"/>
      <c r="GKQ5" s="19"/>
      <c r="GKR5" s="19"/>
      <c r="GKS5" s="19"/>
      <c r="GKT5" s="19"/>
      <c r="GKU5" s="19"/>
      <c r="GKV5" s="19"/>
      <c r="GKW5" s="19"/>
      <c r="GKX5" s="19"/>
      <c r="GKY5" s="19"/>
      <c r="GKZ5" s="19"/>
      <c r="GLA5" s="19"/>
      <c r="GLB5" s="19"/>
      <c r="GLC5" s="19"/>
      <c r="GLD5" s="19"/>
      <c r="GLE5" s="19"/>
      <c r="GLF5" s="19"/>
      <c r="GLG5" s="19"/>
      <c r="GLH5" s="19"/>
      <c r="GLI5" s="19"/>
      <c r="GLJ5" s="19"/>
      <c r="GLK5" s="19"/>
      <c r="GLL5" s="19"/>
      <c r="GLM5" s="19"/>
      <c r="GLN5" s="19"/>
      <c r="GLO5" s="19"/>
      <c r="GLP5" s="19"/>
      <c r="GLQ5" s="19"/>
      <c r="GLR5" s="19"/>
      <c r="GLS5" s="19"/>
      <c r="GLT5" s="19"/>
      <c r="GLU5" s="19"/>
      <c r="GLV5" s="19"/>
      <c r="GLW5" s="19"/>
      <c r="GLX5" s="19"/>
      <c r="GLY5" s="19"/>
      <c r="GLZ5" s="19"/>
      <c r="GMA5" s="19"/>
      <c r="GMB5" s="19"/>
      <c r="GMC5" s="19"/>
      <c r="GMD5" s="19"/>
      <c r="GME5" s="19"/>
      <c r="GMF5" s="19"/>
      <c r="GMG5" s="19"/>
      <c r="GMH5" s="19"/>
      <c r="GMI5" s="19"/>
      <c r="GMJ5" s="19"/>
      <c r="GMK5" s="19"/>
      <c r="GML5" s="19"/>
      <c r="GMM5" s="19"/>
      <c r="GMN5" s="19"/>
      <c r="GMO5" s="19"/>
      <c r="GMP5" s="19"/>
      <c r="GMQ5" s="19"/>
      <c r="GMR5" s="19"/>
      <c r="GMS5" s="19"/>
      <c r="GMT5" s="19"/>
      <c r="GMU5" s="19"/>
      <c r="GMV5" s="19"/>
      <c r="GMW5" s="19"/>
      <c r="GMX5" s="19"/>
      <c r="GMY5" s="19"/>
      <c r="GMZ5" s="19"/>
      <c r="GNA5" s="19"/>
      <c r="GNB5" s="19"/>
      <c r="GNC5" s="19"/>
      <c r="GND5" s="19"/>
      <c r="GNE5" s="19"/>
      <c r="GNF5" s="19"/>
      <c r="GNG5" s="19"/>
      <c r="GNH5" s="19"/>
      <c r="GNI5" s="19"/>
      <c r="GNJ5" s="19"/>
      <c r="GNK5" s="19"/>
      <c r="GNL5" s="19"/>
      <c r="GNM5" s="19"/>
      <c r="GNN5" s="19"/>
      <c r="GNO5" s="19"/>
      <c r="GNP5" s="19"/>
      <c r="GNQ5" s="19"/>
      <c r="GNR5" s="19"/>
      <c r="GNS5" s="19"/>
      <c r="GNT5" s="19"/>
      <c r="GNU5" s="19"/>
      <c r="GNV5" s="19"/>
      <c r="GNW5" s="19"/>
      <c r="GNX5" s="19"/>
      <c r="GNY5" s="19"/>
      <c r="GNZ5" s="19"/>
      <c r="GOA5" s="19"/>
      <c r="GOB5" s="19"/>
      <c r="GOC5" s="19"/>
      <c r="GOD5" s="19"/>
      <c r="GOE5" s="19"/>
      <c r="GOF5" s="19"/>
      <c r="GOG5" s="19"/>
      <c r="GOH5" s="19"/>
      <c r="GOI5" s="19"/>
      <c r="GOJ5" s="19"/>
      <c r="GOK5" s="19"/>
      <c r="GOL5" s="19"/>
      <c r="GOM5" s="19"/>
      <c r="GON5" s="19"/>
      <c r="GOO5" s="19"/>
      <c r="GOP5" s="19"/>
      <c r="GOQ5" s="19"/>
      <c r="GOR5" s="19"/>
      <c r="GOS5" s="19"/>
      <c r="GOT5" s="19"/>
      <c r="GOU5" s="19"/>
      <c r="GOV5" s="19"/>
      <c r="GOW5" s="19"/>
      <c r="GOX5" s="19"/>
      <c r="GOY5" s="19"/>
      <c r="GOZ5" s="19"/>
      <c r="GPA5" s="19"/>
      <c r="GPB5" s="19"/>
      <c r="GPC5" s="19"/>
      <c r="GPD5" s="19"/>
      <c r="GPE5" s="19"/>
      <c r="GPF5" s="19"/>
      <c r="GPG5" s="19"/>
      <c r="GPH5" s="19"/>
      <c r="GPI5" s="19"/>
      <c r="GPJ5" s="19"/>
      <c r="GPK5" s="19"/>
      <c r="GPL5" s="19"/>
      <c r="GPM5" s="19"/>
      <c r="GPN5" s="19"/>
      <c r="GPO5" s="19"/>
      <c r="GPP5" s="19"/>
      <c r="GPQ5" s="19"/>
      <c r="GPR5" s="19"/>
      <c r="GPS5" s="19"/>
      <c r="GPT5" s="19"/>
      <c r="GPU5" s="19"/>
      <c r="GPV5" s="19"/>
      <c r="GPW5" s="19"/>
      <c r="GPX5" s="19"/>
      <c r="GPY5" s="19"/>
      <c r="GPZ5" s="19"/>
      <c r="GQA5" s="19"/>
      <c r="GQB5" s="19"/>
      <c r="GQC5" s="19"/>
      <c r="GQD5" s="19"/>
      <c r="GQE5" s="19"/>
      <c r="GQF5" s="19"/>
      <c r="GQG5" s="19"/>
      <c r="GQH5" s="19"/>
      <c r="GQI5" s="19"/>
      <c r="GQJ5" s="19"/>
      <c r="GQK5" s="19"/>
      <c r="GQL5" s="19"/>
      <c r="GQM5" s="19"/>
      <c r="GQN5" s="19"/>
      <c r="GQO5" s="19"/>
      <c r="GQP5" s="19"/>
      <c r="GQQ5" s="19"/>
      <c r="GQR5" s="19"/>
      <c r="GQS5" s="19"/>
      <c r="GQT5" s="19"/>
      <c r="GQU5" s="19"/>
      <c r="GQV5" s="19"/>
      <c r="GQW5" s="19"/>
      <c r="GQX5" s="19"/>
      <c r="GQY5" s="19"/>
      <c r="GQZ5" s="19"/>
      <c r="GRA5" s="19"/>
      <c r="GRB5" s="19"/>
      <c r="GRC5" s="19"/>
      <c r="GRD5" s="19"/>
      <c r="GRE5" s="19"/>
      <c r="GRF5" s="19"/>
      <c r="GRG5" s="19"/>
      <c r="GRH5" s="19"/>
      <c r="GRI5" s="19"/>
      <c r="GRJ5" s="19"/>
      <c r="GRK5" s="19"/>
      <c r="GRL5" s="19"/>
      <c r="GRM5" s="19"/>
      <c r="GRN5" s="19"/>
      <c r="GRO5" s="19"/>
      <c r="GRP5" s="19"/>
      <c r="GRQ5" s="19"/>
      <c r="GRR5" s="19"/>
      <c r="GRS5" s="19"/>
      <c r="GRT5" s="19"/>
      <c r="GRU5" s="19"/>
      <c r="GRV5" s="19"/>
      <c r="GRW5" s="19"/>
      <c r="GRX5" s="19"/>
      <c r="GRY5" s="19"/>
      <c r="GRZ5" s="19"/>
      <c r="GSA5" s="19"/>
      <c r="GSB5" s="19"/>
      <c r="GSC5" s="19"/>
      <c r="GSD5" s="19"/>
      <c r="GSE5" s="19"/>
      <c r="GSF5" s="19"/>
      <c r="GSG5" s="19"/>
      <c r="GSH5" s="19"/>
      <c r="GSI5" s="19"/>
      <c r="GSJ5" s="19"/>
      <c r="GSK5" s="19"/>
      <c r="GSL5" s="19"/>
      <c r="GSM5" s="19"/>
      <c r="GSN5" s="19"/>
      <c r="GSO5" s="19"/>
      <c r="GSP5" s="19"/>
      <c r="GSQ5" s="19"/>
      <c r="GSR5" s="19"/>
      <c r="GSS5" s="19"/>
      <c r="GST5" s="19"/>
      <c r="GSU5" s="19"/>
      <c r="GSV5" s="19"/>
      <c r="GSW5" s="19"/>
      <c r="GSX5" s="19"/>
      <c r="GSY5" s="19"/>
      <c r="GSZ5" s="19"/>
      <c r="GTA5" s="19"/>
      <c r="GTB5" s="19"/>
      <c r="GTC5" s="19"/>
      <c r="GTD5" s="19"/>
      <c r="GTE5" s="19"/>
      <c r="GTF5" s="19"/>
      <c r="GTG5" s="19"/>
      <c r="GTH5" s="19"/>
      <c r="GTI5" s="19"/>
      <c r="GTJ5" s="19"/>
      <c r="GTK5" s="19"/>
      <c r="GTL5" s="19"/>
      <c r="GTM5" s="19"/>
      <c r="GTN5" s="19"/>
      <c r="GTO5" s="19"/>
      <c r="GTP5" s="19"/>
      <c r="GTQ5" s="19"/>
      <c r="GTR5" s="19"/>
      <c r="GTS5" s="19"/>
      <c r="GTT5" s="19"/>
      <c r="GTU5" s="19"/>
      <c r="GTV5" s="19"/>
      <c r="GTW5" s="19"/>
      <c r="GTX5" s="19"/>
      <c r="GTY5" s="19"/>
      <c r="GTZ5" s="19"/>
      <c r="GUA5" s="19"/>
      <c r="GUB5" s="19"/>
      <c r="GUC5" s="19"/>
      <c r="GUD5" s="19"/>
      <c r="GUE5" s="19"/>
      <c r="GUF5" s="19"/>
      <c r="GUG5" s="19"/>
      <c r="GUH5" s="19"/>
      <c r="GUI5" s="19"/>
      <c r="GUJ5" s="19"/>
      <c r="GUK5" s="19"/>
      <c r="GUL5" s="19"/>
      <c r="GUM5" s="19"/>
      <c r="GUN5" s="19"/>
      <c r="GUO5" s="19"/>
      <c r="GUP5" s="19"/>
      <c r="GUQ5" s="19"/>
      <c r="GUR5" s="19"/>
      <c r="GUS5" s="19"/>
      <c r="GUT5" s="19"/>
      <c r="GUU5" s="19"/>
      <c r="GUV5" s="19"/>
      <c r="GUW5" s="19"/>
      <c r="GUX5" s="19"/>
      <c r="GUY5" s="19"/>
      <c r="GUZ5" s="19"/>
      <c r="GVA5" s="19"/>
      <c r="GVB5" s="19"/>
      <c r="GVC5" s="19"/>
      <c r="GVD5" s="19"/>
      <c r="GVE5" s="19"/>
      <c r="GVF5" s="19"/>
      <c r="GVG5" s="19"/>
      <c r="GVH5" s="19"/>
      <c r="GVI5" s="19"/>
      <c r="GVJ5" s="19"/>
      <c r="GVK5" s="19"/>
      <c r="GVL5" s="19"/>
      <c r="GVM5" s="19"/>
      <c r="GVN5" s="19"/>
      <c r="GVO5" s="19"/>
      <c r="GVP5" s="19"/>
      <c r="GVQ5" s="19"/>
      <c r="GVR5" s="19"/>
      <c r="GVS5" s="19"/>
      <c r="GVT5" s="19"/>
      <c r="GVU5" s="19"/>
      <c r="GVV5" s="19"/>
      <c r="GVW5" s="19"/>
      <c r="GVX5" s="19"/>
      <c r="GVY5" s="19"/>
      <c r="GVZ5" s="19"/>
      <c r="GWA5" s="19"/>
      <c r="GWB5" s="19"/>
      <c r="GWC5" s="19"/>
      <c r="GWD5" s="19"/>
      <c r="GWE5" s="19"/>
      <c r="GWF5" s="19"/>
      <c r="GWG5" s="19"/>
      <c r="GWH5" s="19"/>
      <c r="GWI5" s="19"/>
      <c r="GWJ5" s="19"/>
      <c r="GWK5" s="19"/>
      <c r="GWL5" s="19"/>
      <c r="GWM5" s="19"/>
      <c r="GWN5" s="19"/>
      <c r="GWO5" s="19"/>
      <c r="GWP5" s="19"/>
      <c r="GWQ5" s="19"/>
      <c r="GWR5" s="19"/>
      <c r="GWS5" s="19"/>
      <c r="GWT5" s="19"/>
      <c r="GWU5" s="19"/>
      <c r="GWV5" s="19"/>
      <c r="GWW5" s="19"/>
      <c r="GWX5" s="19"/>
      <c r="GWY5" s="19"/>
      <c r="GWZ5" s="19"/>
      <c r="GXA5" s="19"/>
      <c r="GXB5" s="19"/>
      <c r="GXC5" s="19"/>
      <c r="GXD5" s="19"/>
      <c r="GXE5" s="19"/>
      <c r="GXF5" s="19"/>
      <c r="GXG5" s="19"/>
      <c r="GXH5" s="19"/>
      <c r="GXI5" s="19"/>
      <c r="GXJ5" s="19"/>
      <c r="GXK5" s="19"/>
      <c r="GXL5" s="19"/>
      <c r="GXM5" s="19"/>
      <c r="GXN5" s="19"/>
      <c r="GXO5" s="19"/>
      <c r="GXP5" s="19"/>
      <c r="GXQ5" s="19"/>
      <c r="GXR5" s="19"/>
      <c r="GXS5" s="19"/>
      <c r="GXT5" s="19"/>
      <c r="GXU5" s="19"/>
      <c r="GXV5" s="19"/>
      <c r="GXW5" s="19"/>
      <c r="GXX5" s="19"/>
      <c r="GXY5" s="19"/>
      <c r="GXZ5" s="19"/>
      <c r="GYA5" s="19"/>
      <c r="GYB5" s="19"/>
      <c r="GYC5" s="19"/>
      <c r="GYD5" s="19"/>
      <c r="GYE5" s="19"/>
      <c r="GYF5" s="19"/>
      <c r="GYG5" s="19"/>
      <c r="GYH5" s="19"/>
      <c r="GYI5" s="19"/>
      <c r="GYJ5" s="19"/>
      <c r="GYK5" s="19"/>
      <c r="GYL5" s="19"/>
      <c r="GYM5" s="19"/>
      <c r="GYN5" s="19"/>
      <c r="GYO5" s="19"/>
      <c r="GYP5" s="19"/>
      <c r="GYQ5" s="19"/>
      <c r="GYR5" s="19"/>
      <c r="GYS5" s="19"/>
      <c r="GYT5" s="19"/>
      <c r="GYU5" s="19"/>
      <c r="GYV5" s="19"/>
      <c r="GYW5" s="19"/>
      <c r="GYX5" s="19"/>
      <c r="GYY5" s="19"/>
      <c r="GYZ5" s="19"/>
      <c r="GZA5" s="19"/>
      <c r="GZB5" s="19"/>
      <c r="GZC5" s="19"/>
      <c r="GZD5" s="19"/>
      <c r="GZE5" s="19"/>
      <c r="GZF5" s="19"/>
      <c r="GZG5" s="19"/>
      <c r="GZH5" s="19"/>
      <c r="GZI5" s="19"/>
      <c r="GZJ5" s="19"/>
      <c r="GZK5" s="19"/>
      <c r="GZL5" s="19"/>
      <c r="GZM5" s="19"/>
      <c r="GZN5" s="19"/>
      <c r="GZO5" s="19"/>
      <c r="GZP5" s="19"/>
      <c r="GZQ5" s="19"/>
      <c r="GZR5" s="19"/>
      <c r="GZS5" s="19"/>
      <c r="GZT5" s="19"/>
      <c r="GZU5" s="19"/>
      <c r="GZV5" s="19"/>
      <c r="GZW5" s="19"/>
      <c r="GZX5" s="19"/>
      <c r="GZY5" s="19"/>
      <c r="GZZ5" s="19"/>
      <c r="HAA5" s="19"/>
      <c r="HAB5" s="19"/>
      <c r="HAC5" s="19"/>
      <c r="HAD5" s="19"/>
      <c r="HAE5" s="19"/>
      <c r="HAF5" s="19"/>
      <c r="HAG5" s="19"/>
      <c r="HAH5" s="19"/>
      <c r="HAI5" s="19"/>
      <c r="HAJ5" s="19"/>
      <c r="HAK5" s="19"/>
      <c r="HAL5" s="19"/>
      <c r="HAM5" s="19"/>
      <c r="HAN5" s="19"/>
      <c r="HAO5" s="19"/>
      <c r="HAP5" s="19"/>
      <c r="HAQ5" s="19"/>
      <c r="HAR5" s="19"/>
      <c r="HAS5" s="19"/>
      <c r="HAT5" s="19"/>
      <c r="HAU5" s="19"/>
      <c r="HAV5" s="19"/>
      <c r="HAW5" s="19"/>
      <c r="HAX5" s="19"/>
      <c r="HAY5" s="19"/>
      <c r="HAZ5" s="19"/>
      <c r="HBA5" s="19"/>
      <c r="HBB5" s="19"/>
      <c r="HBC5" s="19"/>
      <c r="HBD5" s="19"/>
      <c r="HBE5" s="19"/>
      <c r="HBF5" s="19"/>
      <c r="HBG5" s="19"/>
      <c r="HBH5" s="19"/>
      <c r="HBI5" s="19"/>
      <c r="HBJ5" s="19"/>
      <c r="HBK5" s="19"/>
      <c r="HBL5" s="19"/>
      <c r="HBM5" s="19"/>
      <c r="HBN5" s="19"/>
      <c r="HBO5" s="19"/>
      <c r="HBP5" s="19"/>
      <c r="HBQ5" s="19"/>
      <c r="HBR5" s="19"/>
      <c r="HBS5" s="19"/>
      <c r="HBT5" s="19"/>
      <c r="HBU5" s="19"/>
      <c r="HBV5" s="19"/>
      <c r="HBW5" s="19"/>
      <c r="HBX5" s="19"/>
      <c r="HBY5" s="19"/>
      <c r="HBZ5" s="19"/>
      <c r="HCA5" s="19"/>
      <c r="HCB5" s="19"/>
      <c r="HCC5" s="19"/>
      <c r="HCD5" s="19"/>
      <c r="HCE5" s="19"/>
      <c r="HCF5" s="19"/>
      <c r="HCG5" s="19"/>
      <c r="HCH5" s="19"/>
      <c r="HCI5" s="19"/>
      <c r="HCJ5" s="19"/>
      <c r="HCK5" s="19"/>
      <c r="HCL5" s="19"/>
      <c r="HCM5" s="19"/>
      <c r="HCN5" s="19"/>
      <c r="HCO5" s="19"/>
      <c r="HCP5" s="19"/>
      <c r="HCQ5" s="19"/>
      <c r="HCR5" s="19"/>
      <c r="HCS5" s="19"/>
      <c r="HCT5" s="19"/>
      <c r="HCU5" s="19"/>
      <c r="HCV5" s="19"/>
      <c r="HCW5" s="19"/>
      <c r="HCX5" s="19"/>
      <c r="HCY5" s="19"/>
      <c r="HCZ5" s="19"/>
      <c r="HDA5" s="19"/>
      <c r="HDB5" s="19"/>
      <c r="HDC5" s="19"/>
      <c r="HDD5" s="19"/>
      <c r="HDE5" s="19"/>
      <c r="HDF5" s="19"/>
      <c r="HDG5" s="19"/>
      <c r="HDH5" s="19"/>
      <c r="HDI5" s="19"/>
      <c r="HDJ5" s="19"/>
      <c r="HDK5" s="19"/>
      <c r="HDL5" s="19"/>
      <c r="HDM5" s="19"/>
      <c r="HDN5" s="19"/>
      <c r="HDO5" s="19"/>
      <c r="HDP5" s="19"/>
      <c r="HDQ5" s="19"/>
      <c r="HDR5" s="19"/>
      <c r="HDS5" s="19"/>
      <c r="HDT5" s="19"/>
      <c r="HDU5" s="19"/>
      <c r="HDV5" s="19"/>
      <c r="HDW5" s="19"/>
      <c r="HDX5" s="19"/>
      <c r="HDY5" s="19"/>
      <c r="HDZ5" s="19"/>
      <c r="HEA5" s="19"/>
      <c r="HEB5" s="19"/>
      <c r="HEC5" s="19"/>
      <c r="HED5" s="19"/>
      <c r="HEE5" s="19"/>
      <c r="HEF5" s="19"/>
      <c r="HEG5" s="19"/>
      <c r="HEH5" s="19"/>
      <c r="HEI5" s="19"/>
      <c r="HEJ5" s="19"/>
      <c r="HEK5" s="19"/>
      <c r="HEL5" s="19"/>
      <c r="HEM5" s="19"/>
      <c r="HEN5" s="19"/>
      <c r="HEO5" s="19"/>
      <c r="HEP5" s="19"/>
      <c r="HEQ5" s="19"/>
      <c r="HER5" s="19"/>
      <c r="HES5" s="19"/>
      <c r="HET5" s="19"/>
      <c r="HEU5" s="19"/>
      <c r="HEV5" s="19"/>
      <c r="HEW5" s="19"/>
      <c r="HEX5" s="19"/>
      <c r="HEY5" s="19"/>
      <c r="HEZ5" s="19"/>
      <c r="HFA5" s="19"/>
      <c r="HFB5" s="19"/>
      <c r="HFC5" s="19"/>
      <c r="HFD5" s="19"/>
      <c r="HFE5" s="19"/>
      <c r="HFF5" s="19"/>
      <c r="HFG5" s="19"/>
      <c r="HFH5" s="19"/>
      <c r="HFI5" s="19"/>
      <c r="HFJ5" s="19"/>
      <c r="HFK5" s="19"/>
      <c r="HFL5" s="19"/>
      <c r="HFM5" s="19"/>
      <c r="HFN5" s="19"/>
      <c r="HFO5" s="19"/>
      <c r="HFP5" s="19"/>
      <c r="HFQ5" s="19"/>
      <c r="HFR5" s="19"/>
      <c r="HFS5" s="19"/>
      <c r="HFT5" s="19"/>
      <c r="HFU5" s="19"/>
      <c r="HFV5" s="19"/>
      <c r="HFW5" s="19"/>
      <c r="HFX5" s="19"/>
      <c r="HFY5" s="19"/>
      <c r="HFZ5" s="19"/>
      <c r="HGA5" s="19"/>
      <c r="HGB5" s="19"/>
      <c r="HGC5" s="19"/>
      <c r="HGD5" s="19"/>
      <c r="HGE5" s="19"/>
      <c r="HGF5" s="19"/>
      <c r="HGG5" s="19"/>
      <c r="HGH5" s="19"/>
      <c r="HGI5" s="19"/>
      <c r="HGJ5" s="19"/>
      <c r="HGK5" s="19"/>
      <c r="HGL5" s="19"/>
      <c r="HGM5" s="19"/>
      <c r="HGN5" s="19"/>
      <c r="HGO5" s="19"/>
      <c r="HGP5" s="19"/>
      <c r="HGQ5" s="19"/>
      <c r="HGR5" s="19"/>
      <c r="HGS5" s="19"/>
      <c r="HGT5" s="19"/>
      <c r="HGU5" s="19"/>
      <c r="HGV5" s="19"/>
      <c r="HGW5" s="19"/>
      <c r="HGX5" s="19"/>
      <c r="HGY5" s="19"/>
      <c r="HGZ5" s="19"/>
      <c r="HHA5" s="19"/>
      <c r="HHB5" s="19"/>
      <c r="HHC5" s="19"/>
      <c r="HHD5" s="19"/>
      <c r="HHE5" s="19"/>
      <c r="HHF5" s="19"/>
      <c r="HHG5" s="19"/>
      <c r="HHH5" s="19"/>
      <c r="HHI5" s="19"/>
      <c r="HHJ5" s="19"/>
      <c r="HHK5" s="19"/>
      <c r="HHL5" s="19"/>
      <c r="HHM5" s="19"/>
      <c r="HHN5" s="19"/>
      <c r="HHO5" s="19"/>
      <c r="HHP5" s="19"/>
      <c r="HHQ5" s="19"/>
      <c r="HHR5" s="19"/>
      <c r="HHS5" s="19"/>
      <c r="HHT5" s="19"/>
      <c r="HHU5" s="19"/>
      <c r="HHV5" s="19"/>
      <c r="HHW5" s="19"/>
      <c r="HHX5" s="19"/>
      <c r="HHY5" s="19"/>
      <c r="HHZ5" s="19"/>
      <c r="HIA5" s="19"/>
      <c r="HIB5" s="19"/>
      <c r="HIC5" s="19"/>
      <c r="HID5" s="19"/>
      <c r="HIE5" s="19"/>
      <c r="HIF5" s="19"/>
      <c r="HIG5" s="19"/>
      <c r="HIH5" s="19"/>
      <c r="HII5" s="19"/>
      <c r="HIJ5" s="19"/>
      <c r="HIK5" s="19"/>
      <c r="HIL5" s="19"/>
      <c r="HIM5" s="19"/>
      <c r="HIN5" s="19"/>
      <c r="HIO5" s="19"/>
      <c r="HIP5" s="19"/>
      <c r="HIQ5" s="19"/>
      <c r="HIR5" s="19"/>
      <c r="HIS5" s="19"/>
      <c r="HIT5" s="19"/>
      <c r="HIU5" s="19"/>
      <c r="HIV5" s="19"/>
      <c r="HIW5" s="19"/>
      <c r="HIX5" s="19"/>
      <c r="HIY5" s="19"/>
      <c r="HIZ5" s="19"/>
      <c r="HJA5" s="19"/>
      <c r="HJB5" s="19"/>
      <c r="HJC5" s="19"/>
      <c r="HJD5" s="19"/>
      <c r="HJE5" s="19"/>
      <c r="HJF5" s="19"/>
      <c r="HJG5" s="19"/>
      <c r="HJH5" s="19"/>
      <c r="HJI5" s="19"/>
      <c r="HJJ5" s="19"/>
      <c r="HJK5" s="19"/>
      <c r="HJL5" s="19"/>
      <c r="HJM5" s="19"/>
      <c r="HJN5" s="19"/>
      <c r="HJO5" s="19"/>
      <c r="HJP5" s="19"/>
      <c r="HJQ5" s="19"/>
      <c r="HJR5" s="19"/>
      <c r="HJS5" s="19"/>
      <c r="HJT5" s="19"/>
      <c r="HJU5" s="19"/>
      <c r="HJV5" s="19"/>
      <c r="HJW5" s="19"/>
      <c r="HJX5" s="19"/>
      <c r="HJY5" s="19"/>
      <c r="HJZ5" s="19"/>
      <c r="HKA5" s="19"/>
      <c r="HKB5" s="19"/>
      <c r="HKC5" s="19"/>
      <c r="HKD5" s="19"/>
      <c r="HKE5" s="19"/>
      <c r="HKF5" s="19"/>
      <c r="HKG5" s="19"/>
      <c r="HKH5" s="19"/>
      <c r="HKI5" s="19"/>
      <c r="HKJ5" s="19"/>
      <c r="HKK5" s="19"/>
      <c r="HKL5" s="19"/>
      <c r="HKM5" s="19"/>
      <c r="HKN5" s="19"/>
      <c r="HKO5" s="19"/>
      <c r="HKP5" s="19"/>
      <c r="HKQ5" s="19"/>
      <c r="HKR5" s="19"/>
      <c r="HKS5" s="19"/>
      <c r="HKT5" s="19"/>
      <c r="HKU5" s="19"/>
      <c r="HKV5" s="19"/>
      <c r="HKW5" s="19"/>
      <c r="HKX5" s="19"/>
      <c r="HKY5" s="19"/>
      <c r="HKZ5" s="19"/>
      <c r="HLA5" s="19"/>
      <c r="HLB5" s="19"/>
      <c r="HLC5" s="19"/>
      <c r="HLD5" s="19"/>
      <c r="HLE5" s="19"/>
      <c r="HLF5" s="19"/>
      <c r="HLG5" s="19"/>
      <c r="HLH5" s="19"/>
      <c r="HLI5" s="19"/>
      <c r="HLJ5" s="19"/>
      <c r="HLK5" s="19"/>
      <c r="HLL5" s="19"/>
      <c r="HLM5" s="19"/>
      <c r="HLN5" s="19"/>
      <c r="HLO5" s="19"/>
      <c r="HLP5" s="19"/>
      <c r="HLQ5" s="19"/>
      <c r="HLR5" s="19"/>
      <c r="HLS5" s="19"/>
      <c r="HLT5" s="19"/>
      <c r="HLU5" s="19"/>
      <c r="HLV5" s="19"/>
      <c r="HLW5" s="19"/>
      <c r="HLX5" s="19"/>
      <c r="HLY5" s="19"/>
      <c r="HLZ5" s="19"/>
      <c r="HMA5" s="19"/>
      <c r="HMB5" s="19"/>
      <c r="HMC5" s="19"/>
      <c r="HMD5" s="19"/>
      <c r="HME5" s="19"/>
      <c r="HMF5" s="19"/>
      <c r="HMG5" s="19"/>
      <c r="HMH5" s="19"/>
      <c r="HMI5" s="19"/>
      <c r="HMJ5" s="19"/>
      <c r="HMK5" s="19"/>
      <c r="HML5" s="19"/>
      <c r="HMM5" s="19"/>
      <c r="HMN5" s="19"/>
      <c r="HMO5" s="19"/>
      <c r="HMP5" s="19"/>
      <c r="HMQ5" s="19"/>
      <c r="HMR5" s="19"/>
      <c r="HMS5" s="19"/>
      <c r="HMT5" s="19"/>
      <c r="HMU5" s="19"/>
      <c r="HMV5" s="19"/>
      <c r="HMW5" s="19"/>
      <c r="HMX5" s="19"/>
      <c r="HMY5" s="19"/>
      <c r="HMZ5" s="19"/>
      <c r="HNA5" s="19"/>
      <c r="HNB5" s="19"/>
      <c r="HNC5" s="19"/>
      <c r="HND5" s="19"/>
      <c r="HNE5" s="19"/>
      <c r="HNF5" s="19"/>
      <c r="HNG5" s="19"/>
      <c r="HNH5" s="19"/>
      <c r="HNI5" s="19"/>
      <c r="HNJ5" s="19"/>
      <c r="HNK5" s="19"/>
      <c r="HNL5" s="19"/>
      <c r="HNM5" s="19"/>
      <c r="HNN5" s="19"/>
      <c r="HNO5" s="19"/>
      <c r="HNP5" s="19"/>
      <c r="HNQ5" s="19"/>
      <c r="HNR5" s="19"/>
      <c r="HNS5" s="19"/>
      <c r="HNT5" s="19"/>
      <c r="HNU5" s="19"/>
      <c r="HNV5" s="19"/>
      <c r="HNW5" s="19"/>
      <c r="HNX5" s="19"/>
      <c r="HNY5" s="19"/>
      <c r="HNZ5" s="19"/>
      <c r="HOA5" s="19"/>
      <c r="HOB5" s="19"/>
      <c r="HOC5" s="19"/>
      <c r="HOD5" s="19"/>
      <c r="HOE5" s="19"/>
      <c r="HOF5" s="19"/>
      <c r="HOG5" s="19"/>
      <c r="HOH5" s="19"/>
      <c r="HOI5" s="19"/>
      <c r="HOJ5" s="19"/>
      <c r="HOK5" s="19"/>
      <c r="HOL5" s="19"/>
      <c r="HOM5" s="19"/>
      <c r="HON5" s="19"/>
      <c r="HOO5" s="19"/>
      <c r="HOP5" s="19"/>
      <c r="HOQ5" s="19"/>
      <c r="HOR5" s="19"/>
      <c r="HOS5" s="19"/>
      <c r="HOT5" s="19"/>
      <c r="HOU5" s="19"/>
      <c r="HOV5" s="19"/>
      <c r="HOW5" s="19"/>
      <c r="HOX5" s="19"/>
      <c r="HOY5" s="19"/>
      <c r="HOZ5" s="19"/>
      <c r="HPA5" s="19"/>
      <c r="HPB5" s="19"/>
      <c r="HPC5" s="19"/>
      <c r="HPD5" s="19"/>
      <c r="HPE5" s="19"/>
      <c r="HPF5" s="19"/>
      <c r="HPG5" s="19"/>
      <c r="HPH5" s="19"/>
      <c r="HPI5" s="19"/>
      <c r="HPJ5" s="19"/>
      <c r="HPK5" s="19"/>
      <c r="HPL5" s="19"/>
      <c r="HPM5" s="19"/>
      <c r="HPN5" s="19"/>
      <c r="HPO5" s="19"/>
      <c r="HPP5" s="19"/>
      <c r="HPQ5" s="19"/>
      <c r="HPR5" s="19"/>
      <c r="HPS5" s="19"/>
      <c r="HPT5" s="19"/>
      <c r="HPU5" s="19"/>
      <c r="HPV5" s="19"/>
      <c r="HPW5" s="19"/>
      <c r="HPX5" s="19"/>
      <c r="HPY5" s="19"/>
      <c r="HPZ5" s="19"/>
      <c r="HQA5" s="19"/>
      <c r="HQB5" s="19"/>
      <c r="HQC5" s="19"/>
      <c r="HQD5" s="19"/>
      <c r="HQE5" s="19"/>
      <c r="HQF5" s="19"/>
      <c r="HQG5" s="19"/>
      <c r="HQH5" s="19"/>
      <c r="HQI5" s="19"/>
      <c r="HQJ5" s="19"/>
      <c r="HQK5" s="19"/>
      <c r="HQL5" s="19"/>
      <c r="HQM5" s="19"/>
      <c r="HQN5" s="19"/>
      <c r="HQO5" s="19"/>
      <c r="HQP5" s="19"/>
      <c r="HQQ5" s="19"/>
      <c r="HQR5" s="19"/>
      <c r="HQS5" s="19"/>
      <c r="HQT5" s="19"/>
      <c r="HQU5" s="19"/>
      <c r="HQV5" s="19"/>
      <c r="HQW5" s="19"/>
      <c r="HQX5" s="19"/>
      <c r="HQY5" s="19"/>
      <c r="HQZ5" s="19"/>
      <c r="HRA5" s="19"/>
      <c r="HRB5" s="19"/>
      <c r="HRC5" s="19"/>
      <c r="HRD5" s="19"/>
      <c r="HRE5" s="19"/>
      <c r="HRF5" s="19"/>
      <c r="HRG5" s="19"/>
      <c r="HRH5" s="19"/>
      <c r="HRI5" s="19"/>
      <c r="HRJ5" s="19"/>
      <c r="HRK5" s="19"/>
      <c r="HRL5" s="19"/>
      <c r="HRM5" s="19"/>
      <c r="HRN5" s="19"/>
      <c r="HRO5" s="19"/>
      <c r="HRP5" s="19"/>
      <c r="HRQ5" s="19"/>
      <c r="HRR5" s="19"/>
      <c r="HRS5" s="19"/>
      <c r="HRT5" s="19"/>
      <c r="HRU5" s="19"/>
      <c r="HRV5" s="19"/>
      <c r="HRW5" s="19"/>
      <c r="HRX5" s="19"/>
      <c r="HRY5" s="19"/>
      <c r="HRZ5" s="19"/>
      <c r="HSA5" s="19"/>
      <c r="HSB5" s="19"/>
      <c r="HSC5" s="19"/>
      <c r="HSD5" s="19"/>
      <c r="HSE5" s="19"/>
      <c r="HSF5" s="19"/>
      <c r="HSG5" s="19"/>
      <c r="HSH5" s="19"/>
      <c r="HSI5" s="19"/>
      <c r="HSJ5" s="19"/>
      <c r="HSK5" s="19"/>
      <c r="HSL5" s="19"/>
      <c r="HSM5" s="19"/>
      <c r="HSN5" s="19"/>
      <c r="HSO5" s="19"/>
      <c r="HSP5" s="19"/>
      <c r="HSQ5" s="19"/>
      <c r="HSR5" s="19"/>
      <c r="HSS5" s="19"/>
      <c r="HST5" s="19"/>
      <c r="HSU5" s="19"/>
      <c r="HSV5" s="19"/>
      <c r="HSW5" s="19"/>
      <c r="HSX5" s="19"/>
      <c r="HSY5" s="19"/>
      <c r="HSZ5" s="19"/>
      <c r="HTA5" s="19"/>
      <c r="HTB5" s="19"/>
      <c r="HTC5" s="19"/>
      <c r="HTD5" s="19"/>
      <c r="HTE5" s="19"/>
      <c r="HTF5" s="19"/>
      <c r="HTG5" s="19"/>
      <c r="HTH5" s="19"/>
      <c r="HTI5" s="19"/>
      <c r="HTJ5" s="19"/>
      <c r="HTK5" s="19"/>
      <c r="HTL5" s="19"/>
      <c r="HTM5" s="19"/>
      <c r="HTN5" s="19"/>
      <c r="HTO5" s="19"/>
      <c r="HTP5" s="19"/>
      <c r="HTQ5" s="19"/>
      <c r="HTR5" s="19"/>
      <c r="HTS5" s="19"/>
      <c r="HTT5" s="19"/>
      <c r="HTU5" s="19"/>
      <c r="HTV5" s="19"/>
      <c r="HTW5" s="19"/>
      <c r="HTX5" s="19"/>
      <c r="HTY5" s="19"/>
      <c r="HTZ5" s="19"/>
      <c r="HUA5" s="19"/>
      <c r="HUB5" s="19"/>
      <c r="HUC5" s="19"/>
      <c r="HUD5" s="19"/>
      <c r="HUE5" s="19"/>
      <c r="HUF5" s="19"/>
      <c r="HUG5" s="19"/>
      <c r="HUH5" s="19"/>
      <c r="HUI5" s="19"/>
      <c r="HUJ5" s="19"/>
      <c r="HUK5" s="19"/>
      <c r="HUL5" s="19"/>
      <c r="HUM5" s="19"/>
      <c r="HUN5" s="19"/>
      <c r="HUO5" s="19"/>
      <c r="HUP5" s="19"/>
      <c r="HUQ5" s="19"/>
      <c r="HUR5" s="19"/>
      <c r="HUS5" s="19"/>
      <c r="HUT5" s="19"/>
      <c r="HUU5" s="19"/>
      <c r="HUV5" s="19"/>
      <c r="HUW5" s="19"/>
      <c r="HUX5" s="19"/>
      <c r="HUY5" s="19"/>
      <c r="HUZ5" s="19"/>
      <c r="HVA5" s="19"/>
      <c r="HVB5" s="19"/>
      <c r="HVC5" s="19"/>
      <c r="HVD5" s="19"/>
      <c r="HVE5" s="19"/>
      <c r="HVF5" s="19"/>
      <c r="HVG5" s="19"/>
      <c r="HVH5" s="19"/>
      <c r="HVI5" s="19"/>
      <c r="HVJ5" s="19"/>
      <c r="HVK5" s="19"/>
      <c r="HVL5" s="19"/>
      <c r="HVM5" s="19"/>
      <c r="HVN5" s="19"/>
      <c r="HVO5" s="19"/>
      <c r="HVP5" s="19"/>
      <c r="HVQ5" s="19"/>
      <c r="HVR5" s="19"/>
      <c r="HVS5" s="19"/>
      <c r="HVT5" s="19"/>
      <c r="HVU5" s="19"/>
      <c r="HVV5" s="19"/>
      <c r="HVW5" s="19"/>
      <c r="HVX5" s="19"/>
      <c r="HVY5" s="19"/>
      <c r="HVZ5" s="19"/>
      <c r="HWA5" s="19"/>
      <c r="HWB5" s="19"/>
      <c r="HWC5" s="19"/>
      <c r="HWD5" s="19"/>
      <c r="HWE5" s="19"/>
      <c r="HWF5" s="19"/>
      <c r="HWG5" s="19"/>
      <c r="HWH5" s="19"/>
      <c r="HWI5" s="19"/>
      <c r="HWJ5" s="19"/>
      <c r="HWK5" s="19"/>
      <c r="HWL5" s="19"/>
      <c r="HWM5" s="19"/>
      <c r="HWN5" s="19"/>
      <c r="HWO5" s="19"/>
      <c r="HWP5" s="19"/>
      <c r="HWQ5" s="19"/>
      <c r="HWR5" s="19"/>
      <c r="HWS5" s="19"/>
      <c r="HWT5" s="19"/>
      <c r="HWU5" s="19"/>
      <c r="HWV5" s="19"/>
      <c r="HWW5" s="19"/>
      <c r="HWX5" s="19"/>
      <c r="HWY5" s="19"/>
      <c r="HWZ5" s="19"/>
      <c r="HXA5" s="19"/>
      <c r="HXB5" s="19"/>
      <c r="HXC5" s="19"/>
      <c r="HXD5" s="19"/>
      <c r="HXE5" s="19"/>
      <c r="HXF5" s="19"/>
      <c r="HXG5" s="19"/>
      <c r="HXH5" s="19"/>
      <c r="HXI5" s="19"/>
      <c r="HXJ5" s="19"/>
      <c r="HXK5" s="19"/>
      <c r="HXL5" s="19"/>
      <c r="HXM5" s="19"/>
      <c r="HXN5" s="19"/>
      <c r="HXO5" s="19"/>
      <c r="HXP5" s="19"/>
      <c r="HXQ5" s="19"/>
      <c r="HXR5" s="19"/>
      <c r="HXS5" s="19"/>
      <c r="HXT5" s="19"/>
      <c r="HXU5" s="19"/>
      <c r="HXV5" s="19"/>
      <c r="HXW5" s="19"/>
      <c r="HXX5" s="19"/>
      <c r="HXY5" s="19"/>
      <c r="HXZ5" s="19"/>
      <c r="HYA5" s="19"/>
      <c r="HYB5" s="19"/>
      <c r="HYC5" s="19"/>
      <c r="HYD5" s="19"/>
      <c r="HYE5" s="19"/>
      <c r="HYF5" s="19"/>
      <c r="HYG5" s="19"/>
      <c r="HYH5" s="19"/>
      <c r="HYI5" s="19"/>
      <c r="HYJ5" s="19"/>
      <c r="HYK5" s="19"/>
      <c r="HYL5" s="19"/>
      <c r="HYM5" s="19"/>
      <c r="HYN5" s="19"/>
      <c r="HYO5" s="19"/>
      <c r="HYP5" s="19"/>
      <c r="HYQ5" s="19"/>
      <c r="HYR5" s="19"/>
      <c r="HYS5" s="19"/>
      <c r="HYT5" s="19"/>
      <c r="HYU5" s="19"/>
      <c r="HYV5" s="19"/>
      <c r="HYW5" s="19"/>
      <c r="HYX5" s="19"/>
      <c r="HYY5" s="19"/>
      <c r="HYZ5" s="19"/>
      <c r="HZA5" s="19"/>
      <c r="HZB5" s="19"/>
      <c r="HZC5" s="19"/>
      <c r="HZD5" s="19"/>
      <c r="HZE5" s="19"/>
      <c r="HZF5" s="19"/>
      <c r="HZG5" s="19"/>
      <c r="HZH5" s="19"/>
      <c r="HZI5" s="19"/>
      <c r="HZJ5" s="19"/>
      <c r="HZK5" s="19"/>
      <c r="HZL5" s="19"/>
      <c r="HZM5" s="19"/>
      <c r="HZN5" s="19"/>
      <c r="HZO5" s="19"/>
      <c r="HZP5" s="19"/>
      <c r="HZQ5" s="19"/>
      <c r="HZR5" s="19"/>
      <c r="HZS5" s="19"/>
      <c r="HZT5" s="19"/>
      <c r="HZU5" s="19"/>
      <c r="HZV5" s="19"/>
      <c r="HZW5" s="19"/>
      <c r="HZX5" s="19"/>
      <c r="HZY5" s="19"/>
      <c r="HZZ5" s="19"/>
      <c r="IAA5" s="19"/>
      <c r="IAB5" s="19"/>
      <c r="IAC5" s="19"/>
      <c r="IAD5" s="19"/>
      <c r="IAE5" s="19"/>
      <c r="IAF5" s="19"/>
      <c r="IAG5" s="19"/>
      <c r="IAH5" s="19"/>
      <c r="IAI5" s="19"/>
      <c r="IAJ5" s="19"/>
      <c r="IAK5" s="19"/>
      <c r="IAL5" s="19"/>
      <c r="IAM5" s="19"/>
      <c r="IAN5" s="19"/>
      <c r="IAO5" s="19"/>
      <c r="IAP5" s="19"/>
      <c r="IAQ5" s="19"/>
      <c r="IAR5" s="19"/>
      <c r="IAS5" s="19"/>
      <c r="IAT5" s="19"/>
      <c r="IAU5" s="19"/>
      <c r="IAV5" s="19"/>
      <c r="IAW5" s="19"/>
      <c r="IAX5" s="19"/>
      <c r="IAY5" s="19"/>
      <c r="IAZ5" s="19"/>
      <c r="IBA5" s="19"/>
      <c r="IBB5" s="19"/>
      <c r="IBC5" s="19"/>
      <c r="IBD5" s="19"/>
      <c r="IBE5" s="19"/>
      <c r="IBF5" s="19"/>
      <c r="IBG5" s="19"/>
      <c r="IBH5" s="19"/>
      <c r="IBI5" s="19"/>
      <c r="IBJ5" s="19"/>
      <c r="IBK5" s="19"/>
      <c r="IBL5" s="19"/>
      <c r="IBM5" s="19"/>
      <c r="IBN5" s="19"/>
      <c r="IBO5" s="19"/>
      <c r="IBP5" s="19"/>
      <c r="IBQ5" s="19"/>
      <c r="IBR5" s="19"/>
      <c r="IBS5" s="19"/>
      <c r="IBT5" s="19"/>
      <c r="IBU5" s="19"/>
      <c r="IBV5" s="19"/>
      <c r="IBW5" s="19"/>
      <c r="IBX5" s="19"/>
      <c r="IBY5" s="19"/>
      <c r="IBZ5" s="19"/>
      <c r="ICA5" s="19"/>
      <c r="ICB5" s="19"/>
      <c r="ICC5" s="19"/>
      <c r="ICD5" s="19"/>
      <c r="ICE5" s="19"/>
      <c r="ICF5" s="19"/>
      <c r="ICG5" s="19"/>
      <c r="ICH5" s="19"/>
      <c r="ICI5" s="19"/>
      <c r="ICJ5" s="19"/>
      <c r="ICK5" s="19"/>
      <c r="ICL5" s="19"/>
      <c r="ICM5" s="19"/>
      <c r="ICN5" s="19"/>
      <c r="ICO5" s="19"/>
      <c r="ICP5" s="19"/>
      <c r="ICQ5" s="19"/>
      <c r="ICR5" s="19"/>
      <c r="ICS5" s="19"/>
      <c r="ICT5" s="19"/>
      <c r="ICU5" s="19"/>
      <c r="ICV5" s="19"/>
      <c r="ICW5" s="19"/>
      <c r="ICX5" s="19"/>
      <c r="ICY5" s="19"/>
      <c r="ICZ5" s="19"/>
      <c r="IDA5" s="19"/>
      <c r="IDB5" s="19"/>
      <c r="IDC5" s="19"/>
      <c r="IDD5" s="19"/>
      <c r="IDE5" s="19"/>
      <c r="IDF5" s="19"/>
      <c r="IDG5" s="19"/>
      <c r="IDH5" s="19"/>
      <c r="IDI5" s="19"/>
      <c r="IDJ5" s="19"/>
      <c r="IDK5" s="19"/>
      <c r="IDL5" s="19"/>
      <c r="IDM5" s="19"/>
      <c r="IDN5" s="19"/>
      <c r="IDO5" s="19"/>
      <c r="IDP5" s="19"/>
      <c r="IDQ5" s="19"/>
      <c r="IDR5" s="19"/>
      <c r="IDS5" s="19"/>
      <c r="IDT5" s="19"/>
      <c r="IDU5" s="19"/>
      <c r="IDV5" s="19"/>
      <c r="IDW5" s="19"/>
      <c r="IDX5" s="19"/>
      <c r="IDY5" s="19"/>
      <c r="IDZ5" s="19"/>
      <c r="IEA5" s="19"/>
      <c r="IEB5" s="19"/>
      <c r="IEC5" s="19"/>
      <c r="IED5" s="19"/>
      <c r="IEE5" s="19"/>
      <c r="IEF5" s="19"/>
      <c r="IEG5" s="19"/>
      <c r="IEH5" s="19"/>
      <c r="IEI5" s="19"/>
      <c r="IEJ5" s="19"/>
      <c r="IEK5" s="19"/>
      <c r="IEL5" s="19"/>
      <c r="IEM5" s="19"/>
      <c r="IEN5" s="19"/>
      <c r="IEO5" s="19"/>
      <c r="IEP5" s="19"/>
      <c r="IEQ5" s="19"/>
      <c r="IER5" s="19"/>
      <c r="IES5" s="19"/>
      <c r="IET5" s="19"/>
      <c r="IEU5" s="19"/>
      <c r="IEV5" s="19"/>
      <c r="IEW5" s="19"/>
      <c r="IEX5" s="19"/>
      <c r="IEY5" s="19"/>
      <c r="IEZ5" s="19"/>
      <c r="IFA5" s="19"/>
      <c r="IFB5" s="19"/>
      <c r="IFC5" s="19"/>
      <c r="IFD5" s="19"/>
      <c r="IFE5" s="19"/>
      <c r="IFF5" s="19"/>
      <c r="IFG5" s="19"/>
      <c r="IFH5" s="19"/>
      <c r="IFI5" s="19"/>
      <c r="IFJ5" s="19"/>
      <c r="IFK5" s="19"/>
      <c r="IFL5" s="19"/>
      <c r="IFM5" s="19"/>
      <c r="IFN5" s="19"/>
      <c r="IFO5" s="19"/>
      <c r="IFP5" s="19"/>
      <c r="IFQ5" s="19"/>
      <c r="IFR5" s="19"/>
      <c r="IFS5" s="19"/>
      <c r="IFT5" s="19"/>
      <c r="IFU5" s="19"/>
      <c r="IFV5" s="19"/>
      <c r="IFW5" s="19"/>
      <c r="IFX5" s="19"/>
      <c r="IFY5" s="19"/>
      <c r="IFZ5" s="19"/>
      <c r="IGA5" s="19"/>
      <c r="IGB5" s="19"/>
      <c r="IGC5" s="19"/>
      <c r="IGD5" s="19"/>
      <c r="IGE5" s="19"/>
      <c r="IGF5" s="19"/>
      <c r="IGG5" s="19"/>
      <c r="IGH5" s="19"/>
      <c r="IGI5" s="19"/>
      <c r="IGJ5" s="19"/>
      <c r="IGK5" s="19"/>
      <c r="IGL5" s="19"/>
      <c r="IGM5" s="19"/>
      <c r="IGN5" s="19"/>
      <c r="IGO5" s="19"/>
      <c r="IGP5" s="19"/>
      <c r="IGQ5" s="19"/>
      <c r="IGR5" s="19"/>
      <c r="IGS5" s="19"/>
      <c r="IGT5" s="19"/>
      <c r="IGU5" s="19"/>
      <c r="IGV5" s="19"/>
      <c r="IGW5" s="19"/>
      <c r="IGX5" s="19"/>
      <c r="IGY5" s="19"/>
      <c r="IGZ5" s="19"/>
      <c r="IHA5" s="19"/>
      <c r="IHB5" s="19"/>
      <c r="IHC5" s="19"/>
      <c r="IHD5" s="19"/>
      <c r="IHE5" s="19"/>
      <c r="IHF5" s="19"/>
      <c r="IHG5" s="19"/>
      <c r="IHH5" s="19"/>
      <c r="IHI5" s="19"/>
      <c r="IHJ5" s="19"/>
      <c r="IHK5" s="19"/>
      <c r="IHL5" s="19"/>
      <c r="IHM5" s="19"/>
      <c r="IHN5" s="19"/>
      <c r="IHO5" s="19"/>
      <c r="IHP5" s="19"/>
      <c r="IHQ5" s="19"/>
      <c r="IHR5" s="19"/>
      <c r="IHS5" s="19"/>
      <c r="IHT5" s="19"/>
      <c r="IHU5" s="19"/>
      <c r="IHV5" s="19"/>
      <c r="IHW5" s="19"/>
      <c r="IHX5" s="19"/>
      <c r="IHY5" s="19"/>
      <c r="IHZ5" s="19"/>
      <c r="IIA5" s="19"/>
      <c r="IIB5" s="19"/>
      <c r="IIC5" s="19"/>
      <c r="IID5" s="19"/>
      <c r="IIE5" s="19"/>
      <c r="IIF5" s="19"/>
      <c r="IIG5" s="19"/>
      <c r="IIH5" s="19"/>
      <c r="III5" s="19"/>
      <c r="IIJ5" s="19"/>
      <c r="IIK5" s="19"/>
      <c r="IIL5" s="19"/>
      <c r="IIM5" s="19"/>
      <c r="IIN5" s="19"/>
      <c r="IIO5" s="19"/>
      <c r="IIP5" s="19"/>
      <c r="IIQ5" s="19"/>
      <c r="IIR5" s="19"/>
      <c r="IIS5" s="19"/>
      <c r="IIT5" s="19"/>
      <c r="IIU5" s="19"/>
      <c r="IIV5" s="19"/>
      <c r="IIW5" s="19"/>
      <c r="IIX5" s="19"/>
      <c r="IIY5" s="19"/>
      <c r="IIZ5" s="19"/>
      <c r="IJA5" s="19"/>
      <c r="IJB5" s="19"/>
      <c r="IJC5" s="19"/>
      <c r="IJD5" s="19"/>
      <c r="IJE5" s="19"/>
      <c r="IJF5" s="19"/>
      <c r="IJG5" s="19"/>
      <c r="IJH5" s="19"/>
      <c r="IJI5" s="19"/>
      <c r="IJJ5" s="19"/>
      <c r="IJK5" s="19"/>
      <c r="IJL5" s="19"/>
      <c r="IJM5" s="19"/>
      <c r="IJN5" s="19"/>
      <c r="IJO5" s="19"/>
      <c r="IJP5" s="19"/>
      <c r="IJQ5" s="19"/>
      <c r="IJR5" s="19"/>
      <c r="IJS5" s="19"/>
      <c r="IJT5" s="19"/>
      <c r="IJU5" s="19"/>
      <c r="IJV5" s="19"/>
      <c r="IJW5" s="19"/>
      <c r="IJX5" s="19"/>
      <c r="IJY5" s="19"/>
      <c r="IJZ5" s="19"/>
      <c r="IKA5" s="19"/>
      <c r="IKB5" s="19"/>
      <c r="IKC5" s="19"/>
      <c r="IKD5" s="19"/>
      <c r="IKE5" s="19"/>
      <c r="IKF5" s="19"/>
      <c r="IKG5" s="19"/>
      <c r="IKH5" s="19"/>
      <c r="IKI5" s="19"/>
      <c r="IKJ5" s="19"/>
      <c r="IKK5" s="19"/>
      <c r="IKL5" s="19"/>
      <c r="IKM5" s="19"/>
      <c r="IKN5" s="19"/>
      <c r="IKO5" s="19"/>
      <c r="IKP5" s="19"/>
      <c r="IKQ5" s="19"/>
      <c r="IKR5" s="19"/>
      <c r="IKS5" s="19"/>
      <c r="IKT5" s="19"/>
      <c r="IKU5" s="19"/>
      <c r="IKV5" s="19"/>
      <c r="IKW5" s="19"/>
      <c r="IKX5" s="19"/>
      <c r="IKY5" s="19"/>
      <c r="IKZ5" s="19"/>
      <c r="ILA5" s="19"/>
      <c r="ILB5" s="19"/>
      <c r="ILC5" s="19"/>
      <c r="ILD5" s="19"/>
      <c r="ILE5" s="19"/>
      <c r="ILF5" s="19"/>
      <c r="ILG5" s="19"/>
      <c r="ILH5" s="19"/>
      <c r="ILI5" s="19"/>
      <c r="ILJ5" s="19"/>
      <c r="ILK5" s="19"/>
      <c r="ILL5" s="19"/>
      <c r="ILM5" s="19"/>
      <c r="ILN5" s="19"/>
      <c r="ILO5" s="19"/>
      <c r="ILP5" s="19"/>
      <c r="ILQ5" s="19"/>
      <c r="ILR5" s="19"/>
      <c r="ILS5" s="19"/>
      <c r="ILT5" s="19"/>
      <c r="ILU5" s="19"/>
      <c r="ILV5" s="19"/>
      <c r="ILW5" s="19"/>
      <c r="ILX5" s="19"/>
      <c r="ILY5" s="19"/>
      <c r="ILZ5" s="19"/>
      <c r="IMA5" s="19"/>
      <c r="IMB5" s="19"/>
      <c r="IMC5" s="19"/>
      <c r="IMD5" s="19"/>
      <c r="IME5" s="19"/>
      <c r="IMF5" s="19"/>
      <c r="IMG5" s="19"/>
      <c r="IMH5" s="19"/>
      <c r="IMI5" s="19"/>
      <c r="IMJ5" s="19"/>
      <c r="IMK5" s="19"/>
      <c r="IML5" s="19"/>
      <c r="IMM5" s="19"/>
      <c r="IMN5" s="19"/>
      <c r="IMO5" s="19"/>
      <c r="IMP5" s="19"/>
      <c r="IMQ5" s="19"/>
      <c r="IMR5" s="19"/>
      <c r="IMS5" s="19"/>
      <c r="IMT5" s="19"/>
      <c r="IMU5" s="19"/>
      <c r="IMV5" s="19"/>
      <c r="IMW5" s="19"/>
      <c r="IMX5" s="19"/>
      <c r="IMY5" s="19"/>
      <c r="IMZ5" s="19"/>
      <c r="INA5" s="19"/>
      <c r="INB5" s="19"/>
      <c r="INC5" s="19"/>
      <c r="IND5" s="19"/>
      <c r="INE5" s="19"/>
      <c r="INF5" s="19"/>
      <c r="ING5" s="19"/>
      <c r="INH5" s="19"/>
      <c r="INI5" s="19"/>
      <c r="INJ5" s="19"/>
      <c r="INK5" s="19"/>
      <c r="INL5" s="19"/>
      <c r="INM5" s="19"/>
      <c r="INN5" s="19"/>
      <c r="INO5" s="19"/>
      <c r="INP5" s="19"/>
      <c r="INQ5" s="19"/>
      <c r="INR5" s="19"/>
      <c r="INS5" s="19"/>
      <c r="INT5" s="19"/>
      <c r="INU5" s="19"/>
      <c r="INV5" s="19"/>
      <c r="INW5" s="19"/>
      <c r="INX5" s="19"/>
      <c r="INY5" s="19"/>
      <c r="INZ5" s="19"/>
      <c r="IOA5" s="19"/>
      <c r="IOB5" s="19"/>
      <c r="IOC5" s="19"/>
      <c r="IOD5" s="19"/>
      <c r="IOE5" s="19"/>
      <c r="IOF5" s="19"/>
      <c r="IOG5" s="19"/>
      <c r="IOH5" s="19"/>
      <c r="IOI5" s="19"/>
      <c r="IOJ5" s="19"/>
      <c r="IOK5" s="19"/>
      <c r="IOL5" s="19"/>
      <c r="IOM5" s="19"/>
      <c r="ION5" s="19"/>
      <c r="IOO5" s="19"/>
      <c r="IOP5" s="19"/>
      <c r="IOQ5" s="19"/>
      <c r="IOR5" s="19"/>
      <c r="IOS5" s="19"/>
      <c r="IOT5" s="19"/>
      <c r="IOU5" s="19"/>
      <c r="IOV5" s="19"/>
      <c r="IOW5" s="19"/>
      <c r="IOX5" s="19"/>
      <c r="IOY5" s="19"/>
      <c r="IOZ5" s="19"/>
      <c r="IPA5" s="19"/>
      <c r="IPB5" s="19"/>
      <c r="IPC5" s="19"/>
      <c r="IPD5" s="19"/>
      <c r="IPE5" s="19"/>
      <c r="IPF5" s="19"/>
      <c r="IPG5" s="19"/>
      <c r="IPH5" s="19"/>
      <c r="IPI5" s="19"/>
      <c r="IPJ5" s="19"/>
      <c r="IPK5" s="19"/>
      <c r="IPL5" s="19"/>
      <c r="IPM5" s="19"/>
      <c r="IPN5" s="19"/>
      <c r="IPO5" s="19"/>
      <c r="IPP5" s="19"/>
      <c r="IPQ5" s="19"/>
      <c r="IPR5" s="19"/>
      <c r="IPS5" s="19"/>
      <c r="IPT5" s="19"/>
      <c r="IPU5" s="19"/>
      <c r="IPV5" s="19"/>
      <c r="IPW5" s="19"/>
      <c r="IPX5" s="19"/>
      <c r="IPY5" s="19"/>
      <c r="IPZ5" s="19"/>
      <c r="IQA5" s="19"/>
      <c r="IQB5" s="19"/>
      <c r="IQC5" s="19"/>
      <c r="IQD5" s="19"/>
      <c r="IQE5" s="19"/>
      <c r="IQF5" s="19"/>
      <c r="IQG5" s="19"/>
      <c r="IQH5" s="19"/>
      <c r="IQI5" s="19"/>
      <c r="IQJ5" s="19"/>
      <c r="IQK5" s="19"/>
      <c r="IQL5" s="19"/>
      <c r="IQM5" s="19"/>
      <c r="IQN5" s="19"/>
      <c r="IQO5" s="19"/>
      <c r="IQP5" s="19"/>
      <c r="IQQ5" s="19"/>
      <c r="IQR5" s="19"/>
      <c r="IQS5" s="19"/>
      <c r="IQT5" s="19"/>
      <c r="IQU5" s="19"/>
      <c r="IQV5" s="19"/>
      <c r="IQW5" s="19"/>
      <c r="IQX5" s="19"/>
      <c r="IQY5" s="19"/>
      <c r="IQZ5" s="19"/>
      <c r="IRA5" s="19"/>
      <c r="IRB5" s="19"/>
      <c r="IRC5" s="19"/>
      <c r="IRD5" s="19"/>
      <c r="IRE5" s="19"/>
      <c r="IRF5" s="19"/>
      <c r="IRG5" s="19"/>
      <c r="IRH5" s="19"/>
      <c r="IRI5" s="19"/>
      <c r="IRJ5" s="19"/>
      <c r="IRK5" s="19"/>
      <c r="IRL5" s="19"/>
      <c r="IRM5" s="19"/>
      <c r="IRN5" s="19"/>
      <c r="IRO5" s="19"/>
      <c r="IRP5" s="19"/>
      <c r="IRQ5" s="19"/>
      <c r="IRR5" s="19"/>
      <c r="IRS5" s="19"/>
      <c r="IRT5" s="19"/>
      <c r="IRU5" s="19"/>
      <c r="IRV5" s="19"/>
      <c r="IRW5" s="19"/>
      <c r="IRX5" s="19"/>
      <c r="IRY5" s="19"/>
      <c r="IRZ5" s="19"/>
      <c r="ISA5" s="19"/>
      <c r="ISB5" s="19"/>
      <c r="ISC5" s="19"/>
      <c r="ISD5" s="19"/>
      <c r="ISE5" s="19"/>
      <c r="ISF5" s="19"/>
      <c r="ISG5" s="19"/>
      <c r="ISH5" s="19"/>
      <c r="ISI5" s="19"/>
      <c r="ISJ5" s="19"/>
      <c r="ISK5" s="19"/>
      <c r="ISL5" s="19"/>
      <c r="ISM5" s="19"/>
      <c r="ISN5" s="19"/>
      <c r="ISO5" s="19"/>
      <c r="ISP5" s="19"/>
      <c r="ISQ5" s="19"/>
      <c r="ISR5" s="19"/>
      <c r="ISS5" s="19"/>
      <c r="IST5" s="19"/>
      <c r="ISU5" s="19"/>
      <c r="ISV5" s="19"/>
      <c r="ISW5" s="19"/>
      <c r="ISX5" s="19"/>
      <c r="ISY5" s="19"/>
      <c r="ISZ5" s="19"/>
      <c r="ITA5" s="19"/>
      <c r="ITB5" s="19"/>
      <c r="ITC5" s="19"/>
      <c r="ITD5" s="19"/>
      <c r="ITE5" s="19"/>
      <c r="ITF5" s="19"/>
      <c r="ITG5" s="19"/>
      <c r="ITH5" s="19"/>
      <c r="ITI5" s="19"/>
      <c r="ITJ5" s="19"/>
      <c r="ITK5" s="19"/>
      <c r="ITL5" s="19"/>
      <c r="ITM5" s="19"/>
      <c r="ITN5" s="19"/>
      <c r="ITO5" s="19"/>
      <c r="ITP5" s="19"/>
      <c r="ITQ5" s="19"/>
      <c r="ITR5" s="19"/>
      <c r="ITS5" s="19"/>
      <c r="ITT5" s="19"/>
      <c r="ITU5" s="19"/>
      <c r="ITV5" s="19"/>
      <c r="ITW5" s="19"/>
      <c r="ITX5" s="19"/>
      <c r="ITY5" s="19"/>
      <c r="ITZ5" s="19"/>
      <c r="IUA5" s="19"/>
      <c r="IUB5" s="19"/>
      <c r="IUC5" s="19"/>
      <c r="IUD5" s="19"/>
      <c r="IUE5" s="19"/>
      <c r="IUF5" s="19"/>
      <c r="IUG5" s="19"/>
      <c r="IUH5" s="19"/>
      <c r="IUI5" s="19"/>
      <c r="IUJ5" s="19"/>
      <c r="IUK5" s="19"/>
      <c r="IUL5" s="19"/>
      <c r="IUM5" s="19"/>
      <c r="IUN5" s="19"/>
      <c r="IUO5" s="19"/>
      <c r="IUP5" s="19"/>
      <c r="IUQ5" s="19"/>
      <c r="IUR5" s="19"/>
      <c r="IUS5" s="19"/>
      <c r="IUT5" s="19"/>
      <c r="IUU5" s="19"/>
      <c r="IUV5" s="19"/>
      <c r="IUW5" s="19"/>
      <c r="IUX5" s="19"/>
      <c r="IUY5" s="19"/>
      <c r="IUZ5" s="19"/>
      <c r="IVA5" s="19"/>
      <c r="IVB5" s="19"/>
      <c r="IVC5" s="19"/>
      <c r="IVD5" s="19"/>
      <c r="IVE5" s="19"/>
      <c r="IVF5" s="19"/>
      <c r="IVG5" s="19"/>
      <c r="IVH5" s="19"/>
      <c r="IVI5" s="19"/>
      <c r="IVJ5" s="19"/>
      <c r="IVK5" s="19"/>
      <c r="IVL5" s="19"/>
      <c r="IVM5" s="19"/>
      <c r="IVN5" s="19"/>
      <c r="IVO5" s="19"/>
      <c r="IVP5" s="19"/>
      <c r="IVQ5" s="19"/>
      <c r="IVR5" s="19"/>
      <c r="IVS5" s="19"/>
      <c r="IVT5" s="19"/>
      <c r="IVU5" s="19"/>
      <c r="IVV5" s="19"/>
      <c r="IVW5" s="19"/>
      <c r="IVX5" s="19"/>
      <c r="IVY5" s="19"/>
      <c r="IVZ5" s="19"/>
      <c r="IWA5" s="19"/>
      <c r="IWB5" s="19"/>
      <c r="IWC5" s="19"/>
      <c r="IWD5" s="19"/>
      <c r="IWE5" s="19"/>
      <c r="IWF5" s="19"/>
      <c r="IWG5" s="19"/>
      <c r="IWH5" s="19"/>
      <c r="IWI5" s="19"/>
      <c r="IWJ5" s="19"/>
      <c r="IWK5" s="19"/>
      <c r="IWL5" s="19"/>
      <c r="IWM5" s="19"/>
      <c r="IWN5" s="19"/>
      <c r="IWO5" s="19"/>
      <c r="IWP5" s="19"/>
      <c r="IWQ5" s="19"/>
      <c r="IWR5" s="19"/>
      <c r="IWS5" s="19"/>
      <c r="IWT5" s="19"/>
      <c r="IWU5" s="19"/>
      <c r="IWV5" s="19"/>
      <c r="IWW5" s="19"/>
      <c r="IWX5" s="19"/>
      <c r="IWY5" s="19"/>
      <c r="IWZ5" s="19"/>
      <c r="IXA5" s="19"/>
      <c r="IXB5" s="19"/>
      <c r="IXC5" s="19"/>
      <c r="IXD5" s="19"/>
      <c r="IXE5" s="19"/>
      <c r="IXF5" s="19"/>
      <c r="IXG5" s="19"/>
      <c r="IXH5" s="19"/>
      <c r="IXI5" s="19"/>
      <c r="IXJ5" s="19"/>
      <c r="IXK5" s="19"/>
      <c r="IXL5" s="19"/>
      <c r="IXM5" s="19"/>
      <c r="IXN5" s="19"/>
      <c r="IXO5" s="19"/>
      <c r="IXP5" s="19"/>
      <c r="IXQ5" s="19"/>
      <c r="IXR5" s="19"/>
      <c r="IXS5" s="19"/>
      <c r="IXT5" s="19"/>
      <c r="IXU5" s="19"/>
      <c r="IXV5" s="19"/>
      <c r="IXW5" s="19"/>
      <c r="IXX5" s="19"/>
      <c r="IXY5" s="19"/>
      <c r="IXZ5" s="19"/>
      <c r="IYA5" s="19"/>
      <c r="IYB5" s="19"/>
      <c r="IYC5" s="19"/>
      <c r="IYD5" s="19"/>
      <c r="IYE5" s="19"/>
      <c r="IYF5" s="19"/>
      <c r="IYG5" s="19"/>
      <c r="IYH5" s="19"/>
      <c r="IYI5" s="19"/>
      <c r="IYJ5" s="19"/>
      <c r="IYK5" s="19"/>
      <c r="IYL5" s="19"/>
      <c r="IYM5" s="19"/>
      <c r="IYN5" s="19"/>
      <c r="IYO5" s="19"/>
      <c r="IYP5" s="19"/>
      <c r="IYQ5" s="19"/>
      <c r="IYR5" s="19"/>
      <c r="IYS5" s="19"/>
      <c r="IYT5" s="19"/>
      <c r="IYU5" s="19"/>
      <c r="IYV5" s="19"/>
      <c r="IYW5" s="19"/>
      <c r="IYX5" s="19"/>
      <c r="IYY5" s="19"/>
      <c r="IYZ5" s="19"/>
      <c r="IZA5" s="19"/>
      <c r="IZB5" s="19"/>
      <c r="IZC5" s="19"/>
      <c r="IZD5" s="19"/>
      <c r="IZE5" s="19"/>
      <c r="IZF5" s="19"/>
      <c r="IZG5" s="19"/>
      <c r="IZH5" s="19"/>
      <c r="IZI5" s="19"/>
      <c r="IZJ5" s="19"/>
      <c r="IZK5" s="19"/>
      <c r="IZL5" s="19"/>
      <c r="IZM5" s="19"/>
      <c r="IZN5" s="19"/>
      <c r="IZO5" s="19"/>
      <c r="IZP5" s="19"/>
      <c r="IZQ5" s="19"/>
      <c r="IZR5" s="19"/>
      <c r="IZS5" s="19"/>
      <c r="IZT5" s="19"/>
      <c r="IZU5" s="19"/>
      <c r="IZV5" s="19"/>
      <c r="IZW5" s="19"/>
      <c r="IZX5" s="19"/>
      <c r="IZY5" s="19"/>
      <c r="IZZ5" s="19"/>
      <c r="JAA5" s="19"/>
      <c r="JAB5" s="19"/>
      <c r="JAC5" s="19"/>
      <c r="JAD5" s="19"/>
      <c r="JAE5" s="19"/>
      <c r="JAF5" s="19"/>
      <c r="JAG5" s="19"/>
      <c r="JAH5" s="19"/>
      <c r="JAI5" s="19"/>
      <c r="JAJ5" s="19"/>
      <c r="JAK5" s="19"/>
      <c r="JAL5" s="19"/>
      <c r="JAM5" s="19"/>
      <c r="JAN5" s="19"/>
      <c r="JAO5" s="19"/>
      <c r="JAP5" s="19"/>
      <c r="JAQ5" s="19"/>
      <c r="JAR5" s="19"/>
      <c r="JAS5" s="19"/>
      <c r="JAT5" s="19"/>
      <c r="JAU5" s="19"/>
      <c r="JAV5" s="19"/>
      <c r="JAW5" s="19"/>
      <c r="JAX5" s="19"/>
      <c r="JAY5" s="19"/>
      <c r="JAZ5" s="19"/>
      <c r="JBA5" s="19"/>
      <c r="JBB5" s="19"/>
      <c r="JBC5" s="19"/>
      <c r="JBD5" s="19"/>
      <c r="JBE5" s="19"/>
      <c r="JBF5" s="19"/>
      <c r="JBG5" s="19"/>
      <c r="JBH5" s="19"/>
      <c r="JBI5" s="19"/>
      <c r="JBJ5" s="19"/>
      <c r="JBK5" s="19"/>
      <c r="JBL5" s="19"/>
      <c r="JBM5" s="19"/>
      <c r="JBN5" s="19"/>
      <c r="JBO5" s="19"/>
      <c r="JBP5" s="19"/>
      <c r="JBQ5" s="19"/>
      <c r="JBR5" s="19"/>
      <c r="JBS5" s="19"/>
      <c r="JBT5" s="19"/>
      <c r="JBU5" s="19"/>
      <c r="JBV5" s="19"/>
      <c r="JBW5" s="19"/>
      <c r="JBX5" s="19"/>
      <c r="JBY5" s="19"/>
      <c r="JBZ5" s="19"/>
      <c r="JCA5" s="19"/>
      <c r="JCB5" s="19"/>
      <c r="JCC5" s="19"/>
      <c r="JCD5" s="19"/>
      <c r="JCE5" s="19"/>
      <c r="JCF5" s="19"/>
      <c r="JCG5" s="19"/>
      <c r="JCH5" s="19"/>
      <c r="JCI5" s="19"/>
      <c r="JCJ5" s="19"/>
      <c r="JCK5" s="19"/>
      <c r="JCL5" s="19"/>
      <c r="JCM5" s="19"/>
      <c r="JCN5" s="19"/>
      <c r="JCO5" s="19"/>
      <c r="JCP5" s="19"/>
      <c r="JCQ5" s="19"/>
      <c r="JCR5" s="19"/>
      <c r="JCS5" s="19"/>
      <c r="JCT5" s="19"/>
      <c r="JCU5" s="19"/>
      <c r="JCV5" s="19"/>
      <c r="JCW5" s="19"/>
      <c r="JCX5" s="19"/>
      <c r="JCY5" s="19"/>
      <c r="JCZ5" s="19"/>
      <c r="JDA5" s="19"/>
      <c r="JDB5" s="19"/>
      <c r="JDC5" s="19"/>
      <c r="JDD5" s="19"/>
      <c r="JDE5" s="19"/>
      <c r="JDF5" s="19"/>
      <c r="JDG5" s="19"/>
      <c r="JDH5" s="19"/>
      <c r="JDI5" s="19"/>
      <c r="JDJ5" s="19"/>
      <c r="JDK5" s="19"/>
      <c r="JDL5" s="19"/>
      <c r="JDM5" s="19"/>
      <c r="JDN5" s="19"/>
      <c r="JDO5" s="19"/>
      <c r="JDP5" s="19"/>
      <c r="JDQ5" s="19"/>
      <c r="JDR5" s="19"/>
      <c r="JDS5" s="19"/>
      <c r="JDT5" s="19"/>
      <c r="JDU5" s="19"/>
      <c r="JDV5" s="19"/>
      <c r="JDW5" s="19"/>
      <c r="JDX5" s="19"/>
      <c r="JDY5" s="19"/>
      <c r="JDZ5" s="19"/>
      <c r="JEA5" s="19"/>
      <c r="JEB5" s="19"/>
      <c r="JEC5" s="19"/>
      <c r="JED5" s="19"/>
      <c r="JEE5" s="19"/>
      <c r="JEF5" s="19"/>
      <c r="JEG5" s="19"/>
      <c r="JEH5" s="19"/>
      <c r="JEI5" s="19"/>
      <c r="JEJ5" s="19"/>
      <c r="JEK5" s="19"/>
      <c r="JEL5" s="19"/>
      <c r="JEM5" s="19"/>
      <c r="JEN5" s="19"/>
      <c r="JEO5" s="19"/>
      <c r="JEP5" s="19"/>
      <c r="JEQ5" s="19"/>
      <c r="JER5" s="19"/>
      <c r="JES5" s="19"/>
      <c r="JET5" s="19"/>
      <c r="JEU5" s="19"/>
      <c r="JEV5" s="19"/>
      <c r="JEW5" s="19"/>
      <c r="JEX5" s="19"/>
      <c r="JEY5" s="19"/>
      <c r="JEZ5" s="19"/>
      <c r="JFA5" s="19"/>
      <c r="JFB5" s="19"/>
      <c r="JFC5" s="19"/>
      <c r="JFD5" s="19"/>
      <c r="JFE5" s="19"/>
      <c r="JFF5" s="19"/>
      <c r="JFG5" s="19"/>
      <c r="JFH5" s="19"/>
      <c r="JFI5" s="19"/>
      <c r="JFJ5" s="19"/>
      <c r="JFK5" s="19"/>
      <c r="JFL5" s="19"/>
      <c r="JFM5" s="19"/>
      <c r="JFN5" s="19"/>
      <c r="JFO5" s="19"/>
      <c r="JFP5" s="19"/>
      <c r="JFQ5" s="19"/>
      <c r="JFR5" s="19"/>
      <c r="JFS5" s="19"/>
      <c r="JFT5" s="19"/>
      <c r="JFU5" s="19"/>
      <c r="JFV5" s="19"/>
      <c r="JFW5" s="19"/>
      <c r="JFX5" s="19"/>
      <c r="JFY5" s="19"/>
      <c r="JFZ5" s="19"/>
      <c r="JGA5" s="19"/>
      <c r="JGB5" s="19"/>
      <c r="JGC5" s="19"/>
      <c r="JGD5" s="19"/>
      <c r="JGE5" s="19"/>
      <c r="JGF5" s="19"/>
      <c r="JGG5" s="19"/>
      <c r="JGH5" s="19"/>
      <c r="JGI5" s="19"/>
      <c r="JGJ5" s="19"/>
      <c r="JGK5" s="19"/>
      <c r="JGL5" s="19"/>
      <c r="JGM5" s="19"/>
      <c r="JGN5" s="19"/>
      <c r="JGO5" s="19"/>
      <c r="JGP5" s="19"/>
      <c r="JGQ5" s="19"/>
      <c r="JGR5" s="19"/>
      <c r="JGS5" s="19"/>
      <c r="JGT5" s="19"/>
      <c r="JGU5" s="19"/>
      <c r="JGV5" s="19"/>
      <c r="JGW5" s="19"/>
      <c r="JGX5" s="19"/>
      <c r="JGY5" s="19"/>
      <c r="JGZ5" s="19"/>
      <c r="JHA5" s="19"/>
      <c r="JHB5" s="19"/>
      <c r="JHC5" s="19"/>
      <c r="JHD5" s="19"/>
      <c r="JHE5" s="19"/>
      <c r="JHF5" s="19"/>
      <c r="JHG5" s="19"/>
      <c r="JHH5" s="19"/>
      <c r="JHI5" s="19"/>
      <c r="JHJ5" s="19"/>
      <c r="JHK5" s="19"/>
      <c r="JHL5" s="19"/>
      <c r="JHM5" s="19"/>
      <c r="JHN5" s="19"/>
      <c r="JHO5" s="19"/>
      <c r="JHP5" s="19"/>
      <c r="JHQ5" s="19"/>
      <c r="JHR5" s="19"/>
      <c r="JHS5" s="19"/>
      <c r="JHT5" s="19"/>
      <c r="JHU5" s="19"/>
      <c r="JHV5" s="19"/>
      <c r="JHW5" s="19"/>
      <c r="JHX5" s="19"/>
      <c r="JHY5" s="19"/>
      <c r="JHZ5" s="19"/>
      <c r="JIA5" s="19"/>
      <c r="JIB5" s="19"/>
      <c r="JIC5" s="19"/>
      <c r="JID5" s="19"/>
      <c r="JIE5" s="19"/>
      <c r="JIF5" s="19"/>
      <c r="JIG5" s="19"/>
      <c r="JIH5" s="19"/>
      <c r="JII5" s="19"/>
      <c r="JIJ5" s="19"/>
      <c r="JIK5" s="19"/>
      <c r="JIL5" s="19"/>
      <c r="JIM5" s="19"/>
      <c r="JIN5" s="19"/>
      <c r="JIO5" s="19"/>
      <c r="JIP5" s="19"/>
      <c r="JIQ5" s="19"/>
      <c r="JIR5" s="19"/>
      <c r="JIS5" s="19"/>
      <c r="JIT5" s="19"/>
      <c r="JIU5" s="19"/>
      <c r="JIV5" s="19"/>
      <c r="JIW5" s="19"/>
      <c r="JIX5" s="19"/>
      <c r="JIY5" s="19"/>
      <c r="JIZ5" s="19"/>
      <c r="JJA5" s="19"/>
      <c r="JJB5" s="19"/>
      <c r="JJC5" s="19"/>
      <c r="JJD5" s="19"/>
      <c r="JJE5" s="19"/>
      <c r="JJF5" s="19"/>
      <c r="JJG5" s="19"/>
      <c r="JJH5" s="19"/>
      <c r="JJI5" s="19"/>
      <c r="JJJ5" s="19"/>
      <c r="JJK5" s="19"/>
      <c r="JJL5" s="19"/>
      <c r="JJM5" s="19"/>
      <c r="JJN5" s="19"/>
      <c r="JJO5" s="19"/>
      <c r="JJP5" s="19"/>
      <c r="JJQ5" s="19"/>
      <c r="JJR5" s="19"/>
      <c r="JJS5" s="19"/>
      <c r="JJT5" s="19"/>
      <c r="JJU5" s="19"/>
      <c r="JJV5" s="19"/>
      <c r="JJW5" s="19"/>
      <c r="JJX5" s="19"/>
      <c r="JJY5" s="19"/>
      <c r="JJZ5" s="19"/>
      <c r="JKA5" s="19"/>
      <c r="JKB5" s="19"/>
      <c r="JKC5" s="19"/>
      <c r="JKD5" s="19"/>
      <c r="JKE5" s="19"/>
      <c r="JKF5" s="19"/>
      <c r="JKG5" s="19"/>
      <c r="JKH5" s="19"/>
      <c r="JKI5" s="19"/>
      <c r="JKJ5" s="19"/>
      <c r="JKK5" s="19"/>
      <c r="JKL5" s="19"/>
      <c r="JKM5" s="19"/>
      <c r="JKN5" s="19"/>
      <c r="JKO5" s="19"/>
      <c r="JKP5" s="19"/>
      <c r="JKQ5" s="19"/>
      <c r="JKR5" s="19"/>
      <c r="JKS5" s="19"/>
      <c r="JKT5" s="19"/>
      <c r="JKU5" s="19"/>
      <c r="JKV5" s="19"/>
      <c r="JKW5" s="19"/>
      <c r="JKX5" s="19"/>
      <c r="JKY5" s="19"/>
      <c r="JKZ5" s="19"/>
      <c r="JLA5" s="19"/>
      <c r="JLB5" s="19"/>
      <c r="JLC5" s="19"/>
      <c r="JLD5" s="19"/>
      <c r="JLE5" s="19"/>
      <c r="JLF5" s="19"/>
      <c r="JLG5" s="19"/>
      <c r="JLH5" s="19"/>
      <c r="JLI5" s="19"/>
      <c r="JLJ5" s="19"/>
      <c r="JLK5" s="19"/>
      <c r="JLL5" s="19"/>
      <c r="JLM5" s="19"/>
      <c r="JLN5" s="19"/>
      <c r="JLO5" s="19"/>
      <c r="JLP5" s="19"/>
      <c r="JLQ5" s="19"/>
      <c r="JLR5" s="19"/>
      <c r="JLS5" s="19"/>
      <c r="JLT5" s="19"/>
      <c r="JLU5" s="19"/>
      <c r="JLV5" s="19"/>
      <c r="JLW5" s="19"/>
      <c r="JLX5" s="19"/>
      <c r="JLY5" s="19"/>
      <c r="JLZ5" s="19"/>
      <c r="JMA5" s="19"/>
      <c r="JMB5" s="19"/>
      <c r="JMC5" s="19"/>
      <c r="JMD5" s="19"/>
      <c r="JME5" s="19"/>
      <c r="JMF5" s="19"/>
      <c r="JMG5" s="19"/>
      <c r="JMH5" s="19"/>
      <c r="JMI5" s="19"/>
      <c r="JMJ5" s="19"/>
      <c r="JMK5" s="19"/>
      <c r="JML5" s="19"/>
      <c r="JMM5" s="19"/>
      <c r="JMN5" s="19"/>
      <c r="JMO5" s="19"/>
      <c r="JMP5" s="19"/>
      <c r="JMQ5" s="19"/>
      <c r="JMR5" s="19"/>
      <c r="JMS5" s="19"/>
      <c r="JMT5" s="19"/>
      <c r="JMU5" s="19"/>
      <c r="JMV5" s="19"/>
      <c r="JMW5" s="19"/>
      <c r="JMX5" s="19"/>
      <c r="JMY5" s="19"/>
      <c r="JMZ5" s="19"/>
      <c r="JNA5" s="19"/>
      <c r="JNB5" s="19"/>
      <c r="JNC5" s="19"/>
      <c r="JND5" s="19"/>
      <c r="JNE5" s="19"/>
      <c r="JNF5" s="19"/>
      <c r="JNG5" s="19"/>
      <c r="JNH5" s="19"/>
      <c r="JNI5" s="19"/>
      <c r="JNJ5" s="19"/>
      <c r="JNK5" s="19"/>
      <c r="JNL5" s="19"/>
      <c r="JNM5" s="19"/>
      <c r="JNN5" s="19"/>
      <c r="JNO5" s="19"/>
      <c r="JNP5" s="19"/>
      <c r="JNQ5" s="19"/>
      <c r="JNR5" s="19"/>
      <c r="JNS5" s="19"/>
      <c r="JNT5" s="19"/>
      <c r="JNU5" s="19"/>
      <c r="JNV5" s="19"/>
      <c r="JNW5" s="19"/>
      <c r="JNX5" s="19"/>
      <c r="JNY5" s="19"/>
      <c r="JNZ5" s="19"/>
      <c r="JOA5" s="19"/>
      <c r="JOB5" s="19"/>
      <c r="JOC5" s="19"/>
      <c r="JOD5" s="19"/>
      <c r="JOE5" s="19"/>
      <c r="JOF5" s="19"/>
      <c r="JOG5" s="19"/>
      <c r="JOH5" s="19"/>
      <c r="JOI5" s="19"/>
      <c r="JOJ5" s="19"/>
      <c r="JOK5" s="19"/>
      <c r="JOL5" s="19"/>
      <c r="JOM5" s="19"/>
      <c r="JON5" s="19"/>
      <c r="JOO5" s="19"/>
      <c r="JOP5" s="19"/>
      <c r="JOQ5" s="19"/>
      <c r="JOR5" s="19"/>
      <c r="JOS5" s="19"/>
      <c r="JOT5" s="19"/>
      <c r="JOU5" s="19"/>
      <c r="JOV5" s="19"/>
      <c r="JOW5" s="19"/>
      <c r="JOX5" s="19"/>
      <c r="JOY5" s="19"/>
      <c r="JOZ5" s="19"/>
      <c r="JPA5" s="19"/>
      <c r="JPB5" s="19"/>
      <c r="JPC5" s="19"/>
      <c r="JPD5" s="19"/>
      <c r="JPE5" s="19"/>
      <c r="JPF5" s="19"/>
      <c r="JPG5" s="19"/>
      <c r="JPH5" s="19"/>
      <c r="JPI5" s="19"/>
      <c r="JPJ5" s="19"/>
      <c r="JPK5" s="19"/>
      <c r="JPL5" s="19"/>
      <c r="JPM5" s="19"/>
      <c r="JPN5" s="19"/>
      <c r="JPO5" s="19"/>
      <c r="JPP5" s="19"/>
      <c r="JPQ5" s="19"/>
      <c r="JPR5" s="19"/>
      <c r="JPS5" s="19"/>
      <c r="JPT5" s="19"/>
      <c r="JPU5" s="19"/>
      <c r="JPV5" s="19"/>
      <c r="JPW5" s="19"/>
      <c r="JPX5" s="19"/>
      <c r="JPY5" s="19"/>
      <c r="JPZ5" s="19"/>
      <c r="JQA5" s="19"/>
      <c r="JQB5" s="19"/>
      <c r="JQC5" s="19"/>
      <c r="JQD5" s="19"/>
      <c r="JQE5" s="19"/>
      <c r="JQF5" s="19"/>
      <c r="JQG5" s="19"/>
      <c r="JQH5" s="19"/>
      <c r="JQI5" s="19"/>
      <c r="JQJ5" s="19"/>
      <c r="JQK5" s="19"/>
      <c r="JQL5" s="19"/>
      <c r="JQM5" s="19"/>
      <c r="JQN5" s="19"/>
      <c r="JQO5" s="19"/>
      <c r="JQP5" s="19"/>
      <c r="JQQ5" s="19"/>
      <c r="JQR5" s="19"/>
      <c r="JQS5" s="19"/>
      <c r="JQT5" s="19"/>
      <c r="JQU5" s="19"/>
      <c r="JQV5" s="19"/>
      <c r="JQW5" s="19"/>
      <c r="JQX5" s="19"/>
      <c r="JQY5" s="19"/>
      <c r="JQZ5" s="19"/>
      <c r="JRA5" s="19"/>
      <c r="JRB5" s="19"/>
      <c r="JRC5" s="19"/>
      <c r="JRD5" s="19"/>
      <c r="JRE5" s="19"/>
      <c r="JRF5" s="19"/>
      <c r="JRG5" s="19"/>
      <c r="JRH5" s="19"/>
      <c r="JRI5" s="19"/>
      <c r="JRJ5" s="19"/>
      <c r="JRK5" s="19"/>
      <c r="JRL5" s="19"/>
      <c r="JRM5" s="19"/>
      <c r="JRN5" s="19"/>
      <c r="JRO5" s="19"/>
      <c r="JRP5" s="19"/>
      <c r="JRQ5" s="19"/>
      <c r="JRR5" s="19"/>
      <c r="JRS5" s="19"/>
      <c r="JRT5" s="19"/>
      <c r="JRU5" s="19"/>
      <c r="JRV5" s="19"/>
      <c r="JRW5" s="19"/>
      <c r="JRX5" s="19"/>
      <c r="JRY5" s="19"/>
      <c r="JRZ5" s="19"/>
      <c r="JSA5" s="19"/>
      <c r="JSB5" s="19"/>
      <c r="JSC5" s="19"/>
      <c r="JSD5" s="19"/>
      <c r="JSE5" s="19"/>
      <c r="JSF5" s="19"/>
      <c r="JSG5" s="19"/>
      <c r="JSH5" s="19"/>
      <c r="JSI5" s="19"/>
      <c r="JSJ5" s="19"/>
      <c r="JSK5" s="19"/>
      <c r="JSL5" s="19"/>
      <c r="JSM5" s="19"/>
      <c r="JSN5" s="19"/>
      <c r="JSO5" s="19"/>
      <c r="JSP5" s="19"/>
      <c r="JSQ5" s="19"/>
      <c r="JSR5" s="19"/>
      <c r="JSS5" s="19"/>
      <c r="JST5" s="19"/>
      <c r="JSU5" s="19"/>
      <c r="JSV5" s="19"/>
      <c r="JSW5" s="19"/>
      <c r="JSX5" s="19"/>
      <c r="JSY5" s="19"/>
      <c r="JSZ5" s="19"/>
      <c r="JTA5" s="19"/>
      <c r="JTB5" s="19"/>
      <c r="JTC5" s="19"/>
      <c r="JTD5" s="19"/>
      <c r="JTE5" s="19"/>
      <c r="JTF5" s="19"/>
      <c r="JTG5" s="19"/>
      <c r="JTH5" s="19"/>
      <c r="JTI5" s="19"/>
      <c r="JTJ5" s="19"/>
      <c r="JTK5" s="19"/>
      <c r="JTL5" s="19"/>
      <c r="JTM5" s="19"/>
      <c r="JTN5" s="19"/>
      <c r="JTO5" s="19"/>
      <c r="JTP5" s="19"/>
      <c r="JTQ5" s="19"/>
      <c r="JTR5" s="19"/>
      <c r="JTS5" s="19"/>
      <c r="JTT5" s="19"/>
      <c r="JTU5" s="19"/>
      <c r="JTV5" s="19"/>
      <c r="JTW5" s="19"/>
      <c r="JTX5" s="19"/>
      <c r="JTY5" s="19"/>
      <c r="JTZ5" s="19"/>
      <c r="JUA5" s="19"/>
      <c r="JUB5" s="19"/>
      <c r="JUC5" s="19"/>
      <c r="JUD5" s="19"/>
      <c r="JUE5" s="19"/>
      <c r="JUF5" s="19"/>
      <c r="JUG5" s="19"/>
      <c r="JUH5" s="19"/>
      <c r="JUI5" s="19"/>
      <c r="JUJ5" s="19"/>
      <c r="JUK5" s="19"/>
      <c r="JUL5" s="19"/>
      <c r="JUM5" s="19"/>
      <c r="JUN5" s="19"/>
      <c r="JUO5" s="19"/>
      <c r="JUP5" s="19"/>
      <c r="JUQ5" s="19"/>
      <c r="JUR5" s="19"/>
      <c r="JUS5" s="19"/>
      <c r="JUT5" s="19"/>
      <c r="JUU5" s="19"/>
      <c r="JUV5" s="19"/>
      <c r="JUW5" s="19"/>
      <c r="JUX5" s="19"/>
      <c r="JUY5" s="19"/>
      <c r="JUZ5" s="19"/>
      <c r="JVA5" s="19"/>
      <c r="JVB5" s="19"/>
      <c r="JVC5" s="19"/>
      <c r="JVD5" s="19"/>
      <c r="JVE5" s="19"/>
      <c r="JVF5" s="19"/>
      <c r="JVG5" s="19"/>
      <c r="JVH5" s="19"/>
      <c r="JVI5" s="19"/>
      <c r="JVJ5" s="19"/>
      <c r="JVK5" s="19"/>
      <c r="JVL5" s="19"/>
      <c r="JVM5" s="19"/>
      <c r="JVN5" s="19"/>
      <c r="JVO5" s="19"/>
      <c r="JVP5" s="19"/>
      <c r="JVQ5" s="19"/>
      <c r="JVR5" s="19"/>
      <c r="JVS5" s="19"/>
      <c r="JVT5" s="19"/>
      <c r="JVU5" s="19"/>
      <c r="JVV5" s="19"/>
      <c r="JVW5" s="19"/>
      <c r="JVX5" s="19"/>
      <c r="JVY5" s="19"/>
      <c r="JVZ5" s="19"/>
      <c r="JWA5" s="19"/>
      <c r="JWB5" s="19"/>
      <c r="JWC5" s="19"/>
      <c r="JWD5" s="19"/>
      <c r="JWE5" s="19"/>
      <c r="JWF5" s="19"/>
      <c r="JWG5" s="19"/>
      <c r="JWH5" s="19"/>
      <c r="JWI5" s="19"/>
      <c r="JWJ5" s="19"/>
      <c r="JWK5" s="19"/>
      <c r="JWL5" s="19"/>
      <c r="JWM5" s="19"/>
      <c r="JWN5" s="19"/>
      <c r="JWO5" s="19"/>
      <c r="JWP5" s="19"/>
      <c r="JWQ5" s="19"/>
      <c r="JWR5" s="19"/>
      <c r="JWS5" s="19"/>
      <c r="JWT5" s="19"/>
      <c r="JWU5" s="19"/>
      <c r="JWV5" s="19"/>
      <c r="JWW5" s="19"/>
      <c r="JWX5" s="19"/>
      <c r="JWY5" s="19"/>
      <c r="JWZ5" s="19"/>
      <c r="JXA5" s="19"/>
      <c r="JXB5" s="19"/>
      <c r="JXC5" s="19"/>
      <c r="JXD5" s="19"/>
      <c r="JXE5" s="19"/>
      <c r="JXF5" s="19"/>
      <c r="JXG5" s="19"/>
      <c r="JXH5" s="19"/>
      <c r="JXI5" s="19"/>
      <c r="JXJ5" s="19"/>
      <c r="JXK5" s="19"/>
      <c r="JXL5" s="19"/>
      <c r="JXM5" s="19"/>
      <c r="JXN5" s="19"/>
      <c r="JXO5" s="19"/>
      <c r="JXP5" s="19"/>
      <c r="JXQ5" s="19"/>
      <c r="JXR5" s="19"/>
      <c r="JXS5" s="19"/>
      <c r="JXT5" s="19"/>
      <c r="JXU5" s="19"/>
      <c r="JXV5" s="19"/>
      <c r="JXW5" s="19"/>
      <c r="JXX5" s="19"/>
      <c r="JXY5" s="19"/>
      <c r="JXZ5" s="19"/>
      <c r="JYA5" s="19"/>
      <c r="JYB5" s="19"/>
      <c r="JYC5" s="19"/>
      <c r="JYD5" s="19"/>
      <c r="JYE5" s="19"/>
      <c r="JYF5" s="19"/>
      <c r="JYG5" s="19"/>
      <c r="JYH5" s="19"/>
      <c r="JYI5" s="19"/>
      <c r="JYJ5" s="19"/>
      <c r="JYK5" s="19"/>
      <c r="JYL5" s="19"/>
      <c r="JYM5" s="19"/>
      <c r="JYN5" s="19"/>
      <c r="JYO5" s="19"/>
      <c r="JYP5" s="19"/>
      <c r="JYQ5" s="19"/>
      <c r="JYR5" s="19"/>
      <c r="JYS5" s="19"/>
      <c r="JYT5" s="19"/>
      <c r="JYU5" s="19"/>
      <c r="JYV5" s="19"/>
      <c r="JYW5" s="19"/>
      <c r="JYX5" s="19"/>
      <c r="JYY5" s="19"/>
      <c r="JYZ5" s="19"/>
      <c r="JZA5" s="19"/>
      <c r="JZB5" s="19"/>
      <c r="JZC5" s="19"/>
      <c r="JZD5" s="19"/>
      <c r="JZE5" s="19"/>
      <c r="JZF5" s="19"/>
      <c r="JZG5" s="19"/>
      <c r="JZH5" s="19"/>
      <c r="JZI5" s="19"/>
      <c r="JZJ5" s="19"/>
      <c r="JZK5" s="19"/>
      <c r="JZL5" s="19"/>
      <c r="JZM5" s="19"/>
      <c r="JZN5" s="19"/>
      <c r="JZO5" s="19"/>
      <c r="JZP5" s="19"/>
      <c r="JZQ5" s="19"/>
      <c r="JZR5" s="19"/>
      <c r="JZS5" s="19"/>
      <c r="JZT5" s="19"/>
      <c r="JZU5" s="19"/>
      <c r="JZV5" s="19"/>
      <c r="JZW5" s="19"/>
      <c r="JZX5" s="19"/>
      <c r="JZY5" s="19"/>
      <c r="JZZ5" s="19"/>
      <c r="KAA5" s="19"/>
      <c r="KAB5" s="19"/>
      <c r="KAC5" s="19"/>
      <c r="KAD5" s="19"/>
      <c r="KAE5" s="19"/>
      <c r="KAF5" s="19"/>
      <c r="KAG5" s="19"/>
      <c r="KAH5" s="19"/>
      <c r="KAI5" s="19"/>
      <c r="KAJ5" s="19"/>
      <c r="KAK5" s="19"/>
      <c r="KAL5" s="19"/>
      <c r="KAM5" s="19"/>
      <c r="KAN5" s="19"/>
      <c r="KAO5" s="19"/>
      <c r="KAP5" s="19"/>
      <c r="KAQ5" s="19"/>
      <c r="KAR5" s="19"/>
      <c r="KAS5" s="19"/>
      <c r="KAT5" s="19"/>
      <c r="KAU5" s="19"/>
      <c r="KAV5" s="19"/>
      <c r="KAW5" s="19"/>
      <c r="KAX5" s="19"/>
      <c r="KAY5" s="19"/>
      <c r="KAZ5" s="19"/>
      <c r="KBA5" s="19"/>
      <c r="KBB5" s="19"/>
      <c r="KBC5" s="19"/>
      <c r="KBD5" s="19"/>
      <c r="KBE5" s="19"/>
      <c r="KBF5" s="19"/>
      <c r="KBG5" s="19"/>
      <c r="KBH5" s="19"/>
      <c r="KBI5" s="19"/>
      <c r="KBJ5" s="19"/>
      <c r="KBK5" s="19"/>
      <c r="KBL5" s="19"/>
      <c r="KBM5" s="19"/>
      <c r="KBN5" s="19"/>
      <c r="KBO5" s="19"/>
      <c r="KBP5" s="19"/>
      <c r="KBQ5" s="19"/>
      <c r="KBR5" s="19"/>
      <c r="KBS5" s="19"/>
      <c r="KBT5" s="19"/>
      <c r="KBU5" s="19"/>
      <c r="KBV5" s="19"/>
      <c r="KBW5" s="19"/>
      <c r="KBX5" s="19"/>
      <c r="KBY5" s="19"/>
      <c r="KBZ5" s="19"/>
      <c r="KCA5" s="19"/>
      <c r="KCB5" s="19"/>
      <c r="KCC5" s="19"/>
      <c r="KCD5" s="19"/>
      <c r="KCE5" s="19"/>
      <c r="KCF5" s="19"/>
      <c r="KCG5" s="19"/>
      <c r="KCH5" s="19"/>
      <c r="KCI5" s="19"/>
      <c r="KCJ5" s="19"/>
      <c r="KCK5" s="19"/>
      <c r="KCL5" s="19"/>
      <c r="KCM5" s="19"/>
      <c r="KCN5" s="19"/>
      <c r="KCO5" s="19"/>
      <c r="KCP5" s="19"/>
      <c r="KCQ5" s="19"/>
      <c r="KCR5" s="19"/>
      <c r="KCS5" s="19"/>
      <c r="KCT5" s="19"/>
      <c r="KCU5" s="19"/>
      <c r="KCV5" s="19"/>
      <c r="KCW5" s="19"/>
      <c r="KCX5" s="19"/>
      <c r="KCY5" s="19"/>
      <c r="KCZ5" s="19"/>
      <c r="KDA5" s="19"/>
      <c r="KDB5" s="19"/>
      <c r="KDC5" s="19"/>
      <c r="KDD5" s="19"/>
      <c r="KDE5" s="19"/>
      <c r="KDF5" s="19"/>
      <c r="KDG5" s="19"/>
      <c r="KDH5" s="19"/>
      <c r="KDI5" s="19"/>
      <c r="KDJ5" s="19"/>
      <c r="KDK5" s="19"/>
      <c r="KDL5" s="19"/>
      <c r="KDM5" s="19"/>
      <c r="KDN5" s="19"/>
      <c r="KDO5" s="19"/>
      <c r="KDP5" s="19"/>
      <c r="KDQ5" s="19"/>
      <c r="KDR5" s="19"/>
      <c r="KDS5" s="19"/>
      <c r="KDT5" s="19"/>
      <c r="KDU5" s="19"/>
      <c r="KDV5" s="19"/>
      <c r="KDW5" s="19"/>
      <c r="KDX5" s="19"/>
      <c r="KDY5" s="19"/>
      <c r="KDZ5" s="19"/>
      <c r="KEA5" s="19"/>
      <c r="KEB5" s="19"/>
      <c r="KEC5" s="19"/>
      <c r="KED5" s="19"/>
      <c r="KEE5" s="19"/>
      <c r="KEF5" s="19"/>
      <c r="KEG5" s="19"/>
      <c r="KEH5" s="19"/>
      <c r="KEI5" s="19"/>
      <c r="KEJ5" s="19"/>
      <c r="KEK5" s="19"/>
      <c r="KEL5" s="19"/>
      <c r="KEM5" s="19"/>
      <c r="KEN5" s="19"/>
      <c r="KEO5" s="19"/>
      <c r="KEP5" s="19"/>
      <c r="KEQ5" s="19"/>
      <c r="KER5" s="19"/>
      <c r="KES5" s="19"/>
      <c r="KET5" s="19"/>
      <c r="KEU5" s="19"/>
      <c r="KEV5" s="19"/>
      <c r="KEW5" s="19"/>
      <c r="KEX5" s="19"/>
      <c r="KEY5" s="19"/>
      <c r="KEZ5" s="19"/>
      <c r="KFA5" s="19"/>
      <c r="KFB5" s="19"/>
      <c r="KFC5" s="19"/>
      <c r="KFD5" s="19"/>
      <c r="KFE5" s="19"/>
      <c r="KFF5" s="19"/>
      <c r="KFG5" s="19"/>
      <c r="KFH5" s="19"/>
      <c r="KFI5" s="19"/>
      <c r="KFJ5" s="19"/>
      <c r="KFK5" s="19"/>
      <c r="KFL5" s="19"/>
      <c r="KFM5" s="19"/>
      <c r="KFN5" s="19"/>
      <c r="KFO5" s="19"/>
      <c r="KFP5" s="19"/>
      <c r="KFQ5" s="19"/>
      <c r="KFR5" s="19"/>
      <c r="KFS5" s="19"/>
      <c r="KFT5" s="19"/>
      <c r="KFU5" s="19"/>
      <c r="KFV5" s="19"/>
      <c r="KFW5" s="19"/>
      <c r="KFX5" s="19"/>
      <c r="KFY5" s="19"/>
      <c r="KFZ5" s="19"/>
      <c r="KGA5" s="19"/>
      <c r="KGB5" s="19"/>
      <c r="KGC5" s="19"/>
      <c r="KGD5" s="19"/>
      <c r="KGE5" s="19"/>
      <c r="KGF5" s="19"/>
      <c r="KGG5" s="19"/>
      <c r="KGH5" s="19"/>
      <c r="KGI5" s="19"/>
      <c r="KGJ5" s="19"/>
      <c r="KGK5" s="19"/>
      <c r="KGL5" s="19"/>
      <c r="KGM5" s="19"/>
      <c r="KGN5" s="19"/>
      <c r="KGO5" s="19"/>
      <c r="KGP5" s="19"/>
      <c r="KGQ5" s="19"/>
      <c r="KGR5" s="19"/>
      <c r="KGS5" s="19"/>
      <c r="KGT5" s="19"/>
      <c r="KGU5" s="19"/>
      <c r="KGV5" s="19"/>
      <c r="KGW5" s="19"/>
      <c r="KGX5" s="19"/>
      <c r="KGY5" s="19"/>
      <c r="KGZ5" s="19"/>
      <c r="KHA5" s="19"/>
      <c r="KHB5" s="19"/>
      <c r="KHC5" s="19"/>
      <c r="KHD5" s="19"/>
      <c r="KHE5" s="19"/>
      <c r="KHF5" s="19"/>
      <c r="KHG5" s="19"/>
      <c r="KHH5" s="19"/>
      <c r="KHI5" s="19"/>
      <c r="KHJ5" s="19"/>
      <c r="KHK5" s="19"/>
      <c r="KHL5" s="19"/>
      <c r="KHM5" s="19"/>
      <c r="KHN5" s="19"/>
      <c r="KHO5" s="19"/>
      <c r="KHP5" s="19"/>
      <c r="KHQ5" s="19"/>
      <c r="KHR5" s="19"/>
      <c r="KHS5" s="19"/>
      <c r="KHT5" s="19"/>
      <c r="KHU5" s="19"/>
      <c r="KHV5" s="19"/>
      <c r="KHW5" s="19"/>
      <c r="KHX5" s="19"/>
      <c r="KHY5" s="19"/>
      <c r="KHZ5" s="19"/>
      <c r="KIA5" s="19"/>
      <c r="KIB5" s="19"/>
      <c r="KIC5" s="19"/>
      <c r="KID5" s="19"/>
      <c r="KIE5" s="19"/>
      <c r="KIF5" s="19"/>
      <c r="KIG5" s="19"/>
      <c r="KIH5" s="19"/>
      <c r="KII5" s="19"/>
      <c r="KIJ5" s="19"/>
      <c r="KIK5" s="19"/>
      <c r="KIL5" s="19"/>
      <c r="KIM5" s="19"/>
      <c r="KIN5" s="19"/>
      <c r="KIO5" s="19"/>
      <c r="KIP5" s="19"/>
      <c r="KIQ5" s="19"/>
      <c r="KIR5" s="19"/>
      <c r="KIS5" s="19"/>
      <c r="KIT5" s="19"/>
      <c r="KIU5" s="19"/>
      <c r="KIV5" s="19"/>
      <c r="KIW5" s="19"/>
      <c r="KIX5" s="19"/>
      <c r="KIY5" s="19"/>
      <c r="KIZ5" s="19"/>
      <c r="KJA5" s="19"/>
      <c r="KJB5" s="19"/>
      <c r="KJC5" s="19"/>
      <c r="KJD5" s="19"/>
      <c r="KJE5" s="19"/>
      <c r="KJF5" s="19"/>
      <c r="KJG5" s="19"/>
      <c r="KJH5" s="19"/>
      <c r="KJI5" s="19"/>
      <c r="KJJ5" s="19"/>
      <c r="KJK5" s="19"/>
      <c r="KJL5" s="19"/>
      <c r="KJM5" s="19"/>
      <c r="KJN5" s="19"/>
      <c r="KJO5" s="19"/>
      <c r="KJP5" s="19"/>
      <c r="KJQ5" s="19"/>
      <c r="KJR5" s="19"/>
      <c r="KJS5" s="19"/>
      <c r="KJT5" s="19"/>
      <c r="KJU5" s="19"/>
      <c r="KJV5" s="19"/>
      <c r="KJW5" s="19"/>
      <c r="KJX5" s="19"/>
      <c r="KJY5" s="19"/>
      <c r="KJZ5" s="19"/>
      <c r="KKA5" s="19"/>
      <c r="KKB5" s="19"/>
      <c r="KKC5" s="19"/>
      <c r="KKD5" s="19"/>
      <c r="KKE5" s="19"/>
      <c r="KKF5" s="19"/>
      <c r="KKG5" s="19"/>
      <c r="KKH5" s="19"/>
      <c r="KKI5" s="19"/>
      <c r="KKJ5" s="19"/>
      <c r="KKK5" s="19"/>
      <c r="KKL5" s="19"/>
      <c r="KKM5" s="19"/>
      <c r="KKN5" s="19"/>
      <c r="KKO5" s="19"/>
      <c r="KKP5" s="19"/>
      <c r="KKQ5" s="19"/>
      <c r="KKR5" s="19"/>
      <c r="KKS5" s="19"/>
      <c r="KKT5" s="19"/>
      <c r="KKU5" s="19"/>
      <c r="KKV5" s="19"/>
      <c r="KKW5" s="19"/>
      <c r="KKX5" s="19"/>
      <c r="KKY5" s="19"/>
      <c r="KKZ5" s="19"/>
      <c r="KLA5" s="19"/>
      <c r="KLB5" s="19"/>
      <c r="KLC5" s="19"/>
      <c r="KLD5" s="19"/>
      <c r="KLE5" s="19"/>
      <c r="KLF5" s="19"/>
      <c r="KLG5" s="19"/>
      <c r="KLH5" s="19"/>
      <c r="KLI5" s="19"/>
      <c r="KLJ5" s="19"/>
      <c r="KLK5" s="19"/>
      <c r="KLL5" s="19"/>
      <c r="KLM5" s="19"/>
      <c r="KLN5" s="19"/>
      <c r="KLO5" s="19"/>
      <c r="KLP5" s="19"/>
      <c r="KLQ5" s="19"/>
      <c r="KLR5" s="19"/>
      <c r="KLS5" s="19"/>
      <c r="KLT5" s="19"/>
      <c r="KLU5" s="19"/>
      <c r="KLV5" s="19"/>
      <c r="KLW5" s="19"/>
      <c r="KLX5" s="19"/>
      <c r="KLY5" s="19"/>
      <c r="KLZ5" s="19"/>
      <c r="KMA5" s="19"/>
      <c r="KMB5" s="19"/>
      <c r="KMC5" s="19"/>
      <c r="KMD5" s="19"/>
      <c r="KME5" s="19"/>
      <c r="KMF5" s="19"/>
      <c r="KMG5" s="19"/>
      <c r="KMH5" s="19"/>
      <c r="KMI5" s="19"/>
      <c r="KMJ5" s="19"/>
      <c r="KMK5" s="19"/>
      <c r="KML5" s="19"/>
      <c r="KMM5" s="19"/>
      <c r="KMN5" s="19"/>
      <c r="KMO5" s="19"/>
      <c r="KMP5" s="19"/>
      <c r="KMQ5" s="19"/>
      <c r="KMR5" s="19"/>
      <c r="KMS5" s="19"/>
      <c r="KMT5" s="19"/>
      <c r="KMU5" s="19"/>
      <c r="KMV5" s="19"/>
      <c r="KMW5" s="19"/>
      <c r="KMX5" s="19"/>
      <c r="KMY5" s="19"/>
      <c r="KMZ5" s="19"/>
      <c r="KNA5" s="19"/>
      <c r="KNB5" s="19"/>
      <c r="KNC5" s="19"/>
      <c r="KND5" s="19"/>
      <c r="KNE5" s="19"/>
      <c r="KNF5" s="19"/>
      <c r="KNG5" s="19"/>
      <c r="KNH5" s="19"/>
      <c r="KNI5" s="19"/>
      <c r="KNJ5" s="19"/>
      <c r="KNK5" s="19"/>
      <c r="KNL5" s="19"/>
      <c r="KNM5" s="19"/>
      <c r="KNN5" s="19"/>
      <c r="KNO5" s="19"/>
      <c r="KNP5" s="19"/>
      <c r="KNQ5" s="19"/>
      <c r="KNR5" s="19"/>
      <c r="KNS5" s="19"/>
      <c r="KNT5" s="19"/>
      <c r="KNU5" s="19"/>
      <c r="KNV5" s="19"/>
      <c r="KNW5" s="19"/>
      <c r="KNX5" s="19"/>
      <c r="KNY5" s="19"/>
      <c r="KNZ5" s="19"/>
      <c r="KOA5" s="19"/>
      <c r="KOB5" s="19"/>
      <c r="KOC5" s="19"/>
      <c r="KOD5" s="19"/>
      <c r="KOE5" s="19"/>
      <c r="KOF5" s="19"/>
      <c r="KOG5" s="19"/>
      <c r="KOH5" s="19"/>
      <c r="KOI5" s="19"/>
      <c r="KOJ5" s="19"/>
      <c r="KOK5" s="19"/>
      <c r="KOL5" s="19"/>
      <c r="KOM5" s="19"/>
      <c r="KON5" s="19"/>
      <c r="KOO5" s="19"/>
      <c r="KOP5" s="19"/>
      <c r="KOQ5" s="19"/>
      <c r="KOR5" s="19"/>
      <c r="KOS5" s="19"/>
      <c r="KOT5" s="19"/>
      <c r="KOU5" s="19"/>
      <c r="KOV5" s="19"/>
      <c r="KOW5" s="19"/>
      <c r="KOX5" s="19"/>
      <c r="KOY5" s="19"/>
      <c r="KOZ5" s="19"/>
      <c r="KPA5" s="19"/>
      <c r="KPB5" s="19"/>
      <c r="KPC5" s="19"/>
      <c r="KPD5" s="19"/>
      <c r="KPE5" s="19"/>
      <c r="KPF5" s="19"/>
      <c r="KPG5" s="19"/>
      <c r="KPH5" s="19"/>
      <c r="KPI5" s="19"/>
      <c r="KPJ5" s="19"/>
      <c r="KPK5" s="19"/>
      <c r="KPL5" s="19"/>
      <c r="KPM5" s="19"/>
      <c r="KPN5" s="19"/>
      <c r="KPO5" s="19"/>
      <c r="KPP5" s="19"/>
      <c r="KPQ5" s="19"/>
      <c r="KPR5" s="19"/>
      <c r="KPS5" s="19"/>
      <c r="KPT5" s="19"/>
      <c r="KPU5" s="19"/>
      <c r="KPV5" s="19"/>
      <c r="KPW5" s="19"/>
      <c r="KPX5" s="19"/>
      <c r="KPY5" s="19"/>
      <c r="KPZ5" s="19"/>
      <c r="KQA5" s="19"/>
      <c r="KQB5" s="19"/>
      <c r="KQC5" s="19"/>
      <c r="KQD5" s="19"/>
      <c r="KQE5" s="19"/>
      <c r="KQF5" s="19"/>
      <c r="KQG5" s="19"/>
      <c r="KQH5" s="19"/>
      <c r="KQI5" s="19"/>
      <c r="KQJ5" s="19"/>
      <c r="KQK5" s="19"/>
      <c r="KQL5" s="19"/>
      <c r="KQM5" s="19"/>
      <c r="KQN5" s="19"/>
      <c r="KQO5" s="19"/>
      <c r="KQP5" s="19"/>
      <c r="KQQ5" s="19"/>
      <c r="KQR5" s="19"/>
      <c r="KQS5" s="19"/>
      <c r="KQT5" s="19"/>
      <c r="KQU5" s="19"/>
      <c r="KQV5" s="19"/>
      <c r="KQW5" s="19"/>
      <c r="KQX5" s="19"/>
      <c r="KQY5" s="19"/>
      <c r="KQZ5" s="19"/>
      <c r="KRA5" s="19"/>
      <c r="KRB5" s="19"/>
      <c r="KRC5" s="19"/>
      <c r="KRD5" s="19"/>
      <c r="KRE5" s="19"/>
      <c r="KRF5" s="19"/>
      <c r="KRG5" s="19"/>
      <c r="KRH5" s="19"/>
      <c r="KRI5" s="19"/>
      <c r="KRJ5" s="19"/>
      <c r="KRK5" s="19"/>
      <c r="KRL5" s="19"/>
      <c r="KRM5" s="19"/>
      <c r="KRN5" s="19"/>
      <c r="KRO5" s="19"/>
      <c r="KRP5" s="19"/>
      <c r="KRQ5" s="19"/>
      <c r="KRR5" s="19"/>
      <c r="KRS5" s="19"/>
      <c r="KRT5" s="19"/>
      <c r="KRU5" s="19"/>
      <c r="KRV5" s="19"/>
      <c r="KRW5" s="19"/>
      <c r="KRX5" s="19"/>
      <c r="KRY5" s="19"/>
      <c r="KRZ5" s="19"/>
      <c r="KSA5" s="19"/>
      <c r="KSB5" s="19"/>
      <c r="KSC5" s="19"/>
      <c r="KSD5" s="19"/>
      <c r="KSE5" s="19"/>
      <c r="KSF5" s="19"/>
      <c r="KSG5" s="19"/>
      <c r="KSH5" s="19"/>
      <c r="KSI5" s="19"/>
      <c r="KSJ5" s="19"/>
      <c r="KSK5" s="19"/>
      <c r="KSL5" s="19"/>
      <c r="KSM5" s="19"/>
      <c r="KSN5" s="19"/>
      <c r="KSO5" s="19"/>
      <c r="KSP5" s="19"/>
      <c r="KSQ5" s="19"/>
      <c r="KSR5" s="19"/>
      <c r="KSS5" s="19"/>
      <c r="KST5" s="19"/>
      <c r="KSU5" s="19"/>
      <c r="KSV5" s="19"/>
      <c r="KSW5" s="19"/>
      <c r="KSX5" s="19"/>
      <c r="KSY5" s="19"/>
      <c r="KSZ5" s="19"/>
      <c r="KTA5" s="19"/>
      <c r="KTB5" s="19"/>
      <c r="KTC5" s="19"/>
      <c r="KTD5" s="19"/>
      <c r="KTE5" s="19"/>
      <c r="KTF5" s="19"/>
      <c r="KTG5" s="19"/>
      <c r="KTH5" s="19"/>
      <c r="KTI5" s="19"/>
      <c r="KTJ5" s="19"/>
      <c r="KTK5" s="19"/>
      <c r="KTL5" s="19"/>
      <c r="KTM5" s="19"/>
      <c r="KTN5" s="19"/>
      <c r="KTO5" s="19"/>
      <c r="KTP5" s="19"/>
      <c r="KTQ5" s="19"/>
      <c r="KTR5" s="19"/>
      <c r="KTS5" s="19"/>
      <c r="KTT5" s="19"/>
      <c r="KTU5" s="19"/>
      <c r="KTV5" s="19"/>
      <c r="KTW5" s="19"/>
      <c r="KTX5" s="19"/>
      <c r="KTY5" s="19"/>
      <c r="KTZ5" s="19"/>
      <c r="KUA5" s="19"/>
      <c r="KUB5" s="19"/>
      <c r="KUC5" s="19"/>
      <c r="KUD5" s="19"/>
      <c r="KUE5" s="19"/>
      <c r="KUF5" s="19"/>
      <c r="KUG5" s="19"/>
      <c r="KUH5" s="19"/>
      <c r="KUI5" s="19"/>
      <c r="KUJ5" s="19"/>
      <c r="KUK5" s="19"/>
      <c r="KUL5" s="19"/>
      <c r="KUM5" s="19"/>
      <c r="KUN5" s="19"/>
      <c r="KUO5" s="19"/>
      <c r="KUP5" s="19"/>
      <c r="KUQ5" s="19"/>
      <c r="KUR5" s="19"/>
      <c r="KUS5" s="19"/>
      <c r="KUT5" s="19"/>
      <c r="KUU5" s="19"/>
      <c r="KUV5" s="19"/>
      <c r="KUW5" s="19"/>
      <c r="KUX5" s="19"/>
      <c r="KUY5" s="19"/>
      <c r="KUZ5" s="19"/>
      <c r="KVA5" s="19"/>
      <c r="KVB5" s="19"/>
      <c r="KVC5" s="19"/>
      <c r="KVD5" s="19"/>
      <c r="KVE5" s="19"/>
      <c r="KVF5" s="19"/>
      <c r="KVG5" s="19"/>
      <c r="KVH5" s="19"/>
      <c r="KVI5" s="19"/>
      <c r="KVJ5" s="19"/>
      <c r="KVK5" s="19"/>
      <c r="KVL5" s="19"/>
      <c r="KVM5" s="19"/>
      <c r="KVN5" s="19"/>
      <c r="KVO5" s="19"/>
      <c r="KVP5" s="19"/>
      <c r="KVQ5" s="19"/>
      <c r="KVR5" s="19"/>
      <c r="KVS5" s="19"/>
      <c r="KVT5" s="19"/>
      <c r="KVU5" s="19"/>
      <c r="KVV5" s="19"/>
      <c r="KVW5" s="19"/>
      <c r="KVX5" s="19"/>
      <c r="KVY5" s="19"/>
      <c r="KVZ5" s="19"/>
      <c r="KWA5" s="19"/>
      <c r="KWB5" s="19"/>
      <c r="KWC5" s="19"/>
      <c r="KWD5" s="19"/>
      <c r="KWE5" s="19"/>
      <c r="KWF5" s="19"/>
      <c r="KWG5" s="19"/>
      <c r="KWH5" s="19"/>
      <c r="KWI5" s="19"/>
      <c r="KWJ5" s="19"/>
      <c r="KWK5" s="19"/>
      <c r="KWL5" s="19"/>
      <c r="KWM5" s="19"/>
      <c r="KWN5" s="19"/>
      <c r="KWO5" s="19"/>
      <c r="KWP5" s="19"/>
      <c r="KWQ5" s="19"/>
      <c r="KWR5" s="19"/>
      <c r="KWS5" s="19"/>
      <c r="KWT5" s="19"/>
      <c r="KWU5" s="19"/>
      <c r="KWV5" s="19"/>
      <c r="KWW5" s="19"/>
      <c r="KWX5" s="19"/>
      <c r="KWY5" s="19"/>
      <c r="KWZ5" s="19"/>
      <c r="KXA5" s="19"/>
      <c r="KXB5" s="19"/>
      <c r="KXC5" s="19"/>
      <c r="KXD5" s="19"/>
      <c r="KXE5" s="19"/>
      <c r="KXF5" s="19"/>
      <c r="KXG5" s="19"/>
      <c r="KXH5" s="19"/>
      <c r="KXI5" s="19"/>
      <c r="KXJ5" s="19"/>
      <c r="KXK5" s="19"/>
      <c r="KXL5" s="19"/>
      <c r="KXM5" s="19"/>
      <c r="KXN5" s="19"/>
      <c r="KXO5" s="19"/>
      <c r="KXP5" s="19"/>
      <c r="KXQ5" s="19"/>
      <c r="KXR5" s="19"/>
      <c r="KXS5" s="19"/>
      <c r="KXT5" s="19"/>
      <c r="KXU5" s="19"/>
      <c r="KXV5" s="19"/>
      <c r="KXW5" s="19"/>
      <c r="KXX5" s="19"/>
      <c r="KXY5" s="19"/>
      <c r="KXZ5" s="19"/>
      <c r="KYA5" s="19"/>
      <c r="KYB5" s="19"/>
      <c r="KYC5" s="19"/>
      <c r="KYD5" s="19"/>
      <c r="KYE5" s="19"/>
      <c r="KYF5" s="19"/>
      <c r="KYG5" s="19"/>
      <c r="KYH5" s="19"/>
      <c r="KYI5" s="19"/>
      <c r="KYJ5" s="19"/>
      <c r="KYK5" s="19"/>
      <c r="KYL5" s="19"/>
      <c r="KYM5" s="19"/>
      <c r="KYN5" s="19"/>
      <c r="KYO5" s="19"/>
      <c r="KYP5" s="19"/>
      <c r="KYQ5" s="19"/>
      <c r="KYR5" s="19"/>
      <c r="KYS5" s="19"/>
      <c r="KYT5" s="19"/>
      <c r="KYU5" s="19"/>
      <c r="KYV5" s="19"/>
      <c r="KYW5" s="19"/>
      <c r="KYX5" s="19"/>
      <c r="KYY5" s="19"/>
      <c r="KYZ5" s="19"/>
      <c r="KZA5" s="19"/>
      <c r="KZB5" s="19"/>
      <c r="KZC5" s="19"/>
      <c r="KZD5" s="19"/>
      <c r="KZE5" s="19"/>
      <c r="KZF5" s="19"/>
      <c r="KZG5" s="19"/>
      <c r="KZH5" s="19"/>
      <c r="KZI5" s="19"/>
      <c r="KZJ5" s="19"/>
      <c r="KZK5" s="19"/>
      <c r="KZL5" s="19"/>
      <c r="KZM5" s="19"/>
      <c r="KZN5" s="19"/>
      <c r="KZO5" s="19"/>
      <c r="KZP5" s="19"/>
      <c r="KZQ5" s="19"/>
      <c r="KZR5" s="19"/>
      <c r="KZS5" s="19"/>
      <c r="KZT5" s="19"/>
      <c r="KZU5" s="19"/>
      <c r="KZV5" s="19"/>
      <c r="KZW5" s="19"/>
      <c r="KZX5" s="19"/>
      <c r="KZY5" s="19"/>
      <c r="KZZ5" s="19"/>
      <c r="LAA5" s="19"/>
      <c r="LAB5" s="19"/>
      <c r="LAC5" s="19"/>
      <c r="LAD5" s="19"/>
      <c r="LAE5" s="19"/>
      <c r="LAF5" s="19"/>
      <c r="LAG5" s="19"/>
      <c r="LAH5" s="19"/>
      <c r="LAI5" s="19"/>
      <c r="LAJ5" s="19"/>
      <c r="LAK5" s="19"/>
      <c r="LAL5" s="19"/>
      <c r="LAM5" s="19"/>
      <c r="LAN5" s="19"/>
      <c r="LAO5" s="19"/>
      <c r="LAP5" s="19"/>
      <c r="LAQ5" s="19"/>
      <c r="LAR5" s="19"/>
      <c r="LAS5" s="19"/>
      <c r="LAT5" s="19"/>
      <c r="LAU5" s="19"/>
      <c r="LAV5" s="19"/>
      <c r="LAW5" s="19"/>
      <c r="LAX5" s="19"/>
      <c r="LAY5" s="19"/>
      <c r="LAZ5" s="19"/>
      <c r="LBA5" s="19"/>
      <c r="LBB5" s="19"/>
      <c r="LBC5" s="19"/>
      <c r="LBD5" s="19"/>
      <c r="LBE5" s="19"/>
      <c r="LBF5" s="19"/>
      <c r="LBG5" s="19"/>
      <c r="LBH5" s="19"/>
      <c r="LBI5" s="19"/>
      <c r="LBJ5" s="19"/>
      <c r="LBK5" s="19"/>
      <c r="LBL5" s="19"/>
      <c r="LBM5" s="19"/>
      <c r="LBN5" s="19"/>
      <c r="LBO5" s="19"/>
      <c r="LBP5" s="19"/>
      <c r="LBQ5" s="19"/>
      <c r="LBR5" s="19"/>
      <c r="LBS5" s="19"/>
      <c r="LBT5" s="19"/>
      <c r="LBU5" s="19"/>
      <c r="LBV5" s="19"/>
      <c r="LBW5" s="19"/>
      <c r="LBX5" s="19"/>
      <c r="LBY5" s="19"/>
      <c r="LBZ5" s="19"/>
      <c r="LCA5" s="19"/>
      <c r="LCB5" s="19"/>
      <c r="LCC5" s="19"/>
      <c r="LCD5" s="19"/>
      <c r="LCE5" s="19"/>
      <c r="LCF5" s="19"/>
      <c r="LCG5" s="19"/>
      <c r="LCH5" s="19"/>
      <c r="LCI5" s="19"/>
      <c r="LCJ5" s="19"/>
      <c r="LCK5" s="19"/>
      <c r="LCL5" s="19"/>
      <c r="LCM5" s="19"/>
      <c r="LCN5" s="19"/>
      <c r="LCO5" s="19"/>
      <c r="LCP5" s="19"/>
      <c r="LCQ5" s="19"/>
      <c r="LCR5" s="19"/>
      <c r="LCS5" s="19"/>
      <c r="LCT5" s="19"/>
      <c r="LCU5" s="19"/>
      <c r="LCV5" s="19"/>
      <c r="LCW5" s="19"/>
      <c r="LCX5" s="19"/>
      <c r="LCY5" s="19"/>
      <c r="LCZ5" s="19"/>
      <c r="LDA5" s="19"/>
      <c r="LDB5" s="19"/>
      <c r="LDC5" s="19"/>
      <c r="LDD5" s="19"/>
      <c r="LDE5" s="19"/>
      <c r="LDF5" s="19"/>
      <c r="LDG5" s="19"/>
      <c r="LDH5" s="19"/>
      <c r="LDI5" s="19"/>
      <c r="LDJ5" s="19"/>
      <c r="LDK5" s="19"/>
      <c r="LDL5" s="19"/>
      <c r="LDM5" s="19"/>
      <c r="LDN5" s="19"/>
      <c r="LDO5" s="19"/>
      <c r="LDP5" s="19"/>
      <c r="LDQ5" s="19"/>
      <c r="LDR5" s="19"/>
      <c r="LDS5" s="19"/>
      <c r="LDT5" s="19"/>
      <c r="LDU5" s="19"/>
      <c r="LDV5" s="19"/>
      <c r="LDW5" s="19"/>
      <c r="LDX5" s="19"/>
      <c r="LDY5" s="19"/>
      <c r="LDZ5" s="19"/>
      <c r="LEA5" s="19"/>
      <c r="LEB5" s="19"/>
      <c r="LEC5" s="19"/>
      <c r="LED5" s="19"/>
      <c r="LEE5" s="19"/>
      <c r="LEF5" s="19"/>
      <c r="LEG5" s="19"/>
      <c r="LEH5" s="19"/>
      <c r="LEI5" s="19"/>
      <c r="LEJ5" s="19"/>
      <c r="LEK5" s="19"/>
      <c r="LEL5" s="19"/>
      <c r="LEM5" s="19"/>
      <c r="LEN5" s="19"/>
      <c r="LEO5" s="19"/>
      <c r="LEP5" s="19"/>
      <c r="LEQ5" s="19"/>
      <c r="LER5" s="19"/>
      <c r="LES5" s="19"/>
      <c r="LET5" s="19"/>
      <c r="LEU5" s="19"/>
      <c r="LEV5" s="19"/>
      <c r="LEW5" s="19"/>
      <c r="LEX5" s="19"/>
      <c r="LEY5" s="19"/>
      <c r="LEZ5" s="19"/>
      <c r="LFA5" s="19"/>
      <c r="LFB5" s="19"/>
      <c r="LFC5" s="19"/>
      <c r="LFD5" s="19"/>
      <c r="LFE5" s="19"/>
      <c r="LFF5" s="19"/>
      <c r="LFG5" s="19"/>
      <c r="LFH5" s="19"/>
      <c r="LFI5" s="19"/>
      <c r="LFJ5" s="19"/>
      <c r="LFK5" s="19"/>
      <c r="LFL5" s="19"/>
      <c r="LFM5" s="19"/>
      <c r="LFN5" s="19"/>
      <c r="LFO5" s="19"/>
      <c r="LFP5" s="19"/>
      <c r="LFQ5" s="19"/>
      <c r="LFR5" s="19"/>
      <c r="LFS5" s="19"/>
      <c r="LFT5" s="19"/>
      <c r="LFU5" s="19"/>
      <c r="LFV5" s="19"/>
      <c r="LFW5" s="19"/>
      <c r="LFX5" s="19"/>
      <c r="LFY5" s="19"/>
      <c r="LFZ5" s="19"/>
      <c r="LGA5" s="19"/>
      <c r="LGB5" s="19"/>
      <c r="LGC5" s="19"/>
      <c r="LGD5" s="19"/>
      <c r="LGE5" s="19"/>
      <c r="LGF5" s="19"/>
      <c r="LGG5" s="19"/>
      <c r="LGH5" s="19"/>
      <c r="LGI5" s="19"/>
      <c r="LGJ5" s="19"/>
      <c r="LGK5" s="19"/>
      <c r="LGL5" s="19"/>
      <c r="LGM5" s="19"/>
      <c r="LGN5" s="19"/>
      <c r="LGO5" s="19"/>
      <c r="LGP5" s="19"/>
      <c r="LGQ5" s="19"/>
      <c r="LGR5" s="19"/>
      <c r="LGS5" s="19"/>
      <c r="LGT5" s="19"/>
      <c r="LGU5" s="19"/>
      <c r="LGV5" s="19"/>
      <c r="LGW5" s="19"/>
      <c r="LGX5" s="19"/>
      <c r="LGY5" s="19"/>
      <c r="LGZ5" s="19"/>
      <c r="LHA5" s="19"/>
      <c r="LHB5" s="19"/>
      <c r="LHC5" s="19"/>
      <c r="LHD5" s="19"/>
      <c r="LHE5" s="19"/>
      <c r="LHF5" s="19"/>
      <c r="LHG5" s="19"/>
      <c r="LHH5" s="19"/>
      <c r="LHI5" s="19"/>
      <c r="LHJ5" s="19"/>
      <c r="LHK5" s="19"/>
      <c r="LHL5" s="19"/>
      <c r="LHM5" s="19"/>
      <c r="LHN5" s="19"/>
      <c r="LHO5" s="19"/>
      <c r="LHP5" s="19"/>
      <c r="LHQ5" s="19"/>
      <c r="LHR5" s="19"/>
      <c r="LHS5" s="19"/>
      <c r="LHT5" s="19"/>
      <c r="LHU5" s="19"/>
      <c r="LHV5" s="19"/>
      <c r="LHW5" s="19"/>
      <c r="LHX5" s="19"/>
      <c r="LHY5" s="19"/>
      <c r="LHZ5" s="19"/>
      <c r="LIA5" s="19"/>
      <c r="LIB5" s="19"/>
      <c r="LIC5" s="19"/>
      <c r="LID5" s="19"/>
      <c r="LIE5" s="19"/>
      <c r="LIF5" s="19"/>
      <c r="LIG5" s="19"/>
      <c r="LIH5" s="19"/>
      <c r="LII5" s="19"/>
      <c r="LIJ5" s="19"/>
      <c r="LIK5" s="19"/>
      <c r="LIL5" s="19"/>
      <c r="LIM5" s="19"/>
      <c r="LIN5" s="19"/>
      <c r="LIO5" s="19"/>
      <c r="LIP5" s="19"/>
      <c r="LIQ5" s="19"/>
      <c r="LIR5" s="19"/>
      <c r="LIS5" s="19"/>
      <c r="LIT5" s="19"/>
      <c r="LIU5" s="19"/>
      <c r="LIV5" s="19"/>
      <c r="LIW5" s="19"/>
      <c r="LIX5" s="19"/>
      <c r="LIY5" s="19"/>
      <c r="LIZ5" s="19"/>
      <c r="LJA5" s="19"/>
      <c r="LJB5" s="19"/>
      <c r="LJC5" s="19"/>
      <c r="LJD5" s="19"/>
      <c r="LJE5" s="19"/>
      <c r="LJF5" s="19"/>
      <c r="LJG5" s="19"/>
      <c r="LJH5" s="19"/>
      <c r="LJI5" s="19"/>
      <c r="LJJ5" s="19"/>
      <c r="LJK5" s="19"/>
      <c r="LJL5" s="19"/>
      <c r="LJM5" s="19"/>
      <c r="LJN5" s="19"/>
      <c r="LJO5" s="19"/>
      <c r="LJP5" s="19"/>
      <c r="LJQ5" s="19"/>
      <c r="LJR5" s="19"/>
      <c r="LJS5" s="19"/>
      <c r="LJT5" s="19"/>
      <c r="LJU5" s="19"/>
      <c r="LJV5" s="19"/>
      <c r="LJW5" s="19"/>
      <c r="LJX5" s="19"/>
      <c r="LJY5" s="19"/>
      <c r="LJZ5" s="19"/>
      <c r="LKA5" s="19"/>
      <c r="LKB5" s="19"/>
      <c r="LKC5" s="19"/>
      <c r="LKD5" s="19"/>
      <c r="LKE5" s="19"/>
      <c r="LKF5" s="19"/>
      <c r="LKG5" s="19"/>
      <c r="LKH5" s="19"/>
      <c r="LKI5" s="19"/>
      <c r="LKJ5" s="19"/>
      <c r="LKK5" s="19"/>
      <c r="LKL5" s="19"/>
      <c r="LKM5" s="19"/>
      <c r="LKN5" s="19"/>
      <c r="LKO5" s="19"/>
      <c r="LKP5" s="19"/>
      <c r="LKQ5" s="19"/>
      <c r="LKR5" s="19"/>
      <c r="LKS5" s="19"/>
      <c r="LKT5" s="19"/>
      <c r="LKU5" s="19"/>
      <c r="LKV5" s="19"/>
      <c r="LKW5" s="19"/>
      <c r="LKX5" s="19"/>
      <c r="LKY5" s="19"/>
      <c r="LKZ5" s="19"/>
      <c r="LLA5" s="19"/>
      <c r="LLB5" s="19"/>
      <c r="LLC5" s="19"/>
      <c r="LLD5" s="19"/>
      <c r="LLE5" s="19"/>
      <c r="LLF5" s="19"/>
      <c r="LLG5" s="19"/>
      <c r="LLH5" s="19"/>
      <c r="LLI5" s="19"/>
      <c r="LLJ5" s="19"/>
      <c r="LLK5" s="19"/>
      <c r="LLL5" s="19"/>
      <c r="LLM5" s="19"/>
      <c r="LLN5" s="19"/>
      <c r="LLO5" s="19"/>
      <c r="LLP5" s="19"/>
      <c r="LLQ5" s="19"/>
      <c r="LLR5" s="19"/>
      <c r="LLS5" s="19"/>
      <c r="LLT5" s="19"/>
      <c r="LLU5" s="19"/>
      <c r="LLV5" s="19"/>
      <c r="LLW5" s="19"/>
      <c r="LLX5" s="19"/>
      <c r="LLY5" s="19"/>
      <c r="LLZ5" s="19"/>
      <c r="LMA5" s="19"/>
      <c r="LMB5" s="19"/>
      <c r="LMC5" s="19"/>
      <c r="LMD5" s="19"/>
      <c r="LME5" s="19"/>
      <c r="LMF5" s="19"/>
      <c r="LMG5" s="19"/>
      <c r="LMH5" s="19"/>
      <c r="LMI5" s="19"/>
      <c r="LMJ5" s="19"/>
      <c r="LMK5" s="19"/>
      <c r="LML5" s="19"/>
      <c r="LMM5" s="19"/>
      <c r="LMN5" s="19"/>
      <c r="LMO5" s="19"/>
      <c r="LMP5" s="19"/>
      <c r="LMQ5" s="19"/>
      <c r="LMR5" s="19"/>
      <c r="LMS5" s="19"/>
      <c r="LMT5" s="19"/>
      <c r="LMU5" s="19"/>
      <c r="LMV5" s="19"/>
      <c r="LMW5" s="19"/>
      <c r="LMX5" s="19"/>
      <c r="LMY5" s="19"/>
      <c r="LMZ5" s="19"/>
      <c r="LNA5" s="19"/>
      <c r="LNB5" s="19"/>
      <c r="LNC5" s="19"/>
      <c r="LND5" s="19"/>
      <c r="LNE5" s="19"/>
      <c r="LNF5" s="19"/>
      <c r="LNG5" s="19"/>
      <c r="LNH5" s="19"/>
      <c r="LNI5" s="19"/>
      <c r="LNJ5" s="19"/>
      <c r="LNK5" s="19"/>
      <c r="LNL5" s="19"/>
      <c r="LNM5" s="19"/>
      <c r="LNN5" s="19"/>
      <c r="LNO5" s="19"/>
      <c r="LNP5" s="19"/>
      <c r="LNQ5" s="19"/>
      <c r="LNR5" s="19"/>
      <c r="LNS5" s="19"/>
      <c r="LNT5" s="19"/>
      <c r="LNU5" s="19"/>
      <c r="LNV5" s="19"/>
      <c r="LNW5" s="19"/>
      <c r="LNX5" s="19"/>
      <c r="LNY5" s="19"/>
      <c r="LNZ5" s="19"/>
      <c r="LOA5" s="19"/>
      <c r="LOB5" s="19"/>
      <c r="LOC5" s="19"/>
      <c r="LOD5" s="19"/>
      <c r="LOE5" s="19"/>
      <c r="LOF5" s="19"/>
      <c r="LOG5" s="19"/>
      <c r="LOH5" s="19"/>
      <c r="LOI5" s="19"/>
      <c r="LOJ5" s="19"/>
      <c r="LOK5" s="19"/>
      <c r="LOL5" s="19"/>
      <c r="LOM5" s="19"/>
      <c r="LON5" s="19"/>
      <c r="LOO5" s="19"/>
      <c r="LOP5" s="19"/>
      <c r="LOQ5" s="19"/>
      <c r="LOR5" s="19"/>
      <c r="LOS5" s="19"/>
      <c r="LOT5" s="19"/>
      <c r="LOU5" s="19"/>
      <c r="LOV5" s="19"/>
      <c r="LOW5" s="19"/>
      <c r="LOX5" s="19"/>
      <c r="LOY5" s="19"/>
      <c r="LOZ5" s="19"/>
      <c r="LPA5" s="19"/>
      <c r="LPB5" s="19"/>
      <c r="LPC5" s="19"/>
      <c r="LPD5" s="19"/>
      <c r="LPE5" s="19"/>
      <c r="LPF5" s="19"/>
      <c r="LPG5" s="19"/>
      <c r="LPH5" s="19"/>
      <c r="LPI5" s="19"/>
      <c r="LPJ5" s="19"/>
      <c r="LPK5" s="19"/>
      <c r="LPL5" s="19"/>
      <c r="LPM5" s="19"/>
      <c r="LPN5" s="19"/>
      <c r="LPO5" s="19"/>
      <c r="LPP5" s="19"/>
      <c r="LPQ5" s="19"/>
      <c r="LPR5" s="19"/>
      <c r="LPS5" s="19"/>
      <c r="LPT5" s="19"/>
      <c r="LPU5" s="19"/>
      <c r="LPV5" s="19"/>
      <c r="LPW5" s="19"/>
      <c r="LPX5" s="19"/>
      <c r="LPY5" s="19"/>
      <c r="LPZ5" s="19"/>
      <c r="LQA5" s="19"/>
      <c r="LQB5" s="19"/>
      <c r="LQC5" s="19"/>
      <c r="LQD5" s="19"/>
      <c r="LQE5" s="19"/>
      <c r="LQF5" s="19"/>
      <c r="LQG5" s="19"/>
      <c r="LQH5" s="19"/>
      <c r="LQI5" s="19"/>
      <c r="LQJ5" s="19"/>
      <c r="LQK5" s="19"/>
      <c r="LQL5" s="19"/>
      <c r="LQM5" s="19"/>
      <c r="LQN5" s="19"/>
      <c r="LQO5" s="19"/>
      <c r="LQP5" s="19"/>
      <c r="LQQ5" s="19"/>
      <c r="LQR5" s="19"/>
      <c r="LQS5" s="19"/>
      <c r="LQT5" s="19"/>
      <c r="LQU5" s="19"/>
      <c r="LQV5" s="19"/>
      <c r="LQW5" s="19"/>
      <c r="LQX5" s="19"/>
      <c r="LQY5" s="19"/>
      <c r="LQZ5" s="19"/>
      <c r="LRA5" s="19"/>
      <c r="LRB5" s="19"/>
      <c r="LRC5" s="19"/>
      <c r="LRD5" s="19"/>
      <c r="LRE5" s="19"/>
      <c r="LRF5" s="19"/>
      <c r="LRG5" s="19"/>
      <c r="LRH5" s="19"/>
      <c r="LRI5" s="19"/>
      <c r="LRJ5" s="19"/>
      <c r="LRK5" s="19"/>
      <c r="LRL5" s="19"/>
      <c r="LRM5" s="19"/>
      <c r="LRN5" s="19"/>
      <c r="LRO5" s="19"/>
      <c r="LRP5" s="19"/>
      <c r="LRQ5" s="19"/>
      <c r="LRR5" s="19"/>
      <c r="LRS5" s="19"/>
      <c r="LRT5" s="19"/>
      <c r="LRU5" s="19"/>
      <c r="LRV5" s="19"/>
      <c r="LRW5" s="19"/>
      <c r="LRX5" s="19"/>
      <c r="LRY5" s="19"/>
      <c r="LRZ5" s="19"/>
      <c r="LSA5" s="19"/>
      <c r="LSB5" s="19"/>
      <c r="LSC5" s="19"/>
      <c r="LSD5" s="19"/>
      <c r="LSE5" s="19"/>
      <c r="LSF5" s="19"/>
      <c r="LSG5" s="19"/>
      <c r="LSH5" s="19"/>
      <c r="LSI5" s="19"/>
      <c r="LSJ5" s="19"/>
      <c r="LSK5" s="19"/>
      <c r="LSL5" s="19"/>
      <c r="LSM5" s="19"/>
      <c r="LSN5" s="19"/>
      <c r="LSO5" s="19"/>
      <c r="LSP5" s="19"/>
      <c r="LSQ5" s="19"/>
      <c r="LSR5" s="19"/>
      <c r="LSS5" s="19"/>
      <c r="LST5" s="19"/>
      <c r="LSU5" s="19"/>
      <c r="LSV5" s="19"/>
      <c r="LSW5" s="19"/>
      <c r="LSX5" s="19"/>
      <c r="LSY5" s="19"/>
      <c r="LSZ5" s="19"/>
      <c r="LTA5" s="19"/>
      <c r="LTB5" s="19"/>
      <c r="LTC5" s="19"/>
      <c r="LTD5" s="19"/>
      <c r="LTE5" s="19"/>
      <c r="LTF5" s="19"/>
      <c r="LTG5" s="19"/>
      <c r="LTH5" s="19"/>
      <c r="LTI5" s="19"/>
      <c r="LTJ5" s="19"/>
      <c r="LTK5" s="19"/>
      <c r="LTL5" s="19"/>
      <c r="LTM5" s="19"/>
      <c r="LTN5" s="19"/>
      <c r="LTO5" s="19"/>
      <c r="LTP5" s="19"/>
      <c r="LTQ5" s="19"/>
      <c r="LTR5" s="19"/>
      <c r="LTS5" s="19"/>
      <c r="LTT5" s="19"/>
      <c r="LTU5" s="19"/>
      <c r="LTV5" s="19"/>
      <c r="LTW5" s="19"/>
      <c r="LTX5" s="19"/>
      <c r="LTY5" s="19"/>
      <c r="LTZ5" s="19"/>
      <c r="LUA5" s="19"/>
      <c r="LUB5" s="19"/>
      <c r="LUC5" s="19"/>
      <c r="LUD5" s="19"/>
      <c r="LUE5" s="19"/>
      <c r="LUF5" s="19"/>
      <c r="LUG5" s="19"/>
      <c r="LUH5" s="19"/>
      <c r="LUI5" s="19"/>
      <c r="LUJ5" s="19"/>
      <c r="LUK5" s="19"/>
      <c r="LUL5" s="19"/>
      <c r="LUM5" s="19"/>
      <c r="LUN5" s="19"/>
      <c r="LUO5" s="19"/>
      <c r="LUP5" s="19"/>
      <c r="LUQ5" s="19"/>
      <c r="LUR5" s="19"/>
      <c r="LUS5" s="19"/>
      <c r="LUT5" s="19"/>
      <c r="LUU5" s="19"/>
      <c r="LUV5" s="19"/>
      <c r="LUW5" s="19"/>
      <c r="LUX5" s="19"/>
      <c r="LUY5" s="19"/>
      <c r="LUZ5" s="19"/>
      <c r="LVA5" s="19"/>
      <c r="LVB5" s="19"/>
      <c r="LVC5" s="19"/>
      <c r="LVD5" s="19"/>
      <c r="LVE5" s="19"/>
      <c r="LVF5" s="19"/>
      <c r="LVG5" s="19"/>
      <c r="LVH5" s="19"/>
      <c r="LVI5" s="19"/>
      <c r="LVJ5" s="19"/>
      <c r="LVK5" s="19"/>
      <c r="LVL5" s="19"/>
      <c r="LVM5" s="19"/>
      <c r="LVN5" s="19"/>
      <c r="LVO5" s="19"/>
      <c r="LVP5" s="19"/>
      <c r="LVQ5" s="19"/>
      <c r="LVR5" s="19"/>
      <c r="LVS5" s="19"/>
      <c r="LVT5" s="19"/>
      <c r="LVU5" s="19"/>
      <c r="LVV5" s="19"/>
      <c r="LVW5" s="19"/>
      <c r="LVX5" s="19"/>
      <c r="LVY5" s="19"/>
      <c r="LVZ5" s="19"/>
      <c r="LWA5" s="19"/>
      <c r="LWB5" s="19"/>
      <c r="LWC5" s="19"/>
      <c r="LWD5" s="19"/>
      <c r="LWE5" s="19"/>
      <c r="LWF5" s="19"/>
      <c r="LWG5" s="19"/>
      <c r="LWH5" s="19"/>
      <c r="LWI5" s="19"/>
      <c r="LWJ5" s="19"/>
      <c r="LWK5" s="19"/>
      <c r="LWL5" s="19"/>
      <c r="LWM5" s="19"/>
      <c r="LWN5" s="19"/>
      <c r="LWO5" s="19"/>
      <c r="LWP5" s="19"/>
      <c r="LWQ5" s="19"/>
      <c r="LWR5" s="19"/>
      <c r="LWS5" s="19"/>
      <c r="LWT5" s="19"/>
      <c r="LWU5" s="19"/>
      <c r="LWV5" s="19"/>
      <c r="LWW5" s="19"/>
      <c r="LWX5" s="19"/>
      <c r="LWY5" s="19"/>
      <c r="LWZ5" s="19"/>
      <c r="LXA5" s="19"/>
      <c r="LXB5" s="19"/>
      <c r="LXC5" s="19"/>
      <c r="LXD5" s="19"/>
      <c r="LXE5" s="19"/>
      <c r="LXF5" s="19"/>
      <c r="LXG5" s="19"/>
      <c r="LXH5" s="19"/>
      <c r="LXI5" s="19"/>
      <c r="LXJ5" s="19"/>
      <c r="LXK5" s="19"/>
      <c r="LXL5" s="19"/>
      <c r="LXM5" s="19"/>
      <c r="LXN5" s="19"/>
      <c r="LXO5" s="19"/>
      <c r="LXP5" s="19"/>
      <c r="LXQ5" s="19"/>
      <c r="LXR5" s="19"/>
      <c r="LXS5" s="19"/>
      <c r="LXT5" s="19"/>
      <c r="LXU5" s="19"/>
      <c r="LXV5" s="19"/>
      <c r="LXW5" s="19"/>
      <c r="LXX5" s="19"/>
      <c r="LXY5" s="19"/>
      <c r="LXZ5" s="19"/>
      <c r="LYA5" s="19"/>
      <c r="LYB5" s="19"/>
      <c r="LYC5" s="19"/>
      <c r="LYD5" s="19"/>
      <c r="LYE5" s="19"/>
      <c r="LYF5" s="19"/>
      <c r="LYG5" s="19"/>
      <c r="LYH5" s="19"/>
      <c r="LYI5" s="19"/>
      <c r="LYJ5" s="19"/>
      <c r="LYK5" s="19"/>
      <c r="LYL5" s="19"/>
      <c r="LYM5" s="19"/>
      <c r="LYN5" s="19"/>
      <c r="LYO5" s="19"/>
      <c r="LYP5" s="19"/>
      <c r="LYQ5" s="19"/>
      <c r="LYR5" s="19"/>
      <c r="LYS5" s="19"/>
      <c r="LYT5" s="19"/>
      <c r="LYU5" s="19"/>
      <c r="LYV5" s="19"/>
      <c r="LYW5" s="19"/>
      <c r="LYX5" s="19"/>
      <c r="LYY5" s="19"/>
      <c r="LYZ5" s="19"/>
      <c r="LZA5" s="19"/>
      <c r="LZB5" s="19"/>
      <c r="LZC5" s="19"/>
      <c r="LZD5" s="19"/>
      <c r="LZE5" s="19"/>
      <c r="LZF5" s="19"/>
      <c r="LZG5" s="19"/>
      <c r="LZH5" s="19"/>
      <c r="LZI5" s="19"/>
      <c r="LZJ5" s="19"/>
      <c r="LZK5" s="19"/>
      <c r="LZL5" s="19"/>
      <c r="LZM5" s="19"/>
      <c r="LZN5" s="19"/>
      <c r="LZO5" s="19"/>
      <c r="LZP5" s="19"/>
      <c r="LZQ5" s="19"/>
      <c r="LZR5" s="19"/>
      <c r="LZS5" s="19"/>
      <c r="LZT5" s="19"/>
      <c r="LZU5" s="19"/>
      <c r="LZV5" s="19"/>
      <c r="LZW5" s="19"/>
      <c r="LZX5" s="19"/>
      <c r="LZY5" s="19"/>
      <c r="LZZ5" s="19"/>
      <c r="MAA5" s="19"/>
      <c r="MAB5" s="19"/>
      <c r="MAC5" s="19"/>
      <c r="MAD5" s="19"/>
      <c r="MAE5" s="19"/>
      <c r="MAF5" s="19"/>
      <c r="MAG5" s="19"/>
      <c r="MAH5" s="19"/>
      <c r="MAI5" s="19"/>
      <c r="MAJ5" s="19"/>
      <c r="MAK5" s="19"/>
      <c r="MAL5" s="19"/>
      <c r="MAM5" s="19"/>
      <c r="MAN5" s="19"/>
      <c r="MAO5" s="19"/>
      <c r="MAP5" s="19"/>
      <c r="MAQ5" s="19"/>
      <c r="MAR5" s="19"/>
      <c r="MAS5" s="19"/>
      <c r="MAT5" s="19"/>
      <c r="MAU5" s="19"/>
      <c r="MAV5" s="19"/>
      <c r="MAW5" s="19"/>
      <c r="MAX5" s="19"/>
      <c r="MAY5" s="19"/>
      <c r="MAZ5" s="19"/>
      <c r="MBA5" s="19"/>
      <c r="MBB5" s="19"/>
      <c r="MBC5" s="19"/>
      <c r="MBD5" s="19"/>
      <c r="MBE5" s="19"/>
      <c r="MBF5" s="19"/>
      <c r="MBG5" s="19"/>
      <c r="MBH5" s="19"/>
      <c r="MBI5" s="19"/>
      <c r="MBJ5" s="19"/>
      <c r="MBK5" s="19"/>
      <c r="MBL5" s="19"/>
      <c r="MBM5" s="19"/>
      <c r="MBN5" s="19"/>
      <c r="MBO5" s="19"/>
      <c r="MBP5" s="19"/>
      <c r="MBQ5" s="19"/>
      <c r="MBR5" s="19"/>
      <c r="MBS5" s="19"/>
      <c r="MBT5" s="19"/>
      <c r="MBU5" s="19"/>
      <c r="MBV5" s="19"/>
      <c r="MBW5" s="19"/>
      <c r="MBX5" s="19"/>
      <c r="MBY5" s="19"/>
      <c r="MBZ5" s="19"/>
      <c r="MCA5" s="19"/>
      <c r="MCB5" s="19"/>
      <c r="MCC5" s="19"/>
      <c r="MCD5" s="19"/>
      <c r="MCE5" s="19"/>
      <c r="MCF5" s="19"/>
      <c r="MCG5" s="19"/>
      <c r="MCH5" s="19"/>
      <c r="MCI5" s="19"/>
      <c r="MCJ5" s="19"/>
      <c r="MCK5" s="19"/>
      <c r="MCL5" s="19"/>
      <c r="MCM5" s="19"/>
      <c r="MCN5" s="19"/>
      <c r="MCO5" s="19"/>
      <c r="MCP5" s="19"/>
      <c r="MCQ5" s="19"/>
      <c r="MCR5" s="19"/>
      <c r="MCS5" s="19"/>
      <c r="MCT5" s="19"/>
      <c r="MCU5" s="19"/>
      <c r="MCV5" s="19"/>
      <c r="MCW5" s="19"/>
      <c r="MCX5" s="19"/>
      <c r="MCY5" s="19"/>
      <c r="MCZ5" s="19"/>
      <c r="MDA5" s="19"/>
      <c r="MDB5" s="19"/>
      <c r="MDC5" s="19"/>
      <c r="MDD5" s="19"/>
      <c r="MDE5" s="19"/>
      <c r="MDF5" s="19"/>
      <c r="MDG5" s="19"/>
      <c r="MDH5" s="19"/>
      <c r="MDI5" s="19"/>
      <c r="MDJ5" s="19"/>
      <c r="MDK5" s="19"/>
      <c r="MDL5" s="19"/>
      <c r="MDM5" s="19"/>
      <c r="MDN5" s="19"/>
      <c r="MDO5" s="19"/>
      <c r="MDP5" s="19"/>
      <c r="MDQ5" s="19"/>
      <c r="MDR5" s="19"/>
      <c r="MDS5" s="19"/>
      <c r="MDT5" s="19"/>
      <c r="MDU5" s="19"/>
      <c r="MDV5" s="19"/>
      <c r="MDW5" s="19"/>
      <c r="MDX5" s="19"/>
      <c r="MDY5" s="19"/>
      <c r="MDZ5" s="19"/>
      <c r="MEA5" s="19"/>
      <c r="MEB5" s="19"/>
      <c r="MEC5" s="19"/>
      <c r="MED5" s="19"/>
      <c r="MEE5" s="19"/>
      <c r="MEF5" s="19"/>
      <c r="MEG5" s="19"/>
      <c r="MEH5" s="19"/>
      <c r="MEI5" s="19"/>
      <c r="MEJ5" s="19"/>
      <c r="MEK5" s="19"/>
      <c r="MEL5" s="19"/>
      <c r="MEM5" s="19"/>
      <c r="MEN5" s="19"/>
      <c r="MEO5" s="19"/>
      <c r="MEP5" s="19"/>
      <c r="MEQ5" s="19"/>
      <c r="MER5" s="19"/>
      <c r="MES5" s="19"/>
      <c r="MET5" s="19"/>
      <c r="MEU5" s="19"/>
      <c r="MEV5" s="19"/>
      <c r="MEW5" s="19"/>
      <c r="MEX5" s="19"/>
      <c r="MEY5" s="19"/>
      <c r="MEZ5" s="19"/>
      <c r="MFA5" s="19"/>
      <c r="MFB5" s="19"/>
      <c r="MFC5" s="19"/>
      <c r="MFD5" s="19"/>
      <c r="MFE5" s="19"/>
      <c r="MFF5" s="19"/>
      <c r="MFG5" s="19"/>
      <c r="MFH5" s="19"/>
      <c r="MFI5" s="19"/>
      <c r="MFJ5" s="19"/>
      <c r="MFK5" s="19"/>
      <c r="MFL5" s="19"/>
      <c r="MFM5" s="19"/>
      <c r="MFN5" s="19"/>
      <c r="MFO5" s="19"/>
      <c r="MFP5" s="19"/>
      <c r="MFQ5" s="19"/>
      <c r="MFR5" s="19"/>
      <c r="MFS5" s="19"/>
      <c r="MFT5" s="19"/>
      <c r="MFU5" s="19"/>
      <c r="MFV5" s="19"/>
      <c r="MFW5" s="19"/>
      <c r="MFX5" s="19"/>
      <c r="MFY5" s="19"/>
      <c r="MFZ5" s="19"/>
      <c r="MGA5" s="19"/>
      <c r="MGB5" s="19"/>
      <c r="MGC5" s="19"/>
      <c r="MGD5" s="19"/>
      <c r="MGE5" s="19"/>
      <c r="MGF5" s="19"/>
      <c r="MGG5" s="19"/>
      <c r="MGH5" s="19"/>
      <c r="MGI5" s="19"/>
      <c r="MGJ5" s="19"/>
      <c r="MGK5" s="19"/>
      <c r="MGL5" s="19"/>
      <c r="MGM5" s="19"/>
      <c r="MGN5" s="19"/>
      <c r="MGO5" s="19"/>
      <c r="MGP5" s="19"/>
      <c r="MGQ5" s="19"/>
      <c r="MGR5" s="19"/>
      <c r="MGS5" s="19"/>
      <c r="MGT5" s="19"/>
      <c r="MGU5" s="19"/>
      <c r="MGV5" s="19"/>
      <c r="MGW5" s="19"/>
      <c r="MGX5" s="19"/>
      <c r="MGY5" s="19"/>
      <c r="MGZ5" s="19"/>
      <c r="MHA5" s="19"/>
      <c r="MHB5" s="19"/>
      <c r="MHC5" s="19"/>
      <c r="MHD5" s="19"/>
      <c r="MHE5" s="19"/>
      <c r="MHF5" s="19"/>
      <c r="MHG5" s="19"/>
      <c r="MHH5" s="19"/>
      <c r="MHI5" s="19"/>
      <c r="MHJ5" s="19"/>
      <c r="MHK5" s="19"/>
      <c r="MHL5" s="19"/>
      <c r="MHM5" s="19"/>
      <c r="MHN5" s="19"/>
      <c r="MHO5" s="19"/>
      <c r="MHP5" s="19"/>
      <c r="MHQ5" s="19"/>
      <c r="MHR5" s="19"/>
      <c r="MHS5" s="19"/>
      <c r="MHT5" s="19"/>
      <c r="MHU5" s="19"/>
      <c r="MHV5" s="19"/>
      <c r="MHW5" s="19"/>
      <c r="MHX5" s="19"/>
      <c r="MHY5" s="19"/>
      <c r="MHZ5" s="19"/>
      <c r="MIA5" s="19"/>
      <c r="MIB5" s="19"/>
      <c r="MIC5" s="19"/>
      <c r="MID5" s="19"/>
      <c r="MIE5" s="19"/>
      <c r="MIF5" s="19"/>
      <c r="MIG5" s="19"/>
      <c r="MIH5" s="19"/>
      <c r="MII5" s="19"/>
      <c r="MIJ5" s="19"/>
      <c r="MIK5" s="19"/>
      <c r="MIL5" s="19"/>
      <c r="MIM5" s="19"/>
      <c r="MIN5" s="19"/>
      <c r="MIO5" s="19"/>
      <c r="MIP5" s="19"/>
      <c r="MIQ5" s="19"/>
      <c r="MIR5" s="19"/>
      <c r="MIS5" s="19"/>
      <c r="MIT5" s="19"/>
      <c r="MIU5" s="19"/>
      <c r="MIV5" s="19"/>
      <c r="MIW5" s="19"/>
      <c r="MIX5" s="19"/>
      <c r="MIY5" s="19"/>
      <c r="MIZ5" s="19"/>
      <c r="MJA5" s="19"/>
      <c r="MJB5" s="19"/>
      <c r="MJC5" s="19"/>
      <c r="MJD5" s="19"/>
      <c r="MJE5" s="19"/>
      <c r="MJF5" s="19"/>
      <c r="MJG5" s="19"/>
      <c r="MJH5" s="19"/>
      <c r="MJI5" s="19"/>
      <c r="MJJ5" s="19"/>
      <c r="MJK5" s="19"/>
      <c r="MJL5" s="19"/>
      <c r="MJM5" s="19"/>
      <c r="MJN5" s="19"/>
      <c r="MJO5" s="19"/>
      <c r="MJP5" s="19"/>
      <c r="MJQ5" s="19"/>
      <c r="MJR5" s="19"/>
      <c r="MJS5" s="19"/>
      <c r="MJT5" s="19"/>
      <c r="MJU5" s="19"/>
      <c r="MJV5" s="19"/>
      <c r="MJW5" s="19"/>
      <c r="MJX5" s="19"/>
      <c r="MJY5" s="19"/>
      <c r="MJZ5" s="19"/>
      <c r="MKA5" s="19"/>
      <c r="MKB5" s="19"/>
      <c r="MKC5" s="19"/>
      <c r="MKD5" s="19"/>
      <c r="MKE5" s="19"/>
      <c r="MKF5" s="19"/>
      <c r="MKG5" s="19"/>
      <c r="MKH5" s="19"/>
      <c r="MKI5" s="19"/>
      <c r="MKJ5" s="19"/>
      <c r="MKK5" s="19"/>
      <c r="MKL5" s="19"/>
      <c r="MKM5" s="19"/>
      <c r="MKN5" s="19"/>
      <c r="MKO5" s="19"/>
      <c r="MKP5" s="19"/>
      <c r="MKQ5" s="19"/>
      <c r="MKR5" s="19"/>
      <c r="MKS5" s="19"/>
      <c r="MKT5" s="19"/>
      <c r="MKU5" s="19"/>
      <c r="MKV5" s="19"/>
      <c r="MKW5" s="19"/>
      <c r="MKX5" s="19"/>
      <c r="MKY5" s="19"/>
      <c r="MKZ5" s="19"/>
      <c r="MLA5" s="19"/>
      <c r="MLB5" s="19"/>
      <c r="MLC5" s="19"/>
      <c r="MLD5" s="19"/>
      <c r="MLE5" s="19"/>
      <c r="MLF5" s="19"/>
      <c r="MLG5" s="19"/>
      <c r="MLH5" s="19"/>
      <c r="MLI5" s="19"/>
      <c r="MLJ5" s="19"/>
      <c r="MLK5" s="19"/>
      <c r="MLL5" s="19"/>
      <c r="MLM5" s="19"/>
      <c r="MLN5" s="19"/>
      <c r="MLO5" s="19"/>
      <c r="MLP5" s="19"/>
      <c r="MLQ5" s="19"/>
      <c r="MLR5" s="19"/>
      <c r="MLS5" s="19"/>
      <c r="MLT5" s="19"/>
      <c r="MLU5" s="19"/>
      <c r="MLV5" s="19"/>
      <c r="MLW5" s="19"/>
      <c r="MLX5" s="19"/>
      <c r="MLY5" s="19"/>
      <c r="MLZ5" s="19"/>
      <c r="MMA5" s="19"/>
      <c r="MMB5" s="19"/>
      <c r="MMC5" s="19"/>
      <c r="MMD5" s="19"/>
      <c r="MME5" s="19"/>
      <c r="MMF5" s="19"/>
      <c r="MMG5" s="19"/>
      <c r="MMH5" s="19"/>
      <c r="MMI5" s="19"/>
      <c r="MMJ5" s="19"/>
      <c r="MMK5" s="19"/>
      <c r="MML5" s="19"/>
      <c r="MMM5" s="19"/>
      <c r="MMN5" s="19"/>
      <c r="MMO5" s="19"/>
      <c r="MMP5" s="19"/>
      <c r="MMQ5" s="19"/>
      <c r="MMR5" s="19"/>
      <c r="MMS5" s="19"/>
      <c r="MMT5" s="19"/>
      <c r="MMU5" s="19"/>
      <c r="MMV5" s="19"/>
      <c r="MMW5" s="19"/>
      <c r="MMX5" s="19"/>
      <c r="MMY5" s="19"/>
      <c r="MMZ5" s="19"/>
      <c r="MNA5" s="19"/>
      <c r="MNB5" s="19"/>
      <c r="MNC5" s="19"/>
      <c r="MND5" s="19"/>
      <c r="MNE5" s="19"/>
      <c r="MNF5" s="19"/>
      <c r="MNG5" s="19"/>
      <c r="MNH5" s="19"/>
      <c r="MNI5" s="19"/>
      <c r="MNJ5" s="19"/>
      <c r="MNK5" s="19"/>
      <c r="MNL5" s="19"/>
      <c r="MNM5" s="19"/>
      <c r="MNN5" s="19"/>
      <c r="MNO5" s="19"/>
      <c r="MNP5" s="19"/>
      <c r="MNQ5" s="19"/>
      <c r="MNR5" s="19"/>
      <c r="MNS5" s="19"/>
      <c r="MNT5" s="19"/>
      <c r="MNU5" s="19"/>
      <c r="MNV5" s="19"/>
      <c r="MNW5" s="19"/>
      <c r="MNX5" s="19"/>
      <c r="MNY5" s="19"/>
      <c r="MNZ5" s="19"/>
      <c r="MOA5" s="19"/>
      <c r="MOB5" s="19"/>
      <c r="MOC5" s="19"/>
      <c r="MOD5" s="19"/>
      <c r="MOE5" s="19"/>
      <c r="MOF5" s="19"/>
      <c r="MOG5" s="19"/>
      <c r="MOH5" s="19"/>
      <c r="MOI5" s="19"/>
      <c r="MOJ5" s="19"/>
      <c r="MOK5" s="19"/>
      <c r="MOL5" s="19"/>
      <c r="MOM5" s="19"/>
      <c r="MON5" s="19"/>
      <c r="MOO5" s="19"/>
      <c r="MOP5" s="19"/>
      <c r="MOQ5" s="19"/>
      <c r="MOR5" s="19"/>
      <c r="MOS5" s="19"/>
      <c r="MOT5" s="19"/>
      <c r="MOU5" s="19"/>
      <c r="MOV5" s="19"/>
      <c r="MOW5" s="19"/>
      <c r="MOX5" s="19"/>
      <c r="MOY5" s="19"/>
      <c r="MOZ5" s="19"/>
      <c r="MPA5" s="19"/>
      <c r="MPB5" s="19"/>
      <c r="MPC5" s="19"/>
      <c r="MPD5" s="19"/>
      <c r="MPE5" s="19"/>
      <c r="MPF5" s="19"/>
      <c r="MPG5" s="19"/>
      <c r="MPH5" s="19"/>
      <c r="MPI5" s="19"/>
      <c r="MPJ5" s="19"/>
      <c r="MPK5" s="19"/>
      <c r="MPL5" s="19"/>
      <c r="MPM5" s="19"/>
      <c r="MPN5" s="19"/>
      <c r="MPO5" s="19"/>
      <c r="MPP5" s="19"/>
      <c r="MPQ5" s="19"/>
      <c r="MPR5" s="19"/>
      <c r="MPS5" s="19"/>
      <c r="MPT5" s="19"/>
      <c r="MPU5" s="19"/>
      <c r="MPV5" s="19"/>
      <c r="MPW5" s="19"/>
      <c r="MPX5" s="19"/>
      <c r="MPY5" s="19"/>
      <c r="MPZ5" s="19"/>
      <c r="MQA5" s="19"/>
      <c r="MQB5" s="19"/>
      <c r="MQC5" s="19"/>
      <c r="MQD5" s="19"/>
      <c r="MQE5" s="19"/>
      <c r="MQF5" s="19"/>
      <c r="MQG5" s="19"/>
      <c r="MQH5" s="19"/>
      <c r="MQI5" s="19"/>
      <c r="MQJ5" s="19"/>
      <c r="MQK5" s="19"/>
      <c r="MQL5" s="19"/>
      <c r="MQM5" s="19"/>
      <c r="MQN5" s="19"/>
      <c r="MQO5" s="19"/>
      <c r="MQP5" s="19"/>
      <c r="MQQ5" s="19"/>
      <c r="MQR5" s="19"/>
      <c r="MQS5" s="19"/>
      <c r="MQT5" s="19"/>
      <c r="MQU5" s="19"/>
      <c r="MQV5" s="19"/>
      <c r="MQW5" s="19"/>
      <c r="MQX5" s="19"/>
      <c r="MQY5" s="19"/>
      <c r="MQZ5" s="19"/>
      <c r="MRA5" s="19"/>
      <c r="MRB5" s="19"/>
      <c r="MRC5" s="19"/>
      <c r="MRD5" s="19"/>
      <c r="MRE5" s="19"/>
      <c r="MRF5" s="19"/>
      <c r="MRG5" s="19"/>
      <c r="MRH5" s="19"/>
      <c r="MRI5" s="19"/>
      <c r="MRJ5" s="19"/>
      <c r="MRK5" s="19"/>
      <c r="MRL5" s="19"/>
      <c r="MRM5" s="19"/>
      <c r="MRN5" s="19"/>
      <c r="MRO5" s="19"/>
      <c r="MRP5" s="19"/>
      <c r="MRQ5" s="19"/>
      <c r="MRR5" s="19"/>
      <c r="MRS5" s="19"/>
      <c r="MRT5" s="19"/>
      <c r="MRU5" s="19"/>
      <c r="MRV5" s="19"/>
      <c r="MRW5" s="19"/>
      <c r="MRX5" s="19"/>
      <c r="MRY5" s="19"/>
      <c r="MRZ5" s="19"/>
      <c r="MSA5" s="19"/>
      <c r="MSB5" s="19"/>
      <c r="MSC5" s="19"/>
      <c r="MSD5" s="19"/>
      <c r="MSE5" s="19"/>
      <c r="MSF5" s="19"/>
      <c r="MSG5" s="19"/>
      <c r="MSH5" s="19"/>
      <c r="MSI5" s="19"/>
      <c r="MSJ5" s="19"/>
      <c r="MSK5" s="19"/>
      <c r="MSL5" s="19"/>
      <c r="MSM5" s="19"/>
      <c r="MSN5" s="19"/>
      <c r="MSO5" s="19"/>
      <c r="MSP5" s="19"/>
      <c r="MSQ5" s="19"/>
      <c r="MSR5" s="19"/>
      <c r="MSS5" s="19"/>
      <c r="MST5" s="19"/>
      <c r="MSU5" s="19"/>
      <c r="MSV5" s="19"/>
      <c r="MSW5" s="19"/>
      <c r="MSX5" s="19"/>
      <c r="MSY5" s="19"/>
      <c r="MSZ5" s="19"/>
      <c r="MTA5" s="19"/>
      <c r="MTB5" s="19"/>
      <c r="MTC5" s="19"/>
      <c r="MTD5" s="19"/>
      <c r="MTE5" s="19"/>
      <c r="MTF5" s="19"/>
      <c r="MTG5" s="19"/>
      <c r="MTH5" s="19"/>
      <c r="MTI5" s="19"/>
      <c r="MTJ5" s="19"/>
      <c r="MTK5" s="19"/>
      <c r="MTL5" s="19"/>
      <c r="MTM5" s="19"/>
      <c r="MTN5" s="19"/>
      <c r="MTO5" s="19"/>
      <c r="MTP5" s="19"/>
      <c r="MTQ5" s="19"/>
      <c r="MTR5" s="19"/>
      <c r="MTS5" s="19"/>
      <c r="MTT5" s="19"/>
      <c r="MTU5" s="19"/>
      <c r="MTV5" s="19"/>
      <c r="MTW5" s="19"/>
      <c r="MTX5" s="19"/>
      <c r="MTY5" s="19"/>
      <c r="MTZ5" s="19"/>
      <c r="MUA5" s="19"/>
      <c r="MUB5" s="19"/>
      <c r="MUC5" s="19"/>
      <c r="MUD5" s="19"/>
      <c r="MUE5" s="19"/>
      <c r="MUF5" s="19"/>
      <c r="MUG5" s="19"/>
      <c r="MUH5" s="19"/>
      <c r="MUI5" s="19"/>
      <c r="MUJ5" s="19"/>
      <c r="MUK5" s="19"/>
      <c r="MUL5" s="19"/>
      <c r="MUM5" s="19"/>
      <c r="MUN5" s="19"/>
      <c r="MUO5" s="19"/>
      <c r="MUP5" s="19"/>
      <c r="MUQ5" s="19"/>
      <c r="MUR5" s="19"/>
      <c r="MUS5" s="19"/>
      <c r="MUT5" s="19"/>
      <c r="MUU5" s="19"/>
      <c r="MUV5" s="19"/>
      <c r="MUW5" s="19"/>
      <c r="MUX5" s="19"/>
      <c r="MUY5" s="19"/>
      <c r="MUZ5" s="19"/>
      <c r="MVA5" s="19"/>
      <c r="MVB5" s="19"/>
      <c r="MVC5" s="19"/>
      <c r="MVD5" s="19"/>
      <c r="MVE5" s="19"/>
      <c r="MVF5" s="19"/>
      <c r="MVG5" s="19"/>
      <c r="MVH5" s="19"/>
      <c r="MVI5" s="19"/>
      <c r="MVJ5" s="19"/>
      <c r="MVK5" s="19"/>
      <c r="MVL5" s="19"/>
      <c r="MVM5" s="19"/>
      <c r="MVN5" s="19"/>
      <c r="MVO5" s="19"/>
      <c r="MVP5" s="19"/>
      <c r="MVQ5" s="19"/>
      <c r="MVR5" s="19"/>
      <c r="MVS5" s="19"/>
      <c r="MVT5" s="19"/>
      <c r="MVU5" s="19"/>
      <c r="MVV5" s="19"/>
      <c r="MVW5" s="19"/>
      <c r="MVX5" s="19"/>
      <c r="MVY5" s="19"/>
      <c r="MVZ5" s="19"/>
      <c r="MWA5" s="19"/>
      <c r="MWB5" s="19"/>
      <c r="MWC5" s="19"/>
      <c r="MWD5" s="19"/>
      <c r="MWE5" s="19"/>
      <c r="MWF5" s="19"/>
      <c r="MWG5" s="19"/>
      <c r="MWH5" s="19"/>
      <c r="MWI5" s="19"/>
      <c r="MWJ5" s="19"/>
      <c r="MWK5" s="19"/>
      <c r="MWL5" s="19"/>
      <c r="MWM5" s="19"/>
      <c r="MWN5" s="19"/>
      <c r="MWO5" s="19"/>
      <c r="MWP5" s="19"/>
      <c r="MWQ5" s="19"/>
      <c r="MWR5" s="19"/>
      <c r="MWS5" s="19"/>
      <c r="MWT5" s="19"/>
      <c r="MWU5" s="19"/>
      <c r="MWV5" s="19"/>
      <c r="MWW5" s="19"/>
      <c r="MWX5" s="19"/>
      <c r="MWY5" s="19"/>
      <c r="MWZ5" s="19"/>
      <c r="MXA5" s="19"/>
      <c r="MXB5" s="19"/>
      <c r="MXC5" s="19"/>
      <c r="MXD5" s="19"/>
      <c r="MXE5" s="19"/>
      <c r="MXF5" s="19"/>
      <c r="MXG5" s="19"/>
      <c r="MXH5" s="19"/>
      <c r="MXI5" s="19"/>
      <c r="MXJ5" s="19"/>
      <c r="MXK5" s="19"/>
      <c r="MXL5" s="19"/>
      <c r="MXM5" s="19"/>
      <c r="MXN5" s="19"/>
      <c r="MXO5" s="19"/>
      <c r="MXP5" s="19"/>
      <c r="MXQ5" s="19"/>
      <c r="MXR5" s="19"/>
      <c r="MXS5" s="19"/>
      <c r="MXT5" s="19"/>
      <c r="MXU5" s="19"/>
      <c r="MXV5" s="19"/>
      <c r="MXW5" s="19"/>
      <c r="MXX5" s="19"/>
      <c r="MXY5" s="19"/>
      <c r="MXZ5" s="19"/>
      <c r="MYA5" s="19"/>
      <c r="MYB5" s="19"/>
      <c r="MYC5" s="19"/>
      <c r="MYD5" s="19"/>
      <c r="MYE5" s="19"/>
      <c r="MYF5" s="19"/>
      <c r="MYG5" s="19"/>
      <c r="MYH5" s="19"/>
      <c r="MYI5" s="19"/>
      <c r="MYJ5" s="19"/>
      <c r="MYK5" s="19"/>
      <c r="MYL5" s="19"/>
      <c r="MYM5" s="19"/>
      <c r="MYN5" s="19"/>
      <c r="MYO5" s="19"/>
      <c r="MYP5" s="19"/>
      <c r="MYQ5" s="19"/>
      <c r="MYR5" s="19"/>
      <c r="MYS5" s="19"/>
      <c r="MYT5" s="19"/>
      <c r="MYU5" s="19"/>
      <c r="MYV5" s="19"/>
      <c r="MYW5" s="19"/>
      <c r="MYX5" s="19"/>
      <c r="MYY5" s="19"/>
      <c r="MYZ5" s="19"/>
      <c r="MZA5" s="19"/>
      <c r="MZB5" s="19"/>
      <c r="MZC5" s="19"/>
      <c r="MZD5" s="19"/>
      <c r="MZE5" s="19"/>
      <c r="MZF5" s="19"/>
      <c r="MZG5" s="19"/>
      <c r="MZH5" s="19"/>
      <c r="MZI5" s="19"/>
      <c r="MZJ5" s="19"/>
      <c r="MZK5" s="19"/>
      <c r="MZL5" s="19"/>
      <c r="MZM5" s="19"/>
      <c r="MZN5" s="19"/>
      <c r="MZO5" s="19"/>
      <c r="MZP5" s="19"/>
      <c r="MZQ5" s="19"/>
      <c r="MZR5" s="19"/>
      <c r="MZS5" s="19"/>
      <c r="MZT5" s="19"/>
      <c r="MZU5" s="19"/>
      <c r="MZV5" s="19"/>
      <c r="MZW5" s="19"/>
      <c r="MZX5" s="19"/>
      <c r="MZY5" s="19"/>
      <c r="MZZ5" s="19"/>
      <c r="NAA5" s="19"/>
      <c r="NAB5" s="19"/>
      <c r="NAC5" s="19"/>
      <c r="NAD5" s="19"/>
      <c r="NAE5" s="19"/>
      <c r="NAF5" s="19"/>
      <c r="NAG5" s="19"/>
      <c r="NAH5" s="19"/>
      <c r="NAI5" s="19"/>
      <c r="NAJ5" s="19"/>
      <c r="NAK5" s="19"/>
      <c r="NAL5" s="19"/>
      <c r="NAM5" s="19"/>
      <c r="NAN5" s="19"/>
      <c r="NAO5" s="19"/>
      <c r="NAP5" s="19"/>
      <c r="NAQ5" s="19"/>
      <c r="NAR5" s="19"/>
      <c r="NAS5" s="19"/>
      <c r="NAT5" s="19"/>
      <c r="NAU5" s="19"/>
      <c r="NAV5" s="19"/>
      <c r="NAW5" s="19"/>
      <c r="NAX5" s="19"/>
      <c r="NAY5" s="19"/>
      <c r="NAZ5" s="19"/>
      <c r="NBA5" s="19"/>
      <c r="NBB5" s="19"/>
      <c r="NBC5" s="19"/>
      <c r="NBD5" s="19"/>
      <c r="NBE5" s="19"/>
      <c r="NBF5" s="19"/>
      <c r="NBG5" s="19"/>
      <c r="NBH5" s="19"/>
      <c r="NBI5" s="19"/>
      <c r="NBJ5" s="19"/>
      <c r="NBK5" s="19"/>
      <c r="NBL5" s="19"/>
      <c r="NBM5" s="19"/>
      <c r="NBN5" s="19"/>
      <c r="NBO5" s="19"/>
      <c r="NBP5" s="19"/>
      <c r="NBQ5" s="19"/>
      <c r="NBR5" s="19"/>
      <c r="NBS5" s="19"/>
      <c r="NBT5" s="19"/>
      <c r="NBU5" s="19"/>
      <c r="NBV5" s="19"/>
      <c r="NBW5" s="19"/>
      <c r="NBX5" s="19"/>
      <c r="NBY5" s="19"/>
      <c r="NBZ5" s="19"/>
      <c r="NCA5" s="19"/>
      <c r="NCB5" s="19"/>
      <c r="NCC5" s="19"/>
      <c r="NCD5" s="19"/>
      <c r="NCE5" s="19"/>
      <c r="NCF5" s="19"/>
      <c r="NCG5" s="19"/>
      <c r="NCH5" s="19"/>
      <c r="NCI5" s="19"/>
      <c r="NCJ5" s="19"/>
      <c r="NCK5" s="19"/>
      <c r="NCL5" s="19"/>
      <c r="NCM5" s="19"/>
      <c r="NCN5" s="19"/>
      <c r="NCO5" s="19"/>
      <c r="NCP5" s="19"/>
      <c r="NCQ5" s="19"/>
      <c r="NCR5" s="19"/>
      <c r="NCS5" s="19"/>
      <c r="NCT5" s="19"/>
      <c r="NCU5" s="19"/>
      <c r="NCV5" s="19"/>
      <c r="NCW5" s="19"/>
      <c r="NCX5" s="19"/>
      <c r="NCY5" s="19"/>
      <c r="NCZ5" s="19"/>
      <c r="NDA5" s="19"/>
      <c r="NDB5" s="19"/>
      <c r="NDC5" s="19"/>
      <c r="NDD5" s="19"/>
      <c r="NDE5" s="19"/>
      <c r="NDF5" s="19"/>
      <c r="NDG5" s="19"/>
      <c r="NDH5" s="19"/>
      <c r="NDI5" s="19"/>
      <c r="NDJ5" s="19"/>
      <c r="NDK5" s="19"/>
      <c r="NDL5" s="19"/>
      <c r="NDM5" s="19"/>
      <c r="NDN5" s="19"/>
      <c r="NDO5" s="19"/>
      <c r="NDP5" s="19"/>
      <c r="NDQ5" s="19"/>
      <c r="NDR5" s="19"/>
      <c r="NDS5" s="19"/>
      <c r="NDT5" s="19"/>
      <c r="NDU5" s="19"/>
      <c r="NDV5" s="19"/>
      <c r="NDW5" s="19"/>
      <c r="NDX5" s="19"/>
      <c r="NDY5" s="19"/>
      <c r="NDZ5" s="19"/>
      <c r="NEA5" s="19"/>
      <c r="NEB5" s="19"/>
      <c r="NEC5" s="19"/>
      <c r="NED5" s="19"/>
      <c r="NEE5" s="19"/>
      <c r="NEF5" s="19"/>
      <c r="NEG5" s="19"/>
      <c r="NEH5" s="19"/>
      <c r="NEI5" s="19"/>
      <c r="NEJ5" s="19"/>
      <c r="NEK5" s="19"/>
      <c r="NEL5" s="19"/>
      <c r="NEM5" s="19"/>
      <c r="NEN5" s="19"/>
      <c r="NEO5" s="19"/>
      <c r="NEP5" s="19"/>
      <c r="NEQ5" s="19"/>
      <c r="NER5" s="19"/>
      <c r="NES5" s="19"/>
      <c r="NET5" s="19"/>
      <c r="NEU5" s="19"/>
      <c r="NEV5" s="19"/>
      <c r="NEW5" s="19"/>
      <c r="NEX5" s="19"/>
      <c r="NEY5" s="19"/>
      <c r="NEZ5" s="19"/>
      <c r="NFA5" s="19"/>
      <c r="NFB5" s="19"/>
      <c r="NFC5" s="19"/>
      <c r="NFD5" s="19"/>
      <c r="NFE5" s="19"/>
      <c r="NFF5" s="19"/>
      <c r="NFG5" s="19"/>
      <c r="NFH5" s="19"/>
      <c r="NFI5" s="19"/>
      <c r="NFJ5" s="19"/>
      <c r="NFK5" s="19"/>
      <c r="NFL5" s="19"/>
      <c r="NFM5" s="19"/>
      <c r="NFN5" s="19"/>
      <c r="NFO5" s="19"/>
      <c r="NFP5" s="19"/>
      <c r="NFQ5" s="19"/>
      <c r="NFR5" s="19"/>
      <c r="NFS5" s="19"/>
      <c r="NFT5" s="19"/>
      <c r="NFU5" s="19"/>
      <c r="NFV5" s="19"/>
      <c r="NFW5" s="19"/>
      <c r="NFX5" s="19"/>
      <c r="NFY5" s="19"/>
      <c r="NFZ5" s="19"/>
      <c r="NGA5" s="19"/>
      <c r="NGB5" s="19"/>
      <c r="NGC5" s="19"/>
      <c r="NGD5" s="19"/>
      <c r="NGE5" s="19"/>
      <c r="NGF5" s="19"/>
      <c r="NGG5" s="19"/>
      <c r="NGH5" s="19"/>
      <c r="NGI5" s="19"/>
      <c r="NGJ5" s="19"/>
      <c r="NGK5" s="19"/>
      <c r="NGL5" s="19"/>
      <c r="NGM5" s="19"/>
      <c r="NGN5" s="19"/>
      <c r="NGO5" s="19"/>
      <c r="NGP5" s="19"/>
      <c r="NGQ5" s="19"/>
      <c r="NGR5" s="19"/>
      <c r="NGS5" s="19"/>
      <c r="NGT5" s="19"/>
      <c r="NGU5" s="19"/>
      <c r="NGV5" s="19"/>
      <c r="NGW5" s="19"/>
      <c r="NGX5" s="19"/>
      <c r="NGY5" s="19"/>
      <c r="NGZ5" s="19"/>
      <c r="NHA5" s="19"/>
      <c r="NHB5" s="19"/>
      <c r="NHC5" s="19"/>
      <c r="NHD5" s="19"/>
      <c r="NHE5" s="19"/>
      <c r="NHF5" s="19"/>
      <c r="NHG5" s="19"/>
      <c r="NHH5" s="19"/>
      <c r="NHI5" s="19"/>
      <c r="NHJ5" s="19"/>
      <c r="NHK5" s="19"/>
      <c r="NHL5" s="19"/>
      <c r="NHM5" s="19"/>
      <c r="NHN5" s="19"/>
      <c r="NHO5" s="19"/>
      <c r="NHP5" s="19"/>
      <c r="NHQ5" s="19"/>
      <c r="NHR5" s="19"/>
      <c r="NHS5" s="19"/>
      <c r="NHT5" s="19"/>
      <c r="NHU5" s="19"/>
      <c r="NHV5" s="19"/>
      <c r="NHW5" s="19"/>
      <c r="NHX5" s="19"/>
      <c r="NHY5" s="19"/>
      <c r="NHZ5" s="19"/>
      <c r="NIA5" s="19"/>
      <c r="NIB5" s="19"/>
      <c r="NIC5" s="19"/>
      <c r="NID5" s="19"/>
      <c r="NIE5" s="19"/>
      <c r="NIF5" s="19"/>
      <c r="NIG5" s="19"/>
      <c r="NIH5" s="19"/>
      <c r="NII5" s="19"/>
      <c r="NIJ5" s="19"/>
      <c r="NIK5" s="19"/>
      <c r="NIL5" s="19"/>
      <c r="NIM5" s="19"/>
      <c r="NIN5" s="19"/>
      <c r="NIO5" s="19"/>
      <c r="NIP5" s="19"/>
      <c r="NIQ5" s="19"/>
      <c r="NIR5" s="19"/>
      <c r="NIS5" s="19"/>
      <c r="NIT5" s="19"/>
      <c r="NIU5" s="19"/>
      <c r="NIV5" s="19"/>
      <c r="NIW5" s="19"/>
      <c r="NIX5" s="19"/>
      <c r="NIY5" s="19"/>
      <c r="NIZ5" s="19"/>
      <c r="NJA5" s="19"/>
      <c r="NJB5" s="19"/>
      <c r="NJC5" s="19"/>
      <c r="NJD5" s="19"/>
      <c r="NJE5" s="19"/>
      <c r="NJF5" s="19"/>
      <c r="NJG5" s="19"/>
      <c r="NJH5" s="19"/>
      <c r="NJI5" s="19"/>
      <c r="NJJ5" s="19"/>
      <c r="NJK5" s="19"/>
      <c r="NJL5" s="19"/>
      <c r="NJM5" s="19"/>
      <c r="NJN5" s="19"/>
      <c r="NJO5" s="19"/>
      <c r="NJP5" s="19"/>
      <c r="NJQ5" s="19"/>
      <c r="NJR5" s="19"/>
      <c r="NJS5" s="19"/>
      <c r="NJT5" s="19"/>
      <c r="NJU5" s="19"/>
      <c r="NJV5" s="19"/>
      <c r="NJW5" s="19"/>
      <c r="NJX5" s="19"/>
      <c r="NJY5" s="19"/>
      <c r="NJZ5" s="19"/>
      <c r="NKA5" s="19"/>
      <c r="NKB5" s="19"/>
      <c r="NKC5" s="19"/>
      <c r="NKD5" s="19"/>
      <c r="NKE5" s="19"/>
      <c r="NKF5" s="19"/>
      <c r="NKG5" s="19"/>
      <c r="NKH5" s="19"/>
      <c r="NKI5" s="19"/>
      <c r="NKJ5" s="19"/>
      <c r="NKK5" s="19"/>
      <c r="NKL5" s="19"/>
      <c r="NKM5" s="19"/>
      <c r="NKN5" s="19"/>
      <c r="NKO5" s="19"/>
      <c r="NKP5" s="19"/>
      <c r="NKQ5" s="19"/>
      <c r="NKR5" s="19"/>
      <c r="NKS5" s="19"/>
      <c r="NKT5" s="19"/>
      <c r="NKU5" s="19"/>
      <c r="NKV5" s="19"/>
      <c r="NKW5" s="19"/>
      <c r="NKX5" s="19"/>
      <c r="NKY5" s="19"/>
      <c r="NKZ5" s="19"/>
      <c r="NLA5" s="19"/>
      <c r="NLB5" s="19"/>
      <c r="NLC5" s="19"/>
      <c r="NLD5" s="19"/>
      <c r="NLE5" s="19"/>
      <c r="NLF5" s="19"/>
      <c r="NLG5" s="19"/>
      <c r="NLH5" s="19"/>
      <c r="NLI5" s="19"/>
      <c r="NLJ5" s="19"/>
      <c r="NLK5" s="19"/>
      <c r="NLL5" s="19"/>
      <c r="NLM5" s="19"/>
      <c r="NLN5" s="19"/>
      <c r="NLO5" s="19"/>
      <c r="NLP5" s="19"/>
      <c r="NLQ5" s="19"/>
      <c r="NLR5" s="19"/>
      <c r="NLS5" s="19"/>
      <c r="NLT5" s="19"/>
      <c r="NLU5" s="19"/>
      <c r="NLV5" s="19"/>
      <c r="NLW5" s="19"/>
      <c r="NLX5" s="19"/>
      <c r="NLY5" s="19"/>
      <c r="NLZ5" s="19"/>
      <c r="NMA5" s="19"/>
      <c r="NMB5" s="19"/>
      <c r="NMC5" s="19"/>
      <c r="NMD5" s="19"/>
      <c r="NME5" s="19"/>
      <c r="NMF5" s="19"/>
      <c r="NMG5" s="19"/>
      <c r="NMH5" s="19"/>
      <c r="NMI5" s="19"/>
      <c r="NMJ5" s="19"/>
      <c r="NMK5" s="19"/>
      <c r="NML5" s="19"/>
      <c r="NMM5" s="19"/>
      <c r="NMN5" s="19"/>
      <c r="NMO5" s="19"/>
      <c r="NMP5" s="19"/>
      <c r="NMQ5" s="19"/>
      <c r="NMR5" s="19"/>
      <c r="NMS5" s="19"/>
      <c r="NMT5" s="19"/>
      <c r="NMU5" s="19"/>
      <c r="NMV5" s="19"/>
      <c r="NMW5" s="19"/>
      <c r="NMX5" s="19"/>
      <c r="NMY5" s="19"/>
      <c r="NMZ5" s="19"/>
      <c r="NNA5" s="19"/>
      <c r="NNB5" s="19"/>
      <c r="NNC5" s="19"/>
      <c r="NND5" s="19"/>
      <c r="NNE5" s="19"/>
      <c r="NNF5" s="19"/>
      <c r="NNG5" s="19"/>
      <c r="NNH5" s="19"/>
      <c r="NNI5" s="19"/>
      <c r="NNJ5" s="19"/>
      <c r="NNK5" s="19"/>
      <c r="NNL5" s="19"/>
      <c r="NNM5" s="19"/>
      <c r="NNN5" s="19"/>
      <c r="NNO5" s="19"/>
      <c r="NNP5" s="19"/>
      <c r="NNQ5" s="19"/>
      <c r="NNR5" s="19"/>
      <c r="NNS5" s="19"/>
      <c r="NNT5" s="19"/>
      <c r="NNU5" s="19"/>
      <c r="NNV5" s="19"/>
      <c r="NNW5" s="19"/>
      <c r="NNX5" s="19"/>
      <c r="NNY5" s="19"/>
      <c r="NNZ5" s="19"/>
      <c r="NOA5" s="19"/>
      <c r="NOB5" s="19"/>
      <c r="NOC5" s="19"/>
      <c r="NOD5" s="19"/>
      <c r="NOE5" s="19"/>
      <c r="NOF5" s="19"/>
      <c r="NOG5" s="19"/>
      <c r="NOH5" s="19"/>
      <c r="NOI5" s="19"/>
      <c r="NOJ5" s="19"/>
      <c r="NOK5" s="19"/>
      <c r="NOL5" s="19"/>
      <c r="NOM5" s="19"/>
      <c r="NON5" s="19"/>
      <c r="NOO5" s="19"/>
      <c r="NOP5" s="19"/>
      <c r="NOQ5" s="19"/>
      <c r="NOR5" s="19"/>
      <c r="NOS5" s="19"/>
      <c r="NOT5" s="19"/>
      <c r="NOU5" s="19"/>
      <c r="NOV5" s="19"/>
      <c r="NOW5" s="19"/>
      <c r="NOX5" s="19"/>
      <c r="NOY5" s="19"/>
      <c r="NOZ5" s="19"/>
      <c r="NPA5" s="19"/>
      <c r="NPB5" s="19"/>
      <c r="NPC5" s="19"/>
      <c r="NPD5" s="19"/>
      <c r="NPE5" s="19"/>
      <c r="NPF5" s="19"/>
      <c r="NPG5" s="19"/>
      <c r="NPH5" s="19"/>
      <c r="NPI5" s="19"/>
      <c r="NPJ5" s="19"/>
      <c r="NPK5" s="19"/>
      <c r="NPL5" s="19"/>
      <c r="NPM5" s="19"/>
      <c r="NPN5" s="19"/>
      <c r="NPO5" s="19"/>
      <c r="NPP5" s="19"/>
      <c r="NPQ5" s="19"/>
      <c r="NPR5" s="19"/>
      <c r="NPS5" s="19"/>
      <c r="NPT5" s="19"/>
      <c r="NPU5" s="19"/>
      <c r="NPV5" s="19"/>
      <c r="NPW5" s="19"/>
      <c r="NPX5" s="19"/>
      <c r="NPY5" s="19"/>
      <c r="NPZ5" s="19"/>
      <c r="NQA5" s="19"/>
      <c r="NQB5" s="19"/>
      <c r="NQC5" s="19"/>
      <c r="NQD5" s="19"/>
      <c r="NQE5" s="19"/>
      <c r="NQF5" s="19"/>
      <c r="NQG5" s="19"/>
      <c r="NQH5" s="19"/>
      <c r="NQI5" s="19"/>
      <c r="NQJ5" s="19"/>
      <c r="NQK5" s="19"/>
      <c r="NQL5" s="19"/>
      <c r="NQM5" s="19"/>
      <c r="NQN5" s="19"/>
      <c r="NQO5" s="19"/>
      <c r="NQP5" s="19"/>
      <c r="NQQ5" s="19"/>
      <c r="NQR5" s="19"/>
      <c r="NQS5" s="19"/>
      <c r="NQT5" s="19"/>
      <c r="NQU5" s="19"/>
      <c r="NQV5" s="19"/>
      <c r="NQW5" s="19"/>
      <c r="NQX5" s="19"/>
      <c r="NQY5" s="19"/>
      <c r="NQZ5" s="19"/>
      <c r="NRA5" s="19"/>
      <c r="NRB5" s="19"/>
      <c r="NRC5" s="19"/>
      <c r="NRD5" s="19"/>
      <c r="NRE5" s="19"/>
      <c r="NRF5" s="19"/>
      <c r="NRG5" s="19"/>
      <c r="NRH5" s="19"/>
      <c r="NRI5" s="19"/>
      <c r="NRJ5" s="19"/>
      <c r="NRK5" s="19"/>
      <c r="NRL5" s="19"/>
      <c r="NRM5" s="19"/>
      <c r="NRN5" s="19"/>
      <c r="NRO5" s="19"/>
      <c r="NRP5" s="19"/>
      <c r="NRQ5" s="19"/>
      <c r="NRR5" s="19"/>
      <c r="NRS5" s="19"/>
      <c r="NRT5" s="19"/>
      <c r="NRU5" s="19"/>
      <c r="NRV5" s="19"/>
      <c r="NRW5" s="19"/>
      <c r="NRX5" s="19"/>
      <c r="NRY5" s="19"/>
      <c r="NRZ5" s="19"/>
      <c r="NSA5" s="19"/>
      <c r="NSB5" s="19"/>
      <c r="NSC5" s="19"/>
      <c r="NSD5" s="19"/>
      <c r="NSE5" s="19"/>
      <c r="NSF5" s="19"/>
      <c r="NSG5" s="19"/>
      <c r="NSH5" s="19"/>
      <c r="NSI5" s="19"/>
      <c r="NSJ5" s="19"/>
      <c r="NSK5" s="19"/>
      <c r="NSL5" s="19"/>
      <c r="NSM5" s="19"/>
      <c r="NSN5" s="19"/>
      <c r="NSO5" s="19"/>
      <c r="NSP5" s="19"/>
      <c r="NSQ5" s="19"/>
      <c r="NSR5" s="19"/>
      <c r="NSS5" s="19"/>
      <c r="NST5" s="19"/>
      <c r="NSU5" s="19"/>
      <c r="NSV5" s="19"/>
      <c r="NSW5" s="19"/>
      <c r="NSX5" s="19"/>
      <c r="NSY5" s="19"/>
      <c r="NSZ5" s="19"/>
      <c r="NTA5" s="19"/>
      <c r="NTB5" s="19"/>
      <c r="NTC5" s="19"/>
      <c r="NTD5" s="19"/>
      <c r="NTE5" s="19"/>
      <c r="NTF5" s="19"/>
      <c r="NTG5" s="19"/>
      <c r="NTH5" s="19"/>
      <c r="NTI5" s="19"/>
      <c r="NTJ5" s="19"/>
      <c r="NTK5" s="19"/>
      <c r="NTL5" s="19"/>
      <c r="NTM5" s="19"/>
      <c r="NTN5" s="19"/>
      <c r="NTO5" s="19"/>
      <c r="NTP5" s="19"/>
      <c r="NTQ5" s="19"/>
      <c r="NTR5" s="19"/>
      <c r="NTS5" s="19"/>
      <c r="NTT5" s="19"/>
      <c r="NTU5" s="19"/>
      <c r="NTV5" s="19"/>
      <c r="NTW5" s="19"/>
      <c r="NTX5" s="19"/>
      <c r="NTY5" s="19"/>
      <c r="NTZ5" s="19"/>
      <c r="NUA5" s="19"/>
      <c r="NUB5" s="19"/>
      <c r="NUC5" s="19"/>
      <c r="NUD5" s="19"/>
      <c r="NUE5" s="19"/>
      <c r="NUF5" s="19"/>
      <c r="NUG5" s="19"/>
      <c r="NUH5" s="19"/>
      <c r="NUI5" s="19"/>
      <c r="NUJ5" s="19"/>
      <c r="NUK5" s="19"/>
      <c r="NUL5" s="19"/>
      <c r="NUM5" s="19"/>
      <c r="NUN5" s="19"/>
      <c r="NUO5" s="19"/>
      <c r="NUP5" s="19"/>
      <c r="NUQ5" s="19"/>
      <c r="NUR5" s="19"/>
      <c r="NUS5" s="19"/>
      <c r="NUT5" s="19"/>
      <c r="NUU5" s="19"/>
      <c r="NUV5" s="19"/>
      <c r="NUW5" s="19"/>
      <c r="NUX5" s="19"/>
      <c r="NUY5" s="19"/>
      <c r="NUZ5" s="19"/>
      <c r="NVA5" s="19"/>
      <c r="NVB5" s="19"/>
      <c r="NVC5" s="19"/>
      <c r="NVD5" s="19"/>
      <c r="NVE5" s="19"/>
      <c r="NVF5" s="19"/>
      <c r="NVG5" s="19"/>
      <c r="NVH5" s="19"/>
      <c r="NVI5" s="19"/>
      <c r="NVJ5" s="19"/>
      <c r="NVK5" s="19"/>
      <c r="NVL5" s="19"/>
      <c r="NVM5" s="19"/>
      <c r="NVN5" s="19"/>
      <c r="NVO5" s="19"/>
      <c r="NVP5" s="19"/>
      <c r="NVQ5" s="19"/>
      <c r="NVR5" s="19"/>
      <c r="NVS5" s="19"/>
      <c r="NVT5" s="19"/>
      <c r="NVU5" s="19"/>
      <c r="NVV5" s="19"/>
      <c r="NVW5" s="19"/>
      <c r="NVX5" s="19"/>
      <c r="NVY5" s="19"/>
      <c r="NVZ5" s="19"/>
      <c r="NWA5" s="19"/>
      <c r="NWB5" s="19"/>
      <c r="NWC5" s="19"/>
      <c r="NWD5" s="19"/>
      <c r="NWE5" s="19"/>
      <c r="NWF5" s="19"/>
      <c r="NWG5" s="19"/>
      <c r="NWH5" s="19"/>
      <c r="NWI5" s="19"/>
      <c r="NWJ5" s="19"/>
      <c r="NWK5" s="19"/>
      <c r="NWL5" s="19"/>
      <c r="NWM5" s="19"/>
      <c r="NWN5" s="19"/>
      <c r="NWO5" s="19"/>
      <c r="NWP5" s="19"/>
      <c r="NWQ5" s="19"/>
      <c r="NWR5" s="19"/>
      <c r="NWS5" s="19"/>
      <c r="NWT5" s="19"/>
      <c r="NWU5" s="19"/>
      <c r="NWV5" s="19"/>
      <c r="NWW5" s="19"/>
      <c r="NWX5" s="19"/>
      <c r="NWY5" s="19"/>
      <c r="NWZ5" s="19"/>
      <c r="NXA5" s="19"/>
      <c r="NXB5" s="19"/>
      <c r="NXC5" s="19"/>
      <c r="NXD5" s="19"/>
      <c r="NXE5" s="19"/>
      <c r="NXF5" s="19"/>
      <c r="NXG5" s="19"/>
      <c r="NXH5" s="19"/>
      <c r="NXI5" s="19"/>
      <c r="NXJ5" s="19"/>
      <c r="NXK5" s="19"/>
      <c r="NXL5" s="19"/>
      <c r="NXM5" s="19"/>
      <c r="NXN5" s="19"/>
      <c r="NXO5" s="19"/>
      <c r="NXP5" s="19"/>
      <c r="NXQ5" s="19"/>
      <c r="NXR5" s="19"/>
      <c r="NXS5" s="19"/>
      <c r="NXT5" s="19"/>
      <c r="NXU5" s="19"/>
      <c r="NXV5" s="19"/>
      <c r="NXW5" s="19"/>
      <c r="NXX5" s="19"/>
      <c r="NXY5" s="19"/>
      <c r="NXZ5" s="19"/>
      <c r="NYA5" s="19"/>
      <c r="NYB5" s="19"/>
      <c r="NYC5" s="19"/>
      <c r="NYD5" s="19"/>
      <c r="NYE5" s="19"/>
      <c r="NYF5" s="19"/>
      <c r="NYG5" s="19"/>
      <c r="NYH5" s="19"/>
      <c r="NYI5" s="19"/>
      <c r="NYJ5" s="19"/>
      <c r="NYK5" s="19"/>
      <c r="NYL5" s="19"/>
      <c r="NYM5" s="19"/>
      <c r="NYN5" s="19"/>
      <c r="NYO5" s="19"/>
      <c r="NYP5" s="19"/>
      <c r="NYQ5" s="19"/>
      <c r="NYR5" s="19"/>
      <c r="NYS5" s="19"/>
      <c r="NYT5" s="19"/>
      <c r="NYU5" s="19"/>
      <c r="NYV5" s="19"/>
      <c r="NYW5" s="19"/>
      <c r="NYX5" s="19"/>
      <c r="NYY5" s="19"/>
      <c r="NYZ5" s="19"/>
      <c r="NZA5" s="19"/>
      <c r="NZB5" s="19"/>
      <c r="NZC5" s="19"/>
      <c r="NZD5" s="19"/>
      <c r="NZE5" s="19"/>
      <c r="NZF5" s="19"/>
      <c r="NZG5" s="19"/>
      <c r="NZH5" s="19"/>
      <c r="NZI5" s="19"/>
      <c r="NZJ5" s="19"/>
      <c r="NZK5" s="19"/>
      <c r="NZL5" s="19"/>
      <c r="NZM5" s="19"/>
      <c r="NZN5" s="19"/>
      <c r="NZO5" s="19"/>
      <c r="NZP5" s="19"/>
      <c r="NZQ5" s="19"/>
      <c r="NZR5" s="19"/>
      <c r="NZS5" s="19"/>
      <c r="NZT5" s="19"/>
      <c r="NZU5" s="19"/>
      <c r="NZV5" s="19"/>
      <c r="NZW5" s="19"/>
      <c r="NZX5" s="19"/>
      <c r="NZY5" s="19"/>
      <c r="NZZ5" s="19"/>
      <c r="OAA5" s="19"/>
      <c r="OAB5" s="19"/>
      <c r="OAC5" s="19"/>
      <c r="OAD5" s="19"/>
      <c r="OAE5" s="19"/>
      <c r="OAF5" s="19"/>
      <c r="OAG5" s="19"/>
      <c r="OAH5" s="19"/>
      <c r="OAI5" s="19"/>
      <c r="OAJ5" s="19"/>
      <c r="OAK5" s="19"/>
      <c r="OAL5" s="19"/>
      <c r="OAM5" s="19"/>
      <c r="OAN5" s="19"/>
      <c r="OAO5" s="19"/>
      <c r="OAP5" s="19"/>
      <c r="OAQ5" s="19"/>
      <c r="OAR5" s="19"/>
      <c r="OAS5" s="19"/>
      <c r="OAT5" s="19"/>
      <c r="OAU5" s="19"/>
      <c r="OAV5" s="19"/>
      <c r="OAW5" s="19"/>
      <c r="OAX5" s="19"/>
      <c r="OAY5" s="19"/>
      <c r="OAZ5" s="19"/>
      <c r="OBA5" s="19"/>
      <c r="OBB5" s="19"/>
      <c r="OBC5" s="19"/>
      <c r="OBD5" s="19"/>
      <c r="OBE5" s="19"/>
      <c r="OBF5" s="19"/>
      <c r="OBG5" s="19"/>
      <c r="OBH5" s="19"/>
      <c r="OBI5" s="19"/>
      <c r="OBJ5" s="19"/>
      <c r="OBK5" s="19"/>
      <c r="OBL5" s="19"/>
      <c r="OBM5" s="19"/>
      <c r="OBN5" s="19"/>
      <c r="OBO5" s="19"/>
      <c r="OBP5" s="19"/>
      <c r="OBQ5" s="19"/>
      <c r="OBR5" s="19"/>
      <c r="OBS5" s="19"/>
      <c r="OBT5" s="19"/>
      <c r="OBU5" s="19"/>
      <c r="OBV5" s="19"/>
      <c r="OBW5" s="19"/>
      <c r="OBX5" s="19"/>
      <c r="OBY5" s="19"/>
      <c r="OBZ5" s="19"/>
      <c r="OCA5" s="19"/>
      <c r="OCB5" s="19"/>
      <c r="OCC5" s="19"/>
      <c r="OCD5" s="19"/>
      <c r="OCE5" s="19"/>
      <c r="OCF5" s="19"/>
      <c r="OCG5" s="19"/>
      <c r="OCH5" s="19"/>
      <c r="OCI5" s="19"/>
      <c r="OCJ5" s="19"/>
      <c r="OCK5" s="19"/>
      <c r="OCL5" s="19"/>
      <c r="OCM5" s="19"/>
      <c r="OCN5" s="19"/>
      <c r="OCO5" s="19"/>
      <c r="OCP5" s="19"/>
      <c r="OCQ5" s="19"/>
      <c r="OCR5" s="19"/>
      <c r="OCS5" s="19"/>
      <c r="OCT5" s="19"/>
      <c r="OCU5" s="19"/>
      <c r="OCV5" s="19"/>
      <c r="OCW5" s="19"/>
      <c r="OCX5" s="19"/>
      <c r="OCY5" s="19"/>
      <c r="OCZ5" s="19"/>
      <c r="ODA5" s="19"/>
      <c r="ODB5" s="19"/>
      <c r="ODC5" s="19"/>
      <c r="ODD5" s="19"/>
      <c r="ODE5" s="19"/>
      <c r="ODF5" s="19"/>
      <c r="ODG5" s="19"/>
      <c r="ODH5" s="19"/>
      <c r="ODI5" s="19"/>
      <c r="ODJ5" s="19"/>
      <c r="ODK5" s="19"/>
      <c r="ODL5" s="19"/>
      <c r="ODM5" s="19"/>
      <c r="ODN5" s="19"/>
      <c r="ODO5" s="19"/>
      <c r="ODP5" s="19"/>
      <c r="ODQ5" s="19"/>
      <c r="ODR5" s="19"/>
      <c r="ODS5" s="19"/>
      <c r="ODT5" s="19"/>
      <c r="ODU5" s="19"/>
      <c r="ODV5" s="19"/>
      <c r="ODW5" s="19"/>
      <c r="ODX5" s="19"/>
      <c r="ODY5" s="19"/>
      <c r="ODZ5" s="19"/>
      <c r="OEA5" s="19"/>
      <c r="OEB5" s="19"/>
      <c r="OEC5" s="19"/>
      <c r="OED5" s="19"/>
      <c r="OEE5" s="19"/>
      <c r="OEF5" s="19"/>
      <c r="OEG5" s="19"/>
      <c r="OEH5" s="19"/>
      <c r="OEI5" s="19"/>
      <c r="OEJ5" s="19"/>
      <c r="OEK5" s="19"/>
      <c r="OEL5" s="19"/>
      <c r="OEM5" s="19"/>
      <c r="OEN5" s="19"/>
      <c r="OEO5" s="19"/>
      <c r="OEP5" s="19"/>
      <c r="OEQ5" s="19"/>
      <c r="OER5" s="19"/>
      <c r="OES5" s="19"/>
      <c r="OET5" s="19"/>
      <c r="OEU5" s="19"/>
      <c r="OEV5" s="19"/>
      <c r="OEW5" s="19"/>
      <c r="OEX5" s="19"/>
      <c r="OEY5" s="19"/>
      <c r="OEZ5" s="19"/>
      <c r="OFA5" s="19"/>
      <c r="OFB5" s="19"/>
      <c r="OFC5" s="19"/>
      <c r="OFD5" s="19"/>
      <c r="OFE5" s="19"/>
      <c r="OFF5" s="19"/>
      <c r="OFG5" s="19"/>
      <c r="OFH5" s="19"/>
      <c r="OFI5" s="19"/>
      <c r="OFJ5" s="19"/>
      <c r="OFK5" s="19"/>
      <c r="OFL5" s="19"/>
      <c r="OFM5" s="19"/>
      <c r="OFN5" s="19"/>
      <c r="OFO5" s="19"/>
      <c r="OFP5" s="19"/>
      <c r="OFQ5" s="19"/>
      <c r="OFR5" s="19"/>
      <c r="OFS5" s="19"/>
      <c r="OFT5" s="19"/>
      <c r="OFU5" s="19"/>
      <c r="OFV5" s="19"/>
      <c r="OFW5" s="19"/>
      <c r="OFX5" s="19"/>
      <c r="OFY5" s="19"/>
      <c r="OFZ5" s="19"/>
      <c r="OGA5" s="19"/>
      <c r="OGB5" s="19"/>
      <c r="OGC5" s="19"/>
      <c r="OGD5" s="19"/>
      <c r="OGE5" s="19"/>
      <c r="OGF5" s="19"/>
      <c r="OGG5" s="19"/>
      <c r="OGH5" s="19"/>
      <c r="OGI5" s="19"/>
      <c r="OGJ5" s="19"/>
      <c r="OGK5" s="19"/>
      <c r="OGL5" s="19"/>
      <c r="OGM5" s="19"/>
      <c r="OGN5" s="19"/>
      <c r="OGO5" s="19"/>
      <c r="OGP5" s="19"/>
      <c r="OGQ5" s="19"/>
      <c r="OGR5" s="19"/>
      <c r="OGS5" s="19"/>
      <c r="OGT5" s="19"/>
      <c r="OGU5" s="19"/>
      <c r="OGV5" s="19"/>
      <c r="OGW5" s="19"/>
      <c r="OGX5" s="19"/>
      <c r="OGY5" s="19"/>
      <c r="OGZ5" s="19"/>
      <c r="OHA5" s="19"/>
      <c r="OHB5" s="19"/>
      <c r="OHC5" s="19"/>
      <c r="OHD5" s="19"/>
      <c r="OHE5" s="19"/>
      <c r="OHF5" s="19"/>
      <c r="OHG5" s="19"/>
      <c r="OHH5" s="19"/>
      <c r="OHI5" s="19"/>
      <c r="OHJ5" s="19"/>
      <c r="OHK5" s="19"/>
      <c r="OHL5" s="19"/>
      <c r="OHM5" s="19"/>
      <c r="OHN5" s="19"/>
      <c r="OHO5" s="19"/>
      <c r="OHP5" s="19"/>
      <c r="OHQ5" s="19"/>
      <c r="OHR5" s="19"/>
      <c r="OHS5" s="19"/>
      <c r="OHT5" s="19"/>
      <c r="OHU5" s="19"/>
      <c r="OHV5" s="19"/>
      <c r="OHW5" s="19"/>
      <c r="OHX5" s="19"/>
      <c r="OHY5" s="19"/>
      <c r="OHZ5" s="19"/>
      <c r="OIA5" s="19"/>
      <c r="OIB5" s="19"/>
      <c r="OIC5" s="19"/>
      <c r="OID5" s="19"/>
      <c r="OIE5" s="19"/>
      <c r="OIF5" s="19"/>
      <c r="OIG5" s="19"/>
      <c r="OIH5" s="19"/>
      <c r="OII5" s="19"/>
      <c r="OIJ5" s="19"/>
      <c r="OIK5" s="19"/>
      <c r="OIL5" s="19"/>
      <c r="OIM5" s="19"/>
      <c r="OIN5" s="19"/>
      <c r="OIO5" s="19"/>
      <c r="OIP5" s="19"/>
      <c r="OIQ5" s="19"/>
      <c r="OIR5" s="19"/>
      <c r="OIS5" s="19"/>
      <c r="OIT5" s="19"/>
      <c r="OIU5" s="19"/>
      <c r="OIV5" s="19"/>
      <c r="OIW5" s="19"/>
      <c r="OIX5" s="19"/>
      <c r="OIY5" s="19"/>
      <c r="OIZ5" s="19"/>
      <c r="OJA5" s="19"/>
      <c r="OJB5" s="19"/>
      <c r="OJC5" s="19"/>
      <c r="OJD5" s="19"/>
      <c r="OJE5" s="19"/>
      <c r="OJF5" s="19"/>
      <c r="OJG5" s="19"/>
      <c r="OJH5" s="19"/>
      <c r="OJI5" s="19"/>
      <c r="OJJ5" s="19"/>
      <c r="OJK5" s="19"/>
      <c r="OJL5" s="19"/>
      <c r="OJM5" s="19"/>
      <c r="OJN5" s="19"/>
      <c r="OJO5" s="19"/>
      <c r="OJP5" s="19"/>
      <c r="OJQ5" s="19"/>
      <c r="OJR5" s="19"/>
      <c r="OJS5" s="19"/>
      <c r="OJT5" s="19"/>
      <c r="OJU5" s="19"/>
      <c r="OJV5" s="19"/>
      <c r="OJW5" s="19"/>
      <c r="OJX5" s="19"/>
      <c r="OJY5" s="19"/>
      <c r="OJZ5" s="19"/>
      <c r="OKA5" s="19"/>
      <c r="OKB5" s="19"/>
      <c r="OKC5" s="19"/>
      <c r="OKD5" s="19"/>
      <c r="OKE5" s="19"/>
      <c r="OKF5" s="19"/>
      <c r="OKG5" s="19"/>
      <c r="OKH5" s="19"/>
      <c r="OKI5" s="19"/>
      <c r="OKJ5" s="19"/>
      <c r="OKK5" s="19"/>
      <c r="OKL5" s="19"/>
      <c r="OKM5" s="19"/>
      <c r="OKN5" s="19"/>
      <c r="OKO5" s="19"/>
      <c r="OKP5" s="19"/>
      <c r="OKQ5" s="19"/>
      <c r="OKR5" s="19"/>
      <c r="OKS5" s="19"/>
      <c r="OKT5" s="19"/>
      <c r="OKU5" s="19"/>
      <c r="OKV5" s="19"/>
      <c r="OKW5" s="19"/>
      <c r="OKX5" s="19"/>
      <c r="OKY5" s="19"/>
      <c r="OKZ5" s="19"/>
      <c r="OLA5" s="19"/>
      <c r="OLB5" s="19"/>
      <c r="OLC5" s="19"/>
      <c r="OLD5" s="19"/>
      <c r="OLE5" s="19"/>
      <c r="OLF5" s="19"/>
      <c r="OLG5" s="19"/>
      <c r="OLH5" s="19"/>
      <c r="OLI5" s="19"/>
      <c r="OLJ5" s="19"/>
      <c r="OLK5" s="19"/>
      <c r="OLL5" s="19"/>
      <c r="OLM5" s="19"/>
      <c r="OLN5" s="19"/>
      <c r="OLO5" s="19"/>
      <c r="OLP5" s="19"/>
      <c r="OLQ5" s="19"/>
      <c r="OLR5" s="19"/>
      <c r="OLS5" s="19"/>
      <c r="OLT5" s="19"/>
      <c r="OLU5" s="19"/>
      <c r="OLV5" s="19"/>
      <c r="OLW5" s="19"/>
      <c r="OLX5" s="19"/>
      <c r="OLY5" s="19"/>
      <c r="OLZ5" s="19"/>
      <c r="OMA5" s="19"/>
      <c r="OMB5" s="19"/>
      <c r="OMC5" s="19"/>
      <c r="OMD5" s="19"/>
      <c r="OME5" s="19"/>
      <c r="OMF5" s="19"/>
      <c r="OMG5" s="19"/>
      <c r="OMH5" s="19"/>
      <c r="OMI5" s="19"/>
      <c r="OMJ5" s="19"/>
      <c r="OMK5" s="19"/>
      <c r="OML5" s="19"/>
      <c r="OMM5" s="19"/>
      <c r="OMN5" s="19"/>
      <c r="OMO5" s="19"/>
      <c r="OMP5" s="19"/>
      <c r="OMQ5" s="19"/>
      <c r="OMR5" s="19"/>
      <c r="OMS5" s="19"/>
      <c r="OMT5" s="19"/>
      <c r="OMU5" s="19"/>
      <c r="OMV5" s="19"/>
      <c r="OMW5" s="19"/>
      <c r="OMX5" s="19"/>
      <c r="OMY5" s="19"/>
      <c r="OMZ5" s="19"/>
      <c r="ONA5" s="19"/>
      <c r="ONB5" s="19"/>
      <c r="ONC5" s="19"/>
      <c r="OND5" s="19"/>
      <c r="ONE5" s="19"/>
      <c r="ONF5" s="19"/>
      <c r="ONG5" s="19"/>
      <c r="ONH5" s="19"/>
      <c r="ONI5" s="19"/>
      <c r="ONJ5" s="19"/>
      <c r="ONK5" s="19"/>
      <c r="ONL5" s="19"/>
      <c r="ONM5" s="19"/>
      <c r="ONN5" s="19"/>
      <c r="ONO5" s="19"/>
      <c r="ONP5" s="19"/>
      <c r="ONQ5" s="19"/>
      <c r="ONR5" s="19"/>
      <c r="ONS5" s="19"/>
      <c r="ONT5" s="19"/>
      <c r="ONU5" s="19"/>
      <c r="ONV5" s="19"/>
      <c r="ONW5" s="19"/>
      <c r="ONX5" s="19"/>
      <c r="ONY5" s="19"/>
      <c r="ONZ5" s="19"/>
      <c r="OOA5" s="19"/>
      <c r="OOB5" s="19"/>
      <c r="OOC5" s="19"/>
      <c r="OOD5" s="19"/>
      <c r="OOE5" s="19"/>
      <c r="OOF5" s="19"/>
      <c r="OOG5" s="19"/>
      <c r="OOH5" s="19"/>
      <c r="OOI5" s="19"/>
      <c r="OOJ5" s="19"/>
      <c r="OOK5" s="19"/>
      <c r="OOL5" s="19"/>
      <c r="OOM5" s="19"/>
      <c r="OON5" s="19"/>
      <c r="OOO5" s="19"/>
      <c r="OOP5" s="19"/>
      <c r="OOQ5" s="19"/>
      <c r="OOR5" s="19"/>
      <c r="OOS5" s="19"/>
      <c r="OOT5" s="19"/>
      <c r="OOU5" s="19"/>
      <c r="OOV5" s="19"/>
      <c r="OOW5" s="19"/>
      <c r="OOX5" s="19"/>
      <c r="OOY5" s="19"/>
      <c r="OOZ5" s="19"/>
      <c r="OPA5" s="19"/>
      <c r="OPB5" s="19"/>
      <c r="OPC5" s="19"/>
      <c r="OPD5" s="19"/>
      <c r="OPE5" s="19"/>
      <c r="OPF5" s="19"/>
      <c r="OPG5" s="19"/>
      <c r="OPH5" s="19"/>
      <c r="OPI5" s="19"/>
      <c r="OPJ5" s="19"/>
      <c r="OPK5" s="19"/>
      <c r="OPL5" s="19"/>
      <c r="OPM5" s="19"/>
      <c r="OPN5" s="19"/>
      <c r="OPO5" s="19"/>
      <c r="OPP5" s="19"/>
      <c r="OPQ5" s="19"/>
      <c r="OPR5" s="19"/>
      <c r="OPS5" s="19"/>
      <c r="OPT5" s="19"/>
      <c r="OPU5" s="19"/>
      <c r="OPV5" s="19"/>
      <c r="OPW5" s="19"/>
      <c r="OPX5" s="19"/>
      <c r="OPY5" s="19"/>
      <c r="OPZ5" s="19"/>
      <c r="OQA5" s="19"/>
      <c r="OQB5" s="19"/>
      <c r="OQC5" s="19"/>
      <c r="OQD5" s="19"/>
      <c r="OQE5" s="19"/>
      <c r="OQF5" s="19"/>
      <c r="OQG5" s="19"/>
      <c r="OQH5" s="19"/>
      <c r="OQI5" s="19"/>
      <c r="OQJ5" s="19"/>
      <c r="OQK5" s="19"/>
      <c r="OQL5" s="19"/>
      <c r="OQM5" s="19"/>
      <c r="OQN5" s="19"/>
      <c r="OQO5" s="19"/>
      <c r="OQP5" s="19"/>
      <c r="OQQ5" s="19"/>
      <c r="OQR5" s="19"/>
      <c r="OQS5" s="19"/>
      <c r="OQT5" s="19"/>
      <c r="OQU5" s="19"/>
      <c r="OQV5" s="19"/>
      <c r="OQW5" s="19"/>
      <c r="OQX5" s="19"/>
      <c r="OQY5" s="19"/>
      <c r="OQZ5" s="19"/>
      <c r="ORA5" s="19"/>
      <c r="ORB5" s="19"/>
      <c r="ORC5" s="19"/>
      <c r="ORD5" s="19"/>
      <c r="ORE5" s="19"/>
      <c r="ORF5" s="19"/>
      <c r="ORG5" s="19"/>
      <c r="ORH5" s="19"/>
      <c r="ORI5" s="19"/>
      <c r="ORJ5" s="19"/>
      <c r="ORK5" s="19"/>
      <c r="ORL5" s="19"/>
      <c r="ORM5" s="19"/>
      <c r="ORN5" s="19"/>
      <c r="ORO5" s="19"/>
      <c r="ORP5" s="19"/>
      <c r="ORQ5" s="19"/>
      <c r="ORR5" s="19"/>
      <c r="ORS5" s="19"/>
      <c r="ORT5" s="19"/>
      <c r="ORU5" s="19"/>
      <c r="ORV5" s="19"/>
      <c r="ORW5" s="19"/>
      <c r="ORX5" s="19"/>
      <c r="ORY5" s="19"/>
      <c r="ORZ5" s="19"/>
      <c r="OSA5" s="19"/>
      <c r="OSB5" s="19"/>
      <c r="OSC5" s="19"/>
      <c r="OSD5" s="19"/>
      <c r="OSE5" s="19"/>
      <c r="OSF5" s="19"/>
      <c r="OSG5" s="19"/>
      <c r="OSH5" s="19"/>
      <c r="OSI5" s="19"/>
      <c r="OSJ5" s="19"/>
      <c r="OSK5" s="19"/>
      <c r="OSL5" s="19"/>
      <c r="OSM5" s="19"/>
      <c r="OSN5" s="19"/>
      <c r="OSO5" s="19"/>
      <c r="OSP5" s="19"/>
      <c r="OSQ5" s="19"/>
      <c r="OSR5" s="19"/>
      <c r="OSS5" s="19"/>
      <c r="OST5" s="19"/>
      <c r="OSU5" s="19"/>
      <c r="OSV5" s="19"/>
      <c r="OSW5" s="19"/>
      <c r="OSX5" s="19"/>
      <c r="OSY5" s="19"/>
      <c r="OSZ5" s="19"/>
      <c r="OTA5" s="19"/>
      <c r="OTB5" s="19"/>
      <c r="OTC5" s="19"/>
      <c r="OTD5" s="19"/>
      <c r="OTE5" s="19"/>
      <c r="OTF5" s="19"/>
      <c r="OTG5" s="19"/>
      <c r="OTH5" s="19"/>
      <c r="OTI5" s="19"/>
      <c r="OTJ5" s="19"/>
      <c r="OTK5" s="19"/>
      <c r="OTL5" s="19"/>
      <c r="OTM5" s="19"/>
      <c r="OTN5" s="19"/>
      <c r="OTO5" s="19"/>
      <c r="OTP5" s="19"/>
      <c r="OTQ5" s="19"/>
      <c r="OTR5" s="19"/>
      <c r="OTS5" s="19"/>
      <c r="OTT5" s="19"/>
      <c r="OTU5" s="19"/>
      <c r="OTV5" s="19"/>
      <c r="OTW5" s="19"/>
      <c r="OTX5" s="19"/>
      <c r="OTY5" s="19"/>
      <c r="OTZ5" s="19"/>
      <c r="OUA5" s="19"/>
      <c r="OUB5" s="19"/>
      <c r="OUC5" s="19"/>
      <c r="OUD5" s="19"/>
      <c r="OUE5" s="19"/>
      <c r="OUF5" s="19"/>
      <c r="OUG5" s="19"/>
      <c r="OUH5" s="19"/>
      <c r="OUI5" s="19"/>
      <c r="OUJ5" s="19"/>
      <c r="OUK5" s="19"/>
      <c r="OUL5" s="19"/>
      <c r="OUM5" s="19"/>
      <c r="OUN5" s="19"/>
      <c r="OUO5" s="19"/>
      <c r="OUP5" s="19"/>
      <c r="OUQ5" s="19"/>
      <c r="OUR5" s="19"/>
      <c r="OUS5" s="19"/>
      <c r="OUT5" s="19"/>
      <c r="OUU5" s="19"/>
      <c r="OUV5" s="19"/>
      <c r="OUW5" s="19"/>
      <c r="OUX5" s="19"/>
      <c r="OUY5" s="19"/>
      <c r="OUZ5" s="19"/>
      <c r="OVA5" s="19"/>
      <c r="OVB5" s="19"/>
      <c r="OVC5" s="19"/>
      <c r="OVD5" s="19"/>
      <c r="OVE5" s="19"/>
      <c r="OVF5" s="19"/>
      <c r="OVG5" s="19"/>
      <c r="OVH5" s="19"/>
      <c r="OVI5" s="19"/>
      <c r="OVJ5" s="19"/>
      <c r="OVK5" s="19"/>
      <c r="OVL5" s="19"/>
      <c r="OVM5" s="19"/>
      <c r="OVN5" s="19"/>
      <c r="OVO5" s="19"/>
      <c r="OVP5" s="19"/>
      <c r="OVQ5" s="19"/>
      <c r="OVR5" s="19"/>
      <c r="OVS5" s="19"/>
      <c r="OVT5" s="19"/>
      <c r="OVU5" s="19"/>
      <c r="OVV5" s="19"/>
      <c r="OVW5" s="19"/>
      <c r="OVX5" s="19"/>
      <c r="OVY5" s="19"/>
      <c r="OVZ5" s="19"/>
      <c r="OWA5" s="19"/>
      <c r="OWB5" s="19"/>
      <c r="OWC5" s="19"/>
      <c r="OWD5" s="19"/>
      <c r="OWE5" s="19"/>
      <c r="OWF5" s="19"/>
      <c r="OWG5" s="19"/>
      <c r="OWH5" s="19"/>
      <c r="OWI5" s="19"/>
      <c r="OWJ5" s="19"/>
      <c r="OWK5" s="19"/>
      <c r="OWL5" s="19"/>
      <c r="OWM5" s="19"/>
      <c r="OWN5" s="19"/>
      <c r="OWO5" s="19"/>
      <c r="OWP5" s="19"/>
      <c r="OWQ5" s="19"/>
      <c r="OWR5" s="19"/>
      <c r="OWS5" s="19"/>
      <c r="OWT5" s="19"/>
      <c r="OWU5" s="19"/>
      <c r="OWV5" s="19"/>
      <c r="OWW5" s="19"/>
      <c r="OWX5" s="19"/>
      <c r="OWY5" s="19"/>
      <c r="OWZ5" s="19"/>
      <c r="OXA5" s="19"/>
      <c r="OXB5" s="19"/>
      <c r="OXC5" s="19"/>
      <c r="OXD5" s="19"/>
      <c r="OXE5" s="19"/>
      <c r="OXF5" s="19"/>
      <c r="OXG5" s="19"/>
      <c r="OXH5" s="19"/>
      <c r="OXI5" s="19"/>
      <c r="OXJ5" s="19"/>
      <c r="OXK5" s="19"/>
      <c r="OXL5" s="19"/>
      <c r="OXM5" s="19"/>
      <c r="OXN5" s="19"/>
      <c r="OXO5" s="19"/>
      <c r="OXP5" s="19"/>
      <c r="OXQ5" s="19"/>
      <c r="OXR5" s="19"/>
      <c r="OXS5" s="19"/>
      <c r="OXT5" s="19"/>
      <c r="OXU5" s="19"/>
      <c r="OXV5" s="19"/>
      <c r="OXW5" s="19"/>
      <c r="OXX5" s="19"/>
      <c r="OXY5" s="19"/>
      <c r="OXZ5" s="19"/>
      <c r="OYA5" s="19"/>
      <c r="OYB5" s="19"/>
      <c r="OYC5" s="19"/>
      <c r="OYD5" s="19"/>
      <c r="OYE5" s="19"/>
      <c r="OYF5" s="19"/>
      <c r="OYG5" s="19"/>
      <c r="OYH5" s="19"/>
      <c r="OYI5" s="19"/>
      <c r="OYJ5" s="19"/>
      <c r="OYK5" s="19"/>
      <c r="OYL5" s="19"/>
      <c r="OYM5" s="19"/>
      <c r="OYN5" s="19"/>
      <c r="OYO5" s="19"/>
      <c r="OYP5" s="19"/>
      <c r="OYQ5" s="19"/>
      <c r="OYR5" s="19"/>
      <c r="OYS5" s="19"/>
      <c r="OYT5" s="19"/>
      <c r="OYU5" s="19"/>
      <c r="OYV5" s="19"/>
      <c r="OYW5" s="19"/>
      <c r="OYX5" s="19"/>
      <c r="OYY5" s="19"/>
      <c r="OYZ5" s="19"/>
      <c r="OZA5" s="19"/>
      <c r="OZB5" s="19"/>
      <c r="OZC5" s="19"/>
      <c r="OZD5" s="19"/>
      <c r="OZE5" s="19"/>
      <c r="OZF5" s="19"/>
      <c r="OZG5" s="19"/>
      <c r="OZH5" s="19"/>
      <c r="OZI5" s="19"/>
      <c r="OZJ5" s="19"/>
      <c r="OZK5" s="19"/>
      <c r="OZL5" s="19"/>
      <c r="OZM5" s="19"/>
      <c r="OZN5" s="19"/>
      <c r="OZO5" s="19"/>
      <c r="OZP5" s="19"/>
      <c r="OZQ5" s="19"/>
      <c r="OZR5" s="19"/>
      <c r="OZS5" s="19"/>
      <c r="OZT5" s="19"/>
      <c r="OZU5" s="19"/>
      <c r="OZV5" s="19"/>
      <c r="OZW5" s="19"/>
      <c r="OZX5" s="19"/>
      <c r="OZY5" s="19"/>
      <c r="OZZ5" s="19"/>
      <c r="PAA5" s="19"/>
      <c r="PAB5" s="19"/>
      <c r="PAC5" s="19"/>
      <c r="PAD5" s="19"/>
      <c r="PAE5" s="19"/>
      <c r="PAF5" s="19"/>
      <c r="PAG5" s="19"/>
      <c r="PAH5" s="19"/>
      <c r="PAI5" s="19"/>
      <c r="PAJ5" s="19"/>
      <c r="PAK5" s="19"/>
      <c r="PAL5" s="19"/>
      <c r="PAM5" s="19"/>
      <c r="PAN5" s="19"/>
      <c r="PAO5" s="19"/>
      <c r="PAP5" s="19"/>
      <c r="PAQ5" s="19"/>
      <c r="PAR5" s="19"/>
      <c r="PAS5" s="19"/>
      <c r="PAT5" s="19"/>
      <c r="PAU5" s="19"/>
      <c r="PAV5" s="19"/>
      <c r="PAW5" s="19"/>
      <c r="PAX5" s="19"/>
      <c r="PAY5" s="19"/>
      <c r="PAZ5" s="19"/>
      <c r="PBA5" s="19"/>
      <c r="PBB5" s="19"/>
      <c r="PBC5" s="19"/>
      <c r="PBD5" s="19"/>
      <c r="PBE5" s="19"/>
      <c r="PBF5" s="19"/>
      <c r="PBG5" s="19"/>
      <c r="PBH5" s="19"/>
      <c r="PBI5" s="19"/>
      <c r="PBJ5" s="19"/>
      <c r="PBK5" s="19"/>
      <c r="PBL5" s="19"/>
      <c r="PBM5" s="19"/>
      <c r="PBN5" s="19"/>
      <c r="PBO5" s="19"/>
      <c r="PBP5" s="19"/>
      <c r="PBQ5" s="19"/>
      <c r="PBR5" s="19"/>
      <c r="PBS5" s="19"/>
      <c r="PBT5" s="19"/>
      <c r="PBU5" s="19"/>
      <c r="PBV5" s="19"/>
      <c r="PBW5" s="19"/>
      <c r="PBX5" s="19"/>
      <c r="PBY5" s="19"/>
      <c r="PBZ5" s="19"/>
      <c r="PCA5" s="19"/>
      <c r="PCB5" s="19"/>
      <c r="PCC5" s="19"/>
      <c r="PCD5" s="19"/>
      <c r="PCE5" s="19"/>
      <c r="PCF5" s="19"/>
      <c r="PCG5" s="19"/>
      <c r="PCH5" s="19"/>
      <c r="PCI5" s="19"/>
      <c r="PCJ5" s="19"/>
      <c r="PCK5" s="19"/>
      <c r="PCL5" s="19"/>
      <c r="PCM5" s="19"/>
      <c r="PCN5" s="19"/>
      <c r="PCO5" s="19"/>
      <c r="PCP5" s="19"/>
      <c r="PCQ5" s="19"/>
      <c r="PCR5" s="19"/>
      <c r="PCS5" s="19"/>
      <c r="PCT5" s="19"/>
      <c r="PCU5" s="19"/>
      <c r="PCV5" s="19"/>
      <c r="PCW5" s="19"/>
      <c r="PCX5" s="19"/>
      <c r="PCY5" s="19"/>
      <c r="PCZ5" s="19"/>
      <c r="PDA5" s="19"/>
      <c r="PDB5" s="19"/>
      <c r="PDC5" s="19"/>
      <c r="PDD5" s="19"/>
      <c r="PDE5" s="19"/>
      <c r="PDF5" s="19"/>
      <c r="PDG5" s="19"/>
      <c r="PDH5" s="19"/>
      <c r="PDI5" s="19"/>
      <c r="PDJ5" s="19"/>
      <c r="PDK5" s="19"/>
      <c r="PDL5" s="19"/>
      <c r="PDM5" s="19"/>
      <c r="PDN5" s="19"/>
      <c r="PDO5" s="19"/>
      <c r="PDP5" s="19"/>
      <c r="PDQ5" s="19"/>
      <c r="PDR5" s="19"/>
      <c r="PDS5" s="19"/>
      <c r="PDT5" s="19"/>
      <c r="PDU5" s="19"/>
      <c r="PDV5" s="19"/>
      <c r="PDW5" s="19"/>
      <c r="PDX5" s="19"/>
      <c r="PDY5" s="19"/>
      <c r="PDZ5" s="19"/>
      <c r="PEA5" s="19"/>
      <c r="PEB5" s="19"/>
      <c r="PEC5" s="19"/>
      <c r="PED5" s="19"/>
      <c r="PEE5" s="19"/>
      <c r="PEF5" s="19"/>
      <c r="PEG5" s="19"/>
      <c r="PEH5" s="19"/>
      <c r="PEI5" s="19"/>
      <c r="PEJ5" s="19"/>
      <c r="PEK5" s="19"/>
      <c r="PEL5" s="19"/>
      <c r="PEM5" s="19"/>
      <c r="PEN5" s="19"/>
      <c r="PEO5" s="19"/>
      <c r="PEP5" s="19"/>
      <c r="PEQ5" s="19"/>
      <c r="PER5" s="19"/>
      <c r="PES5" s="19"/>
      <c r="PET5" s="19"/>
      <c r="PEU5" s="19"/>
      <c r="PEV5" s="19"/>
      <c r="PEW5" s="19"/>
      <c r="PEX5" s="19"/>
      <c r="PEY5" s="19"/>
      <c r="PEZ5" s="19"/>
      <c r="PFA5" s="19"/>
      <c r="PFB5" s="19"/>
      <c r="PFC5" s="19"/>
      <c r="PFD5" s="19"/>
      <c r="PFE5" s="19"/>
      <c r="PFF5" s="19"/>
      <c r="PFG5" s="19"/>
      <c r="PFH5" s="19"/>
      <c r="PFI5" s="19"/>
      <c r="PFJ5" s="19"/>
      <c r="PFK5" s="19"/>
      <c r="PFL5" s="19"/>
      <c r="PFM5" s="19"/>
      <c r="PFN5" s="19"/>
      <c r="PFO5" s="19"/>
      <c r="PFP5" s="19"/>
      <c r="PFQ5" s="19"/>
      <c r="PFR5" s="19"/>
      <c r="PFS5" s="19"/>
      <c r="PFT5" s="19"/>
      <c r="PFU5" s="19"/>
      <c r="PFV5" s="19"/>
      <c r="PFW5" s="19"/>
      <c r="PFX5" s="19"/>
      <c r="PFY5" s="19"/>
      <c r="PFZ5" s="19"/>
      <c r="PGA5" s="19"/>
      <c r="PGB5" s="19"/>
      <c r="PGC5" s="19"/>
      <c r="PGD5" s="19"/>
      <c r="PGE5" s="19"/>
      <c r="PGF5" s="19"/>
      <c r="PGG5" s="19"/>
      <c r="PGH5" s="19"/>
      <c r="PGI5" s="19"/>
      <c r="PGJ5" s="19"/>
      <c r="PGK5" s="19"/>
      <c r="PGL5" s="19"/>
      <c r="PGM5" s="19"/>
      <c r="PGN5" s="19"/>
      <c r="PGO5" s="19"/>
      <c r="PGP5" s="19"/>
      <c r="PGQ5" s="19"/>
      <c r="PGR5" s="19"/>
      <c r="PGS5" s="19"/>
      <c r="PGT5" s="19"/>
      <c r="PGU5" s="19"/>
      <c r="PGV5" s="19"/>
      <c r="PGW5" s="19"/>
      <c r="PGX5" s="19"/>
      <c r="PGY5" s="19"/>
      <c r="PGZ5" s="19"/>
      <c r="PHA5" s="19"/>
      <c r="PHB5" s="19"/>
      <c r="PHC5" s="19"/>
      <c r="PHD5" s="19"/>
      <c r="PHE5" s="19"/>
      <c r="PHF5" s="19"/>
      <c r="PHG5" s="19"/>
      <c r="PHH5" s="19"/>
      <c r="PHI5" s="19"/>
      <c r="PHJ5" s="19"/>
      <c r="PHK5" s="19"/>
      <c r="PHL5" s="19"/>
      <c r="PHM5" s="19"/>
      <c r="PHN5" s="19"/>
      <c r="PHO5" s="19"/>
      <c r="PHP5" s="19"/>
      <c r="PHQ5" s="19"/>
      <c r="PHR5" s="19"/>
      <c r="PHS5" s="19"/>
      <c r="PHT5" s="19"/>
      <c r="PHU5" s="19"/>
      <c r="PHV5" s="19"/>
      <c r="PHW5" s="19"/>
      <c r="PHX5" s="19"/>
      <c r="PHY5" s="19"/>
      <c r="PHZ5" s="19"/>
      <c r="PIA5" s="19"/>
      <c r="PIB5" s="19"/>
      <c r="PIC5" s="19"/>
      <c r="PID5" s="19"/>
      <c r="PIE5" s="19"/>
      <c r="PIF5" s="19"/>
      <c r="PIG5" s="19"/>
      <c r="PIH5" s="19"/>
      <c r="PII5" s="19"/>
      <c r="PIJ5" s="19"/>
      <c r="PIK5" s="19"/>
      <c r="PIL5" s="19"/>
      <c r="PIM5" s="19"/>
      <c r="PIN5" s="19"/>
      <c r="PIO5" s="19"/>
      <c r="PIP5" s="19"/>
      <c r="PIQ5" s="19"/>
      <c r="PIR5" s="19"/>
      <c r="PIS5" s="19"/>
      <c r="PIT5" s="19"/>
      <c r="PIU5" s="19"/>
      <c r="PIV5" s="19"/>
      <c r="PIW5" s="19"/>
      <c r="PIX5" s="19"/>
      <c r="PIY5" s="19"/>
      <c r="PIZ5" s="19"/>
      <c r="PJA5" s="19"/>
      <c r="PJB5" s="19"/>
      <c r="PJC5" s="19"/>
      <c r="PJD5" s="19"/>
      <c r="PJE5" s="19"/>
      <c r="PJF5" s="19"/>
      <c r="PJG5" s="19"/>
      <c r="PJH5" s="19"/>
      <c r="PJI5" s="19"/>
      <c r="PJJ5" s="19"/>
      <c r="PJK5" s="19"/>
      <c r="PJL5" s="19"/>
      <c r="PJM5" s="19"/>
      <c r="PJN5" s="19"/>
      <c r="PJO5" s="19"/>
      <c r="PJP5" s="19"/>
      <c r="PJQ5" s="19"/>
      <c r="PJR5" s="19"/>
      <c r="PJS5" s="19"/>
      <c r="PJT5" s="19"/>
      <c r="PJU5" s="19"/>
      <c r="PJV5" s="19"/>
      <c r="PJW5" s="19"/>
      <c r="PJX5" s="19"/>
      <c r="PJY5" s="19"/>
      <c r="PJZ5" s="19"/>
      <c r="PKA5" s="19"/>
      <c r="PKB5" s="19"/>
      <c r="PKC5" s="19"/>
      <c r="PKD5" s="19"/>
      <c r="PKE5" s="19"/>
      <c r="PKF5" s="19"/>
      <c r="PKG5" s="19"/>
      <c r="PKH5" s="19"/>
      <c r="PKI5" s="19"/>
      <c r="PKJ5" s="19"/>
      <c r="PKK5" s="19"/>
      <c r="PKL5" s="19"/>
      <c r="PKM5" s="19"/>
      <c r="PKN5" s="19"/>
      <c r="PKO5" s="19"/>
      <c r="PKP5" s="19"/>
      <c r="PKQ5" s="19"/>
      <c r="PKR5" s="19"/>
      <c r="PKS5" s="19"/>
      <c r="PKT5" s="19"/>
      <c r="PKU5" s="19"/>
      <c r="PKV5" s="19"/>
      <c r="PKW5" s="19"/>
      <c r="PKX5" s="19"/>
      <c r="PKY5" s="19"/>
      <c r="PKZ5" s="19"/>
      <c r="PLA5" s="19"/>
      <c r="PLB5" s="19"/>
      <c r="PLC5" s="19"/>
      <c r="PLD5" s="19"/>
      <c r="PLE5" s="19"/>
      <c r="PLF5" s="19"/>
      <c r="PLG5" s="19"/>
      <c r="PLH5" s="19"/>
      <c r="PLI5" s="19"/>
      <c r="PLJ5" s="19"/>
      <c r="PLK5" s="19"/>
      <c r="PLL5" s="19"/>
      <c r="PLM5" s="19"/>
      <c r="PLN5" s="19"/>
      <c r="PLO5" s="19"/>
      <c r="PLP5" s="19"/>
      <c r="PLQ5" s="19"/>
      <c r="PLR5" s="19"/>
      <c r="PLS5" s="19"/>
      <c r="PLT5" s="19"/>
      <c r="PLU5" s="19"/>
      <c r="PLV5" s="19"/>
      <c r="PLW5" s="19"/>
      <c r="PLX5" s="19"/>
      <c r="PLY5" s="19"/>
      <c r="PLZ5" s="19"/>
      <c r="PMA5" s="19"/>
      <c r="PMB5" s="19"/>
      <c r="PMC5" s="19"/>
      <c r="PMD5" s="19"/>
      <c r="PME5" s="19"/>
      <c r="PMF5" s="19"/>
      <c r="PMG5" s="19"/>
      <c r="PMH5" s="19"/>
      <c r="PMI5" s="19"/>
      <c r="PMJ5" s="19"/>
      <c r="PMK5" s="19"/>
      <c r="PML5" s="19"/>
      <c r="PMM5" s="19"/>
      <c r="PMN5" s="19"/>
      <c r="PMO5" s="19"/>
      <c r="PMP5" s="19"/>
      <c r="PMQ5" s="19"/>
      <c r="PMR5" s="19"/>
      <c r="PMS5" s="19"/>
      <c r="PMT5" s="19"/>
      <c r="PMU5" s="19"/>
      <c r="PMV5" s="19"/>
      <c r="PMW5" s="19"/>
      <c r="PMX5" s="19"/>
      <c r="PMY5" s="19"/>
      <c r="PMZ5" s="19"/>
      <c r="PNA5" s="19"/>
      <c r="PNB5" s="19"/>
      <c r="PNC5" s="19"/>
      <c r="PND5" s="19"/>
      <c r="PNE5" s="19"/>
      <c r="PNF5" s="19"/>
      <c r="PNG5" s="19"/>
      <c r="PNH5" s="19"/>
      <c r="PNI5" s="19"/>
      <c r="PNJ5" s="19"/>
      <c r="PNK5" s="19"/>
      <c r="PNL5" s="19"/>
      <c r="PNM5" s="19"/>
      <c r="PNN5" s="19"/>
      <c r="PNO5" s="19"/>
      <c r="PNP5" s="19"/>
      <c r="PNQ5" s="19"/>
      <c r="PNR5" s="19"/>
      <c r="PNS5" s="19"/>
      <c r="PNT5" s="19"/>
      <c r="PNU5" s="19"/>
      <c r="PNV5" s="19"/>
      <c r="PNW5" s="19"/>
      <c r="PNX5" s="19"/>
      <c r="PNY5" s="19"/>
      <c r="PNZ5" s="19"/>
      <c r="POA5" s="19"/>
      <c r="POB5" s="19"/>
      <c r="POC5" s="19"/>
      <c r="POD5" s="19"/>
      <c r="POE5" s="19"/>
      <c r="POF5" s="19"/>
      <c r="POG5" s="19"/>
      <c r="POH5" s="19"/>
      <c r="POI5" s="19"/>
      <c r="POJ5" s="19"/>
      <c r="POK5" s="19"/>
      <c r="POL5" s="19"/>
      <c r="POM5" s="19"/>
      <c r="PON5" s="19"/>
      <c r="POO5" s="19"/>
      <c r="POP5" s="19"/>
      <c r="POQ5" s="19"/>
      <c r="POR5" s="19"/>
      <c r="POS5" s="19"/>
      <c r="POT5" s="19"/>
      <c r="POU5" s="19"/>
      <c r="POV5" s="19"/>
      <c r="POW5" s="19"/>
      <c r="POX5" s="19"/>
      <c r="POY5" s="19"/>
      <c r="POZ5" s="19"/>
      <c r="PPA5" s="19"/>
      <c r="PPB5" s="19"/>
      <c r="PPC5" s="19"/>
      <c r="PPD5" s="19"/>
      <c r="PPE5" s="19"/>
      <c r="PPF5" s="19"/>
      <c r="PPG5" s="19"/>
      <c r="PPH5" s="19"/>
      <c r="PPI5" s="19"/>
      <c r="PPJ5" s="19"/>
      <c r="PPK5" s="19"/>
      <c r="PPL5" s="19"/>
      <c r="PPM5" s="19"/>
      <c r="PPN5" s="19"/>
      <c r="PPO5" s="19"/>
      <c r="PPP5" s="19"/>
      <c r="PPQ5" s="19"/>
      <c r="PPR5" s="19"/>
      <c r="PPS5" s="19"/>
      <c r="PPT5" s="19"/>
      <c r="PPU5" s="19"/>
      <c r="PPV5" s="19"/>
      <c r="PPW5" s="19"/>
      <c r="PPX5" s="19"/>
      <c r="PPY5" s="19"/>
      <c r="PPZ5" s="19"/>
      <c r="PQA5" s="19"/>
      <c r="PQB5" s="19"/>
      <c r="PQC5" s="19"/>
      <c r="PQD5" s="19"/>
      <c r="PQE5" s="19"/>
      <c r="PQF5" s="19"/>
      <c r="PQG5" s="19"/>
      <c r="PQH5" s="19"/>
      <c r="PQI5" s="19"/>
      <c r="PQJ5" s="19"/>
      <c r="PQK5" s="19"/>
      <c r="PQL5" s="19"/>
      <c r="PQM5" s="19"/>
      <c r="PQN5" s="19"/>
      <c r="PQO5" s="19"/>
      <c r="PQP5" s="19"/>
      <c r="PQQ5" s="19"/>
      <c r="PQR5" s="19"/>
      <c r="PQS5" s="19"/>
      <c r="PQT5" s="19"/>
      <c r="PQU5" s="19"/>
      <c r="PQV5" s="19"/>
      <c r="PQW5" s="19"/>
      <c r="PQX5" s="19"/>
      <c r="PQY5" s="19"/>
      <c r="PQZ5" s="19"/>
      <c r="PRA5" s="19"/>
      <c r="PRB5" s="19"/>
      <c r="PRC5" s="19"/>
      <c r="PRD5" s="19"/>
      <c r="PRE5" s="19"/>
      <c r="PRF5" s="19"/>
      <c r="PRG5" s="19"/>
      <c r="PRH5" s="19"/>
      <c r="PRI5" s="19"/>
      <c r="PRJ5" s="19"/>
      <c r="PRK5" s="19"/>
      <c r="PRL5" s="19"/>
      <c r="PRM5" s="19"/>
      <c r="PRN5" s="19"/>
      <c r="PRO5" s="19"/>
      <c r="PRP5" s="19"/>
      <c r="PRQ5" s="19"/>
      <c r="PRR5" s="19"/>
      <c r="PRS5" s="19"/>
      <c r="PRT5" s="19"/>
      <c r="PRU5" s="19"/>
      <c r="PRV5" s="19"/>
      <c r="PRW5" s="19"/>
      <c r="PRX5" s="19"/>
      <c r="PRY5" s="19"/>
      <c r="PRZ5" s="19"/>
      <c r="PSA5" s="19"/>
      <c r="PSB5" s="19"/>
      <c r="PSC5" s="19"/>
      <c r="PSD5" s="19"/>
      <c r="PSE5" s="19"/>
      <c r="PSF5" s="19"/>
      <c r="PSG5" s="19"/>
      <c r="PSH5" s="19"/>
      <c r="PSI5" s="19"/>
      <c r="PSJ5" s="19"/>
      <c r="PSK5" s="19"/>
      <c r="PSL5" s="19"/>
      <c r="PSM5" s="19"/>
      <c r="PSN5" s="19"/>
      <c r="PSO5" s="19"/>
      <c r="PSP5" s="19"/>
      <c r="PSQ5" s="19"/>
      <c r="PSR5" s="19"/>
      <c r="PSS5" s="19"/>
      <c r="PST5" s="19"/>
      <c r="PSU5" s="19"/>
      <c r="PSV5" s="19"/>
      <c r="PSW5" s="19"/>
      <c r="PSX5" s="19"/>
      <c r="PSY5" s="19"/>
      <c r="PSZ5" s="19"/>
      <c r="PTA5" s="19"/>
      <c r="PTB5" s="19"/>
      <c r="PTC5" s="19"/>
      <c r="PTD5" s="19"/>
      <c r="PTE5" s="19"/>
      <c r="PTF5" s="19"/>
      <c r="PTG5" s="19"/>
      <c r="PTH5" s="19"/>
      <c r="PTI5" s="19"/>
      <c r="PTJ5" s="19"/>
      <c r="PTK5" s="19"/>
      <c r="PTL5" s="19"/>
      <c r="PTM5" s="19"/>
      <c r="PTN5" s="19"/>
      <c r="PTO5" s="19"/>
      <c r="PTP5" s="19"/>
      <c r="PTQ5" s="19"/>
      <c r="PTR5" s="19"/>
      <c r="PTS5" s="19"/>
      <c r="PTT5" s="19"/>
      <c r="PTU5" s="19"/>
      <c r="PTV5" s="19"/>
      <c r="PTW5" s="19"/>
      <c r="PTX5" s="19"/>
      <c r="PTY5" s="19"/>
      <c r="PTZ5" s="19"/>
      <c r="PUA5" s="19"/>
      <c r="PUB5" s="19"/>
      <c r="PUC5" s="19"/>
      <c r="PUD5" s="19"/>
      <c r="PUE5" s="19"/>
      <c r="PUF5" s="19"/>
      <c r="PUG5" s="19"/>
      <c r="PUH5" s="19"/>
      <c r="PUI5" s="19"/>
      <c r="PUJ5" s="19"/>
      <c r="PUK5" s="19"/>
      <c r="PUL5" s="19"/>
      <c r="PUM5" s="19"/>
      <c r="PUN5" s="19"/>
      <c r="PUO5" s="19"/>
      <c r="PUP5" s="19"/>
      <c r="PUQ5" s="19"/>
      <c r="PUR5" s="19"/>
      <c r="PUS5" s="19"/>
      <c r="PUT5" s="19"/>
      <c r="PUU5" s="19"/>
      <c r="PUV5" s="19"/>
      <c r="PUW5" s="19"/>
      <c r="PUX5" s="19"/>
      <c r="PUY5" s="19"/>
      <c r="PUZ5" s="19"/>
      <c r="PVA5" s="19"/>
      <c r="PVB5" s="19"/>
      <c r="PVC5" s="19"/>
      <c r="PVD5" s="19"/>
      <c r="PVE5" s="19"/>
      <c r="PVF5" s="19"/>
      <c r="PVG5" s="19"/>
      <c r="PVH5" s="19"/>
      <c r="PVI5" s="19"/>
      <c r="PVJ5" s="19"/>
      <c r="PVK5" s="19"/>
      <c r="PVL5" s="19"/>
      <c r="PVM5" s="19"/>
      <c r="PVN5" s="19"/>
      <c r="PVO5" s="19"/>
      <c r="PVP5" s="19"/>
      <c r="PVQ5" s="19"/>
      <c r="PVR5" s="19"/>
      <c r="PVS5" s="19"/>
      <c r="PVT5" s="19"/>
      <c r="PVU5" s="19"/>
      <c r="PVV5" s="19"/>
      <c r="PVW5" s="19"/>
      <c r="PVX5" s="19"/>
      <c r="PVY5" s="19"/>
      <c r="PVZ5" s="19"/>
      <c r="PWA5" s="19"/>
      <c r="PWB5" s="19"/>
      <c r="PWC5" s="19"/>
      <c r="PWD5" s="19"/>
      <c r="PWE5" s="19"/>
      <c r="PWF5" s="19"/>
      <c r="PWG5" s="19"/>
      <c r="PWH5" s="19"/>
      <c r="PWI5" s="19"/>
      <c r="PWJ5" s="19"/>
      <c r="PWK5" s="19"/>
      <c r="PWL5" s="19"/>
      <c r="PWM5" s="19"/>
      <c r="PWN5" s="19"/>
      <c r="PWO5" s="19"/>
      <c r="PWP5" s="19"/>
      <c r="PWQ5" s="19"/>
      <c r="PWR5" s="19"/>
      <c r="PWS5" s="19"/>
      <c r="PWT5" s="19"/>
      <c r="PWU5" s="19"/>
      <c r="PWV5" s="19"/>
      <c r="PWW5" s="19"/>
      <c r="PWX5" s="19"/>
      <c r="PWY5" s="19"/>
      <c r="PWZ5" s="19"/>
      <c r="PXA5" s="19"/>
      <c r="PXB5" s="19"/>
      <c r="PXC5" s="19"/>
      <c r="PXD5" s="19"/>
      <c r="PXE5" s="19"/>
      <c r="PXF5" s="19"/>
      <c r="PXG5" s="19"/>
      <c r="PXH5" s="19"/>
      <c r="PXI5" s="19"/>
      <c r="PXJ5" s="19"/>
      <c r="PXK5" s="19"/>
      <c r="PXL5" s="19"/>
      <c r="PXM5" s="19"/>
      <c r="PXN5" s="19"/>
      <c r="PXO5" s="19"/>
      <c r="PXP5" s="19"/>
      <c r="PXQ5" s="19"/>
      <c r="PXR5" s="19"/>
      <c r="PXS5" s="19"/>
      <c r="PXT5" s="19"/>
      <c r="PXU5" s="19"/>
      <c r="PXV5" s="19"/>
      <c r="PXW5" s="19"/>
      <c r="PXX5" s="19"/>
      <c r="PXY5" s="19"/>
      <c r="PXZ5" s="19"/>
      <c r="PYA5" s="19"/>
      <c r="PYB5" s="19"/>
      <c r="PYC5" s="19"/>
      <c r="PYD5" s="19"/>
      <c r="PYE5" s="19"/>
      <c r="PYF5" s="19"/>
      <c r="PYG5" s="19"/>
      <c r="PYH5" s="19"/>
      <c r="PYI5" s="19"/>
      <c r="PYJ5" s="19"/>
      <c r="PYK5" s="19"/>
      <c r="PYL5" s="19"/>
      <c r="PYM5" s="19"/>
      <c r="PYN5" s="19"/>
      <c r="PYO5" s="19"/>
      <c r="PYP5" s="19"/>
      <c r="PYQ5" s="19"/>
      <c r="PYR5" s="19"/>
      <c r="PYS5" s="19"/>
      <c r="PYT5" s="19"/>
      <c r="PYU5" s="19"/>
      <c r="PYV5" s="19"/>
      <c r="PYW5" s="19"/>
      <c r="PYX5" s="19"/>
      <c r="PYY5" s="19"/>
      <c r="PYZ5" s="19"/>
      <c r="PZA5" s="19"/>
      <c r="PZB5" s="19"/>
      <c r="PZC5" s="19"/>
      <c r="PZD5" s="19"/>
      <c r="PZE5" s="19"/>
      <c r="PZF5" s="19"/>
      <c r="PZG5" s="19"/>
      <c r="PZH5" s="19"/>
      <c r="PZI5" s="19"/>
      <c r="PZJ5" s="19"/>
      <c r="PZK5" s="19"/>
      <c r="PZL5" s="19"/>
      <c r="PZM5" s="19"/>
      <c r="PZN5" s="19"/>
      <c r="PZO5" s="19"/>
      <c r="PZP5" s="19"/>
      <c r="PZQ5" s="19"/>
      <c r="PZR5" s="19"/>
      <c r="PZS5" s="19"/>
      <c r="PZT5" s="19"/>
      <c r="PZU5" s="19"/>
      <c r="PZV5" s="19"/>
      <c r="PZW5" s="19"/>
      <c r="PZX5" s="19"/>
      <c r="PZY5" s="19"/>
      <c r="PZZ5" s="19"/>
      <c r="QAA5" s="19"/>
      <c r="QAB5" s="19"/>
      <c r="QAC5" s="19"/>
      <c r="QAD5" s="19"/>
      <c r="QAE5" s="19"/>
      <c r="QAF5" s="19"/>
      <c r="QAG5" s="19"/>
      <c r="QAH5" s="19"/>
      <c r="QAI5" s="19"/>
      <c r="QAJ5" s="19"/>
      <c r="QAK5" s="19"/>
      <c r="QAL5" s="19"/>
      <c r="QAM5" s="19"/>
      <c r="QAN5" s="19"/>
      <c r="QAO5" s="19"/>
      <c r="QAP5" s="19"/>
      <c r="QAQ5" s="19"/>
      <c r="QAR5" s="19"/>
      <c r="QAS5" s="19"/>
      <c r="QAT5" s="19"/>
      <c r="QAU5" s="19"/>
      <c r="QAV5" s="19"/>
      <c r="QAW5" s="19"/>
      <c r="QAX5" s="19"/>
      <c r="QAY5" s="19"/>
      <c r="QAZ5" s="19"/>
      <c r="QBA5" s="19"/>
      <c r="QBB5" s="19"/>
      <c r="QBC5" s="19"/>
      <c r="QBD5" s="19"/>
      <c r="QBE5" s="19"/>
      <c r="QBF5" s="19"/>
      <c r="QBG5" s="19"/>
      <c r="QBH5" s="19"/>
      <c r="QBI5" s="19"/>
      <c r="QBJ5" s="19"/>
      <c r="QBK5" s="19"/>
      <c r="QBL5" s="19"/>
      <c r="QBM5" s="19"/>
      <c r="QBN5" s="19"/>
      <c r="QBO5" s="19"/>
      <c r="QBP5" s="19"/>
      <c r="QBQ5" s="19"/>
      <c r="QBR5" s="19"/>
      <c r="QBS5" s="19"/>
      <c r="QBT5" s="19"/>
      <c r="QBU5" s="19"/>
      <c r="QBV5" s="19"/>
      <c r="QBW5" s="19"/>
      <c r="QBX5" s="19"/>
      <c r="QBY5" s="19"/>
      <c r="QBZ5" s="19"/>
      <c r="QCA5" s="19"/>
      <c r="QCB5" s="19"/>
      <c r="QCC5" s="19"/>
      <c r="QCD5" s="19"/>
      <c r="QCE5" s="19"/>
      <c r="QCF5" s="19"/>
      <c r="QCG5" s="19"/>
      <c r="QCH5" s="19"/>
      <c r="QCI5" s="19"/>
      <c r="QCJ5" s="19"/>
      <c r="QCK5" s="19"/>
      <c r="QCL5" s="19"/>
      <c r="QCM5" s="19"/>
      <c r="QCN5" s="19"/>
      <c r="QCO5" s="19"/>
      <c r="QCP5" s="19"/>
      <c r="QCQ5" s="19"/>
      <c r="QCR5" s="19"/>
      <c r="QCS5" s="19"/>
      <c r="QCT5" s="19"/>
      <c r="QCU5" s="19"/>
      <c r="QCV5" s="19"/>
      <c r="QCW5" s="19"/>
      <c r="QCX5" s="19"/>
      <c r="QCY5" s="19"/>
      <c r="QCZ5" s="19"/>
      <c r="QDA5" s="19"/>
      <c r="QDB5" s="19"/>
      <c r="QDC5" s="19"/>
      <c r="QDD5" s="19"/>
      <c r="QDE5" s="19"/>
      <c r="QDF5" s="19"/>
      <c r="QDG5" s="19"/>
      <c r="QDH5" s="19"/>
      <c r="QDI5" s="19"/>
      <c r="QDJ5" s="19"/>
      <c r="QDK5" s="19"/>
      <c r="QDL5" s="19"/>
      <c r="QDM5" s="19"/>
      <c r="QDN5" s="19"/>
      <c r="QDO5" s="19"/>
      <c r="QDP5" s="19"/>
      <c r="QDQ5" s="19"/>
      <c r="QDR5" s="19"/>
      <c r="QDS5" s="19"/>
      <c r="QDT5" s="19"/>
      <c r="QDU5" s="19"/>
      <c r="QDV5" s="19"/>
      <c r="QDW5" s="19"/>
      <c r="QDX5" s="19"/>
      <c r="QDY5" s="19"/>
      <c r="QDZ5" s="19"/>
      <c r="QEA5" s="19"/>
      <c r="QEB5" s="19"/>
      <c r="QEC5" s="19"/>
      <c r="QED5" s="19"/>
      <c r="QEE5" s="19"/>
      <c r="QEF5" s="19"/>
      <c r="QEG5" s="19"/>
      <c r="QEH5" s="19"/>
      <c r="QEI5" s="19"/>
      <c r="QEJ5" s="19"/>
      <c r="QEK5" s="19"/>
      <c r="QEL5" s="19"/>
      <c r="QEM5" s="19"/>
      <c r="QEN5" s="19"/>
      <c r="QEO5" s="19"/>
      <c r="QEP5" s="19"/>
      <c r="QEQ5" s="19"/>
      <c r="QER5" s="19"/>
      <c r="QES5" s="19"/>
      <c r="QET5" s="19"/>
      <c r="QEU5" s="19"/>
      <c r="QEV5" s="19"/>
      <c r="QEW5" s="19"/>
      <c r="QEX5" s="19"/>
      <c r="QEY5" s="19"/>
      <c r="QEZ5" s="19"/>
      <c r="QFA5" s="19"/>
      <c r="QFB5" s="19"/>
      <c r="QFC5" s="19"/>
      <c r="QFD5" s="19"/>
      <c r="QFE5" s="19"/>
      <c r="QFF5" s="19"/>
      <c r="QFG5" s="19"/>
      <c r="QFH5" s="19"/>
      <c r="QFI5" s="19"/>
      <c r="QFJ5" s="19"/>
      <c r="QFK5" s="19"/>
      <c r="QFL5" s="19"/>
      <c r="QFM5" s="19"/>
      <c r="QFN5" s="19"/>
      <c r="QFO5" s="19"/>
      <c r="QFP5" s="19"/>
      <c r="QFQ5" s="19"/>
      <c r="QFR5" s="19"/>
      <c r="QFS5" s="19"/>
      <c r="QFT5" s="19"/>
      <c r="QFU5" s="19"/>
      <c r="QFV5" s="19"/>
      <c r="QFW5" s="19"/>
      <c r="QFX5" s="19"/>
      <c r="QFY5" s="19"/>
      <c r="QFZ5" s="19"/>
      <c r="QGA5" s="19"/>
      <c r="QGB5" s="19"/>
      <c r="QGC5" s="19"/>
      <c r="QGD5" s="19"/>
      <c r="QGE5" s="19"/>
      <c r="QGF5" s="19"/>
      <c r="QGG5" s="19"/>
      <c r="QGH5" s="19"/>
      <c r="QGI5" s="19"/>
      <c r="QGJ5" s="19"/>
      <c r="QGK5" s="19"/>
      <c r="QGL5" s="19"/>
      <c r="QGM5" s="19"/>
      <c r="QGN5" s="19"/>
      <c r="QGO5" s="19"/>
      <c r="QGP5" s="19"/>
      <c r="QGQ5" s="19"/>
      <c r="QGR5" s="19"/>
      <c r="QGS5" s="19"/>
      <c r="QGT5" s="19"/>
      <c r="QGU5" s="19"/>
      <c r="QGV5" s="19"/>
      <c r="QGW5" s="19"/>
      <c r="QGX5" s="19"/>
      <c r="QGY5" s="19"/>
      <c r="QGZ5" s="19"/>
      <c r="QHA5" s="19"/>
      <c r="QHB5" s="19"/>
      <c r="QHC5" s="19"/>
      <c r="QHD5" s="19"/>
      <c r="QHE5" s="19"/>
      <c r="QHF5" s="19"/>
      <c r="QHG5" s="19"/>
      <c r="QHH5" s="19"/>
      <c r="QHI5" s="19"/>
      <c r="QHJ5" s="19"/>
      <c r="QHK5" s="19"/>
      <c r="QHL5" s="19"/>
      <c r="QHM5" s="19"/>
      <c r="QHN5" s="19"/>
      <c r="QHO5" s="19"/>
      <c r="QHP5" s="19"/>
      <c r="QHQ5" s="19"/>
      <c r="QHR5" s="19"/>
      <c r="QHS5" s="19"/>
      <c r="QHT5" s="19"/>
      <c r="QHU5" s="19"/>
      <c r="QHV5" s="19"/>
      <c r="QHW5" s="19"/>
      <c r="QHX5" s="19"/>
      <c r="QHY5" s="19"/>
      <c r="QHZ5" s="19"/>
      <c r="QIA5" s="19"/>
      <c r="QIB5" s="19"/>
      <c r="QIC5" s="19"/>
      <c r="QID5" s="19"/>
      <c r="QIE5" s="19"/>
      <c r="QIF5" s="19"/>
      <c r="QIG5" s="19"/>
      <c r="QIH5" s="19"/>
      <c r="QII5" s="19"/>
      <c r="QIJ5" s="19"/>
      <c r="QIK5" s="19"/>
      <c r="QIL5" s="19"/>
      <c r="QIM5" s="19"/>
      <c r="QIN5" s="19"/>
      <c r="QIO5" s="19"/>
      <c r="QIP5" s="19"/>
      <c r="QIQ5" s="19"/>
      <c r="QIR5" s="19"/>
      <c r="QIS5" s="19"/>
      <c r="QIT5" s="19"/>
      <c r="QIU5" s="19"/>
      <c r="QIV5" s="19"/>
      <c r="QIW5" s="19"/>
      <c r="QIX5" s="19"/>
      <c r="QIY5" s="19"/>
      <c r="QIZ5" s="19"/>
      <c r="QJA5" s="19"/>
      <c r="QJB5" s="19"/>
      <c r="QJC5" s="19"/>
      <c r="QJD5" s="19"/>
      <c r="QJE5" s="19"/>
      <c r="QJF5" s="19"/>
      <c r="QJG5" s="19"/>
      <c r="QJH5" s="19"/>
      <c r="QJI5" s="19"/>
      <c r="QJJ5" s="19"/>
      <c r="QJK5" s="19"/>
      <c r="QJL5" s="19"/>
      <c r="QJM5" s="19"/>
      <c r="QJN5" s="19"/>
      <c r="QJO5" s="19"/>
      <c r="QJP5" s="19"/>
      <c r="QJQ5" s="19"/>
      <c r="QJR5" s="19"/>
      <c r="QJS5" s="19"/>
      <c r="QJT5" s="19"/>
      <c r="QJU5" s="19"/>
      <c r="QJV5" s="19"/>
      <c r="QJW5" s="19"/>
      <c r="QJX5" s="19"/>
      <c r="QJY5" s="19"/>
      <c r="QJZ5" s="19"/>
      <c r="QKA5" s="19"/>
      <c r="QKB5" s="19"/>
      <c r="QKC5" s="19"/>
      <c r="QKD5" s="19"/>
      <c r="QKE5" s="19"/>
      <c r="QKF5" s="19"/>
      <c r="QKG5" s="19"/>
      <c r="QKH5" s="19"/>
      <c r="QKI5" s="19"/>
      <c r="QKJ5" s="19"/>
      <c r="QKK5" s="19"/>
      <c r="QKL5" s="19"/>
      <c r="QKM5" s="19"/>
      <c r="QKN5" s="19"/>
      <c r="QKO5" s="19"/>
      <c r="QKP5" s="19"/>
      <c r="QKQ5" s="19"/>
      <c r="QKR5" s="19"/>
      <c r="QKS5" s="19"/>
      <c r="QKT5" s="19"/>
      <c r="QKU5" s="19"/>
      <c r="QKV5" s="19"/>
      <c r="QKW5" s="19"/>
      <c r="QKX5" s="19"/>
      <c r="QKY5" s="19"/>
      <c r="QKZ5" s="19"/>
      <c r="QLA5" s="19"/>
      <c r="QLB5" s="19"/>
      <c r="QLC5" s="19"/>
      <c r="QLD5" s="19"/>
      <c r="QLE5" s="19"/>
      <c r="QLF5" s="19"/>
      <c r="QLG5" s="19"/>
      <c r="QLH5" s="19"/>
      <c r="QLI5" s="19"/>
      <c r="QLJ5" s="19"/>
      <c r="QLK5" s="19"/>
      <c r="QLL5" s="19"/>
      <c r="QLM5" s="19"/>
      <c r="QLN5" s="19"/>
      <c r="QLO5" s="19"/>
      <c r="QLP5" s="19"/>
      <c r="QLQ5" s="19"/>
      <c r="QLR5" s="19"/>
      <c r="QLS5" s="19"/>
      <c r="QLT5" s="19"/>
      <c r="QLU5" s="19"/>
      <c r="QLV5" s="19"/>
      <c r="QLW5" s="19"/>
      <c r="QLX5" s="19"/>
      <c r="QLY5" s="19"/>
      <c r="QLZ5" s="19"/>
      <c r="QMA5" s="19"/>
      <c r="QMB5" s="19"/>
      <c r="QMC5" s="19"/>
      <c r="QMD5" s="19"/>
      <c r="QME5" s="19"/>
      <c r="QMF5" s="19"/>
      <c r="QMG5" s="19"/>
      <c r="QMH5" s="19"/>
      <c r="QMI5" s="19"/>
      <c r="QMJ5" s="19"/>
      <c r="QMK5" s="19"/>
      <c r="QML5" s="19"/>
      <c r="QMM5" s="19"/>
      <c r="QMN5" s="19"/>
      <c r="QMO5" s="19"/>
      <c r="QMP5" s="19"/>
      <c r="QMQ5" s="19"/>
      <c r="QMR5" s="19"/>
      <c r="QMS5" s="19"/>
      <c r="QMT5" s="19"/>
      <c r="QMU5" s="19"/>
      <c r="QMV5" s="19"/>
      <c r="QMW5" s="19"/>
      <c r="QMX5" s="19"/>
      <c r="QMY5" s="19"/>
      <c r="QMZ5" s="19"/>
      <c r="QNA5" s="19"/>
      <c r="QNB5" s="19"/>
      <c r="QNC5" s="19"/>
      <c r="QND5" s="19"/>
      <c r="QNE5" s="19"/>
      <c r="QNF5" s="19"/>
      <c r="QNG5" s="19"/>
      <c r="QNH5" s="19"/>
      <c r="QNI5" s="19"/>
      <c r="QNJ5" s="19"/>
      <c r="QNK5" s="19"/>
      <c r="QNL5" s="19"/>
      <c r="QNM5" s="19"/>
      <c r="QNN5" s="19"/>
      <c r="QNO5" s="19"/>
      <c r="QNP5" s="19"/>
      <c r="QNQ5" s="19"/>
      <c r="QNR5" s="19"/>
      <c r="QNS5" s="19"/>
      <c r="QNT5" s="19"/>
      <c r="QNU5" s="19"/>
      <c r="QNV5" s="19"/>
      <c r="QNW5" s="19"/>
      <c r="QNX5" s="19"/>
      <c r="QNY5" s="19"/>
      <c r="QNZ5" s="19"/>
      <c r="QOA5" s="19"/>
      <c r="QOB5" s="19"/>
      <c r="QOC5" s="19"/>
      <c r="QOD5" s="19"/>
      <c r="QOE5" s="19"/>
      <c r="QOF5" s="19"/>
      <c r="QOG5" s="19"/>
      <c r="QOH5" s="19"/>
      <c r="QOI5" s="19"/>
      <c r="QOJ5" s="19"/>
      <c r="QOK5" s="19"/>
      <c r="QOL5" s="19"/>
      <c r="QOM5" s="19"/>
      <c r="QON5" s="19"/>
      <c r="QOO5" s="19"/>
      <c r="QOP5" s="19"/>
      <c r="QOQ5" s="19"/>
      <c r="QOR5" s="19"/>
      <c r="QOS5" s="19"/>
      <c r="QOT5" s="19"/>
      <c r="QOU5" s="19"/>
      <c r="QOV5" s="19"/>
      <c r="QOW5" s="19"/>
      <c r="QOX5" s="19"/>
      <c r="QOY5" s="19"/>
      <c r="QOZ5" s="19"/>
      <c r="QPA5" s="19"/>
      <c r="QPB5" s="19"/>
      <c r="QPC5" s="19"/>
      <c r="QPD5" s="19"/>
      <c r="QPE5" s="19"/>
      <c r="QPF5" s="19"/>
      <c r="QPG5" s="19"/>
      <c r="QPH5" s="19"/>
      <c r="QPI5" s="19"/>
      <c r="QPJ5" s="19"/>
      <c r="QPK5" s="19"/>
      <c r="QPL5" s="19"/>
      <c r="QPM5" s="19"/>
      <c r="QPN5" s="19"/>
      <c r="QPO5" s="19"/>
      <c r="QPP5" s="19"/>
      <c r="QPQ5" s="19"/>
      <c r="QPR5" s="19"/>
      <c r="QPS5" s="19"/>
      <c r="QPT5" s="19"/>
      <c r="QPU5" s="19"/>
      <c r="QPV5" s="19"/>
      <c r="QPW5" s="19"/>
      <c r="QPX5" s="19"/>
      <c r="QPY5" s="19"/>
      <c r="QPZ5" s="19"/>
      <c r="QQA5" s="19"/>
      <c r="QQB5" s="19"/>
      <c r="QQC5" s="19"/>
      <c r="QQD5" s="19"/>
      <c r="QQE5" s="19"/>
      <c r="QQF5" s="19"/>
      <c r="QQG5" s="19"/>
      <c r="QQH5" s="19"/>
      <c r="QQI5" s="19"/>
      <c r="QQJ5" s="19"/>
      <c r="QQK5" s="19"/>
      <c r="QQL5" s="19"/>
      <c r="QQM5" s="19"/>
      <c r="QQN5" s="19"/>
      <c r="QQO5" s="19"/>
      <c r="QQP5" s="19"/>
      <c r="QQQ5" s="19"/>
      <c r="QQR5" s="19"/>
      <c r="QQS5" s="19"/>
      <c r="QQT5" s="19"/>
      <c r="QQU5" s="19"/>
      <c r="QQV5" s="19"/>
      <c r="QQW5" s="19"/>
      <c r="QQX5" s="19"/>
      <c r="QQY5" s="19"/>
      <c r="QQZ5" s="19"/>
      <c r="QRA5" s="19"/>
      <c r="QRB5" s="19"/>
      <c r="QRC5" s="19"/>
      <c r="QRD5" s="19"/>
      <c r="QRE5" s="19"/>
      <c r="QRF5" s="19"/>
      <c r="QRG5" s="19"/>
      <c r="QRH5" s="19"/>
      <c r="QRI5" s="19"/>
      <c r="QRJ5" s="19"/>
      <c r="QRK5" s="19"/>
      <c r="QRL5" s="19"/>
      <c r="QRM5" s="19"/>
      <c r="QRN5" s="19"/>
      <c r="QRO5" s="19"/>
      <c r="QRP5" s="19"/>
      <c r="QRQ5" s="19"/>
      <c r="QRR5" s="19"/>
      <c r="QRS5" s="19"/>
      <c r="QRT5" s="19"/>
      <c r="QRU5" s="19"/>
      <c r="QRV5" s="19"/>
      <c r="QRW5" s="19"/>
      <c r="QRX5" s="19"/>
      <c r="QRY5" s="19"/>
      <c r="QRZ5" s="19"/>
      <c r="QSA5" s="19"/>
      <c r="QSB5" s="19"/>
      <c r="QSC5" s="19"/>
      <c r="QSD5" s="19"/>
      <c r="QSE5" s="19"/>
      <c r="QSF5" s="19"/>
      <c r="QSG5" s="19"/>
      <c r="QSH5" s="19"/>
      <c r="QSI5" s="19"/>
      <c r="QSJ5" s="19"/>
      <c r="QSK5" s="19"/>
      <c r="QSL5" s="19"/>
      <c r="QSM5" s="19"/>
      <c r="QSN5" s="19"/>
      <c r="QSO5" s="19"/>
      <c r="QSP5" s="19"/>
      <c r="QSQ5" s="19"/>
      <c r="QSR5" s="19"/>
      <c r="QSS5" s="19"/>
      <c r="QST5" s="19"/>
      <c r="QSU5" s="19"/>
      <c r="QSV5" s="19"/>
      <c r="QSW5" s="19"/>
      <c r="QSX5" s="19"/>
      <c r="QSY5" s="19"/>
      <c r="QSZ5" s="19"/>
      <c r="QTA5" s="19"/>
      <c r="QTB5" s="19"/>
      <c r="QTC5" s="19"/>
      <c r="QTD5" s="19"/>
      <c r="QTE5" s="19"/>
      <c r="QTF5" s="19"/>
      <c r="QTG5" s="19"/>
      <c r="QTH5" s="19"/>
      <c r="QTI5" s="19"/>
      <c r="QTJ5" s="19"/>
      <c r="QTK5" s="19"/>
      <c r="QTL5" s="19"/>
      <c r="QTM5" s="19"/>
      <c r="QTN5" s="19"/>
      <c r="QTO5" s="19"/>
      <c r="QTP5" s="19"/>
      <c r="QTQ5" s="19"/>
      <c r="QTR5" s="19"/>
      <c r="QTS5" s="19"/>
      <c r="QTT5" s="19"/>
      <c r="QTU5" s="19"/>
      <c r="QTV5" s="19"/>
      <c r="QTW5" s="19"/>
      <c r="QTX5" s="19"/>
      <c r="QTY5" s="19"/>
      <c r="QTZ5" s="19"/>
      <c r="QUA5" s="19"/>
      <c r="QUB5" s="19"/>
      <c r="QUC5" s="19"/>
      <c r="QUD5" s="19"/>
      <c r="QUE5" s="19"/>
      <c r="QUF5" s="19"/>
      <c r="QUG5" s="19"/>
      <c r="QUH5" s="19"/>
      <c r="QUI5" s="19"/>
      <c r="QUJ5" s="19"/>
      <c r="QUK5" s="19"/>
      <c r="QUL5" s="19"/>
      <c r="QUM5" s="19"/>
      <c r="QUN5" s="19"/>
      <c r="QUO5" s="19"/>
      <c r="QUP5" s="19"/>
      <c r="QUQ5" s="19"/>
      <c r="QUR5" s="19"/>
      <c r="QUS5" s="19"/>
      <c r="QUT5" s="19"/>
      <c r="QUU5" s="19"/>
      <c r="QUV5" s="19"/>
      <c r="QUW5" s="19"/>
      <c r="QUX5" s="19"/>
      <c r="QUY5" s="19"/>
      <c r="QUZ5" s="19"/>
      <c r="QVA5" s="19"/>
      <c r="QVB5" s="19"/>
      <c r="QVC5" s="19"/>
      <c r="QVD5" s="19"/>
      <c r="QVE5" s="19"/>
      <c r="QVF5" s="19"/>
      <c r="QVG5" s="19"/>
      <c r="QVH5" s="19"/>
      <c r="QVI5" s="19"/>
      <c r="QVJ5" s="19"/>
      <c r="QVK5" s="19"/>
      <c r="QVL5" s="19"/>
      <c r="QVM5" s="19"/>
      <c r="QVN5" s="19"/>
      <c r="QVO5" s="19"/>
      <c r="QVP5" s="19"/>
      <c r="QVQ5" s="19"/>
      <c r="QVR5" s="19"/>
      <c r="QVS5" s="19"/>
      <c r="QVT5" s="19"/>
      <c r="QVU5" s="19"/>
      <c r="QVV5" s="19"/>
      <c r="QVW5" s="19"/>
      <c r="QVX5" s="19"/>
      <c r="QVY5" s="19"/>
      <c r="QVZ5" s="19"/>
      <c r="QWA5" s="19"/>
      <c r="QWB5" s="19"/>
      <c r="QWC5" s="19"/>
      <c r="QWD5" s="19"/>
      <c r="QWE5" s="19"/>
      <c r="QWF5" s="19"/>
      <c r="QWG5" s="19"/>
      <c r="QWH5" s="19"/>
      <c r="QWI5" s="19"/>
      <c r="QWJ5" s="19"/>
      <c r="QWK5" s="19"/>
      <c r="QWL5" s="19"/>
      <c r="QWM5" s="19"/>
      <c r="QWN5" s="19"/>
      <c r="QWO5" s="19"/>
      <c r="QWP5" s="19"/>
      <c r="QWQ5" s="19"/>
      <c r="QWR5" s="19"/>
      <c r="QWS5" s="19"/>
      <c r="QWT5" s="19"/>
      <c r="QWU5" s="19"/>
      <c r="QWV5" s="19"/>
      <c r="QWW5" s="19"/>
      <c r="QWX5" s="19"/>
      <c r="QWY5" s="19"/>
      <c r="QWZ5" s="19"/>
      <c r="QXA5" s="19"/>
      <c r="QXB5" s="19"/>
      <c r="QXC5" s="19"/>
      <c r="QXD5" s="19"/>
      <c r="QXE5" s="19"/>
      <c r="QXF5" s="19"/>
      <c r="QXG5" s="19"/>
      <c r="QXH5" s="19"/>
      <c r="QXI5" s="19"/>
      <c r="QXJ5" s="19"/>
      <c r="QXK5" s="19"/>
      <c r="QXL5" s="19"/>
      <c r="QXM5" s="19"/>
      <c r="QXN5" s="19"/>
      <c r="QXO5" s="19"/>
      <c r="QXP5" s="19"/>
      <c r="QXQ5" s="19"/>
      <c r="QXR5" s="19"/>
      <c r="QXS5" s="19"/>
      <c r="QXT5" s="19"/>
      <c r="QXU5" s="19"/>
      <c r="QXV5" s="19"/>
      <c r="QXW5" s="19"/>
      <c r="QXX5" s="19"/>
      <c r="QXY5" s="19"/>
      <c r="QXZ5" s="19"/>
      <c r="QYA5" s="19"/>
      <c r="QYB5" s="19"/>
      <c r="QYC5" s="19"/>
      <c r="QYD5" s="19"/>
      <c r="QYE5" s="19"/>
      <c r="QYF5" s="19"/>
      <c r="QYG5" s="19"/>
      <c r="QYH5" s="19"/>
      <c r="QYI5" s="19"/>
      <c r="QYJ5" s="19"/>
      <c r="QYK5" s="19"/>
      <c r="QYL5" s="19"/>
      <c r="QYM5" s="19"/>
      <c r="QYN5" s="19"/>
      <c r="QYO5" s="19"/>
      <c r="QYP5" s="19"/>
      <c r="QYQ5" s="19"/>
      <c r="QYR5" s="19"/>
      <c r="QYS5" s="19"/>
      <c r="QYT5" s="19"/>
      <c r="QYU5" s="19"/>
      <c r="QYV5" s="19"/>
      <c r="QYW5" s="19"/>
      <c r="QYX5" s="19"/>
      <c r="QYY5" s="19"/>
      <c r="QYZ5" s="19"/>
      <c r="QZA5" s="19"/>
      <c r="QZB5" s="19"/>
      <c r="QZC5" s="19"/>
      <c r="QZD5" s="19"/>
      <c r="QZE5" s="19"/>
      <c r="QZF5" s="19"/>
      <c r="QZG5" s="19"/>
      <c r="QZH5" s="19"/>
      <c r="QZI5" s="19"/>
      <c r="QZJ5" s="19"/>
      <c r="QZK5" s="19"/>
      <c r="QZL5" s="19"/>
      <c r="QZM5" s="19"/>
      <c r="QZN5" s="19"/>
      <c r="QZO5" s="19"/>
      <c r="QZP5" s="19"/>
      <c r="QZQ5" s="19"/>
      <c r="QZR5" s="19"/>
      <c r="QZS5" s="19"/>
      <c r="QZT5" s="19"/>
      <c r="QZU5" s="19"/>
      <c r="QZV5" s="19"/>
      <c r="QZW5" s="19"/>
      <c r="QZX5" s="19"/>
      <c r="QZY5" s="19"/>
      <c r="QZZ5" s="19"/>
      <c r="RAA5" s="19"/>
      <c r="RAB5" s="19"/>
      <c r="RAC5" s="19"/>
      <c r="RAD5" s="19"/>
      <c r="RAE5" s="19"/>
      <c r="RAF5" s="19"/>
      <c r="RAG5" s="19"/>
      <c r="RAH5" s="19"/>
      <c r="RAI5" s="19"/>
      <c r="RAJ5" s="19"/>
      <c r="RAK5" s="19"/>
      <c r="RAL5" s="19"/>
      <c r="RAM5" s="19"/>
      <c r="RAN5" s="19"/>
      <c r="RAO5" s="19"/>
      <c r="RAP5" s="19"/>
      <c r="RAQ5" s="19"/>
      <c r="RAR5" s="19"/>
      <c r="RAS5" s="19"/>
      <c r="RAT5" s="19"/>
      <c r="RAU5" s="19"/>
      <c r="RAV5" s="19"/>
      <c r="RAW5" s="19"/>
      <c r="RAX5" s="19"/>
      <c r="RAY5" s="19"/>
      <c r="RAZ5" s="19"/>
      <c r="RBA5" s="19"/>
      <c r="RBB5" s="19"/>
      <c r="RBC5" s="19"/>
      <c r="RBD5" s="19"/>
      <c r="RBE5" s="19"/>
      <c r="RBF5" s="19"/>
      <c r="RBG5" s="19"/>
      <c r="RBH5" s="19"/>
      <c r="RBI5" s="19"/>
      <c r="RBJ5" s="19"/>
      <c r="RBK5" s="19"/>
      <c r="RBL5" s="19"/>
      <c r="RBM5" s="19"/>
      <c r="RBN5" s="19"/>
      <c r="RBO5" s="19"/>
      <c r="RBP5" s="19"/>
      <c r="RBQ5" s="19"/>
      <c r="RBR5" s="19"/>
      <c r="RBS5" s="19"/>
      <c r="RBT5" s="19"/>
      <c r="RBU5" s="19"/>
      <c r="RBV5" s="19"/>
      <c r="RBW5" s="19"/>
      <c r="RBX5" s="19"/>
      <c r="RBY5" s="19"/>
      <c r="RBZ5" s="19"/>
      <c r="RCA5" s="19"/>
      <c r="RCB5" s="19"/>
      <c r="RCC5" s="19"/>
      <c r="RCD5" s="19"/>
      <c r="RCE5" s="19"/>
      <c r="RCF5" s="19"/>
      <c r="RCG5" s="19"/>
      <c r="RCH5" s="19"/>
      <c r="RCI5" s="19"/>
      <c r="RCJ5" s="19"/>
      <c r="RCK5" s="19"/>
      <c r="RCL5" s="19"/>
      <c r="RCM5" s="19"/>
      <c r="RCN5" s="19"/>
      <c r="RCO5" s="19"/>
      <c r="RCP5" s="19"/>
      <c r="RCQ5" s="19"/>
      <c r="RCR5" s="19"/>
      <c r="RCS5" s="19"/>
      <c r="RCT5" s="19"/>
      <c r="RCU5" s="19"/>
      <c r="RCV5" s="19"/>
      <c r="RCW5" s="19"/>
      <c r="RCX5" s="19"/>
      <c r="RCY5" s="19"/>
      <c r="RCZ5" s="19"/>
      <c r="RDA5" s="19"/>
      <c r="RDB5" s="19"/>
      <c r="RDC5" s="19"/>
      <c r="RDD5" s="19"/>
      <c r="RDE5" s="19"/>
      <c r="RDF5" s="19"/>
      <c r="RDG5" s="19"/>
      <c r="RDH5" s="19"/>
      <c r="RDI5" s="19"/>
      <c r="RDJ5" s="19"/>
      <c r="RDK5" s="19"/>
      <c r="RDL5" s="19"/>
      <c r="RDM5" s="19"/>
      <c r="RDN5" s="19"/>
      <c r="RDO5" s="19"/>
      <c r="RDP5" s="19"/>
      <c r="RDQ5" s="19"/>
      <c r="RDR5" s="19"/>
      <c r="RDS5" s="19"/>
      <c r="RDT5" s="19"/>
      <c r="RDU5" s="19"/>
      <c r="RDV5" s="19"/>
      <c r="RDW5" s="19"/>
      <c r="RDX5" s="19"/>
      <c r="RDY5" s="19"/>
      <c r="RDZ5" s="19"/>
      <c r="REA5" s="19"/>
      <c r="REB5" s="19"/>
      <c r="REC5" s="19"/>
      <c r="RED5" s="19"/>
      <c r="REE5" s="19"/>
      <c r="REF5" s="19"/>
      <c r="REG5" s="19"/>
      <c r="REH5" s="19"/>
      <c r="REI5" s="19"/>
      <c r="REJ5" s="19"/>
      <c r="REK5" s="19"/>
      <c r="REL5" s="19"/>
      <c r="REM5" s="19"/>
      <c r="REN5" s="19"/>
      <c r="REO5" s="19"/>
      <c r="REP5" s="19"/>
      <c r="REQ5" s="19"/>
      <c r="RER5" s="19"/>
      <c r="RES5" s="19"/>
      <c r="RET5" s="19"/>
      <c r="REU5" s="19"/>
      <c r="REV5" s="19"/>
      <c r="REW5" s="19"/>
      <c r="REX5" s="19"/>
      <c r="REY5" s="19"/>
      <c r="REZ5" s="19"/>
      <c r="RFA5" s="19"/>
      <c r="RFB5" s="19"/>
      <c r="RFC5" s="19"/>
      <c r="RFD5" s="19"/>
      <c r="RFE5" s="19"/>
      <c r="RFF5" s="19"/>
      <c r="RFG5" s="19"/>
      <c r="RFH5" s="19"/>
      <c r="RFI5" s="19"/>
      <c r="RFJ5" s="19"/>
      <c r="RFK5" s="19"/>
      <c r="RFL5" s="19"/>
      <c r="RFM5" s="19"/>
      <c r="RFN5" s="19"/>
      <c r="RFO5" s="19"/>
      <c r="RFP5" s="19"/>
      <c r="RFQ5" s="19"/>
      <c r="RFR5" s="19"/>
      <c r="RFS5" s="19"/>
      <c r="RFT5" s="19"/>
      <c r="RFU5" s="19"/>
      <c r="RFV5" s="19"/>
      <c r="RFW5" s="19"/>
      <c r="RFX5" s="19"/>
      <c r="RFY5" s="19"/>
      <c r="RFZ5" s="19"/>
      <c r="RGA5" s="19"/>
      <c r="RGB5" s="19"/>
      <c r="RGC5" s="19"/>
      <c r="RGD5" s="19"/>
      <c r="RGE5" s="19"/>
      <c r="RGF5" s="19"/>
      <c r="RGG5" s="19"/>
      <c r="RGH5" s="19"/>
      <c r="RGI5" s="19"/>
      <c r="RGJ5" s="19"/>
      <c r="RGK5" s="19"/>
      <c r="RGL5" s="19"/>
      <c r="RGM5" s="19"/>
      <c r="RGN5" s="19"/>
      <c r="RGO5" s="19"/>
      <c r="RGP5" s="19"/>
      <c r="RGQ5" s="19"/>
      <c r="RGR5" s="19"/>
      <c r="RGS5" s="19"/>
      <c r="RGT5" s="19"/>
      <c r="RGU5" s="19"/>
      <c r="RGV5" s="19"/>
      <c r="RGW5" s="19"/>
      <c r="RGX5" s="19"/>
      <c r="RGY5" s="19"/>
      <c r="RGZ5" s="19"/>
      <c r="RHA5" s="19"/>
      <c r="RHB5" s="19"/>
      <c r="RHC5" s="19"/>
      <c r="RHD5" s="19"/>
      <c r="RHE5" s="19"/>
      <c r="RHF5" s="19"/>
      <c r="RHG5" s="19"/>
      <c r="RHH5" s="19"/>
      <c r="RHI5" s="19"/>
      <c r="RHJ5" s="19"/>
      <c r="RHK5" s="19"/>
      <c r="RHL5" s="19"/>
      <c r="RHM5" s="19"/>
      <c r="RHN5" s="19"/>
      <c r="RHO5" s="19"/>
      <c r="RHP5" s="19"/>
      <c r="RHQ5" s="19"/>
      <c r="RHR5" s="19"/>
      <c r="RHS5" s="19"/>
      <c r="RHT5" s="19"/>
      <c r="RHU5" s="19"/>
      <c r="RHV5" s="19"/>
      <c r="RHW5" s="19"/>
      <c r="RHX5" s="19"/>
      <c r="RHY5" s="19"/>
      <c r="RHZ5" s="19"/>
      <c r="RIA5" s="19"/>
      <c r="RIB5" s="19"/>
      <c r="RIC5" s="19"/>
      <c r="RID5" s="19"/>
      <c r="RIE5" s="19"/>
      <c r="RIF5" s="19"/>
      <c r="RIG5" s="19"/>
      <c r="RIH5" s="19"/>
      <c r="RII5" s="19"/>
      <c r="RIJ5" s="19"/>
      <c r="RIK5" s="19"/>
      <c r="RIL5" s="19"/>
      <c r="RIM5" s="19"/>
      <c r="RIN5" s="19"/>
      <c r="RIO5" s="19"/>
      <c r="RIP5" s="19"/>
      <c r="RIQ5" s="19"/>
      <c r="RIR5" s="19"/>
      <c r="RIS5" s="19"/>
      <c r="RIT5" s="19"/>
      <c r="RIU5" s="19"/>
      <c r="RIV5" s="19"/>
      <c r="RIW5" s="19"/>
      <c r="RIX5" s="19"/>
      <c r="RIY5" s="19"/>
      <c r="RIZ5" s="19"/>
      <c r="RJA5" s="19"/>
      <c r="RJB5" s="19"/>
      <c r="RJC5" s="19"/>
      <c r="RJD5" s="19"/>
      <c r="RJE5" s="19"/>
      <c r="RJF5" s="19"/>
      <c r="RJG5" s="19"/>
      <c r="RJH5" s="19"/>
      <c r="RJI5" s="19"/>
      <c r="RJJ5" s="19"/>
      <c r="RJK5" s="19"/>
      <c r="RJL5" s="19"/>
      <c r="RJM5" s="19"/>
      <c r="RJN5" s="19"/>
      <c r="RJO5" s="19"/>
      <c r="RJP5" s="19"/>
      <c r="RJQ5" s="19"/>
      <c r="RJR5" s="19"/>
      <c r="RJS5" s="19"/>
      <c r="RJT5" s="19"/>
      <c r="RJU5" s="19"/>
      <c r="RJV5" s="19"/>
      <c r="RJW5" s="19"/>
      <c r="RJX5" s="19"/>
      <c r="RJY5" s="19"/>
      <c r="RJZ5" s="19"/>
      <c r="RKA5" s="19"/>
      <c r="RKB5" s="19"/>
      <c r="RKC5" s="19"/>
      <c r="RKD5" s="19"/>
      <c r="RKE5" s="19"/>
      <c r="RKF5" s="19"/>
      <c r="RKG5" s="19"/>
      <c r="RKH5" s="19"/>
      <c r="RKI5" s="19"/>
      <c r="RKJ5" s="19"/>
      <c r="RKK5" s="19"/>
      <c r="RKL5" s="19"/>
      <c r="RKM5" s="19"/>
      <c r="RKN5" s="19"/>
      <c r="RKO5" s="19"/>
      <c r="RKP5" s="19"/>
      <c r="RKQ5" s="19"/>
      <c r="RKR5" s="19"/>
      <c r="RKS5" s="19"/>
      <c r="RKT5" s="19"/>
      <c r="RKU5" s="19"/>
      <c r="RKV5" s="19"/>
      <c r="RKW5" s="19"/>
      <c r="RKX5" s="19"/>
      <c r="RKY5" s="19"/>
      <c r="RKZ5" s="19"/>
      <c r="RLA5" s="19"/>
      <c r="RLB5" s="19"/>
      <c r="RLC5" s="19"/>
      <c r="RLD5" s="19"/>
      <c r="RLE5" s="19"/>
      <c r="RLF5" s="19"/>
      <c r="RLG5" s="19"/>
      <c r="RLH5" s="19"/>
      <c r="RLI5" s="19"/>
      <c r="RLJ5" s="19"/>
      <c r="RLK5" s="19"/>
      <c r="RLL5" s="19"/>
      <c r="RLM5" s="19"/>
      <c r="RLN5" s="19"/>
      <c r="RLO5" s="19"/>
      <c r="RLP5" s="19"/>
      <c r="RLQ5" s="19"/>
      <c r="RLR5" s="19"/>
      <c r="RLS5" s="19"/>
      <c r="RLT5" s="19"/>
      <c r="RLU5" s="19"/>
      <c r="RLV5" s="19"/>
      <c r="RLW5" s="19"/>
      <c r="RLX5" s="19"/>
      <c r="RLY5" s="19"/>
      <c r="RLZ5" s="19"/>
      <c r="RMA5" s="19"/>
      <c r="RMB5" s="19"/>
      <c r="RMC5" s="19"/>
      <c r="RMD5" s="19"/>
      <c r="RME5" s="19"/>
      <c r="RMF5" s="19"/>
      <c r="RMG5" s="19"/>
      <c r="RMH5" s="19"/>
      <c r="RMI5" s="19"/>
      <c r="RMJ5" s="19"/>
      <c r="RMK5" s="19"/>
      <c r="RML5" s="19"/>
      <c r="RMM5" s="19"/>
      <c r="RMN5" s="19"/>
      <c r="RMO5" s="19"/>
      <c r="RMP5" s="19"/>
      <c r="RMQ5" s="19"/>
      <c r="RMR5" s="19"/>
      <c r="RMS5" s="19"/>
      <c r="RMT5" s="19"/>
      <c r="RMU5" s="19"/>
      <c r="RMV5" s="19"/>
      <c r="RMW5" s="19"/>
      <c r="RMX5" s="19"/>
      <c r="RMY5" s="19"/>
      <c r="RMZ5" s="19"/>
      <c r="RNA5" s="19"/>
      <c r="RNB5" s="19"/>
      <c r="RNC5" s="19"/>
      <c r="RND5" s="19"/>
      <c r="RNE5" s="19"/>
      <c r="RNF5" s="19"/>
      <c r="RNG5" s="19"/>
      <c r="RNH5" s="19"/>
      <c r="RNI5" s="19"/>
      <c r="RNJ5" s="19"/>
      <c r="RNK5" s="19"/>
      <c r="RNL5" s="19"/>
      <c r="RNM5" s="19"/>
      <c r="RNN5" s="19"/>
      <c r="RNO5" s="19"/>
      <c r="RNP5" s="19"/>
      <c r="RNQ5" s="19"/>
      <c r="RNR5" s="19"/>
      <c r="RNS5" s="19"/>
      <c r="RNT5" s="19"/>
      <c r="RNU5" s="19"/>
      <c r="RNV5" s="19"/>
      <c r="RNW5" s="19"/>
      <c r="RNX5" s="19"/>
      <c r="RNY5" s="19"/>
      <c r="RNZ5" s="19"/>
      <c r="ROA5" s="19"/>
      <c r="ROB5" s="19"/>
      <c r="ROC5" s="19"/>
      <c r="ROD5" s="19"/>
      <c r="ROE5" s="19"/>
      <c r="ROF5" s="19"/>
      <c r="ROG5" s="19"/>
      <c r="ROH5" s="19"/>
      <c r="ROI5" s="19"/>
      <c r="ROJ5" s="19"/>
      <c r="ROK5" s="19"/>
      <c r="ROL5" s="19"/>
      <c r="ROM5" s="19"/>
      <c r="RON5" s="19"/>
      <c r="ROO5" s="19"/>
      <c r="ROP5" s="19"/>
      <c r="ROQ5" s="19"/>
      <c r="ROR5" s="19"/>
      <c r="ROS5" s="19"/>
      <c r="ROT5" s="19"/>
      <c r="ROU5" s="19"/>
      <c r="ROV5" s="19"/>
      <c r="ROW5" s="19"/>
      <c r="ROX5" s="19"/>
      <c r="ROY5" s="19"/>
      <c r="ROZ5" s="19"/>
      <c r="RPA5" s="19"/>
      <c r="RPB5" s="19"/>
      <c r="RPC5" s="19"/>
      <c r="RPD5" s="19"/>
      <c r="RPE5" s="19"/>
      <c r="RPF5" s="19"/>
      <c r="RPG5" s="19"/>
      <c r="RPH5" s="19"/>
      <c r="RPI5" s="19"/>
      <c r="RPJ5" s="19"/>
      <c r="RPK5" s="19"/>
      <c r="RPL5" s="19"/>
      <c r="RPM5" s="19"/>
      <c r="RPN5" s="19"/>
      <c r="RPO5" s="19"/>
      <c r="RPP5" s="19"/>
      <c r="RPQ5" s="19"/>
      <c r="RPR5" s="19"/>
      <c r="RPS5" s="19"/>
      <c r="RPT5" s="19"/>
      <c r="RPU5" s="19"/>
      <c r="RPV5" s="19"/>
      <c r="RPW5" s="19"/>
      <c r="RPX5" s="19"/>
      <c r="RPY5" s="19"/>
      <c r="RPZ5" s="19"/>
      <c r="RQA5" s="19"/>
      <c r="RQB5" s="19"/>
      <c r="RQC5" s="19"/>
      <c r="RQD5" s="19"/>
      <c r="RQE5" s="19"/>
      <c r="RQF5" s="19"/>
      <c r="RQG5" s="19"/>
      <c r="RQH5" s="19"/>
      <c r="RQI5" s="19"/>
      <c r="RQJ5" s="19"/>
      <c r="RQK5" s="19"/>
      <c r="RQL5" s="19"/>
      <c r="RQM5" s="19"/>
      <c r="RQN5" s="19"/>
      <c r="RQO5" s="19"/>
      <c r="RQP5" s="19"/>
      <c r="RQQ5" s="19"/>
      <c r="RQR5" s="19"/>
      <c r="RQS5" s="19"/>
      <c r="RQT5" s="19"/>
      <c r="RQU5" s="19"/>
      <c r="RQV5" s="19"/>
      <c r="RQW5" s="19"/>
      <c r="RQX5" s="19"/>
      <c r="RQY5" s="19"/>
      <c r="RQZ5" s="19"/>
      <c r="RRA5" s="19"/>
      <c r="RRB5" s="19"/>
      <c r="RRC5" s="19"/>
      <c r="RRD5" s="19"/>
      <c r="RRE5" s="19"/>
      <c r="RRF5" s="19"/>
      <c r="RRG5" s="19"/>
      <c r="RRH5" s="19"/>
      <c r="RRI5" s="19"/>
      <c r="RRJ5" s="19"/>
      <c r="RRK5" s="19"/>
      <c r="RRL5" s="19"/>
      <c r="RRM5" s="19"/>
      <c r="RRN5" s="19"/>
      <c r="RRO5" s="19"/>
      <c r="RRP5" s="19"/>
      <c r="RRQ5" s="19"/>
      <c r="RRR5" s="19"/>
      <c r="RRS5" s="19"/>
      <c r="RRT5" s="19"/>
      <c r="RRU5" s="19"/>
      <c r="RRV5" s="19"/>
      <c r="RRW5" s="19"/>
      <c r="RRX5" s="19"/>
      <c r="RRY5" s="19"/>
      <c r="RRZ5" s="19"/>
      <c r="RSA5" s="19"/>
      <c r="RSB5" s="19"/>
      <c r="RSC5" s="19"/>
      <c r="RSD5" s="19"/>
      <c r="RSE5" s="19"/>
      <c r="RSF5" s="19"/>
      <c r="RSG5" s="19"/>
      <c r="RSH5" s="19"/>
      <c r="RSI5" s="19"/>
      <c r="RSJ5" s="19"/>
      <c r="RSK5" s="19"/>
      <c r="RSL5" s="19"/>
      <c r="RSM5" s="19"/>
      <c r="RSN5" s="19"/>
      <c r="RSO5" s="19"/>
      <c r="RSP5" s="19"/>
      <c r="RSQ5" s="19"/>
      <c r="RSR5" s="19"/>
      <c r="RSS5" s="19"/>
      <c r="RST5" s="19"/>
      <c r="RSU5" s="19"/>
      <c r="RSV5" s="19"/>
      <c r="RSW5" s="19"/>
      <c r="RSX5" s="19"/>
      <c r="RSY5" s="19"/>
      <c r="RSZ5" s="19"/>
      <c r="RTA5" s="19"/>
      <c r="RTB5" s="19"/>
      <c r="RTC5" s="19"/>
      <c r="RTD5" s="19"/>
      <c r="RTE5" s="19"/>
      <c r="RTF5" s="19"/>
      <c r="RTG5" s="19"/>
      <c r="RTH5" s="19"/>
      <c r="RTI5" s="19"/>
      <c r="RTJ5" s="19"/>
      <c r="RTK5" s="19"/>
      <c r="RTL5" s="19"/>
      <c r="RTM5" s="19"/>
      <c r="RTN5" s="19"/>
      <c r="RTO5" s="19"/>
      <c r="RTP5" s="19"/>
      <c r="RTQ5" s="19"/>
      <c r="RTR5" s="19"/>
      <c r="RTS5" s="19"/>
      <c r="RTT5" s="19"/>
      <c r="RTU5" s="19"/>
      <c r="RTV5" s="19"/>
      <c r="RTW5" s="19"/>
      <c r="RTX5" s="19"/>
      <c r="RTY5" s="19"/>
      <c r="RTZ5" s="19"/>
      <c r="RUA5" s="19"/>
      <c r="RUB5" s="19"/>
      <c r="RUC5" s="19"/>
      <c r="RUD5" s="19"/>
      <c r="RUE5" s="19"/>
      <c r="RUF5" s="19"/>
      <c r="RUG5" s="19"/>
      <c r="RUH5" s="19"/>
      <c r="RUI5" s="19"/>
      <c r="RUJ5" s="19"/>
      <c r="RUK5" s="19"/>
      <c r="RUL5" s="19"/>
      <c r="RUM5" s="19"/>
      <c r="RUN5" s="19"/>
      <c r="RUO5" s="19"/>
      <c r="RUP5" s="19"/>
      <c r="RUQ5" s="19"/>
      <c r="RUR5" s="19"/>
      <c r="RUS5" s="19"/>
      <c r="RUT5" s="19"/>
      <c r="RUU5" s="19"/>
      <c r="RUV5" s="19"/>
      <c r="RUW5" s="19"/>
      <c r="RUX5" s="19"/>
      <c r="RUY5" s="19"/>
      <c r="RUZ5" s="19"/>
      <c r="RVA5" s="19"/>
      <c r="RVB5" s="19"/>
      <c r="RVC5" s="19"/>
      <c r="RVD5" s="19"/>
      <c r="RVE5" s="19"/>
      <c r="RVF5" s="19"/>
      <c r="RVG5" s="19"/>
      <c r="RVH5" s="19"/>
      <c r="RVI5" s="19"/>
      <c r="RVJ5" s="19"/>
      <c r="RVK5" s="19"/>
      <c r="RVL5" s="19"/>
      <c r="RVM5" s="19"/>
      <c r="RVN5" s="19"/>
      <c r="RVO5" s="19"/>
      <c r="RVP5" s="19"/>
      <c r="RVQ5" s="19"/>
      <c r="RVR5" s="19"/>
      <c r="RVS5" s="19"/>
      <c r="RVT5" s="19"/>
      <c r="RVU5" s="19"/>
      <c r="RVV5" s="19"/>
      <c r="RVW5" s="19"/>
      <c r="RVX5" s="19"/>
      <c r="RVY5" s="19"/>
      <c r="RVZ5" s="19"/>
      <c r="RWA5" s="19"/>
      <c r="RWB5" s="19"/>
      <c r="RWC5" s="19"/>
      <c r="RWD5" s="19"/>
      <c r="RWE5" s="19"/>
      <c r="RWF5" s="19"/>
      <c r="RWG5" s="19"/>
      <c r="RWH5" s="19"/>
      <c r="RWI5" s="19"/>
      <c r="RWJ5" s="19"/>
      <c r="RWK5" s="19"/>
      <c r="RWL5" s="19"/>
      <c r="RWM5" s="19"/>
      <c r="RWN5" s="19"/>
      <c r="RWO5" s="19"/>
      <c r="RWP5" s="19"/>
      <c r="RWQ5" s="19"/>
      <c r="RWR5" s="19"/>
      <c r="RWS5" s="19"/>
      <c r="RWT5" s="19"/>
      <c r="RWU5" s="19"/>
      <c r="RWV5" s="19"/>
      <c r="RWW5" s="19"/>
      <c r="RWX5" s="19"/>
      <c r="RWY5" s="19"/>
      <c r="RWZ5" s="19"/>
      <c r="RXA5" s="19"/>
      <c r="RXB5" s="19"/>
      <c r="RXC5" s="19"/>
      <c r="RXD5" s="19"/>
      <c r="RXE5" s="19"/>
      <c r="RXF5" s="19"/>
      <c r="RXG5" s="19"/>
      <c r="RXH5" s="19"/>
      <c r="RXI5" s="19"/>
      <c r="RXJ5" s="19"/>
      <c r="RXK5" s="19"/>
      <c r="RXL5" s="19"/>
      <c r="RXM5" s="19"/>
      <c r="RXN5" s="19"/>
      <c r="RXO5" s="19"/>
      <c r="RXP5" s="19"/>
      <c r="RXQ5" s="19"/>
      <c r="RXR5" s="19"/>
      <c r="RXS5" s="19"/>
      <c r="RXT5" s="19"/>
      <c r="RXU5" s="19"/>
      <c r="RXV5" s="19"/>
      <c r="RXW5" s="19"/>
      <c r="RXX5" s="19"/>
      <c r="RXY5" s="19"/>
      <c r="RXZ5" s="19"/>
      <c r="RYA5" s="19"/>
      <c r="RYB5" s="19"/>
      <c r="RYC5" s="19"/>
      <c r="RYD5" s="19"/>
      <c r="RYE5" s="19"/>
      <c r="RYF5" s="19"/>
      <c r="RYG5" s="19"/>
      <c r="RYH5" s="19"/>
      <c r="RYI5" s="19"/>
      <c r="RYJ5" s="19"/>
      <c r="RYK5" s="19"/>
      <c r="RYL5" s="19"/>
      <c r="RYM5" s="19"/>
      <c r="RYN5" s="19"/>
      <c r="RYO5" s="19"/>
      <c r="RYP5" s="19"/>
      <c r="RYQ5" s="19"/>
      <c r="RYR5" s="19"/>
      <c r="RYS5" s="19"/>
      <c r="RYT5" s="19"/>
      <c r="RYU5" s="19"/>
      <c r="RYV5" s="19"/>
      <c r="RYW5" s="19"/>
      <c r="RYX5" s="19"/>
      <c r="RYY5" s="19"/>
      <c r="RYZ5" s="19"/>
      <c r="RZA5" s="19"/>
      <c r="RZB5" s="19"/>
      <c r="RZC5" s="19"/>
      <c r="RZD5" s="19"/>
      <c r="RZE5" s="19"/>
      <c r="RZF5" s="19"/>
      <c r="RZG5" s="19"/>
      <c r="RZH5" s="19"/>
      <c r="RZI5" s="19"/>
      <c r="RZJ5" s="19"/>
      <c r="RZK5" s="19"/>
      <c r="RZL5" s="19"/>
      <c r="RZM5" s="19"/>
      <c r="RZN5" s="19"/>
      <c r="RZO5" s="19"/>
      <c r="RZP5" s="19"/>
      <c r="RZQ5" s="19"/>
      <c r="RZR5" s="19"/>
      <c r="RZS5" s="19"/>
      <c r="RZT5" s="19"/>
      <c r="RZU5" s="19"/>
      <c r="RZV5" s="19"/>
      <c r="RZW5" s="19"/>
      <c r="RZX5" s="19"/>
      <c r="RZY5" s="19"/>
      <c r="RZZ5" s="19"/>
      <c r="SAA5" s="19"/>
      <c r="SAB5" s="19"/>
      <c r="SAC5" s="19"/>
      <c r="SAD5" s="19"/>
      <c r="SAE5" s="19"/>
      <c r="SAF5" s="19"/>
      <c r="SAG5" s="19"/>
      <c r="SAH5" s="19"/>
      <c r="SAI5" s="19"/>
      <c r="SAJ5" s="19"/>
      <c r="SAK5" s="19"/>
      <c r="SAL5" s="19"/>
      <c r="SAM5" s="19"/>
      <c r="SAN5" s="19"/>
      <c r="SAO5" s="19"/>
      <c r="SAP5" s="19"/>
      <c r="SAQ5" s="19"/>
      <c r="SAR5" s="19"/>
      <c r="SAS5" s="19"/>
      <c r="SAT5" s="19"/>
      <c r="SAU5" s="19"/>
      <c r="SAV5" s="19"/>
      <c r="SAW5" s="19"/>
      <c r="SAX5" s="19"/>
      <c r="SAY5" s="19"/>
      <c r="SAZ5" s="19"/>
      <c r="SBA5" s="19"/>
      <c r="SBB5" s="19"/>
      <c r="SBC5" s="19"/>
      <c r="SBD5" s="19"/>
      <c r="SBE5" s="19"/>
      <c r="SBF5" s="19"/>
      <c r="SBG5" s="19"/>
      <c r="SBH5" s="19"/>
      <c r="SBI5" s="19"/>
      <c r="SBJ5" s="19"/>
      <c r="SBK5" s="19"/>
      <c r="SBL5" s="19"/>
      <c r="SBM5" s="19"/>
      <c r="SBN5" s="19"/>
      <c r="SBO5" s="19"/>
      <c r="SBP5" s="19"/>
      <c r="SBQ5" s="19"/>
      <c r="SBR5" s="19"/>
      <c r="SBS5" s="19"/>
      <c r="SBT5" s="19"/>
      <c r="SBU5" s="19"/>
      <c r="SBV5" s="19"/>
      <c r="SBW5" s="19"/>
      <c r="SBX5" s="19"/>
      <c r="SBY5" s="19"/>
      <c r="SBZ5" s="19"/>
      <c r="SCA5" s="19"/>
      <c r="SCB5" s="19"/>
      <c r="SCC5" s="19"/>
      <c r="SCD5" s="19"/>
      <c r="SCE5" s="19"/>
      <c r="SCF5" s="19"/>
      <c r="SCG5" s="19"/>
      <c r="SCH5" s="19"/>
      <c r="SCI5" s="19"/>
      <c r="SCJ5" s="19"/>
      <c r="SCK5" s="19"/>
      <c r="SCL5" s="19"/>
      <c r="SCM5" s="19"/>
      <c r="SCN5" s="19"/>
      <c r="SCO5" s="19"/>
      <c r="SCP5" s="19"/>
      <c r="SCQ5" s="19"/>
      <c r="SCR5" s="19"/>
      <c r="SCS5" s="19"/>
      <c r="SCT5" s="19"/>
      <c r="SCU5" s="19"/>
      <c r="SCV5" s="19"/>
      <c r="SCW5" s="19"/>
      <c r="SCX5" s="19"/>
      <c r="SCY5" s="19"/>
      <c r="SCZ5" s="19"/>
      <c r="SDA5" s="19"/>
      <c r="SDB5" s="19"/>
      <c r="SDC5" s="19"/>
      <c r="SDD5" s="19"/>
      <c r="SDE5" s="19"/>
      <c r="SDF5" s="19"/>
      <c r="SDG5" s="19"/>
      <c r="SDH5" s="19"/>
      <c r="SDI5" s="19"/>
      <c r="SDJ5" s="19"/>
      <c r="SDK5" s="19"/>
      <c r="SDL5" s="19"/>
      <c r="SDM5" s="19"/>
      <c r="SDN5" s="19"/>
      <c r="SDO5" s="19"/>
      <c r="SDP5" s="19"/>
      <c r="SDQ5" s="19"/>
      <c r="SDR5" s="19"/>
      <c r="SDS5" s="19"/>
      <c r="SDT5" s="19"/>
      <c r="SDU5" s="19"/>
      <c r="SDV5" s="19"/>
      <c r="SDW5" s="19"/>
      <c r="SDX5" s="19"/>
      <c r="SDY5" s="19"/>
      <c r="SDZ5" s="19"/>
      <c r="SEA5" s="19"/>
      <c r="SEB5" s="19"/>
      <c r="SEC5" s="19"/>
      <c r="SED5" s="19"/>
      <c r="SEE5" s="19"/>
      <c r="SEF5" s="19"/>
      <c r="SEG5" s="19"/>
      <c r="SEH5" s="19"/>
      <c r="SEI5" s="19"/>
      <c r="SEJ5" s="19"/>
      <c r="SEK5" s="19"/>
      <c r="SEL5" s="19"/>
      <c r="SEM5" s="19"/>
      <c r="SEN5" s="19"/>
      <c r="SEO5" s="19"/>
      <c r="SEP5" s="19"/>
      <c r="SEQ5" s="19"/>
      <c r="SER5" s="19"/>
      <c r="SES5" s="19"/>
      <c r="SET5" s="19"/>
      <c r="SEU5" s="19"/>
      <c r="SEV5" s="19"/>
      <c r="SEW5" s="19"/>
      <c r="SEX5" s="19"/>
      <c r="SEY5" s="19"/>
      <c r="SEZ5" s="19"/>
      <c r="SFA5" s="19"/>
      <c r="SFB5" s="19"/>
      <c r="SFC5" s="19"/>
      <c r="SFD5" s="19"/>
      <c r="SFE5" s="19"/>
      <c r="SFF5" s="19"/>
      <c r="SFG5" s="19"/>
      <c r="SFH5" s="19"/>
      <c r="SFI5" s="19"/>
      <c r="SFJ5" s="19"/>
      <c r="SFK5" s="19"/>
      <c r="SFL5" s="19"/>
      <c r="SFM5" s="19"/>
      <c r="SFN5" s="19"/>
      <c r="SFO5" s="19"/>
      <c r="SFP5" s="19"/>
      <c r="SFQ5" s="19"/>
      <c r="SFR5" s="19"/>
      <c r="SFS5" s="19"/>
      <c r="SFT5" s="19"/>
      <c r="SFU5" s="19"/>
      <c r="SFV5" s="19"/>
      <c r="SFW5" s="19"/>
      <c r="SFX5" s="19"/>
      <c r="SFY5" s="19"/>
      <c r="SFZ5" s="19"/>
      <c r="SGA5" s="19"/>
      <c r="SGB5" s="19"/>
      <c r="SGC5" s="19"/>
      <c r="SGD5" s="19"/>
      <c r="SGE5" s="19"/>
      <c r="SGF5" s="19"/>
      <c r="SGG5" s="19"/>
      <c r="SGH5" s="19"/>
      <c r="SGI5" s="19"/>
      <c r="SGJ5" s="19"/>
      <c r="SGK5" s="19"/>
      <c r="SGL5" s="19"/>
      <c r="SGM5" s="19"/>
      <c r="SGN5" s="19"/>
      <c r="SGO5" s="19"/>
      <c r="SGP5" s="19"/>
      <c r="SGQ5" s="19"/>
      <c r="SGR5" s="19"/>
      <c r="SGS5" s="19"/>
      <c r="SGT5" s="19"/>
      <c r="SGU5" s="19"/>
      <c r="SGV5" s="19"/>
      <c r="SGW5" s="19"/>
      <c r="SGX5" s="19"/>
      <c r="SGY5" s="19"/>
      <c r="SGZ5" s="19"/>
      <c r="SHA5" s="19"/>
      <c r="SHB5" s="19"/>
      <c r="SHC5" s="19"/>
      <c r="SHD5" s="19"/>
      <c r="SHE5" s="19"/>
      <c r="SHF5" s="19"/>
      <c r="SHG5" s="19"/>
      <c r="SHH5" s="19"/>
      <c r="SHI5" s="19"/>
      <c r="SHJ5" s="19"/>
      <c r="SHK5" s="19"/>
      <c r="SHL5" s="19"/>
      <c r="SHM5" s="19"/>
      <c r="SHN5" s="19"/>
      <c r="SHO5" s="19"/>
      <c r="SHP5" s="19"/>
      <c r="SHQ5" s="19"/>
      <c r="SHR5" s="19"/>
      <c r="SHS5" s="19"/>
      <c r="SHT5" s="19"/>
      <c r="SHU5" s="19"/>
      <c r="SHV5" s="19"/>
      <c r="SHW5" s="19"/>
      <c r="SHX5" s="19"/>
      <c r="SHY5" s="19"/>
      <c r="SHZ5" s="19"/>
      <c r="SIA5" s="19"/>
      <c r="SIB5" s="19"/>
      <c r="SIC5" s="19"/>
      <c r="SID5" s="19"/>
      <c r="SIE5" s="19"/>
      <c r="SIF5" s="19"/>
      <c r="SIG5" s="19"/>
      <c r="SIH5" s="19"/>
      <c r="SII5" s="19"/>
      <c r="SIJ5" s="19"/>
      <c r="SIK5" s="19"/>
      <c r="SIL5" s="19"/>
      <c r="SIM5" s="19"/>
      <c r="SIN5" s="19"/>
      <c r="SIO5" s="19"/>
      <c r="SIP5" s="19"/>
      <c r="SIQ5" s="19"/>
      <c r="SIR5" s="19"/>
      <c r="SIS5" s="19"/>
      <c r="SIT5" s="19"/>
      <c r="SIU5" s="19"/>
      <c r="SIV5" s="19"/>
      <c r="SIW5" s="19"/>
      <c r="SIX5" s="19"/>
      <c r="SIY5" s="19"/>
      <c r="SIZ5" s="19"/>
      <c r="SJA5" s="19"/>
      <c r="SJB5" s="19"/>
      <c r="SJC5" s="19"/>
      <c r="SJD5" s="19"/>
      <c r="SJE5" s="19"/>
      <c r="SJF5" s="19"/>
      <c r="SJG5" s="19"/>
      <c r="SJH5" s="19"/>
      <c r="SJI5" s="19"/>
      <c r="SJJ5" s="19"/>
      <c r="SJK5" s="19"/>
      <c r="SJL5" s="19"/>
      <c r="SJM5" s="19"/>
      <c r="SJN5" s="19"/>
      <c r="SJO5" s="19"/>
      <c r="SJP5" s="19"/>
      <c r="SJQ5" s="19"/>
      <c r="SJR5" s="19"/>
      <c r="SJS5" s="19"/>
      <c r="SJT5" s="19"/>
      <c r="SJU5" s="19"/>
      <c r="SJV5" s="19"/>
      <c r="SJW5" s="19"/>
      <c r="SJX5" s="19"/>
      <c r="SJY5" s="19"/>
      <c r="SJZ5" s="19"/>
      <c r="SKA5" s="19"/>
      <c r="SKB5" s="19"/>
      <c r="SKC5" s="19"/>
      <c r="SKD5" s="19"/>
      <c r="SKE5" s="19"/>
      <c r="SKF5" s="19"/>
      <c r="SKG5" s="19"/>
      <c r="SKH5" s="19"/>
      <c r="SKI5" s="19"/>
      <c r="SKJ5" s="19"/>
      <c r="SKK5" s="19"/>
      <c r="SKL5" s="19"/>
      <c r="SKM5" s="19"/>
      <c r="SKN5" s="19"/>
      <c r="SKO5" s="19"/>
      <c r="SKP5" s="19"/>
      <c r="SKQ5" s="19"/>
      <c r="SKR5" s="19"/>
      <c r="SKS5" s="19"/>
      <c r="SKT5" s="19"/>
      <c r="SKU5" s="19"/>
      <c r="SKV5" s="19"/>
      <c r="SKW5" s="19"/>
      <c r="SKX5" s="19"/>
      <c r="SKY5" s="19"/>
      <c r="SKZ5" s="19"/>
      <c r="SLA5" s="19"/>
      <c r="SLB5" s="19"/>
      <c r="SLC5" s="19"/>
      <c r="SLD5" s="19"/>
      <c r="SLE5" s="19"/>
      <c r="SLF5" s="19"/>
      <c r="SLG5" s="19"/>
      <c r="SLH5" s="19"/>
      <c r="SLI5" s="19"/>
      <c r="SLJ5" s="19"/>
      <c r="SLK5" s="19"/>
      <c r="SLL5" s="19"/>
      <c r="SLM5" s="19"/>
      <c r="SLN5" s="19"/>
      <c r="SLO5" s="19"/>
      <c r="SLP5" s="19"/>
      <c r="SLQ5" s="19"/>
      <c r="SLR5" s="19"/>
      <c r="SLS5" s="19"/>
      <c r="SLT5" s="19"/>
      <c r="SLU5" s="19"/>
      <c r="SLV5" s="19"/>
      <c r="SLW5" s="19"/>
      <c r="SLX5" s="19"/>
      <c r="SLY5" s="19"/>
      <c r="SLZ5" s="19"/>
      <c r="SMA5" s="19"/>
      <c r="SMB5" s="19"/>
      <c r="SMC5" s="19"/>
      <c r="SMD5" s="19"/>
      <c r="SME5" s="19"/>
      <c r="SMF5" s="19"/>
      <c r="SMG5" s="19"/>
      <c r="SMH5" s="19"/>
      <c r="SMI5" s="19"/>
      <c r="SMJ5" s="19"/>
      <c r="SMK5" s="19"/>
      <c r="SML5" s="19"/>
      <c r="SMM5" s="19"/>
      <c r="SMN5" s="19"/>
      <c r="SMO5" s="19"/>
      <c r="SMP5" s="19"/>
      <c r="SMQ5" s="19"/>
      <c r="SMR5" s="19"/>
      <c r="SMS5" s="19"/>
      <c r="SMT5" s="19"/>
      <c r="SMU5" s="19"/>
      <c r="SMV5" s="19"/>
      <c r="SMW5" s="19"/>
      <c r="SMX5" s="19"/>
      <c r="SMY5" s="19"/>
      <c r="SMZ5" s="19"/>
      <c r="SNA5" s="19"/>
      <c r="SNB5" s="19"/>
      <c r="SNC5" s="19"/>
      <c r="SND5" s="19"/>
      <c r="SNE5" s="19"/>
      <c r="SNF5" s="19"/>
      <c r="SNG5" s="19"/>
      <c r="SNH5" s="19"/>
      <c r="SNI5" s="19"/>
      <c r="SNJ5" s="19"/>
      <c r="SNK5" s="19"/>
      <c r="SNL5" s="19"/>
      <c r="SNM5" s="19"/>
      <c r="SNN5" s="19"/>
      <c r="SNO5" s="19"/>
      <c r="SNP5" s="19"/>
      <c r="SNQ5" s="19"/>
      <c r="SNR5" s="19"/>
      <c r="SNS5" s="19"/>
      <c r="SNT5" s="19"/>
      <c r="SNU5" s="19"/>
      <c r="SNV5" s="19"/>
      <c r="SNW5" s="19"/>
      <c r="SNX5" s="19"/>
      <c r="SNY5" s="19"/>
      <c r="SNZ5" s="19"/>
      <c r="SOA5" s="19"/>
      <c r="SOB5" s="19"/>
      <c r="SOC5" s="19"/>
      <c r="SOD5" s="19"/>
      <c r="SOE5" s="19"/>
      <c r="SOF5" s="19"/>
      <c r="SOG5" s="19"/>
      <c r="SOH5" s="19"/>
      <c r="SOI5" s="19"/>
      <c r="SOJ5" s="19"/>
      <c r="SOK5" s="19"/>
      <c r="SOL5" s="19"/>
      <c r="SOM5" s="19"/>
      <c r="SON5" s="19"/>
      <c r="SOO5" s="19"/>
      <c r="SOP5" s="19"/>
      <c r="SOQ5" s="19"/>
      <c r="SOR5" s="19"/>
      <c r="SOS5" s="19"/>
      <c r="SOT5" s="19"/>
      <c r="SOU5" s="19"/>
      <c r="SOV5" s="19"/>
      <c r="SOW5" s="19"/>
      <c r="SOX5" s="19"/>
      <c r="SOY5" s="19"/>
      <c r="SOZ5" s="19"/>
      <c r="SPA5" s="19"/>
      <c r="SPB5" s="19"/>
      <c r="SPC5" s="19"/>
      <c r="SPD5" s="19"/>
      <c r="SPE5" s="19"/>
      <c r="SPF5" s="19"/>
      <c r="SPG5" s="19"/>
      <c r="SPH5" s="19"/>
      <c r="SPI5" s="19"/>
      <c r="SPJ5" s="19"/>
      <c r="SPK5" s="19"/>
      <c r="SPL5" s="19"/>
      <c r="SPM5" s="19"/>
      <c r="SPN5" s="19"/>
      <c r="SPO5" s="19"/>
      <c r="SPP5" s="19"/>
      <c r="SPQ5" s="19"/>
      <c r="SPR5" s="19"/>
      <c r="SPS5" s="19"/>
      <c r="SPT5" s="19"/>
      <c r="SPU5" s="19"/>
      <c r="SPV5" s="19"/>
      <c r="SPW5" s="19"/>
      <c r="SPX5" s="19"/>
      <c r="SPY5" s="19"/>
      <c r="SPZ5" s="19"/>
      <c r="SQA5" s="19"/>
      <c r="SQB5" s="19"/>
      <c r="SQC5" s="19"/>
      <c r="SQD5" s="19"/>
      <c r="SQE5" s="19"/>
      <c r="SQF5" s="19"/>
      <c r="SQG5" s="19"/>
      <c r="SQH5" s="19"/>
      <c r="SQI5" s="19"/>
      <c r="SQJ5" s="19"/>
      <c r="SQK5" s="19"/>
      <c r="SQL5" s="19"/>
      <c r="SQM5" s="19"/>
      <c r="SQN5" s="19"/>
      <c r="SQO5" s="19"/>
      <c r="SQP5" s="19"/>
      <c r="SQQ5" s="19"/>
      <c r="SQR5" s="19"/>
      <c r="SQS5" s="19"/>
      <c r="SQT5" s="19"/>
      <c r="SQU5" s="19"/>
      <c r="SQV5" s="19"/>
      <c r="SQW5" s="19"/>
      <c r="SQX5" s="19"/>
      <c r="SQY5" s="19"/>
      <c r="SQZ5" s="19"/>
      <c r="SRA5" s="19"/>
      <c r="SRB5" s="19"/>
      <c r="SRC5" s="19"/>
      <c r="SRD5" s="19"/>
      <c r="SRE5" s="19"/>
      <c r="SRF5" s="19"/>
      <c r="SRG5" s="19"/>
      <c r="SRH5" s="19"/>
      <c r="SRI5" s="19"/>
      <c r="SRJ5" s="19"/>
      <c r="SRK5" s="19"/>
      <c r="SRL5" s="19"/>
      <c r="SRM5" s="19"/>
      <c r="SRN5" s="19"/>
      <c r="SRO5" s="19"/>
      <c r="SRP5" s="19"/>
      <c r="SRQ5" s="19"/>
      <c r="SRR5" s="19"/>
      <c r="SRS5" s="19"/>
      <c r="SRT5" s="19"/>
      <c r="SRU5" s="19"/>
      <c r="SRV5" s="19"/>
      <c r="SRW5" s="19"/>
      <c r="SRX5" s="19"/>
      <c r="SRY5" s="19"/>
      <c r="SRZ5" s="19"/>
      <c r="SSA5" s="19"/>
      <c r="SSB5" s="19"/>
      <c r="SSC5" s="19"/>
      <c r="SSD5" s="19"/>
      <c r="SSE5" s="19"/>
      <c r="SSF5" s="19"/>
      <c r="SSG5" s="19"/>
      <c r="SSH5" s="19"/>
      <c r="SSI5" s="19"/>
      <c r="SSJ5" s="19"/>
      <c r="SSK5" s="19"/>
      <c r="SSL5" s="19"/>
      <c r="SSM5" s="19"/>
      <c r="SSN5" s="19"/>
      <c r="SSO5" s="19"/>
      <c r="SSP5" s="19"/>
      <c r="SSQ5" s="19"/>
      <c r="SSR5" s="19"/>
      <c r="SSS5" s="19"/>
      <c r="SST5" s="19"/>
      <c r="SSU5" s="19"/>
      <c r="SSV5" s="19"/>
      <c r="SSW5" s="19"/>
      <c r="SSX5" s="19"/>
      <c r="SSY5" s="19"/>
      <c r="SSZ5" s="19"/>
      <c r="STA5" s="19"/>
      <c r="STB5" s="19"/>
      <c r="STC5" s="19"/>
      <c r="STD5" s="19"/>
      <c r="STE5" s="19"/>
      <c r="STF5" s="19"/>
      <c r="STG5" s="19"/>
      <c r="STH5" s="19"/>
      <c r="STI5" s="19"/>
      <c r="STJ5" s="19"/>
      <c r="STK5" s="19"/>
      <c r="STL5" s="19"/>
      <c r="STM5" s="19"/>
      <c r="STN5" s="19"/>
      <c r="STO5" s="19"/>
      <c r="STP5" s="19"/>
      <c r="STQ5" s="19"/>
      <c r="STR5" s="19"/>
      <c r="STS5" s="19"/>
      <c r="STT5" s="19"/>
      <c r="STU5" s="19"/>
      <c r="STV5" s="19"/>
      <c r="STW5" s="19"/>
      <c r="STX5" s="19"/>
      <c r="STY5" s="19"/>
      <c r="STZ5" s="19"/>
      <c r="SUA5" s="19"/>
      <c r="SUB5" s="19"/>
      <c r="SUC5" s="19"/>
      <c r="SUD5" s="19"/>
      <c r="SUE5" s="19"/>
      <c r="SUF5" s="19"/>
      <c r="SUG5" s="19"/>
      <c r="SUH5" s="19"/>
      <c r="SUI5" s="19"/>
      <c r="SUJ5" s="19"/>
      <c r="SUK5" s="19"/>
      <c r="SUL5" s="19"/>
      <c r="SUM5" s="19"/>
      <c r="SUN5" s="19"/>
      <c r="SUO5" s="19"/>
      <c r="SUP5" s="19"/>
      <c r="SUQ5" s="19"/>
      <c r="SUR5" s="19"/>
      <c r="SUS5" s="19"/>
      <c r="SUT5" s="19"/>
      <c r="SUU5" s="19"/>
      <c r="SUV5" s="19"/>
      <c r="SUW5" s="19"/>
      <c r="SUX5" s="19"/>
      <c r="SUY5" s="19"/>
      <c r="SUZ5" s="19"/>
      <c r="SVA5" s="19"/>
      <c r="SVB5" s="19"/>
      <c r="SVC5" s="19"/>
      <c r="SVD5" s="19"/>
      <c r="SVE5" s="19"/>
      <c r="SVF5" s="19"/>
      <c r="SVG5" s="19"/>
      <c r="SVH5" s="19"/>
      <c r="SVI5" s="19"/>
      <c r="SVJ5" s="19"/>
      <c r="SVK5" s="19"/>
      <c r="SVL5" s="19"/>
      <c r="SVM5" s="19"/>
      <c r="SVN5" s="19"/>
      <c r="SVO5" s="19"/>
      <c r="SVP5" s="19"/>
      <c r="SVQ5" s="19"/>
      <c r="SVR5" s="19"/>
      <c r="SVS5" s="19"/>
      <c r="SVT5" s="19"/>
      <c r="SVU5" s="19"/>
      <c r="SVV5" s="19"/>
      <c r="SVW5" s="19"/>
      <c r="SVX5" s="19"/>
      <c r="SVY5" s="19"/>
      <c r="SVZ5" s="19"/>
      <c r="SWA5" s="19"/>
      <c r="SWB5" s="19"/>
      <c r="SWC5" s="19"/>
      <c r="SWD5" s="19"/>
      <c r="SWE5" s="19"/>
      <c r="SWF5" s="19"/>
      <c r="SWG5" s="19"/>
      <c r="SWH5" s="19"/>
      <c r="SWI5" s="19"/>
      <c r="SWJ5" s="19"/>
      <c r="SWK5" s="19"/>
      <c r="SWL5" s="19"/>
      <c r="SWM5" s="19"/>
      <c r="SWN5" s="19"/>
      <c r="SWO5" s="19"/>
      <c r="SWP5" s="19"/>
      <c r="SWQ5" s="19"/>
      <c r="SWR5" s="19"/>
      <c r="SWS5" s="19"/>
      <c r="SWT5" s="19"/>
      <c r="SWU5" s="19"/>
      <c r="SWV5" s="19"/>
      <c r="SWW5" s="19"/>
      <c r="SWX5" s="19"/>
      <c r="SWY5" s="19"/>
      <c r="SWZ5" s="19"/>
      <c r="SXA5" s="19"/>
      <c r="SXB5" s="19"/>
      <c r="SXC5" s="19"/>
      <c r="SXD5" s="19"/>
      <c r="SXE5" s="19"/>
      <c r="SXF5" s="19"/>
      <c r="SXG5" s="19"/>
      <c r="SXH5" s="19"/>
      <c r="SXI5" s="19"/>
      <c r="SXJ5" s="19"/>
      <c r="SXK5" s="19"/>
      <c r="SXL5" s="19"/>
      <c r="SXM5" s="19"/>
      <c r="SXN5" s="19"/>
      <c r="SXO5" s="19"/>
      <c r="SXP5" s="19"/>
      <c r="SXQ5" s="19"/>
      <c r="SXR5" s="19"/>
      <c r="SXS5" s="19"/>
      <c r="SXT5" s="19"/>
      <c r="SXU5" s="19"/>
      <c r="SXV5" s="19"/>
      <c r="SXW5" s="19"/>
      <c r="SXX5" s="19"/>
      <c r="SXY5" s="19"/>
      <c r="SXZ5" s="19"/>
      <c r="SYA5" s="19"/>
      <c r="SYB5" s="19"/>
      <c r="SYC5" s="19"/>
      <c r="SYD5" s="19"/>
      <c r="SYE5" s="19"/>
      <c r="SYF5" s="19"/>
      <c r="SYG5" s="19"/>
      <c r="SYH5" s="19"/>
      <c r="SYI5" s="19"/>
      <c r="SYJ5" s="19"/>
      <c r="SYK5" s="19"/>
      <c r="SYL5" s="19"/>
      <c r="SYM5" s="19"/>
      <c r="SYN5" s="19"/>
      <c r="SYO5" s="19"/>
      <c r="SYP5" s="19"/>
      <c r="SYQ5" s="19"/>
      <c r="SYR5" s="19"/>
      <c r="SYS5" s="19"/>
      <c r="SYT5" s="19"/>
      <c r="SYU5" s="19"/>
      <c r="SYV5" s="19"/>
      <c r="SYW5" s="19"/>
      <c r="SYX5" s="19"/>
      <c r="SYY5" s="19"/>
      <c r="SYZ5" s="19"/>
      <c r="SZA5" s="19"/>
      <c r="SZB5" s="19"/>
      <c r="SZC5" s="19"/>
      <c r="SZD5" s="19"/>
      <c r="SZE5" s="19"/>
      <c r="SZF5" s="19"/>
      <c r="SZG5" s="19"/>
      <c r="SZH5" s="19"/>
      <c r="SZI5" s="19"/>
      <c r="SZJ5" s="19"/>
      <c r="SZK5" s="19"/>
      <c r="SZL5" s="19"/>
      <c r="SZM5" s="19"/>
      <c r="SZN5" s="19"/>
      <c r="SZO5" s="19"/>
      <c r="SZP5" s="19"/>
      <c r="SZQ5" s="19"/>
      <c r="SZR5" s="19"/>
      <c r="SZS5" s="19"/>
      <c r="SZT5" s="19"/>
      <c r="SZU5" s="19"/>
      <c r="SZV5" s="19"/>
      <c r="SZW5" s="19"/>
      <c r="SZX5" s="19"/>
      <c r="SZY5" s="19"/>
      <c r="SZZ5" s="19"/>
      <c r="TAA5" s="19"/>
      <c r="TAB5" s="19"/>
      <c r="TAC5" s="19"/>
      <c r="TAD5" s="19"/>
      <c r="TAE5" s="19"/>
      <c r="TAF5" s="19"/>
      <c r="TAG5" s="19"/>
      <c r="TAH5" s="19"/>
      <c r="TAI5" s="19"/>
      <c r="TAJ5" s="19"/>
      <c r="TAK5" s="19"/>
      <c r="TAL5" s="19"/>
      <c r="TAM5" s="19"/>
      <c r="TAN5" s="19"/>
      <c r="TAO5" s="19"/>
      <c r="TAP5" s="19"/>
      <c r="TAQ5" s="19"/>
      <c r="TAR5" s="19"/>
      <c r="TAS5" s="19"/>
      <c r="TAT5" s="19"/>
      <c r="TAU5" s="19"/>
      <c r="TAV5" s="19"/>
      <c r="TAW5" s="19"/>
      <c r="TAX5" s="19"/>
      <c r="TAY5" s="19"/>
      <c r="TAZ5" s="19"/>
      <c r="TBA5" s="19"/>
      <c r="TBB5" s="19"/>
      <c r="TBC5" s="19"/>
      <c r="TBD5" s="19"/>
      <c r="TBE5" s="19"/>
      <c r="TBF5" s="19"/>
      <c r="TBG5" s="19"/>
      <c r="TBH5" s="19"/>
      <c r="TBI5" s="19"/>
      <c r="TBJ5" s="19"/>
      <c r="TBK5" s="19"/>
      <c r="TBL5" s="19"/>
      <c r="TBM5" s="19"/>
      <c r="TBN5" s="19"/>
      <c r="TBO5" s="19"/>
      <c r="TBP5" s="19"/>
      <c r="TBQ5" s="19"/>
      <c r="TBR5" s="19"/>
      <c r="TBS5" s="19"/>
      <c r="TBT5" s="19"/>
      <c r="TBU5" s="19"/>
      <c r="TBV5" s="19"/>
      <c r="TBW5" s="19"/>
      <c r="TBX5" s="19"/>
      <c r="TBY5" s="19"/>
      <c r="TBZ5" s="19"/>
      <c r="TCA5" s="19"/>
      <c r="TCB5" s="19"/>
      <c r="TCC5" s="19"/>
      <c r="TCD5" s="19"/>
      <c r="TCE5" s="19"/>
      <c r="TCF5" s="19"/>
      <c r="TCG5" s="19"/>
      <c r="TCH5" s="19"/>
      <c r="TCI5" s="19"/>
      <c r="TCJ5" s="19"/>
      <c r="TCK5" s="19"/>
      <c r="TCL5" s="19"/>
      <c r="TCM5" s="19"/>
      <c r="TCN5" s="19"/>
      <c r="TCO5" s="19"/>
      <c r="TCP5" s="19"/>
      <c r="TCQ5" s="19"/>
      <c r="TCR5" s="19"/>
      <c r="TCS5" s="19"/>
      <c r="TCT5" s="19"/>
      <c r="TCU5" s="19"/>
      <c r="TCV5" s="19"/>
      <c r="TCW5" s="19"/>
      <c r="TCX5" s="19"/>
      <c r="TCY5" s="19"/>
      <c r="TCZ5" s="19"/>
      <c r="TDA5" s="19"/>
      <c r="TDB5" s="19"/>
      <c r="TDC5" s="19"/>
      <c r="TDD5" s="19"/>
      <c r="TDE5" s="19"/>
      <c r="TDF5" s="19"/>
      <c r="TDG5" s="19"/>
      <c r="TDH5" s="19"/>
      <c r="TDI5" s="19"/>
      <c r="TDJ5" s="19"/>
      <c r="TDK5" s="19"/>
      <c r="TDL5" s="19"/>
      <c r="TDM5" s="19"/>
      <c r="TDN5" s="19"/>
      <c r="TDO5" s="19"/>
      <c r="TDP5" s="19"/>
      <c r="TDQ5" s="19"/>
      <c r="TDR5" s="19"/>
      <c r="TDS5" s="19"/>
      <c r="TDT5" s="19"/>
      <c r="TDU5" s="19"/>
      <c r="TDV5" s="19"/>
      <c r="TDW5" s="19"/>
      <c r="TDX5" s="19"/>
      <c r="TDY5" s="19"/>
      <c r="TDZ5" s="19"/>
      <c r="TEA5" s="19"/>
      <c r="TEB5" s="19"/>
      <c r="TEC5" s="19"/>
      <c r="TED5" s="19"/>
      <c r="TEE5" s="19"/>
      <c r="TEF5" s="19"/>
      <c r="TEG5" s="19"/>
      <c r="TEH5" s="19"/>
      <c r="TEI5" s="19"/>
      <c r="TEJ5" s="19"/>
      <c r="TEK5" s="19"/>
      <c r="TEL5" s="19"/>
      <c r="TEM5" s="19"/>
      <c r="TEN5" s="19"/>
      <c r="TEO5" s="19"/>
      <c r="TEP5" s="19"/>
      <c r="TEQ5" s="19"/>
      <c r="TER5" s="19"/>
      <c r="TES5" s="19"/>
      <c r="TET5" s="19"/>
      <c r="TEU5" s="19"/>
      <c r="TEV5" s="19"/>
      <c r="TEW5" s="19"/>
      <c r="TEX5" s="19"/>
      <c r="TEY5" s="19"/>
      <c r="TEZ5" s="19"/>
      <c r="TFA5" s="19"/>
      <c r="TFB5" s="19"/>
      <c r="TFC5" s="19"/>
      <c r="TFD5" s="19"/>
      <c r="TFE5" s="19"/>
      <c r="TFF5" s="19"/>
      <c r="TFG5" s="19"/>
      <c r="TFH5" s="19"/>
      <c r="TFI5" s="19"/>
      <c r="TFJ5" s="19"/>
      <c r="TFK5" s="19"/>
      <c r="TFL5" s="19"/>
      <c r="TFM5" s="19"/>
      <c r="TFN5" s="19"/>
      <c r="TFO5" s="19"/>
      <c r="TFP5" s="19"/>
      <c r="TFQ5" s="19"/>
      <c r="TFR5" s="19"/>
      <c r="TFS5" s="19"/>
      <c r="TFT5" s="19"/>
      <c r="TFU5" s="19"/>
      <c r="TFV5" s="19"/>
      <c r="TFW5" s="19"/>
      <c r="TFX5" s="19"/>
      <c r="TFY5" s="19"/>
      <c r="TFZ5" s="19"/>
      <c r="TGA5" s="19"/>
      <c r="TGB5" s="19"/>
      <c r="TGC5" s="19"/>
      <c r="TGD5" s="19"/>
      <c r="TGE5" s="19"/>
      <c r="TGF5" s="19"/>
      <c r="TGG5" s="19"/>
      <c r="TGH5" s="19"/>
      <c r="TGI5" s="19"/>
      <c r="TGJ5" s="19"/>
      <c r="TGK5" s="19"/>
      <c r="TGL5" s="19"/>
      <c r="TGM5" s="19"/>
      <c r="TGN5" s="19"/>
      <c r="TGO5" s="19"/>
      <c r="TGP5" s="19"/>
      <c r="TGQ5" s="19"/>
      <c r="TGR5" s="19"/>
      <c r="TGS5" s="19"/>
      <c r="TGT5" s="19"/>
      <c r="TGU5" s="19"/>
      <c r="TGV5" s="19"/>
      <c r="TGW5" s="19"/>
      <c r="TGX5" s="19"/>
      <c r="TGY5" s="19"/>
      <c r="TGZ5" s="19"/>
      <c r="THA5" s="19"/>
      <c r="THB5" s="19"/>
      <c r="THC5" s="19"/>
      <c r="THD5" s="19"/>
      <c r="THE5" s="19"/>
      <c r="THF5" s="19"/>
      <c r="THG5" s="19"/>
      <c r="THH5" s="19"/>
      <c r="THI5" s="19"/>
      <c r="THJ5" s="19"/>
      <c r="THK5" s="19"/>
      <c r="THL5" s="19"/>
      <c r="THM5" s="19"/>
      <c r="THN5" s="19"/>
      <c r="THO5" s="19"/>
      <c r="THP5" s="19"/>
      <c r="THQ5" s="19"/>
      <c r="THR5" s="19"/>
      <c r="THS5" s="19"/>
      <c r="THT5" s="19"/>
      <c r="THU5" s="19"/>
      <c r="THV5" s="19"/>
      <c r="THW5" s="19"/>
      <c r="THX5" s="19"/>
      <c r="THY5" s="19"/>
      <c r="THZ5" s="19"/>
      <c r="TIA5" s="19"/>
      <c r="TIB5" s="19"/>
      <c r="TIC5" s="19"/>
      <c r="TID5" s="19"/>
      <c r="TIE5" s="19"/>
      <c r="TIF5" s="19"/>
      <c r="TIG5" s="19"/>
      <c r="TIH5" s="19"/>
      <c r="TII5" s="19"/>
      <c r="TIJ5" s="19"/>
      <c r="TIK5" s="19"/>
      <c r="TIL5" s="19"/>
      <c r="TIM5" s="19"/>
      <c r="TIN5" s="19"/>
      <c r="TIO5" s="19"/>
      <c r="TIP5" s="19"/>
      <c r="TIQ5" s="19"/>
      <c r="TIR5" s="19"/>
      <c r="TIS5" s="19"/>
      <c r="TIT5" s="19"/>
      <c r="TIU5" s="19"/>
      <c r="TIV5" s="19"/>
      <c r="TIW5" s="19"/>
      <c r="TIX5" s="19"/>
      <c r="TIY5" s="19"/>
      <c r="TIZ5" s="19"/>
      <c r="TJA5" s="19"/>
      <c r="TJB5" s="19"/>
      <c r="TJC5" s="19"/>
      <c r="TJD5" s="19"/>
      <c r="TJE5" s="19"/>
      <c r="TJF5" s="19"/>
      <c r="TJG5" s="19"/>
      <c r="TJH5" s="19"/>
      <c r="TJI5" s="19"/>
      <c r="TJJ5" s="19"/>
      <c r="TJK5" s="19"/>
      <c r="TJL5" s="19"/>
      <c r="TJM5" s="19"/>
      <c r="TJN5" s="19"/>
      <c r="TJO5" s="19"/>
      <c r="TJP5" s="19"/>
      <c r="TJQ5" s="19"/>
      <c r="TJR5" s="19"/>
      <c r="TJS5" s="19"/>
      <c r="TJT5" s="19"/>
      <c r="TJU5" s="19"/>
      <c r="TJV5" s="19"/>
      <c r="TJW5" s="19"/>
      <c r="TJX5" s="19"/>
      <c r="TJY5" s="19"/>
      <c r="TJZ5" s="19"/>
      <c r="TKA5" s="19"/>
      <c r="TKB5" s="19"/>
      <c r="TKC5" s="19"/>
      <c r="TKD5" s="19"/>
      <c r="TKE5" s="19"/>
      <c r="TKF5" s="19"/>
      <c r="TKG5" s="19"/>
      <c r="TKH5" s="19"/>
      <c r="TKI5" s="19"/>
      <c r="TKJ5" s="19"/>
      <c r="TKK5" s="19"/>
      <c r="TKL5" s="19"/>
      <c r="TKM5" s="19"/>
      <c r="TKN5" s="19"/>
      <c r="TKO5" s="19"/>
      <c r="TKP5" s="19"/>
      <c r="TKQ5" s="19"/>
      <c r="TKR5" s="19"/>
      <c r="TKS5" s="19"/>
      <c r="TKT5" s="19"/>
      <c r="TKU5" s="19"/>
      <c r="TKV5" s="19"/>
      <c r="TKW5" s="19"/>
      <c r="TKX5" s="19"/>
      <c r="TKY5" s="19"/>
      <c r="TKZ5" s="19"/>
      <c r="TLA5" s="19"/>
      <c r="TLB5" s="19"/>
      <c r="TLC5" s="19"/>
      <c r="TLD5" s="19"/>
      <c r="TLE5" s="19"/>
      <c r="TLF5" s="19"/>
      <c r="TLG5" s="19"/>
      <c r="TLH5" s="19"/>
      <c r="TLI5" s="19"/>
      <c r="TLJ5" s="19"/>
      <c r="TLK5" s="19"/>
      <c r="TLL5" s="19"/>
      <c r="TLM5" s="19"/>
      <c r="TLN5" s="19"/>
      <c r="TLO5" s="19"/>
      <c r="TLP5" s="19"/>
      <c r="TLQ5" s="19"/>
      <c r="TLR5" s="19"/>
      <c r="TLS5" s="19"/>
      <c r="TLT5" s="19"/>
      <c r="TLU5" s="19"/>
      <c r="TLV5" s="19"/>
      <c r="TLW5" s="19"/>
      <c r="TLX5" s="19"/>
      <c r="TLY5" s="19"/>
      <c r="TLZ5" s="19"/>
      <c r="TMA5" s="19"/>
      <c r="TMB5" s="19"/>
      <c r="TMC5" s="19"/>
      <c r="TMD5" s="19"/>
      <c r="TME5" s="19"/>
      <c r="TMF5" s="19"/>
      <c r="TMG5" s="19"/>
      <c r="TMH5" s="19"/>
      <c r="TMI5" s="19"/>
      <c r="TMJ5" s="19"/>
      <c r="TMK5" s="19"/>
      <c r="TML5" s="19"/>
      <c r="TMM5" s="19"/>
      <c r="TMN5" s="19"/>
      <c r="TMO5" s="19"/>
      <c r="TMP5" s="19"/>
      <c r="TMQ5" s="19"/>
      <c r="TMR5" s="19"/>
      <c r="TMS5" s="19"/>
      <c r="TMT5" s="19"/>
      <c r="TMU5" s="19"/>
      <c r="TMV5" s="19"/>
      <c r="TMW5" s="19"/>
      <c r="TMX5" s="19"/>
      <c r="TMY5" s="19"/>
      <c r="TMZ5" s="19"/>
      <c r="TNA5" s="19"/>
      <c r="TNB5" s="19"/>
      <c r="TNC5" s="19"/>
      <c r="TND5" s="19"/>
      <c r="TNE5" s="19"/>
      <c r="TNF5" s="19"/>
      <c r="TNG5" s="19"/>
      <c r="TNH5" s="19"/>
      <c r="TNI5" s="19"/>
      <c r="TNJ5" s="19"/>
      <c r="TNK5" s="19"/>
      <c r="TNL5" s="19"/>
      <c r="TNM5" s="19"/>
      <c r="TNN5" s="19"/>
      <c r="TNO5" s="19"/>
      <c r="TNP5" s="19"/>
      <c r="TNQ5" s="19"/>
      <c r="TNR5" s="19"/>
      <c r="TNS5" s="19"/>
      <c r="TNT5" s="19"/>
      <c r="TNU5" s="19"/>
      <c r="TNV5" s="19"/>
      <c r="TNW5" s="19"/>
      <c r="TNX5" s="19"/>
      <c r="TNY5" s="19"/>
      <c r="TNZ5" s="19"/>
      <c r="TOA5" s="19"/>
      <c r="TOB5" s="19"/>
      <c r="TOC5" s="19"/>
      <c r="TOD5" s="19"/>
      <c r="TOE5" s="19"/>
      <c r="TOF5" s="19"/>
      <c r="TOG5" s="19"/>
      <c r="TOH5" s="19"/>
      <c r="TOI5" s="19"/>
      <c r="TOJ5" s="19"/>
      <c r="TOK5" s="19"/>
      <c r="TOL5" s="19"/>
      <c r="TOM5" s="19"/>
      <c r="TON5" s="19"/>
      <c r="TOO5" s="19"/>
      <c r="TOP5" s="19"/>
      <c r="TOQ5" s="19"/>
      <c r="TOR5" s="19"/>
      <c r="TOS5" s="19"/>
      <c r="TOT5" s="19"/>
      <c r="TOU5" s="19"/>
      <c r="TOV5" s="19"/>
      <c r="TOW5" s="19"/>
      <c r="TOX5" s="19"/>
      <c r="TOY5" s="19"/>
      <c r="TOZ5" s="19"/>
      <c r="TPA5" s="19"/>
      <c r="TPB5" s="19"/>
      <c r="TPC5" s="19"/>
      <c r="TPD5" s="19"/>
      <c r="TPE5" s="19"/>
      <c r="TPF5" s="19"/>
      <c r="TPG5" s="19"/>
      <c r="TPH5" s="19"/>
      <c r="TPI5" s="19"/>
      <c r="TPJ5" s="19"/>
      <c r="TPK5" s="19"/>
      <c r="TPL5" s="19"/>
      <c r="TPM5" s="19"/>
      <c r="TPN5" s="19"/>
      <c r="TPO5" s="19"/>
      <c r="TPP5" s="19"/>
      <c r="TPQ5" s="19"/>
      <c r="TPR5" s="19"/>
      <c r="TPS5" s="19"/>
      <c r="TPT5" s="19"/>
      <c r="TPU5" s="19"/>
      <c r="TPV5" s="19"/>
      <c r="TPW5" s="19"/>
      <c r="TPX5" s="19"/>
      <c r="TPY5" s="19"/>
      <c r="TPZ5" s="19"/>
      <c r="TQA5" s="19"/>
      <c r="TQB5" s="19"/>
      <c r="TQC5" s="19"/>
      <c r="TQD5" s="19"/>
      <c r="TQE5" s="19"/>
      <c r="TQF5" s="19"/>
      <c r="TQG5" s="19"/>
      <c r="TQH5" s="19"/>
      <c r="TQI5" s="19"/>
      <c r="TQJ5" s="19"/>
      <c r="TQK5" s="19"/>
      <c r="TQL5" s="19"/>
      <c r="TQM5" s="19"/>
      <c r="TQN5" s="19"/>
      <c r="TQO5" s="19"/>
      <c r="TQP5" s="19"/>
      <c r="TQQ5" s="19"/>
      <c r="TQR5" s="19"/>
      <c r="TQS5" s="19"/>
      <c r="TQT5" s="19"/>
      <c r="TQU5" s="19"/>
      <c r="TQV5" s="19"/>
      <c r="TQW5" s="19"/>
      <c r="TQX5" s="19"/>
      <c r="TQY5" s="19"/>
      <c r="TQZ5" s="19"/>
      <c r="TRA5" s="19"/>
      <c r="TRB5" s="19"/>
      <c r="TRC5" s="19"/>
      <c r="TRD5" s="19"/>
      <c r="TRE5" s="19"/>
      <c r="TRF5" s="19"/>
      <c r="TRG5" s="19"/>
      <c r="TRH5" s="19"/>
      <c r="TRI5" s="19"/>
      <c r="TRJ5" s="19"/>
      <c r="TRK5" s="19"/>
      <c r="TRL5" s="19"/>
      <c r="TRM5" s="19"/>
      <c r="TRN5" s="19"/>
      <c r="TRO5" s="19"/>
      <c r="TRP5" s="19"/>
      <c r="TRQ5" s="19"/>
      <c r="TRR5" s="19"/>
      <c r="TRS5" s="19"/>
      <c r="TRT5" s="19"/>
      <c r="TRU5" s="19"/>
      <c r="TRV5" s="19"/>
      <c r="TRW5" s="19"/>
      <c r="TRX5" s="19"/>
      <c r="TRY5" s="19"/>
      <c r="TRZ5" s="19"/>
      <c r="TSA5" s="19"/>
      <c r="TSB5" s="19"/>
      <c r="TSC5" s="19"/>
      <c r="TSD5" s="19"/>
      <c r="TSE5" s="19"/>
      <c r="TSF5" s="19"/>
      <c r="TSG5" s="19"/>
      <c r="TSH5" s="19"/>
      <c r="TSI5" s="19"/>
      <c r="TSJ5" s="19"/>
      <c r="TSK5" s="19"/>
      <c r="TSL5" s="19"/>
      <c r="TSM5" s="19"/>
      <c r="TSN5" s="19"/>
      <c r="TSO5" s="19"/>
      <c r="TSP5" s="19"/>
      <c r="TSQ5" s="19"/>
      <c r="TSR5" s="19"/>
      <c r="TSS5" s="19"/>
      <c r="TST5" s="19"/>
      <c r="TSU5" s="19"/>
      <c r="TSV5" s="19"/>
      <c r="TSW5" s="19"/>
      <c r="TSX5" s="19"/>
      <c r="TSY5" s="19"/>
      <c r="TSZ5" s="19"/>
      <c r="TTA5" s="19"/>
      <c r="TTB5" s="19"/>
      <c r="TTC5" s="19"/>
      <c r="TTD5" s="19"/>
      <c r="TTE5" s="19"/>
      <c r="TTF5" s="19"/>
      <c r="TTG5" s="19"/>
      <c r="TTH5" s="19"/>
      <c r="TTI5" s="19"/>
      <c r="TTJ5" s="19"/>
      <c r="TTK5" s="19"/>
      <c r="TTL5" s="19"/>
      <c r="TTM5" s="19"/>
      <c r="TTN5" s="19"/>
      <c r="TTO5" s="19"/>
      <c r="TTP5" s="19"/>
      <c r="TTQ5" s="19"/>
      <c r="TTR5" s="19"/>
      <c r="TTS5" s="19"/>
      <c r="TTT5" s="19"/>
      <c r="TTU5" s="19"/>
      <c r="TTV5" s="19"/>
      <c r="TTW5" s="19"/>
      <c r="TTX5" s="19"/>
      <c r="TTY5" s="19"/>
      <c r="TTZ5" s="19"/>
      <c r="TUA5" s="19"/>
      <c r="TUB5" s="19"/>
      <c r="TUC5" s="19"/>
      <c r="TUD5" s="19"/>
      <c r="TUE5" s="19"/>
      <c r="TUF5" s="19"/>
      <c r="TUG5" s="19"/>
      <c r="TUH5" s="19"/>
      <c r="TUI5" s="19"/>
      <c r="TUJ5" s="19"/>
      <c r="TUK5" s="19"/>
      <c r="TUL5" s="19"/>
      <c r="TUM5" s="19"/>
      <c r="TUN5" s="19"/>
      <c r="TUO5" s="19"/>
      <c r="TUP5" s="19"/>
      <c r="TUQ5" s="19"/>
      <c r="TUR5" s="19"/>
      <c r="TUS5" s="19"/>
      <c r="TUT5" s="19"/>
      <c r="TUU5" s="19"/>
      <c r="TUV5" s="19"/>
      <c r="TUW5" s="19"/>
      <c r="TUX5" s="19"/>
      <c r="TUY5" s="19"/>
      <c r="TUZ5" s="19"/>
      <c r="TVA5" s="19"/>
      <c r="TVB5" s="19"/>
      <c r="TVC5" s="19"/>
      <c r="TVD5" s="19"/>
      <c r="TVE5" s="19"/>
      <c r="TVF5" s="19"/>
      <c r="TVG5" s="19"/>
      <c r="TVH5" s="19"/>
      <c r="TVI5" s="19"/>
      <c r="TVJ5" s="19"/>
      <c r="TVK5" s="19"/>
      <c r="TVL5" s="19"/>
      <c r="TVM5" s="19"/>
      <c r="TVN5" s="19"/>
      <c r="TVO5" s="19"/>
      <c r="TVP5" s="19"/>
      <c r="TVQ5" s="19"/>
      <c r="TVR5" s="19"/>
      <c r="TVS5" s="19"/>
      <c r="TVT5" s="19"/>
      <c r="TVU5" s="19"/>
      <c r="TVV5" s="19"/>
      <c r="TVW5" s="19"/>
      <c r="TVX5" s="19"/>
      <c r="TVY5" s="19"/>
      <c r="TVZ5" s="19"/>
      <c r="TWA5" s="19"/>
      <c r="TWB5" s="19"/>
      <c r="TWC5" s="19"/>
      <c r="TWD5" s="19"/>
      <c r="TWE5" s="19"/>
      <c r="TWF5" s="19"/>
      <c r="TWG5" s="19"/>
      <c r="TWH5" s="19"/>
      <c r="TWI5" s="19"/>
      <c r="TWJ5" s="19"/>
      <c r="TWK5" s="19"/>
      <c r="TWL5" s="19"/>
      <c r="TWM5" s="19"/>
      <c r="TWN5" s="19"/>
      <c r="TWO5" s="19"/>
      <c r="TWP5" s="19"/>
      <c r="TWQ5" s="19"/>
      <c r="TWR5" s="19"/>
      <c r="TWS5" s="19"/>
      <c r="TWT5" s="19"/>
      <c r="TWU5" s="19"/>
      <c r="TWV5" s="19"/>
      <c r="TWW5" s="19"/>
      <c r="TWX5" s="19"/>
      <c r="TWY5" s="19"/>
      <c r="TWZ5" s="19"/>
      <c r="TXA5" s="19"/>
      <c r="TXB5" s="19"/>
      <c r="TXC5" s="19"/>
      <c r="TXD5" s="19"/>
      <c r="TXE5" s="19"/>
      <c r="TXF5" s="19"/>
      <c r="TXG5" s="19"/>
      <c r="TXH5" s="19"/>
      <c r="TXI5" s="19"/>
      <c r="TXJ5" s="19"/>
      <c r="TXK5" s="19"/>
      <c r="TXL5" s="19"/>
      <c r="TXM5" s="19"/>
      <c r="TXN5" s="19"/>
      <c r="TXO5" s="19"/>
      <c r="TXP5" s="19"/>
      <c r="TXQ5" s="19"/>
      <c r="TXR5" s="19"/>
      <c r="TXS5" s="19"/>
      <c r="TXT5" s="19"/>
      <c r="TXU5" s="19"/>
      <c r="TXV5" s="19"/>
      <c r="TXW5" s="19"/>
      <c r="TXX5" s="19"/>
      <c r="TXY5" s="19"/>
      <c r="TXZ5" s="19"/>
      <c r="TYA5" s="19"/>
      <c r="TYB5" s="19"/>
      <c r="TYC5" s="19"/>
      <c r="TYD5" s="19"/>
      <c r="TYE5" s="19"/>
      <c r="TYF5" s="19"/>
      <c r="TYG5" s="19"/>
      <c r="TYH5" s="19"/>
      <c r="TYI5" s="19"/>
      <c r="TYJ5" s="19"/>
      <c r="TYK5" s="19"/>
      <c r="TYL5" s="19"/>
      <c r="TYM5" s="19"/>
      <c r="TYN5" s="19"/>
      <c r="TYO5" s="19"/>
      <c r="TYP5" s="19"/>
      <c r="TYQ5" s="19"/>
      <c r="TYR5" s="19"/>
      <c r="TYS5" s="19"/>
      <c r="TYT5" s="19"/>
      <c r="TYU5" s="19"/>
      <c r="TYV5" s="19"/>
      <c r="TYW5" s="19"/>
      <c r="TYX5" s="19"/>
      <c r="TYY5" s="19"/>
      <c r="TYZ5" s="19"/>
      <c r="TZA5" s="19"/>
      <c r="TZB5" s="19"/>
      <c r="TZC5" s="19"/>
      <c r="TZD5" s="19"/>
      <c r="TZE5" s="19"/>
      <c r="TZF5" s="19"/>
      <c r="TZG5" s="19"/>
      <c r="TZH5" s="19"/>
      <c r="TZI5" s="19"/>
      <c r="TZJ5" s="19"/>
      <c r="TZK5" s="19"/>
      <c r="TZL5" s="19"/>
      <c r="TZM5" s="19"/>
      <c r="TZN5" s="19"/>
      <c r="TZO5" s="19"/>
      <c r="TZP5" s="19"/>
      <c r="TZQ5" s="19"/>
      <c r="TZR5" s="19"/>
      <c r="TZS5" s="19"/>
      <c r="TZT5" s="19"/>
      <c r="TZU5" s="19"/>
      <c r="TZV5" s="19"/>
      <c r="TZW5" s="19"/>
      <c r="TZX5" s="19"/>
      <c r="TZY5" s="19"/>
      <c r="TZZ5" s="19"/>
      <c r="UAA5" s="19"/>
      <c r="UAB5" s="19"/>
      <c r="UAC5" s="19"/>
      <c r="UAD5" s="19"/>
      <c r="UAE5" s="19"/>
      <c r="UAF5" s="19"/>
      <c r="UAG5" s="19"/>
      <c r="UAH5" s="19"/>
      <c r="UAI5" s="19"/>
      <c r="UAJ5" s="19"/>
      <c r="UAK5" s="19"/>
      <c r="UAL5" s="19"/>
      <c r="UAM5" s="19"/>
      <c r="UAN5" s="19"/>
      <c r="UAO5" s="19"/>
      <c r="UAP5" s="19"/>
      <c r="UAQ5" s="19"/>
      <c r="UAR5" s="19"/>
      <c r="UAS5" s="19"/>
      <c r="UAT5" s="19"/>
      <c r="UAU5" s="19"/>
      <c r="UAV5" s="19"/>
      <c r="UAW5" s="19"/>
      <c r="UAX5" s="19"/>
      <c r="UAY5" s="19"/>
      <c r="UAZ5" s="19"/>
      <c r="UBA5" s="19"/>
      <c r="UBB5" s="19"/>
      <c r="UBC5" s="19"/>
      <c r="UBD5" s="19"/>
      <c r="UBE5" s="19"/>
      <c r="UBF5" s="19"/>
      <c r="UBG5" s="19"/>
      <c r="UBH5" s="19"/>
      <c r="UBI5" s="19"/>
      <c r="UBJ5" s="19"/>
      <c r="UBK5" s="19"/>
      <c r="UBL5" s="19"/>
      <c r="UBM5" s="19"/>
      <c r="UBN5" s="19"/>
      <c r="UBO5" s="19"/>
      <c r="UBP5" s="19"/>
      <c r="UBQ5" s="19"/>
      <c r="UBR5" s="19"/>
      <c r="UBS5" s="19"/>
      <c r="UBT5" s="19"/>
      <c r="UBU5" s="19"/>
      <c r="UBV5" s="19"/>
      <c r="UBW5" s="19"/>
      <c r="UBX5" s="19"/>
      <c r="UBY5" s="19"/>
      <c r="UBZ5" s="19"/>
      <c r="UCA5" s="19"/>
      <c r="UCB5" s="19"/>
      <c r="UCC5" s="19"/>
      <c r="UCD5" s="19"/>
      <c r="UCE5" s="19"/>
      <c r="UCF5" s="19"/>
      <c r="UCG5" s="19"/>
      <c r="UCH5" s="19"/>
      <c r="UCI5" s="19"/>
      <c r="UCJ5" s="19"/>
      <c r="UCK5" s="19"/>
      <c r="UCL5" s="19"/>
      <c r="UCM5" s="19"/>
      <c r="UCN5" s="19"/>
      <c r="UCO5" s="19"/>
      <c r="UCP5" s="19"/>
      <c r="UCQ5" s="19"/>
      <c r="UCR5" s="19"/>
      <c r="UCS5" s="19"/>
      <c r="UCT5" s="19"/>
      <c r="UCU5" s="19"/>
      <c r="UCV5" s="19"/>
      <c r="UCW5" s="19"/>
      <c r="UCX5" s="19"/>
      <c r="UCY5" s="19"/>
      <c r="UCZ5" s="19"/>
      <c r="UDA5" s="19"/>
      <c r="UDB5" s="19"/>
      <c r="UDC5" s="19"/>
      <c r="UDD5" s="19"/>
      <c r="UDE5" s="19"/>
      <c r="UDF5" s="19"/>
      <c r="UDG5" s="19"/>
      <c r="UDH5" s="19"/>
      <c r="UDI5" s="19"/>
      <c r="UDJ5" s="19"/>
      <c r="UDK5" s="19"/>
      <c r="UDL5" s="19"/>
      <c r="UDM5" s="19"/>
      <c r="UDN5" s="19"/>
      <c r="UDO5" s="19"/>
      <c r="UDP5" s="19"/>
      <c r="UDQ5" s="19"/>
      <c r="UDR5" s="19"/>
      <c r="UDS5" s="19"/>
      <c r="UDT5" s="19"/>
      <c r="UDU5" s="19"/>
      <c r="UDV5" s="19"/>
      <c r="UDW5" s="19"/>
      <c r="UDX5" s="19"/>
      <c r="UDY5" s="19"/>
      <c r="UDZ5" s="19"/>
      <c r="UEA5" s="19"/>
      <c r="UEB5" s="19"/>
      <c r="UEC5" s="19"/>
      <c r="UED5" s="19"/>
      <c r="UEE5" s="19"/>
      <c r="UEF5" s="19"/>
      <c r="UEG5" s="19"/>
      <c r="UEH5" s="19"/>
      <c r="UEI5" s="19"/>
      <c r="UEJ5" s="19"/>
      <c r="UEK5" s="19"/>
      <c r="UEL5" s="19"/>
      <c r="UEM5" s="19"/>
      <c r="UEN5" s="19"/>
      <c r="UEO5" s="19"/>
      <c r="UEP5" s="19"/>
      <c r="UEQ5" s="19"/>
      <c r="UER5" s="19"/>
      <c r="UES5" s="19"/>
      <c r="UET5" s="19"/>
      <c r="UEU5" s="19"/>
      <c r="UEV5" s="19"/>
      <c r="UEW5" s="19"/>
      <c r="UEX5" s="19"/>
      <c r="UEY5" s="19"/>
      <c r="UEZ5" s="19"/>
      <c r="UFA5" s="19"/>
      <c r="UFB5" s="19"/>
      <c r="UFC5" s="19"/>
      <c r="UFD5" s="19"/>
      <c r="UFE5" s="19"/>
      <c r="UFF5" s="19"/>
      <c r="UFG5" s="19"/>
      <c r="UFH5" s="19"/>
      <c r="UFI5" s="19"/>
      <c r="UFJ5" s="19"/>
      <c r="UFK5" s="19"/>
      <c r="UFL5" s="19"/>
      <c r="UFM5" s="19"/>
      <c r="UFN5" s="19"/>
      <c r="UFO5" s="19"/>
      <c r="UFP5" s="19"/>
      <c r="UFQ5" s="19"/>
      <c r="UFR5" s="19"/>
      <c r="UFS5" s="19"/>
      <c r="UFT5" s="19"/>
      <c r="UFU5" s="19"/>
      <c r="UFV5" s="19"/>
      <c r="UFW5" s="19"/>
      <c r="UFX5" s="19"/>
      <c r="UFY5" s="19"/>
      <c r="UFZ5" s="19"/>
      <c r="UGA5" s="19"/>
      <c r="UGB5" s="19"/>
      <c r="UGC5" s="19"/>
      <c r="UGD5" s="19"/>
      <c r="UGE5" s="19"/>
      <c r="UGF5" s="19"/>
      <c r="UGG5" s="19"/>
      <c r="UGH5" s="19"/>
      <c r="UGI5" s="19"/>
      <c r="UGJ5" s="19"/>
      <c r="UGK5" s="19"/>
      <c r="UGL5" s="19"/>
      <c r="UGM5" s="19"/>
      <c r="UGN5" s="19"/>
      <c r="UGO5" s="19"/>
      <c r="UGP5" s="19"/>
      <c r="UGQ5" s="19"/>
      <c r="UGR5" s="19"/>
      <c r="UGS5" s="19"/>
      <c r="UGT5" s="19"/>
      <c r="UGU5" s="19"/>
      <c r="UGV5" s="19"/>
      <c r="UGW5" s="19"/>
      <c r="UGX5" s="19"/>
      <c r="UGY5" s="19"/>
      <c r="UGZ5" s="19"/>
      <c r="UHA5" s="19"/>
      <c r="UHB5" s="19"/>
      <c r="UHC5" s="19"/>
      <c r="UHD5" s="19"/>
      <c r="UHE5" s="19"/>
      <c r="UHF5" s="19"/>
      <c r="UHG5" s="19"/>
      <c r="UHH5" s="19"/>
      <c r="UHI5" s="19"/>
      <c r="UHJ5" s="19"/>
      <c r="UHK5" s="19"/>
      <c r="UHL5" s="19"/>
      <c r="UHM5" s="19"/>
      <c r="UHN5" s="19"/>
      <c r="UHO5" s="19"/>
      <c r="UHP5" s="19"/>
      <c r="UHQ5" s="19"/>
      <c r="UHR5" s="19"/>
      <c r="UHS5" s="19"/>
      <c r="UHT5" s="19"/>
      <c r="UHU5" s="19"/>
      <c r="UHV5" s="19"/>
      <c r="UHW5" s="19"/>
      <c r="UHX5" s="19"/>
      <c r="UHY5" s="19"/>
      <c r="UHZ5" s="19"/>
      <c r="UIA5" s="19"/>
      <c r="UIB5" s="19"/>
      <c r="UIC5" s="19"/>
      <c r="UID5" s="19"/>
      <c r="UIE5" s="19"/>
      <c r="UIF5" s="19"/>
      <c r="UIG5" s="19"/>
      <c r="UIH5" s="19"/>
      <c r="UII5" s="19"/>
      <c r="UIJ5" s="19"/>
      <c r="UIK5" s="19"/>
      <c r="UIL5" s="19"/>
      <c r="UIM5" s="19"/>
      <c r="UIN5" s="19"/>
      <c r="UIO5" s="19"/>
      <c r="UIP5" s="19"/>
      <c r="UIQ5" s="19"/>
      <c r="UIR5" s="19"/>
      <c r="UIS5" s="19"/>
      <c r="UIT5" s="19"/>
      <c r="UIU5" s="19"/>
      <c r="UIV5" s="19"/>
      <c r="UIW5" s="19"/>
      <c r="UIX5" s="19"/>
      <c r="UIY5" s="19"/>
      <c r="UIZ5" s="19"/>
      <c r="UJA5" s="19"/>
      <c r="UJB5" s="19"/>
      <c r="UJC5" s="19"/>
      <c r="UJD5" s="19"/>
      <c r="UJE5" s="19"/>
      <c r="UJF5" s="19"/>
      <c r="UJG5" s="19"/>
      <c r="UJH5" s="19"/>
      <c r="UJI5" s="19"/>
      <c r="UJJ5" s="19"/>
      <c r="UJK5" s="19"/>
      <c r="UJL5" s="19"/>
      <c r="UJM5" s="19"/>
      <c r="UJN5" s="19"/>
      <c r="UJO5" s="19"/>
      <c r="UJP5" s="19"/>
      <c r="UJQ5" s="19"/>
      <c r="UJR5" s="19"/>
      <c r="UJS5" s="19"/>
      <c r="UJT5" s="19"/>
      <c r="UJU5" s="19"/>
      <c r="UJV5" s="19"/>
      <c r="UJW5" s="19"/>
      <c r="UJX5" s="19"/>
      <c r="UJY5" s="19"/>
      <c r="UJZ5" s="19"/>
      <c r="UKA5" s="19"/>
      <c r="UKB5" s="19"/>
      <c r="UKC5" s="19"/>
      <c r="UKD5" s="19"/>
      <c r="UKE5" s="19"/>
      <c r="UKF5" s="19"/>
      <c r="UKG5" s="19"/>
      <c r="UKH5" s="19"/>
      <c r="UKI5" s="19"/>
      <c r="UKJ5" s="19"/>
      <c r="UKK5" s="19"/>
      <c r="UKL5" s="19"/>
      <c r="UKM5" s="19"/>
      <c r="UKN5" s="19"/>
      <c r="UKO5" s="19"/>
      <c r="UKP5" s="19"/>
      <c r="UKQ5" s="19"/>
      <c r="UKR5" s="19"/>
      <c r="UKS5" s="19"/>
      <c r="UKT5" s="19"/>
      <c r="UKU5" s="19"/>
      <c r="UKV5" s="19"/>
      <c r="UKW5" s="19"/>
      <c r="UKX5" s="19"/>
      <c r="UKY5" s="19"/>
      <c r="UKZ5" s="19"/>
      <c r="ULA5" s="19"/>
      <c r="ULB5" s="19"/>
      <c r="ULC5" s="19"/>
      <c r="ULD5" s="19"/>
      <c r="ULE5" s="19"/>
      <c r="ULF5" s="19"/>
      <c r="ULG5" s="19"/>
      <c r="ULH5" s="19"/>
      <c r="ULI5" s="19"/>
      <c r="ULJ5" s="19"/>
      <c r="ULK5" s="19"/>
      <c r="ULL5" s="19"/>
      <c r="ULM5" s="19"/>
      <c r="ULN5" s="19"/>
      <c r="ULO5" s="19"/>
      <c r="ULP5" s="19"/>
      <c r="ULQ5" s="19"/>
      <c r="ULR5" s="19"/>
      <c r="ULS5" s="19"/>
      <c r="ULT5" s="19"/>
      <c r="ULU5" s="19"/>
      <c r="ULV5" s="19"/>
      <c r="ULW5" s="19"/>
      <c r="ULX5" s="19"/>
      <c r="ULY5" s="19"/>
      <c r="ULZ5" s="19"/>
      <c r="UMA5" s="19"/>
      <c r="UMB5" s="19"/>
      <c r="UMC5" s="19"/>
      <c r="UMD5" s="19"/>
      <c r="UME5" s="19"/>
      <c r="UMF5" s="19"/>
      <c r="UMG5" s="19"/>
      <c r="UMH5" s="19"/>
      <c r="UMI5" s="19"/>
      <c r="UMJ5" s="19"/>
      <c r="UMK5" s="19"/>
      <c r="UML5" s="19"/>
      <c r="UMM5" s="19"/>
      <c r="UMN5" s="19"/>
      <c r="UMO5" s="19"/>
      <c r="UMP5" s="19"/>
      <c r="UMQ5" s="19"/>
      <c r="UMR5" s="19"/>
      <c r="UMS5" s="19"/>
      <c r="UMT5" s="19"/>
      <c r="UMU5" s="19"/>
      <c r="UMV5" s="19"/>
      <c r="UMW5" s="19"/>
      <c r="UMX5" s="19"/>
      <c r="UMY5" s="19"/>
      <c r="UMZ5" s="19"/>
      <c r="UNA5" s="19"/>
      <c r="UNB5" s="19"/>
      <c r="UNC5" s="19"/>
      <c r="UND5" s="19"/>
      <c r="UNE5" s="19"/>
      <c r="UNF5" s="19"/>
      <c r="UNG5" s="19"/>
      <c r="UNH5" s="19"/>
      <c r="UNI5" s="19"/>
      <c r="UNJ5" s="19"/>
      <c r="UNK5" s="19"/>
      <c r="UNL5" s="19"/>
      <c r="UNM5" s="19"/>
      <c r="UNN5" s="19"/>
      <c r="UNO5" s="19"/>
      <c r="UNP5" s="19"/>
      <c r="UNQ5" s="19"/>
      <c r="UNR5" s="19"/>
      <c r="UNS5" s="19"/>
      <c r="UNT5" s="19"/>
      <c r="UNU5" s="19"/>
      <c r="UNV5" s="19"/>
      <c r="UNW5" s="19"/>
      <c r="UNX5" s="19"/>
      <c r="UNY5" s="19"/>
      <c r="UNZ5" s="19"/>
      <c r="UOA5" s="19"/>
      <c r="UOB5" s="19"/>
      <c r="UOC5" s="19"/>
      <c r="UOD5" s="19"/>
      <c r="UOE5" s="19"/>
      <c r="UOF5" s="19"/>
      <c r="UOG5" s="19"/>
      <c r="UOH5" s="19"/>
      <c r="UOI5" s="19"/>
      <c r="UOJ5" s="19"/>
      <c r="UOK5" s="19"/>
      <c r="UOL5" s="19"/>
      <c r="UOM5" s="19"/>
      <c r="UON5" s="19"/>
      <c r="UOO5" s="19"/>
      <c r="UOP5" s="19"/>
      <c r="UOQ5" s="19"/>
      <c r="UOR5" s="19"/>
      <c r="UOS5" s="19"/>
      <c r="UOT5" s="19"/>
      <c r="UOU5" s="19"/>
      <c r="UOV5" s="19"/>
      <c r="UOW5" s="19"/>
      <c r="UOX5" s="19"/>
      <c r="UOY5" s="19"/>
      <c r="UOZ5" s="19"/>
      <c r="UPA5" s="19"/>
      <c r="UPB5" s="19"/>
      <c r="UPC5" s="19"/>
      <c r="UPD5" s="19"/>
      <c r="UPE5" s="19"/>
      <c r="UPF5" s="19"/>
      <c r="UPG5" s="19"/>
      <c r="UPH5" s="19"/>
      <c r="UPI5" s="19"/>
      <c r="UPJ5" s="19"/>
      <c r="UPK5" s="19"/>
      <c r="UPL5" s="19"/>
      <c r="UPM5" s="19"/>
      <c r="UPN5" s="19"/>
      <c r="UPO5" s="19"/>
      <c r="UPP5" s="19"/>
      <c r="UPQ5" s="19"/>
      <c r="UPR5" s="19"/>
      <c r="UPS5" s="19"/>
      <c r="UPT5" s="19"/>
      <c r="UPU5" s="19"/>
      <c r="UPV5" s="19"/>
      <c r="UPW5" s="19"/>
      <c r="UPX5" s="19"/>
      <c r="UPY5" s="19"/>
      <c r="UPZ5" s="19"/>
      <c r="UQA5" s="19"/>
      <c r="UQB5" s="19"/>
      <c r="UQC5" s="19"/>
      <c r="UQD5" s="19"/>
      <c r="UQE5" s="19"/>
      <c r="UQF5" s="19"/>
      <c r="UQG5" s="19"/>
      <c r="UQH5" s="19"/>
      <c r="UQI5" s="19"/>
      <c r="UQJ5" s="19"/>
      <c r="UQK5" s="19"/>
      <c r="UQL5" s="19"/>
      <c r="UQM5" s="19"/>
      <c r="UQN5" s="19"/>
      <c r="UQO5" s="19"/>
      <c r="UQP5" s="19"/>
      <c r="UQQ5" s="19"/>
      <c r="UQR5" s="19"/>
      <c r="UQS5" s="19"/>
      <c r="UQT5" s="19"/>
      <c r="UQU5" s="19"/>
      <c r="UQV5" s="19"/>
      <c r="UQW5" s="19"/>
      <c r="UQX5" s="19"/>
      <c r="UQY5" s="19"/>
      <c r="UQZ5" s="19"/>
      <c r="URA5" s="19"/>
      <c r="URB5" s="19"/>
      <c r="URC5" s="19"/>
      <c r="URD5" s="19"/>
      <c r="URE5" s="19"/>
      <c r="URF5" s="19"/>
      <c r="URG5" s="19"/>
      <c r="URH5" s="19"/>
      <c r="URI5" s="19"/>
      <c r="URJ5" s="19"/>
      <c r="URK5" s="19"/>
      <c r="URL5" s="19"/>
      <c r="URM5" s="19"/>
      <c r="URN5" s="19"/>
      <c r="URO5" s="19"/>
      <c r="URP5" s="19"/>
      <c r="URQ5" s="19"/>
      <c r="URR5" s="19"/>
      <c r="URS5" s="19"/>
      <c r="URT5" s="19"/>
      <c r="URU5" s="19"/>
      <c r="URV5" s="19"/>
      <c r="URW5" s="19"/>
      <c r="URX5" s="19"/>
      <c r="URY5" s="19"/>
      <c r="URZ5" s="19"/>
      <c r="USA5" s="19"/>
      <c r="USB5" s="19"/>
      <c r="USC5" s="19"/>
      <c r="USD5" s="19"/>
      <c r="USE5" s="19"/>
      <c r="USF5" s="19"/>
      <c r="USG5" s="19"/>
      <c r="USH5" s="19"/>
      <c r="USI5" s="19"/>
      <c r="USJ5" s="19"/>
      <c r="USK5" s="19"/>
      <c r="USL5" s="19"/>
      <c r="USM5" s="19"/>
      <c r="USN5" s="19"/>
      <c r="USO5" s="19"/>
      <c r="USP5" s="19"/>
      <c r="USQ5" s="19"/>
      <c r="USR5" s="19"/>
      <c r="USS5" s="19"/>
      <c r="UST5" s="19"/>
      <c r="USU5" s="19"/>
      <c r="USV5" s="19"/>
      <c r="USW5" s="19"/>
      <c r="USX5" s="19"/>
      <c r="USY5" s="19"/>
      <c r="USZ5" s="19"/>
      <c r="UTA5" s="19"/>
      <c r="UTB5" s="19"/>
      <c r="UTC5" s="19"/>
      <c r="UTD5" s="19"/>
      <c r="UTE5" s="19"/>
      <c r="UTF5" s="19"/>
      <c r="UTG5" s="19"/>
      <c r="UTH5" s="19"/>
      <c r="UTI5" s="19"/>
      <c r="UTJ5" s="19"/>
      <c r="UTK5" s="19"/>
      <c r="UTL5" s="19"/>
      <c r="UTM5" s="19"/>
      <c r="UTN5" s="19"/>
      <c r="UTO5" s="19"/>
      <c r="UTP5" s="19"/>
      <c r="UTQ5" s="19"/>
      <c r="UTR5" s="19"/>
      <c r="UTS5" s="19"/>
      <c r="UTT5" s="19"/>
      <c r="UTU5" s="19"/>
      <c r="UTV5" s="19"/>
      <c r="UTW5" s="19"/>
      <c r="UTX5" s="19"/>
      <c r="UTY5" s="19"/>
      <c r="UTZ5" s="19"/>
      <c r="UUA5" s="19"/>
      <c r="UUB5" s="19"/>
      <c r="UUC5" s="19"/>
      <c r="UUD5" s="19"/>
      <c r="UUE5" s="19"/>
      <c r="UUF5" s="19"/>
      <c r="UUG5" s="19"/>
      <c r="UUH5" s="19"/>
      <c r="UUI5" s="19"/>
      <c r="UUJ5" s="19"/>
      <c r="UUK5" s="19"/>
      <c r="UUL5" s="19"/>
      <c r="UUM5" s="19"/>
      <c r="UUN5" s="19"/>
      <c r="UUO5" s="19"/>
      <c r="UUP5" s="19"/>
      <c r="UUQ5" s="19"/>
      <c r="UUR5" s="19"/>
      <c r="UUS5" s="19"/>
      <c r="UUT5" s="19"/>
      <c r="UUU5" s="19"/>
      <c r="UUV5" s="19"/>
      <c r="UUW5" s="19"/>
      <c r="UUX5" s="19"/>
      <c r="UUY5" s="19"/>
      <c r="UUZ5" s="19"/>
      <c r="UVA5" s="19"/>
      <c r="UVB5" s="19"/>
      <c r="UVC5" s="19"/>
      <c r="UVD5" s="19"/>
      <c r="UVE5" s="19"/>
      <c r="UVF5" s="19"/>
      <c r="UVG5" s="19"/>
      <c r="UVH5" s="19"/>
      <c r="UVI5" s="19"/>
      <c r="UVJ5" s="19"/>
      <c r="UVK5" s="19"/>
      <c r="UVL5" s="19"/>
      <c r="UVM5" s="19"/>
      <c r="UVN5" s="19"/>
      <c r="UVO5" s="19"/>
      <c r="UVP5" s="19"/>
      <c r="UVQ5" s="19"/>
      <c r="UVR5" s="19"/>
      <c r="UVS5" s="19"/>
      <c r="UVT5" s="19"/>
      <c r="UVU5" s="19"/>
      <c r="UVV5" s="19"/>
      <c r="UVW5" s="19"/>
      <c r="UVX5" s="19"/>
      <c r="UVY5" s="19"/>
      <c r="UVZ5" s="19"/>
      <c r="UWA5" s="19"/>
      <c r="UWB5" s="19"/>
      <c r="UWC5" s="19"/>
      <c r="UWD5" s="19"/>
      <c r="UWE5" s="19"/>
      <c r="UWF5" s="19"/>
      <c r="UWG5" s="19"/>
      <c r="UWH5" s="19"/>
      <c r="UWI5" s="19"/>
      <c r="UWJ5" s="19"/>
      <c r="UWK5" s="19"/>
      <c r="UWL5" s="19"/>
      <c r="UWM5" s="19"/>
      <c r="UWN5" s="19"/>
      <c r="UWO5" s="19"/>
      <c r="UWP5" s="19"/>
      <c r="UWQ5" s="19"/>
      <c r="UWR5" s="19"/>
      <c r="UWS5" s="19"/>
      <c r="UWT5" s="19"/>
      <c r="UWU5" s="19"/>
      <c r="UWV5" s="19"/>
      <c r="UWW5" s="19"/>
      <c r="UWX5" s="19"/>
      <c r="UWY5" s="19"/>
      <c r="UWZ5" s="19"/>
      <c r="UXA5" s="19"/>
      <c r="UXB5" s="19"/>
      <c r="UXC5" s="19"/>
      <c r="UXD5" s="19"/>
      <c r="UXE5" s="19"/>
      <c r="UXF5" s="19"/>
      <c r="UXG5" s="19"/>
      <c r="UXH5" s="19"/>
      <c r="UXI5" s="19"/>
      <c r="UXJ5" s="19"/>
      <c r="UXK5" s="19"/>
      <c r="UXL5" s="19"/>
      <c r="UXM5" s="19"/>
      <c r="UXN5" s="19"/>
      <c r="UXO5" s="19"/>
      <c r="UXP5" s="19"/>
      <c r="UXQ5" s="19"/>
      <c r="UXR5" s="19"/>
      <c r="UXS5" s="19"/>
      <c r="UXT5" s="19"/>
      <c r="UXU5" s="19"/>
      <c r="UXV5" s="19"/>
      <c r="UXW5" s="19"/>
      <c r="UXX5" s="19"/>
      <c r="UXY5" s="19"/>
      <c r="UXZ5" s="19"/>
      <c r="UYA5" s="19"/>
      <c r="UYB5" s="19"/>
      <c r="UYC5" s="19"/>
      <c r="UYD5" s="19"/>
      <c r="UYE5" s="19"/>
      <c r="UYF5" s="19"/>
      <c r="UYG5" s="19"/>
      <c r="UYH5" s="19"/>
      <c r="UYI5" s="19"/>
      <c r="UYJ5" s="19"/>
      <c r="UYK5" s="19"/>
      <c r="UYL5" s="19"/>
      <c r="UYM5" s="19"/>
      <c r="UYN5" s="19"/>
      <c r="UYO5" s="19"/>
      <c r="UYP5" s="19"/>
      <c r="UYQ5" s="19"/>
      <c r="UYR5" s="19"/>
      <c r="UYS5" s="19"/>
      <c r="UYT5" s="19"/>
      <c r="UYU5" s="19"/>
      <c r="UYV5" s="19"/>
      <c r="UYW5" s="19"/>
      <c r="UYX5" s="19"/>
      <c r="UYY5" s="19"/>
      <c r="UYZ5" s="19"/>
      <c r="UZA5" s="19"/>
      <c r="UZB5" s="19"/>
      <c r="UZC5" s="19"/>
      <c r="UZD5" s="19"/>
      <c r="UZE5" s="19"/>
      <c r="UZF5" s="19"/>
      <c r="UZG5" s="19"/>
      <c r="UZH5" s="19"/>
      <c r="UZI5" s="19"/>
      <c r="UZJ5" s="19"/>
      <c r="UZK5" s="19"/>
      <c r="UZL5" s="19"/>
      <c r="UZM5" s="19"/>
      <c r="UZN5" s="19"/>
      <c r="UZO5" s="19"/>
      <c r="UZP5" s="19"/>
      <c r="UZQ5" s="19"/>
      <c r="UZR5" s="19"/>
      <c r="UZS5" s="19"/>
      <c r="UZT5" s="19"/>
      <c r="UZU5" s="19"/>
      <c r="UZV5" s="19"/>
      <c r="UZW5" s="19"/>
      <c r="UZX5" s="19"/>
      <c r="UZY5" s="19"/>
      <c r="UZZ5" s="19"/>
      <c r="VAA5" s="19"/>
      <c r="VAB5" s="19"/>
      <c r="VAC5" s="19"/>
      <c r="VAD5" s="19"/>
      <c r="VAE5" s="19"/>
      <c r="VAF5" s="19"/>
      <c r="VAG5" s="19"/>
      <c r="VAH5" s="19"/>
      <c r="VAI5" s="19"/>
      <c r="VAJ5" s="19"/>
      <c r="VAK5" s="19"/>
      <c r="VAL5" s="19"/>
      <c r="VAM5" s="19"/>
      <c r="VAN5" s="19"/>
      <c r="VAO5" s="19"/>
      <c r="VAP5" s="19"/>
      <c r="VAQ5" s="19"/>
      <c r="VAR5" s="19"/>
      <c r="VAS5" s="19"/>
      <c r="VAT5" s="19"/>
      <c r="VAU5" s="19"/>
      <c r="VAV5" s="19"/>
      <c r="VAW5" s="19"/>
      <c r="VAX5" s="19"/>
      <c r="VAY5" s="19"/>
      <c r="VAZ5" s="19"/>
      <c r="VBA5" s="19"/>
      <c r="VBB5" s="19"/>
      <c r="VBC5" s="19"/>
      <c r="VBD5" s="19"/>
      <c r="VBE5" s="19"/>
      <c r="VBF5" s="19"/>
      <c r="VBG5" s="19"/>
      <c r="VBH5" s="19"/>
      <c r="VBI5" s="19"/>
      <c r="VBJ5" s="19"/>
      <c r="VBK5" s="19"/>
      <c r="VBL5" s="19"/>
      <c r="VBM5" s="19"/>
      <c r="VBN5" s="19"/>
      <c r="VBO5" s="19"/>
      <c r="VBP5" s="19"/>
      <c r="VBQ5" s="19"/>
      <c r="VBR5" s="19"/>
      <c r="VBS5" s="19"/>
      <c r="VBT5" s="19"/>
      <c r="VBU5" s="19"/>
      <c r="VBV5" s="19"/>
      <c r="VBW5" s="19"/>
      <c r="VBX5" s="19"/>
      <c r="VBY5" s="19"/>
      <c r="VBZ5" s="19"/>
      <c r="VCA5" s="19"/>
      <c r="VCB5" s="19"/>
      <c r="VCC5" s="19"/>
      <c r="VCD5" s="19"/>
      <c r="VCE5" s="19"/>
      <c r="VCF5" s="19"/>
      <c r="VCG5" s="19"/>
      <c r="VCH5" s="19"/>
      <c r="VCI5" s="19"/>
      <c r="VCJ5" s="19"/>
      <c r="VCK5" s="19"/>
      <c r="VCL5" s="19"/>
      <c r="VCM5" s="19"/>
      <c r="VCN5" s="19"/>
      <c r="VCO5" s="19"/>
      <c r="VCP5" s="19"/>
      <c r="VCQ5" s="19"/>
      <c r="VCR5" s="19"/>
      <c r="VCS5" s="19"/>
      <c r="VCT5" s="19"/>
      <c r="VCU5" s="19"/>
      <c r="VCV5" s="19"/>
      <c r="VCW5" s="19"/>
      <c r="VCX5" s="19"/>
      <c r="VCY5" s="19"/>
      <c r="VCZ5" s="19"/>
      <c r="VDA5" s="19"/>
      <c r="VDB5" s="19"/>
      <c r="VDC5" s="19"/>
      <c r="VDD5" s="19"/>
      <c r="VDE5" s="19"/>
      <c r="VDF5" s="19"/>
      <c r="VDG5" s="19"/>
      <c r="VDH5" s="19"/>
      <c r="VDI5" s="19"/>
      <c r="VDJ5" s="19"/>
      <c r="VDK5" s="19"/>
      <c r="VDL5" s="19"/>
      <c r="VDM5" s="19"/>
      <c r="VDN5" s="19"/>
      <c r="VDO5" s="19"/>
      <c r="VDP5" s="19"/>
      <c r="VDQ5" s="19"/>
      <c r="VDR5" s="19"/>
      <c r="VDS5" s="19"/>
      <c r="VDT5" s="19"/>
      <c r="VDU5" s="19"/>
      <c r="VDV5" s="19"/>
      <c r="VDW5" s="19"/>
      <c r="VDX5" s="19"/>
      <c r="VDY5" s="19"/>
      <c r="VDZ5" s="19"/>
      <c r="VEA5" s="19"/>
      <c r="VEB5" s="19"/>
      <c r="VEC5" s="19"/>
      <c r="VED5" s="19"/>
      <c r="VEE5" s="19"/>
      <c r="VEF5" s="19"/>
      <c r="VEG5" s="19"/>
      <c r="VEH5" s="19"/>
      <c r="VEI5" s="19"/>
      <c r="VEJ5" s="19"/>
      <c r="VEK5" s="19"/>
      <c r="VEL5" s="19"/>
      <c r="VEM5" s="19"/>
      <c r="VEN5" s="19"/>
      <c r="VEO5" s="19"/>
      <c r="VEP5" s="19"/>
      <c r="VEQ5" s="19"/>
      <c r="VER5" s="19"/>
      <c r="VES5" s="19"/>
      <c r="VET5" s="19"/>
      <c r="VEU5" s="19"/>
      <c r="VEV5" s="19"/>
      <c r="VEW5" s="19"/>
      <c r="VEX5" s="19"/>
      <c r="VEY5" s="19"/>
      <c r="VEZ5" s="19"/>
      <c r="VFA5" s="19"/>
      <c r="VFB5" s="19"/>
      <c r="VFC5" s="19"/>
      <c r="VFD5" s="19"/>
      <c r="VFE5" s="19"/>
      <c r="VFF5" s="19"/>
      <c r="VFG5" s="19"/>
      <c r="VFH5" s="19"/>
      <c r="VFI5" s="19"/>
      <c r="VFJ5" s="19"/>
      <c r="VFK5" s="19"/>
      <c r="VFL5" s="19"/>
      <c r="VFM5" s="19"/>
      <c r="VFN5" s="19"/>
      <c r="VFO5" s="19"/>
      <c r="VFP5" s="19"/>
      <c r="VFQ5" s="19"/>
      <c r="VFR5" s="19"/>
      <c r="VFS5" s="19"/>
      <c r="VFT5" s="19"/>
      <c r="VFU5" s="19"/>
      <c r="VFV5" s="19"/>
      <c r="VFW5" s="19"/>
      <c r="VFX5" s="19"/>
      <c r="VFY5" s="19"/>
      <c r="VFZ5" s="19"/>
      <c r="VGA5" s="19"/>
      <c r="VGB5" s="19"/>
      <c r="VGC5" s="19"/>
      <c r="VGD5" s="19"/>
      <c r="VGE5" s="19"/>
      <c r="VGF5" s="19"/>
      <c r="VGG5" s="19"/>
      <c r="VGH5" s="19"/>
      <c r="VGI5" s="19"/>
      <c r="VGJ5" s="19"/>
      <c r="VGK5" s="19"/>
      <c r="VGL5" s="19"/>
      <c r="VGM5" s="19"/>
      <c r="VGN5" s="19"/>
      <c r="VGO5" s="19"/>
      <c r="VGP5" s="19"/>
      <c r="VGQ5" s="19"/>
      <c r="VGR5" s="19"/>
      <c r="VGS5" s="19"/>
      <c r="VGT5" s="19"/>
      <c r="VGU5" s="19"/>
      <c r="VGV5" s="19"/>
      <c r="VGW5" s="19"/>
      <c r="VGX5" s="19"/>
      <c r="VGY5" s="19"/>
      <c r="VGZ5" s="19"/>
      <c r="VHA5" s="19"/>
      <c r="VHB5" s="19"/>
      <c r="VHC5" s="19"/>
      <c r="VHD5" s="19"/>
      <c r="VHE5" s="19"/>
      <c r="VHF5" s="19"/>
      <c r="VHG5" s="19"/>
      <c r="VHH5" s="19"/>
      <c r="VHI5" s="19"/>
      <c r="VHJ5" s="19"/>
      <c r="VHK5" s="19"/>
      <c r="VHL5" s="19"/>
      <c r="VHM5" s="19"/>
      <c r="VHN5" s="19"/>
      <c r="VHO5" s="19"/>
      <c r="VHP5" s="19"/>
      <c r="VHQ5" s="19"/>
      <c r="VHR5" s="19"/>
      <c r="VHS5" s="19"/>
      <c r="VHT5" s="19"/>
      <c r="VHU5" s="19"/>
      <c r="VHV5" s="19"/>
      <c r="VHW5" s="19"/>
      <c r="VHX5" s="19"/>
      <c r="VHY5" s="19"/>
      <c r="VHZ5" s="19"/>
      <c r="VIA5" s="19"/>
      <c r="VIB5" s="19"/>
      <c r="VIC5" s="19"/>
      <c r="VID5" s="19"/>
      <c r="VIE5" s="19"/>
      <c r="VIF5" s="19"/>
      <c r="VIG5" s="19"/>
      <c r="VIH5" s="19"/>
      <c r="VII5" s="19"/>
      <c r="VIJ5" s="19"/>
      <c r="VIK5" s="19"/>
      <c r="VIL5" s="19"/>
      <c r="VIM5" s="19"/>
      <c r="VIN5" s="19"/>
      <c r="VIO5" s="19"/>
      <c r="VIP5" s="19"/>
      <c r="VIQ5" s="19"/>
      <c r="VIR5" s="19"/>
      <c r="VIS5" s="19"/>
      <c r="VIT5" s="19"/>
      <c r="VIU5" s="19"/>
      <c r="VIV5" s="19"/>
      <c r="VIW5" s="19"/>
      <c r="VIX5" s="19"/>
      <c r="VIY5" s="19"/>
      <c r="VIZ5" s="19"/>
      <c r="VJA5" s="19"/>
      <c r="VJB5" s="19"/>
      <c r="VJC5" s="19"/>
      <c r="VJD5" s="19"/>
      <c r="VJE5" s="19"/>
      <c r="VJF5" s="19"/>
      <c r="VJG5" s="19"/>
      <c r="VJH5" s="19"/>
      <c r="VJI5" s="19"/>
      <c r="VJJ5" s="19"/>
      <c r="VJK5" s="19"/>
      <c r="VJL5" s="19"/>
      <c r="VJM5" s="19"/>
      <c r="VJN5" s="19"/>
      <c r="VJO5" s="19"/>
      <c r="VJP5" s="19"/>
      <c r="VJQ5" s="19"/>
      <c r="VJR5" s="19"/>
      <c r="VJS5" s="19"/>
      <c r="VJT5" s="19"/>
      <c r="VJU5" s="19"/>
      <c r="VJV5" s="19"/>
      <c r="VJW5" s="19"/>
      <c r="VJX5" s="19"/>
      <c r="VJY5" s="19"/>
      <c r="VJZ5" s="19"/>
      <c r="VKA5" s="19"/>
      <c r="VKB5" s="19"/>
      <c r="VKC5" s="19"/>
      <c r="VKD5" s="19"/>
      <c r="VKE5" s="19"/>
      <c r="VKF5" s="19"/>
      <c r="VKG5" s="19"/>
      <c r="VKH5" s="19"/>
      <c r="VKI5" s="19"/>
      <c r="VKJ5" s="19"/>
      <c r="VKK5" s="19"/>
      <c r="VKL5" s="19"/>
      <c r="VKM5" s="19"/>
      <c r="VKN5" s="19"/>
      <c r="VKO5" s="19"/>
      <c r="VKP5" s="19"/>
      <c r="VKQ5" s="19"/>
      <c r="VKR5" s="19"/>
      <c r="VKS5" s="19"/>
      <c r="VKT5" s="19"/>
      <c r="VKU5" s="19"/>
      <c r="VKV5" s="19"/>
      <c r="VKW5" s="19"/>
      <c r="VKX5" s="19"/>
      <c r="VKY5" s="19"/>
      <c r="VKZ5" s="19"/>
      <c r="VLA5" s="19"/>
      <c r="VLB5" s="19"/>
      <c r="VLC5" s="19"/>
      <c r="VLD5" s="19"/>
      <c r="VLE5" s="19"/>
      <c r="VLF5" s="19"/>
      <c r="VLG5" s="19"/>
      <c r="VLH5" s="19"/>
      <c r="VLI5" s="19"/>
      <c r="VLJ5" s="19"/>
      <c r="VLK5" s="19"/>
      <c r="VLL5" s="19"/>
      <c r="VLM5" s="19"/>
      <c r="VLN5" s="19"/>
      <c r="VLO5" s="19"/>
      <c r="VLP5" s="19"/>
      <c r="VLQ5" s="19"/>
      <c r="VLR5" s="19"/>
      <c r="VLS5" s="19"/>
      <c r="VLT5" s="19"/>
      <c r="VLU5" s="19"/>
      <c r="VLV5" s="19"/>
      <c r="VLW5" s="19"/>
      <c r="VLX5" s="19"/>
      <c r="VLY5" s="19"/>
      <c r="VLZ5" s="19"/>
      <c r="VMA5" s="19"/>
      <c r="VMB5" s="19"/>
      <c r="VMC5" s="19"/>
      <c r="VMD5" s="19"/>
      <c r="VME5" s="19"/>
      <c r="VMF5" s="19"/>
      <c r="VMG5" s="19"/>
      <c r="VMH5" s="19"/>
      <c r="VMI5" s="19"/>
      <c r="VMJ5" s="19"/>
      <c r="VMK5" s="19"/>
      <c r="VML5" s="19"/>
      <c r="VMM5" s="19"/>
      <c r="VMN5" s="19"/>
      <c r="VMO5" s="19"/>
      <c r="VMP5" s="19"/>
      <c r="VMQ5" s="19"/>
      <c r="VMR5" s="19"/>
      <c r="VMS5" s="19"/>
      <c r="VMT5" s="19"/>
      <c r="VMU5" s="19"/>
      <c r="VMV5" s="19"/>
      <c r="VMW5" s="19"/>
      <c r="VMX5" s="19"/>
      <c r="VMY5" s="19"/>
      <c r="VMZ5" s="19"/>
      <c r="VNA5" s="19"/>
      <c r="VNB5" s="19"/>
      <c r="VNC5" s="19"/>
      <c r="VND5" s="19"/>
      <c r="VNE5" s="19"/>
      <c r="VNF5" s="19"/>
      <c r="VNG5" s="19"/>
      <c r="VNH5" s="19"/>
      <c r="VNI5" s="19"/>
      <c r="VNJ5" s="19"/>
      <c r="VNK5" s="19"/>
      <c r="VNL5" s="19"/>
      <c r="VNM5" s="19"/>
      <c r="VNN5" s="19"/>
      <c r="VNO5" s="19"/>
      <c r="VNP5" s="19"/>
      <c r="VNQ5" s="19"/>
      <c r="VNR5" s="19"/>
      <c r="VNS5" s="19"/>
      <c r="VNT5" s="19"/>
      <c r="VNU5" s="19"/>
      <c r="VNV5" s="19"/>
      <c r="VNW5" s="19"/>
      <c r="VNX5" s="19"/>
      <c r="VNY5" s="19"/>
      <c r="VNZ5" s="19"/>
      <c r="VOA5" s="19"/>
      <c r="VOB5" s="19"/>
      <c r="VOC5" s="19"/>
      <c r="VOD5" s="19"/>
      <c r="VOE5" s="19"/>
      <c r="VOF5" s="19"/>
      <c r="VOG5" s="19"/>
      <c r="VOH5" s="19"/>
      <c r="VOI5" s="19"/>
      <c r="VOJ5" s="19"/>
      <c r="VOK5" s="19"/>
      <c r="VOL5" s="19"/>
      <c r="VOM5" s="19"/>
      <c r="VON5" s="19"/>
      <c r="VOO5" s="19"/>
      <c r="VOP5" s="19"/>
      <c r="VOQ5" s="19"/>
      <c r="VOR5" s="19"/>
      <c r="VOS5" s="19"/>
      <c r="VOT5" s="19"/>
      <c r="VOU5" s="19"/>
      <c r="VOV5" s="19"/>
      <c r="VOW5" s="19"/>
      <c r="VOX5" s="19"/>
      <c r="VOY5" s="19"/>
      <c r="VOZ5" s="19"/>
      <c r="VPA5" s="19"/>
      <c r="VPB5" s="19"/>
      <c r="VPC5" s="19"/>
      <c r="VPD5" s="19"/>
      <c r="VPE5" s="19"/>
      <c r="VPF5" s="19"/>
      <c r="VPG5" s="19"/>
      <c r="VPH5" s="19"/>
      <c r="VPI5" s="19"/>
      <c r="VPJ5" s="19"/>
      <c r="VPK5" s="19"/>
      <c r="VPL5" s="19"/>
      <c r="VPM5" s="19"/>
      <c r="VPN5" s="19"/>
      <c r="VPO5" s="19"/>
      <c r="VPP5" s="19"/>
      <c r="VPQ5" s="19"/>
      <c r="VPR5" s="19"/>
      <c r="VPS5" s="19"/>
      <c r="VPT5" s="19"/>
      <c r="VPU5" s="19"/>
      <c r="VPV5" s="19"/>
      <c r="VPW5" s="19"/>
      <c r="VPX5" s="19"/>
      <c r="VPY5" s="19"/>
      <c r="VPZ5" s="19"/>
      <c r="VQA5" s="19"/>
      <c r="VQB5" s="19"/>
      <c r="VQC5" s="19"/>
      <c r="VQD5" s="19"/>
      <c r="VQE5" s="19"/>
      <c r="VQF5" s="19"/>
      <c r="VQG5" s="19"/>
      <c r="VQH5" s="19"/>
      <c r="VQI5" s="19"/>
      <c r="VQJ5" s="19"/>
      <c r="VQK5" s="19"/>
      <c r="VQL5" s="19"/>
      <c r="VQM5" s="19"/>
      <c r="VQN5" s="19"/>
      <c r="VQO5" s="19"/>
      <c r="VQP5" s="19"/>
      <c r="VQQ5" s="19"/>
      <c r="VQR5" s="19"/>
      <c r="VQS5" s="19"/>
      <c r="VQT5" s="19"/>
      <c r="VQU5" s="19"/>
      <c r="VQV5" s="19"/>
      <c r="VQW5" s="19"/>
      <c r="VQX5" s="19"/>
      <c r="VQY5" s="19"/>
      <c r="VQZ5" s="19"/>
      <c r="VRA5" s="19"/>
      <c r="VRB5" s="19"/>
      <c r="VRC5" s="19"/>
      <c r="VRD5" s="19"/>
      <c r="VRE5" s="19"/>
      <c r="VRF5" s="19"/>
      <c r="VRG5" s="19"/>
      <c r="VRH5" s="19"/>
      <c r="VRI5" s="19"/>
      <c r="VRJ5" s="19"/>
      <c r="VRK5" s="19"/>
      <c r="VRL5" s="19"/>
      <c r="VRM5" s="19"/>
      <c r="VRN5" s="19"/>
      <c r="VRO5" s="19"/>
      <c r="VRP5" s="19"/>
      <c r="VRQ5" s="19"/>
      <c r="VRR5" s="19"/>
      <c r="VRS5" s="19"/>
      <c r="VRT5" s="19"/>
      <c r="VRU5" s="19"/>
      <c r="VRV5" s="19"/>
      <c r="VRW5" s="19"/>
      <c r="VRX5" s="19"/>
      <c r="VRY5" s="19"/>
      <c r="VRZ5" s="19"/>
      <c r="VSA5" s="19"/>
      <c r="VSB5" s="19"/>
      <c r="VSC5" s="19"/>
      <c r="VSD5" s="19"/>
      <c r="VSE5" s="19"/>
      <c r="VSF5" s="19"/>
      <c r="VSG5" s="19"/>
      <c r="VSH5" s="19"/>
      <c r="VSI5" s="19"/>
      <c r="VSJ5" s="19"/>
      <c r="VSK5" s="19"/>
      <c r="VSL5" s="19"/>
      <c r="VSM5" s="19"/>
      <c r="VSN5" s="19"/>
      <c r="VSO5" s="19"/>
      <c r="VSP5" s="19"/>
      <c r="VSQ5" s="19"/>
      <c r="VSR5" s="19"/>
      <c r="VSS5" s="19"/>
      <c r="VST5" s="19"/>
      <c r="VSU5" s="19"/>
      <c r="VSV5" s="19"/>
      <c r="VSW5" s="19"/>
      <c r="VSX5" s="19"/>
      <c r="VSY5" s="19"/>
      <c r="VSZ5" s="19"/>
      <c r="VTA5" s="19"/>
      <c r="VTB5" s="19"/>
      <c r="VTC5" s="19"/>
      <c r="VTD5" s="19"/>
      <c r="VTE5" s="19"/>
      <c r="VTF5" s="19"/>
      <c r="VTG5" s="19"/>
      <c r="VTH5" s="19"/>
      <c r="VTI5" s="19"/>
      <c r="VTJ5" s="19"/>
      <c r="VTK5" s="19"/>
      <c r="VTL5" s="19"/>
      <c r="VTM5" s="19"/>
      <c r="VTN5" s="19"/>
      <c r="VTO5" s="19"/>
      <c r="VTP5" s="19"/>
      <c r="VTQ5" s="19"/>
      <c r="VTR5" s="19"/>
      <c r="VTS5" s="19"/>
      <c r="VTT5" s="19"/>
      <c r="VTU5" s="19"/>
      <c r="VTV5" s="19"/>
      <c r="VTW5" s="19"/>
      <c r="VTX5" s="19"/>
      <c r="VTY5" s="19"/>
      <c r="VTZ5" s="19"/>
      <c r="VUA5" s="19"/>
      <c r="VUB5" s="19"/>
      <c r="VUC5" s="19"/>
      <c r="VUD5" s="19"/>
      <c r="VUE5" s="19"/>
      <c r="VUF5" s="19"/>
      <c r="VUG5" s="19"/>
      <c r="VUH5" s="19"/>
      <c r="VUI5" s="19"/>
      <c r="VUJ5" s="19"/>
      <c r="VUK5" s="19"/>
      <c r="VUL5" s="19"/>
      <c r="VUM5" s="19"/>
      <c r="VUN5" s="19"/>
      <c r="VUO5" s="19"/>
      <c r="VUP5" s="19"/>
      <c r="VUQ5" s="19"/>
      <c r="VUR5" s="19"/>
      <c r="VUS5" s="19"/>
      <c r="VUT5" s="19"/>
      <c r="VUU5" s="19"/>
      <c r="VUV5" s="19"/>
      <c r="VUW5" s="19"/>
      <c r="VUX5" s="19"/>
      <c r="VUY5" s="19"/>
      <c r="VUZ5" s="19"/>
      <c r="VVA5" s="19"/>
      <c r="VVB5" s="19"/>
      <c r="VVC5" s="19"/>
      <c r="VVD5" s="19"/>
      <c r="VVE5" s="19"/>
      <c r="VVF5" s="19"/>
      <c r="VVG5" s="19"/>
      <c r="VVH5" s="19"/>
      <c r="VVI5" s="19"/>
      <c r="VVJ5" s="19"/>
      <c r="VVK5" s="19"/>
      <c r="VVL5" s="19"/>
      <c r="VVM5" s="19"/>
      <c r="VVN5" s="19"/>
      <c r="VVO5" s="19"/>
      <c r="VVP5" s="19"/>
      <c r="VVQ5" s="19"/>
      <c r="VVR5" s="19"/>
      <c r="VVS5" s="19"/>
      <c r="VVT5" s="19"/>
      <c r="VVU5" s="19"/>
      <c r="VVV5" s="19"/>
      <c r="VVW5" s="19"/>
      <c r="VVX5" s="19"/>
      <c r="VVY5" s="19"/>
      <c r="VVZ5" s="19"/>
      <c r="VWA5" s="19"/>
      <c r="VWB5" s="19"/>
      <c r="VWC5" s="19"/>
      <c r="VWD5" s="19"/>
      <c r="VWE5" s="19"/>
      <c r="VWF5" s="19"/>
      <c r="VWG5" s="19"/>
      <c r="VWH5" s="19"/>
      <c r="VWI5" s="19"/>
      <c r="VWJ5" s="19"/>
      <c r="VWK5" s="19"/>
      <c r="VWL5" s="19"/>
      <c r="VWM5" s="19"/>
      <c r="VWN5" s="19"/>
      <c r="VWO5" s="19"/>
      <c r="VWP5" s="19"/>
      <c r="VWQ5" s="19"/>
      <c r="VWR5" s="19"/>
      <c r="VWS5" s="19"/>
      <c r="VWT5" s="19"/>
      <c r="VWU5" s="19"/>
      <c r="VWV5" s="19"/>
      <c r="VWW5" s="19"/>
      <c r="VWX5" s="19"/>
      <c r="VWY5" s="19"/>
      <c r="VWZ5" s="19"/>
      <c r="VXA5" s="19"/>
      <c r="VXB5" s="19"/>
      <c r="VXC5" s="19"/>
      <c r="VXD5" s="19"/>
      <c r="VXE5" s="19"/>
      <c r="VXF5" s="19"/>
      <c r="VXG5" s="19"/>
      <c r="VXH5" s="19"/>
      <c r="VXI5" s="19"/>
      <c r="VXJ5" s="19"/>
      <c r="VXK5" s="19"/>
      <c r="VXL5" s="19"/>
      <c r="VXM5" s="19"/>
      <c r="VXN5" s="19"/>
      <c r="VXO5" s="19"/>
      <c r="VXP5" s="19"/>
      <c r="VXQ5" s="19"/>
      <c r="VXR5" s="19"/>
      <c r="VXS5" s="19"/>
      <c r="VXT5" s="19"/>
      <c r="VXU5" s="19"/>
      <c r="VXV5" s="19"/>
      <c r="VXW5" s="19"/>
      <c r="VXX5" s="19"/>
      <c r="VXY5" s="19"/>
      <c r="VXZ5" s="19"/>
      <c r="VYA5" s="19"/>
      <c r="VYB5" s="19"/>
      <c r="VYC5" s="19"/>
      <c r="VYD5" s="19"/>
      <c r="VYE5" s="19"/>
      <c r="VYF5" s="19"/>
      <c r="VYG5" s="19"/>
      <c r="VYH5" s="19"/>
      <c r="VYI5" s="19"/>
      <c r="VYJ5" s="19"/>
      <c r="VYK5" s="19"/>
      <c r="VYL5" s="19"/>
      <c r="VYM5" s="19"/>
      <c r="VYN5" s="19"/>
      <c r="VYO5" s="19"/>
      <c r="VYP5" s="19"/>
      <c r="VYQ5" s="19"/>
      <c r="VYR5" s="19"/>
      <c r="VYS5" s="19"/>
      <c r="VYT5" s="19"/>
      <c r="VYU5" s="19"/>
      <c r="VYV5" s="19"/>
      <c r="VYW5" s="19"/>
      <c r="VYX5" s="19"/>
      <c r="VYY5" s="19"/>
      <c r="VYZ5" s="19"/>
      <c r="VZA5" s="19"/>
      <c r="VZB5" s="19"/>
      <c r="VZC5" s="19"/>
      <c r="VZD5" s="19"/>
      <c r="VZE5" s="19"/>
      <c r="VZF5" s="19"/>
      <c r="VZG5" s="19"/>
      <c r="VZH5" s="19"/>
      <c r="VZI5" s="19"/>
      <c r="VZJ5" s="19"/>
      <c r="VZK5" s="19"/>
      <c r="VZL5" s="19"/>
      <c r="VZM5" s="19"/>
      <c r="VZN5" s="19"/>
      <c r="VZO5" s="19"/>
      <c r="VZP5" s="19"/>
      <c r="VZQ5" s="19"/>
      <c r="VZR5" s="19"/>
      <c r="VZS5" s="19"/>
      <c r="VZT5" s="19"/>
      <c r="VZU5" s="19"/>
      <c r="VZV5" s="19"/>
      <c r="VZW5" s="19"/>
      <c r="VZX5" s="19"/>
      <c r="VZY5" s="19"/>
      <c r="VZZ5" s="19"/>
      <c r="WAA5" s="19"/>
      <c r="WAB5" s="19"/>
      <c r="WAC5" s="19"/>
      <c r="WAD5" s="19"/>
      <c r="WAE5" s="19"/>
      <c r="WAF5" s="19"/>
      <c r="WAG5" s="19"/>
      <c r="WAH5" s="19"/>
      <c r="WAI5" s="19"/>
      <c r="WAJ5" s="19"/>
      <c r="WAK5" s="19"/>
      <c r="WAL5" s="19"/>
      <c r="WAM5" s="19"/>
      <c r="WAN5" s="19"/>
      <c r="WAO5" s="19"/>
      <c r="WAP5" s="19"/>
      <c r="WAQ5" s="19"/>
      <c r="WAR5" s="19"/>
      <c r="WAS5" s="19"/>
      <c r="WAT5" s="19"/>
      <c r="WAU5" s="19"/>
      <c r="WAV5" s="19"/>
      <c r="WAW5" s="19"/>
      <c r="WAX5" s="19"/>
      <c r="WAY5" s="19"/>
      <c r="WAZ5" s="19"/>
      <c r="WBA5" s="19"/>
      <c r="WBB5" s="19"/>
      <c r="WBC5" s="19"/>
      <c r="WBD5" s="19"/>
      <c r="WBE5" s="19"/>
      <c r="WBF5" s="19"/>
      <c r="WBG5" s="19"/>
      <c r="WBH5" s="19"/>
      <c r="WBI5" s="19"/>
      <c r="WBJ5" s="19"/>
      <c r="WBK5" s="19"/>
      <c r="WBL5" s="19"/>
      <c r="WBM5" s="19"/>
      <c r="WBN5" s="19"/>
      <c r="WBO5" s="19"/>
      <c r="WBP5" s="19"/>
      <c r="WBQ5" s="19"/>
      <c r="WBR5" s="19"/>
      <c r="WBS5" s="19"/>
      <c r="WBT5" s="19"/>
      <c r="WBU5" s="19"/>
      <c r="WBV5" s="19"/>
      <c r="WBW5" s="19"/>
      <c r="WBX5" s="19"/>
      <c r="WBY5" s="19"/>
      <c r="WBZ5" s="19"/>
      <c r="WCA5" s="19"/>
      <c r="WCB5" s="19"/>
      <c r="WCC5" s="19"/>
      <c r="WCD5" s="19"/>
      <c r="WCE5" s="19"/>
      <c r="WCF5" s="19"/>
      <c r="WCG5" s="19"/>
      <c r="WCH5" s="19"/>
      <c r="WCI5" s="19"/>
      <c r="WCJ5" s="19"/>
      <c r="WCK5" s="19"/>
      <c r="WCL5" s="19"/>
      <c r="WCM5" s="19"/>
      <c r="WCN5" s="19"/>
      <c r="WCO5" s="19"/>
      <c r="WCP5" s="19"/>
      <c r="WCQ5" s="19"/>
      <c r="WCR5" s="19"/>
      <c r="WCS5" s="19"/>
      <c r="WCT5" s="19"/>
      <c r="WCU5" s="19"/>
      <c r="WCV5" s="19"/>
      <c r="WCW5" s="19"/>
      <c r="WCX5" s="19"/>
      <c r="WCY5" s="19"/>
      <c r="WCZ5" s="19"/>
      <c r="WDA5" s="19"/>
      <c r="WDB5" s="19"/>
      <c r="WDC5" s="19"/>
      <c r="WDD5" s="19"/>
      <c r="WDE5" s="19"/>
      <c r="WDF5" s="19"/>
      <c r="WDG5" s="19"/>
      <c r="WDH5" s="19"/>
      <c r="WDI5" s="19"/>
      <c r="WDJ5" s="19"/>
      <c r="WDK5" s="19"/>
      <c r="WDL5" s="19"/>
      <c r="WDM5" s="19"/>
      <c r="WDN5" s="19"/>
      <c r="WDO5" s="19"/>
      <c r="WDP5" s="19"/>
      <c r="WDQ5" s="19"/>
      <c r="WDR5" s="19"/>
      <c r="WDS5" s="19"/>
      <c r="WDT5" s="19"/>
      <c r="WDU5" s="19"/>
      <c r="WDV5" s="19"/>
      <c r="WDW5" s="19"/>
      <c r="WDX5" s="19"/>
      <c r="WDY5" s="19"/>
      <c r="WDZ5" s="19"/>
      <c r="WEA5" s="19"/>
      <c r="WEB5" s="19"/>
      <c r="WEC5" s="19"/>
      <c r="WED5" s="19"/>
      <c r="WEE5" s="19"/>
      <c r="WEF5" s="19"/>
      <c r="WEG5" s="19"/>
      <c r="WEH5" s="19"/>
      <c r="WEI5" s="19"/>
      <c r="WEJ5" s="19"/>
      <c r="WEK5" s="19"/>
      <c r="WEL5" s="19"/>
      <c r="WEM5" s="19"/>
      <c r="WEN5" s="19"/>
      <c r="WEO5" s="19"/>
      <c r="WEP5" s="19"/>
      <c r="WEQ5" s="19"/>
      <c r="WER5" s="19"/>
      <c r="WES5" s="19"/>
      <c r="WET5" s="19"/>
      <c r="WEU5" s="19"/>
      <c r="WEV5" s="19"/>
      <c r="WEW5" s="19"/>
      <c r="WEX5" s="19"/>
      <c r="WEY5" s="19"/>
      <c r="WEZ5" s="19"/>
      <c r="WFA5" s="19"/>
      <c r="WFB5" s="19"/>
      <c r="WFC5" s="19"/>
      <c r="WFD5" s="19"/>
      <c r="WFE5" s="19"/>
      <c r="WFF5" s="19"/>
      <c r="WFG5" s="19"/>
      <c r="WFH5" s="19"/>
      <c r="WFI5" s="19"/>
      <c r="WFJ5" s="19"/>
      <c r="WFK5" s="19"/>
      <c r="WFL5" s="19"/>
      <c r="WFM5" s="19"/>
      <c r="WFN5" s="19"/>
      <c r="WFO5" s="19"/>
      <c r="WFP5" s="19"/>
      <c r="WFQ5" s="19"/>
      <c r="WFR5" s="19"/>
      <c r="WFS5" s="19"/>
      <c r="WFT5" s="19"/>
      <c r="WFU5" s="19"/>
      <c r="WFV5" s="19"/>
      <c r="WFW5" s="19"/>
      <c r="WFX5" s="19"/>
      <c r="WFY5" s="19"/>
      <c r="WFZ5" s="19"/>
      <c r="WGA5" s="19"/>
      <c r="WGB5" s="19"/>
      <c r="WGC5" s="19"/>
      <c r="WGD5" s="19"/>
      <c r="WGE5" s="19"/>
      <c r="WGF5" s="19"/>
      <c r="WGG5" s="19"/>
      <c r="WGH5" s="19"/>
      <c r="WGI5" s="19"/>
      <c r="WGJ5" s="19"/>
      <c r="WGK5" s="19"/>
      <c r="WGL5" s="19"/>
      <c r="WGM5" s="19"/>
      <c r="WGN5" s="19"/>
      <c r="WGO5" s="19"/>
      <c r="WGP5" s="19"/>
      <c r="WGQ5" s="19"/>
      <c r="WGR5" s="19"/>
      <c r="WGS5" s="19"/>
      <c r="WGT5" s="19"/>
      <c r="WGU5" s="19"/>
      <c r="WGV5" s="19"/>
      <c r="WGW5" s="19"/>
      <c r="WGX5" s="19"/>
      <c r="WGY5" s="19"/>
      <c r="WGZ5" s="19"/>
      <c r="WHA5" s="19"/>
      <c r="WHB5" s="19"/>
      <c r="WHC5" s="19"/>
      <c r="WHD5" s="19"/>
      <c r="WHE5" s="19"/>
      <c r="WHF5" s="19"/>
      <c r="WHG5" s="19"/>
      <c r="WHH5" s="19"/>
      <c r="WHI5" s="19"/>
      <c r="WHJ5" s="19"/>
      <c r="WHK5" s="19"/>
      <c r="WHL5" s="19"/>
      <c r="WHM5" s="19"/>
      <c r="WHN5" s="19"/>
      <c r="WHO5" s="19"/>
      <c r="WHP5" s="19"/>
      <c r="WHQ5" s="19"/>
      <c r="WHR5" s="19"/>
      <c r="WHS5" s="19"/>
      <c r="WHT5" s="19"/>
      <c r="WHU5" s="19"/>
      <c r="WHV5" s="19"/>
      <c r="WHW5" s="19"/>
      <c r="WHX5" s="19"/>
      <c r="WHY5" s="19"/>
      <c r="WHZ5" s="19"/>
      <c r="WIA5" s="19"/>
      <c r="WIB5" s="19"/>
      <c r="WIC5" s="19"/>
      <c r="WID5" s="19"/>
      <c r="WIE5" s="19"/>
      <c r="WIF5" s="19"/>
      <c r="WIG5" s="19"/>
      <c r="WIH5" s="19"/>
      <c r="WII5" s="19"/>
      <c r="WIJ5" s="19"/>
      <c r="WIK5" s="19"/>
      <c r="WIL5" s="19"/>
      <c r="WIM5" s="19"/>
      <c r="WIN5" s="19"/>
      <c r="WIO5" s="19"/>
      <c r="WIP5" s="19"/>
      <c r="WIQ5" s="19"/>
      <c r="WIR5" s="19"/>
      <c r="WIS5" s="19"/>
      <c r="WIT5" s="19"/>
      <c r="WIU5" s="19"/>
      <c r="WIV5" s="19"/>
      <c r="WIW5" s="19"/>
      <c r="WIX5" s="19"/>
      <c r="WIY5" s="19"/>
      <c r="WIZ5" s="19"/>
      <c r="WJA5" s="19"/>
      <c r="WJB5" s="19"/>
      <c r="WJC5" s="19"/>
      <c r="WJD5" s="19"/>
      <c r="WJE5" s="19"/>
      <c r="WJF5" s="19"/>
      <c r="WJG5" s="19"/>
      <c r="WJH5" s="19"/>
      <c r="WJI5" s="19"/>
      <c r="WJJ5" s="19"/>
      <c r="WJK5" s="19"/>
      <c r="WJL5" s="19"/>
      <c r="WJM5" s="19"/>
      <c r="WJN5" s="19"/>
      <c r="WJO5" s="19"/>
      <c r="WJP5" s="19"/>
      <c r="WJQ5" s="19"/>
      <c r="WJR5" s="19"/>
      <c r="WJS5" s="19"/>
      <c r="WJT5" s="19"/>
      <c r="WJU5" s="19"/>
      <c r="WJV5" s="19"/>
      <c r="WJW5" s="19"/>
      <c r="WJX5" s="19"/>
      <c r="WJY5" s="19"/>
      <c r="WJZ5" s="19"/>
      <c r="WKA5" s="19"/>
      <c r="WKB5" s="19"/>
      <c r="WKC5" s="19"/>
      <c r="WKD5" s="19"/>
      <c r="WKE5" s="19"/>
      <c r="WKF5" s="19"/>
      <c r="WKG5" s="19"/>
      <c r="WKH5" s="19"/>
      <c r="WKI5" s="19"/>
      <c r="WKJ5" s="19"/>
      <c r="WKK5" s="19"/>
      <c r="WKL5" s="19"/>
      <c r="WKM5" s="19"/>
      <c r="WKN5" s="19"/>
      <c r="WKO5" s="19"/>
      <c r="WKP5" s="19"/>
      <c r="WKQ5" s="19"/>
      <c r="WKR5" s="19"/>
      <c r="WKS5" s="19"/>
      <c r="WKT5" s="19"/>
      <c r="WKU5" s="19"/>
      <c r="WKV5" s="19"/>
      <c r="WKW5" s="19"/>
      <c r="WKX5" s="19"/>
      <c r="WKY5" s="19"/>
      <c r="WKZ5" s="19"/>
      <c r="WLA5" s="19"/>
      <c r="WLB5" s="19"/>
      <c r="WLC5" s="19"/>
      <c r="WLD5" s="19"/>
      <c r="WLE5" s="19"/>
      <c r="WLF5" s="19"/>
      <c r="WLG5" s="19"/>
      <c r="WLH5" s="19"/>
      <c r="WLI5" s="19"/>
      <c r="WLJ5" s="19"/>
      <c r="WLK5" s="19"/>
      <c r="WLL5" s="19"/>
      <c r="WLM5" s="19"/>
      <c r="WLN5" s="19"/>
      <c r="WLO5" s="19"/>
      <c r="WLP5" s="19"/>
      <c r="WLQ5" s="19"/>
      <c r="WLR5" s="19"/>
      <c r="WLS5" s="19"/>
      <c r="WLT5" s="19"/>
      <c r="WLU5" s="19"/>
      <c r="WLV5" s="19"/>
      <c r="WLW5" s="19"/>
      <c r="WLX5" s="19"/>
      <c r="WLY5" s="19"/>
      <c r="WLZ5" s="19"/>
      <c r="WMA5" s="19"/>
      <c r="WMB5" s="19"/>
      <c r="WMC5" s="19"/>
      <c r="WMD5" s="19"/>
      <c r="WME5" s="19"/>
      <c r="WMF5" s="19"/>
      <c r="WMG5" s="19"/>
      <c r="WMH5" s="19"/>
      <c r="WMI5" s="19"/>
      <c r="WMJ5" s="19"/>
      <c r="WMK5" s="19"/>
      <c r="WML5" s="19"/>
      <c r="WMM5" s="19"/>
      <c r="WMN5" s="19"/>
      <c r="WMO5" s="19"/>
      <c r="WMP5" s="19"/>
      <c r="WMQ5" s="19"/>
      <c r="WMR5" s="19"/>
      <c r="WMS5" s="19"/>
      <c r="WMT5" s="19"/>
      <c r="WMU5" s="19"/>
      <c r="WMV5" s="19"/>
      <c r="WMW5" s="19"/>
      <c r="WMX5" s="19"/>
      <c r="WMY5" s="19"/>
      <c r="WMZ5" s="19"/>
      <c r="WNA5" s="19"/>
      <c r="WNB5" s="19"/>
      <c r="WNC5" s="19"/>
      <c r="WND5" s="19"/>
      <c r="WNE5" s="19"/>
      <c r="WNF5" s="19"/>
      <c r="WNG5" s="19"/>
      <c r="WNH5" s="19"/>
      <c r="WNI5" s="19"/>
      <c r="WNJ5" s="19"/>
      <c r="WNK5" s="19"/>
      <c r="WNL5" s="19"/>
      <c r="WNM5" s="19"/>
      <c r="WNN5" s="19"/>
      <c r="WNO5" s="19"/>
      <c r="WNP5" s="19"/>
      <c r="WNQ5" s="19"/>
      <c r="WNR5" s="19"/>
      <c r="WNS5" s="19"/>
      <c r="WNT5" s="19"/>
      <c r="WNU5" s="19"/>
      <c r="WNV5" s="19"/>
      <c r="WNW5" s="19"/>
      <c r="WNX5" s="19"/>
      <c r="WNY5" s="19"/>
      <c r="WNZ5" s="19"/>
      <c r="WOA5" s="19"/>
      <c r="WOB5" s="19"/>
      <c r="WOC5" s="19"/>
      <c r="WOD5" s="19"/>
      <c r="WOE5" s="19"/>
      <c r="WOF5" s="19"/>
      <c r="WOG5" s="19"/>
      <c r="WOH5" s="19"/>
      <c r="WOI5" s="19"/>
      <c r="WOJ5" s="19"/>
      <c r="WOK5" s="19"/>
      <c r="WOL5" s="19"/>
      <c r="WOM5" s="19"/>
      <c r="WON5" s="19"/>
      <c r="WOO5" s="19"/>
      <c r="WOP5" s="19"/>
      <c r="WOQ5" s="19"/>
      <c r="WOR5" s="19"/>
      <c r="WOS5" s="19"/>
      <c r="WOT5" s="19"/>
      <c r="WOU5" s="19"/>
      <c r="WOV5" s="19"/>
      <c r="WOW5" s="19"/>
      <c r="WOX5" s="19"/>
      <c r="WOY5" s="19"/>
      <c r="WOZ5" s="19"/>
      <c r="WPA5" s="19"/>
      <c r="WPB5" s="19"/>
      <c r="WPC5" s="19"/>
      <c r="WPD5" s="19"/>
      <c r="WPE5" s="19"/>
      <c r="WPF5" s="19"/>
      <c r="WPG5" s="19"/>
      <c r="WPH5" s="19"/>
      <c r="WPI5" s="19"/>
      <c r="WPJ5" s="19"/>
      <c r="WPK5" s="19"/>
      <c r="WPL5" s="19"/>
      <c r="WPM5" s="19"/>
      <c r="WPN5" s="19"/>
      <c r="WPO5" s="19"/>
      <c r="WPP5" s="19"/>
      <c r="WPQ5" s="19"/>
      <c r="WPR5" s="19"/>
      <c r="WPS5" s="19"/>
      <c r="WPT5" s="19"/>
      <c r="WPU5" s="19"/>
      <c r="WPV5" s="19"/>
      <c r="WPW5" s="19"/>
      <c r="WPX5" s="19"/>
      <c r="WPY5" s="19"/>
      <c r="WPZ5" s="19"/>
      <c r="WQA5" s="19"/>
      <c r="WQB5" s="19"/>
      <c r="WQC5" s="19"/>
      <c r="WQD5" s="19"/>
      <c r="WQE5" s="19"/>
      <c r="WQF5" s="19"/>
      <c r="WQG5" s="19"/>
      <c r="WQH5" s="19"/>
      <c r="WQI5" s="19"/>
      <c r="WQJ5" s="19"/>
      <c r="WQK5" s="19"/>
      <c r="WQL5" s="19"/>
      <c r="WQM5" s="19"/>
      <c r="WQN5" s="19"/>
      <c r="WQO5" s="19"/>
      <c r="WQP5" s="19"/>
      <c r="WQQ5" s="19"/>
      <c r="WQR5" s="19"/>
      <c r="WQS5" s="19"/>
      <c r="WQT5" s="19"/>
      <c r="WQU5" s="19"/>
      <c r="WQV5" s="19"/>
      <c r="WQW5" s="19"/>
      <c r="WQX5" s="19"/>
      <c r="WQY5" s="19"/>
      <c r="WQZ5" s="19"/>
      <c r="WRA5" s="19"/>
      <c r="WRB5" s="19"/>
      <c r="WRC5" s="19"/>
      <c r="WRD5" s="19"/>
      <c r="WRE5" s="19"/>
      <c r="WRF5" s="19"/>
      <c r="WRG5" s="19"/>
      <c r="WRH5" s="19"/>
      <c r="WRI5" s="19"/>
      <c r="WRJ5" s="19"/>
      <c r="WRK5" s="19"/>
      <c r="WRL5" s="19"/>
      <c r="WRM5" s="19"/>
      <c r="WRN5" s="19"/>
      <c r="WRO5" s="19"/>
      <c r="WRP5" s="19"/>
      <c r="WRQ5" s="19"/>
      <c r="WRR5" s="19"/>
      <c r="WRS5" s="19"/>
      <c r="WRT5" s="19"/>
      <c r="WRU5" s="19"/>
      <c r="WRV5" s="19"/>
      <c r="WRW5" s="19"/>
      <c r="WRX5" s="19"/>
      <c r="WRY5" s="19"/>
      <c r="WRZ5" s="19"/>
      <c r="WSA5" s="19"/>
      <c r="WSB5" s="19"/>
      <c r="WSC5" s="19"/>
      <c r="WSD5" s="19"/>
      <c r="WSE5" s="19"/>
      <c r="WSF5" s="19"/>
      <c r="WSG5" s="19"/>
      <c r="WSH5" s="19"/>
      <c r="WSI5" s="19"/>
      <c r="WSJ5" s="19"/>
      <c r="WSK5" s="19"/>
      <c r="WSL5" s="19"/>
      <c r="WSM5" s="19"/>
      <c r="WSN5" s="19"/>
      <c r="WSO5" s="19"/>
      <c r="WSP5" s="19"/>
      <c r="WSQ5" s="19"/>
      <c r="WSR5" s="19"/>
      <c r="WSS5" s="19"/>
      <c r="WST5" s="19"/>
      <c r="WSU5" s="19"/>
      <c r="WSV5" s="19"/>
      <c r="WSW5" s="19"/>
      <c r="WSX5" s="19"/>
      <c r="WSY5" s="19"/>
      <c r="WSZ5" s="19"/>
      <c r="WTA5" s="19"/>
      <c r="WTB5" s="19"/>
      <c r="WTC5" s="19"/>
      <c r="WTD5" s="19"/>
      <c r="WTE5" s="19"/>
      <c r="WTF5" s="19"/>
      <c r="WTG5" s="19"/>
      <c r="WTH5" s="19"/>
      <c r="WTI5" s="19"/>
      <c r="WTJ5" s="19"/>
      <c r="WTK5" s="19"/>
      <c r="WTL5" s="19"/>
      <c r="WTM5" s="19"/>
      <c r="WTN5" s="19"/>
      <c r="WTO5" s="19"/>
      <c r="WTP5" s="19"/>
      <c r="WTQ5" s="19"/>
      <c r="WTR5" s="19"/>
      <c r="WTS5" s="19"/>
      <c r="WTT5" s="19"/>
      <c r="WTU5" s="19"/>
      <c r="WTV5" s="19"/>
      <c r="WTW5" s="19"/>
      <c r="WTX5" s="19"/>
      <c r="WTY5" s="19"/>
      <c r="WTZ5" s="19"/>
      <c r="WUA5" s="19"/>
      <c r="WUB5" s="19"/>
      <c r="WUC5" s="19"/>
      <c r="WUD5" s="19"/>
      <c r="WUE5" s="19"/>
      <c r="WUF5" s="19"/>
      <c r="WUG5" s="19"/>
      <c r="WUH5" s="19"/>
      <c r="WUI5" s="19"/>
      <c r="WUJ5" s="19"/>
      <c r="WUK5" s="19"/>
      <c r="WUL5" s="19"/>
      <c r="WUM5" s="19"/>
      <c r="WUN5" s="19"/>
      <c r="WUO5" s="19"/>
      <c r="WUP5" s="19"/>
      <c r="WUQ5" s="19"/>
      <c r="WUR5" s="19"/>
      <c r="WUS5" s="19"/>
      <c r="WUT5" s="19"/>
      <c r="WUU5" s="19"/>
      <c r="WUV5" s="19"/>
      <c r="WUW5" s="19"/>
      <c r="WUX5" s="19"/>
      <c r="WUY5" s="19"/>
      <c r="WUZ5" s="19"/>
      <c r="WVA5" s="19"/>
      <c r="WVB5" s="19"/>
      <c r="WVC5" s="19"/>
      <c r="WVD5" s="19"/>
      <c r="WVE5" s="19"/>
      <c r="WVF5" s="19"/>
      <c r="WVG5" s="19"/>
      <c r="WVH5" s="19"/>
      <c r="WVI5" s="19"/>
      <c r="WVJ5" s="19"/>
      <c r="WVK5" s="19"/>
      <c r="WVL5" s="19"/>
      <c r="WVM5" s="19"/>
      <c r="WVN5" s="19"/>
      <c r="WVO5" s="19"/>
      <c r="WVP5" s="19"/>
      <c r="WVQ5" s="19"/>
      <c r="WVR5" s="19"/>
      <c r="WVS5" s="19"/>
      <c r="WVT5" s="19"/>
      <c r="WVU5" s="19"/>
      <c r="WVV5" s="19"/>
      <c r="WVW5" s="19"/>
      <c r="WVX5" s="19"/>
      <c r="WVY5" s="19"/>
      <c r="WVZ5" s="19"/>
      <c r="WWA5" s="19"/>
      <c r="WWB5" s="19"/>
      <c r="WWC5" s="19"/>
      <c r="WWD5" s="19"/>
      <c r="WWE5" s="19"/>
      <c r="WWF5" s="19"/>
      <c r="WWG5" s="19"/>
      <c r="WWH5" s="19"/>
      <c r="WWI5" s="19"/>
      <c r="WWJ5" s="19"/>
      <c r="WWK5" s="19"/>
      <c r="WWL5" s="19"/>
      <c r="WWM5" s="19"/>
      <c r="WWN5" s="19"/>
      <c r="WWO5" s="19"/>
      <c r="WWP5" s="19"/>
      <c r="WWQ5" s="19"/>
      <c r="WWR5" s="19"/>
      <c r="WWS5" s="19"/>
      <c r="WWT5" s="19"/>
      <c r="WWU5" s="19"/>
      <c r="WWV5" s="19"/>
      <c r="WWW5" s="19"/>
      <c r="WWX5" s="19"/>
      <c r="WWY5" s="19"/>
      <c r="WWZ5" s="19"/>
      <c r="WXA5" s="19"/>
      <c r="WXB5" s="19"/>
      <c r="WXC5" s="19"/>
      <c r="WXD5" s="19"/>
      <c r="WXE5" s="19"/>
      <c r="WXF5" s="19"/>
      <c r="WXG5" s="19"/>
      <c r="WXH5" s="19"/>
      <c r="WXI5" s="19"/>
      <c r="WXJ5" s="19"/>
      <c r="WXK5" s="19"/>
      <c r="WXL5" s="19"/>
      <c r="WXM5" s="19"/>
      <c r="WXN5" s="19"/>
      <c r="WXO5" s="19"/>
      <c r="WXP5" s="19"/>
      <c r="WXQ5" s="19"/>
      <c r="WXR5" s="19"/>
      <c r="WXS5" s="19"/>
      <c r="WXT5" s="19"/>
      <c r="WXU5" s="19"/>
      <c r="WXV5" s="19"/>
      <c r="WXW5" s="19"/>
      <c r="WXX5" s="19"/>
      <c r="WXY5" s="19"/>
      <c r="WXZ5" s="19"/>
      <c r="WYA5" s="19"/>
      <c r="WYB5" s="19"/>
      <c r="WYC5" s="19"/>
      <c r="WYD5" s="19"/>
      <c r="WYE5" s="19"/>
      <c r="WYF5" s="19"/>
      <c r="WYG5" s="19"/>
      <c r="WYH5" s="19"/>
      <c r="WYI5" s="19"/>
      <c r="WYJ5" s="19"/>
      <c r="WYK5" s="19"/>
      <c r="WYL5" s="19"/>
      <c r="WYM5" s="19"/>
      <c r="WYN5" s="19"/>
      <c r="WYO5" s="19"/>
      <c r="WYP5" s="19"/>
      <c r="WYQ5" s="19"/>
      <c r="WYR5" s="19"/>
      <c r="WYS5" s="19"/>
      <c r="WYT5" s="19"/>
      <c r="WYU5" s="19"/>
      <c r="WYV5" s="19"/>
      <c r="WYW5" s="19"/>
      <c r="WYX5" s="19"/>
      <c r="WYY5" s="19"/>
      <c r="WYZ5" s="19"/>
      <c r="WZA5" s="19"/>
      <c r="WZB5" s="19"/>
      <c r="WZC5" s="19"/>
      <c r="WZD5" s="19"/>
      <c r="WZE5" s="19"/>
      <c r="WZF5" s="19"/>
      <c r="WZG5" s="19"/>
      <c r="WZH5" s="19"/>
      <c r="WZI5" s="19"/>
      <c r="WZJ5" s="19"/>
      <c r="WZK5" s="19"/>
      <c r="WZL5" s="19"/>
      <c r="WZM5" s="19"/>
      <c r="WZN5" s="19"/>
      <c r="WZO5" s="19"/>
      <c r="WZP5" s="19"/>
      <c r="WZQ5" s="19"/>
      <c r="WZR5" s="19"/>
      <c r="WZS5" s="19"/>
      <c r="WZT5" s="19"/>
      <c r="WZU5" s="19"/>
      <c r="WZV5" s="19"/>
      <c r="WZW5" s="19"/>
      <c r="WZX5" s="19"/>
      <c r="WZY5" s="19"/>
      <c r="WZZ5" s="19"/>
      <c r="XAA5" s="19"/>
      <c r="XAB5" s="19"/>
      <c r="XAC5" s="19"/>
      <c r="XAD5" s="19"/>
      <c r="XAE5" s="19"/>
      <c r="XAF5" s="19"/>
      <c r="XAG5" s="19"/>
      <c r="XAH5" s="19"/>
      <c r="XAI5" s="19"/>
      <c r="XAJ5" s="19"/>
      <c r="XAK5" s="19"/>
      <c r="XAL5" s="19"/>
      <c r="XAM5" s="19"/>
      <c r="XAN5" s="19"/>
      <c r="XAO5" s="19"/>
      <c r="XAP5" s="19"/>
      <c r="XAQ5" s="19"/>
      <c r="XAR5" s="19"/>
      <c r="XAS5" s="19"/>
      <c r="XAT5" s="19"/>
      <c r="XAU5" s="19"/>
      <c r="XAV5" s="19"/>
      <c r="XAW5" s="19"/>
      <c r="XAX5" s="19"/>
      <c r="XAY5" s="19"/>
      <c r="XAZ5" s="19"/>
      <c r="XBA5" s="19"/>
      <c r="XBB5" s="19"/>
      <c r="XBC5" s="19"/>
      <c r="XBD5" s="19"/>
      <c r="XBE5" s="19"/>
      <c r="XBF5" s="19"/>
      <c r="XBG5" s="19"/>
      <c r="XBH5" s="19"/>
      <c r="XBI5" s="19"/>
      <c r="XBJ5" s="19"/>
      <c r="XBK5" s="19"/>
      <c r="XBL5" s="19"/>
      <c r="XBM5" s="19"/>
      <c r="XBN5" s="19"/>
      <c r="XBO5" s="19"/>
      <c r="XBP5" s="19"/>
      <c r="XBQ5" s="19"/>
      <c r="XBR5" s="19"/>
      <c r="XBS5" s="19"/>
      <c r="XBT5" s="19"/>
      <c r="XBU5" s="19"/>
      <c r="XBV5" s="19"/>
      <c r="XBW5" s="19"/>
      <c r="XBX5" s="19"/>
      <c r="XBY5" s="19"/>
      <c r="XBZ5" s="19"/>
      <c r="XCA5" s="19"/>
      <c r="XCB5" s="19"/>
      <c r="XCC5" s="19"/>
      <c r="XCD5" s="19"/>
      <c r="XCE5" s="19"/>
      <c r="XCF5" s="19"/>
      <c r="XCG5" s="19"/>
      <c r="XCH5" s="19"/>
      <c r="XCI5" s="19"/>
      <c r="XCJ5" s="19"/>
      <c r="XCK5" s="19"/>
      <c r="XCL5" s="19"/>
      <c r="XCM5" s="19"/>
      <c r="XCN5" s="19"/>
      <c r="XCO5" s="19"/>
      <c r="XCP5" s="19"/>
      <c r="XCQ5" s="19"/>
      <c r="XCR5" s="19"/>
      <c r="XCS5" s="19"/>
      <c r="XCT5" s="19"/>
      <c r="XCU5" s="19"/>
      <c r="XCV5" s="19"/>
      <c r="XCW5" s="19"/>
      <c r="XCX5" s="19"/>
      <c r="XCY5" s="19"/>
      <c r="XCZ5" s="19"/>
      <c r="XDA5" s="19"/>
      <c r="XDB5" s="19"/>
      <c r="XDC5" s="19"/>
      <c r="XDD5" s="19"/>
      <c r="XDE5" s="19"/>
      <c r="XDF5" s="19"/>
      <c r="XDG5" s="19"/>
      <c r="XDH5" s="19"/>
      <c r="XDI5" s="19"/>
      <c r="XDJ5" s="19"/>
      <c r="XDK5" s="19"/>
      <c r="XDL5" s="19"/>
      <c r="XDM5" s="19"/>
      <c r="XDN5" s="19"/>
      <c r="XDO5" s="19"/>
      <c r="XDP5" s="19"/>
      <c r="XDQ5" s="19"/>
      <c r="XDR5" s="19"/>
      <c r="XDS5" s="19"/>
      <c r="XDT5" s="19"/>
      <c r="XDU5" s="19"/>
      <c r="XDV5" s="19"/>
      <c r="XDW5" s="19"/>
      <c r="XDX5" s="19"/>
      <c r="XDY5" s="19"/>
      <c r="XDZ5" s="19"/>
      <c r="XEA5" s="19"/>
      <c r="XEB5" s="19"/>
      <c r="XEC5" s="19"/>
      <c r="XED5" s="19"/>
      <c r="XEE5" s="19"/>
      <c r="XEF5" s="19"/>
      <c r="XEG5" s="19"/>
      <c r="XEH5" s="19"/>
      <c r="XEI5" s="19"/>
      <c r="XEJ5" s="19"/>
      <c r="XEK5" s="19"/>
      <c r="XEL5" s="19"/>
      <c r="XEM5" s="19"/>
      <c r="XEN5" s="19"/>
      <c r="XEO5" s="19"/>
      <c r="XEP5" s="19"/>
      <c r="XEQ5" s="19"/>
      <c r="XER5" s="19"/>
      <c r="XES5" s="19"/>
      <c r="XET5" s="19"/>
      <c r="XEU5" s="19"/>
      <c r="XEV5" s="19"/>
      <c r="XEW5" s="19"/>
      <c r="XEX5" s="19"/>
      <c r="XEY5" s="19"/>
      <c r="XEZ5" s="19"/>
      <c r="XFA5" s="19"/>
      <c r="XFB5" s="19"/>
      <c r="XFC5" s="19"/>
      <c r="XFD5" s="19"/>
    </row>
    <row r="6" spans="1:16384" x14ac:dyDescent="0.3">
      <c r="B6">
        <v>2020</v>
      </c>
      <c r="C6" s="19">
        <f>BAU!H52</f>
        <v>1179.2216937271726</v>
      </c>
      <c r="D6" s="19">
        <f>PVKT_L!H52</f>
        <v>1179.2216937271726</v>
      </c>
      <c r="E6" s="19">
        <f>VKT_L!H52</f>
        <v>1179.2216937271726</v>
      </c>
      <c r="F6" s="19">
        <f>'VKT+FE_L'!H52</f>
        <v>1179.2216937271726</v>
      </c>
      <c r="G6" s="19">
        <f>'VKT+FE+EV_L'!H52</f>
        <v>1179.2216937271726</v>
      </c>
    </row>
    <row r="7" spans="1:16384" x14ac:dyDescent="0.3">
      <c r="B7">
        <v>2025</v>
      </c>
      <c r="C7" s="19">
        <f>BAU!H53</f>
        <v>1468.7688524714681</v>
      </c>
      <c r="D7" s="19">
        <f>PVKT_L!H53</f>
        <v>1434.592351115984</v>
      </c>
      <c r="E7" s="19">
        <f>VKT_L!H53</f>
        <v>1388.3006580688707</v>
      </c>
      <c r="F7" s="19">
        <f>'VKT+FE_L'!H53</f>
        <v>1328.5800030006485</v>
      </c>
      <c r="G7" s="19">
        <f>'VKT+FE+EV_L'!H53</f>
        <v>1280.3344602728464</v>
      </c>
    </row>
    <row r="8" spans="1:16384" x14ac:dyDescent="0.3">
      <c r="B8">
        <v>2030</v>
      </c>
      <c r="C8" s="19">
        <f>BAU!H54</f>
        <v>1676.9819896440454</v>
      </c>
      <c r="D8" s="19">
        <f>PVKT_L!H54</f>
        <v>1597.8448246717289</v>
      </c>
      <c r="E8" s="19">
        <f>VKT_L!H54</f>
        <v>1527.7784043085471</v>
      </c>
      <c r="F8" s="19">
        <f>'VKT+FE_L'!H54</f>
        <v>1336.3623939043068</v>
      </c>
      <c r="G8" s="19">
        <f>'VKT+FE+EV_L'!H54</f>
        <v>1205.9111099864595</v>
      </c>
    </row>
    <row r="9" spans="1:16384" x14ac:dyDescent="0.3">
      <c r="B9">
        <v>2035</v>
      </c>
      <c r="C9" s="19">
        <f>BAU!H55</f>
        <v>1817.4528362499116</v>
      </c>
      <c r="D9" s="19">
        <f>PVKT_L!H55</f>
        <v>1690.2849534241043</v>
      </c>
      <c r="E9" s="19">
        <f>VKT_L!H55</f>
        <v>1605.787978820046</v>
      </c>
      <c r="F9" s="19">
        <f>'VKT+FE_L'!H55</f>
        <v>1300.1872356959846</v>
      </c>
      <c r="G9" s="19">
        <f>'VKT+FE+EV_L'!H55</f>
        <v>1061.55290264256</v>
      </c>
      <c r="R9" t="s">
        <v>882</v>
      </c>
    </row>
    <row r="10" spans="1:16384" x14ac:dyDescent="0.3">
      <c r="B10">
        <v>2040</v>
      </c>
      <c r="C10" s="19">
        <f>BAU!H56</f>
        <v>1918.0613282551253</v>
      </c>
      <c r="D10" s="19">
        <f>PVKT_L!H56</f>
        <v>1765.2145649464148</v>
      </c>
      <c r="E10" s="19">
        <f>VKT_L!H56</f>
        <v>1659.0003513786487</v>
      </c>
      <c r="F10" s="19">
        <f>'VKT+FE_L'!H56</f>
        <v>1254.0829713142646</v>
      </c>
      <c r="G10" s="19">
        <f>'VKT+FE+EV_L'!H56</f>
        <v>908.81916520014624</v>
      </c>
    </row>
    <row r="11" spans="1:16384" x14ac:dyDescent="0.3">
      <c r="B11">
        <v>2045</v>
      </c>
      <c r="C11" s="19">
        <f>BAU!H57</f>
        <v>1976.0052743086442</v>
      </c>
      <c r="D11" s="19">
        <f>PVKT_L!H57</f>
        <v>1801.1018207577667</v>
      </c>
      <c r="E11" s="19">
        <f>VKT_L!H57</f>
        <v>1672.6596847694063</v>
      </c>
      <c r="F11" s="19">
        <f>'VKT+FE_L'!H57</f>
        <v>1231.8048589464388</v>
      </c>
      <c r="G11" s="19">
        <f>'VKT+FE+EV_L'!H57</f>
        <v>793.10418711277225</v>
      </c>
    </row>
    <row r="12" spans="1:16384" x14ac:dyDescent="0.3">
      <c r="B12">
        <v>2050</v>
      </c>
      <c r="C12" s="19">
        <f>BAU!H58</f>
        <v>2005.9251267936033</v>
      </c>
      <c r="D12" s="19">
        <f>PVKT_L!H58</f>
        <v>1790.6812193865321</v>
      </c>
      <c r="E12" s="19">
        <f>VKT_L!H58</f>
        <v>1630.7174100491823</v>
      </c>
      <c r="F12" s="19">
        <f>'VKT+FE_L'!H58</f>
        <v>1204.8820130297549</v>
      </c>
      <c r="G12" s="19">
        <f>'VKT+FE+EV_L'!H58</f>
        <v>679.29807543171808</v>
      </c>
    </row>
    <row r="14" spans="1:16384" x14ac:dyDescent="0.3">
      <c r="A14" t="s">
        <v>875</v>
      </c>
    </row>
    <row r="15" spans="1:16384" x14ac:dyDescent="0.3">
      <c r="D15" t="s">
        <v>878</v>
      </c>
      <c r="E15" t="s">
        <v>879</v>
      </c>
      <c r="F15" t="s">
        <v>876</v>
      </c>
      <c r="G15" t="s">
        <v>877</v>
      </c>
    </row>
    <row r="16" spans="1:16384" x14ac:dyDescent="0.3">
      <c r="B16">
        <v>2020</v>
      </c>
      <c r="D16" s="19">
        <f>C6-D6</f>
        <v>0</v>
      </c>
      <c r="E16" s="19">
        <f t="shared" ref="E16:G16" si="0">D6-E6</f>
        <v>0</v>
      </c>
      <c r="F16" s="114">
        <f>E6-F6</f>
        <v>0</v>
      </c>
      <c r="G16" s="19">
        <f t="shared" si="0"/>
        <v>0</v>
      </c>
    </row>
    <row r="17" spans="2:7" x14ac:dyDescent="0.3">
      <c r="B17">
        <v>2025</v>
      </c>
      <c r="D17" s="19">
        <f t="shared" ref="D17:G22" si="1">C7-D7</f>
        <v>34.176501355484106</v>
      </c>
      <c r="E17" s="19">
        <f t="shared" si="1"/>
        <v>46.291693047113313</v>
      </c>
      <c r="F17" s="19">
        <f t="shared" si="1"/>
        <v>59.720655068222186</v>
      </c>
      <c r="G17" s="19">
        <f t="shared" si="1"/>
        <v>48.245542727802103</v>
      </c>
    </row>
    <row r="18" spans="2:7" x14ac:dyDescent="0.3">
      <c r="B18">
        <v>2030</v>
      </c>
      <c r="D18" s="19">
        <f t="shared" si="1"/>
        <v>79.137164972316441</v>
      </c>
      <c r="E18" s="19">
        <f t="shared" si="1"/>
        <v>70.066420363181805</v>
      </c>
      <c r="F18" s="19">
        <f t="shared" si="1"/>
        <v>191.4160104042403</v>
      </c>
      <c r="G18" s="19">
        <f t="shared" si="1"/>
        <v>130.45128391784738</v>
      </c>
    </row>
    <row r="19" spans="2:7" x14ac:dyDescent="0.3">
      <c r="B19">
        <v>2035</v>
      </c>
      <c r="D19" s="19">
        <f t="shared" si="1"/>
        <v>127.16788282580728</v>
      </c>
      <c r="E19" s="19">
        <f t="shared" si="1"/>
        <v>84.496974604058323</v>
      </c>
      <c r="F19" s="19">
        <f t="shared" si="1"/>
        <v>305.60074312406141</v>
      </c>
      <c r="G19" s="19">
        <f t="shared" si="1"/>
        <v>238.6343330534246</v>
      </c>
    </row>
    <row r="20" spans="2:7" x14ac:dyDescent="0.3">
      <c r="B20">
        <v>2040</v>
      </c>
      <c r="D20" s="19">
        <f t="shared" si="1"/>
        <v>152.84676330871048</v>
      </c>
      <c r="E20" s="19">
        <f t="shared" si="1"/>
        <v>106.21421356776614</v>
      </c>
      <c r="F20" s="19">
        <f t="shared" si="1"/>
        <v>404.91738006438413</v>
      </c>
      <c r="G20" s="19">
        <f t="shared" si="1"/>
        <v>345.26380611411832</v>
      </c>
    </row>
    <row r="21" spans="2:7" x14ac:dyDescent="0.3">
      <c r="B21">
        <v>2045</v>
      </c>
      <c r="D21" s="19">
        <f t="shared" si="1"/>
        <v>174.90345355087743</v>
      </c>
      <c r="E21" s="19">
        <f t="shared" si="1"/>
        <v>128.44213598836041</v>
      </c>
      <c r="F21" s="19">
        <f t="shared" si="1"/>
        <v>440.85482582296754</v>
      </c>
      <c r="G21" s="19">
        <f t="shared" si="1"/>
        <v>438.70067183366655</v>
      </c>
    </row>
    <row r="22" spans="2:7" x14ac:dyDescent="0.3">
      <c r="B22">
        <v>2050</v>
      </c>
      <c r="D22" s="19">
        <f t="shared" si="1"/>
        <v>215.24390740707122</v>
      </c>
      <c r="E22" s="19">
        <f t="shared" si="1"/>
        <v>159.96380933734986</v>
      </c>
      <c r="F22" s="19">
        <f t="shared" si="1"/>
        <v>425.83539701942732</v>
      </c>
      <c r="G22" s="19">
        <f t="shared" si="1"/>
        <v>525.58393759803687</v>
      </c>
    </row>
    <row r="27" spans="2:7" x14ac:dyDescent="0.3">
      <c r="B27" t="s">
        <v>885</v>
      </c>
      <c r="C27" s="19">
        <f>C6</f>
        <v>1179.2216937271726</v>
      </c>
    </row>
    <row r="28" spans="2:7" x14ac:dyDescent="0.3">
      <c r="B28" t="s">
        <v>886</v>
      </c>
      <c r="C28" s="19">
        <f>C9</f>
        <v>1817.4528362499116</v>
      </c>
    </row>
    <row r="29" spans="2:7" x14ac:dyDescent="0.3">
      <c r="B29" t="s">
        <v>887</v>
      </c>
      <c r="C29" s="19">
        <f>C12</f>
        <v>2005.9251267936033</v>
      </c>
    </row>
    <row r="30" spans="2:7" x14ac:dyDescent="0.3">
      <c r="B30" s="34" t="s">
        <v>917</v>
      </c>
      <c r="C30" s="19">
        <f>D12</f>
        <v>1790.6812193865321</v>
      </c>
      <c r="D30" s="19">
        <f>C29-C30</f>
        <v>215.24390740707122</v>
      </c>
    </row>
    <row r="31" spans="2:7" x14ac:dyDescent="0.3">
      <c r="B31" t="s">
        <v>918</v>
      </c>
      <c r="C31" s="19">
        <f>E12</f>
        <v>1630.7174100491823</v>
      </c>
      <c r="D31" s="19">
        <f t="shared" ref="D31:D33" si="2">C30-C31</f>
        <v>159.96380933734986</v>
      </c>
    </row>
    <row r="32" spans="2:7" x14ac:dyDescent="0.3">
      <c r="B32" t="s">
        <v>915</v>
      </c>
      <c r="C32" s="19">
        <f>F12</f>
        <v>1204.8820130297549</v>
      </c>
      <c r="D32" s="19">
        <f t="shared" si="2"/>
        <v>425.83539701942732</v>
      </c>
    </row>
    <row r="33" spans="2:5" x14ac:dyDescent="0.3">
      <c r="B33" t="s">
        <v>916</v>
      </c>
      <c r="C33" s="19">
        <f>G12</f>
        <v>679.29807543171808</v>
      </c>
      <c r="D33" s="19">
        <f t="shared" si="2"/>
        <v>525.58393759803687</v>
      </c>
    </row>
    <row r="34" spans="2:5" x14ac:dyDescent="0.3">
      <c r="B34" t="s">
        <v>888</v>
      </c>
      <c r="D34" s="19">
        <f>C33-C34</f>
        <v>679.29807543171808</v>
      </c>
    </row>
    <row r="37" spans="2:5" x14ac:dyDescent="0.3">
      <c r="C37" s="19"/>
      <c r="D37" s="19"/>
      <c r="E37" s="19"/>
    </row>
    <row r="38" spans="2:5" x14ac:dyDescent="0.3">
      <c r="C38" s="19"/>
      <c r="D38" s="19"/>
      <c r="E38" s="19"/>
    </row>
    <row r="39" spans="2:5" x14ac:dyDescent="0.3">
      <c r="C39" s="19"/>
      <c r="D39" s="19"/>
      <c r="E39" s="19"/>
    </row>
    <row r="40" spans="2:5" x14ac:dyDescent="0.3">
      <c r="C40" s="19"/>
      <c r="D40" s="19"/>
      <c r="E40" s="19"/>
    </row>
    <row r="41" spans="2:5" x14ac:dyDescent="0.3">
      <c r="C41" s="19"/>
      <c r="D41" s="19"/>
      <c r="E41" s="19"/>
    </row>
    <row r="42" spans="2:5" x14ac:dyDescent="0.3">
      <c r="C42" s="19"/>
      <c r="D42" s="19"/>
      <c r="E42" s="19"/>
    </row>
    <row r="43" spans="2:5" x14ac:dyDescent="0.3">
      <c r="C43" s="19"/>
      <c r="D43" s="19"/>
      <c r="E43" s="19"/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E3755F-0D54-4B8D-8695-DCB519B7DA07}">
  <sheetPr>
    <tabColor rgb="FFFFFF00"/>
  </sheetPr>
  <dimension ref="A1:XFD43"/>
  <sheetViews>
    <sheetView workbookViewId="0">
      <selection activeCell="G5" sqref="G5"/>
    </sheetView>
  </sheetViews>
  <sheetFormatPr defaultRowHeight="13.5" x14ac:dyDescent="0.3"/>
  <cols>
    <col min="2" max="2" width="11.3984375" customWidth="1"/>
    <col min="4" max="4" width="15.46484375" customWidth="1"/>
    <col min="5" max="5" width="11.59765625" bestFit="1" customWidth="1"/>
    <col min="6" max="6" width="11.1328125" customWidth="1"/>
    <col min="7" max="7" width="10.73046875" customWidth="1"/>
  </cols>
  <sheetData>
    <row r="1" spans="1:16384" x14ac:dyDescent="0.3">
      <c r="A1" t="s">
        <v>894</v>
      </c>
      <c r="B1" t="s">
        <v>895</v>
      </c>
    </row>
    <row r="2" spans="1:16384" x14ac:dyDescent="0.3">
      <c r="A2" t="s">
        <v>874</v>
      </c>
    </row>
    <row r="3" spans="1:16384" x14ac:dyDescent="0.3">
      <c r="C3" t="s">
        <v>873</v>
      </c>
      <c r="D3" t="s">
        <v>950</v>
      </c>
      <c r="E3" t="s">
        <v>951</v>
      </c>
      <c r="F3" t="s">
        <v>952</v>
      </c>
      <c r="G3" t="s">
        <v>953</v>
      </c>
    </row>
    <row r="4" spans="1:16384" x14ac:dyDescent="0.3">
      <c r="A4" s="19"/>
      <c r="B4">
        <v>2010</v>
      </c>
      <c r="C4" s="19"/>
      <c r="D4" s="19"/>
      <c r="E4" s="19"/>
      <c r="F4" s="19"/>
      <c r="G4" s="19">
        <f>BAU早年计算!H63</f>
        <v>560.48529486539246</v>
      </c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  <c r="AC4" s="19"/>
      <c r="AD4" s="19"/>
      <c r="AE4" s="19"/>
      <c r="AF4" s="19"/>
      <c r="AG4" s="19"/>
      <c r="AH4" s="19"/>
      <c r="AI4" s="19"/>
      <c r="AJ4" s="19"/>
      <c r="AK4" s="19"/>
      <c r="AL4" s="19"/>
      <c r="AM4" s="19"/>
      <c r="AN4" s="19"/>
      <c r="AO4" s="19"/>
      <c r="AP4" s="19"/>
      <c r="AQ4" s="19"/>
      <c r="AR4" s="19"/>
      <c r="AS4" s="19"/>
      <c r="AT4" s="19"/>
      <c r="AU4" s="19"/>
      <c r="AV4" s="19"/>
      <c r="AW4" s="19"/>
      <c r="AX4" s="19"/>
      <c r="AY4" s="19"/>
      <c r="AZ4" s="19"/>
      <c r="BA4" s="19"/>
      <c r="BB4" s="19"/>
      <c r="BC4" s="19"/>
      <c r="BD4" s="19"/>
      <c r="BE4" s="19"/>
      <c r="BF4" s="19"/>
      <c r="BG4" s="19"/>
      <c r="BH4" s="19"/>
      <c r="BI4" s="19"/>
      <c r="BJ4" s="19"/>
      <c r="BK4" s="19"/>
      <c r="BL4" s="19"/>
      <c r="BM4" s="19"/>
      <c r="BN4" s="19"/>
      <c r="BO4" s="19"/>
      <c r="BP4" s="19"/>
      <c r="BQ4" s="19"/>
      <c r="BR4" s="19"/>
      <c r="BS4" s="19"/>
      <c r="BT4" s="19"/>
      <c r="BU4" s="19"/>
      <c r="BV4" s="19"/>
      <c r="BW4" s="19"/>
      <c r="BX4" s="19"/>
      <c r="BY4" s="19"/>
      <c r="BZ4" s="19"/>
      <c r="CA4" s="19"/>
      <c r="CB4" s="19"/>
      <c r="CC4" s="19"/>
      <c r="CD4" s="19"/>
      <c r="CE4" s="19"/>
      <c r="CF4" s="19"/>
      <c r="CG4" s="19"/>
      <c r="CH4" s="19"/>
      <c r="CI4" s="19"/>
      <c r="CJ4" s="19"/>
      <c r="CK4" s="19"/>
      <c r="CL4" s="19"/>
      <c r="CM4" s="19"/>
      <c r="CN4" s="19"/>
      <c r="CO4" s="19"/>
      <c r="CP4" s="19"/>
      <c r="CQ4" s="19"/>
      <c r="CR4" s="19"/>
      <c r="CS4" s="19"/>
      <c r="CT4" s="19"/>
      <c r="CU4" s="19"/>
      <c r="CV4" s="19"/>
      <c r="CW4" s="19"/>
      <c r="CX4" s="19"/>
      <c r="CY4" s="19"/>
      <c r="CZ4" s="19"/>
      <c r="DA4" s="19"/>
      <c r="DB4" s="19"/>
      <c r="DC4" s="19"/>
      <c r="DD4" s="19"/>
      <c r="DE4" s="19"/>
      <c r="DF4" s="19"/>
      <c r="DG4" s="19"/>
      <c r="DH4" s="19"/>
      <c r="DI4" s="19"/>
      <c r="DJ4" s="19"/>
      <c r="DK4" s="19"/>
      <c r="DL4" s="19"/>
      <c r="DM4" s="19"/>
      <c r="DN4" s="19"/>
      <c r="DO4" s="19"/>
      <c r="DP4" s="19"/>
      <c r="DQ4" s="19"/>
      <c r="DR4" s="19"/>
      <c r="DS4" s="19"/>
      <c r="DT4" s="19"/>
      <c r="DU4" s="19"/>
      <c r="DV4" s="19"/>
      <c r="DW4" s="19"/>
      <c r="DX4" s="19"/>
      <c r="DY4" s="19"/>
      <c r="DZ4" s="19"/>
      <c r="EA4" s="19"/>
      <c r="EB4" s="19"/>
      <c r="EC4" s="19"/>
      <c r="ED4" s="19"/>
      <c r="EE4" s="19"/>
      <c r="EF4" s="19"/>
      <c r="EG4" s="19"/>
      <c r="EH4" s="19"/>
      <c r="EI4" s="19"/>
      <c r="EJ4" s="19"/>
      <c r="EK4" s="19"/>
      <c r="EL4" s="19"/>
      <c r="EM4" s="19"/>
      <c r="EN4" s="19"/>
      <c r="EO4" s="19"/>
      <c r="EP4" s="19"/>
      <c r="EQ4" s="19"/>
      <c r="ER4" s="19"/>
      <c r="ES4" s="19"/>
      <c r="ET4" s="19"/>
      <c r="EU4" s="19"/>
      <c r="EV4" s="19"/>
      <c r="EW4" s="19"/>
      <c r="EX4" s="19"/>
      <c r="EY4" s="19"/>
      <c r="EZ4" s="19"/>
      <c r="FA4" s="19"/>
      <c r="FB4" s="19"/>
      <c r="FC4" s="19"/>
      <c r="FD4" s="19"/>
      <c r="FE4" s="19"/>
      <c r="FF4" s="19"/>
      <c r="FG4" s="19"/>
      <c r="FH4" s="19"/>
      <c r="FI4" s="19"/>
      <c r="FJ4" s="19"/>
      <c r="FK4" s="19"/>
      <c r="FL4" s="19"/>
      <c r="FM4" s="19"/>
      <c r="FN4" s="19"/>
      <c r="FO4" s="19"/>
      <c r="FP4" s="19"/>
      <c r="FQ4" s="19"/>
      <c r="FR4" s="19"/>
      <c r="FS4" s="19"/>
      <c r="FT4" s="19"/>
      <c r="FU4" s="19"/>
      <c r="FV4" s="19"/>
      <c r="FW4" s="19"/>
      <c r="FX4" s="19"/>
      <c r="FY4" s="19"/>
      <c r="FZ4" s="19"/>
      <c r="GA4" s="19"/>
      <c r="GB4" s="19"/>
      <c r="GC4" s="19"/>
      <c r="GD4" s="19"/>
      <c r="GE4" s="19"/>
      <c r="GF4" s="19"/>
      <c r="GG4" s="19"/>
      <c r="GH4" s="19"/>
      <c r="GI4" s="19"/>
      <c r="GJ4" s="19"/>
      <c r="GK4" s="19"/>
      <c r="GL4" s="19"/>
      <c r="GM4" s="19"/>
      <c r="GN4" s="19"/>
      <c r="GO4" s="19"/>
      <c r="GP4" s="19"/>
      <c r="GQ4" s="19"/>
      <c r="GR4" s="19"/>
      <c r="GS4" s="19"/>
      <c r="GT4" s="19"/>
      <c r="GU4" s="19"/>
      <c r="GV4" s="19"/>
      <c r="GW4" s="19"/>
      <c r="GX4" s="19"/>
      <c r="GY4" s="19"/>
      <c r="GZ4" s="19"/>
      <c r="HA4" s="19"/>
      <c r="HB4" s="19"/>
      <c r="HC4" s="19"/>
      <c r="HD4" s="19"/>
      <c r="HE4" s="19"/>
      <c r="HF4" s="19"/>
      <c r="HG4" s="19"/>
      <c r="HH4" s="19"/>
      <c r="HI4" s="19"/>
      <c r="HJ4" s="19"/>
      <c r="HK4" s="19"/>
      <c r="HL4" s="19"/>
      <c r="HM4" s="19"/>
      <c r="HN4" s="19"/>
      <c r="HO4" s="19"/>
      <c r="HP4" s="19"/>
      <c r="HQ4" s="19"/>
      <c r="HR4" s="19"/>
      <c r="HS4" s="19"/>
      <c r="HT4" s="19"/>
      <c r="HU4" s="19"/>
      <c r="HV4" s="19"/>
      <c r="HW4" s="19"/>
      <c r="HX4" s="19"/>
      <c r="HY4" s="19"/>
      <c r="HZ4" s="19"/>
      <c r="IA4" s="19"/>
      <c r="IB4" s="19"/>
      <c r="IC4" s="19"/>
      <c r="ID4" s="19"/>
      <c r="IE4" s="19"/>
      <c r="IF4" s="19"/>
      <c r="IG4" s="19"/>
      <c r="IH4" s="19"/>
      <c r="II4" s="19"/>
      <c r="IJ4" s="19"/>
      <c r="IK4" s="19"/>
      <c r="IL4" s="19"/>
      <c r="IM4" s="19"/>
      <c r="IN4" s="19"/>
      <c r="IO4" s="19"/>
      <c r="IP4" s="19"/>
      <c r="IQ4" s="19"/>
      <c r="IR4" s="19"/>
      <c r="IS4" s="19"/>
      <c r="IT4" s="19"/>
      <c r="IU4" s="19"/>
      <c r="IV4" s="19"/>
      <c r="IW4" s="19"/>
      <c r="IX4" s="19"/>
      <c r="IY4" s="19"/>
      <c r="IZ4" s="19"/>
      <c r="JA4" s="19"/>
      <c r="JB4" s="19"/>
      <c r="JC4" s="19"/>
      <c r="JD4" s="19"/>
      <c r="JE4" s="19"/>
      <c r="JF4" s="19"/>
      <c r="JG4" s="19"/>
      <c r="JH4" s="19"/>
      <c r="JI4" s="19"/>
      <c r="JJ4" s="19"/>
      <c r="JK4" s="19"/>
      <c r="JL4" s="19"/>
      <c r="JM4" s="19"/>
      <c r="JN4" s="19"/>
      <c r="JO4" s="19"/>
      <c r="JP4" s="19"/>
      <c r="JQ4" s="19"/>
      <c r="JR4" s="19"/>
      <c r="JS4" s="19"/>
      <c r="JT4" s="19"/>
      <c r="JU4" s="19"/>
      <c r="JV4" s="19"/>
      <c r="JW4" s="19"/>
      <c r="JX4" s="19"/>
      <c r="JY4" s="19"/>
      <c r="JZ4" s="19"/>
      <c r="KA4" s="19"/>
      <c r="KB4" s="19"/>
      <c r="KC4" s="19"/>
      <c r="KD4" s="19"/>
      <c r="KE4" s="19"/>
      <c r="KF4" s="19"/>
      <c r="KG4" s="19"/>
      <c r="KH4" s="19"/>
      <c r="KI4" s="19"/>
      <c r="KJ4" s="19"/>
      <c r="KK4" s="19"/>
      <c r="KL4" s="19"/>
      <c r="KM4" s="19"/>
      <c r="KN4" s="19"/>
      <c r="KO4" s="19"/>
      <c r="KP4" s="19"/>
      <c r="KQ4" s="19"/>
      <c r="KR4" s="19"/>
      <c r="KS4" s="19"/>
      <c r="KT4" s="19"/>
      <c r="KU4" s="19"/>
      <c r="KV4" s="19"/>
      <c r="KW4" s="19"/>
      <c r="KX4" s="19"/>
      <c r="KY4" s="19"/>
      <c r="KZ4" s="19"/>
      <c r="LA4" s="19"/>
      <c r="LB4" s="19"/>
      <c r="LC4" s="19"/>
      <c r="LD4" s="19"/>
      <c r="LE4" s="19"/>
      <c r="LF4" s="19"/>
      <c r="LG4" s="19"/>
      <c r="LH4" s="19"/>
      <c r="LI4" s="19"/>
      <c r="LJ4" s="19"/>
      <c r="LK4" s="19"/>
      <c r="LL4" s="19"/>
      <c r="LM4" s="19"/>
      <c r="LN4" s="19"/>
      <c r="LO4" s="19"/>
      <c r="LP4" s="19"/>
      <c r="LQ4" s="19"/>
      <c r="LR4" s="19"/>
      <c r="LS4" s="19"/>
      <c r="LT4" s="19"/>
      <c r="LU4" s="19"/>
      <c r="LV4" s="19"/>
      <c r="LW4" s="19"/>
      <c r="LX4" s="19"/>
      <c r="LY4" s="19"/>
      <c r="LZ4" s="19"/>
      <c r="MA4" s="19"/>
      <c r="MB4" s="19"/>
      <c r="MC4" s="19"/>
      <c r="MD4" s="19"/>
      <c r="ME4" s="19"/>
      <c r="MF4" s="19"/>
      <c r="MG4" s="19"/>
      <c r="MH4" s="19"/>
      <c r="MI4" s="19"/>
      <c r="MJ4" s="19"/>
      <c r="MK4" s="19"/>
      <c r="ML4" s="19"/>
      <c r="MM4" s="19"/>
      <c r="MN4" s="19"/>
      <c r="MO4" s="19"/>
      <c r="MP4" s="19"/>
      <c r="MQ4" s="19"/>
      <c r="MR4" s="19"/>
      <c r="MS4" s="19"/>
      <c r="MT4" s="19"/>
      <c r="MU4" s="19"/>
      <c r="MV4" s="19"/>
      <c r="MW4" s="19"/>
      <c r="MX4" s="19"/>
      <c r="MY4" s="19"/>
      <c r="MZ4" s="19"/>
      <c r="NA4" s="19"/>
      <c r="NB4" s="19"/>
      <c r="NC4" s="19"/>
      <c r="ND4" s="19"/>
      <c r="NE4" s="19"/>
      <c r="NF4" s="19"/>
      <c r="NG4" s="19"/>
      <c r="NH4" s="19"/>
      <c r="NI4" s="19"/>
      <c r="NJ4" s="19"/>
      <c r="NK4" s="19"/>
      <c r="NL4" s="19"/>
      <c r="NM4" s="19"/>
      <c r="NN4" s="19"/>
      <c r="NO4" s="19"/>
      <c r="NP4" s="19"/>
      <c r="NQ4" s="19"/>
      <c r="NR4" s="19"/>
      <c r="NS4" s="19"/>
      <c r="NT4" s="19"/>
      <c r="NU4" s="19"/>
      <c r="NV4" s="19"/>
      <c r="NW4" s="19"/>
      <c r="NX4" s="19"/>
      <c r="NY4" s="19"/>
      <c r="NZ4" s="19"/>
      <c r="OA4" s="19"/>
      <c r="OB4" s="19"/>
      <c r="OC4" s="19"/>
      <c r="OD4" s="19"/>
      <c r="OE4" s="19"/>
      <c r="OF4" s="19"/>
      <c r="OG4" s="19"/>
      <c r="OH4" s="19"/>
      <c r="OI4" s="19"/>
      <c r="OJ4" s="19"/>
      <c r="OK4" s="19"/>
      <c r="OL4" s="19"/>
      <c r="OM4" s="19"/>
      <c r="ON4" s="19"/>
      <c r="OO4" s="19"/>
      <c r="OP4" s="19"/>
      <c r="OQ4" s="19"/>
      <c r="OR4" s="19"/>
      <c r="OS4" s="19"/>
      <c r="OT4" s="19"/>
      <c r="OU4" s="19"/>
      <c r="OV4" s="19"/>
      <c r="OW4" s="19"/>
      <c r="OX4" s="19"/>
      <c r="OY4" s="19"/>
      <c r="OZ4" s="19"/>
      <c r="PA4" s="19"/>
      <c r="PB4" s="19"/>
      <c r="PC4" s="19"/>
      <c r="PD4" s="19"/>
      <c r="PE4" s="19"/>
      <c r="PF4" s="19"/>
      <c r="PG4" s="19"/>
      <c r="PH4" s="19"/>
      <c r="PI4" s="19"/>
      <c r="PJ4" s="19"/>
      <c r="PK4" s="19"/>
      <c r="PL4" s="19"/>
      <c r="PM4" s="19"/>
      <c r="PN4" s="19"/>
      <c r="PO4" s="19"/>
      <c r="PP4" s="19"/>
      <c r="PQ4" s="19"/>
      <c r="PR4" s="19"/>
      <c r="PS4" s="19"/>
      <c r="PT4" s="19"/>
      <c r="PU4" s="19"/>
      <c r="PV4" s="19"/>
      <c r="PW4" s="19"/>
      <c r="PX4" s="19"/>
      <c r="PY4" s="19"/>
      <c r="PZ4" s="19"/>
      <c r="QA4" s="19"/>
      <c r="QB4" s="19"/>
      <c r="QC4" s="19"/>
      <c r="QD4" s="19"/>
      <c r="QE4" s="19"/>
      <c r="QF4" s="19"/>
      <c r="QG4" s="19"/>
      <c r="QH4" s="19"/>
      <c r="QI4" s="19"/>
      <c r="QJ4" s="19"/>
      <c r="QK4" s="19"/>
      <c r="QL4" s="19"/>
      <c r="QM4" s="19"/>
      <c r="QN4" s="19"/>
      <c r="QO4" s="19"/>
      <c r="QP4" s="19"/>
      <c r="QQ4" s="19"/>
      <c r="QR4" s="19"/>
      <c r="QS4" s="19"/>
      <c r="QT4" s="19"/>
      <c r="QU4" s="19"/>
      <c r="QV4" s="19"/>
      <c r="QW4" s="19"/>
      <c r="QX4" s="19"/>
      <c r="QY4" s="19"/>
      <c r="QZ4" s="19"/>
      <c r="RA4" s="19"/>
      <c r="RB4" s="19"/>
      <c r="RC4" s="19"/>
      <c r="RD4" s="19"/>
      <c r="RE4" s="19"/>
      <c r="RF4" s="19"/>
      <c r="RG4" s="19"/>
      <c r="RH4" s="19"/>
      <c r="RI4" s="19"/>
      <c r="RJ4" s="19"/>
      <c r="RK4" s="19"/>
      <c r="RL4" s="19"/>
      <c r="RM4" s="19"/>
      <c r="RN4" s="19"/>
      <c r="RO4" s="19"/>
      <c r="RP4" s="19"/>
      <c r="RQ4" s="19"/>
      <c r="RR4" s="19"/>
      <c r="RS4" s="19"/>
      <c r="RT4" s="19"/>
      <c r="RU4" s="19"/>
      <c r="RV4" s="19"/>
      <c r="RW4" s="19"/>
      <c r="RX4" s="19"/>
      <c r="RY4" s="19"/>
      <c r="RZ4" s="19"/>
      <c r="SA4" s="19"/>
      <c r="SB4" s="19"/>
      <c r="SC4" s="19"/>
      <c r="SD4" s="19"/>
      <c r="SE4" s="19"/>
      <c r="SF4" s="19"/>
      <c r="SG4" s="19"/>
      <c r="SH4" s="19"/>
      <c r="SI4" s="19"/>
      <c r="SJ4" s="19"/>
      <c r="SK4" s="19"/>
      <c r="SL4" s="19"/>
      <c r="SM4" s="19"/>
      <c r="SN4" s="19"/>
      <c r="SO4" s="19"/>
      <c r="SP4" s="19"/>
      <c r="SQ4" s="19"/>
      <c r="SR4" s="19"/>
      <c r="SS4" s="19"/>
      <c r="ST4" s="19"/>
      <c r="SU4" s="19"/>
      <c r="SV4" s="19"/>
      <c r="SW4" s="19"/>
      <c r="SX4" s="19"/>
      <c r="SY4" s="19"/>
      <c r="SZ4" s="19"/>
      <c r="TA4" s="19"/>
      <c r="TB4" s="19"/>
      <c r="TC4" s="19"/>
      <c r="TD4" s="19"/>
      <c r="TE4" s="19"/>
      <c r="TF4" s="19"/>
      <c r="TG4" s="19"/>
      <c r="TH4" s="19"/>
      <c r="TI4" s="19"/>
      <c r="TJ4" s="19"/>
      <c r="TK4" s="19"/>
      <c r="TL4" s="19"/>
      <c r="TM4" s="19"/>
      <c r="TN4" s="19"/>
      <c r="TO4" s="19"/>
      <c r="TP4" s="19"/>
      <c r="TQ4" s="19"/>
      <c r="TR4" s="19"/>
      <c r="TS4" s="19"/>
      <c r="TT4" s="19"/>
      <c r="TU4" s="19"/>
      <c r="TV4" s="19"/>
      <c r="TW4" s="19"/>
      <c r="TX4" s="19"/>
      <c r="TY4" s="19"/>
      <c r="TZ4" s="19"/>
      <c r="UA4" s="19"/>
      <c r="UB4" s="19"/>
      <c r="UC4" s="19"/>
      <c r="UD4" s="19"/>
      <c r="UE4" s="19"/>
      <c r="UF4" s="19"/>
      <c r="UG4" s="19"/>
      <c r="UH4" s="19"/>
      <c r="UI4" s="19"/>
      <c r="UJ4" s="19"/>
      <c r="UK4" s="19"/>
      <c r="UL4" s="19"/>
      <c r="UM4" s="19"/>
      <c r="UN4" s="19"/>
      <c r="UO4" s="19"/>
      <c r="UP4" s="19"/>
      <c r="UQ4" s="19"/>
      <c r="UR4" s="19"/>
      <c r="US4" s="19"/>
      <c r="UT4" s="19"/>
      <c r="UU4" s="19"/>
      <c r="UV4" s="19"/>
      <c r="UW4" s="19"/>
      <c r="UX4" s="19"/>
      <c r="UY4" s="19"/>
      <c r="UZ4" s="19"/>
      <c r="VA4" s="19"/>
      <c r="VB4" s="19"/>
      <c r="VC4" s="19"/>
      <c r="VD4" s="19"/>
      <c r="VE4" s="19"/>
      <c r="VF4" s="19"/>
      <c r="VG4" s="19"/>
      <c r="VH4" s="19"/>
      <c r="VI4" s="19"/>
      <c r="VJ4" s="19"/>
      <c r="VK4" s="19"/>
      <c r="VL4" s="19"/>
      <c r="VM4" s="19"/>
      <c r="VN4" s="19"/>
      <c r="VO4" s="19"/>
      <c r="VP4" s="19"/>
      <c r="VQ4" s="19"/>
      <c r="VR4" s="19"/>
      <c r="VS4" s="19"/>
      <c r="VT4" s="19"/>
      <c r="VU4" s="19"/>
      <c r="VV4" s="19"/>
      <c r="VW4" s="19"/>
      <c r="VX4" s="19"/>
      <c r="VY4" s="19"/>
      <c r="VZ4" s="19"/>
      <c r="WA4" s="19"/>
      <c r="WB4" s="19"/>
      <c r="WC4" s="19"/>
      <c r="WD4" s="19"/>
      <c r="WE4" s="19"/>
      <c r="WF4" s="19"/>
      <c r="WG4" s="19"/>
      <c r="WH4" s="19"/>
      <c r="WI4" s="19"/>
      <c r="WJ4" s="19"/>
      <c r="WK4" s="19"/>
      <c r="WL4" s="19"/>
      <c r="WM4" s="19"/>
      <c r="WN4" s="19"/>
      <c r="WO4" s="19"/>
      <c r="WP4" s="19"/>
      <c r="WQ4" s="19"/>
      <c r="WR4" s="19"/>
      <c r="WS4" s="19"/>
      <c r="WT4" s="19"/>
      <c r="WU4" s="19"/>
      <c r="WV4" s="19"/>
      <c r="WW4" s="19"/>
      <c r="WX4" s="19"/>
      <c r="WY4" s="19"/>
      <c r="WZ4" s="19"/>
      <c r="XA4" s="19"/>
      <c r="XB4" s="19"/>
      <c r="XC4" s="19"/>
      <c r="XD4" s="19"/>
      <c r="XE4" s="19"/>
      <c r="XF4" s="19"/>
      <c r="XG4" s="19"/>
      <c r="XH4" s="19"/>
      <c r="XI4" s="19"/>
      <c r="XJ4" s="19"/>
      <c r="XK4" s="19"/>
      <c r="XL4" s="19"/>
      <c r="XM4" s="19"/>
      <c r="XN4" s="19"/>
      <c r="XO4" s="19"/>
      <c r="XP4" s="19"/>
      <c r="XQ4" s="19"/>
      <c r="XR4" s="19"/>
      <c r="XS4" s="19"/>
      <c r="XT4" s="19"/>
      <c r="XU4" s="19"/>
      <c r="XV4" s="19"/>
      <c r="XW4" s="19"/>
      <c r="XX4" s="19"/>
      <c r="XY4" s="19"/>
      <c r="XZ4" s="19"/>
      <c r="YA4" s="19"/>
      <c r="YB4" s="19"/>
      <c r="YC4" s="19"/>
      <c r="YD4" s="19"/>
      <c r="YE4" s="19"/>
      <c r="YF4" s="19"/>
      <c r="YG4" s="19"/>
      <c r="YH4" s="19"/>
      <c r="YI4" s="19"/>
      <c r="YJ4" s="19"/>
      <c r="YK4" s="19"/>
      <c r="YL4" s="19"/>
      <c r="YM4" s="19"/>
      <c r="YN4" s="19"/>
      <c r="YO4" s="19"/>
      <c r="YP4" s="19"/>
      <c r="YQ4" s="19"/>
      <c r="YR4" s="19"/>
      <c r="YS4" s="19"/>
      <c r="YT4" s="19"/>
      <c r="YU4" s="19"/>
      <c r="YV4" s="19"/>
      <c r="YW4" s="19"/>
      <c r="YX4" s="19"/>
      <c r="YY4" s="19"/>
      <c r="YZ4" s="19"/>
      <c r="ZA4" s="19"/>
      <c r="ZB4" s="19"/>
      <c r="ZC4" s="19"/>
      <c r="ZD4" s="19"/>
      <c r="ZE4" s="19"/>
      <c r="ZF4" s="19"/>
      <c r="ZG4" s="19"/>
      <c r="ZH4" s="19"/>
      <c r="ZI4" s="19"/>
      <c r="ZJ4" s="19"/>
      <c r="ZK4" s="19"/>
      <c r="ZL4" s="19"/>
      <c r="ZM4" s="19"/>
      <c r="ZN4" s="19"/>
      <c r="ZO4" s="19"/>
      <c r="ZP4" s="19"/>
      <c r="ZQ4" s="19"/>
      <c r="ZR4" s="19"/>
      <c r="ZS4" s="19"/>
      <c r="ZT4" s="19"/>
      <c r="ZU4" s="19"/>
      <c r="ZV4" s="19"/>
      <c r="ZW4" s="19"/>
      <c r="ZX4" s="19"/>
      <c r="ZY4" s="19"/>
      <c r="ZZ4" s="19"/>
      <c r="AAA4" s="19"/>
      <c r="AAB4" s="19"/>
      <c r="AAC4" s="19"/>
      <c r="AAD4" s="19"/>
      <c r="AAE4" s="19"/>
      <c r="AAF4" s="19"/>
      <c r="AAG4" s="19"/>
      <c r="AAH4" s="19"/>
      <c r="AAI4" s="19"/>
      <c r="AAJ4" s="19"/>
      <c r="AAK4" s="19"/>
      <c r="AAL4" s="19"/>
      <c r="AAM4" s="19"/>
      <c r="AAN4" s="19"/>
      <c r="AAO4" s="19"/>
      <c r="AAP4" s="19"/>
      <c r="AAQ4" s="19"/>
      <c r="AAR4" s="19"/>
      <c r="AAS4" s="19"/>
      <c r="AAT4" s="19"/>
      <c r="AAU4" s="19"/>
      <c r="AAV4" s="19"/>
      <c r="AAW4" s="19"/>
      <c r="AAX4" s="19"/>
      <c r="AAY4" s="19"/>
      <c r="AAZ4" s="19"/>
      <c r="ABA4" s="19"/>
      <c r="ABB4" s="19"/>
      <c r="ABC4" s="19"/>
      <c r="ABD4" s="19"/>
      <c r="ABE4" s="19"/>
      <c r="ABF4" s="19"/>
      <c r="ABG4" s="19"/>
      <c r="ABH4" s="19"/>
      <c r="ABI4" s="19"/>
      <c r="ABJ4" s="19"/>
      <c r="ABK4" s="19"/>
      <c r="ABL4" s="19"/>
      <c r="ABM4" s="19"/>
      <c r="ABN4" s="19"/>
      <c r="ABO4" s="19"/>
      <c r="ABP4" s="19"/>
      <c r="ABQ4" s="19"/>
      <c r="ABR4" s="19"/>
      <c r="ABS4" s="19"/>
      <c r="ABT4" s="19"/>
      <c r="ABU4" s="19"/>
      <c r="ABV4" s="19"/>
      <c r="ABW4" s="19"/>
      <c r="ABX4" s="19"/>
      <c r="ABY4" s="19"/>
      <c r="ABZ4" s="19"/>
      <c r="ACA4" s="19"/>
      <c r="ACB4" s="19"/>
      <c r="ACC4" s="19"/>
      <c r="ACD4" s="19"/>
      <c r="ACE4" s="19"/>
      <c r="ACF4" s="19"/>
      <c r="ACG4" s="19"/>
      <c r="ACH4" s="19"/>
      <c r="ACI4" s="19"/>
      <c r="ACJ4" s="19"/>
      <c r="ACK4" s="19"/>
      <c r="ACL4" s="19"/>
      <c r="ACM4" s="19"/>
      <c r="ACN4" s="19"/>
      <c r="ACO4" s="19"/>
      <c r="ACP4" s="19"/>
      <c r="ACQ4" s="19"/>
      <c r="ACR4" s="19"/>
      <c r="ACS4" s="19"/>
      <c r="ACT4" s="19"/>
      <c r="ACU4" s="19"/>
      <c r="ACV4" s="19"/>
      <c r="ACW4" s="19"/>
      <c r="ACX4" s="19"/>
      <c r="ACY4" s="19"/>
      <c r="ACZ4" s="19"/>
      <c r="ADA4" s="19"/>
      <c r="ADB4" s="19"/>
      <c r="ADC4" s="19"/>
      <c r="ADD4" s="19"/>
      <c r="ADE4" s="19"/>
      <c r="ADF4" s="19"/>
      <c r="ADG4" s="19"/>
      <c r="ADH4" s="19"/>
      <c r="ADI4" s="19"/>
      <c r="ADJ4" s="19"/>
      <c r="ADK4" s="19"/>
      <c r="ADL4" s="19"/>
      <c r="ADM4" s="19"/>
      <c r="ADN4" s="19"/>
      <c r="ADO4" s="19"/>
      <c r="ADP4" s="19"/>
      <c r="ADQ4" s="19"/>
      <c r="ADR4" s="19"/>
      <c r="ADS4" s="19"/>
      <c r="ADT4" s="19"/>
      <c r="ADU4" s="19"/>
      <c r="ADV4" s="19"/>
      <c r="ADW4" s="19"/>
      <c r="ADX4" s="19"/>
      <c r="ADY4" s="19"/>
      <c r="ADZ4" s="19"/>
      <c r="AEA4" s="19"/>
      <c r="AEB4" s="19"/>
      <c r="AEC4" s="19"/>
      <c r="AED4" s="19"/>
      <c r="AEE4" s="19"/>
      <c r="AEF4" s="19"/>
      <c r="AEG4" s="19"/>
      <c r="AEH4" s="19"/>
      <c r="AEI4" s="19"/>
      <c r="AEJ4" s="19"/>
      <c r="AEK4" s="19"/>
      <c r="AEL4" s="19"/>
      <c r="AEM4" s="19"/>
      <c r="AEN4" s="19"/>
      <c r="AEO4" s="19"/>
      <c r="AEP4" s="19"/>
      <c r="AEQ4" s="19"/>
      <c r="AER4" s="19"/>
      <c r="AES4" s="19"/>
      <c r="AET4" s="19"/>
      <c r="AEU4" s="19"/>
      <c r="AEV4" s="19"/>
      <c r="AEW4" s="19"/>
      <c r="AEX4" s="19"/>
      <c r="AEY4" s="19"/>
      <c r="AEZ4" s="19"/>
      <c r="AFA4" s="19"/>
      <c r="AFB4" s="19"/>
      <c r="AFC4" s="19"/>
      <c r="AFD4" s="19"/>
      <c r="AFE4" s="19"/>
      <c r="AFF4" s="19"/>
      <c r="AFG4" s="19"/>
      <c r="AFH4" s="19"/>
      <c r="AFI4" s="19"/>
      <c r="AFJ4" s="19"/>
      <c r="AFK4" s="19"/>
      <c r="AFL4" s="19"/>
      <c r="AFM4" s="19"/>
      <c r="AFN4" s="19"/>
      <c r="AFO4" s="19"/>
      <c r="AFP4" s="19"/>
      <c r="AFQ4" s="19"/>
      <c r="AFR4" s="19"/>
      <c r="AFS4" s="19"/>
      <c r="AFT4" s="19"/>
      <c r="AFU4" s="19"/>
      <c r="AFV4" s="19"/>
      <c r="AFW4" s="19"/>
      <c r="AFX4" s="19"/>
      <c r="AFY4" s="19"/>
      <c r="AFZ4" s="19"/>
      <c r="AGA4" s="19"/>
      <c r="AGB4" s="19"/>
      <c r="AGC4" s="19"/>
      <c r="AGD4" s="19"/>
      <c r="AGE4" s="19"/>
      <c r="AGF4" s="19"/>
      <c r="AGG4" s="19"/>
      <c r="AGH4" s="19"/>
      <c r="AGI4" s="19"/>
      <c r="AGJ4" s="19"/>
      <c r="AGK4" s="19"/>
      <c r="AGL4" s="19"/>
      <c r="AGM4" s="19"/>
      <c r="AGN4" s="19"/>
      <c r="AGO4" s="19"/>
      <c r="AGP4" s="19"/>
      <c r="AGQ4" s="19"/>
      <c r="AGR4" s="19"/>
      <c r="AGS4" s="19"/>
      <c r="AGT4" s="19"/>
      <c r="AGU4" s="19"/>
      <c r="AGV4" s="19"/>
      <c r="AGW4" s="19"/>
      <c r="AGX4" s="19"/>
      <c r="AGY4" s="19"/>
      <c r="AGZ4" s="19"/>
      <c r="AHA4" s="19"/>
      <c r="AHB4" s="19"/>
      <c r="AHC4" s="19"/>
      <c r="AHD4" s="19"/>
      <c r="AHE4" s="19"/>
      <c r="AHF4" s="19"/>
      <c r="AHG4" s="19"/>
      <c r="AHH4" s="19"/>
      <c r="AHI4" s="19"/>
      <c r="AHJ4" s="19"/>
      <c r="AHK4" s="19"/>
      <c r="AHL4" s="19"/>
      <c r="AHM4" s="19"/>
      <c r="AHN4" s="19"/>
      <c r="AHO4" s="19"/>
      <c r="AHP4" s="19"/>
      <c r="AHQ4" s="19"/>
      <c r="AHR4" s="19"/>
      <c r="AHS4" s="19"/>
      <c r="AHT4" s="19"/>
      <c r="AHU4" s="19"/>
      <c r="AHV4" s="19"/>
      <c r="AHW4" s="19"/>
      <c r="AHX4" s="19"/>
      <c r="AHY4" s="19"/>
      <c r="AHZ4" s="19"/>
      <c r="AIA4" s="19"/>
      <c r="AIB4" s="19"/>
      <c r="AIC4" s="19"/>
      <c r="AID4" s="19"/>
      <c r="AIE4" s="19"/>
      <c r="AIF4" s="19"/>
      <c r="AIG4" s="19"/>
      <c r="AIH4" s="19"/>
      <c r="AII4" s="19"/>
      <c r="AIJ4" s="19"/>
      <c r="AIK4" s="19"/>
      <c r="AIL4" s="19"/>
      <c r="AIM4" s="19"/>
      <c r="AIN4" s="19"/>
      <c r="AIO4" s="19"/>
      <c r="AIP4" s="19"/>
      <c r="AIQ4" s="19"/>
      <c r="AIR4" s="19"/>
      <c r="AIS4" s="19"/>
      <c r="AIT4" s="19"/>
      <c r="AIU4" s="19"/>
      <c r="AIV4" s="19"/>
      <c r="AIW4" s="19"/>
      <c r="AIX4" s="19"/>
      <c r="AIY4" s="19"/>
      <c r="AIZ4" s="19"/>
      <c r="AJA4" s="19"/>
      <c r="AJB4" s="19"/>
      <c r="AJC4" s="19"/>
      <c r="AJD4" s="19"/>
      <c r="AJE4" s="19"/>
      <c r="AJF4" s="19"/>
      <c r="AJG4" s="19"/>
      <c r="AJH4" s="19"/>
      <c r="AJI4" s="19"/>
      <c r="AJJ4" s="19"/>
      <c r="AJK4" s="19"/>
      <c r="AJL4" s="19"/>
      <c r="AJM4" s="19"/>
      <c r="AJN4" s="19"/>
      <c r="AJO4" s="19"/>
      <c r="AJP4" s="19"/>
      <c r="AJQ4" s="19"/>
      <c r="AJR4" s="19"/>
      <c r="AJS4" s="19"/>
      <c r="AJT4" s="19"/>
      <c r="AJU4" s="19"/>
      <c r="AJV4" s="19"/>
      <c r="AJW4" s="19"/>
      <c r="AJX4" s="19"/>
      <c r="AJY4" s="19"/>
      <c r="AJZ4" s="19"/>
      <c r="AKA4" s="19"/>
      <c r="AKB4" s="19"/>
      <c r="AKC4" s="19"/>
      <c r="AKD4" s="19"/>
      <c r="AKE4" s="19"/>
      <c r="AKF4" s="19"/>
      <c r="AKG4" s="19"/>
      <c r="AKH4" s="19"/>
      <c r="AKI4" s="19"/>
      <c r="AKJ4" s="19"/>
      <c r="AKK4" s="19"/>
      <c r="AKL4" s="19"/>
      <c r="AKM4" s="19"/>
      <c r="AKN4" s="19"/>
      <c r="AKO4" s="19"/>
      <c r="AKP4" s="19"/>
      <c r="AKQ4" s="19"/>
      <c r="AKR4" s="19"/>
      <c r="AKS4" s="19"/>
      <c r="AKT4" s="19"/>
      <c r="AKU4" s="19"/>
      <c r="AKV4" s="19"/>
      <c r="AKW4" s="19"/>
      <c r="AKX4" s="19"/>
      <c r="AKY4" s="19"/>
      <c r="AKZ4" s="19"/>
      <c r="ALA4" s="19"/>
      <c r="ALB4" s="19"/>
      <c r="ALC4" s="19"/>
      <c r="ALD4" s="19"/>
      <c r="ALE4" s="19"/>
      <c r="ALF4" s="19"/>
      <c r="ALG4" s="19"/>
      <c r="ALH4" s="19"/>
      <c r="ALI4" s="19"/>
      <c r="ALJ4" s="19"/>
      <c r="ALK4" s="19"/>
      <c r="ALL4" s="19"/>
      <c r="ALM4" s="19"/>
      <c r="ALN4" s="19"/>
      <c r="ALO4" s="19"/>
      <c r="ALP4" s="19"/>
      <c r="ALQ4" s="19"/>
      <c r="ALR4" s="19"/>
      <c r="ALS4" s="19"/>
      <c r="ALT4" s="19"/>
      <c r="ALU4" s="19"/>
      <c r="ALV4" s="19"/>
      <c r="ALW4" s="19"/>
      <c r="ALX4" s="19"/>
      <c r="ALY4" s="19"/>
      <c r="ALZ4" s="19"/>
      <c r="AMA4" s="19"/>
      <c r="AMB4" s="19"/>
      <c r="AMC4" s="19"/>
      <c r="AMD4" s="19"/>
      <c r="AME4" s="19"/>
      <c r="AMF4" s="19"/>
      <c r="AMG4" s="19"/>
      <c r="AMH4" s="19"/>
      <c r="AMI4" s="19"/>
      <c r="AMJ4" s="19"/>
      <c r="AMK4" s="19"/>
      <c r="AML4" s="19"/>
      <c r="AMM4" s="19"/>
      <c r="AMN4" s="19"/>
      <c r="AMO4" s="19"/>
      <c r="AMP4" s="19"/>
      <c r="AMQ4" s="19"/>
      <c r="AMR4" s="19"/>
      <c r="AMS4" s="19"/>
      <c r="AMT4" s="19"/>
      <c r="AMU4" s="19"/>
      <c r="AMV4" s="19"/>
      <c r="AMW4" s="19"/>
      <c r="AMX4" s="19"/>
      <c r="AMY4" s="19"/>
      <c r="AMZ4" s="19"/>
      <c r="ANA4" s="19"/>
      <c r="ANB4" s="19"/>
      <c r="ANC4" s="19"/>
      <c r="AND4" s="19"/>
      <c r="ANE4" s="19"/>
      <c r="ANF4" s="19"/>
      <c r="ANG4" s="19"/>
      <c r="ANH4" s="19"/>
      <c r="ANI4" s="19"/>
      <c r="ANJ4" s="19"/>
      <c r="ANK4" s="19"/>
      <c r="ANL4" s="19"/>
      <c r="ANM4" s="19"/>
      <c r="ANN4" s="19"/>
      <c r="ANO4" s="19"/>
      <c r="ANP4" s="19"/>
      <c r="ANQ4" s="19"/>
      <c r="ANR4" s="19"/>
      <c r="ANS4" s="19"/>
      <c r="ANT4" s="19"/>
      <c r="ANU4" s="19"/>
      <c r="ANV4" s="19"/>
      <c r="ANW4" s="19"/>
      <c r="ANX4" s="19"/>
      <c r="ANY4" s="19"/>
      <c r="ANZ4" s="19"/>
      <c r="AOA4" s="19"/>
      <c r="AOB4" s="19"/>
      <c r="AOC4" s="19"/>
      <c r="AOD4" s="19"/>
      <c r="AOE4" s="19"/>
      <c r="AOF4" s="19"/>
      <c r="AOG4" s="19"/>
      <c r="AOH4" s="19"/>
      <c r="AOI4" s="19"/>
      <c r="AOJ4" s="19"/>
      <c r="AOK4" s="19"/>
      <c r="AOL4" s="19"/>
      <c r="AOM4" s="19"/>
      <c r="AON4" s="19"/>
      <c r="AOO4" s="19"/>
      <c r="AOP4" s="19"/>
      <c r="AOQ4" s="19"/>
      <c r="AOR4" s="19"/>
      <c r="AOS4" s="19"/>
      <c r="AOT4" s="19"/>
      <c r="AOU4" s="19"/>
      <c r="AOV4" s="19"/>
      <c r="AOW4" s="19"/>
      <c r="AOX4" s="19"/>
      <c r="AOY4" s="19"/>
      <c r="AOZ4" s="19"/>
      <c r="APA4" s="19"/>
      <c r="APB4" s="19"/>
      <c r="APC4" s="19"/>
      <c r="APD4" s="19"/>
      <c r="APE4" s="19"/>
      <c r="APF4" s="19"/>
      <c r="APG4" s="19"/>
      <c r="APH4" s="19"/>
      <c r="API4" s="19"/>
      <c r="APJ4" s="19"/>
      <c r="APK4" s="19"/>
      <c r="APL4" s="19"/>
      <c r="APM4" s="19"/>
      <c r="APN4" s="19"/>
      <c r="APO4" s="19"/>
      <c r="APP4" s="19"/>
      <c r="APQ4" s="19"/>
      <c r="APR4" s="19"/>
      <c r="APS4" s="19"/>
      <c r="APT4" s="19"/>
      <c r="APU4" s="19"/>
      <c r="APV4" s="19"/>
      <c r="APW4" s="19"/>
      <c r="APX4" s="19"/>
      <c r="APY4" s="19"/>
      <c r="APZ4" s="19"/>
      <c r="AQA4" s="19"/>
      <c r="AQB4" s="19"/>
      <c r="AQC4" s="19"/>
      <c r="AQD4" s="19"/>
      <c r="AQE4" s="19"/>
      <c r="AQF4" s="19"/>
      <c r="AQG4" s="19"/>
      <c r="AQH4" s="19"/>
      <c r="AQI4" s="19"/>
      <c r="AQJ4" s="19"/>
      <c r="AQK4" s="19"/>
      <c r="AQL4" s="19"/>
      <c r="AQM4" s="19"/>
      <c r="AQN4" s="19"/>
      <c r="AQO4" s="19"/>
      <c r="AQP4" s="19"/>
      <c r="AQQ4" s="19"/>
      <c r="AQR4" s="19"/>
      <c r="AQS4" s="19"/>
      <c r="AQT4" s="19"/>
      <c r="AQU4" s="19"/>
      <c r="AQV4" s="19"/>
      <c r="AQW4" s="19"/>
      <c r="AQX4" s="19"/>
      <c r="AQY4" s="19"/>
      <c r="AQZ4" s="19"/>
      <c r="ARA4" s="19"/>
      <c r="ARB4" s="19"/>
      <c r="ARC4" s="19"/>
      <c r="ARD4" s="19"/>
      <c r="ARE4" s="19"/>
      <c r="ARF4" s="19"/>
      <c r="ARG4" s="19"/>
      <c r="ARH4" s="19"/>
      <c r="ARI4" s="19"/>
      <c r="ARJ4" s="19"/>
      <c r="ARK4" s="19"/>
      <c r="ARL4" s="19"/>
      <c r="ARM4" s="19"/>
      <c r="ARN4" s="19"/>
      <c r="ARO4" s="19"/>
      <c r="ARP4" s="19"/>
      <c r="ARQ4" s="19"/>
      <c r="ARR4" s="19"/>
      <c r="ARS4" s="19"/>
      <c r="ART4" s="19"/>
      <c r="ARU4" s="19"/>
      <c r="ARV4" s="19"/>
      <c r="ARW4" s="19"/>
      <c r="ARX4" s="19"/>
      <c r="ARY4" s="19"/>
      <c r="ARZ4" s="19"/>
      <c r="ASA4" s="19"/>
      <c r="ASB4" s="19"/>
      <c r="ASC4" s="19"/>
      <c r="ASD4" s="19"/>
      <c r="ASE4" s="19"/>
      <c r="ASF4" s="19"/>
      <c r="ASG4" s="19"/>
      <c r="ASH4" s="19"/>
      <c r="ASI4" s="19"/>
      <c r="ASJ4" s="19"/>
      <c r="ASK4" s="19"/>
      <c r="ASL4" s="19"/>
      <c r="ASM4" s="19"/>
      <c r="ASN4" s="19"/>
      <c r="ASO4" s="19"/>
      <c r="ASP4" s="19"/>
      <c r="ASQ4" s="19"/>
      <c r="ASR4" s="19"/>
      <c r="ASS4" s="19"/>
      <c r="AST4" s="19"/>
      <c r="ASU4" s="19"/>
      <c r="ASV4" s="19"/>
      <c r="ASW4" s="19"/>
      <c r="ASX4" s="19"/>
      <c r="ASY4" s="19"/>
      <c r="ASZ4" s="19"/>
      <c r="ATA4" s="19"/>
      <c r="ATB4" s="19"/>
      <c r="ATC4" s="19"/>
      <c r="ATD4" s="19"/>
      <c r="ATE4" s="19"/>
      <c r="ATF4" s="19"/>
      <c r="ATG4" s="19"/>
      <c r="ATH4" s="19"/>
      <c r="ATI4" s="19"/>
      <c r="ATJ4" s="19"/>
      <c r="ATK4" s="19"/>
      <c r="ATL4" s="19"/>
      <c r="ATM4" s="19"/>
      <c r="ATN4" s="19"/>
      <c r="ATO4" s="19"/>
      <c r="ATP4" s="19"/>
      <c r="ATQ4" s="19"/>
      <c r="ATR4" s="19"/>
      <c r="ATS4" s="19"/>
      <c r="ATT4" s="19"/>
      <c r="ATU4" s="19"/>
      <c r="ATV4" s="19"/>
      <c r="ATW4" s="19"/>
      <c r="ATX4" s="19"/>
      <c r="ATY4" s="19"/>
      <c r="ATZ4" s="19"/>
      <c r="AUA4" s="19"/>
      <c r="AUB4" s="19"/>
      <c r="AUC4" s="19"/>
      <c r="AUD4" s="19"/>
      <c r="AUE4" s="19"/>
      <c r="AUF4" s="19"/>
      <c r="AUG4" s="19"/>
      <c r="AUH4" s="19"/>
      <c r="AUI4" s="19"/>
      <c r="AUJ4" s="19"/>
      <c r="AUK4" s="19"/>
      <c r="AUL4" s="19"/>
      <c r="AUM4" s="19"/>
      <c r="AUN4" s="19"/>
      <c r="AUO4" s="19"/>
      <c r="AUP4" s="19"/>
      <c r="AUQ4" s="19"/>
      <c r="AUR4" s="19"/>
      <c r="AUS4" s="19"/>
      <c r="AUT4" s="19"/>
      <c r="AUU4" s="19"/>
      <c r="AUV4" s="19"/>
      <c r="AUW4" s="19"/>
      <c r="AUX4" s="19"/>
      <c r="AUY4" s="19"/>
      <c r="AUZ4" s="19"/>
      <c r="AVA4" s="19"/>
      <c r="AVB4" s="19"/>
      <c r="AVC4" s="19"/>
      <c r="AVD4" s="19"/>
      <c r="AVE4" s="19"/>
      <c r="AVF4" s="19"/>
      <c r="AVG4" s="19"/>
      <c r="AVH4" s="19"/>
      <c r="AVI4" s="19"/>
      <c r="AVJ4" s="19"/>
      <c r="AVK4" s="19"/>
      <c r="AVL4" s="19"/>
      <c r="AVM4" s="19"/>
      <c r="AVN4" s="19"/>
      <c r="AVO4" s="19"/>
      <c r="AVP4" s="19"/>
      <c r="AVQ4" s="19"/>
      <c r="AVR4" s="19"/>
      <c r="AVS4" s="19"/>
      <c r="AVT4" s="19"/>
      <c r="AVU4" s="19"/>
      <c r="AVV4" s="19"/>
      <c r="AVW4" s="19"/>
      <c r="AVX4" s="19"/>
      <c r="AVY4" s="19"/>
      <c r="AVZ4" s="19"/>
      <c r="AWA4" s="19"/>
      <c r="AWB4" s="19"/>
      <c r="AWC4" s="19"/>
      <c r="AWD4" s="19"/>
      <c r="AWE4" s="19"/>
      <c r="AWF4" s="19"/>
      <c r="AWG4" s="19"/>
      <c r="AWH4" s="19"/>
      <c r="AWI4" s="19"/>
      <c r="AWJ4" s="19"/>
      <c r="AWK4" s="19"/>
      <c r="AWL4" s="19"/>
      <c r="AWM4" s="19"/>
      <c r="AWN4" s="19"/>
      <c r="AWO4" s="19"/>
      <c r="AWP4" s="19"/>
      <c r="AWQ4" s="19"/>
      <c r="AWR4" s="19"/>
      <c r="AWS4" s="19"/>
      <c r="AWT4" s="19"/>
      <c r="AWU4" s="19"/>
      <c r="AWV4" s="19"/>
      <c r="AWW4" s="19"/>
      <c r="AWX4" s="19"/>
      <c r="AWY4" s="19"/>
      <c r="AWZ4" s="19"/>
      <c r="AXA4" s="19"/>
      <c r="AXB4" s="19"/>
      <c r="AXC4" s="19"/>
      <c r="AXD4" s="19"/>
      <c r="AXE4" s="19"/>
      <c r="AXF4" s="19"/>
      <c r="AXG4" s="19"/>
      <c r="AXH4" s="19"/>
      <c r="AXI4" s="19"/>
      <c r="AXJ4" s="19"/>
      <c r="AXK4" s="19"/>
      <c r="AXL4" s="19"/>
      <c r="AXM4" s="19"/>
      <c r="AXN4" s="19"/>
      <c r="AXO4" s="19"/>
      <c r="AXP4" s="19"/>
      <c r="AXQ4" s="19"/>
      <c r="AXR4" s="19"/>
      <c r="AXS4" s="19"/>
      <c r="AXT4" s="19"/>
      <c r="AXU4" s="19"/>
      <c r="AXV4" s="19"/>
      <c r="AXW4" s="19"/>
      <c r="AXX4" s="19"/>
      <c r="AXY4" s="19"/>
      <c r="AXZ4" s="19"/>
      <c r="AYA4" s="19"/>
      <c r="AYB4" s="19"/>
      <c r="AYC4" s="19"/>
      <c r="AYD4" s="19"/>
      <c r="AYE4" s="19"/>
      <c r="AYF4" s="19"/>
      <c r="AYG4" s="19"/>
      <c r="AYH4" s="19"/>
      <c r="AYI4" s="19"/>
      <c r="AYJ4" s="19"/>
      <c r="AYK4" s="19"/>
      <c r="AYL4" s="19"/>
      <c r="AYM4" s="19"/>
      <c r="AYN4" s="19"/>
      <c r="AYO4" s="19"/>
      <c r="AYP4" s="19"/>
      <c r="AYQ4" s="19"/>
      <c r="AYR4" s="19"/>
      <c r="AYS4" s="19"/>
      <c r="AYT4" s="19"/>
      <c r="AYU4" s="19"/>
      <c r="AYV4" s="19"/>
      <c r="AYW4" s="19"/>
      <c r="AYX4" s="19"/>
      <c r="AYY4" s="19"/>
      <c r="AYZ4" s="19"/>
      <c r="AZA4" s="19"/>
      <c r="AZB4" s="19"/>
      <c r="AZC4" s="19"/>
      <c r="AZD4" s="19"/>
      <c r="AZE4" s="19"/>
      <c r="AZF4" s="19"/>
      <c r="AZG4" s="19"/>
      <c r="AZH4" s="19"/>
      <c r="AZI4" s="19"/>
      <c r="AZJ4" s="19"/>
      <c r="AZK4" s="19"/>
      <c r="AZL4" s="19"/>
      <c r="AZM4" s="19"/>
      <c r="AZN4" s="19"/>
      <c r="AZO4" s="19"/>
      <c r="AZP4" s="19"/>
      <c r="AZQ4" s="19"/>
      <c r="AZR4" s="19"/>
      <c r="AZS4" s="19"/>
      <c r="AZT4" s="19"/>
      <c r="AZU4" s="19"/>
      <c r="AZV4" s="19"/>
      <c r="AZW4" s="19"/>
      <c r="AZX4" s="19"/>
      <c r="AZY4" s="19"/>
      <c r="AZZ4" s="19"/>
      <c r="BAA4" s="19"/>
      <c r="BAB4" s="19"/>
      <c r="BAC4" s="19"/>
      <c r="BAD4" s="19"/>
      <c r="BAE4" s="19"/>
      <c r="BAF4" s="19"/>
      <c r="BAG4" s="19"/>
      <c r="BAH4" s="19"/>
      <c r="BAI4" s="19"/>
      <c r="BAJ4" s="19"/>
      <c r="BAK4" s="19"/>
      <c r="BAL4" s="19"/>
      <c r="BAM4" s="19"/>
      <c r="BAN4" s="19"/>
      <c r="BAO4" s="19"/>
      <c r="BAP4" s="19"/>
      <c r="BAQ4" s="19"/>
      <c r="BAR4" s="19"/>
      <c r="BAS4" s="19"/>
      <c r="BAT4" s="19"/>
      <c r="BAU4" s="19"/>
      <c r="BAV4" s="19"/>
      <c r="BAW4" s="19"/>
      <c r="BAX4" s="19"/>
      <c r="BAY4" s="19"/>
      <c r="BAZ4" s="19"/>
      <c r="BBA4" s="19"/>
      <c r="BBB4" s="19"/>
      <c r="BBC4" s="19"/>
      <c r="BBD4" s="19"/>
      <c r="BBE4" s="19"/>
      <c r="BBF4" s="19"/>
      <c r="BBG4" s="19"/>
      <c r="BBH4" s="19"/>
      <c r="BBI4" s="19"/>
      <c r="BBJ4" s="19"/>
      <c r="BBK4" s="19"/>
      <c r="BBL4" s="19"/>
      <c r="BBM4" s="19"/>
      <c r="BBN4" s="19"/>
      <c r="BBO4" s="19"/>
      <c r="BBP4" s="19"/>
      <c r="BBQ4" s="19"/>
      <c r="BBR4" s="19"/>
      <c r="BBS4" s="19"/>
      <c r="BBT4" s="19"/>
      <c r="BBU4" s="19"/>
      <c r="BBV4" s="19"/>
      <c r="BBW4" s="19"/>
      <c r="BBX4" s="19"/>
      <c r="BBY4" s="19"/>
      <c r="BBZ4" s="19"/>
      <c r="BCA4" s="19"/>
      <c r="BCB4" s="19"/>
      <c r="BCC4" s="19"/>
      <c r="BCD4" s="19"/>
      <c r="BCE4" s="19"/>
      <c r="BCF4" s="19"/>
      <c r="BCG4" s="19"/>
      <c r="BCH4" s="19"/>
      <c r="BCI4" s="19"/>
      <c r="BCJ4" s="19"/>
      <c r="BCK4" s="19"/>
      <c r="BCL4" s="19"/>
      <c r="BCM4" s="19"/>
      <c r="BCN4" s="19"/>
      <c r="BCO4" s="19"/>
      <c r="BCP4" s="19"/>
      <c r="BCQ4" s="19"/>
      <c r="BCR4" s="19"/>
      <c r="BCS4" s="19"/>
      <c r="BCT4" s="19"/>
      <c r="BCU4" s="19"/>
      <c r="BCV4" s="19"/>
      <c r="BCW4" s="19"/>
      <c r="BCX4" s="19"/>
      <c r="BCY4" s="19"/>
      <c r="BCZ4" s="19"/>
      <c r="BDA4" s="19"/>
      <c r="BDB4" s="19"/>
      <c r="BDC4" s="19"/>
      <c r="BDD4" s="19"/>
      <c r="BDE4" s="19"/>
      <c r="BDF4" s="19"/>
      <c r="BDG4" s="19"/>
      <c r="BDH4" s="19"/>
      <c r="BDI4" s="19"/>
      <c r="BDJ4" s="19"/>
      <c r="BDK4" s="19"/>
      <c r="BDL4" s="19"/>
      <c r="BDM4" s="19"/>
      <c r="BDN4" s="19"/>
      <c r="BDO4" s="19"/>
      <c r="BDP4" s="19"/>
      <c r="BDQ4" s="19"/>
      <c r="BDR4" s="19"/>
      <c r="BDS4" s="19"/>
      <c r="BDT4" s="19"/>
      <c r="BDU4" s="19"/>
      <c r="BDV4" s="19"/>
      <c r="BDW4" s="19"/>
      <c r="BDX4" s="19"/>
      <c r="BDY4" s="19"/>
      <c r="BDZ4" s="19"/>
      <c r="BEA4" s="19"/>
      <c r="BEB4" s="19"/>
      <c r="BEC4" s="19"/>
      <c r="BED4" s="19"/>
      <c r="BEE4" s="19"/>
      <c r="BEF4" s="19"/>
      <c r="BEG4" s="19"/>
      <c r="BEH4" s="19"/>
      <c r="BEI4" s="19"/>
      <c r="BEJ4" s="19"/>
      <c r="BEK4" s="19"/>
      <c r="BEL4" s="19"/>
      <c r="BEM4" s="19"/>
      <c r="BEN4" s="19"/>
      <c r="BEO4" s="19"/>
      <c r="BEP4" s="19"/>
      <c r="BEQ4" s="19"/>
      <c r="BER4" s="19"/>
      <c r="BES4" s="19"/>
      <c r="BET4" s="19"/>
      <c r="BEU4" s="19"/>
      <c r="BEV4" s="19"/>
      <c r="BEW4" s="19"/>
      <c r="BEX4" s="19"/>
      <c r="BEY4" s="19"/>
      <c r="BEZ4" s="19"/>
      <c r="BFA4" s="19"/>
      <c r="BFB4" s="19"/>
      <c r="BFC4" s="19"/>
      <c r="BFD4" s="19"/>
      <c r="BFE4" s="19"/>
      <c r="BFF4" s="19"/>
      <c r="BFG4" s="19"/>
      <c r="BFH4" s="19"/>
      <c r="BFI4" s="19"/>
      <c r="BFJ4" s="19"/>
      <c r="BFK4" s="19"/>
      <c r="BFL4" s="19"/>
      <c r="BFM4" s="19"/>
      <c r="BFN4" s="19"/>
      <c r="BFO4" s="19"/>
      <c r="BFP4" s="19"/>
      <c r="BFQ4" s="19"/>
      <c r="BFR4" s="19"/>
      <c r="BFS4" s="19"/>
      <c r="BFT4" s="19"/>
      <c r="BFU4" s="19"/>
      <c r="BFV4" s="19"/>
      <c r="BFW4" s="19"/>
      <c r="BFX4" s="19"/>
      <c r="BFY4" s="19"/>
      <c r="BFZ4" s="19"/>
      <c r="BGA4" s="19"/>
      <c r="BGB4" s="19"/>
      <c r="BGC4" s="19"/>
      <c r="BGD4" s="19"/>
      <c r="BGE4" s="19"/>
      <c r="BGF4" s="19"/>
      <c r="BGG4" s="19"/>
      <c r="BGH4" s="19"/>
      <c r="BGI4" s="19"/>
      <c r="BGJ4" s="19"/>
      <c r="BGK4" s="19"/>
      <c r="BGL4" s="19"/>
      <c r="BGM4" s="19"/>
      <c r="BGN4" s="19"/>
      <c r="BGO4" s="19"/>
      <c r="BGP4" s="19"/>
      <c r="BGQ4" s="19"/>
      <c r="BGR4" s="19"/>
      <c r="BGS4" s="19"/>
      <c r="BGT4" s="19"/>
      <c r="BGU4" s="19"/>
      <c r="BGV4" s="19"/>
      <c r="BGW4" s="19"/>
      <c r="BGX4" s="19"/>
      <c r="BGY4" s="19"/>
      <c r="BGZ4" s="19"/>
      <c r="BHA4" s="19"/>
      <c r="BHB4" s="19"/>
      <c r="BHC4" s="19"/>
      <c r="BHD4" s="19"/>
      <c r="BHE4" s="19"/>
      <c r="BHF4" s="19"/>
      <c r="BHG4" s="19"/>
      <c r="BHH4" s="19"/>
      <c r="BHI4" s="19"/>
      <c r="BHJ4" s="19"/>
      <c r="BHK4" s="19"/>
      <c r="BHL4" s="19"/>
      <c r="BHM4" s="19"/>
      <c r="BHN4" s="19"/>
      <c r="BHO4" s="19"/>
      <c r="BHP4" s="19"/>
      <c r="BHQ4" s="19"/>
      <c r="BHR4" s="19"/>
      <c r="BHS4" s="19"/>
      <c r="BHT4" s="19"/>
      <c r="BHU4" s="19"/>
      <c r="BHV4" s="19"/>
      <c r="BHW4" s="19"/>
      <c r="BHX4" s="19"/>
      <c r="BHY4" s="19"/>
      <c r="BHZ4" s="19"/>
      <c r="BIA4" s="19"/>
      <c r="BIB4" s="19"/>
      <c r="BIC4" s="19"/>
      <c r="BID4" s="19"/>
      <c r="BIE4" s="19"/>
      <c r="BIF4" s="19"/>
      <c r="BIG4" s="19"/>
      <c r="BIH4" s="19"/>
      <c r="BII4" s="19"/>
      <c r="BIJ4" s="19"/>
      <c r="BIK4" s="19"/>
      <c r="BIL4" s="19"/>
      <c r="BIM4" s="19"/>
      <c r="BIN4" s="19"/>
      <c r="BIO4" s="19"/>
      <c r="BIP4" s="19"/>
      <c r="BIQ4" s="19"/>
      <c r="BIR4" s="19"/>
      <c r="BIS4" s="19"/>
      <c r="BIT4" s="19"/>
      <c r="BIU4" s="19"/>
      <c r="BIV4" s="19"/>
      <c r="BIW4" s="19"/>
      <c r="BIX4" s="19"/>
      <c r="BIY4" s="19"/>
      <c r="BIZ4" s="19"/>
      <c r="BJA4" s="19"/>
      <c r="BJB4" s="19"/>
      <c r="BJC4" s="19"/>
      <c r="BJD4" s="19"/>
      <c r="BJE4" s="19"/>
      <c r="BJF4" s="19"/>
      <c r="BJG4" s="19"/>
      <c r="BJH4" s="19"/>
      <c r="BJI4" s="19"/>
      <c r="BJJ4" s="19"/>
      <c r="BJK4" s="19"/>
      <c r="BJL4" s="19"/>
      <c r="BJM4" s="19"/>
      <c r="BJN4" s="19"/>
      <c r="BJO4" s="19"/>
      <c r="BJP4" s="19"/>
      <c r="BJQ4" s="19"/>
      <c r="BJR4" s="19"/>
      <c r="BJS4" s="19"/>
      <c r="BJT4" s="19"/>
      <c r="BJU4" s="19"/>
      <c r="BJV4" s="19"/>
      <c r="BJW4" s="19"/>
      <c r="BJX4" s="19"/>
      <c r="BJY4" s="19"/>
      <c r="BJZ4" s="19"/>
      <c r="BKA4" s="19"/>
      <c r="BKB4" s="19"/>
      <c r="BKC4" s="19"/>
      <c r="BKD4" s="19"/>
      <c r="BKE4" s="19"/>
      <c r="BKF4" s="19"/>
      <c r="BKG4" s="19"/>
      <c r="BKH4" s="19"/>
      <c r="BKI4" s="19"/>
      <c r="BKJ4" s="19"/>
      <c r="BKK4" s="19"/>
      <c r="BKL4" s="19"/>
      <c r="BKM4" s="19"/>
      <c r="BKN4" s="19"/>
      <c r="BKO4" s="19"/>
      <c r="BKP4" s="19"/>
      <c r="BKQ4" s="19"/>
      <c r="BKR4" s="19"/>
      <c r="BKS4" s="19"/>
      <c r="BKT4" s="19"/>
      <c r="BKU4" s="19"/>
      <c r="BKV4" s="19"/>
      <c r="BKW4" s="19"/>
      <c r="BKX4" s="19"/>
      <c r="BKY4" s="19"/>
      <c r="BKZ4" s="19"/>
      <c r="BLA4" s="19"/>
      <c r="BLB4" s="19"/>
      <c r="BLC4" s="19"/>
      <c r="BLD4" s="19"/>
      <c r="BLE4" s="19"/>
      <c r="BLF4" s="19"/>
      <c r="BLG4" s="19"/>
      <c r="BLH4" s="19"/>
      <c r="BLI4" s="19"/>
      <c r="BLJ4" s="19"/>
      <c r="BLK4" s="19"/>
      <c r="BLL4" s="19"/>
      <c r="BLM4" s="19"/>
      <c r="BLN4" s="19"/>
      <c r="BLO4" s="19"/>
      <c r="BLP4" s="19"/>
      <c r="BLQ4" s="19"/>
      <c r="BLR4" s="19"/>
      <c r="BLS4" s="19"/>
      <c r="BLT4" s="19"/>
      <c r="BLU4" s="19"/>
      <c r="BLV4" s="19"/>
      <c r="BLW4" s="19"/>
      <c r="BLX4" s="19"/>
      <c r="BLY4" s="19"/>
      <c r="BLZ4" s="19"/>
      <c r="BMA4" s="19"/>
      <c r="BMB4" s="19"/>
      <c r="BMC4" s="19"/>
      <c r="BMD4" s="19"/>
      <c r="BME4" s="19"/>
      <c r="BMF4" s="19"/>
      <c r="BMG4" s="19"/>
      <c r="BMH4" s="19"/>
      <c r="BMI4" s="19"/>
      <c r="BMJ4" s="19"/>
      <c r="BMK4" s="19"/>
      <c r="BML4" s="19"/>
      <c r="BMM4" s="19"/>
      <c r="BMN4" s="19"/>
      <c r="BMO4" s="19"/>
      <c r="BMP4" s="19"/>
      <c r="BMQ4" s="19"/>
      <c r="BMR4" s="19"/>
      <c r="BMS4" s="19"/>
      <c r="BMT4" s="19"/>
      <c r="BMU4" s="19"/>
      <c r="BMV4" s="19"/>
      <c r="BMW4" s="19"/>
      <c r="BMX4" s="19"/>
      <c r="BMY4" s="19"/>
      <c r="BMZ4" s="19"/>
      <c r="BNA4" s="19"/>
      <c r="BNB4" s="19"/>
      <c r="BNC4" s="19"/>
      <c r="BND4" s="19"/>
      <c r="BNE4" s="19"/>
      <c r="BNF4" s="19"/>
      <c r="BNG4" s="19"/>
      <c r="BNH4" s="19"/>
      <c r="BNI4" s="19"/>
      <c r="BNJ4" s="19"/>
      <c r="BNK4" s="19"/>
      <c r="BNL4" s="19"/>
      <c r="BNM4" s="19"/>
      <c r="BNN4" s="19"/>
      <c r="BNO4" s="19"/>
      <c r="BNP4" s="19"/>
      <c r="BNQ4" s="19"/>
      <c r="BNR4" s="19"/>
      <c r="BNS4" s="19"/>
      <c r="BNT4" s="19"/>
      <c r="BNU4" s="19"/>
      <c r="BNV4" s="19"/>
      <c r="BNW4" s="19"/>
      <c r="BNX4" s="19"/>
      <c r="BNY4" s="19"/>
      <c r="BNZ4" s="19"/>
      <c r="BOA4" s="19"/>
      <c r="BOB4" s="19"/>
      <c r="BOC4" s="19"/>
      <c r="BOD4" s="19"/>
      <c r="BOE4" s="19"/>
      <c r="BOF4" s="19"/>
      <c r="BOG4" s="19"/>
      <c r="BOH4" s="19"/>
      <c r="BOI4" s="19"/>
      <c r="BOJ4" s="19"/>
      <c r="BOK4" s="19"/>
      <c r="BOL4" s="19"/>
      <c r="BOM4" s="19"/>
      <c r="BON4" s="19"/>
      <c r="BOO4" s="19"/>
      <c r="BOP4" s="19"/>
      <c r="BOQ4" s="19"/>
      <c r="BOR4" s="19"/>
      <c r="BOS4" s="19"/>
      <c r="BOT4" s="19"/>
      <c r="BOU4" s="19"/>
      <c r="BOV4" s="19"/>
      <c r="BOW4" s="19"/>
      <c r="BOX4" s="19"/>
      <c r="BOY4" s="19"/>
      <c r="BOZ4" s="19"/>
      <c r="BPA4" s="19"/>
      <c r="BPB4" s="19"/>
      <c r="BPC4" s="19"/>
      <c r="BPD4" s="19"/>
      <c r="BPE4" s="19"/>
      <c r="BPF4" s="19"/>
      <c r="BPG4" s="19"/>
      <c r="BPH4" s="19"/>
      <c r="BPI4" s="19"/>
      <c r="BPJ4" s="19"/>
      <c r="BPK4" s="19"/>
      <c r="BPL4" s="19"/>
      <c r="BPM4" s="19"/>
      <c r="BPN4" s="19"/>
      <c r="BPO4" s="19"/>
      <c r="BPP4" s="19"/>
      <c r="BPQ4" s="19"/>
      <c r="BPR4" s="19"/>
      <c r="BPS4" s="19"/>
      <c r="BPT4" s="19"/>
      <c r="BPU4" s="19"/>
      <c r="BPV4" s="19"/>
      <c r="BPW4" s="19"/>
      <c r="BPX4" s="19"/>
      <c r="BPY4" s="19"/>
      <c r="BPZ4" s="19"/>
      <c r="BQA4" s="19"/>
      <c r="BQB4" s="19"/>
      <c r="BQC4" s="19"/>
      <c r="BQD4" s="19"/>
      <c r="BQE4" s="19"/>
      <c r="BQF4" s="19"/>
      <c r="BQG4" s="19"/>
      <c r="BQH4" s="19"/>
      <c r="BQI4" s="19"/>
      <c r="BQJ4" s="19"/>
      <c r="BQK4" s="19"/>
      <c r="BQL4" s="19"/>
      <c r="BQM4" s="19"/>
      <c r="BQN4" s="19"/>
      <c r="BQO4" s="19"/>
      <c r="BQP4" s="19"/>
      <c r="BQQ4" s="19"/>
      <c r="BQR4" s="19"/>
      <c r="BQS4" s="19"/>
      <c r="BQT4" s="19"/>
      <c r="BQU4" s="19"/>
      <c r="BQV4" s="19"/>
      <c r="BQW4" s="19"/>
      <c r="BQX4" s="19"/>
      <c r="BQY4" s="19"/>
      <c r="BQZ4" s="19"/>
      <c r="BRA4" s="19"/>
      <c r="BRB4" s="19"/>
      <c r="BRC4" s="19"/>
      <c r="BRD4" s="19"/>
      <c r="BRE4" s="19"/>
      <c r="BRF4" s="19"/>
      <c r="BRG4" s="19"/>
      <c r="BRH4" s="19"/>
      <c r="BRI4" s="19"/>
      <c r="BRJ4" s="19"/>
      <c r="BRK4" s="19"/>
      <c r="BRL4" s="19"/>
      <c r="BRM4" s="19"/>
      <c r="BRN4" s="19"/>
      <c r="BRO4" s="19"/>
      <c r="BRP4" s="19"/>
      <c r="BRQ4" s="19"/>
      <c r="BRR4" s="19"/>
      <c r="BRS4" s="19"/>
      <c r="BRT4" s="19"/>
      <c r="BRU4" s="19"/>
      <c r="BRV4" s="19"/>
      <c r="BRW4" s="19"/>
      <c r="BRX4" s="19"/>
      <c r="BRY4" s="19"/>
      <c r="BRZ4" s="19"/>
      <c r="BSA4" s="19"/>
      <c r="BSB4" s="19"/>
      <c r="BSC4" s="19"/>
      <c r="BSD4" s="19"/>
      <c r="BSE4" s="19"/>
      <c r="BSF4" s="19"/>
      <c r="BSG4" s="19"/>
      <c r="BSH4" s="19"/>
      <c r="BSI4" s="19"/>
      <c r="BSJ4" s="19"/>
      <c r="BSK4" s="19"/>
      <c r="BSL4" s="19"/>
      <c r="BSM4" s="19"/>
      <c r="BSN4" s="19"/>
      <c r="BSO4" s="19"/>
      <c r="BSP4" s="19"/>
      <c r="BSQ4" s="19"/>
      <c r="BSR4" s="19"/>
      <c r="BSS4" s="19"/>
      <c r="BST4" s="19"/>
      <c r="BSU4" s="19"/>
      <c r="BSV4" s="19"/>
      <c r="BSW4" s="19"/>
      <c r="BSX4" s="19"/>
      <c r="BSY4" s="19"/>
      <c r="BSZ4" s="19"/>
      <c r="BTA4" s="19"/>
      <c r="BTB4" s="19"/>
      <c r="BTC4" s="19"/>
      <c r="BTD4" s="19"/>
      <c r="BTE4" s="19"/>
      <c r="BTF4" s="19"/>
      <c r="BTG4" s="19"/>
      <c r="BTH4" s="19"/>
      <c r="BTI4" s="19"/>
      <c r="BTJ4" s="19"/>
      <c r="BTK4" s="19"/>
      <c r="BTL4" s="19"/>
      <c r="BTM4" s="19"/>
      <c r="BTN4" s="19"/>
      <c r="BTO4" s="19"/>
      <c r="BTP4" s="19"/>
      <c r="BTQ4" s="19"/>
      <c r="BTR4" s="19"/>
      <c r="BTS4" s="19"/>
      <c r="BTT4" s="19"/>
      <c r="BTU4" s="19"/>
      <c r="BTV4" s="19"/>
      <c r="BTW4" s="19"/>
      <c r="BTX4" s="19"/>
      <c r="BTY4" s="19"/>
      <c r="BTZ4" s="19"/>
      <c r="BUA4" s="19"/>
      <c r="BUB4" s="19"/>
      <c r="BUC4" s="19"/>
      <c r="BUD4" s="19"/>
      <c r="BUE4" s="19"/>
      <c r="BUF4" s="19"/>
      <c r="BUG4" s="19"/>
      <c r="BUH4" s="19"/>
      <c r="BUI4" s="19"/>
      <c r="BUJ4" s="19"/>
      <c r="BUK4" s="19"/>
      <c r="BUL4" s="19"/>
      <c r="BUM4" s="19"/>
      <c r="BUN4" s="19"/>
      <c r="BUO4" s="19"/>
      <c r="BUP4" s="19"/>
      <c r="BUQ4" s="19"/>
      <c r="BUR4" s="19"/>
      <c r="BUS4" s="19"/>
      <c r="BUT4" s="19"/>
      <c r="BUU4" s="19"/>
      <c r="BUV4" s="19"/>
      <c r="BUW4" s="19"/>
      <c r="BUX4" s="19"/>
      <c r="BUY4" s="19"/>
      <c r="BUZ4" s="19"/>
      <c r="BVA4" s="19"/>
      <c r="BVB4" s="19"/>
      <c r="BVC4" s="19"/>
      <c r="BVD4" s="19"/>
      <c r="BVE4" s="19"/>
      <c r="BVF4" s="19"/>
      <c r="BVG4" s="19"/>
      <c r="BVH4" s="19"/>
      <c r="BVI4" s="19"/>
      <c r="BVJ4" s="19"/>
      <c r="BVK4" s="19"/>
      <c r="BVL4" s="19"/>
      <c r="BVM4" s="19"/>
      <c r="BVN4" s="19"/>
      <c r="BVO4" s="19"/>
      <c r="BVP4" s="19"/>
      <c r="BVQ4" s="19"/>
      <c r="BVR4" s="19"/>
      <c r="BVS4" s="19"/>
      <c r="BVT4" s="19"/>
      <c r="BVU4" s="19"/>
      <c r="BVV4" s="19"/>
      <c r="BVW4" s="19"/>
      <c r="BVX4" s="19"/>
      <c r="BVY4" s="19"/>
      <c r="BVZ4" s="19"/>
      <c r="BWA4" s="19"/>
      <c r="BWB4" s="19"/>
      <c r="BWC4" s="19"/>
      <c r="BWD4" s="19"/>
      <c r="BWE4" s="19"/>
      <c r="BWF4" s="19"/>
      <c r="BWG4" s="19"/>
      <c r="BWH4" s="19"/>
      <c r="BWI4" s="19"/>
      <c r="BWJ4" s="19"/>
      <c r="BWK4" s="19"/>
      <c r="BWL4" s="19"/>
      <c r="BWM4" s="19"/>
      <c r="BWN4" s="19"/>
      <c r="BWO4" s="19"/>
      <c r="BWP4" s="19"/>
      <c r="BWQ4" s="19"/>
      <c r="BWR4" s="19"/>
      <c r="BWS4" s="19"/>
      <c r="BWT4" s="19"/>
      <c r="BWU4" s="19"/>
      <c r="BWV4" s="19"/>
      <c r="BWW4" s="19"/>
      <c r="BWX4" s="19"/>
      <c r="BWY4" s="19"/>
      <c r="BWZ4" s="19"/>
      <c r="BXA4" s="19"/>
      <c r="BXB4" s="19"/>
      <c r="BXC4" s="19"/>
      <c r="BXD4" s="19"/>
      <c r="BXE4" s="19"/>
      <c r="BXF4" s="19"/>
      <c r="BXG4" s="19"/>
      <c r="BXH4" s="19"/>
      <c r="BXI4" s="19"/>
      <c r="BXJ4" s="19"/>
      <c r="BXK4" s="19"/>
      <c r="BXL4" s="19"/>
      <c r="BXM4" s="19"/>
      <c r="BXN4" s="19"/>
      <c r="BXO4" s="19"/>
      <c r="BXP4" s="19"/>
      <c r="BXQ4" s="19"/>
      <c r="BXR4" s="19"/>
      <c r="BXS4" s="19"/>
      <c r="BXT4" s="19"/>
      <c r="BXU4" s="19"/>
      <c r="BXV4" s="19"/>
      <c r="BXW4" s="19"/>
      <c r="BXX4" s="19"/>
      <c r="BXY4" s="19"/>
      <c r="BXZ4" s="19"/>
      <c r="BYA4" s="19"/>
      <c r="BYB4" s="19"/>
      <c r="BYC4" s="19"/>
      <c r="BYD4" s="19"/>
      <c r="BYE4" s="19"/>
      <c r="BYF4" s="19"/>
      <c r="BYG4" s="19"/>
      <c r="BYH4" s="19"/>
      <c r="BYI4" s="19"/>
      <c r="BYJ4" s="19"/>
      <c r="BYK4" s="19"/>
      <c r="BYL4" s="19"/>
      <c r="BYM4" s="19"/>
      <c r="BYN4" s="19"/>
      <c r="BYO4" s="19"/>
      <c r="BYP4" s="19"/>
      <c r="BYQ4" s="19"/>
      <c r="BYR4" s="19"/>
      <c r="BYS4" s="19"/>
      <c r="BYT4" s="19"/>
      <c r="BYU4" s="19"/>
      <c r="BYV4" s="19"/>
      <c r="BYW4" s="19"/>
      <c r="BYX4" s="19"/>
      <c r="BYY4" s="19"/>
      <c r="BYZ4" s="19"/>
      <c r="BZA4" s="19"/>
      <c r="BZB4" s="19"/>
      <c r="BZC4" s="19"/>
      <c r="BZD4" s="19"/>
      <c r="BZE4" s="19"/>
      <c r="BZF4" s="19"/>
      <c r="BZG4" s="19"/>
      <c r="BZH4" s="19"/>
      <c r="BZI4" s="19"/>
      <c r="BZJ4" s="19"/>
      <c r="BZK4" s="19"/>
      <c r="BZL4" s="19"/>
      <c r="BZM4" s="19"/>
      <c r="BZN4" s="19"/>
      <c r="BZO4" s="19"/>
      <c r="BZP4" s="19"/>
      <c r="BZQ4" s="19"/>
      <c r="BZR4" s="19"/>
      <c r="BZS4" s="19"/>
      <c r="BZT4" s="19"/>
      <c r="BZU4" s="19"/>
      <c r="BZV4" s="19"/>
      <c r="BZW4" s="19"/>
      <c r="BZX4" s="19"/>
      <c r="BZY4" s="19"/>
      <c r="BZZ4" s="19"/>
      <c r="CAA4" s="19"/>
      <c r="CAB4" s="19"/>
      <c r="CAC4" s="19"/>
      <c r="CAD4" s="19"/>
      <c r="CAE4" s="19"/>
      <c r="CAF4" s="19"/>
      <c r="CAG4" s="19"/>
      <c r="CAH4" s="19"/>
      <c r="CAI4" s="19"/>
      <c r="CAJ4" s="19"/>
      <c r="CAK4" s="19"/>
      <c r="CAL4" s="19"/>
      <c r="CAM4" s="19"/>
      <c r="CAN4" s="19"/>
      <c r="CAO4" s="19"/>
      <c r="CAP4" s="19"/>
      <c r="CAQ4" s="19"/>
      <c r="CAR4" s="19"/>
      <c r="CAS4" s="19"/>
      <c r="CAT4" s="19"/>
      <c r="CAU4" s="19"/>
      <c r="CAV4" s="19"/>
      <c r="CAW4" s="19"/>
      <c r="CAX4" s="19"/>
      <c r="CAY4" s="19"/>
      <c r="CAZ4" s="19"/>
      <c r="CBA4" s="19"/>
      <c r="CBB4" s="19"/>
      <c r="CBC4" s="19"/>
      <c r="CBD4" s="19"/>
      <c r="CBE4" s="19"/>
      <c r="CBF4" s="19"/>
      <c r="CBG4" s="19"/>
      <c r="CBH4" s="19"/>
      <c r="CBI4" s="19"/>
      <c r="CBJ4" s="19"/>
      <c r="CBK4" s="19"/>
      <c r="CBL4" s="19"/>
      <c r="CBM4" s="19"/>
      <c r="CBN4" s="19"/>
      <c r="CBO4" s="19"/>
      <c r="CBP4" s="19"/>
      <c r="CBQ4" s="19"/>
      <c r="CBR4" s="19"/>
      <c r="CBS4" s="19"/>
      <c r="CBT4" s="19"/>
      <c r="CBU4" s="19"/>
      <c r="CBV4" s="19"/>
      <c r="CBW4" s="19"/>
      <c r="CBX4" s="19"/>
      <c r="CBY4" s="19"/>
      <c r="CBZ4" s="19"/>
      <c r="CCA4" s="19"/>
      <c r="CCB4" s="19"/>
      <c r="CCC4" s="19"/>
      <c r="CCD4" s="19"/>
      <c r="CCE4" s="19"/>
      <c r="CCF4" s="19"/>
      <c r="CCG4" s="19"/>
      <c r="CCH4" s="19"/>
      <c r="CCI4" s="19"/>
      <c r="CCJ4" s="19"/>
      <c r="CCK4" s="19"/>
      <c r="CCL4" s="19"/>
      <c r="CCM4" s="19"/>
      <c r="CCN4" s="19"/>
      <c r="CCO4" s="19"/>
      <c r="CCP4" s="19"/>
      <c r="CCQ4" s="19"/>
      <c r="CCR4" s="19"/>
      <c r="CCS4" s="19"/>
      <c r="CCT4" s="19"/>
      <c r="CCU4" s="19"/>
      <c r="CCV4" s="19"/>
      <c r="CCW4" s="19"/>
      <c r="CCX4" s="19"/>
      <c r="CCY4" s="19"/>
      <c r="CCZ4" s="19"/>
      <c r="CDA4" s="19"/>
      <c r="CDB4" s="19"/>
      <c r="CDC4" s="19"/>
      <c r="CDD4" s="19"/>
      <c r="CDE4" s="19"/>
      <c r="CDF4" s="19"/>
      <c r="CDG4" s="19"/>
      <c r="CDH4" s="19"/>
      <c r="CDI4" s="19"/>
      <c r="CDJ4" s="19"/>
      <c r="CDK4" s="19"/>
      <c r="CDL4" s="19"/>
      <c r="CDM4" s="19"/>
      <c r="CDN4" s="19"/>
      <c r="CDO4" s="19"/>
      <c r="CDP4" s="19"/>
      <c r="CDQ4" s="19"/>
      <c r="CDR4" s="19"/>
      <c r="CDS4" s="19"/>
      <c r="CDT4" s="19"/>
      <c r="CDU4" s="19"/>
      <c r="CDV4" s="19"/>
      <c r="CDW4" s="19"/>
      <c r="CDX4" s="19"/>
      <c r="CDY4" s="19"/>
      <c r="CDZ4" s="19"/>
      <c r="CEA4" s="19"/>
      <c r="CEB4" s="19"/>
      <c r="CEC4" s="19"/>
      <c r="CED4" s="19"/>
      <c r="CEE4" s="19"/>
      <c r="CEF4" s="19"/>
      <c r="CEG4" s="19"/>
      <c r="CEH4" s="19"/>
      <c r="CEI4" s="19"/>
      <c r="CEJ4" s="19"/>
      <c r="CEK4" s="19"/>
      <c r="CEL4" s="19"/>
      <c r="CEM4" s="19"/>
      <c r="CEN4" s="19"/>
      <c r="CEO4" s="19"/>
      <c r="CEP4" s="19"/>
      <c r="CEQ4" s="19"/>
      <c r="CER4" s="19"/>
      <c r="CES4" s="19"/>
      <c r="CET4" s="19"/>
      <c r="CEU4" s="19"/>
      <c r="CEV4" s="19"/>
      <c r="CEW4" s="19"/>
      <c r="CEX4" s="19"/>
      <c r="CEY4" s="19"/>
      <c r="CEZ4" s="19"/>
      <c r="CFA4" s="19"/>
      <c r="CFB4" s="19"/>
      <c r="CFC4" s="19"/>
      <c r="CFD4" s="19"/>
      <c r="CFE4" s="19"/>
      <c r="CFF4" s="19"/>
      <c r="CFG4" s="19"/>
      <c r="CFH4" s="19"/>
      <c r="CFI4" s="19"/>
      <c r="CFJ4" s="19"/>
      <c r="CFK4" s="19"/>
      <c r="CFL4" s="19"/>
      <c r="CFM4" s="19"/>
      <c r="CFN4" s="19"/>
      <c r="CFO4" s="19"/>
      <c r="CFP4" s="19"/>
      <c r="CFQ4" s="19"/>
      <c r="CFR4" s="19"/>
      <c r="CFS4" s="19"/>
      <c r="CFT4" s="19"/>
      <c r="CFU4" s="19"/>
      <c r="CFV4" s="19"/>
      <c r="CFW4" s="19"/>
      <c r="CFX4" s="19"/>
      <c r="CFY4" s="19"/>
      <c r="CFZ4" s="19"/>
      <c r="CGA4" s="19"/>
      <c r="CGB4" s="19"/>
      <c r="CGC4" s="19"/>
      <c r="CGD4" s="19"/>
      <c r="CGE4" s="19"/>
      <c r="CGF4" s="19"/>
      <c r="CGG4" s="19"/>
      <c r="CGH4" s="19"/>
      <c r="CGI4" s="19"/>
      <c r="CGJ4" s="19"/>
      <c r="CGK4" s="19"/>
      <c r="CGL4" s="19"/>
      <c r="CGM4" s="19"/>
      <c r="CGN4" s="19"/>
      <c r="CGO4" s="19"/>
      <c r="CGP4" s="19"/>
      <c r="CGQ4" s="19"/>
      <c r="CGR4" s="19"/>
      <c r="CGS4" s="19"/>
      <c r="CGT4" s="19"/>
      <c r="CGU4" s="19"/>
      <c r="CGV4" s="19"/>
      <c r="CGW4" s="19"/>
      <c r="CGX4" s="19"/>
      <c r="CGY4" s="19"/>
      <c r="CGZ4" s="19"/>
      <c r="CHA4" s="19"/>
      <c r="CHB4" s="19"/>
      <c r="CHC4" s="19"/>
      <c r="CHD4" s="19"/>
      <c r="CHE4" s="19"/>
      <c r="CHF4" s="19"/>
      <c r="CHG4" s="19"/>
      <c r="CHH4" s="19"/>
      <c r="CHI4" s="19"/>
      <c r="CHJ4" s="19"/>
      <c r="CHK4" s="19"/>
      <c r="CHL4" s="19"/>
      <c r="CHM4" s="19"/>
      <c r="CHN4" s="19"/>
      <c r="CHO4" s="19"/>
      <c r="CHP4" s="19"/>
      <c r="CHQ4" s="19"/>
      <c r="CHR4" s="19"/>
      <c r="CHS4" s="19"/>
      <c r="CHT4" s="19"/>
      <c r="CHU4" s="19"/>
      <c r="CHV4" s="19"/>
      <c r="CHW4" s="19"/>
      <c r="CHX4" s="19"/>
      <c r="CHY4" s="19"/>
      <c r="CHZ4" s="19"/>
      <c r="CIA4" s="19"/>
      <c r="CIB4" s="19"/>
      <c r="CIC4" s="19"/>
      <c r="CID4" s="19"/>
      <c r="CIE4" s="19"/>
      <c r="CIF4" s="19"/>
      <c r="CIG4" s="19"/>
      <c r="CIH4" s="19"/>
      <c r="CII4" s="19"/>
      <c r="CIJ4" s="19"/>
      <c r="CIK4" s="19"/>
      <c r="CIL4" s="19"/>
      <c r="CIM4" s="19"/>
      <c r="CIN4" s="19"/>
      <c r="CIO4" s="19"/>
      <c r="CIP4" s="19"/>
      <c r="CIQ4" s="19"/>
      <c r="CIR4" s="19"/>
      <c r="CIS4" s="19"/>
      <c r="CIT4" s="19"/>
      <c r="CIU4" s="19"/>
      <c r="CIV4" s="19"/>
      <c r="CIW4" s="19"/>
      <c r="CIX4" s="19"/>
      <c r="CIY4" s="19"/>
      <c r="CIZ4" s="19"/>
      <c r="CJA4" s="19"/>
      <c r="CJB4" s="19"/>
      <c r="CJC4" s="19"/>
      <c r="CJD4" s="19"/>
      <c r="CJE4" s="19"/>
      <c r="CJF4" s="19"/>
      <c r="CJG4" s="19"/>
      <c r="CJH4" s="19"/>
      <c r="CJI4" s="19"/>
      <c r="CJJ4" s="19"/>
      <c r="CJK4" s="19"/>
      <c r="CJL4" s="19"/>
      <c r="CJM4" s="19"/>
      <c r="CJN4" s="19"/>
      <c r="CJO4" s="19"/>
      <c r="CJP4" s="19"/>
      <c r="CJQ4" s="19"/>
      <c r="CJR4" s="19"/>
      <c r="CJS4" s="19"/>
      <c r="CJT4" s="19"/>
      <c r="CJU4" s="19"/>
      <c r="CJV4" s="19"/>
      <c r="CJW4" s="19"/>
      <c r="CJX4" s="19"/>
      <c r="CJY4" s="19"/>
      <c r="CJZ4" s="19"/>
      <c r="CKA4" s="19"/>
      <c r="CKB4" s="19"/>
      <c r="CKC4" s="19"/>
      <c r="CKD4" s="19"/>
      <c r="CKE4" s="19"/>
      <c r="CKF4" s="19"/>
      <c r="CKG4" s="19"/>
      <c r="CKH4" s="19"/>
      <c r="CKI4" s="19"/>
      <c r="CKJ4" s="19"/>
      <c r="CKK4" s="19"/>
      <c r="CKL4" s="19"/>
      <c r="CKM4" s="19"/>
      <c r="CKN4" s="19"/>
      <c r="CKO4" s="19"/>
      <c r="CKP4" s="19"/>
      <c r="CKQ4" s="19"/>
      <c r="CKR4" s="19"/>
      <c r="CKS4" s="19"/>
      <c r="CKT4" s="19"/>
      <c r="CKU4" s="19"/>
      <c r="CKV4" s="19"/>
      <c r="CKW4" s="19"/>
      <c r="CKX4" s="19"/>
      <c r="CKY4" s="19"/>
      <c r="CKZ4" s="19"/>
      <c r="CLA4" s="19"/>
      <c r="CLB4" s="19"/>
      <c r="CLC4" s="19"/>
      <c r="CLD4" s="19"/>
      <c r="CLE4" s="19"/>
      <c r="CLF4" s="19"/>
      <c r="CLG4" s="19"/>
      <c r="CLH4" s="19"/>
      <c r="CLI4" s="19"/>
      <c r="CLJ4" s="19"/>
      <c r="CLK4" s="19"/>
      <c r="CLL4" s="19"/>
      <c r="CLM4" s="19"/>
      <c r="CLN4" s="19"/>
      <c r="CLO4" s="19"/>
      <c r="CLP4" s="19"/>
      <c r="CLQ4" s="19"/>
      <c r="CLR4" s="19"/>
      <c r="CLS4" s="19"/>
      <c r="CLT4" s="19"/>
      <c r="CLU4" s="19"/>
      <c r="CLV4" s="19"/>
      <c r="CLW4" s="19"/>
      <c r="CLX4" s="19"/>
      <c r="CLY4" s="19"/>
      <c r="CLZ4" s="19"/>
      <c r="CMA4" s="19"/>
      <c r="CMB4" s="19"/>
      <c r="CMC4" s="19"/>
      <c r="CMD4" s="19"/>
      <c r="CME4" s="19"/>
      <c r="CMF4" s="19"/>
      <c r="CMG4" s="19"/>
      <c r="CMH4" s="19"/>
      <c r="CMI4" s="19"/>
      <c r="CMJ4" s="19"/>
      <c r="CMK4" s="19"/>
      <c r="CML4" s="19"/>
      <c r="CMM4" s="19"/>
      <c r="CMN4" s="19"/>
      <c r="CMO4" s="19"/>
      <c r="CMP4" s="19"/>
      <c r="CMQ4" s="19"/>
      <c r="CMR4" s="19"/>
      <c r="CMS4" s="19"/>
      <c r="CMT4" s="19"/>
      <c r="CMU4" s="19"/>
      <c r="CMV4" s="19"/>
      <c r="CMW4" s="19"/>
      <c r="CMX4" s="19"/>
      <c r="CMY4" s="19"/>
      <c r="CMZ4" s="19"/>
      <c r="CNA4" s="19"/>
      <c r="CNB4" s="19"/>
      <c r="CNC4" s="19"/>
      <c r="CND4" s="19"/>
      <c r="CNE4" s="19"/>
      <c r="CNF4" s="19"/>
      <c r="CNG4" s="19"/>
      <c r="CNH4" s="19"/>
      <c r="CNI4" s="19"/>
      <c r="CNJ4" s="19"/>
      <c r="CNK4" s="19"/>
      <c r="CNL4" s="19"/>
      <c r="CNM4" s="19"/>
      <c r="CNN4" s="19"/>
      <c r="CNO4" s="19"/>
      <c r="CNP4" s="19"/>
      <c r="CNQ4" s="19"/>
      <c r="CNR4" s="19"/>
      <c r="CNS4" s="19"/>
      <c r="CNT4" s="19"/>
      <c r="CNU4" s="19"/>
      <c r="CNV4" s="19"/>
      <c r="CNW4" s="19"/>
      <c r="CNX4" s="19"/>
      <c r="CNY4" s="19"/>
      <c r="CNZ4" s="19"/>
      <c r="COA4" s="19"/>
      <c r="COB4" s="19"/>
      <c r="COC4" s="19"/>
      <c r="COD4" s="19"/>
      <c r="COE4" s="19"/>
      <c r="COF4" s="19"/>
      <c r="COG4" s="19"/>
      <c r="COH4" s="19"/>
      <c r="COI4" s="19"/>
      <c r="COJ4" s="19"/>
      <c r="COK4" s="19"/>
      <c r="COL4" s="19"/>
      <c r="COM4" s="19"/>
      <c r="CON4" s="19"/>
      <c r="COO4" s="19"/>
      <c r="COP4" s="19"/>
      <c r="COQ4" s="19"/>
      <c r="COR4" s="19"/>
      <c r="COS4" s="19"/>
      <c r="COT4" s="19"/>
      <c r="COU4" s="19"/>
      <c r="COV4" s="19"/>
      <c r="COW4" s="19"/>
      <c r="COX4" s="19"/>
      <c r="COY4" s="19"/>
      <c r="COZ4" s="19"/>
      <c r="CPA4" s="19"/>
      <c r="CPB4" s="19"/>
      <c r="CPC4" s="19"/>
      <c r="CPD4" s="19"/>
      <c r="CPE4" s="19"/>
      <c r="CPF4" s="19"/>
      <c r="CPG4" s="19"/>
      <c r="CPH4" s="19"/>
      <c r="CPI4" s="19"/>
      <c r="CPJ4" s="19"/>
      <c r="CPK4" s="19"/>
      <c r="CPL4" s="19"/>
      <c r="CPM4" s="19"/>
      <c r="CPN4" s="19"/>
      <c r="CPO4" s="19"/>
      <c r="CPP4" s="19"/>
      <c r="CPQ4" s="19"/>
      <c r="CPR4" s="19"/>
      <c r="CPS4" s="19"/>
      <c r="CPT4" s="19"/>
      <c r="CPU4" s="19"/>
      <c r="CPV4" s="19"/>
      <c r="CPW4" s="19"/>
      <c r="CPX4" s="19"/>
      <c r="CPY4" s="19"/>
      <c r="CPZ4" s="19"/>
      <c r="CQA4" s="19"/>
      <c r="CQB4" s="19"/>
      <c r="CQC4" s="19"/>
      <c r="CQD4" s="19"/>
      <c r="CQE4" s="19"/>
      <c r="CQF4" s="19"/>
      <c r="CQG4" s="19"/>
      <c r="CQH4" s="19"/>
      <c r="CQI4" s="19"/>
      <c r="CQJ4" s="19"/>
      <c r="CQK4" s="19"/>
      <c r="CQL4" s="19"/>
      <c r="CQM4" s="19"/>
      <c r="CQN4" s="19"/>
      <c r="CQO4" s="19"/>
      <c r="CQP4" s="19"/>
      <c r="CQQ4" s="19"/>
      <c r="CQR4" s="19"/>
      <c r="CQS4" s="19"/>
      <c r="CQT4" s="19"/>
      <c r="CQU4" s="19"/>
      <c r="CQV4" s="19"/>
      <c r="CQW4" s="19"/>
      <c r="CQX4" s="19"/>
      <c r="CQY4" s="19"/>
      <c r="CQZ4" s="19"/>
      <c r="CRA4" s="19"/>
      <c r="CRB4" s="19"/>
      <c r="CRC4" s="19"/>
      <c r="CRD4" s="19"/>
      <c r="CRE4" s="19"/>
      <c r="CRF4" s="19"/>
      <c r="CRG4" s="19"/>
      <c r="CRH4" s="19"/>
      <c r="CRI4" s="19"/>
      <c r="CRJ4" s="19"/>
      <c r="CRK4" s="19"/>
      <c r="CRL4" s="19"/>
      <c r="CRM4" s="19"/>
      <c r="CRN4" s="19"/>
      <c r="CRO4" s="19"/>
      <c r="CRP4" s="19"/>
      <c r="CRQ4" s="19"/>
      <c r="CRR4" s="19"/>
      <c r="CRS4" s="19"/>
      <c r="CRT4" s="19"/>
      <c r="CRU4" s="19"/>
      <c r="CRV4" s="19"/>
      <c r="CRW4" s="19"/>
      <c r="CRX4" s="19"/>
      <c r="CRY4" s="19"/>
      <c r="CRZ4" s="19"/>
      <c r="CSA4" s="19"/>
      <c r="CSB4" s="19"/>
      <c r="CSC4" s="19"/>
      <c r="CSD4" s="19"/>
      <c r="CSE4" s="19"/>
      <c r="CSF4" s="19"/>
      <c r="CSG4" s="19"/>
      <c r="CSH4" s="19"/>
      <c r="CSI4" s="19"/>
      <c r="CSJ4" s="19"/>
      <c r="CSK4" s="19"/>
      <c r="CSL4" s="19"/>
      <c r="CSM4" s="19"/>
      <c r="CSN4" s="19"/>
      <c r="CSO4" s="19"/>
      <c r="CSP4" s="19"/>
      <c r="CSQ4" s="19"/>
      <c r="CSR4" s="19"/>
      <c r="CSS4" s="19"/>
      <c r="CST4" s="19"/>
      <c r="CSU4" s="19"/>
      <c r="CSV4" s="19"/>
      <c r="CSW4" s="19"/>
      <c r="CSX4" s="19"/>
      <c r="CSY4" s="19"/>
      <c r="CSZ4" s="19"/>
      <c r="CTA4" s="19"/>
      <c r="CTB4" s="19"/>
      <c r="CTC4" s="19"/>
      <c r="CTD4" s="19"/>
      <c r="CTE4" s="19"/>
      <c r="CTF4" s="19"/>
      <c r="CTG4" s="19"/>
      <c r="CTH4" s="19"/>
      <c r="CTI4" s="19"/>
      <c r="CTJ4" s="19"/>
      <c r="CTK4" s="19"/>
      <c r="CTL4" s="19"/>
      <c r="CTM4" s="19"/>
      <c r="CTN4" s="19"/>
      <c r="CTO4" s="19"/>
      <c r="CTP4" s="19"/>
      <c r="CTQ4" s="19"/>
      <c r="CTR4" s="19"/>
      <c r="CTS4" s="19"/>
      <c r="CTT4" s="19"/>
      <c r="CTU4" s="19"/>
      <c r="CTV4" s="19"/>
      <c r="CTW4" s="19"/>
      <c r="CTX4" s="19"/>
      <c r="CTY4" s="19"/>
      <c r="CTZ4" s="19"/>
      <c r="CUA4" s="19"/>
      <c r="CUB4" s="19"/>
      <c r="CUC4" s="19"/>
      <c r="CUD4" s="19"/>
      <c r="CUE4" s="19"/>
      <c r="CUF4" s="19"/>
      <c r="CUG4" s="19"/>
      <c r="CUH4" s="19"/>
      <c r="CUI4" s="19"/>
      <c r="CUJ4" s="19"/>
      <c r="CUK4" s="19"/>
      <c r="CUL4" s="19"/>
      <c r="CUM4" s="19"/>
      <c r="CUN4" s="19"/>
      <c r="CUO4" s="19"/>
      <c r="CUP4" s="19"/>
      <c r="CUQ4" s="19"/>
      <c r="CUR4" s="19"/>
      <c r="CUS4" s="19"/>
      <c r="CUT4" s="19"/>
      <c r="CUU4" s="19"/>
      <c r="CUV4" s="19"/>
      <c r="CUW4" s="19"/>
      <c r="CUX4" s="19"/>
      <c r="CUY4" s="19"/>
      <c r="CUZ4" s="19"/>
      <c r="CVA4" s="19"/>
      <c r="CVB4" s="19"/>
      <c r="CVC4" s="19"/>
      <c r="CVD4" s="19"/>
      <c r="CVE4" s="19"/>
      <c r="CVF4" s="19"/>
      <c r="CVG4" s="19"/>
      <c r="CVH4" s="19"/>
      <c r="CVI4" s="19"/>
      <c r="CVJ4" s="19"/>
      <c r="CVK4" s="19"/>
      <c r="CVL4" s="19"/>
      <c r="CVM4" s="19"/>
      <c r="CVN4" s="19"/>
      <c r="CVO4" s="19"/>
      <c r="CVP4" s="19"/>
      <c r="CVQ4" s="19"/>
      <c r="CVR4" s="19"/>
      <c r="CVS4" s="19"/>
      <c r="CVT4" s="19"/>
      <c r="CVU4" s="19"/>
      <c r="CVV4" s="19"/>
      <c r="CVW4" s="19"/>
      <c r="CVX4" s="19"/>
      <c r="CVY4" s="19"/>
      <c r="CVZ4" s="19"/>
      <c r="CWA4" s="19"/>
      <c r="CWB4" s="19"/>
      <c r="CWC4" s="19"/>
      <c r="CWD4" s="19"/>
      <c r="CWE4" s="19"/>
      <c r="CWF4" s="19"/>
      <c r="CWG4" s="19"/>
      <c r="CWH4" s="19"/>
      <c r="CWI4" s="19"/>
      <c r="CWJ4" s="19"/>
      <c r="CWK4" s="19"/>
      <c r="CWL4" s="19"/>
      <c r="CWM4" s="19"/>
      <c r="CWN4" s="19"/>
      <c r="CWO4" s="19"/>
      <c r="CWP4" s="19"/>
      <c r="CWQ4" s="19"/>
      <c r="CWR4" s="19"/>
      <c r="CWS4" s="19"/>
      <c r="CWT4" s="19"/>
      <c r="CWU4" s="19"/>
      <c r="CWV4" s="19"/>
      <c r="CWW4" s="19"/>
      <c r="CWX4" s="19"/>
      <c r="CWY4" s="19"/>
      <c r="CWZ4" s="19"/>
      <c r="CXA4" s="19"/>
      <c r="CXB4" s="19"/>
      <c r="CXC4" s="19"/>
      <c r="CXD4" s="19"/>
      <c r="CXE4" s="19"/>
      <c r="CXF4" s="19"/>
      <c r="CXG4" s="19"/>
      <c r="CXH4" s="19"/>
      <c r="CXI4" s="19"/>
      <c r="CXJ4" s="19"/>
      <c r="CXK4" s="19"/>
      <c r="CXL4" s="19"/>
      <c r="CXM4" s="19"/>
      <c r="CXN4" s="19"/>
      <c r="CXO4" s="19"/>
      <c r="CXP4" s="19"/>
      <c r="CXQ4" s="19"/>
      <c r="CXR4" s="19"/>
      <c r="CXS4" s="19"/>
      <c r="CXT4" s="19"/>
      <c r="CXU4" s="19"/>
      <c r="CXV4" s="19"/>
      <c r="CXW4" s="19"/>
      <c r="CXX4" s="19"/>
      <c r="CXY4" s="19"/>
      <c r="CXZ4" s="19"/>
      <c r="CYA4" s="19"/>
      <c r="CYB4" s="19"/>
      <c r="CYC4" s="19"/>
      <c r="CYD4" s="19"/>
      <c r="CYE4" s="19"/>
      <c r="CYF4" s="19"/>
      <c r="CYG4" s="19"/>
      <c r="CYH4" s="19"/>
      <c r="CYI4" s="19"/>
      <c r="CYJ4" s="19"/>
      <c r="CYK4" s="19"/>
      <c r="CYL4" s="19"/>
      <c r="CYM4" s="19"/>
      <c r="CYN4" s="19"/>
      <c r="CYO4" s="19"/>
      <c r="CYP4" s="19"/>
      <c r="CYQ4" s="19"/>
      <c r="CYR4" s="19"/>
      <c r="CYS4" s="19"/>
      <c r="CYT4" s="19"/>
      <c r="CYU4" s="19"/>
      <c r="CYV4" s="19"/>
      <c r="CYW4" s="19"/>
      <c r="CYX4" s="19"/>
      <c r="CYY4" s="19"/>
      <c r="CYZ4" s="19"/>
      <c r="CZA4" s="19"/>
      <c r="CZB4" s="19"/>
      <c r="CZC4" s="19"/>
      <c r="CZD4" s="19"/>
      <c r="CZE4" s="19"/>
      <c r="CZF4" s="19"/>
      <c r="CZG4" s="19"/>
      <c r="CZH4" s="19"/>
      <c r="CZI4" s="19"/>
      <c r="CZJ4" s="19"/>
      <c r="CZK4" s="19"/>
      <c r="CZL4" s="19"/>
      <c r="CZM4" s="19"/>
      <c r="CZN4" s="19"/>
      <c r="CZO4" s="19"/>
      <c r="CZP4" s="19"/>
      <c r="CZQ4" s="19"/>
      <c r="CZR4" s="19"/>
      <c r="CZS4" s="19"/>
      <c r="CZT4" s="19"/>
      <c r="CZU4" s="19"/>
      <c r="CZV4" s="19"/>
      <c r="CZW4" s="19"/>
      <c r="CZX4" s="19"/>
      <c r="CZY4" s="19"/>
      <c r="CZZ4" s="19"/>
      <c r="DAA4" s="19"/>
      <c r="DAB4" s="19"/>
      <c r="DAC4" s="19"/>
      <c r="DAD4" s="19"/>
      <c r="DAE4" s="19"/>
      <c r="DAF4" s="19"/>
      <c r="DAG4" s="19"/>
      <c r="DAH4" s="19"/>
      <c r="DAI4" s="19"/>
      <c r="DAJ4" s="19"/>
      <c r="DAK4" s="19"/>
      <c r="DAL4" s="19"/>
      <c r="DAM4" s="19"/>
      <c r="DAN4" s="19"/>
      <c r="DAO4" s="19"/>
      <c r="DAP4" s="19"/>
      <c r="DAQ4" s="19"/>
      <c r="DAR4" s="19"/>
      <c r="DAS4" s="19"/>
      <c r="DAT4" s="19"/>
      <c r="DAU4" s="19"/>
      <c r="DAV4" s="19"/>
      <c r="DAW4" s="19"/>
      <c r="DAX4" s="19"/>
      <c r="DAY4" s="19"/>
      <c r="DAZ4" s="19"/>
      <c r="DBA4" s="19"/>
      <c r="DBB4" s="19"/>
      <c r="DBC4" s="19"/>
      <c r="DBD4" s="19"/>
      <c r="DBE4" s="19"/>
      <c r="DBF4" s="19"/>
      <c r="DBG4" s="19"/>
      <c r="DBH4" s="19"/>
      <c r="DBI4" s="19"/>
      <c r="DBJ4" s="19"/>
      <c r="DBK4" s="19"/>
      <c r="DBL4" s="19"/>
      <c r="DBM4" s="19"/>
      <c r="DBN4" s="19"/>
      <c r="DBO4" s="19"/>
      <c r="DBP4" s="19"/>
      <c r="DBQ4" s="19"/>
      <c r="DBR4" s="19"/>
      <c r="DBS4" s="19"/>
      <c r="DBT4" s="19"/>
      <c r="DBU4" s="19"/>
      <c r="DBV4" s="19"/>
      <c r="DBW4" s="19"/>
      <c r="DBX4" s="19"/>
      <c r="DBY4" s="19"/>
      <c r="DBZ4" s="19"/>
      <c r="DCA4" s="19"/>
      <c r="DCB4" s="19"/>
      <c r="DCC4" s="19"/>
      <c r="DCD4" s="19"/>
      <c r="DCE4" s="19"/>
      <c r="DCF4" s="19"/>
      <c r="DCG4" s="19"/>
      <c r="DCH4" s="19"/>
      <c r="DCI4" s="19"/>
      <c r="DCJ4" s="19"/>
      <c r="DCK4" s="19"/>
      <c r="DCL4" s="19"/>
      <c r="DCM4" s="19"/>
      <c r="DCN4" s="19"/>
      <c r="DCO4" s="19"/>
      <c r="DCP4" s="19"/>
      <c r="DCQ4" s="19"/>
      <c r="DCR4" s="19"/>
      <c r="DCS4" s="19"/>
      <c r="DCT4" s="19"/>
      <c r="DCU4" s="19"/>
      <c r="DCV4" s="19"/>
      <c r="DCW4" s="19"/>
      <c r="DCX4" s="19"/>
      <c r="DCY4" s="19"/>
      <c r="DCZ4" s="19"/>
      <c r="DDA4" s="19"/>
      <c r="DDB4" s="19"/>
      <c r="DDC4" s="19"/>
      <c r="DDD4" s="19"/>
      <c r="DDE4" s="19"/>
      <c r="DDF4" s="19"/>
      <c r="DDG4" s="19"/>
      <c r="DDH4" s="19"/>
      <c r="DDI4" s="19"/>
      <c r="DDJ4" s="19"/>
      <c r="DDK4" s="19"/>
      <c r="DDL4" s="19"/>
      <c r="DDM4" s="19"/>
      <c r="DDN4" s="19"/>
      <c r="DDO4" s="19"/>
      <c r="DDP4" s="19"/>
      <c r="DDQ4" s="19"/>
      <c r="DDR4" s="19"/>
      <c r="DDS4" s="19"/>
      <c r="DDT4" s="19"/>
      <c r="DDU4" s="19"/>
      <c r="DDV4" s="19"/>
      <c r="DDW4" s="19"/>
      <c r="DDX4" s="19"/>
      <c r="DDY4" s="19"/>
      <c r="DDZ4" s="19"/>
      <c r="DEA4" s="19"/>
      <c r="DEB4" s="19"/>
      <c r="DEC4" s="19"/>
      <c r="DED4" s="19"/>
      <c r="DEE4" s="19"/>
      <c r="DEF4" s="19"/>
      <c r="DEG4" s="19"/>
      <c r="DEH4" s="19"/>
      <c r="DEI4" s="19"/>
      <c r="DEJ4" s="19"/>
      <c r="DEK4" s="19"/>
      <c r="DEL4" s="19"/>
      <c r="DEM4" s="19"/>
      <c r="DEN4" s="19"/>
      <c r="DEO4" s="19"/>
      <c r="DEP4" s="19"/>
      <c r="DEQ4" s="19"/>
      <c r="DER4" s="19"/>
      <c r="DES4" s="19"/>
      <c r="DET4" s="19"/>
      <c r="DEU4" s="19"/>
      <c r="DEV4" s="19"/>
      <c r="DEW4" s="19"/>
      <c r="DEX4" s="19"/>
      <c r="DEY4" s="19"/>
      <c r="DEZ4" s="19"/>
      <c r="DFA4" s="19"/>
      <c r="DFB4" s="19"/>
      <c r="DFC4" s="19"/>
      <c r="DFD4" s="19"/>
      <c r="DFE4" s="19"/>
      <c r="DFF4" s="19"/>
      <c r="DFG4" s="19"/>
      <c r="DFH4" s="19"/>
      <c r="DFI4" s="19"/>
      <c r="DFJ4" s="19"/>
      <c r="DFK4" s="19"/>
      <c r="DFL4" s="19"/>
      <c r="DFM4" s="19"/>
      <c r="DFN4" s="19"/>
      <c r="DFO4" s="19"/>
      <c r="DFP4" s="19"/>
      <c r="DFQ4" s="19"/>
      <c r="DFR4" s="19"/>
      <c r="DFS4" s="19"/>
      <c r="DFT4" s="19"/>
      <c r="DFU4" s="19"/>
      <c r="DFV4" s="19"/>
      <c r="DFW4" s="19"/>
      <c r="DFX4" s="19"/>
      <c r="DFY4" s="19"/>
      <c r="DFZ4" s="19"/>
      <c r="DGA4" s="19"/>
      <c r="DGB4" s="19"/>
      <c r="DGC4" s="19"/>
      <c r="DGD4" s="19"/>
      <c r="DGE4" s="19"/>
      <c r="DGF4" s="19"/>
      <c r="DGG4" s="19"/>
      <c r="DGH4" s="19"/>
      <c r="DGI4" s="19"/>
      <c r="DGJ4" s="19"/>
      <c r="DGK4" s="19"/>
      <c r="DGL4" s="19"/>
      <c r="DGM4" s="19"/>
      <c r="DGN4" s="19"/>
      <c r="DGO4" s="19"/>
      <c r="DGP4" s="19"/>
      <c r="DGQ4" s="19"/>
      <c r="DGR4" s="19"/>
      <c r="DGS4" s="19"/>
      <c r="DGT4" s="19"/>
      <c r="DGU4" s="19"/>
      <c r="DGV4" s="19"/>
      <c r="DGW4" s="19"/>
      <c r="DGX4" s="19"/>
      <c r="DGY4" s="19"/>
      <c r="DGZ4" s="19"/>
      <c r="DHA4" s="19"/>
      <c r="DHB4" s="19"/>
      <c r="DHC4" s="19"/>
      <c r="DHD4" s="19"/>
      <c r="DHE4" s="19"/>
      <c r="DHF4" s="19"/>
      <c r="DHG4" s="19"/>
      <c r="DHH4" s="19"/>
      <c r="DHI4" s="19"/>
      <c r="DHJ4" s="19"/>
      <c r="DHK4" s="19"/>
      <c r="DHL4" s="19"/>
      <c r="DHM4" s="19"/>
      <c r="DHN4" s="19"/>
      <c r="DHO4" s="19"/>
      <c r="DHP4" s="19"/>
      <c r="DHQ4" s="19"/>
      <c r="DHR4" s="19"/>
      <c r="DHS4" s="19"/>
      <c r="DHT4" s="19"/>
      <c r="DHU4" s="19"/>
      <c r="DHV4" s="19"/>
      <c r="DHW4" s="19"/>
      <c r="DHX4" s="19"/>
      <c r="DHY4" s="19"/>
      <c r="DHZ4" s="19"/>
      <c r="DIA4" s="19"/>
      <c r="DIB4" s="19"/>
      <c r="DIC4" s="19"/>
      <c r="DID4" s="19"/>
      <c r="DIE4" s="19"/>
      <c r="DIF4" s="19"/>
      <c r="DIG4" s="19"/>
      <c r="DIH4" s="19"/>
      <c r="DII4" s="19"/>
      <c r="DIJ4" s="19"/>
      <c r="DIK4" s="19"/>
      <c r="DIL4" s="19"/>
      <c r="DIM4" s="19"/>
      <c r="DIN4" s="19"/>
      <c r="DIO4" s="19"/>
      <c r="DIP4" s="19"/>
      <c r="DIQ4" s="19"/>
      <c r="DIR4" s="19"/>
      <c r="DIS4" s="19"/>
      <c r="DIT4" s="19"/>
      <c r="DIU4" s="19"/>
      <c r="DIV4" s="19"/>
      <c r="DIW4" s="19"/>
      <c r="DIX4" s="19"/>
      <c r="DIY4" s="19"/>
      <c r="DIZ4" s="19"/>
      <c r="DJA4" s="19"/>
      <c r="DJB4" s="19"/>
      <c r="DJC4" s="19"/>
      <c r="DJD4" s="19"/>
      <c r="DJE4" s="19"/>
      <c r="DJF4" s="19"/>
      <c r="DJG4" s="19"/>
      <c r="DJH4" s="19"/>
      <c r="DJI4" s="19"/>
      <c r="DJJ4" s="19"/>
      <c r="DJK4" s="19"/>
      <c r="DJL4" s="19"/>
      <c r="DJM4" s="19"/>
      <c r="DJN4" s="19"/>
      <c r="DJO4" s="19"/>
      <c r="DJP4" s="19"/>
      <c r="DJQ4" s="19"/>
      <c r="DJR4" s="19"/>
      <c r="DJS4" s="19"/>
      <c r="DJT4" s="19"/>
      <c r="DJU4" s="19"/>
      <c r="DJV4" s="19"/>
      <c r="DJW4" s="19"/>
      <c r="DJX4" s="19"/>
      <c r="DJY4" s="19"/>
      <c r="DJZ4" s="19"/>
      <c r="DKA4" s="19"/>
      <c r="DKB4" s="19"/>
      <c r="DKC4" s="19"/>
      <c r="DKD4" s="19"/>
      <c r="DKE4" s="19"/>
      <c r="DKF4" s="19"/>
      <c r="DKG4" s="19"/>
      <c r="DKH4" s="19"/>
      <c r="DKI4" s="19"/>
      <c r="DKJ4" s="19"/>
      <c r="DKK4" s="19"/>
      <c r="DKL4" s="19"/>
      <c r="DKM4" s="19"/>
      <c r="DKN4" s="19"/>
      <c r="DKO4" s="19"/>
      <c r="DKP4" s="19"/>
      <c r="DKQ4" s="19"/>
      <c r="DKR4" s="19"/>
      <c r="DKS4" s="19"/>
      <c r="DKT4" s="19"/>
      <c r="DKU4" s="19"/>
      <c r="DKV4" s="19"/>
      <c r="DKW4" s="19"/>
      <c r="DKX4" s="19"/>
      <c r="DKY4" s="19"/>
      <c r="DKZ4" s="19"/>
      <c r="DLA4" s="19"/>
      <c r="DLB4" s="19"/>
      <c r="DLC4" s="19"/>
      <c r="DLD4" s="19"/>
      <c r="DLE4" s="19"/>
      <c r="DLF4" s="19"/>
      <c r="DLG4" s="19"/>
      <c r="DLH4" s="19"/>
      <c r="DLI4" s="19"/>
      <c r="DLJ4" s="19"/>
      <c r="DLK4" s="19"/>
      <c r="DLL4" s="19"/>
      <c r="DLM4" s="19"/>
      <c r="DLN4" s="19"/>
      <c r="DLO4" s="19"/>
      <c r="DLP4" s="19"/>
      <c r="DLQ4" s="19"/>
      <c r="DLR4" s="19"/>
      <c r="DLS4" s="19"/>
      <c r="DLT4" s="19"/>
      <c r="DLU4" s="19"/>
      <c r="DLV4" s="19"/>
      <c r="DLW4" s="19"/>
      <c r="DLX4" s="19"/>
      <c r="DLY4" s="19"/>
      <c r="DLZ4" s="19"/>
      <c r="DMA4" s="19"/>
      <c r="DMB4" s="19"/>
      <c r="DMC4" s="19"/>
      <c r="DMD4" s="19"/>
      <c r="DME4" s="19"/>
      <c r="DMF4" s="19"/>
      <c r="DMG4" s="19"/>
      <c r="DMH4" s="19"/>
      <c r="DMI4" s="19"/>
      <c r="DMJ4" s="19"/>
      <c r="DMK4" s="19"/>
      <c r="DML4" s="19"/>
      <c r="DMM4" s="19"/>
      <c r="DMN4" s="19"/>
      <c r="DMO4" s="19"/>
      <c r="DMP4" s="19"/>
      <c r="DMQ4" s="19"/>
      <c r="DMR4" s="19"/>
      <c r="DMS4" s="19"/>
      <c r="DMT4" s="19"/>
      <c r="DMU4" s="19"/>
      <c r="DMV4" s="19"/>
      <c r="DMW4" s="19"/>
      <c r="DMX4" s="19"/>
      <c r="DMY4" s="19"/>
      <c r="DMZ4" s="19"/>
      <c r="DNA4" s="19"/>
      <c r="DNB4" s="19"/>
      <c r="DNC4" s="19"/>
      <c r="DND4" s="19"/>
      <c r="DNE4" s="19"/>
      <c r="DNF4" s="19"/>
      <c r="DNG4" s="19"/>
      <c r="DNH4" s="19"/>
      <c r="DNI4" s="19"/>
      <c r="DNJ4" s="19"/>
      <c r="DNK4" s="19"/>
      <c r="DNL4" s="19"/>
      <c r="DNM4" s="19"/>
      <c r="DNN4" s="19"/>
      <c r="DNO4" s="19"/>
      <c r="DNP4" s="19"/>
      <c r="DNQ4" s="19"/>
      <c r="DNR4" s="19"/>
      <c r="DNS4" s="19"/>
      <c r="DNT4" s="19"/>
      <c r="DNU4" s="19"/>
      <c r="DNV4" s="19"/>
      <c r="DNW4" s="19"/>
      <c r="DNX4" s="19"/>
      <c r="DNY4" s="19"/>
      <c r="DNZ4" s="19"/>
      <c r="DOA4" s="19"/>
      <c r="DOB4" s="19"/>
      <c r="DOC4" s="19"/>
      <c r="DOD4" s="19"/>
      <c r="DOE4" s="19"/>
      <c r="DOF4" s="19"/>
      <c r="DOG4" s="19"/>
      <c r="DOH4" s="19"/>
      <c r="DOI4" s="19"/>
      <c r="DOJ4" s="19"/>
      <c r="DOK4" s="19"/>
      <c r="DOL4" s="19"/>
      <c r="DOM4" s="19"/>
      <c r="DON4" s="19"/>
      <c r="DOO4" s="19"/>
      <c r="DOP4" s="19"/>
      <c r="DOQ4" s="19"/>
      <c r="DOR4" s="19"/>
      <c r="DOS4" s="19"/>
      <c r="DOT4" s="19"/>
      <c r="DOU4" s="19"/>
      <c r="DOV4" s="19"/>
      <c r="DOW4" s="19"/>
      <c r="DOX4" s="19"/>
      <c r="DOY4" s="19"/>
      <c r="DOZ4" s="19"/>
      <c r="DPA4" s="19"/>
      <c r="DPB4" s="19"/>
      <c r="DPC4" s="19"/>
      <c r="DPD4" s="19"/>
      <c r="DPE4" s="19"/>
      <c r="DPF4" s="19"/>
      <c r="DPG4" s="19"/>
      <c r="DPH4" s="19"/>
      <c r="DPI4" s="19"/>
      <c r="DPJ4" s="19"/>
      <c r="DPK4" s="19"/>
      <c r="DPL4" s="19"/>
      <c r="DPM4" s="19"/>
      <c r="DPN4" s="19"/>
      <c r="DPO4" s="19"/>
      <c r="DPP4" s="19"/>
      <c r="DPQ4" s="19"/>
      <c r="DPR4" s="19"/>
      <c r="DPS4" s="19"/>
      <c r="DPT4" s="19"/>
      <c r="DPU4" s="19"/>
      <c r="DPV4" s="19"/>
      <c r="DPW4" s="19"/>
      <c r="DPX4" s="19"/>
      <c r="DPY4" s="19"/>
      <c r="DPZ4" s="19"/>
      <c r="DQA4" s="19"/>
      <c r="DQB4" s="19"/>
      <c r="DQC4" s="19"/>
      <c r="DQD4" s="19"/>
      <c r="DQE4" s="19"/>
      <c r="DQF4" s="19"/>
      <c r="DQG4" s="19"/>
      <c r="DQH4" s="19"/>
      <c r="DQI4" s="19"/>
      <c r="DQJ4" s="19"/>
      <c r="DQK4" s="19"/>
      <c r="DQL4" s="19"/>
      <c r="DQM4" s="19"/>
      <c r="DQN4" s="19"/>
      <c r="DQO4" s="19"/>
      <c r="DQP4" s="19"/>
      <c r="DQQ4" s="19"/>
      <c r="DQR4" s="19"/>
      <c r="DQS4" s="19"/>
      <c r="DQT4" s="19"/>
      <c r="DQU4" s="19"/>
      <c r="DQV4" s="19"/>
      <c r="DQW4" s="19"/>
      <c r="DQX4" s="19"/>
      <c r="DQY4" s="19"/>
      <c r="DQZ4" s="19"/>
      <c r="DRA4" s="19"/>
      <c r="DRB4" s="19"/>
      <c r="DRC4" s="19"/>
      <c r="DRD4" s="19"/>
      <c r="DRE4" s="19"/>
      <c r="DRF4" s="19"/>
      <c r="DRG4" s="19"/>
      <c r="DRH4" s="19"/>
      <c r="DRI4" s="19"/>
      <c r="DRJ4" s="19"/>
      <c r="DRK4" s="19"/>
      <c r="DRL4" s="19"/>
      <c r="DRM4" s="19"/>
      <c r="DRN4" s="19"/>
      <c r="DRO4" s="19"/>
      <c r="DRP4" s="19"/>
      <c r="DRQ4" s="19"/>
      <c r="DRR4" s="19"/>
      <c r="DRS4" s="19"/>
      <c r="DRT4" s="19"/>
      <c r="DRU4" s="19"/>
      <c r="DRV4" s="19"/>
      <c r="DRW4" s="19"/>
      <c r="DRX4" s="19"/>
      <c r="DRY4" s="19"/>
      <c r="DRZ4" s="19"/>
      <c r="DSA4" s="19"/>
      <c r="DSB4" s="19"/>
      <c r="DSC4" s="19"/>
      <c r="DSD4" s="19"/>
      <c r="DSE4" s="19"/>
      <c r="DSF4" s="19"/>
      <c r="DSG4" s="19"/>
      <c r="DSH4" s="19"/>
      <c r="DSI4" s="19"/>
      <c r="DSJ4" s="19"/>
      <c r="DSK4" s="19"/>
      <c r="DSL4" s="19"/>
      <c r="DSM4" s="19"/>
      <c r="DSN4" s="19"/>
      <c r="DSO4" s="19"/>
      <c r="DSP4" s="19"/>
      <c r="DSQ4" s="19"/>
      <c r="DSR4" s="19"/>
      <c r="DSS4" s="19"/>
      <c r="DST4" s="19"/>
      <c r="DSU4" s="19"/>
      <c r="DSV4" s="19"/>
      <c r="DSW4" s="19"/>
      <c r="DSX4" s="19"/>
      <c r="DSY4" s="19"/>
      <c r="DSZ4" s="19"/>
      <c r="DTA4" s="19"/>
      <c r="DTB4" s="19"/>
      <c r="DTC4" s="19"/>
      <c r="DTD4" s="19"/>
      <c r="DTE4" s="19"/>
      <c r="DTF4" s="19"/>
      <c r="DTG4" s="19"/>
      <c r="DTH4" s="19"/>
      <c r="DTI4" s="19"/>
      <c r="DTJ4" s="19"/>
      <c r="DTK4" s="19"/>
      <c r="DTL4" s="19"/>
      <c r="DTM4" s="19"/>
      <c r="DTN4" s="19"/>
      <c r="DTO4" s="19"/>
      <c r="DTP4" s="19"/>
      <c r="DTQ4" s="19"/>
      <c r="DTR4" s="19"/>
      <c r="DTS4" s="19"/>
      <c r="DTT4" s="19"/>
      <c r="DTU4" s="19"/>
      <c r="DTV4" s="19"/>
      <c r="DTW4" s="19"/>
      <c r="DTX4" s="19"/>
      <c r="DTY4" s="19"/>
      <c r="DTZ4" s="19"/>
      <c r="DUA4" s="19"/>
      <c r="DUB4" s="19"/>
      <c r="DUC4" s="19"/>
      <c r="DUD4" s="19"/>
      <c r="DUE4" s="19"/>
      <c r="DUF4" s="19"/>
      <c r="DUG4" s="19"/>
      <c r="DUH4" s="19"/>
      <c r="DUI4" s="19"/>
      <c r="DUJ4" s="19"/>
      <c r="DUK4" s="19"/>
      <c r="DUL4" s="19"/>
      <c r="DUM4" s="19"/>
      <c r="DUN4" s="19"/>
      <c r="DUO4" s="19"/>
      <c r="DUP4" s="19"/>
      <c r="DUQ4" s="19"/>
      <c r="DUR4" s="19"/>
      <c r="DUS4" s="19"/>
      <c r="DUT4" s="19"/>
      <c r="DUU4" s="19"/>
      <c r="DUV4" s="19"/>
      <c r="DUW4" s="19"/>
      <c r="DUX4" s="19"/>
      <c r="DUY4" s="19"/>
      <c r="DUZ4" s="19"/>
      <c r="DVA4" s="19"/>
      <c r="DVB4" s="19"/>
      <c r="DVC4" s="19"/>
      <c r="DVD4" s="19"/>
      <c r="DVE4" s="19"/>
      <c r="DVF4" s="19"/>
      <c r="DVG4" s="19"/>
      <c r="DVH4" s="19"/>
      <c r="DVI4" s="19"/>
      <c r="DVJ4" s="19"/>
      <c r="DVK4" s="19"/>
      <c r="DVL4" s="19"/>
      <c r="DVM4" s="19"/>
      <c r="DVN4" s="19"/>
      <c r="DVO4" s="19"/>
      <c r="DVP4" s="19"/>
      <c r="DVQ4" s="19"/>
      <c r="DVR4" s="19"/>
      <c r="DVS4" s="19"/>
      <c r="DVT4" s="19"/>
      <c r="DVU4" s="19"/>
      <c r="DVV4" s="19"/>
      <c r="DVW4" s="19"/>
      <c r="DVX4" s="19"/>
      <c r="DVY4" s="19"/>
      <c r="DVZ4" s="19"/>
      <c r="DWA4" s="19"/>
      <c r="DWB4" s="19"/>
      <c r="DWC4" s="19"/>
      <c r="DWD4" s="19"/>
      <c r="DWE4" s="19"/>
      <c r="DWF4" s="19"/>
      <c r="DWG4" s="19"/>
      <c r="DWH4" s="19"/>
      <c r="DWI4" s="19"/>
      <c r="DWJ4" s="19"/>
      <c r="DWK4" s="19"/>
      <c r="DWL4" s="19"/>
      <c r="DWM4" s="19"/>
      <c r="DWN4" s="19"/>
      <c r="DWO4" s="19"/>
      <c r="DWP4" s="19"/>
      <c r="DWQ4" s="19"/>
      <c r="DWR4" s="19"/>
      <c r="DWS4" s="19"/>
      <c r="DWT4" s="19"/>
      <c r="DWU4" s="19"/>
      <c r="DWV4" s="19"/>
      <c r="DWW4" s="19"/>
      <c r="DWX4" s="19"/>
      <c r="DWY4" s="19"/>
      <c r="DWZ4" s="19"/>
      <c r="DXA4" s="19"/>
      <c r="DXB4" s="19"/>
      <c r="DXC4" s="19"/>
      <c r="DXD4" s="19"/>
      <c r="DXE4" s="19"/>
      <c r="DXF4" s="19"/>
      <c r="DXG4" s="19"/>
      <c r="DXH4" s="19"/>
      <c r="DXI4" s="19"/>
      <c r="DXJ4" s="19"/>
      <c r="DXK4" s="19"/>
      <c r="DXL4" s="19"/>
      <c r="DXM4" s="19"/>
      <c r="DXN4" s="19"/>
      <c r="DXO4" s="19"/>
      <c r="DXP4" s="19"/>
      <c r="DXQ4" s="19"/>
      <c r="DXR4" s="19"/>
      <c r="DXS4" s="19"/>
      <c r="DXT4" s="19"/>
      <c r="DXU4" s="19"/>
      <c r="DXV4" s="19"/>
      <c r="DXW4" s="19"/>
      <c r="DXX4" s="19"/>
      <c r="DXY4" s="19"/>
      <c r="DXZ4" s="19"/>
      <c r="DYA4" s="19"/>
      <c r="DYB4" s="19"/>
      <c r="DYC4" s="19"/>
      <c r="DYD4" s="19"/>
      <c r="DYE4" s="19"/>
      <c r="DYF4" s="19"/>
      <c r="DYG4" s="19"/>
      <c r="DYH4" s="19"/>
      <c r="DYI4" s="19"/>
      <c r="DYJ4" s="19"/>
      <c r="DYK4" s="19"/>
      <c r="DYL4" s="19"/>
      <c r="DYM4" s="19"/>
      <c r="DYN4" s="19"/>
      <c r="DYO4" s="19"/>
      <c r="DYP4" s="19"/>
      <c r="DYQ4" s="19"/>
      <c r="DYR4" s="19"/>
      <c r="DYS4" s="19"/>
      <c r="DYT4" s="19"/>
      <c r="DYU4" s="19"/>
      <c r="DYV4" s="19"/>
      <c r="DYW4" s="19"/>
      <c r="DYX4" s="19"/>
      <c r="DYY4" s="19"/>
      <c r="DYZ4" s="19"/>
      <c r="DZA4" s="19"/>
      <c r="DZB4" s="19"/>
      <c r="DZC4" s="19"/>
      <c r="DZD4" s="19"/>
      <c r="DZE4" s="19"/>
      <c r="DZF4" s="19"/>
      <c r="DZG4" s="19"/>
      <c r="DZH4" s="19"/>
      <c r="DZI4" s="19"/>
      <c r="DZJ4" s="19"/>
      <c r="DZK4" s="19"/>
      <c r="DZL4" s="19"/>
      <c r="DZM4" s="19"/>
      <c r="DZN4" s="19"/>
      <c r="DZO4" s="19"/>
      <c r="DZP4" s="19"/>
      <c r="DZQ4" s="19"/>
      <c r="DZR4" s="19"/>
      <c r="DZS4" s="19"/>
      <c r="DZT4" s="19"/>
      <c r="DZU4" s="19"/>
      <c r="DZV4" s="19"/>
      <c r="DZW4" s="19"/>
      <c r="DZX4" s="19"/>
      <c r="DZY4" s="19"/>
      <c r="DZZ4" s="19"/>
      <c r="EAA4" s="19"/>
      <c r="EAB4" s="19"/>
      <c r="EAC4" s="19"/>
      <c r="EAD4" s="19"/>
      <c r="EAE4" s="19"/>
      <c r="EAF4" s="19"/>
      <c r="EAG4" s="19"/>
      <c r="EAH4" s="19"/>
      <c r="EAI4" s="19"/>
      <c r="EAJ4" s="19"/>
      <c r="EAK4" s="19"/>
      <c r="EAL4" s="19"/>
      <c r="EAM4" s="19"/>
      <c r="EAN4" s="19"/>
      <c r="EAO4" s="19"/>
      <c r="EAP4" s="19"/>
      <c r="EAQ4" s="19"/>
      <c r="EAR4" s="19"/>
      <c r="EAS4" s="19"/>
      <c r="EAT4" s="19"/>
      <c r="EAU4" s="19"/>
      <c r="EAV4" s="19"/>
      <c r="EAW4" s="19"/>
      <c r="EAX4" s="19"/>
      <c r="EAY4" s="19"/>
      <c r="EAZ4" s="19"/>
      <c r="EBA4" s="19"/>
      <c r="EBB4" s="19"/>
      <c r="EBC4" s="19"/>
      <c r="EBD4" s="19"/>
      <c r="EBE4" s="19"/>
      <c r="EBF4" s="19"/>
      <c r="EBG4" s="19"/>
      <c r="EBH4" s="19"/>
      <c r="EBI4" s="19"/>
      <c r="EBJ4" s="19"/>
      <c r="EBK4" s="19"/>
      <c r="EBL4" s="19"/>
      <c r="EBM4" s="19"/>
      <c r="EBN4" s="19"/>
      <c r="EBO4" s="19"/>
      <c r="EBP4" s="19"/>
      <c r="EBQ4" s="19"/>
      <c r="EBR4" s="19"/>
      <c r="EBS4" s="19"/>
      <c r="EBT4" s="19"/>
      <c r="EBU4" s="19"/>
      <c r="EBV4" s="19"/>
      <c r="EBW4" s="19"/>
      <c r="EBX4" s="19"/>
      <c r="EBY4" s="19"/>
      <c r="EBZ4" s="19"/>
      <c r="ECA4" s="19"/>
      <c r="ECB4" s="19"/>
      <c r="ECC4" s="19"/>
      <c r="ECD4" s="19"/>
      <c r="ECE4" s="19"/>
      <c r="ECF4" s="19"/>
      <c r="ECG4" s="19"/>
      <c r="ECH4" s="19"/>
      <c r="ECI4" s="19"/>
      <c r="ECJ4" s="19"/>
      <c r="ECK4" s="19"/>
      <c r="ECL4" s="19"/>
      <c r="ECM4" s="19"/>
      <c r="ECN4" s="19"/>
      <c r="ECO4" s="19"/>
      <c r="ECP4" s="19"/>
      <c r="ECQ4" s="19"/>
      <c r="ECR4" s="19"/>
      <c r="ECS4" s="19"/>
      <c r="ECT4" s="19"/>
      <c r="ECU4" s="19"/>
      <c r="ECV4" s="19"/>
      <c r="ECW4" s="19"/>
      <c r="ECX4" s="19"/>
      <c r="ECY4" s="19"/>
      <c r="ECZ4" s="19"/>
      <c r="EDA4" s="19"/>
      <c r="EDB4" s="19"/>
      <c r="EDC4" s="19"/>
      <c r="EDD4" s="19"/>
      <c r="EDE4" s="19"/>
      <c r="EDF4" s="19"/>
      <c r="EDG4" s="19"/>
      <c r="EDH4" s="19"/>
      <c r="EDI4" s="19"/>
      <c r="EDJ4" s="19"/>
      <c r="EDK4" s="19"/>
      <c r="EDL4" s="19"/>
      <c r="EDM4" s="19"/>
      <c r="EDN4" s="19"/>
      <c r="EDO4" s="19"/>
      <c r="EDP4" s="19"/>
      <c r="EDQ4" s="19"/>
      <c r="EDR4" s="19"/>
      <c r="EDS4" s="19"/>
      <c r="EDT4" s="19"/>
      <c r="EDU4" s="19"/>
      <c r="EDV4" s="19"/>
      <c r="EDW4" s="19"/>
      <c r="EDX4" s="19"/>
      <c r="EDY4" s="19"/>
      <c r="EDZ4" s="19"/>
      <c r="EEA4" s="19"/>
      <c r="EEB4" s="19"/>
      <c r="EEC4" s="19"/>
      <c r="EED4" s="19"/>
      <c r="EEE4" s="19"/>
      <c r="EEF4" s="19"/>
      <c r="EEG4" s="19"/>
      <c r="EEH4" s="19"/>
      <c r="EEI4" s="19"/>
      <c r="EEJ4" s="19"/>
      <c r="EEK4" s="19"/>
      <c r="EEL4" s="19"/>
      <c r="EEM4" s="19"/>
      <c r="EEN4" s="19"/>
      <c r="EEO4" s="19"/>
      <c r="EEP4" s="19"/>
      <c r="EEQ4" s="19"/>
      <c r="EER4" s="19"/>
      <c r="EES4" s="19"/>
      <c r="EET4" s="19"/>
      <c r="EEU4" s="19"/>
      <c r="EEV4" s="19"/>
      <c r="EEW4" s="19"/>
      <c r="EEX4" s="19"/>
      <c r="EEY4" s="19"/>
      <c r="EEZ4" s="19"/>
      <c r="EFA4" s="19"/>
      <c r="EFB4" s="19"/>
      <c r="EFC4" s="19"/>
      <c r="EFD4" s="19"/>
      <c r="EFE4" s="19"/>
      <c r="EFF4" s="19"/>
      <c r="EFG4" s="19"/>
      <c r="EFH4" s="19"/>
      <c r="EFI4" s="19"/>
      <c r="EFJ4" s="19"/>
      <c r="EFK4" s="19"/>
      <c r="EFL4" s="19"/>
      <c r="EFM4" s="19"/>
      <c r="EFN4" s="19"/>
      <c r="EFO4" s="19"/>
      <c r="EFP4" s="19"/>
      <c r="EFQ4" s="19"/>
      <c r="EFR4" s="19"/>
      <c r="EFS4" s="19"/>
      <c r="EFT4" s="19"/>
      <c r="EFU4" s="19"/>
      <c r="EFV4" s="19"/>
      <c r="EFW4" s="19"/>
      <c r="EFX4" s="19"/>
      <c r="EFY4" s="19"/>
      <c r="EFZ4" s="19"/>
      <c r="EGA4" s="19"/>
      <c r="EGB4" s="19"/>
      <c r="EGC4" s="19"/>
      <c r="EGD4" s="19"/>
      <c r="EGE4" s="19"/>
      <c r="EGF4" s="19"/>
      <c r="EGG4" s="19"/>
      <c r="EGH4" s="19"/>
      <c r="EGI4" s="19"/>
      <c r="EGJ4" s="19"/>
      <c r="EGK4" s="19"/>
      <c r="EGL4" s="19"/>
      <c r="EGM4" s="19"/>
      <c r="EGN4" s="19"/>
      <c r="EGO4" s="19"/>
      <c r="EGP4" s="19"/>
      <c r="EGQ4" s="19"/>
      <c r="EGR4" s="19"/>
      <c r="EGS4" s="19"/>
      <c r="EGT4" s="19"/>
      <c r="EGU4" s="19"/>
      <c r="EGV4" s="19"/>
      <c r="EGW4" s="19"/>
      <c r="EGX4" s="19"/>
      <c r="EGY4" s="19"/>
      <c r="EGZ4" s="19"/>
      <c r="EHA4" s="19"/>
      <c r="EHB4" s="19"/>
      <c r="EHC4" s="19"/>
      <c r="EHD4" s="19"/>
      <c r="EHE4" s="19"/>
      <c r="EHF4" s="19"/>
      <c r="EHG4" s="19"/>
      <c r="EHH4" s="19"/>
      <c r="EHI4" s="19"/>
      <c r="EHJ4" s="19"/>
      <c r="EHK4" s="19"/>
      <c r="EHL4" s="19"/>
      <c r="EHM4" s="19"/>
      <c r="EHN4" s="19"/>
      <c r="EHO4" s="19"/>
      <c r="EHP4" s="19"/>
      <c r="EHQ4" s="19"/>
      <c r="EHR4" s="19"/>
      <c r="EHS4" s="19"/>
      <c r="EHT4" s="19"/>
      <c r="EHU4" s="19"/>
      <c r="EHV4" s="19"/>
      <c r="EHW4" s="19"/>
      <c r="EHX4" s="19"/>
      <c r="EHY4" s="19"/>
      <c r="EHZ4" s="19"/>
      <c r="EIA4" s="19"/>
      <c r="EIB4" s="19"/>
      <c r="EIC4" s="19"/>
      <c r="EID4" s="19"/>
      <c r="EIE4" s="19"/>
      <c r="EIF4" s="19"/>
      <c r="EIG4" s="19"/>
      <c r="EIH4" s="19"/>
      <c r="EII4" s="19"/>
      <c r="EIJ4" s="19"/>
      <c r="EIK4" s="19"/>
      <c r="EIL4" s="19"/>
      <c r="EIM4" s="19"/>
      <c r="EIN4" s="19"/>
      <c r="EIO4" s="19"/>
      <c r="EIP4" s="19"/>
      <c r="EIQ4" s="19"/>
      <c r="EIR4" s="19"/>
      <c r="EIS4" s="19"/>
      <c r="EIT4" s="19"/>
      <c r="EIU4" s="19"/>
      <c r="EIV4" s="19"/>
      <c r="EIW4" s="19"/>
      <c r="EIX4" s="19"/>
      <c r="EIY4" s="19"/>
      <c r="EIZ4" s="19"/>
      <c r="EJA4" s="19"/>
      <c r="EJB4" s="19"/>
      <c r="EJC4" s="19"/>
      <c r="EJD4" s="19"/>
      <c r="EJE4" s="19"/>
      <c r="EJF4" s="19"/>
      <c r="EJG4" s="19"/>
      <c r="EJH4" s="19"/>
      <c r="EJI4" s="19"/>
      <c r="EJJ4" s="19"/>
      <c r="EJK4" s="19"/>
      <c r="EJL4" s="19"/>
      <c r="EJM4" s="19"/>
      <c r="EJN4" s="19"/>
      <c r="EJO4" s="19"/>
      <c r="EJP4" s="19"/>
      <c r="EJQ4" s="19"/>
      <c r="EJR4" s="19"/>
      <c r="EJS4" s="19"/>
      <c r="EJT4" s="19"/>
      <c r="EJU4" s="19"/>
      <c r="EJV4" s="19"/>
      <c r="EJW4" s="19"/>
      <c r="EJX4" s="19"/>
      <c r="EJY4" s="19"/>
      <c r="EJZ4" s="19"/>
      <c r="EKA4" s="19"/>
      <c r="EKB4" s="19"/>
      <c r="EKC4" s="19"/>
      <c r="EKD4" s="19"/>
      <c r="EKE4" s="19"/>
      <c r="EKF4" s="19"/>
      <c r="EKG4" s="19"/>
      <c r="EKH4" s="19"/>
      <c r="EKI4" s="19"/>
      <c r="EKJ4" s="19"/>
      <c r="EKK4" s="19"/>
      <c r="EKL4" s="19"/>
      <c r="EKM4" s="19"/>
      <c r="EKN4" s="19"/>
      <c r="EKO4" s="19"/>
      <c r="EKP4" s="19"/>
      <c r="EKQ4" s="19"/>
      <c r="EKR4" s="19"/>
      <c r="EKS4" s="19"/>
      <c r="EKT4" s="19"/>
      <c r="EKU4" s="19"/>
      <c r="EKV4" s="19"/>
      <c r="EKW4" s="19"/>
      <c r="EKX4" s="19"/>
      <c r="EKY4" s="19"/>
      <c r="EKZ4" s="19"/>
      <c r="ELA4" s="19"/>
      <c r="ELB4" s="19"/>
      <c r="ELC4" s="19"/>
      <c r="ELD4" s="19"/>
      <c r="ELE4" s="19"/>
      <c r="ELF4" s="19"/>
      <c r="ELG4" s="19"/>
      <c r="ELH4" s="19"/>
      <c r="ELI4" s="19"/>
      <c r="ELJ4" s="19"/>
      <c r="ELK4" s="19"/>
      <c r="ELL4" s="19"/>
      <c r="ELM4" s="19"/>
      <c r="ELN4" s="19"/>
      <c r="ELO4" s="19"/>
      <c r="ELP4" s="19"/>
      <c r="ELQ4" s="19"/>
      <c r="ELR4" s="19"/>
      <c r="ELS4" s="19"/>
      <c r="ELT4" s="19"/>
      <c r="ELU4" s="19"/>
      <c r="ELV4" s="19"/>
      <c r="ELW4" s="19"/>
      <c r="ELX4" s="19"/>
      <c r="ELY4" s="19"/>
      <c r="ELZ4" s="19"/>
      <c r="EMA4" s="19"/>
      <c r="EMB4" s="19"/>
      <c r="EMC4" s="19"/>
      <c r="EMD4" s="19"/>
      <c r="EME4" s="19"/>
      <c r="EMF4" s="19"/>
      <c r="EMG4" s="19"/>
      <c r="EMH4" s="19"/>
      <c r="EMI4" s="19"/>
      <c r="EMJ4" s="19"/>
      <c r="EMK4" s="19"/>
      <c r="EML4" s="19"/>
      <c r="EMM4" s="19"/>
      <c r="EMN4" s="19"/>
      <c r="EMO4" s="19"/>
      <c r="EMP4" s="19"/>
      <c r="EMQ4" s="19"/>
      <c r="EMR4" s="19"/>
      <c r="EMS4" s="19"/>
      <c r="EMT4" s="19"/>
      <c r="EMU4" s="19"/>
      <c r="EMV4" s="19"/>
      <c r="EMW4" s="19"/>
      <c r="EMX4" s="19"/>
      <c r="EMY4" s="19"/>
      <c r="EMZ4" s="19"/>
      <c r="ENA4" s="19"/>
      <c r="ENB4" s="19"/>
      <c r="ENC4" s="19"/>
      <c r="END4" s="19"/>
      <c r="ENE4" s="19"/>
      <c r="ENF4" s="19"/>
      <c r="ENG4" s="19"/>
      <c r="ENH4" s="19"/>
      <c r="ENI4" s="19"/>
      <c r="ENJ4" s="19"/>
      <c r="ENK4" s="19"/>
      <c r="ENL4" s="19"/>
      <c r="ENM4" s="19"/>
      <c r="ENN4" s="19"/>
      <c r="ENO4" s="19"/>
      <c r="ENP4" s="19"/>
      <c r="ENQ4" s="19"/>
      <c r="ENR4" s="19"/>
      <c r="ENS4" s="19"/>
      <c r="ENT4" s="19"/>
      <c r="ENU4" s="19"/>
      <c r="ENV4" s="19"/>
      <c r="ENW4" s="19"/>
      <c r="ENX4" s="19"/>
      <c r="ENY4" s="19"/>
      <c r="ENZ4" s="19"/>
      <c r="EOA4" s="19"/>
      <c r="EOB4" s="19"/>
      <c r="EOC4" s="19"/>
      <c r="EOD4" s="19"/>
      <c r="EOE4" s="19"/>
      <c r="EOF4" s="19"/>
      <c r="EOG4" s="19"/>
      <c r="EOH4" s="19"/>
      <c r="EOI4" s="19"/>
      <c r="EOJ4" s="19"/>
      <c r="EOK4" s="19"/>
      <c r="EOL4" s="19"/>
      <c r="EOM4" s="19"/>
      <c r="EON4" s="19"/>
      <c r="EOO4" s="19"/>
      <c r="EOP4" s="19"/>
      <c r="EOQ4" s="19"/>
      <c r="EOR4" s="19"/>
      <c r="EOS4" s="19"/>
      <c r="EOT4" s="19"/>
      <c r="EOU4" s="19"/>
      <c r="EOV4" s="19"/>
      <c r="EOW4" s="19"/>
      <c r="EOX4" s="19"/>
      <c r="EOY4" s="19"/>
      <c r="EOZ4" s="19"/>
      <c r="EPA4" s="19"/>
      <c r="EPB4" s="19"/>
      <c r="EPC4" s="19"/>
      <c r="EPD4" s="19"/>
      <c r="EPE4" s="19"/>
      <c r="EPF4" s="19"/>
      <c r="EPG4" s="19"/>
      <c r="EPH4" s="19"/>
      <c r="EPI4" s="19"/>
      <c r="EPJ4" s="19"/>
      <c r="EPK4" s="19"/>
      <c r="EPL4" s="19"/>
      <c r="EPM4" s="19"/>
      <c r="EPN4" s="19"/>
      <c r="EPO4" s="19"/>
      <c r="EPP4" s="19"/>
      <c r="EPQ4" s="19"/>
      <c r="EPR4" s="19"/>
      <c r="EPS4" s="19"/>
      <c r="EPT4" s="19"/>
      <c r="EPU4" s="19"/>
      <c r="EPV4" s="19"/>
      <c r="EPW4" s="19"/>
      <c r="EPX4" s="19"/>
      <c r="EPY4" s="19"/>
      <c r="EPZ4" s="19"/>
      <c r="EQA4" s="19"/>
      <c r="EQB4" s="19"/>
      <c r="EQC4" s="19"/>
      <c r="EQD4" s="19"/>
      <c r="EQE4" s="19"/>
      <c r="EQF4" s="19"/>
      <c r="EQG4" s="19"/>
      <c r="EQH4" s="19"/>
      <c r="EQI4" s="19"/>
      <c r="EQJ4" s="19"/>
      <c r="EQK4" s="19"/>
      <c r="EQL4" s="19"/>
      <c r="EQM4" s="19"/>
      <c r="EQN4" s="19"/>
      <c r="EQO4" s="19"/>
      <c r="EQP4" s="19"/>
      <c r="EQQ4" s="19"/>
      <c r="EQR4" s="19"/>
      <c r="EQS4" s="19"/>
      <c r="EQT4" s="19"/>
      <c r="EQU4" s="19"/>
      <c r="EQV4" s="19"/>
      <c r="EQW4" s="19"/>
      <c r="EQX4" s="19"/>
      <c r="EQY4" s="19"/>
      <c r="EQZ4" s="19"/>
      <c r="ERA4" s="19"/>
      <c r="ERB4" s="19"/>
      <c r="ERC4" s="19"/>
      <c r="ERD4" s="19"/>
      <c r="ERE4" s="19"/>
      <c r="ERF4" s="19"/>
      <c r="ERG4" s="19"/>
      <c r="ERH4" s="19"/>
      <c r="ERI4" s="19"/>
      <c r="ERJ4" s="19"/>
      <c r="ERK4" s="19"/>
      <c r="ERL4" s="19"/>
      <c r="ERM4" s="19"/>
      <c r="ERN4" s="19"/>
      <c r="ERO4" s="19"/>
      <c r="ERP4" s="19"/>
      <c r="ERQ4" s="19"/>
      <c r="ERR4" s="19"/>
      <c r="ERS4" s="19"/>
      <c r="ERT4" s="19"/>
      <c r="ERU4" s="19"/>
      <c r="ERV4" s="19"/>
      <c r="ERW4" s="19"/>
      <c r="ERX4" s="19"/>
      <c r="ERY4" s="19"/>
      <c r="ERZ4" s="19"/>
      <c r="ESA4" s="19"/>
      <c r="ESB4" s="19"/>
      <c r="ESC4" s="19"/>
      <c r="ESD4" s="19"/>
      <c r="ESE4" s="19"/>
      <c r="ESF4" s="19"/>
      <c r="ESG4" s="19"/>
      <c r="ESH4" s="19"/>
      <c r="ESI4" s="19"/>
      <c r="ESJ4" s="19"/>
      <c r="ESK4" s="19"/>
      <c r="ESL4" s="19"/>
      <c r="ESM4" s="19"/>
      <c r="ESN4" s="19"/>
      <c r="ESO4" s="19"/>
      <c r="ESP4" s="19"/>
      <c r="ESQ4" s="19"/>
      <c r="ESR4" s="19"/>
      <c r="ESS4" s="19"/>
      <c r="EST4" s="19"/>
      <c r="ESU4" s="19"/>
      <c r="ESV4" s="19"/>
      <c r="ESW4" s="19"/>
      <c r="ESX4" s="19"/>
      <c r="ESY4" s="19"/>
      <c r="ESZ4" s="19"/>
      <c r="ETA4" s="19"/>
      <c r="ETB4" s="19"/>
      <c r="ETC4" s="19"/>
      <c r="ETD4" s="19"/>
      <c r="ETE4" s="19"/>
      <c r="ETF4" s="19"/>
      <c r="ETG4" s="19"/>
      <c r="ETH4" s="19"/>
      <c r="ETI4" s="19"/>
      <c r="ETJ4" s="19"/>
      <c r="ETK4" s="19"/>
      <c r="ETL4" s="19"/>
      <c r="ETM4" s="19"/>
      <c r="ETN4" s="19"/>
      <c r="ETO4" s="19"/>
      <c r="ETP4" s="19"/>
      <c r="ETQ4" s="19"/>
      <c r="ETR4" s="19"/>
      <c r="ETS4" s="19"/>
      <c r="ETT4" s="19"/>
      <c r="ETU4" s="19"/>
      <c r="ETV4" s="19"/>
      <c r="ETW4" s="19"/>
      <c r="ETX4" s="19"/>
      <c r="ETY4" s="19"/>
      <c r="ETZ4" s="19"/>
      <c r="EUA4" s="19"/>
      <c r="EUB4" s="19"/>
      <c r="EUC4" s="19"/>
      <c r="EUD4" s="19"/>
      <c r="EUE4" s="19"/>
      <c r="EUF4" s="19"/>
      <c r="EUG4" s="19"/>
      <c r="EUH4" s="19"/>
      <c r="EUI4" s="19"/>
      <c r="EUJ4" s="19"/>
      <c r="EUK4" s="19"/>
      <c r="EUL4" s="19"/>
      <c r="EUM4" s="19"/>
      <c r="EUN4" s="19"/>
      <c r="EUO4" s="19"/>
      <c r="EUP4" s="19"/>
      <c r="EUQ4" s="19"/>
      <c r="EUR4" s="19"/>
      <c r="EUS4" s="19"/>
      <c r="EUT4" s="19"/>
      <c r="EUU4" s="19"/>
      <c r="EUV4" s="19"/>
      <c r="EUW4" s="19"/>
      <c r="EUX4" s="19"/>
      <c r="EUY4" s="19"/>
      <c r="EUZ4" s="19"/>
      <c r="EVA4" s="19"/>
      <c r="EVB4" s="19"/>
      <c r="EVC4" s="19"/>
      <c r="EVD4" s="19"/>
      <c r="EVE4" s="19"/>
      <c r="EVF4" s="19"/>
      <c r="EVG4" s="19"/>
      <c r="EVH4" s="19"/>
      <c r="EVI4" s="19"/>
      <c r="EVJ4" s="19"/>
      <c r="EVK4" s="19"/>
      <c r="EVL4" s="19"/>
      <c r="EVM4" s="19"/>
      <c r="EVN4" s="19"/>
      <c r="EVO4" s="19"/>
      <c r="EVP4" s="19"/>
      <c r="EVQ4" s="19"/>
      <c r="EVR4" s="19"/>
      <c r="EVS4" s="19"/>
      <c r="EVT4" s="19"/>
      <c r="EVU4" s="19"/>
      <c r="EVV4" s="19"/>
      <c r="EVW4" s="19"/>
      <c r="EVX4" s="19"/>
      <c r="EVY4" s="19"/>
      <c r="EVZ4" s="19"/>
      <c r="EWA4" s="19"/>
      <c r="EWB4" s="19"/>
      <c r="EWC4" s="19"/>
      <c r="EWD4" s="19"/>
      <c r="EWE4" s="19"/>
      <c r="EWF4" s="19"/>
      <c r="EWG4" s="19"/>
      <c r="EWH4" s="19"/>
      <c r="EWI4" s="19"/>
      <c r="EWJ4" s="19"/>
      <c r="EWK4" s="19"/>
      <c r="EWL4" s="19"/>
      <c r="EWM4" s="19"/>
      <c r="EWN4" s="19"/>
      <c r="EWO4" s="19"/>
      <c r="EWP4" s="19"/>
      <c r="EWQ4" s="19"/>
      <c r="EWR4" s="19"/>
      <c r="EWS4" s="19"/>
      <c r="EWT4" s="19"/>
      <c r="EWU4" s="19"/>
      <c r="EWV4" s="19"/>
      <c r="EWW4" s="19"/>
      <c r="EWX4" s="19"/>
      <c r="EWY4" s="19"/>
      <c r="EWZ4" s="19"/>
      <c r="EXA4" s="19"/>
      <c r="EXB4" s="19"/>
      <c r="EXC4" s="19"/>
      <c r="EXD4" s="19"/>
      <c r="EXE4" s="19"/>
      <c r="EXF4" s="19"/>
      <c r="EXG4" s="19"/>
      <c r="EXH4" s="19"/>
      <c r="EXI4" s="19"/>
      <c r="EXJ4" s="19"/>
      <c r="EXK4" s="19"/>
      <c r="EXL4" s="19"/>
      <c r="EXM4" s="19"/>
      <c r="EXN4" s="19"/>
      <c r="EXO4" s="19"/>
      <c r="EXP4" s="19"/>
      <c r="EXQ4" s="19"/>
      <c r="EXR4" s="19"/>
      <c r="EXS4" s="19"/>
      <c r="EXT4" s="19"/>
      <c r="EXU4" s="19"/>
      <c r="EXV4" s="19"/>
      <c r="EXW4" s="19"/>
      <c r="EXX4" s="19"/>
      <c r="EXY4" s="19"/>
      <c r="EXZ4" s="19"/>
      <c r="EYA4" s="19"/>
      <c r="EYB4" s="19"/>
      <c r="EYC4" s="19"/>
      <c r="EYD4" s="19"/>
      <c r="EYE4" s="19"/>
      <c r="EYF4" s="19"/>
      <c r="EYG4" s="19"/>
      <c r="EYH4" s="19"/>
      <c r="EYI4" s="19"/>
      <c r="EYJ4" s="19"/>
      <c r="EYK4" s="19"/>
      <c r="EYL4" s="19"/>
      <c r="EYM4" s="19"/>
      <c r="EYN4" s="19"/>
      <c r="EYO4" s="19"/>
      <c r="EYP4" s="19"/>
      <c r="EYQ4" s="19"/>
      <c r="EYR4" s="19"/>
      <c r="EYS4" s="19"/>
      <c r="EYT4" s="19"/>
      <c r="EYU4" s="19"/>
      <c r="EYV4" s="19"/>
      <c r="EYW4" s="19"/>
      <c r="EYX4" s="19"/>
      <c r="EYY4" s="19"/>
      <c r="EYZ4" s="19"/>
      <c r="EZA4" s="19"/>
      <c r="EZB4" s="19"/>
      <c r="EZC4" s="19"/>
      <c r="EZD4" s="19"/>
      <c r="EZE4" s="19"/>
      <c r="EZF4" s="19"/>
      <c r="EZG4" s="19"/>
      <c r="EZH4" s="19"/>
      <c r="EZI4" s="19"/>
      <c r="EZJ4" s="19"/>
      <c r="EZK4" s="19"/>
      <c r="EZL4" s="19"/>
      <c r="EZM4" s="19"/>
      <c r="EZN4" s="19"/>
      <c r="EZO4" s="19"/>
      <c r="EZP4" s="19"/>
      <c r="EZQ4" s="19"/>
      <c r="EZR4" s="19"/>
      <c r="EZS4" s="19"/>
      <c r="EZT4" s="19"/>
      <c r="EZU4" s="19"/>
      <c r="EZV4" s="19"/>
      <c r="EZW4" s="19"/>
      <c r="EZX4" s="19"/>
      <c r="EZY4" s="19"/>
      <c r="EZZ4" s="19"/>
      <c r="FAA4" s="19"/>
      <c r="FAB4" s="19"/>
      <c r="FAC4" s="19"/>
      <c r="FAD4" s="19"/>
      <c r="FAE4" s="19"/>
      <c r="FAF4" s="19"/>
      <c r="FAG4" s="19"/>
      <c r="FAH4" s="19"/>
      <c r="FAI4" s="19"/>
      <c r="FAJ4" s="19"/>
      <c r="FAK4" s="19"/>
      <c r="FAL4" s="19"/>
      <c r="FAM4" s="19"/>
      <c r="FAN4" s="19"/>
      <c r="FAO4" s="19"/>
      <c r="FAP4" s="19"/>
      <c r="FAQ4" s="19"/>
      <c r="FAR4" s="19"/>
      <c r="FAS4" s="19"/>
      <c r="FAT4" s="19"/>
      <c r="FAU4" s="19"/>
      <c r="FAV4" s="19"/>
      <c r="FAW4" s="19"/>
      <c r="FAX4" s="19"/>
      <c r="FAY4" s="19"/>
      <c r="FAZ4" s="19"/>
      <c r="FBA4" s="19"/>
      <c r="FBB4" s="19"/>
      <c r="FBC4" s="19"/>
      <c r="FBD4" s="19"/>
      <c r="FBE4" s="19"/>
      <c r="FBF4" s="19"/>
      <c r="FBG4" s="19"/>
      <c r="FBH4" s="19"/>
      <c r="FBI4" s="19"/>
      <c r="FBJ4" s="19"/>
      <c r="FBK4" s="19"/>
      <c r="FBL4" s="19"/>
      <c r="FBM4" s="19"/>
      <c r="FBN4" s="19"/>
      <c r="FBO4" s="19"/>
      <c r="FBP4" s="19"/>
      <c r="FBQ4" s="19"/>
      <c r="FBR4" s="19"/>
      <c r="FBS4" s="19"/>
      <c r="FBT4" s="19"/>
      <c r="FBU4" s="19"/>
      <c r="FBV4" s="19"/>
      <c r="FBW4" s="19"/>
      <c r="FBX4" s="19"/>
      <c r="FBY4" s="19"/>
      <c r="FBZ4" s="19"/>
      <c r="FCA4" s="19"/>
      <c r="FCB4" s="19"/>
      <c r="FCC4" s="19"/>
      <c r="FCD4" s="19"/>
      <c r="FCE4" s="19"/>
      <c r="FCF4" s="19"/>
      <c r="FCG4" s="19"/>
      <c r="FCH4" s="19"/>
      <c r="FCI4" s="19"/>
      <c r="FCJ4" s="19"/>
      <c r="FCK4" s="19"/>
      <c r="FCL4" s="19"/>
      <c r="FCM4" s="19"/>
      <c r="FCN4" s="19"/>
      <c r="FCO4" s="19"/>
      <c r="FCP4" s="19"/>
      <c r="FCQ4" s="19"/>
      <c r="FCR4" s="19"/>
      <c r="FCS4" s="19"/>
      <c r="FCT4" s="19"/>
      <c r="FCU4" s="19"/>
      <c r="FCV4" s="19"/>
      <c r="FCW4" s="19"/>
      <c r="FCX4" s="19"/>
      <c r="FCY4" s="19"/>
      <c r="FCZ4" s="19"/>
      <c r="FDA4" s="19"/>
      <c r="FDB4" s="19"/>
      <c r="FDC4" s="19"/>
      <c r="FDD4" s="19"/>
      <c r="FDE4" s="19"/>
      <c r="FDF4" s="19"/>
      <c r="FDG4" s="19"/>
      <c r="FDH4" s="19"/>
      <c r="FDI4" s="19"/>
      <c r="FDJ4" s="19"/>
      <c r="FDK4" s="19"/>
      <c r="FDL4" s="19"/>
      <c r="FDM4" s="19"/>
      <c r="FDN4" s="19"/>
      <c r="FDO4" s="19"/>
      <c r="FDP4" s="19"/>
      <c r="FDQ4" s="19"/>
      <c r="FDR4" s="19"/>
      <c r="FDS4" s="19"/>
      <c r="FDT4" s="19"/>
      <c r="FDU4" s="19"/>
      <c r="FDV4" s="19"/>
      <c r="FDW4" s="19"/>
      <c r="FDX4" s="19"/>
      <c r="FDY4" s="19"/>
      <c r="FDZ4" s="19"/>
      <c r="FEA4" s="19"/>
      <c r="FEB4" s="19"/>
      <c r="FEC4" s="19"/>
      <c r="FED4" s="19"/>
      <c r="FEE4" s="19"/>
      <c r="FEF4" s="19"/>
      <c r="FEG4" s="19"/>
      <c r="FEH4" s="19"/>
      <c r="FEI4" s="19"/>
      <c r="FEJ4" s="19"/>
      <c r="FEK4" s="19"/>
      <c r="FEL4" s="19"/>
      <c r="FEM4" s="19"/>
      <c r="FEN4" s="19"/>
      <c r="FEO4" s="19"/>
      <c r="FEP4" s="19"/>
      <c r="FEQ4" s="19"/>
      <c r="FER4" s="19"/>
      <c r="FES4" s="19"/>
      <c r="FET4" s="19"/>
      <c r="FEU4" s="19"/>
      <c r="FEV4" s="19"/>
      <c r="FEW4" s="19"/>
      <c r="FEX4" s="19"/>
      <c r="FEY4" s="19"/>
      <c r="FEZ4" s="19"/>
      <c r="FFA4" s="19"/>
      <c r="FFB4" s="19"/>
      <c r="FFC4" s="19"/>
      <c r="FFD4" s="19"/>
      <c r="FFE4" s="19"/>
      <c r="FFF4" s="19"/>
      <c r="FFG4" s="19"/>
      <c r="FFH4" s="19"/>
      <c r="FFI4" s="19"/>
      <c r="FFJ4" s="19"/>
      <c r="FFK4" s="19"/>
      <c r="FFL4" s="19"/>
      <c r="FFM4" s="19"/>
      <c r="FFN4" s="19"/>
      <c r="FFO4" s="19"/>
      <c r="FFP4" s="19"/>
      <c r="FFQ4" s="19"/>
      <c r="FFR4" s="19"/>
      <c r="FFS4" s="19"/>
      <c r="FFT4" s="19"/>
      <c r="FFU4" s="19"/>
      <c r="FFV4" s="19"/>
      <c r="FFW4" s="19"/>
      <c r="FFX4" s="19"/>
      <c r="FFY4" s="19"/>
      <c r="FFZ4" s="19"/>
      <c r="FGA4" s="19"/>
      <c r="FGB4" s="19"/>
      <c r="FGC4" s="19"/>
      <c r="FGD4" s="19"/>
      <c r="FGE4" s="19"/>
      <c r="FGF4" s="19"/>
      <c r="FGG4" s="19"/>
      <c r="FGH4" s="19"/>
      <c r="FGI4" s="19"/>
      <c r="FGJ4" s="19"/>
      <c r="FGK4" s="19"/>
      <c r="FGL4" s="19"/>
      <c r="FGM4" s="19"/>
      <c r="FGN4" s="19"/>
      <c r="FGO4" s="19"/>
      <c r="FGP4" s="19"/>
      <c r="FGQ4" s="19"/>
      <c r="FGR4" s="19"/>
      <c r="FGS4" s="19"/>
      <c r="FGT4" s="19"/>
      <c r="FGU4" s="19"/>
      <c r="FGV4" s="19"/>
      <c r="FGW4" s="19"/>
      <c r="FGX4" s="19"/>
      <c r="FGY4" s="19"/>
      <c r="FGZ4" s="19"/>
      <c r="FHA4" s="19"/>
      <c r="FHB4" s="19"/>
      <c r="FHC4" s="19"/>
      <c r="FHD4" s="19"/>
      <c r="FHE4" s="19"/>
      <c r="FHF4" s="19"/>
      <c r="FHG4" s="19"/>
      <c r="FHH4" s="19"/>
      <c r="FHI4" s="19"/>
      <c r="FHJ4" s="19"/>
      <c r="FHK4" s="19"/>
      <c r="FHL4" s="19"/>
      <c r="FHM4" s="19"/>
      <c r="FHN4" s="19"/>
      <c r="FHO4" s="19"/>
      <c r="FHP4" s="19"/>
      <c r="FHQ4" s="19"/>
      <c r="FHR4" s="19"/>
      <c r="FHS4" s="19"/>
      <c r="FHT4" s="19"/>
      <c r="FHU4" s="19"/>
      <c r="FHV4" s="19"/>
      <c r="FHW4" s="19"/>
      <c r="FHX4" s="19"/>
      <c r="FHY4" s="19"/>
      <c r="FHZ4" s="19"/>
      <c r="FIA4" s="19"/>
      <c r="FIB4" s="19"/>
      <c r="FIC4" s="19"/>
      <c r="FID4" s="19"/>
      <c r="FIE4" s="19"/>
      <c r="FIF4" s="19"/>
      <c r="FIG4" s="19"/>
      <c r="FIH4" s="19"/>
      <c r="FII4" s="19"/>
      <c r="FIJ4" s="19"/>
      <c r="FIK4" s="19"/>
      <c r="FIL4" s="19"/>
      <c r="FIM4" s="19"/>
      <c r="FIN4" s="19"/>
      <c r="FIO4" s="19"/>
      <c r="FIP4" s="19"/>
      <c r="FIQ4" s="19"/>
      <c r="FIR4" s="19"/>
      <c r="FIS4" s="19"/>
      <c r="FIT4" s="19"/>
      <c r="FIU4" s="19"/>
      <c r="FIV4" s="19"/>
      <c r="FIW4" s="19"/>
      <c r="FIX4" s="19"/>
      <c r="FIY4" s="19"/>
      <c r="FIZ4" s="19"/>
      <c r="FJA4" s="19"/>
      <c r="FJB4" s="19"/>
      <c r="FJC4" s="19"/>
      <c r="FJD4" s="19"/>
      <c r="FJE4" s="19"/>
      <c r="FJF4" s="19"/>
      <c r="FJG4" s="19"/>
      <c r="FJH4" s="19"/>
      <c r="FJI4" s="19"/>
      <c r="FJJ4" s="19"/>
      <c r="FJK4" s="19"/>
      <c r="FJL4" s="19"/>
      <c r="FJM4" s="19"/>
      <c r="FJN4" s="19"/>
      <c r="FJO4" s="19"/>
      <c r="FJP4" s="19"/>
      <c r="FJQ4" s="19"/>
      <c r="FJR4" s="19"/>
      <c r="FJS4" s="19"/>
      <c r="FJT4" s="19"/>
      <c r="FJU4" s="19"/>
      <c r="FJV4" s="19"/>
      <c r="FJW4" s="19"/>
      <c r="FJX4" s="19"/>
      <c r="FJY4" s="19"/>
      <c r="FJZ4" s="19"/>
      <c r="FKA4" s="19"/>
      <c r="FKB4" s="19"/>
      <c r="FKC4" s="19"/>
      <c r="FKD4" s="19"/>
      <c r="FKE4" s="19"/>
      <c r="FKF4" s="19"/>
      <c r="FKG4" s="19"/>
      <c r="FKH4" s="19"/>
      <c r="FKI4" s="19"/>
      <c r="FKJ4" s="19"/>
      <c r="FKK4" s="19"/>
      <c r="FKL4" s="19"/>
      <c r="FKM4" s="19"/>
      <c r="FKN4" s="19"/>
      <c r="FKO4" s="19"/>
      <c r="FKP4" s="19"/>
      <c r="FKQ4" s="19"/>
      <c r="FKR4" s="19"/>
      <c r="FKS4" s="19"/>
      <c r="FKT4" s="19"/>
      <c r="FKU4" s="19"/>
      <c r="FKV4" s="19"/>
      <c r="FKW4" s="19"/>
      <c r="FKX4" s="19"/>
      <c r="FKY4" s="19"/>
      <c r="FKZ4" s="19"/>
      <c r="FLA4" s="19"/>
      <c r="FLB4" s="19"/>
      <c r="FLC4" s="19"/>
      <c r="FLD4" s="19"/>
      <c r="FLE4" s="19"/>
      <c r="FLF4" s="19"/>
      <c r="FLG4" s="19"/>
      <c r="FLH4" s="19"/>
      <c r="FLI4" s="19"/>
      <c r="FLJ4" s="19"/>
      <c r="FLK4" s="19"/>
      <c r="FLL4" s="19"/>
      <c r="FLM4" s="19"/>
      <c r="FLN4" s="19"/>
      <c r="FLO4" s="19"/>
      <c r="FLP4" s="19"/>
      <c r="FLQ4" s="19"/>
      <c r="FLR4" s="19"/>
      <c r="FLS4" s="19"/>
      <c r="FLT4" s="19"/>
      <c r="FLU4" s="19"/>
      <c r="FLV4" s="19"/>
      <c r="FLW4" s="19"/>
      <c r="FLX4" s="19"/>
      <c r="FLY4" s="19"/>
      <c r="FLZ4" s="19"/>
      <c r="FMA4" s="19"/>
      <c r="FMB4" s="19"/>
      <c r="FMC4" s="19"/>
      <c r="FMD4" s="19"/>
      <c r="FME4" s="19"/>
      <c r="FMF4" s="19"/>
      <c r="FMG4" s="19"/>
      <c r="FMH4" s="19"/>
      <c r="FMI4" s="19"/>
      <c r="FMJ4" s="19"/>
      <c r="FMK4" s="19"/>
      <c r="FML4" s="19"/>
      <c r="FMM4" s="19"/>
      <c r="FMN4" s="19"/>
      <c r="FMO4" s="19"/>
      <c r="FMP4" s="19"/>
      <c r="FMQ4" s="19"/>
      <c r="FMR4" s="19"/>
      <c r="FMS4" s="19"/>
      <c r="FMT4" s="19"/>
      <c r="FMU4" s="19"/>
      <c r="FMV4" s="19"/>
      <c r="FMW4" s="19"/>
      <c r="FMX4" s="19"/>
      <c r="FMY4" s="19"/>
      <c r="FMZ4" s="19"/>
      <c r="FNA4" s="19"/>
      <c r="FNB4" s="19"/>
      <c r="FNC4" s="19"/>
      <c r="FND4" s="19"/>
      <c r="FNE4" s="19"/>
      <c r="FNF4" s="19"/>
      <c r="FNG4" s="19"/>
      <c r="FNH4" s="19"/>
      <c r="FNI4" s="19"/>
      <c r="FNJ4" s="19"/>
      <c r="FNK4" s="19"/>
      <c r="FNL4" s="19"/>
      <c r="FNM4" s="19"/>
      <c r="FNN4" s="19"/>
      <c r="FNO4" s="19"/>
      <c r="FNP4" s="19"/>
      <c r="FNQ4" s="19"/>
      <c r="FNR4" s="19"/>
      <c r="FNS4" s="19"/>
      <c r="FNT4" s="19"/>
      <c r="FNU4" s="19"/>
      <c r="FNV4" s="19"/>
      <c r="FNW4" s="19"/>
      <c r="FNX4" s="19"/>
      <c r="FNY4" s="19"/>
      <c r="FNZ4" s="19"/>
      <c r="FOA4" s="19"/>
      <c r="FOB4" s="19"/>
      <c r="FOC4" s="19"/>
      <c r="FOD4" s="19"/>
      <c r="FOE4" s="19"/>
      <c r="FOF4" s="19"/>
      <c r="FOG4" s="19"/>
      <c r="FOH4" s="19"/>
      <c r="FOI4" s="19"/>
      <c r="FOJ4" s="19"/>
      <c r="FOK4" s="19"/>
      <c r="FOL4" s="19"/>
      <c r="FOM4" s="19"/>
      <c r="FON4" s="19"/>
      <c r="FOO4" s="19"/>
      <c r="FOP4" s="19"/>
      <c r="FOQ4" s="19"/>
      <c r="FOR4" s="19"/>
      <c r="FOS4" s="19"/>
      <c r="FOT4" s="19"/>
      <c r="FOU4" s="19"/>
      <c r="FOV4" s="19"/>
      <c r="FOW4" s="19"/>
      <c r="FOX4" s="19"/>
      <c r="FOY4" s="19"/>
      <c r="FOZ4" s="19"/>
      <c r="FPA4" s="19"/>
      <c r="FPB4" s="19"/>
      <c r="FPC4" s="19"/>
      <c r="FPD4" s="19"/>
      <c r="FPE4" s="19"/>
      <c r="FPF4" s="19"/>
      <c r="FPG4" s="19"/>
      <c r="FPH4" s="19"/>
      <c r="FPI4" s="19"/>
      <c r="FPJ4" s="19"/>
      <c r="FPK4" s="19"/>
      <c r="FPL4" s="19"/>
      <c r="FPM4" s="19"/>
      <c r="FPN4" s="19"/>
      <c r="FPO4" s="19"/>
      <c r="FPP4" s="19"/>
      <c r="FPQ4" s="19"/>
      <c r="FPR4" s="19"/>
      <c r="FPS4" s="19"/>
      <c r="FPT4" s="19"/>
      <c r="FPU4" s="19"/>
      <c r="FPV4" s="19"/>
      <c r="FPW4" s="19"/>
      <c r="FPX4" s="19"/>
      <c r="FPY4" s="19"/>
      <c r="FPZ4" s="19"/>
      <c r="FQA4" s="19"/>
      <c r="FQB4" s="19"/>
      <c r="FQC4" s="19"/>
      <c r="FQD4" s="19"/>
      <c r="FQE4" s="19"/>
      <c r="FQF4" s="19"/>
      <c r="FQG4" s="19"/>
      <c r="FQH4" s="19"/>
      <c r="FQI4" s="19"/>
      <c r="FQJ4" s="19"/>
      <c r="FQK4" s="19"/>
      <c r="FQL4" s="19"/>
      <c r="FQM4" s="19"/>
      <c r="FQN4" s="19"/>
      <c r="FQO4" s="19"/>
      <c r="FQP4" s="19"/>
      <c r="FQQ4" s="19"/>
      <c r="FQR4" s="19"/>
      <c r="FQS4" s="19"/>
      <c r="FQT4" s="19"/>
      <c r="FQU4" s="19"/>
      <c r="FQV4" s="19"/>
      <c r="FQW4" s="19"/>
      <c r="FQX4" s="19"/>
      <c r="FQY4" s="19"/>
      <c r="FQZ4" s="19"/>
      <c r="FRA4" s="19"/>
      <c r="FRB4" s="19"/>
      <c r="FRC4" s="19"/>
      <c r="FRD4" s="19"/>
      <c r="FRE4" s="19"/>
      <c r="FRF4" s="19"/>
      <c r="FRG4" s="19"/>
      <c r="FRH4" s="19"/>
      <c r="FRI4" s="19"/>
      <c r="FRJ4" s="19"/>
      <c r="FRK4" s="19"/>
      <c r="FRL4" s="19"/>
      <c r="FRM4" s="19"/>
      <c r="FRN4" s="19"/>
      <c r="FRO4" s="19"/>
      <c r="FRP4" s="19"/>
      <c r="FRQ4" s="19"/>
      <c r="FRR4" s="19"/>
      <c r="FRS4" s="19"/>
      <c r="FRT4" s="19"/>
      <c r="FRU4" s="19"/>
      <c r="FRV4" s="19"/>
      <c r="FRW4" s="19"/>
      <c r="FRX4" s="19"/>
      <c r="FRY4" s="19"/>
      <c r="FRZ4" s="19"/>
      <c r="FSA4" s="19"/>
      <c r="FSB4" s="19"/>
      <c r="FSC4" s="19"/>
      <c r="FSD4" s="19"/>
      <c r="FSE4" s="19"/>
      <c r="FSF4" s="19"/>
      <c r="FSG4" s="19"/>
      <c r="FSH4" s="19"/>
      <c r="FSI4" s="19"/>
      <c r="FSJ4" s="19"/>
      <c r="FSK4" s="19"/>
      <c r="FSL4" s="19"/>
      <c r="FSM4" s="19"/>
      <c r="FSN4" s="19"/>
      <c r="FSO4" s="19"/>
      <c r="FSP4" s="19"/>
      <c r="FSQ4" s="19"/>
      <c r="FSR4" s="19"/>
      <c r="FSS4" s="19"/>
      <c r="FST4" s="19"/>
      <c r="FSU4" s="19"/>
      <c r="FSV4" s="19"/>
      <c r="FSW4" s="19"/>
      <c r="FSX4" s="19"/>
      <c r="FSY4" s="19"/>
      <c r="FSZ4" s="19"/>
      <c r="FTA4" s="19"/>
      <c r="FTB4" s="19"/>
      <c r="FTC4" s="19"/>
      <c r="FTD4" s="19"/>
      <c r="FTE4" s="19"/>
      <c r="FTF4" s="19"/>
      <c r="FTG4" s="19"/>
      <c r="FTH4" s="19"/>
      <c r="FTI4" s="19"/>
      <c r="FTJ4" s="19"/>
      <c r="FTK4" s="19"/>
      <c r="FTL4" s="19"/>
      <c r="FTM4" s="19"/>
      <c r="FTN4" s="19"/>
      <c r="FTO4" s="19"/>
      <c r="FTP4" s="19"/>
      <c r="FTQ4" s="19"/>
      <c r="FTR4" s="19"/>
      <c r="FTS4" s="19"/>
      <c r="FTT4" s="19"/>
      <c r="FTU4" s="19"/>
      <c r="FTV4" s="19"/>
      <c r="FTW4" s="19"/>
      <c r="FTX4" s="19"/>
      <c r="FTY4" s="19"/>
      <c r="FTZ4" s="19"/>
      <c r="FUA4" s="19"/>
      <c r="FUB4" s="19"/>
      <c r="FUC4" s="19"/>
      <c r="FUD4" s="19"/>
      <c r="FUE4" s="19"/>
      <c r="FUF4" s="19"/>
      <c r="FUG4" s="19"/>
      <c r="FUH4" s="19"/>
      <c r="FUI4" s="19"/>
      <c r="FUJ4" s="19"/>
      <c r="FUK4" s="19"/>
      <c r="FUL4" s="19"/>
      <c r="FUM4" s="19"/>
      <c r="FUN4" s="19"/>
      <c r="FUO4" s="19"/>
      <c r="FUP4" s="19"/>
      <c r="FUQ4" s="19"/>
      <c r="FUR4" s="19"/>
      <c r="FUS4" s="19"/>
      <c r="FUT4" s="19"/>
      <c r="FUU4" s="19"/>
      <c r="FUV4" s="19"/>
      <c r="FUW4" s="19"/>
      <c r="FUX4" s="19"/>
      <c r="FUY4" s="19"/>
      <c r="FUZ4" s="19"/>
      <c r="FVA4" s="19"/>
      <c r="FVB4" s="19"/>
      <c r="FVC4" s="19"/>
      <c r="FVD4" s="19"/>
      <c r="FVE4" s="19"/>
      <c r="FVF4" s="19"/>
      <c r="FVG4" s="19"/>
      <c r="FVH4" s="19"/>
      <c r="FVI4" s="19"/>
      <c r="FVJ4" s="19"/>
      <c r="FVK4" s="19"/>
      <c r="FVL4" s="19"/>
      <c r="FVM4" s="19"/>
      <c r="FVN4" s="19"/>
      <c r="FVO4" s="19"/>
      <c r="FVP4" s="19"/>
      <c r="FVQ4" s="19"/>
      <c r="FVR4" s="19"/>
      <c r="FVS4" s="19"/>
      <c r="FVT4" s="19"/>
      <c r="FVU4" s="19"/>
      <c r="FVV4" s="19"/>
      <c r="FVW4" s="19"/>
      <c r="FVX4" s="19"/>
      <c r="FVY4" s="19"/>
      <c r="FVZ4" s="19"/>
      <c r="FWA4" s="19"/>
      <c r="FWB4" s="19"/>
      <c r="FWC4" s="19"/>
      <c r="FWD4" s="19"/>
      <c r="FWE4" s="19"/>
      <c r="FWF4" s="19"/>
      <c r="FWG4" s="19"/>
      <c r="FWH4" s="19"/>
      <c r="FWI4" s="19"/>
      <c r="FWJ4" s="19"/>
      <c r="FWK4" s="19"/>
      <c r="FWL4" s="19"/>
      <c r="FWM4" s="19"/>
      <c r="FWN4" s="19"/>
      <c r="FWO4" s="19"/>
      <c r="FWP4" s="19"/>
      <c r="FWQ4" s="19"/>
      <c r="FWR4" s="19"/>
      <c r="FWS4" s="19"/>
      <c r="FWT4" s="19"/>
      <c r="FWU4" s="19"/>
      <c r="FWV4" s="19"/>
      <c r="FWW4" s="19"/>
      <c r="FWX4" s="19"/>
      <c r="FWY4" s="19"/>
      <c r="FWZ4" s="19"/>
      <c r="FXA4" s="19"/>
      <c r="FXB4" s="19"/>
      <c r="FXC4" s="19"/>
      <c r="FXD4" s="19"/>
      <c r="FXE4" s="19"/>
      <c r="FXF4" s="19"/>
      <c r="FXG4" s="19"/>
      <c r="FXH4" s="19"/>
      <c r="FXI4" s="19"/>
      <c r="FXJ4" s="19"/>
      <c r="FXK4" s="19"/>
      <c r="FXL4" s="19"/>
      <c r="FXM4" s="19"/>
      <c r="FXN4" s="19"/>
      <c r="FXO4" s="19"/>
      <c r="FXP4" s="19"/>
      <c r="FXQ4" s="19"/>
      <c r="FXR4" s="19"/>
      <c r="FXS4" s="19"/>
      <c r="FXT4" s="19"/>
      <c r="FXU4" s="19"/>
      <c r="FXV4" s="19"/>
      <c r="FXW4" s="19"/>
      <c r="FXX4" s="19"/>
      <c r="FXY4" s="19"/>
      <c r="FXZ4" s="19"/>
      <c r="FYA4" s="19"/>
      <c r="FYB4" s="19"/>
      <c r="FYC4" s="19"/>
      <c r="FYD4" s="19"/>
      <c r="FYE4" s="19"/>
      <c r="FYF4" s="19"/>
      <c r="FYG4" s="19"/>
      <c r="FYH4" s="19"/>
      <c r="FYI4" s="19"/>
      <c r="FYJ4" s="19"/>
      <c r="FYK4" s="19"/>
      <c r="FYL4" s="19"/>
      <c r="FYM4" s="19"/>
      <c r="FYN4" s="19"/>
      <c r="FYO4" s="19"/>
      <c r="FYP4" s="19"/>
      <c r="FYQ4" s="19"/>
      <c r="FYR4" s="19"/>
      <c r="FYS4" s="19"/>
      <c r="FYT4" s="19"/>
      <c r="FYU4" s="19"/>
      <c r="FYV4" s="19"/>
      <c r="FYW4" s="19"/>
      <c r="FYX4" s="19"/>
      <c r="FYY4" s="19"/>
      <c r="FYZ4" s="19"/>
      <c r="FZA4" s="19"/>
      <c r="FZB4" s="19"/>
      <c r="FZC4" s="19"/>
      <c r="FZD4" s="19"/>
      <c r="FZE4" s="19"/>
      <c r="FZF4" s="19"/>
      <c r="FZG4" s="19"/>
      <c r="FZH4" s="19"/>
      <c r="FZI4" s="19"/>
      <c r="FZJ4" s="19"/>
      <c r="FZK4" s="19"/>
      <c r="FZL4" s="19"/>
      <c r="FZM4" s="19"/>
      <c r="FZN4" s="19"/>
      <c r="FZO4" s="19"/>
      <c r="FZP4" s="19"/>
      <c r="FZQ4" s="19"/>
      <c r="FZR4" s="19"/>
      <c r="FZS4" s="19"/>
      <c r="FZT4" s="19"/>
      <c r="FZU4" s="19"/>
      <c r="FZV4" s="19"/>
      <c r="FZW4" s="19"/>
      <c r="FZX4" s="19"/>
      <c r="FZY4" s="19"/>
      <c r="FZZ4" s="19"/>
      <c r="GAA4" s="19"/>
      <c r="GAB4" s="19"/>
      <c r="GAC4" s="19"/>
      <c r="GAD4" s="19"/>
      <c r="GAE4" s="19"/>
      <c r="GAF4" s="19"/>
      <c r="GAG4" s="19"/>
      <c r="GAH4" s="19"/>
      <c r="GAI4" s="19"/>
      <c r="GAJ4" s="19"/>
      <c r="GAK4" s="19"/>
      <c r="GAL4" s="19"/>
      <c r="GAM4" s="19"/>
      <c r="GAN4" s="19"/>
      <c r="GAO4" s="19"/>
      <c r="GAP4" s="19"/>
      <c r="GAQ4" s="19"/>
      <c r="GAR4" s="19"/>
      <c r="GAS4" s="19"/>
      <c r="GAT4" s="19"/>
      <c r="GAU4" s="19"/>
      <c r="GAV4" s="19"/>
      <c r="GAW4" s="19"/>
      <c r="GAX4" s="19"/>
      <c r="GAY4" s="19"/>
      <c r="GAZ4" s="19"/>
      <c r="GBA4" s="19"/>
      <c r="GBB4" s="19"/>
      <c r="GBC4" s="19"/>
      <c r="GBD4" s="19"/>
      <c r="GBE4" s="19"/>
      <c r="GBF4" s="19"/>
      <c r="GBG4" s="19"/>
      <c r="GBH4" s="19"/>
      <c r="GBI4" s="19"/>
      <c r="GBJ4" s="19"/>
      <c r="GBK4" s="19"/>
      <c r="GBL4" s="19"/>
      <c r="GBM4" s="19"/>
      <c r="GBN4" s="19"/>
      <c r="GBO4" s="19"/>
      <c r="GBP4" s="19"/>
      <c r="GBQ4" s="19"/>
      <c r="GBR4" s="19"/>
      <c r="GBS4" s="19"/>
      <c r="GBT4" s="19"/>
      <c r="GBU4" s="19"/>
      <c r="GBV4" s="19"/>
      <c r="GBW4" s="19"/>
      <c r="GBX4" s="19"/>
      <c r="GBY4" s="19"/>
      <c r="GBZ4" s="19"/>
      <c r="GCA4" s="19"/>
      <c r="GCB4" s="19"/>
      <c r="GCC4" s="19"/>
      <c r="GCD4" s="19"/>
      <c r="GCE4" s="19"/>
      <c r="GCF4" s="19"/>
      <c r="GCG4" s="19"/>
      <c r="GCH4" s="19"/>
      <c r="GCI4" s="19"/>
      <c r="GCJ4" s="19"/>
      <c r="GCK4" s="19"/>
      <c r="GCL4" s="19"/>
      <c r="GCM4" s="19"/>
      <c r="GCN4" s="19"/>
      <c r="GCO4" s="19"/>
      <c r="GCP4" s="19"/>
      <c r="GCQ4" s="19"/>
      <c r="GCR4" s="19"/>
      <c r="GCS4" s="19"/>
      <c r="GCT4" s="19"/>
      <c r="GCU4" s="19"/>
      <c r="GCV4" s="19"/>
      <c r="GCW4" s="19"/>
      <c r="GCX4" s="19"/>
      <c r="GCY4" s="19"/>
      <c r="GCZ4" s="19"/>
      <c r="GDA4" s="19"/>
      <c r="GDB4" s="19"/>
      <c r="GDC4" s="19"/>
      <c r="GDD4" s="19"/>
      <c r="GDE4" s="19"/>
      <c r="GDF4" s="19"/>
      <c r="GDG4" s="19"/>
      <c r="GDH4" s="19"/>
      <c r="GDI4" s="19"/>
      <c r="GDJ4" s="19"/>
      <c r="GDK4" s="19"/>
      <c r="GDL4" s="19"/>
      <c r="GDM4" s="19"/>
      <c r="GDN4" s="19"/>
      <c r="GDO4" s="19"/>
      <c r="GDP4" s="19"/>
      <c r="GDQ4" s="19"/>
      <c r="GDR4" s="19"/>
      <c r="GDS4" s="19"/>
      <c r="GDT4" s="19"/>
      <c r="GDU4" s="19"/>
      <c r="GDV4" s="19"/>
      <c r="GDW4" s="19"/>
      <c r="GDX4" s="19"/>
      <c r="GDY4" s="19"/>
      <c r="GDZ4" s="19"/>
      <c r="GEA4" s="19"/>
      <c r="GEB4" s="19"/>
      <c r="GEC4" s="19"/>
      <c r="GED4" s="19"/>
      <c r="GEE4" s="19"/>
      <c r="GEF4" s="19"/>
      <c r="GEG4" s="19"/>
      <c r="GEH4" s="19"/>
      <c r="GEI4" s="19"/>
      <c r="GEJ4" s="19"/>
      <c r="GEK4" s="19"/>
      <c r="GEL4" s="19"/>
      <c r="GEM4" s="19"/>
      <c r="GEN4" s="19"/>
      <c r="GEO4" s="19"/>
      <c r="GEP4" s="19"/>
      <c r="GEQ4" s="19"/>
      <c r="GER4" s="19"/>
      <c r="GES4" s="19"/>
      <c r="GET4" s="19"/>
      <c r="GEU4" s="19"/>
      <c r="GEV4" s="19"/>
      <c r="GEW4" s="19"/>
      <c r="GEX4" s="19"/>
      <c r="GEY4" s="19"/>
      <c r="GEZ4" s="19"/>
      <c r="GFA4" s="19"/>
      <c r="GFB4" s="19"/>
      <c r="GFC4" s="19"/>
      <c r="GFD4" s="19"/>
      <c r="GFE4" s="19"/>
      <c r="GFF4" s="19"/>
      <c r="GFG4" s="19"/>
      <c r="GFH4" s="19"/>
      <c r="GFI4" s="19"/>
      <c r="GFJ4" s="19"/>
      <c r="GFK4" s="19"/>
      <c r="GFL4" s="19"/>
      <c r="GFM4" s="19"/>
      <c r="GFN4" s="19"/>
      <c r="GFO4" s="19"/>
      <c r="GFP4" s="19"/>
      <c r="GFQ4" s="19"/>
      <c r="GFR4" s="19"/>
      <c r="GFS4" s="19"/>
      <c r="GFT4" s="19"/>
      <c r="GFU4" s="19"/>
      <c r="GFV4" s="19"/>
      <c r="GFW4" s="19"/>
      <c r="GFX4" s="19"/>
      <c r="GFY4" s="19"/>
      <c r="GFZ4" s="19"/>
      <c r="GGA4" s="19"/>
      <c r="GGB4" s="19"/>
      <c r="GGC4" s="19"/>
      <c r="GGD4" s="19"/>
      <c r="GGE4" s="19"/>
      <c r="GGF4" s="19"/>
      <c r="GGG4" s="19"/>
      <c r="GGH4" s="19"/>
      <c r="GGI4" s="19"/>
      <c r="GGJ4" s="19"/>
      <c r="GGK4" s="19"/>
      <c r="GGL4" s="19"/>
      <c r="GGM4" s="19"/>
      <c r="GGN4" s="19"/>
      <c r="GGO4" s="19"/>
      <c r="GGP4" s="19"/>
      <c r="GGQ4" s="19"/>
      <c r="GGR4" s="19"/>
      <c r="GGS4" s="19"/>
      <c r="GGT4" s="19"/>
      <c r="GGU4" s="19"/>
      <c r="GGV4" s="19"/>
      <c r="GGW4" s="19"/>
      <c r="GGX4" s="19"/>
      <c r="GGY4" s="19"/>
      <c r="GGZ4" s="19"/>
      <c r="GHA4" s="19"/>
      <c r="GHB4" s="19"/>
      <c r="GHC4" s="19"/>
      <c r="GHD4" s="19"/>
      <c r="GHE4" s="19"/>
      <c r="GHF4" s="19"/>
      <c r="GHG4" s="19"/>
      <c r="GHH4" s="19"/>
      <c r="GHI4" s="19"/>
      <c r="GHJ4" s="19"/>
      <c r="GHK4" s="19"/>
      <c r="GHL4" s="19"/>
      <c r="GHM4" s="19"/>
      <c r="GHN4" s="19"/>
      <c r="GHO4" s="19"/>
      <c r="GHP4" s="19"/>
      <c r="GHQ4" s="19"/>
      <c r="GHR4" s="19"/>
      <c r="GHS4" s="19"/>
      <c r="GHT4" s="19"/>
      <c r="GHU4" s="19"/>
      <c r="GHV4" s="19"/>
      <c r="GHW4" s="19"/>
      <c r="GHX4" s="19"/>
      <c r="GHY4" s="19"/>
      <c r="GHZ4" s="19"/>
      <c r="GIA4" s="19"/>
      <c r="GIB4" s="19"/>
      <c r="GIC4" s="19"/>
      <c r="GID4" s="19"/>
      <c r="GIE4" s="19"/>
      <c r="GIF4" s="19"/>
      <c r="GIG4" s="19"/>
      <c r="GIH4" s="19"/>
      <c r="GII4" s="19"/>
      <c r="GIJ4" s="19"/>
      <c r="GIK4" s="19"/>
      <c r="GIL4" s="19"/>
      <c r="GIM4" s="19"/>
      <c r="GIN4" s="19"/>
      <c r="GIO4" s="19"/>
      <c r="GIP4" s="19"/>
      <c r="GIQ4" s="19"/>
      <c r="GIR4" s="19"/>
      <c r="GIS4" s="19"/>
      <c r="GIT4" s="19"/>
      <c r="GIU4" s="19"/>
      <c r="GIV4" s="19"/>
      <c r="GIW4" s="19"/>
      <c r="GIX4" s="19"/>
      <c r="GIY4" s="19"/>
      <c r="GIZ4" s="19"/>
      <c r="GJA4" s="19"/>
      <c r="GJB4" s="19"/>
      <c r="GJC4" s="19"/>
      <c r="GJD4" s="19"/>
      <c r="GJE4" s="19"/>
      <c r="GJF4" s="19"/>
      <c r="GJG4" s="19"/>
      <c r="GJH4" s="19"/>
      <c r="GJI4" s="19"/>
      <c r="GJJ4" s="19"/>
      <c r="GJK4" s="19"/>
      <c r="GJL4" s="19"/>
      <c r="GJM4" s="19"/>
      <c r="GJN4" s="19"/>
      <c r="GJO4" s="19"/>
      <c r="GJP4" s="19"/>
      <c r="GJQ4" s="19"/>
      <c r="GJR4" s="19"/>
      <c r="GJS4" s="19"/>
      <c r="GJT4" s="19"/>
      <c r="GJU4" s="19"/>
      <c r="GJV4" s="19"/>
      <c r="GJW4" s="19"/>
      <c r="GJX4" s="19"/>
      <c r="GJY4" s="19"/>
      <c r="GJZ4" s="19"/>
      <c r="GKA4" s="19"/>
      <c r="GKB4" s="19"/>
      <c r="GKC4" s="19"/>
      <c r="GKD4" s="19"/>
      <c r="GKE4" s="19"/>
      <c r="GKF4" s="19"/>
      <c r="GKG4" s="19"/>
      <c r="GKH4" s="19"/>
      <c r="GKI4" s="19"/>
      <c r="GKJ4" s="19"/>
      <c r="GKK4" s="19"/>
      <c r="GKL4" s="19"/>
      <c r="GKM4" s="19"/>
      <c r="GKN4" s="19"/>
      <c r="GKO4" s="19"/>
      <c r="GKP4" s="19"/>
      <c r="GKQ4" s="19"/>
      <c r="GKR4" s="19"/>
      <c r="GKS4" s="19"/>
      <c r="GKT4" s="19"/>
      <c r="GKU4" s="19"/>
      <c r="GKV4" s="19"/>
      <c r="GKW4" s="19"/>
      <c r="GKX4" s="19"/>
      <c r="GKY4" s="19"/>
      <c r="GKZ4" s="19"/>
      <c r="GLA4" s="19"/>
      <c r="GLB4" s="19"/>
      <c r="GLC4" s="19"/>
      <c r="GLD4" s="19"/>
      <c r="GLE4" s="19"/>
      <c r="GLF4" s="19"/>
      <c r="GLG4" s="19"/>
      <c r="GLH4" s="19"/>
      <c r="GLI4" s="19"/>
      <c r="GLJ4" s="19"/>
      <c r="GLK4" s="19"/>
      <c r="GLL4" s="19"/>
      <c r="GLM4" s="19"/>
      <c r="GLN4" s="19"/>
      <c r="GLO4" s="19"/>
      <c r="GLP4" s="19"/>
      <c r="GLQ4" s="19"/>
      <c r="GLR4" s="19"/>
      <c r="GLS4" s="19"/>
      <c r="GLT4" s="19"/>
      <c r="GLU4" s="19"/>
      <c r="GLV4" s="19"/>
      <c r="GLW4" s="19"/>
      <c r="GLX4" s="19"/>
      <c r="GLY4" s="19"/>
      <c r="GLZ4" s="19"/>
      <c r="GMA4" s="19"/>
      <c r="GMB4" s="19"/>
      <c r="GMC4" s="19"/>
      <c r="GMD4" s="19"/>
      <c r="GME4" s="19"/>
      <c r="GMF4" s="19"/>
      <c r="GMG4" s="19"/>
      <c r="GMH4" s="19"/>
      <c r="GMI4" s="19"/>
      <c r="GMJ4" s="19"/>
      <c r="GMK4" s="19"/>
      <c r="GML4" s="19"/>
      <c r="GMM4" s="19"/>
      <c r="GMN4" s="19"/>
      <c r="GMO4" s="19"/>
      <c r="GMP4" s="19"/>
      <c r="GMQ4" s="19"/>
      <c r="GMR4" s="19"/>
      <c r="GMS4" s="19"/>
      <c r="GMT4" s="19"/>
      <c r="GMU4" s="19"/>
      <c r="GMV4" s="19"/>
      <c r="GMW4" s="19"/>
      <c r="GMX4" s="19"/>
      <c r="GMY4" s="19"/>
      <c r="GMZ4" s="19"/>
      <c r="GNA4" s="19"/>
      <c r="GNB4" s="19"/>
      <c r="GNC4" s="19"/>
      <c r="GND4" s="19"/>
      <c r="GNE4" s="19"/>
      <c r="GNF4" s="19"/>
      <c r="GNG4" s="19"/>
      <c r="GNH4" s="19"/>
      <c r="GNI4" s="19"/>
      <c r="GNJ4" s="19"/>
      <c r="GNK4" s="19"/>
      <c r="GNL4" s="19"/>
      <c r="GNM4" s="19"/>
      <c r="GNN4" s="19"/>
      <c r="GNO4" s="19"/>
      <c r="GNP4" s="19"/>
      <c r="GNQ4" s="19"/>
      <c r="GNR4" s="19"/>
      <c r="GNS4" s="19"/>
      <c r="GNT4" s="19"/>
      <c r="GNU4" s="19"/>
      <c r="GNV4" s="19"/>
      <c r="GNW4" s="19"/>
      <c r="GNX4" s="19"/>
      <c r="GNY4" s="19"/>
      <c r="GNZ4" s="19"/>
      <c r="GOA4" s="19"/>
      <c r="GOB4" s="19"/>
      <c r="GOC4" s="19"/>
      <c r="GOD4" s="19"/>
      <c r="GOE4" s="19"/>
      <c r="GOF4" s="19"/>
      <c r="GOG4" s="19"/>
      <c r="GOH4" s="19"/>
      <c r="GOI4" s="19"/>
      <c r="GOJ4" s="19"/>
      <c r="GOK4" s="19"/>
      <c r="GOL4" s="19"/>
      <c r="GOM4" s="19"/>
      <c r="GON4" s="19"/>
      <c r="GOO4" s="19"/>
      <c r="GOP4" s="19"/>
      <c r="GOQ4" s="19"/>
      <c r="GOR4" s="19"/>
      <c r="GOS4" s="19"/>
      <c r="GOT4" s="19"/>
      <c r="GOU4" s="19"/>
      <c r="GOV4" s="19"/>
      <c r="GOW4" s="19"/>
      <c r="GOX4" s="19"/>
      <c r="GOY4" s="19"/>
      <c r="GOZ4" s="19"/>
      <c r="GPA4" s="19"/>
      <c r="GPB4" s="19"/>
      <c r="GPC4" s="19"/>
      <c r="GPD4" s="19"/>
      <c r="GPE4" s="19"/>
      <c r="GPF4" s="19"/>
      <c r="GPG4" s="19"/>
      <c r="GPH4" s="19"/>
      <c r="GPI4" s="19"/>
      <c r="GPJ4" s="19"/>
      <c r="GPK4" s="19"/>
      <c r="GPL4" s="19"/>
      <c r="GPM4" s="19"/>
      <c r="GPN4" s="19"/>
      <c r="GPO4" s="19"/>
      <c r="GPP4" s="19"/>
      <c r="GPQ4" s="19"/>
      <c r="GPR4" s="19"/>
      <c r="GPS4" s="19"/>
      <c r="GPT4" s="19"/>
      <c r="GPU4" s="19"/>
      <c r="GPV4" s="19"/>
      <c r="GPW4" s="19"/>
      <c r="GPX4" s="19"/>
      <c r="GPY4" s="19"/>
      <c r="GPZ4" s="19"/>
      <c r="GQA4" s="19"/>
      <c r="GQB4" s="19"/>
      <c r="GQC4" s="19"/>
      <c r="GQD4" s="19"/>
      <c r="GQE4" s="19"/>
      <c r="GQF4" s="19"/>
      <c r="GQG4" s="19"/>
      <c r="GQH4" s="19"/>
      <c r="GQI4" s="19"/>
      <c r="GQJ4" s="19"/>
      <c r="GQK4" s="19"/>
      <c r="GQL4" s="19"/>
      <c r="GQM4" s="19"/>
      <c r="GQN4" s="19"/>
      <c r="GQO4" s="19"/>
      <c r="GQP4" s="19"/>
      <c r="GQQ4" s="19"/>
      <c r="GQR4" s="19"/>
      <c r="GQS4" s="19"/>
      <c r="GQT4" s="19"/>
      <c r="GQU4" s="19"/>
      <c r="GQV4" s="19"/>
      <c r="GQW4" s="19"/>
      <c r="GQX4" s="19"/>
      <c r="GQY4" s="19"/>
      <c r="GQZ4" s="19"/>
      <c r="GRA4" s="19"/>
      <c r="GRB4" s="19"/>
      <c r="GRC4" s="19"/>
      <c r="GRD4" s="19"/>
      <c r="GRE4" s="19"/>
      <c r="GRF4" s="19"/>
      <c r="GRG4" s="19"/>
      <c r="GRH4" s="19"/>
      <c r="GRI4" s="19"/>
      <c r="GRJ4" s="19"/>
      <c r="GRK4" s="19"/>
      <c r="GRL4" s="19"/>
      <c r="GRM4" s="19"/>
      <c r="GRN4" s="19"/>
      <c r="GRO4" s="19"/>
      <c r="GRP4" s="19"/>
      <c r="GRQ4" s="19"/>
      <c r="GRR4" s="19"/>
      <c r="GRS4" s="19"/>
      <c r="GRT4" s="19"/>
      <c r="GRU4" s="19"/>
      <c r="GRV4" s="19"/>
      <c r="GRW4" s="19"/>
      <c r="GRX4" s="19"/>
      <c r="GRY4" s="19"/>
      <c r="GRZ4" s="19"/>
      <c r="GSA4" s="19"/>
      <c r="GSB4" s="19"/>
      <c r="GSC4" s="19"/>
      <c r="GSD4" s="19"/>
      <c r="GSE4" s="19"/>
      <c r="GSF4" s="19"/>
      <c r="GSG4" s="19"/>
      <c r="GSH4" s="19"/>
      <c r="GSI4" s="19"/>
      <c r="GSJ4" s="19"/>
      <c r="GSK4" s="19"/>
      <c r="GSL4" s="19"/>
      <c r="GSM4" s="19"/>
      <c r="GSN4" s="19"/>
      <c r="GSO4" s="19"/>
      <c r="GSP4" s="19"/>
      <c r="GSQ4" s="19"/>
      <c r="GSR4" s="19"/>
      <c r="GSS4" s="19"/>
      <c r="GST4" s="19"/>
      <c r="GSU4" s="19"/>
      <c r="GSV4" s="19"/>
      <c r="GSW4" s="19"/>
      <c r="GSX4" s="19"/>
      <c r="GSY4" s="19"/>
      <c r="GSZ4" s="19"/>
      <c r="GTA4" s="19"/>
      <c r="GTB4" s="19"/>
      <c r="GTC4" s="19"/>
      <c r="GTD4" s="19"/>
      <c r="GTE4" s="19"/>
      <c r="GTF4" s="19"/>
      <c r="GTG4" s="19"/>
      <c r="GTH4" s="19"/>
      <c r="GTI4" s="19"/>
      <c r="GTJ4" s="19"/>
      <c r="GTK4" s="19"/>
      <c r="GTL4" s="19"/>
      <c r="GTM4" s="19"/>
      <c r="GTN4" s="19"/>
      <c r="GTO4" s="19"/>
      <c r="GTP4" s="19"/>
      <c r="GTQ4" s="19"/>
      <c r="GTR4" s="19"/>
      <c r="GTS4" s="19"/>
      <c r="GTT4" s="19"/>
      <c r="GTU4" s="19"/>
      <c r="GTV4" s="19"/>
      <c r="GTW4" s="19"/>
      <c r="GTX4" s="19"/>
      <c r="GTY4" s="19"/>
      <c r="GTZ4" s="19"/>
      <c r="GUA4" s="19"/>
      <c r="GUB4" s="19"/>
      <c r="GUC4" s="19"/>
      <c r="GUD4" s="19"/>
      <c r="GUE4" s="19"/>
      <c r="GUF4" s="19"/>
      <c r="GUG4" s="19"/>
      <c r="GUH4" s="19"/>
      <c r="GUI4" s="19"/>
      <c r="GUJ4" s="19"/>
      <c r="GUK4" s="19"/>
      <c r="GUL4" s="19"/>
      <c r="GUM4" s="19"/>
      <c r="GUN4" s="19"/>
      <c r="GUO4" s="19"/>
      <c r="GUP4" s="19"/>
      <c r="GUQ4" s="19"/>
      <c r="GUR4" s="19"/>
      <c r="GUS4" s="19"/>
      <c r="GUT4" s="19"/>
      <c r="GUU4" s="19"/>
      <c r="GUV4" s="19"/>
      <c r="GUW4" s="19"/>
      <c r="GUX4" s="19"/>
      <c r="GUY4" s="19"/>
      <c r="GUZ4" s="19"/>
      <c r="GVA4" s="19"/>
      <c r="GVB4" s="19"/>
      <c r="GVC4" s="19"/>
      <c r="GVD4" s="19"/>
      <c r="GVE4" s="19"/>
      <c r="GVF4" s="19"/>
      <c r="GVG4" s="19"/>
      <c r="GVH4" s="19"/>
      <c r="GVI4" s="19"/>
      <c r="GVJ4" s="19"/>
      <c r="GVK4" s="19"/>
      <c r="GVL4" s="19"/>
      <c r="GVM4" s="19"/>
      <c r="GVN4" s="19"/>
      <c r="GVO4" s="19"/>
      <c r="GVP4" s="19"/>
      <c r="GVQ4" s="19"/>
      <c r="GVR4" s="19"/>
      <c r="GVS4" s="19"/>
      <c r="GVT4" s="19"/>
      <c r="GVU4" s="19"/>
      <c r="GVV4" s="19"/>
      <c r="GVW4" s="19"/>
      <c r="GVX4" s="19"/>
      <c r="GVY4" s="19"/>
      <c r="GVZ4" s="19"/>
      <c r="GWA4" s="19"/>
      <c r="GWB4" s="19"/>
      <c r="GWC4" s="19"/>
      <c r="GWD4" s="19"/>
      <c r="GWE4" s="19"/>
      <c r="GWF4" s="19"/>
      <c r="GWG4" s="19"/>
      <c r="GWH4" s="19"/>
      <c r="GWI4" s="19"/>
      <c r="GWJ4" s="19"/>
      <c r="GWK4" s="19"/>
      <c r="GWL4" s="19"/>
      <c r="GWM4" s="19"/>
      <c r="GWN4" s="19"/>
      <c r="GWO4" s="19"/>
      <c r="GWP4" s="19"/>
      <c r="GWQ4" s="19"/>
      <c r="GWR4" s="19"/>
      <c r="GWS4" s="19"/>
      <c r="GWT4" s="19"/>
      <c r="GWU4" s="19"/>
      <c r="GWV4" s="19"/>
      <c r="GWW4" s="19"/>
      <c r="GWX4" s="19"/>
      <c r="GWY4" s="19"/>
      <c r="GWZ4" s="19"/>
      <c r="GXA4" s="19"/>
      <c r="GXB4" s="19"/>
      <c r="GXC4" s="19"/>
      <c r="GXD4" s="19"/>
      <c r="GXE4" s="19"/>
      <c r="GXF4" s="19"/>
      <c r="GXG4" s="19"/>
      <c r="GXH4" s="19"/>
      <c r="GXI4" s="19"/>
      <c r="GXJ4" s="19"/>
      <c r="GXK4" s="19"/>
      <c r="GXL4" s="19"/>
      <c r="GXM4" s="19"/>
      <c r="GXN4" s="19"/>
      <c r="GXO4" s="19"/>
      <c r="GXP4" s="19"/>
      <c r="GXQ4" s="19"/>
      <c r="GXR4" s="19"/>
      <c r="GXS4" s="19"/>
      <c r="GXT4" s="19"/>
      <c r="GXU4" s="19"/>
      <c r="GXV4" s="19"/>
      <c r="GXW4" s="19"/>
      <c r="GXX4" s="19"/>
      <c r="GXY4" s="19"/>
      <c r="GXZ4" s="19"/>
      <c r="GYA4" s="19"/>
      <c r="GYB4" s="19"/>
      <c r="GYC4" s="19"/>
      <c r="GYD4" s="19"/>
      <c r="GYE4" s="19"/>
      <c r="GYF4" s="19"/>
      <c r="GYG4" s="19"/>
      <c r="GYH4" s="19"/>
      <c r="GYI4" s="19"/>
      <c r="GYJ4" s="19"/>
      <c r="GYK4" s="19"/>
      <c r="GYL4" s="19"/>
      <c r="GYM4" s="19"/>
      <c r="GYN4" s="19"/>
      <c r="GYO4" s="19"/>
      <c r="GYP4" s="19"/>
      <c r="GYQ4" s="19"/>
      <c r="GYR4" s="19"/>
      <c r="GYS4" s="19"/>
      <c r="GYT4" s="19"/>
      <c r="GYU4" s="19"/>
      <c r="GYV4" s="19"/>
      <c r="GYW4" s="19"/>
      <c r="GYX4" s="19"/>
      <c r="GYY4" s="19"/>
      <c r="GYZ4" s="19"/>
      <c r="GZA4" s="19"/>
      <c r="GZB4" s="19"/>
      <c r="GZC4" s="19"/>
      <c r="GZD4" s="19"/>
      <c r="GZE4" s="19"/>
      <c r="GZF4" s="19"/>
      <c r="GZG4" s="19"/>
      <c r="GZH4" s="19"/>
      <c r="GZI4" s="19"/>
      <c r="GZJ4" s="19"/>
      <c r="GZK4" s="19"/>
      <c r="GZL4" s="19"/>
      <c r="GZM4" s="19"/>
      <c r="GZN4" s="19"/>
      <c r="GZO4" s="19"/>
      <c r="GZP4" s="19"/>
      <c r="GZQ4" s="19"/>
      <c r="GZR4" s="19"/>
      <c r="GZS4" s="19"/>
      <c r="GZT4" s="19"/>
      <c r="GZU4" s="19"/>
      <c r="GZV4" s="19"/>
      <c r="GZW4" s="19"/>
      <c r="GZX4" s="19"/>
      <c r="GZY4" s="19"/>
      <c r="GZZ4" s="19"/>
      <c r="HAA4" s="19"/>
      <c r="HAB4" s="19"/>
      <c r="HAC4" s="19"/>
      <c r="HAD4" s="19"/>
      <c r="HAE4" s="19"/>
      <c r="HAF4" s="19"/>
      <c r="HAG4" s="19"/>
      <c r="HAH4" s="19"/>
      <c r="HAI4" s="19"/>
      <c r="HAJ4" s="19"/>
      <c r="HAK4" s="19"/>
      <c r="HAL4" s="19"/>
      <c r="HAM4" s="19"/>
      <c r="HAN4" s="19"/>
      <c r="HAO4" s="19"/>
      <c r="HAP4" s="19"/>
      <c r="HAQ4" s="19"/>
      <c r="HAR4" s="19"/>
      <c r="HAS4" s="19"/>
      <c r="HAT4" s="19"/>
      <c r="HAU4" s="19"/>
      <c r="HAV4" s="19"/>
      <c r="HAW4" s="19"/>
      <c r="HAX4" s="19"/>
      <c r="HAY4" s="19"/>
      <c r="HAZ4" s="19"/>
      <c r="HBA4" s="19"/>
      <c r="HBB4" s="19"/>
      <c r="HBC4" s="19"/>
      <c r="HBD4" s="19"/>
      <c r="HBE4" s="19"/>
      <c r="HBF4" s="19"/>
      <c r="HBG4" s="19"/>
      <c r="HBH4" s="19"/>
      <c r="HBI4" s="19"/>
      <c r="HBJ4" s="19"/>
      <c r="HBK4" s="19"/>
      <c r="HBL4" s="19"/>
      <c r="HBM4" s="19"/>
      <c r="HBN4" s="19"/>
      <c r="HBO4" s="19"/>
      <c r="HBP4" s="19"/>
      <c r="HBQ4" s="19"/>
      <c r="HBR4" s="19"/>
      <c r="HBS4" s="19"/>
      <c r="HBT4" s="19"/>
      <c r="HBU4" s="19"/>
      <c r="HBV4" s="19"/>
      <c r="HBW4" s="19"/>
      <c r="HBX4" s="19"/>
      <c r="HBY4" s="19"/>
      <c r="HBZ4" s="19"/>
      <c r="HCA4" s="19"/>
      <c r="HCB4" s="19"/>
      <c r="HCC4" s="19"/>
      <c r="HCD4" s="19"/>
      <c r="HCE4" s="19"/>
      <c r="HCF4" s="19"/>
      <c r="HCG4" s="19"/>
      <c r="HCH4" s="19"/>
      <c r="HCI4" s="19"/>
      <c r="HCJ4" s="19"/>
      <c r="HCK4" s="19"/>
      <c r="HCL4" s="19"/>
      <c r="HCM4" s="19"/>
      <c r="HCN4" s="19"/>
      <c r="HCO4" s="19"/>
      <c r="HCP4" s="19"/>
      <c r="HCQ4" s="19"/>
      <c r="HCR4" s="19"/>
      <c r="HCS4" s="19"/>
      <c r="HCT4" s="19"/>
      <c r="HCU4" s="19"/>
      <c r="HCV4" s="19"/>
      <c r="HCW4" s="19"/>
      <c r="HCX4" s="19"/>
      <c r="HCY4" s="19"/>
      <c r="HCZ4" s="19"/>
      <c r="HDA4" s="19"/>
      <c r="HDB4" s="19"/>
      <c r="HDC4" s="19"/>
      <c r="HDD4" s="19"/>
      <c r="HDE4" s="19"/>
      <c r="HDF4" s="19"/>
      <c r="HDG4" s="19"/>
      <c r="HDH4" s="19"/>
      <c r="HDI4" s="19"/>
      <c r="HDJ4" s="19"/>
      <c r="HDK4" s="19"/>
      <c r="HDL4" s="19"/>
      <c r="HDM4" s="19"/>
      <c r="HDN4" s="19"/>
      <c r="HDO4" s="19"/>
      <c r="HDP4" s="19"/>
      <c r="HDQ4" s="19"/>
      <c r="HDR4" s="19"/>
      <c r="HDS4" s="19"/>
      <c r="HDT4" s="19"/>
      <c r="HDU4" s="19"/>
      <c r="HDV4" s="19"/>
      <c r="HDW4" s="19"/>
      <c r="HDX4" s="19"/>
      <c r="HDY4" s="19"/>
      <c r="HDZ4" s="19"/>
      <c r="HEA4" s="19"/>
      <c r="HEB4" s="19"/>
      <c r="HEC4" s="19"/>
      <c r="HED4" s="19"/>
      <c r="HEE4" s="19"/>
      <c r="HEF4" s="19"/>
      <c r="HEG4" s="19"/>
      <c r="HEH4" s="19"/>
      <c r="HEI4" s="19"/>
      <c r="HEJ4" s="19"/>
      <c r="HEK4" s="19"/>
      <c r="HEL4" s="19"/>
      <c r="HEM4" s="19"/>
      <c r="HEN4" s="19"/>
      <c r="HEO4" s="19"/>
      <c r="HEP4" s="19"/>
      <c r="HEQ4" s="19"/>
      <c r="HER4" s="19"/>
      <c r="HES4" s="19"/>
      <c r="HET4" s="19"/>
      <c r="HEU4" s="19"/>
      <c r="HEV4" s="19"/>
      <c r="HEW4" s="19"/>
      <c r="HEX4" s="19"/>
      <c r="HEY4" s="19"/>
      <c r="HEZ4" s="19"/>
      <c r="HFA4" s="19"/>
      <c r="HFB4" s="19"/>
      <c r="HFC4" s="19"/>
      <c r="HFD4" s="19"/>
      <c r="HFE4" s="19"/>
      <c r="HFF4" s="19"/>
      <c r="HFG4" s="19"/>
      <c r="HFH4" s="19"/>
      <c r="HFI4" s="19"/>
      <c r="HFJ4" s="19"/>
      <c r="HFK4" s="19"/>
      <c r="HFL4" s="19"/>
      <c r="HFM4" s="19"/>
      <c r="HFN4" s="19"/>
      <c r="HFO4" s="19"/>
      <c r="HFP4" s="19"/>
      <c r="HFQ4" s="19"/>
      <c r="HFR4" s="19"/>
      <c r="HFS4" s="19"/>
      <c r="HFT4" s="19"/>
      <c r="HFU4" s="19"/>
      <c r="HFV4" s="19"/>
      <c r="HFW4" s="19"/>
      <c r="HFX4" s="19"/>
      <c r="HFY4" s="19"/>
      <c r="HFZ4" s="19"/>
      <c r="HGA4" s="19"/>
      <c r="HGB4" s="19"/>
      <c r="HGC4" s="19"/>
      <c r="HGD4" s="19"/>
      <c r="HGE4" s="19"/>
      <c r="HGF4" s="19"/>
      <c r="HGG4" s="19"/>
      <c r="HGH4" s="19"/>
      <c r="HGI4" s="19"/>
      <c r="HGJ4" s="19"/>
      <c r="HGK4" s="19"/>
      <c r="HGL4" s="19"/>
      <c r="HGM4" s="19"/>
      <c r="HGN4" s="19"/>
      <c r="HGO4" s="19"/>
      <c r="HGP4" s="19"/>
      <c r="HGQ4" s="19"/>
      <c r="HGR4" s="19"/>
      <c r="HGS4" s="19"/>
      <c r="HGT4" s="19"/>
      <c r="HGU4" s="19"/>
      <c r="HGV4" s="19"/>
      <c r="HGW4" s="19"/>
      <c r="HGX4" s="19"/>
      <c r="HGY4" s="19"/>
      <c r="HGZ4" s="19"/>
      <c r="HHA4" s="19"/>
      <c r="HHB4" s="19"/>
      <c r="HHC4" s="19"/>
      <c r="HHD4" s="19"/>
      <c r="HHE4" s="19"/>
      <c r="HHF4" s="19"/>
      <c r="HHG4" s="19"/>
      <c r="HHH4" s="19"/>
      <c r="HHI4" s="19"/>
      <c r="HHJ4" s="19"/>
      <c r="HHK4" s="19"/>
      <c r="HHL4" s="19"/>
      <c r="HHM4" s="19"/>
      <c r="HHN4" s="19"/>
      <c r="HHO4" s="19"/>
      <c r="HHP4" s="19"/>
      <c r="HHQ4" s="19"/>
      <c r="HHR4" s="19"/>
      <c r="HHS4" s="19"/>
      <c r="HHT4" s="19"/>
      <c r="HHU4" s="19"/>
      <c r="HHV4" s="19"/>
      <c r="HHW4" s="19"/>
      <c r="HHX4" s="19"/>
      <c r="HHY4" s="19"/>
      <c r="HHZ4" s="19"/>
      <c r="HIA4" s="19"/>
      <c r="HIB4" s="19"/>
      <c r="HIC4" s="19"/>
      <c r="HID4" s="19"/>
      <c r="HIE4" s="19"/>
      <c r="HIF4" s="19"/>
      <c r="HIG4" s="19"/>
      <c r="HIH4" s="19"/>
      <c r="HII4" s="19"/>
      <c r="HIJ4" s="19"/>
      <c r="HIK4" s="19"/>
      <c r="HIL4" s="19"/>
      <c r="HIM4" s="19"/>
      <c r="HIN4" s="19"/>
      <c r="HIO4" s="19"/>
      <c r="HIP4" s="19"/>
      <c r="HIQ4" s="19"/>
      <c r="HIR4" s="19"/>
      <c r="HIS4" s="19"/>
      <c r="HIT4" s="19"/>
      <c r="HIU4" s="19"/>
      <c r="HIV4" s="19"/>
      <c r="HIW4" s="19"/>
      <c r="HIX4" s="19"/>
      <c r="HIY4" s="19"/>
      <c r="HIZ4" s="19"/>
      <c r="HJA4" s="19"/>
      <c r="HJB4" s="19"/>
      <c r="HJC4" s="19"/>
      <c r="HJD4" s="19"/>
      <c r="HJE4" s="19"/>
      <c r="HJF4" s="19"/>
      <c r="HJG4" s="19"/>
      <c r="HJH4" s="19"/>
      <c r="HJI4" s="19"/>
      <c r="HJJ4" s="19"/>
      <c r="HJK4" s="19"/>
      <c r="HJL4" s="19"/>
      <c r="HJM4" s="19"/>
      <c r="HJN4" s="19"/>
      <c r="HJO4" s="19"/>
      <c r="HJP4" s="19"/>
      <c r="HJQ4" s="19"/>
      <c r="HJR4" s="19"/>
      <c r="HJS4" s="19"/>
      <c r="HJT4" s="19"/>
      <c r="HJU4" s="19"/>
      <c r="HJV4" s="19"/>
      <c r="HJW4" s="19"/>
      <c r="HJX4" s="19"/>
      <c r="HJY4" s="19"/>
      <c r="HJZ4" s="19"/>
      <c r="HKA4" s="19"/>
      <c r="HKB4" s="19"/>
      <c r="HKC4" s="19"/>
      <c r="HKD4" s="19"/>
      <c r="HKE4" s="19"/>
      <c r="HKF4" s="19"/>
      <c r="HKG4" s="19"/>
      <c r="HKH4" s="19"/>
      <c r="HKI4" s="19"/>
      <c r="HKJ4" s="19"/>
      <c r="HKK4" s="19"/>
      <c r="HKL4" s="19"/>
      <c r="HKM4" s="19"/>
      <c r="HKN4" s="19"/>
      <c r="HKO4" s="19"/>
      <c r="HKP4" s="19"/>
      <c r="HKQ4" s="19"/>
      <c r="HKR4" s="19"/>
      <c r="HKS4" s="19"/>
      <c r="HKT4" s="19"/>
      <c r="HKU4" s="19"/>
      <c r="HKV4" s="19"/>
      <c r="HKW4" s="19"/>
      <c r="HKX4" s="19"/>
      <c r="HKY4" s="19"/>
      <c r="HKZ4" s="19"/>
      <c r="HLA4" s="19"/>
      <c r="HLB4" s="19"/>
      <c r="HLC4" s="19"/>
      <c r="HLD4" s="19"/>
      <c r="HLE4" s="19"/>
      <c r="HLF4" s="19"/>
      <c r="HLG4" s="19"/>
      <c r="HLH4" s="19"/>
      <c r="HLI4" s="19"/>
      <c r="HLJ4" s="19"/>
      <c r="HLK4" s="19"/>
      <c r="HLL4" s="19"/>
      <c r="HLM4" s="19"/>
      <c r="HLN4" s="19"/>
      <c r="HLO4" s="19"/>
      <c r="HLP4" s="19"/>
      <c r="HLQ4" s="19"/>
      <c r="HLR4" s="19"/>
      <c r="HLS4" s="19"/>
      <c r="HLT4" s="19"/>
      <c r="HLU4" s="19"/>
      <c r="HLV4" s="19"/>
      <c r="HLW4" s="19"/>
      <c r="HLX4" s="19"/>
      <c r="HLY4" s="19"/>
      <c r="HLZ4" s="19"/>
      <c r="HMA4" s="19"/>
      <c r="HMB4" s="19"/>
      <c r="HMC4" s="19"/>
      <c r="HMD4" s="19"/>
      <c r="HME4" s="19"/>
      <c r="HMF4" s="19"/>
      <c r="HMG4" s="19"/>
      <c r="HMH4" s="19"/>
      <c r="HMI4" s="19"/>
      <c r="HMJ4" s="19"/>
      <c r="HMK4" s="19"/>
      <c r="HML4" s="19"/>
      <c r="HMM4" s="19"/>
      <c r="HMN4" s="19"/>
      <c r="HMO4" s="19"/>
      <c r="HMP4" s="19"/>
      <c r="HMQ4" s="19"/>
      <c r="HMR4" s="19"/>
      <c r="HMS4" s="19"/>
      <c r="HMT4" s="19"/>
      <c r="HMU4" s="19"/>
      <c r="HMV4" s="19"/>
      <c r="HMW4" s="19"/>
      <c r="HMX4" s="19"/>
      <c r="HMY4" s="19"/>
      <c r="HMZ4" s="19"/>
      <c r="HNA4" s="19"/>
      <c r="HNB4" s="19"/>
      <c r="HNC4" s="19"/>
      <c r="HND4" s="19"/>
      <c r="HNE4" s="19"/>
      <c r="HNF4" s="19"/>
      <c r="HNG4" s="19"/>
      <c r="HNH4" s="19"/>
      <c r="HNI4" s="19"/>
      <c r="HNJ4" s="19"/>
      <c r="HNK4" s="19"/>
      <c r="HNL4" s="19"/>
      <c r="HNM4" s="19"/>
      <c r="HNN4" s="19"/>
      <c r="HNO4" s="19"/>
      <c r="HNP4" s="19"/>
      <c r="HNQ4" s="19"/>
      <c r="HNR4" s="19"/>
      <c r="HNS4" s="19"/>
      <c r="HNT4" s="19"/>
      <c r="HNU4" s="19"/>
      <c r="HNV4" s="19"/>
      <c r="HNW4" s="19"/>
      <c r="HNX4" s="19"/>
      <c r="HNY4" s="19"/>
      <c r="HNZ4" s="19"/>
      <c r="HOA4" s="19"/>
      <c r="HOB4" s="19"/>
      <c r="HOC4" s="19"/>
      <c r="HOD4" s="19"/>
      <c r="HOE4" s="19"/>
      <c r="HOF4" s="19"/>
      <c r="HOG4" s="19"/>
      <c r="HOH4" s="19"/>
      <c r="HOI4" s="19"/>
      <c r="HOJ4" s="19"/>
      <c r="HOK4" s="19"/>
      <c r="HOL4" s="19"/>
      <c r="HOM4" s="19"/>
      <c r="HON4" s="19"/>
      <c r="HOO4" s="19"/>
      <c r="HOP4" s="19"/>
      <c r="HOQ4" s="19"/>
      <c r="HOR4" s="19"/>
      <c r="HOS4" s="19"/>
      <c r="HOT4" s="19"/>
      <c r="HOU4" s="19"/>
      <c r="HOV4" s="19"/>
      <c r="HOW4" s="19"/>
      <c r="HOX4" s="19"/>
      <c r="HOY4" s="19"/>
      <c r="HOZ4" s="19"/>
      <c r="HPA4" s="19"/>
      <c r="HPB4" s="19"/>
      <c r="HPC4" s="19"/>
      <c r="HPD4" s="19"/>
      <c r="HPE4" s="19"/>
      <c r="HPF4" s="19"/>
      <c r="HPG4" s="19"/>
      <c r="HPH4" s="19"/>
      <c r="HPI4" s="19"/>
      <c r="HPJ4" s="19"/>
      <c r="HPK4" s="19"/>
      <c r="HPL4" s="19"/>
      <c r="HPM4" s="19"/>
      <c r="HPN4" s="19"/>
      <c r="HPO4" s="19"/>
      <c r="HPP4" s="19"/>
      <c r="HPQ4" s="19"/>
      <c r="HPR4" s="19"/>
      <c r="HPS4" s="19"/>
      <c r="HPT4" s="19"/>
      <c r="HPU4" s="19"/>
      <c r="HPV4" s="19"/>
      <c r="HPW4" s="19"/>
      <c r="HPX4" s="19"/>
      <c r="HPY4" s="19"/>
      <c r="HPZ4" s="19"/>
      <c r="HQA4" s="19"/>
      <c r="HQB4" s="19"/>
      <c r="HQC4" s="19"/>
      <c r="HQD4" s="19"/>
      <c r="HQE4" s="19"/>
      <c r="HQF4" s="19"/>
      <c r="HQG4" s="19"/>
      <c r="HQH4" s="19"/>
      <c r="HQI4" s="19"/>
      <c r="HQJ4" s="19"/>
      <c r="HQK4" s="19"/>
      <c r="HQL4" s="19"/>
      <c r="HQM4" s="19"/>
      <c r="HQN4" s="19"/>
      <c r="HQO4" s="19"/>
      <c r="HQP4" s="19"/>
      <c r="HQQ4" s="19"/>
      <c r="HQR4" s="19"/>
      <c r="HQS4" s="19"/>
      <c r="HQT4" s="19"/>
      <c r="HQU4" s="19"/>
      <c r="HQV4" s="19"/>
      <c r="HQW4" s="19"/>
      <c r="HQX4" s="19"/>
      <c r="HQY4" s="19"/>
      <c r="HQZ4" s="19"/>
      <c r="HRA4" s="19"/>
      <c r="HRB4" s="19"/>
      <c r="HRC4" s="19"/>
      <c r="HRD4" s="19"/>
      <c r="HRE4" s="19"/>
      <c r="HRF4" s="19"/>
      <c r="HRG4" s="19"/>
      <c r="HRH4" s="19"/>
      <c r="HRI4" s="19"/>
      <c r="HRJ4" s="19"/>
      <c r="HRK4" s="19"/>
      <c r="HRL4" s="19"/>
      <c r="HRM4" s="19"/>
      <c r="HRN4" s="19"/>
      <c r="HRO4" s="19"/>
      <c r="HRP4" s="19"/>
      <c r="HRQ4" s="19"/>
      <c r="HRR4" s="19"/>
      <c r="HRS4" s="19"/>
      <c r="HRT4" s="19"/>
      <c r="HRU4" s="19"/>
      <c r="HRV4" s="19"/>
      <c r="HRW4" s="19"/>
      <c r="HRX4" s="19"/>
      <c r="HRY4" s="19"/>
      <c r="HRZ4" s="19"/>
      <c r="HSA4" s="19"/>
      <c r="HSB4" s="19"/>
      <c r="HSC4" s="19"/>
      <c r="HSD4" s="19"/>
      <c r="HSE4" s="19"/>
      <c r="HSF4" s="19"/>
      <c r="HSG4" s="19"/>
      <c r="HSH4" s="19"/>
      <c r="HSI4" s="19"/>
      <c r="HSJ4" s="19"/>
      <c r="HSK4" s="19"/>
      <c r="HSL4" s="19"/>
      <c r="HSM4" s="19"/>
      <c r="HSN4" s="19"/>
      <c r="HSO4" s="19"/>
      <c r="HSP4" s="19"/>
      <c r="HSQ4" s="19"/>
      <c r="HSR4" s="19"/>
      <c r="HSS4" s="19"/>
      <c r="HST4" s="19"/>
      <c r="HSU4" s="19"/>
      <c r="HSV4" s="19"/>
      <c r="HSW4" s="19"/>
      <c r="HSX4" s="19"/>
      <c r="HSY4" s="19"/>
      <c r="HSZ4" s="19"/>
      <c r="HTA4" s="19"/>
      <c r="HTB4" s="19"/>
      <c r="HTC4" s="19"/>
      <c r="HTD4" s="19"/>
      <c r="HTE4" s="19"/>
      <c r="HTF4" s="19"/>
      <c r="HTG4" s="19"/>
      <c r="HTH4" s="19"/>
      <c r="HTI4" s="19"/>
      <c r="HTJ4" s="19"/>
      <c r="HTK4" s="19"/>
      <c r="HTL4" s="19"/>
      <c r="HTM4" s="19"/>
      <c r="HTN4" s="19"/>
      <c r="HTO4" s="19"/>
      <c r="HTP4" s="19"/>
      <c r="HTQ4" s="19"/>
      <c r="HTR4" s="19"/>
      <c r="HTS4" s="19"/>
      <c r="HTT4" s="19"/>
      <c r="HTU4" s="19"/>
      <c r="HTV4" s="19"/>
      <c r="HTW4" s="19"/>
      <c r="HTX4" s="19"/>
      <c r="HTY4" s="19"/>
      <c r="HTZ4" s="19"/>
      <c r="HUA4" s="19"/>
      <c r="HUB4" s="19"/>
      <c r="HUC4" s="19"/>
      <c r="HUD4" s="19"/>
      <c r="HUE4" s="19"/>
      <c r="HUF4" s="19"/>
      <c r="HUG4" s="19"/>
      <c r="HUH4" s="19"/>
      <c r="HUI4" s="19"/>
      <c r="HUJ4" s="19"/>
      <c r="HUK4" s="19"/>
      <c r="HUL4" s="19"/>
      <c r="HUM4" s="19"/>
      <c r="HUN4" s="19"/>
      <c r="HUO4" s="19"/>
      <c r="HUP4" s="19"/>
      <c r="HUQ4" s="19"/>
      <c r="HUR4" s="19"/>
      <c r="HUS4" s="19"/>
      <c r="HUT4" s="19"/>
      <c r="HUU4" s="19"/>
      <c r="HUV4" s="19"/>
      <c r="HUW4" s="19"/>
      <c r="HUX4" s="19"/>
      <c r="HUY4" s="19"/>
      <c r="HUZ4" s="19"/>
      <c r="HVA4" s="19"/>
      <c r="HVB4" s="19"/>
      <c r="HVC4" s="19"/>
      <c r="HVD4" s="19"/>
      <c r="HVE4" s="19"/>
      <c r="HVF4" s="19"/>
      <c r="HVG4" s="19"/>
      <c r="HVH4" s="19"/>
      <c r="HVI4" s="19"/>
      <c r="HVJ4" s="19"/>
      <c r="HVK4" s="19"/>
      <c r="HVL4" s="19"/>
      <c r="HVM4" s="19"/>
      <c r="HVN4" s="19"/>
      <c r="HVO4" s="19"/>
      <c r="HVP4" s="19"/>
      <c r="HVQ4" s="19"/>
      <c r="HVR4" s="19"/>
      <c r="HVS4" s="19"/>
      <c r="HVT4" s="19"/>
      <c r="HVU4" s="19"/>
      <c r="HVV4" s="19"/>
      <c r="HVW4" s="19"/>
      <c r="HVX4" s="19"/>
      <c r="HVY4" s="19"/>
      <c r="HVZ4" s="19"/>
      <c r="HWA4" s="19"/>
      <c r="HWB4" s="19"/>
      <c r="HWC4" s="19"/>
      <c r="HWD4" s="19"/>
      <c r="HWE4" s="19"/>
      <c r="HWF4" s="19"/>
      <c r="HWG4" s="19"/>
      <c r="HWH4" s="19"/>
      <c r="HWI4" s="19"/>
      <c r="HWJ4" s="19"/>
      <c r="HWK4" s="19"/>
      <c r="HWL4" s="19"/>
      <c r="HWM4" s="19"/>
      <c r="HWN4" s="19"/>
      <c r="HWO4" s="19"/>
      <c r="HWP4" s="19"/>
      <c r="HWQ4" s="19"/>
      <c r="HWR4" s="19"/>
      <c r="HWS4" s="19"/>
      <c r="HWT4" s="19"/>
      <c r="HWU4" s="19"/>
      <c r="HWV4" s="19"/>
      <c r="HWW4" s="19"/>
      <c r="HWX4" s="19"/>
      <c r="HWY4" s="19"/>
      <c r="HWZ4" s="19"/>
      <c r="HXA4" s="19"/>
      <c r="HXB4" s="19"/>
      <c r="HXC4" s="19"/>
      <c r="HXD4" s="19"/>
      <c r="HXE4" s="19"/>
      <c r="HXF4" s="19"/>
      <c r="HXG4" s="19"/>
      <c r="HXH4" s="19"/>
      <c r="HXI4" s="19"/>
      <c r="HXJ4" s="19"/>
      <c r="HXK4" s="19"/>
      <c r="HXL4" s="19"/>
      <c r="HXM4" s="19"/>
      <c r="HXN4" s="19"/>
      <c r="HXO4" s="19"/>
      <c r="HXP4" s="19"/>
      <c r="HXQ4" s="19"/>
      <c r="HXR4" s="19"/>
      <c r="HXS4" s="19"/>
      <c r="HXT4" s="19"/>
      <c r="HXU4" s="19"/>
      <c r="HXV4" s="19"/>
      <c r="HXW4" s="19"/>
      <c r="HXX4" s="19"/>
      <c r="HXY4" s="19"/>
      <c r="HXZ4" s="19"/>
      <c r="HYA4" s="19"/>
      <c r="HYB4" s="19"/>
      <c r="HYC4" s="19"/>
      <c r="HYD4" s="19"/>
      <c r="HYE4" s="19"/>
      <c r="HYF4" s="19"/>
      <c r="HYG4" s="19"/>
      <c r="HYH4" s="19"/>
      <c r="HYI4" s="19"/>
      <c r="HYJ4" s="19"/>
      <c r="HYK4" s="19"/>
      <c r="HYL4" s="19"/>
      <c r="HYM4" s="19"/>
      <c r="HYN4" s="19"/>
      <c r="HYO4" s="19"/>
      <c r="HYP4" s="19"/>
      <c r="HYQ4" s="19"/>
      <c r="HYR4" s="19"/>
      <c r="HYS4" s="19"/>
      <c r="HYT4" s="19"/>
      <c r="HYU4" s="19"/>
      <c r="HYV4" s="19"/>
      <c r="HYW4" s="19"/>
      <c r="HYX4" s="19"/>
      <c r="HYY4" s="19"/>
      <c r="HYZ4" s="19"/>
      <c r="HZA4" s="19"/>
      <c r="HZB4" s="19"/>
      <c r="HZC4" s="19"/>
      <c r="HZD4" s="19"/>
      <c r="HZE4" s="19"/>
      <c r="HZF4" s="19"/>
      <c r="HZG4" s="19"/>
      <c r="HZH4" s="19"/>
      <c r="HZI4" s="19"/>
      <c r="HZJ4" s="19"/>
      <c r="HZK4" s="19"/>
      <c r="HZL4" s="19"/>
      <c r="HZM4" s="19"/>
      <c r="HZN4" s="19"/>
      <c r="HZO4" s="19"/>
      <c r="HZP4" s="19"/>
      <c r="HZQ4" s="19"/>
      <c r="HZR4" s="19"/>
      <c r="HZS4" s="19"/>
      <c r="HZT4" s="19"/>
      <c r="HZU4" s="19"/>
      <c r="HZV4" s="19"/>
      <c r="HZW4" s="19"/>
      <c r="HZX4" s="19"/>
      <c r="HZY4" s="19"/>
      <c r="HZZ4" s="19"/>
      <c r="IAA4" s="19"/>
      <c r="IAB4" s="19"/>
      <c r="IAC4" s="19"/>
      <c r="IAD4" s="19"/>
      <c r="IAE4" s="19"/>
      <c r="IAF4" s="19"/>
      <c r="IAG4" s="19"/>
      <c r="IAH4" s="19"/>
      <c r="IAI4" s="19"/>
      <c r="IAJ4" s="19"/>
      <c r="IAK4" s="19"/>
      <c r="IAL4" s="19"/>
      <c r="IAM4" s="19"/>
      <c r="IAN4" s="19"/>
      <c r="IAO4" s="19"/>
      <c r="IAP4" s="19"/>
      <c r="IAQ4" s="19"/>
      <c r="IAR4" s="19"/>
      <c r="IAS4" s="19"/>
      <c r="IAT4" s="19"/>
      <c r="IAU4" s="19"/>
      <c r="IAV4" s="19"/>
      <c r="IAW4" s="19"/>
      <c r="IAX4" s="19"/>
      <c r="IAY4" s="19"/>
      <c r="IAZ4" s="19"/>
      <c r="IBA4" s="19"/>
      <c r="IBB4" s="19"/>
      <c r="IBC4" s="19"/>
      <c r="IBD4" s="19"/>
      <c r="IBE4" s="19"/>
      <c r="IBF4" s="19"/>
      <c r="IBG4" s="19"/>
      <c r="IBH4" s="19"/>
      <c r="IBI4" s="19"/>
      <c r="IBJ4" s="19"/>
      <c r="IBK4" s="19"/>
      <c r="IBL4" s="19"/>
      <c r="IBM4" s="19"/>
      <c r="IBN4" s="19"/>
      <c r="IBO4" s="19"/>
      <c r="IBP4" s="19"/>
      <c r="IBQ4" s="19"/>
      <c r="IBR4" s="19"/>
      <c r="IBS4" s="19"/>
      <c r="IBT4" s="19"/>
      <c r="IBU4" s="19"/>
      <c r="IBV4" s="19"/>
      <c r="IBW4" s="19"/>
      <c r="IBX4" s="19"/>
      <c r="IBY4" s="19"/>
      <c r="IBZ4" s="19"/>
      <c r="ICA4" s="19"/>
      <c r="ICB4" s="19"/>
      <c r="ICC4" s="19"/>
      <c r="ICD4" s="19"/>
      <c r="ICE4" s="19"/>
      <c r="ICF4" s="19"/>
      <c r="ICG4" s="19"/>
      <c r="ICH4" s="19"/>
      <c r="ICI4" s="19"/>
      <c r="ICJ4" s="19"/>
      <c r="ICK4" s="19"/>
      <c r="ICL4" s="19"/>
      <c r="ICM4" s="19"/>
      <c r="ICN4" s="19"/>
      <c r="ICO4" s="19"/>
      <c r="ICP4" s="19"/>
      <c r="ICQ4" s="19"/>
      <c r="ICR4" s="19"/>
      <c r="ICS4" s="19"/>
      <c r="ICT4" s="19"/>
      <c r="ICU4" s="19"/>
      <c r="ICV4" s="19"/>
      <c r="ICW4" s="19"/>
      <c r="ICX4" s="19"/>
      <c r="ICY4" s="19"/>
      <c r="ICZ4" s="19"/>
      <c r="IDA4" s="19"/>
      <c r="IDB4" s="19"/>
      <c r="IDC4" s="19"/>
      <c r="IDD4" s="19"/>
      <c r="IDE4" s="19"/>
      <c r="IDF4" s="19"/>
      <c r="IDG4" s="19"/>
      <c r="IDH4" s="19"/>
      <c r="IDI4" s="19"/>
      <c r="IDJ4" s="19"/>
      <c r="IDK4" s="19"/>
      <c r="IDL4" s="19"/>
      <c r="IDM4" s="19"/>
      <c r="IDN4" s="19"/>
      <c r="IDO4" s="19"/>
      <c r="IDP4" s="19"/>
      <c r="IDQ4" s="19"/>
      <c r="IDR4" s="19"/>
      <c r="IDS4" s="19"/>
      <c r="IDT4" s="19"/>
      <c r="IDU4" s="19"/>
      <c r="IDV4" s="19"/>
      <c r="IDW4" s="19"/>
      <c r="IDX4" s="19"/>
      <c r="IDY4" s="19"/>
      <c r="IDZ4" s="19"/>
      <c r="IEA4" s="19"/>
      <c r="IEB4" s="19"/>
      <c r="IEC4" s="19"/>
      <c r="IED4" s="19"/>
      <c r="IEE4" s="19"/>
      <c r="IEF4" s="19"/>
      <c r="IEG4" s="19"/>
      <c r="IEH4" s="19"/>
      <c r="IEI4" s="19"/>
      <c r="IEJ4" s="19"/>
      <c r="IEK4" s="19"/>
      <c r="IEL4" s="19"/>
      <c r="IEM4" s="19"/>
      <c r="IEN4" s="19"/>
      <c r="IEO4" s="19"/>
      <c r="IEP4" s="19"/>
      <c r="IEQ4" s="19"/>
      <c r="IER4" s="19"/>
      <c r="IES4" s="19"/>
      <c r="IET4" s="19"/>
      <c r="IEU4" s="19"/>
      <c r="IEV4" s="19"/>
      <c r="IEW4" s="19"/>
      <c r="IEX4" s="19"/>
      <c r="IEY4" s="19"/>
      <c r="IEZ4" s="19"/>
      <c r="IFA4" s="19"/>
      <c r="IFB4" s="19"/>
      <c r="IFC4" s="19"/>
      <c r="IFD4" s="19"/>
      <c r="IFE4" s="19"/>
      <c r="IFF4" s="19"/>
      <c r="IFG4" s="19"/>
      <c r="IFH4" s="19"/>
      <c r="IFI4" s="19"/>
      <c r="IFJ4" s="19"/>
      <c r="IFK4" s="19"/>
      <c r="IFL4" s="19"/>
      <c r="IFM4" s="19"/>
      <c r="IFN4" s="19"/>
      <c r="IFO4" s="19"/>
      <c r="IFP4" s="19"/>
      <c r="IFQ4" s="19"/>
      <c r="IFR4" s="19"/>
      <c r="IFS4" s="19"/>
      <c r="IFT4" s="19"/>
      <c r="IFU4" s="19"/>
      <c r="IFV4" s="19"/>
      <c r="IFW4" s="19"/>
      <c r="IFX4" s="19"/>
      <c r="IFY4" s="19"/>
      <c r="IFZ4" s="19"/>
      <c r="IGA4" s="19"/>
      <c r="IGB4" s="19"/>
      <c r="IGC4" s="19"/>
      <c r="IGD4" s="19"/>
      <c r="IGE4" s="19"/>
      <c r="IGF4" s="19"/>
      <c r="IGG4" s="19"/>
      <c r="IGH4" s="19"/>
      <c r="IGI4" s="19"/>
      <c r="IGJ4" s="19"/>
      <c r="IGK4" s="19"/>
      <c r="IGL4" s="19"/>
      <c r="IGM4" s="19"/>
      <c r="IGN4" s="19"/>
      <c r="IGO4" s="19"/>
      <c r="IGP4" s="19"/>
      <c r="IGQ4" s="19"/>
      <c r="IGR4" s="19"/>
      <c r="IGS4" s="19"/>
      <c r="IGT4" s="19"/>
      <c r="IGU4" s="19"/>
      <c r="IGV4" s="19"/>
      <c r="IGW4" s="19"/>
      <c r="IGX4" s="19"/>
      <c r="IGY4" s="19"/>
      <c r="IGZ4" s="19"/>
      <c r="IHA4" s="19"/>
      <c r="IHB4" s="19"/>
      <c r="IHC4" s="19"/>
      <c r="IHD4" s="19"/>
      <c r="IHE4" s="19"/>
      <c r="IHF4" s="19"/>
      <c r="IHG4" s="19"/>
      <c r="IHH4" s="19"/>
      <c r="IHI4" s="19"/>
      <c r="IHJ4" s="19"/>
      <c r="IHK4" s="19"/>
      <c r="IHL4" s="19"/>
      <c r="IHM4" s="19"/>
      <c r="IHN4" s="19"/>
      <c r="IHO4" s="19"/>
      <c r="IHP4" s="19"/>
      <c r="IHQ4" s="19"/>
      <c r="IHR4" s="19"/>
      <c r="IHS4" s="19"/>
      <c r="IHT4" s="19"/>
      <c r="IHU4" s="19"/>
      <c r="IHV4" s="19"/>
      <c r="IHW4" s="19"/>
      <c r="IHX4" s="19"/>
      <c r="IHY4" s="19"/>
      <c r="IHZ4" s="19"/>
      <c r="IIA4" s="19"/>
      <c r="IIB4" s="19"/>
      <c r="IIC4" s="19"/>
      <c r="IID4" s="19"/>
      <c r="IIE4" s="19"/>
      <c r="IIF4" s="19"/>
      <c r="IIG4" s="19"/>
      <c r="IIH4" s="19"/>
      <c r="III4" s="19"/>
      <c r="IIJ4" s="19"/>
      <c r="IIK4" s="19"/>
      <c r="IIL4" s="19"/>
      <c r="IIM4" s="19"/>
      <c r="IIN4" s="19"/>
      <c r="IIO4" s="19"/>
      <c r="IIP4" s="19"/>
      <c r="IIQ4" s="19"/>
      <c r="IIR4" s="19"/>
      <c r="IIS4" s="19"/>
      <c r="IIT4" s="19"/>
      <c r="IIU4" s="19"/>
      <c r="IIV4" s="19"/>
      <c r="IIW4" s="19"/>
      <c r="IIX4" s="19"/>
      <c r="IIY4" s="19"/>
      <c r="IIZ4" s="19"/>
      <c r="IJA4" s="19"/>
      <c r="IJB4" s="19"/>
      <c r="IJC4" s="19"/>
      <c r="IJD4" s="19"/>
      <c r="IJE4" s="19"/>
      <c r="IJF4" s="19"/>
      <c r="IJG4" s="19"/>
      <c r="IJH4" s="19"/>
      <c r="IJI4" s="19"/>
      <c r="IJJ4" s="19"/>
      <c r="IJK4" s="19"/>
      <c r="IJL4" s="19"/>
      <c r="IJM4" s="19"/>
      <c r="IJN4" s="19"/>
      <c r="IJO4" s="19"/>
      <c r="IJP4" s="19"/>
      <c r="IJQ4" s="19"/>
      <c r="IJR4" s="19"/>
      <c r="IJS4" s="19"/>
      <c r="IJT4" s="19"/>
      <c r="IJU4" s="19"/>
      <c r="IJV4" s="19"/>
      <c r="IJW4" s="19"/>
      <c r="IJX4" s="19"/>
      <c r="IJY4" s="19"/>
      <c r="IJZ4" s="19"/>
      <c r="IKA4" s="19"/>
      <c r="IKB4" s="19"/>
      <c r="IKC4" s="19"/>
      <c r="IKD4" s="19"/>
      <c r="IKE4" s="19"/>
      <c r="IKF4" s="19"/>
      <c r="IKG4" s="19"/>
      <c r="IKH4" s="19"/>
      <c r="IKI4" s="19"/>
      <c r="IKJ4" s="19"/>
      <c r="IKK4" s="19"/>
      <c r="IKL4" s="19"/>
      <c r="IKM4" s="19"/>
      <c r="IKN4" s="19"/>
      <c r="IKO4" s="19"/>
      <c r="IKP4" s="19"/>
      <c r="IKQ4" s="19"/>
      <c r="IKR4" s="19"/>
      <c r="IKS4" s="19"/>
      <c r="IKT4" s="19"/>
      <c r="IKU4" s="19"/>
      <c r="IKV4" s="19"/>
      <c r="IKW4" s="19"/>
      <c r="IKX4" s="19"/>
      <c r="IKY4" s="19"/>
      <c r="IKZ4" s="19"/>
      <c r="ILA4" s="19"/>
      <c r="ILB4" s="19"/>
      <c r="ILC4" s="19"/>
      <c r="ILD4" s="19"/>
      <c r="ILE4" s="19"/>
      <c r="ILF4" s="19"/>
      <c r="ILG4" s="19"/>
      <c r="ILH4" s="19"/>
      <c r="ILI4" s="19"/>
      <c r="ILJ4" s="19"/>
      <c r="ILK4" s="19"/>
      <c r="ILL4" s="19"/>
      <c r="ILM4" s="19"/>
      <c r="ILN4" s="19"/>
      <c r="ILO4" s="19"/>
      <c r="ILP4" s="19"/>
      <c r="ILQ4" s="19"/>
      <c r="ILR4" s="19"/>
      <c r="ILS4" s="19"/>
      <c r="ILT4" s="19"/>
      <c r="ILU4" s="19"/>
      <c r="ILV4" s="19"/>
      <c r="ILW4" s="19"/>
      <c r="ILX4" s="19"/>
      <c r="ILY4" s="19"/>
      <c r="ILZ4" s="19"/>
      <c r="IMA4" s="19"/>
      <c r="IMB4" s="19"/>
      <c r="IMC4" s="19"/>
      <c r="IMD4" s="19"/>
      <c r="IME4" s="19"/>
      <c r="IMF4" s="19"/>
      <c r="IMG4" s="19"/>
      <c r="IMH4" s="19"/>
      <c r="IMI4" s="19"/>
      <c r="IMJ4" s="19"/>
      <c r="IMK4" s="19"/>
      <c r="IML4" s="19"/>
      <c r="IMM4" s="19"/>
      <c r="IMN4" s="19"/>
      <c r="IMO4" s="19"/>
      <c r="IMP4" s="19"/>
      <c r="IMQ4" s="19"/>
      <c r="IMR4" s="19"/>
      <c r="IMS4" s="19"/>
      <c r="IMT4" s="19"/>
      <c r="IMU4" s="19"/>
      <c r="IMV4" s="19"/>
      <c r="IMW4" s="19"/>
      <c r="IMX4" s="19"/>
      <c r="IMY4" s="19"/>
      <c r="IMZ4" s="19"/>
      <c r="INA4" s="19"/>
      <c r="INB4" s="19"/>
      <c r="INC4" s="19"/>
      <c r="IND4" s="19"/>
      <c r="INE4" s="19"/>
      <c r="INF4" s="19"/>
      <c r="ING4" s="19"/>
      <c r="INH4" s="19"/>
      <c r="INI4" s="19"/>
      <c r="INJ4" s="19"/>
      <c r="INK4" s="19"/>
      <c r="INL4" s="19"/>
      <c r="INM4" s="19"/>
      <c r="INN4" s="19"/>
      <c r="INO4" s="19"/>
      <c r="INP4" s="19"/>
      <c r="INQ4" s="19"/>
      <c r="INR4" s="19"/>
      <c r="INS4" s="19"/>
      <c r="INT4" s="19"/>
      <c r="INU4" s="19"/>
      <c r="INV4" s="19"/>
      <c r="INW4" s="19"/>
      <c r="INX4" s="19"/>
      <c r="INY4" s="19"/>
      <c r="INZ4" s="19"/>
      <c r="IOA4" s="19"/>
      <c r="IOB4" s="19"/>
      <c r="IOC4" s="19"/>
      <c r="IOD4" s="19"/>
      <c r="IOE4" s="19"/>
      <c r="IOF4" s="19"/>
      <c r="IOG4" s="19"/>
      <c r="IOH4" s="19"/>
      <c r="IOI4" s="19"/>
      <c r="IOJ4" s="19"/>
      <c r="IOK4" s="19"/>
      <c r="IOL4" s="19"/>
      <c r="IOM4" s="19"/>
      <c r="ION4" s="19"/>
      <c r="IOO4" s="19"/>
      <c r="IOP4" s="19"/>
      <c r="IOQ4" s="19"/>
      <c r="IOR4" s="19"/>
      <c r="IOS4" s="19"/>
      <c r="IOT4" s="19"/>
      <c r="IOU4" s="19"/>
      <c r="IOV4" s="19"/>
      <c r="IOW4" s="19"/>
      <c r="IOX4" s="19"/>
      <c r="IOY4" s="19"/>
      <c r="IOZ4" s="19"/>
      <c r="IPA4" s="19"/>
      <c r="IPB4" s="19"/>
      <c r="IPC4" s="19"/>
      <c r="IPD4" s="19"/>
      <c r="IPE4" s="19"/>
      <c r="IPF4" s="19"/>
      <c r="IPG4" s="19"/>
      <c r="IPH4" s="19"/>
      <c r="IPI4" s="19"/>
      <c r="IPJ4" s="19"/>
      <c r="IPK4" s="19"/>
      <c r="IPL4" s="19"/>
      <c r="IPM4" s="19"/>
      <c r="IPN4" s="19"/>
      <c r="IPO4" s="19"/>
      <c r="IPP4" s="19"/>
      <c r="IPQ4" s="19"/>
      <c r="IPR4" s="19"/>
      <c r="IPS4" s="19"/>
      <c r="IPT4" s="19"/>
      <c r="IPU4" s="19"/>
      <c r="IPV4" s="19"/>
      <c r="IPW4" s="19"/>
      <c r="IPX4" s="19"/>
      <c r="IPY4" s="19"/>
      <c r="IPZ4" s="19"/>
      <c r="IQA4" s="19"/>
      <c r="IQB4" s="19"/>
      <c r="IQC4" s="19"/>
      <c r="IQD4" s="19"/>
      <c r="IQE4" s="19"/>
      <c r="IQF4" s="19"/>
      <c r="IQG4" s="19"/>
      <c r="IQH4" s="19"/>
      <c r="IQI4" s="19"/>
      <c r="IQJ4" s="19"/>
      <c r="IQK4" s="19"/>
      <c r="IQL4" s="19"/>
      <c r="IQM4" s="19"/>
      <c r="IQN4" s="19"/>
      <c r="IQO4" s="19"/>
      <c r="IQP4" s="19"/>
      <c r="IQQ4" s="19"/>
      <c r="IQR4" s="19"/>
      <c r="IQS4" s="19"/>
      <c r="IQT4" s="19"/>
      <c r="IQU4" s="19"/>
      <c r="IQV4" s="19"/>
      <c r="IQW4" s="19"/>
      <c r="IQX4" s="19"/>
      <c r="IQY4" s="19"/>
      <c r="IQZ4" s="19"/>
      <c r="IRA4" s="19"/>
      <c r="IRB4" s="19"/>
      <c r="IRC4" s="19"/>
      <c r="IRD4" s="19"/>
      <c r="IRE4" s="19"/>
      <c r="IRF4" s="19"/>
      <c r="IRG4" s="19"/>
      <c r="IRH4" s="19"/>
      <c r="IRI4" s="19"/>
      <c r="IRJ4" s="19"/>
      <c r="IRK4" s="19"/>
      <c r="IRL4" s="19"/>
      <c r="IRM4" s="19"/>
      <c r="IRN4" s="19"/>
      <c r="IRO4" s="19"/>
      <c r="IRP4" s="19"/>
      <c r="IRQ4" s="19"/>
      <c r="IRR4" s="19"/>
      <c r="IRS4" s="19"/>
      <c r="IRT4" s="19"/>
      <c r="IRU4" s="19"/>
      <c r="IRV4" s="19"/>
      <c r="IRW4" s="19"/>
      <c r="IRX4" s="19"/>
      <c r="IRY4" s="19"/>
      <c r="IRZ4" s="19"/>
      <c r="ISA4" s="19"/>
      <c r="ISB4" s="19"/>
      <c r="ISC4" s="19"/>
      <c r="ISD4" s="19"/>
      <c r="ISE4" s="19"/>
      <c r="ISF4" s="19"/>
      <c r="ISG4" s="19"/>
      <c r="ISH4" s="19"/>
      <c r="ISI4" s="19"/>
      <c r="ISJ4" s="19"/>
      <c r="ISK4" s="19"/>
      <c r="ISL4" s="19"/>
      <c r="ISM4" s="19"/>
      <c r="ISN4" s="19"/>
      <c r="ISO4" s="19"/>
      <c r="ISP4" s="19"/>
      <c r="ISQ4" s="19"/>
      <c r="ISR4" s="19"/>
      <c r="ISS4" s="19"/>
      <c r="IST4" s="19"/>
      <c r="ISU4" s="19"/>
      <c r="ISV4" s="19"/>
      <c r="ISW4" s="19"/>
      <c r="ISX4" s="19"/>
      <c r="ISY4" s="19"/>
      <c r="ISZ4" s="19"/>
      <c r="ITA4" s="19"/>
      <c r="ITB4" s="19"/>
      <c r="ITC4" s="19"/>
      <c r="ITD4" s="19"/>
      <c r="ITE4" s="19"/>
      <c r="ITF4" s="19"/>
      <c r="ITG4" s="19"/>
      <c r="ITH4" s="19"/>
      <c r="ITI4" s="19"/>
      <c r="ITJ4" s="19"/>
      <c r="ITK4" s="19"/>
      <c r="ITL4" s="19"/>
      <c r="ITM4" s="19"/>
      <c r="ITN4" s="19"/>
      <c r="ITO4" s="19"/>
      <c r="ITP4" s="19"/>
      <c r="ITQ4" s="19"/>
      <c r="ITR4" s="19"/>
      <c r="ITS4" s="19"/>
      <c r="ITT4" s="19"/>
      <c r="ITU4" s="19"/>
      <c r="ITV4" s="19"/>
      <c r="ITW4" s="19"/>
      <c r="ITX4" s="19"/>
      <c r="ITY4" s="19"/>
      <c r="ITZ4" s="19"/>
      <c r="IUA4" s="19"/>
      <c r="IUB4" s="19"/>
      <c r="IUC4" s="19"/>
      <c r="IUD4" s="19"/>
      <c r="IUE4" s="19"/>
      <c r="IUF4" s="19"/>
      <c r="IUG4" s="19"/>
      <c r="IUH4" s="19"/>
      <c r="IUI4" s="19"/>
      <c r="IUJ4" s="19"/>
      <c r="IUK4" s="19"/>
      <c r="IUL4" s="19"/>
      <c r="IUM4" s="19"/>
      <c r="IUN4" s="19"/>
      <c r="IUO4" s="19"/>
      <c r="IUP4" s="19"/>
      <c r="IUQ4" s="19"/>
      <c r="IUR4" s="19"/>
      <c r="IUS4" s="19"/>
      <c r="IUT4" s="19"/>
      <c r="IUU4" s="19"/>
      <c r="IUV4" s="19"/>
      <c r="IUW4" s="19"/>
      <c r="IUX4" s="19"/>
      <c r="IUY4" s="19"/>
      <c r="IUZ4" s="19"/>
      <c r="IVA4" s="19"/>
      <c r="IVB4" s="19"/>
      <c r="IVC4" s="19"/>
      <c r="IVD4" s="19"/>
      <c r="IVE4" s="19"/>
      <c r="IVF4" s="19"/>
      <c r="IVG4" s="19"/>
      <c r="IVH4" s="19"/>
      <c r="IVI4" s="19"/>
      <c r="IVJ4" s="19"/>
      <c r="IVK4" s="19"/>
      <c r="IVL4" s="19"/>
      <c r="IVM4" s="19"/>
      <c r="IVN4" s="19"/>
      <c r="IVO4" s="19"/>
      <c r="IVP4" s="19"/>
      <c r="IVQ4" s="19"/>
      <c r="IVR4" s="19"/>
      <c r="IVS4" s="19"/>
      <c r="IVT4" s="19"/>
      <c r="IVU4" s="19"/>
      <c r="IVV4" s="19"/>
      <c r="IVW4" s="19"/>
      <c r="IVX4" s="19"/>
      <c r="IVY4" s="19"/>
      <c r="IVZ4" s="19"/>
      <c r="IWA4" s="19"/>
      <c r="IWB4" s="19"/>
      <c r="IWC4" s="19"/>
      <c r="IWD4" s="19"/>
      <c r="IWE4" s="19"/>
      <c r="IWF4" s="19"/>
      <c r="IWG4" s="19"/>
      <c r="IWH4" s="19"/>
      <c r="IWI4" s="19"/>
      <c r="IWJ4" s="19"/>
      <c r="IWK4" s="19"/>
      <c r="IWL4" s="19"/>
      <c r="IWM4" s="19"/>
      <c r="IWN4" s="19"/>
      <c r="IWO4" s="19"/>
      <c r="IWP4" s="19"/>
      <c r="IWQ4" s="19"/>
      <c r="IWR4" s="19"/>
      <c r="IWS4" s="19"/>
      <c r="IWT4" s="19"/>
      <c r="IWU4" s="19"/>
      <c r="IWV4" s="19"/>
      <c r="IWW4" s="19"/>
      <c r="IWX4" s="19"/>
      <c r="IWY4" s="19"/>
      <c r="IWZ4" s="19"/>
      <c r="IXA4" s="19"/>
      <c r="IXB4" s="19"/>
      <c r="IXC4" s="19"/>
      <c r="IXD4" s="19"/>
      <c r="IXE4" s="19"/>
      <c r="IXF4" s="19"/>
      <c r="IXG4" s="19"/>
      <c r="IXH4" s="19"/>
      <c r="IXI4" s="19"/>
      <c r="IXJ4" s="19"/>
      <c r="IXK4" s="19"/>
      <c r="IXL4" s="19"/>
      <c r="IXM4" s="19"/>
      <c r="IXN4" s="19"/>
      <c r="IXO4" s="19"/>
      <c r="IXP4" s="19"/>
      <c r="IXQ4" s="19"/>
      <c r="IXR4" s="19"/>
      <c r="IXS4" s="19"/>
      <c r="IXT4" s="19"/>
      <c r="IXU4" s="19"/>
      <c r="IXV4" s="19"/>
      <c r="IXW4" s="19"/>
      <c r="IXX4" s="19"/>
      <c r="IXY4" s="19"/>
      <c r="IXZ4" s="19"/>
      <c r="IYA4" s="19"/>
      <c r="IYB4" s="19"/>
      <c r="IYC4" s="19"/>
      <c r="IYD4" s="19"/>
      <c r="IYE4" s="19"/>
      <c r="IYF4" s="19"/>
      <c r="IYG4" s="19"/>
      <c r="IYH4" s="19"/>
      <c r="IYI4" s="19"/>
      <c r="IYJ4" s="19"/>
      <c r="IYK4" s="19"/>
      <c r="IYL4" s="19"/>
      <c r="IYM4" s="19"/>
      <c r="IYN4" s="19"/>
      <c r="IYO4" s="19"/>
      <c r="IYP4" s="19"/>
      <c r="IYQ4" s="19"/>
      <c r="IYR4" s="19"/>
      <c r="IYS4" s="19"/>
      <c r="IYT4" s="19"/>
      <c r="IYU4" s="19"/>
      <c r="IYV4" s="19"/>
      <c r="IYW4" s="19"/>
      <c r="IYX4" s="19"/>
      <c r="IYY4" s="19"/>
      <c r="IYZ4" s="19"/>
      <c r="IZA4" s="19"/>
      <c r="IZB4" s="19"/>
      <c r="IZC4" s="19"/>
      <c r="IZD4" s="19"/>
      <c r="IZE4" s="19"/>
      <c r="IZF4" s="19"/>
      <c r="IZG4" s="19"/>
      <c r="IZH4" s="19"/>
      <c r="IZI4" s="19"/>
      <c r="IZJ4" s="19"/>
      <c r="IZK4" s="19"/>
      <c r="IZL4" s="19"/>
      <c r="IZM4" s="19"/>
      <c r="IZN4" s="19"/>
      <c r="IZO4" s="19"/>
      <c r="IZP4" s="19"/>
      <c r="IZQ4" s="19"/>
      <c r="IZR4" s="19"/>
      <c r="IZS4" s="19"/>
      <c r="IZT4" s="19"/>
      <c r="IZU4" s="19"/>
      <c r="IZV4" s="19"/>
      <c r="IZW4" s="19"/>
      <c r="IZX4" s="19"/>
      <c r="IZY4" s="19"/>
      <c r="IZZ4" s="19"/>
      <c r="JAA4" s="19"/>
      <c r="JAB4" s="19"/>
      <c r="JAC4" s="19"/>
      <c r="JAD4" s="19"/>
      <c r="JAE4" s="19"/>
      <c r="JAF4" s="19"/>
      <c r="JAG4" s="19"/>
      <c r="JAH4" s="19"/>
      <c r="JAI4" s="19"/>
      <c r="JAJ4" s="19"/>
      <c r="JAK4" s="19"/>
      <c r="JAL4" s="19"/>
      <c r="JAM4" s="19"/>
      <c r="JAN4" s="19"/>
      <c r="JAO4" s="19"/>
      <c r="JAP4" s="19"/>
      <c r="JAQ4" s="19"/>
      <c r="JAR4" s="19"/>
      <c r="JAS4" s="19"/>
      <c r="JAT4" s="19"/>
      <c r="JAU4" s="19"/>
      <c r="JAV4" s="19"/>
      <c r="JAW4" s="19"/>
      <c r="JAX4" s="19"/>
      <c r="JAY4" s="19"/>
      <c r="JAZ4" s="19"/>
      <c r="JBA4" s="19"/>
      <c r="JBB4" s="19"/>
      <c r="JBC4" s="19"/>
      <c r="JBD4" s="19"/>
      <c r="JBE4" s="19"/>
      <c r="JBF4" s="19"/>
      <c r="JBG4" s="19"/>
      <c r="JBH4" s="19"/>
      <c r="JBI4" s="19"/>
      <c r="JBJ4" s="19"/>
      <c r="JBK4" s="19"/>
      <c r="JBL4" s="19"/>
      <c r="JBM4" s="19"/>
      <c r="JBN4" s="19"/>
      <c r="JBO4" s="19"/>
      <c r="JBP4" s="19"/>
      <c r="JBQ4" s="19"/>
      <c r="JBR4" s="19"/>
      <c r="JBS4" s="19"/>
      <c r="JBT4" s="19"/>
      <c r="JBU4" s="19"/>
      <c r="JBV4" s="19"/>
      <c r="JBW4" s="19"/>
      <c r="JBX4" s="19"/>
      <c r="JBY4" s="19"/>
      <c r="JBZ4" s="19"/>
      <c r="JCA4" s="19"/>
      <c r="JCB4" s="19"/>
      <c r="JCC4" s="19"/>
      <c r="JCD4" s="19"/>
      <c r="JCE4" s="19"/>
      <c r="JCF4" s="19"/>
      <c r="JCG4" s="19"/>
      <c r="JCH4" s="19"/>
      <c r="JCI4" s="19"/>
      <c r="JCJ4" s="19"/>
      <c r="JCK4" s="19"/>
      <c r="JCL4" s="19"/>
      <c r="JCM4" s="19"/>
      <c r="JCN4" s="19"/>
      <c r="JCO4" s="19"/>
      <c r="JCP4" s="19"/>
      <c r="JCQ4" s="19"/>
      <c r="JCR4" s="19"/>
      <c r="JCS4" s="19"/>
      <c r="JCT4" s="19"/>
      <c r="JCU4" s="19"/>
      <c r="JCV4" s="19"/>
      <c r="JCW4" s="19"/>
      <c r="JCX4" s="19"/>
      <c r="JCY4" s="19"/>
      <c r="JCZ4" s="19"/>
      <c r="JDA4" s="19"/>
      <c r="JDB4" s="19"/>
      <c r="JDC4" s="19"/>
      <c r="JDD4" s="19"/>
      <c r="JDE4" s="19"/>
      <c r="JDF4" s="19"/>
      <c r="JDG4" s="19"/>
      <c r="JDH4" s="19"/>
      <c r="JDI4" s="19"/>
      <c r="JDJ4" s="19"/>
      <c r="JDK4" s="19"/>
      <c r="JDL4" s="19"/>
      <c r="JDM4" s="19"/>
      <c r="JDN4" s="19"/>
      <c r="JDO4" s="19"/>
      <c r="JDP4" s="19"/>
      <c r="JDQ4" s="19"/>
      <c r="JDR4" s="19"/>
      <c r="JDS4" s="19"/>
      <c r="JDT4" s="19"/>
      <c r="JDU4" s="19"/>
      <c r="JDV4" s="19"/>
      <c r="JDW4" s="19"/>
      <c r="JDX4" s="19"/>
      <c r="JDY4" s="19"/>
      <c r="JDZ4" s="19"/>
      <c r="JEA4" s="19"/>
      <c r="JEB4" s="19"/>
      <c r="JEC4" s="19"/>
      <c r="JED4" s="19"/>
      <c r="JEE4" s="19"/>
      <c r="JEF4" s="19"/>
      <c r="JEG4" s="19"/>
      <c r="JEH4" s="19"/>
      <c r="JEI4" s="19"/>
      <c r="JEJ4" s="19"/>
      <c r="JEK4" s="19"/>
      <c r="JEL4" s="19"/>
      <c r="JEM4" s="19"/>
      <c r="JEN4" s="19"/>
      <c r="JEO4" s="19"/>
      <c r="JEP4" s="19"/>
      <c r="JEQ4" s="19"/>
      <c r="JER4" s="19"/>
      <c r="JES4" s="19"/>
      <c r="JET4" s="19"/>
      <c r="JEU4" s="19"/>
      <c r="JEV4" s="19"/>
      <c r="JEW4" s="19"/>
      <c r="JEX4" s="19"/>
      <c r="JEY4" s="19"/>
      <c r="JEZ4" s="19"/>
      <c r="JFA4" s="19"/>
      <c r="JFB4" s="19"/>
      <c r="JFC4" s="19"/>
      <c r="JFD4" s="19"/>
      <c r="JFE4" s="19"/>
      <c r="JFF4" s="19"/>
      <c r="JFG4" s="19"/>
      <c r="JFH4" s="19"/>
      <c r="JFI4" s="19"/>
      <c r="JFJ4" s="19"/>
      <c r="JFK4" s="19"/>
      <c r="JFL4" s="19"/>
      <c r="JFM4" s="19"/>
      <c r="JFN4" s="19"/>
      <c r="JFO4" s="19"/>
      <c r="JFP4" s="19"/>
      <c r="JFQ4" s="19"/>
      <c r="JFR4" s="19"/>
      <c r="JFS4" s="19"/>
      <c r="JFT4" s="19"/>
      <c r="JFU4" s="19"/>
      <c r="JFV4" s="19"/>
      <c r="JFW4" s="19"/>
      <c r="JFX4" s="19"/>
      <c r="JFY4" s="19"/>
      <c r="JFZ4" s="19"/>
      <c r="JGA4" s="19"/>
      <c r="JGB4" s="19"/>
      <c r="JGC4" s="19"/>
      <c r="JGD4" s="19"/>
      <c r="JGE4" s="19"/>
      <c r="JGF4" s="19"/>
      <c r="JGG4" s="19"/>
      <c r="JGH4" s="19"/>
      <c r="JGI4" s="19"/>
      <c r="JGJ4" s="19"/>
      <c r="JGK4" s="19"/>
      <c r="JGL4" s="19"/>
      <c r="JGM4" s="19"/>
      <c r="JGN4" s="19"/>
      <c r="JGO4" s="19"/>
      <c r="JGP4" s="19"/>
      <c r="JGQ4" s="19"/>
      <c r="JGR4" s="19"/>
      <c r="JGS4" s="19"/>
      <c r="JGT4" s="19"/>
      <c r="JGU4" s="19"/>
      <c r="JGV4" s="19"/>
      <c r="JGW4" s="19"/>
      <c r="JGX4" s="19"/>
      <c r="JGY4" s="19"/>
      <c r="JGZ4" s="19"/>
      <c r="JHA4" s="19"/>
      <c r="JHB4" s="19"/>
      <c r="JHC4" s="19"/>
      <c r="JHD4" s="19"/>
      <c r="JHE4" s="19"/>
      <c r="JHF4" s="19"/>
      <c r="JHG4" s="19"/>
      <c r="JHH4" s="19"/>
      <c r="JHI4" s="19"/>
      <c r="JHJ4" s="19"/>
      <c r="JHK4" s="19"/>
      <c r="JHL4" s="19"/>
      <c r="JHM4" s="19"/>
      <c r="JHN4" s="19"/>
      <c r="JHO4" s="19"/>
      <c r="JHP4" s="19"/>
      <c r="JHQ4" s="19"/>
      <c r="JHR4" s="19"/>
      <c r="JHS4" s="19"/>
      <c r="JHT4" s="19"/>
      <c r="JHU4" s="19"/>
      <c r="JHV4" s="19"/>
      <c r="JHW4" s="19"/>
      <c r="JHX4" s="19"/>
      <c r="JHY4" s="19"/>
      <c r="JHZ4" s="19"/>
      <c r="JIA4" s="19"/>
      <c r="JIB4" s="19"/>
      <c r="JIC4" s="19"/>
      <c r="JID4" s="19"/>
      <c r="JIE4" s="19"/>
      <c r="JIF4" s="19"/>
      <c r="JIG4" s="19"/>
      <c r="JIH4" s="19"/>
      <c r="JII4" s="19"/>
      <c r="JIJ4" s="19"/>
      <c r="JIK4" s="19"/>
      <c r="JIL4" s="19"/>
      <c r="JIM4" s="19"/>
      <c r="JIN4" s="19"/>
      <c r="JIO4" s="19"/>
      <c r="JIP4" s="19"/>
      <c r="JIQ4" s="19"/>
      <c r="JIR4" s="19"/>
      <c r="JIS4" s="19"/>
      <c r="JIT4" s="19"/>
      <c r="JIU4" s="19"/>
      <c r="JIV4" s="19"/>
      <c r="JIW4" s="19"/>
      <c r="JIX4" s="19"/>
      <c r="JIY4" s="19"/>
      <c r="JIZ4" s="19"/>
      <c r="JJA4" s="19"/>
      <c r="JJB4" s="19"/>
      <c r="JJC4" s="19"/>
      <c r="JJD4" s="19"/>
      <c r="JJE4" s="19"/>
      <c r="JJF4" s="19"/>
      <c r="JJG4" s="19"/>
      <c r="JJH4" s="19"/>
      <c r="JJI4" s="19"/>
      <c r="JJJ4" s="19"/>
      <c r="JJK4" s="19"/>
      <c r="JJL4" s="19"/>
      <c r="JJM4" s="19"/>
      <c r="JJN4" s="19"/>
      <c r="JJO4" s="19"/>
      <c r="JJP4" s="19"/>
      <c r="JJQ4" s="19"/>
      <c r="JJR4" s="19"/>
      <c r="JJS4" s="19"/>
      <c r="JJT4" s="19"/>
      <c r="JJU4" s="19"/>
      <c r="JJV4" s="19"/>
      <c r="JJW4" s="19"/>
      <c r="JJX4" s="19"/>
      <c r="JJY4" s="19"/>
      <c r="JJZ4" s="19"/>
      <c r="JKA4" s="19"/>
      <c r="JKB4" s="19"/>
      <c r="JKC4" s="19"/>
      <c r="JKD4" s="19"/>
      <c r="JKE4" s="19"/>
      <c r="JKF4" s="19"/>
      <c r="JKG4" s="19"/>
      <c r="JKH4" s="19"/>
      <c r="JKI4" s="19"/>
      <c r="JKJ4" s="19"/>
      <c r="JKK4" s="19"/>
      <c r="JKL4" s="19"/>
      <c r="JKM4" s="19"/>
      <c r="JKN4" s="19"/>
      <c r="JKO4" s="19"/>
      <c r="JKP4" s="19"/>
      <c r="JKQ4" s="19"/>
      <c r="JKR4" s="19"/>
      <c r="JKS4" s="19"/>
      <c r="JKT4" s="19"/>
      <c r="JKU4" s="19"/>
      <c r="JKV4" s="19"/>
      <c r="JKW4" s="19"/>
      <c r="JKX4" s="19"/>
      <c r="JKY4" s="19"/>
      <c r="JKZ4" s="19"/>
      <c r="JLA4" s="19"/>
      <c r="JLB4" s="19"/>
      <c r="JLC4" s="19"/>
      <c r="JLD4" s="19"/>
      <c r="JLE4" s="19"/>
      <c r="JLF4" s="19"/>
      <c r="JLG4" s="19"/>
      <c r="JLH4" s="19"/>
      <c r="JLI4" s="19"/>
      <c r="JLJ4" s="19"/>
      <c r="JLK4" s="19"/>
      <c r="JLL4" s="19"/>
      <c r="JLM4" s="19"/>
      <c r="JLN4" s="19"/>
      <c r="JLO4" s="19"/>
      <c r="JLP4" s="19"/>
      <c r="JLQ4" s="19"/>
      <c r="JLR4" s="19"/>
      <c r="JLS4" s="19"/>
      <c r="JLT4" s="19"/>
      <c r="JLU4" s="19"/>
      <c r="JLV4" s="19"/>
      <c r="JLW4" s="19"/>
      <c r="JLX4" s="19"/>
      <c r="JLY4" s="19"/>
      <c r="JLZ4" s="19"/>
      <c r="JMA4" s="19"/>
      <c r="JMB4" s="19"/>
      <c r="JMC4" s="19"/>
      <c r="JMD4" s="19"/>
      <c r="JME4" s="19"/>
      <c r="JMF4" s="19"/>
      <c r="JMG4" s="19"/>
      <c r="JMH4" s="19"/>
      <c r="JMI4" s="19"/>
      <c r="JMJ4" s="19"/>
      <c r="JMK4" s="19"/>
      <c r="JML4" s="19"/>
      <c r="JMM4" s="19"/>
      <c r="JMN4" s="19"/>
      <c r="JMO4" s="19"/>
      <c r="JMP4" s="19"/>
      <c r="JMQ4" s="19"/>
      <c r="JMR4" s="19"/>
      <c r="JMS4" s="19"/>
      <c r="JMT4" s="19"/>
      <c r="JMU4" s="19"/>
      <c r="JMV4" s="19"/>
      <c r="JMW4" s="19"/>
      <c r="JMX4" s="19"/>
      <c r="JMY4" s="19"/>
      <c r="JMZ4" s="19"/>
      <c r="JNA4" s="19"/>
      <c r="JNB4" s="19"/>
      <c r="JNC4" s="19"/>
      <c r="JND4" s="19"/>
      <c r="JNE4" s="19"/>
      <c r="JNF4" s="19"/>
      <c r="JNG4" s="19"/>
      <c r="JNH4" s="19"/>
      <c r="JNI4" s="19"/>
      <c r="JNJ4" s="19"/>
      <c r="JNK4" s="19"/>
      <c r="JNL4" s="19"/>
      <c r="JNM4" s="19"/>
      <c r="JNN4" s="19"/>
      <c r="JNO4" s="19"/>
      <c r="JNP4" s="19"/>
      <c r="JNQ4" s="19"/>
      <c r="JNR4" s="19"/>
      <c r="JNS4" s="19"/>
      <c r="JNT4" s="19"/>
      <c r="JNU4" s="19"/>
      <c r="JNV4" s="19"/>
      <c r="JNW4" s="19"/>
      <c r="JNX4" s="19"/>
      <c r="JNY4" s="19"/>
      <c r="JNZ4" s="19"/>
      <c r="JOA4" s="19"/>
      <c r="JOB4" s="19"/>
      <c r="JOC4" s="19"/>
      <c r="JOD4" s="19"/>
      <c r="JOE4" s="19"/>
      <c r="JOF4" s="19"/>
      <c r="JOG4" s="19"/>
      <c r="JOH4" s="19"/>
      <c r="JOI4" s="19"/>
      <c r="JOJ4" s="19"/>
      <c r="JOK4" s="19"/>
      <c r="JOL4" s="19"/>
      <c r="JOM4" s="19"/>
      <c r="JON4" s="19"/>
      <c r="JOO4" s="19"/>
      <c r="JOP4" s="19"/>
      <c r="JOQ4" s="19"/>
      <c r="JOR4" s="19"/>
      <c r="JOS4" s="19"/>
      <c r="JOT4" s="19"/>
      <c r="JOU4" s="19"/>
      <c r="JOV4" s="19"/>
      <c r="JOW4" s="19"/>
      <c r="JOX4" s="19"/>
      <c r="JOY4" s="19"/>
      <c r="JOZ4" s="19"/>
      <c r="JPA4" s="19"/>
      <c r="JPB4" s="19"/>
      <c r="JPC4" s="19"/>
      <c r="JPD4" s="19"/>
      <c r="JPE4" s="19"/>
      <c r="JPF4" s="19"/>
      <c r="JPG4" s="19"/>
      <c r="JPH4" s="19"/>
      <c r="JPI4" s="19"/>
      <c r="JPJ4" s="19"/>
      <c r="JPK4" s="19"/>
      <c r="JPL4" s="19"/>
      <c r="JPM4" s="19"/>
      <c r="JPN4" s="19"/>
      <c r="JPO4" s="19"/>
      <c r="JPP4" s="19"/>
      <c r="JPQ4" s="19"/>
      <c r="JPR4" s="19"/>
      <c r="JPS4" s="19"/>
      <c r="JPT4" s="19"/>
      <c r="JPU4" s="19"/>
      <c r="JPV4" s="19"/>
      <c r="JPW4" s="19"/>
      <c r="JPX4" s="19"/>
      <c r="JPY4" s="19"/>
      <c r="JPZ4" s="19"/>
      <c r="JQA4" s="19"/>
      <c r="JQB4" s="19"/>
      <c r="JQC4" s="19"/>
      <c r="JQD4" s="19"/>
      <c r="JQE4" s="19"/>
      <c r="JQF4" s="19"/>
      <c r="JQG4" s="19"/>
      <c r="JQH4" s="19"/>
      <c r="JQI4" s="19"/>
      <c r="JQJ4" s="19"/>
      <c r="JQK4" s="19"/>
      <c r="JQL4" s="19"/>
      <c r="JQM4" s="19"/>
      <c r="JQN4" s="19"/>
      <c r="JQO4" s="19"/>
      <c r="JQP4" s="19"/>
      <c r="JQQ4" s="19"/>
      <c r="JQR4" s="19"/>
      <c r="JQS4" s="19"/>
      <c r="JQT4" s="19"/>
      <c r="JQU4" s="19"/>
      <c r="JQV4" s="19"/>
      <c r="JQW4" s="19"/>
      <c r="JQX4" s="19"/>
      <c r="JQY4" s="19"/>
      <c r="JQZ4" s="19"/>
      <c r="JRA4" s="19"/>
      <c r="JRB4" s="19"/>
      <c r="JRC4" s="19"/>
      <c r="JRD4" s="19"/>
      <c r="JRE4" s="19"/>
      <c r="JRF4" s="19"/>
      <c r="JRG4" s="19"/>
      <c r="JRH4" s="19"/>
      <c r="JRI4" s="19"/>
      <c r="JRJ4" s="19"/>
      <c r="JRK4" s="19"/>
      <c r="JRL4" s="19"/>
      <c r="JRM4" s="19"/>
      <c r="JRN4" s="19"/>
      <c r="JRO4" s="19"/>
      <c r="JRP4" s="19"/>
      <c r="JRQ4" s="19"/>
      <c r="JRR4" s="19"/>
      <c r="JRS4" s="19"/>
      <c r="JRT4" s="19"/>
      <c r="JRU4" s="19"/>
      <c r="JRV4" s="19"/>
      <c r="JRW4" s="19"/>
      <c r="JRX4" s="19"/>
      <c r="JRY4" s="19"/>
      <c r="JRZ4" s="19"/>
      <c r="JSA4" s="19"/>
      <c r="JSB4" s="19"/>
      <c r="JSC4" s="19"/>
      <c r="JSD4" s="19"/>
      <c r="JSE4" s="19"/>
      <c r="JSF4" s="19"/>
      <c r="JSG4" s="19"/>
      <c r="JSH4" s="19"/>
      <c r="JSI4" s="19"/>
      <c r="JSJ4" s="19"/>
      <c r="JSK4" s="19"/>
      <c r="JSL4" s="19"/>
      <c r="JSM4" s="19"/>
      <c r="JSN4" s="19"/>
      <c r="JSO4" s="19"/>
      <c r="JSP4" s="19"/>
      <c r="JSQ4" s="19"/>
      <c r="JSR4" s="19"/>
      <c r="JSS4" s="19"/>
      <c r="JST4" s="19"/>
      <c r="JSU4" s="19"/>
      <c r="JSV4" s="19"/>
      <c r="JSW4" s="19"/>
      <c r="JSX4" s="19"/>
      <c r="JSY4" s="19"/>
      <c r="JSZ4" s="19"/>
      <c r="JTA4" s="19"/>
      <c r="JTB4" s="19"/>
      <c r="JTC4" s="19"/>
      <c r="JTD4" s="19"/>
      <c r="JTE4" s="19"/>
      <c r="JTF4" s="19"/>
      <c r="JTG4" s="19"/>
      <c r="JTH4" s="19"/>
      <c r="JTI4" s="19"/>
      <c r="JTJ4" s="19"/>
      <c r="JTK4" s="19"/>
      <c r="JTL4" s="19"/>
      <c r="JTM4" s="19"/>
      <c r="JTN4" s="19"/>
      <c r="JTO4" s="19"/>
      <c r="JTP4" s="19"/>
      <c r="JTQ4" s="19"/>
      <c r="JTR4" s="19"/>
      <c r="JTS4" s="19"/>
      <c r="JTT4" s="19"/>
      <c r="JTU4" s="19"/>
      <c r="JTV4" s="19"/>
      <c r="JTW4" s="19"/>
      <c r="JTX4" s="19"/>
      <c r="JTY4" s="19"/>
      <c r="JTZ4" s="19"/>
      <c r="JUA4" s="19"/>
      <c r="JUB4" s="19"/>
      <c r="JUC4" s="19"/>
      <c r="JUD4" s="19"/>
      <c r="JUE4" s="19"/>
      <c r="JUF4" s="19"/>
      <c r="JUG4" s="19"/>
      <c r="JUH4" s="19"/>
      <c r="JUI4" s="19"/>
      <c r="JUJ4" s="19"/>
      <c r="JUK4" s="19"/>
      <c r="JUL4" s="19"/>
      <c r="JUM4" s="19"/>
      <c r="JUN4" s="19"/>
      <c r="JUO4" s="19"/>
      <c r="JUP4" s="19"/>
      <c r="JUQ4" s="19"/>
      <c r="JUR4" s="19"/>
      <c r="JUS4" s="19"/>
      <c r="JUT4" s="19"/>
      <c r="JUU4" s="19"/>
      <c r="JUV4" s="19"/>
      <c r="JUW4" s="19"/>
      <c r="JUX4" s="19"/>
      <c r="JUY4" s="19"/>
      <c r="JUZ4" s="19"/>
      <c r="JVA4" s="19"/>
      <c r="JVB4" s="19"/>
      <c r="JVC4" s="19"/>
      <c r="JVD4" s="19"/>
      <c r="JVE4" s="19"/>
      <c r="JVF4" s="19"/>
      <c r="JVG4" s="19"/>
      <c r="JVH4" s="19"/>
      <c r="JVI4" s="19"/>
      <c r="JVJ4" s="19"/>
      <c r="JVK4" s="19"/>
      <c r="JVL4" s="19"/>
      <c r="JVM4" s="19"/>
      <c r="JVN4" s="19"/>
      <c r="JVO4" s="19"/>
      <c r="JVP4" s="19"/>
      <c r="JVQ4" s="19"/>
      <c r="JVR4" s="19"/>
      <c r="JVS4" s="19"/>
      <c r="JVT4" s="19"/>
      <c r="JVU4" s="19"/>
      <c r="JVV4" s="19"/>
      <c r="JVW4" s="19"/>
      <c r="JVX4" s="19"/>
      <c r="JVY4" s="19"/>
      <c r="JVZ4" s="19"/>
      <c r="JWA4" s="19"/>
      <c r="JWB4" s="19"/>
      <c r="JWC4" s="19"/>
      <c r="JWD4" s="19"/>
      <c r="JWE4" s="19"/>
      <c r="JWF4" s="19"/>
      <c r="JWG4" s="19"/>
      <c r="JWH4" s="19"/>
      <c r="JWI4" s="19"/>
      <c r="JWJ4" s="19"/>
      <c r="JWK4" s="19"/>
      <c r="JWL4" s="19"/>
      <c r="JWM4" s="19"/>
      <c r="JWN4" s="19"/>
      <c r="JWO4" s="19"/>
      <c r="JWP4" s="19"/>
      <c r="JWQ4" s="19"/>
      <c r="JWR4" s="19"/>
      <c r="JWS4" s="19"/>
      <c r="JWT4" s="19"/>
      <c r="JWU4" s="19"/>
      <c r="JWV4" s="19"/>
      <c r="JWW4" s="19"/>
      <c r="JWX4" s="19"/>
      <c r="JWY4" s="19"/>
      <c r="JWZ4" s="19"/>
      <c r="JXA4" s="19"/>
      <c r="JXB4" s="19"/>
      <c r="JXC4" s="19"/>
      <c r="JXD4" s="19"/>
      <c r="JXE4" s="19"/>
      <c r="JXF4" s="19"/>
      <c r="JXG4" s="19"/>
      <c r="JXH4" s="19"/>
      <c r="JXI4" s="19"/>
      <c r="JXJ4" s="19"/>
      <c r="JXK4" s="19"/>
      <c r="JXL4" s="19"/>
      <c r="JXM4" s="19"/>
      <c r="JXN4" s="19"/>
      <c r="JXO4" s="19"/>
      <c r="JXP4" s="19"/>
      <c r="JXQ4" s="19"/>
      <c r="JXR4" s="19"/>
      <c r="JXS4" s="19"/>
      <c r="JXT4" s="19"/>
      <c r="JXU4" s="19"/>
      <c r="JXV4" s="19"/>
      <c r="JXW4" s="19"/>
      <c r="JXX4" s="19"/>
      <c r="JXY4" s="19"/>
      <c r="JXZ4" s="19"/>
      <c r="JYA4" s="19"/>
      <c r="JYB4" s="19"/>
      <c r="JYC4" s="19"/>
      <c r="JYD4" s="19"/>
      <c r="JYE4" s="19"/>
      <c r="JYF4" s="19"/>
      <c r="JYG4" s="19"/>
      <c r="JYH4" s="19"/>
      <c r="JYI4" s="19"/>
      <c r="JYJ4" s="19"/>
      <c r="JYK4" s="19"/>
      <c r="JYL4" s="19"/>
      <c r="JYM4" s="19"/>
      <c r="JYN4" s="19"/>
      <c r="JYO4" s="19"/>
      <c r="JYP4" s="19"/>
      <c r="JYQ4" s="19"/>
      <c r="JYR4" s="19"/>
      <c r="JYS4" s="19"/>
      <c r="JYT4" s="19"/>
      <c r="JYU4" s="19"/>
      <c r="JYV4" s="19"/>
      <c r="JYW4" s="19"/>
      <c r="JYX4" s="19"/>
      <c r="JYY4" s="19"/>
      <c r="JYZ4" s="19"/>
      <c r="JZA4" s="19"/>
      <c r="JZB4" s="19"/>
      <c r="JZC4" s="19"/>
      <c r="JZD4" s="19"/>
      <c r="JZE4" s="19"/>
      <c r="JZF4" s="19"/>
      <c r="JZG4" s="19"/>
      <c r="JZH4" s="19"/>
      <c r="JZI4" s="19"/>
      <c r="JZJ4" s="19"/>
      <c r="JZK4" s="19"/>
      <c r="JZL4" s="19"/>
      <c r="JZM4" s="19"/>
      <c r="JZN4" s="19"/>
      <c r="JZO4" s="19"/>
      <c r="JZP4" s="19"/>
      <c r="JZQ4" s="19"/>
      <c r="JZR4" s="19"/>
      <c r="JZS4" s="19"/>
      <c r="JZT4" s="19"/>
      <c r="JZU4" s="19"/>
      <c r="JZV4" s="19"/>
      <c r="JZW4" s="19"/>
      <c r="JZX4" s="19"/>
      <c r="JZY4" s="19"/>
      <c r="JZZ4" s="19"/>
      <c r="KAA4" s="19"/>
      <c r="KAB4" s="19"/>
      <c r="KAC4" s="19"/>
      <c r="KAD4" s="19"/>
      <c r="KAE4" s="19"/>
      <c r="KAF4" s="19"/>
      <c r="KAG4" s="19"/>
      <c r="KAH4" s="19"/>
      <c r="KAI4" s="19"/>
      <c r="KAJ4" s="19"/>
      <c r="KAK4" s="19"/>
      <c r="KAL4" s="19"/>
      <c r="KAM4" s="19"/>
      <c r="KAN4" s="19"/>
      <c r="KAO4" s="19"/>
      <c r="KAP4" s="19"/>
      <c r="KAQ4" s="19"/>
      <c r="KAR4" s="19"/>
      <c r="KAS4" s="19"/>
      <c r="KAT4" s="19"/>
      <c r="KAU4" s="19"/>
      <c r="KAV4" s="19"/>
      <c r="KAW4" s="19"/>
      <c r="KAX4" s="19"/>
      <c r="KAY4" s="19"/>
      <c r="KAZ4" s="19"/>
      <c r="KBA4" s="19"/>
      <c r="KBB4" s="19"/>
      <c r="KBC4" s="19"/>
      <c r="KBD4" s="19"/>
      <c r="KBE4" s="19"/>
      <c r="KBF4" s="19"/>
      <c r="KBG4" s="19"/>
      <c r="KBH4" s="19"/>
      <c r="KBI4" s="19"/>
      <c r="KBJ4" s="19"/>
      <c r="KBK4" s="19"/>
      <c r="KBL4" s="19"/>
      <c r="KBM4" s="19"/>
      <c r="KBN4" s="19"/>
      <c r="KBO4" s="19"/>
      <c r="KBP4" s="19"/>
      <c r="KBQ4" s="19"/>
      <c r="KBR4" s="19"/>
      <c r="KBS4" s="19"/>
      <c r="KBT4" s="19"/>
      <c r="KBU4" s="19"/>
      <c r="KBV4" s="19"/>
      <c r="KBW4" s="19"/>
      <c r="KBX4" s="19"/>
      <c r="KBY4" s="19"/>
      <c r="KBZ4" s="19"/>
      <c r="KCA4" s="19"/>
      <c r="KCB4" s="19"/>
      <c r="KCC4" s="19"/>
      <c r="KCD4" s="19"/>
      <c r="KCE4" s="19"/>
      <c r="KCF4" s="19"/>
      <c r="KCG4" s="19"/>
      <c r="KCH4" s="19"/>
      <c r="KCI4" s="19"/>
      <c r="KCJ4" s="19"/>
      <c r="KCK4" s="19"/>
      <c r="KCL4" s="19"/>
      <c r="KCM4" s="19"/>
      <c r="KCN4" s="19"/>
      <c r="KCO4" s="19"/>
      <c r="KCP4" s="19"/>
      <c r="KCQ4" s="19"/>
      <c r="KCR4" s="19"/>
      <c r="KCS4" s="19"/>
      <c r="KCT4" s="19"/>
      <c r="KCU4" s="19"/>
      <c r="KCV4" s="19"/>
      <c r="KCW4" s="19"/>
      <c r="KCX4" s="19"/>
      <c r="KCY4" s="19"/>
      <c r="KCZ4" s="19"/>
      <c r="KDA4" s="19"/>
      <c r="KDB4" s="19"/>
      <c r="KDC4" s="19"/>
      <c r="KDD4" s="19"/>
      <c r="KDE4" s="19"/>
      <c r="KDF4" s="19"/>
      <c r="KDG4" s="19"/>
      <c r="KDH4" s="19"/>
      <c r="KDI4" s="19"/>
      <c r="KDJ4" s="19"/>
      <c r="KDK4" s="19"/>
      <c r="KDL4" s="19"/>
      <c r="KDM4" s="19"/>
      <c r="KDN4" s="19"/>
      <c r="KDO4" s="19"/>
      <c r="KDP4" s="19"/>
      <c r="KDQ4" s="19"/>
      <c r="KDR4" s="19"/>
      <c r="KDS4" s="19"/>
      <c r="KDT4" s="19"/>
      <c r="KDU4" s="19"/>
      <c r="KDV4" s="19"/>
      <c r="KDW4" s="19"/>
      <c r="KDX4" s="19"/>
      <c r="KDY4" s="19"/>
      <c r="KDZ4" s="19"/>
      <c r="KEA4" s="19"/>
      <c r="KEB4" s="19"/>
      <c r="KEC4" s="19"/>
      <c r="KED4" s="19"/>
      <c r="KEE4" s="19"/>
      <c r="KEF4" s="19"/>
      <c r="KEG4" s="19"/>
      <c r="KEH4" s="19"/>
      <c r="KEI4" s="19"/>
      <c r="KEJ4" s="19"/>
      <c r="KEK4" s="19"/>
      <c r="KEL4" s="19"/>
      <c r="KEM4" s="19"/>
      <c r="KEN4" s="19"/>
      <c r="KEO4" s="19"/>
      <c r="KEP4" s="19"/>
      <c r="KEQ4" s="19"/>
      <c r="KER4" s="19"/>
      <c r="KES4" s="19"/>
      <c r="KET4" s="19"/>
      <c r="KEU4" s="19"/>
      <c r="KEV4" s="19"/>
      <c r="KEW4" s="19"/>
      <c r="KEX4" s="19"/>
      <c r="KEY4" s="19"/>
      <c r="KEZ4" s="19"/>
      <c r="KFA4" s="19"/>
      <c r="KFB4" s="19"/>
      <c r="KFC4" s="19"/>
      <c r="KFD4" s="19"/>
      <c r="KFE4" s="19"/>
      <c r="KFF4" s="19"/>
      <c r="KFG4" s="19"/>
      <c r="KFH4" s="19"/>
      <c r="KFI4" s="19"/>
      <c r="KFJ4" s="19"/>
      <c r="KFK4" s="19"/>
      <c r="KFL4" s="19"/>
      <c r="KFM4" s="19"/>
      <c r="KFN4" s="19"/>
      <c r="KFO4" s="19"/>
      <c r="KFP4" s="19"/>
      <c r="KFQ4" s="19"/>
      <c r="KFR4" s="19"/>
      <c r="KFS4" s="19"/>
      <c r="KFT4" s="19"/>
      <c r="KFU4" s="19"/>
      <c r="KFV4" s="19"/>
      <c r="KFW4" s="19"/>
      <c r="KFX4" s="19"/>
      <c r="KFY4" s="19"/>
      <c r="KFZ4" s="19"/>
      <c r="KGA4" s="19"/>
      <c r="KGB4" s="19"/>
      <c r="KGC4" s="19"/>
      <c r="KGD4" s="19"/>
      <c r="KGE4" s="19"/>
      <c r="KGF4" s="19"/>
      <c r="KGG4" s="19"/>
      <c r="KGH4" s="19"/>
      <c r="KGI4" s="19"/>
      <c r="KGJ4" s="19"/>
      <c r="KGK4" s="19"/>
      <c r="KGL4" s="19"/>
      <c r="KGM4" s="19"/>
      <c r="KGN4" s="19"/>
      <c r="KGO4" s="19"/>
      <c r="KGP4" s="19"/>
      <c r="KGQ4" s="19"/>
      <c r="KGR4" s="19"/>
      <c r="KGS4" s="19"/>
      <c r="KGT4" s="19"/>
      <c r="KGU4" s="19"/>
      <c r="KGV4" s="19"/>
      <c r="KGW4" s="19"/>
      <c r="KGX4" s="19"/>
      <c r="KGY4" s="19"/>
      <c r="KGZ4" s="19"/>
      <c r="KHA4" s="19"/>
      <c r="KHB4" s="19"/>
      <c r="KHC4" s="19"/>
      <c r="KHD4" s="19"/>
      <c r="KHE4" s="19"/>
      <c r="KHF4" s="19"/>
      <c r="KHG4" s="19"/>
      <c r="KHH4" s="19"/>
      <c r="KHI4" s="19"/>
      <c r="KHJ4" s="19"/>
      <c r="KHK4" s="19"/>
      <c r="KHL4" s="19"/>
      <c r="KHM4" s="19"/>
      <c r="KHN4" s="19"/>
      <c r="KHO4" s="19"/>
      <c r="KHP4" s="19"/>
      <c r="KHQ4" s="19"/>
      <c r="KHR4" s="19"/>
      <c r="KHS4" s="19"/>
      <c r="KHT4" s="19"/>
      <c r="KHU4" s="19"/>
      <c r="KHV4" s="19"/>
      <c r="KHW4" s="19"/>
      <c r="KHX4" s="19"/>
      <c r="KHY4" s="19"/>
      <c r="KHZ4" s="19"/>
      <c r="KIA4" s="19"/>
      <c r="KIB4" s="19"/>
      <c r="KIC4" s="19"/>
      <c r="KID4" s="19"/>
      <c r="KIE4" s="19"/>
      <c r="KIF4" s="19"/>
      <c r="KIG4" s="19"/>
      <c r="KIH4" s="19"/>
      <c r="KII4" s="19"/>
      <c r="KIJ4" s="19"/>
      <c r="KIK4" s="19"/>
      <c r="KIL4" s="19"/>
      <c r="KIM4" s="19"/>
      <c r="KIN4" s="19"/>
      <c r="KIO4" s="19"/>
      <c r="KIP4" s="19"/>
      <c r="KIQ4" s="19"/>
      <c r="KIR4" s="19"/>
      <c r="KIS4" s="19"/>
      <c r="KIT4" s="19"/>
      <c r="KIU4" s="19"/>
      <c r="KIV4" s="19"/>
      <c r="KIW4" s="19"/>
      <c r="KIX4" s="19"/>
      <c r="KIY4" s="19"/>
      <c r="KIZ4" s="19"/>
      <c r="KJA4" s="19"/>
      <c r="KJB4" s="19"/>
      <c r="KJC4" s="19"/>
      <c r="KJD4" s="19"/>
      <c r="KJE4" s="19"/>
      <c r="KJF4" s="19"/>
      <c r="KJG4" s="19"/>
      <c r="KJH4" s="19"/>
      <c r="KJI4" s="19"/>
      <c r="KJJ4" s="19"/>
      <c r="KJK4" s="19"/>
      <c r="KJL4" s="19"/>
      <c r="KJM4" s="19"/>
      <c r="KJN4" s="19"/>
      <c r="KJO4" s="19"/>
      <c r="KJP4" s="19"/>
      <c r="KJQ4" s="19"/>
      <c r="KJR4" s="19"/>
      <c r="KJS4" s="19"/>
      <c r="KJT4" s="19"/>
      <c r="KJU4" s="19"/>
      <c r="KJV4" s="19"/>
      <c r="KJW4" s="19"/>
      <c r="KJX4" s="19"/>
      <c r="KJY4" s="19"/>
      <c r="KJZ4" s="19"/>
      <c r="KKA4" s="19"/>
      <c r="KKB4" s="19"/>
      <c r="KKC4" s="19"/>
      <c r="KKD4" s="19"/>
      <c r="KKE4" s="19"/>
      <c r="KKF4" s="19"/>
      <c r="KKG4" s="19"/>
      <c r="KKH4" s="19"/>
      <c r="KKI4" s="19"/>
      <c r="KKJ4" s="19"/>
      <c r="KKK4" s="19"/>
      <c r="KKL4" s="19"/>
      <c r="KKM4" s="19"/>
      <c r="KKN4" s="19"/>
      <c r="KKO4" s="19"/>
      <c r="KKP4" s="19"/>
      <c r="KKQ4" s="19"/>
      <c r="KKR4" s="19"/>
      <c r="KKS4" s="19"/>
      <c r="KKT4" s="19"/>
      <c r="KKU4" s="19"/>
      <c r="KKV4" s="19"/>
      <c r="KKW4" s="19"/>
      <c r="KKX4" s="19"/>
      <c r="KKY4" s="19"/>
      <c r="KKZ4" s="19"/>
      <c r="KLA4" s="19"/>
      <c r="KLB4" s="19"/>
      <c r="KLC4" s="19"/>
      <c r="KLD4" s="19"/>
      <c r="KLE4" s="19"/>
      <c r="KLF4" s="19"/>
      <c r="KLG4" s="19"/>
      <c r="KLH4" s="19"/>
      <c r="KLI4" s="19"/>
      <c r="KLJ4" s="19"/>
      <c r="KLK4" s="19"/>
      <c r="KLL4" s="19"/>
      <c r="KLM4" s="19"/>
      <c r="KLN4" s="19"/>
      <c r="KLO4" s="19"/>
      <c r="KLP4" s="19"/>
      <c r="KLQ4" s="19"/>
      <c r="KLR4" s="19"/>
      <c r="KLS4" s="19"/>
      <c r="KLT4" s="19"/>
      <c r="KLU4" s="19"/>
      <c r="KLV4" s="19"/>
      <c r="KLW4" s="19"/>
      <c r="KLX4" s="19"/>
      <c r="KLY4" s="19"/>
      <c r="KLZ4" s="19"/>
      <c r="KMA4" s="19"/>
      <c r="KMB4" s="19"/>
      <c r="KMC4" s="19"/>
      <c r="KMD4" s="19"/>
      <c r="KME4" s="19"/>
      <c r="KMF4" s="19"/>
      <c r="KMG4" s="19"/>
      <c r="KMH4" s="19"/>
      <c r="KMI4" s="19"/>
      <c r="KMJ4" s="19"/>
      <c r="KMK4" s="19"/>
      <c r="KML4" s="19"/>
      <c r="KMM4" s="19"/>
      <c r="KMN4" s="19"/>
      <c r="KMO4" s="19"/>
      <c r="KMP4" s="19"/>
      <c r="KMQ4" s="19"/>
      <c r="KMR4" s="19"/>
      <c r="KMS4" s="19"/>
      <c r="KMT4" s="19"/>
      <c r="KMU4" s="19"/>
      <c r="KMV4" s="19"/>
      <c r="KMW4" s="19"/>
      <c r="KMX4" s="19"/>
      <c r="KMY4" s="19"/>
      <c r="KMZ4" s="19"/>
      <c r="KNA4" s="19"/>
      <c r="KNB4" s="19"/>
      <c r="KNC4" s="19"/>
      <c r="KND4" s="19"/>
      <c r="KNE4" s="19"/>
      <c r="KNF4" s="19"/>
      <c r="KNG4" s="19"/>
      <c r="KNH4" s="19"/>
      <c r="KNI4" s="19"/>
      <c r="KNJ4" s="19"/>
      <c r="KNK4" s="19"/>
      <c r="KNL4" s="19"/>
      <c r="KNM4" s="19"/>
      <c r="KNN4" s="19"/>
      <c r="KNO4" s="19"/>
      <c r="KNP4" s="19"/>
      <c r="KNQ4" s="19"/>
      <c r="KNR4" s="19"/>
      <c r="KNS4" s="19"/>
      <c r="KNT4" s="19"/>
      <c r="KNU4" s="19"/>
      <c r="KNV4" s="19"/>
      <c r="KNW4" s="19"/>
      <c r="KNX4" s="19"/>
      <c r="KNY4" s="19"/>
      <c r="KNZ4" s="19"/>
      <c r="KOA4" s="19"/>
      <c r="KOB4" s="19"/>
      <c r="KOC4" s="19"/>
      <c r="KOD4" s="19"/>
      <c r="KOE4" s="19"/>
      <c r="KOF4" s="19"/>
      <c r="KOG4" s="19"/>
      <c r="KOH4" s="19"/>
      <c r="KOI4" s="19"/>
      <c r="KOJ4" s="19"/>
      <c r="KOK4" s="19"/>
      <c r="KOL4" s="19"/>
      <c r="KOM4" s="19"/>
      <c r="KON4" s="19"/>
      <c r="KOO4" s="19"/>
      <c r="KOP4" s="19"/>
      <c r="KOQ4" s="19"/>
      <c r="KOR4" s="19"/>
      <c r="KOS4" s="19"/>
      <c r="KOT4" s="19"/>
      <c r="KOU4" s="19"/>
      <c r="KOV4" s="19"/>
      <c r="KOW4" s="19"/>
      <c r="KOX4" s="19"/>
      <c r="KOY4" s="19"/>
      <c r="KOZ4" s="19"/>
      <c r="KPA4" s="19"/>
      <c r="KPB4" s="19"/>
      <c r="KPC4" s="19"/>
      <c r="KPD4" s="19"/>
      <c r="KPE4" s="19"/>
      <c r="KPF4" s="19"/>
      <c r="KPG4" s="19"/>
      <c r="KPH4" s="19"/>
      <c r="KPI4" s="19"/>
      <c r="KPJ4" s="19"/>
      <c r="KPK4" s="19"/>
      <c r="KPL4" s="19"/>
      <c r="KPM4" s="19"/>
      <c r="KPN4" s="19"/>
      <c r="KPO4" s="19"/>
      <c r="KPP4" s="19"/>
      <c r="KPQ4" s="19"/>
      <c r="KPR4" s="19"/>
      <c r="KPS4" s="19"/>
      <c r="KPT4" s="19"/>
      <c r="KPU4" s="19"/>
      <c r="KPV4" s="19"/>
      <c r="KPW4" s="19"/>
      <c r="KPX4" s="19"/>
      <c r="KPY4" s="19"/>
      <c r="KPZ4" s="19"/>
      <c r="KQA4" s="19"/>
      <c r="KQB4" s="19"/>
      <c r="KQC4" s="19"/>
      <c r="KQD4" s="19"/>
      <c r="KQE4" s="19"/>
      <c r="KQF4" s="19"/>
      <c r="KQG4" s="19"/>
      <c r="KQH4" s="19"/>
      <c r="KQI4" s="19"/>
      <c r="KQJ4" s="19"/>
      <c r="KQK4" s="19"/>
      <c r="KQL4" s="19"/>
      <c r="KQM4" s="19"/>
      <c r="KQN4" s="19"/>
      <c r="KQO4" s="19"/>
      <c r="KQP4" s="19"/>
      <c r="KQQ4" s="19"/>
      <c r="KQR4" s="19"/>
      <c r="KQS4" s="19"/>
      <c r="KQT4" s="19"/>
      <c r="KQU4" s="19"/>
      <c r="KQV4" s="19"/>
      <c r="KQW4" s="19"/>
      <c r="KQX4" s="19"/>
      <c r="KQY4" s="19"/>
      <c r="KQZ4" s="19"/>
      <c r="KRA4" s="19"/>
      <c r="KRB4" s="19"/>
      <c r="KRC4" s="19"/>
      <c r="KRD4" s="19"/>
      <c r="KRE4" s="19"/>
      <c r="KRF4" s="19"/>
      <c r="KRG4" s="19"/>
      <c r="KRH4" s="19"/>
      <c r="KRI4" s="19"/>
      <c r="KRJ4" s="19"/>
      <c r="KRK4" s="19"/>
      <c r="KRL4" s="19"/>
      <c r="KRM4" s="19"/>
      <c r="KRN4" s="19"/>
      <c r="KRO4" s="19"/>
      <c r="KRP4" s="19"/>
      <c r="KRQ4" s="19"/>
      <c r="KRR4" s="19"/>
      <c r="KRS4" s="19"/>
      <c r="KRT4" s="19"/>
      <c r="KRU4" s="19"/>
      <c r="KRV4" s="19"/>
      <c r="KRW4" s="19"/>
      <c r="KRX4" s="19"/>
      <c r="KRY4" s="19"/>
      <c r="KRZ4" s="19"/>
      <c r="KSA4" s="19"/>
      <c r="KSB4" s="19"/>
      <c r="KSC4" s="19"/>
      <c r="KSD4" s="19"/>
      <c r="KSE4" s="19"/>
      <c r="KSF4" s="19"/>
      <c r="KSG4" s="19"/>
      <c r="KSH4" s="19"/>
      <c r="KSI4" s="19"/>
      <c r="KSJ4" s="19"/>
      <c r="KSK4" s="19"/>
      <c r="KSL4" s="19"/>
      <c r="KSM4" s="19"/>
      <c r="KSN4" s="19"/>
      <c r="KSO4" s="19"/>
      <c r="KSP4" s="19"/>
      <c r="KSQ4" s="19"/>
      <c r="KSR4" s="19"/>
      <c r="KSS4" s="19"/>
      <c r="KST4" s="19"/>
      <c r="KSU4" s="19"/>
      <c r="KSV4" s="19"/>
      <c r="KSW4" s="19"/>
      <c r="KSX4" s="19"/>
      <c r="KSY4" s="19"/>
      <c r="KSZ4" s="19"/>
      <c r="KTA4" s="19"/>
      <c r="KTB4" s="19"/>
      <c r="KTC4" s="19"/>
      <c r="KTD4" s="19"/>
      <c r="KTE4" s="19"/>
      <c r="KTF4" s="19"/>
      <c r="KTG4" s="19"/>
      <c r="KTH4" s="19"/>
      <c r="KTI4" s="19"/>
      <c r="KTJ4" s="19"/>
      <c r="KTK4" s="19"/>
      <c r="KTL4" s="19"/>
      <c r="KTM4" s="19"/>
      <c r="KTN4" s="19"/>
      <c r="KTO4" s="19"/>
      <c r="KTP4" s="19"/>
      <c r="KTQ4" s="19"/>
      <c r="KTR4" s="19"/>
      <c r="KTS4" s="19"/>
      <c r="KTT4" s="19"/>
      <c r="KTU4" s="19"/>
      <c r="KTV4" s="19"/>
      <c r="KTW4" s="19"/>
      <c r="KTX4" s="19"/>
      <c r="KTY4" s="19"/>
      <c r="KTZ4" s="19"/>
      <c r="KUA4" s="19"/>
      <c r="KUB4" s="19"/>
      <c r="KUC4" s="19"/>
      <c r="KUD4" s="19"/>
      <c r="KUE4" s="19"/>
      <c r="KUF4" s="19"/>
      <c r="KUG4" s="19"/>
      <c r="KUH4" s="19"/>
      <c r="KUI4" s="19"/>
      <c r="KUJ4" s="19"/>
      <c r="KUK4" s="19"/>
      <c r="KUL4" s="19"/>
      <c r="KUM4" s="19"/>
      <c r="KUN4" s="19"/>
      <c r="KUO4" s="19"/>
      <c r="KUP4" s="19"/>
      <c r="KUQ4" s="19"/>
      <c r="KUR4" s="19"/>
      <c r="KUS4" s="19"/>
      <c r="KUT4" s="19"/>
      <c r="KUU4" s="19"/>
      <c r="KUV4" s="19"/>
      <c r="KUW4" s="19"/>
      <c r="KUX4" s="19"/>
      <c r="KUY4" s="19"/>
      <c r="KUZ4" s="19"/>
      <c r="KVA4" s="19"/>
      <c r="KVB4" s="19"/>
      <c r="KVC4" s="19"/>
      <c r="KVD4" s="19"/>
      <c r="KVE4" s="19"/>
      <c r="KVF4" s="19"/>
      <c r="KVG4" s="19"/>
      <c r="KVH4" s="19"/>
      <c r="KVI4" s="19"/>
      <c r="KVJ4" s="19"/>
      <c r="KVK4" s="19"/>
      <c r="KVL4" s="19"/>
      <c r="KVM4" s="19"/>
      <c r="KVN4" s="19"/>
      <c r="KVO4" s="19"/>
      <c r="KVP4" s="19"/>
      <c r="KVQ4" s="19"/>
      <c r="KVR4" s="19"/>
      <c r="KVS4" s="19"/>
      <c r="KVT4" s="19"/>
      <c r="KVU4" s="19"/>
      <c r="KVV4" s="19"/>
      <c r="KVW4" s="19"/>
      <c r="KVX4" s="19"/>
      <c r="KVY4" s="19"/>
      <c r="KVZ4" s="19"/>
      <c r="KWA4" s="19"/>
      <c r="KWB4" s="19"/>
      <c r="KWC4" s="19"/>
      <c r="KWD4" s="19"/>
      <c r="KWE4" s="19"/>
      <c r="KWF4" s="19"/>
      <c r="KWG4" s="19"/>
      <c r="KWH4" s="19"/>
      <c r="KWI4" s="19"/>
      <c r="KWJ4" s="19"/>
      <c r="KWK4" s="19"/>
      <c r="KWL4" s="19"/>
      <c r="KWM4" s="19"/>
      <c r="KWN4" s="19"/>
      <c r="KWO4" s="19"/>
      <c r="KWP4" s="19"/>
      <c r="KWQ4" s="19"/>
      <c r="KWR4" s="19"/>
      <c r="KWS4" s="19"/>
      <c r="KWT4" s="19"/>
      <c r="KWU4" s="19"/>
      <c r="KWV4" s="19"/>
      <c r="KWW4" s="19"/>
      <c r="KWX4" s="19"/>
      <c r="KWY4" s="19"/>
      <c r="KWZ4" s="19"/>
      <c r="KXA4" s="19"/>
      <c r="KXB4" s="19"/>
      <c r="KXC4" s="19"/>
      <c r="KXD4" s="19"/>
      <c r="KXE4" s="19"/>
      <c r="KXF4" s="19"/>
      <c r="KXG4" s="19"/>
      <c r="KXH4" s="19"/>
      <c r="KXI4" s="19"/>
      <c r="KXJ4" s="19"/>
      <c r="KXK4" s="19"/>
      <c r="KXL4" s="19"/>
      <c r="KXM4" s="19"/>
      <c r="KXN4" s="19"/>
      <c r="KXO4" s="19"/>
      <c r="KXP4" s="19"/>
      <c r="KXQ4" s="19"/>
      <c r="KXR4" s="19"/>
      <c r="KXS4" s="19"/>
      <c r="KXT4" s="19"/>
      <c r="KXU4" s="19"/>
      <c r="KXV4" s="19"/>
      <c r="KXW4" s="19"/>
      <c r="KXX4" s="19"/>
      <c r="KXY4" s="19"/>
      <c r="KXZ4" s="19"/>
      <c r="KYA4" s="19"/>
      <c r="KYB4" s="19"/>
      <c r="KYC4" s="19"/>
      <c r="KYD4" s="19"/>
      <c r="KYE4" s="19"/>
      <c r="KYF4" s="19"/>
      <c r="KYG4" s="19"/>
      <c r="KYH4" s="19"/>
      <c r="KYI4" s="19"/>
      <c r="KYJ4" s="19"/>
      <c r="KYK4" s="19"/>
      <c r="KYL4" s="19"/>
      <c r="KYM4" s="19"/>
      <c r="KYN4" s="19"/>
      <c r="KYO4" s="19"/>
      <c r="KYP4" s="19"/>
      <c r="KYQ4" s="19"/>
      <c r="KYR4" s="19"/>
      <c r="KYS4" s="19"/>
      <c r="KYT4" s="19"/>
      <c r="KYU4" s="19"/>
      <c r="KYV4" s="19"/>
      <c r="KYW4" s="19"/>
      <c r="KYX4" s="19"/>
      <c r="KYY4" s="19"/>
      <c r="KYZ4" s="19"/>
      <c r="KZA4" s="19"/>
      <c r="KZB4" s="19"/>
      <c r="KZC4" s="19"/>
      <c r="KZD4" s="19"/>
      <c r="KZE4" s="19"/>
      <c r="KZF4" s="19"/>
      <c r="KZG4" s="19"/>
      <c r="KZH4" s="19"/>
      <c r="KZI4" s="19"/>
      <c r="KZJ4" s="19"/>
      <c r="KZK4" s="19"/>
      <c r="KZL4" s="19"/>
      <c r="KZM4" s="19"/>
      <c r="KZN4" s="19"/>
      <c r="KZO4" s="19"/>
      <c r="KZP4" s="19"/>
      <c r="KZQ4" s="19"/>
      <c r="KZR4" s="19"/>
      <c r="KZS4" s="19"/>
      <c r="KZT4" s="19"/>
      <c r="KZU4" s="19"/>
      <c r="KZV4" s="19"/>
      <c r="KZW4" s="19"/>
      <c r="KZX4" s="19"/>
      <c r="KZY4" s="19"/>
      <c r="KZZ4" s="19"/>
      <c r="LAA4" s="19"/>
      <c r="LAB4" s="19"/>
      <c r="LAC4" s="19"/>
      <c r="LAD4" s="19"/>
      <c r="LAE4" s="19"/>
      <c r="LAF4" s="19"/>
      <c r="LAG4" s="19"/>
      <c r="LAH4" s="19"/>
      <c r="LAI4" s="19"/>
      <c r="LAJ4" s="19"/>
      <c r="LAK4" s="19"/>
      <c r="LAL4" s="19"/>
      <c r="LAM4" s="19"/>
      <c r="LAN4" s="19"/>
      <c r="LAO4" s="19"/>
      <c r="LAP4" s="19"/>
      <c r="LAQ4" s="19"/>
      <c r="LAR4" s="19"/>
      <c r="LAS4" s="19"/>
      <c r="LAT4" s="19"/>
      <c r="LAU4" s="19"/>
      <c r="LAV4" s="19"/>
      <c r="LAW4" s="19"/>
      <c r="LAX4" s="19"/>
      <c r="LAY4" s="19"/>
      <c r="LAZ4" s="19"/>
      <c r="LBA4" s="19"/>
      <c r="LBB4" s="19"/>
      <c r="LBC4" s="19"/>
      <c r="LBD4" s="19"/>
      <c r="LBE4" s="19"/>
      <c r="LBF4" s="19"/>
      <c r="LBG4" s="19"/>
      <c r="LBH4" s="19"/>
      <c r="LBI4" s="19"/>
      <c r="LBJ4" s="19"/>
      <c r="LBK4" s="19"/>
      <c r="LBL4" s="19"/>
      <c r="LBM4" s="19"/>
      <c r="LBN4" s="19"/>
      <c r="LBO4" s="19"/>
      <c r="LBP4" s="19"/>
      <c r="LBQ4" s="19"/>
      <c r="LBR4" s="19"/>
      <c r="LBS4" s="19"/>
      <c r="LBT4" s="19"/>
      <c r="LBU4" s="19"/>
      <c r="LBV4" s="19"/>
      <c r="LBW4" s="19"/>
      <c r="LBX4" s="19"/>
      <c r="LBY4" s="19"/>
      <c r="LBZ4" s="19"/>
      <c r="LCA4" s="19"/>
      <c r="LCB4" s="19"/>
      <c r="LCC4" s="19"/>
      <c r="LCD4" s="19"/>
      <c r="LCE4" s="19"/>
      <c r="LCF4" s="19"/>
      <c r="LCG4" s="19"/>
      <c r="LCH4" s="19"/>
      <c r="LCI4" s="19"/>
      <c r="LCJ4" s="19"/>
      <c r="LCK4" s="19"/>
      <c r="LCL4" s="19"/>
      <c r="LCM4" s="19"/>
      <c r="LCN4" s="19"/>
      <c r="LCO4" s="19"/>
      <c r="LCP4" s="19"/>
      <c r="LCQ4" s="19"/>
      <c r="LCR4" s="19"/>
      <c r="LCS4" s="19"/>
      <c r="LCT4" s="19"/>
      <c r="LCU4" s="19"/>
      <c r="LCV4" s="19"/>
      <c r="LCW4" s="19"/>
      <c r="LCX4" s="19"/>
      <c r="LCY4" s="19"/>
      <c r="LCZ4" s="19"/>
      <c r="LDA4" s="19"/>
      <c r="LDB4" s="19"/>
      <c r="LDC4" s="19"/>
      <c r="LDD4" s="19"/>
      <c r="LDE4" s="19"/>
      <c r="LDF4" s="19"/>
      <c r="LDG4" s="19"/>
      <c r="LDH4" s="19"/>
      <c r="LDI4" s="19"/>
      <c r="LDJ4" s="19"/>
      <c r="LDK4" s="19"/>
      <c r="LDL4" s="19"/>
      <c r="LDM4" s="19"/>
      <c r="LDN4" s="19"/>
      <c r="LDO4" s="19"/>
      <c r="LDP4" s="19"/>
      <c r="LDQ4" s="19"/>
      <c r="LDR4" s="19"/>
      <c r="LDS4" s="19"/>
      <c r="LDT4" s="19"/>
      <c r="LDU4" s="19"/>
      <c r="LDV4" s="19"/>
      <c r="LDW4" s="19"/>
      <c r="LDX4" s="19"/>
      <c r="LDY4" s="19"/>
      <c r="LDZ4" s="19"/>
      <c r="LEA4" s="19"/>
      <c r="LEB4" s="19"/>
      <c r="LEC4" s="19"/>
      <c r="LED4" s="19"/>
      <c r="LEE4" s="19"/>
      <c r="LEF4" s="19"/>
      <c r="LEG4" s="19"/>
      <c r="LEH4" s="19"/>
      <c r="LEI4" s="19"/>
      <c r="LEJ4" s="19"/>
      <c r="LEK4" s="19"/>
      <c r="LEL4" s="19"/>
      <c r="LEM4" s="19"/>
      <c r="LEN4" s="19"/>
      <c r="LEO4" s="19"/>
      <c r="LEP4" s="19"/>
      <c r="LEQ4" s="19"/>
      <c r="LER4" s="19"/>
      <c r="LES4" s="19"/>
      <c r="LET4" s="19"/>
      <c r="LEU4" s="19"/>
      <c r="LEV4" s="19"/>
      <c r="LEW4" s="19"/>
      <c r="LEX4" s="19"/>
      <c r="LEY4" s="19"/>
      <c r="LEZ4" s="19"/>
      <c r="LFA4" s="19"/>
      <c r="LFB4" s="19"/>
      <c r="LFC4" s="19"/>
      <c r="LFD4" s="19"/>
      <c r="LFE4" s="19"/>
      <c r="LFF4" s="19"/>
      <c r="LFG4" s="19"/>
      <c r="LFH4" s="19"/>
      <c r="LFI4" s="19"/>
      <c r="LFJ4" s="19"/>
      <c r="LFK4" s="19"/>
      <c r="LFL4" s="19"/>
      <c r="LFM4" s="19"/>
      <c r="LFN4" s="19"/>
      <c r="LFO4" s="19"/>
      <c r="LFP4" s="19"/>
      <c r="LFQ4" s="19"/>
      <c r="LFR4" s="19"/>
      <c r="LFS4" s="19"/>
      <c r="LFT4" s="19"/>
      <c r="LFU4" s="19"/>
      <c r="LFV4" s="19"/>
      <c r="LFW4" s="19"/>
      <c r="LFX4" s="19"/>
      <c r="LFY4" s="19"/>
      <c r="LFZ4" s="19"/>
      <c r="LGA4" s="19"/>
      <c r="LGB4" s="19"/>
      <c r="LGC4" s="19"/>
      <c r="LGD4" s="19"/>
      <c r="LGE4" s="19"/>
      <c r="LGF4" s="19"/>
      <c r="LGG4" s="19"/>
      <c r="LGH4" s="19"/>
      <c r="LGI4" s="19"/>
      <c r="LGJ4" s="19"/>
      <c r="LGK4" s="19"/>
      <c r="LGL4" s="19"/>
      <c r="LGM4" s="19"/>
      <c r="LGN4" s="19"/>
      <c r="LGO4" s="19"/>
      <c r="LGP4" s="19"/>
      <c r="LGQ4" s="19"/>
      <c r="LGR4" s="19"/>
      <c r="LGS4" s="19"/>
      <c r="LGT4" s="19"/>
      <c r="LGU4" s="19"/>
      <c r="LGV4" s="19"/>
      <c r="LGW4" s="19"/>
      <c r="LGX4" s="19"/>
      <c r="LGY4" s="19"/>
      <c r="LGZ4" s="19"/>
      <c r="LHA4" s="19"/>
      <c r="LHB4" s="19"/>
      <c r="LHC4" s="19"/>
      <c r="LHD4" s="19"/>
      <c r="LHE4" s="19"/>
      <c r="LHF4" s="19"/>
      <c r="LHG4" s="19"/>
      <c r="LHH4" s="19"/>
      <c r="LHI4" s="19"/>
      <c r="LHJ4" s="19"/>
      <c r="LHK4" s="19"/>
      <c r="LHL4" s="19"/>
      <c r="LHM4" s="19"/>
      <c r="LHN4" s="19"/>
      <c r="LHO4" s="19"/>
      <c r="LHP4" s="19"/>
      <c r="LHQ4" s="19"/>
      <c r="LHR4" s="19"/>
      <c r="LHS4" s="19"/>
      <c r="LHT4" s="19"/>
      <c r="LHU4" s="19"/>
      <c r="LHV4" s="19"/>
      <c r="LHW4" s="19"/>
      <c r="LHX4" s="19"/>
      <c r="LHY4" s="19"/>
      <c r="LHZ4" s="19"/>
      <c r="LIA4" s="19"/>
      <c r="LIB4" s="19"/>
      <c r="LIC4" s="19"/>
      <c r="LID4" s="19"/>
      <c r="LIE4" s="19"/>
      <c r="LIF4" s="19"/>
      <c r="LIG4" s="19"/>
      <c r="LIH4" s="19"/>
      <c r="LII4" s="19"/>
      <c r="LIJ4" s="19"/>
      <c r="LIK4" s="19"/>
      <c r="LIL4" s="19"/>
      <c r="LIM4" s="19"/>
      <c r="LIN4" s="19"/>
      <c r="LIO4" s="19"/>
      <c r="LIP4" s="19"/>
      <c r="LIQ4" s="19"/>
      <c r="LIR4" s="19"/>
      <c r="LIS4" s="19"/>
      <c r="LIT4" s="19"/>
      <c r="LIU4" s="19"/>
      <c r="LIV4" s="19"/>
      <c r="LIW4" s="19"/>
      <c r="LIX4" s="19"/>
      <c r="LIY4" s="19"/>
      <c r="LIZ4" s="19"/>
      <c r="LJA4" s="19"/>
      <c r="LJB4" s="19"/>
      <c r="LJC4" s="19"/>
      <c r="LJD4" s="19"/>
      <c r="LJE4" s="19"/>
      <c r="LJF4" s="19"/>
      <c r="LJG4" s="19"/>
      <c r="LJH4" s="19"/>
      <c r="LJI4" s="19"/>
      <c r="LJJ4" s="19"/>
      <c r="LJK4" s="19"/>
      <c r="LJL4" s="19"/>
      <c r="LJM4" s="19"/>
      <c r="LJN4" s="19"/>
      <c r="LJO4" s="19"/>
      <c r="LJP4" s="19"/>
      <c r="LJQ4" s="19"/>
      <c r="LJR4" s="19"/>
      <c r="LJS4" s="19"/>
      <c r="LJT4" s="19"/>
      <c r="LJU4" s="19"/>
      <c r="LJV4" s="19"/>
      <c r="LJW4" s="19"/>
      <c r="LJX4" s="19"/>
      <c r="LJY4" s="19"/>
      <c r="LJZ4" s="19"/>
      <c r="LKA4" s="19"/>
      <c r="LKB4" s="19"/>
      <c r="LKC4" s="19"/>
      <c r="LKD4" s="19"/>
      <c r="LKE4" s="19"/>
      <c r="LKF4" s="19"/>
      <c r="LKG4" s="19"/>
      <c r="LKH4" s="19"/>
      <c r="LKI4" s="19"/>
      <c r="LKJ4" s="19"/>
      <c r="LKK4" s="19"/>
      <c r="LKL4" s="19"/>
      <c r="LKM4" s="19"/>
      <c r="LKN4" s="19"/>
      <c r="LKO4" s="19"/>
      <c r="LKP4" s="19"/>
      <c r="LKQ4" s="19"/>
      <c r="LKR4" s="19"/>
      <c r="LKS4" s="19"/>
      <c r="LKT4" s="19"/>
      <c r="LKU4" s="19"/>
      <c r="LKV4" s="19"/>
      <c r="LKW4" s="19"/>
      <c r="LKX4" s="19"/>
      <c r="LKY4" s="19"/>
      <c r="LKZ4" s="19"/>
      <c r="LLA4" s="19"/>
      <c r="LLB4" s="19"/>
      <c r="LLC4" s="19"/>
      <c r="LLD4" s="19"/>
      <c r="LLE4" s="19"/>
      <c r="LLF4" s="19"/>
      <c r="LLG4" s="19"/>
      <c r="LLH4" s="19"/>
      <c r="LLI4" s="19"/>
      <c r="LLJ4" s="19"/>
      <c r="LLK4" s="19"/>
      <c r="LLL4" s="19"/>
      <c r="LLM4" s="19"/>
      <c r="LLN4" s="19"/>
      <c r="LLO4" s="19"/>
      <c r="LLP4" s="19"/>
      <c r="LLQ4" s="19"/>
      <c r="LLR4" s="19"/>
      <c r="LLS4" s="19"/>
      <c r="LLT4" s="19"/>
      <c r="LLU4" s="19"/>
      <c r="LLV4" s="19"/>
      <c r="LLW4" s="19"/>
      <c r="LLX4" s="19"/>
      <c r="LLY4" s="19"/>
      <c r="LLZ4" s="19"/>
      <c r="LMA4" s="19"/>
      <c r="LMB4" s="19"/>
      <c r="LMC4" s="19"/>
      <c r="LMD4" s="19"/>
      <c r="LME4" s="19"/>
      <c r="LMF4" s="19"/>
      <c r="LMG4" s="19"/>
      <c r="LMH4" s="19"/>
      <c r="LMI4" s="19"/>
      <c r="LMJ4" s="19"/>
      <c r="LMK4" s="19"/>
      <c r="LML4" s="19"/>
      <c r="LMM4" s="19"/>
      <c r="LMN4" s="19"/>
      <c r="LMO4" s="19"/>
      <c r="LMP4" s="19"/>
      <c r="LMQ4" s="19"/>
      <c r="LMR4" s="19"/>
      <c r="LMS4" s="19"/>
      <c r="LMT4" s="19"/>
      <c r="LMU4" s="19"/>
      <c r="LMV4" s="19"/>
      <c r="LMW4" s="19"/>
      <c r="LMX4" s="19"/>
      <c r="LMY4" s="19"/>
      <c r="LMZ4" s="19"/>
      <c r="LNA4" s="19"/>
      <c r="LNB4" s="19"/>
      <c r="LNC4" s="19"/>
      <c r="LND4" s="19"/>
      <c r="LNE4" s="19"/>
      <c r="LNF4" s="19"/>
      <c r="LNG4" s="19"/>
      <c r="LNH4" s="19"/>
      <c r="LNI4" s="19"/>
      <c r="LNJ4" s="19"/>
      <c r="LNK4" s="19"/>
      <c r="LNL4" s="19"/>
      <c r="LNM4" s="19"/>
      <c r="LNN4" s="19"/>
      <c r="LNO4" s="19"/>
      <c r="LNP4" s="19"/>
      <c r="LNQ4" s="19"/>
      <c r="LNR4" s="19"/>
      <c r="LNS4" s="19"/>
      <c r="LNT4" s="19"/>
      <c r="LNU4" s="19"/>
      <c r="LNV4" s="19"/>
      <c r="LNW4" s="19"/>
      <c r="LNX4" s="19"/>
      <c r="LNY4" s="19"/>
      <c r="LNZ4" s="19"/>
      <c r="LOA4" s="19"/>
      <c r="LOB4" s="19"/>
      <c r="LOC4" s="19"/>
      <c r="LOD4" s="19"/>
      <c r="LOE4" s="19"/>
      <c r="LOF4" s="19"/>
      <c r="LOG4" s="19"/>
      <c r="LOH4" s="19"/>
      <c r="LOI4" s="19"/>
      <c r="LOJ4" s="19"/>
      <c r="LOK4" s="19"/>
      <c r="LOL4" s="19"/>
      <c r="LOM4" s="19"/>
      <c r="LON4" s="19"/>
      <c r="LOO4" s="19"/>
      <c r="LOP4" s="19"/>
      <c r="LOQ4" s="19"/>
      <c r="LOR4" s="19"/>
      <c r="LOS4" s="19"/>
      <c r="LOT4" s="19"/>
      <c r="LOU4" s="19"/>
      <c r="LOV4" s="19"/>
      <c r="LOW4" s="19"/>
      <c r="LOX4" s="19"/>
      <c r="LOY4" s="19"/>
      <c r="LOZ4" s="19"/>
      <c r="LPA4" s="19"/>
      <c r="LPB4" s="19"/>
      <c r="LPC4" s="19"/>
      <c r="LPD4" s="19"/>
      <c r="LPE4" s="19"/>
      <c r="LPF4" s="19"/>
      <c r="LPG4" s="19"/>
      <c r="LPH4" s="19"/>
      <c r="LPI4" s="19"/>
      <c r="LPJ4" s="19"/>
      <c r="LPK4" s="19"/>
      <c r="LPL4" s="19"/>
      <c r="LPM4" s="19"/>
      <c r="LPN4" s="19"/>
      <c r="LPO4" s="19"/>
      <c r="LPP4" s="19"/>
      <c r="LPQ4" s="19"/>
      <c r="LPR4" s="19"/>
      <c r="LPS4" s="19"/>
      <c r="LPT4" s="19"/>
      <c r="LPU4" s="19"/>
      <c r="LPV4" s="19"/>
      <c r="LPW4" s="19"/>
      <c r="LPX4" s="19"/>
      <c r="LPY4" s="19"/>
      <c r="LPZ4" s="19"/>
      <c r="LQA4" s="19"/>
      <c r="LQB4" s="19"/>
      <c r="LQC4" s="19"/>
      <c r="LQD4" s="19"/>
      <c r="LQE4" s="19"/>
      <c r="LQF4" s="19"/>
      <c r="LQG4" s="19"/>
      <c r="LQH4" s="19"/>
      <c r="LQI4" s="19"/>
      <c r="LQJ4" s="19"/>
      <c r="LQK4" s="19"/>
      <c r="LQL4" s="19"/>
      <c r="LQM4" s="19"/>
      <c r="LQN4" s="19"/>
      <c r="LQO4" s="19"/>
      <c r="LQP4" s="19"/>
      <c r="LQQ4" s="19"/>
      <c r="LQR4" s="19"/>
      <c r="LQS4" s="19"/>
      <c r="LQT4" s="19"/>
      <c r="LQU4" s="19"/>
      <c r="LQV4" s="19"/>
      <c r="LQW4" s="19"/>
      <c r="LQX4" s="19"/>
      <c r="LQY4" s="19"/>
      <c r="LQZ4" s="19"/>
      <c r="LRA4" s="19"/>
      <c r="LRB4" s="19"/>
      <c r="LRC4" s="19"/>
      <c r="LRD4" s="19"/>
      <c r="LRE4" s="19"/>
      <c r="LRF4" s="19"/>
      <c r="LRG4" s="19"/>
      <c r="LRH4" s="19"/>
      <c r="LRI4" s="19"/>
      <c r="LRJ4" s="19"/>
      <c r="LRK4" s="19"/>
      <c r="LRL4" s="19"/>
      <c r="LRM4" s="19"/>
      <c r="LRN4" s="19"/>
      <c r="LRO4" s="19"/>
      <c r="LRP4" s="19"/>
      <c r="LRQ4" s="19"/>
      <c r="LRR4" s="19"/>
      <c r="LRS4" s="19"/>
      <c r="LRT4" s="19"/>
      <c r="LRU4" s="19"/>
      <c r="LRV4" s="19"/>
      <c r="LRW4" s="19"/>
      <c r="LRX4" s="19"/>
      <c r="LRY4" s="19"/>
      <c r="LRZ4" s="19"/>
      <c r="LSA4" s="19"/>
      <c r="LSB4" s="19"/>
      <c r="LSC4" s="19"/>
      <c r="LSD4" s="19"/>
      <c r="LSE4" s="19"/>
      <c r="LSF4" s="19"/>
      <c r="LSG4" s="19"/>
      <c r="LSH4" s="19"/>
      <c r="LSI4" s="19"/>
      <c r="LSJ4" s="19"/>
      <c r="LSK4" s="19"/>
      <c r="LSL4" s="19"/>
      <c r="LSM4" s="19"/>
      <c r="LSN4" s="19"/>
      <c r="LSO4" s="19"/>
      <c r="LSP4" s="19"/>
      <c r="LSQ4" s="19"/>
      <c r="LSR4" s="19"/>
      <c r="LSS4" s="19"/>
      <c r="LST4" s="19"/>
      <c r="LSU4" s="19"/>
      <c r="LSV4" s="19"/>
      <c r="LSW4" s="19"/>
      <c r="LSX4" s="19"/>
      <c r="LSY4" s="19"/>
      <c r="LSZ4" s="19"/>
      <c r="LTA4" s="19"/>
      <c r="LTB4" s="19"/>
      <c r="LTC4" s="19"/>
      <c r="LTD4" s="19"/>
      <c r="LTE4" s="19"/>
      <c r="LTF4" s="19"/>
      <c r="LTG4" s="19"/>
      <c r="LTH4" s="19"/>
      <c r="LTI4" s="19"/>
      <c r="LTJ4" s="19"/>
      <c r="LTK4" s="19"/>
      <c r="LTL4" s="19"/>
      <c r="LTM4" s="19"/>
      <c r="LTN4" s="19"/>
      <c r="LTO4" s="19"/>
      <c r="LTP4" s="19"/>
      <c r="LTQ4" s="19"/>
      <c r="LTR4" s="19"/>
      <c r="LTS4" s="19"/>
      <c r="LTT4" s="19"/>
      <c r="LTU4" s="19"/>
      <c r="LTV4" s="19"/>
      <c r="LTW4" s="19"/>
      <c r="LTX4" s="19"/>
      <c r="LTY4" s="19"/>
      <c r="LTZ4" s="19"/>
      <c r="LUA4" s="19"/>
      <c r="LUB4" s="19"/>
      <c r="LUC4" s="19"/>
      <c r="LUD4" s="19"/>
      <c r="LUE4" s="19"/>
      <c r="LUF4" s="19"/>
      <c r="LUG4" s="19"/>
      <c r="LUH4" s="19"/>
      <c r="LUI4" s="19"/>
      <c r="LUJ4" s="19"/>
      <c r="LUK4" s="19"/>
      <c r="LUL4" s="19"/>
      <c r="LUM4" s="19"/>
      <c r="LUN4" s="19"/>
      <c r="LUO4" s="19"/>
      <c r="LUP4" s="19"/>
      <c r="LUQ4" s="19"/>
      <c r="LUR4" s="19"/>
      <c r="LUS4" s="19"/>
      <c r="LUT4" s="19"/>
      <c r="LUU4" s="19"/>
      <c r="LUV4" s="19"/>
      <c r="LUW4" s="19"/>
      <c r="LUX4" s="19"/>
      <c r="LUY4" s="19"/>
      <c r="LUZ4" s="19"/>
      <c r="LVA4" s="19"/>
      <c r="LVB4" s="19"/>
      <c r="LVC4" s="19"/>
      <c r="LVD4" s="19"/>
      <c r="LVE4" s="19"/>
      <c r="LVF4" s="19"/>
      <c r="LVG4" s="19"/>
      <c r="LVH4" s="19"/>
      <c r="LVI4" s="19"/>
      <c r="LVJ4" s="19"/>
      <c r="LVK4" s="19"/>
      <c r="LVL4" s="19"/>
      <c r="LVM4" s="19"/>
      <c r="LVN4" s="19"/>
      <c r="LVO4" s="19"/>
      <c r="LVP4" s="19"/>
      <c r="LVQ4" s="19"/>
      <c r="LVR4" s="19"/>
      <c r="LVS4" s="19"/>
      <c r="LVT4" s="19"/>
      <c r="LVU4" s="19"/>
      <c r="LVV4" s="19"/>
      <c r="LVW4" s="19"/>
      <c r="LVX4" s="19"/>
      <c r="LVY4" s="19"/>
      <c r="LVZ4" s="19"/>
      <c r="LWA4" s="19"/>
      <c r="LWB4" s="19"/>
      <c r="LWC4" s="19"/>
      <c r="LWD4" s="19"/>
      <c r="LWE4" s="19"/>
      <c r="LWF4" s="19"/>
      <c r="LWG4" s="19"/>
      <c r="LWH4" s="19"/>
      <c r="LWI4" s="19"/>
      <c r="LWJ4" s="19"/>
      <c r="LWK4" s="19"/>
      <c r="LWL4" s="19"/>
      <c r="LWM4" s="19"/>
      <c r="LWN4" s="19"/>
      <c r="LWO4" s="19"/>
      <c r="LWP4" s="19"/>
      <c r="LWQ4" s="19"/>
      <c r="LWR4" s="19"/>
      <c r="LWS4" s="19"/>
      <c r="LWT4" s="19"/>
      <c r="LWU4" s="19"/>
      <c r="LWV4" s="19"/>
      <c r="LWW4" s="19"/>
      <c r="LWX4" s="19"/>
      <c r="LWY4" s="19"/>
      <c r="LWZ4" s="19"/>
      <c r="LXA4" s="19"/>
      <c r="LXB4" s="19"/>
      <c r="LXC4" s="19"/>
      <c r="LXD4" s="19"/>
      <c r="LXE4" s="19"/>
      <c r="LXF4" s="19"/>
      <c r="LXG4" s="19"/>
      <c r="LXH4" s="19"/>
      <c r="LXI4" s="19"/>
      <c r="LXJ4" s="19"/>
      <c r="LXK4" s="19"/>
      <c r="LXL4" s="19"/>
      <c r="LXM4" s="19"/>
      <c r="LXN4" s="19"/>
      <c r="LXO4" s="19"/>
      <c r="LXP4" s="19"/>
      <c r="LXQ4" s="19"/>
      <c r="LXR4" s="19"/>
      <c r="LXS4" s="19"/>
      <c r="LXT4" s="19"/>
      <c r="LXU4" s="19"/>
      <c r="LXV4" s="19"/>
      <c r="LXW4" s="19"/>
      <c r="LXX4" s="19"/>
      <c r="LXY4" s="19"/>
      <c r="LXZ4" s="19"/>
      <c r="LYA4" s="19"/>
      <c r="LYB4" s="19"/>
      <c r="LYC4" s="19"/>
      <c r="LYD4" s="19"/>
      <c r="LYE4" s="19"/>
      <c r="LYF4" s="19"/>
      <c r="LYG4" s="19"/>
      <c r="LYH4" s="19"/>
      <c r="LYI4" s="19"/>
      <c r="LYJ4" s="19"/>
      <c r="LYK4" s="19"/>
      <c r="LYL4" s="19"/>
      <c r="LYM4" s="19"/>
      <c r="LYN4" s="19"/>
      <c r="LYO4" s="19"/>
      <c r="LYP4" s="19"/>
      <c r="LYQ4" s="19"/>
      <c r="LYR4" s="19"/>
      <c r="LYS4" s="19"/>
      <c r="LYT4" s="19"/>
      <c r="LYU4" s="19"/>
      <c r="LYV4" s="19"/>
      <c r="LYW4" s="19"/>
      <c r="LYX4" s="19"/>
      <c r="LYY4" s="19"/>
      <c r="LYZ4" s="19"/>
      <c r="LZA4" s="19"/>
      <c r="LZB4" s="19"/>
      <c r="LZC4" s="19"/>
      <c r="LZD4" s="19"/>
      <c r="LZE4" s="19"/>
      <c r="LZF4" s="19"/>
      <c r="LZG4" s="19"/>
      <c r="LZH4" s="19"/>
      <c r="LZI4" s="19"/>
      <c r="LZJ4" s="19"/>
      <c r="LZK4" s="19"/>
      <c r="LZL4" s="19"/>
      <c r="LZM4" s="19"/>
      <c r="LZN4" s="19"/>
      <c r="LZO4" s="19"/>
      <c r="LZP4" s="19"/>
      <c r="LZQ4" s="19"/>
      <c r="LZR4" s="19"/>
      <c r="LZS4" s="19"/>
      <c r="LZT4" s="19"/>
      <c r="LZU4" s="19"/>
      <c r="LZV4" s="19"/>
      <c r="LZW4" s="19"/>
      <c r="LZX4" s="19"/>
      <c r="LZY4" s="19"/>
      <c r="LZZ4" s="19"/>
      <c r="MAA4" s="19"/>
      <c r="MAB4" s="19"/>
      <c r="MAC4" s="19"/>
      <c r="MAD4" s="19"/>
      <c r="MAE4" s="19"/>
      <c r="MAF4" s="19"/>
      <c r="MAG4" s="19"/>
      <c r="MAH4" s="19"/>
      <c r="MAI4" s="19"/>
      <c r="MAJ4" s="19"/>
      <c r="MAK4" s="19"/>
      <c r="MAL4" s="19"/>
      <c r="MAM4" s="19"/>
      <c r="MAN4" s="19"/>
      <c r="MAO4" s="19"/>
      <c r="MAP4" s="19"/>
      <c r="MAQ4" s="19"/>
      <c r="MAR4" s="19"/>
      <c r="MAS4" s="19"/>
      <c r="MAT4" s="19"/>
      <c r="MAU4" s="19"/>
      <c r="MAV4" s="19"/>
      <c r="MAW4" s="19"/>
      <c r="MAX4" s="19"/>
      <c r="MAY4" s="19"/>
      <c r="MAZ4" s="19"/>
      <c r="MBA4" s="19"/>
      <c r="MBB4" s="19"/>
      <c r="MBC4" s="19"/>
      <c r="MBD4" s="19"/>
      <c r="MBE4" s="19"/>
      <c r="MBF4" s="19"/>
      <c r="MBG4" s="19"/>
      <c r="MBH4" s="19"/>
      <c r="MBI4" s="19"/>
      <c r="MBJ4" s="19"/>
      <c r="MBK4" s="19"/>
      <c r="MBL4" s="19"/>
      <c r="MBM4" s="19"/>
      <c r="MBN4" s="19"/>
      <c r="MBO4" s="19"/>
      <c r="MBP4" s="19"/>
      <c r="MBQ4" s="19"/>
      <c r="MBR4" s="19"/>
      <c r="MBS4" s="19"/>
      <c r="MBT4" s="19"/>
      <c r="MBU4" s="19"/>
      <c r="MBV4" s="19"/>
      <c r="MBW4" s="19"/>
      <c r="MBX4" s="19"/>
      <c r="MBY4" s="19"/>
      <c r="MBZ4" s="19"/>
      <c r="MCA4" s="19"/>
      <c r="MCB4" s="19"/>
      <c r="MCC4" s="19"/>
      <c r="MCD4" s="19"/>
      <c r="MCE4" s="19"/>
      <c r="MCF4" s="19"/>
      <c r="MCG4" s="19"/>
      <c r="MCH4" s="19"/>
      <c r="MCI4" s="19"/>
      <c r="MCJ4" s="19"/>
      <c r="MCK4" s="19"/>
      <c r="MCL4" s="19"/>
      <c r="MCM4" s="19"/>
      <c r="MCN4" s="19"/>
      <c r="MCO4" s="19"/>
      <c r="MCP4" s="19"/>
      <c r="MCQ4" s="19"/>
      <c r="MCR4" s="19"/>
      <c r="MCS4" s="19"/>
      <c r="MCT4" s="19"/>
      <c r="MCU4" s="19"/>
      <c r="MCV4" s="19"/>
      <c r="MCW4" s="19"/>
      <c r="MCX4" s="19"/>
      <c r="MCY4" s="19"/>
      <c r="MCZ4" s="19"/>
      <c r="MDA4" s="19"/>
      <c r="MDB4" s="19"/>
      <c r="MDC4" s="19"/>
      <c r="MDD4" s="19"/>
      <c r="MDE4" s="19"/>
      <c r="MDF4" s="19"/>
      <c r="MDG4" s="19"/>
      <c r="MDH4" s="19"/>
      <c r="MDI4" s="19"/>
      <c r="MDJ4" s="19"/>
      <c r="MDK4" s="19"/>
      <c r="MDL4" s="19"/>
      <c r="MDM4" s="19"/>
      <c r="MDN4" s="19"/>
      <c r="MDO4" s="19"/>
      <c r="MDP4" s="19"/>
      <c r="MDQ4" s="19"/>
      <c r="MDR4" s="19"/>
      <c r="MDS4" s="19"/>
      <c r="MDT4" s="19"/>
      <c r="MDU4" s="19"/>
      <c r="MDV4" s="19"/>
      <c r="MDW4" s="19"/>
      <c r="MDX4" s="19"/>
      <c r="MDY4" s="19"/>
      <c r="MDZ4" s="19"/>
      <c r="MEA4" s="19"/>
      <c r="MEB4" s="19"/>
      <c r="MEC4" s="19"/>
      <c r="MED4" s="19"/>
      <c r="MEE4" s="19"/>
      <c r="MEF4" s="19"/>
      <c r="MEG4" s="19"/>
      <c r="MEH4" s="19"/>
      <c r="MEI4" s="19"/>
      <c r="MEJ4" s="19"/>
      <c r="MEK4" s="19"/>
      <c r="MEL4" s="19"/>
      <c r="MEM4" s="19"/>
      <c r="MEN4" s="19"/>
      <c r="MEO4" s="19"/>
      <c r="MEP4" s="19"/>
      <c r="MEQ4" s="19"/>
      <c r="MER4" s="19"/>
      <c r="MES4" s="19"/>
      <c r="MET4" s="19"/>
      <c r="MEU4" s="19"/>
      <c r="MEV4" s="19"/>
      <c r="MEW4" s="19"/>
      <c r="MEX4" s="19"/>
      <c r="MEY4" s="19"/>
      <c r="MEZ4" s="19"/>
      <c r="MFA4" s="19"/>
      <c r="MFB4" s="19"/>
      <c r="MFC4" s="19"/>
      <c r="MFD4" s="19"/>
      <c r="MFE4" s="19"/>
      <c r="MFF4" s="19"/>
      <c r="MFG4" s="19"/>
      <c r="MFH4" s="19"/>
      <c r="MFI4" s="19"/>
      <c r="MFJ4" s="19"/>
      <c r="MFK4" s="19"/>
      <c r="MFL4" s="19"/>
      <c r="MFM4" s="19"/>
      <c r="MFN4" s="19"/>
      <c r="MFO4" s="19"/>
      <c r="MFP4" s="19"/>
      <c r="MFQ4" s="19"/>
      <c r="MFR4" s="19"/>
      <c r="MFS4" s="19"/>
      <c r="MFT4" s="19"/>
      <c r="MFU4" s="19"/>
      <c r="MFV4" s="19"/>
      <c r="MFW4" s="19"/>
      <c r="MFX4" s="19"/>
      <c r="MFY4" s="19"/>
      <c r="MFZ4" s="19"/>
      <c r="MGA4" s="19"/>
      <c r="MGB4" s="19"/>
      <c r="MGC4" s="19"/>
      <c r="MGD4" s="19"/>
      <c r="MGE4" s="19"/>
      <c r="MGF4" s="19"/>
      <c r="MGG4" s="19"/>
      <c r="MGH4" s="19"/>
      <c r="MGI4" s="19"/>
      <c r="MGJ4" s="19"/>
      <c r="MGK4" s="19"/>
      <c r="MGL4" s="19"/>
      <c r="MGM4" s="19"/>
      <c r="MGN4" s="19"/>
      <c r="MGO4" s="19"/>
      <c r="MGP4" s="19"/>
      <c r="MGQ4" s="19"/>
      <c r="MGR4" s="19"/>
      <c r="MGS4" s="19"/>
      <c r="MGT4" s="19"/>
      <c r="MGU4" s="19"/>
      <c r="MGV4" s="19"/>
      <c r="MGW4" s="19"/>
      <c r="MGX4" s="19"/>
      <c r="MGY4" s="19"/>
      <c r="MGZ4" s="19"/>
      <c r="MHA4" s="19"/>
      <c r="MHB4" s="19"/>
      <c r="MHC4" s="19"/>
      <c r="MHD4" s="19"/>
      <c r="MHE4" s="19"/>
      <c r="MHF4" s="19"/>
      <c r="MHG4" s="19"/>
      <c r="MHH4" s="19"/>
      <c r="MHI4" s="19"/>
      <c r="MHJ4" s="19"/>
      <c r="MHK4" s="19"/>
      <c r="MHL4" s="19"/>
      <c r="MHM4" s="19"/>
      <c r="MHN4" s="19"/>
      <c r="MHO4" s="19"/>
      <c r="MHP4" s="19"/>
      <c r="MHQ4" s="19"/>
      <c r="MHR4" s="19"/>
      <c r="MHS4" s="19"/>
      <c r="MHT4" s="19"/>
      <c r="MHU4" s="19"/>
      <c r="MHV4" s="19"/>
      <c r="MHW4" s="19"/>
      <c r="MHX4" s="19"/>
      <c r="MHY4" s="19"/>
      <c r="MHZ4" s="19"/>
      <c r="MIA4" s="19"/>
      <c r="MIB4" s="19"/>
      <c r="MIC4" s="19"/>
      <c r="MID4" s="19"/>
      <c r="MIE4" s="19"/>
      <c r="MIF4" s="19"/>
      <c r="MIG4" s="19"/>
      <c r="MIH4" s="19"/>
      <c r="MII4" s="19"/>
      <c r="MIJ4" s="19"/>
      <c r="MIK4" s="19"/>
      <c r="MIL4" s="19"/>
      <c r="MIM4" s="19"/>
      <c r="MIN4" s="19"/>
      <c r="MIO4" s="19"/>
      <c r="MIP4" s="19"/>
      <c r="MIQ4" s="19"/>
      <c r="MIR4" s="19"/>
      <c r="MIS4" s="19"/>
      <c r="MIT4" s="19"/>
      <c r="MIU4" s="19"/>
      <c r="MIV4" s="19"/>
      <c r="MIW4" s="19"/>
      <c r="MIX4" s="19"/>
      <c r="MIY4" s="19"/>
      <c r="MIZ4" s="19"/>
      <c r="MJA4" s="19"/>
      <c r="MJB4" s="19"/>
      <c r="MJC4" s="19"/>
      <c r="MJD4" s="19"/>
      <c r="MJE4" s="19"/>
      <c r="MJF4" s="19"/>
      <c r="MJG4" s="19"/>
      <c r="MJH4" s="19"/>
      <c r="MJI4" s="19"/>
      <c r="MJJ4" s="19"/>
      <c r="MJK4" s="19"/>
      <c r="MJL4" s="19"/>
      <c r="MJM4" s="19"/>
      <c r="MJN4" s="19"/>
      <c r="MJO4" s="19"/>
      <c r="MJP4" s="19"/>
      <c r="MJQ4" s="19"/>
      <c r="MJR4" s="19"/>
      <c r="MJS4" s="19"/>
      <c r="MJT4" s="19"/>
      <c r="MJU4" s="19"/>
      <c r="MJV4" s="19"/>
      <c r="MJW4" s="19"/>
      <c r="MJX4" s="19"/>
      <c r="MJY4" s="19"/>
      <c r="MJZ4" s="19"/>
      <c r="MKA4" s="19"/>
      <c r="MKB4" s="19"/>
      <c r="MKC4" s="19"/>
      <c r="MKD4" s="19"/>
      <c r="MKE4" s="19"/>
      <c r="MKF4" s="19"/>
      <c r="MKG4" s="19"/>
      <c r="MKH4" s="19"/>
      <c r="MKI4" s="19"/>
      <c r="MKJ4" s="19"/>
      <c r="MKK4" s="19"/>
      <c r="MKL4" s="19"/>
      <c r="MKM4" s="19"/>
      <c r="MKN4" s="19"/>
      <c r="MKO4" s="19"/>
      <c r="MKP4" s="19"/>
      <c r="MKQ4" s="19"/>
      <c r="MKR4" s="19"/>
      <c r="MKS4" s="19"/>
      <c r="MKT4" s="19"/>
      <c r="MKU4" s="19"/>
      <c r="MKV4" s="19"/>
      <c r="MKW4" s="19"/>
      <c r="MKX4" s="19"/>
      <c r="MKY4" s="19"/>
      <c r="MKZ4" s="19"/>
      <c r="MLA4" s="19"/>
      <c r="MLB4" s="19"/>
      <c r="MLC4" s="19"/>
      <c r="MLD4" s="19"/>
      <c r="MLE4" s="19"/>
      <c r="MLF4" s="19"/>
      <c r="MLG4" s="19"/>
      <c r="MLH4" s="19"/>
      <c r="MLI4" s="19"/>
      <c r="MLJ4" s="19"/>
      <c r="MLK4" s="19"/>
      <c r="MLL4" s="19"/>
      <c r="MLM4" s="19"/>
      <c r="MLN4" s="19"/>
      <c r="MLO4" s="19"/>
      <c r="MLP4" s="19"/>
      <c r="MLQ4" s="19"/>
      <c r="MLR4" s="19"/>
      <c r="MLS4" s="19"/>
      <c r="MLT4" s="19"/>
      <c r="MLU4" s="19"/>
      <c r="MLV4" s="19"/>
      <c r="MLW4" s="19"/>
      <c r="MLX4" s="19"/>
      <c r="MLY4" s="19"/>
      <c r="MLZ4" s="19"/>
      <c r="MMA4" s="19"/>
      <c r="MMB4" s="19"/>
      <c r="MMC4" s="19"/>
      <c r="MMD4" s="19"/>
      <c r="MME4" s="19"/>
      <c r="MMF4" s="19"/>
      <c r="MMG4" s="19"/>
      <c r="MMH4" s="19"/>
      <c r="MMI4" s="19"/>
      <c r="MMJ4" s="19"/>
      <c r="MMK4" s="19"/>
      <c r="MML4" s="19"/>
      <c r="MMM4" s="19"/>
      <c r="MMN4" s="19"/>
      <c r="MMO4" s="19"/>
      <c r="MMP4" s="19"/>
      <c r="MMQ4" s="19"/>
      <c r="MMR4" s="19"/>
      <c r="MMS4" s="19"/>
      <c r="MMT4" s="19"/>
      <c r="MMU4" s="19"/>
      <c r="MMV4" s="19"/>
      <c r="MMW4" s="19"/>
      <c r="MMX4" s="19"/>
      <c r="MMY4" s="19"/>
      <c r="MMZ4" s="19"/>
      <c r="MNA4" s="19"/>
      <c r="MNB4" s="19"/>
      <c r="MNC4" s="19"/>
      <c r="MND4" s="19"/>
      <c r="MNE4" s="19"/>
      <c r="MNF4" s="19"/>
      <c r="MNG4" s="19"/>
      <c r="MNH4" s="19"/>
      <c r="MNI4" s="19"/>
      <c r="MNJ4" s="19"/>
      <c r="MNK4" s="19"/>
      <c r="MNL4" s="19"/>
      <c r="MNM4" s="19"/>
      <c r="MNN4" s="19"/>
      <c r="MNO4" s="19"/>
      <c r="MNP4" s="19"/>
      <c r="MNQ4" s="19"/>
      <c r="MNR4" s="19"/>
      <c r="MNS4" s="19"/>
      <c r="MNT4" s="19"/>
      <c r="MNU4" s="19"/>
      <c r="MNV4" s="19"/>
      <c r="MNW4" s="19"/>
      <c r="MNX4" s="19"/>
      <c r="MNY4" s="19"/>
      <c r="MNZ4" s="19"/>
      <c r="MOA4" s="19"/>
      <c r="MOB4" s="19"/>
      <c r="MOC4" s="19"/>
      <c r="MOD4" s="19"/>
      <c r="MOE4" s="19"/>
      <c r="MOF4" s="19"/>
      <c r="MOG4" s="19"/>
      <c r="MOH4" s="19"/>
      <c r="MOI4" s="19"/>
      <c r="MOJ4" s="19"/>
      <c r="MOK4" s="19"/>
      <c r="MOL4" s="19"/>
      <c r="MOM4" s="19"/>
      <c r="MON4" s="19"/>
      <c r="MOO4" s="19"/>
      <c r="MOP4" s="19"/>
      <c r="MOQ4" s="19"/>
      <c r="MOR4" s="19"/>
      <c r="MOS4" s="19"/>
      <c r="MOT4" s="19"/>
      <c r="MOU4" s="19"/>
      <c r="MOV4" s="19"/>
      <c r="MOW4" s="19"/>
      <c r="MOX4" s="19"/>
      <c r="MOY4" s="19"/>
      <c r="MOZ4" s="19"/>
      <c r="MPA4" s="19"/>
      <c r="MPB4" s="19"/>
      <c r="MPC4" s="19"/>
      <c r="MPD4" s="19"/>
      <c r="MPE4" s="19"/>
      <c r="MPF4" s="19"/>
      <c r="MPG4" s="19"/>
      <c r="MPH4" s="19"/>
      <c r="MPI4" s="19"/>
      <c r="MPJ4" s="19"/>
      <c r="MPK4" s="19"/>
      <c r="MPL4" s="19"/>
      <c r="MPM4" s="19"/>
      <c r="MPN4" s="19"/>
      <c r="MPO4" s="19"/>
      <c r="MPP4" s="19"/>
      <c r="MPQ4" s="19"/>
      <c r="MPR4" s="19"/>
      <c r="MPS4" s="19"/>
      <c r="MPT4" s="19"/>
      <c r="MPU4" s="19"/>
      <c r="MPV4" s="19"/>
      <c r="MPW4" s="19"/>
      <c r="MPX4" s="19"/>
      <c r="MPY4" s="19"/>
      <c r="MPZ4" s="19"/>
      <c r="MQA4" s="19"/>
      <c r="MQB4" s="19"/>
      <c r="MQC4" s="19"/>
      <c r="MQD4" s="19"/>
      <c r="MQE4" s="19"/>
      <c r="MQF4" s="19"/>
      <c r="MQG4" s="19"/>
      <c r="MQH4" s="19"/>
      <c r="MQI4" s="19"/>
      <c r="MQJ4" s="19"/>
      <c r="MQK4" s="19"/>
      <c r="MQL4" s="19"/>
      <c r="MQM4" s="19"/>
      <c r="MQN4" s="19"/>
      <c r="MQO4" s="19"/>
      <c r="MQP4" s="19"/>
      <c r="MQQ4" s="19"/>
      <c r="MQR4" s="19"/>
      <c r="MQS4" s="19"/>
      <c r="MQT4" s="19"/>
      <c r="MQU4" s="19"/>
      <c r="MQV4" s="19"/>
      <c r="MQW4" s="19"/>
      <c r="MQX4" s="19"/>
      <c r="MQY4" s="19"/>
      <c r="MQZ4" s="19"/>
      <c r="MRA4" s="19"/>
      <c r="MRB4" s="19"/>
      <c r="MRC4" s="19"/>
      <c r="MRD4" s="19"/>
      <c r="MRE4" s="19"/>
      <c r="MRF4" s="19"/>
      <c r="MRG4" s="19"/>
      <c r="MRH4" s="19"/>
      <c r="MRI4" s="19"/>
      <c r="MRJ4" s="19"/>
      <c r="MRK4" s="19"/>
      <c r="MRL4" s="19"/>
      <c r="MRM4" s="19"/>
      <c r="MRN4" s="19"/>
      <c r="MRO4" s="19"/>
      <c r="MRP4" s="19"/>
      <c r="MRQ4" s="19"/>
      <c r="MRR4" s="19"/>
      <c r="MRS4" s="19"/>
      <c r="MRT4" s="19"/>
      <c r="MRU4" s="19"/>
      <c r="MRV4" s="19"/>
      <c r="MRW4" s="19"/>
      <c r="MRX4" s="19"/>
      <c r="MRY4" s="19"/>
      <c r="MRZ4" s="19"/>
      <c r="MSA4" s="19"/>
      <c r="MSB4" s="19"/>
      <c r="MSC4" s="19"/>
      <c r="MSD4" s="19"/>
      <c r="MSE4" s="19"/>
      <c r="MSF4" s="19"/>
      <c r="MSG4" s="19"/>
      <c r="MSH4" s="19"/>
      <c r="MSI4" s="19"/>
      <c r="MSJ4" s="19"/>
      <c r="MSK4" s="19"/>
      <c r="MSL4" s="19"/>
      <c r="MSM4" s="19"/>
      <c r="MSN4" s="19"/>
      <c r="MSO4" s="19"/>
      <c r="MSP4" s="19"/>
      <c r="MSQ4" s="19"/>
      <c r="MSR4" s="19"/>
      <c r="MSS4" s="19"/>
      <c r="MST4" s="19"/>
      <c r="MSU4" s="19"/>
      <c r="MSV4" s="19"/>
      <c r="MSW4" s="19"/>
      <c r="MSX4" s="19"/>
      <c r="MSY4" s="19"/>
      <c r="MSZ4" s="19"/>
      <c r="MTA4" s="19"/>
      <c r="MTB4" s="19"/>
      <c r="MTC4" s="19"/>
      <c r="MTD4" s="19"/>
      <c r="MTE4" s="19"/>
      <c r="MTF4" s="19"/>
      <c r="MTG4" s="19"/>
      <c r="MTH4" s="19"/>
      <c r="MTI4" s="19"/>
      <c r="MTJ4" s="19"/>
      <c r="MTK4" s="19"/>
      <c r="MTL4" s="19"/>
      <c r="MTM4" s="19"/>
      <c r="MTN4" s="19"/>
      <c r="MTO4" s="19"/>
      <c r="MTP4" s="19"/>
      <c r="MTQ4" s="19"/>
      <c r="MTR4" s="19"/>
      <c r="MTS4" s="19"/>
      <c r="MTT4" s="19"/>
      <c r="MTU4" s="19"/>
      <c r="MTV4" s="19"/>
      <c r="MTW4" s="19"/>
      <c r="MTX4" s="19"/>
      <c r="MTY4" s="19"/>
      <c r="MTZ4" s="19"/>
      <c r="MUA4" s="19"/>
      <c r="MUB4" s="19"/>
      <c r="MUC4" s="19"/>
      <c r="MUD4" s="19"/>
      <c r="MUE4" s="19"/>
      <c r="MUF4" s="19"/>
      <c r="MUG4" s="19"/>
      <c r="MUH4" s="19"/>
      <c r="MUI4" s="19"/>
      <c r="MUJ4" s="19"/>
      <c r="MUK4" s="19"/>
      <c r="MUL4" s="19"/>
      <c r="MUM4" s="19"/>
      <c r="MUN4" s="19"/>
      <c r="MUO4" s="19"/>
      <c r="MUP4" s="19"/>
      <c r="MUQ4" s="19"/>
      <c r="MUR4" s="19"/>
      <c r="MUS4" s="19"/>
      <c r="MUT4" s="19"/>
      <c r="MUU4" s="19"/>
      <c r="MUV4" s="19"/>
      <c r="MUW4" s="19"/>
      <c r="MUX4" s="19"/>
      <c r="MUY4" s="19"/>
      <c r="MUZ4" s="19"/>
      <c r="MVA4" s="19"/>
      <c r="MVB4" s="19"/>
      <c r="MVC4" s="19"/>
      <c r="MVD4" s="19"/>
      <c r="MVE4" s="19"/>
      <c r="MVF4" s="19"/>
      <c r="MVG4" s="19"/>
      <c r="MVH4" s="19"/>
      <c r="MVI4" s="19"/>
      <c r="MVJ4" s="19"/>
      <c r="MVK4" s="19"/>
      <c r="MVL4" s="19"/>
      <c r="MVM4" s="19"/>
      <c r="MVN4" s="19"/>
      <c r="MVO4" s="19"/>
      <c r="MVP4" s="19"/>
      <c r="MVQ4" s="19"/>
      <c r="MVR4" s="19"/>
      <c r="MVS4" s="19"/>
      <c r="MVT4" s="19"/>
      <c r="MVU4" s="19"/>
      <c r="MVV4" s="19"/>
      <c r="MVW4" s="19"/>
      <c r="MVX4" s="19"/>
      <c r="MVY4" s="19"/>
      <c r="MVZ4" s="19"/>
      <c r="MWA4" s="19"/>
      <c r="MWB4" s="19"/>
      <c r="MWC4" s="19"/>
      <c r="MWD4" s="19"/>
      <c r="MWE4" s="19"/>
      <c r="MWF4" s="19"/>
      <c r="MWG4" s="19"/>
      <c r="MWH4" s="19"/>
      <c r="MWI4" s="19"/>
      <c r="MWJ4" s="19"/>
      <c r="MWK4" s="19"/>
      <c r="MWL4" s="19"/>
      <c r="MWM4" s="19"/>
      <c r="MWN4" s="19"/>
      <c r="MWO4" s="19"/>
      <c r="MWP4" s="19"/>
      <c r="MWQ4" s="19"/>
      <c r="MWR4" s="19"/>
      <c r="MWS4" s="19"/>
      <c r="MWT4" s="19"/>
      <c r="MWU4" s="19"/>
      <c r="MWV4" s="19"/>
      <c r="MWW4" s="19"/>
      <c r="MWX4" s="19"/>
      <c r="MWY4" s="19"/>
      <c r="MWZ4" s="19"/>
      <c r="MXA4" s="19"/>
      <c r="MXB4" s="19"/>
      <c r="MXC4" s="19"/>
      <c r="MXD4" s="19"/>
      <c r="MXE4" s="19"/>
      <c r="MXF4" s="19"/>
      <c r="MXG4" s="19"/>
      <c r="MXH4" s="19"/>
      <c r="MXI4" s="19"/>
      <c r="MXJ4" s="19"/>
      <c r="MXK4" s="19"/>
      <c r="MXL4" s="19"/>
      <c r="MXM4" s="19"/>
      <c r="MXN4" s="19"/>
      <c r="MXO4" s="19"/>
      <c r="MXP4" s="19"/>
      <c r="MXQ4" s="19"/>
      <c r="MXR4" s="19"/>
      <c r="MXS4" s="19"/>
      <c r="MXT4" s="19"/>
      <c r="MXU4" s="19"/>
      <c r="MXV4" s="19"/>
      <c r="MXW4" s="19"/>
      <c r="MXX4" s="19"/>
      <c r="MXY4" s="19"/>
      <c r="MXZ4" s="19"/>
      <c r="MYA4" s="19"/>
      <c r="MYB4" s="19"/>
      <c r="MYC4" s="19"/>
      <c r="MYD4" s="19"/>
      <c r="MYE4" s="19"/>
      <c r="MYF4" s="19"/>
      <c r="MYG4" s="19"/>
      <c r="MYH4" s="19"/>
      <c r="MYI4" s="19"/>
      <c r="MYJ4" s="19"/>
      <c r="MYK4" s="19"/>
      <c r="MYL4" s="19"/>
      <c r="MYM4" s="19"/>
      <c r="MYN4" s="19"/>
      <c r="MYO4" s="19"/>
      <c r="MYP4" s="19"/>
      <c r="MYQ4" s="19"/>
      <c r="MYR4" s="19"/>
      <c r="MYS4" s="19"/>
      <c r="MYT4" s="19"/>
      <c r="MYU4" s="19"/>
      <c r="MYV4" s="19"/>
      <c r="MYW4" s="19"/>
      <c r="MYX4" s="19"/>
      <c r="MYY4" s="19"/>
      <c r="MYZ4" s="19"/>
      <c r="MZA4" s="19"/>
      <c r="MZB4" s="19"/>
      <c r="MZC4" s="19"/>
      <c r="MZD4" s="19"/>
      <c r="MZE4" s="19"/>
      <c r="MZF4" s="19"/>
      <c r="MZG4" s="19"/>
      <c r="MZH4" s="19"/>
      <c r="MZI4" s="19"/>
      <c r="MZJ4" s="19"/>
      <c r="MZK4" s="19"/>
      <c r="MZL4" s="19"/>
      <c r="MZM4" s="19"/>
      <c r="MZN4" s="19"/>
      <c r="MZO4" s="19"/>
      <c r="MZP4" s="19"/>
      <c r="MZQ4" s="19"/>
      <c r="MZR4" s="19"/>
      <c r="MZS4" s="19"/>
      <c r="MZT4" s="19"/>
      <c r="MZU4" s="19"/>
      <c r="MZV4" s="19"/>
      <c r="MZW4" s="19"/>
      <c r="MZX4" s="19"/>
      <c r="MZY4" s="19"/>
      <c r="MZZ4" s="19"/>
      <c r="NAA4" s="19"/>
      <c r="NAB4" s="19"/>
      <c r="NAC4" s="19"/>
      <c r="NAD4" s="19"/>
      <c r="NAE4" s="19"/>
      <c r="NAF4" s="19"/>
      <c r="NAG4" s="19"/>
      <c r="NAH4" s="19"/>
      <c r="NAI4" s="19"/>
      <c r="NAJ4" s="19"/>
      <c r="NAK4" s="19"/>
      <c r="NAL4" s="19"/>
      <c r="NAM4" s="19"/>
      <c r="NAN4" s="19"/>
      <c r="NAO4" s="19"/>
      <c r="NAP4" s="19"/>
      <c r="NAQ4" s="19"/>
      <c r="NAR4" s="19"/>
      <c r="NAS4" s="19"/>
      <c r="NAT4" s="19"/>
      <c r="NAU4" s="19"/>
      <c r="NAV4" s="19"/>
      <c r="NAW4" s="19"/>
      <c r="NAX4" s="19"/>
      <c r="NAY4" s="19"/>
      <c r="NAZ4" s="19"/>
      <c r="NBA4" s="19"/>
      <c r="NBB4" s="19"/>
      <c r="NBC4" s="19"/>
      <c r="NBD4" s="19"/>
      <c r="NBE4" s="19"/>
      <c r="NBF4" s="19"/>
      <c r="NBG4" s="19"/>
      <c r="NBH4" s="19"/>
      <c r="NBI4" s="19"/>
      <c r="NBJ4" s="19"/>
      <c r="NBK4" s="19"/>
      <c r="NBL4" s="19"/>
      <c r="NBM4" s="19"/>
      <c r="NBN4" s="19"/>
      <c r="NBO4" s="19"/>
      <c r="NBP4" s="19"/>
      <c r="NBQ4" s="19"/>
      <c r="NBR4" s="19"/>
      <c r="NBS4" s="19"/>
      <c r="NBT4" s="19"/>
      <c r="NBU4" s="19"/>
      <c r="NBV4" s="19"/>
      <c r="NBW4" s="19"/>
      <c r="NBX4" s="19"/>
      <c r="NBY4" s="19"/>
      <c r="NBZ4" s="19"/>
      <c r="NCA4" s="19"/>
      <c r="NCB4" s="19"/>
      <c r="NCC4" s="19"/>
      <c r="NCD4" s="19"/>
      <c r="NCE4" s="19"/>
      <c r="NCF4" s="19"/>
      <c r="NCG4" s="19"/>
      <c r="NCH4" s="19"/>
      <c r="NCI4" s="19"/>
      <c r="NCJ4" s="19"/>
      <c r="NCK4" s="19"/>
      <c r="NCL4" s="19"/>
      <c r="NCM4" s="19"/>
      <c r="NCN4" s="19"/>
      <c r="NCO4" s="19"/>
      <c r="NCP4" s="19"/>
      <c r="NCQ4" s="19"/>
      <c r="NCR4" s="19"/>
      <c r="NCS4" s="19"/>
      <c r="NCT4" s="19"/>
      <c r="NCU4" s="19"/>
      <c r="NCV4" s="19"/>
      <c r="NCW4" s="19"/>
      <c r="NCX4" s="19"/>
      <c r="NCY4" s="19"/>
      <c r="NCZ4" s="19"/>
      <c r="NDA4" s="19"/>
      <c r="NDB4" s="19"/>
      <c r="NDC4" s="19"/>
      <c r="NDD4" s="19"/>
      <c r="NDE4" s="19"/>
      <c r="NDF4" s="19"/>
      <c r="NDG4" s="19"/>
      <c r="NDH4" s="19"/>
      <c r="NDI4" s="19"/>
      <c r="NDJ4" s="19"/>
      <c r="NDK4" s="19"/>
      <c r="NDL4" s="19"/>
      <c r="NDM4" s="19"/>
      <c r="NDN4" s="19"/>
      <c r="NDO4" s="19"/>
      <c r="NDP4" s="19"/>
      <c r="NDQ4" s="19"/>
      <c r="NDR4" s="19"/>
      <c r="NDS4" s="19"/>
      <c r="NDT4" s="19"/>
      <c r="NDU4" s="19"/>
      <c r="NDV4" s="19"/>
      <c r="NDW4" s="19"/>
      <c r="NDX4" s="19"/>
      <c r="NDY4" s="19"/>
      <c r="NDZ4" s="19"/>
      <c r="NEA4" s="19"/>
      <c r="NEB4" s="19"/>
      <c r="NEC4" s="19"/>
      <c r="NED4" s="19"/>
      <c r="NEE4" s="19"/>
      <c r="NEF4" s="19"/>
      <c r="NEG4" s="19"/>
      <c r="NEH4" s="19"/>
      <c r="NEI4" s="19"/>
      <c r="NEJ4" s="19"/>
      <c r="NEK4" s="19"/>
      <c r="NEL4" s="19"/>
      <c r="NEM4" s="19"/>
      <c r="NEN4" s="19"/>
      <c r="NEO4" s="19"/>
      <c r="NEP4" s="19"/>
      <c r="NEQ4" s="19"/>
      <c r="NER4" s="19"/>
      <c r="NES4" s="19"/>
      <c r="NET4" s="19"/>
      <c r="NEU4" s="19"/>
      <c r="NEV4" s="19"/>
      <c r="NEW4" s="19"/>
      <c r="NEX4" s="19"/>
      <c r="NEY4" s="19"/>
      <c r="NEZ4" s="19"/>
      <c r="NFA4" s="19"/>
      <c r="NFB4" s="19"/>
      <c r="NFC4" s="19"/>
      <c r="NFD4" s="19"/>
      <c r="NFE4" s="19"/>
      <c r="NFF4" s="19"/>
      <c r="NFG4" s="19"/>
      <c r="NFH4" s="19"/>
      <c r="NFI4" s="19"/>
      <c r="NFJ4" s="19"/>
      <c r="NFK4" s="19"/>
      <c r="NFL4" s="19"/>
      <c r="NFM4" s="19"/>
      <c r="NFN4" s="19"/>
      <c r="NFO4" s="19"/>
      <c r="NFP4" s="19"/>
      <c r="NFQ4" s="19"/>
      <c r="NFR4" s="19"/>
      <c r="NFS4" s="19"/>
      <c r="NFT4" s="19"/>
      <c r="NFU4" s="19"/>
      <c r="NFV4" s="19"/>
      <c r="NFW4" s="19"/>
      <c r="NFX4" s="19"/>
      <c r="NFY4" s="19"/>
      <c r="NFZ4" s="19"/>
      <c r="NGA4" s="19"/>
      <c r="NGB4" s="19"/>
      <c r="NGC4" s="19"/>
      <c r="NGD4" s="19"/>
      <c r="NGE4" s="19"/>
      <c r="NGF4" s="19"/>
      <c r="NGG4" s="19"/>
      <c r="NGH4" s="19"/>
      <c r="NGI4" s="19"/>
      <c r="NGJ4" s="19"/>
      <c r="NGK4" s="19"/>
      <c r="NGL4" s="19"/>
      <c r="NGM4" s="19"/>
      <c r="NGN4" s="19"/>
      <c r="NGO4" s="19"/>
      <c r="NGP4" s="19"/>
      <c r="NGQ4" s="19"/>
      <c r="NGR4" s="19"/>
      <c r="NGS4" s="19"/>
      <c r="NGT4" s="19"/>
      <c r="NGU4" s="19"/>
      <c r="NGV4" s="19"/>
      <c r="NGW4" s="19"/>
      <c r="NGX4" s="19"/>
      <c r="NGY4" s="19"/>
      <c r="NGZ4" s="19"/>
      <c r="NHA4" s="19"/>
      <c r="NHB4" s="19"/>
      <c r="NHC4" s="19"/>
      <c r="NHD4" s="19"/>
      <c r="NHE4" s="19"/>
      <c r="NHF4" s="19"/>
      <c r="NHG4" s="19"/>
      <c r="NHH4" s="19"/>
      <c r="NHI4" s="19"/>
      <c r="NHJ4" s="19"/>
      <c r="NHK4" s="19"/>
      <c r="NHL4" s="19"/>
      <c r="NHM4" s="19"/>
      <c r="NHN4" s="19"/>
      <c r="NHO4" s="19"/>
      <c r="NHP4" s="19"/>
      <c r="NHQ4" s="19"/>
      <c r="NHR4" s="19"/>
      <c r="NHS4" s="19"/>
      <c r="NHT4" s="19"/>
      <c r="NHU4" s="19"/>
      <c r="NHV4" s="19"/>
      <c r="NHW4" s="19"/>
      <c r="NHX4" s="19"/>
      <c r="NHY4" s="19"/>
      <c r="NHZ4" s="19"/>
      <c r="NIA4" s="19"/>
      <c r="NIB4" s="19"/>
      <c r="NIC4" s="19"/>
      <c r="NID4" s="19"/>
      <c r="NIE4" s="19"/>
      <c r="NIF4" s="19"/>
      <c r="NIG4" s="19"/>
      <c r="NIH4" s="19"/>
      <c r="NII4" s="19"/>
      <c r="NIJ4" s="19"/>
      <c r="NIK4" s="19"/>
      <c r="NIL4" s="19"/>
      <c r="NIM4" s="19"/>
      <c r="NIN4" s="19"/>
      <c r="NIO4" s="19"/>
      <c r="NIP4" s="19"/>
      <c r="NIQ4" s="19"/>
      <c r="NIR4" s="19"/>
      <c r="NIS4" s="19"/>
      <c r="NIT4" s="19"/>
      <c r="NIU4" s="19"/>
      <c r="NIV4" s="19"/>
      <c r="NIW4" s="19"/>
      <c r="NIX4" s="19"/>
      <c r="NIY4" s="19"/>
      <c r="NIZ4" s="19"/>
      <c r="NJA4" s="19"/>
      <c r="NJB4" s="19"/>
      <c r="NJC4" s="19"/>
      <c r="NJD4" s="19"/>
      <c r="NJE4" s="19"/>
      <c r="NJF4" s="19"/>
      <c r="NJG4" s="19"/>
      <c r="NJH4" s="19"/>
      <c r="NJI4" s="19"/>
      <c r="NJJ4" s="19"/>
      <c r="NJK4" s="19"/>
      <c r="NJL4" s="19"/>
      <c r="NJM4" s="19"/>
      <c r="NJN4" s="19"/>
      <c r="NJO4" s="19"/>
      <c r="NJP4" s="19"/>
      <c r="NJQ4" s="19"/>
      <c r="NJR4" s="19"/>
      <c r="NJS4" s="19"/>
      <c r="NJT4" s="19"/>
      <c r="NJU4" s="19"/>
      <c r="NJV4" s="19"/>
      <c r="NJW4" s="19"/>
      <c r="NJX4" s="19"/>
      <c r="NJY4" s="19"/>
      <c r="NJZ4" s="19"/>
      <c r="NKA4" s="19"/>
      <c r="NKB4" s="19"/>
      <c r="NKC4" s="19"/>
      <c r="NKD4" s="19"/>
      <c r="NKE4" s="19"/>
      <c r="NKF4" s="19"/>
      <c r="NKG4" s="19"/>
      <c r="NKH4" s="19"/>
      <c r="NKI4" s="19"/>
      <c r="NKJ4" s="19"/>
      <c r="NKK4" s="19"/>
      <c r="NKL4" s="19"/>
      <c r="NKM4" s="19"/>
      <c r="NKN4" s="19"/>
      <c r="NKO4" s="19"/>
      <c r="NKP4" s="19"/>
      <c r="NKQ4" s="19"/>
      <c r="NKR4" s="19"/>
      <c r="NKS4" s="19"/>
      <c r="NKT4" s="19"/>
      <c r="NKU4" s="19"/>
      <c r="NKV4" s="19"/>
      <c r="NKW4" s="19"/>
      <c r="NKX4" s="19"/>
      <c r="NKY4" s="19"/>
      <c r="NKZ4" s="19"/>
      <c r="NLA4" s="19"/>
      <c r="NLB4" s="19"/>
      <c r="NLC4" s="19"/>
      <c r="NLD4" s="19"/>
      <c r="NLE4" s="19"/>
      <c r="NLF4" s="19"/>
      <c r="NLG4" s="19"/>
      <c r="NLH4" s="19"/>
      <c r="NLI4" s="19"/>
      <c r="NLJ4" s="19"/>
      <c r="NLK4" s="19"/>
      <c r="NLL4" s="19"/>
      <c r="NLM4" s="19"/>
      <c r="NLN4" s="19"/>
      <c r="NLO4" s="19"/>
      <c r="NLP4" s="19"/>
      <c r="NLQ4" s="19"/>
      <c r="NLR4" s="19"/>
      <c r="NLS4" s="19"/>
      <c r="NLT4" s="19"/>
      <c r="NLU4" s="19"/>
      <c r="NLV4" s="19"/>
      <c r="NLW4" s="19"/>
      <c r="NLX4" s="19"/>
      <c r="NLY4" s="19"/>
      <c r="NLZ4" s="19"/>
      <c r="NMA4" s="19"/>
      <c r="NMB4" s="19"/>
      <c r="NMC4" s="19"/>
      <c r="NMD4" s="19"/>
      <c r="NME4" s="19"/>
      <c r="NMF4" s="19"/>
      <c r="NMG4" s="19"/>
      <c r="NMH4" s="19"/>
      <c r="NMI4" s="19"/>
      <c r="NMJ4" s="19"/>
      <c r="NMK4" s="19"/>
      <c r="NML4" s="19"/>
      <c r="NMM4" s="19"/>
      <c r="NMN4" s="19"/>
      <c r="NMO4" s="19"/>
      <c r="NMP4" s="19"/>
      <c r="NMQ4" s="19"/>
      <c r="NMR4" s="19"/>
      <c r="NMS4" s="19"/>
      <c r="NMT4" s="19"/>
      <c r="NMU4" s="19"/>
      <c r="NMV4" s="19"/>
      <c r="NMW4" s="19"/>
      <c r="NMX4" s="19"/>
      <c r="NMY4" s="19"/>
      <c r="NMZ4" s="19"/>
      <c r="NNA4" s="19"/>
      <c r="NNB4" s="19"/>
      <c r="NNC4" s="19"/>
      <c r="NND4" s="19"/>
      <c r="NNE4" s="19"/>
      <c r="NNF4" s="19"/>
      <c r="NNG4" s="19"/>
      <c r="NNH4" s="19"/>
      <c r="NNI4" s="19"/>
      <c r="NNJ4" s="19"/>
      <c r="NNK4" s="19"/>
      <c r="NNL4" s="19"/>
      <c r="NNM4" s="19"/>
      <c r="NNN4" s="19"/>
      <c r="NNO4" s="19"/>
      <c r="NNP4" s="19"/>
      <c r="NNQ4" s="19"/>
      <c r="NNR4" s="19"/>
      <c r="NNS4" s="19"/>
      <c r="NNT4" s="19"/>
      <c r="NNU4" s="19"/>
      <c r="NNV4" s="19"/>
      <c r="NNW4" s="19"/>
      <c r="NNX4" s="19"/>
      <c r="NNY4" s="19"/>
      <c r="NNZ4" s="19"/>
      <c r="NOA4" s="19"/>
      <c r="NOB4" s="19"/>
      <c r="NOC4" s="19"/>
      <c r="NOD4" s="19"/>
      <c r="NOE4" s="19"/>
      <c r="NOF4" s="19"/>
      <c r="NOG4" s="19"/>
      <c r="NOH4" s="19"/>
      <c r="NOI4" s="19"/>
      <c r="NOJ4" s="19"/>
      <c r="NOK4" s="19"/>
      <c r="NOL4" s="19"/>
      <c r="NOM4" s="19"/>
      <c r="NON4" s="19"/>
      <c r="NOO4" s="19"/>
      <c r="NOP4" s="19"/>
      <c r="NOQ4" s="19"/>
      <c r="NOR4" s="19"/>
      <c r="NOS4" s="19"/>
      <c r="NOT4" s="19"/>
      <c r="NOU4" s="19"/>
      <c r="NOV4" s="19"/>
      <c r="NOW4" s="19"/>
      <c r="NOX4" s="19"/>
      <c r="NOY4" s="19"/>
      <c r="NOZ4" s="19"/>
      <c r="NPA4" s="19"/>
      <c r="NPB4" s="19"/>
      <c r="NPC4" s="19"/>
      <c r="NPD4" s="19"/>
      <c r="NPE4" s="19"/>
      <c r="NPF4" s="19"/>
      <c r="NPG4" s="19"/>
      <c r="NPH4" s="19"/>
      <c r="NPI4" s="19"/>
      <c r="NPJ4" s="19"/>
      <c r="NPK4" s="19"/>
      <c r="NPL4" s="19"/>
      <c r="NPM4" s="19"/>
      <c r="NPN4" s="19"/>
      <c r="NPO4" s="19"/>
      <c r="NPP4" s="19"/>
      <c r="NPQ4" s="19"/>
      <c r="NPR4" s="19"/>
      <c r="NPS4" s="19"/>
      <c r="NPT4" s="19"/>
      <c r="NPU4" s="19"/>
      <c r="NPV4" s="19"/>
      <c r="NPW4" s="19"/>
      <c r="NPX4" s="19"/>
      <c r="NPY4" s="19"/>
      <c r="NPZ4" s="19"/>
      <c r="NQA4" s="19"/>
      <c r="NQB4" s="19"/>
      <c r="NQC4" s="19"/>
      <c r="NQD4" s="19"/>
      <c r="NQE4" s="19"/>
      <c r="NQF4" s="19"/>
      <c r="NQG4" s="19"/>
      <c r="NQH4" s="19"/>
      <c r="NQI4" s="19"/>
      <c r="NQJ4" s="19"/>
      <c r="NQK4" s="19"/>
      <c r="NQL4" s="19"/>
      <c r="NQM4" s="19"/>
      <c r="NQN4" s="19"/>
      <c r="NQO4" s="19"/>
      <c r="NQP4" s="19"/>
      <c r="NQQ4" s="19"/>
      <c r="NQR4" s="19"/>
      <c r="NQS4" s="19"/>
      <c r="NQT4" s="19"/>
      <c r="NQU4" s="19"/>
      <c r="NQV4" s="19"/>
      <c r="NQW4" s="19"/>
      <c r="NQX4" s="19"/>
      <c r="NQY4" s="19"/>
      <c r="NQZ4" s="19"/>
      <c r="NRA4" s="19"/>
      <c r="NRB4" s="19"/>
      <c r="NRC4" s="19"/>
      <c r="NRD4" s="19"/>
      <c r="NRE4" s="19"/>
      <c r="NRF4" s="19"/>
      <c r="NRG4" s="19"/>
      <c r="NRH4" s="19"/>
      <c r="NRI4" s="19"/>
      <c r="NRJ4" s="19"/>
      <c r="NRK4" s="19"/>
      <c r="NRL4" s="19"/>
      <c r="NRM4" s="19"/>
      <c r="NRN4" s="19"/>
      <c r="NRO4" s="19"/>
      <c r="NRP4" s="19"/>
      <c r="NRQ4" s="19"/>
      <c r="NRR4" s="19"/>
      <c r="NRS4" s="19"/>
      <c r="NRT4" s="19"/>
      <c r="NRU4" s="19"/>
      <c r="NRV4" s="19"/>
      <c r="NRW4" s="19"/>
      <c r="NRX4" s="19"/>
      <c r="NRY4" s="19"/>
      <c r="NRZ4" s="19"/>
      <c r="NSA4" s="19"/>
      <c r="NSB4" s="19"/>
      <c r="NSC4" s="19"/>
      <c r="NSD4" s="19"/>
      <c r="NSE4" s="19"/>
      <c r="NSF4" s="19"/>
      <c r="NSG4" s="19"/>
      <c r="NSH4" s="19"/>
      <c r="NSI4" s="19"/>
      <c r="NSJ4" s="19"/>
      <c r="NSK4" s="19"/>
      <c r="NSL4" s="19"/>
      <c r="NSM4" s="19"/>
      <c r="NSN4" s="19"/>
      <c r="NSO4" s="19"/>
      <c r="NSP4" s="19"/>
      <c r="NSQ4" s="19"/>
      <c r="NSR4" s="19"/>
      <c r="NSS4" s="19"/>
      <c r="NST4" s="19"/>
      <c r="NSU4" s="19"/>
      <c r="NSV4" s="19"/>
      <c r="NSW4" s="19"/>
      <c r="NSX4" s="19"/>
      <c r="NSY4" s="19"/>
      <c r="NSZ4" s="19"/>
      <c r="NTA4" s="19"/>
      <c r="NTB4" s="19"/>
      <c r="NTC4" s="19"/>
      <c r="NTD4" s="19"/>
      <c r="NTE4" s="19"/>
      <c r="NTF4" s="19"/>
      <c r="NTG4" s="19"/>
      <c r="NTH4" s="19"/>
      <c r="NTI4" s="19"/>
      <c r="NTJ4" s="19"/>
      <c r="NTK4" s="19"/>
      <c r="NTL4" s="19"/>
      <c r="NTM4" s="19"/>
      <c r="NTN4" s="19"/>
      <c r="NTO4" s="19"/>
      <c r="NTP4" s="19"/>
      <c r="NTQ4" s="19"/>
      <c r="NTR4" s="19"/>
      <c r="NTS4" s="19"/>
      <c r="NTT4" s="19"/>
      <c r="NTU4" s="19"/>
      <c r="NTV4" s="19"/>
      <c r="NTW4" s="19"/>
      <c r="NTX4" s="19"/>
      <c r="NTY4" s="19"/>
      <c r="NTZ4" s="19"/>
      <c r="NUA4" s="19"/>
      <c r="NUB4" s="19"/>
      <c r="NUC4" s="19"/>
      <c r="NUD4" s="19"/>
      <c r="NUE4" s="19"/>
      <c r="NUF4" s="19"/>
      <c r="NUG4" s="19"/>
      <c r="NUH4" s="19"/>
      <c r="NUI4" s="19"/>
      <c r="NUJ4" s="19"/>
      <c r="NUK4" s="19"/>
      <c r="NUL4" s="19"/>
      <c r="NUM4" s="19"/>
      <c r="NUN4" s="19"/>
      <c r="NUO4" s="19"/>
      <c r="NUP4" s="19"/>
      <c r="NUQ4" s="19"/>
      <c r="NUR4" s="19"/>
      <c r="NUS4" s="19"/>
      <c r="NUT4" s="19"/>
      <c r="NUU4" s="19"/>
      <c r="NUV4" s="19"/>
      <c r="NUW4" s="19"/>
      <c r="NUX4" s="19"/>
      <c r="NUY4" s="19"/>
      <c r="NUZ4" s="19"/>
      <c r="NVA4" s="19"/>
      <c r="NVB4" s="19"/>
      <c r="NVC4" s="19"/>
      <c r="NVD4" s="19"/>
      <c r="NVE4" s="19"/>
      <c r="NVF4" s="19"/>
      <c r="NVG4" s="19"/>
      <c r="NVH4" s="19"/>
      <c r="NVI4" s="19"/>
      <c r="NVJ4" s="19"/>
      <c r="NVK4" s="19"/>
      <c r="NVL4" s="19"/>
      <c r="NVM4" s="19"/>
      <c r="NVN4" s="19"/>
      <c r="NVO4" s="19"/>
      <c r="NVP4" s="19"/>
      <c r="NVQ4" s="19"/>
      <c r="NVR4" s="19"/>
      <c r="NVS4" s="19"/>
      <c r="NVT4" s="19"/>
      <c r="NVU4" s="19"/>
      <c r="NVV4" s="19"/>
      <c r="NVW4" s="19"/>
      <c r="NVX4" s="19"/>
      <c r="NVY4" s="19"/>
      <c r="NVZ4" s="19"/>
      <c r="NWA4" s="19"/>
      <c r="NWB4" s="19"/>
      <c r="NWC4" s="19"/>
      <c r="NWD4" s="19"/>
      <c r="NWE4" s="19"/>
      <c r="NWF4" s="19"/>
      <c r="NWG4" s="19"/>
      <c r="NWH4" s="19"/>
      <c r="NWI4" s="19"/>
      <c r="NWJ4" s="19"/>
      <c r="NWK4" s="19"/>
      <c r="NWL4" s="19"/>
      <c r="NWM4" s="19"/>
      <c r="NWN4" s="19"/>
      <c r="NWO4" s="19"/>
      <c r="NWP4" s="19"/>
      <c r="NWQ4" s="19"/>
      <c r="NWR4" s="19"/>
      <c r="NWS4" s="19"/>
      <c r="NWT4" s="19"/>
      <c r="NWU4" s="19"/>
      <c r="NWV4" s="19"/>
      <c r="NWW4" s="19"/>
      <c r="NWX4" s="19"/>
      <c r="NWY4" s="19"/>
      <c r="NWZ4" s="19"/>
      <c r="NXA4" s="19"/>
      <c r="NXB4" s="19"/>
      <c r="NXC4" s="19"/>
      <c r="NXD4" s="19"/>
      <c r="NXE4" s="19"/>
      <c r="NXF4" s="19"/>
      <c r="NXG4" s="19"/>
      <c r="NXH4" s="19"/>
      <c r="NXI4" s="19"/>
      <c r="NXJ4" s="19"/>
      <c r="NXK4" s="19"/>
      <c r="NXL4" s="19"/>
      <c r="NXM4" s="19"/>
      <c r="NXN4" s="19"/>
      <c r="NXO4" s="19"/>
      <c r="NXP4" s="19"/>
      <c r="NXQ4" s="19"/>
      <c r="NXR4" s="19"/>
      <c r="NXS4" s="19"/>
      <c r="NXT4" s="19"/>
      <c r="NXU4" s="19"/>
      <c r="NXV4" s="19"/>
      <c r="NXW4" s="19"/>
      <c r="NXX4" s="19"/>
      <c r="NXY4" s="19"/>
      <c r="NXZ4" s="19"/>
      <c r="NYA4" s="19"/>
      <c r="NYB4" s="19"/>
      <c r="NYC4" s="19"/>
      <c r="NYD4" s="19"/>
      <c r="NYE4" s="19"/>
      <c r="NYF4" s="19"/>
      <c r="NYG4" s="19"/>
      <c r="NYH4" s="19"/>
      <c r="NYI4" s="19"/>
      <c r="NYJ4" s="19"/>
      <c r="NYK4" s="19"/>
      <c r="NYL4" s="19"/>
      <c r="NYM4" s="19"/>
      <c r="NYN4" s="19"/>
      <c r="NYO4" s="19"/>
      <c r="NYP4" s="19"/>
      <c r="NYQ4" s="19"/>
      <c r="NYR4" s="19"/>
      <c r="NYS4" s="19"/>
      <c r="NYT4" s="19"/>
      <c r="NYU4" s="19"/>
      <c r="NYV4" s="19"/>
      <c r="NYW4" s="19"/>
      <c r="NYX4" s="19"/>
      <c r="NYY4" s="19"/>
      <c r="NYZ4" s="19"/>
      <c r="NZA4" s="19"/>
      <c r="NZB4" s="19"/>
      <c r="NZC4" s="19"/>
      <c r="NZD4" s="19"/>
      <c r="NZE4" s="19"/>
      <c r="NZF4" s="19"/>
      <c r="NZG4" s="19"/>
      <c r="NZH4" s="19"/>
      <c r="NZI4" s="19"/>
      <c r="NZJ4" s="19"/>
      <c r="NZK4" s="19"/>
      <c r="NZL4" s="19"/>
      <c r="NZM4" s="19"/>
      <c r="NZN4" s="19"/>
      <c r="NZO4" s="19"/>
      <c r="NZP4" s="19"/>
      <c r="NZQ4" s="19"/>
      <c r="NZR4" s="19"/>
      <c r="NZS4" s="19"/>
      <c r="NZT4" s="19"/>
      <c r="NZU4" s="19"/>
      <c r="NZV4" s="19"/>
      <c r="NZW4" s="19"/>
      <c r="NZX4" s="19"/>
      <c r="NZY4" s="19"/>
      <c r="NZZ4" s="19"/>
      <c r="OAA4" s="19"/>
      <c r="OAB4" s="19"/>
      <c r="OAC4" s="19"/>
      <c r="OAD4" s="19"/>
      <c r="OAE4" s="19"/>
      <c r="OAF4" s="19"/>
      <c r="OAG4" s="19"/>
      <c r="OAH4" s="19"/>
      <c r="OAI4" s="19"/>
      <c r="OAJ4" s="19"/>
      <c r="OAK4" s="19"/>
      <c r="OAL4" s="19"/>
      <c r="OAM4" s="19"/>
      <c r="OAN4" s="19"/>
      <c r="OAO4" s="19"/>
      <c r="OAP4" s="19"/>
      <c r="OAQ4" s="19"/>
      <c r="OAR4" s="19"/>
      <c r="OAS4" s="19"/>
      <c r="OAT4" s="19"/>
      <c r="OAU4" s="19"/>
      <c r="OAV4" s="19"/>
      <c r="OAW4" s="19"/>
      <c r="OAX4" s="19"/>
      <c r="OAY4" s="19"/>
      <c r="OAZ4" s="19"/>
      <c r="OBA4" s="19"/>
      <c r="OBB4" s="19"/>
      <c r="OBC4" s="19"/>
      <c r="OBD4" s="19"/>
      <c r="OBE4" s="19"/>
      <c r="OBF4" s="19"/>
      <c r="OBG4" s="19"/>
      <c r="OBH4" s="19"/>
      <c r="OBI4" s="19"/>
      <c r="OBJ4" s="19"/>
      <c r="OBK4" s="19"/>
      <c r="OBL4" s="19"/>
      <c r="OBM4" s="19"/>
      <c r="OBN4" s="19"/>
      <c r="OBO4" s="19"/>
      <c r="OBP4" s="19"/>
      <c r="OBQ4" s="19"/>
      <c r="OBR4" s="19"/>
      <c r="OBS4" s="19"/>
      <c r="OBT4" s="19"/>
      <c r="OBU4" s="19"/>
      <c r="OBV4" s="19"/>
      <c r="OBW4" s="19"/>
      <c r="OBX4" s="19"/>
      <c r="OBY4" s="19"/>
      <c r="OBZ4" s="19"/>
      <c r="OCA4" s="19"/>
      <c r="OCB4" s="19"/>
      <c r="OCC4" s="19"/>
      <c r="OCD4" s="19"/>
      <c r="OCE4" s="19"/>
      <c r="OCF4" s="19"/>
      <c r="OCG4" s="19"/>
      <c r="OCH4" s="19"/>
      <c r="OCI4" s="19"/>
      <c r="OCJ4" s="19"/>
      <c r="OCK4" s="19"/>
      <c r="OCL4" s="19"/>
      <c r="OCM4" s="19"/>
      <c r="OCN4" s="19"/>
      <c r="OCO4" s="19"/>
      <c r="OCP4" s="19"/>
      <c r="OCQ4" s="19"/>
      <c r="OCR4" s="19"/>
      <c r="OCS4" s="19"/>
      <c r="OCT4" s="19"/>
      <c r="OCU4" s="19"/>
      <c r="OCV4" s="19"/>
      <c r="OCW4" s="19"/>
      <c r="OCX4" s="19"/>
      <c r="OCY4" s="19"/>
      <c r="OCZ4" s="19"/>
      <c r="ODA4" s="19"/>
      <c r="ODB4" s="19"/>
      <c r="ODC4" s="19"/>
      <c r="ODD4" s="19"/>
      <c r="ODE4" s="19"/>
      <c r="ODF4" s="19"/>
      <c r="ODG4" s="19"/>
      <c r="ODH4" s="19"/>
      <c r="ODI4" s="19"/>
      <c r="ODJ4" s="19"/>
      <c r="ODK4" s="19"/>
      <c r="ODL4" s="19"/>
      <c r="ODM4" s="19"/>
      <c r="ODN4" s="19"/>
      <c r="ODO4" s="19"/>
      <c r="ODP4" s="19"/>
      <c r="ODQ4" s="19"/>
      <c r="ODR4" s="19"/>
      <c r="ODS4" s="19"/>
      <c r="ODT4" s="19"/>
      <c r="ODU4" s="19"/>
      <c r="ODV4" s="19"/>
      <c r="ODW4" s="19"/>
      <c r="ODX4" s="19"/>
      <c r="ODY4" s="19"/>
      <c r="ODZ4" s="19"/>
      <c r="OEA4" s="19"/>
      <c r="OEB4" s="19"/>
      <c r="OEC4" s="19"/>
      <c r="OED4" s="19"/>
      <c r="OEE4" s="19"/>
      <c r="OEF4" s="19"/>
      <c r="OEG4" s="19"/>
      <c r="OEH4" s="19"/>
      <c r="OEI4" s="19"/>
      <c r="OEJ4" s="19"/>
      <c r="OEK4" s="19"/>
      <c r="OEL4" s="19"/>
      <c r="OEM4" s="19"/>
      <c r="OEN4" s="19"/>
      <c r="OEO4" s="19"/>
      <c r="OEP4" s="19"/>
      <c r="OEQ4" s="19"/>
      <c r="OER4" s="19"/>
      <c r="OES4" s="19"/>
      <c r="OET4" s="19"/>
      <c r="OEU4" s="19"/>
      <c r="OEV4" s="19"/>
      <c r="OEW4" s="19"/>
      <c r="OEX4" s="19"/>
      <c r="OEY4" s="19"/>
      <c r="OEZ4" s="19"/>
      <c r="OFA4" s="19"/>
      <c r="OFB4" s="19"/>
      <c r="OFC4" s="19"/>
      <c r="OFD4" s="19"/>
      <c r="OFE4" s="19"/>
      <c r="OFF4" s="19"/>
      <c r="OFG4" s="19"/>
      <c r="OFH4" s="19"/>
      <c r="OFI4" s="19"/>
      <c r="OFJ4" s="19"/>
      <c r="OFK4" s="19"/>
      <c r="OFL4" s="19"/>
      <c r="OFM4" s="19"/>
      <c r="OFN4" s="19"/>
      <c r="OFO4" s="19"/>
      <c r="OFP4" s="19"/>
      <c r="OFQ4" s="19"/>
      <c r="OFR4" s="19"/>
      <c r="OFS4" s="19"/>
      <c r="OFT4" s="19"/>
      <c r="OFU4" s="19"/>
      <c r="OFV4" s="19"/>
      <c r="OFW4" s="19"/>
      <c r="OFX4" s="19"/>
      <c r="OFY4" s="19"/>
      <c r="OFZ4" s="19"/>
      <c r="OGA4" s="19"/>
      <c r="OGB4" s="19"/>
      <c r="OGC4" s="19"/>
      <c r="OGD4" s="19"/>
      <c r="OGE4" s="19"/>
      <c r="OGF4" s="19"/>
      <c r="OGG4" s="19"/>
      <c r="OGH4" s="19"/>
      <c r="OGI4" s="19"/>
      <c r="OGJ4" s="19"/>
      <c r="OGK4" s="19"/>
      <c r="OGL4" s="19"/>
      <c r="OGM4" s="19"/>
      <c r="OGN4" s="19"/>
      <c r="OGO4" s="19"/>
      <c r="OGP4" s="19"/>
      <c r="OGQ4" s="19"/>
      <c r="OGR4" s="19"/>
      <c r="OGS4" s="19"/>
      <c r="OGT4" s="19"/>
      <c r="OGU4" s="19"/>
      <c r="OGV4" s="19"/>
      <c r="OGW4" s="19"/>
      <c r="OGX4" s="19"/>
      <c r="OGY4" s="19"/>
      <c r="OGZ4" s="19"/>
      <c r="OHA4" s="19"/>
      <c r="OHB4" s="19"/>
      <c r="OHC4" s="19"/>
      <c r="OHD4" s="19"/>
      <c r="OHE4" s="19"/>
      <c r="OHF4" s="19"/>
      <c r="OHG4" s="19"/>
      <c r="OHH4" s="19"/>
      <c r="OHI4" s="19"/>
      <c r="OHJ4" s="19"/>
      <c r="OHK4" s="19"/>
      <c r="OHL4" s="19"/>
      <c r="OHM4" s="19"/>
      <c r="OHN4" s="19"/>
      <c r="OHO4" s="19"/>
      <c r="OHP4" s="19"/>
      <c r="OHQ4" s="19"/>
      <c r="OHR4" s="19"/>
      <c r="OHS4" s="19"/>
      <c r="OHT4" s="19"/>
      <c r="OHU4" s="19"/>
      <c r="OHV4" s="19"/>
      <c r="OHW4" s="19"/>
      <c r="OHX4" s="19"/>
      <c r="OHY4" s="19"/>
      <c r="OHZ4" s="19"/>
      <c r="OIA4" s="19"/>
      <c r="OIB4" s="19"/>
      <c r="OIC4" s="19"/>
      <c r="OID4" s="19"/>
      <c r="OIE4" s="19"/>
      <c r="OIF4" s="19"/>
      <c r="OIG4" s="19"/>
      <c r="OIH4" s="19"/>
      <c r="OII4" s="19"/>
      <c r="OIJ4" s="19"/>
      <c r="OIK4" s="19"/>
      <c r="OIL4" s="19"/>
      <c r="OIM4" s="19"/>
      <c r="OIN4" s="19"/>
      <c r="OIO4" s="19"/>
      <c r="OIP4" s="19"/>
      <c r="OIQ4" s="19"/>
      <c r="OIR4" s="19"/>
      <c r="OIS4" s="19"/>
      <c r="OIT4" s="19"/>
      <c r="OIU4" s="19"/>
      <c r="OIV4" s="19"/>
      <c r="OIW4" s="19"/>
      <c r="OIX4" s="19"/>
      <c r="OIY4" s="19"/>
      <c r="OIZ4" s="19"/>
      <c r="OJA4" s="19"/>
      <c r="OJB4" s="19"/>
      <c r="OJC4" s="19"/>
      <c r="OJD4" s="19"/>
      <c r="OJE4" s="19"/>
      <c r="OJF4" s="19"/>
      <c r="OJG4" s="19"/>
      <c r="OJH4" s="19"/>
      <c r="OJI4" s="19"/>
      <c r="OJJ4" s="19"/>
      <c r="OJK4" s="19"/>
      <c r="OJL4" s="19"/>
      <c r="OJM4" s="19"/>
      <c r="OJN4" s="19"/>
      <c r="OJO4" s="19"/>
      <c r="OJP4" s="19"/>
      <c r="OJQ4" s="19"/>
      <c r="OJR4" s="19"/>
      <c r="OJS4" s="19"/>
      <c r="OJT4" s="19"/>
      <c r="OJU4" s="19"/>
      <c r="OJV4" s="19"/>
      <c r="OJW4" s="19"/>
      <c r="OJX4" s="19"/>
      <c r="OJY4" s="19"/>
      <c r="OJZ4" s="19"/>
      <c r="OKA4" s="19"/>
      <c r="OKB4" s="19"/>
      <c r="OKC4" s="19"/>
      <c r="OKD4" s="19"/>
      <c r="OKE4" s="19"/>
      <c r="OKF4" s="19"/>
      <c r="OKG4" s="19"/>
      <c r="OKH4" s="19"/>
      <c r="OKI4" s="19"/>
      <c r="OKJ4" s="19"/>
      <c r="OKK4" s="19"/>
      <c r="OKL4" s="19"/>
      <c r="OKM4" s="19"/>
      <c r="OKN4" s="19"/>
      <c r="OKO4" s="19"/>
      <c r="OKP4" s="19"/>
      <c r="OKQ4" s="19"/>
      <c r="OKR4" s="19"/>
      <c r="OKS4" s="19"/>
      <c r="OKT4" s="19"/>
      <c r="OKU4" s="19"/>
      <c r="OKV4" s="19"/>
      <c r="OKW4" s="19"/>
      <c r="OKX4" s="19"/>
      <c r="OKY4" s="19"/>
      <c r="OKZ4" s="19"/>
      <c r="OLA4" s="19"/>
      <c r="OLB4" s="19"/>
      <c r="OLC4" s="19"/>
      <c r="OLD4" s="19"/>
      <c r="OLE4" s="19"/>
      <c r="OLF4" s="19"/>
      <c r="OLG4" s="19"/>
      <c r="OLH4" s="19"/>
      <c r="OLI4" s="19"/>
      <c r="OLJ4" s="19"/>
      <c r="OLK4" s="19"/>
      <c r="OLL4" s="19"/>
      <c r="OLM4" s="19"/>
      <c r="OLN4" s="19"/>
      <c r="OLO4" s="19"/>
      <c r="OLP4" s="19"/>
      <c r="OLQ4" s="19"/>
      <c r="OLR4" s="19"/>
      <c r="OLS4" s="19"/>
      <c r="OLT4" s="19"/>
      <c r="OLU4" s="19"/>
      <c r="OLV4" s="19"/>
      <c r="OLW4" s="19"/>
      <c r="OLX4" s="19"/>
      <c r="OLY4" s="19"/>
      <c r="OLZ4" s="19"/>
      <c r="OMA4" s="19"/>
      <c r="OMB4" s="19"/>
      <c r="OMC4" s="19"/>
      <c r="OMD4" s="19"/>
      <c r="OME4" s="19"/>
      <c r="OMF4" s="19"/>
      <c r="OMG4" s="19"/>
      <c r="OMH4" s="19"/>
      <c r="OMI4" s="19"/>
      <c r="OMJ4" s="19"/>
      <c r="OMK4" s="19"/>
      <c r="OML4" s="19"/>
      <c r="OMM4" s="19"/>
      <c r="OMN4" s="19"/>
      <c r="OMO4" s="19"/>
      <c r="OMP4" s="19"/>
      <c r="OMQ4" s="19"/>
      <c r="OMR4" s="19"/>
      <c r="OMS4" s="19"/>
      <c r="OMT4" s="19"/>
      <c r="OMU4" s="19"/>
      <c r="OMV4" s="19"/>
      <c r="OMW4" s="19"/>
      <c r="OMX4" s="19"/>
      <c r="OMY4" s="19"/>
      <c r="OMZ4" s="19"/>
      <c r="ONA4" s="19"/>
      <c r="ONB4" s="19"/>
      <c r="ONC4" s="19"/>
      <c r="OND4" s="19"/>
      <c r="ONE4" s="19"/>
      <c r="ONF4" s="19"/>
      <c r="ONG4" s="19"/>
      <c r="ONH4" s="19"/>
      <c r="ONI4" s="19"/>
      <c r="ONJ4" s="19"/>
      <c r="ONK4" s="19"/>
      <c r="ONL4" s="19"/>
      <c r="ONM4" s="19"/>
      <c r="ONN4" s="19"/>
      <c r="ONO4" s="19"/>
      <c r="ONP4" s="19"/>
      <c r="ONQ4" s="19"/>
      <c r="ONR4" s="19"/>
      <c r="ONS4" s="19"/>
      <c r="ONT4" s="19"/>
      <c r="ONU4" s="19"/>
      <c r="ONV4" s="19"/>
      <c r="ONW4" s="19"/>
      <c r="ONX4" s="19"/>
      <c r="ONY4" s="19"/>
      <c r="ONZ4" s="19"/>
      <c r="OOA4" s="19"/>
      <c r="OOB4" s="19"/>
      <c r="OOC4" s="19"/>
      <c r="OOD4" s="19"/>
      <c r="OOE4" s="19"/>
      <c r="OOF4" s="19"/>
      <c r="OOG4" s="19"/>
      <c r="OOH4" s="19"/>
      <c r="OOI4" s="19"/>
      <c r="OOJ4" s="19"/>
      <c r="OOK4" s="19"/>
      <c r="OOL4" s="19"/>
      <c r="OOM4" s="19"/>
      <c r="OON4" s="19"/>
      <c r="OOO4" s="19"/>
      <c r="OOP4" s="19"/>
      <c r="OOQ4" s="19"/>
      <c r="OOR4" s="19"/>
      <c r="OOS4" s="19"/>
      <c r="OOT4" s="19"/>
      <c r="OOU4" s="19"/>
      <c r="OOV4" s="19"/>
      <c r="OOW4" s="19"/>
      <c r="OOX4" s="19"/>
      <c r="OOY4" s="19"/>
      <c r="OOZ4" s="19"/>
      <c r="OPA4" s="19"/>
      <c r="OPB4" s="19"/>
      <c r="OPC4" s="19"/>
      <c r="OPD4" s="19"/>
      <c r="OPE4" s="19"/>
      <c r="OPF4" s="19"/>
      <c r="OPG4" s="19"/>
      <c r="OPH4" s="19"/>
      <c r="OPI4" s="19"/>
      <c r="OPJ4" s="19"/>
      <c r="OPK4" s="19"/>
      <c r="OPL4" s="19"/>
      <c r="OPM4" s="19"/>
      <c r="OPN4" s="19"/>
      <c r="OPO4" s="19"/>
      <c r="OPP4" s="19"/>
      <c r="OPQ4" s="19"/>
      <c r="OPR4" s="19"/>
      <c r="OPS4" s="19"/>
      <c r="OPT4" s="19"/>
      <c r="OPU4" s="19"/>
      <c r="OPV4" s="19"/>
      <c r="OPW4" s="19"/>
      <c r="OPX4" s="19"/>
      <c r="OPY4" s="19"/>
      <c r="OPZ4" s="19"/>
      <c r="OQA4" s="19"/>
      <c r="OQB4" s="19"/>
      <c r="OQC4" s="19"/>
      <c r="OQD4" s="19"/>
      <c r="OQE4" s="19"/>
      <c r="OQF4" s="19"/>
      <c r="OQG4" s="19"/>
      <c r="OQH4" s="19"/>
      <c r="OQI4" s="19"/>
      <c r="OQJ4" s="19"/>
      <c r="OQK4" s="19"/>
      <c r="OQL4" s="19"/>
      <c r="OQM4" s="19"/>
      <c r="OQN4" s="19"/>
      <c r="OQO4" s="19"/>
      <c r="OQP4" s="19"/>
      <c r="OQQ4" s="19"/>
      <c r="OQR4" s="19"/>
      <c r="OQS4" s="19"/>
      <c r="OQT4" s="19"/>
      <c r="OQU4" s="19"/>
      <c r="OQV4" s="19"/>
      <c r="OQW4" s="19"/>
      <c r="OQX4" s="19"/>
      <c r="OQY4" s="19"/>
      <c r="OQZ4" s="19"/>
      <c r="ORA4" s="19"/>
      <c r="ORB4" s="19"/>
      <c r="ORC4" s="19"/>
      <c r="ORD4" s="19"/>
      <c r="ORE4" s="19"/>
      <c r="ORF4" s="19"/>
      <c r="ORG4" s="19"/>
      <c r="ORH4" s="19"/>
      <c r="ORI4" s="19"/>
      <c r="ORJ4" s="19"/>
      <c r="ORK4" s="19"/>
      <c r="ORL4" s="19"/>
      <c r="ORM4" s="19"/>
      <c r="ORN4" s="19"/>
      <c r="ORO4" s="19"/>
      <c r="ORP4" s="19"/>
      <c r="ORQ4" s="19"/>
      <c r="ORR4" s="19"/>
      <c r="ORS4" s="19"/>
      <c r="ORT4" s="19"/>
      <c r="ORU4" s="19"/>
      <c r="ORV4" s="19"/>
      <c r="ORW4" s="19"/>
      <c r="ORX4" s="19"/>
      <c r="ORY4" s="19"/>
      <c r="ORZ4" s="19"/>
      <c r="OSA4" s="19"/>
      <c r="OSB4" s="19"/>
      <c r="OSC4" s="19"/>
      <c r="OSD4" s="19"/>
      <c r="OSE4" s="19"/>
      <c r="OSF4" s="19"/>
      <c r="OSG4" s="19"/>
      <c r="OSH4" s="19"/>
      <c r="OSI4" s="19"/>
      <c r="OSJ4" s="19"/>
      <c r="OSK4" s="19"/>
      <c r="OSL4" s="19"/>
      <c r="OSM4" s="19"/>
      <c r="OSN4" s="19"/>
      <c r="OSO4" s="19"/>
      <c r="OSP4" s="19"/>
      <c r="OSQ4" s="19"/>
      <c r="OSR4" s="19"/>
      <c r="OSS4" s="19"/>
      <c r="OST4" s="19"/>
      <c r="OSU4" s="19"/>
      <c r="OSV4" s="19"/>
      <c r="OSW4" s="19"/>
      <c r="OSX4" s="19"/>
      <c r="OSY4" s="19"/>
      <c r="OSZ4" s="19"/>
      <c r="OTA4" s="19"/>
      <c r="OTB4" s="19"/>
      <c r="OTC4" s="19"/>
      <c r="OTD4" s="19"/>
      <c r="OTE4" s="19"/>
      <c r="OTF4" s="19"/>
      <c r="OTG4" s="19"/>
      <c r="OTH4" s="19"/>
      <c r="OTI4" s="19"/>
      <c r="OTJ4" s="19"/>
      <c r="OTK4" s="19"/>
      <c r="OTL4" s="19"/>
      <c r="OTM4" s="19"/>
      <c r="OTN4" s="19"/>
      <c r="OTO4" s="19"/>
      <c r="OTP4" s="19"/>
      <c r="OTQ4" s="19"/>
      <c r="OTR4" s="19"/>
      <c r="OTS4" s="19"/>
      <c r="OTT4" s="19"/>
      <c r="OTU4" s="19"/>
      <c r="OTV4" s="19"/>
      <c r="OTW4" s="19"/>
      <c r="OTX4" s="19"/>
      <c r="OTY4" s="19"/>
      <c r="OTZ4" s="19"/>
      <c r="OUA4" s="19"/>
      <c r="OUB4" s="19"/>
      <c r="OUC4" s="19"/>
      <c r="OUD4" s="19"/>
      <c r="OUE4" s="19"/>
      <c r="OUF4" s="19"/>
      <c r="OUG4" s="19"/>
      <c r="OUH4" s="19"/>
      <c r="OUI4" s="19"/>
      <c r="OUJ4" s="19"/>
      <c r="OUK4" s="19"/>
      <c r="OUL4" s="19"/>
      <c r="OUM4" s="19"/>
      <c r="OUN4" s="19"/>
      <c r="OUO4" s="19"/>
      <c r="OUP4" s="19"/>
      <c r="OUQ4" s="19"/>
      <c r="OUR4" s="19"/>
      <c r="OUS4" s="19"/>
      <c r="OUT4" s="19"/>
      <c r="OUU4" s="19"/>
      <c r="OUV4" s="19"/>
      <c r="OUW4" s="19"/>
      <c r="OUX4" s="19"/>
      <c r="OUY4" s="19"/>
      <c r="OUZ4" s="19"/>
      <c r="OVA4" s="19"/>
      <c r="OVB4" s="19"/>
      <c r="OVC4" s="19"/>
      <c r="OVD4" s="19"/>
      <c r="OVE4" s="19"/>
      <c r="OVF4" s="19"/>
      <c r="OVG4" s="19"/>
      <c r="OVH4" s="19"/>
      <c r="OVI4" s="19"/>
      <c r="OVJ4" s="19"/>
      <c r="OVK4" s="19"/>
      <c r="OVL4" s="19"/>
      <c r="OVM4" s="19"/>
      <c r="OVN4" s="19"/>
      <c r="OVO4" s="19"/>
      <c r="OVP4" s="19"/>
      <c r="OVQ4" s="19"/>
      <c r="OVR4" s="19"/>
      <c r="OVS4" s="19"/>
      <c r="OVT4" s="19"/>
      <c r="OVU4" s="19"/>
      <c r="OVV4" s="19"/>
      <c r="OVW4" s="19"/>
      <c r="OVX4" s="19"/>
      <c r="OVY4" s="19"/>
      <c r="OVZ4" s="19"/>
      <c r="OWA4" s="19"/>
      <c r="OWB4" s="19"/>
      <c r="OWC4" s="19"/>
      <c r="OWD4" s="19"/>
      <c r="OWE4" s="19"/>
      <c r="OWF4" s="19"/>
      <c r="OWG4" s="19"/>
      <c r="OWH4" s="19"/>
      <c r="OWI4" s="19"/>
      <c r="OWJ4" s="19"/>
      <c r="OWK4" s="19"/>
      <c r="OWL4" s="19"/>
      <c r="OWM4" s="19"/>
      <c r="OWN4" s="19"/>
      <c r="OWO4" s="19"/>
      <c r="OWP4" s="19"/>
      <c r="OWQ4" s="19"/>
      <c r="OWR4" s="19"/>
      <c r="OWS4" s="19"/>
      <c r="OWT4" s="19"/>
      <c r="OWU4" s="19"/>
      <c r="OWV4" s="19"/>
      <c r="OWW4" s="19"/>
      <c r="OWX4" s="19"/>
      <c r="OWY4" s="19"/>
      <c r="OWZ4" s="19"/>
      <c r="OXA4" s="19"/>
      <c r="OXB4" s="19"/>
      <c r="OXC4" s="19"/>
      <c r="OXD4" s="19"/>
      <c r="OXE4" s="19"/>
      <c r="OXF4" s="19"/>
      <c r="OXG4" s="19"/>
      <c r="OXH4" s="19"/>
      <c r="OXI4" s="19"/>
      <c r="OXJ4" s="19"/>
      <c r="OXK4" s="19"/>
      <c r="OXL4" s="19"/>
      <c r="OXM4" s="19"/>
      <c r="OXN4" s="19"/>
      <c r="OXO4" s="19"/>
      <c r="OXP4" s="19"/>
      <c r="OXQ4" s="19"/>
      <c r="OXR4" s="19"/>
      <c r="OXS4" s="19"/>
      <c r="OXT4" s="19"/>
      <c r="OXU4" s="19"/>
      <c r="OXV4" s="19"/>
      <c r="OXW4" s="19"/>
      <c r="OXX4" s="19"/>
      <c r="OXY4" s="19"/>
      <c r="OXZ4" s="19"/>
      <c r="OYA4" s="19"/>
      <c r="OYB4" s="19"/>
      <c r="OYC4" s="19"/>
      <c r="OYD4" s="19"/>
      <c r="OYE4" s="19"/>
      <c r="OYF4" s="19"/>
      <c r="OYG4" s="19"/>
      <c r="OYH4" s="19"/>
      <c r="OYI4" s="19"/>
      <c r="OYJ4" s="19"/>
      <c r="OYK4" s="19"/>
      <c r="OYL4" s="19"/>
      <c r="OYM4" s="19"/>
      <c r="OYN4" s="19"/>
      <c r="OYO4" s="19"/>
      <c r="OYP4" s="19"/>
      <c r="OYQ4" s="19"/>
      <c r="OYR4" s="19"/>
      <c r="OYS4" s="19"/>
      <c r="OYT4" s="19"/>
      <c r="OYU4" s="19"/>
      <c r="OYV4" s="19"/>
      <c r="OYW4" s="19"/>
      <c r="OYX4" s="19"/>
      <c r="OYY4" s="19"/>
      <c r="OYZ4" s="19"/>
      <c r="OZA4" s="19"/>
      <c r="OZB4" s="19"/>
      <c r="OZC4" s="19"/>
      <c r="OZD4" s="19"/>
      <c r="OZE4" s="19"/>
      <c r="OZF4" s="19"/>
      <c r="OZG4" s="19"/>
      <c r="OZH4" s="19"/>
      <c r="OZI4" s="19"/>
      <c r="OZJ4" s="19"/>
      <c r="OZK4" s="19"/>
      <c r="OZL4" s="19"/>
      <c r="OZM4" s="19"/>
      <c r="OZN4" s="19"/>
      <c r="OZO4" s="19"/>
      <c r="OZP4" s="19"/>
      <c r="OZQ4" s="19"/>
      <c r="OZR4" s="19"/>
      <c r="OZS4" s="19"/>
      <c r="OZT4" s="19"/>
      <c r="OZU4" s="19"/>
      <c r="OZV4" s="19"/>
      <c r="OZW4" s="19"/>
      <c r="OZX4" s="19"/>
      <c r="OZY4" s="19"/>
      <c r="OZZ4" s="19"/>
      <c r="PAA4" s="19"/>
      <c r="PAB4" s="19"/>
      <c r="PAC4" s="19"/>
      <c r="PAD4" s="19"/>
      <c r="PAE4" s="19"/>
      <c r="PAF4" s="19"/>
      <c r="PAG4" s="19"/>
      <c r="PAH4" s="19"/>
      <c r="PAI4" s="19"/>
      <c r="PAJ4" s="19"/>
      <c r="PAK4" s="19"/>
      <c r="PAL4" s="19"/>
      <c r="PAM4" s="19"/>
      <c r="PAN4" s="19"/>
      <c r="PAO4" s="19"/>
      <c r="PAP4" s="19"/>
      <c r="PAQ4" s="19"/>
      <c r="PAR4" s="19"/>
      <c r="PAS4" s="19"/>
      <c r="PAT4" s="19"/>
      <c r="PAU4" s="19"/>
      <c r="PAV4" s="19"/>
      <c r="PAW4" s="19"/>
      <c r="PAX4" s="19"/>
      <c r="PAY4" s="19"/>
      <c r="PAZ4" s="19"/>
      <c r="PBA4" s="19"/>
      <c r="PBB4" s="19"/>
      <c r="PBC4" s="19"/>
      <c r="PBD4" s="19"/>
      <c r="PBE4" s="19"/>
      <c r="PBF4" s="19"/>
      <c r="PBG4" s="19"/>
      <c r="PBH4" s="19"/>
      <c r="PBI4" s="19"/>
      <c r="PBJ4" s="19"/>
      <c r="PBK4" s="19"/>
      <c r="PBL4" s="19"/>
      <c r="PBM4" s="19"/>
      <c r="PBN4" s="19"/>
      <c r="PBO4" s="19"/>
      <c r="PBP4" s="19"/>
      <c r="PBQ4" s="19"/>
      <c r="PBR4" s="19"/>
      <c r="PBS4" s="19"/>
      <c r="PBT4" s="19"/>
      <c r="PBU4" s="19"/>
      <c r="PBV4" s="19"/>
      <c r="PBW4" s="19"/>
      <c r="PBX4" s="19"/>
      <c r="PBY4" s="19"/>
      <c r="PBZ4" s="19"/>
      <c r="PCA4" s="19"/>
      <c r="PCB4" s="19"/>
      <c r="PCC4" s="19"/>
      <c r="PCD4" s="19"/>
      <c r="PCE4" s="19"/>
      <c r="PCF4" s="19"/>
      <c r="PCG4" s="19"/>
      <c r="PCH4" s="19"/>
      <c r="PCI4" s="19"/>
      <c r="PCJ4" s="19"/>
      <c r="PCK4" s="19"/>
      <c r="PCL4" s="19"/>
      <c r="PCM4" s="19"/>
      <c r="PCN4" s="19"/>
      <c r="PCO4" s="19"/>
      <c r="PCP4" s="19"/>
      <c r="PCQ4" s="19"/>
      <c r="PCR4" s="19"/>
      <c r="PCS4" s="19"/>
      <c r="PCT4" s="19"/>
      <c r="PCU4" s="19"/>
      <c r="PCV4" s="19"/>
      <c r="PCW4" s="19"/>
      <c r="PCX4" s="19"/>
      <c r="PCY4" s="19"/>
      <c r="PCZ4" s="19"/>
      <c r="PDA4" s="19"/>
      <c r="PDB4" s="19"/>
      <c r="PDC4" s="19"/>
      <c r="PDD4" s="19"/>
      <c r="PDE4" s="19"/>
      <c r="PDF4" s="19"/>
      <c r="PDG4" s="19"/>
      <c r="PDH4" s="19"/>
      <c r="PDI4" s="19"/>
      <c r="PDJ4" s="19"/>
      <c r="PDK4" s="19"/>
      <c r="PDL4" s="19"/>
      <c r="PDM4" s="19"/>
      <c r="PDN4" s="19"/>
      <c r="PDO4" s="19"/>
      <c r="PDP4" s="19"/>
      <c r="PDQ4" s="19"/>
      <c r="PDR4" s="19"/>
      <c r="PDS4" s="19"/>
      <c r="PDT4" s="19"/>
      <c r="PDU4" s="19"/>
      <c r="PDV4" s="19"/>
      <c r="PDW4" s="19"/>
      <c r="PDX4" s="19"/>
      <c r="PDY4" s="19"/>
      <c r="PDZ4" s="19"/>
      <c r="PEA4" s="19"/>
      <c r="PEB4" s="19"/>
      <c r="PEC4" s="19"/>
      <c r="PED4" s="19"/>
      <c r="PEE4" s="19"/>
      <c r="PEF4" s="19"/>
      <c r="PEG4" s="19"/>
      <c r="PEH4" s="19"/>
      <c r="PEI4" s="19"/>
      <c r="PEJ4" s="19"/>
      <c r="PEK4" s="19"/>
      <c r="PEL4" s="19"/>
      <c r="PEM4" s="19"/>
      <c r="PEN4" s="19"/>
      <c r="PEO4" s="19"/>
      <c r="PEP4" s="19"/>
      <c r="PEQ4" s="19"/>
      <c r="PER4" s="19"/>
      <c r="PES4" s="19"/>
      <c r="PET4" s="19"/>
      <c r="PEU4" s="19"/>
      <c r="PEV4" s="19"/>
      <c r="PEW4" s="19"/>
      <c r="PEX4" s="19"/>
      <c r="PEY4" s="19"/>
      <c r="PEZ4" s="19"/>
      <c r="PFA4" s="19"/>
      <c r="PFB4" s="19"/>
      <c r="PFC4" s="19"/>
      <c r="PFD4" s="19"/>
      <c r="PFE4" s="19"/>
      <c r="PFF4" s="19"/>
      <c r="PFG4" s="19"/>
      <c r="PFH4" s="19"/>
      <c r="PFI4" s="19"/>
      <c r="PFJ4" s="19"/>
      <c r="PFK4" s="19"/>
      <c r="PFL4" s="19"/>
      <c r="PFM4" s="19"/>
      <c r="PFN4" s="19"/>
      <c r="PFO4" s="19"/>
      <c r="PFP4" s="19"/>
      <c r="PFQ4" s="19"/>
      <c r="PFR4" s="19"/>
      <c r="PFS4" s="19"/>
      <c r="PFT4" s="19"/>
      <c r="PFU4" s="19"/>
      <c r="PFV4" s="19"/>
      <c r="PFW4" s="19"/>
      <c r="PFX4" s="19"/>
      <c r="PFY4" s="19"/>
      <c r="PFZ4" s="19"/>
      <c r="PGA4" s="19"/>
      <c r="PGB4" s="19"/>
      <c r="PGC4" s="19"/>
      <c r="PGD4" s="19"/>
      <c r="PGE4" s="19"/>
      <c r="PGF4" s="19"/>
      <c r="PGG4" s="19"/>
      <c r="PGH4" s="19"/>
      <c r="PGI4" s="19"/>
      <c r="PGJ4" s="19"/>
      <c r="PGK4" s="19"/>
      <c r="PGL4" s="19"/>
      <c r="PGM4" s="19"/>
      <c r="PGN4" s="19"/>
      <c r="PGO4" s="19"/>
      <c r="PGP4" s="19"/>
      <c r="PGQ4" s="19"/>
      <c r="PGR4" s="19"/>
      <c r="PGS4" s="19"/>
      <c r="PGT4" s="19"/>
      <c r="PGU4" s="19"/>
      <c r="PGV4" s="19"/>
      <c r="PGW4" s="19"/>
      <c r="PGX4" s="19"/>
      <c r="PGY4" s="19"/>
      <c r="PGZ4" s="19"/>
      <c r="PHA4" s="19"/>
      <c r="PHB4" s="19"/>
      <c r="PHC4" s="19"/>
      <c r="PHD4" s="19"/>
      <c r="PHE4" s="19"/>
      <c r="PHF4" s="19"/>
      <c r="PHG4" s="19"/>
      <c r="PHH4" s="19"/>
      <c r="PHI4" s="19"/>
      <c r="PHJ4" s="19"/>
      <c r="PHK4" s="19"/>
      <c r="PHL4" s="19"/>
      <c r="PHM4" s="19"/>
      <c r="PHN4" s="19"/>
      <c r="PHO4" s="19"/>
      <c r="PHP4" s="19"/>
      <c r="PHQ4" s="19"/>
      <c r="PHR4" s="19"/>
      <c r="PHS4" s="19"/>
      <c r="PHT4" s="19"/>
      <c r="PHU4" s="19"/>
      <c r="PHV4" s="19"/>
      <c r="PHW4" s="19"/>
      <c r="PHX4" s="19"/>
      <c r="PHY4" s="19"/>
      <c r="PHZ4" s="19"/>
      <c r="PIA4" s="19"/>
      <c r="PIB4" s="19"/>
      <c r="PIC4" s="19"/>
      <c r="PID4" s="19"/>
      <c r="PIE4" s="19"/>
      <c r="PIF4" s="19"/>
      <c r="PIG4" s="19"/>
      <c r="PIH4" s="19"/>
      <c r="PII4" s="19"/>
      <c r="PIJ4" s="19"/>
      <c r="PIK4" s="19"/>
      <c r="PIL4" s="19"/>
      <c r="PIM4" s="19"/>
      <c r="PIN4" s="19"/>
      <c r="PIO4" s="19"/>
      <c r="PIP4" s="19"/>
      <c r="PIQ4" s="19"/>
      <c r="PIR4" s="19"/>
      <c r="PIS4" s="19"/>
      <c r="PIT4" s="19"/>
      <c r="PIU4" s="19"/>
      <c r="PIV4" s="19"/>
      <c r="PIW4" s="19"/>
      <c r="PIX4" s="19"/>
      <c r="PIY4" s="19"/>
      <c r="PIZ4" s="19"/>
      <c r="PJA4" s="19"/>
      <c r="PJB4" s="19"/>
      <c r="PJC4" s="19"/>
      <c r="PJD4" s="19"/>
      <c r="PJE4" s="19"/>
      <c r="PJF4" s="19"/>
      <c r="PJG4" s="19"/>
      <c r="PJH4" s="19"/>
      <c r="PJI4" s="19"/>
      <c r="PJJ4" s="19"/>
      <c r="PJK4" s="19"/>
      <c r="PJL4" s="19"/>
      <c r="PJM4" s="19"/>
      <c r="PJN4" s="19"/>
      <c r="PJO4" s="19"/>
      <c r="PJP4" s="19"/>
      <c r="PJQ4" s="19"/>
      <c r="PJR4" s="19"/>
      <c r="PJS4" s="19"/>
      <c r="PJT4" s="19"/>
      <c r="PJU4" s="19"/>
      <c r="PJV4" s="19"/>
      <c r="PJW4" s="19"/>
      <c r="PJX4" s="19"/>
      <c r="PJY4" s="19"/>
      <c r="PJZ4" s="19"/>
      <c r="PKA4" s="19"/>
      <c r="PKB4" s="19"/>
      <c r="PKC4" s="19"/>
      <c r="PKD4" s="19"/>
      <c r="PKE4" s="19"/>
      <c r="PKF4" s="19"/>
      <c r="PKG4" s="19"/>
      <c r="PKH4" s="19"/>
      <c r="PKI4" s="19"/>
      <c r="PKJ4" s="19"/>
      <c r="PKK4" s="19"/>
      <c r="PKL4" s="19"/>
      <c r="PKM4" s="19"/>
      <c r="PKN4" s="19"/>
      <c r="PKO4" s="19"/>
      <c r="PKP4" s="19"/>
      <c r="PKQ4" s="19"/>
      <c r="PKR4" s="19"/>
      <c r="PKS4" s="19"/>
      <c r="PKT4" s="19"/>
      <c r="PKU4" s="19"/>
      <c r="PKV4" s="19"/>
      <c r="PKW4" s="19"/>
      <c r="PKX4" s="19"/>
      <c r="PKY4" s="19"/>
      <c r="PKZ4" s="19"/>
      <c r="PLA4" s="19"/>
      <c r="PLB4" s="19"/>
      <c r="PLC4" s="19"/>
      <c r="PLD4" s="19"/>
      <c r="PLE4" s="19"/>
      <c r="PLF4" s="19"/>
      <c r="PLG4" s="19"/>
      <c r="PLH4" s="19"/>
      <c r="PLI4" s="19"/>
      <c r="PLJ4" s="19"/>
      <c r="PLK4" s="19"/>
      <c r="PLL4" s="19"/>
      <c r="PLM4" s="19"/>
      <c r="PLN4" s="19"/>
      <c r="PLO4" s="19"/>
      <c r="PLP4" s="19"/>
      <c r="PLQ4" s="19"/>
      <c r="PLR4" s="19"/>
      <c r="PLS4" s="19"/>
      <c r="PLT4" s="19"/>
      <c r="PLU4" s="19"/>
      <c r="PLV4" s="19"/>
      <c r="PLW4" s="19"/>
      <c r="PLX4" s="19"/>
      <c r="PLY4" s="19"/>
      <c r="PLZ4" s="19"/>
      <c r="PMA4" s="19"/>
      <c r="PMB4" s="19"/>
      <c r="PMC4" s="19"/>
      <c r="PMD4" s="19"/>
      <c r="PME4" s="19"/>
      <c r="PMF4" s="19"/>
      <c r="PMG4" s="19"/>
      <c r="PMH4" s="19"/>
      <c r="PMI4" s="19"/>
      <c r="PMJ4" s="19"/>
      <c r="PMK4" s="19"/>
      <c r="PML4" s="19"/>
      <c r="PMM4" s="19"/>
      <c r="PMN4" s="19"/>
      <c r="PMO4" s="19"/>
      <c r="PMP4" s="19"/>
      <c r="PMQ4" s="19"/>
      <c r="PMR4" s="19"/>
      <c r="PMS4" s="19"/>
      <c r="PMT4" s="19"/>
      <c r="PMU4" s="19"/>
      <c r="PMV4" s="19"/>
      <c r="PMW4" s="19"/>
      <c r="PMX4" s="19"/>
      <c r="PMY4" s="19"/>
      <c r="PMZ4" s="19"/>
      <c r="PNA4" s="19"/>
      <c r="PNB4" s="19"/>
      <c r="PNC4" s="19"/>
      <c r="PND4" s="19"/>
      <c r="PNE4" s="19"/>
      <c r="PNF4" s="19"/>
      <c r="PNG4" s="19"/>
      <c r="PNH4" s="19"/>
      <c r="PNI4" s="19"/>
      <c r="PNJ4" s="19"/>
      <c r="PNK4" s="19"/>
      <c r="PNL4" s="19"/>
      <c r="PNM4" s="19"/>
      <c r="PNN4" s="19"/>
      <c r="PNO4" s="19"/>
      <c r="PNP4" s="19"/>
      <c r="PNQ4" s="19"/>
      <c r="PNR4" s="19"/>
      <c r="PNS4" s="19"/>
      <c r="PNT4" s="19"/>
      <c r="PNU4" s="19"/>
      <c r="PNV4" s="19"/>
      <c r="PNW4" s="19"/>
      <c r="PNX4" s="19"/>
      <c r="PNY4" s="19"/>
      <c r="PNZ4" s="19"/>
      <c r="POA4" s="19"/>
      <c r="POB4" s="19"/>
      <c r="POC4" s="19"/>
      <c r="POD4" s="19"/>
      <c r="POE4" s="19"/>
      <c r="POF4" s="19"/>
      <c r="POG4" s="19"/>
      <c r="POH4" s="19"/>
      <c r="POI4" s="19"/>
      <c r="POJ4" s="19"/>
      <c r="POK4" s="19"/>
      <c r="POL4" s="19"/>
      <c r="POM4" s="19"/>
      <c r="PON4" s="19"/>
      <c r="POO4" s="19"/>
      <c r="POP4" s="19"/>
      <c r="POQ4" s="19"/>
      <c r="POR4" s="19"/>
      <c r="POS4" s="19"/>
      <c r="POT4" s="19"/>
      <c r="POU4" s="19"/>
      <c r="POV4" s="19"/>
      <c r="POW4" s="19"/>
      <c r="POX4" s="19"/>
      <c r="POY4" s="19"/>
      <c r="POZ4" s="19"/>
      <c r="PPA4" s="19"/>
      <c r="PPB4" s="19"/>
      <c r="PPC4" s="19"/>
      <c r="PPD4" s="19"/>
      <c r="PPE4" s="19"/>
      <c r="PPF4" s="19"/>
      <c r="PPG4" s="19"/>
      <c r="PPH4" s="19"/>
      <c r="PPI4" s="19"/>
      <c r="PPJ4" s="19"/>
      <c r="PPK4" s="19"/>
      <c r="PPL4" s="19"/>
      <c r="PPM4" s="19"/>
      <c r="PPN4" s="19"/>
      <c r="PPO4" s="19"/>
      <c r="PPP4" s="19"/>
      <c r="PPQ4" s="19"/>
      <c r="PPR4" s="19"/>
      <c r="PPS4" s="19"/>
      <c r="PPT4" s="19"/>
      <c r="PPU4" s="19"/>
      <c r="PPV4" s="19"/>
      <c r="PPW4" s="19"/>
      <c r="PPX4" s="19"/>
      <c r="PPY4" s="19"/>
      <c r="PPZ4" s="19"/>
      <c r="PQA4" s="19"/>
      <c r="PQB4" s="19"/>
      <c r="PQC4" s="19"/>
      <c r="PQD4" s="19"/>
      <c r="PQE4" s="19"/>
      <c r="PQF4" s="19"/>
      <c r="PQG4" s="19"/>
      <c r="PQH4" s="19"/>
      <c r="PQI4" s="19"/>
      <c r="PQJ4" s="19"/>
      <c r="PQK4" s="19"/>
      <c r="PQL4" s="19"/>
      <c r="PQM4" s="19"/>
      <c r="PQN4" s="19"/>
      <c r="PQO4" s="19"/>
      <c r="PQP4" s="19"/>
      <c r="PQQ4" s="19"/>
      <c r="PQR4" s="19"/>
      <c r="PQS4" s="19"/>
      <c r="PQT4" s="19"/>
      <c r="PQU4" s="19"/>
      <c r="PQV4" s="19"/>
      <c r="PQW4" s="19"/>
      <c r="PQX4" s="19"/>
      <c r="PQY4" s="19"/>
      <c r="PQZ4" s="19"/>
      <c r="PRA4" s="19"/>
      <c r="PRB4" s="19"/>
      <c r="PRC4" s="19"/>
      <c r="PRD4" s="19"/>
      <c r="PRE4" s="19"/>
      <c r="PRF4" s="19"/>
      <c r="PRG4" s="19"/>
      <c r="PRH4" s="19"/>
      <c r="PRI4" s="19"/>
      <c r="PRJ4" s="19"/>
      <c r="PRK4" s="19"/>
      <c r="PRL4" s="19"/>
      <c r="PRM4" s="19"/>
      <c r="PRN4" s="19"/>
      <c r="PRO4" s="19"/>
      <c r="PRP4" s="19"/>
      <c r="PRQ4" s="19"/>
      <c r="PRR4" s="19"/>
      <c r="PRS4" s="19"/>
      <c r="PRT4" s="19"/>
      <c r="PRU4" s="19"/>
      <c r="PRV4" s="19"/>
      <c r="PRW4" s="19"/>
      <c r="PRX4" s="19"/>
      <c r="PRY4" s="19"/>
      <c r="PRZ4" s="19"/>
      <c r="PSA4" s="19"/>
      <c r="PSB4" s="19"/>
      <c r="PSC4" s="19"/>
      <c r="PSD4" s="19"/>
      <c r="PSE4" s="19"/>
      <c r="PSF4" s="19"/>
      <c r="PSG4" s="19"/>
      <c r="PSH4" s="19"/>
      <c r="PSI4" s="19"/>
      <c r="PSJ4" s="19"/>
      <c r="PSK4" s="19"/>
      <c r="PSL4" s="19"/>
      <c r="PSM4" s="19"/>
      <c r="PSN4" s="19"/>
      <c r="PSO4" s="19"/>
      <c r="PSP4" s="19"/>
      <c r="PSQ4" s="19"/>
      <c r="PSR4" s="19"/>
      <c r="PSS4" s="19"/>
      <c r="PST4" s="19"/>
      <c r="PSU4" s="19"/>
      <c r="PSV4" s="19"/>
      <c r="PSW4" s="19"/>
      <c r="PSX4" s="19"/>
      <c r="PSY4" s="19"/>
      <c r="PSZ4" s="19"/>
      <c r="PTA4" s="19"/>
      <c r="PTB4" s="19"/>
      <c r="PTC4" s="19"/>
      <c r="PTD4" s="19"/>
      <c r="PTE4" s="19"/>
      <c r="PTF4" s="19"/>
      <c r="PTG4" s="19"/>
      <c r="PTH4" s="19"/>
      <c r="PTI4" s="19"/>
      <c r="PTJ4" s="19"/>
      <c r="PTK4" s="19"/>
      <c r="PTL4" s="19"/>
      <c r="PTM4" s="19"/>
      <c r="PTN4" s="19"/>
      <c r="PTO4" s="19"/>
      <c r="PTP4" s="19"/>
      <c r="PTQ4" s="19"/>
      <c r="PTR4" s="19"/>
      <c r="PTS4" s="19"/>
      <c r="PTT4" s="19"/>
      <c r="PTU4" s="19"/>
      <c r="PTV4" s="19"/>
      <c r="PTW4" s="19"/>
      <c r="PTX4" s="19"/>
      <c r="PTY4" s="19"/>
      <c r="PTZ4" s="19"/>
      <c r="PUA4" s="19"/>
      <c r="PUB4" s="19"/>
      <c r="PUC4" s="19"/>
      <c r="PUD4" s="19"/>
      <c r="PUE4" s="19"/>
      <c r="PUF4" s="19"/>
      <c r="PUG4" s="19"/>
      <c r="PUH4" s="19"/>
      <c r="PUI4" s="19"/>
      <c r="PUJ4" s="19"/>
      <c r="PUK4" s="19"/>
      <c r="PUL4" s="19"/>
      <c r="PUM4" s="19"/>
      <c r="PUN4" s="19"/>
      <c r="PUO4" s="19"/>
      <c r="PUP4" s="19"/>
      <c r="PUQ4" s="19"/>
      <c r="PUR4" s="19"/>
      <c r="PUS4" s="19"/>
      <c r="PUT4" s="19"/>
      <c r="PUU4" s="19"/>
      <c r="PUV4" s="19"/>
      <c r="PUW4" s="19"/>
      <c r="PUX4" s="19"/>
      <c r="PUY4" s="19"/>
      <c r="PUZ4" s="19"/>
      <c r="PVA4" s="19"/>
      <c r="PVB4" s="19"/>
      <c r="PVC4" s="19"/>
      <c r="PVD4" s="19"/>
      <c r="PVE4" s="19"/>
      <c r="PVF4" s="19"/>
      <c r="PVG4" s="19"/>
      <c r="PVH4" s="19"/>
      <c r="PVI4" s="19"/>
      <c r="PVJ4" s="19"/>
      <c r="PVK4" s="19"/>
      <c r="PVL4" s="19"/>
      <c r="PVM4" s="19"/>
      <c r="PVN4" s="19"/>
      <c r="PVO4" s="19"/>
      <c r="PVP4" s="19"/>
      <c r="PVQ4" s="19"/>
      <c r="PVR4" s="19"/>
      <c r="PVS4" s="19"/>
      <c r="PVT4" s="19"/>
      <c r="PVU4" s="19"/>
      <c r="PVV4" s="19"/>
      <c r="PVW4" s="19"/>
      <c r="PVX4" s="19"/>
      <c r="PVY4" s="19"/>
      <c r="PVZ4" s="19"/>
      <c r="PWA4" s="19"/>
      <c r="PWB4" s="19"/>
      <c r="PWC4" s="19"/>
      <c r="PWD4" s="19"/>
      <c r="PWE4" s="19"/>
      <c r="PWF4" s="19"/>
      <c r="PWG4" s="19"/>
      <c r="PWH4" s="19"/>
      <c r="PWI4" s="19"/>
      <c r="PWJ4" s="19"/>
      <c r="PWK4" s="19"/>
      <c r="PWL4" s="19"/>
      <c r="PWM4" s="19"/>
      <c r="PWN4" s="19"/>
      <c r="PWO4" s="19"/>
      <c r="PWP4" s="19"/>
      <c r="PWQ4" s="19"/>
      <c r="PWR4" s="19"/>
      <c r="PWS4" s="19"/>
      <c r="PWT4" s="19"/>
      <c r="PWU4" s="19"/>
      <c r="PWV4" s="19"/>
      <c r="PWW4" s="19"/>
      <c r="PWX4" s="19"/>
      <c r="PWY4" s="19"/>
      <c r="PWZ4" s="19"/>
      <c r="PXA4" s="19"/>
      <c r="PXB4" s="19"/>
      <c r="PXC4" s="19"/>
      <c r="PXD4" s="19"/>
      <c r="PXE4" s="19"/>
      <c r="PXF4" s="19"/>
      <c r="PXG4" s="19"/>
      <c r="PXH4" s="19"/>
      <c r="PXI4" s="19"/>
      <c r="PXJ4" s="19"/>
      <c r="PXK4" s="19"/>
      <c r="PXL4" s="19"/>
      <c r="PXM4" s="19"/>
      <c r="PXN4" s="19"/>
      <c r="PXO4" s="19"/>
      <c r="PXP4" s="19"/>
      <c r="PXQ4" s="19"/>
      <c r="PXR4" s="19"/>
      <c r="PXS4" s="19"/>
      <c r="PXT4" s="19"/>
      <c r="PXU4" s="19"/>
      <c r="PXV4" s="19"/>
      <c r="PXW4" s="19"/>
      <c r="PXX4" s="19"/>
      <c r="PXY4" s="19"/>
      <c r="PXZ4" s="19"/>
      <c r="PYA4" s="19"/>
      <c r="PYB4" s="19"/>
      <c r="PYC4" s="19"/>
      <c r="PYD4" s="19"/>
      <c r="PYE4" s="19"/>
      <c r="PYF4" s="19"/>
      <c r="PYG4" s="19"/>
      <c r="PYH4" s="19"/>
      <c r="PYI4" s="19"/>
      <c r="PYJ4" s="19"/>
      <c r="PYK4" s="19"/>
      <c r="PYL4" s="19"/>
      <c r="PYM4" s="19"/>
      <c r="PYN4" s="19"/>
      <c r="PYO4" s="19"/>
      <c r="PYP4" s="19"/>
      <c r="PYQ4" s="19"/>
      <c r="PYR4" s="19"/>
      <c r="PYS4" s="19"/>
      <c r="PYT4" s="19"/>
      <c r="PYU4" s="19"/>
      <c r="PYV4" s="19"/>
      <c r="PYW4" s="19"/>
      <c r="PYX4" s="19"/>
      <c r="PYY4" s="19"/>
      <c r="PYZ4" s="19"/>
      <c r="PZA4" s="19"/>
      <c r="PZB4" s="19"/>
      <c r="PZC4" s="19"/>
      <c r="PZD4" s="19"/>
      <c r="PZE4" s="19"/>
      <c r="PZF4" s="19"/>
      <c r="PZG4" s="19"/>
      <c r="PZH4" s="19"/>
      <c r="PZI4" s="19"/>
      <c r="PZJ4" s="19"/>
      <c r="PZK4" s="19"/>
      <c r="PZL4" s="19"/>
      <c r="PZM4" s="19"/>
      <c r="PZN4" s="19"/>
      <c r="PZO4" s="19"/>
      <c r="PZP4" s="19"/>
      <c r="PZQ4" s="19"/>
      <c r="PZR4" s="19"/>
      <c r="PZS4" s="19"/>
      <c r="PZT4" s="19"/>
      <c r="PZU4" s="19"/>
      <c r="PZV4" s="19"/>
      <c r="PZW4" s="19"/>
      <c r="PZX4" s="19"/>
      <c r="PZY4" s="19"/>
      <c r="PZZ4" s="19"/>
      <c r="QAA4" s="19"/>
      <c r="QAB4" s="19"/>
      <c r="QAC4" s="19"/>
      <c r="QAD4" s="19"/>
      <c r="QAE4" s="19"/>
      <c r="QAF4" s="19"/>
      <c r="QAG4" s="19"/>
      <c r="QAH4" s="19"/>
      <c r="QAI4" s="19"/>
      <c r="QAJ4" s="19"/>
      <c r="QAK4" s="19"/>
      <c r="QAL4" s="19"/>
      <c r="QAM4" s="19"/>
      <c r="QAN4" s="19"/>
      <c r="QAO4" s="19"/>
      <c r="QAP4" s="19"/>
      <c r="QAQ4" s="19"/>
      <c r="QAR4" s="19"/>
      <c r="QAS4" s="19"/>
      <c r="QAT4" s="19"/>
      <c r="QAU4" s="19"/>
      <c r="QAV4" s="19"/>
      <c r="QAW4" s="19"/>
      <c r="QAX4" s="19"/>
      <c r="QAY4" s="19"/>
      <c r="QAZ4" s="19"/>
      <c r="QBA4" s="19"/>
      <c r="QBB4" s="19"/>
      <c r="QBC4" s="19"/>
      <c r="QBD4" s="19"/>
      <c r="QBE4" s="19"/>
      <c r="QBF4" s="19"/>
      <c r="QBG4" s="19"/>
      <c r="QBH4" s="19"/>
      <c r="QBI4" s="19"/>
      <c r="QBJ4" s="19"/>
      <c r="QBK4" s="19"/>
      <c r="QBL4" s="19"/>
      <c r="QBM4" s="19"/>
      <c r="QBN4" s="19"/>
      <c r="QBO4" s="19"/>
      <c r="QBP4" s="19"/>
      <c r="QBQ4" s="19"/>
      <c r="QBR4" s="19"/>
      <c r="QBS4" s="19"/>
      <c r="QBT4" s="19"/>
      <c r="QBU4" s="19"/>
      <c r="QBV4" s="19"/>
      <c r="QBW4" s="19"/>
      <c r="QBX4" s="19"/>
      <c r="QBY4" s="19"/>
      <c r="QBZ4" s="19"/>
      <c r="QCA4" s="19"/>
      <c r="QCB4" s="19"/>
      <c r="QCC4" s="19"/>
      <c r="QCD4" s="19"/>
      <c r="QCE4" s="19"/>
      <c r="QCF4" s="19"/>
      <c r="QCG4" s="19"/>
      <c r="QCH4" s="19"/>
      <c r="QCI4" s="19"/>
      <c r="QCJ4" s="19"/>
      <c r="QCK4" s="19"/>
      <c r="QCL4" s="19"/>
      <c r="QCM4" s="19"/>
      <c r="QCN4" s="19"/>
      <c r="QCO4" s="19"/>
      <c r="QCP4" s="19"/>
      <c r="QCQ4" s="19"/>
      <c r="QCR4" s="19"/>
      <c r="QCS4" s="19"/>
      <c r="QCT4" s="19"/>
      <c r="QCU4" s="19"/>
      <c r="QCV4" s="19"/>
      <c r="QCW4" s="19"/>
      <c r="QCX4" s="19"/>
      <c r="QCY4" s="19"/>
      <c r="QCZ4" s="19"/>
      <c r="QDA4" s="19"/>
      <c r="QDB4" s="19"/>
      <c r="QDC4" s="19"/>
      <c r="QDD4" s="19"/>
      <c r="QDE4" s="19"/>
      <c r="QDF4" s="19"/>
      <c r="QDG4" s="19"/>
      <c r="QDH4" s="19"/>
      <c r="QDI4" s="19"/>
      <c r="QDJ4" s="19"/>
      <c r="QDK4" s="19"/>
      <c r="QDL4" s="19"/>
      <c r="QDM4" s="19"/>
      <c r="QDN4" s="19"/>
      <c r="QDO4" s="19"/>
      <c r="QDP4" s="19"/>
      <c r="QDQ4" s="19"/>
      <c r="QDR4" s="19"/>
      <c r="QDS4" s="19"/>
      <c r="QDT4" s="19"/>
      <c r="QDU4" s="19"/>
      <c r="QDV4" s="19"/>
      <c r="QDW4" s="19"/>
      <c r="QDX4" s="19"/>
      <c r="QDY4" s="19"/>
      <c r="QDZ4" s="19"/>
      <c r="QEA4" s="19"/>
      <c r="QEB4" s="19"/>
      <c r="QEC4" s="19"/>
      <c r="QED4" s="19"/>
      <c r="QEE4" s="19"/>
      <c r="QEF4" s="19"/>
      <c r="QEG4" s="19"/>
      <c r="QEH4" s="19"/>
      <c r="QEI4" s="19"/>
      <c r="QEJ4" s="19"/>
      <c r="QEK4" s="19"/>
      <c r="QEL4" s="19"/>
      <c r="QEM4" s="19"/>
      <c r="QEN4" s="19"/>
      <c r="QEO4" s="19"/>
      <c r="QEP4" s="19"/>
      <c r="QEQ4" s="19"/>
      <c r="QER4" s="19"/>
      <c r="QES4" s="19"/>
      <c r="QET4" s="19"/>
      <c r="QEU4" s="19"/>
      <c r="QEV4" s="19"/>
      <c r="QEW4" s="19"/>
      <c r="QEX4" s="19"/>
      <c r="QEY4" s="19"/>
      <c r="QEZ4" s="19"/>
      <c r="QFA4" s="19"/>
      <c r="QFB4" s="19"/>
      <c r="QFC4" s="19"/>
      <c r="QFD4" s="19"/>
      <c r="QFE4" s="19"/>
      <c r="QFF4" s="19"/>
      <c r="QFG4" s="19"/>
      <c r="QFH4" s="19"/>
      <c r="QFI4" s="19"/>
      <c r="QFJ4" s="19"/>
      <c r="QFK4" s="19"/>
      <c r="QFL4" s="19"/>
      <c r="QFM4" s="19"/>
      <c r="QFN4" s="19"/>
      <c r="QFO4" s="19"/>
      <c r="QFP4" s="19"/>
      <c r="QFQ4" s="19"/>
      <c r="QFR4" s="19"/>
      <c r="QFS4" s="19"/>
      <c r="QFT4" s="19"/>
      <c r="QFU4" s="19"/>
      <c r="QFV4" s="19"/>
      <c r="QFW4" s="19"/>
      <c r="QFX4" s="19"/>
      <c r="QFY4" s="19"/>
      <c r="QFZ4" s="19"/>
      <c r="QGA4" s="19"/>
      <c r="QGB4" s="19"/>
      <c r="QGC4" s="19"/>
      <c r="QGD4" s="19"/>
      <c r="QGE4" s="19"/>
      <c r="QGF4" s="19"/>
      <c r="QGG4" s="19"/>
      <c r="QGH4" s="19"/>
      <c r="QGI4" s="19"/>
      <c r="QGJ4" s="19"/>
      <c r="QGK4" s="19"/>
      <c r="QGL4" s="19"/>
      <c r="QGM4" s="19"/>
      <c r="QGN4" s="19"/>
      <c r="QGO4" s="19"/>
      <c r="QGP4" s="19"/>
      <c r="QGQ4" s="19"/>
      <c r="QGR4" s="19"/>
      <c r="QGS4" s="19"/>
      <c r="QGT4" s="19"/>
      <c r="QGU4" s="19"/>
      <c r="QGV4" s="19"/>
      <c r="QGW4" s="19"/>
      <c r="QGX4" s="19"/>
      <c r="QGY4" s="19"/>
      <c r="QGZ4" s="19"/>
      <c r="QHA4" s="19"/>
      <c r="QHB4" s="19"/>
      <c r="QHC4" s="19"/>
      <c r="QHD4" s="19"/>
      <c r="QHE4" s="19"/>
      <c r="QHF4" s="19"/>
      <c r="QHG4" s="19"/>
      <c r="QHH4" s="19"/>
      <c r="QHI4" s="19"/>
      <c r="QHJ4" s="19"/>
      <c r="QHK4" s="19"/>
      <c r="QHL4" s="19"/>
      <c r="QHM4" s="19"/>
      <c r="QHN4" s="19"/>
      <c r="QHO4" s="19"/>
      <c r="QHP4" s="19"/>
      <c r="QHQ4" s="19"/>
      <c r="QHR4" s="19"/>
      <c r="QHS4" s="19"/>
      <c r="QHT4" s="19"/>
      <c r="QHU4" s="19"/>
      <c r="QHV4" s="19"/>
      <c r="QHW4" s="19"/>
      <c r="QHX4" s="19"/>
      <c r="QHY4" s="19"/>
      <c r="QHZ4" s="19"/>
      <c r="QIA4" s="19"/>
      <c r="QIB4" s="19"/>
      <c r="QIC4" s="19"/>
      <c r="QID4" s="19"/>
      <c r="QIE4" s="19"/>
      <c r="QIF4" s="19"/>
      <c r="QIG4" s="19"/>
      <c r="QIH4" s="19"/>
      <c r="QII4" s="19"/>
      <c r="QIJ4" s="19"/>
      <c r="QIK4" s="19"/>
      <c r="QIL4" s="19"/>
      <c r="QIM4" s="19"/>
      <c r="QIN4" s="19"/>
      <c r="QIO4" s="19"/>
      <c r="QIP4" s="19"/>
      <c r="QIQ4" s="19"/>
      <c r="QIR4" s="19"/>
      <c r="QIS4" s="19"/>
      <c r="QIT4" s="19"/>
      <c r="QIU4" s="19"/>
      <c r="QIV4" s="19"/>
      <c r="QIW4" s="19"/>
      <c r="QIX4" s="19"/>
      <c r="QIY4" s="19"/>
      <c r="QIZ4" s="19"/>
      <c r="QJA4" s="19"/>
      <c r="QJB4" s="19"/>
      <c r="QJC4" s="19"/>
      <c r="QJD4" s="19"/>
      <c r="QJE4" s="19"/>
      <c r="QJF4" s="19"/>
      <c r="QJG4" s="19"/>
      <c r="QJH4" s="19"/>
      <c r="QJI4" s="19"/>
      <c r="QJJ4" s="19"/>
      <c r="QJK4" s="19"/>
      <c r="QJL4" s="19"/>
      <c r="QJM4" s="19"/>
      <c r="QJN4" s="19"/>
      <c r="QJO4" s="19"/>
      <c r="QJP4" s="19"/>
      <c r="QJQ4" s="19"/>
      <c r="QJR4" s="19"/>
      <c r="QJS4" s="19"/>
      <c r="QJT4" s="19"/>
      <c r="QJU4" s="19"/>
      <c r="QJV4" s="19"/>
      <c r="QJW4" s="19"/>
      <c r="QJX4" s="19"/>
      <c r="QJY4" s="19"/>
      <c r="QJZ4" s="19"/>
      <c r="QKA4" s="19"/>
      <c r="QKB4" s="19"/>
      <c r="QKC4" s="19"/>
      <c r="QKD4" s="19"/>
      <c r="QKE4" s="19"/>
      <c r="QKF4" s="19"/>
      <c r="QKG4" s="19"/>
      <c r="QKH4" s="19"/>
      <c r="QKI4" s="19"/>
      <c r="QKJ4" s="19"/>
      <c r="QKK4" s="19"/>
      <c r="QKL4" s="19"/>
      <c r="QKM4" s="19"/>
      <c r="QKN4" s="19"/>
      <c r="QKO4" s="19"/>
      <c r="QKP4" s="19"/>
      <c r="QKQ4" s="19"/>
      <c r="QKR4" s="19"/>
      <c r="QKS4" s="19"/>
      <c r="QKT4" s="19"/>
      <c r="QKU4" s="19"/>
      <c r="QKV4" s="19"/>
      <c r="QKW4" s="19"/>
      <c r="QKX4" s="19"/>
      <c r="QKY4" s="19"/>
      <c r="QKZ4" s="19"/>
      <c r="QLA4" s="19"/>
      <c r="QLB4" s="19"/>
      <c r="QLC4" s="19"/>
      <c r="QLD4" s="19"/>
      <c r="QLE4" s="19"/>
      <c r="QLF4" s="19"/>
      <c r="QLG4" s="19"/>
      <c r="QLH4" s="19"/>
      <c r="QLI4" s="19"/>
      <c r="QLJ4" s="19"/>
      <c r="QLK4" s="19"/>
      <c r="QLL4" s="19"/>
      <c r="QLM4" s="19"/>
      <c r="QLN4" s="19"/>
      <c r="QLO4" s="19"/>
      <c r="QLP4" s="19"/>
      <c r="QLQ4" s="19"/>
      <c r="QLR4" s="19"/>
      <c r="QLS4" s="19"/>
      <c r="QLT4" s="19"/>
      <c r="QLU4" s="19"/>
      <c r="QLV4" s="19"/>
      <c r="QLW4" s="19"/>
      <c r="QLX4" s="19"/>
      <c r="QLY4" s="19"/>
      <c r="QLZ4" s="19"/>
      <c r="QMA4" s="19"/>
      <c r="QMB4" s="19"/>
      <c r="QMC4" s="19"/>
      <c r="QMD4" s="19"/>
      <c r="QME4" s="19"/>
      <c r="QMF4" s="19"/>
      <c r="QMG4" s="19"/>
      <c r="QMH4" s="19"/>
      <c r="QMI4" s="19"/>
      <c r="QMJ4" s="19"/>
      <c r="QMK4" s="19"/>
      <c r="QML4" s="19"/>
      <c r="QMM4" s="19"/>
      <c r="QMN4" s="19"/>
      <c r="QMO4" s="19"/>
      <c r="QMP4" s="19"/>
      <c r="QMQ4" s="19"/>
      <c r="QMR4" s="19"/>
      <c r="QMS4" s="19"/>
      <c r="QMT4" s="19"/>
      <c r="QMU4" s="19"/>
      <c r="QMV4" s="19"/>
      <c r="QMW4" s="19"/>
      <c r="QMX4" s="19"/>
      <c r="QMY4" s="19"/>
      <c r="QMZ4" s="19"/>
      <c r="QNA4" s="19"/>
      <c r="QNB4" s="19"/>
      <c r="QNC4" s="19"/>
      <c r="QND4" s="19"/>
      <c r="QNE4" s="19"/>
      <c r="QNF4" s="19"/>
      <c r="QNG4" s="19"/>
      <c r="QNH4" s="19"/>
      <c r="QNI4" s="19"/>
      <c r="QNJ4" s="19"/>
      <c r="QNK4" s="19"/>
      <c r="QNL4" s="19"/>
      <c r="QNM4" s="19"/>
      <c r="QNN4" s="19"/>
      <c r="QNO4" s="19"/>
      <c r="QNP4" s="19"/>
      <c r="QNQ4" s="19"/>
      <c r="QNR4" s="19"/>
      <c r="QNS4" s="19"/>
      <c r="QNT4" s="19"/>
      <c r="QNU4" s="19"/>
      <c r="QNV4" s="19"/>
      <c r="QNW4" s="19"/>
      <c r="QNX4" s="19"/>
      <c r="QNY4" s="19"/>
      <c r="QNZ4" s="19"/>
      <c r="QOA4" s="19"/>
      <c r="QOB4" s="19"/>
      <c r="QOC4" s="19"/>
      <c r="QOD4" s="19"/>
      <c r="QOE4" s="19"/>
      <c r="QOF4" s="19"/>
      <c r="QOG4" s="19"/>
      <c r="QOH4" s="19"/>
      <c r="QOI4" s="19"/>
      <c r="QOJ4" s="19"/>
      <c r="QOK4" s="19"/>
      <c r="QOL4" s="19"/>
      <c r="QOM4" s="19"/>
      <c r="QON4" s="19"/>
      <c r="QOO4" s="19"/>
      <c r="QOP4" s="19"/>
      <c r="QOQ4" s="19"/>
      <c r="QOR4" s="19"/>
      <c r="QOS4" s="19"/>
      <c r="QOT4" s="19"/>
      <c r="QOU4" s="19"/>
      <c r="QOV4" s="19"/>
      <c r="QOW4" s="19"/>
      <c r="QOX4" s="19"/>
      <c r="QOY4" s="19"/>
      <c r="QOZ4" s="19"/>
      <c r="QPA4" s="19"/>
      <c r="QPB4" s="19"/>
      <c r="QPC4" s="19"/>
      <c r="QPD4" s="19"/>
      <c r="QPE4" s="19"/>
      <c r="QPF4" s="19"/>
      <c r="QPG4" s="19"/>
      <c r="QPH4" s="19"/>
      <c r="QPI4" s="19"/>
      <c r="QPJ4" s="19"/>
      <c r="QPK4" s="19"/>
      <c r="QPL4" s="19"/>
      <c r="QPM4" s="19"/>
      <c r="QPN4" s="19"/>
      <c r="QPO4" s="19"/>
      <c r="QPP4" s="19"/>
      <c r="QPQ4" s="19"/>
      <c r="QPR4" s="19"/>
      <c r="QPS4" s="19"/>
      <c r="QPT4" s="19"/>
      <c r="QPU4" s="19"/>
      <c r="QPV4" s="19"/>
      <c r="QPW4" s="19"/>
      <c r="QPX4" s="19"/>
      <c r="QPY4" s="19"/>
      <c r="QPZ4" s="19"/>
      <c r="QQA4" s="19"/>
      <c r="QQB4" s="19"/>
      <c r="QQC4" s="19"/>
      <c r="QQD4" s="19"/>
      <c r="QQE4" s="19"/>
      <c r="QQF4" s="19"/>
      <c r="QQG4" s="19"/>
      <c r="QQH4" s="19"/>
      <c r="QQI4" s="19"/>
      <c r="QQJ4" s="19"/>
      <c r="QQK4" s="19"/>
      <c r="QQL4" s="19"/>
      <c r="QQM4" s="19"/>
      <c r="QQN4" s="19"/>
      <c r="QQO4" s="19"/>
      <c r="QQP4" s="19"/>
      <c r="QQQ4" s="19"/>
      <c r="QQR4" s="19"/>
      <c r="QQS4" s="19"/>
      <c r="QQT4" s="19"/>
      <c r="QQU4" s="19"/>
      <c r="QQV4" s="19"/>
      <c r="QQW4" s="19"/>
      <c r="QQX4" s="19"/>
      <c r="QQY4" s="19"/>
      <c r="QQZ4" s="19"/>
      <c r="QRA4" s="19"/>
      <c r="QRB4" s="19"/>
      <c r="QRC4" s="19"/>
      <c r="QRD4" s="19"/>
      <c r="QRE4" s="19"/>
      <c r="QRF4" s="19"/>
      <c r="QRG4" s="19"/>
      <c r="QRH4" s="19"/>
      <c r="QRI4" s="19"/>
      <c r="QRJ4" s="19"/>
      <c r="QRK4" s="19"/>
      <c r="QRL4" s="19"/>
      <c r="QRM4" s="19"/>
      <c r="QRN4" s="19"/>
      <c r="QRO4" s="19"/>
      <c r="QRP4" s="19"/>
      <c r="QRQ4" s="19"/>
      <c r="QRR4" s="19"/>
      <c r="QRS4" s="19"/>
      <c r="QRT4" s="19"/>
      <c r="QRU4" s="19"/>
      <c r="QRV4" s="19"/>
      <c r="QRW4" s="19"/>
      <c r="QRX4" s="19"/>
      <c r="QRY4" s="19"/>
      <c r="QRZ4" s="19"/>
      <c r="QSA4" s="19"/>
      <c r="QSB4" s="19"/>
      <c r="QSC4" s="19"/>
      <c r="QSD4" s="19"/>
      <c r="QSE4" s="19"/>
      <c r="QSF4" s="19"/>
      <c r="QSG4" s="19"/>
      <c r="QSH4" s="19"/>
      <c r="QSI4" s="19"/>
      <c r="QSJ4" s="19"/>
      <c r="QSK4" s="19"/>
      <c r="QSL4" s="19"/>
      <c r="QSM4" s="19"/>
      <c r="QSN4" s="19"/>
      <c r="QSO4" s="19"/>
      <c r="QSP4" s="19"/>
      <c r="QSQ4" s="19"/>
      <c r="QSR4" s="19"/>
      <c r="QSS4" s="19"/>
      <c r="QST4" s="19"/>
      <c r="QSU4" s="19"/>
      <c r="QSV4" s="19"/>
      <c r="QSW4" s="19"/>
      <c r="QSX4" s="19"/>
      <c r="QSY4" s="19"/>
      <c r="QSZ4" s="19"/>
      <c r="QTA4" s="19"/>
      <c r="QTB4" s="19"/>
      <c r="QTC4" s="19"/>
      <c r="QTD4" s="19"/>
      <c r="QTE4" s="19"/>
      <c r="QTF4" s="19"/>
      <c r="QTG4" s="19"/>
      <c r="QTH4" s="19"/>
      <c r="QTI4" s="19"/>
      <c r="QTJ4" s="19"/>
      <c r="QTK4" s="19"/>
      <c r="QTL4" s="19"/>
      <c r="QTM4" s="19"/>
      <c r="QTN4" s="19"/>
      <c r="QTO4" s="19"/>
      <c r="QTP4" s="19"/>
      <c r="QTQ4" s="19"/>
      <c r="QTR4" s="19"/>
      <c r="QTS4" s="19"/>
      <c r="QTT4" s="19"/>
      <c r="QTU4" s="19"/>
      <c r="QTV4" s="19"/>
      <c r="QTW4" s="19"/>
      <c r="QTX4" s="19"/>
      <c r="QTY4" s="19"/>
      <c r="QTZ4" s="19"/>
      <c r="QUA4" s="19"/>
      <c r="QUB4" s="19"/>
      <c r="QUC4" s="19"/>
      <c r="QUD4" s="19"/>
      <c r="QUE4" s="19"/>
      <c r="QUF4" s="19"/>
      <c r="QUG4" s="19"/>
      <c r="QUH4" s="19"/>
      <c r="QUI4" s="19"/>
      <c r="QUJ4" s="19"/>
      <c r="QUK4" s="19"/>
      <c r="QUL4" s="19"/>
      <c r="QUM4" s="19"/>
      <c r="QUN4" s="19"/>
      <c r="QUO4" s="19"/>
      <c r="QUP4" s="19"/>
      <c r="QUQ4" s="19"/>
      <c r="QUR4" s="19"/>
      <c r="QUS4" s="19"/>
      <c r="QUT4" s="19"/>
      <c r="QUU4" s="19"/>
      <c r="QUV4" s="19"/>
      <c r="QUW4" s="19"/>
      <c r="QUX4" s="19"/>
      <c r="QUY4" s="19"/>
      <c r="QUZ4" s="19"/>
      <c r="QVA4" s="19"/>
      <c r="QVB4" s="19"/>
      <c r="QVC4" s="19"/>
      <c r="QVD4" s="19"/>
      <c r="QVE4" s="19"/>
      <c r="QVF4" s="19"/>
      <c r="QVG4" s="19"/>
      <c r="QVH4" s="19"/>
      <c r="QVI4" s="19"/>
      <c r="QVJ4" s="19"/>
      <c r="QVK4" s="19"/>
      <c r="QVL4" s="19"/>
      <c r="QVM4" s="19"/>
      <c r="QVN4" s="19"/>
      <c r="QVO4" s="19"/>
      <c r="QVP4" s="19"/>
      <c r="QVQ4" s="19"/>
      <c r="QVR4" s="19"/>
      <c r="QVS4" s="19"/>
      <c r="QVT4" s="19"/>
      <c r="QVU4" s="19"/>
      <c r="QVV4" s="19"/>
      <c r="QVW4" s="19"/>
      <c r="QVX4" s="19"/>
      <c r="QVY4" s="19"/>
      <c r="QVZ4" s="19"/>
      <c r="QWA4" s="19"/>
      <c r="QWB4" s="19"/>
      <c r="QWC4" s="19"/>
      <c r="QWD4" s="19"/>
      <c r="QWE4" s="19"/>
      <c r="QWF4" s="19"/>
      <c r="QWG4" s="19"/>
      <c r="QWH4" s="19"/>
      <c r="QWI4" s="19"/>
      <c r="QWJ4" s="19"/>
      <c r="QWK4" s="19"/>
      <c r="QWL4" s="19"/>
      <c r="QWM4" s="19"/>
      <c r="QWN4" s="19"/>
      <c r="QWO4" s="19"/>
      <c r="QWP4" s="19"/>
      <c r="QWQ4" s="19"/>
      <c r="QWR4" s="19"/>
      <c r="QWS4" s="19"/>
      <c r="QWT4" s="19"/>
      <c r="QWU4" s="19"/>
      <c r="QWV4" s="19"/>
      <c r="QWW4" s="19"/>
      <c r="QWX4" s="19"/>
      <c r="QWY4" s="19"/>
      <c r="QWZ4" s="19"/>
      <c r="QXA4" s="19"/>
      <c r="QXB4" s="19"/>
      <c r="QXC4" s="19"/>
      <c r="QXD4" s="19"/>
      <c r="QXE4" s="19"/>
      <c r="QXF4" s="19"/>
      <c r="QXG4" s="19"/>
      <c r="QXH4" s="19"/>
      <c r="QXI4" s="19"/>
      <c r="QXJ4" s="19"/>
      <c r="QXK4" s="19"/>
      <c r="QXL4" s="19"/>
      <c r="QXM4" s="19"/>
      <c r="QXN4" s="19"/>
      <c r="QXO4" s="19"/>
      <c r="QXP4" s="19"/>
      <c r="QXQ4" s="19"/>
      <c r="QXR4" s="19"/>
      <c r="QXS4" s="19"/>
      <c r="QXT4" s="19"/>
      <c r="QXU4" s="19"/>
      <c r="QXV4" s="19"/>
      <c r="QXW4" s="19"/>
      <c r="QXX4" s="19"/>
      <c r="QXY4" s="19"/>
      <c r="QXZ4" s="19"/>
      <c r="QYA4" s="19"/>
      <c r="QYB4" s="19"/>
      <c r="QYC4" s="19"/>
      <c r="QYD4" s="19"/>
      <c r="QYE4" s="19"/>
      <c r="QYF4" s="19"/>
      <c r="QYG4" s="19"/>
      <c r="QYH4" s="19"/>
      <c r="QYI4" s="19"/>
      <c r="QYJ4" s="19"/>
      <c r="QYK4" s="19"/>
      <c r="QYL4" s="19"/>
      <c r="QYM4" s="19"/>
      <c r="QYN4" s="19"/>
      <c r="QYO4" s="19"/>
      <c r="QYP4" s="19"/>
      <c r="QYQ4" s="19"/>
      <c r="QYR4" s="19"/>
      <c r="QYS4" s="19"/>
      <c r="QYT4" s="19"/>
      <c r="QYU4" s="19"/>
      <c r="QYV4" s="19"/>
      <c r="QYW4" s="19"/>
      <c r="QYX4" s="19"/>
      <c r="QYY4" s="19"/>
      <c r="QYZ4" s="19"/>
      <c r="QZA4" s="19"/>
      <c r="QZB4" s="19"/>
      <c r="QZC4" s="19"/>
      <c r="QZD4" s="19"/>
      <c r="QZE4" s="19"/>
      <c r="QZF4" s="19"/>
      <c r="QZG4" s="19"/>
      <c r="QZH4" s="19"/>
      <c r="QZI4" s="19"/>
      <c r="QZJ4" s="19"/>
      <c r="QZK4" s="19"/>
      <c r="QZL4" s="19"/>
      <c r="QZM4" s="19"/>
      <c r="QZN4" s="19"/>
      <c r="QZO4" s="19"/>
      <c r="QZP4" s="19"/>
      <c r="QZQ4" s="19"/>
      <c r="QZR4" s="19"/>
      <c r="QZS4" s="19"/>
      <c r="QZT4" s="19"/>
      <c r="QZU4" s="19"/>
      <c r="QZV4" s="19"/>
      <c r="QZW4" s="19"/>
      <c r="QZX4" s="19"/>
      <c r="QZY4" s="19"/>
      <c r="QZZ4" s="19"/>
      <c r="RAA4" s="19"/>
      <c r="RAB4" s="19"/>
      <c r="RAC4" s="19"/>
      <c r="RAD4" s="19"/>
      <c r="RAE4" s="19"/>
      <c r="RAF4" s="19"/>
      <c r="RAG4" s="19"/>
      <c r="RAH4" s="19"/>
      <c r="RAI4" s="19"/>
      <c r="RAJ4" s="19"/>
      <c r="RAK4" s="19"/>
      <c r="RAL4" s="19"/>
      <c r="RAM4" s="19"/>
      <c r="RAN4" s="19"/>
      <c r="RAO4" s="19"/>
      <c r="RAP4" s="19"/>
      <c r="RAQ4" s="19"/>
      <c r="RAR4" s="19"/>
      <c r="RAS4" s="19"/>
      <c r="RAT4" s="19"/>
      <c r="RAU4" s="19"/>
      <c r="RAV4" s="19"/>
      <c r="RAW4" s="19"/>
      <c r="RAX4" s="19"/>
      <c r="RAY4" s="19"/>
      <c r="RAZ4" s="19"/>
      <c r="RBA4" s="19"/>
      <c r="RBB4" s="19"/>
      <c r="RBC4" s="19"/>
      <c r="RBD4" s="19"/>
      <c r="RBE4" s="19"/>
      <c r="RBF4" s="19"/>
      <c r="RBG4" s="19"/>
      <c r="RBH4" s="19"/>
      <c r="RBI4" s="19"/>
      <c r="RBJ4" s="19"/>
      <c r="RBK4" s="19"/>
      <c r="RBL4" s="19"/>
      <c r="RBM4" s="19"/>
      <c r="RBN4" s="19"/>
      <c r="RBO4" s="19"/>
      <c r="RBP4" s="19"/>
      <c r="RBQ4" s="19"/>
      <c r="RBR4" s="19"/>
      <c r="RBS4" s="19"/>
      <c r="RBT4" s="19"/>
      <c r="RBU4" s="19"/>
      <c r="RBV4" s="19"/>
      <c r="RBW4" s="19"/>
      <c r="RBX4" s="19"/>
      <c r="RBY4" s="19"/>
      <c r="RBZ4" s="19"/>
      <c r="RCA4" s="19"/>
      <c r="RCB4" s="19"/>
      <c r="RCC4" s="19"/>
      <c r="RCD4" s="19"/>
      <c r="RCE4" s="19"/>
      <c r="RCF4" s="19"/>
      <c r="RCG4" s="19"/>
      <c r="RCH4" s="19"/>
      <c r="RCI4" s="19"/>
      <c r="RCJ4" s="19"/>
      <c r="RCK4" s="19"/>
      <c r="RCL4" s="19"/>
      <c r="RCM4" s="19"/>
      <c r="RCN4" s="19"/>
      <c r="RCO4" s="19"/>
      <c r="RCP4" s="19"/>
      <c r="RCQ4" s="19"/>
      <c r="RCR4" s="19"/>
      <c r="RCS4" s="19"/>
      <c r="RCT4" s="19"/>
      <c r="RCU4" s="19"/>
      <c r="RCV4" s="19"/>
      <c r="RCW4" s="19"/>
      <c r="RCX4" s="19"/>
      <c r="RCY4" s="19"/>
      <c r="RCZ4" s="19"/>
      <c r="RDA4" s="19"/>
      <c r="RDB4" s="19"/>
      <c r="RDC4" s="19"/>
      <c r="RDD4" s="19"/>
      <c r="RDE4" s="19"/>
      <c r="RDF4" s="19"/>
      <c r="RDG4" s="19"/>
      <c r="RDH4" s="19"/>
      <c r="RDI4" s="19"/>
      <c r="RDJ4" s="19"/>
      <c r="RDK4" s="19"/>
      <c r="RDL4" s="19"/>
      <c r="RDM4" s="19"/>
      <c r="RDN4" s="19"/>
      <c r="RDO4" s="19"/>
      <c r="RDP4" s="19"/>
      <c r="RDQ4" s="19"/>
      <c r="RDR4" s="19"/>
      <c r="RDS4" s="19"/>
      <c r="RDT4" s="19"/>
      <c r="RDU4" s="19"/>
      <c r="RDV4" s="19"/>
      <c r="RDW4" s="19"/>
      <c r="RDX4" s="19"/>
      <c r="RDY4" s="19"/>
      <c r="RDZ4" s="19"/>
      <c r="REA4" s="19"/>
      <c r="REB4" s="19"/>
      <c r="REC4" s="19"/>
      <c r="RED4" s="19"/>
      <c r="REE4" s="19"/>
      <c r="REF4" s="19"/>
      <c r="REG4" s="19"/>
      <c r="REH4" s="19"/>
      <c r="REI4" s="19"/>
      <c r="REJ4" s="19"/>
      <c r="REK4" s="19"/>
      <c r="REL4" s="19"/>
      <c r="REM4" s="19"/>
      <c r="REN4" s="19"/>
      <c r="REO4" s="19"/>
      <c r="REP4" s="19"/>
      <c r="REQ4" s="19"/>
      <c r="RER4" s="19"/>
      <c r="RES4" s="19"/>
      <c r="RET4" s="19"/>
      <c r="REU4" s="19"/>
      <c r="REV4" s="19"/>
      <c r="REW4" s="19"/>
      <c r="REX4" s="19"/>
      <c r="REY4" s="19"/>
      <c r="REZ4" s="19"/>
      <c r="RFA4" s="19"/>
      <c r="RFB4" s="19"/>
      <c r="RFC4" s="19"/>
      <c r="RFD4" s="19"/>
      <c r="RFE4" s="19"/>
      <c r="RFF4" s="19"/>
      <c r="RFG4" s="19"/>
      <c r="RFH4" s="19"/>
      <c r="RFI4" s="19"/>
      <c r="RFJ4" s="19"/>
      <c r="RFK4" s="19"/>
      <c r="RFL4" s="19"/>
      <c r="RFM4" s="19"/>
      <c r="RFN4" s="19"/>
      <c r="RFO4" s="19"/>
      <c r="RFP4" s="19"/>
      <c r="RFQ4" s="19"/>
      <c r="RFR4" s="19"/>
      <c r="RFS4" s="19"/>
      <c r="RFT4" s="19"/>
      <c r="RFU4" s="19"/>
      <c r="RFV4" s="19"/>
      <c r="RFW4" s="19"/>
      <c r="RFX4" s="19"/>
      <c r="RFY4" s="19"/>
      <c r="RFZ4" s="19"/>
      <c r="RGA4" s="19"/>
      <c r="RGB4" s="19"/>
      <c r="RGC4" s="19"/>
      <c r="RGD4" s="19"/>
      <c r="RGE4" s="19"/>
      <c r="RGF4" s="19"/>
      <c r="RGG4" s="19"/>
      <c r="RGH4" s="19"/>
      <c r="RGI4" s="19"/>
      <c r="RGJ4" s="19"/>
      <c r="RGK4" s="19"/>
      <c r="RGL4" s="19"/>
      <c r="RGM4" s="19"/>
      <c r="RGN4" s="19"/>
      <c r="RGO4" s="19"/>
      <c r="RGP4" s="19"/>
      <c r="RGQ4" s="19"/>
      <c r="RGR4" s="19"/>
      <c r="RGS4" s="19"/>
      <c r="RGT4" s="19"/>
      <c r="RGU4" s="19"/>
      <c r="RGV4" s="19"/>
      <c r="RGW4" s="19"/>
      <c r="RGX4" s="19"/>
      <c r="RGY4" s="19"/>
      <c r="RGZ4" s="19"/>
      <c r="RHA4" s="19"/>
      <c r="RHB4" s="19"/>
      <c r="RHC4" s="19"/>
      <c r="RHD4" s="19"/>
      <c r="RHE4" s="19"/>
      <c r="RHF4" s="19"/>
      <c r="RHG4" s="19"/>
      <c r="RHH4" s="19"/>
      <c r="RHI4" s="19"/>
      <c r="RHJ4" s="19"/>
      <c r="RHK4" s="19"/>
      <c r="RHL4" s="19"/>
      <c r="RHM4" s="19"/>
      <c r="RHN4" s="19"/>
      <c r="RHO4" s="19"/>
      <c r="RHP4" s="19"/>
      <c r="RHQ4" s="19"/>
      <c r="RHR4" s="19"/>
      <c r="RHS4" s="19"/>
      <c r="RHT4" s="19"/>
      <c r="RHU4" s="19"/>
      <c r="RHV4" s="19"/>
      <c r="RHW4" s="19"/>
      <c r="RHX4" s="19"/>
      <c r="RHY4" s="19"/>
      <c r="RHZ4" s="19"/>
      <c r="RIA4" s="19"/>
      <c r="RIB4" s="19"/>
      <c r="RIC4" s="19"/>
      <c r="RID4" s="19"/>
      <c r="RIE4" s="19"/>
      <c r="RIF4" s="19"/>
      <c r="RIG4" s="19"/>
      <c r="RIH4" s="19"/>
      <c r="RII4" s="19"/>
      <c r="RIJ4" s="19"/>
      <c r="RIK4" s="19"/>
      <c r="RIL4" s="19"/>
      <c r="RIM4" s="19"/>
      <c r="RIN4" s="19"/>
      <c r="RIO4" s="19"/>
      <c r="RIP4" s="19"/>
      <c r="RIQ4" s="19"/>
      <c r="RIR4" s="19"/>
      <c r="RIS4" s="19"/>
      <c r="RIT4" s="19"/>
      <c r="RIU4" s="19"/>
      <c r="RIV4" s="19"/>
      <c r="RIW4" s="19"/>
      <c r="RIX4" s="19"/>
      <c r="RIY4" s="19"/>
      <c r="RIZ4" s="19"/>
      <c r="RJA4" s="19"/>
      <c r="RJB4" s="19"/>
      <c r="RJC4" s="19"/>
      <c r="RJD4" s="19"/>
      <c r="RJE4" s="19"/>
      <c r="RJF4" s="19"/>
      <c r="RJG4" s="19"/>
      <c r="RJH4" s="19"/>
      <c r="RJI4" s="19"/>
      <c r="RJJ4" s="19"/>
      <c r="RJK4" s="19"/>
      <c r="RJL4" s="19"/>
      <c r="RJM4" s="19"/>
      <c r="RJN4" s="19"/>
      <c r="RJO4" s="19"/>
      <c r="RJP4" s="19"/>
      <c r="RJQ4" s="19"/>
      <c r="RJR4" s="19"/>
      <c r="RJS4" s="19"/>
      <c r="RJT4" s="19"/>
      <c r="RJU4" s="19"/>
      <c r="RJV4" s="19"/>
      <c r="RJW4" s="19"/>
      <c r="RJX4" s="19"/>
      <c r="RJY4" s="19"/>
      <c r="RJZ4" s="19"/>
      <c r="RKA4" s="19"/>
      <c r="RKB4" s="19"/>
      <c r="RKC4" s="19"/>
      <c r="RKD4" s="19"/>
      <c r="RKE4" s="19"/>
      <c r="RKF4" s="19"/>
      <c r="RKG4" s="19"/>
      <c r="RKH4" s="19"/>
      <c r="RKI4" s="19"/>
      <c r="RKJ4" s="19"/>
      <c r="RKK4" s="19"/>
      <c r="RKL4" s="19"/>
      <c r="RKM4" s="19"/>
      <c r="RKN4" s="19"/>
      <c r="RKO4" s="19"/>
      <c r="RKP4" s="19"/>
      <c r="RKQ4" s="19"/>
      <c r="RKR4" s="19"/>
      <c r="RKS4" s="19"/>
      <c r="RKT4" s="19"/>
      <c r="RKU4" s="19"/>
      <c r="RKV4" s="19"/>
      <c r="RKW4" s="19"/>
      <c r="RKX4" s="19"/>
      <c r="RKY4" s="19"/>
      <c r="RKZ4" s="19"/>
      <c r="RLA4" s="19"/>
      <c r="RLB4" s="19"/>
      <c r="RLC4" s="19"/>
      <c r="RLD4" s="19"/>
      <c r="RLE4" s="19"/>
      <c r="RLF4" s="19"/>
      <c r="RLG4" s="19"/>
      <c r="RLH4" s="19"/>
      <c r="RLI4" s="19"/>
      <c r="RLJ4" s="19"/>
      <c r="RLK4" s="19"/>
      <c r="RLL4" s="19"/>
      <c r="RLM4" s="19"/>
      <c r="RLN4" s="19"/>
      <c r="RLO4" s="19"/>
      <c r="RLP4" s="19"/>
      <c r="RLQ4" s="19"/>
      <c r="RLR4" s="19"/>
      <c r="RLS4" s="19"/>
      <c r="RLT4" s="19"/>
      <c r="RLU4" s="19"/>
      <c r="RLV4" s="19"/>
      <c r="RLW4" s="19"/>
      <c r="RLX4" s="19"/>
      <c r="RLY4" s="19"/>
      <c r="RLZ4" s="19"/>
      <c r="RMA4" s="19"/>
      <c r="RMB4" s="19"/>
      <c r="RMC4" s="19"/>
      <c r="RMD4" s="19"/>
      <c r="RME4" s="19"/>
      <c r="RMF4" s="19"/>
      <c r="RMG4" s="19"/>
      <c r="RMH4" s="19"/>
      <c r="RMI4" s="19"/>
      <c r="RMJ4" s="19"/>
      <c r="RMK4" s="19"/>
      <c r="RML4" s="19"/>
      <c r="RMM4" s="19"/>
      <c r="RMN4" s="19"/>
      <c r="RMO4" s="19"/>
      <c r="RMP4" s="19"/>
      <c r="RMQ4" s="19"/>
      <c r="RMR4" s="19"/>
      <c r="RMS4" s="19"/>
      <c r="RMT4" s="19"/>
      <c r="RMU4" s="19"/>
      <c r="RMV4" s="19"/>
      <c r="RMW4" s="19"/>
      <c r="RMX4" s="19"/>
      <c r="RMY4" s="19"/>
      <c r="RMZ4" s="19"/>
      <c r="RNA4" s="19"/>
      <c r="RNB4" s="19"/>
      <c r="RNC4" s="19"/>
      <c r="RND4" s="19"/>
      <c r="RNE4" s="19"/>
      <c r="RNF4" s="19"/>
      <c r="RNG4" s="19"/>
      <c r="RNH4" s="19"/>
      <c r="RNI4" s="19"/>
      <c r="RNJ4" s="19"/>
      <c r="RNK4" s="19"/>
      <c r="RNL4" s="19"/>
      <c r="RNM4" s="19"/>
      <c r="RNN4" s="19"/>
      <c r="RNO4" s="19"/>
      <c r="RNP4" s="19"/>
      <c r="RNQ4" s="19"/>
      <c r="RNR4" s="19"/>
      <c r="RNS4" s="19"/>
      <c r="RNT4" s="19"/>
      <c r="RNU4" s="19"/>
      <c r="RNV4" s="19"/>
      <c r="RNW4" s="19"/>
      <c r="RNX4" s="19"/>
      <c r="RNY4" s="19"/>
      <c r="RNZ4" s="19"/>
      <c r="ROA4" s="19"/>
      <c r="ROB4" s="19"/>
      <c r="ROC4" s="19"/>
      <c r="ROD4" s="19"/>
      <c r="ROE4" s="19"/>
      <c r="ROF4" s="19"/>
      <c r="ROG4" s="19"/>
      <c r="ROH4" s="19"/>
      <c r="ROI4" s="19"/>
      <c r="ROJ4" s="19"/>
      <c r="ROK4" s="19"/>
      <c r="ROL4" s="19"/>
      <c r="ROM4" s="19"/>
      <c r="RON4" s="19"/>
      <c r="ROO4" s="19"/>
      <c r="ROP4" s="19"/>
      <c r="ROQ4" s="19"/>
      <c r="ROR4" s="19"/>
      <c r="ROS4" s="19"/>
      <c r="ROT4" s="19"/>
      <c r="ROU4" s="19"/>
      <c r="ROV4" s="19"/>
      <c r="ROW4" s="19"/>
      <c r="ROX4" s="19"/>
      <c r="ROY4" s="19"/>
      <c r="ROZ4" s="19"/>
      <c r="RPA4" s="19"/>
      <c r="RPB4" s="19"/>
      <c r="RPC4" s="19"/>
      <c r="RPD4" s="19"/>
      <c r="RPE4" s="19"/>
      <c r="RPF4" s="19"/>
      <c r="RPG4" s="19"/>
      <c r="RPH4" s="19"/>
      <c r="RPI4" s="19"/>
      <c r="RPJ4" s="19"/>
      <c r="RPK4" s="19"/>
      <c r="RPL4" s="19"/>
      <c r="RPM4" s="19"/>
      <c r="RPN4" s="19"/>
      <c r="RPO4" s="19"/>
      <c r="RPP4" s="19"/>
      <c r="RPQ4" s="19"/>
      <c r="RPR4" s="19"/>
      <c r="RPS4" s="19"/>
      <c r="RPT4" s="19"/>
      <c r="RPU4" s="19"/>
      <c r="RPV4" s="19"/>
      <c r="RPW4" s="19"/>
      <c r="RPX4" s="19"/>
      <c r="RPY4" s="19"/>
      <c r="RPZ4" s="19"/>
      <c r="RQA4" s="19"/>
      <c r="RQB4" s="19"/>
      <c r="RQC4" s="19"/>
      <c r="RQD4" s="19"/>
      <c r="RQE4" s="19"/>
      <c r="RQF4" s="19"/>
      <c r="RQG4" s="19"/>
      <c r="RQH4" s="19"/>
      <c r="RQI4" s="19"/>
      <c r="RQJ4" s="19"/>
      <c r="RQK4" s="19"/>
      <c r="RQL4" s="19"/>
      <c r="RQM4" s="19"/>
      <c r="RQN4" s="19"/>
      <c r="RQO4" s="19"/>
      <c r="RQP4" s="19"/>
      <c r="RQQ4" s="19"/>
      <c r="RQR4" s="19"/>
      <c r="RQS4" s="19"/>
      <c r="RQT4" s="19"/>
      <c r="RQU4" s="19"/>
      <c r="RQV4" s="19"/>
      <c r="RQW4" s="19"/>
      <c r="RQX4" s="19"/>
      <c r="RQY4" s="19"/>
      <c r="RQZ4" s="19"/>
      <c r="RRA4" s="19"/>
      <c r="RRB4" s="19"/>
      <c r="RRC4" s="19"/>
      <c r="RRD4" s="19"/>
      <c r="RRE4" s="19"/>
      <c r="RRF4" s="19"/>
      <c r="RRG4" s="19"/>
      <c r="RRH4" s="19"/>
      <c r="RRI4" s="19"/>
      <c r="RRJ4" s="19"/>
      <c r="RRK4" s="19"/>
      <c r="RRL4" s="19"/>
      <c r="RRM4" s="19"/>
      <c r="RRN4" s="19"/>
      <c r="RRO4" s="19"/>
      <c r="RRP4" s="19"/>
      <c r="RRQ4" s="19"/>
      <c r="RRR4" s="19"/>
      <c r="RRS4" s="19"/>
      <c r="RRT4" s="19"/>
      <c r="RRU4" s="19"/>
      <c r="RRV4" s="19"/>
      <c r="RRW4" s="19"/>
      <c r="RRX4" s="19"/>
      <c r="RRY4" s="19"/>
      <c r="RRZ4" s="19"/>
      <c r="RSA4" s="19"/>
      <c r="RSB4" s="19"/>
      <c r="RSC4" s="19"/>
      <c r="RSD4" s="19"/>
      <c r="RSE4" s="19"/>
      <c r="RSF4" s="19"/>
      <c r="RSG4" s="19"/>
      <c r="RSH4" s="19"/>
      <c r="RSI4" s="19"/>
      <c r="RSJ4" s="19"/>
      <c r="RSK4" s="19"/>
      <c r="RSL4" s="19"/>
      <c r="RSM4" s="19"/>
      <c r="RSN4" s="19"/>
      <c r="RSO4" s="19"/>
      <c r="RSP4" s="19"/>
      <c r="RSQ4" s="19"/>
      <c r="RSR4" s="19"/>
      <c r="RSS4" s="19"/>
      <c r="RST4" s="19"/>
      <c r="RSU4" s="19"/>
      <c r="RSV4" s="19"/>
      <c r="RSW4" s="19"/>
      <c r="RSX4" s="19"/>
      <c r="RSY4" s="19"/>
      <c r="RSZ4" s="19"/>
      <c r="RTA4" s="19"/>
      <c r="RTB4" s="19"/>
      <c r="RTC4" s="19"/>
      <c r="RTD4" s="19"/>
      <c r="RTE4" s="19"/>
      <c r="RTF4" s="19"/>
      <c r="RTG4" s="19"/>
      <c r="RTH4" s="19"/>
      <c r="RTI4" s="19"/>
      <c r="RTJ4" s="19"/>
      <c r="RTK4" s="19"/>
      <c r="RTL4" s="19"/>
      <c r="RTM4" s="19"/>
      <c r="RTN4" s="19"/>
      <c r="RTO4" s="19"/>
      <c r="RTP4" s="19"/>
      <c r="RTQ4" s="19"/>
      <c r="RTR4" s="19"/>
      <c r="RTS4" s="19"/>
      <c r="RTT4" s="19"/>
      <c r="RTU4" s="19"/>
      <c r="RTV4" s="19"/>
      <c r="RTW4" s="19"/>
      <c r="RTX4" s="19"/>
      <c r="RTY4" s="19"/>
      <c r="RTZ4" s="19"/>
      <c r="RUA4" s="19"/>
      <c r="RUB4" s="19"/>
      <c r="RUC4" s="19"/>
      <c r="RUD4" s="19"/>
      <c r="RUE4" s="19"/>
      <c r="RUF4" s="19"/>
      <c r="RUG4" s="19"/>
      <c r="RUH4" s="19"/>
      <c r="RUI4" s="19"/>
      <c r="RUJ4" s="19"/>
      <c r="RUK4" s="19"/>
      <c r="RUL4" s="19"/>
      <c r="RUM4" s="19"/>
      <c r="RUN4" s="19"/>
      <c r="RUO4" s="19"/>
      <c r="RUP4" s="19"/>
      <c r="RUQ4" s="19"/>
      <c r="RUR4" s="19"/>
      <c r="RUS4" s="19"/>
      <c r="RUT4" s="19"/>
      <c r="RUU4" s="19"/>
      <c r="RUV4" s="19"/>
      <c r="RUW4" s="19"/>
      <c r="RUX4" s="19"/>
      <c r="RUY4" s="19"/>
      <c r="RUZ4" s="19"/>
      <c r="RVA4" s="19"/>
      <c r="RVB4" s="19"/>
      <c r="RVC4" s="19"/>
      <c r="RVD4" s="19"/>
      <c r="RVE4" s="19"/>
      <c r="RVF4" s="19"/>
      <c r="RVG4" s="19"/>
      <c r="RVH4" s="19"/>
      <c r="RVI4" s="19"/>
      <c r="RVJ4" s="19"/>
      <c r="RVK4" s="19"/>
      <c r="RVL4" s="19"/>
      <c r="RVM4" s="19"/>
      <c r="RVN4" s="19"/>
      <c r="RVO4" s="19"/>
      <c r="RVP4" s="19"/>
      <c r="RVQ4" s="19"/>
      <c r="RVR4" s="19"/>
      <c r="RVS4" s="19"/>
      <c r="RVT4" s="19"/>
      <c r="RVU4" s="19"/>
      <c r="RVV4" s="19"/>
      <c r="RVW4" s="19"/>
      <c r="RVX4" s="19"/>
      <c r="RVY4" s="19"/>
      <c r="RVZ4" s="19"/>
      <c r="RWA4" s="19"/>
      <c r="RWB4" s="19"/>
      <c r="RWC4" s="19"/>
      <c r="RWD4" s="19"/>
      <c r="RWE4" s="19"/>
      <c r="RWF4" s="19"/>
      <c r="RWG4" s="19"/>
      <c r="RWH4" s="19"/>
      <c r="RWI4" s="19"/>
      <c r="RWJ4" s="19"/>
      <c r="RWK4" s="19"/>
      <c r="RWL4" s="19"/>
      <c r="RWM4" s="19"/>
      <c r="RWN4" s="19"/>
      <c r="RWO4" s="19"/>
      <c r="RWP4" s="19"/>
      <c r="RWQ4" s="19"/>
      <c r="RWR4" s="19"/>
      <c r="RWS4" s="19"/>
      <c r="RWT4" s="19"/>
      <c r="RWU4" s="19"/>
      <c r="RWV4" s="19"/>
      <c r="RWW4" s="19"/>
      <c r="RWX4" s="19"/>
      <c r="RWY4" s="19"/>
      <c r="RWZ4" s="19"/>
      <c r="RXA4" s="19"/>
      <c r="RXB4" s="19"/>
      <c r="RXC4" s="19"/>
      <c r="RXD4" s="19"/>
      <c r="RXE4" s="19"/>
      <c r="RXF4" s="19"/>
      <c r="RXG4" s="19"/>
      <c r="RXH4" s="19"/>
      <c r="RXI4" s="19"/>
      <c r="RXJ4" s="19"/>
      <c r="RXK4" s="19"/>
      <c r="RXL4" s="19"/>
      <c r="RXM4" s="19"/>
      <c r="RXN4" s="19"/>
      <c r="RXO4" s="19"/>
      <c r="RXP4" s="19"/>
      <c r="RXQ4" s="19"/>
      <c r="RXR4" s="19"/>
      <c r="RXS4" s="19"/>
      <c r="RXT4" s="19"/>
      <c r="RXU4" s="19"/>
      <c r="RXV4" s="19"/>
      <c r="RXW4" s="19"/>
      <c r="RXX4" s="19"/>
      <c r="RXY4" s="19"/>
      <c r="RXZ4" s="19"/>
      <c r="RYA4" s="19"/>
      <c r="RYB4" s="19"/>
      <c r="RYC4" s="19"/>
      <c r="RYD4" s="19"/>
      <c r="RYE4" s="19"/>
      <c r="RYF4" s="19"/>
      <c r="RYG4" s="19"/>
      <c r="RYH4" s="19"/>
      <c r="RYI4" s="19"/>
      <c r="RYJ4" s="19"/>
      <c r="RYK4" s="19"/>
      <c r="RYL4" s="19"/>
      <c r="RYM4" s="19"/>
      <c r="RYN4" s="19"/>
      <c r="RYO4" s="19"/>
      <c r="RYP4" s="19"/>
      <c r="RYQ4" s="19"/>
      <c r="RYR4" s="19"/>
      <c r="RYS4" s="19"/>
      <c r="RYT4" s="19"/>
      <c r="RYU4" s="19"/>
      <c r="RYV4" s="19"/>
      <c r="RYW4" s="19"/>
      <c r="RYX4" s="19"/>
      <c r="RYY4" s="19"/>
      <c r="RYZ4" s="19"/>
      <c r="RZA4" s="19"/>
      <c r="RZB4" s="19"/>
      <c r="RZC4" s="19"/>
      <c r="RZD4" s="19"/>
      <c r="RZE4" s="19"/>
      <c r="RZF4" s="19"/>
      <c r="RZG4" s="19"/>
      <c r="RZH4" s="19"/>
      <c r="RZI4" s="19"/>
      <c r="RZJ4" s="19"/>
      <c r="RZK4" s="19"/>
      <c r="RZL4" s="19"/>
      <c r="RZM4" s="19"/>
      <c r="RZN4" s="19"/>
      <c r="RZO4" s="19"/>
      <c r="RZP4" s="19"/>
      <c r="RZQ4" s="19"/>
      <c r="RZR4" s="19"/>
      <c r="RZS4" s="19"/>
      <c r="RZT4" s="19"/>
      <c r="RZU4" s="19"/>
      <c r="RZV4" s="19"/>
      <c r="RZW4" s="19"/>
      <c r="RZX4" s="19"/>
      <c r="RZY4" s="19"/>
      <c r="RZZ4" s="19"/>
      <c r="SAA4" s="19"/>
      <c r="SAB4" s="19"/>
      <c r="SAC4" s="19"/>
      <c r="SAD4" s="19"/>
      <c r="SAE4" s="19"/>
      <c r="SAF4" s="19"/>
      <c r="SAG4" s="19"/>
      <c r="SAH4" s="19"/>
      <c r="SAI4" s="19"/>
      <c r="SAJ4" s="19"/>
      <c r="SAK4" s="19"/>
      <c r="SAL4" s="19"/>
      <c r="SAM4" s="19"/>
      <c r="SAN4" s="19"/>
      <c r="SAO4" s="19"/>
      <c r="SAP4" s="19"/>
      <c r="SAQ4" s="19"/>
      <c r="SAR4" s="19"/>
      <c r="SAS4" s="19"/>
      <c r="SAT4" s="19"/>
      <c r="SAU4" s="19"/>
      <c r="SAV4" s="19"/>
      <c r="SAW4" s="19"/>
      <c r="SAX4" s="19"/>
      <c r="SAY4" s="19"/>
      <c r="SAZ4" s="19"/>
      <c r="SBA4" s="19"/>
      <c r="SBB4" s="19"/>
      <c r="SBC4" s="19"/>
      <c r="SBD4" s="19"/>
      <c r="SBE4" s="19"/>
      <c r="SBF4" s="19"/>
      <c r="SBG4" s="19"/>
      <c r="SBH4" s="19"/>
      <c r="SBI4" s="19"/>
      <c r="SBJ4" s="19"/>
      <c r="SBK4" s="19"/>
      <c r="SBL4" s="19"/>
      <c r="SBM4" s="19"/>
      <c r="SBN4" s="19"/>
      <c r="SBO4" s="19"/>
      <c r="SBP4" s="19"/>
      <c r="SBQ4" s="19"/>
      <c r="SBR4" s="19"/>
      <c r="SBS4" s="19"/>
      <c r="SBT4" s="19"/>
      <c r="SBU4" s="19"/>
      <c r="SBV4" s="19"/>
      <c r="SBW4" s="19"/>
      <c r="SBX4" s="19"/>
      <c r="SBY4" s="19"/>
      <c r="SBZ4" s="19"/>
      <c r="SCA4" s="19"/>
      <c r="SCB4" s="19"/>
      <c r="SCC4" s="19"/>
      <c r="SCD4" s="19"/>
      <c r="SCE4" s="19"/>
      <c r="SCF4" s="19"/>
      <c r="SCG4" s="19"/>
      <c r="SCH4" s="19"/>
      <c r="SCI4" s="19"/>
      <c r="SCJ4" s="19"/>
      <c r="SCK4" s="19"/>
      <c r="SCL4" s="19"/>
      <c r="SCM4" s="19"/>
      <c r="SCN4" s="19"/>
      <c r="SCO4" s="19"/>
      <c r="SCP4" s="19"/>
      <c r="SCQ4" s="19"/>
      <c r="SCR4" s="19"/>
      <c r="SCS4" s="19"/>
      <c r="SCT4" s="19"/>
      <c r="SCU4" s="19"/>
      <c r="SCV4" s="19"/>
      <c r="SCW4" s="19"/>
      <c r="SCX4" s="19"/>
      <c r="SCY4" s="19"/>
      <c r="SCZ4" s="19"/>
      <c r="SDA4" s="19"/>
      <c r="SDB4" s="19"/>
      <c r="SDC4" s="19"/>
      <c r="SDD4" s="19"/>
      <c r="SDE4" s="19"/>
      <c r="SDF4" s="19"/>
      <c r="SDG4" s="19"/>
      <c r="SDH4" s="19"/>
      <c r="SDI4" s="19"/>
      <c r="SDJ4" s="19"/>
      <c r="SDK4" s="19"/>
      <c r="SDL4" s="19"/>
      <c r="SDM4" s="19"/>
      <c r="SDN4" s="19"/>
      <c r="SDO4" s="19"/>
      <c r="SDP4" s="19"/>
      <c r="SDQ4" s="19"/>
      <c r="SDR4" s="19"/>
      <c r="SDS4" s="19"/>
      <c r="SDT4" s="19"/>
      <c r="SDU4" s="19"/>
      <c r="SDV4" s="19"/>
      <c r="SDW4" s="19"/>
      <c r="SDX4" s="19"/>
      <c r="SDY4" s="19"/>
      <c r="SDZ4" s="19"/>
      <c r="SEA4" s="19"/>
      <c r="SEB4" s="19"/>
      <c r="SEC4" s="19"/>
      <c r="SED4" s="19"/>
      <c r="SEE4" s="19"/>
      <c r="SEF4" s="19"/>
      <c r="SEG4" s="19"/>
      <c r="SEH4" s="19"/>
      <c r="SEI4" s="19"/>
      <c r="SEJ4" s="19"/>
      <c r="SEK4" s="19"/>
      <c r="SEL4" s="19"/>
      <c r="SEM4" s="19"/>
      <c r="SEN4" s="19"/>
      <c r="SEO4" s="19"/>
      <c r="SEP4" s="19"/>
      <c r="SEQ4" s="19"/>
      <c r="SER4" s="19"/>
      <c r="SES4" s="19"/>
      <c r="SET4" s="19"/>
      <c r="SEU4" s="19"/>
      <c r="SEV4" s="19"/>
      <c r="SEW4" s="19"/>
      <c r="SEX4" s="19"/>
      <c r="SEY4" s="19"/>
      <c r="SEZ4" s="19"/>
      <c r="SFA4" s="19"/>
      <c r="SFB4" s="19"/>
      <c r="SFC4" s="19"/>
      <c r="SFD4" s="19"/>
      <c r="SFE4" s="19"/>
      <c r="SFF4" s="19"/>
      <c r="SFG4" s="19"/>
      <c r="SFH4" s="19"/>
      <c r="SFI4" s="19"/>
      <c r="SFJ4" s="19"/>
      <c r="SFK4" s="19"/>
      <c r="SFL4" s="19"/>
      <c r="SFM4" s="19"/>
      <c r="SFN4" s="19"/>
      <c r="SFO4" s="19"/>
      <c r="SFP4" s="19"/>
      <c r="SFQ4" s="19"/>
      <c r="SFR4" s="19"/>
      <c r="SFS4" s="19"/>
      <c r="SFT4" s="19"/>
      <c r="SFU4" s="19"/>
      <c r="SFV4" s="19"/>
      <c r="SFW4" s="19"/>
      <c r="SFX4" s="19"/>
      <c r="SFY4" s="19"/>
      <c r="SFZ4" s="19"/>
      <c r="SGA4" s="19"/>
      <c r="SGB4" s="19"/>
      <c r="SGC4" s="19"/>
      <c r="SGD4" s="19"/>
      <c r="SGE4" s="19"/>
      <c r="SGF4" s="19"/>
      <c r="SGG4" s="19"/>
      <c r="SGH4" s="19"/>
      <c r="SGI4" s="19"/>
      <c r="SGJ4" s="19"/>
      <c r="SGK4" s="19"/>
      <c r="SGL4" s="19"/>
      <c r="SGM4" s="19"/>
      <c r="SGN4" s="19"/>
      <c r="SGO4" s="19"/>
      <c r="SGP4" s="19"/>
      <c r="SGQ4" s="19"/>
      <c r="SGR4" s="19"/>
      <c r="SGS4" s="19"/>
      <c r="SGT4" s="19"/>
      <c r="SGU4" s="19"/>
      <c r="SGV4" s="19"/>
      <c r="SGW4" s="19"/>
      <c r="SGX4" s="19"/>
      <c r="SGY4" s="19"/>
      <c r="SGZ4" s="19"/>
      <c r="SHA4" s="19"/>
      <c r="SHB4" s="19"/>
      <c r="SHC4" s="19"/>
      <c r="SHD4" s="19"/>
      <c r="SHE4" s="19"/>
      <c r="SHF4" s="19"/>
      <c r="SHG4" s="19"/>
      <c r="SHH4" s="19"/>
      <c r="SHI4" s="19"/>
      <c r="SHJ4" s="19"/>
      <c r="SHK4" s="19"/>
      <c r="SHL4" s="19"/>
      <c r="SHM4" s="19"/>
      <c r="SHN4" s="19"/>
      <c r="SHO4" s="19"/>
      <c r="SHP4" s="19"/>
      <c r="SHQ4" s="19"/>
      <c r="SHR4" s="19"/>
      <c r="SHS4" s="19"/>
      <c r="SHT4" s="19"/>
      <c r="SHU4" s="19"/>
      <c r="SHV4" s="19"/>
      <c r="SHW4" s="19"/>
      <c r="SHX4" s="19"/>
      <c r="SHY4" s="19"/>
      <c r="SHZ4" s="19"/>
      <c r="SIA4" s="19"/>
      <c r="SIB4" s="19"/>
      <c r="SIC4" s="19"/>
      <c r="SID4" s="19"/>
      <c r="SIE4" s="19"/>
      <c r="SIF4" s="19"/>
      <c r="SIG4" s="19"/>
      <c r="SIH4" s="19"/>
      <c r="SII4" s="19"/>
      <c r="SIJ4" s="19"/>
      <c r="SIK4" s="19"/>
      <c r="SIL4" s="19"/>
      <c r="SIM4" s="19"/>
      <c r="SIN4" s="19"/>
      <c r="SIO4" s="19"/>
      <c r="SIP4" s="19"/>
      <c r="SIQ4" s="19"/>
      <c r="SIR4" s="19"/>
      <c r="SIS4" s="19"/>
      <c r="SIT4" s="19"/>
      <c r="SIU4" s="19"/>
      <c r="SIV4" s="19"/>
      <c r="SIW4" s="19"/>
      <c r="SIX4" s="19"/>
      <c r="SIY4" s="19"/>
      <c r="SIZ4" s="19"/>
      <c r="SJA4" s="19"/>
      <c r="SJB4" s="19"/>
      <c r="SJC4" s="19"/>
      <c r="SJD4" s="19"/>
      <c r="SJE4" s="19"/>
      <c r="SJF4" s="19"/>
      <c r="SJG4" s="19"/>
      <c r="SJH4" s="19"/>
      <c r="SJI4" s="19"/>
      <c r="SJJ4" s="19"/>
      <c r="SJK4" s="19"/>
      <c r="SJL4" s="19"/>
      <c r="SJM4" s="19"/>
      <c r="SJN4" s="19"/>
      <c r="SJO4" s="19"/>
      <c r="SJP4" s="19"/>
      <c r="SJQ4" s="19"/>
      <c r="SJR4" s="19"/>
      <c r="SJS4" s="19"/>
      <c r="SJT4" s="19"/>
      <c r="SJU4" s="19"/>
      <c r="SJV4" s="19"/>
      <c r="SJW4" s="19"/>
      <c r="SJX4" s="19"/>
      <c r="SJY4" s="19"/>
      <c r="SJZ4" s="19"/>
      <c r="SKA4" s="19"/>
      <c r="SKB4" s="19"/>
      <c r="SKC4" s="19"/>
      <c r="SKD4" s="19"/>
      <c r="SKE4" s="19"/>
      <c r="SKF4" s="19"/>
      <c r="SKG4" s="19"/>
      <c r="SKH4" s="19"/>
      <c r="SKI4" s="19"/>
      <c r="SKJ4" s="19"/>
      <c r="SKK4" s="19"/>
      <c r="SKL4" s="19"/>
      <c r="SKM4" s="19"/>
      <c r="SKN4" s="19"/>
      <c r="SKO4" s="19"/>
      <c r="SKP4" s="19"/>
      <c r="SKQ4" s="19"/>
      <c r="SKR4" s="19"/>
      <c r="SKS4" s="19"/>
      <c r="SKT4" s="19"/>
      <c r="SKU4" s="19"/>
      <c r="SKV4" s="19"/>
      <c r="SKW4" s="19"/>
      <c r="SKX4" s="19"/>
      <c r="SKY4" s="19"/>
      <c r="SKZ4" s="19"/>
      <c r="SLA4" s="19"/>
      <c r="SLB4" s="19"/>
      <c r="SLC4" s="19"/>
      <c r="SLD4" s="19"/>
      <c r="SLE4" s="19"/>
      <c r="SLF4" s="19"/>
      <c r="SLG4" s="19"/>
      <c r="SLH4" s="19"/>
      <c r="SLI4" s="19"/>
      <c r="SLJ4" s="19"/>
      <c r="SLK4" s="19"/>
      <c r="SLL4" s="19"/>
      <c r="SLM4" s="19"/>
      <c r="SLN4" s="19"/>
      <c r="SLO4" s="19"/>
      <c r="SLP4" s="19"/>
      <c r="SLQ4" s="19"/>
      <c r="SLR4" s="19"/>
      <c r="SLS4" s="19"/>
      <c r="SLT4" s="19"/>
      <c r="SLU4" s="19"/>
      <c r="SLV4" s="19"/>
      <c r="SLW4" s="19"/>
      <c r="SLX4" s="19"/>
      <c r="SLY4" s="19"/>
      <c r="SLZ4" s="19"/>
      <c r="SMA4" s="19"/>
      <c r="SMB4" s="19"/>
      <c r="SMC4" s="19"/>
      <c r="SMD4" s="19"/>
      <c r="SME4" s="19"/>
      <c r="SMF4" s="19"/>
      <c r="SMG4" s="19"/>
      <c r="SMH4" s="19"/>
      <c r="SMI4" s="19"/>
      <c r="SMJ4" s="19"/>
      <c r="SMK4" s="19"/>
      <c r="SML4" s="19"/>
      <c r="SMM4" s="19"/>
      <c r="SMN4" s="19"/>
      <c r="SMO4" s="19"/>
      <c r="SMP4" s="19"/>
      <c r="SMQ4" s="19"/>
      <c r="SMR4" s="19"/>
      <c r="SMS4" s="19"/>
      <c r="SMT4" s="19"/>
      <c r="SMU4" s="19"/>
      <c r="SMV4" s="19"/>
      <c r="SMW4" s="19"/>
      <c r="SMX4" s="19"/>
      <c r="SMY4" s="19"/>
      <c r="SMZ4" s="19"/>
      <c r="SNA4" s="19"/>
      <c r="SNB4" s="19"/>
      <c r="SNC4" s="19"/>
      <c r="SND4" s="19"/>
      <c r="SNE4" s="19"/>
      <c r="SNF4" s="19"/>
      <c r="SNG4" s="19"/>
      <c r="SNH4" s="19"/>
      <c r="SNI4" s="19"/>
      <c r="SNJ4" s="19"/>
      <c r="SNK4" s="19"/>
      <c r="SNL4" s="19"/>
      <c r="SNM4" s="19"/>
      <c r="SNN4" s="19"/>
      <c r="SNO4" s="19"/>
      <c r="SNP4" s="19"/>
      <c r="SNQ4" s="19"/>
      <c r="SNR4" s="19"/>
      <c r="SNS4" s="19"/>
      <c r="SNT4" s="19"/>
      <c r="SNU4" s="19"/>
      <c r="SNV4" s="19"/>
      <c r="SNW4" s="19"/>
      <c r="SNX4" s="19"/>
      <c r="SNY4" s="19"/>
      <c r="SNZ4" s="19"/>
      <c r="SOA4" s="19"/>
      <c r="SOB4" s="19"/>
      <c r="SOC4" s="19"/>
      <c r="SOD4" s="19"/>
      <c r="SOE4" s="19"/>
      <c r="SOF4" s="19"/>
      <c r="SOG4" s="19"/>
      <c r="SOH4" s="19"/>
      <c r="SOI4" s="19"/>
      <c r="SOJ4" s="19"/>
      <c r="SOK4" s="19"/>
      <c r="SOL4" s="19"/>
      <c r="SOM4" s="19"/>
      <c r="SON4" s="19"/>
      <c r="SOO4" s="19"/>
      <c r="SOP4" s="19"/>
      <c r="SOQ4" s="19"/>
      <c r="SOR4" s="19"/>
      <c r="SOS4" s="19"/>
      <c r="SOT4" s="19"/>
      <c r="SOU4" s="19"/>
      <c r="SOV4" s="19"/>
      <c r="SOW4" s="19"/>
      <c r="SOX4" s="19"/>
      <c r="SOY4" s="19"/>
      <c r="SOZ4" s="19"/>
      <c r="SPA4" s="19"/>
      <c r="SPB4" s="19"/>
      <c r="SPC4" s="19"/>
      <c r="SPD4" s="19"/>
      <c r="SPE4" s="19"/>
      <c r="SPF4" s="19"/>
      <c r="SPG4" s="19"/>
      <c r="SPH4" s="19"/>
      <c r="SPI4" s="19"/>
      <c r="SPJ4" s="19"/>
      <c r="SPK4" s="19"/>
      <c r="SPL4" s="19"/>
      <c r="SPM4" s="19"/>
      <c r="SPN4" s="19"/>
      <c r="SPO4" s="19"/>
      <c r="SPP4" s="19"/>
      <c r="SPQ4" s="19"/>
      <c r="SPR4" s="19"/>
      <c r="SPS4" s="19"/>
      <c r="SPT4" s="19"/>
      <c r="SPU4" s="19"/>
      <c r="SPV4" s="19"/>
      <c r="SPW4" s="19"/>
      <c r="SPX4" s="19"/>
      <c r="SPY4" s="19"/>
      <c r="SPZ4" s="19"/>
      <c r="SQA4" s="19"/>
      <c r="SQB4" s="19"/>
      <c r="SQC4" s="19"/>
      <c r="SQD4" s="19"/>
      <c r="SQE4" s="19"/>
      <c r="SQF4" s="19"/>
      <c r="SQG4" s="19"/>
      <c r="SQH4" s="19"/>
      <c r="SQI4" s="19"/>
      <c r="SQJ4" s="19"/>
      <c r="SQK4" s="19"/>
      <c r="SQL4" s="19"/>
      <c r="SQM4" s="19"/>
      <c r="SQN4" s="19"/>
      <c r="SQO4" s="19"/>
      <c r="SQP4" s="19"/>
      <c r="SQQ4" s="19"/>
      <c r="SQR4" s="19"/>
      <c r="SQS4" s="19"/>
      <c r="SQT4" s="19"/>
      <c r="SQU4" s="19"/>
      <c r="SQV4" s="19"/>
      <c r="SQW4" s="19"/>
      <c r="SQX4" s="19"/>
      <c r="SQY4" s="19"/>
      <c r="SQZ4" s="19"/>
      <c r="SRA4" s="19"/>
      <c r="SRB4" s="19"/>
      <c r="SRC4" s="19"/>
      <c r="SRD4" s="19"/>
      <c r="SRE4" s="19"/>
      <c r="SRF4" s="19"/>
      <c r="SRG4" s="19"/>
      <c r="SRH4" s="19"/>
      <c r="SRI4" s="19"/>
      <c r="SRJ4" s="19"/>
      <c r="SRK4" s="19"/>
      <c r="SRL4" s="19"/>
      <c r="SRM4" s="19"/>
      <c r="SRN4" s="19"/>
      <c r="SRO4" s="19"/>
      <c r="SRP4" s="19"/>
      <c r="SRQ4" s="19"/>
      <c r="SRR4" s="19"/>
      <c r="SRS4" s="19"/>
      <c r="SRT4" s="19"/>
      <c r="SRU4" s="19"/>
      <c r="SRV4" s="19"/>
      <c r="SRW4" s="19"/>
      <c r="SRX4" s="19"/>
      <c r="SRY4" s="19"/>
      <c r="SRZ4" s="19"/>
      <c r="SSA4" s="19"/>
      <c r="SSB4" s="19"/>
      <c r="SSC4" s="19"/>
      <c r="SSD4" s="19"/>
      <c r="SSE4" s="19"/>
      <c r="SSF4" s="19"/>
      <c r="SSG4" s="19"/>
      <c r="SSH4" s="19"/>
      <c r="SSI4" s="19"/>
      <c r="SSJ4" s="19"/>
      <c r="SSK4" s="19"/>
      <c r="SSL4" s="19"/>
      <c r="SSM4" s="19"/>
      <c r="SSN4" s="19"/>
      <c r="SSO4" s="19"/>
      <c r="SSP4" s="19"/>
      <c r="SSQ4" s="19"/>
      <c r="SSR4" s="19"/>
      <c r="SSS4" s="19"/>
      <c r="SST4" s="19"/>
      <c r="SSU4" s="19"/>
      <c r="SSV4" s="19"/>
      <c r="SSW4" s="19"/>
      <c r="SSX4" s="19"/>
      <c r="SSY4" s="19"/>
      <c r="SSZ4" s="19"/>
      <c r="STA4" s="19"/>
      <c r="STB4" s="19"/>
      <c r="STC4" s="19"/>
      <c r="STD4" s="19"/>
      <c r="STE4" s="19"/>
      <c r="STF4" s="19"/>
      <c r="STG4" s="19"/>
      <c r="STH4" s="19"/>
      <c r="STI4" s="19"/>
      <c r="STJ4" s="19"/>
      <c r="STK4" s="19"/>
      <c r="STL4" s="19"/>
      <c r="STM4" s="19"/>
      <c r="STN4" s="19"/>
      <c r="STO4" s="19"/>
      <c r="STP4" s="19"/>
      <c r="STQ4" s="19"/>
      <c r="STR4" s="19"/>
      <c r="STS4" s="19"/>
      <c r="STT4" s="19"/>
      <c r="STU4" s="19"/>
      <c r="STV4" s="19"/>
      <c r="STW4" s="19"/>
      <c r="STX4" s="19"/>
      <c r="STY4" s="19"/>
      <c r="STZ4" s="19"/>
      <c r="SUA4" s="19"/>
      <c r="SUB4" s="19"/>
      <c r="SUC4" s="19"/>
      <c r="SUD4" s="19"/>
      <c r="SUE4" s="19"/>
      <c r="SUF4" s="19"/>
      <c r="SUG4" s="19"/>
      <c r="SUH4" s="19"/>
      <c r="SUI4" s="19"/>
      <c r="SUJ4" s="19"/>
      <c r="SUK4" s="19"/>
      <c r="SUL4" s="19"/>
      <c r="SUM4" s="19"/>
      <c r="SUN4" s="19"/>
      <c r="SUO4" s="19"/>
      <c r="SUP4" s="19"/>
      <c r="SUQ4" s="19"/>
      <c r="SUR4" s="19"/>
      <c r="SUS4" s="19"/>
      <c r="SUT4" s="19"/>
      <c r="SUU4" s="19"/>
      <c r="SUV4" s="19"/>
      <c r="SUW4" s="19"/>
      <c r="SUX4" s="19"/>
      <c r="SUY4" s="19"/>
      <c r="SUZ4" s="19"/>
      <c r="SVA4" s="19"/>
      <c r="SVB4" s="19"/>
      <c r="SVC4" s="19"/>
      <c r="SVD4" s="19"/>
      <c r="SVE4" s="19"/>
      <c r="SVF4" s="19"/>
      <c r="SVG4" s="19"/>
      <c r="SVH4" s="19"/>
      <c r="SVI4" s="19"/>
      <c r="SVJ4" s="19"/>
      <c r="SVK4" s="19"/>
      <c r="SVL4" s="19"/>
      <c r="SVM4" s="19"/>
      <c r="SVN4" s="19"/>
      <c r="SVO4" s="19"/>
      <c r="SVP4" s="19"/>
      <c r="SVQ4" s="19"/>
      <c r="SVR4" s="19"/>
      <c r="SVS4" s="19"/>
      <c r="SVT4" s="19"/>
      <c r="SVU4" s="19"/>
      <c r="SVV4" s="19"/>
      <c r="SVW4" s="19"/>
      <c r="SVX4" s="19"/>
      <c r="SVY4" s="19"/>
      <c r="SVZ4" s="19"/>
      <c r="SWA4" s="19"/>
      <c r="SWB4" s="19"/>
      <c r="SWC4" s="19"/>
      <c r="SWD4" s="19"/>
      <c r="SWE4" s="19"/>
      <c r="SWF4" s="19"/>
      <c r="SWG4" s="19"/>
      <c r="SWH4" s="19"/>
      <c r="SWI4" s="19"/>
      <c r="SWJ4" s="19"/>
      <c r="SWK4" s="19"/>
      <c r="SWL4" s="19"/>
      <c r="SWM4" s="19"/>
      <c r="SWN4" s="19"/>
      <c r="SWO4" s="19"/>
      <c r="SWP4" s="19"/>
      <c r="SWQ4" s="19"/>
      <c r="SWR4" s="19"/>
      <c r="SWS4" s="19"/>
      <c r="SWT4" s="19"/>
      <c r="SWU4" s="19"/>
      <c r="SWV4" s="19"/>
      <c r="SWW4" s="19"/>
      <c r="SWX4" s="19"/>
      <c r="SWY4" s="19"/>
      <c r="SWZ4" s="19"/>
      <c r="SXA4" s="19"/>
      <c r="SXB4" s="19"/>
      <c r="SXC4" s="19"/>
      <c r="SXD4" s="19"/>
      <c r="SXE4" s="19"/>
      <c r="SXF4" s="19"/>
      <c r="SXG4" s="19"/>
      <c r="SXH4" s="19"/>
      <c r="SXI4" s="19"/>
      <c r="SXJ4" s="19"/>
      <c r="SXK4" s="19"/>
      <c r="SXL4" s="19"/>
      <c r="SXM4" s="19"/>
      <c r="SXN4" s="19"/>
      <c r="SXO4" s="19"/>
      <c r="SXP4" s="19"/>
      <c r="SXQ4" s="19"/>
      <c r="SXR4" s="19"/>
      <c r="SXS4" s="19"/>
      <c r="SXT4" s="19"/>
      <c r="SXU4" s="19"/>
      <c r="SXV4" s="19"/>
      <c r="SXW4" s="19"/>
      <c r="SXX4" s="19"/>
      <c r="SXY4" s="19"/>
      <c r="SXZ4" s="19"/>
      <c r="SYA4" s="19"/>
      <c r="SYB4" s="19"/>
      <c r="SYC4" s="19"/>
      <c r="SYD4" s="19"/>
      <c r="SYE4" s="19"/>
      <c r="SYF4" s="19"/>
      <c r="SYG4" s="19"/>
      <c r="SYH4" s="19"/>
      <c r="SYI4" s="19"/>
      <c r="SYJ4" s="19"/>
      <c r="SYK4" s="19"/>
      <c r="SYL4" s="19"/>
      <c r="SYM4" s="19"/>
      <c r="SYN4" s="19"/>
      <c r="SYO4" s="19"/>
      <c r="SYP4" s="19"/>
      <c r="SYQ4" s="19"/>
      <c r="SYR4" s="19"/>
      <c r="SYS4" s="19"/>
      <c r="SYT4" s="19"/>
      <c r="SYU4" s="19"/>
      <c r="SYV4" s="19"/>
      <c r="SYW4" s="19"/>
      <c r="SYX4" s="19"/>
      <c r="SYY4" s="19"/>
      <c r="SYZ4" s="19"/>
      <c r="SZA4" s="19"/>
      <c r="SZB4" s="19"/>
      <c r="SZC4" s="19"/>
      <c r="SZD4" s="19"/>
      <c r="SZE4" s="19"/>
      <c r="SZF4" s="19"/>
      <c r="SZG4" s="19"/>
      <c r="SZH4" s="19"/>
      <c r="SZI4" s="19"/>
      <c r="SZJ4" s="19"/>
      <c r="SZK4" s="19"/>
      <c r="SZL4" s="19"/>
      <c r="SZM4" s="19"/>
      <c r="SZN4" s="19"/>
      <c r="SZO4" s="19"/>
      <c r="SZP4" s="19"/>
      <c r="SZQ4" s="19"/>
      <c r="SZR4" s="19"/>
      <c r="SZS4" s="19"/>
      <c r="SZT4" s="19"/>
      <c r="SZU4" s="19"/>
      <c r="SZV4" s="19"/>
      <c r="SZW4" s="19"/>
      <c r="SZX4" s="19"/>
      <c r="SZY4" s="19"/>
      <c r="SZZ4" s="19"/>
      <c r="TAA4" s="19"/>
      <c r="TAB4" s="19"/>
      <c r="TAC4" s="19"/>
      <c r="TAD4" s="19"/>
      <c r="TAE4" s="19"/>
      <c r="TAF4" s="19"/>
      <c r="TAG4" s="19"/>
      <c r="TAH4" s="19"/>
      <c r="TAI4" s="19"/>
      <c r="TAJ4" s="19"/>
      <c r="TAK4" s="19"/>
      <c r="TAL4" s="19"/>
      <c r="TAM4" s="19"/>
      <c r="TAN4" s="19"/>
      <c r="TAO4" s="19"/>
      <c r="TAP4" s="19"/>
      <c r="TAQ4" s="19"/>
      <c r="TAR4" s="19"/>
      <c r="TAS4" s="19"/>
      <c r="TAT4" s="19"/>
      <c r="TAU4" s="19"/>
      <c r="TAV4" s="19"/>
      <c r="TAW4" s="19"/>
      <c r="TAX4" s="19"/>
      <c r="TAY4" s="19"/>
      <c r="TAZ4" s="19"/>
      <c r="TBA4" s="19"/>
      <c r="TBB4" s="19"/>
      <c r="TBC4" s="19"/>
      <c r="TBD4" s="19"/>
      <c r="TBE4" s="19"/>
      <c r="TBF4" s="19"/>
      <c r="TBG4" s="19"/>
      <c r="TBH4" s="19"/>
      <c r="TBI4" s="19"/>
      <c r="TBJ4" s="19"/>
      <c r="TBK4" s="19"/>
      <c r="TBL4" s="19"/>
      <c r="TBM4" s="19"/>
      <c r="TBN4" s="19"/>
      <c r="TBO4" s="19"/>
      <c r="TBP4" s="19"/>
      <c r="TBQ4" s="19"/>
      <c r="TBR4" s="19"/>
      <c r="TBS4" s="19"/>
      <c r="TBT4" s="19"/>
      <c r="TBU4" s="19"/>
      <c r="TBV4" s="19"/>
      <c r="TBW4" s="19"/>
      <c r="TBX4" s="19"/>
      <c r="TBY4" s="19"/>
      <c r="TBZ4" s="19"/>
      <c r="TCA4" s="19"/>
      <c r="TCB4" s="19"/>
      <c r="TCC4" s="19"/>
      <c r="TCD4" s="19"/>
      <c r="TCE4" s="19"/>
      <c r="TCF4" s="19"/>
      <c r="TCG4" s="19"/>
      <c r="TCH4" s="19"/>
      <c r="TCI4" s="19"/>
      <c r="TCJ4" s="19"/>
      <c r="TCK4" s="19"/>
      <c r="TCL4" s="19"/>
      <c r="TCM4" s="19"/>
      <c r="TCN4" s="19"/>
      <c r="TCO4" s="19"/>
      <c r="TCP4" s="19"/>
      <c r="TCQ4" s="19"/>
      <c r="TCR4" s="19"/>
      <c r="TCS4" s="19"/>
      <c r="TCT4" s="19"/>
      <c r="TCU4" s="19"/>
      <c r="TCV4" s="19"/>
      <c r="TCW4" s="19"/>
      <c r="TCX4" s="19"/>
      <c r="TCY4" s="19"/>
      <c r="TCZ4" s="19"/>
      <c r="TDA4" s="19"/>
      <c r="TDB4" s="19"/>
      <c r="TDC4" s="19"/>
      <c r="TDD4" s="19"/>
      <c r="TDE4" s="19"/>
      <c r="TDF4" s="19"/>
      <c r="TDG4" s="19"/>
      <c r="TDH4" s="19"/>
      <c r="TDI4" s="19"/>
      <c r="TDJ4" s="19"/>
      <c r="TDK4" s="19"/>
      <c r="TDL4" s="19"/>
      <c r="TDM4" s="19"/>
      <c r="TDN4" s="19"/>
      <c r="TDO4" s="19"/>
      <c r="TDP4" s="19"/>
      <c r="TDQ4" s="19"/>
      <c r="TDR4" s="19"/>
      <c r="TDS4" s="19"/>
      <c r="TDT4" s="19"/>
      <c r="TDU4" s="19"/>
      <c r="TDV4" s="19"/>
      <c r="TDW4" s="19"/>
      <c r="TDX4" s="19"/>
      <c r="TDY4" s="19"/>
      <c r="TDZ4" s="19"/>
      <c r="TEA4" s="19"/>
      <c r="TEB4" s="19"/>
      <c r="TEC4" s="19"/>
      <c r="TED4" s="19"/>
      <c r="TEE4" s="19"/>
      <c r="TEF4" s="19"/>
      <c r="TEG4" s="19"/>
      <c r="TEH4" s="19"/>
      <c r="TEI4" s="19"/>
      <c r="TEJ4" s="19"/>
      <c r="TEK4" s="19"/>
      <c r="TEL4" s="19"/>
      <c r="TEM4" s="19"/>
      <c r="TEN4" s="19"/>
      <c r="TEO4" s="19"/>
      <c r="TEP4" s="19"/>
      <c r="TEQ4" s="19"/>
      <c r="TER4" s="19"/>
      <c r="TES4" s="19"/>
      <c r="TET4" s="19"/>
      <c r="TEU4" s="19"/>
      <c r="TEV4" s="19"/>
      <c r="TEW4" s="19"/>
      <c r="TEX4" s="19"/>
      <c r="TEY4" s="19"/>
      <c r="TEZ4" s="19"/>
      <c r="TFA4" s="19"/>
      <c r="TFB4" s="19"/>
      <c r="TFC4" s="19"/>
      <c r="TFD4" s="19"/>
      <c r="TFE4" s="19"/>
      <c r="TFF4" s="19"/>
      <c r="TFG4" s="19"/>
      <c r="TFH4" s="19"/>
      <c r="TFI4" s="19"/>
      <c r="TFJ4" s="19"/>
      <c r="TFK4" s="19"/>
      <c r="TFL4" s="19"/>
      <c r="TFM4" s="19"/>
      <c r="TFN4" s="19"/>
      <c r="TFO4" s="19"/>
      <c r="TFP4" s="19"/>
      <c r="TFQ4" s="19"/>
      <c r="TFR4" s="19"/>
      <c r="TFS4" s="19"/>
      <c r="TFT4" s="19"/>
      <c r="TFU4" s="19"/>
      <c r="TFV4" s="19"/>
      <c r="TFW4" s="19"/>
      <c r="TFX4" s="19"/>
      <c r="TFY4" s="19"/>
      <c r="TFZ4" s="19"/>
      <c r="TGA4" s="19"/>
      <c r="TGB4" s="19"/>
      <c r="TGC4" s="19"/>
      <c r="TGD4" s="19"/>
      <c r="TGE4" s="19"/>
      <c r="TGF4" s="19"/>
      <c r="TGG4" s="19"/>
      <c r="TGH4" s="19"/>
      <c r="TGI4" s="19"/>
      <c r="TGJ4" s="19"/>
      <c r="TGK4" s="19"/>
      <c r="TGL4" s="19"/>
      <c r="TGM4" s="19"/>
      <c r="TGN4" s="19"/>
      <c r="TGO4" s="19"/>
      <c r="TGP4" s="19"/>
      <c r="TGQ4" s="19"/>
      <c r="TGR4" s="19"/>
      <c r="TGS4" s="19"/>
      <c r="TGT4" s="19"/>
      <c r="TGU4" s="19"/>
      <c r="TGV4" s="19"/>
      <c r="TGW4" s="19"/>
      <c r="TGX4" s="19"/>
      <c r="TGY4" s="19"/>
      <c r="TGZ4" s="19"/>
      <c r="THA4" s="19"/>
      <c r="THB4" s="19"/>
      <c r="THC4" s="19"/>
      <c r="THD4" s="19"/>
      <c r="THE4" s="19"/>
      <c r="THF4" s="19"/>
      <c r="THG4" s="19"/>
      <c r="THH4" s="19"/>
      <c r="THI4" s="19"/>
      <c r="THJ4" s="19"/>
      <c r="THK4" s="19"/>
      <c r="THL4" s="19"/>
      <c r="THM4" s="19"/>
      <c r="THN4" s="19"/>
      <c r="THO4" s="19"/>
      <c r="THP4" s="19"/>
      <c r="THQ4" s="19"/>
      <c r="THR4" s="19"/>
      <c r="THS4" s="19"/>
      <c r="THT4" s="19"/>
      <c r="THU4" s="19"/>
      <c r="THV4" s="19"/>
      <c r="THW4" s="19"/>
      <c r="THX4" s="19"/>
      <c r="THY4" s="19"/>
      <c r="THZ4" s="19"/>
      <c r="TIA4" s="19"/>
      <c r="TIB4" s="19"/>
      <c r="TIC4" s="19"/>
      <c r="TID4" s="19"/>
      <c r="TIE4" s="19"/>
      <c r="TIF4" s="19"/>
      <c r="TIG4" s="19"/>
      <c r="TIH4" s="19"/>
      <c r="TII4" s="19"/>
      <c r="TIJ4" s="19"/>
      <c r="TIK4" s="19"/>
      <c r="TIL4" s="19"/>
      <c r="TIM4" s="19"/>
      <c r="TIN4" s="19"/>
      <c r="TIO4" s="19"/>
      <c r="TIP4" s="19"/>
      <c r="TIQ4" s="19"/>
      <c r="TIR4" s="19"/>
      <c r="TIS4" s="19"/>
      <c r="TIT4" s="19"/>
      <c r="TIU4" s="19"/>
      <c r="TIV4" s="19"/>
      <c r="TIW4" s="19"/>
      <c r="TIX4" s="19"/>
      <c r="TIY4" s="19"/>
      <c r="TIZ4" s="19"/>
      <c r="TJA4" s="19"/>
      <c r="TJB4" s="19"/>
      <c r="TJC4" s="19"/>
      <c r="TJD4" s="19"/>
      <c r="TJE4" s="19"/>
      <c r="TJF4" s="19"/>
      <c r="TJG4" s="19"/>
      <c r="TJH4" s="19"/>
      <c r="TJI4" s="19"/>
      <c r="TJJ4" s="19"/>
      <c r="TJK4" s="19"/>
      <c r="TJL4" s="19"/>
      <c r="TJM4" s="19"/>
      <c r="TJN4" s="19"/>
      <c r="TJO4" s="19"/>
      <c r="TJP4" s="19"/>
      <c r="TJQ4" s="19"/>
      <c r="TJR4" s="19"/>
      <c r="TJS4" s="19"/>
      <c r="TJT4" s="19"/>
      <c r="TJU4" s="19"/>
      <c r="TJV4" s="19"/>
      <c r="TJW4" s="19"/>
      <c r="TJX4" s="19"/>
      <c r="TJY4" s="19"/>
      <c r="TJZ4" s="19"/>
      <c r="TKA4" s="19"/>
      <c r="TKB4" s="19"/>
      <c r="TKC4" s="19"/>
      <c r="TKD4" s="19"/>
      <c r="TKE4" s="19"/>
      <c r="TKF4" s="19"/>
      <c r="TKG4" s="19"/>
      <c r="TKH4" s="19"/>
      <c r="TKI4" s="19"/>
      <c r="TKJ4" s="19"/>
      <c r="TKK4" s="19"/>
      <c r="TKL4" s="19"/>
      <c r="TKM4" s="19"/>
      <c r="TKN4" s="19"/>
      <c r="TKO4" s="19"/>
      <c r="TKP4" s="19"/>
      <c r="TKQ4" s="19"/>
      <c r="TKR4" s="19"/>
      <c r="TKS4" s="19"/>
      <c r="TKT4" s="19"/>
      <c r="TKU4" s="19"/>
      <c r="TKV4" s="19"/>
      <c r="TKW4" s="19"/>
      <c r="TKX4" s="19"/>
      <c r="TKY4" s="19"/>
      <c r="TKZ4" s="19"/>
      <c r="TLA4" s="19"/>
      <c r="TLB4" s="19"/>
      <c r="TLC4" s="19"/>
      <c r="TLD4" s="19"/>
      <c r="TLE4" s="19"/>
      <c r="TLF4" s="19"/>
      <c r="TLG4" s="19"/>
      <c r="TLH4" s="19"/>
      <c r="TLI4" s="19"/>
      <c r="TLJ4" s="19"/>
      <c r="TLK4" s="19"/>
      <c r="TLL4" s="19"/>
      <c r="TLM4" s="19"/>
      <c r="TLN4" s="19"/>
      <c r="TLO4" s="19"/>
      <c r="TLP4" s="19"/>
      <c r="TLQ4" s="19"/>
      <c r="TLR4" s="19"/>
      <c r="TLS4" s="19"/>
      <c r="TLT4" s="19"/>
      <c r="TLU4" s="19"/>
      <c r="TLV4" s="19"/>
      <c r="TLW4" s="19"/>
      <c r="TLX4" s="19"/>
      <c r="TLY4" s="19"/>
      <c r="TLZ4" s="19"/>
      <c r="TMA4" s="19"/>
      <c r="TMB4" s="19"/>
      <c r="TMC4" s="19"/>
      <c r="TMD4" s="19"/>
      <c r="TME4" s="19"/>
      <c r="TMF4" s="19"/>
      <c r="TMG4" s="19"/>
      <c r="TMH4" s="19"/>
      <c r="TMI4" s="19"/>
      <c r="TMJ4" s="19"/>
      <c r="TMK4" s="19"/>
      <c r="TML4" s="19"/>
      <c r="TMM4" s="19"/>
      <c r="TMN4" s="19"/>
      <c r="TMO4" s="19"/>
      <c r="TMP4" s="19"/>
      <c r="TMQ4" s="19"/>
      <c r="TMR4" s="19"/>
      <c r="TMS4" s="19"/>
      <c r="TMT4" s="19"/>
      <c r="TMU4" s="19"/>
      <c r="TMV4" s="19"/>
      <c r="TMW4" s="19"/>
      <c r="TMX4" s="19"/>
      <c r="TMY4" s="19"/>
      <c r="TMZ4" s="19"/>
      <c r="TNA4" s="19"/>
      <c r="TNB4" s="19"/>
      <c r="TNC4" s="19"/>
      <c r="TND4" s="19"/>
      <c r="TNE4" s="19"/>
      <c r="TNF4" s="19"/>
      <c r="TNG4" s="19"/>
      <c r="TNH4" s="19"/>
      <c r="TNI4" s="19"/>
      <c r="TNJ4" s="19"/>
      <c r="TNK4" s="19"/>
      <c r="TNL4" s="19"/>
      <c r="TNM4" s="19"/>
      <c r="TNN4" s="19"/>
      <c r="TNO4" s="19"/>
      <c r="TNP4" s="19"/>
      <c r="TNQ4" s="19"/>
      <c r="TNR4" s="19"/>
      <c r="TNS4" s="19"/>
      <c r="TNT4" s="19"/>
      <c r="TNU4" s="19"/>
      <c r="TNV4" s="19"/>
      <c r="TNW4" s="19"/>
      <c r="TNX4" s="19"/>
      <c r="TNY4" s="19"/>
      <c r="TNZ4" s="19"/>
      <c r="TOA4" s="19"/>
      <c r="TOB4" s="19"/>
      <c r="TOC4" s="19"/>
      <c r="TOD4" s="19"/>
      <c r="TOE4" s="19"/>
      <c r="TOF4" s="19"/>
      <c r="TOG4" s="19"/>
      <c r="TOH4" s="19"/>
      <c r="TOI4" s="19"/>
      <c r="TOJ4" s="19"/>
      <c r="TOK4" s="19"/>
      <c r="TOL4" s="19"/>
      <c r="TOM4" s="19"/>
      <c r="TON4" s="19"/>
      <c r="TOO4" s="19"/>
      <c r="TOP4" s="19"/>
      <c r="TOQ4" s="19"/>
      <c r="TOR4" s="19"/>
      <c r="TOS4" s="19"/>
      <c r="TOT4" s="19"/>
      <c r="TOU4" s="19"/>
      <c r="TOV4" s="19"/>
      <c r="TOW4" s="19"/>
      <c r="TOX4" s="19"/>
      <c r="TOY4" s="19"/>
      <c r="TOZ4" s="19"/>
      <c r="TPA4" s="19"/>
      <c r="TPB4" s="19"/>
      <c r="TPC4" s="19"/>
      <c r="TPD4" s="19"/>
      <c r="TPE4" s="19"/>
      <c r="TPF4" s="19"/>
      <c r="TPG4" s="19"/>
      <c r="TPH4" s="19"/>
      <c r="TPI4" s="19"/>
      <c r="TPJ4" s="19"/>
      <c r="TPK4" s="19"/>
      <c r="TPL4" s="19"/>
      <c r="TPM4" s="19"/>
      <c r="TPN4" s="19"/>
      <c r="TPO4" s="19"/>
      <c r="TPP4" s="19"/>
      <c r="TPQ4" s="19"/>
      <c r="TPR4" s="19"/>
      <c r="TPS4" s="19"/>
      <c r="TPT4" s="19"/>
      <c r="TPU4" s="19"/>
      <c r="TPV4" s="19"/>
      <c r="TPW4" s="19"/>
      <c r="TPX4" s="19"/>
      <c r="TPY4" s="19"/>
      <c r="TPZ4" s="19"/>
      <c r="TQA4" s="19"/>
      <c r="TQB4" s="19"/>
      <c r="TQC4" s="19"/>
      <c r="TQD4" s="19"/>
      <c r="TQE4" s="19"/>
      <c r="TQF4" s="19"/>
      <c r="TQG4" s="19"/>
      <c r="TQH4" s="19"/>
      <c r="TQI4" s="19"/>
      <c r="TQJ4" s="19"/>
      <c r="TQK4" s="19"/>
      <c r="TQL4" s="19"/>
      <c r="TQM4" s="19"/>
      <c r="TQN4" s="19"/>
      <c r="TQO4" s="19"/>
      <c r="TQP4" s="19"/>
      <c r="TQQ4" s="19"/>
      <c r="TQR4" s="19"/>
      <c r="TQS4" s="19"/>
      <c r="TQT4" s="19"/>
      <c r="TQU4" s="19"/>
      <c r="TQV4" s="19"/>
      <c r="TQW4" s="19"/>
      <c r="TQX4" s="19"/>
      <c r="TQY4" s="19"/>
      <c r="TQZ4" s="19"/>
      <c r="TRA4" s="19"/>
      <c r="TRB4" s="19"/>
      <c r="TRC4" s="19"/>
      <c r="TRD4" s="19"/>
      <c r="TRE4" s="19"/>
      <c r="TRF4" s="19"/>
      <c r="TRG4" s="19"/>
      <c r="TRH4" s="19"/>
      <c r="TRI4" s="19"/>
      <c r="TRJ4" s="19"/>
      <c r="TRK4" s="19"/>
      <c r="TRL4" s="19"/>
      <c r="TRM4" s="19"/>
      <c r="TRN4" s="19"/>
      <c r="TRO4" s="19"/>
      <c r="TRP4" s="19"/>
      <c r="TRQ4" s="19"/>
      <c r="TRR4" s="19"/>
      <c r="TRS4" s="19"/>
      <c r="TRT4" s="19"/>
      <c r="TRU4" s="19"/>
      <c r="TRV4" s="19"/>
      <c r="TRW4" s="19"/>
      <c r="TRX4" s="19"/>
      <c r="TRY4" s="19"/>
      <c r="TRZ4" s="19"/>
      <c r="TSA4" s="19"/>
      <c r="TSB4" s="19"/>
      <c r="TSC4" s="19"/>
      <c r="TSD4" s="19"/>
      <c r="TSE4" s="19"/>
      <c r="TSF4" s="19"/>
      <c r="TSG4" s="19"/>
      <c r="TSH4" s="19"/>
      <c r="TSI4" s="19"/>
      <c r="TSJ4" s="19"/>
      <c r="TSK4" s="19"/>
      <c r="TSL4" s="19"/>
      <c r="TSM4" s="19"/>
      <c r="TSN4" s="19"/>
      <c r="TSO4" s="19"/>
      <c r="TSP4" s="19"/>
      <c r="TSQ4" s="19"/>
      <c r="TSR4" s="19"/>
      <c r="TSS4" s="19"/>
      <c r="TST4" s="19"/>
      <c r="TSU4" s="19"/>
      <c r="TSV4" s="19"/>
      <c r="TSW4" s="19"/>
      <c r="TSX4" s="19"/>
      <c r="TSY4" s="19"/>
      <c r="TSZ4" s="19"/>
      <c r="TTA4" s="19"/>
      <c r="TTB4" s="19"/>
      <c r="TTC4" s="19"/>
      <c r="TTD4" s="19"/>
      <c r="TTE4" s="19"/>
      <c r="TTF4" s="19"/>
      <c r="TTG4" s="19"/>
      <c r="TTH4" s="19"/>
      <c r="TTI4" s="19"/>
      <c r="TTJ4" s="19"/>
      <c r="TTK4" s="19"/>
      <c r="TTL4" s="19"/>
      <c r="TTM4" s="19"/>
      <c r="TTN4" s="19"/>
      <c r="TTO4" s="19"/>
      <c r="TTP4" s="19"/>
      <c r="TTQ4" s="19"/>
      <c r="TTR4" s="19"/>
      <c r="TTS4" s="19"/>
      <c r="TTT4" s="19"/>
      <c r="TTU4" s="19"/>
      <c r="TTV4" s="19"/>
      <c r="TTW4" s="19"/>
      <c r="TTX4" s="19"/>
      <c r="TTY4" s="19"/>
      <c r="TTZ4" s="19"/>
      <c r="TUA4" s="19"/>
      <c r="TUB4" s="19"/>
      <c r="TUC4" s="19"/>
      <c r="TUD4" s="19"/>
      <c r="TUE4" s="19"/>
      <c r="TUF4" s="19"/>
      <c r="TUG4" s="19"/>
      <c r="TUH4" s="19"/>
      <c r="TUI4" s="19"/>
      <c r="TUJ4" s="19"/>
      <c r="TUK4" s="19"/>
      <c r="TUL4" s="19"/>
      <c r="TUM4" s="19"/>
      <c r="TUN4" s="19"/>
      <c r="TUO4" s="19"/>
      <c r="TUP4" s="19"/>
      <c r="TUQ4" s="19"/>
      <c r="TUR4" s="19"/>
      <c r="TUS4" s="19"/>
      <c r="TUT4" s="19"/>
      <c r="TUU4" s="19"/>
      <c r="TUV4" s="19"/>
      <c r="TUW4" s="19"/>
      <c r="TUX4" s="19"/>
      <c r="TUY4" s="19"/>
      <c r="TUZ4" s="19"/>
      <c r="TVA4" s="19"/>
      <c r="TVB4" s="19"/>
      <c r="TVC4" s="19"/>
      <c r="TVD4" s="19"/>
      <c r="TVE4" s="19"/>
      <c r="TVF4" s="19"/>
      <c r="TVG4" s="19"/>
      <c r="TVH4" s="19"/>
      <c r="TVI4" s="19"/>
      <c r="TVJ4" s="19"/>
      <c r="TVK4" s="19"/>
      <c r="TVL4" s="19"/>
      <c r="TVM4" s="19"/>
      <c r="TVN4" s="19"/>
      <c r="TVO4" s="19"/>
      <c r="TVP4" s="19"/>
      <c r="TVQ4" s="19"/>
      <c r="TVR4" s="19"/>
      <c r="TVS4" s="19"/>
      <c r="TVT4" s="19"/>
      <c r="TVU4" s="19"/>
      <c r="TVV4" s="19"/>
      <c r="TVW4" s="19"/>
      <c r="TVX4" s="19"/>
      <c r="TVY4" s="19"/>
      <c r="TVZ4" s="19"/>
      <c r="TWA4" s="19"/>
      <c r="TWB4" s="19"/>
      <c r="TWC4" s="19"/>
      <c r="TWD4" s="19"/>
      <c r="TWE4" s="19"/>
      <c r="TWF4" s="19"/>
      <c r="TWG4" s="19"/>
      <c r="TWH4" s="19"/>
      <c r="TWI4" s="19"/>
      <c r="TWJ4" s="19"/>
      <c r="TWK4" s="19"/>
      <c r="TWL4" s="19"/>
      <c r="TWM4" s="19"/>
      <c r="TWN4" s="19"/>
      <c r="TWO4" s="19"/>
      <c r="TWP4" s="19"/>
      <c r="TWQ4" s="19"/>
      <c r="TWR4" s="19"/>
      <c r="TWS4" s="19"/>
      <c r="TWT4" s="19"/>
      <c r="TWU4" s="19"/>
      <c r="TWV4" s="19"/>
      <c r="TWW4" s="19"/>
      <c r="TWX4" s="19"/>
      <c r="TWY4" s="19"/>
      <c r="TWZ4" s="19"/>
      <c r="TXA4" s="19"/>
      <c r="TXB4" s="19"/>
      <c r="TXC4" s="19"/>
      <c r="TXD4" s="19"/>
      <c r="TXE4" s="19"/>
      <c r="TXF4" s="19"/>
      <c r="TXG4" s="19"/>
      <c r="TXH4" s="19"/>
      <c r="TXI4" s="19"/>
      <c r="TXJ4" s="19"/>
      <c r="TXK4" s="19"/>
      <c r="TXL4" s="19"/>
      <c r="TXM4" s="19"/>
      <c r="TXN4" s="19"/>
      <c r="TXO4" s="19"/>
      <c r="TXP4" s="19"/>
      <c r="TXQ4" s="19"/>
      <c r="TXR4" s="19"/>
      <c r="TXS4" s="19"/>
      <c r="TXT4" s="19"/>
      <c r="TXU4" s="19"/>
      <c r="TXV4" s="19"/>
      <c r="TXW4" s="19"/>
      <c r="TXX4" s="19"/>
      <c r="TXY4" s="19"/>
      <c r="TXZ4" s="19"/>
      <c r="TYA4" s="19"/>
      <c r="TYB4" s="19"/>
      <c r="TYC4" s="19"/>
      <c r="TYD4" s="19"/>
      <c r="TYE4" s="19"/>
      <c r="TYF4" s="19"/>
      <c r="TYG4" s="19"/>
      <c r="TYH4" s="19"/>
      <c r="TYI4" s="19"/>
      <c r="TYJ4" s="19"/>
      <c r="TYK4" s="19"/>
      <c r="TYL4" s="19"/>
      <c r="TYM4" s="19"/>
      <c r="TYN4" s="19"/>
      <c r="TYO4" s="19"/>
      <c r="TYP4" s="19"/>
      <c r="TYQ4" s="19"/>
      <c r="TYR4" s="19"/>
      <c r="TYS4" s="19"/>
      <c r="TYT4" s="19"/>
      <c r="TYU4" s="19"/>
      <c r="TYV4" s="19"/>
      <c r="TYW4" s="19"/>
      <c r="TYX4" s="19"/>
      <c r="TYY4" s="19"/>
      <c r="TYZ4" s="19"/>
      <c r="TZA4" s="19"/>
      <c r="TZB4" s="19"/>
      <c r="TZC4" s="19"/>
      <c r="TZD4" s="19"/>
      <c r="TZE4" s="19"/>
      <c r="TZF4" s="19"/>
      <c r="TZG4" s="19"/>
      <c r="TZH4" s="19"/>
      <c r="TZI4" s="19"/>
      <c r="TZJ4" s="19"/>
      <c r="TZK4" s="19"/>
      <c r="TZL4" s="19"/>
      <c r="TZM4" s="19"/>
      <c r="TZN4" s="19"/>
      <c r="TZO4" s="19"/>
      <c r="TZP4" s="19"/>
      <c r="TZQ4" s="19"/>
      <c r="TZR4" s="19"/>
      <c r="TZS4" s="19"/>
      <c r="TZT4" s="19"/>
      <c r="TZU4" s="19"/>
      <c r="TZV4" s="19"/>
      <c r="TZW4" s="19"/>
      <c r="TZX4" s="19"/>
      <c r="TZY4" s="19"/>
      <c r="TZZ4" s="19"/>
      <c r="UAA4" s="19"/>
      <c r="UAB4" s="19"/>
      <c r="UAC4" s="19"/>
      <c r="UAD4" s="19"/>
      <c r="UAE4" s="19"/>
      <c r="UAF4" s="19"/>
      <c r="UAG4" s="19"/>
      <c r="UAH4" s="19"/>
      <c r="UAI4" s="19"/>
      <c r="UAJ4" s="19"/>
      <c r="UAK4" s="19"/>
      <c r="UAL4" s="19"/>
      <c r="UAM4" s="19"/>
      <c r="UAN4" s="19"/>
      <c r="UAO4" s="19"/>
      <c r="UAP4" s="19"/>
      <c r="UAQ4" s="19"/>
      <c r="UAR4" s="19"/>
      <c r="UAS4" s="19"/>
      <c r="UAT4" s="19"/>
      <c r="UAU4" s="19"/>
      <c r="UAV4" s="19"/>
      <c r="UAW4" s="19"/>
      <c r="UAX4" s="19"/>
      <c r="UAY4" s="19"/>
      <c r="UAZ4" s="19"/>
      <c r="UBA4" s="19"/>
      <c r="UBB4" s="19"/>
      <c r="UBC4" s="19"/>
      <c r="UBD4" s="19"/>
      <c r="UBE4" s="19"/>
      <c r="UBF4" s="19"/>
      <c r="UBG4" s="19"/>
      <c r="UBH4" s="19"/>
      <c r="UBI4" s="19"/>
      <c r="UBJ4" s="19"/>
      <c r="UBK4" s="19"/>
      <c r="UBL4" s="19"/>
      <c r="UBM4" s="19"/>
      <c r="UBN4" s="19"/>
      <c r="UBO4" s="19"/>
      <c r="UBP4" s="19"/>
      <c r="UBQ4" s="19"/>
      <c r="UBR4" s="19"/>
      <c r="UBS4" s="19"/>
      <c r="UBT4" s="19"/>
      <c r="UBU4" s="19"/>
      <c r="UBV4" s="19"/>
      <c r="UBW4" s="19"/>
      <c r="UBX4" s="19"/>
      <c r="UBY4" s="19"/>
      <c r="UBZ4" s="19"/>
      <c r="UCA4" s="19"/>
      <c r="UCB4" s="19"/>
      <c r="UCC4" s="19"/>
      <c r="UCD4" s="19"/>
      <c r="UCE4" s="19"/>
      <c r="UCF4" s="19"/>
      <c r="UCG4" s="19"/>
      <c r="UCH4" s="19"/>
      <c r="UCI4" s="19"/>
      <c r="UCJ4" s="19"/>
      <c r="UCK4" s="19"/>
      <c r="UCL4" s="19"/>
      <c r="UCM4" s="19"/>
      <c r="UCN4" s="19"/>
      <c r="UCO4" s="19"/>
      <c r="UCP4" s="19"/>
      <c r="UCQ4" s="19"/>
      <c r="UCR4" s="19"/>
      <c r="UCS4" s="19"/>
      <c r="UCT4" s="19"/>
      <c r="UCU4" s="19"/>
      <c r="UCV4" s="19"/>
      <c r="UCW4" s="19"/>
      <c r="UCX4" s="19"/>
      <c r="UCY4" s="19"/>
      <c r="UCZ4" s="19"/>
      <c r="UDA4" s="19"/>
      <c r="UDB4" s="19"/>
      <c r="UDC4" s="19"/>
      <c r="UDD4" s="19"/>
      <c r="UDE4" s="19"/>
      <c r="UDF4" s="19"/>
      <c r="UDG4" s="19"/>
      <c r="UDH4" s="19"/>
      <c r="UDI4" s="19"/>
      <c r="UDJ4" s="19"/>
      <c r="UDK4" s="19"/>
      <c r="UDL4" s="19"/>
      <c r="UDM4" s="19"/>
      <c r="UDN4" s="19"/>
      <c r="UDO4" s="19"/>
      <c r="UDP4" s="19"/>
      <c r="UDQ4" s="19"/>
      <c r="UDR4" s="19"/>
      <c r="UDS4" s="19"/>
      <c r="UDT4" s="19"/>
      <c r="UDU4" s="19"/>
      <c r="UDV4" s="19"/>
      <c r="UDW4" s="19"/>
      <c r="UDX4" s="19"/>
      <c r="UDY4" s="19"/>
      <c r="UDZ4" s="19"/>
      <c r="UEA4" s="19"/>
      <c r="UEB4" s="19"/>
      <c r="UEC4" s="19"/>
      <c r="UED4" s="19"/>
      <c r="UEE4" s="19"/>
      <c r="UEF4" s="19"/>
      <c r="UEG4" s="19"/>
      <c r="UEH4" s="19"/>
      <c r="UEI4" s="19"/>
      <c r="UEJ4" s="19"/>
      <c r="UEK4" s="19"/>
      <c r="UEL4" s="19"/>
      <c r="UEM4" s="19"/>
      <c r="UEN4" s="19"/>
      <c r="UEO4" s="19"/>
      <c r="UEP4" s="19"/>
      <c r="UEQ4" s="19"/>
      <c r="UER4" s="19"/>
      <c r="UES4" s="19"/>
      <c r="UET4" s="19"/>
      <c r="UEU4" s="19"/>
      <c r="UEV4" s="19"/>
      <c r="UEW4" s="19"/>
      <c r="UEX4" s="19"/>
      <c r="UEY4" s="19"/>
      <c r="UEZ4" s="19"/>
      <c r="UFA4" s="19"/>
      <c r="UFB4" s="19"/>
      <c r="UFC4" s="19"/>
      <c r="UFD4" s="19"/>
      <c r="UFE4" s="19"/>
      <c r="UFF4" s="19"/>
      <c r="UFG4" s="19"/>
      <c r="UFH4" s="19"/>
      <c r="UFI4" s="19"/>
      <c r="UFJ4" s="19"/>
      <c r="UFK4" s="19"/>
      <c r="UFL4" s="19"/>
      <c r="UFM4" s="19"/>
      <c r="UFN4" s="19"/>
      <c r="UFO4" s="19"/>
      <c r="UFP4" s="19"/>
      <c r="UFQ4" s="19"/>
      <c r="UFR4" s="19"/>
      <c r="UFS4" s="19"/>
      <c r="UFT4" s="19"/>
      <c r="UFU4" s="19"/>
      <c r="UFV4" s="19"/>
      <c r="UFW4" s="19"/>
      <c r="UFX4" s="19"/>
      <c r="UFY4" s="19"/>
      <c r="UFZ4" s="19"/>
      <c r="UGA4" s="19"/>
      <c r="UGB4" s="19"/>
      <c r="UGC4" s="19"/>
      <c r="UGD4" s="19"/>
      <c r="UGE4" s="19"/>
      <c r="UGF4" s="19"/>
      <c r="UGG4" s="19"/>
      <c r="UGH4" s="19"/>
      <c r="UGI4" s="19"/>
      <c r="UGJ4" s="19"/>
      <c r="UGK4" s="19"/>
      <c r="UGL4" s="19"/>
      <c r="UGM4" s="19"/>
      <c r="UGN4" s="19"/>
      <c r="UGO4" s="19"/>
      <c r="UGP4" s="19"/>
      <c r="UGQ4" s="19"/>
      <c r="UGR4" s="19"/>
      <c r="UGS4" s="19"/>
      <c r="UGT4" s="19"/>
      <c r="UGU4" s="19"/>
      <c r="UGV4" s="19"/>
      <c r="UGW4" s="19"/>
      <c r="UGX4" s="19"/>
      <c r="UGY4" s="19"/>
      <c r="UGZ4" s="19"/>
      <c r="UHA4" s="19"/>
      <c r="UHB4" s="19"/>
      <c r="UHC4" s="19"/>
      <c r="UHD4" s="19"/>
      <c r="UHE4" s="19"/>
      <c r="UHF4" s="19"/>
      <c r="UHG4" s="19"/>
      <c r="UHH4" s="19"/>
      <c r="UHI4" s="19"/>
      <c r="UHJ4" s="19"/>
      <c r="UHK4" s="19"/>
      <c r="UHL4" s="19"/>
      <c r="UHM4" s="19"/>
      <c r="UHN4" s="19"/>
      <c r="UHO4" s="19"/>
      <c r="UHP4" s="19"/>
      <c r="UHQ4" s="19"/>
      <c r="UHR4" s="19"/>
      <c r="UHS4" s="19"/>
      <c r="UHT4" s="19"/>
      <c r="UHU4" s="19"/>
      <c r="UHV4" s="19"/>
      <c r="UHW4" s="19"/>
      <c r="UHX4" s="19"/>
      <c r="UHY4" s="19"/>
      <c r="UHZ4" s="19"/>
      <c r="UIA4" s="19"/>
      <c r="UIB4" s="19"/>
      <c r="UIC4" s="19"/>
      <c r="UID4" s="19"/>
      <c r="UIE4" s="19"/>
      <c r="UIF4" s="19"/>
      <c r="UIG4" s="19"/>
      <c r="UIH4" s="19"/>
      <c r="UII4" s="19"/>
      <c r="UIJ4" s="19"/>
      <c r="UIK4" s="19"/>
      <c r="UIL4" s="19"/>
      <c r="UIM4" s="19"/>
      <c r="UIN4" s="19"/>
      <c r="UIO4" s="19"/>
      <c r="UIP4" s="19"/>
      <c r="UIQ4" s="19"/>
      <c r="UIR4" s="19"/>
      <c r="UIS4" s="19"/>
      <c r="UIT4" s="19"/>
      <c r="UIU4" s="19"/>
      <c r="UIV4" s="19"/>
      <c r="UIW4" s="19"/>
      <c r="UIX4" s="19"/>
      <c r="UIY4" s="19"/>
      <c r="UIZ4" s="19"/>
      <c r="UJA4" s="19"/>
      <c r="UJB4" s="19"/>
      <c r="UJC4" s="19"/>
      <c r="UJD4" s="19"/>
      <c r="UJE4" s="19"/>
      <c r="UJF4" s="19"/>
      <c r="UJG4" s="19"/>
      <c r="UJH4" s="19"/>
      <c r="UJI4" s="19"/>
      <c r="UJJ4" s="19"/>
      <c r="UJK4" s="19"/>
      <c r="UJL4" s="19"/>
      <c r="UJM4" s="19"/>
      <c r="UJN4" s="19"/>
      <c r="UJO4" s="19"/>
      <c r="UJP4" s="19"/>
      <c r="UJQ4" s="19"/>
      <c r="UJR4" s="19"/>
      <c r="UJS4" s="19"/>
      <c r="UJT4" s="19"/>
      <c r="UJU4" s="19"/>
      <c r="UJV4" s="19"/>
      <c r="UJW4" s="19"/>
      <c r="UJX4" s="19"/>
      <c r="UJY4" s="19"/>
      <c r="UJZ4" s="19"/>
      <c r="UKA4" s="19"/>
      <c r="UKB4" s="19"/>
      <c r="UKC4" s="19"/>
      <c r="UKD4" s="19"/>
      <c r="UKE4" s="19"/>
      <c r="UKF4" s="19"/>
      <c r="UKG4" s="19"/>
      <c r="UKH4" s="19"/>
      <c r="UKI4" s="19"/>
      <c r="UKJ4" s="19"/>
      <c r="UKK4" s="19"/>
      <c r="UKL4" s="19"/>
      <c r="UKM4" s="19"/>
      <c r="UKN4" s="19"/>
      <c r="UKO4" s="19"/>
      <c r="UKP4" s="19"/>
      <c r="UKQ4" s="19"/>
      <c r="UKR4" s="19"/>
      <c r="UKS4" s="19"/>
      <c r="UKT4" s="19"/>
      <c r="UKU4" s="19"/>
      <c r="UKV4" s="19"/>
      <c r="UKW4" s="19"/>
      <c r="UKX4" s="19"/>
      <c r="UKY4" s="19"/>
      <c r="UKZ4" s="19"/>
      <c r="ULA4" s="19"/>
      <c r="ULB4" s="19"/>
      <c r="ULC4" s="19"/>
      <c r="ULD4" s="19"/>
      <c r="ULE4" s="19"/>
      <c r="ULF4" s="19"/>
      <c r="ULG4" s="19"/>
      <c r="ULH4" s="19"/>
      <c r="ULI4" s="19"/>
      <c r="ULJ4" s="19"/>
      <c r="ULK4" s="19"/>
      <c r="ULL4" s="19"/>
      <c r="ULM4" s="19"/>
      <c r="ULN4" s="19"/>
      <c r="ULO4" s="19"/>
      <c r="ULP4" s="19"/>
      <c r="ULQ4" s="19"/>
      <c r="ULR4" s="19"/>
      <c r="ULS4" s="19"/>
      <c r="ULT4" s="19"/>
      <c r="ULU4" s="19"/>
      <c r="ULV4" s="19"/>
      <c r="ULW4" s="19"/>
      <c r="ULX4" s="19"/>
      <c r="ULY4" s="19"/>
      <c r="ULZ4" s="19"/>
      <c r="UMA4" s="19"/>
      <c r="UMB4" s="19"/>
      <c r="UMC4" s="19"/>
      <c r="UMD4" s="19"/>
      <c r="UME4" s="19"/>
      <c r="UMF4" s="19"/>
      <c r="UMG4" s="19"/>
      <c r="UMH4" s="19"/>
      <c r="UMI4" s="19"/>
      <c r="UMJ4" s="19"/>
      <c r="UMK4" s="19"/>
      <c r="UML4" s="19"/>
      <c r="UMM4" s="19"/>
      <c r="UMN4" s="19"/>
      <c r="UMO4" s="19"/>
      <c r="UMP4" s="19"/>
      <c r="UMQ4" s="19"/>
      <c r="UMR4" s="19"/>
      <c r="UMS4" s="19"/>
      <c r="UMT4" s="19"/>
      <c r="UMU4" s="19"/>
      <c r="UMV4" s="19"/>
      <c r="UMW4" s="19"/>
      <c r="UMX4" s="19"/>
      <c r="UMY4" s="19"/>
      <c r="UMZ4" s="19"/>
      <c r="UNA4" s="19"/>
      <c r="UNB4" s="19"/>
      <c r="UNC4" s="19"/>
      <c r="UND4" s="19"/>
      <c r="UNE4" s="19"/>
      <c r="UNF4" s="19"/>
      <c r="UNG4" s="19"/>
      <c r="UNH4" s="19"/>
      <c r="UNI4" s="19"/>
      <c r="UNJ4" s="19"/>
      <c r="UNK4" s="19"/>
      <c r="UNL4" s="19"/>
      <c r="UNM4" s="19"/>
      <c r="UNN4" s="19"/>
      <c r="UNO4" s="19"/>
      <c r="UNP4" s="19"/>
      <c r="UNQ4" s="19"/>
      <c r="UNR4" s="19"/>
      <c r="UNS4" s="19"/>
      <c r="UNT4" s="19"/>
      <c r="UNU4" s="19"/>
      <c r="UNV4" s="19"/>
      <c r="UNW4" s="19"/>
      <c r="UNX4" s="19"/>
      <c r="UNY4" s="19"/>
      <c r="UNZ4" s="19"/>
      <c r="UOA4" s="19"/>
      <c r="UOB4" s="19"/>
      <c r="UOC4" s="19"/>
      <c r="UOD4" s="19"/>
      <c r="UOE4" s="19"/>
      <c r="UOF4" s="19"/>
      <c r="UOG4" s="19"/>
      <c r="UOH4" s="19"/>
      <c r="UOI4" s="19"/>
      <c r="UOJ4" s="19"/>
      <c r="UOK4" s="19"/>
      <c r="UOL4" s="19"/>
      <c r="UOM4" s="19"/>
      <c r="UON4" s="19"/>
      <c r="UOO4" s="19"/>
      <c r="UOP4" s="19"/>
      <c r="UOQ4" s="19"/>
      <c r="UOR4" s="19"/>
      <c r="UOS4" s="19"/>
      <c r="UOT4" s="19"/>
      <c r="UOU4" s="19"/>
      <c r="UOV4" s="19"/>
      <c r="UOW4" s="19"/>
      <c r="UOX4" s="19"/>
      <c r="UOY4" s="19"/>
      <c r="UOZ4" s="19"/>
      <c r="UPA4" s="19"/>
      <c r="UPB4" s="19"/>
      <c r="UPC4" s="19"/>
      <c r="UPD4" s="19"/>
      <c r="UPE4" s="19"/>
      <c r="UPF4" s="19"/>
      <c r="UPG4" s="19"/>
      <c r="UPH4" s="19"/>
      <c r="UPI4" s="19"/>
      <c r="UPJ4" s="19"/>
      <c r="UPK4" s="19"/>
      <c r="UPL4" s="19"/>
      <c r="UPM4" s="19"/>
      <c r="UPN4" s="19"/>
      <c r="UPO4" s="19"/>
      <c r="UPP4" s="19"/>
      <c r="UPQ4" s="19"/>
      <c r="UPR4" s="19"/>
      <c r="UPS4" s="19"/>
      <c r="UPT4" s="19"/>
      <c r="UPU4" s="19"/>
      <c r="UPV4" s="19"/>
      <c r="UPW4" s="19"/>
      <c r="UPX4" s="19"/>
      <c r="UPY4" s="19"/>
      <c r="UPZ4" s="19"/>
      <c r="UQA4" s="19"/>
      <c r="UQB4" s="19"/>
      <c r="UQC4" s="19"/>
      <c r="UQD4" s="19"/>
      <c r="UQE4" s="19"/>
      <c r="UQF4" s="19"/>
      <c r="UQG4" s="19"/>
      <c r="UQH4" s="19"/>
      <c r="UQI4" s="19"/>
      <c r="UQJ4" s="19"/>
      <c r="UQK4" s="19"/>
      <c r="UQL4" s="19"/>
      <c r="UQM4" s="19"/>
      <c r="UQN4" s="19"/>
      <c r="UQO4" s="19"/>
      <c r="UQP4" s="19"/>
      <c r="UQQ4" s="19"/>
      <c r="UQR4" s="19"/>
      <c r="UQS4" s="19"/>
      <c r="UQT4" s="19"/>
      <c r="UQU4" s="19"/>
      <c r="UQV4" s="19"/>
      <c r="UQW4" s="19"/>
      <c r="UQX4" s="19"/>
      <c r="UQY4" s="19"/>
      <c r="UQZ4" s="19"/>
      <c r="URA4" s="19"/>
      <c r="URB4" s="19"/>
      <c r="URC4" s="19"/>
      <c r="URD4" s="19"/>
      <c r="URE4" s="19"/>
      <c r="URF4" s="19"/>
      <c r="URG4" s="19"/>
      <c r="URH4" s="19"/>
      <c r="URI4" s="19"/>
      <c r="URJ4" s="19"/>
      <c r="URK4" s="19"/>
      <c r="URL4" s="19"/>
      <c r="URM4" s="19"/>
      <c r="URN4" s="19"/>
      <c r="URO4" s="19"/>
      <c r="URP4" s="19"/>
      <c r="URQ4" s="19"/>
      <c r="URR4" s="19"/>
      <c r="URS4" s="19"/>
      <c r="URT4" s="19"/>
      <c r="URU4" s="19"/>
      <c r="URV4" s="19"/>
      <c r="URW4" s="19"/>
      <c r="URX4" s="19"/>
      <c r="URY4" s="19"/>
      <c r="URZ4" s="19"/>
      <c r="USA4" s="19"/>
      <c r="USB4" s="19"/>
      <c r="USC4" s="19"/>
      <c r="USD4" s="19"/>
      <c r="USE4" s="19"/>
      <c r="USF4" s="19"/>
      <c r="USG4" s="19"/>
      <c r="USH4" s="19"/>
      <c r="USI4" s="19"/>
      <c r="USJ4" s="19"/>
      <c r="USK4" s="19"/>
      <c r="USL4" s="19"/>
      <c r="USM4" s="19"/>
      <c r="USN4" s="19"/>
      <c r="USO4" s="19"/>
      <c r="USP4" s="19"/>
      <c r="USQ4" s="19"/>
      <c r="USR4" s="19"/>
      <c r="USS4" s="19"/>
      <c r="UST4" s="19"/>
      <c r="USU4" s="19"/>
      <c r="USV4" s="19"/>
      <c r="USW4" s="19"/>
      <c r="USX4" s="19"/>
      <c r="USY4" s="19"/>
      <c r="USZ4" s="19"/>
      <c r="UTA4" s="19"/>
      <c r="UTB4" s="19"/>
      <c r="UTC4" s="19"/>
      <c r="UTD4" s="19"/>
      <c r="UTE4" s="19"/>
      <c r="UTF4" s="19"/>
      <c r="UTG4" s="19"/>
      <c r="UTH4" s="19"/>
      <c r="UTI4" s="19"/>
      <c r="UTJ4" s="19"/>
      <c r="UTK4" s="19"/>
      <c r="UTL4" s="19"/>
      <c r="UTM4" s="19"/>
      <c r="UTN4" s="19"/>
      <c r="UTO4" s="19"/>
      <c r="UTP4" s="19"/>
      <c r="UTQ4" s="19"/>
      <c r="UTR4" s="19"/>
      <c r="UTS4" s="19"/>
      <c r="UTT4" s="19"/>
      <c r="UTU4" s="19"/>
      <c r="UTV4" s="19"/>
      <c r="UTW4" s="19"/>
      <c r="UTX4" s="19"/>
      <c r="UTY4" s="19"/>
      <c r="UTZ4" s="19"/>
      <c r="UUA4" s="19"/>
      <c r="UUB4" s="19"/>
      <c r="UUC4" s="19"/>
      <c r="UUD4" s="19"/>
      <c r="UUE4" s="19"/>
      <c r="UUF4" s="19"/>
      <c r="UUG4" s="19"/>
      <c r="UUH4" s="19"/>
      <c r="UUI4" s="19"/>
      <c r="UUJ4" s="19"/>
      <c r="UUK4" s="19"/>
      <c r="UUL4" s="19"/>
      <c r="UUM4" s="19"/>
      <c r="UUN4" s="19"/>
      <c r="UUO4" s="19"/>
      <c r="UUP4" s="19"/>
      <c r="UUQ4" s="19"/>
      <c r="UUR4" s="19"/>
      <c r="UUS4" s="19"/>
      <c r="UUT4" s="19"/>
      <c r="UUU4" s="19"/>
      <c r="UUV4" s="19"/>
      <c r="UUW4" s="19"/>
      <c r="UUX4" s="19"/>
      <c r="UUY4" s="19"/>
      <c r="UUZ4" s="19"/>
      <c r="UVA4" s="19"/>
      <c r="UVB4" s="19"/>
      <c r="UVC4" s="19"/>
      <c r="UVD4" s="19"/>
      <c r="UVE4" s="19"/>
      <c r="UVF4" s="19"/>
      <c r="UVG4" s="19"/>
      <c r="UVH4" s="19"/>
      <c r="UVI4" s="19"/>
      <c r="UVJ4" s="19"/>
      <c r="UVK4" s="19"/>
      <c r="UVL4" s="19"/>
      <c r="UVM4" s="19"/>
      <c r="UVN4" s="19"/>
      <c r="UVO4" s="19"/>
      <c r="UVP4" s="19"/>
      <c r="UVQ4" s="19"/>
      <c r="UVR4" s="19"/>
      <c r="UVS4" s="19"/>
      <c r="UVT4" s="19"/>
      <c r="UVU4" s="19"/>
      <c r="UVV4" s="19"/>
      <c r="UVW4" s="19"/>
      <c r="UVX4" s="19"/>
      <c r="UVY4" s="19"/>
      <c r="UVZ4" s="19"/>
      <c r="UWA4" s="19"/>
      <c r="UWB4" s="19"/>
      <c r="UWC4" s="19"/>
      <c r="UWD4" s="19"/>
      <c r="UWE4" s="19"/>
      <c r="UWF4" s="19"/>
      <c r="UWG4" s="19"/>
      <c r="UWH4" s="19"/>
      <c r="UWI4" s="19"/>
      <c r="UWJ4" s="19"/>
      <c r="UWK4" s="19"/>
      <c r="UWL4" s="19"/>
      <c r="UWM4" s="19"/>
      <c r="UWN4" s="19"/>
      <c r="UWO4" s="19"/>
      <c r="UWP4" s="19"/>
      <c r="UWQ4" s="19"/>
      <c r="UWR4" s="19"/>
      <c r="UWS4" s="19"/>
      <c r="UWT4" s="19"/>
      <c r="UWU4" s="19"/>
      <c r="UWV4" s="19"/>
      <c r="UWW4" s="19"/>
      <c r="UWX4" s="19"/>
      <c r="UWY4" s="19"/>
      <c r="UWZ4" s="19"/>
      <c r="UXA4" s="19"/>
      <c r="UXB4" s="19"/>
      <c r="UXC4" s="19"/>
      <c r="UXD4" s="19"/>
      <c r="UXE4" s="19"/>
      <c r="UXF4" s="19"/>
      <c r="UXG4" s="19"/>
      <c r="UXH4" s="19"/>
      <c r="UXI4" s="19"/>
      <c r="UXJ4" s="19"/>
      <c r="UXK4" s="19"/>
      <c r="UXL4" s="19"/>
      <c r="UXM4" s="19"/>
      <c r="UXN4" s="19"/>
      <c r="UXO4" s="19"/>
      <c r="UXP4" s="19"/>
      <c r="UXQ4" s="19"/>
      <c r="UXR4" s="19"/>
      <c r="UXS4" s="19"/>
      <c r="UXT4" s="19"/>
      <c r="UXU4" s="19"/>
      <c r="UXV4" s="19"/>
      <c r="UXW4" s="19"/>
      <c r="UXX4" s="19"/>
      <c r="UXY4" s="19"/>
      <c r="UXZ4" s="19"/>
      <c r="UYA4" s="19"/>
      <c r="UYB4" s="19"/>
      <c r="UYC4" s="19"/>
      <c r="UYD4" s="19"/>
      <c r="UYE4" s="19"/>
      <c r="UYF4" s="19"/>
      <c r="UYG4" s="19"/>
      <c r="UYH4" s="19"/>
      <c r="UYI4" s="19"/>
      <c r="UYJ4" s="19"/>
      <c r="UYK4" s="19"/>
      <c r="UYL4" s="19"/>
      <c r="UYM4" s="19"/>
      <c r="UYN4" s="19"/>
      <c r="UYO4" s="19"/>
      <c r="UYP4" s="19"/>
      <c r="UYQ4" s="19"/>
      <c r="UYR4" s="19"/>
      <c r="UYS4" s="19"/>
      <c r="UYT4" s="19"/>
      <c r="UYU4" s="19"/>
      <c r="UYV4" s="19"/>
      <c r="UYW4" s="19"/>
      <c r="UYX4" s="19"/>
      <c r="UYY4" s="19"/>
      <c r="UYZ4" s="19"/>
      <c r="UZA4" s="19"/>
      <c r="UZB4" s="19"/>
      <c r="UZC4" s="19"/>
      <c r="UZD4" s="19"/>
      <c r="UZE4" s="19"/>
      <c r="UZF4" s="19"/>
      <c r="UZG4" s="19"/>
      <c r="UZH4" s="19"/>
      <c r="UZI4" s="19"/>
      <c r="UZJ4" s="19"/>
      <c r="UZK4" s="19"/>
      <c r="UZL4" s="19"/>
      <c r="UZM4" s="19"/>
      <c r="UZN4" s="19"/>
      <c r="UZO4" s="19"/>
      <c r="UZP4" s="19"/>
      <c r="UZQ4" s="19"/>
      <c r="UZR4" s="19"/>
      <c r="UZS4" s="19"/>
      <c r="UZT4" s="19"/>
      <c r="UZU4" s="19"/>
      <c r="UZV4" s="19"/>
      <c r="UZW4" s="19"/>
      <c r="UZX4" s="19"/>
      <c r="UZY4" s="19"/>
      <c r="UZZ4" s="19"/>
      <c r="VAA4" s="19"/>
      <c r="VAB4" s="19"/>
      <c r="VAC4" s="19"/>
      <c r="VAD4" s="19"/>
      <c r="VAE4" s="19"/>
      <c r="VAF4" s="19"/>
      <c r="VAG4" s="19"/>
      <c r="VAH4" s="19"/>
      <c r="VAI4" s="19"/>
      <c r="VAJ4" s="19"/>
      <c r="VAK4" s="19"/>
      <c r="VAL4" s="19"/>
      <c r="VAM4" s="19"/>
      <c r="VAN4" s="19"/>
      <c r="VAO4" s="19"/>
      <c r="VAP4" s="19"/>
      <c r="VAQ4" s="19"/>
      <c r="VAR4" s="19"/>
      <c r="VAS4" s="19"/>
      <c r="VAT4" s="19"/>
      <c r="VAU4" s="19"/>
      <c r="VAV4" s="19"/>
      <c r="VAW4" s="19"/>
      <c r="VAX4" s="19"/>
      <c r="VAY4" s="19"/>
      <c r="VAZ4" s="19"/>
      <c r="VBA4" s="19"/>
      <c r="VBB4" s="19"/>
      <c r="VBC4" s="19"/>
      <c r="VBD4" s="19"/>
      <c r="VBE4" s="19"/>
      <c r="VBF4" s="19"/>
      <c r="VBG4" s="19"/>
      <c r="VBH4" s="19"/>
      <c r="VBI4" s="19"/>
      <c r="VBJ4" s="19"/>
      <c r="VBK4" s="19"/>
      <c r="VBL4" s="19"/>
      <c r="VBM4" s="19"/>
      <c r="VBN4" s="19"/>
      <c r="VBO4" s="19"/>
      <c r="VBP4" s="19"/>
      <c r="VBQ4" s="19"/>
      <c r="VBR4" s="19"/>
      <c r="VBS4" s="19"/>
      <c r="VBT4" s="19"/>
      <c r="VBU4" s="19"/>
      <c r="VBV4" s="19"/>
      <c r="VBW4" s="19"/>
      <c r="VBX4" s="19"/>
      <c r="VBY4" s="19"/>
      <c r="VBZ4" s="19"/>
      <c r="VCA4" s="19"/>
      <c r="VCB4" s="19"/>
      <c r="VCC4" s="19"/>
      <c r="VCD4" s="19"/>
      <c r="VCE4" s="19"/>
      <c r="VCF4" s="19"/>
      <c r="VCG4" s="19"/>
      <c r="VCH4" s="19"/>
      <c r="VCI4" s="19"/>
      <c r="VCJ4" s="19"/>
      <c r="VCK4" s="19"/>
      <c r="VCL4" s="19"/>
      <c r="VCM4" s="19"/>
      <c r="VCN4" s="19"/>
      <c r="VCO4" s="19"/>
      <c r="VCP4" s="19"/>
      <c r="VCQ4" s="19"/>
      <c r="VCR4" s="19"/>
      <c r="VCS4" s="19"/>
      <c r="VCT4" s="19"/>
      <c r="VCU4" s="19"/>
      <c r="VCV4" s="19"/>
      <c r="VCW4" s="19"/>
      <c r="VCX4" s="19"/>
      <c r="VCY4" s="19"/>
      <c r="VCZ4" s="19"/>
      <c r="VDA4" s="19"/>
      <c r="VDB4" s="19"/>
      <c r="VDC4" s="19"/>
      <c r="VDD4" s="19"/>
      <c r="VDE4" s="19"/>
      <c r="VDF4" s="19"/>
      <c r="VDG4" s="19"/>
      <c r="VDH4" s="19"/>
      <c r="VDI4" s="19"/>
      <c r="VDJ4" s="19"/>
      <c r="VDK4" s="19"/>
      <c r="VDL4" s="19"/>
      <c r="VDM4" s="19"/>
      <c r="VDN4" s="19"/>
      <c r="VDO4" s="19"/>
      <c r="VDP4" s="19"/>
      <c r="VDQ4" s="19"/>
      <c r="VDR4" s="19"/>
      <c r="VDS4" s="19"/>
      <c r="VDT4" s="19"/>
      <c r="VDU4" s="19"/>
      <c r="VDV4" s="19"/>
      <c r="VDW4" s="19"/>
      <c r="VDX4" s="19"/>
      <c r="VDY4" s="19"/>
      <c r="VDZ4" s="19"/>
      <c r="VEA4" s="19"/>
      <c r="VEB4" s="19"/>
      <c r="VEC4" s="19"/>
      <c r="VED4" s="19"/>
      <c r="VEE4" s="19"/>
      <c r="VEF4" s="19"/>
      <c r="VEG4" s="19"/>
      <c r="VEH4" s="19"/>
      <c r="VEI4" s="19"/>
      <c r="VEJ4" s="19"/>
      <c r="VEK4" s="19"/>
      <c r="VEL4" s="19"/>
      <c r="VEM4" s="19"/>
      <c r="VEN4" s="19"/>
      <c r="VEO4" s="19"/>
      <c r="VEP4" s="19"/>
      <c r="VEQ4" s="19"/>
      <c r="VER4" s="19"/>
      <c r="VES4" s="19"/>
      <c r="VET4" s="19"/>
      <c r="VEU4" s="19"/>
      <c r="VEV4" s="19"/>
      <c r="VEW4" s="19"/>
      <c r="VEX4" s="19"/>
      <c r="VEY4" s="19"/>
      <c r="VEZ4" s="19"/>
      <c r="VFA4" s="19"/>
      <c r="VFB4" s="19"/>
      <c r="VFC4" s="19"/>
      <c r="VFD4" s="19"/>
      <c r="VFE4" s="19"/>
      <c r="VFF4" s="19"/>
      <c r="VFG4" s="19"/>
      <c r="VFH4" s="19"/>
      <c r="VFI4" s="19"/>
      <c r="VFJ4" s="19"/>
      <c r="VFK4" s="19"/>
      <c r="VFL4" s="19"/>
      <c r="VFM4" s="19"/>
      <c r="VFN4" s="19"/>
      <c r="VFO4" s="19"/>
      <c r="VFP4" s="19"/>
      <c r="VFQ4" s="19"/>
      <c r="VFR4" s="19"/>
      <c r="VFS4" s="19"/>
      <c r="VFT4" s="19"/>
      <c r="VFU4" s="19"/>
      <c r="VFV4" s="19"/>
      <c r="VFW4" s="19"/>
      <c r="VFX4" s="19"/>
      <c r="VFY4" s="19"/>
      <c r="VFZ4" s="19"/>
      <c r="VGA4" s="19"/>
      <c r="VGB4" s="19"/>
      <c r="VGC4" s="19"/>
      <c r="VGD4" s="19"/>
      <c r="VGE4" s="19"/>
      <c r="VGF4" s="19"/>
      <c r="VGG4" s="19"/>
      <c r="VGH4" s="19"/>
      <c r="VGI4" s="19"/>
      <c r="VGJ4" s="19"/>
      <c r="VGK4" s="19"/>
      <c r="VGL4" s="19"/>
      <c r="VGM4" s="19"/>
      <c r="VGN4" s="19"/>
      <c r="VGO4" s="19"/>
      <c r="VGP4" s="19"/>
      <c r="VGQ4" s="19"/>
      <c r="VGR4" s="19"/>
      <c r="VGS4" s="19"/>
      <c r="VGT4" s="19"/>
      <c r="VGU4" s="19"/>
      <c r="VGV4" s="19"/>
      <c r="VGW4" s="19"/>
      <c r="VGX4" s="19"/>
      <c r="VGY4" s="19"/>
      <c r="VGZ4" s="19"/>
      <c r="VHA4" s="19"/>
      <c r="VHB4" s="19"/>
      <c r="VHC4" s="19"/>
      <c r="VHD4" s="19"/>
      <c r="VHE4" s="19"/>
      <c r="VHF4" s="19"/>
      <c r="VHG4" s="19"/>
      <c r="VHH4" s="19"/>
      <c r="VHI4" s="19"/>
      <c r="VHJ4" s="19"/>
      <c r="VHK4" s="19"/>
      <c r="VHL4" s="19"/>
      <c r="VHM4" s="19"/>
      <c r="VHN4" s="19"/>
      <c r="VHO4" s="19"/>
      <c r="VHP4" s="19"/>
      <c r="VHQ4" s="19"/>
      <c r="VHR4" s="19"/>
      <c r="VHS4" s="19"/>
      <c r="VHT4" s="19"/>
      <c r="VHU4" s="19"/>
      <c r="VHV4" s="19"/>
      <c r="VHW4" s="19"/>
      <c r="VHX4" s="19"/>
      <c r="VHY4" s="19"/>
      <c r="VHZ4" s="19"/>
      <c r="VIA4" s="19"/>
      <c r="VIB4" s="19"/>
      <c r="VIC4" s="19"/>
      <c r="VID4" s="19"/>
      <c r="VIE4" s="19"/>
      <c r="VIF4" s="19"/>
      <c r="VIG4" s="19"/>
      <c r="VIH4" s="19"/>
      <c r="VII4" s="19"/>
      <c r="VIJ4" s="19"/>
      <c r="VIK4" s="19"/>
      <c r="VIL4" s="19"/>
      <c r="VIM4" s="19"/>
      <c r="VIN4" s="19"/>
      <c r="VIO4" s="19"/>
      <c r="VIP4" s="19"/>
      <c r="VIQ4" s="19"/>
      <c r="VIR4" s="19"/>
      <c r="VIS4" s="19"/>
      <c r="VIT4" s="19"/>
      <c r="VIU4" s="19"/>
      <c r="VIV4" s="19"/>
      <c r="VIW4" s="19"/>
      <c r="VIX4" s="19"/>
      <c r="VIY4" s="19"/>
      <c r="VIZ4" s="19"/>
      <c r="VJA4" s="19"/>
      <c r="VJB4" s="19"/>
      <c r="VJC4" s="19"/>
      <c r="VJD4" s="19"/>
      <c r="VJE4" s="19"/>
      <c r="VJF4" s="19"/>
      <c r="VJG4" s="19"/>
      <c r="VJH4" s="19"/>
      <c r="VJI4" s="19"/>
      <c r="VJJ4" s="19"/>
      <c r="VJK4" s="19"/>
      <c r="VJL4" s="19"/>
      <c r="VJM4" s="19"/>
      <c r="VJN4" s="19"/>
      <c r="VJO4" s="19"/>
      <c r="VJP4" s="19"/>
      <c r="VJQ4" s="19"/>
      <c r="VJR4" s="19"/>
      <c r="VJS4" s="19"/>
      <c r="VJT4" s="19"/>
      <c r="VJU4" s="19"/>
      <c r="VJV4" s="19"/>
      <c r="VJW4" s="19"/>
      <c r="VJX4" s="19"/>
      <c r="VJY4" s="19"/>
      <c r="VJZ4" s="19"/>
      <c r="VKA4" s="19"/>
      <c r="VKB4" s="19"/>
      <c r="VKC4" s="19"/>
      <c r="VKD4" s="19"/>
      <c r="VKE4" s="19"/>
      <c r="VKF4" s="19"/>
      <c r="VKG4" s="19"/>
      <c r="VKH4" s="19"/>
      <c r="VKI4" s="19"/>
      <c r="VKJ4" s="19"/>
      <c r="VKK4" s="19"/>
      <c r="VKL4" s="19"/>
      <c r="VKM4" s="19"/>
      <c r="VKN4" s="19"/>
      <c r="VKO4" s="19"/>
      <c r="VKP4" s="19"/>
      <c r="VKQ4" s="19"/>
      <c r="VKR4" s="19"/>
      <c r="VKS4" s="19"/>
      <c r="VKT4" s="19"/>
      <c r="VKU4" s="19"/>
      <c r="VKV4" s="19"/>
      <c r="VKW4" s="19"/>
      <c r="VKX4" s="19"/>
      <c r="VKY4" s="19"/>
      <c r="VKZ4" s="19"/>
      <c r="VLA4" s="19"/>
      <c r="VLB4" s="19"/>
      <c r="VLC4" s="19"/>
      <c r="VLD4" s="19"/>
      <c r="VLE4" s="19"/>
      <c r="VLF4" s="19"/>
      <c r="VLG4" s="19"/>
      <c r="VLH4" s="19"/>
      <c r="VLI4" s="19"/>
      <c r="VLJ4" s="19"/>
      <c r="VLK4" s="19"/>
      <c r="VLL4" s="19"/>
      <c r="VLM4" s="19"/>
      <c r="VLN4" s="19"/>
      <c r="VLO4" s="19"/>
      <c r="VLP4" s="19"/>
      <c r="VLQ4" s="19"/>
      <c r="VLR4" s="19"/>
      <c r="VLS4" s="19"/>
      <c r="VLT4" s="19"/>
      <c r="VLU4" s="19"/>
      <c r="VLV4" s="19"/>
      <c r="VLW4" s="19"/>
      <c r="VLX4" s="19"/>
      <c r="VLY4" s="19"/>
      <c r="VLZ4" s="19"/>
      <c r="VMA4" s="19"/>
      <c r="VMB4" s="19"/>
      <c r="VMC4" s="19"/>
      <c r="VMD4" s="19"/>
      <c r="VME4" s="19"/>
      <c r="VMF4" s="19"/>
      <c r="VMG4" s="19"/>
      <c r="VMH4" s="19"/>
      <c r="VMI4" s="19"/>
      <c r="VMJ4" s="19"/>
      <c r="VMK4" s="19"/>
      <c r="VML4" s="19"/>
      <c r="VMM4" s="19"/>
      <c r="VMN4" s="19"/>
      <c r="VMO4" s="19"/>
      <c r="VMP4" s="19"/>
      <c r="VMQ4" s="19"/>
      <c r="VMR4" s="19"/>
      <c r="VMS4" s="19"/>
      <c r="VMT4" s="19"/>
      <c r="VMU4" s="19"/>
      <c r="VMV4" s="19"/>
      <c r="VMW4" s="19"/>
      <c r="VMX4" s="19"/>
      <c r="VMY4" s="19"/>
      <c r="VMZ4" s="19"/>
      <c r="VNA4" s="19"/>
      <c r="VNB4" s="19"/>
      <c r="VNC4" s="19"/>
      <c r="VND4" s="19"/>
      <c r="VNE4" s="19"/>
      <c r="VNF4" s="19"/>
      <c r="VNG4" s="19"/>
      <c r="VNH4" s="19"/>
      <c r="VNI4" s="19"/>
      <c r="VNJ4" s="19"/>
      <c r="VNK4" s="19"/>
      <c r="VNL4" s="19"/>
      <c r="VNM4" s="19"/>
      <c r="VNN4" s="19"/>
      <c r="VNO4" s="19"/>
      <c r="VNP4" s="19"/>
      <c r="VNQ4" s="19"/>
      <c r="VNR4" s="19"/>
      <c r="VNS4" s="19"/>
      <c r="VNT4" s="19"/>
      <c r="VNU4" s="19"/>
      <c r="VNV4" s="19"/>
      <c r="VNW4" s="19"/>
      <c r="VNX4" s="19"/>
      <c r="VNY4" s="19"/>
      <c r="VNZ4" s="19"/>
      <c r="VOA4" s="19"/>
      <c r="VOB4" s="19"/>
      <c r="VOC4" s="19"/>
      <c r="VOD4" s="19"/>
      <c r="VOE4" s="19"/>
      <c r="VOF4" s="19"/>
      <c r="VOG4" s="19"/>
      <c r="VOH4" s="19"/>
      <c r="VOI4" s="19"/>
      <c r="VOJ4" s="19"/>
      <c r="VOK4" s="19"/>
      <c r="VOL4" s="19"/>
      <c r="VOM4" s="19"/>
      <c r="VON4" s="19"/>
      <c r="VOO4" s="19"/>
      <c r="VOP4" s="19"/>
      <c r="VOQ4" s="19"/>
      <c r="VOR4" s="19"/>
      <c r="VOS4" s="19"/>
      <c r="VOT4" s="19"/>
      <c r="VOU4" s="19"/>
      <c r="VOV4" s="19"/>
      <c r="VOW4" s="19"/>
      <c r="VOX4" s="19"/>
      <c r="VOY4" s="19"/>
      <c r="VOZ4" s="19"/>
      <c r="VPA4" s="19"/>
      <c r="VPB4" s="19"/>
      <c r="VPC4" s="19"/>
      <c r="VPD4" s="19"/>
      <c r="VPE4" s="19"/>
      <c r="VPF4" s="19"/>
      <c r="VPG4" s="19"/>
      <c r="VPH4" s="19"/>
      <c r="VPI4" s="19"/>
      <c r="VPJ4" s="19"/>
      <c r="VPK4" s="19"/>
      <c r="VPL4" s="19"/>
      <c r="VPM4" s="19"/>
      <c r="VPN4" s="19"/>
      <c r="VPO4" s="19"/>
      <c r="VPP4" s="19"/>
      <c r="VPQ4" s="19"/>
      <c r="VPR4" s="19"/>
      <c r="VPS4" s="19"/>
      <c r="VPT4" s="19"/>
      <c r="VPU4" s="19"/>
      <c r="VPV4" s="19"/>
      <c r="VPW4" s="19"/>
      <c r="VPX4" s="19"/>
      <c r="VPY4" s="19"/>
      <c r="VPZ4" s="19"/>
      <c r="VQA4" s="19"/>
      <c r="VQB4" s="19"/>
      <c r="VQC4" s="19"/>
      <c r="VQD4" s="19"/>
      <c r="VQE4" s="19"/>
      <c r="VQF4" s="19"/>
      <c r="VQG4" s="19"/>
      <c r="VQH4" s="19"/>
      <c r="VQI4" s="19"/>
      <c r="VQJ4" s="19"/>
      <c r="VQK4" s="19"/>
      <c r="VQL4" s="19"/>
      <c r="VQM4" s="19"/>
      <c r="VQN4" s="19"/>
      <c r="VQO4" s="19"/>
      <c r="VQP4" s="19"/>
      <c r="VQQ4" s="19"/>
      <c r="VQR4" s="19"/>
      <c r="VQS4" s="19"/>
      <c r="VQT4" s="19"/>
      <c r="VQU4" s="19"/>
      <c r="VQV4" s="19"/>
      <c r="VQW4" s="19"/>
      <c r="VQX4" s="19"/>
      <c r="VQY4" s="19"/>
      <c r="VQZ4" s="19"/>
      <c r="VRA4" s="19"/>
      <c r="VRB4" s="19"/>
      <c r="VRC4" s="19"/>
      <c r="VRD4" s="19"/>
      <c r="VRE4" s="19"/>
      <c r="VRF4" s="19"/>
      <c r="VRG4" s="19"/>
      <c r="VRH4" s="19"/>
      <c r="VRI4" s="19"/>
      <c r="VRJ4" s="19"/>
      <c r="VRK4" s="19"/>
      <c r="VRL4" s="19"/>
      <c r="VRM4" s="19"/>
      <c r="VRN4" s="19"/>
      <c r="VRO4" s="19"/>
      <c r="VRP4" s="19"/>
      <c r="VRQ4" s="19"/>
      <c r="VRR4" s="19"/>
      <c r="VRS4" s="19"/>
      <c r="VRT4" s="19"/>
      <c r="VRU4" s="19"/>
      <c r="VRV4" s="19"/>
      <c r="VRW4" s="19"/>
      <c r="VRX4" s="19"/>
      <c r="VRY4" s="19"/>
      <c r="VRZ4" s="19"/>
      <c r="VSA4" s="19"/>
      <c r="VSB4" s="19"/>
      <c r="VSC4" s="19"/>
      <c r="VSD4" s="19"/>
      <c r="VSE4" s="19"/>
      <c r="VSF4" s="19"/>
      <c r="VSG4" s="19"/>
      <c r="VSH4" s="19"/>
      <c r="VSI4" s="19"/>
      <c r="VSJ4" s="19"/>
      <c r="VSK4" s="19"/>
      <c r="VSL4" s="19"/>
      <c r="VSM4" s="19"/>
      <c r="VSN4" s="19"/>
      <c r="VSO4" s="19"/>
      <c r="VSP4" s="19"/>
      <c r="VSQ4" s="19"/>
      <c r="VSR4" s="19"/>
      <c r="VSS4" s="19"/>
      <c r="VST4" s="19"/>
      <c r="VSU4" s="19"/>
      <c r="VSV4" s="19"/>
      <c r="VSW4" s="19"/>
      <c r="VSX4" s="19"/>
      <c r="VSY4" s="19"/>
      <c r="VSZ4" s="19"/>
      <c r="VTA4" s="19"/>
      <c r="VTB4" s="19"/>
      <c r="VTC4" s="19"/>
      <c r="VTD4" s="19"/>
      <c r="VTE4" s="19"/>
      <c r="VTF4" s="19"/>
      <c r="VTG4" s="19"/>
      <c r="VTH4" s="19"/>
      <c r="VTI4" s="19"/>
      <c r="VTJ4" s="19"/>
      <c r="VTK4" s="19"/>
      <c r="VTL4" s="19"/>
      <c r="VTM4" s="19"/>
      <c r="VTN4" s="19"/>
      <c r="VTO4" s="19"/>
      <c r="VTP4" s="19"/>
      <c r="VTQ4" s="19"/>
      <c r="VTR4" s="19"/>
      <c r="VTS4" s="19"/>
      <c r="VTT4" s="19"/>
      <c r="VTU4" s="19"/>
      <c r="VTV4" s="19"/>
      <c r="VTW4" s="19"/>
      <c r="VTX4" s="19"/>
      <c r="VTY4" s="19"/>
      <c r="VTZ4" s="19"/>
      <c r="VUA4" s="19"/>
      <c r="VUB4" s="19"/>
      <c r="VUC4" s="19"/>
      <c r="VUD4" s="19"/>
      <c r="VUE4" s="19"/>
      <c r="VUF4" s="19"/>
      <c r="VUG4" s="19"/>
      <c r="VUH4" s="19"/>
      <c r="VUI4" s="19"/>
      <c r="VUJ4" s="19"/>
      <c r="VUK4" s="19"/>
      <c r="VUL4" s="19"/>
      <c r="VUM4" s="19"/>
      <c r="VUN4" s="19"/>
      <c r="VUO4" s="19"/>
      <c r="VUP4" s="19"/>
      <c r="VUQ4" s="19"/>
      <c r="VUR4" s="19"/>
      <c r="VUS4" s="19"/>
      <c r="VUT4" s="19"/>
      <c r="VUU4" s="19"/>
      <c r="VUV4" s="19"/>
      <c r="VUW4" s="19"/>
      <c r="VUX4" s="19"/>
      <c r="VUY4" s="19"/>
      <c r="VUZ4" s="19"/>
      <c r="VVA4" s="19"/>
      <c r="VVB4" s="19"/>
      <c r="VVC4" s="19"/>
      <c r="VVD4" s="19"/>
      <c r="VVE4" s="19"/>
      <c r="VVF4" s="19"/>
      <c r="VVG4" s="19"/>
      <c r="VVH4" s="19"/>
      <c r="VVI4" s="19"/>
      <c r="VVJ4" s="19"/>
      <c r="VVK4" s="19"/>
      <c r="VVL4" s="19"/>
      <c r="VVM4" s="19"/>
      <c r="VVN4" s="19"/>
      <c r="VVO4" s="19"/>
      <c r="VVP4" s="19"/>
      <c r="VVQ4" s="19"/>
      <c r="VVR4" s="19"/>
      <c r="VVS4" s="19"/>
      <c r="VVT4" s="19"/>
      <c r="VVU4" s="19"/>
      <c r="VVV4" s="19"/>
      <c r="VVW4" s="19"/>
      <c r="VVX4" s="19"/>
      <c r="VVY4" s="19"/>
      <c r="VVZ4" s="19"/>
      <c r="VWA4" s="19"/>
      <c r="VWB4" s="19"/>
      <c r="VWC4" s="19"/>
      <c r="VWD4" s="19"/>
      <c r="VWE4" s="19"/>
      <c r="VWF4" s="19"/>
      <c r="VWG4" s="19"/>
      <c r="VWH4" s="19"/>
      <c r="VWI4" s="19"/>
      <c r="VWJ4" s="19"/>
      <c r="VWK4" s="19"/>
      <c r="VWL4" s="19"/>
      <c r="VWM4" s="19"/>
      <c r="VWN4" s="19"/>
      <c r="VWO4" s="19"/>
      <c r="VWP4" s="19"/>
      <c r="VWQ4" s="19"/>
      <c r="VWR4" s="19"/>
      <c r="VWS4" s="19"/>
      <c r="VWT4" s="19"/>
      <c r="VWU4" s="19"/>
      <c r="VWV4" s="19"/>
      <c r="VWW4" s="19"/>
      <c r="VWX4" s="19"/>
      <c r="VWY4" s="19"/>
      <c r="VWZ4" s="19"/>
      <c r="VXA4" s="19"/>
      <c r="VXB4" s="19"/>
      <c r="VXC4" s="19"/>
      <c r="VXD4" s="19"/>
      <c r="VXE4" s="19"/>
      <c r="VXF4" s="19"/>
      <c r="VXG4" s="19"/>
      <c r="VXH4" s="19"/>
      <c r="VXI4" s="19"/>
      <c r="VXJ4" s="19"/>
      <c r="VXK4" s="19"/>
      <c r="VXL4" s="19"/>
      <c r="VXM4" s="19"/>
      <c r="VXN4" s="19"/>
      <c r="VXO4" s="19"/>
      <c r="VXP4" s="19"/>
      <c r="VXQ4" s="19"/>
      <c r="VXR4" s="19"/>
      <c r="VXS4" s="19"/>
      <c r="VXT4" s="19"/>
      <c r="VXU4" s="19"/>
      <c r="VXV4" s="19"/>
      <c r="VXW4" s="19"/>
      <c r="VXX4" s="19"/>
      <c r="VXY4" s="19"/>
      <c r="VXZ4" s="19"/>
      <c r="VYA4" s="19"/>
      <c r="VYB4" s="19"/>
      <c r="VYC4" s="19"/>
      <c r="VYD4" s="19"/>
      <c r="VYE4" s="19"/>
      <c r="VYF4" s="19"/>
      <c r="VYG4" s="19"/>
      <c r="VYH4" s="19"/>
      <c r="VYI4" s="19"/>
      <c r="VYJ4" s="19"/>
      <c r="VYK4" s="19"/>
      <c r="VYL4" s="19"/>
      <c r="VYM4" s="19"/>
      <c r="VYN4" s="19"/>
      <c r="VYO4" s="19"/>
      <c r="VYP4" s="19"/>
      <c r="VYQ4" s="19"/>
      <c r="VYR4" s="19"/>
      <c r="VYS4" s="19"/>
      <c r="VYT4" s="19"/>
      <c r="VYU4" s="19"/>
      <c r="VYV4" s="19"/>
      <c r="VYW4" s="19"/>
      <c r="VYX4" s="19"/>
      <c r="VYY4" s="19"/>
      <c r="VYZ4" s="19"/>
      <c r="VZA4" s="19"/>
      <c r="VZB4" s="19"/>
      <c r="VZC4" s="19"/>
      <c r="VZD4" s="19"/>
      <c r="VZE4" s="19"/>
      <c r="VZF4" s="19"/>
      <c r="VZG4" s="19"/>
      <c r="VZH4" s="19"/>
      <c r="VZI4" s="19"/>
      <c r="VZJ4" s="19"/>
      <c r="VZK4" s="19"/>
      <c r="VZL4" s="19"/>
      <c r="VZM4" s="19"/>
      <c r="VZN4" s="19"/>
      <c r="VZO4" s="19"/>
      <c r="VZP4" s="19"/>
      <c r="VZQ4" s="19"/>
      <c r="VZR4" s="19"/>
      <c r="VZS4" s="19"/>
      <c r="VZT4" s="19"/>
      <c r="VZU4" s="19"/>
      <c r="VZV4" s="19"/>
      <c r="VZW4" s="19"/>
      <c r="VZX4" s="19"/>
      <c r="VZY4" s="19"/>
      <c r="VZZ4" s="19"/>
      <c r="WAA4" s="19"/>
      <c r="WAB4" s="19"/>
      <c r="WAC4" s="19"/>
      <c r="WAD4" s="19"/>
      <c r="WAE4" s="19"/>
      <c r="WAF4" s="19"/>
      <c r="WAG4" s="19"/>
      <c r="WAH4" s="19"/>
      <c r="WAI4" s="19"/>
      <c r="WAJ4" s="19"/>
      <c r="WAK4" s="19"/>
      <c r="WAL4" s="19"/>
      <c r="WAM4" s="19"/>
      <c r="WAN4" s="19"/>
      <c r="WAO4" s="19"/>
      <c r="WAP4" s="19"/>
      <c r="WAQ4" s="19"/>
      <c r="WAR4" s="19"/>
      <c r="WAS4" s="19"/>
      <c r="WAT4" s="19"/>
      <c r="WAU4" s="19"/>
      <c r="WAV4" s="19"/>
      <c r="WAW4" s="19"/>
      <c r="WAX4" s="19"/>
      <c r="WAY4" s="19"/>
      <c r="WAZ4" s="19"/>
      <c r="WBA4" s="19"/>
      <c r="WBB4" s="19"/>
      <c r="WBC4" s="19"/>
      <c r="WBD4" s="19"/>
      <c r="WBE4" s="19"/>
      <c r="WBF4" s="19"/>
      <c r="WBG4" s="19"/>
      <c r="WBH4" s="19"/>
      <c r="WBI4" s="19"/>
      <c r="WBJ4" s="19"/>
      <c r="WBK4" s="19"/>
      <c r="WBL4" s="19"/>
      <c r="WBM4" s="19"/>
      <c r="WBN4" s="19"/>
      <c r="WBO4" s="19"/>
      <c r="WBP4" s="19"/>
      <c r="WBQ4" s="19"/>
      <c r="WBR4" s="19"/>
      <c r="WBS4" s="19"/>
      <c r="WBT4" s="19"/>
      <c r="WBU4" s="19"/>
      <c r="WBV4" s="19"/>
      <c r="WBW4" s="19"/>
      <c r="WBX4" s="19"/>
      <c r="WBY4" s="19"/>
      <c r="WBZ4" s="19"/>
      <c r="WCA4" s="19"/>
      <c r="WCB4" s="19"/>
      <c r="WCC4" s="19"/>
      <c r="WCD4" s="19"/>
      <c r="WCE4" s="19"/>
      <c r="WCF4" s="19"/>
      <c r="WCG4" s="19"/>
      <c r="WCH4" s="19"/>
      <c r="WCI4" s="19"/>
      <c r="WCJ4" s="19"/>
      <c r="WCK4" s="19"/>
      <c r="WCL4" s="19"/>
      <c r="WCM4" s="19"/>
      <c r="WCN4" s="19"/>
      <c r="WCO4" s="19"/>
      <c r="WCP4" s="19"/>
      <c r="WCQ4" s="19"/>
      <c r="WCR4" s="19"/>
      <c r="WCS4" s="19"/>
      <c r="WCT4" s="19"/>
      <c r="WCU4" s="19"/>
      <c r="WCV4" s="19"/>
      <c r="WCW4" s="19"/>
      <c r="WCX4" s="19"/>
      <c r="WCY4" s="19"/>
      <c r="WCZ4" s="19"/>
      <c r="WDA4" s="19"/>
      <c r="WDB4" s="19"/>
      <c r="WDC4" s="19"/>
      <c r="WDD4" s="19"/>
      <c r="WDE4" s="19"/>
      <c r="WDF4" s="19"/>
      <c r="WDG4" s="19"/>
      <c r="WDH4" s="19"/>
      <c r="WDI4" s="19"/>
      <c r="WDJ4" s="19"/>
      <c r="WDK4" s="19"/>
      <c r="WDL4" s="19"/>
      <c r="WDM4" s="19"/>
      <c r="WDN4" s="19"/>
      <c r="WDO4" s="19"/>
      <c r="WDP4" s="19"/>
      <c r="WDQ4" s="19"/>
      <c r="WDR4" s="19"/>
      <c r="WDS4" s="19"/>
      <c r="WDT4" s="19"/>
      <c r="WDU4" s="19"/>
      <c r="WDV4" s="19"/>
      <c r="WDW4" s="19"/>
      <c r="WDX4" s="19"/>
      <c r="WDY4" s="19"/>
      <c r="WDZ4" s="19"/>
      <c r="WEA4" s="19"/>
      <c r="WEB4" s="19"/>
      <c r="WEC4" s="19"/>
      <c r="WED4" s="19"/>
      <c r="WEE4" s="19"/>
      <c r="WEF4" s="19"/>
      <c r="WEG4" s="19"/>
      <c r="WEH4" s="19"/>
      <c r="WEI4" s="19"/>
      <c r="WEJ4" s="19"/>
      <c r="WEK4" s="19"/>
      <c r="WEL4" s="19"/>
      <c r="WEM4" s="19"/>
      <c r="WEN4" s="19"/>
      <c r="WEO4" s="19"/>
      <c r="WEP4" s="19"/>
      <c r="WEQ4" s="19"/>
      <c r="WER4" s="19"/>
      <c r="WES4" s="19"/>
      <c r="WET4" s="19"/>
      <c r="WEU4" s="19"/>
      <c r="WEV4" s="19"/>
      <c r="WEW4" s="19"/>
      <c r="WEX4" s="19"/>
      <c r="WEY4" s="19"/>
      <c r="WEZ4" s="19"/>
      <c r="WFA4" s="19"/>
      <c r="WFB4" s="19"/>
      <c r="WFC4" s="19"/>
      <c r="WFD4" s="19"/>
      <c r="WFE4" s="19"/>
      <c r="WFF4" s="19"/>
      <c r="WFG4" s="19"/>
      <c r="WFH4" s="19"/>
      <c r="WFI4" s="19"/>
      <c r="WFJ4" s="19"/>
      <c r="WFK4" s="19"/>
      <c r="WFL4" s="19"/>
      <c r="WFM4" s="19"/>
      <c r="WFN4" s="19"/>
      <c r="WFO4" s="19"/>
      <c r="WFP4" s="19"/>
      <c r="WFQ4" s="19"/>
      <c r="WFR4" s="19"/>
      <c r="WFS4" s="19"/>
      <c r="WFT4" s="19"/>
      <c r="WFU4" s="19"/>
      <c r="WFV4" s="19"/>
      <c r="WFW4" s="19"/>
      <c r="WFX4" s="19"/>
      <c r="WFY4" s="19"/>
      <c r="WFZ4" s="19"/>
      <c r="WGA4" s="19"/>
      <c r="WGB4" s="19"/>
      <c r="WGC4" s="19"/>
      <c r="WGD4" s="19"/>
      <c r="WGE4" s="19"/>
      <c r="WGF4" s="19"/>
      <c r="WGG4" s="19"/>
      <c r="WGH4" s="19"/>
      <c r="WGI4" s="19"/>
      <c r="WGJ4" s="19"/>
      <c r="WGK4" s="19"/>
      <c r="WGL4" s="19"/>
      <c r="WGM4" s="19"/>
      <c r="WGN4" s="19"/>
      <c r="WGO4" s="19"/>
      <c r="WGP4" s="19"/>
      <c r="WGQ4" s="19"/>
      <c r="WGR4" s="19"/>
      <c r="WGS4" s="19"/>
      <c r="WGT4" s="19"/>
      <c r="WGU4" s="19"/>
      <c r="WGV4" s="19"/>
      <c r="WGW4" s="19"/>
      <c r="WGX4" s="19"/>
      <c r="WGY4" s="19"/>
      <c r="WGZ4" s="19"/>
      <c r="WHA4" s="19"/>
      <c r="WHB4" s="19"/>
      <c r="WHC4" s="19"/>
      <c r="WHD4" s="19"/>
      <c r="WHE4" s="19"/>
      <c r="WHF4" s="19"/>
      <c r="WHG4" s="19"/>
      <c r="WHH4" s="19"/>
      <c r="WHI4" s="19"/>
      <c r="WHJ4" s="19"/>
      <c r="WHK4" s="19"/>
      <c r="WHL4" s="19"/>
      <c r="WHM4" s="19"/>
      <c r="WHN4" s="19"/>
      <c r="WHO4" s="19"/>
      <c r="WHP4" s="19"/>
      <c r="WHQ4" s="19"/>
      <c r="WHR4" s="19"/>
      <c r="WHS4" s="19"/>
      <c r="WHT4" s="19"/>
      <c r="WHU4" s="19"/>
      <c r="WHV4" s="19"/>
      <c r="WHW4" s="19"/>
      <c r="WHX4" s="19"/>
      <c r="WHY4" s="19"/>
      <c r="WHZ4" s="19"/>
      <c r="WIA4" s="19"/>
      <c r="WIB4" s="19"/>
      <c r="WIC4" s="19"/>
      <c r="WID4" s="19"/>
      <c r="WIE4" s="19"/>
      <c r="WIF4" s="19"/>
      <c r="WIG4" s="19"/>
      <c r="WIH4" s="19"/>
      <c r="WII4" s="19"/>
      <c r="WIJ4" s="19"/>
      <c r="WIK4" s="19"/>
      <c r="WIL4" s="19"/>
      <c r="WIM4" s="19"/>
      <c r="WIN4" s="19"/>
      <c r="WIO4" s="19"/>
      <c r="WIP4" s="19"/>
      <c r="WIQ4" s="19"/>
      <c r="WIR4" s="19"/>
      <c r="WIS4" s="19"/>
      <c r="WIT4" s="19"/>
      <c r="WIU4" s="19"/>
      <c r="WIV4" s="19"/>
      <c r="WIW4" s="19"/>
      <c r="WIX4" s="19"/>
      <c r="WIY4" s="19"/>
      <c r="WIZ4" s="19"/>
      <c r="WJA4" s="19"/>
      <c r="WJB4" s="19"/>
      <c r="WJC4" s="19"/>
      <c r="WJD4" s="19"/>
      <c r="WJE4" s="19"/>
      <c r="WJF4" s="19"/>
      <c r="WJG4" s="19"/>
      <c r="WJH4" s="19"/>
      <c r="WJI4" s="19"/>
      <c r="WJJ4" s="19"/>
      <c r="WJK4" s="19"/>
      <c r="WJL4" s="19"/>
      <c r="WJM4" s="19"/>
      <c r="WJN4" s="19"/>
      <c r="WJO4" s="19"/>
      <c r="WJP4" s="19"/>
      <c r="WJQ4" s="19"/>
      <c r="WJR4" s="19"/>
      <c r="WJS4" s="19"/>
      <c r="WJT4" s="19"/>
      <c r="WJU4" s="19"/>
      <c r="WJV4" s="19"/>
      <c r="WJW4" s="19"/>
      <c r="WJX4" s="19"/>
      <c r="WJY4" s="19"/>
      <c r="WJZ4" s="19"/>
      <c r="WKA4" s="19"/>
      <c r="WKB4" s="19"/>
      <c r="WKC4" s="19"/>
      <c r="WKD4" s="19"/>
      <c r="WKE4" s="19"/>
      <c r="WKF4" s="19"/>
      <c r="WKG4" s="19"/>
      <c r="WKH4" s="19"/>
      <c r="WKI4" s="19"/>
      <c r="WKJ4" s="19"/>
      <c r="WKK4" s="19"/>
      <c r="WKL4" s="19"/>
      <c r="WKM4" s="19"/>
      <c r="WKN4" s="19"/>
      <c r="WKO4" s="19"/>
      <c r="WKP4" s="19"/>
      <c r="WKQ4" s="19"/>
      <c r="WKR4" s="19"/>
      <c r="WKS4" s="19"/>
      <c r="WKT4" s="19"/>
      <c r="WKU4" s="19"/>
      <c r="WKV4" s="19"/>
      <c r="WKW4" s="19"/>
      <c r="WKX4" s="19"/>
      <c r="WKY4" s="19"/>
      <c r="WKZ4" s="19"/>
      <c r="WLA4" s="19"/>
      <c r="WLB4" s="19"/>
      <c r="WLC4" s="19"/>
      <c r="WLD4" s="19"/>
      <c r="WLE4" s="19"/>
      <c r="WLF4" s="19"/>
      <c r="WLG4" s="19"/>
      <c r="WLH4" s="19"/>
      <c r="WLI4" s="19"/>
      <c r="WLJ4" s="19"/>
      <c r="WLK4" s="19"/>
      <c r="WLL4" s="19"/>
      <c r="WLM4" s="19"/>
      <c r="WLN4" s="19"/>
      <c r="WLO4" s="19"/>
      <c r="WLP4" s="19"/>
      <c r="WLQ4" s="19"/>
      <c r="WLR4" s="19"/>
      <c r="WLS4" s="19"/>
      <c r="WLT4" s="19"/>
      <c r="WLU4" s="19"/>
      <c r="WLV4" s="19"/>
      <c r="WLW4" s="19"/>
      <c r="WLX4" s="19"/>
      <c r="WLY4" s="19"/>
      <c r="WLZ4" s="19"/>
      <c r="WMA4" s="19"/>
      <c r="WMB4" s="19"/>
      <c r="WMC4" s="19"/>
      <c r="WMD4" s="19"/>
      <c r="WME4" s="19"/>
      <c r="WMF4" s="19"/>
      <c r="WMG4" s="19"/>
      <c r="WMH4" s="19"/>
      <c r="WMI4" s="19"/>
      <c r="WMJ4" s="19"/>
      <c r="WMK4" s="19"/>
      <c r="WML4" s="19"/>
      <c r="WMM4" s="19"/>
      <c r="WMN4" s="19"/>
      <c r="WMO4" s="19"/>
      <c r="WMP4" s="19"/>
      <c r="WMQ4" s="19"/>
      <c r="WMR4" s="19"/>
      <c r="WMS4" s="19"/>
      <c r="WMT4" s="19"/>
      <c r="WMU4" s="19"/>
      <c r="WMV4" s="19"/>
      <c r="WMW4" s="19"/>
      <c r="WMX4" s="19"/>
      <c r="WMY4" s="19"/>
      <c r="WMZ4" s="19"/>
      <c r="WNA4" s="19"/>
      <c r="WNB4" s="19"/>
      <c r="WNC4" s="19"/>
      <c r="WND4" s="19"/>
      <c r="WNE4" s="19"/>
      <c r="WNF4" s="19"/>
      <c r="WNG4" s="19"/>
      <c r="WNH4" s="19"/>
      <c r="WNI4" s="19"/>
      <c r="WNJ4" s="19"/>
      <c r="WNK4" s="19"/>
      <c r="WNL4" s="19"/>
      <c r="WNM4" s="19"/>
      <c r="WNN4" s="19"/>
      <c r="WNO4" s="19"/>
      <c r="WNP4" s="19"/>
      <c r="WNQ4" s="19"/>
      <c r="WNR4" s="19"/>
      <c r="WNS4" s="19"/>
      <c r="WNT4" s="19"/>
      <c r="WNU4" s="19"/>
      <c r="WNV4" s="19"/>
      <c r="WNW4" s="19"/>
      <c r="WNX4" s="19"/>
      <c r="WNY4" s="19"/>
      <c r="WNZ4" s="19"/>
      <c r="WOA4" s="19"/>
      <c r="WOB4" s="19"/>
      <c r="WOC4" s="19"/>
      <c r="WOD4" s="19"/>
      <c r="WOE4" s="19"/>
      <c r="WOF4" s="19"/>
      <c r="WOG4" s="19"/>
      <c r="WOH4" s="19"/>
      <c r="WOI4" s="19"/>
      <c r="WOJ4" s="19"/>
      <c r="WOK4" s="19"/>
      <c r="WOL4" s="19"/>
      <c r="WOM4" s="19"/>
      <c r="WON4" s="19"/>
      <c r="WOO4" s="19"/>
      <c r="WOP4" s="19"/>
      <c r="WOQ4" s="19"/>
      <c r="WOR4" s="19"/>
      <c r="WOS4" s="19"/>
      <c r="WOT4" s="19"/>
      <c r="WOU4" s="19"/>
      <c r="WOV4" s="19"/>
      <c r="WOW4" s="19"/>
      <c r="WOX4" s="19"/>
      <c r="WOY4" s="19"/>
      <c r="WOZ4" s="19"/>
      <c r="WPA4" s="19"/>
      <c r="WPB4" s="19"/>
      <c r="WPC4" s="19"/>
      <c r="WPD4" s="19"/>
      <c r="WPE4" s="19"/>
      <c r="WPF4" s="19"/>
      <c r="WPG4" s="19"/>
      <c r="WPH4" s="19"/>
      <c r="WPI4" s="19"/>
      <c r="WPJ4" s="19"/>
      <c r="WPK4" s="19"/>
      <c r="WPL4" s="19"/>
      <c r="WPM4" s="19"/>
      <c r="WPN4" s="19"/>
      <c r="WPO4" s="19"/>
      <c r="WPP4" s="19"/>
      <c r="WPQ4" s="19"/>
      <c r="WPR4" s="19"/>
      <c r="WPS4" s="19"/>
      <c r="WPT4" s="19"/>
      <c r="WPU4" s="19"/>
      <c r="WPV4" s="19"/>
      <c r="WPW4" s="19"/>
      <c r="WPX4" s="19"/>
      <c r="WPY4" s="19"/>
      <c r="WPZ4" s="19"/>
      <c r="WQA4" s="19"/>
      <c r="WQB4" s="19"/>
      <c r="WQC4" s="19"/>
      <c r="WQD4" s="19"/>
      <c r="WQE4" s="19"/>
      <c r="WQF4" s="19"/>
      <c r="WQG4" s="19"/>
      <c r="WQH4" s="19"/>
      <c r="WQI4" s="19"/>
      <c r="WQJ4" s="19"/>
      <c r="WQK4" s="19"/>
      <c r="WQL4" s="19"/>
      <c r="WQM4" s="19"/>
      <c r="WQN4" s="19"/>
      <c r="WQO4" s="19"/>
      <c r="WQP4" s="19"/>
      <c r="WQQ4" s="19"/>
      <c r="WQR4" s="19"/>
      <c r="WQS4" s="19"/>
      <c r="WQT4" s="19"/>
      <c r="WQU4" s="19"/>
      <c r="WQV4" s="19"/>
      <c r="WQW4" s="19"/>
      <c r="WQX4" s="19"/>
      <c r="WQY4" s="19"/>
      <c r="WQZ4" s="19"/>
      <c r="WRA4" s="19"/>
      <c r="WRB4" s="19"/>
      <c r="WRC4" s="19"/>
      <c r="WRD4" s="19"/>
      <c r="WRE4" s="19"/>
      <c r="WRF4" s="19"/>
      <c r="WRG4" s="19"/>
      <c r="WRH4" s="19"/>
      <c r="WRI4" s="19"/>
      <c r="WRJ4" s="19"/>
      <c r="WRK4" s="19"/>
      <c r="WRL4" s="19"/>
      <c r="WRM4" s="19"/>
      <c r="WRN4" s="19"/>
      <c r="WRO4" s="19"/>
      <c r="WRP4" s="19"/>
      <c r="WRQ4" s="19"/>
      <c r="WRR4" s="19"/>
      <c r="WRS4" s="19"/>
      <c r="WRT4" s="19"/>
      <c r="WRU4" s="19"/>
      <c r="WRV4" s="19"/>
      <c r="WRW4" s="19"/>
      <c r="WRX4" s="19"/>
      <c r="WRY4" s="19"/>
      <c r="WRZ4" s="19"/>
      <c r="WSA4" s="19"/>
      <c r="WSB4" s="19"/>
      <c r="WSC4" s="19"/>
      <c r="WSD4" s="19"/>
      <c r="WSE4" s="19"/>
      <c r="WSF4" s="19"/>
      <c r="WSG4" s="19"/>
      <c r="WSH4" s="19"/>
      <c r="WSI4" s="19"/>
      <c r="WSJ4" s="19"/>
      <c r="WSK4" s="19"/>
      <c r="WSL4" s="19"/>
      <c r="WSM4" s="19"/>
      <c r="WSN4" s="19"/>
      <c r="WSO4" s="19"/>
      <c r="WSP4" s="19"/>
      <c r="WSQ4" s="19"/>
      <c r="WSR4" s="19"/>
      <c r="WSS4" s="19"/>
      <c r="WST4" s="19"/>
      <c r="WSU4" s="19"/>
      <c r="WSV4" s="19"/>
      <c r="WSW4" s="19"/>
      <c r="WSX4" s="19"/>
      <c r="WSY4" s="19"/>
      <c r="WSZ4" s="19"/>
      <c r="WTA4" s="19"/>
      <c r="WTB4" s="19"/>
      <c r="WTC4" s="19"/>
      <c r="WTD4" s="19"/>
      <c r="WTE4" s="19"/>
      <c r="WTF4" s="19"/>
      <c r="WTG4" s="19"/>
      <c r="WTH4" s="19"/>
      <c r="WTI4" s="19"/>
      <c r="WTJ4" s="19"/>
      <c r="WTK4" s="19"/>
      <c r="WTL4" s="19"/>
      <c r="WTM4" s="19"/>
      <c r="WTN4" s="19"/>
      <c r="WTO4" s="19"/>
      <c r="WTP4" s="19"/>
      <c r="WTQ4" s="19"/>
      <c r="WTR4" s="19"/>
      <c r="WTS4" s="19"/>
      <c r="WTT4" s="19"/>
      <c r="WTU4" s="19"/>
      <c r="WTV4" s="19"/>
      <c r="WTW4" s="19"/>
      <c r="WTX4" s="19"/>
      <c r="WTY4" s="19"/>
      <c r="WTZ4" s="19"/>
      <c r="WUA4" s="19"/>
      <c r="WUB4" s="19"/>
      <c r="WUC4" s="19"/>
      <c r="WUD4" s="19"/>
      <c r="WUE4" s="19"/>
      <c r="WUF4" s="19"/>
      <c r="WUG4" s="19"/>
      <c r="WUH4" s="19"/>
      <c r="WUI4" s="19"/>
      <c r="WUJ4" s="19"/>
      <c r="WUK4" s="19"/>
      <c r="WUL4" s="19"/>
      <c r="WUM4" s="19"/>
      <c r="WUN4" s="19"/>
      <c r="WUO4" s="19"/>
      <c r="WUP4" s="19"/>
      <c r="WUQ4" s="19"/>
      <c r="WUR4" s="19"/>
      <c r="WUS4" s="19"/>
      <c r="WUT4" s="19"/>
      <c r="WUU4" s="19"/>
      <c r="WUV4" s="19"/>
      <c r="WUW4" s="19"/>
      <c r="WUX4" s="19"/>
      <c r="WUY4" s="19"/>
      <c r="WUZ4" s="19"/>
      <c r="WVA4" s="19"/>
      <c r="WVB4" s="19"/>
      <c r="WVC4" s="19"/>
      <c r="WVD4" s="19"/>
      <c r="WVE4" s="19"/>
      <c r="WVF4" s="19"/>
      <c r="WVG4" s="19"/>
      <c r="WVH4" s="19"/>
      <c r="WVI4" s="19"/>
      <c r="WVJ4" s="19"/>
      <c r="WVK4" s="19"/>
      <c r="WVL4" s="19"/>
      <c r="WVM4" s="19"/>
      <c r="WVN4" s="19"/>
      <c r="WVO4" s="19"/>
      <c r="WVP4" s="19"/>
      <c r="WVQ4" s="19"/>
      <c r="WVR4" s="19"/>
      <c r="WVS4" s="19"/>
      <c r="WVT4" s="19"/>
      <c r="WVU4" s="19"/>
      <c r="WVV4" s="19"/>
      <c r="WVW4" s="19"/>
      <c r="WVX4" s="19"/>
      <c r="WVY4" s="19"/>
      <c r="WVZ4" s="19"/>
      <c r="WWA4" s="19"/>
      <c r="WWB4" s="19"/>
      <c r="WWC4" s="19"/>
      <c r="WWD4" s="19"/>
      <c r="WWE4" s="19"/>
      <c r="WWF4" s="19"/>
      <c r="WWG4" s="19"/>
      <c r="WWH4" s="19"/>
      <c r="WWI4" s="19"/>
      <c r="WWJ4" s="19"/>
      <c r="WWK4" s="19"/>
      <c r="WWL4" s="19"/>
      <c r="WWM4" s="19"/>
      <c r="WWN4" s="19"/>
      <c r="WWO4" s="19"/>
      <c r="WWP4" s="19"/>
      <c r="WWQ4" s="19"/>
      <c r="WWR4" s="19"/>
      <c r="WWS4" s="19"/>
      <c r="WWT4" s="19"/>
      <c r="WWU4" s="19"/>
      <c r="WWV4" s="19"/>
      <c r="WWW4" s="19"/>
      <c r="WWX4" s="19"/>
      <c r="WWY4" s="19"/>
      <c r="WWZ4" s="19"/>
      <c r="WXA4" s="19"/>
      <c r="WXB4" s="19"/>
      <c r="WXC4" s="19"/>
      <c r="WXD4" s="19"/>
      <c r="WXE4" s="19"/>
      <c r="WXF4" s="19"/>
      <c r="WXG4" s="19"/>
      <c r="WXH4" s="19"/>
      <c r="WXI4" s="19"/>
      <c r="WXJ4" s="19"/>
      <c r="WXK4" s="19"/>
      <c r="WXL4" s="19"/>
      <c r="WXM4" s="19"/>
      <c r="WXN4" s="19"/>
      <c r="WXO4" s="19"/>
      <c r="WXP4" s="19"/>
      <c r="WXQ4" s="19"/>
      <c r="WXR4" s="19"/>
      <c r="WXS4" s="19"/>
      <c r="WXT4" s="19"/>
      <c r="WXU4" s="19"/>
      <c r="WXV4" s="19"/>
      <c r="WXW4" s="19"/>
      <c r="WXX4" s="19"/>
      <c r="WXY4" s="19"/>
      <c r="WXZ4" s="19"/>
      <c r="WYA4" s="19"/>
      <c r="WYB4" s="19"/>
      <c r="WYC4" s="19"/>
      <c r="WYD4" s="19"/>
      <c r="WYE4" s="19"/>
      <c r="WYF4" s="19"/>
      <c r="WYG4" s="19"/>
      <c r="WYH4" s="19"/>
      <c r="WYI4" s="19"/>
      <c r="WYJ4" s="19"/>
      <c r="WYK4" s="19"/>
      <c r="WYL4" s="19"/>
      <c r="WYM4" s="19"/>
      <c r="WYN4" s="19"/>
      <c r="WYO4" s="19"/>
      <c r="WYP4" s="19"/>
      <c r="WYQ4" s="19"/>
      <c r="WYR4" s="19"/>
      <c r="WYS4" s="19"/>
      <c r="WYT4" s="19"/>
      <c r="WYU4" s="19"/>
      <c r="WYV4" s="19"/>
      <c r="WYW4" s="19"/>
      <c r="WYX4" s="19"/>
      <c r="WYY4" s="19"/>
      <c r="WYZ4" s="19"/>
      <c r="WZA4" s="19"/>
      <c r="WZB4" s="19"/>
      <c r="WZC4" s="19"/>
      <c r="WZD4" s="19"/>
      <c r="WZE4" s="19"/>
      <c r="WZF4" s="19"/>
      <c r="WZG4" s="19"/>
      <c r="WZH4" s="19"/>
      <c r="WZI4" s="19"/>
      <c r="WZJ4" s="19"/>
      <c r="WZK4" s="19"/>
      <c r="WZL4" s="19"/>
      <c r="WZM4" s="19"/>
      <c r="WZN4" s="19"/>
      <c r="WZO4" s="19"/>
      <c r="WZP4" s="19"/>
      <c r="WZQ4" s="19"/>
      <c r="WZR4" s="19"/>
      <c r="WZS4" s="19"/>
      <c r="WZT4" s="19"/>
      <c r="WZU4" s="19"/>
      <c r="WZV4" s="19"/>
      <c r="WZW4" s="19"/>
      <c r="WZX4" s="19"/>
      <c r="WZY4" s="19"/>
      <c r="WZZ4" s="19"/>
      <c r="XAA4" s="19"/>
      <c r="XAB4" s="19"/>
      <c r="XAC4" s="19"/>
      <c r="XAD4" s="19"/>
      <c r="XAE4" s="19"/>
      <c r="XAF4" s="19"/>
      <c r="XAG4" s="19"/>
      <c r="XAH4" s="19"/>
      <c r="XAI4" s="19"/>
      <c r="XAJ4" s="19"/>
      <c r="XAK4" s="19"/>
      <c r="XAL4" s="19"/>
      <c r="XAM4" s="19"/>
      <c r="XAN4" s="19"/>
      <c r="XAO4" s="19"/>
      <c r="XAP4" s="19"/>
      <c r="XAQ4" s="19"/>
      <c r="XAR4" s="19"/>
      <c r="XAS4" s="19"/>
      <c r="XAT4" s="19"/>
      <c r="XAU4" s="19"/>
      <c r="XAV4" s="19"/>
      <c r="XAW4" s="19"/>
      <c r="XAX4" s="19"/>
      <c r="XAY4" s="19"/>
      <c r="XAZ4" s="19"/>
      <c r="XBA4" s="19"/>
      <c r="XBB4" s="19"/>
      <c r="XBC4" s="19"/>
      <c r="XBD4" s="19"/>
      <c r="XBE4" s="19"/>
      <c r="XBF4" s="19"/>
      <c r="XBG4" s="19"/>
      <c r="XBH4" s="19"/>
      <c r="XBI4" s="19"/>
      <c r="XBJ4" s="19"/>
      <c r="XBK4" s="19"/>
      <c r="XBL4" s="19"/>
      <c r="XBM4" s="19"/>
      <c r="XBN4" s="19"/>
      <c r="XBO4" s="19"/>
      <c r="XBP4" s="19"/>
      <c r="XBQ4" s="19"/>
      <c r="XBR4" s="19"/>
      <c r="XBS4" s="19"/>
      <c r="XBT4" s="19"/>
      <c r="XBU4" s="19"/>
      <c r="XBV4" s="19"/>
      <c r="XBW4" s="19"/>
      <c r="XBX4" s="19"/>
      <c r="XBY4" s="19"/>
      <c r="XBZ4" s="19"/>
      <c r="XCA4" s="19"/>
      <c r="XCB4" s="19"/>
      <c r="XCC4" s="19"/>
      <c r="XCD4" s="19"/>
      <c r="XCE4" s="19"/>
      <c r="XCF4" s="19"/>
      <c r="XCG4" s="19"/>
      <c r="XCH4" s="19"/>
      <c r="XCI4" s="19"/>
      <c r="XCJ4" s="19"/>
      <c r="XCK4" s="19"/>
      <c r="XCL4" s="19"/>
      <c r="XCM4" s="19"/>
      <c r="XCN4" s="19"/>
      <c r="XCO4" s="19"/>
      <c r="XCP4" s="19"/>
      <c r="XCQ4" s="19"/>
      <c r="XCR4" s="19"/>
      <c r="XCS4" s="19"/>
      <c r="XCT4" s="19"/>
      <c r="XCU4" s="19"/>
      <c r="XCV4" s="19"/>
      <c r="XCW4" s="19"/>
      <c r="XCX4" s="19"/>
      <c r="XCY4" s="19"/>
      <c r="XCZ4" s="19"/>
      <c r="XDA4" s="19"/>
      <c r="XDB4" s="19"/>
      <c r="XDC4" s="19"/>
      <c r="XDD4" s="19"/>
      <c r="XDE4" s="19"/>
      <c r="XDF4" s="19"/>
      <c r="XDG4" s="19"/>
      <c r="XDH4" s="19"/>
      <c r="XDI4" s="19"/>
      <c r="XDJ4" s="19"/>
      <c r="XDK4" s="19"/>
      <c r="XDL4" s="19"/>
      <c r="XDM4" s="19"/>
      <c r="XDN4" s="19"/>
      <c r="XDO4" s="19"/>
      <c r="XDP4" s="19"/>
      <c r="XDQ4" s="19"/>
      <c r="XDR4" s="19"/>
      <c r="XDS4" s="19"/>
      <c r="XDT4" s="19"/>
      <c r="XDU4" s="19"/>
      <c r="XDV4" s="19"/>
      <c r="XDW4" s="19"/>
      <c r="XDX4" s="19"/>
      <c r="XDY4" s="19"/>
      <c r="XDZ4" s="19"/>
      <c r="XEA4" s="19"/>
      <c r="XEB4" s="19"/>
      <c r="XEC4" s="19"/>
      <c r="XED4" s="19"/>
      <c r="XEE4" s="19"/>
      <c r="XEF4" s="19"/>
      <c r="XEG4" s="19"/>
      <c r="XEH4" s="19"/>
      <c r="XEI4" s="19"/>
      <c r="XEJ4" s="19"/>
      <c r="XEK4" s="19"/>
      <c r="XEL4" s="19"/>
      <c r="XEM4" s="19"/>
      <c r="XEN4" s="19"/>
      <c r="XEO4" s="19"/>
      <c r="XEP4" s="19"/>
      <c r="XEQ4" s="19"/>
      <c r="XER4" s="19"/>
      <c r="XES4" s="19"/>
      <c r="XET4" s="19"/>
      <c r="XEU4" s="19"/>
      <c r="XEV4" s="19"/>
      <c r="XEW4" s="19"/>
      <c r="XEX4" s="19"/>
      <c r="XEY4" s="19"/>
      <c r="XEZ4" s="19"/>
      <c r="XFA4" s="19"/>
      <c r="XFB4" s="19"/>
      <c r="XFC4" s="19"/>
      <c r="XFD4" s="19"/>
    </row>
    <row r="5" spans="1:16384" x14ac:dyDescent="0.3">
      <c r="A5" s="19"/>
      <c r="B5">
        <v>2015</v>
      </c>
      <c r="C5" s="19"/>
      <c r="D5" s="19"/>
      <c r="E5" s="19"/>
      <c r="F5" s="19"/>
      <c r="G5" s="19">
        <f>BAU早年计算!H64</f>
        <v>834.08638520483805</v>
      </c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19"/>
      <c r="AQ5" s="19"/>
      <c r="AR5" s="19"/>
      <c r="AS5" s="19"/>
      <c r="AT5" s="19"/>
      <c r="AU5" s="19"/>
      <c r="AV5" s="19"/>
      <c r="AW5" s="19"/>
      <c r="AX5" s="19"/>
      <c r="AY5" s="19"/>
      <c r="AZ5" s="19"/>
      <c r="BA5" s="19"/>
      <c r="BB5" s="19"/>
      <c r="BC5" s="19"/>
      <c r="BD5" s="19"/>
      <c r="BE5" s="19"/>
      <c r="BF5" s="19"/>
      <c r="BG5" s="19"/>
      <c r="BH5" s="19"/>
      <c r="BI5" s="19"/>
      <c r="BJ5" s="19"/>
      <c r="BK5" s="19"/>
      <c r="BL5" s="19"/>
      <c r="BM5" s="19"/>
      <c r="BN5" s="19"/>
      <c r="BO5" s="19"/>
      <c r="BP5" s="19"/>
      <c r="BQ5" s="19"/>
      <c r="BR5" s="19"/>
      <c r="BS5" s="19"/>
      <c r="BT5" s="19"/>
      <c r="BU5" s="19"/>
      <c r="BV5" s="19"/>
      <c r="BW5" s="19"/>
      <c r="BX5" s="19"/>
      <c r="BY5" s="19"/>
      <c r="BZ5" s="19"/>
      <c r="CA5" s="19"/>
      <c r="CB5" s="19"/>
      <c r="CC5" s="19"/>
      <c r="CD5" s="19"/>
      <c r="CE5" s="19"/>
      <c r="CF5" s="19"/>
      <c r="CG5" s="19"/>
      <c r="CH5" s="19"/>
      <c r="CI5" s="19"/>
      <c r="CJ5" s="19"/>
      <c r="CK5" s="19"/>
      <c r="CL5" s="19"/>
      <c r="CM5" s="19"/>
      <c r="CN5" s="19"/>
      <c r="CO5" s="19"/>
      <c r="CP5" s="19"/>
      <c r="CQ5" s="19"/>
      <c r="CR5" s="19"/>
      <c r="CS5" s="19"/>
      <c r="CT5" s="19"/>
      <c r="CU5" s="19"/>
      <c r="CV5" s="19"/>
      <c r="CW5" s="19"/>
      <c r="CX5" s="19"/>
      <c r="CY5" s="19"/>
      <c r="CZ5" s="19"/>
      <c r="DA5" s="19"/>
      <c r="DB5" s="19"/>
      <c r="DC5" s="19"/>
      <c r="DD5" s="19"/>
      <c r="DE5" s="19"/>
      <c r="DF5" s="19"/>
      <c r="DG5" s="19"/>
      <c r="DH5" s="19"/>
      <c r="DI5" s="19"/>
      <c r="DJ5" s="19"/>
      <c r="DK5" s="19"/>
      <c r="DL5" s="19"/>
      <c r="DM5" s="19"/>
      <c r="DN5" s="19"/>
      <c r="DO5" s="19"/>
      <c r="DP5" s="19"/>
      <c r="DQ5" s="19"/>
      <c r="DR5" s="19"/>
      <c r="DS5" s="19"/>
      <c r="DT5" s="19"/>
      <c r="DU5" s="19"/>
      <c r="DV5" s="19"/>
      <c r="DW5" s="19"/>
      <c r="DX5" s="19"/>
      <c r="DY5" s="19"/>
      <c r="DZ5" s="19"/>
      <c r="EA5" s="19"/>
      <c r="EB5" s="19"/>
      <c r="EC5" s="19"/>
      <c r="ED5" s="19"/>
      <c r="EE5" s="19"/>
      <c r="EF5" s="19"/>
      <c r="EG5" s="19"/>
      <c r="EH5" s="19"/>
      <c r="EI5" s="19"/>
      <c r="EJ5" s="19"/>
      <c r="EK5" s="19"/>
      <c r="EL5" s="19"/>
      <c r="EM5" s="19"/>
      <c r="EN5" s="19"/>
      <c r="EO5" s="19"/>
      <c r="EP5" s="19"/>
      <c r="EQ5" s="19"/>
      <c r="ER5" s="19"/>
      <c r="ES5" s="19"/>
      <c r="ET5" s="19"/>
      <c r="EU5" s="19"/>
      <c r="EV5" s="19"/>
      <c r="EW5" s="19"/>
      <c r="EX5" s="19"/>
      <c r="EY5" s="19"/>
      <c r="EZ5" s="19"/>
      <c r="FA5" s="19"/>
      <c r="FB5" s="19"/>
      <c r="FC5" s="19"/>
      <c r="FD5" s="19"/>
      <c r="FE5" s="19"/>
      <c r="FF5" s="19"/>
      <c r="FG5" s="19"/>
      <c r="FH5" s="19"/>
      <c r="FI5" s="19"/>
      <c r="FJ5" s="19"/>
      <c r="FK5" s="19"/>
      <c r="FL5" s="19"/>
      <c r="FM5" s="19"/>
      <c r="FN5" s="19"/>
      <c r="FO5" s="19"/>
      <c r="FP5" s="19"/>
      <c r="FQ5" s="19"/>
      <c r="FR5" s="19"/>
      <c r="FS5" s="19"/>
      <c r="FT5" s="19"/>
      <c r="FU5" s="19"/>
      <c r="FV5" s="19"/>
      <c r="FW5" s="19"/>
      <c r="FX5" s="19"/>
      <c r="FY5" s="19"/>
      <c r="FZ5" s="19"/>
      <c r="GA5" s="19"/>
      <c r="GB5" s="19"/>
      <c r="GC5" s="19"/>
      <c r="GD5" s="19"/>
      <c r="GE5" s="19"/>
      <c r="GF5" s="19"/>
      <c r="GG5" s="19"/>
      <c r="GH5" s="19"/>
      <c r="GI5" s="19"/>
      <c r="GJ5" s="19"/>
      <c r="GK5" s="19"/>
      <c r="GL5" s="19"/>
      <c r="GM5" s="19"/>
      <c r="GN5" s="19"/>
      <c r="GO5" s="19"/>
      <c r="GP5" s="19"/>
      <c r="GQ5" s="19"/>
      <c r="GR5" s="19"/>
      <c r="GS5" s="19"/>
      <c r="GT5" s="19"/>
      <c r="GU5" s="19"/>
      <c r="GV5" s="19"/>
      <c r="GW5" s="19"/>
      <c r="GX5" s="19"/>
      <c r="GY5" s="19"/>
      <c r="GZ5" s="19"/>
      <c r="HA5" s="19"/>
      <c r="HB5" s="19"/>
      <c r="HC5" s="19"/>
      <c r="HD5" s="19"/>
      <c r="HE5" s="19"/>
      <c r="HF5" s="19"/>
      <c r="HG5" s="19"/>
      <c r="HH5" s="19"/>
      <c r="HI5" s="19"/>
      <c r="HJ5" s="19"/>
      <c r="HK5" s="19"/>
      <c r="HL5" s="19"/>
      <c r="HM5" s="19"/>
      <c r="HN5" s="19"/>
      <c r="HO5" s="19"/>
      <c r="HP5" s="19"/>
      <c r="HQ5" s="19"/>
      <c r="HR5" s="19"/>
      <c r="HS5" s="19"/>
      <c r="HT5" s="19"/>
      <c r="HU5" s="19"/>
      <c r="HV5" s="19"/>
      <c r="HW5" s="19"/>
      <c r="HX5" s="19"/>
      <c r="HY5" s="19"/>
      <c r="HZ5" s="19"/>
      <c r="IA5" s="19"/>
      <c r="IB5" s="19"/>
      <c r="IC5" s="19"/>
      <c r="ID5" s="19"/>
      <c r="IE5" s="19"/>
      <c r="IF5" s="19"/>
      <c r="IG5" s="19"/>
      <c r="IH5" s="19"/>
      <c r="II5" s="19"/>
      <c r="IJ5" s="19"/>
      <c r="IK5" s="19"/>
      <c r="IL5" s="19"/>
      <c r="IM5" s="19"/>
      <c r="IN5" s="19"/>
      <c r="IO5" s="19"/>
      <c r="IP5" s="19"/>
      <c r="IQ5" s="19"/>
      <c r="IR5" s="19"/>
      <c r="IS5" s="19"/>
      <c r="IT5" s="19"/>
      <c r="IU5" s="19"/>
      <c r="IV5" s="19"/>
      <c r="IW5" s="19"/>
      <c r="IX5" s="19"/>
      <c r="IY5" s="19"/>
      <c r="IZ5" s="19"/>
      <c r="JA5" s="19"/>
      <c r="JB5" s="19"/>
      <c r="JC5" s="19"/>
      <c r="JD5" s="19"/>
      <c r="JE5" s="19"/>
      <c r="JF5" s="19"/>
      <c r="JG5" s="19"/>
      <c r="JH5" s="19"/>
      <c r="JI5" s="19"/>
      <c r="JJ5" s="19"/>
      <c r="JK5" s="19"/>
      <c r="JL5" s="19"/>
      <c r="JM5" s="19"/>
      <c r="JN5" s="19"/>
      <c r="JO5" s="19"/>
      <c r="JP5" s="19"/>
      <c r="JQ5" s="19"/>
      <c r="JR5" s="19"/>
      <c r="JS5" s="19"/>
      <c r="JT5" s="19"/>
      <c r="JU5" s="19"/>
      <c r="JV5" s="19"/>
      <c r="JW5" s="19"/>
      <c r="JX5" s="19"/>
      <c r="JY5" s="19"/>
      <c r="JZ5" s="19"/>
      <c r="KA5" s="19"/>
      <c r="KB5" s="19"/>
      <c r="KC5" s="19"/>
      <c r="KD5" s="19"/>
      <c r="KE5" s="19"/>
      <c r="KF5" s="19"/>
      <c r="KG5" s="19"/>
      <c r="KH5" s="19"/>
      <c r="KI5" s="19"/>
      <c r="KJ5" s="19"/>
      <c r="KK5" s="19"/>
      <c r="KL5" s="19"/>
      <c r="KM5" s="19"/>
      <c r="KN5" s="19"/>
      <c r="KO5" s="19"/>
      <c r="KP5" s="19"/>
      <c r="KQ5" s="19"/>
      <c r="KR5" s="19"/>
      <c r="KS5" s="19"/>
      <c r="KT5" s="19"/>
      <c r="KU5" s="19"/>
      <c r="KV5" s="19"/>
      <c r="KW5" s="19"/>
      <c r="KX5" s="19"/>
      <c r="KY5" s="19"/>
      <c r="KZ5" s="19"/>
      <c r="LA5" s="19"/>
      <c r="LB5" s="19"/>
      <c r="LC5" s="19"/>
      <c r="LD5" s="19"/>
      <c r="LE5" s="19"/>
      <c r="LF5" s="19"/>
      <c r="LG5" s="19"/>
      <c r="LH5" s="19"/>
      <c r="LI5" s="19"/>
      <c r="LJ5" s="19"/>
      <c r="LK5" s="19"/>
      <c r="LL5" s="19"/>
      <c r="LM5" s="19"/>
      <c r="LN5" s="19"/>
      <c r="LO5" s="19"/>
      <c r="LP5" s="19"/>
      <c r="LQ5" s="19"/>
      <c r="LR5" s="19"/>
      <c r="LS5" s="19"/>
      <c r="LT5" s="19"/>
      <c r="LU5" s="19"/>
      <c r="LV5" s="19"/>
      <c r="LW5" s="19"/>
      <c r="LX5" s="19"/>
      <c r="LY5" s="19"/>
      <c r="LZ5" s="19"/>
      <c r="MA5" s="19"/>
      <c r="MB5" s="19"/>
      <c r="MC5" s="19"/>
      <c r="MD5" s="19"/>
      <c r="ME5" s="19"/>
      <c r="MF5" s="19"/>
      <c r="MG5" s="19"/>
      <c r="MH5" s="19"/>
      <c r="MI5" s="19"/>
      <c r="MJ5" s="19"/>
      <c r="MK5" s="19"/>
      <c r="ML5" s="19"/>
      <c r="MM5" s="19"/>
      <c r="MN5" s="19"/>
      <c r="MO5" s="19"/>
      <c r="MP5" s="19"/>
      <c r="MQ5" s="19"/>
      <c r="MR5" s="19"/>
      <c r="MS5" s="19"/>
      <c r="MT5" s="19"/>
      <c r="MU5" s="19"/>
      <c r="MV5" s="19"/>
      <c r="MW5" s="19"/>
      <c r="MX5" s="19"/>
      <c r="MY5" s="19"/>
      <c r="MZ5" s="19"/>
      <c r="NA5" s="19"/>
      <c r="NB5" s="19"/>
      <c r="NC5" s="19"/>
      <c r="ND5" s="19"/>
      <c r="NE5" s="19"/>
      <c r="NF5" s="19"/>
      <c r="NG5" s="19"/>
      <c r="NH5" s="19"/>
      <c r="NI5" s="19"/>
      <c r="NJ5" s="19"/>
      <c r="NK5" s="19"/>
      <c r="NL5" s="19"/>
      <c r="NM5" s="19"/>
      <c r="NN5" s="19"/>
      <c r="NO5" s="19"/>
      <c r="NP5" s="19"/>
      <c r="NQ5" s="19"/>
      <c r="NR5" s="19"/>
      <c r="NS5" s="19"/>
      <c r="NT5" s="19"/>
      <c r="NU5" s="19"/>
      <c r="NV5" s="19"/>
      <c r="NW5" s="19"/>
      <c r="NX5" s="19"/>
      <c r="NY5" s="19"/>
      <c r="NZ5" s="19"/>
      <c r="OA5" s="19"/>
      <c r="OB5" s="19"/>
      <c r="OC5" s="19"/>
      <c r="OD5" s="19"/>
      <c r="OE5" s="19"/>
      <c r="OF5" s="19"/>
      <c r="OG5" s="19"/>
      <c r="OH5" s="19"/>
      <c r="OI5" s="19"/>
      <c r="OJ5" s="19"/>
      <c r="OK5" s="19"/>
      <c r="OL5" s="19"/>
      <c r="OM5" s="19"/>
      <c r="ON5" s="19"/>
      <c r="OO5" s="19"/>
      <c r="OP5" s="19"/>
      <c r="OQ5" s="19"/>
      <c r="OR5" s="19"/>
      <c r="OS5" s="19"/>
      <c r="OT5" s="19"/>
      <c r="OU5" s="19"/>
      <c r="OV5" s="19"/>
      <c r="OW5" s="19"/>
      <c r="OX5" s="19"/>
      <c r="OY5" s="19"/>
      <c r="OZ5" s="19"/>
      <c r="PA5" s="19"/>
      <c r="PB5" s="19"/>
      <c r="PC5" s="19"/>
      <c r="PD5" s="19"/>
      <c r="PE5" s="19"/>
      <c r="PF5" s="19"/>
      <c r="PG5" s="19"/>
      <c r="PH5" s="19"/>
      <c r="PI5" s="19"/>
      <c r="PJ5" s="19"/>
      <c r="PK5" s="19"/>
      <c r="PL5" s="19"/>
      <c r="PM5" s="19"/>
      <c r="PN5" s="19"/>
      <c r="PO5" s="19"/>
      <c r="PP5" s="19"/>
      <c r="PQ5" s="19"/>
      <c r="PR5" s="19"/>
      <c r="PS5" s="19"/>
      <c r="PT5" s="19"/>
      <c r="PU5" s="19"/>
      <c r="PV5" s="19"/>
      <c r="PW5" s="19"/>
      <c r="PX5" s="19"/>
      <c r="PY5" s="19"/>
      <c r="PZ5" s="19"/>
      <c r="QA5" s="19"/>
      <c r="QB5" s="19"/>
      <c r="QC5" s="19"/>
      <c r="QD5" s="19"/>
      <c r="QE5" s="19"/>
      <c r="QF5" s="19"/>
      <c r="QG5" s="19"/>
      <c r="QH5" s="19"/>
      <c r="QI5" s="19"/>
      <c r="QJ5" s="19"/>
      <c r="QK5" s="19"/>
      <c r="QL5" s="19"/>
      <c r="QM5" s="19"/>
      <c r="QN5" s="19"/>
      <c r="QO5" s="19"/>
      <c r="QP5" s="19"/>
      <c r="QQ5" s="19"/>
      <c r="QR5" s="19"/>
      <c r="QS5" s="19"/>
      <c r="QT5" s="19"/>
      <c r="QU5" s="19"/>
      <c r="QV5" s="19"/>
      <c r="QW5" s="19"/>
      <c r="QX5" s="19"/>
      <c r="QY5" s="19"/>
      <c r="QZ5" s="19"/>
      <c r="RA5" s="19"/>
      <c r="RB5" s="19"/>
      <c r="RC5" s="19"/>
      <c r="RD5" s="19"/>
      <c r="RE5" s="19"/>
      <c r="RF5" s="19"/>
      <c r="RG5" s="19"/>
      <c r="RH5" s="19"/>
      <c r="RI5" s="19"/>
      <c r="RJ5" s="19"/>
      <c r="RK5" s="19"/>
      <c r="RL5" s="19"/>
      <c r="RM5" s="19"/>
      <c r="RN5" s="19"/>
      <c r="RO5" s="19"/>
      <c r="RP5" s="19"/>
      <c r="RQ5" s="19"/>
      <c r="RR5" s="19"/>
      <c r="RS5" s="19"/>
      <c r="RT5" s="19"/>
      <c r="RU5" s="19"/>
      <c r="RV5" s="19"/>
      <c r="RW5" s="19"/>
      <c r="RX5" s="19"/>
      <c r="RY5" s="19"/>
      <c r="RZ5" s="19"/>
      <c r="SA5" s="19"/>
      <c r="SB5" s="19"/>
      <c r="SC5" s="19"/>
      <c r="SD5" s="19"/>
      <c r="SE5" s="19"/>
      <c r="SF5" s="19"/>
      <c r="SG5" s="19"/>
      <c r="SH5" s="19"/>
      <c r="SI5" s="19"/>
      <c r="SJ5" s="19"/>
      <c r="SK5" s="19"/>
      <c r="SL5" s="19"/>
      <c r="SM5" s="19"/>
      <c r="SN5" s="19"/>
      <c r="SO5" s="19"/>
      <c r="SP5" s="19"/>
      <c r="SQ5" s="19"/>
      <c r="SR5" s="19"/>
      <c r="SS5" s="19"/>
      <c r="ST5" s="19"/>
      <c r="SU5" s="19"/>
      <c r="SV5" s="19"/>
      <c r="SW5" s="19"/>
      <c r="SX5" s="19"/>
      <c r="SY5" s="19"/>
      <c r="SZ5" s="19"/>
      <c r="TA5" s="19"/>
      <c r="TB5" s="19"/>
      <c r="TC5" s="19"/>
      <c r="TD5" s="19"/>
      <c r="TE5" s="19"/>
      <c r="TF5" s="19"/>
      <c r="TG5" s="19"/>
      <c r="TH5" s="19"/>
      <c r="TI5" s="19"/>
      <c r="TJ5" s="19"/>
      <c r="TK5" s="19"/>
      <c r="TL5" s="19"/>
      <c r="TM5" s="19"/>
      <c r="TN5" s="19"/>
      <c r="TO5" s="19"/>
      <c r="TP5" s="19"/>
      <c r="TQ5" s="19"/>
      <c r="TR5" s="19"/>
      <c r="TS5" s="19"/>
      <c r="TT5" s="19"/>
      <c r="TU5" s="19"/>
      <c r="TV5" s="19"/>
      <c r="TW5" s="19"/>
      <c r="TX5" s="19"/>
      <c r="TY5" s="19"/>
      <c r="TZ5" s="19"/>
      <c r="UA5" s="19"/>
      <c r="UB5" s="19"/>
      <c r="UC5" s="19"/>
      <c r="UD5" s="19"/>
      <c r="UE5" s="19"/>
      <c r="UF5" s="19"/>
      <c r="UG5" s="19"/>
      <c r="UH5" s="19"/>
      <c r="UI5" s="19"/>
      <c r="UJ5" s="19"/>
      <c r="UK5" s="19"/>
      <c r="UL5" s="19"/>
      <c r="UM5" s="19"/>
      <c r="UN5" s="19"/>
      <c r="UO5" s="19"/>
      <c r="UP5" s="19"/>
      <c r="UQ5" s="19"/>
      <c r="UR5" s="19"/>
      <c r="US5" s="19"/>
      <c r="UT5" s="19"/>
      <c r="UU5" s="19"/>
      <c r="UV5" s="19"/>
      <c r="UW5" s="19"/>
      <c r="UX5" s="19"/>
      <c r="UY5" s="19"/>
      <c r="UZ5" s="19"/>
      <c r="VA5" s="19"/>
      <c r="VB5" s="19"/>
      <c r="VC5" s="19"/>
      <c r="VD5" s="19"/>
      <c r="VE5" s="19"/>
      <c r="VF5" s="19"/>
      <c r="VG5" s="19"/>
      <c r="VH5" s="19"/>
      <c r="VI5" s="19"/>
      <c r="VJ5" s="19"/>
      <c r="VK5" s="19"/>
      <c r="VL5" s="19"/>
      <c r="VM5" s="19"/>
      <c r="VN5" s="19"/>
      <c r="VO5" s="19"/>
      <c r="VP5" s="19"/>
      <c r="VQ5" s="19"/>
      <c r="VR5" s="19"/>
      <c r="VS5" s="19"/>
      <c r="VT5" s="19"/>
      <c r="VU5" s="19"/>
      <c r="VV5" s="19"/>
      <c r="VW5" s="19"/>
      <c r="VX5" s="19"/>
      <c r="VY5" s="19"/>
      <c r="VZ5" s="19"/>
      <c r="WA5" s="19"/>
      <c r="WB5" s="19"/>
      <c r="WC5" s="19"/>
      <c r="WD5" s="19"/>
      <c r="WE5" s="19"/>
      <c r="WF5" s="19"/>
      <c r="WG5" s="19"/>
      <c r="WH5" s="19"/>
      <c r="WI5" s="19"/>
      <c r="WJ5" s="19"/>
      <c r="WK5" s="19"/>
      <c r="WL5" s="19"/>
      <c r="WM5" s="19"/>
      <c r="WN5" s="19"/>
      <c r="WO5" s="19"/>
      <c r="WP5" s="19"/>
      <c r="WQ5" s="19"/>
      <c r="WR5" s="19"/>
      <c r="WS5" s="19"/>
      <c r="WT5" s="19"/>
      <c r="WU5" s="19"/>
      <c r="WV5" s="19"/>
      <c r="WW5" s="19"/>
      <c r="WX5" s="19"/>
      <c r="WY5" s="19"/>
      <c r="WZ5" s="19"/>
      <c r="XA5" s="19"/>
      <c r="XB5" s="19"/>
      <c r="XC5" s="19"/>
      <c r="XD5" s="19"/>
      <c r="XE5" s="19"/>
      <c r="XF5" s="19"/>
      <c r="XG5" s="19"/>
      <c r="XH5" s="19"/>
      <c r="XI5" s="19"/>
      <c r="XJ5" s="19"/>
      <c r="XK5" s="19"/>
      <c r="XL5" s="19"/>
      <c r="XM5" s="19"/>
      <c r="XN5" s="19"/>
      <c r="XO5" s="19"/>
      <c r="XP5" s="19"/>
      <c r="XQ5" s="19"/>
      <c r="XR5" s="19"/>
      <c r="XS5" s="19"/>
      <c r="XT5" s="19"/>
      <c r="XU5" s="19"/>
      <c r="XV5" s="19"/>
      <c r="XW5" s="19"/>
      <c r="XX5" s="19"/>
      <c r="XY5" s="19"/>
      <c r="XZ5" s="19"/>
      <c r="YA5" s="19"/>
      <c r="YB5" s="19"/>
      <c r="YC5" s="19"/>
      <c r="YD5" s="19"/>
      <c r="YE5" s="19"/>
      <c r="YF5" s="19"/>
      <c r="YG5" s="19"/>
      <c r="YH5" s="19"/>
      <c r="YI5" s="19"/>
      <c r="YJ5" s="19"/>
      <c r="YK5" s="19"/>
      <c r="YL5" s="19"/>
      <c r="YM5" s="19"/>
      <c r="YN5" s="19"/>
      <c r="YO5" s="19"/>
      <c r="YP5" s="19"/>
      <c r="YQ5" s="19"/>
      <c r="YR5" s="19"/>
      <c r="YS5" s="19"/>
      <c r="YT5" s="19"/>
      <c r="YU5" s="19"/>
      <c r="YV5" s="19"/>
      <c r="YW5" s="19"/>
      <c r="YX5" s="19"/>
      <c r="YY5" s="19"/>
      <c r="YZ5" s="19"/>
      <c r="ZA5" s="19"/>
      <c r="ZB5" s="19"/>
      <c r="ZC5" s="19"/>
      <c r="ZD5" s="19"/>
      <c r="ZE5" s="19"/>
      <c r="ZF5" s="19"/>
      <c r="ZG5" s="19"/>
      <c r="ZH5" s="19"/>
      <c r="ZI5" s="19"/>
      <c r="ZJ5" s="19"/>
      <c r="ZK5" s="19"/>
      <c r="ZL5" s="19"/>
      <c r="ZM5" s="19"/>
      <c r="ZN5" s="19"/>
      <c r="ZO5" s="19"/>
      <c r="ZP5" s="19"/>
      <c r="ZQ5" s="19"/>
      <c r="ZR5" s="19"/>
      <c r="ZS5" s="19"/>
      <c r="ZT5" s="19"/>
      <c r="ZU5" s="19"/>
      <c r="ZV5" s="19"/>
      <c r="ZW5" s="19"/>
      <c r="ZX5" s="19"/>
      <c r="ZY5" s="19"/>
      <c r="ZZ5" s="19"/>
      <c r="AAA5" s="19"/>
      <c r="AAB5" s="19"/>
      <c r="AAC5" s="19"/>
      <c r="AAD5" s="19"/>
      <c r="AAE5" s="19"/>
      <c r="AAF5" s="19"/>
      <c r="AAG5" s="19"/>
      <c r="AAH5" s="19"/>
      <c r="AAI5" s="19"/>
      <c r="AAJ5" s="19"/>
      <c r="AAK5" s="19"/>
      <c r="AAL5" s="19"/>
      <c r="AAM5" s="19"/>
      <c r="AAN5" s="19"/>
      <c r="AAO5" s="19"/>
      <c r="AAP5" s="19"/>
      <c r="AAQ5" s="19"/>
      <c r="AAR5" s="19"/>
      <c r="AAS5" s="19"/>
      <c r="AAT5" s="19"/>
      <c r="AAU5" s="19"/>
      <c r="AAV5" s="19"/>
      <c r="AAW5" s="19"/>
      <c r="AAX5" s="19"/>
      <c r="AAY5" s="19"/>
      <c r="AAZ5" s="19"/>
      <c r="ABA5" s="19"/>
      <c r="ABB5" s="19"/>
      <c r="ABC5" s="19"/>
      <c r="ABD5" s="19"/>
      <c r="ABE5" s="19"/>
      <c r="ABF5" s="19"/>
      <c r="ABG5" s="19"/>
      <c r="ABH5" s="19"/>
      <c r="ABI5" s="19"/>
      <c r="ABJ5" s="19"/>
      <c r="ABK5" s="19"/>
      <c r="ABL5" s="19"/>
      <c r="ABM5" s="19"/>
      <c r="ABN5" s="19"/>
      <c r="ABO5" s="19"/>
      <c r="ABP5" s="19"/>
      <c r="ABQ5" s="19"/>
      <c r="ABR5" s="19"/>
      <c r="ABS5" s="19"/>
      <c r="ABT5" s="19"/>
      <c r="ABU5" s="19"/>
      <c r="ABV5" s="19"/>
      <c r="ABW5" s="19"/>
      <c r="ABX5" s="19"/>
      <c r="ABY5" s="19"/>
      <c r="ABZ5" s="19"/>
      <c r="ACA5" s="19"/>
      <c r="ACB5" s="19"/>
      <c r="ACC5" s="19"/>
      <c r="ACD5" s="19"/>
      <c r="ACE5" s="19"/>
      <c r="ACF5" s="19"/>
      <c r="ACG5" s="19"/>
      <c r="ACH5" s="19"/>
      <c r="ACI5" s="19"/>
      <c r="ACJ5" s="19"/>
      <c r="ACK5" s="19"/>
      <c r="ACL5" s="19"/>
      <c r="ACM5" s="19"/>
      <c r="ACN5" s="19"/>
      <c r="ACO5" s="19"/>
      <c r="ACP5" s="19"/>
      <c r="ACQ5" s="19"/>
      <c r="ACR5" s="19"/>
      <c r="ACS5" s="19"/>
      <c r="ACT5" s="19"/>
      <c r="ACU5" s="19"/>
      <c r="ACV5" s="19"/>
      <c r="ACW5" s="19"/>
      <c r="ACX5" s="19"/>
      <c r="ACY5" s="19"/>
      <c r="ACZ5" s="19"/>
      <c r="ADA5" s="19"/>
      <c r="ADB5" s="19"/>
      <c r="ADC5" s="19"/>
      <c r="ADD5" s="19"/>
      <c r="ADE5" s="19"/>
      <c r="ADF5" s="19"/>
      <c r="ADG5" s="19"/>
      <c r="ADH5" s="19"/>
      <c r="ADI5" s="19"/>
      <c r="ADJ5" s="19"/>
      <c r="ADK5" s="19"/>
      <c r="ADL5" s="19"/>
      <c r="ADM5" s="19"/>
      <c r="ADN5" s="19"/>
      <c r="ADO5" s="19"/>
      <c r="ADP5" s="19"/>
      <c r="ADQ5" s="19"/>
      <c r="ADR5" s="19"/>
      <c r="ADS5" s="19"/>
      <c r="ADT5" s="19"/>
      <c r="ADU5" s="19"/>
      <c r="ADV5" s="19"/>
      <c r="ADW5" s="19"/>
      <c r="ADX5" s="19"/>
      <c r="ADY5" s="19"/>
      <c r="ADZ5" s="19"/>
      <c r="AEA5" s="19"/>
      <c r="AEB5" s="19"/>
      <c r="AEC5" s="19"/>
      <c r="AED5" s="19"/>
      <c r="AEE5" s="19"/>
      <c r="AEF5" s="19"/>
      <c r="AEG5" s="19"/>
      <c r="AEH5" s="19"/>
      <c r="AEI5" s="19"/>
      <c r="AEJ5" s="19"/>
      <c r="AEK5" s="19"/>
      <c r="AEL5" s="19"/>
      <c r="AEM5" s="19"/>
      <c r="AEN5" s="19"/>
      <c r="AEO5" s="19"/>
      <c r="AEP5" s="19"/>
      <c r="AEQ5" s="19"/>
      <c r="AER5" s="19"/>
      <c r="AES5" s="19"/>
      <c r="AET5" s="19"/>
      <c r="AEU5" s="19"/>
      <c r="AEV5" s="19"/>
      <c r="AEW5" s="19"/>
      <c r="AEX5" s="19"/>
      <c r="AEY5" s="19"/>
      <c r="AEZ5" s="19"/>
      <c r="AFA5" s="19"/>
      <c r="AFB5" s="19"/>
      <c r="AFC5" s="19"/>
      <c r="AFD5" s="19"/>
      <c r="AFE5" s="19"/>
      <c r="AFF5" s="19"/>
      <c r="AFG5" s="19"/>
      <c r="AFH5" s="19"/>
      <c r="AFI5" s="19"/>
      <c r="AFJ5" s="19"/>
      <c r="AFK5" s="19"/>
      <c r="AFL5" s="19"/>
      <c r="AFM5" s="19"/>
      <c r="AFN5" s="19"/>
      <c r="AFO5" s="19"/>
      <c r="AFP5" s="19"/>
      <c r="AFQ5" s="19"/>
      <c r="AFR5" s="19"/>
      <c r="AFS5" s="19"/>
      <c r="AFT5" s="19"/>
      <c r="AFU5" s="19"/>
      <c r="AFV5" s="19"/>
      <c r="AFW5" s="19"/>
      <c r="AFX5" s="19"/>
      <c r="AFY5" s="19"/>
      <c r="AFZ5" s="19"/>
      <c r="AGA5" s="19"/>
      <c r="AGB5" s="19"/>
      <c r="AGC5" s="19"/>
      <c r="AGD5" s="19"/>
      <c r="AGE5" s="19"/>
      <c r="AGF5" s="19"/>
      <c r="AGG5" s="19"/>
      <c r="AGH5" s="19"/>
      <c r="AGI5" s="19"/>
      <c r="AGJ5" s="19"/>
      <c r="AGK5" s="19"/>
      <c r="AGL5" s="19"/>
      <c r="AGM5" s="19"/>
      <c r="AGN5" s="19"/>
      <c r="AGO5" s="19"/>
      <c r="AGP5" s="19"/>
      <c r="AGQ5" s="19"/>
      <c r="AGR5" s="19"/>
      <c r="AGS5" s="19"/>
      <c r="AGT5" s="19"/>
      <c r="AGU5" s="19"/>
      <c r="AGV5" s="19"/>
      <c r="AGW5" s="19"/>
      <c r="AGX5" s="19"/>
      <c r="AGY5" s="19"/>
      <c r="AGZ5" s="19"/>
      <c r="AHA5" s="19"/>
      <c r="AHB5" s="19"/>
      <c r="AHC5" s="19"/>
      <c r="AHD5" s="19"/>
      <c r="AHE5" s="19"/>
      <c r="AHF5" s="19"/>
      <c r="AHG5" s="19"/>
      <c r="AHH5" s="19"/>
      <c r="AHI5" s="19"/>
      <c r="AHJ5" s="19"/>
      <c r="AHK5" s="19"/>
      <c r="AHL5" s="19"/>
      <c r="AHM5" s="19"/>
      <c r="AHN5" s="19"/>
      <c r="AHO5" s="19"/>
      <c r="AHP5" s="19"/>
      <c r="AHQ5" s="19"/>
      <c r="AHR5" s="19"/>
      <c r="AHS5" s="19"/>
      <c r="AHT5" s="19"/>
      <c r="AHU5" s="19"/>
      <c r="AHV5" s="19"/>
      <c r="AHW5" s="19"/>
      <c r="AHX5" s="19"/>
      <c r="AHY5" s="19"/>
      <c r="AHZ5" s="19"/>
      <c r="AIA5" s="19"/>
      <c r="AIB5" s="19"/>
      <c r="AIC5" s="19"/>
      <c r="AID5" s="19"/>
      <c r="AIE5" s="19"/>
      <c r="AIF5" s="19"/>
      <c r="AIG5" s="19"/>
      <c r="AIH5" s="19"/>
      <c r="AII5" s="19"/>
      <c r="AIJ5" s="19"/>
      <c r="AIK5" s="19"/>
      <c r="AIL5" s="19"/>
      <c r="AIM5" s="19"/>
      <c r="AIN5" s="19"/>
      <c r="AIO5" s="19"/>
      <c r="AIP5" s="19"/>
      <c r="AIQ5" s="19"/>
      <c r="AIR5" s="19"/>
      <c r="AIS5" s="19"/>
      <c r="AIT5" s="19"/>
      <c r="AIU5" s="19"/>
      <c r="AIV5" s="19"/>
      <c r="AIW5" s="19"/>
      <c r="AIX5" s="19"/>
      <c r="AIY5" s="19"/>
      <c r="AIZ5" s="19"/>
      <c r="AJA5" s="19"/>
      <c r="AJB5" s="19"/>
      <c r="AJC5" s="19"/>
      <c r="AJD5" s="19"/>
      <c r="AJE5" s="19"/>
      <c r="AJF5" s="19"/>
      <c r="AJG5" s="19"/>
      <c r="AJH5" s="19"/>
      <c r="AJI5" s="19"/>
      <c r="AJJ5" s="19"/>
      <c r="AJK5" s="19"/>
      <c r="AJL5" s="19"/>
      <c r="AJM5" s="19"/>
      <c r="AJN5" s="19"/>
      <c r="AJO5" s="19"/>
      <c r="AJP5" s="19"/>
      <c r="AJQ5" s="19"/>
      <c r="AJR5" s="19"/>
      <c r="AJS5" s="19"/>
      <c r="AJT5" s="19"/>
      <c r="AJU5" s="19"/>
      <c r="AJV5" s="19"/>
      <c r="AJW5" s="19"/>
      <c r="AJX5" s="19"/>
      <c r="AJY5" s="19"/>
      <c r="AJZ5" s="19"/>
      <c r="AKA5" s="19"/>
      <c r="AKB5" s="19"/>
      <c r="AKC5" s="19"/>
      <c r="AKD5" s="19"/>
      <c r="AKE5" s="19"/>
      <c r="AKF5" s="19"/>
      <c r="AKG5" s="19"/>
      <c r="AKH5" s="19"/>
      <c r="AKI5" s="19"/>
      <c r="AKJ5" s="19"/>
      <c r="AKK5" s="19"/>
      <c r="AKL5" s="19"/>
      <c r="AKM5" s="19"/>
      <c r="AKN5" s="19"/>
      <c r="AKO5" s="19"/>
      <c r="AKP5" s="19"/>
      <c r="AKQ5" s="19"/>
      <c r="AKR5" s="19"/>
      <c r="AKS5" s="19"/>
      <c r="AKT5" s="19"/>
      <c r="AKU5" s="19"/>
      <c r="AKV5" s="19"/>
      <c r="AKW5" s="19"/>
      <c r="AKX5" s="19"/>
      <c r="AKY5" s="19"/>
      <c r="AKZ5" s="19"/>
      <c r="ALA5" s="19"/>
      <c r="ALB5" s="19"/>
      <c r="ALC5" s="19"/>
      <c r="ALD5" s="19"/>
      <c r="ALE5" s="19"/>
      <c r="ALF5" s="19"/>
      <c r="ALG5" s="19"/>
      <c r="ALH5" s="19"/>
      <c r="ALI5" s="19"/>
      <c r="ALJ5" s="19"/>
      <c r="ALK5" s="19"/>
      <c r="ALL5" s="19"/>
      <c r="ALM5" s="19"/>
      <c r="ALN5" s="19"/>
      <c r="ALO5" s="19"/>
      <c r="ALP5" s="19"/>
      <c r="ALQ5" s="19"/>
      <c r="ALR5" s="19"/>
      <c r="ALS5" s="19"/>
      <c r="ALT5" s="19"/>
      <c r="ALU5" s="19"/>
      <c r="ALV5" s="19"/>
      <c r="ALW5" s="19"/>
      <c r="ALX5" s="19"/>
      <c r="ALY5" s="19"/>
      <c r="ALZ5" s="19"/>
      <c r="AMA5" s="19"/>
      <c r="AMB5" s="19"/>
      <c r="AMC5" s="19"/>
      <c r="AMD5" s="19"/>
      <c r="AME5" s="19"/>
      <c r="AMF5" s="19"/>
      <c r="AMG5" s="19"/>
      <c r="AMH5" s="19"/>
      <c r="AMI5" s="19"/>
      <c r="AMJ5" s="19"/>
      <c r="AMK5" s="19"/>
      <c r="AML5" s="19"/>
      <c r="AMM5" s="19"/>
      <c r="AMN5" s="19"/>
      <c r="AMO5" s="19"/>
      <c r="AMP5" s="19"/>
      <c r="AMQ5" s="19"/>
      <c r="AMR5" s="19"/>
      <c r="AMS5" s="19"/>
      <c r="AMT5" s="19"/>
      <c r="AMU5" s="19"/>
      <c r="AMV5" s="19"/>
      <c r="AMW5" s="19"/>
      <c r="AMX5" s="19"/>
      <c r="AMY5" s="19"/>
      <c r="AMZ5" s="19"/>
      <c r="ANA5" s="19"/>
      <c r="ANB5" s="19"/>
      <c r="ANC5" s="19"/>
      <c r="AND5" s="19"/>
      <c r="ANE5" s="19"/>
      <c r="ANF5" s="19"/>
      <c r="ANG5" s="19"/>
      <c r="ANH5" s="19"/>
      <c r="ANI5" s="19"/>
      <c r="ANJ5" s="19"/>
      <c r="ANK5" s="19"/>
      <c r="ANL5" s="19"/>
      <c r="ANM5" s="19"/>
      <c r="ANN5" s="19"/>
      <c r="ANO5" s="19"/>
      <c r="ANP5" s="19"/>
      <c r="ANQ5" s="19"/>
      <c r="ANR5" s="19"/>
      <c r="ANS5" s="19"/>
      <c r="ANT5" s="19"/>
      <c r="ANU5" s="19"/>
      <c r="ANV5" s="19"/>
      <c r="ANW5" s="19"/>
      <c r="ANX5" s="19"/>
      <c r="ANY5" s="19"/>
      <c r="ANZ5" s="19"/>
      <c r="AOA5" s="19"/>
      <c r="AOB5" s="19"/>
      <c r="AOC5" s="19"/>
      <c r="AOD5" s="19"/>
      <c r="AOE5" s="19"/>
      <c r="AOF5" s="19"/>
      <c r="AOG5" s="19"/>
      <c r="AOH5" s="19"/>
      <c r="AOI5" s="19"/>
      <c r="AOJ5" s="19"/>
      <c r="AOK5" s="19"/>
      <c r="AOL5" s="19"/>
      <c r="AOM5" s="19"/>
      <c r="AON5" s="19"/>
      <c r="AOO5" s="19"/>
      <c r="AOP5" s="19"/>
      <c r="AOQ5" s="19"/>
      <c r="AOR5" s="19"/>
      <c r="AOS5" s="19"/>
      <c r="AOT5" s="19"/>
      <c r="AOU5" s="19"/>
      <c r="AOV5" s="19"/>
      <c r="AOW5" s="19"/>
      <c r="AOX5" s="19"/>
      <c r="AOY5" s="19"/>
      <c r="AOZ5" s="19"/>
      <c r="APA5" s="19"/>
      <c r="APB5" s="19"/>
      <c r="APC5" s="19"/>
      <c r="APD5" s="19"/>
      <c r="APE5" s="19"/>
      <c r="APF5" s="19"/>
      <c r="APG5" s="19"/>
      <c r="APH5" s="19"/>
      <c r="API5" s="19"/>
      <c r="APJ5" s="19"/>
      <c r="APK5" s="19"/>
      <c r="APL5" s="19"/>
      <c r="APM5" s="19"/>
      <c r="APN5" s="19"/>
      <c r="APO5" s="19"/>
      <c r="APP5" s="19"/>
      <c r="APQ5" s="19"/>
      <c r="APR5" s="19"/>
      <c r="APS5" s="19"/>
      <c r="APT5" s="19"/>
      <c r="APU5" s="19"/>
      <c r="APV5" s="19"/>
      <c r="APW5" s="19"/>
      <c r="APX5" s="19"/>
      <c r="APY5" s="19"/>
      <c r="APZ5" s="19"/>
      <c r="AQA5" s="19"/>
      <c r="AQB5" s="19"/>
      <c r="AQC5" s="19"/>
      <c r="AQD5" s="19"/>
      <c r="AQE5" s="19"/>
      <c r="AQF5" s="19"/>
      <c r="AQG5" s="19"/>
      <c r="AQH5" s="19"/>
      <c r="AQI5" s="19"/>
      <c r="AQJ5" s="19"/>
      <c r="AQK5" s="19"/>
      <c r="AQL5" s="19"/>
      <c r="AQM5" s="19"/>
      <c r="AQN5" s="19"/>
      <c r="AQO5" s="19"/>
      <c r="AQP5" s="19"/>
      <c r="AQQ5" s="19"/>
      <c r="AQR5" s="19"/>
      <c r="AQS5" s="19"/>
      <c r="AQT5" s="19"/>
      <c r="AQU5" s="19"/>
      <c r="AQV5" s="19"/>
      <c r="AQW5" s="19"/>
      <c r="AQX5" s="19"/>
      <c r="AQY5" s="19"/>
      <c r="AQZ5" s="19"/>
      <c r="ARA5" s="19"/>
      <c r="ARB5" s="19"/>
      <c r="ARC5" s="19"/>
      <c r="ARD5" s="19"/>
      <c r="ARE5" s="19"/>
      <c r="ARF5" s="19"/>
      <c r="ARG5" s="19"/>
      <c r="ARH5" s="19"/>
      <c r="ARI5" s="19"/>
      <c r="ARJ5" s="19"/>
      <c r="ARK5" s="19"/>
      <c r="ARL5" s="19"/>
      <c r="ARM5" s="19"/>
      <c r="ARN5" s="19"/>
      <c r="ARO5" s="19"/>
      <c r="ARP5" s="19"/>
      <c r="ARQ5" s="19"/>
      <c r="ARR5" s="19"/>
      <c r="ARS5" s="19"/>
      <c r="ART5" s="19"/>
      <c r="ARU5" s="19"/>
      <c r="ARV5" s="19"/>
      <c r="ARW5" s="19"/>
      <c r="ARX5" s="19"/>
      <c r="ARY5" s="19"/>
      <c r="ARZ5" s="19"/>
      <c r="ASA5" s="19"/>
      <c r="ASB5" s="19"/>
      <c r="ASC5" s="19"/>
      <c r="ASD5" s="19"/>
      <c r="ASE5" s="19"/>
      <c r="ASF5" s="19"/>
      <c r="ASG5" s="19"/>
      <c r="ASH5" s="19"/>
      <c r="ASI5" s="19"/>
      <c r="ASJ5" s="19"/>
      <c r="ASK5" s="19"/>
      <c r="ASL5" s="19"/>
      <c r="ASM5" s="19"/>
      <c r="ASN5" s="19"/>
      <c r="ASO5" s="19"/>
      <c r="ASP5" s="19"/>
      <c r="ASQ5" s="19"/>
      <c r="ASR5" s="19"/>
      <c r="ASS5" s="19"/>
      <c r="AST5" s="19"/>
      <c r="ASU5" s="19"/>
      <c r="ASV5" s="19"/>
      <c r="ASW5" s="19"/>
      <c r="ASX5" s="19"/>
      <c r="ASY5" s="19"/>
      <c r="ASZ5" s="19"/>
      <c r="ATA5" s="19"/>
      <c r="ATB5" s="19"/>
      <c r="ATC5" s="19"/>
      <c r="ATD5" s="19"/>
      <c r="ATE5" s="19"/>
      <c r="ATF5" s="19"/>
      <c r="ATG5" s="19"/>
      <c r="ATH5" s="19"/>
      <c r="ATI5" s="19"/>
      <c r="ATJ5" s="19"/>
      <c r="ATK5" s="19"/>
      <c r="ATL5" s="19"/>
      <c r="ATM5" s="19"/>
      <c r="ATN5" s="19"/>
      <c r="ATO5" s="19"/>
      <c r="ATP5" s="19"/>
      <c r="ATQ5" s="19"/>
      <c r="ATR5" s="19"/>
      <c r="ATS5" s="19"/>
      <c r="ATT5" s="19"/>
      <c r="ATU5" s="19"/>
      <c r="ATV5" s="19"/>
      <c r="ATW5" s="19"/>
      <c r="ATX5" s="19"/>
      <c r="ATY5" s="19"/>
      <c r="ATZ5" s="19"/>
      <c r="AUA5" s="19"/>
      <c r="AUB5" s="19"/>
      <c r="AUC5" s="19"/>
      <c r="AUD5" s="19"/>
      <c r="AUE5" s="19"/>
      <c r="AUF5" s="19"/>
      <c r="AUG5" s="19"/>
      <c r="AUH5" s="19"/>
      <c r="AUI5" s="19"/>
      <c r="AUJ5" s="19"/>
      <c r="AUK5" s="19"/>
      <c r="AUL5" s="19"/>
      <c r="AUM5" s="19"/>
      <c r="AUN5" s="19"/>
      <c r="AUO5" s="19"/>
      <c r="AUP5" s="19"/>
      <c r="AUQ5" s="19"/>
      <c r="AUR5" s="19"/>
      <c r="AUS5" s="19"/>
      <c r="AUT5" s="19"/>
      <c r="AUU5" s="19"/>
      <c r="AUV5" s="19"/>
      <c r="AUW5" s="19"/>
      <c r="AUX5" s="19"/>
      <c r="AUY5" s="19"/>
      <c r="AUZ5" s="19"/>
      <c r="AVA5" s="19"/>
      <c r="AVB5" s="19"/>
      <c r="AVC5" s="19"/>
      <c r="AVD5" s="19"/>
      <c r="AVE5" s="19"/>
      <c r="AVF5" s="19"/>
      <c r="AVG5" s="19"/>
      <c r="AVH5" s="19"/>
      <c r="AVI5" s="19"/>
      <c r="AVJ5" s="19"/>
      <c r="AVK5" s="19"/>
      <c r="AVL5" s="19"/>
      <c r="AVM5" s="19"/>
      <c r="AVN5" s="19"/>
      <c r="AVO5" s="19"/>
      <c r="AVP5" s="19"/>
      <c r="AVQ5" s="19"/>
      <c r="AVR5" s="19"/>
      <c r="AVS5" s="19"/>
      <c r="AVT5" s="19"/>
      <c r="AVU5" s="19"/>
      <c r="AVV5" s="19"/>
      <c r="AVW5" s="19"/>
      <c r="AVX5" s="19"/>
      <c r="AVY5" s="19"/>
      <c r="AVZ5" s="19"/>
      <c r="AWA5" s="19"/>
      <c r="AWB5" s="19"/>
      <c r="AWC5" s="19"/>
      <c r="AWD5" s="19"/>
      <c r="AWE5" s="19"/>
      <c r="AWF5" s="19"/>
      <c r="AWG5" s="19"/>
      <c r="AWH5" s="19"/>
      <c r="AWI5" s="19"/>
      <c r="AWJ5" s="19"/>
      <c r="AWK5" s="19"/>
      <c r="AWL5" s="19"/>
      <c r="AWM5" s="19"/>
      <c r="AWN5" s="19"/>
      <c r="AWO5" s="19"/>
      <c r="AWP5" s="19"/>
      <c r="AWQ5" s="19"/>
      <c r="AWR5" s="19"/>
      <c r="AWS5" s="19"/>
      <c r="AWT5" s="19"/>
      <c r="AWU5" s="19"/>
      <c r="AWV5" s="19"/>
      <c r="AWW5" s="19"/>
      <c r="AWX5" s="19"/>
      <c r="AWY5" s="19"/>
      <c r="AWZ5" s="19"/>
      <c r="AXA5" s="19"/>
      <c r="AXB5" s="19"/>
      <c r="AXC5" s="19"/>
      <c r="AXD5" s="19"/>
      <c r="AXE5" s="19"/>
      <c r="AXF5" s="19"/>
      <c r="AXG5" s="19"/>
      <c r="AXH5" s="19"/>
      <c r="AXI5" s="19"/>
      <c r="AXJ5" s="19"/>
      <c r="AXK5" s="19"/>
      <c r="AXL5" s="19"/>
      <c r="AXM5" s="19"/>
      <c r="AXN5" s="19"/>
      <c r="AXO5" s="19"/>
      <c r="AXP5" s="19"/>
      <c r="AXQ5" s="19"/>
      <c r="AXR5" s="19"/>
      <c r="AXS5" s="19"/>
      <c r="AXT5" s="19"/>
      <c r="AXU5" s="19"/>
      <c r="AXV5" s="19"/>
      <c r="AXW5" s="19"/>
      <c r="AXX5" s="19"/>
      <c r="AXY5" s="19"/>
      <c r="AXZ5" s="19"/>
      <c r="AYA5" s="19"/>
      <c r="AYB5" s="19"/>
      <c r="AYC5" s="19"/>
      <c r="AYD5" s="19"/>
      <c r="AYE5" s="19"/>
      <c r="AYF5" s="19"/>
      <c r="AYG5" s="19"/>
      <c r="AYH5" s="19"/>
      <c r="AYI5" s="19"/>
      <c r="AYJ5" s="19"/>
      <c r="AYK5" s="19"/>
      <c r="AYL5" s="19"/>
      <c r="AYM5" s="19"/>
      <c r="AYN5" s="19"/>
      <c r="AYO5" s="19"/>
      <c r="AYP5" s="19"/>
      <c r="AYQ5" s="19"/>
      <c r="AYR5" s="19"/>
      <c r="AYS5" s="19"/>
      <c r="AYT5" s="19"/>
      <c r="AYU5" s="19"/>
      <c r="AYV5" s="19"/>
      <c r="AYW5" s="19"/>
      <c r="AYX5" s="19"/>
      <c r="AYY5" s="19"/>
      <c r="AYZ5" s="19"/>
      <c r="AZA5" s="19"/>
      <c r="AZB5" s="19"/>
      <c r="AZC5" s="19"/>
      <c r="AZD5" s="19"/>
      <c r="AZE5" s="19"/>
      <c r="AZF5" s="19"/>
      <c r="AZG5" s="19"/>
      <c r="AZH5" s="19"/>
      <c r="AZI5" s="19"/>
      <c r="AZJ5" s="19"/>
      <c r="AZK5" s="19"/>
      <c r="AZL5" s="19"/>
      <c r="AZM5" s="19"/>
      <c r="AZN5" s="19"/>
      <c r="AZO5" s="19"/>
      <c r="AZP5" s="19"/>
      <c r="AZQ5" s="19"/>
      <c r="AZR5" s="19"/>
      <c r="AZS5" s="19"/>
      <c r="AZT5" s="19"/>
      <c r="AZU5" s="19"/>
      <c r="AZV5" s="19"/>
      <c r="AZW5" s="19"/>
      <c r="AZX5" s="19"/>
      <c r="AZY5" s="19"/>
      <c r="AZZ5" s="19"/>
      <c r="BAA5" s="19"/>
      <c r="BAB5" s="19"/>
      <c r="BAC5" s="19"/>
      <c r="BAD5" s="19"/>
      <c r="BAE5" s="19"/>
      <c r="BAF5" s="19"/>
      <c r="BAG5" s="19"/>
      <c r="BAH5" s="19"/>
      <c r="BAI5" s="19"/>
      <c r="BAJ5" s="19"/>
      <c r="BAK5" s="19"/>
      <c r="BAL5" s="19"/>
      <c r="BAM5" s="19"/>
      <c r="BAN5" s="19"/>
      <c r="BAO5" s="19"/>
      <c r="BAP5" s="19"/>
      <c r="BAQ5" s="19"/>
      <c r="BAR5" s="19"/>
      <c r="BAS5" s="19"/>
      <c r="BAT5" s="19"/>
      <c r="BAU5" s="19"/>
      <c r="BAV5" s="19"/>
      <c r="BAW5" s="19"/>
      <c r="BAX5" s="19"/>
      <c r="BAY5" s="19"/>
      <c r="BAZ5" s="19"/>
      <c r="BBA5" s="19"/>
      <c r="BBB5" s="19"/>
      <c r="BBC5" s="19"/>
      <c r="BBD5" s="19"/>
      <c r="BBE5" s="19"/>
      <c r="BBF5" s="19"/>
      <c r="BBG5" s="19"/>
      <c r="BBH5" s="19"/>
      <c r="BBI5" s="19"/>
      <c r="BBJ5" s="19"/>
      <c r="BBK5" s="19"/>
      <c r="BBL5" s="19"/>
      <c r="BBM5" s="19"/>
      <c r="BBN5" s="19"/>
      <c r="BBO5" s="19"/>
      <c r="BBP5" s="19"/>
      <c r="BBQ5" s="19"/>
      <c r="BBR5" s="19"/>
      <c r="BBS5" s="19"/>
      <c r="BBT5" s="19"/>
      <c r="BBU5" s="19"/>
      <c r="BBV5" s="19"/>
      <c r="BBW5" s="19"/>
      <c r="BBX5" s="19"/>
      <c r="BBY5" s="19"/>
      <c r="BBZ5" s="19"/>
      <c r="BCA5" s="19"/>
      <c r="BCB5" s="19"/>
      <c r="BCC5" s="19"/>
      <c r="BCD5" s="19"/>
      <c r="BCE5" s="19"/>
      <c r="BCF5" s="19"/>
      <c r="BCG5" s="19"/>
      <c r="BCH5" s="19"/>
      <c r="BCI5" s="19"/>
      <c r="BCJ5" s="19"/>
      <c r="BCK5" s="19"/>
      <c r="BCL5" s="19"/>
      <c r="BCM5" s="19"/>
      <c r="BCN5" s="19"/>
      <c r="BCO5" s="19"/>
      <c r="BCP5" s="19"/>
      <c r="BCQ5" s="19"/>
      <c r="BCR5" s="19"/>
      <c r="BCS5" s="19"/>
      <c r="BCT5" s="19"/>
      <c r="BCU5" s="19"/>
      <c r="BCV5" s="19"/>
      <c r="BCW5" s="19"/>
      <c r="BCX5" s="19"/>
      <c r="BCY5" s="19"/>
      <c r="BCZ5" s="19"/>
      <c r="BDA5" s="19"/>
      <c r="BDB5" s="19"/>
      <c r="BDC5" s="19"/>
      <c r="BDD5" s="19"/>
      <c r="BDE5" s="19"/>
      <c r="BDF5" s="19"/>
      <c r="BDG5" s="19"/>
      <c r="BDH5" s="19"/>
      <c r="BDI5" s="19"/>
      <c r="BDJ5" s="19"/>
      <c r="BDK5" s="19"/>
      <c r="BDL5" s="19"/>
      <c r="BDM5" s="19"/>
      <c r="BDN5" s="19"/>
      <c r="BDO5" s="19"/>
      <c r="BDP5" s="19"/>
      <c r="BDQ5" s="19"/>
      <c r="BDR5" s="19"/>
      <c r="BDS5" s="19"/>
      <c r="BDT5" s="19"/>
      <c r="BDU5" s="19"/>
      <c r="BDV5" s="19"/>
      <c r="BDW5" s="19"/>
      <c r="BDX5" s="19"/>
      <c r="BDY5" s="19"/>
      <c r="BDZ5" s="19"/>
      <c r="BEA5" s="19"/>
      <c r="BEB5" s="19"/>
      <c r="BEC5" s="19"/>
      <c r="BED5" s="19"/>
      <c r="BEE5" s="19"/>
      <c r="BEF5" s="19"/>
      <c r="BEG5" s="19"/>
      <c r="BEH5" s="19"/>
      <c r="BEI5" s="19"/>
      <c r="BEJ5" s="19"/>
      <c r="BEK5" s="19"/>
      <c r="BEL5" s="19"/>
      <c r="BEM5" s="19"/>
      <c r="BEN5" s="19"/>
      <c r="BEO5" s="19"/>
      <c r="BEP5" s="19"/>
      <c r="BEQ5" s="19"/>
      <c r="BER5" s="19"/>
      <c r="BES5" s="19"/>
      <c r="BET5" s="19"/>
      <c r="BEU5" s="19"/>
      <c r="BEV5" s="19"/>
      <c r="BEW5" s="19"/>
      <c r="BEX5" s="19"/>
      <c r="BEY5" s="19"/>
      <c r="BEZ5" s="19"/>
      <c r="BFA5" s="19"/>
      <c r="BFB5" s="19"/>
      <c r="BFC5" s="19"/>
      <c r="BFD5" s="19"/>
      <c r="BFE5" s="19"/>
      <c r="BFF5" s="19"/>
      <c r="BFG5" s="19"/>
      <c r="BFH5" s="19"/>
      <c r="BFI5" s="19"/>
      <c r="BFJ5" s="19"/>
      <c r="BFK5" s="19"/>
      <c r="BFL5" s="19"/>
      <c r="BFM5" s="19"/>
      <c r="BFN5" s="19"/>
      <c r="BFO5" s="19"/>
      <c r="BFP5" s="19"/>
      <c r="BFQ5" s="19"/>
      <c r="BFR5" s="19"/>
      <c r="BFS5" s="19"/>
      <c r="BFT5" s="19"/>
      <c r="BFU5" s="19"/>
      <c r="BFV5" s="19"/>
      <c r="BFW5" s="19"/>
      <c r="BFX5" s="19"/>
      <c r="BFY5" s="19"/>
      <c r="BFZ5" s="19"/>
      <c r="BGA5" s="19"/>
      <c r="BGB5" s="19"/>
      <c r="BGC5" s="19"/>
      <c r="BGD5" s="19"/>
      <c r="BGE5" s="19"/>
      <c r="BGF5" s="19"/>
      <c r="BGG5" s="19"/>
      <c r="BGH5" s="19"/>
      <c r="BGI5" s="19"/>
      <c r="BGJ5" s="19"/>
      <c r="BGK5" s="19"/>
      <c r="BGL5" s="19"/>
      <c r="BGM5" s="19"/>
      <c r="BGN5" s="19"/>
      <c r="BGO5" s="19"/>
      <c r="BGP5" s="19"/>
      <c r="BGQ5" s="19"/>
      <c r="BGR5" s="19"/>
      <c r="BGS5" s="19"/>
      <c r="BGT5" s="19"/>
      <c r="BGU5" s="19"/>
      <c r="BGV5" s="19"/>
      <c r="BGW5" s="19"/>
      <c r="BGX5" s="19"/>
      <c r="BGY5" s="19"/>
      <c r="BGZ5" s="19"/>
      <c r="BHA5" s="19"/>
      <c r="BHB5" s="19"/>
      <c r="BHC5" s="19"/>
      <c r="BHD5" s="19"/>
      <c r="BHE5" s="19"/>
      <c r="BHF5" s="19"/>
      <c r="BHG5" s="19"/>
      <c r="BHH5" s="19"/>
      <c r="BHI5" s="19"/>
      <c r="BHJ5" s="19"/>
      <c r="BHK5" s="19"/>
      <c r="BHL5" s="19"/>
      <c r="BHM5" s="19"/>
      <c r="BHN5" s="19"/>
      <c r="BHO5" s="19"/>
      <c r="BHP5" s="19"/>
      <c r="BHQ5" s="19"/>
      <c r="BHR5" s="19"/>
      <c r="BHS5" s="19"/>
      <c r="BHT5" s="19"/>
      <c r="BHU5" s="19"/>
      <c r="BHV5" s="19"/>
      <c r="BHW5" s="19"/>
      <c r="BHX5" s="19"/>
      <c r="BHY5" s="19"/>
      <c r="BHZ5" s="19"/>
      <c r="BIA5" s="19"/>
      <c r="BIB5" s="19"/>
      <c r="BIC5" s="19"/>
      <c r="BID5" s="19"/>
      <c r="BIE5" s="19"/>
      <c r="BIF5" s="19"/>
      <c r="BIG5" s="19"/>
      <c r="BIH5" s="19"/>
      <c r="BII5" s="19"/>
      <c r="BIJ5" s="19"/>
      <c r="BIK5" s="19"/>
      <c r="BIL5" s="19"/>
      <c r="BIM5" s="19"/>
      <c r="BIN5" s="19"/>
      <c r="BIO5" s="19"/>
      <c r="BIP5" s="19"/>
      <c r="BIQ5" s="19"/>
      <c r="BIR5" s="19"/>
      <c r="BIS5" s="19"/>
      <c r="BIT5" s="19"/>
      <c r="BIU5" s="19"/>
      <c r="BIV5" s="19"/>
      <c r="BIW5" s="19"/>
      <c r="BIX5" s="19"/>
      <c r="BIY5" s="19"/>
      <c r="BIZ5" s="19"/>
      <c r="BJA5" s="19"/>
      <c r="BJB5" s="19"/>
      <c r="BJC5" s="19"/>
      <c r="BJD5" s="19"/>
      <c r="BJE5" s="19"/>
      <c r="BJF5" s="19"/>
      <c r="BJG5" s="19"/>
      <c r="BJH5" s="19"/>
      <c r="BJI5" s="19"/>
      <c r="BJJ5" s="19"/>
      <c r="BJK5" s="19"/>
      <c r="BJL5" s="19"/>
      <c r="BJM5" s="19"/>
      <c r="BJN5" s="19"/>
      <c r="BJO5" s="19"/>
      <c r="BJP5" s="19"/>
      <c r="BJQ5" s="19"/>
      <c r="BJR5" s="19"/>
      <c r="BJS5" s="19"/>
      <c r="BJT5" s="19"/>
      <c r="BJU5" s="19"/>
      <c r="BJV5" s="19"/>
      <c r="BJW5" s="19"/>
      <c r="BJX5" s="19"/>
      <c r="BJY5" s="19"/>
      <c r="BJZ5" s="19"/>
      <c r="BKA5" s="19"/>
      <c r="BKB5" s="19"/>
      <c r="BKC5" s="19"/>
      <c r="BKD5" s="19"/>
      <c r="BKE5" s="19"/>
      <c r="BKF5" s="19"/>
      <c r="BKG5" s="19"/>
      <c r="BKH5" s="19"/>
      <c r="BKI5" s="19"/>
      <c r="BKJ5" s="19"/>
      <c r="BKK5" s="19"/>
      <c r="BKL5" s="19"/>
      <c r="BKM5" s="19"/>
      <c r="BKN5" s="19"/>
      <c r="BKO5" s="19"/>
      <c r="BKP5" s="19"/>
      <c r="BKQ5" s="19"/>
      <c r="BKR5" s="19"/>
      <c r="BKS5" s="19"/>
      <c r="BKT5" s="19"/>
      <c r="BKU5" s="19"/>
      <c r="BKV5" s="19"/>
      <c r="BKW5" s="19"/>
      <c r="BKX5" s="19"/>
      <c r="BKY5" s="19"/>
      <c r="BKZ5" s="19"/>
      <c r="BLA5" s="19"/>
      <c r="BLB5" s="19"/>
      <c r="BLC5" s="19"/>
      <c r="BLD5" s="19"/>
      <c r="BLE5" s="19"/>
      <c r="BLF5" s="19"/>
      <c r="BLG5" s="19"/>
      <c r="BLH5" s="19"/>
      <c r="BLI5" s="19"/>
      <c r="BLJ5" s="19"/>
      <c r="BLK5" s="19"/>
      <c r="BLL5" s="19"/>
      <c r="BLM5" s="19"/>
      <c r="BLN5" s="19"/>
      <c r="BLO5" s="19"/>
      <c r="BLP5" s="19"/>
      <c r="BLQ5" s="19"/>
      <c r="BLR5" s="19"/>
      <c r="BLS5" s="19"/>
      <c r="BLT5" s="19"/>
      <c r="BLU5" s="19"/>
      <c r="BLV5" s="19"/>
      <c r="BLW5" s="19"/>
      <c r="BLX5" s="19"/>
      <c r="BLY5" s="19"/>
      <c r="BLZ5" s="19"/>
      <c r="BMA5" s="19"/>
      <c r="BMB5" s="19"/>
      <c r="BMC5" s="19"/>
      <c r="BMD5" s="19"/>
      <c r="BME5" s="19"/>
      <c r="BMF5" s="19"/>
      <c r="BMG5" s="19"/>
      <c r="BMH5" s="19"/>
      <c r="BMI5" s="19"/>
      <c r="BMJ5" s="19"/>
      <c r="BMK5" s="19"/>
      <c r="BML5" s="19"/>
      <c r="BMM5" s="19"/>
      <c r="BMN5" s="19"/>
      <c r="BMO5" s="19"/>
      <c r="BMP5" s="19"/>
      <c r="BMQ5" s="19"/>
      <c r="BMR5" s="19"/>
      <c r="BMS5" s="19"/>
      <c r="BMT5" s="19"/>
      <c r="BMU5" s="19"/>
      <c r="BMV5" s="19"/>
      <c r="BMW5" s="19"/>
      <c r="BMX5" s="19"/>
      <c r="BMY5" s="19"/>
      <c r="BMZ5" s="19"/>
      <c r="BNA5" s="19"/>
      <c r="BNB5" s="19"/>
      <c r="BNC5" s="19"/>
      <c r="BND5" s="19"/>
      <c r="BNE5" s="19"/>
      <c r="BNF5" s="19"/>
      <c r="BNG5" s="19"/>
      <c r="BNH5" s="19"/>
      <c r="BNI5" s="19"/>
      <c r="BNJ5" s="19"/>
      <c r="BNK5" s="19"/>
      <c r="BNL5" s="19"/>
      <c r="BNM5" s="19"/>
      <c r="BNN5" s="19"/>
      <c r="BNO5" s="19"/>
      <c r="BNP5" s="19"/>
      <c r="BNQ5" s="19"/>
      <c r="BNR5" s="19"/>
      <c r="BNS5" s="19"/>
      <c r="BNT5" s="19"/>
      <c r="BNU5" s="19"/>
      <c r="BNV5" s="19"/>
      <c r="BNW5" s="19"/>
      <c r="BNX5" s="19"/>
      <c r="BNY5" s="19"/>
      <c r="BNZ5" s="19"/>
      <c r="BOA5" s="19"/>
      <c r="BOB5" s="19"/>
      <c r="BOC5" s="19"/>
      <c r="BOD5" s="19"/>
      <c r="BOE5" s="19"/>
      <c r="BOF5" s="19"/>
      <c r="BOG5" s="19"/>
      <c r="BOH5" s="19"/>
      <c r="BOI5" s="19"/>
      <c r="BOJ5" s="19"/>
      <c r="BOK5" s="19"/>
      <c r="BOL5" s="19"/>
      <c r="BOM5" s="19"/>
      <c r="BON5" s="19"/>
      <c r="BOO5" s="19"/>
      <c r="BOP5" s="19"/>
      <c r="BOQ5" s="19"/>
      <c r="BOR5" s="19"/>
      <c r="BOS5" s="19"/>
      <c r="BOT5" s="19"/>
      <c r="BOU5" s="19"/>
      <c r="BOV5" s="19"/>
      <c r="BOW5" s="19"/>
      <c r="BOX5" s="19"/>
      <c r="BOY5" s="19"/>
      <c r="BOZ5" s="19"/>
      <c r="BPA5" s="19"/>
      <c r="BPB5" s="19"/>
      <c r="BPC5" s="19"/>
      <c r="BPD5" s="19"/>
      <c r="BPE5" s="19"/>
      <c r="BPF5" s="19"/>
      <c r="BPG5" s="19"/>
      <c r="BPH5" s="19"/>
      <c r="BPI5" s="19"/>
      <c r="BPJ5" s="19"/>
      <c r="BPK5" s="19"/>
      <c r="BPL5" s="19"/>
      <c r="BPM5" s="19"/>
      <c r="BPN5" s="19"/>
      <c r="BPO5" s="19"/>
      <c r="BPP5" s="19"/>
      <c r="BPQ5" s="19"/>
      <c r="BPR5" s="19"/>
      <c r="BPS5" s="19"/>
      <c r="BPT5" s="19"/>
      <c r="BPU5" s="19"/>
      <c r="BPV5" s="19"/>
      <c r="BPW5" s="19"/>
      <c r="BPX5" s="19"/>
      <c r="BPY5" s="19"/>
      <c r="BPZ5" s="19"/>
      <c r="BQA5" s="19"/>
      <c r="BQB5" s="19"/>
      <c r="BQC5" s="19"/>
      <c r="BQD5" s="19"/>
      <c r="BQE5" s="19"/>
      <c r="BQF5" s="19"/>
      <c r="BQG5" s="19"/>
      <c r="BQH5" s="19"/>
      <c r="BQI5" s="19"/>
      <c r="BQJ5" s="19"/>
      <c r="BQK5" s="19"/>
      <c r="BQL5" s="19"/>
      <c r="BQM5" s="19"/>
      <c r="BQN5" s="19"/>
      <c r="BQO5" s="19"/>
      <c r="BQP5" s="19"/>
      <c r="BQQ5" s="19"/>
      <c r="BQR5" s="19"/>
      <c r="BQS5" s="19"/>
      <c r="BQT5" s="19"/>
      <c r="BQU5" s="19"/>
      <c r="BQV5" s="19"/>
      <c r="BQW5" s="19"/>
      <c r="BQX5" s="19"/>
      <c r="BQY5" s="19"/>
      <c r="BQZ5" s="19"/>
      <c r="BRA5" s="19"/>
      <c r="BRB5" s="19"/>
      <c r="BRC5" s="19"/>
      <c r="BRD5" s="19"/>
      <c r="BRE5" s="19"/>
      <c r="BRF5" s="19"/>
      <c r="BRG5" s="19"/>
      <c r="BRH5" s="19"/>
      <c r="BRI5" s="19"/>
      <c r="BRJ5" s="19"/>
      <c r="BRK5" s="19"/>
      <c r="BRL5" s="19"/>
      <c r="BRM5" s="19"/>
      <c r="BRN5" s="19"/>
      <c r="BRO5" s="19"/>
      <c r="BRP5" s="19"/>
      <c r="BRQ5" s="19"/>
      <c r="BRR5" s="19"/>
      <c r="BRS5" s="19"/>
      <c r="BRT5" s="19"/>
      <c r="BRU5" s="19"/>
      <c r="BRV5" s="19"/>
      <c r="BRW5" s="19"/>
      <c r="BRX5" s="19"/>
      <c r="BRY5" s="19"/>
      <c r="BRZ5" s="19"/>
      <c r="BSA5" s="19"/>
      <c r="BSB5" s="19"/>
      <c r="BSC5" s="19"/>
      <c r="BSD5" s="19"/>
      <c r="BSE5" s="19"/>
      <c r="BSF5" s="19"/>
      <c r="BSG5" s="19"/>
      <c r="BSH5" s="19"/>
      <c r="BSI5" s="19"/>
      <c r="BSJ5" s="19"/>
      <c r="BSK5" s="19"/>
      <c r="BSL5" s="19"/>
      <c r="BSM5" s="19"/>
      <c r="BSN5" s="19"/>
      <c r="BSO5" s="19"/>
      <c r="BSP5" s="19"/>
      <c r="BSQ5" s="19"/>
      <c r="BSR5" s="19"/>
      <c r="BSS5" s="19"/>
      <c r="BST5" s="19"/>
      <c r="BSU5" s="19"/>
      <c r="BSV5" s="19"/>
      <c r="BSW5" s="19"/>
      <c r="BSX5" s="19"/>
      <c r="BSY5" s="19"/>
      <c r="BSZ5" s="19"/>
      <c r="BTA5" s="19"/>
      <c r="BTB5" s="19"/>
      <c r="BTC5" s="19"/>
      <c r="BTD5" s="19"/>
      <c r="BTE5" s="19"/>
      <c r="BTF5" s="19"/>
      <c r="BTG5" s="19"/>
      <c r="BTH5" s="19"/>
      <c r="BTI5" s="19"/>
      <c r="BTJ5" s="19"/>
      <c r="BTK5" s="19"/>
      <c r="BTL5" s="19"/>
      <c r="BTM5" s="19"/>
      <c r="BTN5" s="19"/>
      <c r="BTO5" s="19"/>
      <c r="BTP5" s="19"/>
      <c r="BTQ5" s="19"/>
      <c r="BTR5" s="19"/>
      <c r="BTS5" s="19"/>
      <c r="BTT5" s="19"/>
      <c r="BTU5" s="19"/>
      <c r="BTV5" s="19"/>
      <c r="BTW5" s="19"/>
      <c r="BTX5" s="19"/>
      <c r="BTY5" s="19"/>
      <c r="BTZ5" s="19"/>
      <c r="BUA5" s="19"/>
      <c r="BUB5" s="19"/>
      <c r="BUC5" s="19"/>
      <c r="BUD5" s="19"/>
      <c r="BUE5" s="19"/>
      <c r="BUF5" s="19"/>
      <c r="BUG5" s="19"/>
      <c r="BUH5" s="19"/>
      <c r="BUI5" s="19"/>
      <c r="BUJ5" s="19"/>
      <c r="BUK5" s="19"/>
      <c r="BUL5" s="19"/>
      <c r="BUM5" s="19"/>
      <c r="BUN5" s="19"/>
      <c r="BUO5" s="19"/>
      <c r="BUP5" s="19"/>
      <c r="BUQ5" s="19"/>
      <c r="BUR5" s="19"/>
      <c r="BUS5" s="19"/>
      <c r="BUT5" s="19"/>
      <c r="BUU5" s="19"/>
      <c r="BUV5" s="19"/>
      <c r="BUW5" s="19"/>
      <c r="BUX5" s="19"/>
      <c r="BUY5" s="19"/>
      <c r="BUZ5" s="19"/>
      <c r="BVA5" s="19"/>
      <c r="BVB5" s="19"/>
      <c r="BVC5" s="19"/>
      <c r="BVD5" s="19"/>
      <c r="BVE5" s="19"/>
      <c r="BVF5" s="19"/>
      <c r="BVG5" s="19"/>
      <c r="BVH5" s="19"/>
      <c r="BVI5" s="19"/>
      <c r="BVJ5" s="19"/>
      <c r="BVK5" s="19"/>
      <c r="BVL5" s="19"/>
      <c r="BVM5" s="19"/>
      <c r="BVN5" s="19"/>
      <c r="BVO5" s="19"/>
      <c r="BVP5" s="19"/>
      <c r="BVQ5" s="19"/>
      <c r="BVR5" s="19"/>
      <c r="BVS5" s="19"/>
      <c r="BVT5" s="19"/>
      <c r="BVU5" s="19"/>
      <c r="BVV5" s="19"/>
      <c r="BVW5" s="19"/>
      <c r="BVX5" s="19"/>
      <c r="BVY5" s="19"/>
      <c r="BVZ5" s="19"/>
      <c r="BWA5" s="19"/>
      <c r="BWB5" s="19"/>
      <c r="BWC5" s="19"/>
      <c r="BWD5" s="19"/>
      <c r="BWE5" s="19"/>
      <c r="BWF5" s="19"/>
      <c r="BWG5" s="19"/>
      <c r="BWH5" s="19"/>
      <c r="BWI5" s="19"/>
      <c r="BWJ5" s="19"/>
      <c r="BWK5" s="19"/>
      <c r="BWL5" s="19"/>
      <c r="BWM5" s="19"/>
      <c r="BWN5" s="19"/>
      <c r="BWO5" s="19"/>
      <c r="BWP5" s="19"/>
      <c r="BWQ5" s="19"/>
      <c r="BWR5" s="19"/>
      <c r="BWS5" s="19"/>
      <c r="BWT5" s="19"/>
      <c r="BWU5" s="19"/>
      <c r="BWV5" s="19"/>
      <c r="BWW5" s="19"/>
      <c r="BWX5" s="19"/>
      <c r="BWY5" s="19"/>
      <c r="BWZ5" s="19"/>
      <c r="BXA5" s="19"/>
      <c r="BXB5" s="19"/>
      <c r="BXC5" s="19"/>
      <c r="BXD5" s="19"/>
      <c r="BXE5" s="19"/>
      <c r="BXF5" s="19"/>
      <c r="BXG5" s="19"/>
      <c r="BXH5" s="19"/>
      <c r="BXI5" s="19"/>
      <c r="BXJ5" s="19"/>
      <c r="BXK5" s="19"/>
      <c r="BXL5" s="19"/>
      <c r="BXM5" s="19"/>
      <c r="BXN5" s="19"/>
      <c r="BXO5" s="19"/>
      <c r="BXP5" s="19"/>
      <c r="BXQ5" s="19"/>
      <c r="BXR5" s="19"/>
      <c r="BXS5" s="19"/>
      <c r="BXT5" s="19"/>
      <c r="BXU5" s="19"/>
      <c r="BXV5" s="19"/>
      <c r="BXW5" s="19"/>
      <c r="BXX5" s="19"/>
      <c r="BXY5" s="19"/>
      <c r="BXZ5" s="19"/>
      <c r="BYA5" s="19"/>
      <c r="BYB5" s="19"/>
      <c r="BYC5" s="19"/>
      <c r="BYD5" s="19"/>
      <c r="BYE5" s="19"/>
      <c r="BYF5" s="19"/>
      <c r="BYG5" s="19"/>
      <c r="BYH5" s="19"/>
      <c r="BYI5" s="19"/>
      <c r="BYJ5" s="19"/>
      <c r="BYK5" s="19"/>
      <c r="BYL5" s="19"/>
      <c r="BYM5" s="19"/>
      <c r="BYN5" s="19"/>
      <c r="BYO5" s="19"/>
      <c r="BYP5" s="19"/>
      <c r="BYQ5" s="19"/>
      <c r="BYR5" s="19"/>
      <c r="BYS5" s="19"/>
      <c r="BYT5" s="19"/>
      <c r="BYU5" s="19"/>
      <c r="BYV5" s="19"/>
      <c r="BYW5" s="19"/>
      <c r="BYX5" s="19"/>
      <c r="BYY5" s="19"/>
      <c r="BYZ5" s="19"/>
      <c r="BZA5" s="19"/>
      <c r="BZB5" s="19"/>
      <c r="BZC5" s="19"/>
      <c r="BZD5" s="19"/>
      <c r="BZE5" s="19"/>
      <c r="BZF5" s="19"/>
      <c r="BZG5" s="19"/>
      <c r="BZH5" s="19"/>
      <c r="BZI5" s="19"/>
      <c r="BZJ5" s="19"/>
      <c r="BZK5" s="19"/>
      <c r="BZL5" s="19"/>
      <c r="BZM5" s="19"/>
      <c r="BZN5" s="19"/>
      <c r="BZO5" s="19"/>
      <c r="BZP5" s="19"/>
      <c r="BZQ5" s="19"/>
      <c r="BZR5" s="19"/>
      <c r="BZS5" s="19"/>
      <c r="BZT5" s="19"/>
      <c r="BZU5" s="19"/>
      <c r="BZV5" s="19"/>
      <c r="BZW5" s="19"/>
      <c r="BZX5" s="19"/>
      <c r="BZY5" s="19"/>
      <c r="BZZ5" s="19"/>
      <c r="CAA5" s="19"/>
      <c r="CAB5" s="19"/>
      <c r="CAC5" s="19"/>
      <c r="CAD5" s="19"/>
      <c r="CAE5" s="19"/>
      <c r="CAF5" s="19"/>
      <c r="CAG5" s="19"/>
      <c r="CAH5" s="19"/>
      <c r="CAI5" s="19"/>
      <c r="CAJ5" s="19"/>
      <c r="CAK5" s="19"/>
      <c r="CAL5" s="19"/>
      <c r="CAM5" s="19"/>
      <c r="CAN5" s="19"/>
      <c r="CAO5" s="19"/>
      <c r="CAP5" s="19"/>
      <c r="CAQ5" s="19"/>
      <c r="CAR5" s="19"/>
      <c r="CAS5" s="19"/>
      <c r="CAT5" s="19"/>
      <c r="CAU5" s="19"/>
      <c r="CAV5" s="19"/>
      <c r="CAW5" s="19"/>
      <c r="CAX5" s="19"/>
      <c r="CAY5" s="19"/>
      <c r="CAZ5" s="19"/>
      <c r="CBA5" s="19"/>
      <c r="CBB5" s="19"/>
      <c r="CBC5" s="19"/>
      <c r="CBD5" s="19"/>
      <c r="CBE5" s="19"/>
      <c r="CBF5" s="19"/>
      <c r="CBG5" s="19"/>
      <c r="CBH5" s="19"/>
      <c r="CBI5" s="19"/>
      <c r="CBJ5" s="19"/>
      <c r="CBK5" s="19"/>
      <c r="CBL5" s="19"/>
      <c r="CBM5" s="19"/>
      <c r="CBN5" s="19"/>
      <c r="CBO5" s="19"/>
      <c r="CBP5" s="19"/>
      <c r="CBQ5" s="19"/>
      <c r="CBR5" s="19"/>
      <c r="CBS5" s="19"/>
      <c r="CBT5" s="19"/>
      <c r="CBU5" s="19"/>
      <c r="CBV5" s="19"/>
      <c r="CBW5" s="19"/>
      <c r="CBX5" s="19"/>
      <c r="CBY5" s="19"/>
      <c r="CBZ5" s="19"/>
      <c r="CCA5" s="19"/>
      <c r="CCB5" s="19"/>
      <c r="CCC5" s="19"/>
      <c r="CCD5" s="19"/>
      <c r="CCE5" s="19"/>
      <c r="CCF5" s="19"/>
      <c r="CCG5" s="19"/>
      <c r="CCH5" s="19"/>
      <c r="CCI5" s="19"/>
      <c r="CCJ5" s="19"/>
      <c r="CCK5" s="19"/>
      <c r="CCL5" s="19"/>
      <c r="CCM5" s="19"/>
      <c r="CCN5" s="19"/>
      <c r="CCO5" s="19"/>
      <c r="CCP5" s="19"/>
      <c r="CCQ5" s="19"/>
      <c r="CCR5" s="19"/>
      <c r="CCS5" s="19"/>
      <c r="CCT5" s="19"/>
      <c r="CCU5" s="19"/>
      <c r="CCV5" s="19"/>
      <c r="CCW5" s="19"/>
      <c r="CCX5" s="19"/>
      <c r="CCY5" s="19"/>
      <c r="CCZ5" s="19"/>
      <c r="CDA5" s="19"/>
      <c r="CDB5" s="19"/>
      <c r="CDC5" s="19"/>
      <c r="CDD5" s="19"/>
      <c r="CDE5" s="19"/>
      <c r="CDF5" s="19"/>
      <c r="CDG5" s="19"/>
      <c r="CDH5" s="19"/>
      <c r="CDI5" s="19"/>
      <c r="CDJ5" s="19"/>
      <c r="CDK5" s="19"/>
      <c r="CDL5" s="19"/>
      <c r="CDM5" s="19"/>
      <c r="CDN5" s="19"/>
      <c r="CDO5" s="19"/>
      <c r="CDP5" s="19"/>
      <c r="CDQ5" s="19"/>
      <c r="CDR5" s="19"/>
      <c r="CDS5" s="19"/>
      <c r="CDT5" s="19"/>
      <c r="CDU5" s="19"/>
      <c r="CDV5" s="19"/>
      <c r="CDW5" s="19"/>
      <c r="CDX5" s="19"/>
      <c r="CDY5" s="19"/>
      <c r="CDZ5" s="19"/>
      <c r="CEA5" s="19"/>
      <c r="CEB5" s="19"/>
      <c r="CEC5" s="19"/>
      <c r="CED5" s="19"/>
      <c r="CEE5" s="19"/>
      <c r="CEF5" s="19"/>
      <c r="CEG5" s="19"/>
      <c r="CEH5" s="19"/>
      <c r="CEI5" s="19"/>
      <c r="CEJ5" s="19"/>
      <c r="CEK5" s="19"/>
      <c r="CEL5" s="19"/>
      <c r="CEM5" s="19"/>
      <c r="CEN5" s="19"/>
      <c r="CEO5" s="19"/>
      <c r="CEP5" s="19"/>
      <c r="CEQ5" s="19"/>
      <c r="CER5" s="19"/>
      <c r="CES5" s="19"/>
      <c r="CET5" s="19"/>
      <c r="CEU5" s="19"/>
      <c r="CEV5" s="19"/>
      <c r="CEW5" s="19"/>
      <c r="CEX5" s="19"/>
      <c r="CEY5" s="19"/>
      <c r="CEZ5" s="19"/>
      <c r="CFA5" s="19"/>
      <c r="CFB5" s="19"/>
      <c r="CFC5" s="19"/>
      <c r="CFD5" s="19"/>
      <c r="CFE5" s="19"/>
      <c r="CFF5" s="19"/>
      <c r="CFG5" s="19"/>
      <c r="CFH5" s="19"/>
      <c r="CFI5" s="19"/>
      <c r="CFJ5" s="19"/>
      <c r="CFK5" s="19"/>
      <c r="CFL5" s="19"/>
      <c r="CFM5" s="19"/>
      <c r="CFN5" s="19"/>
      <c r="CFO5" s="19"/>
      <c r="CFP5" s="19"/>
      <c r="CFQ5" s="19"/>
      <c r="CFR5" s="19"/>
      <c r="CFS5" s="19"/>
      <c r="CFT5" s="19"/>
      <c r="CFU5" s="19"/>
      <c r="CFV5" s="19"/>
      <c r="CFW5" s="19"/>
      <c r="CFX5" s="19"/>
      <c r="CFY5" s="19"/>
      <c r="CFZ5" s="19"/>
      <c r="CGA5" s="19"/>
      <c r="CGB5" s="19"/>
      <c r="CGC5" s="19"/>
      <c r="CGD5" s="19"/>
      <c r="CGE5" s="19"/>
      <c r="CGF5" s="19"/>
      <c r="CGG5" s="19"/>
      <c r="CGH5" s="19"/>
      <c r="CGI5" s="19"/>
      <c r="CGJ5" s="19"/>
      <c r="CGK5" s="19"/>
      <c r="CGL5" s="19"/>
      <c r="CGM5" s="19"/>
      <c r="CGN5" s="19"/>
      <c r="CGO5" s="19"/>
      <c r="CGP5" s="19"/>
      <c r="CGQ5" s="19"/>
      <c r="CGR5" s="19"/>
      <c r="CGS5" s="19"/>
      <c r="CGT5" s="19"/>
      <c r="CGU5" s="19"/>
      <c r="CGV5" s="19"/>
      <c r="CGW5" s="19"/>
      <c r="CGX5" s="19"/>
      <c r="CGY5" s="19"/>
      <c r="CGZ5" s="19"/>
      <c r="CHA5" s="19"/>
      <c r="CHB5" s="19"/>
      <c r="CHC5" s="19"/>
      <c r="CHD5" s="19"/>
      <c r="CHE5" s="19"/>
      <c r="CHF5" s="19"/>
      <c r="CHG5" s="19"/>
      <c r="CHH5" s="19"/>
      <c r="CHI5" s="19"/>
      <c r="CHJ5" s="19"/>
      <c r="CHK5" s="19"/>
      <c r="CHL5" s="19"/>
      <c r="CHM5" s="19"/>
      <c r="CHN5" s="19"/>
      <c r="CHO5" s="19"/>
      <c r="CHP5" s="19"/>
      <c r="CHQ5" s="19"/>
      <c r="CHR5" s="19"/>
      <c r="CHS5" s="19"/>
      <c r="CHT5" s="19"/>
      <c r="CHU5" s="19"/>
      <c r="CHV5" s="19"/>
      <c r="CHW5" s="19"/>
      <c r="CHX5" s="19"/>
      <c r="CHY5" s="19"/>
      <c r="CHZ5" s="19"/>
      <c r="CIA5" s="19"/>
      <c r="CIB5" s="19"/>
      <c r="CIC5" s="19"/>
      <c r="CID5" s="19"/>
      <c r="CIE5" s="19"/>
      <c r="CIF5" s="19"/>
      <c r="CIG5" s="19"/>
      <c r="CIH5" s="19"/>
      <c r="CII5" s="19"/>
      <c r="CIJ5" s="19"/>
      <c r="CIK5" s="19"/>
      <c r="CIL5" s="19"/>
      <c r="CIM5" s="19"/>
      <c r="CIN5" s="19"/>
      <c r="CIO5" s="19"/>
      <c r="CIP5" s="19"/>
      <c r="CIQ5" s="19"/>
      <c r="CIR5" s="19"/>
      <c r="CIS5" s="19"/>
      <c r="CIT5" s="19"/>
      <c r="CIU5" s="19"/>
      <c r="CIV5" s="19"/>
      <c r="CIW5" s="19"/>
      <c r="CIX5" s="19"/>
      <c r="CIY5" s="19"/>
      <c r="CIZ5" s="19"/>
      <c r="CJA5" s="19"/>
      <c r="CJB5" s="19"/>
      <c r="CJC5" s="19"/>
      <c r="CJD5" s="19"/>
      <c r="CJE5" s="19"/>
      <c r="CJF5" s="19"/>
      <c r="CJG5" s="19"/>
      <c r="CJH5" s="19"/>
      <c r="CJI5" s="19"/>
      <c r="CJJ5" s="19"/>
      <c r="CJK5" s="19"/>
      <c r="CJL5" s="19"/>
      <c r="CJM5" s="19"/>
      <c r="CJN5" s="19"/>
      <c r="CJO5" s="19"/>
      <c r="CJP5" s="19"/>
      <c r="CJQ5" s="19"/>
      <c r="CJR5" s="19"/>
      <c r="CJS5" s="19"/>
      <c r="CJT5" s="19"/>
      <c r="CJU5" s="19"/>
      <c r="CJV5" s="19"/>
      <c r="CJW5" s="19"/>
      <c r="CJX5" s="19"/>
      <c r="CJY5" s="19"/>
      <c r="CJZ5" s="19"/>
      <c r="CKA5" s="19"/>
      <c r="CKB5" s="19"/>
      <c r="CKC5" s="19"/>
      <c r="CKD5" s="19"/>
      <c r="CKE5" s="19"/>
      <c r="CKF5" s="19"/>
      <c r="CKG5" s="19"/>
      <c r="CKH5" s="19"/>
      <c r="CKI5" s="19"/>
      <c r="CKJ5" s="19"/>
      <c r="CKK5" s="19"/>
      <c r="CKL5" s="19"/>
      <c r="CKM5" s="19"/>
      <c r="CKN5" s="19"/>
      <c r="CKO5" s="19"/>
      <c r="CKP5" s="19"/>
      <c r="CKQ5" s="19"/>
      <c r="CKR5" s="19"/>
      <c r="CKS5" s="19"/>
      <c r="CKT5" s="19"/>
      <c r="CKU5" s="19"/>
      <c r="CKV5" s="19"/>
      <c r="CKW5" s="19"/>
      <c r="CKX5" s="19"/>
      <c r="CKY5" s="19"/>
      <c r="CKZ5" s="19"/>
      <c r="CLA5" s="19"/>
      <c r="CLB5" s="19"/>
      <c r="CLC5" s="19"/>
      <c r="CLD5" s="19"/>
      <c r="CLE5" s="19"/>
      <c r="CLF5" s="19"/>
      <c r="CLG5" s="19"/>
      <c r="CLH5" s="19"/>
      <c r="CLI5" s="19"/>
      <c r="CLJ5" s="19"/>
      <c r="CLK5" s="19"/>
      <c r="CLL5" s="19"/>
      <c r="CLM5" s="19"/>
      <c r="CLN5" s="19"/>
      <c r="CLO5" s="19"/>
      <c r="CLP5" s="19"/>
      <c r="CLQ5" s="19"/>
      <c r="CLR5" s="19"/>
      <c r="CLS5" s="19"/>
      <c r="CLT5" s="19"/>
      <c r="CLU5" s="19"/>
      <c r="CLV5" s="19"/>
      <c r="CLW5" s="19"/>
      <c r="CLX5" s="19"/>
      <c r="CLY5" s="19"/>
      <c r="CLZ5" s="19"/>
      <c r="CMA5" s="19"/>
      <c r="CMB5" s="19"/>
      <c r="CMC5" s="19"/>
      <c r="CMD5" s="19"/>
      <c r="CME5" s="19"/>
      <c r="CMF5" s="19"/>
      <c r="CMG5" s="19"/>
      <c r="CMH5" s="19"/>
      <c r="CMI5" s="19"/>
      <c r="CMJ5" s="19"/>
      <c r="CMK5" s="19"/>
      <c r="CML5" s="19"/>
      <c r="CMM5" s="19"/>
      <c r="CMN5" s="19"/>
      <c r="CMO5" s="19"/>
      <c r="CMP5" s="19"/>
      <c r="CMQ5" s="19"/>
      <c r="CMR5" s="19"/>
      <c r="CMS5" s="19"/>
      <c r="CMT5" s="19"/>
      <c r="CMU5" s="19"/>
      <c r="CMV5" s="19"/>
      <c r="CMW5" s="19"/>
      <c r="CMX5" s="19"/>
      <c r="CMY5" s="19"/>
      <c r="CMZ5" s="19"/>
      <c r="CNA5" s="19"/>
      <c r="CNB5" s="19"/>
      <c r="CNC5" s="19"/>
      <c r="CND5" s="19"/>
      <c r="CNE5" s="19"/>
      <c r="CNF5" s="19"/>
      <c r="CNG5" s="19"/>
      <c r="CNH5" s="19"/>
      <c r="CNI5" s="19"/>
      <c r="CNJ5" s="19"/>
      <c r="CNK5" s="19"/>
      <c r="CNL5" s="19"/>
      <c r="CNM5" s="19"/>
      <c r="CNN5" s="19"/>
      <c r="CNO5" s="19"/>
      <c r="CNP5" s="19"/>
      <c r="CNQ5" s="19"/>
      <c r="CNR5" s="19"/>
      <c r="CNS5" s="19"/>
      <c r="CNT5" s="19"/>
      <c r="CNU5" s="19"/>
      <c r="CNV5" s="19"/>
      <c r="CNW5" s="19"/>
      <c r="CNX5" s="19"/>
      <c r="CNY5" s="19"/>
      <c r="CNZ5" s="19"/>
      <c r="COA5" s="19"/>
      <c r="COB5" s="19"/>
      <c r="COC5" s="19"/>
      <c r="COD5" s="19"/>
      <c r="COE5" s="19"/>
      <c r="COF5" s="19"/>
      <c r="COG5" s="19"/>
      <c r="COH5" s="19"/>
      <c r="COI5" s="19"/>
      <c r="COJ5" s="19"/>
      <c r="COK5" s="19"/>
      <c r="COL5" s="19"/>
      <c r="COM5" s="19"/>
      <c r="CON5" s="19"/>
      <c r="COO5" s="19"/>
      <c r="COP5" s="19"/>
      <c r="COQ5" s="19"/>
      <c r="COR5" s="19"/>
      <c r="COS5" s="19"/>
      <c r="COT5" s="19"/>
      <c r="COU5" s="19"/>
      <c r="COV5" s="19"/>
      <c r="COW5" s="19"/>
      <c r="COX5" s="19"/>
      <c r="COY5" s="19"/>
      <c r="COZ5" s="19"/>
      <c r="CPA5" s="19"/>
      <c r="CPB5" s="19"/>
      <c r="CPC5" s="19"/>
      <c r="CPD5" s="19"/>
      <c r="CPE5" s="19"/>
      <c r="CPF5" s="19"/>
      <c r="CPG5" s="19"/>
      <c r="CPH5" s="19"/>
      <c r="CPI5" s="19"/>
      <c r="CPJ5" s="19"/>
      <c r="CPK5" s="19"/>
      <c r="CPL5" s="19"/>
      <c r="CPM5" s="19"/>
      <c r="CPN5" s="19"/>
      <c r="CPO5" s="19"/>
      <c r="CPP5" s="19"/>
      <c r="CPQ5" s="19"/>
      <c r="CPR5" s="19"/>
      <c r="CPS5" s="19"/>
      <c r="CPT5" s="19"/>
      <c r="CPU5" s="19"/>
      <c r="CPV5" s="19"/>
      <c r="CPW5" s="19"/>
      <c r="CPX5" s="19"/>
      <c r="CPY5" s="19"/>
      <c r="CPZ5" s="19"/>
      <c r="CQA5" s="19"/>
      <c r="CQB5" s="19"/>
      <c r="CQC5" s="19"/>
      <c r="CQD5" s="19"/>
      <c r="CQE5" s="19"/>
      <c r="CQF5" s="19"/>
      <c r="CQG5" s="19"/>
      <c r="CQH5" s="19"/>
      <c r="CQI5" s="19"/>
      <c r="CQJ5" s="19"/>
      <c r="CQK5" s="19"/>
      <c r="CQL5" s="19"/>
      <c r="CQM5" s="19"/>
      <c r="CQN5" s="19"/>
      <c r="CQO5" s="19"/>
      <c r="CQP5" s="19"/>
      <c r="CQQ5" s="19"/>
      <c r="CQR5" s="19"/>
      <c r="CQS5" s="19"/>
      <c r="CQT5" s="19"/>
      <c r="CQU5" s="19"/>
      <c r="CQV5" s="19"/>
      <c r="CQW5" s="19"/>
      <c r="CQX5" s="19"/>
      <c r="CQY5" s="19"/>
      <c r="CQZ5" s="19"/>
      <c r="CRA5" s="19"/>
      <c r="CRB5" s="19"/>
      <c r="CRC5" s="19"/>
      <c r="CRD5" s="19"/>
      <c r="CRE5" s="19"/>
      <c r="CRF5" s="19"/>
      <c r="CRG5" s="19"/>
      <c r="CRH5" s="19"/>
      <c r="CRI5" s="19"/>
      <c r="CRJ5" s="19"/>
      <c r="CRK5" s="19"/>
      <c r="CRL5" s="19"/>
      <c r="CRM5" s="19"/>
      <c r="CRN5" s="19"/>
      <c r="CRO5" s="19"/>
      <c r="CRP5" s="19"/>
      <c r="CRQ5" s="19"/>
      <c r="CRR5" s="19"/>
      <c r="CRS5" s="19"/>
      <c r="CRT5" s="19"/>
      <c r="CRU5" s="19"/>
      <c r="CRV5" s="19"/>
      <c r="CRW5" s="19"/>
      <c r="CRX5" s="19"/>
      <c r="CRY5" s="19"/>
      <c r="CRZ5" s="19"/>
      <c r="CSA5" s="19"/>
      <c r="CSB5" s="19"/>
      <c r="CSC5" s="19"/>
      <c r="CSD5" s="19"/>
      <c r="CSE5" s="19"/>
      <c r="CSF5" s="19"/>
      <c r="CSG5" s="19"/>
      <c r="CSH5" s="19"/>
      <c r="CSI5" s="19"/>
      <c r="CSJ5" s="19"/>
      <c r="CSK5" s="19"/>
      <c r="CSL5" s="19"/>
      <c r="CSM5" s="19"/>
      <c r="CSN5" s="19"/>
      <c r="CSO5" s="19"/>
      <c r="CSP5" s="19"/>
      <c r="CSQ5" s="19"/>
      <c r="CSR5" s="19"/>
      <c r="CSS5" s="19"/>
      <c r="CST5" s="19"/>
      <c r="CSU5" s="19"/>
      <c r="CSV5" s="19"/>
      <c r="CSW5" s="19"/>
      <c r="CSX5" s="19"/>
      <c r="CSY5" s="19"/>
      <c r="CSZ5" s="19"/>
      <c r="CTA5" s="19"/>
      <c r="CTB5" s="19"/>
      <c r="CTC5" s="19"/>
      <c r="CTD5" s="19"/>
      <c r="CTE5" s="19"/>
      <c r="CTF5" s="19"/>
      <c r="CTG5" s="19"/>
      <c r="CTH5" s="19"/>
      <c r="CTI5" s="19"/>
      <c r="CTJ5" s="19"/>
      <c r="CTK5" s="19"/>
      <c r="CTL5" s="19"/>
      <c r="CTM5" s="19"/>
      <c r="CTN5" s="19"/>
      <c r="CTO5" s="19"/>
      <c r="CTP5" s="19"/>
      <c r="CTQ5" s="19"/>
      <c r="CTR5" s="19"/>
      <c r="CTS5" s="19"/>
      <c r="CTT5" s="19"/>
      <c r="CTU5" s="19"/>
      <c r="CTV5" s="19"/>
      <c r="CTW5" s="19"/>
      <c r="CTX5" s="19"/>
      <c r="CTY5" s="19"/>
      <c r="CTZ5" s="19"/>
      <c r="CUA5" s="19"/>
      <c r="CUB5" s="19"/>
      <c r="CUC5" s="19"/>
      <c r="CUD5" s="19"/>
      <c r="CUE5" s="19"/>
      <c r="CUF5" s="19"/>
      <c r="CUG5" s="19"/>
      <c r="CUH5" s="19"/>
      <c r="CUI5" s="19"/>
      <c r="CUJ5" s="19"/>
      <c r="CUK5" s="19"/>
      <c r="CUL5" s="19"/>
      <c r="CUM5" s="19"/>
      <c r="CUN5" s="19"/>
      <c r="CUO5" s="19"/>
      <c r="CUP5" s="19"/>
      <c r="CUQ5" s="19"/>
      <c r="CUR5" s="19"/>
      <c r="CUS5" s="19"/>
      <c r="CUT5" s="19"/>
      <c r="CUU5" s="19"/>
      <c r="CUV5" s="19"/>
      <c r="CUW5" s="19"/>
      <c r="CUX5" s="19"/>
      <c r="CUY5" s="19"/>
      <c r="CUZ5" s="19"/>
      <c r="CVA5" s="19"/>
      <c r="CVB5" s="19"/>
      <c r="CVC5" s="19"/>
      <c r="CVD5" s="19"/>
      <c r="CVE5" s="19"/>
      <c r="CVF5" s="19"/>
      <c r="CVG5" s="19"/>
      <c r="CVH5" s="19"/>
      <c r="CVI5" s="19"/>
      <c r="CVJ5" s="19"/>
      <c r="CVK5" s="19"/>
      <c r="CVL5" s="19"/>
      <c r="CVM5" s="19"/>
      <c r="CVN5" s="19"/>
      <c r="CVO5" s="19"/>
      <c r="CVP5" s="19"/>
      <c r="CVQ5" s="19"/>
      <c r="CVR5" s="19"/>
      <c r="CVS5" s="19"/>
      <c r="CVT5" s="19"/>
      <c r="CVU5" s="19"/>
      <c r="CVV5" s="19"/>
      <c r="CVW5" s="19"/>
      <c r="CVX5" s="19"/>
      <c r="CVY5" s="19"/>
      <c r="CVZ5" s="19"/>
      <c r="CWA5" s="19"/>
      <c r="CWB5" s="19"/>
      <c r="CWC5" s="19"/>
      <c r="CWD5" s="19"/>
      <c r="CWE5" s="19"/>
      <c r="CWF5" s="19"/>
      <c r="CWG5" s="19"/>
      <c r="CWH5" s="19"/>
      <c r="CWI5" s="19"/>
      <c r="CWJ5" s="19"/>
      <c r="CWK5" s="19"/>
      <c r="CWL5" s="19"/>
      <c r="CWM5" s="19"/>
      <c r="CWN5" s="19"/>
      <c r="CWO5" s="19"/>
      <c r="CWP5" s="19"/>
      <c r="CWQ5" s="19"/>
      <c r="CWR5" s="19"/>
      <c r="CWS5" s="19"/>
      <c r="CWT5" s="19"/>
      <c r="CWU5" s="19"/>
      <c r="CWV5" s="19"/>
      <c r="CWW5" s="19"/>
      <c r="CWX5" s="19"/>
      <c r="CWY5" s="19"/>
      <c r="CWZ5" s="19"/>
      <c r="CXA5" s="19"/>
      <c r="CXB5" s="19"/>
      <c r="CXC5" s="19"/>
      <c r="CXD5" s="19"/>
      <c r="CXE5" s="19"/>
      <c r="CXF5" s="19"/>
      <c r="CXG5" s="19"/>
      <c r="CXH5" s="19"/>
      <c r="CXI5" s="19"/>
      <c r="CXJ5" s="19"/>
      <c r="CXK5" s="19"/>
      <c r="CXL5" s="19"/>
      <c r="CXM5" s="19"/>
      <c r="CXN5" s="19"/>
      <c r="CXO5" s="19"/>
      <c r="CXP5" s="19"/>
      <c r="CXQ5" s="19"/>
      <c r="CXR5" s="19"/>
      <c r="CXS5" s="19"/>
      <c r="CXT5" s="19"/>
      <c r="CXU5" s="19"/>
      <c r="CXV5" s="19"/>
      <c r="CXW5" s="19"/>
      <c r="CXX5" s="19"/>
      <c r="CXY5" s="19"/>
      <c r="CXZ5" s="19"/>
      <c r="CYA5" s="19"/>
      <c r="CYB5" s="19"/>
      <c r="CYC5" s="19"/>
      <c r="CYD5" s="19"/>
      <c r="CYE5" s="19"/>
      <c r="CYF5" s="19"/>
      <c r="CYG5" s="19"/>
      <c r="CYH5" s="19"/>
      <c r="CYI5" s="19"/>
      <c r="CYJ5" s="19"/>
      <c r="CYK5" s="19"/>
      <c r="CYL5" s="19"/>
      <c r="CYM5" s="19"/>
      <c r="CYN5" s="19"/>
      <c r="CYO5" s="19"/>
      <c r="CYP5" s="19"/>
      <c r="CYQ5" s="19"/>
      <c r="CYR5" s="19"/>
      <c r="CYS5" s="19"/>
      <c r="CYT5" s="19"/>
      <c r="CYU5" s="19"/>
      <c r="CYV5" s="19"/>
      <c r="CYW5" s="19"/>
      <c r="CYX5" s="19"/>
      <c r="CYY5" s="19"/>
      <c r="CYZ5" s="19"/>
      <c r="CZA5" s="19"/>
      <c r="CZB5" s="19"/>
      <c r="CZC5" s="19"/>
      <c r="CZD5" s="19"/>
      <c r="CZE5" s="19"/>
      <c r="CZF5" s="19"/>
      <c r="CZG5" s="19"/>
      <c r="CZH5" s="19"/>
      <c r="CZI5" s="19"/>
      <c r="CZJ5" s="19"/>
      <c r="CZK5" s="19"/>
      <c r="CZL5" s="19"/>
      <c r="CZM5" s="19"/>
      <c r="CZN5" s="19"/>
      <c r="CZO5" s="19"/>
      <c r="CZP5" s="19"/>
      <c r="CZQ5" s="19"/>
      <c r="CZR5" s="19"/>
      <c r="CZS5" s="19"/>
      <c r="CZT5" s="19"/>
      <c r="CZU5" s="19"/>
      <c r="CZV5" s="19"/>
      <c r="CZW5" s="19"/>
      <c r="CZX5" s="19"/>
      <c r="CZY5" s="19"/>
      <c r="CZZ5" s="19"/>
      <c r="DAA5" s="19"/>
      <c r="DAB5" s="19"/>
      <c r="DAC5" s="19"/>
      <c r="DAD5" s="19"/>
      <c r="DAE5" s="19"/>
      <c r="DAF5" s="19"/>
      <c r="DAG5" s="19"/>
      <c r="DAH5" s="19"/>
      <c r="DAI5" s="19"/>
      <c r="DAJ5" s="19"/>
      <c r="DAK5" s="19"/>
      <c r="DAL5" s="19"/>
      <c r="DAM5" s="19"/>
      <c r="DAN5" s="19"/>
      <c r="DAO5" s="19"/>
      <c r="DAP5" s="19"/>
      <c r="DAQ5" s="19"/>
      <c r="DAR5" s="19"/>
      <c r="DAS5" s="19"/>
      <c r="DAT5" s="19"/>
      <c r="DAU5" s="19"/>
      <c r="DAV5" s="19"/>
      <c r="DAW5" s="19"/>
      <c r="DAX5" s="19"/>
      <c r="DAY5" s="19"/>
      <c r="DAZ5" s="19"/>
      <c r="DBA5" s="19"/>
      <c r="DBB5" s="19"/>
      <c r="DBC5" s="19"/>
      <c r="DBD5" s="19"/>
      <c r="DBE5" s="19"/>
      <c r="DBF5" s="19"/>
      <c r="DBG5" s="19"/>
      <c r="DBH5" s="19"/>
      <c r="DBI5" s="19"/>
      <c r="DBJ5" s="19"/>
      <c r="DBK5" s="19"/>
      <c r="DBL5" s="19"/>
      <c r="DBM5" s="19"/>
      <c r="DBN5" s="19"/>
      <c r="DBO5" s="19"/>
      <c r="DBP5" s="19"/>
      <c r="DBQ5" s="19"/>
      <c r="DBR5" s="19"/>
      <c r="DBS5" s="19"/>
      <c r="DBT5" s="19"/>
      <c r="DBU5" s="19"/>
      <c r="DBV5" s="19"/>
      <c r="DBW5" s="19"/>
      <c r="DBX5" s="19"/>
      <c r="DBY5" s="19"/>
      <c r="DBZ5" s="19"/>
      <c r="DCA5" s="19"/>
      <c r="DCB5" s="19"/>
      <c r="DCC5" s="19"/>
      <c r="DCD5" s="19"/>
      <c r="DCE5" s="19"/>
      <c r="DCF5" s="19"/>
      <c r="DCG5" s="19"/>
      <c r="DCH5" s="19"/>
      <c r="DCI5" s="19"/>
      <c r="DCJ5" s="19"/>
      <c r="DCK5" s="19"/>
      <c r="DCL5" s="19"/>
      <c r="DCM5" s="19"/>
      <c r="DCN5" s="19"/>
      <c r="DCO5" s="19"/>
      <c r="DCP5" s="19"/>
      <c r="DCQ5" s="19"/>
      <c r="DCR5" s="19"/>
      <c r="DCS5" s="19"/>
      <c r="DCT5" s="19"/>
      <c r="DCU5" s="19"/>
      <c r="DCV5" s="19"/>
      <c r="DCW5" s="19"/>
      <c r="DCX5" s="19"/>
      <c r="DCY5" s="19"/>
      <c r="DCZ5" s="19"/>
      <c r="DDA5" s="19"/>
      <c r="DDB5" s="19"/>
      <c r="DDC5" s="19"/>
      <c r="DDD5" s="19"/>
      <c r="DDE5" s="19"/>
      <c r="DDF5" s="19"/>
      <c r="DDG5" s="19"/>
      <c r="DDH5" s="19"/>
      <c r="DDI5" s="19"/>
      <c r="DDJ5" s="19"/>
      <c r="DDK5" s="19"/>
      <c r="DDL5" s="19"/>
      <c r="DDM5" s="19"/>
      <c r="DDN5" s="19"/>
      <c r="DDO5" s="19"/>
      <c r="DDP5" s="19"/>
      <c r="DDQ5" s="19"/>
      <c r="DDR5" s="19"/>
      <c r="DDS5" s="19"/>
      <c r="DDT5" s="19"/>
      <c r="DDU5" s="19"/>
      <c r="DDV5" s="19"/>
      <c r="DDW5" s="19"/>
      <c r="DDX5" s="19"/>
      <c r="DDY5" s="19"/>
      <c r="DDZ5" s="19"/>
      <c r="DEA5" s="19"/>
      <c r="DEB5" s="19"/>
      <c r="DEC5" s="19"/>
      <c r="DED5" s="19"/>
      <c r="DEE5" s="19"/>
      <c r="DEF5" s="19"/>
      <c r="DEG5" s="19"/>
      <c r="DEH5" s="19"/>
      <c r="DEI5" s="19"/>
      <c r="DEJ5" s="19"/>
      <c r="DEK5" s="19"/>
      <c r="DEL5" s="19"/>
      <c r="DEM5" s="19"/>
      <c r="DEN5" s="19"/>
      <c r="DEO5" s="19"/>
      <c r="DEP5" s="19"/>
      <c r="DEQ5" s="19"/>
      <c r="DER5" s="19"/>
      <c r="DES5" s="19"/>
      <c r="DET5" s="19"/>
      <c r="DEU5" s="19"/>
      <c r="DEV5" s="19"/>
      <c r="DEW5" s="19"/>
      <c r="DEX5" s="19"/>
      <c r="DEY5" s="19"/>
      <c r="DEZ5" s="19"/>
      <c r="DFA5" s="19"/>
      <c r="DFB5" s="19"/>
      <c r="DFC5" s="19"/>
      <c r="DFD5" s="19"/>
      <c r="DFE5" s="19"/>
      <c r="DFF5" s="19"/>
      <c r="DFG5" s="19"/>
      <c r="DFH5" s="19"/>
      <c r="DFI5" s="19"/>
      <c r="DFJ5" s="19"/>
      <c r="DFK5" s="19"/>
      <c r="DFL5" s="19"/>
      <c r="DFM5" s="19"/>
      <c r="DFN5" s="19"/>
      <c r="DFO5" s="19"/>
      <c r="DFP5" s="19"/>
      <c r="DFQ5" s="19"/>
      <c r="DFR5" s="19"/>
      <c r="DFS5" s="19"/>
      <c r="DFT5" s="19"/>
      <c r="DFU5" s="19"/>
      <c r="DFV5" s="19"/>
      <c r="DFW5" s="19"/>
      <c r="DFX5" s="19"/>
      <c r="DFY5" s="19"/>
      <c r="DFZ5" s="19"/>
      <c r="DGA5" s="19"/>
      <c r="DGB5" s="19"/>
      <c r="DGC5" s="19"/>
      <c r="DGD5" s="19"/>
      <c r="DGE5" s="19"/>
      <c r="DGF5" s="19"/>
      <c r="DGG5" s="19"/>
      <c r="DGH5" s="19"/>
      <c r="DGI5" s="19"/>
      <c r="DGJ5" s="19"/>
      <c r="DGK5" s="19"/>
      <c r="DGL5" s="19"/>
      <c r="DGM5" s="19"/>
      <c r="DGN5" s="19"/>
      <c r="DGO5" s="19"/>
      <c r="DGP5" s="19"/>
      <c r="DGQ5" s="19"/>
      <c r="DGR5" s="19"/>
      <c r="DGS5" s="19"/>
      <c r="DGT5" s="19"/>
      <c r="DGU5" s="19"/>
      <c r="DGV5" s="19"/>
      <c r="DGW5" s="19"/>
      <c r="DGX5" s="19"/>
      <c r="DGY5" s="19"/>
      <c r="DGZ5" s="19"/>
      <c r="DHA5" s="19"/>
      <c r="DHB5" s="19"/>
      <c r="DHC5" s="19"/>
      <c r="DHD5" s="19"/>
      <c r="DHE5" s="19"/>
      <c r="DHF5" s="19"/>
      <c r="DHG5" s="19"/>
      <c r="DHH5" s="19"/>
      <c r="DHI5" s="19"/>
      <c r="DHJ5" s="19"/>
      <c r="DHK5" s="19"/>
      <c r="DHL5" s="19"/>
      <c r="DHM5" s="19"/>
      <c r="DHN5" s="19"/>
      <c r="DHO5" s="19"/>
      <c r="DHP5" s="19"/>
      <c r="DHQ5" s="19"/>
      <c r="DHR5" s="19"/>
      <c r="DHS5" s="19"/>
      <c r="DHT5" s="19"/>
      <c r="DHU5" s="19"/>
      <c r="DHV5" s="19"/>
      <c r="DHW5" s="19"/>
      <c r="DHX5" s="19"/>
      <c r="DHY5" s="19"/>
      <c r="DHZ5" s="19"/>
      <c r="DIA5" s="19"/>
      <c r="DIB5" s="19"/>
      <c r="DIC5" s="19"/>
      <c r="DID5" s="19"/>
      <c r="DIE5" s="19"/>
      <c r="DIF5" s="19"/>
      <c r="DIG5" s="19"/>
      <c r="DIH5" s="19"/>
      <c r="DII5" s="19"/>
      <c r="DIJ5" s="19"/>
      <c r="DIK5" s="19"/>
      <c r="DIL5" s="19"/>
      <c r="DIM5" s="19"/>
      <c r="DIN5" s="19"/>
      <c r="DIO5" s="19"/>
      <c r="DIP5" s="19"/>
      <c r="DIQ5" s="19"/>
      <c r="DIR5" s="19"/>
      <c r="DIS5" s="19"/>
      <c r="DIT5" s="19"/>
      <c r="DIU5" s="19"/>
      <c r="DIV5" s="19"/>
      <c r="DIW5" s="19"/>
      <c r="DIX5" s="19"/>
      <c r="DIY5" s="19"/>
      <c r="DIZ5" s="19"/>
      <c r="DJA5" s="19"/>
      <c r="DJB5" s="19"/>
      <c r="DJC5" s="19"/>
      <c r="DJD5" s="19"/>
      <c r="DJE5" s="19"/>
      <c r="DJF5" s="19"/>
      <c r="DJG5" s="19"/>
      <c r="DJH5" s="19"/>
      <c r="DJI5" s="19"/>
      <c r="DJJ5" s="19"/>
      <c r="DJK5" s="19"/>
      <c r="DJL5" s="19"/>
      <c r="DJM5" s="19"/>
      <c r="DJN5" s="19"/>
      <c r="DJO5" s="19"/>
      <c r="DJP5" s="19"/>
      <c r="DJQ5" s="19"/>
      <c r="DJR5" s="19"/>
      <c r="DJS5" s="19"/>
      <c r="DJT5" s="19"/>
      <c r="DJU5" s="19"/>
      <c r="DJV5" s="19"/>
      <c r="DJW5" s="19"/>
      <c r="DJX5" s="19"/>
      <c r="DJY5" s="19"/>
      <c r="DJZ5" s="19"/>
      <c r="DKA5" s="19"/>
      <c r="DKB5" s="19"/>
      <c r="DKC5" s="19"/>
      <c r="DKD5" s="19"/>
      <c r="DKE5" s="19"/>
      <c r="DKF5" s="19"/>
      <c r="DKG5" s="19"/>
      <c r="DKH5" s="19"/>
      <c r="DKI5" s="19"/>
      <c r="DKJ5" s="19"/>
      <c r="DKK5" s="19"/>
      <c r="DKL5" s="19"/>
      <c r="DKM5" s="19"/>
      <c r="DKN5" s="19"/>
      <c r="DKO5" s="19"/>
      <c r="DKP5" s="19"/>
      <c r="DKQ5" s="19"/>
      <c r="DKR5" s="19"/>
      <c r="DKS5" s="19"/>
      <c r="DKT5" s="19"/>
      <c r="DKU5" s="19"/>
      <c r="DKV5" s="19"/>
      <c r="DKW5" s="19"/>
      <c r="DKX5" s="19"/>
      <c r="DKY5" s="19"/>
      <c r="DKZ5" s="19"/>
      <c r="DLA5" s="19"/>
      <c r="DLB5" s="19"/>
      <c r="DLC5" s="19"/>
      <c r="DLD5" s="19"/>
      <c r="DLE5" s="19"/>
      <c r="DLF5" s="19"/>
      <c r="DLG5" s="19"/>
      <c r="DLH5" s="19"/>
      <c r="DLI5" s="19"/>
      <c r="DLJ5" s="19"/>
      <c r="DLK5" s="19"/>
      <c r="DLL5" s="19"/>
      <c r="DLM5" s="19"/>
      <c r="DLN5" s="19"/>
      <c r="DLO5" s="19"/>
      <c r="DLP5" s="19"/>
      <c r="DLQ5" s="19"/>
      <c r="DLR5" s="19"/>
      <c r="DLS5" s="19"/>
      <c r="DLT5" s="19"/>
      <c r="DLU5" s="19"/>
      <c r="DLV5" s="19"/>
      <c r="DLW5" s="19"/>
      <c r="DLX5" s="19"/>
      <c r="DLY5" s="19"/>
      <c r="DLZ5" s="19"/>
      <c r="DMA5" s="19"/>
      <c r="DMB5" s="19"/>
      <c r="DMC5" s="19"/>
      <c r="DMD5" s="19"/>
      <c r="DME5" s="19"/>
      <c r="DMF5" s="19"/>
      <c r="DMG5" s="19"/>
      <c r="DMH5" s="19"/>
      <c r="DMI5" s="19"/>
      <c r="DMJ5" s="19"/>
      <c r="DMK5" s="19"/>
      <c r="DML5" s="19"/>
      <c r="DMM5" s="19"/>
      <c r="DMN5" s="19"/>
      <c r="DMO5" s="19"/>
      <c r="DMP5" s="19"/>
      <c r="DMQ5" s="19"/>
      <c r="DMR5" s="19"/>
      <c r="DMS5" s="19"/>
      <c r="DMT5" s="19"/>
      <c r="DMU5" s="19"/>
      <c r="DMV5" s="19"/>
      <c r="DMW5" s="19"/>
      <c r="DMX5" s="19"/>
      <c r="DMY5" s="19"/>
      <c r="DMZ5" s="19"/>
      <c r="DNA5" s="19"/>
      <c r="DNB5" s="19"/>
      <c r="DNC5" s="19"/>
      <c r="DND5" s="19"/>
      <c r="DNE5" s="19"/>
      <c r="DNF5" s="19"/>
      <c r="DNG5" s="19"/>
      <c r="DNH5" s="19"/>
      <c r="DNI5" s="19"/>
      <c r="DNJ5" s="19"/>
      <c r="DNK5" s="19"/>
      <c r="DNL5" s="19"/>
      <c r="DNM5" s="19"/>
      <c r="DNN5" s="19"/>
      <c r="DNO5" s="19"/>
      <c r="DNP5" s="19"/>
      <c r="DNQ5" s="19"/>
      <c r="DNR5" s="19"/>
      <c r="DNS5" s="19"/>
      <c r="DNT5" s="19"/>
      <c r="DNU5" s="19"/>
      <c r="DNV5" s="19"/>
      <c r="DNW5" s="19"/>
      <c r="DNX5" s="19"/>
      <c r="DNY5" s="19"/>
      <c r="DNZ5" s="19"/>
      <c r="DOA5" s="19"/>
      <c r="DOB5" s="19"/>
      <c r="DOC5" s="19"/>
      <c r="DOD5" s="19"/>
      <c r="DOE5" s="19"/>
      <c r="DOF5" s="19"/>
      <c r="DOG5" s="19"/>
      <c r="DOH5" s="19"/>
      <c r="DOI5" s="19"/>
      <c r="DOJ5" s="19"/>
      <c r="DOK5" s="19"/>
      <c r="DOL5" s="19"/>
      <c r="DOM5" s="19"/>
      <c r="DON5" s="19"/>
      <c r="DOO5" s="19"/>
      <c r="DOP5" s="19"/>
      <c r="DOQ5" s="19"/>
      <c r="DOR5" s="19"/>
      <c r="DOS5" s="19"/>
      <c r="DOT5" s="19"/>
      <c r="DOU5" s="19"/>
      <c r="DOV5" s="19"/>
      <c r="DOW5" s="19"/>
      <c r="DOX5" s="19"/>
      <c r="DOY5" s="19"/>
      <c r="DOZ5" s="19"/>
      <c r="DPA5" s="19"/>
      <c r="DPB5" s="19"/>
      <c r="DPC5" s="19"/>
      <c r="DPD5" s="19"/>
      <c r="DPE5" s="19"/>
      <c r="DPF5" s="19"/>
      <c r="DPG5" s="19"/>
      <c r="DPH5" s="19"/>
      <c r="DPI5" s="19"/>
      <c r="DPJ5" s="19"/>
      <c r="DPK5" s="19"/>
      <c r="DPL5" s="19"/>
      <c r="DPM5" s="19"/>
      <c r="DPN5" s="19"/>
      <c r="DPO5" s="19"/>
      <c r="DPP5" s="19"/>
      <c r="DPQ5" s="19"/>
      <c r="DPR5" s="19"/>
      <c r="DPS5" s="19"/>
      <c r="DPT5" s="19"/>
      <c r="DPU5" s="19"/>
      <c r="DPV5" s="19"/>
      <c r="DPW5" s="19"/>
      <c r="DPX5" s="19"/>
      <c r="DPY5" s="19"/>
      <c r="DPZ5" s="19"/>
      <c r="DQA5" s="19"/>
      <c r="DQB5" s="19"/>
      <c r="DQC5" s="19"/>
      <c r="DQD5" s="19"/>
      <c r="DQE5" s="19"/>
      <c r="DQF5" s="19"/>
      <c r="DQG5" s="19"/>
      <c r="DQH5" s="19"/>
      <c r="DQI5" s="19"/>
      <c r="DQJ5" s="19"/>
      <c r="DQK5" s="19"/>
      <c r="DQL5" s="19"/>
      <c r="DQM5" s="19"/>
      <c r="DQN5" s="19"/>
      <c r="DQO5" s="19"/>
      <c r="DQP5" s="19"/>
      <c r="DQQ5" s="19"/>
      <c r="DQR5" s="19"/>
      <c r="DQS5" s="19"/>
      <c r="DQT5" s="19"/>
      <c r="DQU5" s="19"/>
      <c r="DQV5" s="19"/>
      <c r="DQW5" s="19"/>
      <c r="DQX5" s="19"/>
      <c r="DQY5" s="19"/>
      <c r="DQZ5" s="19"/>
      <c r="DRA5" s="19"/>
      <c r="DRB5" s="19"/>
      <c r="DRC5" s="19"/>
      <c r="DRD5" s="19"/>
      <c r="DRE5" s="19"/>
      <c r="DRF5" s="19"/>
      <c r="DRG5" s="19"/>
      <c r="DRH5" s="19"/>
      <c r="DRI5" s="19"/>
      <c r="DRJ5" s="19"/>
      <c r="DRK5" s="19"/>
      <c r="DRL5" s="19"/>
      <c r="DRM5" s="19"/>
      <c r="DRN5" s="19"/>
      <c r="DRO5" s="19"/>
      <c r="DRP5" s="19"/>
      <c r="DRQ5" s="19"/>
      <c r="DRR5" s="19"/>
      <c r="DRS5" s="19"/>
      <c r="DRT5" s="19"/>
      <c r="DRU5" s="19"/>
      <c r="DRV5" s="19"/>
      <c r="DRW5" s="19"/>
      <c r="DRX5" s="19"/>
      <c r="DRY5" s="19"/>
      <c r="DRZ5" s="19"/>
      <c r="DSA5" s="19"/>
      <c r="DSB5" s="19"/>
      <c r="DSC5" s="19"/>
      <c r="DSD5" s="19"/>
      <c r="DSE5" s="19"/>
      <c r="DSF5" s="19"/>
      <c r="DSG5" s="19"/>
      <c r="DSH5" s="19"/>
      <c r="DSI5" s="19"/>
      <c r="DSJ5" s="19"/>
      <c r="DSK5" s="19"/>
      <c r="DSL5" s="19"/>
      <c r="DSM5" s="19"/>
      <c r="DSN5" s="19"/>
      <c r="DSO5" s="19"/>
      <c r="DSP5" s="19"/>
      <c r="DSQ5" s="19"/>
      <c r="DSR5" s="19"/>
      <c r="DSS5" s="19"/>
      <c r="DST5" s="19"/>
      <c r="DSU5" s="19"/>
      <c r="DSV5" s="19"/>
      <c r="DSW5" s="19"/>
      <c r="DSX5" s="19"/>
      <c r="DSY5" s="19"/>
      <c r="DSZ5" s="19"/>
      <c r="DTA5" s="19"/>
      <c r="DTB5" s="19"/>
      <c r="DTC5" s="19"/>
      <c r="DTD5" s="19"/>
      <c r="DTE5" s="19"/>
      <c r="DTF5" s="19"/>
      <c r="DTG5" s="19"/>
      <c r="DTH5" s="19"/>
      <c r="DTI5" s="19"/>
      <c r="DTJ5" s="19"/>
      <c r="DTK5" s="19"/>
      <c r="DTL5" s="19"/>
      <c r="DTM5" s="19"/>
      <c r="DTN5" s="19"/>
      <c r="DTO5" s="19"/>
      <c r="DTP5" s="19"/>
      <c r="DTQ5" s="19"/>
      <c r="DTR5" s="19"/>
      <c r="DTS5" s="19"/>
      <c r="DTT5" s="19"/>
      <c r="DTU5" s="19"/>
      <c r="DTV5" s="19"/>
      <c r="DTW5" s="19"/>
      <c r="DTX5" s="19"/>
      <c r="DTY5" s="19"/>
      <c r="DTZ5" s="19"/>
      <c r="DUA5" s="19"/>
      <c r="DUB5" s="19"/>
      <c r="DUC5" s="19"/>
      <c r="DUD5" s="19"/>
      <c r="DUE5" s="19"/>
      <c r="DUF5" s="19"/>
      <c r="DUG5" s="19"/>
      <c r="DUH5" s="19"/>
      <c r="DUI5" s="19"/>
      <c r="DUJ5" s="19"/>
      <c r="DUK5" s="19"/>
      <c r="DUL5" s="19"/>
      <c r="DUM5" s="19"/>
      <c r="DUN5" s="19"/>
      <c r="DUO5" s="19"/>
      <c r="DUP5" s="19"/>
      <c r="DUQ5" s="19"/>
      <c r="DUR5" s="19"/>
      <c r="DUS5" s="19"/>
      <c r="DUT5" s="19"/>
      <c r="DUU5" s="19"/>
      <c r="DUV5" s="19"/>
      <c r="DUW5" s="19"/>
      <c r="DUX5" s="19"/>
      <c r="DUY5" s="19"/>
      <c r="DUZ5" s="19"/>
      <c r="DVA5" s="19"/>
      <c r="DVB5" s="19"/>
      <c r="DVC5" s="19"/>
      <c r="DVD5" s="19"/>
      <c r="DVE5" s="19"/>
      <c r="DVF5" s="19"/>
      <c r="DVG5" s="19"/>
      <c r="DVH5" s="19"/>
      <c r="DVI5" s="19"/>
      <c r="DVJ5" s="19"/>
      <c r="DVK5" s="19"/>
      <c r="DVL5" s="19"/>
      <c r="DVM5" s="19"/>
      <c r="DVN5" s="19"/>
      <c r="DVO5" s="19"/>
      <c r="DVP5" s="19"/>
      <c r="DVQ5" s="19"/>
      <c r="DVR5" s="19"/>
      <c r="DVS5" s="19"/>
      <c r="DVT5" s="19"/>
      <c r="DVU5" s="19"/>
      <c r="DVV5" s="19"/>
      <c r="DVW5" s="19"/>
      <c r="DVX5" s="19"/>
      <c r="DVY5" s="19"/>
      <c r="DVZ5" s="19"/>
      <c r="DWA5" s="19"/>
      <c r="DWB5" s="19"/>
      <c r="DWC5" s="19"/>
      <c r="DWD5" s="19"/>
      <c r="DWE5" s="19"/>
      <c r="DWF5" s="19"/>
      <c r="DWG5" s="19"/>
      <c r="DWH5" s="19"/>
      <c r="DWI5" s="19"/>
      <c r="DWJ5" s="19"/>
      <c r="DWK5" s="19"/>
      <c r="DWL5" s="19"/>
      <c r="DWM5" s="19"/>
      <c r="DWN5" s="19"/>
      <c r="DWO5" s="19"/>
      <c r="DWP5" s="19"/>
      <c r="DWQ5" s="19"/>
      <c r="DWR5" s="19"/>
      <c r="DWS5" s="19"/>
      <c r="DWT5" s="19"/>
      <c r="DWU5" s="19"/>
      <c r="DWV5" s="19"/>
      <c r="DWW5" s="19"/>
      <c r="DWX5" s="19"/>
      <c r="DWY5" s="19"/>
      <c r="DWZ5" s="19"/>
      <c r="DXA5" s="19"/>
      <c r="DXB5" s="19"/>
      <c r="DXC5" s="19"/>
      <c r="DXD5" s="19"/>
      <c r="DXE5" s="19"/>
      <c r="DXF5" s="19"/>
      <c r="DXG5" s="19"/>
      <c r="DXH5" s="19"/>
      <c r="DXI5" s="19"/>
      <c r="DXJ5" s="19"/>
      <c r="DXK5" s="19"/>
      <c r="DXL5" s="19"/>
      <c r="DXM5" s="19"/>
      <c r="DXN5" s="19"/>
      <c r="DXO5" s="19"/>
      <c r="DXP5" s="19"/>
      <c r="DXQ5" s="19"/>
      <c r="DXR5" s="19"/>
      <c r="DXS5" s="19"/>
      <c r="DXT5" s="19"/>
      <c r="DXU5" s="19"/>
      <c r="DXV5" s="19"/>
      <c r="DXW5" s="19"/>
      <c r="DXX5" s="19"/>
      <c r="DXY5" s="19"/>
      <c r="DXZ5" s="19"/>
      <c r="DYA5" s="19"/>
      <c r="DYB5" s="19"/>
      <c r="DYC5" s="19"/>
      <c r="DYD5" s="19"/>
      <c r="DYE5" s="19"/>
      <c r="DYF5" s="19"/>
      <c r="DYG5" s="19"/>
      <c r="DYH5" s="19"/>
      <c r="DYI5" s="19"/>
      <c r="DYJ5" s="19"/>
      <c r="DYK5" s="19"/>
      <c r="DYL5" s="19"/>
      <c r="DYM5" s="19"/>
      <c r="DYN5" s="19"/>
      <c r="DYO5" s="19"/>
      <c r="DYP5" s="19"/>
      <c r="DYQ5" s="19"/>
      <c r="DYR5" s="19"/>
      <c r="DYS5" s="19"/>
      <c r="DYT5" s="19"/>
      <c r="DYU5" s="19"/>
      <c r="DYV5" s="19"/>
      <c r="DYW5" s="19"/>
      <c r="DYX5" s="19"/>
      <c r="DYY5" s="19"/>
      <c r="DYZ5" s="19"/>
      <c r="DZA5" s="19"/>
      <c r="DZB5" s="19"/>
      <c r="DZC5" s="19"/>
      <c r="DZD5" s="19"/>
      <c r="DZE5" s="19"/>
      <c r="DZF5" s="19"/>
      <c r="DZG5" s="19"/>
      <c r="DZH5" s="19"/>
      <c r="DZI5" s="19"/>
      <c r="DZJ5" s="19"/>
      <c r="DZK5" s="19"/>
      <c r="DZL5" s="19"/>
      <c r="DZM5" s="19"/>
      <c r="DZN5" s="19"/>
      <c r="DZO5" s="19"/>
      <c r="DZP5" s="19"/>
      <c r="DZQ5" s="19"/>
      <c r="DZR5" s="19"/>
      <c r="DZS5" s="19"/>
      <c r="DZT5" s="19"/>
      <c r="DZU5" s="19"/>
      <c r="DZV5" s="19"/>
      <c r="DZW5" s="19"/>
      <c r="DZX5" s="19"/>
      <c r="DZY5" s="19"/>
      <c r="DZZ5" s="19"/>
      <c r="EAA5" s="19"/>
      <c r="EAB5" s="19"/>
      <c r="EAC5" s="19"/>
      <c r="EAD5" s="19"/>
      <c r="EAE5" s="19"/>
      <c r="EAF5" s="19"/>
      <c r="EAG5" s="19"/>
      <c r="EAH5" s="19"/>
      <c r="EAI5" s="19"/>
      <c r="EAJ5" s="19"/>
      <c r="EAK5" s="19"/>
      <c r="EAL5" s="19"/>
      <c r="EAM5" s="19"/>
      <c r="EAN5" s="19"/>
      <c r="EAO5" s="19"/>
      <c r="EAP5" s="19"/>
      <c r="EAQ5" s="19"/>
      <c r="EAR5" s="19"/>
      <c r="EAS5" s="19"/>
      <c r="EAT5" s="19"/>
      <c r="EAU5" s="19"/>
      <c r="EAV5" s="19"/>
      <c r="EAW5" s="19"/>
      <c r="EAX5" s="19"/>
      <c r="EAY5" s="19"/>
      <c r="EAZ5" s="19"/>
      <c r="EBA5" s="19"/>
      <c r="EBB5" s="19"/>
      <c r="EBC5" s="19"/>
      <c r="EBD5" s="19"/>
      <c r="EBE5" s="19"/>
      <c r="EBF5" s="19"/>
      <c r="EBG5" s="19"/>
      <c r="EBH5" s="19"/>
      <c r="EBI5" s="19"/>
      <c r="EBJ5" s="19"/>
      <c r="EBK5" s="19"/>
      <c r="EBL5" s="19"/>
      <c r="EBM5" s="19"/>
      <c r="EBN5" s="19"/>
      <c r="EBO5" s="19"/>
      <c r="EBP5" s="19"/>
      <c r="EBQ5" s="19"/>
      <c r="EBR5" s="19"/>
      <c r="EBS5" s="19"/>
      <c r="EBT5" s="19"/>
      <c r="EBU5" s="19"/>
      <c r="EBV5" s="19"/>
      <c r="EBW5" s="19"/>
      <c r="EBX5" s="19"/>
      <c r="EBY5" s="19"/>
      <c r="EBZ5" s="19"/>
      <c r="ECA5" s="19"/>
      <c r="ECB5" s="19"/>
      <c r="ECC5" s="19"/>
      <c r="ECD5" s="19"/>
      <c r="ECE5" s="19"/>
      <c r="ECF5" s="19"/>
      <c r="ECG5" s="19"/>
      <c r="ECH5" s="19"/>
      <c r="ECI5" s="19"/>
      <c r="ECJ5" s="19"/>
      <c r="ECK5" s="19"/>
      <c r="ECL5" s="19"/>
      <c r="ECM5" s="19"/>
      <c r="ECN5" s="19"/>
      <c r="ECO5" s="19"/>
      <c r="ECP5" s="19"/>
      <c r="ECQ5" s="19"/>
      <c r="ECR5" s="19"/>
      <c r="ECS5" s="19"/>
      <c r="ECT5" s="19"/>
      <c r="ECU5" s="19"/>
      <c r="ECV5" s="19"/>
      <c r="ECW5" s="19"/>
      <c r="ECX5" s="19"/>
      <c r="ECY5" s="19"/>
      <c r="ECZ5" s="19"/>
      <c r="EDA5" s="19"/>
      <c r="EDB5" s="19"/>
      <c r="EDC5" s="19"/>
      <c r="EDD5" s="19"/>
      <c r="EDE5" s="19"/>
      <c r="EDF5" s="19"/>
      <c r="EDG5" s="19"/>
      <c r="EDH5" s="19"/>
      <c r="EDI5" s="19"/>
      <c r="EDJ5" s="19"/>
      <c r="EDK5" s="19"/>
      <c r="EDL5" s="19"/>
      <c r="EDM5" s="19"/>
      <c r="EDN5" s="19"/>
      <c r="EDO5" s="19"/>
      <c r="EDP5" s="19"/>
      <c r="EDQ5" s="19"/>
      <c r="EDR5" s="19"/>
      <c r="EDS5" s="19"/>
      <c r="EDT5" s="19"/>
      <c r="EDU5" s="19"/>
      <c r="EDV5" s="19"/>
      <c r="EDW5" s="19"/>
      <c r="EDX5" s="19"/>
      <c r="EDY5" s="19"/>
      <c r="EDZ5" s="19"/>
      <c r="EEA5" s="19"/>
      <c r="EEB5" s="19"/>
      <c r="EEC5" s="19"/>
      <c r="EED5" s="19"/>
      <c r="EEE5" s="19"/>
      <c r="EEF5" s="19"/>
      <c r="EEG5" s="19"/>
      <c r="EEH5" s="19"/>
      <c r="EEI5" s="19"/>
      <c r="EEJ5" s="19"/>
      <c r="EEK5" s="19"/>
      <c r="EEL5" s="19"/>
      <c r="EEM5" s="19"/>
      <c r="EEN5" s="19"/>
      <c r="EEO5" s="19"/>
      <c r="EEP5" s="19"/>
      <c r="EEQ5" s="19"/>
      <c r="EER5" s="19"/>
      <c r="EES5" s="19"/>
      <c r="EET5" s="19"/>
      <c r="EEU5" s="19"/>
      <c r="EEV5" s="19"/>
      <c r="EEW5" s="19"/>
      <c r="EEX5" s="19"/>
      <c r="EEY5" s="19"/>
      <c r="EEZ5" s="19"/>
      <c r="EFA5" s="19"/>
      <c r="EFB5" s="19"/>
      <c r="EFC5" s="19"/>
      <c r="EFD5" s="19"/>
      <c r="EFE5" s="19"/>
      <c r="EFF5" s="19"/>
      <c r="EFG5" s="19"/>
      <c r="EFH5" s="19"/>
      <c r="EFI5" s="19"/>
      <c r="EFJ5" s="19"/>
      <c r="EFK5" s="19"/>
      <c r="EFL5" s="19"/>
      <c r="EFM5" s="19"/>
      <c r="EFN5" s="19"/>
      <c r="EFO5" s="19"/>
      <c r="EFP5" s="19"/>
      <c r="EFQ5" s="19"/>
      <c r="EFR5" s="19"/>
      <c r="EFS5" s="19"/>
      <c r="EFT5" s="19"/>
      <c r="EFU5" s="19"/>
      <c r="EFV5" s="19"/>
      <c r="EFW5" s="19"/>
      <c r="EFX5" s="19"/>
      <c r="EFY5" s="19"/>
      <c r="EFZ5" s="19"/>
      <c r="EGA5" s="19"/>
      <c r="EGB5" s="19"/>
      <c r="EGC5" s="19"/>
      <c r="EGD5" s="19"/>
      <c r="EGE5" s="19"/>
      <c r="EGF5" s="19"/>
      <c r="EGG5" s="19"/>
      <c r="EGH5" s="19"/>
      <c r="EGI5" s="19"/>
      <c r="EGJ5" s="19"/>
      <c r="EGK5" s="19"/>
      <c r="EGL5" s="19"/>
      <c r="EGM5" s="19"/>
      <c r="EGN5" s="19"/>
      <c r="EGO5" s="19"/>
      <c r="EGP5" s="19"/>
      <c r="EGQ5" s="19"/>
      <c r="EGR5" s="19"/>
      <c r="EGS5" s="19"/>
      <c r="EGT5" s="19"/>
      <c r="EGU5" s="19"/>
      <c r="EGV5" s="19"/>
      <c r="EGW5" s="19"/>
      <c r="EGX5" s="19"/>
      <c r="EGY5" s="19"/>
      <c r="EGZ5" s="19"/>
      <c r="EHA5" s="19"/>
      <c r="EHB5" s="19"/>
      <c r="EHC5" s="19"/>
      <c r="EHD5" s="19"/>
      <c r="EHE5" s="19"/>
      <c r="EHF5" s="19"/>
      <c r="EHG5" s="19"/>
      <c r="EHH5" s="19"/>
      <c r="EHI5" s="19"/>
      <c r="EHJ5" s="19"/>
      <c r="EHK5" s="19"/>
      <c r="EHL5" s="19"/>
      <c r="EHM5" s="19"/>
      <c r="EHN5" s="19"/>
      <c r="EHO5" s="19"/>
      <c r="EHP5" s="19"/>
      <c r="EHQ5" s="19"/>
      <c r="EHR5" s="19"/>
      <c r="EHS5" s="19"/>
      <c r="EHT5" s="19"/>
      <c r="EHU5" s="19"/>
      <c r="EHV5" s="19"/>
      <c r="EHW5" s="19"/>
      <c r="EHX5" s="19"/>
      <c r="EHY5" s="19"/>
      <c r="EHZ5" s="19"/>
      <c r="EIA5" s="19"/>
      <c r="EIB5" s="19"/>
      <c r="EIC5" s="19"/>
      <c r="EID5" s="19"/>
      <c r="EIE5" s="19"/>
      <c r="EIF5" s="19"/>
      <c r="EIG5" s="19"/>
      <c r="EIH5" s="19"/>
      <c r="EII5" s="19"/>
      <c r="EIJ5" s="19"/>
      <c r="EIK5" s="19"/>
      <c r="EIL5" s="19"/>
      <c r="EIM5" s="19"/>
      <c r="EIN5" s="19"/>
      <c r="EIO5" s="19"/>
      <c r="EIP5" s="19"/>
      <c r="EIQ5" s="19"/>
      <c r="EIR5" s="19"/>
      <c r="EIS5" s="19"/>
      <c r="EIT5" s="19"/>
      <c r="EIU5" s="19"/>
      <c r="EIV5" s="19"/>
      <c r="EIW5" s="19"/>
      <c r="EIX5" s="19"/>
      <c r="EIY5" s="19"/>
      <c r="EIZ5" s="19"/>
      <c r="EJA5" s="19"/>
      <c r="EJB5" s="19"/>
      <c r="EJC5" s="19"/>
      <c r="EJD5" s="19"/>
      <c r="EJE5" s="19"/>
      <c r="EJF5" s="19"/>
      <c r="EJG5" s="19"/>
      <c r="EJH5" s="19"/>
      <c r="EJI5" s="19"/>
      <c r="EJJ5" s="19"/>
      <c r="EJK5" s="19"/>
      <c r="EJL5" s="19"/>
      <c r="EJM5" s="19"/>
      <c r="EJN5" s="19"/>
      <c r="EJO5" s="19"/>
      <c r="EJP5" s="19"/>
      <c r="EJQ5" s="19"/>
      <c r="EJR5" s="19"/>
      <c r="EJS5" s="19"/>
      <c r="EJT5" s="19"/>
      <c r="EJU5" s="19"/>
      <c r="EJV5" s="19"/>
      <c r="EJW5" s="19"/>
      <c r="EJX5" s="19"/>
      <c r="EJY5" s="19"/>
      <c r="EJZ5" s="19"/>
      <c r="EKA5" s="19"/>
      <c r="EKB5" s="19"/>
      <c r="EKC5" s="19"/>
      <c r="EKD5" s="19"/>
      <c r="EKE5" s="19"/>
      <c r="EKF5" s="19"/>
      <c r="EKG5" s="19"/>
      <c r="EKH5" s="19"/>
      <c r="EKI5" s="19"/>
      <c r="EKJ5" s="19"/>
      <c r="EKK5" s="19"/>
      <c r="EKL5" s="19"/>
      <c r="EKM5" s="19"/>
      <c r="EKN5" s="19"/>
      <c r="EKO5" s="19"/>
      <c r="EKP5" s="19"/>
      <c r="EKQ5" s="19"/>
      <c r="EKR5" s="19"/>
      <c r="EKS5" s="19"/>
      <c r="EKT5" s="19"/>
      <c r="EKU5" s="19"/>
      <c r="EKV5" s="19"/>
      <c r="EKW5" s="19"/>
      <c r="EKX5" s="19"/>
      <c r="EKY5" s="19"/>
      <c r="EKZ5" s="19"/>
      <c r="ELA5" s="19"/>
      <c r="ELB5" s="19"/>
      <c r="ELC5" s="19"/>
      <c r="ELD5" s="19"/>
      <c r="ELE5" s="19"/>
      <c r="ELF5" s="19"/>
      <c r="ELG5" s="19"/>
      <c r="ELH5" s="19"/>
      <c r="ELI5" s="19"/>
      <c r="ELJ5" s="19"/>
      <c r="ELK5" s="19"/>
      <c r="ELL5" s="19"/>
      <c r="ELM5" s="19"/>
      <c r="ELN5" s="19"/>
      <c r="ELO5" s="19"/>
      <c r="ELP5" s="19"/>
      <c r="ELQ5" s="19"/>
      <c r="ELR5" s="19"/>
      <c r="ELS5" s="19"/>
      <c r="ELT5" s="19"/>
      <c r="ELU5" s="19"/>
      <c r="ELV5" s="19"/>
      <c r="ELW5" s="19"/>
      <c r="ELX5" s="19"/>
      <c r="ELY5" s="19"/>
      <c r="ELZ5" s="19"/>
      <c r="EMA5" s="19"/>
      <c r="EMB5" s="19"/>
      <c r="EMC5" s="19"/>
      <c r="EMD5" s="19"/>
      <c r="EME5" s="19"/>
      <c r="EMF5" s="19"/>
      <c r="EMG5" s="19"/>
      <c r="EMH5" s="19"/>
      <c r="EMI5" s="19"/>
      <c r="EMJ5" s="19"/>
      <c r="EMK5" s="19"/>
      <c r="EML5" s="19"/>
      <c r="EMM5" s="19"/>
      <c r="EMN5" s="19"/>
      <c r="EMO5" s="19"/>
      <c r="EMP5" s="19"/>
      <c r="EMQ5" s="19"/>
      <c r="EMR5" s="19"/>
      <c r="EMS5" s="19"/>
      <c r="EMT5" s="19"/>
      <c r="EMU5" s="19"/>
      <c r="EMV5" s="19"/>
      <c r="EMW5" s="19"/>
      <c r="EMX5" s="19"/>
      <c r="EMY5" s="19"/>
      <c r="EMZ5" s="19"/>
      <c r="ENA5" s="19"/>
      <c r="ENB5" s="19"/>
      <c r="ENC5" s="19"/>
      <c r="END5" s="19"/>
      <c r="ENE5" s="19"/>
      <c r="ENF5" s="19"/>
      <c r="ENG5" s="19"/>
      <c r="ENH5" s="19"/>
      <c r="ENI5" s="19"/>
      <c r="ENJ5" s="19"/>
      <c r="ENK5" s="19"/>
      <c r="ENL5" s="19"/>
      <c r="ENM5" s="19"/>
      <c r="ENN5" s="19"/>
      <c r="ENO5" s="19"/>
      <c r="ENP5" s="19"/>
      <c r="ENQ5" s="19"/>
      <c r="ENR5" s="19"/>
      <c r="ENS5" s="19"/>
      <c r="ENT5" s="19"/>
      <c r="ENU5" s="19"/>
      <c r="ENV5" s="19"/>
      <c r="ENW5" s="19"/>
      <c r="ENX5" s="19"/>
      <c r="ENY5" s="19"/>
      <c r="ENZ5" s="19"/>
      <c r="EOA5" s="19"/>
      <c r="EOB5" s="19"/>
      <c r="EOC5" s="19"/>
      <c r="EOD5" s="19"/>
      <c r="EOE5" s="19"/>
      <c r="EOF5" s="19"/>
      <c r="EOG5" s="19"/>
      <c r="EOH5" s="19"/>
      <c r="EOI5" s="19"/>
      <c r="EOJ5" s="19"/>
      <c r="EOK5" s="19"/>
      <c r="EOL5" s="19"/>
      <c r="EOM5" s="19"/>
      <c r="EON5" s="19"/>
      <c r="EOO5" s="19"/>
      <c r="EOP5" s="19"/>
      <c r="EOQ5" s="19"/>
      <c r="EOR5" s="19"/>
      <c r="EOS5" s="19"/>
      <c r="EOT5" s="19"/>
      <c r="EOU5" s="19"/>
      <c r="EOV5" s="19"/>
      <c r="EOW5" s="19"/>
      <c r="EOX5" s="19"/>
      <c r="EOY5" s="19"/>
      <c r="EOZ5" s="19"/>
      <c r="EPA5" s="19"/>
      <c r="EPB5" s="19"/>
      <c r="EPC5" s="19"/>
      <c r="EPD5" s="19"/>
      <c r="EPE5" s="19"/>
      <c r="EPF5" s="19"/>
      <c r="EPG5" s="19"/>
      <c r="EPH5" s="19"/>
      <c r="EPI5" s="19"/>
      <c r="EPJ5" s="19"/>
      <c r="EPK5" s="19"/>
      <c r="EPL5" s="19"/>
      <c r="EPM5" s="19"/>
      <c r="EPN5" s="19"/>
      <c r="EPO5" s="19"/>
      <c r="EPP5" s="19"/>
      <c r="EPQ5" s="19"/>
      <c r="EPR5" s="19"/>
      <c r="EPS5" s="19"/>
      <c r="EPT5" s="19"/>
      <c r="EPU5" s="19"/>
      <c r="EPV5" s="19"/>
      <c r="EPW5" s="19"/>
      <c r="EPX5" s="19"/>
      <c r="EPY5" s="19"/>
      <c r="EPZ5" s="19"/>
      <c r="EQA5" s="19"/>
      <c r="EQB5" s="19"/>
      <c r="EQC5" s="19"/>
      <c r="EQD5" s="19"/>
      <c r="EQE5" s="19"/>
      <c r="EQF5" s="19"/>
      <c r="EQG5" s="19"/>
      <c r="EQH5" s="19"/>
      <c r="EQI5" s="19"/>
      <c r="EQJ5" s="19"/>
      <c r="EQK5" s="19"/>
      <c r="EQL5" s="19"/>
      <c r="EQM5" s="19"/>
      <c r="EQN5" s="19"/>
      <c r="EQO5" s="19"/>
      <c r="EQP5" s="19"/>
      <c r="EQQ5" s="19"/>
      <c r="EQR5" s="19"/>
      <c r="EQS5" s="19"/>
      <c r="EQT5" s="19"/>
      <c r="EQU5" s="19"/>
      <c r="EQV5" s="19"/>
      <c r="EQW5" s="19"/>
      <c r="EQX5" s="19"/>
      <c r="EQY5" s="19"/>
      <c r="EQZ5" s="19"/>
      <c r="ERA5" s="19"/>
      <c r="ERB5" s="19"/>
      <c r="ERC5" s="19"/>
      <c r="ERD5" s="19"/>
      <c r="ERE5" s="19"/>
      <c r="ERF5" s="19"/>
      <c r="ERG5" s="19"/>
      <c r="ERH5" s="19"/>
      <c r="ERI5" s="19"/>
      <c r="ERJ5" s="19"/>
      <c r="ERK5" s="19"/>
      <c r="ERL5" s="19"/>
      <c r="ERM5" s="19"/>
      <c r="ERN5" s="19"/>
      <c r="ERO5" s="19"/>
      <c r="ERP5" s="19"/>
      <c r="ERQ5" s="19"/>
      <c r="ERR5" s="19"/>
      <c r="ERS5" s="19"/>
      <c r="ERT5" s="19"/>
      <c r="ERU5" s="19"/>
      <c r="ERV5" s="19"/>
      <c r="ERW5" s="19"/>
      <c r="ERX5" s="19"/>
      <c r="ERY5" s="19"/>
      <c r="ERZ5" s="19"/>
      <c r="ESA5" s="19"/>
      <c r="ESB5" s="19"/>
      <c r="ESC5" s="19"/>
      <c r="ESD5" s="19"/>
      <c r="ESE5" s="19"/>
      <c r="ESF5" s="19"/>
      <c r="ESG5" s="19"/>
      <c r="ESH5" s="19"/>
      <c r="ESI5" s="19"/>
      <c r="ESJ5" s="19"/>
      <c r="ESK5" s="19"/>
      <c r="ESL5" s="19"/>
      <c r="ESM5" s="19"/>
      <c r="ESN5" s="19"/>
      <c r="ESO5" s="19"/>
      <c r="ESP5" s="19"/>
      <c r="ESQ5" s="19"/>
      <c r="ESR5" s="19"/>
      <c r="ESS5" s="19"/>
      <c r="EST5" s="19"/>
      <c r="ESU5" s="19"/>
      <c r="ESV5" s="19"/>
      <c r="ESW5" s="19"/>
      <c r="ESX5" s="19"/>
      <c r="ESY5" s="19"/>
      <c r="ESZ5" s="19"/>
      <c r="ETA5" s="19"/>
      <c r="ETB5" s="19"/>
      <c r="ETC5" s="19"/>
      <c r="ETD5" s="19"/>
      <c r="ETE5" s="19"/>
      <c r="ETF5" s="19"/>
      <c r="ETG5" s="19"/>
      <c r="ETH5" s="19"/>
      <c r="ETI5" s="19"/>
      <c r="ETJ5" s="19"/>
      <c r="ETK5" s="19"/>
      <c r="ETL5" s="19"/>
      <c r="ETM5" s="19"/>
      <c r="ETN5" s="19"/>
      <c r="ETO5" s="19"/>
      <c r="ETP5" s="19"/>
      <c r="ETQ5" s="19"/>
      <c r="ETR5" s="19"/>
      <c r="ETS5" s="19"/>
      <c r="ETT5" s="19"/>
      <c r="ETU5" s="19"/>
      <c r="ETV5" s="19"/>
      <c r="ETW5" s="19"/>
      <c r="ETX5" s="19"/>
      <c r="ETY5" s="19"/>
      <c r="ETZ5" s="19"/>
      <c r="EUA5" s="19"/>
      <c r="EUB5" s="19"/>
      <c r="EUC5" s="19"/>
      <c r="EUD5" s="19"/>
      <c r="EUE5" s="19"/>
      <c r="EUF5" s="19"/>
      <c r="EUG5" s="19"/>
      <c r="EUH5" s="19"/>
      <c r="EUI5" s="19"/>
      <c r="EUJ5" s="19"/>
      <c r="EUK5" s="19"/>
      <c r="EUL5" s="19"/>
      <c r="EUM5" s="19"/>
      <c r="EUN5" s="19"/>
      <c r="EUO5" s="19"/>
      <c r="EUP5" s="19"/>
      <c r="EUQ5" s="19"/>
      <c r="EUR5" s="19"/>
      <c r="EUS5" s="19"/>
      <c r="EUT5" s="19"/>
      <c r="EUU5" s="19"/>
      <c r="EUV5" s="19"/>
      <c r="EUW5" s="19"/>
      <c r="EUX5" s="19"/>
      <c r="EUY5" s="19"/>
      <c r="EUZ5" s="19"/>
      <c r="EVA5" s="19"/>
      <c r="EVB5" s="19"/>
      <c r="EVC5" s="19"/>
      <c r="EVD5" s="19"/>
      <c r="EVE5" s="19"/>
      <c r="EVF5" s="19"/>
      <c r="EVG5" s="19"/>
      <c r="EVH5" s="19"/>
      <c r="EVI5" s="19"/>
      <c r="EVJ5" s="19"/>
      <c r="EVK5" s="19"/>
      <c r="EVL5" s="19"/>
      <c r="EVM5" s="19"/>
      <c r="EVN5" s="19"/>
      <c r="EVO5" s="19"/>
      <c r="EVP5" s="19"/>
      <c r="EVQ5" s="19"/>
      <c r="EVR5" s="19"/>
      <c r="EVS5" s="19"/>
      <c r="EVT5" s="19"/>
      <c r="EVU5" s="19"/>
      <c r="EVV5" s="19"/>
      <c r="EVW5" s="19"/>
      <c r="EVX5" s="19"/>
      <c r="EVY5" s="19"/>
      <c r="EVZ5" s="19"/>
      <c r="EWA5" s="19"/>
      <c r="EWB5" s="19"/>
      <c r="EWC5" s="19"/>
      <c r="EWD5" s="19"/>
      <c r="EWE5" s="19"/>
      <c r="EWF5" s="19"/>
      <c r="EWG5" s="19"/>
      <c r="EWH5" s="19"/>
      <c r="EWI5" s="19"/>
      <c r="EWJ5" s="19"/>
      <c r="EWK5" s="19"/>
      <c r="EWL5" s="19"/>
      <c r="EWM5" s="19"/>
      <c r="EWN5" s="19"/>
      <c r="EWO5" s="19"/>
      <c r="EWP5" s="19"/>
      <c r="EWQ5" s="19"/>
      <c r="EWR5" s="19"/>
      <c r="EWS5" s="19"/>
      <c r="EWT5" s="19"/>
      <c r="EWU5" s="19"/>
      <c r="EWV5" s="19"/>
      <c r="EWW5" s="19"/>
      <c r="EWX5" s="19"/>
      <c r="EWY5" s="19"/>
      <c r="EWZ5" s="19"/>
      <c r="EXA5" s="19"/>
      <c r="EXB5" s="19"/>
      <c r="EXC5" s="19"/>
      <c r="EXD5" s="19"/>
      <c r="EXE5" s="19"/>
      <c r="EXF5" s="19"/>
      <c r="EXG5" s="19"/>
      <c r="EXH5" s="19"/>
      <c r="EXI5" s="19"/>
      <c r="EXJ5" s="19"/>
      <c r="EXK5" s="19"/>
      <c r="EXL5" s="19"/>
      <c r="EXM5" s="19"/>
      <c r="EXN5" s="19"/>
      <c r="EXO5" s="19"/>
      <c r="EXP5" s="19"/>
      <c r="EXQ5" s="19"/>
      <c r="EXR5" s="19"/>
      <c r="EXS5" s="19"/>
      <c r="EXT5" s="19"/>
      <c r="EXU5" s="19"/>
      <c r="EXV5" s="19"/>
      <c r="EXW5" s="19"/>
      <c r="EXX5" s="19"/>
      <c r="EXY5" s="19"/>
      <c r="EXZ5" s="19"/>
      <c r="EYA5" s="19"/>
      <c r="EYB5" s="19"/>
      <c r="EYC5" s="19"/>
      <c r="EYD5" s="19"/>
      <c r="EYE5" s="19"/>
      <c r="EYF5" s="19"/>
      <c r="EYG5" s="19"/>
      <c r="EYH5" s="19"/>
      <c r="EYI5" s="19"/>
      <c r="EYJ5" s="19"/>
      <c r="EYK5" s="19"/>
      <c r="EYL5" s="19"/>
      <c r="EYM5" s="19"/>
      <c r="EYN5" s="19"/>
      <c r="EYO5" s="19"/>
      <c r="EYP5" s="19"/>
      <c r="EYQ5" s="19"/>
      <c r="EYR5" s="19"/>
      <c r="EYS5" s="19"/>
      <c r="EYT5" s="19"/>
      <c r="EYU5" s="19"/>
      <c r="EYV5" s="19"/>
      <c r="EYW5" s="19"/>
      <c r="EYX5" s="19"/>
      <c r="EYY5" s="19"/>
      <c r="EYZ5" s="19"/>
      <c r="EZA5" s="19"/>
      <c r="EZB5" s="19"/>
      <c r="EZC5" s="19"/>
      <c r="EZD5" s="19"/>
      <c r="EZE5" s="19"/>
      <c r="EZF5" s="19"/>
      <c r="EZG5" s="19"/>
      <c r="EZH5" s="19"/>
      <c r="EZI5" s="19"/>
      <c r="EZJ5" s="19"/>
      <c r="EZK5" s="19"/>
      <c r="EZL5" s="19"/>
      <c r="EZM5" s="19"/>
      <c r="EZN5" s="19"/>
      <c r="EZO5" s="19"/>
      <c r="EZP5" s="19"/>
      <c r="EZQ5" s="19"/>
      <c r="EZR5" s="19"/>
      <c r="EZS5" s="19"/>
      <c r="EZT5" s="19"/>
      <c r="EZU5" s="19"/>
      <c r="EZV5" s="19"/>
      <c r="EZW5" s="19"/>
      <c r="EZX5" s="19"/>
      <c r="EZY5" s="19"/>
      <c r="EZZ5" s="19"/>
      <c r="FAA5" s="19"/>
      <c r="FAB5" s="19"/>
      <c r="FAC5" s="19"/>
      <c r="FAD5" s="19"/>
      <c r="FAE5" s="19"/>
      <c r="FAF5" s="19"/>
      <c r="FAG5" s="19"/>
      <c r="FAH5" s="19"/>
      <c r="FAI5" s="19"/>
      <c r="FAJ5" s="19"/>
      <c r="FAK5" s="19"/>
      <c r="FAL5" s="19"/>
      <c r="FAM5" s="19"/>
      <c r="FAN5" s="19"/>
      <c r="FAO5" s="19"/>
      <c r="FAP5" s="19"/>
      <c r="FAQ5" s="19"/>
      <c r="FAR5" s="19"/>
      <c r="FAS5" s="19"/>
      <c r="FAT5" s="19"/>
      <c r="FAU5" s="19"/>
      <c r="FAV5" s="19"/>
      <c r="FAW5" s="19"/>
      <c r="FAX5" s="19"/>
      <c r="FAY5" s="19"/>
      <c r="FAZ5" s="19"/>
      <c r="FBA5" s="19"/>
      <c r="FBB5" s="19"/>
      <c r="FBC5" s="19"/>
      <c r="FBD5" s="19"/>
      <c r="FBE5" s="19"/>
      <c r="FBF5" s="19"/>
      <c r="FBG5" s="19"/>
      <c r="FBH5" s="19"/>
      <c r="FBI5" s="19"/>
      <c r="FBJ5" s="19"/>
      <c r="FBK5" s="19"/>
      <c r="FBL5" s="19"/>
      <c r="FBM5" s="19"/>
      <c r="FBN5" s="19"/>
      <c r="FBO5" s="19"/>
      <c r="FBP5" s="19"/>
      <c r="FBQ5" s="19"/>
      <c r="FBR5" s="19"/>
      <c r="FBS5" s="19"/>
      <c r="FBT5" s="19"/>
      <c r="FBU5" s="19"/>
      <c r="FBV5" s="19"/>
      <c r="FBW5" s="19"/>
      <c r="FBX5" s="19"/>
      <c r="FBY5" s="19"/>
      <c r="FBZ5" s="19"/>
      <c r="FCA5" s="19"/>
      <c r="FCB5" s="19"/>
      <c r="FCC5" s="19"/>
      <c r="FCD5" s="19"/>
      <c r="FCE5" s="19"/>
      <c r="FCF5" s="19"/>
      <c r="FCG5" s="19"/>
      <c r="FCH5" s="19"/>
      <c r="FCI5" s="19"/>
      <c r="FCJ5" s="19"/>
      <c r="FCK5" s="19"/>
      <c r="FCL5" s="19"/>
      <c r="FCM5" s="19"/>
      <c r="FCN5" s="19"/>
      <c r="FCO5" s="19"/>
      <c r="FCP5" s="19"/>
      <c r="FCQ5" s="19"/>
      <c r="FCR5" s="19"/>
      <c r="FCS5" s="19"/>
      <c r="FCT5" s="19"/>
      <c r="FCU5" s="19"/>
      <c r="FCV5" s="19"/>
      <c r="FCW5" s="19"/>
      <c r="FCX5" s="19"/>
      <c r="FCY5" s="19"/>
      <c r="FCZ5" s="19"/>
      <c r="FDA5" s="19"/>
      <c r="FDB5" s="19"/>
      <c r="FDC5" s="19"/>
      <c r="FDD5" s="19"/>
      <c r="FDE5" s="19"/>
      <c r="FDF5" s="19"/>
      <c r="FDG5" s="19"/>
      <c r="FDH5" s="19"/>
      <c r="FDI5" s="19"/>
      <c r="FDJ5" s="19"/>
      <c r="FDK5" s="19"/>
      <c r="FDL5" s="19"/>
      <c r="FDM5" s="19"/>
      <c r="FDN5" s="19"/>
      <c r="FDO5" s="19"/>
      <c r="FDP5" s="19"/>
      <c r="FDQ5" s="19"/>
      <c r="FDR5" s="19"/>
      <c r="FDS5" s="19"/>
      <c r="FDT5" s="19"/>
      <c r="FDU5" s="19"/>
      <c r="FDV5" s="19"/>
      <c r="FDW5" s="19"/>
      <c r="FDX5" s="19"/>
      <c r="FDY5" s="19"/>
      <c r="FDZ5" s="19"/>
      <c r="FEA5" s="19"/>
      <c r="FEB5" s="19"/>
      <c r="FEC5" s="19"/>
      <c r="FED5" s="19"/>
      <c r="FEE5" s="19"/>
      <c r="FEF5" s="19"/>
      <c r="FEG5" s="19"/>
      <c r="FEH5" s="19"/>
      <c r="FEI5" s="19"/>
      <c r="FEJ5" s="19"/>
      <c r="FEK5" s="19"/>
      <c r="FEL5" s="19"/>
      <c r="FEM5" s="19"/>
      <c r="FEN5" s="19"/>
      <c r="FEO5" s="19"/>
      <c r="FEP5" s="19"/>
      <c r="FEQ5" s="19"/>
      <c r="FER5" s="19"/>
      <c r="FES5" s="19"/>
      <c r="FET5" s="19"/>
      <c r="FEU5" s="19"/>
      <c r="FEV5" s="19"/>
      <c r="FEW5" s="19"/>
      <c r="FEX5" s="19"/>
      <c r="FEY5" s="19"/>
      <c r="FEZ5" s="19"/>
      <c r="FFA5" s="19"/>
      <c r="FFB5" s="19"/>
      <c r="FFC5" s="19"/>
      <c r="FFD5" s="19"/>
      <c r="FFE5" s="19"/>
      <c r="FFF5" s="19"/>
      <c r="FFG5" s="19"/>
      <c r="FFH5" s="19"/>
      <c r="FFI5" s="19"/>
      <c r="FFJ5" s="19"/>
      <c r="FFK5" s="19"/>
      <c r="FFL5" s="19"/>
      <c r="FFM5" s="19"/>
      <c r="FFN5" s="19"/>
      <c r="FFO5" s="19"/>
      <c r="FFP5" s="19"/>
      <c r="FFQ5" s="19"/>
      <c r="FFR5" s="19"/>
      <c r="FFS5" s="19"/>
      <c r="FFT5" s="19"/>
      <c r="FFU5" s="19"/>
      <c r="FFV5" s="19"/>
      <c r="FFW5" s="19"/>
      <c r="FFX5" s="19"/>
      <c r="FFY5" s="19"/>
      <c r="FFZ5" s="19"/>
      <c r="FGA5" s="19"/>
      <c r="FGB5" s="19"/>
      <c r="FGC5" s="19"/>
      <c r="FGD5" s="19"/>
      <c r="FGE5" s="19"/>
      <c r="FGF5" s="19"/>
      <c r="FGG5" s="19"/>
      <c r="FGH5" s="19"/>
      <c r="FGI5" s="19"/>
      <c r="FGJ5" s="19"/>
      <c r="FGK5" s="19"/>
      <c r="FGL5" s="19"/>
      <c r="FGM5" s="19"/>
      <c r="FGN5" s="19"/>
      <c r="FGO5" s="19"/>
      <c r="FGP5" s="19"/>
      <c r="FGQ5" s="19"/>
      <c r="FGR5" s="19"/>
      <c r="FGS5" s="19"/>
      <c r="FGT5" s="19"/>
      <c r="FGU5" s="19"/>
      <c r="FGV5" s="19"/>
      <c r="FGW5" s="19"/>
      <c r="FGX5" s="19"/>
      <c r="FGY5" s="19"/>
      <c r="FGZ5" s="19"/>
      <c r="FHA5" s="19"/>
      <c r="FHB5" s="19"/>
      <c r="FHC5" s="19"/>
      <c r="FHD5" s="19"/>
      <c r="FHE5" s="19"/>
      <c r="FHF5" s="19"/>
      <c r="FHG5" s="19"/>
      <c r="FHH5" s="19"/>
      <c r="FHI5" s="19"/>
      <c r="FHJ5" s="19"/>
      <c r="FHK5" s="19"/>
      <c r="FHL5" s="19"/>
      <c r="FHM5" s="19"/>
      <c r="FHN5" s="19"/>
      <c r="FHO5" s="19"/>
      <c r="FHP5" s="19"/>
      <c r="FHQ5" s="19"/>
      <c r="FHR5" s="19"/>
      <c r="FHS5" s="19"/>
      <c r="FHT5" s="19"/>
      <c r="FHU5" s="19"/>
      <c r="FHV5" s="19"/>
      <c r="FHW5" s="19"/>
      <c r="FHX5" s="19"/>
      <c r="FHY5" s="19"/>
      <c r="FHZ5" s="19"/>
      <c r="FIA5" s="19"/>
      <c r="FIB5" s="19"/>
      <c r="FIC5" s="19"/>
      <c r="FID5" s="19"/>
      <c r="FIE5" s="19"/>
      <c r="FIF5" s="19"/>
      <c r="FIG5" s="19"/>
      <c r="FIH5" s="19"/>
      <c r="FII5" s="19"/>
      <c r="FIJ5" s="19"/>
      <c r="FIK5" s="19"/>
      <c r="FIL5" s="19"/>
      <c r="FIM5" s="19"/>
      <c r="FIN5" s="19"/>
      <c r="FIO5" s="19"/>
      <c r="FIP5" s="19"/>
      <c r="FIQ5" s="19"/>
      <c r="FIR5" s="19"/>
      <c r="FIS5" s="19"/>
      <c r="FIT5" s="19"/>
      <c r="FIU5" s="19"/>
      <c r="FIV5" s="19"/>
      <c r="FIW5" s="19"/>
      <c r="FIX5" s="19"/>
      <c r="FIY5" s="19"/>
      <c r="FIZ5" s="19"/>
      <c r="FJA5" s="19"/>
      <c r="FJB5" s="19"/>
      <c r="FJC5" s="19"/>
      <c r="FJD5" s="19"/>
      <c r="FJE5" s="19"/>
      <c r="FJF5" s="19"/>
      <c r="FJG5" s="19"/>
      <c r="FJH5" s="19"/>
      <c r="FJI5" s="19"/>
      <c r="FJJ5" s="19"/>
      <c r="FJK5" s="19"/>
      <c r="FJL5" s="19"/>
      <c r="FJM5" s="19"/>
      <c r="FJN5" s="19"/>
      <c r="FJO5" s="19"/>
      <c r="FJP5" s="19"/>
      <c r="FJQ5" s="19"/>
      <c r="FJR5" s="19"/>
      <c r="FJS5" s="19"/>
      <c r="FJT5" s="19"/>
      <c r="FJU5" s="19"/>
      <c r="FJV5" s="19"/>
      <c r="FJW5" s="19"/>
      <c r="FJX5" s="19"/>
      <c r="FJY5" s="19"/>
      <c r="FJZ5" s="19"/>
      <c r="FKA5" s="19"/>
      <c r="FKB5" s="19"/>
      <c r="FKC5" s="19"/>
      <c r="FKD5" s="19"/>
      <c r="FKE5" s="19"/>
      <c r="FKF5" s="19"/>
      <c r="FKG5" s="19"/>
      <c r="FKH5" s="19"/>
      <c r="FKI5" s="19"/>
      <c r="FKJ5" s="19"/>
      <c r="FKK5" s="19"/>
      <c r="FKL5" s="19"/>
      <c r="FKM5" s="19"/>
      <c r="FKN5" s="19"/>
      <c r="FKO5" s="19"/>
      <c r="FKP5" s="19"/>
      <c r="FKQ5" s="19"/>
      <c r="FKR5" s="19"/>
      <c r="FKS5" s="19"/>
      <c r="FKT5" s="19"/>
      <c r="FKU5" s="19"/>
      <c r="FKV5" s="19"/>
      <c r="FKW5" s="19"/>
      <c r="FKX5" s="19"/>
      <c r="FKY5" s="19"/>
      <c r="FKZ5" s="19"/>
      <c r="FLA5" s="19"/>
      <c r="FLB5" s="19"/>
      <c r="FLC5" s="19"/>
      <c r="FLD5" s="19"/>
      <c r="FLE5" s="19"/>
      <c r="FLF5" s="19"/>
      <c r="FLG5" s="19"/>
      <c r="FLH5" s="19"/>
      <c r="FLI5" s="19"/>
      <c r="FLJ5" s="19"/>
      <c r="FLK5" s="19"/>
      <c r="FLL5" s="19"/>
      <c r="FLM5" s="19"/>
      <c r="FLN5" s="19"/>
      <c r="FLO5" s="19"/>
      <c r="FLP5" s="19"/>
      <c r="FLQ5" s="19"/>
      <c r="FLR5" s="19"/>
      <c r="FLS5" s="19"/>
      <c r="FLT5" s="19"/>
      <c r="FLU5" s="19"/>
      <c r="FLV5" s="19"/>
      <c r="FLW5" s="19"/>
      <c r="FLX5" s="19"/>
      <c r="FLY5" s="19"/>
      <c r="FLZ5" s="19"/>
      <c r="FMA5" s="19"/>
      <c r="FMB5" s="19"/>
      <c r="FMC5" s="19"/>
      <c r="FMD5" s="19"/>
      <c r="FME5" s="19"/>
      <c r="FMF5" s="19"/>
      <c r="FMG5" s="19"/>
      <c r="FMH5" s="19"/>
      <c r="FMI5" s="19"/>
      <c r="FMJ5" s="19"/>
      <c r="FMK5" s="19"/>
      <c r="FML5" s="19"/>
      <c r="FMM5" s="19"/>
      <c r="FMN5" s="19"/>
      <c r="FMO5" s="19"/>
      <c r="FMP5" s="19"/>
      <c r="FMQ5" s="19"/>
      <c r="FMR5" s="19"/>
      <c r="FMS5" s="19"/>
      <c r="FMT5" s="19"/>
      <c r="FMU5" s="19"/>
      <c r="FMV5" s="19"/>
      <c r="FMW5" s="19"/>
      <c r="FMX5" s="19"/>
      <c r="FMY5" s="19"/>
      <c r="FMZ5" s="19"/>
      <c r="FNA5" s="19"/>
      <c r="FNB5" s="19"/>
      <c r="FNC5" s="19"/>
      <c r="FND5" s="19"/>
      <c r="FNE5" s="19"/>
      <c r="FNF5" s="19"/>
      <c r="FNG5" s="19"/>
      <c r="FNH5" s="19"/>
      <c r="FNI5" s="19"/>
      <c r="FNJ5" s="19"/>
      <c r="FNK5" s="19"/>
      <c r="FNL5" s="19"/>
      <c r="FNM5" s="19"/>
      <c r="FNN5" s="19"/>
      <c r="FNO5" s="19"/>
      <c r="FNP5" s="19"/>
      <c r="FNQ5" s="19"/>
      <c r="FNR5" s="19"/>
      <c r="FNS5" s="19"/>
      <c r="FNT5" s="19"/>
      <c r="FNU5" s="19"/>
      <c r="FNV5" s="19"/>
      <c r="FNW5" s="19"/>
      <c r="FNX5" s="19"/>
      <c r="FNY5" s="19"/>
      <c r="FNZ5" s="19"/>
      <c r="FOA5" s="19"/>
      <c r="FOB5" s="19"/>
      <c r="FOC5" s="19"/>
      <c r="FOD5" s="19"/>
      <c r="FOE5" s="19"/>
      <c r="FOF5" s="19"/>
      <c r="FOG5" s="19"/>
      <c r="FOH5" s="19"/>
      <c r="FOI5" s="19"/>
      <c r="FOJ5" s="19"/>
      <c r="FOK5" s="19"/>
      <c r="FOL5" s="19"/>
      <c r="FOM5" s="19"/>
      <c r="FON5" s="19"/>
      <c r="FOO5" s="19"/>
      <c r="FOP5" s="19"/>
      <c r="FOQ5" s="19"/>
      <c r="FOR5" s="19"/>
      <c r="FOS5" s="19"/>
      <c r="FOT5" s="19"/>
      <c r="FOU5" s="19"/>
      <c r="FOV5" s="19"/>
      <c r="FOW5" s="19"/>
      <c r="FOX5" s="19"/>
      <c r="FOY5" s="19"/>
      <c r="FOZ5" s="19"/>
      <c r="FPA5" s="19"/>
      <c r="FPB5" s="19"/>
      <c r="FPC5" s="19"/>
      <c r="FPD5" s="19"/>
      <c r="FPE5" s="19"/>
      <c r="FPF5" s="19"/>
      <c r="FPG5" s="19"/>
      <c r="FPH5" s="19"/>
      <c r="FPI5" s="19"/>
      <c r="FPJ5" s="19"/>
      <c r="FPK5" s="19"/>
      <c r="FPL5" s="19"/>
      <c r="FPM5" s="19"/>
      <c r="FPN5" s="19"/>
      <c r="FPO5" s="19"/>
      <c r="FPP5" s="19"/>
      <c r="FPQ5" s="19"/>
      <c r="FPR5" s="19"/>
      <c r="FPS5" s="19"/>
      <c r="FPT5" s="19"/>
      <c r="FPU5" s="19"/>
      <c r="FPV5" s="19"/>
      <c r="FPW5" s="19"/>
      <c r="FPX5" s="19"/>
      <c r="FPY5" s="19"/>
      <c r="FPZ5" s="19"/>
      <c r="FQA5" s="19"/>
      <c r="FQB5" s="19"/>
      <c r="FQC5" s="19"/>
      <c r="FQD5" s="19"/>
      <c r="FQE5" s="19"/>
      <c r="FQF5" s="19"/>
      <c r="FQG5" s="19"/>
      <c r="FQH5" s="19"/>
      <c r="FQI5" s="19"/>
      <c r="FQJ5" s="19"/>
      <c r="FQK5" s="19"/>
      <c r="FQL5" s="19"/>
      <c r="FQM5" s="19"/>
      <c r="FQN5" s="19"/>
      <c r="FQO5" s="19"/>
      <c r="FQP5" s="19"/>
      <c r="FQQ5" s="19"/>
      <c r="FQR5" s="19"/>
      <c r="FQS5" s="19"/>
      <c r="FQT5" s="19"/>
      <c r="FQU5" s="19"/>
      <c r="FQV5" s="19"/>
      <c r="FQW5" s="19"/>
      <c r="FQX5" s="19"/>
      <c r="FQY5" s="19"/>
      <c r="FQZ5" s="19"/>
      <c r="FRA5" s="19"/>
      <c r="FRB5" s="19"/>
      <c r="FRC5" s="19"/>
      <c r="FRD5" s="19"/>
      <c r="FRE5" s="19"/>
      <c r="FRF5" s="19"/>
      <c r="FRG5" s="19"/>
      <c r="FRH5" s="19"/>
      <c r="FRI5" s="19"/>
      <c r="FRJ5" s="19"/>
      <c r="FRK5" s="19"/>
      <c r="FRL5" s="19"/>
      <c r="FRM5" s="19"/>
      <c r="FRN5" s="19"/>
      <c r="FRO5" s="19"/>
      <c r="FRP5" s="19"/>
      <c r="FRQ5" s="19"/>
      <c r="FRR5" s="19"/>
      <c r="FRS5" s="19"/>
      <c r="FRT5" s="19"/>
      <c r="FRU5" s="19"/>
      <c r="FRV5" s="19"/>
      <c r="FRW5" s="19"/>
      <c r="FRX5" s="19"/>
      <c r="FRY5" s="19"/>
      <c r="FRZ5" s="19"/>
      <c r="FSA5" s="19"/>
      <c r="FSB5" s="19"/>
      <c r="FSC5" s="19"/>
      <c r="FSD5" s="19"/>
      <c r="FSE5" s="19"/>
      <c r="FSF5" s="19"/>
      <c r="FSG5" s="19"/>
      <c r="FSH5" s="19"/>
      <c r="FSI5" s="19"/>
      <c r="FSJ5" s="19"/>
      <c r="FSK5" s="19"/>
      <c r="FSL5" s="19"/>
      <c r="FSM5" s="19"/>
      <c r="FSN5" s="19"/>
      <c r="FSO5" s="19"/>
      <c r="FSP5" s="19"/>
      <c r="FSQ5" s="19"/>
      <c r="FSR5" s="19"/>
      <c r="FSS5" s="19"/>
      <c r="FST5" s="19"/>
      <c r="FSU5" s="19"/>
      <c r="FSV5" s="19"/>
      <c r="FSW5" s="19"/>
      <c r="FSX5" s="19"/>
      <c r="FSY5" s="19"/>
      <c r="FSZ5" s="19"/>
      <c r="FTA5" s="19"/>
      <c r="FTB5" s="19"/>
      <c r="FTC5" s="19"/>
      <c r="FTD5" s="19"/>
      <c r="FTE5" s="19"/>
      <c r="FTF5" s="19"/>
      <c r="FTG5" s="19"/>
      <c r="FTH5" s="19"/>
      <c r="FTI5" s="19"/>
      <c r="FTJ5" s="19"/>
      <c r="FTK5" s="19"/>
      <c r="FTL5" s="19"/>
      <c r="FTM5" s="19"/>
      <c r="FTN5" s="19"/>
      <c r="FTO5" s="19"/>
      <c r="FTP5" s="19"/>
      <c r="FTQ5" s="19"/>
      <c r="FTR5" s="19"/>
      <c r="FTS5" s="19"/>
      <c r="FTT5" s="19"/>
      <c r="FTU5" s="19"/>
      <c r="FTV5" s="19"/>
      <c r="FTW5" s="19"/>
      <c r="FTX5" s="19"/>
      <c r="FTY5" s="19"/>
      <c r="FTZ5" s="19"/>
      <c r="FUA5" s="19"/>
      <c r="FUB5" s="19"/>
      <c r="FUC5" s="19"/>
      <c r="FUD5" s="19"/>
      <c r="FUE5" s="19"/>
      <c r="FUF5" s="19"/>
      <c r="FUG5" s="19"/>
      <c r="FUH5" s="19"/>
      <c r="FUI5" s="19"/>
      <c r="FUJ5" s="19"/>
      <c r="FUK5" s="19"/>
      <c r="FUL5" s="19"/>
      <c r="FUM5" s="19"/>
      <c r="FUN5" s="19"/>
      <c r="FUO5" s="19"/>
      <c r="FUP5" s="19"/>
      <c r="FUQ5" s="19"/>
      <c r="FUR5" s="19"/>
      <c r="FUS5" s="19"/>
      <c r="FUT5" s="19"/>
      <c r="FUU5" s="19"/>
      <c r="FUV5" s="19"/>
      <c r="FUW5" s="19"/>
      <c r="FUX5" s="19"/>
      <c r="FUY5" s="19"/>
      <c r="FUZ5" s="19"/>
      <c r="FVA5" s="19"/>
      <c r="FVB5" s="19"/>
      <c r="FVC5" s="19"/>
      <c r="FVD5" s="19"/>
      <c r="FVE5" s="19"/>
      <c r="FVF5" s="19"/>
      <c r="FVG5" s="19"/>
      <c r="FVH5" s="19"/>
      <c r="FVI5" s="19"/>
      <c r="FVJ5" s="19"/>
      <c r="FVK5" s="19"/>
      <c r="FVL5" s="19"/>
      <c r="FVM5" s="19"/>
      <c r="FVN5" s="19"/>
      <c r="FVO5" s="19"/>
      <c r="FVP5" s="19"/>
      <c r="FVQ5" s="19"/>
      <c r="FVR5" s="19"/>
      <c r="FVS5" s="19"/>
      <c r="FVT5" s="19"/>
      <c r="FVU5" s="19"/>
      <c r="FVV5" s="19"/>
      <c r="FVW5" s="19"/>
      <c r="FVX5" s="19"/>
      <c r="FVY5" s="19"/>
      <c r="FVZ5" s="19"/>
      <c r="FWA5" s="19"/>
      <c r="FWB5" s="19"/>
      <c r="FWC5" s="19"/>
      <c r="FWD5" s="19"/>
      <c r="FWE5" s="19"/>
      <c r="FWF5" s="19"/>
      <c r="FWG5" s="19"/>
      <c r="FWH5" s="19"/>
      <c r="FWI5" s="19"/>
      <c r="FWJ5" s="19"/>
      <c r="FWK5" s="19"/>
      <c r="FWL5" s="19"/>
      <c r="FWM5" s="19"/>
      <c r="FWN5" s="19"/>
      <c r="FWO5" s="19"/>
      <c r="FWP5" s="19"/>
      <c r="FWQ5" s="19"/>
      <c r="FWR5" s="19"/>
      <c r="FWS5" s="19"/>
      <c r="FWT5" s="19"/>
      <c r="FWU5" s="19"/>
      <c r="FWV5" s="19"/>
      <c r="FWW5" s="19"/>
      <c r="FWX5" s="19"/>
      <c r="FWY5" s="19"/>
      <c r="FWZ5" s="19"/>
      <c r="FXA5" s="19"/>
      <c r="FXB5" s="19"/>
      <c r="FXC5" s="19"/>
      <c r="FXD5" s="19"/>
      <c r="FXE5" s="19"/>
      <c r="FXF5" s="19"/>
      <c r="FXG5" s="19"/>
      <c r="FXH5" s="19"/>
      <c r="FXI5" s="19"/>
      <c r="FXJ5" s="19"/>
      <c r="FXK5" s="19"/>
      <c r="FXL5" s="19"/>
      <c r="FXM5" s="19"/>
      <c r="FXN5" s="19"/>
      <c r="FXO5" s="19"/>
      <c r="FXP5" s="19"/>
      <c r="FXQ5" s="19"/>
      <c r="FXR5" s="19"/>
      <c r="FXS5" s="19"/>
      <c r="FXT5" s="19"/>
      <c r="FXU5" s="19"/>
      <c r="FXV5" s="19"/>
      <c r="FXW5" s="19"/>
      <c r="FXX5" s="19"/>
      <c r="FXY5" s="19"/>
      <c r="FXZ5" s="19"/>
      <c r="FYA5" s="19"/>
      <c r="FYB5" s="19"/>
      <c r="FYC5" s="19"/>
      <c r="FYD5" s="19"/>
      <c r="FYE5" s="19"/>
      <c r="FYF5" s="19"/>
      <c r="FYG5" s="19"/>
      <c r="FYH5" s="19"/>
      <c r="FYI5" s="19"/>
      <c r="FYJ5" s="19"/>
      <c r="FYK5" s="19"/>
      <c r="FYL5" s="19"/>
      <c r="FYM5" s="19"/>
      <c r="FYN5" s="19"/>
      <c r="FYO5" s="19"/>
      <c r="FYP5" s="19"/>
      <c r="FYQ5" s="19"/>
      <c r="FYR5" s="19"/>
      <c r="FYS5" s="19"/>
      <c r="FYT5" s="19"/>
      <c r="FYU5" s="19"/>
      <c r="FYV5" s="19"/>
      <c r="FYW5" s="19"/>
      <c r="FYX5" s="19"/>
      <c r="FYY5" s="19"/>
      <c r="FYZ5" s="19"/>
      <c r="FZA5" s="19"/>
      <c r="FZB5" s="19"/>
      <c r="FZC5" s="19"/>
      <c r="FZD5" s="19"/>
      <c r="FZE5" s="19"/>
      <c r="FZF5" s="19"/>
      <c r="FZG5" s="19"/>
      <c r="FZH5" s="19"/>
      <c r="FZI5" s="19"/>
      <c r="FZJ5" s="19"/>
      <c r="FZK5" s="19"/>
      <c r="FZL5" s="19"/>
      <c r="FZM5" s="19"/>
      <c r="FZN5" s="19"/>
      <c r="FZO5" s="19"/>
      <c r="FZP5" s="19"/>
      <c r="FZQ5" s="19"/>
      <c r="FZR5" s="19"/>
      <c r="FZS5" s="19"/>
      <c r="FZT5" s="19"/>
      <c r="FZU5" s="19"/>
      <c r="FZV5" s="19"/>
      <c r="FZW5" s="19"/>
      <c r="FZX5" s="19"/>
      <c r="FZY5" s="19"/>
      <c r="FZZ5" s="19"/>
      <c r="GAA5" s="19"/>
      <c r="GAB5" s="19"/>
      <c r="GAC5" s="19"/>
      <c r="GAD5" s="19"/>
      <c r="GAE5" s="19"/>
      <c r="GAF5" s="19"/>
      <c r="GAG5" s="19"/>
      <c r="GAH5" s="19"/>
      <c r="GAI5" s="19"/>
      <c r="GAJ5" s="19"/>
      <c r="GAK5" s="19"/>
      <c r="GAL5" s="19"/>
      <c r="GAM5" s="19"/>
      <c r="GAN5" s="19"/>
      <c r="GAO5" s="19"/>
      <c r="GAP5" s="19"/>
      <c r="GAQ5" s="19"/>
      <c r="GAR5" s="19"/>
      <c r="GAS5" s="19"/>
      <c r="GAT5" s="19"/>
      <c r="GAU5" s="19"/>
      <c r="GAV5" s="19"/>
      <c r="GAW5" s="19"/>
      <c r="GAX5" s="19"/>
      <c r="GAY5" s="19"/>
      <c r="GAZ5" s="19"/>
      <c r="GBA5" s="19"/>
      <c r="GBB5" s="19"/>
      <c r="GBC5" s="19"/>
      <c r="GBD5" s="19"/>
      <c r="GBE5" s="19"/>
      <c r="GBF5" s="19"/>
      <c r="GBG5" s="19"/>
      <c r="GBH5" s="19"/>
      <c r="GBI5" s="19"/>
      <c r="GBJ5" s="19"/>
      <c r="GBK5" s="19"/>
      <c r="GBL5" s="19"/>
      <c r="GBM5" s="19"/>
      <c r="GBN5" s="19"/>
      <c r="GBO5" s="19"/>
      <c r="GBP5" s="19"/>
      <c r="GBQ5" s="19"/>
      <c r="GBR5" s="19"/>
      <c r="GBS5" s="19"/>
      <c r="GBT5" s="19"/>
      <c r="GBU5" s="19"/>
      <c r="GBV5" s="19"/>
      <c r="GBW5" s="19"/>
      <c r="GBX5" s="19"/>
      <c r="GBY5" s="19"/>
      <c r="GBZ5" s="19"/>
      <c r="GCA5" s="19"/>
      <c r="GCB5" s="19"/>
      <c r="GCC5" s="19"/>
      <c r="GCD5" s="19"/>
      <c r="GCE5" s="19"/>
      <c r="GCF5" s="19"/>
      <c r="GCG5" s="19"/>
      <c r="GCH5" s="19"/>
      <c r="GCI5" s="19"/>
      <c r="GCJ5" s="19"/>
      <c r="GCK5" s="19"/>
      <c r="GCL5" s="19"/>
      <c r="GCM5" s="19"/>
      <c r="GCN5" s="19"/>
      <c r="GCO5" s="19"/>
      <c r="GCP5" s="19"/>
      <c r="GCQ5" s="19"/>
      <c r="GCR5" s="19"/>
      <c r="GCS5" s="19"/>
      <c r="GCT5" s="19"/>
      <c r="GCU5" s="19"/>
      <c r="GCV5" s="19"/>
      <c r="GCW5" s="19"/>
      <c r="GCX5" s="19"/>
      <c r="GCY5" s="19"/>
      <c r="GCZ5" s="19"/>
      <c r="GDA5" s="19"/>
      <c r="GDB5" s="19"/>
      <c r="GDC5" s="19"/>
      <c r="GDD5" s="19"/>
      <c r="GDE5" s="19"/>
      <c r="GDF5" s="19"/>
      <c r="GDG5" s="19"/>
      <c r="GDH5" s="19"/>
      <c r="GDI5" s="19"/>
      <c r="GDJ5" s="19"/>
      <c r="GDK5" s="19"/>
      <c r="GDL5" s="19"/>
      <c r="GDM5" s="19"/>
      <c r="GDN5" s="19"/>
      <c r="GDO5" s="19"/>
      <c r="GDP5" s="19"/>
      <c r="GDQ5" s="19"/>
      <c r="GDR5" s="19"/>
      <c r="GDS5" s="19"/>
      <c r="GDT5" s="19"/>
      <c r="GDU5" s="19"/>
      <c r="GDV5" s="19"/>
      <c r="GDW5" s="19"/>
      <c r="GDX5" s="19"/>
      <c r="GDY5" s="19"/>
      <c r="GDZ5" s="19"/>
      <c r="GEA5" s="19"/>
      <c r="GEB5" s="19"/>
      <c r="GEC5" s="19"/>
      <c r="GED5" s="19"/>
      <c r="GEE5" s="19"/>
      <c r="GEF5" s="19"/>
      <c r="GEG5" s="19"/>
      <c r="GEH5" s="19"/>
      <c r="GEI5" s="19"/>
      <c r="GEJ5" s="19"/>
      <c r="GEK5" s="19"/>
      <c r="GEL5" s="19"/>
      <c r="GEM5" s="19"/>
      <c r="GEN5" s="19"/>
      <c r="GEO5" s="19"/>
      <c r="GEP5" s="19"/>
      <c r="GEQ5" s="19"/>
      <c r="GER5" s="19"/>
      <c r="GES5" s="19"/>
      <c r="GET5" s="19"/>
      <c r="GEU5" s="19"/>
      <c r="GEV5" s="19"/>
      <c r="GEW5" s="19"/>
      <c r="GEX5" s="19"/>
      <c r="GEY5" s="19"/>
      <c r="GEZ5" s="19"/>
      <c r="GFA5" s="19"/>
      <c r="GFB5" s="19"/>
      <c r="GFC5" s="19"/>
      <c r="GFD5" s="19"/>
      <c r="GFE5" s="19"/>
      <c r="GFF5" s="19"/>
      <c r="GFG5" s="19"/>
      <c r="GFH5" s="19"/>
      <c r="GFI5" s="19"/>
      <c r="GFJ5" s="19"/>
      <c r="GFK5" s="19"/>
      <c r="GFL5" s="19"/>
      <c r="GFM5" s="19"/>
      <c r="GFN5" s="19"/>
      <c r="GFO5" s="19"/>
      <c r="GFP5" s="19"/>
      <c r="GFQ5" s="19"/>
      <c r="GFR5" s="19"/>
      <c r="GFS5" s="19"/>
      <c r="GFT5" s="19"/>
      <c r="GFU5" s="19"/>
      <c r="GFV5" s="19"/>
      <c r="GFW5" s="19"/>
      <c r="GFX5" s="19"/>
      <c r="GFY5" s="19"/>
      <c r="GFZ5" s="19"/>
      <c r="GGA5" s="19"/>
      <c r="GGB5" s="19"/>
      <c r="GGC5" s="19"/>
      <c r="GGD5" s="19"/>
      <c r="GGE5" s="19"/>
      <c r="GGF5" s="19"/>
      <c r="GGG5" s="19"/>
      <c r="GGH5" s="19"/>
      <c r="GGI5" s="19"/>
      <c r="GGJ5" s="19"/>
      <c r="GGK5" s="19"/>
      <c r="GGL5" s="19"/>
      <c r="GGM5" s="19"/>
      <c r="GGN5" s="19"/>
      <c r="GGO5" s="19"/>
      <c r="GGP5" s="19"/>
      <c r="GGQ5" s="19"/>
      <c r="GGR5" s="19"/>
      <c r="GGS5" s="19"/>
      <c r="GGT5" s="19"/>
      <c r="GGU5" s="19"/>
      <c r="GGV5" s="19"/>
      <c r="GGW5" s="19"/>
      <c r="GGX5" s="19"/>
      <c r="GGY5" s="19"/>
      <c r="GGZ5" s="19"/>
      <c r="GHA5" s="19"/>
      <c r="GHB5" s="19"/>
      <c r="GHC5" s="19"/>
      <c r="GHD5" s="19"/>
      <c r="GHE5" s="19"/>
      <c r="GHF5" s="19"/>
      <c r="GHG5" s="19"/>
      <c r="GHH5" s="19"/>
      <c r="GHI5" s="19"/>
      <c r="GHJ5" s="19"/>
      <c r="GHK5" s="19"/>
      <c r="GHL5" s="19"/>
      <c r="GHM5" s="19"/>
      <c r="GHN5" s="19"/>
      <c r="GHO5" s="19"/>
      <c r="GHP5" s="19"/>
      <c r="GHQ5" s="19"/>
      <c r="GHR5" s="19"/>
      <c r="GHS5" s="19"/>
      <c r="GHT5" s="19"/>
      <c r="GHU5" s="19"/>
      <c r="GHV5" s="19"/>
      <c r="GHW5" s="19"/>
      <c r="GHX5" s="19"/>
      <c r="GHY5" s="19"/>
      <c r="GHZ5" s="19"/>
      <c r="GIA5" s="19"/>
      <c r="GIB5" s="19"/>
      <c r="GIC5" s="19"/>
      <c r="GID5" s="19"/>
      <c r="GIE5" s="19"/>
      <c r="GIF5" s="19"/>
      <c r="GIG5" s="19"/>
      <c r="GIH5" s="19"/>
      <c r="GII5" s="19"/>
      <c r="GIJ5" s="19"/>
      <c r="GIK5" s="19"/>
      <c r="GIL5" s="19"/>
      <c r="GIM5" s="19"/>
      <c r="GIN5" s="19"/>
      <c r="GIO5" s="19"/>
      <c r="GIP5" s="19"/>
      <c r="GIQ5" s="19"/>
      <c r="GIR5" s="19"/>
      <c r="GIS5" s="19"/>
      <c r="GIT5" s="19"/>
      <c r="GIU5" s="19"/>
      <c r="GIV5" s="19"/>
      <c r="GIW5" s="19"/>
      <c r="GIX5" s="19"/>
      <c r="GIY5" s="19"/>
      <c r="GIZ5" s="19"/>
      <c r="GJA5" s="19"/>
      <c r="GJB5" s="19"/>
      <c r="GJC5" s="19"/>
      <c r="GJD5" s="19"/>
      <c r="GJE5" s="19"/>
      <c r="GJF5" s="19"/>
      <c r="GJG5" s="19"/>
      <c r="GJH5" s="19"/>
      <c r="GJI5" s="19"/>
      <c r="GJJ5" s="19"/>
      <c r="GJK5" s="19"/>
      <c r="GJL5" s="19"/>
      <c r="GJM5" s="19"/>
      <c r="GJN5" s="19"/>
      <c r="GJO5" s="19"/>
      <c r="GJP5" s="19"/>
      <c r="GJQ5" s="19"/>
      <c r="GJR5" s="19"/>
      <c r="GJS5" s="19"/>
      <c r="GJT5" s="19"/>
      <c r="GJU5" s="19"/>
      <c r="GJV5" s="19"/>
      <c r="GJW5" s="19"/>
      <c r="GJX5" s="19"/>
      <c r="GJY5" s="19"/>
      <c r="GJZ5" s="19"/>
      <c r="GKA5" s="19"/>
      <c r="GKB5" s="19"/>
      <c r="GKC5" s="19"/>
      <c r="GKD5" s="19"/>
      <c r="GKE5" s="19"/>
      <c r="GKF5" s="19"/>
      <c r="GKG5" s="19"/>
      <c r="GKH5" s="19"/>
      <c r="GKI5" s="19"/>
      <c r="GKJ5" s="19"/>
      <c r="GKK5" s="19"/>
      <c r="GKL5" s="19"/>
      <c r="GKM5" s="19"/>
      <c r="GKN5" s="19"/>
      <c r="GKO5" s="19"/>
      <c r="GKP5" s="19"/>
      <c r="GKQ5" s="19"/>
      <c r="GKR5" s="19"/>
      <c r="GKS5" s="19"/>
      <c r="GKT5" s="19"/>
      <c r="GKU5" s="19"/>
      <c r="GKV5" s="19"/>
      <c r="GKW5" s="19"/>
      <c r="GKX5" s="19"/>
      <c r="GKY5" s="19"/>
      <c r="GKZ5" s="19"/>
      <c r="GLA5" s="19"/>
      <c r="GLB5" s="19"/>
      <c r="GLC5" s="19"/>
      <c r="GLD5" s="19"/>
      <c r="GLE5" s="19"/>
      <c r="GLF5" s="19"/>
      <c r="GLG5" s="19"/>
      <c r="GLH5" s="19"/>
      <c r="GLI5" s="19"/>
      <c r="GLJ5" s="19"/>
      <c r="GLK5" s="19"/>
      <c r="GLL5" s="19"/>
      <c r="GLM5" s="19"/>
      <c r="GLN5" s="19"/>
      <c r="GLO5" s="19"/>
      <c r="GLP5" s="19"/>
      <c r="GLQ5" s="19"/>
      <c r="GLR5" s="19"/>
      <c r="GLS5" s="19"/>
      <c r="GLT5" s="19"/>
      <c r="GLU5" s="19"/>
      <c r="GLV5" s="19"/>
      <c r="GLW5" s="19"/>
      <c r="GLX5" s="19"/>
      <c r="GLY5" s="19"/>
      <c r="GLZ5" s="19"/>
      <c r="GMA5" s="19"/>
      <c r="GMB5" s="19"/>
      <c r="GMC5" s="19"/>
      <c r="GMD5" s="19"/>
      <c r="GME5" s="19"/>
      <c r="GMF5" s="19"/>
      <c r="GMG5" s="19"/>
      <c r="GMH5" s="19"/>
      <c r="GMI5" s="19"/>
      <c r="GMJ5" s="19"/>
      <c r="GMK5" s="19"/>
      <c r="GML5" s="19"/>
      <c r="GMM5" s="19"/>
      <c r="GMN5" s="19"/>
      <c r="GMO5" s="19"/>
      <c r="GMP5" s="19"/>
      <c r="GMQ5" s="19"/>
      <c r="GMR5" s="19"/>
      <c r="GMS5" s="19"/>
      <c r="GMT5" s="19"/>
      <c r="GMU5" s="19"/>
      <c r="GMV5" s="19"/>
      <c r="GMW5" s="19"/>
      <c r="GMX5" s="19"/>
      <c r="GMY5" s="19"/>
      <c r="GMZ5" s="19"/>
      <c r="GNA5" s="19"/>
      <c r="GNB5" s="19"/>
      <c r="GNC5" s="19"/>
      <c r="GND5" s="19"/>
      <c r="GNE5" s="19"/>
      <c r="GNF5" s="19"/>
      <c r="GNG5" s="19"/>
      <c r="GNH5" s="19"/>
      <c r="GNI5" s="19"/>
      <c r="GNJ5" s="19"/>
      <c r="GNK5" s="19"/>
      <c r="GNL5" s="19"/>
      <c r="GNM5" s="19"/>
      <c r="GNN5" s="19"/>
      <c r="GNO5" s="19"/>
      <c r="GNP5" s="19"/>
      <c r="GNQ5" s="19"/>
      <c r="GNR5" s="19"/>
      <c r="GNS5" s="19"/>
      <c r="GNT5" s="19"/>
      <c r="GNU5" s="19"/>
      <c r="GNV5" s="19"/>
      <c r="GNW5" s="19"/>
      <c r="GNX5" s="19"/>
      <c r="GNY5" s="19"/>
      <c r="GNZ5" s="19"/>
      <c r="GOA5" s="19"/>
      <c r="GOB5" s="19"/>
      <c r="GOC5" s="19"/>
      <c r="GOD5" s="19"/>
      <c r="GOE5" s="19"/>
      <c r="GOF5" s="19"/>
      <c r="GOG5" s="19"/>
      <c r="GOH5" s="19"/>
      <c r="GOI5" s="19"/>
      <c r="GOJ5" s="19"/>
      <c r="GOK5" s="19"/>
      <c r="GOL5" s="19"/>
      <c r="GOM5" s="19"/>
      <c r="GON5" s="19"/>
      <c r="GOO5" s="19"/>
      <c r="GOP5" s="19"/>
      <c r="GOQ5" s="19"/>
      <c r="GOR5" s="19"/>
      <c r="GOS5" s="19"/>
      <c r="GOT5" s="19"/>
      <c r="GOU5" s="19"/>
      <c r="GOV5" s="19"/>
      <c r="GOW5" s="19"/>
      <c r="GOX5" s="19"/>
      <c r="GOY5" s="19"/>
      <c r="GOZ5" s="19"/>
      <c r="GPA5" s="19"/>
      <c r="GPB5" s="19"/>
      <c r="GPC5" s="19"/>
      <c r="GPD5" s="19"/>
      <c r="GPE5" s="19"/>
      <c r="GPF5" s="19"/>
      <c r="GPG5" s="19"/>
      <c r="GPH5" s="19"/>
      <c r="GPI5" s="19"/>
      <c r="GPJ5" s="19"/>
      <c r="GPK5" s="19"/>
      <c r="GPL5" s="19"/>
      <c r="GPM5" s="19"/>
      <c r="GPN5" s="19"/>
      <c r="GPO5" s="19"/>
      <c r="GPP5" s="19"/>
      <c r="GPQ5" s="19"/>
      <c r="GPR5" s="19"/>
      <c r="GPS5" s="19"/>
      <c r="GPT5" s="19"/>
      <c r="GPU5" s="19"/>
      <c r="GPV5" s="19"/>
      <c r="GPW5" s="19"/>
      <c r="GPX5" s="19"/>
      <c r="GPY5" s="19"/>
      <c r="GPZ5" s="19"/>
      <c r="GQA5" s="19"/>
      <c r="GQB5" s="19"/>
      <c r="GQC5" s="19"/>
      <c r="GQD5" s="19"/>
      <c r="GQE5" s="19"/>
      <c r="GQF5" s="19"/>
      <c r="GQG5" s="19"/>
      <c r="GQH5" s="19"/>
      <c r="GQI5" s="19"/>
      <c r="GQJ5" s="19"/>
      <c r="GQK5" s="19"/>
      <c r="GQL5" s="19"/>
      <c r="GQM5" s="19"/>
      <c r="GQN5" s="19"/>
      <c r="GQO5" s="19"/>
      <c r="GQP5" s="19"/>
      <c r="GQQ5" s="19"/>
      <c r="GQR5" s="19"/>
      <c r="GQS5" s="19"/>
      <c r="GQT5" s="19"/>
      <c r="GQU5" s="19"/>
      <c r="GQV5" s="19"/>
      <c r="GQW5" s="19"/>
      <c r="GQX5" s="19"/>
      <c r="GQY5" s="19"/>
      <c r="GQZ5" s="19"/>
      <c r="GRA5" s="19"/>
      <c r="GRB5" s="19"/>
      <c r="GRC5" s="19"/>
      <c r="GRD5" s="19"/>
      <c r="GRE5" s="19"/>
      <c r="GRF5" s="19"/>
      <c r="GRG5" s="19"/>
      <c r="GRH5" s="19"/>
      <c r="GRI5" s="19"/>
      <c r="GRJ5" s="19"/>
      <c r="GRK5" s="19"/>
      <c r="GRL5" s="19"/>
      <c r="GRM5" s="19"/>
      <c r="GRN5" s="19"/>
      <c r="GRO5" s="19"/>
      <c r="GRP5" s="19"/>
      <c r="GRQ5" s="19"/>
      <c r="GRR5" s="19"/>
      <c r="GRS5" s="19"/>
      <c r="GRT5" s="19"/>
      <c r="GRU5" s="19"/>
      <c r="GRV5" s="19"/>
      <c r="GRW5" s="19"/>
      <c r="GRX5" s="19"/>
      <c r="GRY5" s="19"/>
      <c r="GRZ5" s="19"/>
      <c r="GSA5" s="19"/>
      <c r="GSB5" s="19"/>
      <c r="GSC5" s="19"/>
      <c r="GSD5" s="19"/>
      <c r="GSE5" s="19"/>
      <c r="GSF5" s="19"/>
      <c r="GSG5" s="19"/>
      <c r="GSH5" s="19"/>
      <c r="GSI5" s="19"/>
      <c r="GSJ5" s="19"/>
      <c r="GSK5" s="19"/>
      <c r="GSL5" s="19"/>
      <c r="GSM5" s="19"/>
      <c r="GSN5" s="19"/>
      <c r="GSO5" s="19"/>
      <c r="GSP5" s="19"/>
      <c r="GSQ5" s="19"/>
      <c r="GSR5" s="19"/>
      <c r="GSS5" s="19"/>
      <c r="GST5" s="19"/>
      <c r="GSU5" s="19"/>
      <c r="GSV5" s="19"/>
      <c r="GSW5" s="19"/>
      <c r="GSX5" s="19"/>
      <c r="GSY5" s="19"/>
      <c r="GSZ5" s="19"/>
      <c r="GTA5" s="19"/>
      <c r="GTB5" s="19"/>
      <c r="GTC5" s="19"/>
      <c r="GTD5" s="19"/>
      <c r="GTE5" s="19"/>
      <c r="GTF5" s="19"/>
      <c r="GTG5" s="19"/>
      <c r="GTH5" s="19"/>
      <c r="GTI5" s="19"/>
      <c r="GTJ5" s="19"/>
      <c r="GTK5" s="19"/>
      <c r="GTL5" s="19"/>
      <c r="GTM5" s="19"/>
      <c r="GTN5" s="19"/>
      <c r="GTO5" s="19"/>
      <c r="GTP5" s="19"/>
      <c r="GTQ5" s="19"/>
      <c r="GTR5" s="19"/>
      <c r="GTS5" s="19"/>
      <c r="GTT5" s="19"/>
      <c r="GTU5" s="19"/>
      <c r="GTV5" s="19"/>
      <c r="GTW5" s="19"/>
      <c r="GTX5" s="19"/>
      <c r="GTY5" s="19"/>
      <c r="GTZ5" s="19"/>
      <c r="GUA5" s="19"/>
      <c r="GUB5" s="19"/>
      <c r="GUC5" s="19"/>
      <c r="GUD5" s="19"/>
      <c r="GUE5" s="19"/>
      <c r="GUF5" s="19"/>
      <c r="GUG5" s="19"/>
      <c r="GUH5" s="19"/>
      <c r="GUI5" s="19"/>
      <c r="GUJ5" s="19"/>
      <c r="GUK5" s="19"/>
      <c r="GUL5" s="19"/>
      <c r="GUM5" s="19"/>
      <c r="GUN5" s="19"/>
      <c r="GUO5" s="19"/>
      <c r="GUP5" s="19"/>
      <c r="GUQ5" s="19"/>
      <c r="GUR5" s="19"/>
      <c r="GUS5" s="19"/>
      <c r="GUT5" s="19"/>
      <c r="GUU5" s="19"/>
      <c r="GUV5" s="19"/>
      <c r="GUW5" s="19"/>
      <c r="GUX5" s="19"/>
      <c r="GUY5" s="19"/>
      <c r="GUZ5" s="19"/>
      <c r="GVA5" s="19"/>
      <c r="GVB5" s="19"/>
      <c r="GVC5" s="19"/>
      <c r="GVD5" s="19"/>
      <c r="GVE5" s="19"/>
      <c r="GVF5" s="19"/>
      <c r="GVG5" s="19"/>
      <c r="GVH5" s="19"/>
      <c r="GVI5" s="19"/>
      <c r="GVJ5" s="19"/>
      <c r="GVK5" s="19"/>
      <c r="GVL5" s="19"/>
      <c r="GVM5" s="19"/>
      <c r="GVN5" s="19"/>
      <c r="GVO5" s="19"/>
      <c r="GVP5" s="19"/>
      <c r="GVQ5" s="19"/>
      <c r="GVR5" s="19"/>
      <c r="GVS5" s="19"/>
      <c r="GVT5" s="19"/>
      <c r="GVU5" s="19"/>
      <c r="GVV5" s="19"/>
      <c r="GVW5" s="19"/>
      <c r="GVX5" s="19"/>
      <c r="GVY5" s="19"/>
      <c r="GVZ5" s="19"/>
      <c r="GWA5" s="19"/>
      <c r="GWB5" s="19"/>
      <c r="GWC5" s="19"/>
      <c r="GWD5" s="19"/>
      <c r="GWE5" s="19"/>
      <c r="GWF5" s="19"/>
      <c r="GWG5" s="19"/>
      <c r="GWH5" s="19"/>
      <c r="GWI5" s="19"/>
      <c r="GWJ5" s="19"/>
      <c r="GWK5" s="19"/>
      <c r="GWL5" s="19"/>
      <c r="GWM5" s="19"/>
      <c r="GWN5" s="19"/>
      <c r="GWO5" s="19"/>
      <c r="GWP5" s="19"/>
      <c r="GWQ5" s="19"/>
      <c r="GWR5" s="19"/>
      <c r="GWS5" s="19"/>
      <c r="GWT5" s="19"/>
      <c r="GWU5" s="19"/>
      <c r="GWV5" s="19"/>
      <c r="GWW5" s="19"/>
      <c r="GWX5" s="19"/>
      <c r="GWY5" s="19"/>
      <c r="GWZ5" s="19"/>
      <c r="GXA5" s="19"/>
      <c r="GXB5" s="19"/>
      <c r="GXC5" s="19"/>
      <c r="GXD5" s="19"/>
      <c r="GXE5" s="19"/>
      <c r="GXF5" s="19"/>
      <c r="GXG5" s="19"/>
      <c r="GXH5" s="19"/>
      <c r="GXI5" s="19"/>
      <c r="GXJ5" s="19"/>
      <c r="GXK5" s="19"/>
      <c r="GXL5" s="19"/>
      <c r="GXM5" s="19"/>
      <c r="GXN5" s="19"/>
      <c r="GXO5" s="19"/>
      <c r="GXP5" s="19"/>
      <c r="GXQ5" s="19"/>
      <c r="GXR5" s="19"/>
      <c r="GXS5" s="19"/>
      <c r="GXT5" s="19"/>
      <c r="GXU5" s="19"/>
      <c r="GXV5" s="19"/>
      <c r="GXW5" s="19"/>
      <c r="GXX5" s="19"/>
      <c r="GXY5" s="19"/>
      <c r="GXZ5" s="19"/>
      <c r="GYA5" s="19"/>
      <c r="GYB5" s="19"/>
      <c r="GYC5" s="19"/>
      <c r="GYD5" s="19"/>
      <c r="GYE5" s="19"/>
      <c r="GYF5" s="19"/>
      <c r="GYG5" s="19"/>
      <c r="GYH5" s="19"/>
      <c r="GYI5" s="19"/>
      <c r="GYJ5" s="19"/>
      <c r="GYK5" s="19"/>
      <c r="GYL5" s="19"/>
      <c r="GYM5" s="19"/>
      <c r="GYN5" s="19"/>
      <c r="GYO5" s="19"/>
      <c r="GYP5" s="19"/>
      <c r="GYQ5" s="19"/>
      <c r="GYR5" s="19"/>
      <c r="GYS5" s="19"/>
      <c r="GYT5" s="19"/>
      <c r="GYU5" s="19"/>
      <c r="GYV5" s="19"/>
      <c r="GYW5" s="19"/>
      <c r="GYX5" s="19"/>
      <c r="GYY5" s="19"/>
      <c r="GYZ5" s="19"/>
      <c r="GZA5" s="19"/>
      <c r="GZB5" s="19"/>
      <c r="GZC5" s="19"/>
      <c r="GZD5" s="19"/>
      <c r="GZE5" s="19"/>
      <c r="GZF5" s="19"/>
      <c r="GZG5" s="19"/>
      <c r="GZH5" s="19"/>
      <c r="GZI5" s="19"/>
      <c r="GZJ5" s="19"/>
      <c r="GZK5" s="19"/>
      <c r="GZL5" s="19"/>
      <c r="GZM5" s="19"/>
      <c r="GZN5" s="19"/>
      <c r="GZO5" s="19"/>
      <c r="GZP5" s="19"/>
      <c r="GZQ5" s="19"/>
      <c r="GZR5" s="19"/>
      <c r="GZS5" s="19"/>
      <c r="GZT5" s="19"/>
      <c r="GZU5" s="19"/>
      <c r="GZV5" s="19"/>
      <c r="GZW5" s="19"/>
      <c r="GZX5" s="19"/>
      <c r="GZY5" s="19"/>
      <c r="GZZ5" s="19"/>
      <c r="HAA5" s="19"/>
      <c r="HAB5" s="19"/>
      <c r="HAC5" s="19"/>
      <c r="HAD5" s="19"/>
      <c r="HAE5" s="19"/>
      <c r="HAF5" s="19"/>
      <c r="HAG5" s="19"/>
      <c r="HAH5" s="19"/>
      <c r="HAI5" s="19"/>
      <c r="HAJ5" s="19"/>
      <c r="HAK5" s="19"/>
      <c r="HAL5" s="19"/>
      <c r="HAM5" s="19"/>
      <c r="HAN5" s="19"/>
      <c r="HAO5" s="19"/>
      <c r="HAP5" s="19"/>
      <c r="HAQ5" s="19"/>
      <c r="HAR5" s="19"/>
      <c r="HAS5" s="19"/>
      <c r="HAT5" s="19"/>
      <c r="HAU5" s="19"/>
      <c r="HAV5" s="19"/>
      <c r="HAW5" s="19"/>
      <c r="HAX5" s="19"/>
      <c r="HAY5" s="19"/>
      <c r="HAZ5" s="19"/>
      <c r="HBA5" s="19"/>
      <c r="HBB5" s="19"/>
      <c r="HBC5" s="19"/>
      <c r="HBD5" s="19"/>
      <c r="HBE5" s="19"/>
      <c r="HBF5" s="19"/>
      <c r="HBG5" s="19"/>
      <c r="HBH5" s="19"/>
      <c r="HBI5" s="19"/>
      <c r="HBJ5" s="19"/>
      <c r="HBK5" s="19"/>
      <c r="HBL5" s="19"/>
      <c r="HBM5" s="19"/>
      <c r="HBN5" s="19"/>
      <c r="HBO5" s="19"/>
      <c r="HBP5" s="19"/>
      <c r="HBQ5" s="19"/>
      <c r="HBR5" s="19"/>
      <c r="HBS5" s="19"/>
      <c r="HBT5" s="19"/>
      <c r="HBU5" s="19"/>
      <c r="HBV5" s="19"/>
      <c r="HBW5" s="19"/>
      <c r="HBX5" s="19"/>
      <c r="HBY5" s="19"/>
      <c r="HBZ5" s="19"/>
      <c r="HCA5" s="19"/>
      <c r="HCB5" s="19"/>
      <c r="HCC5" s="19"/>
      <c r="HCD5" s="19"/>
      <c r="HCE5" s="19"/>
      <c r="HCF5" s="19"/>
      <c r="HCG5" s="19"/>
      <c r="HCH5" s="19"/>
      <c r="HCI5" s="19"/>
      <c r="HCJ5" s="19"/>
      <c r="HCK5" s="19"/>
      <c r="HCL5" s="19"/>
      <c r="HCM5" s="19"/>
      <c r="HCN5" s="19"/>
      <c r="HCO5" s="19"/>
      <c r="HCP5" s="19"/>
      <c r="HCQ5" s="19"/>
      <c r="HCR5" s="19"/>
      <c r="HCS5" s="19"/>
      <c r="HCT5" s="19"/>
      <c r="HCU5" s="19"/>
      <c r="HCV5" s="19"/>
      <c r="HCW5" s="19"/>
      <c r="HCX5" s="19"/>
      <c r="HCY5" s="19"/>
      <c r="HCZ5" s="19"/>
      <c r="HDA5" s="19"/>
      <c r="HDB5" s="19"/>
      <c r="HDC5" s="19"/>
      <c r="HDD5" s="19"/>
      <c r="HDE5" s="19"/>
      <c r="HDF5" s="19"/>
      <c r="HDG5" s="19"/>
      <c r="HDH5" s="19"/>
      <c r="HDI5" s="19"/>
      <c r="HDJ5" s="19"/>
      <c r="HDK5" s="19"/>
      <c r="HDL5" s="19"/>
      <c r="HDM5" s="19"/>
      <c r="HDN5" s="19"/>
      <c r="HDO5" s="19"/>
      <c r="HDP5" s="19"/>
      <c r="HDQ5" s="19"/>
      <c r="HDR5" s="19"/>
      <c r="HDS5" s="19"/>
      <c r="HDT5" s="19"/>
      <c r="HDU5" s="19"/>
      <c r="HDV5" s="19"/>
      <c r="HDW5" s="19"/>
      <c r="HDX5" s="19"/>
      <c r="HDY5" s="19"/>
      <c r="HDZ5" s="19"/>
      <c r="HEA5" s="19"/>
      <c r="HEB5" s="19"/>
      <c r="HEC5" s="19"/>
      <c r="HED5" s="19"/>
      <c r="HEE5" s="19"/>
      <c r="HEF5" s="19"/>
      <c r="HEG5" s="19"/>
      <c r="HEH5" s="19"/>
      <c r="HEI5" s="19"/>
      <c r="HEJ5" s="19"/>
      <c r="HEK5" s="19"/>
      <c r="HEL5" s="19"/>
      <c r="HEM5" s="19"/>
      <c r="HEN5" s="19"/>
      <c r="HEO5" s="19"/>
      <c r="HEP5" s="19"/>
      <c r="HEQ5" s="19"/>
      <c r="HER5" s="19"/>
      <c r="HES5" s="19"/>
      <c r="HET5" s="19"/>
      <c r="HEU5" s="19"/>
      <c r="HEV5" s="19"/>
      <c r="HEW5" s="19"/>
      <c r="HEX5" s="19"/>
      <c r="HEY5" s="19"/>
      <c r="HEZ5" s="19"/>
      <c r="HFA5" s="19"/>
      <c r="HFB5" s="19"/>
      <c r="HFC5" s="19"/>
      <c r="HFD5" s="19"/>
      <c r="HFE5" s="19"/>
      <c r="HFF5" s="19"/>
      <c r="HFG5" s="19"/>
      <c r="HFH5" s="19"/>
      <c r="HFI5" s="19"/>
      <c r="HFJ5" s="19"/>
      <c r="HFK5" s="19"/>
      <c r="HFL5" s="19"/>
      <c r="HFM5" s="19"/>
      <c r="HFN5" s="19"/>
      <c r="HFO5" s="19"/>
      <c r="HFP5" s="19"/>
      <c r="HFQ5" s="19"/>
      <c r="HFR5" s="19"/>
      <c r="HFS5" s="19"/>
      <c r="HFT5" s="19"/>
      <c r="HFU5" s="19"/>
      <c r="HFV5" s="19"/>
      <c r="HFW5" s="19"/>
      <c r="HFX5" s="19"/>
      <c r="HFY5" s="19"/>
      <c r="HFZ5" s="19"/>
      <c r="HGA5" s="19"/>
      <c r="HGB5" s="19"/>
      <c r="HGC5" s="19"/>
      <c r="HGD5" s="19"/>
      <c r="HGE5" s="19"/>
      <c r="HGF5" s="19"/>
      <c r="HGG5" s="19"/>
      <c r="HGH5" s="19"/>
      <c r="HGI5" s="19"/>
      <c r="HGJ5" s="19"/>
      <c r="HGK5" s="19"/>
      <c r="HGL5" s="19"/>
      <c r="HGM5" s="19"/>
      <c r="HGN5" s="19"/>
      <c r="HGO5" s="19"/>
      <c r="HGP5" s="19"/>
      <c r="HGQ5" s="19"/>
      <c r="HGR5" s="19"/>
      <c r="HGS5" s="19"/>
      <c r="HGT5" s="19"/>
      <c r="HGU5" s="19"/>
      <c r="HGV5" s="19"/>
      <c r="HGW5" s="19"/>
      <c r="HGX5" s="19"/>
      <c r="HGY5" s="19"/>
      <c r="HGZ5" s="19"/>
      <c r="HHA5" s="19"/>
      <c r="HHB5" s="19"/>
      <c r="HHC5" s="19"/>
      <c r="HHD5" s="19"/>
      <c r="HHE5" s="19"/>
      <c r="HHF5" s="19"/>
      <c r="HHG5" s="19"/>
      <c r="HHH5" s="19"/>
      <c r="HHI5" s="19"/>
      <c r="HHJ5" s="19"/>
      <c r="HHK5" s="19"/>
      <c r="HHL5" s="19"/>
      <c r="HHM5" s="19"/>
      <c r="HHN5" s="19"/>
      <c r="HHO5" s="19"/>
      <c r="HHP5" s="19"/>
      <c r="HHQ5" s="19"/>
      <c r="HHR5" s="19"/>
      <c r="HHS5" s="19"/>
      <c r="HHT5" s="19"/>
      <c r="HHU5" s="19"/>
      <c r="HHV5" s="19"/>
      <c r="HHW5" s="19"/>
      <c r="HHX5" s="19"/>
      <c r="HHY5" s="19"/>
      <c r="HHZ5" s="19"/>
      <c r="HIA5" s="19"/>
      <c r="HIB5" s="19"/>
      <c r="HIC5" s="19"/>
      <c r="HID5" s="19"/>
      <c r="HIE5" s="19"/>
      <c r="HIF5" s="19"/>
      <c r="HIG5" s="19"/>
      <c r="HIH5" s="19"/>
      <c r="HII5" s="19"/>
      <c r="HIJ5" s="19"/>
      <c r="HIK5" s="19"/>
      <c r="HIL5" s="19"/>
      <c r="HIM5" s="19"/>
      <c r="HIN5" s="19"/>
      <c r="HIO5" s="19"/>
      <c r="HIP5" s="19"/>
      <c r="HIQ5" s="19"/>
      <c r="HIR5" s="19"/>
      <c r="HIS5" s="19"/>
      <c r="HIT5" s="19"/>
      <c r="HIU5" s="19"/>
      <c r="HIV5" s="19"/>
      <c r="HIW5" s="19"/>
      <c r="HIX5" s="19"/>
      <c r="HIY5" s="19"/>
      <c r="HIZ5" s="19"/>
      <c r="HJA5" s="19"/>
      <c r="HJB5" s="19"/>
      <c r="HJC5" s="19"/>
      <c r="HJD5" s="19"/>
      <c r="HJE5" s="19"/>
      <c r="HJF5" s="19"/>
      <c r="HJG5" s="19"/>
      <c r="HJH5" s="19"/>
      <c r="HJI5" s="19"/>
      <c r="HJJ5" s="19"/>
      <c r="HJK5" s="19"/>
      <c r="HJL5" s="19"/>
      <c r="HJM5" s="19"/>
      <c r="HJN5" s="19"/>
      <c r="HJO5" s="19"/>
      <c r="HJP5" s="19"/>
      <c r="HJQ5" s="19"/>
      <c r="HJR5" s="19"/>
      <c r="HJS5" s="19"/>
      <c r="HJT5" s="19"/>
      <c r="HJU5" s="19"/>
      <c r="HJV5" s="19"/>
      <c r="HJW5" s="19"/>
      <c r="HJX5" s="19"/>
      <c r="HJY5" s="19"/>
      <c r="HJZ5" s="19"/>
      <c r="HKA5" s="19"/>
      <c r="HKB5" s="19"/>
      <c r="HKC5" s="19"/>
      <c r="HKD5" s="19"/>
      <c r="HKE5" s="19"/>
      <c r="HKF5" s="19"/>
      <c r="HKG5" s="19"/>
      <c r="HKH5" s="19"/>
      <c r="HKI5" s="19"/>
      <c r="HKJ5" s="19"/>
      <c r="HKK5" s="19"/>
      <c r="HKL5" s="19"/>
      <c r="HKM5" s="19"/>
      <c r="HKN5" s="19"/>
      <c r="HKO5" s="19"/>
      <c r="HKP5" s="19"/>
      <c r="HKQ5" s="19"/>
      <c r="HKR5" s="19"/>
      <c r="HKS5" s="19"/>
      <c r="HKT5" s="19"/>
      <c r="HKU5" s="19"/>
      <c r="HKV5" s="19"/>
      <c r="HKW5" s="19"/>
      <c r="HKX5" s="19"/>
      <c r="HKY5" s="19"/>
      <c r="HKZ5" s="19"/>
      <c r="HLA5" s="19"/>
      <c r="HLB5" s="19"/>
      <c r="HLC5" s="19"/>
      <c r="HLD5" s="19"/>
      <c r="HLE5" s="19"/>
      <c r="HLF5" s="19"/>
      <c r="HLG5" s="19"/>
      <c r="HLH5" s="19"/>
      <c r="HLI5" s="19"/>
      <c r="HLJ5" s="19"/>
      <c r="HLK5" s="19"/>
      <c r="HLL5" s="19"/>
      <c r="HLM5" s="19"/>
      <c r="HLN5" s="19"/>
      <c r="HLO5" s="19"/>
      <c r="HLP5" s="19"/>
      <c r="HLQ5" s="19"/>
      <c r="HLR5" s="19"/>
      <c r="HLS5" s="19"/>
      <c r="HLT5" s="19"/>
      <c r="HLU5" s="19"/>
      <c r="HLV5" s="19"/>
      <c r="HLW5" s="19"/>
      <c r="HLX5" s="19"/>
      <c r="HLY5" s="19"/>
      <c r="HLZ5" s="19"/>
      <c r="HMA5" s="19"/>
      <c r="HMB5" s="19"/>
      <c r="HMC5" s="19"/>
      <c r="HMD5" s="19"/>
      <c r="HME5" s="19"/>
      <c r="HMF5" s="19"/>
      <c r="HMG5" s="19"/>
      <c r="HMH5" s="19"/>
      <c r="HMI5" s="19"/>
      <c r="HMJ5" s="19"/>
      <c r="HMK5" s="19"/>
      <c r="HML5" s="19"/>
      <c r="HMM5" s="19"/>
      <c r="HMN5" s="19"/>
      <c r="HMO5" s="19"/>
      <c r="HMP5" s="19"/>
      <c r="HMQ5" s="19"/>
      <c r="HMR5" s="19"/>
      <c r="HMS5" s="19"/>
      <c r="HMT5" s="19"/>
      <c r="HMU5" s="19"/>
      <c r="HMV5" s="19"/>
      <c r="HMW5" s="19"/>
      <c r="HMX5" s="19"/>
      <c r="HMY5" s="19"/>
      <c r="HMZ5" s="19"/>
      <c r="HNA5" s="19"/>
      <c r="HNB5" s="19"/>
      <c r="HNC5" s="19"/>
      <c r="HND5" s="19"/>
      <c r="HNE5" s="19"/>
      <c r="HNF5" s="19"/>
      <c r="HNG5" s="19"/>
      <c r="HNH5" s="19"/>
      <c r="HNI5" s="19"/>
      <c r="HNJ5" s="19"/>
      <c r="HNK5" s="19"/>
      <c r="HNL5" s="19"/>
      <c r="HNM5" s="19"/>
      <c r="HNN5" s="19"/>
      <c r="HNO5" s="19"/>
      <c r="HNP5" s="19"/>
      <c r="HNQ5" s="19"/>
      <c r="HNR5" s="19"/>
      <c r="HNS5" s="19"/>
      <c r="HNT5" s="19"/>
      <c r="HNU5" s="19"/>
      <c r="HNV5" s="19"/>
      <c r="HNW5" s="19"/>
      <c r="HNX5" s="19"/>
      <c r="HNY5" s="19"/>
      <c r="HNZ5" s="19"/>
      <c r="HOA5" s="19"/>
      <c r="HOB5" s="19"/>
      <c r="HOC5" s="19"/>
      <c r="HOD5" s="19"/>
      <c r="HOE5" s="19"/>
      <c r="HOF5" s="19"/>
      <c r="HOG5" s="19"/>
      <c r="HOH5" s="19"/>
      <c r="HOI5" s="19"/>
      <c r="HOJ5" s="19"/>
      <c r="HOK5" s="19"/>
      <c r="HOL5" s="19"/>
      <c r="HOM5" s="19"/>
      <c r="HON5" s="19"/>
      <c r="HOO5" s="19"/>
      <c r="HOP5" s="19"/>
      <c r="HOQ5" s="19"/>
      <c r="HOR5" s="19"/>
      <c r="HOS5" s="19"/>
      <c r="HOT5" s="19"/>
      <c r="HOU5" s="19"/>
      <c r="HOV5" s="19"/>
      <c r="HOW5" s="19"/>
      <c r="HOX5" s="19"/>
      <c r="HOY5" s="19"/>
      <c r="HOZ5" s="19"/>
      <c r="HPA5" s="19"/>
      <c r="HPB5" s="19"/>
      <c r="HPC5" s="19"/>
      <c r="HPD5" s="19"/>
      <c r="HPE5" s="19"/>
      <c r="HPF5" s="19"/>
      <c r="HPG5" s="19"/>
      <c r="HPH5" s="19"/>
      <c r="HPI5" s="19"/>
      <c r="HPJ5" s="19"/>
      <c r="HPK5" s="19"/>
      <c r="HPL5" s="19"/>
      <c r="HPM5" s="19"/>
      <c r="HPN5" s="19"/>
      <c r="HPO5" s="19"/>
      <c r="HPP5" s="19"/>
      <c r="HPQ5" s="19"/>
      <c r="HPR5" s="19"/>
      <c r="HPS5" s="19"/>
      <c r="HPT5" s="19"/>
      <c r="HPU5" s="19"/>
      <c r="HPV5" s="19"/>
      <c r="HPW5" s="19"/>
      <c r="HPX5" s="19"/>
      <c r="HPY5" s="19"/>
      <c r="HPZ5" s="19"/>
      <c r="HQA5" s="19"/>
      <c r="HQB5" s="19"/>
      <c r="HQC5" s="19"/>
      <c r="HQD5" s="19"/>
      <c r="HQE5" s="19"/>
      <c r="HQF5" s="19"/>
      <c r="HQG5" s="19"/>
      <c r="HQH5" s="19"/>
      <c r="HQI5" s="19"/>
      <c r="HQJ5" s="19"/>
      <c r="HQK5" s="19"/>
      <c r="HQL5" s="19"/>
      <c r="HQM5" s="19"/>
      <c r="HQN5" s="19"/>
      <c r="HQO5" s="19"/>
      <c r="HQP5" s="19"/>
      <c r="HQQ5" s="19"/>
      <c r="HQR5" s="19"/>
      <c r="HQS5" s="19"/>
      <c r="HQT5" s="19"/>
      <c r="HQU5" s="19"/>
      <c r="HQV5" s="19"/>
      <c r="HQW5" s="19"/>
      <c r="HQX5" s="19"/>
      <c r="HQY5" s="19"/>
      <c r="HQZ5" s="19"/>
      <c r="HRA5" s="19"/>
      <c r="HRB5" s="19"/>
      <c r="HRC5" s="19"/>
      <c r="HRD5" s="19"/>
      <c r="HRE5" s="19"/>
      <c r="HRF5" s="19"/>
      <c r="HRG5" s="19"/>
      <c r="HRH5" s="19"/>
      <c r="HRI5" s="19"/>
      <c r="HRJ5" s="19"/>
      <c r="HRK5" s="19"/>
      <c r="HRL5" s="19"/>
      <c r="HRM5" s="19"/>
      <c r="HRN5" s="19"/>
      <c r="HRO5" s="19"/>
      <c r="HRP5" s="19"/>
      <c r="HRQ5" s="19"/>
      <c r="HRR5" s="19"/>
      <c r="HRS5" s="19"/>
      <c r="HRT5" s="19"/>
      <c r="HRU5" s="19"/>
      <c r="HRV5" s="19"/>
      <c r="HRW5" s="19"/>
      <c r="HRX5" s="19"/>
      <c r="HRY5" s="19"/>
      <c r="HRZ5" s="19"/>
      <c r="HSA5" s="19"/>
      <c r="HSB5" s="19"/>
      <c r="HSC5" s="19"/>
      <c r="HSD5" s="19"/>
      <c r="HSE5" s="19"/>
      <c r="HSF5" s="19"/>
      <c r="HSG5" s="19"/>
      <c r="HSH5" s="19"/>
      <c r="HSI5" s="19"/>
      <c r="HSJ5" s="19"/>
      <c r="HSK5" s="19"/>
      <c r="HSL5" s="19"/>
      <c r="HSM5" s="19"/>
      <c r="HSN5" s="19"/>
      <c r="HSO5" s="19"/>
      <c r="HSP5" s="19"/>
      <c r="HSQ5" s="19"/>
      <c r="HSR5" s="19"/>
      <c r="HSS5" s="19"/>
      <c r="HST5" s="19"/>
      <c r="HSU5" s="19"/>
      <c r="HSV5" s="19"/>
      <c r="HSW5" s="19"/>
      <c r="HSX5" s="19"/>
      <c r="HSY5" s="19"/>
      <c r="HSZ5" s="19"/>
      <c r="HTA5" s="19"/>
      <c r="HTB5" s="19"/>
      <c r="HTC5" s="19"/>
      <c r="HTD5" s="19"/>
      <c r="HTE5" s="19"/>
      <c r="HTF5" s="19"/>
      <c r="HTG5" s="19"/>
      <c r="HTH5" s="19"/>
      <c r="HTI5" s="19"/>
      <c r="HTJ5" s="19"/>
      <c r="HTK5" s="19"/>
      <c r="HTL5" s="19"/>
      <c r="HTM5" s="19"/>
      <c r="HTN5" s="19"/>
      <c r="HTO5" s="19"/>
      <c r="HTP5" s="19"/>
      <c r="HTQ5" s="19"/>
      <c r="HTR5" s="19"/>
      <c r="HTS5" s="19"/>
      <c r="HTT5" s="19"/>
      <c r="HTU5" s="19"/>
      <c r="HTV5" s="19"/>
      <c r="HTW5" s="19"/>
      <c r="HTX5" s="19"/>
      <c r="HTY5" s="19"/>
      <c r="HTZ5" s="19"/>
      <c r="HUA5" s="19"/>
      <c r="HUB5" s="19"/>
      <c r="HUC5" s="19"/>
      <c r="HUD5" s="19"/>
      <c r="HUE5" s="19"/>
      <c r="HUF5" s="19"/>
      <c r="HUG5" s="19"/>
      <c r="HUH5" s="19"/>
      <c r="HUI5" s="19"/>
      <c r="HUJ5" s="19"/>
      <c r="HUK5" s="19"/>
      <c r="HUL5" s="19"/>
      <c r="HUM5" s="19"/>
      <c r="HUN5" s="19"/>
      <c r="HUO5" s="19"/>
      <c r="HUP5" s="19"/>
      <c r="HUQ5" s="19"/>
      <c r="HUR5" s="19"/>
      <c r="HUS5" s="19"/>
      <c r="HUT5" s="19"/>
      <c r="HUU5" s="19"/>
      <c r="HUV5" s="19"/>
      <c r="HUW5" s="19"/>
      <c r="HUX5" s="19"/>
      <c r="HUY5" s="19"/>
      <c r="HUZ5" s="19"/>
      <c r="HVA5" s="19"/>
      <c r="HVB5" s="19"/>
      <c r="HVC5" s="19"/>
      <c r="HVD5" s="19"/>
      <c r="HVE5" s="19"/>
      <c r="HVF5" s="19"/>
      <c r="HVG5" s="19"/>
      <c r="HVH5" s="19"/>
      <c r="HVI5" s="19"/>
      <c r="HVJ5" s="19"/>
      <c r="HVK5" s="19"/>
      <c r="HVL5" s="19"/>
      <c r="HVM5" s="19"/>
      <c r="HVN5" s="19"/>
      <c r="HVO5" s="19"/>
      <c r="HVP5" s="19"/>
      <c r="HVQ5" s="19"/>
      <c r="HVR5" s="19"/>
      <c r="HVS5" s="19"/>
      <c r="HVT5" s="19"/>
      <c r="HVU5" s="19"/>
      <c r="HVV5" s="19"/>
      <c r="HVW5" s="19"/>
      <c r="HVX5" s="19"/>
      <c r="HVY5" s="19"/>
      <c r="HVZ5" s="19"/>
      <c r="HWA5" s="19"/>
      <c r="HWB5" s="19"/>
      <c r="HWC5" s="19"/>
      <c r="HWD5" s="19"/>
      <c r="HWE5" s="19"/>
      <c r="HWF5" s="19"/>
      <c r="HWG5" s="19"/>
      <c r="HWH5" s="19"/>
      <c r="HWI5" s="19"/>
      <c r="HWJ5" s="19"/>
      <c r="HWK5" s="19"/>
      <c r="HWL5" s="19"/>
      <c r="HWM5" s="19"/>
      <c r="HWN5" s="19"/>
      <c r="HWO5" s="19"/>
      <c r="HWP5" s="19"/>
      <c r="HWQ5" s="19"/>
      <c r="HWR5" s="19"/>
      <c r="HWS5" s="19"/>
      <c r="HWT5" s="19"/>
      <c r="HWU5" s="19"/>
      <c r="HWV5" s="19"/>
      <c r="HWW5" s="19"/>
      <c r="HWX5" s="19"/>
      <c r="HWY5" s="19"/>
      <c r="HWZ5" s="19"/>
      <c r="HXA5" s="19"/>
      <c r="HXB5" s="19"/>
      <c r="HXC5" s="19"/>
      <c r="HXD5" s="19"/>
      <c r="HXE5" s="19"/>
      <c r="HXF5" s="19"/>
      <c r="HXG5" s="19"/>
      <c r="HXH5" s="19"/>
      <c r="HXI5" s="19"/>
      <c r="HXJ5" s="19"/>
      <c r="HXK5" s="19"/>
      <c r="HXL5" s="19"/>
      <c r="HXM5" s="19"/>
      <c r="HXN5" s="19"/>
      <c r="HXO5" s="19"/>
      <c r="HXP5" s="19"/>
      <c r="HXQ5" s="19"/>
      <c r="HXR5" s="19"/>
      <c r="HXS5" s="19"/>
      <c r="HXT5" s="19"/>
      <c r="HXU5" s="19"/>
      <c r="HXV5" s="19"/>
      <c r="HXW5" s="19"/>
      <c r="HXX5" s="19"/>
      <c r="HXY5" s="19"/>
      <c r="HXZ5" s="19"/>
      <c r="HYA5" s="19"/>
      <c r="HYB5" s="19"/>
      <c r="HYC5" s="19"/>
      <c r="HYD5" s="19"/>
      <c r="HYE5" s="19"/>
      <c r="HYF5" s="19"/>
      <c r="HYG5" s="19"/>
      <c r="HYH5" s="19"/>
      <c r="HYI5" s="19"/>
      <c r="HYJ5" s="19"/>
      <c r="HYK5" s="19"/>
      <c r="HYL5" s="19"/>
      <c r="HYM5" s="19"/>
      <c r="HYN5" s="19"/>
      <c r="HYO5" s="19"/>
      <c r="HYP5" s="19"/>
      <c r="HYQ5" s="19"/>
      <c r="HYR5" s="19"/>
      <c r="HYS5" s="19"/>
      <c r="HYT5" s="19"/>
      <c r="HYU5" s="19"/>
      <c r="HYV5" s="19"/>
      <c r="HYW5" s="19"/>
      <c r="HYX5" s="19"/>
      <c r="HYY5" s="19"/>
      <c r="HYZ5" s="19"/>
      <c r="HZA5" s="19"/>
      <c r="HZB5" s="19"/>
      <c r="HZC5" s="19"/>
      <c r="HZD5" s="19"/>
      <c r="HZE5" s="19"/>
      <c r="HZF5" s="19"/>
      <c r="HZG5" s="19"/>
      <c r="HZH5" s="19"/>
      <c r="HZI5" s="19"/>
      <c r="HZJ5" s="19"/>
      <c r="HZK5" s="19"/>
      <c r="HZL5" s="19"/>
      <c r="HZM5" s="19"/>
      <c r="HZN5" s="19"/>
      <c r="HZO5" s="19"/>
      <c r="HZP5" s="19"/>
      <c r="HZQ5" s="19"/>
      <c r="HZR5" s="19"/>
      <c r="HZS5" s="19"/>
      <c r="HZT5" s="19"/>
      <c r="HZU5" s="19"/>
      <c r="HZV5" s="19"/>
      <c r="HZW5" s="19"/>
      <c r="HZX5" s="19"/>
      <c r="HZY5" s="19"/>
      <c r="HZZ5" s="19"/>
      <c r="IAA5" s="19"/>
      <c r="IAB5" s="19"/>
      <c r="IAC5" s="19"/>
      <c r="IAD5" s="19"/>
      <c r="IAE5" s="19"/>
      <c r="IAF5" s="19"/>
      <c r="IAG5" s="19"/>
      <c r="IAH5" s="19"/>
      <c r="IAI5" s="19"/>
      <c r="IAJ5" s="19"/>
      <c r="IAK5" s="19"/>
      <c r="IAL5" s="19"/>
      <c r="IAM5" s="19"/>
      <c r="IAN5" s="19"/>
      <c r="IAO5" s="19"/>
      <c r="IAP5" s="19"/>
      <c r="IAQ5" s="19"/>
      <c r="IAR5" s="19"/>
      <c r="IAS5" s="19"/>
      <c r="IAT5" s="19"/>
      <c r="IAU5" s="19"/>
      <c r="IAV5" s="19"/>
      <c r="IAW5" s="19"/>
      <c r="IAX5" s="19"/>
      <c r="IAY5" s="19"/>
      <c r="IAZ5" s="19"/>
      <c r="IBA5" s="19"/>
      <c r="IBB5" s="19"/>
      <c r="IBC5" s="19"/>
      <c r="IBD5" s="19"/>
      <c r="IBE5" s="19"/>
      <c r="IBF5" s="19"/>
      <c r="IBG5" s="19"/>
      <c r="IBH5" s="19"/>
      <c r="IBI5" s="19"/>
      <c r="IBJ5" s="19"/>
      <c r="IBK5" s="19"/>
      <c r="IBL5" s="19"/>
      <c r="IBM5" s="19"/>
      <c r="IBN5" s="19"/>
      <c r="IBO5" s="19"/>
      <c r="IBP5" s="19"/>
      <c r="IBQ5" s="19"/>
      <c r="IBR5" s="19"/>
      <c r="IBS5" s="19"/>
      <c r="IBT5" s="19"/>
      <c r="IBU5" s="19"/>
      <c r="IBV5" s="19"/>
      <c r="IBW5" s="19"/>
      <c r="IBX5" s="19"/>
      <c r="IBY5" s="19"/>
      <c r="IBZ5" s="19"/>
      <c r="ICA5" s="19"/>
      <c r="ICB5" s="19"/>
      <c r="ICC5" s="19"/>
      <c r="ICD5" s="19"/>
      <c r="ICE5" s="19"/>
      <c r="ICF5" s="19"/>
      <c r="ICG5" s="19"/>
      <c r="ICH5" s="19"/>
      <c r="ICI5" s="19"/>
      <c r="ICJ5" s="19"/>
      <c r="ICK5" s="19"/>
      <c r="ICL5" s="19"/>
      <c r="ICM5" s="19"/>
      <c r="ICN5" s="19"/>
      <c r="ICO5" s="19"/>
      <c r="ICP5" s="19"/>
      <c r="ICQ5" s="19"/>
      <c r="ICR5" s="19"/>
      <c r="ICS5" s="19"/>
      <c r="ICT5" s="19"/>
      <c r="ICU5" s="19"/>
      <c r="ICV5" s="19"/>
      <c r="ICW5" s="19"/>
      <c r="ICX5" s="19"/>
      <c r="ICY5" s="19"/>
      <c r="ICZ5" s="19"/>
      <c r="IDA5" s="19"/>
      <c r="IDB5" s="19"/>
      <c r="IDC5" s="19"/>
      <c r="IDD5" s="19"/>
      <c r="IDE5" s="19"/>
      <c r="IDF5" s="19"/>
      <c r="IDG5" s="19"/>
      <c r="IDH5" s="19"/>
      <c r="IDI5" s="19"/>
      <c r="IDJ5" s="19"/>
      <c r="IDK5" s="19"/>
      <c r="IDL5" s="19"/>
      <c r="IDM5" s="19"/>
      <c r="IDN5" s="19"/>
      <c r="IDO5" s="19"/>
      <c r="IDP5" s="19"/>
      <c r="IDQ5" s="19"/>
      <c r="IDR5" s="19"/>
      <c r="IDS5" s="19"/>
      <c r="IDT5" s="19"/>
      <c r="IDU5" s="19"/>
      <c r="IDV5" s="19"/>
      <c r="IDW5" s="19"/>
      <c r="IDX5" s="19"/>
      <c r="IDY5" s="19"/>
      <c r="IDZ5" s="19"/>
      <c r="IEA5" s="19"/>
      <c r="IEB5" s="19"/>
      <c r="IEC5" s="19"/>
      <c r="IED5" s="19"/>
      <c r="IEE5" s="19"/>
      <c r="IEF5" s="19"/>
      <c r="IEG5" s="19"/>
      <c r="IEH5" s="19"/>
      <c r="IEI5" s="19"/>
      <c r="IEJ5" s="19"/>
      <c r="IEK5" s="19"/>
      <c r="IEL5" s="19"/>
      <c r="IEM5" s="19"/>
      <c r="IEN5" s="19"/>
      <c r="IEO5" s="19"/>
      <c r="IEP5" s="19"/>
      <c r="IEQ5" s="19"/>
      <c r="IER5" s="19"/>
      <c r="IES5" s="19"/>
      <c r="IET5" s="19"/>
      <c r="IEU5" s="19"/>
      <c r="IEV5" s="19"/>
      <c r="IEW5" s="19"/>
      <c r="IEX5" s="19"/>
      <c r="IEY5" s="19"/>
      <c r="IEZ5" s="19"/>
      <c r="IFA5" s="19"/>
      <c r="IFB5" s="19"/>
      <c r="IFC5" s="19"/>
      <c r="IFD5" s="19"/>
      <c r="IFE5" s="19"/>
      <c r="IFF5" s="19"/>
      <c r="IFG5" s="19"/>
      <c r="IFH5" s="19"/>
      <c r="IFI5" s="19"/>
      <c r="IFJ5" s="19"/>
      <c r="IFK5" s="19"/>
      <c r="IFL5" s="19"/>
      <c r="IFM5" s="19"/>
      <c r="IFN5" s="19"/>
      <c r="IFO5" s="19"/>
      <c r="IFP5" s="19"/>
      <c r="IFQ5" s="19"/>
      <c r="IFR5" s="19"/>
      <c r="IFS5" s="19"/>
      <c r="IFT5" s="19"/>
      <c r="IFU5" s="19"/>
      <c r="IFV5" s="19"/>
      <c r="IFW5" s="19"/>
      <c r="IFX5" s="19"/>
      <c r="IFY5" s="19"/>
      <c r="IFZ5" s="19"/>
      <c r="IGA5" s="19"/>
      <c r="IGB5" s="19"/>
      <c r="IGC5" s="19"/>
      <c r="IGD5" s="19"/>
      <c r="IGE5" s="19"/>
      <c r="IGF5" s="19"/>
      <c r="IGG5" s="19"/>
      <c r="IGH5" s="19"/>
      <c r="IGI5" s="19"/>
      <c r="IGJ5" s="19"/>
      <c r="IGK5" s="19"/>
      <c r="IGL5" s="19"/>
      <c r="IGM5" s="19"/>
      <c r="IGN5" s="19"/>
      <c r="IGO5" s="19"/>
      <c r="IGP5" s="19"/>
      <c r="IGQ5" s="19"/>
      <c r="IGR5" s="19"/>
      <c r="IGS5" s="19"/>
      <c r="IGT5" s="19"/>
      <c r="IGU5" s="19"/>
      <c r="IGV5" s="19"/>
      <c r="IGW5" s="19"/>
      <c r="IGX5" s="19"/>
      <c r="IGY5" s="19"/>
      <c r="IGZ5" s="19"/>
      <c r="IHA5" s="19"/>
      <c r="IHB5" s="19"/>
      <c r="IHC5" s="19"/>
      <c r="IHD5" s="19"/>
      <c r="IHE5" s="19"/>
      <c r="IHF5" s="19"/>
      <c r="IHG5" s="19"/>
      <c r="IHH5" s="19"/>
      <c r="IHI5" s="19"/>
      <c r="IHJ5" s="19"/>
      <c r="IHK5" s="19"/>
      <c r="IHL5" s="19"/>
      <c r="IHM5" s="19"/>
      <c r="IHN5" s="19"/>
      <c r="IHO5" s="19"/>
      <c r="IHP5" s="19"/>
      <c r="IHQ5" s="19"/>
      <c r="IHR5" s="19"/>
      <c r="IHS5" s="19"/>
      <c r="IHT5" s="19"/>
      <c r="IHU5" s="19"/>
      <c r="IHV5" s="19"/>
      <c r="IHW5" s="19"/>
      <c r="IHX5" s="19"/>
      <c r="IHY5" s="19"/>
      <c r="IHZ5" s="19"/>
      <c r="IIA5" s="19"/>
      <c r="IIB5" s="19"/>
      <c r="IIC5" s="19"/>
      <c r="IID5" s="19"/>
      <c r="IIE5" s="19"/>
      <c r="IIF5" s="19"/>
      <c r="IIG5" s="19"/>
      <c r="IIH5" s="19"/>
      <c r="III5" s="19"/>
      <c r="IIJ5" s="19"/>
      <c r="IIK5" s="19"/>
      <c r="IIL5" s="19"/>
      <c r="IIM5" s="19"/>
      <c r="IIN5" s="19"/>
      <c r="IIO5" s="19"/>
      <c r="IIP5" s="19"/>
      <c r="IIQ5" s="19"/>
      <c r="IIR5" s="19"/>
      <c r="IIS5" s="19"/>
      <c r="IIT5" s="19"/>
      <c r="IIU5" s="19"/>
      <c r="IIV5" s="19"/>
      <c r="IIW5" s="19"/>
      <c r="IIX5" s="19"/>
      <c r="IIY5" s="19"/>
      <c r="IIZ5" s="19"/>
      <c r="IJA5" s="19"/>
      <c r="IJB5" s="19"/>
      <c r="IJC5" s="19"/>
      <c r="IJD5" s="19"/>
      <c r="IJE5" s="19"/>
      <c r="IJF5" s="19"/>
      <c r="IJG5" s="19"/>
      <c r="IJH5" s="19"/>
      <c r="IJI5" s="19"/>
      <c r="IJJ5" s="19"/>
      <c r="IJK5" s="19"/>
      <c r="IJL5" s="19"/>
      <c r="IJM5" s="19"/>
      <c r="IJN5" s="19"/>
      <c r="IJO5" s="19"/>
      <c r="IJP5" s="19"/>
      <c r="IJQ5" s="19"/>
      <c r="IJR5" s="19"/>
      <c r="IJS5" s="19"/>
      <c r="IJT5" s="19"/>
      <c r="IJU5" s="19"/>
      <c r="IJV5" s="19"/>
      <c r="IJW5" s="19"/>
      <c r="IJX5" s="19"/>
      <c r="IJY5" s="19"/>
      <c r="IJZ5" s="19"/>
      <c r="IKA5" s="19"/>
      <c r="IKB5" s="19"/>
      <c r="IKC5" s="19"/>
      <c r="IKD5" s="19"/>
      <c r="IKE5" s="19"/>
      <c r="IKF5" s="19"/>
      <c r="IKG5" s="19"/>
      <c r="IKH5" s="19"/>
      <c r="IKI5" s="19"/>
      <c r="IKJ5" s="19"/>
      <c r="IKK5" s="19"/>
      <c r="IKL5" s="19"/>
      <c r="IKM5" s="19"/>
      <c r="IKN5" s="19"/>
      <c r="IKO5" s="19"/>
      <c r="IKP5" s="19"/>
      <c r="IKQ5" s="19"/>
      <c r="IKR5" s="19"/>
      <c r="IKS5" s="19"/>
      <c r="IKT5" s="19"/>
      <c r="IKU5" s="19"/>
      <c r="IKV5" s="19"/>
      <c r="IKW5" s="19"/>
      <c r="IKX5" s="19"/>
      <c r="IKY5" s="19"/>
      <c r="IKZ5" s="19"/>
      <c r="ILA5" s="19"/>
      <c r="ILB5" s="19"/>
      <c r="ILC5" s="19"/>
      <c r="ILD5" s="19"/>
      <c r="ILE5" s="19"/>
      <c r="ILF5" s="19"/>
      <c r="ILG5" s="19"/>
      <c r="ILH5" s="19"/>
      <c r="ILI5" s="19"/>
      <c r="ILJ5" s="19"/>
      <c r="ILK5" s="19"/>
      <c r="ILL5" s="19"/>
      <c r="ILM5" s="19"/>
      <c r="ILN5" s="19"/>
      <c r="ILO5" s="19"/>
      <c r="ILP5" s="19"/>
      <c r="ILQ5" s="19"/>
      <c r="ILR5" s="19"/>
      <c r="ILS5" s="19"/>
      <c r="ILT5" s="19"/>
      <c r="ILU5" s="19"/>
      <c r="ILV5" s="19"/>
      <c r="ILW5" s="19"/>
      <c r="ILX5" s="19"/>
      <c r="ILY5" s="19"/>
      <c r="ILZ5" s="19"/>
      <c r="IMA5" s="19"/>
      <c r="IMB5" s="19"/>
      <c r="IMC5" s="19"/>
      <c r="IMD5" s="19"/>
      <c r="IME5" s="19"/>
      <c r="IMF5" s="19"/>
      <c r="IMG5" s="19"/>
      <c r="IMH5" s="19"/>
      <c r="IMI5" s="19"/>
      <c r="IMJ5" s="19"/>
      <c r="IMK5" s="19"/>
      <c r="IML5" s="19"/>
      <c r="IMM5" s="19"/>
      <c r="IMN5" s="19"/>
      <c r="IMO5" s="19"/>
      <c r="IMP5" s="19"/>
      <c r="IMQ5" s="19"/>
      <c r="IMR5" s="19"/>
      <c r="IMS5" s="19"/>
      <c r="IMT5" s="19"/>
      <c r="IMU5" s="19"/>
      <c r="IMV5" s="19"/>
      <c r="IMW5" s="19"/>
      <c r="IMX5" s="19"/>
      <c r="IMY5" s="19"/>
      <c r="IMZ5" s="19"/>
      <c r="INA5" s="19"/>
      <c r="INB5" s="19"/>
      <c r="INC5" s="19"/>
      <c r="IND5" s="19"/>
      <c r="INE5" s="19"/>
      <c r="INF5" s="19"/>
      <c r="ING5" s="19"/>
      <c r="INH5" s="19"/>
      <c r="INI5" s="19"/>
      <c r="INJ5" s="19"/>
      <c r="INK5" s="19"/>
      <c r="INL5" s="19"/>
      <c r="INM5" s="19"/>
      <c r="INN5" s="19"/>
      <c r="INO5" s="19"/>
      <c r="INP5" s="19"/>
      <c r="INQ5" s="19"/>
      <c r="INR5" s="19"/>
      <c r="INS5" s="19"/>
      <c r="INT5" s="19"/>
      <c r="INU5" s="19"/>
      <c r="INV5" s="19"/>
      <c r="INW5" s="19"/>
      <c r="INX5" s="19"/>
      <c r="INY5" s="19"/>
      <c r="INZ5" s="19"/>
      <c r="IOA5" s="19"/>
      <c r="IOB5" s="19"/>
      <c r="IOC5" s="19"/>
      <c r="IOD5" s="19"/>
      <c r="IOE5" s="19"/>
      <c r="IOF5" s="19"/>
      <c r="IOG5" s="19"/>
      <c r="IOH5" s="19"/>
      <c r="IOI5" s="19"/>
      <c r="IOJ5" s="19"/>
      <c r="IOK5" s="19"/>
      <c r="IOL5" s="19"/>
      <c r="IOM5" s="19"/>
      <c r="ION5" s="19"/>
      <c r="IOO5" s="19"/>
      <c r="IOP5" s="19"/>
      <c r="IOQ5" s="19"/>
      <c r="IOR5" s="19"/>
      <c r="IOS5" s="19"/>
      <c r="IOT5" s="19"/>
      <c r="IOU5" s="19"/>
      <c r="IOV5" s="19"/>
      <c r="IOW5" s="19"/>
      <c r="IOX5" s="19"/>
      <c r="IOY5" s="19"/>
      <c r="IOZ5" s="19"/>
      <c r="IPA5" s="19"/>
      <c r="IPB5" s="19"/>
      <c r="IPC5" s="19"/>
      <c r="IPD5" s="19"/>
      <c r="IPE5" s="19"/>
      <c r="IPF5" s="19"/>
      <c r="IPG5" s="19"/>
      <c r="IPH5" s="19"/>
      <c r="IPI5" s="19"/>
      <c r="IPJ5" s="19"/>
      <c r="IPK5" s="19"/>
      <c r="IPL5" s="19"/>
      <c r="IPM5" s="19"/>
      <c r="IPN5" s="19"/>
      <c r="IPO5" s="19"/>
      <c r="IPP5" s="19"/>
      <c r="IPQ5" s="19"/>
      <c r="IPR5" s="19"/>
      <c r="IPS5" s="19"/>
      <c r="IPT5" s="19"/>
      <c r="IPU5" s="19"/>
      <c r="IPV5" s="19"/>
      <c r="IPW5" s="19"/>
      <c r="IPX5" s="19"/>
      <c r="IPY5" s="19"/>
      <c r="IPZ5" s="19"/>
      <c r="IQA5" s="19"/>
      <c r="IQB5" s="19"/>
      <c r="IQC5" s="19"/>
      <c r="IQD5" s="19"/>
      <c r="IQE5" s="19"/>
      <c r="IQF5" s="19"/>
      <c r="IQG5" s="19"/>
      <c r="IQH5" s="19"/>
      <c r="IQI5" s="19"/>
      <c r="IQJ5" s="19"/>
      <c r="IQK5" s="19"/>
      <c r="IQL5" s="19"/>
      <c r="IQM5" s="19"/>
      <c r="IQN5" s="19"/>
      <c r="IQO5" s="19"/>
      <c r="IQP5" s="19"/>
      <c r="IQQ5" s="19"/>
      <c r="IQR5" s="19"/>
      <c r="IQS5" s="19"/>
      <c r="IQT5" s="19"/>
      <c r="IQU5" s="19"/>
      <c r="IQV5" s="19"/>
      <c r="IQW5" s="19"/>
      <c r="IQX5" s="19"/>
      <c r="IQY5" s="19"/>
      <c r="IQZ5" s="19"/>
      <c r="IRA5" s="19"/>
      <c r="IRB5" s="19"/>
      <c r="IRC5" s="19"/>
      <c r="IRD5" s="19"/>
      <c r="IRE5" s="19"/>
      <c r="IRF5" s="19"/>
      <c r="IRG5" s="19"/>
      <c r="IRH5" s="19"/>
      <c r="IRI5" s="19"/>
      <c r="IRJ5" s="19"/>
      <c r="IRK5" s="19"/>
      <c r="IRL5" s="19"/>
      <c r="IRM5" s="19"/>
      <c r="IRN5" s="19"/>
      <c r="IRO5" s="19"/>
      <c r="IRP5" s="19"/>
      <c r="IRQ5" s="19"/>
      <c r="IRR5" s="19"/>
      <c r="IRS5" s="19"/>
      <c r="IRT5" s="19"/>
      <c r="IRU5" s="19"/>
      <c r="IRV5" s="19"/>
      <c r="IRW5" s="19"/>
      <c r="IRX5" s="19"/>
      <c r="IRY5" s="19"/>
      <c r="IRZ5" s="19"/>
      <c r="ISA5" s="19"/>
      <c r="ISB5" s="19"/>
      <c r="ISC5" s="19"/>
      <c r="ISD5" s="19"/>
      <c r="ISE5" s="19"/>
      <c r="ISF5" s="19"/>
      <c r="ISG5" s="19"/>
      <c r="ISH5" s="19"/>
      <c r="ISI5" s="19"/>
      <c r="ISJ5" s="19"/>
      <c r="ISK5" s="19"/>
      <c r="ISL5" s="19"/>
      <c r="ISM5" s="19"/>
      <c r="ISN5" s="19"/>
      <c r="ISO5" s="19"/>
      <c r="ISP5" s="19"/>
      <c r="ISQ5" s="19"/>
      <c r="ISR5" s="19"/>
      <c r="ISS5" s="19"/>
      <c r="IST5" s="19"/>
      <c r="ISU5" s="19"/>
      <c r="ISV5" s="19"/>
      <c r="ISW5" s="19"/>
      <c r="ISX5" s="19"/>
      <c r="ISY5" s="19"/>
      <c r="ISZ5" s="19"/>
      <c r="ITA5" s="19"/>
      <c r="ITB5" s="19"/>
      <c r="ITC5" s="19"/>
      <c r="ITD5" s="19"/>
      <c r="ITE5" s="19"/>
      <c r="ITF5" s="19"/>
      <c r="ITG5" s="19"/>
      <c r="ITH5" s="19"/>
      <c r="ITI5" s="19"/>
      <c r="ITJ5" s="19"/>
      <c r="ITK5" s="19"/>
      <c r="ITL5" s="19"/>
      <c r="ITM5" s="19"/>
      <c r="ITN5" s="19"/>
      <c r="ITO5" s="19"/>
      <c r="ITP5" s="19"/>
      <c r="ITQ5" s="19"/>
      <c r="ITR5" s="19"/>
      <c r="ITS5" s="19"/>
      <c r="ITT5" s="19"/>
      <c r="ITU5" s="19"/>
      <c r="ITV5" s="19"/>
      <c r="ITW5" s="19"/>
      <c r="ITX5" s="19"/>
      <c r="ITY5" s="19"/>
      <c r="ITZ5" s="19"/>
      <c r="IUA5" s="19"/>
      <c r="IUB5" s="19"/>
      <c r="IUC5" s="19"/>
      <c r="IUD5" s="19"/>
      <c r="IUE5" s="19"/>
      <c r="IUF5" s="19"/>
      <c r="IUG5" s="19"/>
      <c r="IUH5" s="19"/>
      <c r="IUI5" s="19"/>
      <c r="IUJ5" s="19"/>
      <c r="IUK5" s="19"/>
      <c r="IUL5" s="19"/>
      <c r="IUM5" s="19"/>
      <c r="IUN5" s="19"/>
      <c r="IUO5" s="19"/>
      <c r="IUP5" s="19"/>
      <c r="IUQ5" s="19"/>
      <c r="IUR5" s="19"/>
      <c r="IUS5" s="19"/>
      <c r="IUT5" s="19"/>
      <c r="IUU5" s="19"/>
      <c r="IUV5" s="19"/>
      <c r="IUW5" s="19"/>
      <c r="IUX5" s="19"/>
      <c r="IUY5" s="19"/>
      <c r="IUZ5" s="19"/>
      <c r="IVA5" s="19"/>
      <c r="IVB5" s="19"/>
      <c r="IVC5" s="19"/>
      <c r="IVD5" s="19"/>
      <c r="IVE5" s="19"/>
      <c r="IVF5" s="19"/>
      <c r="IVG5" s="19"/>
      <c r="IVH5" s="19"/>
      <c r="IVI5" s="19"/>
      <c r="IVJ5" s="19"/>
      <c r="IVK5" s="19"/>
      <c r="IVL5" s="19"/>
      <c r="IVM5" s="19"/>
      <c r="IVN5" s="19"/>
      <c r="IVO5" s="19"/>
      <c r="IVP5" s="19"/>
      <c r="IVQ5" s="19"/>
      <c r="IVR5" s="19"/>
      <c r="IVS5" s="19"/>
      <c r="IVT5" s="19"/>
      <c r="IVU5" s="19"/>
      <c r="IVV5" s="19"/>
      <c r="IVW5" s="19"/>
      <c r="IVX5" s="19"/>
      <c r="IVY5" s="19"/>
      <c r="IVZ5" s="19"/>
      <c r="IWA5" s="19"/>
      <c r="IWB5" s="19"/>
      <c r="IWC5" s="19"/>
      <c r="IWD5" s="19"/>
      <c r="IWE5" s="19"/>
      <c r="IWF5" s="19"/>
      <c r="IWG5" s="19"/>
      <c r="IWH5" s="19"/>
      <c r="IWI5" s="19"/>
      <c r="IWJ5" s="19"/>
      <c r="IWK5" s="19"/>
      <c r="IWL5" s="19"/>
      <c r="IWM5" s="19"/>
      <c r="IWN5" s="19"/>
      <c r="IWO5" s="19"/>
      <c r="IWP5" s="19"/>
      <c r="IWQ5" s="19"/>
      <c r="IWR5" s="19"/>
      <c r="IWS5" s="19"/>
      <c r="IWT5" s="19"/>
      <c r="IWU5" s="19"/>
      <c r="IWV5" s="19"/>
      <c r="IWW5" s="19"/>
      <c r="IWX5" s="19"/>
      <c r="IWY5" s="19"/>
      <c r="IWZ5" s="19"/>
      <c r="IXA5" s="19"/>
      <c r="IXB5" s="19"/>
      <c r="IXC5" s="19"/>
      <c r="IXD5" s="19"/>
      <c r="IXE5" s="19"/>
      <c r="IXF5" s="19"/>
      <c r="IXG5" s="19"/>
      <c r="IXH5" s="19"/>
      <c r="IXI5" s="19"/>
      <c r="IXJ5" s="19"/>
      <c r="IXK5" s="19"/>
      <c r="IXL5" s="19"/>
      <c r="IXM5" s="19"/>
      <c r="IXN5" s="19"/>
      <c r="IXO5" s="19"/>
      <c r="IXP5" s="19"/>
      <c r="IXQ5" s="19"/>
      <c r="IXR5" s="19"/>
      <c r="IXS5" s="19"/>
      <c r="IXT5" s="19"/>
      <c r="IXU5" s="19"/>
      <c r="IXV5" s="19"/>
      <c r="IXW5" s="19"/>
      <c r="IXX5" s="19"/>
      <c r="IXY5" s="19"/>
      <c r="IXZ5" s="19"/>
      <c r="IYA5" s="19"/>
      <c r="IYB5" s="19"/>
      <c r="IYC5" s="19"/>
      <c r="IYD5" s="19"/>
      <c r="IYE5" s="19"/>
      <c r="IYF5" s="19"/>
      <c r="IYG5" s="19"/>
      <c r="IYH5" s="19"/>
      <c r="IYI5" s="19"/>
      <c r="IYJ5" s="19"/>
      <c r="IYK5" s="19"/>
      <c r="IYL5" s="19"/>
      <c r="IYM5" s="19"/>
      <c r="IYN5" s="19"/>
      <c r="IYO5" s="19"/>
      <c r="IYP5" s="19"/>
      <c r="IYQ5" s="19"/>
      <c r="IYR5" s="19"/>
      <c r="IYS5" s="19"/>
      <c r="IYT5" s="19"/>
      <c r="IYU5" s="19"/>
      <c r="IYV5" s="19"/>
      <c r="IYW5" s="19"/>
      <c r="IYX5" s="19"/>
      <c r="IYY5" s="19"/>
      <c r="IYZ5" s="19"/>
      <c r="IZA5" s="19"/>
      <c r="IZB5" s="19"/>
      <c r="IZC5" s="19"/>
      <c r="IZD5" s="19"/>
      <c r="IZE5" s="19"/>
      <c r="IZF5" s="19"/>
      <c r="IZG5" s="19"/>
      <c r="IZH5" s="19"/>
      <c r="IZI5" s="19"/>
      <c r="IZJ5" s="19"/>
      <c r="IZK5" s="19"/>
      <c r="IZL5" s="19"/>
      <c r="IZM5" s="19"/>
      <c r="IZN5" s="19"/>
      <c r="IZO5" s="19"/>
      <c r="IZP5" s="19"/>
      <c r="IZQ5" s="19"/>
      <c r="IZR5" s="19"/>
      <c r="IZS5" s="19"/>
      <c r="IZT5" s="19"/>
      <c r="IZU5" s="19"/>
      <c r="IZV5" s="19"/>
      <c r="IZW5" s="19"/>
      <c r="IZX5" s="19"/>
      <c r="IZY5" s="19"/>
      <c r="IZZ5" s="19"/>
      <c r="JAA5" s="19"/>
      <c r="JAB5" s="19"/>
      <c r="JAC5" s="19"/>
      <c r="JAD5" s="19"/>
      <c r="JAE5" s="19"/>
      <c r="JAF5" s="19"/>
      <c r="JAG5" s="19"/>
      <c r="JAH5" s="19"/>
      <c r="JAI5" s="19"/>
      <c r="JAJ5" s="19"/>
      <c r="JAK5" s="19"/>
      <c r="JAL5" s="19"/>
      <c r="JAM5" s="19"/>
      <c r="JAN5" s="19"/>
      <c r="JAO5" s="19"/>
      <c r="JAP5" s="19"/>
      <c r="JAQ5" s="19"/>
      <c r="JAR5" s="19"/>
      <c r="JAS5" s="19"/>
      <c r="JAT5" s="19"/>
      <c r="JAU5" s="19"/>
      <c r="JAV5" s="19"/>
      <c r="JAW5" s="19"/>
      <c r="JAX5" s="19"/>
      <c r="JAY5" s="19"/>
      <c r="JAZ5" s="19"/>
      <c r="JBA5" s="19"/>
      <c r="JBB5" s="19"/>
      <c r="JBC5" s="19"/>
      <c r="JBD5" s="19"/>
      <c r="JBE5" s="19"/>
      <c r="JBF5" s="19"/>
      <c r="JBG5" s="19"/>
      <c r="JBH5" s="19"/>
      <c r="JBI5" s="19"/>
      <c r="JBJ5" s="19"/>
      <c r="JBK5" s="19"/>
      <c r="JBL5" s="19"/>
      <c r="JBM5" s="19"/>
      <c r="JBN5" s="19"/>
      <c r="JBO5" s="19"/>
      <c r="JBP5" s="19"/>
      <c r="JBQ5" s="19"/>
      <c r="JBR5" s="19"/>
      <c r="JBS5" s="19"/>
      <c r="JBT5" s="19"/>
      <c r="JBU5" s="19"/>
      <c r="JBV5" s="19"/>
      <c r="JBW5" s="19"/>
      <c r="JBX5" s="19"/>
      <c r="JBY5" s="19"/>
      <c r="JBZ5" s="19"/>
      <c r="JCA5" s="19"/>
      <c r="JCB5" s="19"/>
      <c r="JCC5" s="19"/>
      <c r="JCD5" s="19"/>
      <c r="JCE5" s="19"/>
      <c r="JCF5" s="19"/>
      <c r="JCG5" s="19"/>
      <c r="JCH5" s="19"/>
      <c r="JCI5" s="19"/>
      <c r="JCJ5" s="19"/>
      <c r="JCK5" s="19"/>
      <c r="JCL5" s="19"/>
      <c r="JCM5" s="19"/>
      <c r="JCN5" s="19"/>
      <c r="JCO5" s="19"/>
      <c r="JCP5" s="19"/>
      <c r="JCQ5" s="19"/>
      <c r="JCR5" s="19"/>
      <c r="JCS5" s="19"/>
      <c r="JCT5" s="19"/>
      <c r="JCU5" s="19"/>
      <c r="JCV5" s="19"/>
      <c r="JCW5" s="19"/>
      <c r="JCX5" s="19"/>
      <c r="JCY5" s="19"/>
      <c r="JCZ5" s="19"/>
      <c r="JDA5" s="19"/>
      <c r="JDB5" s="19"/>
      <c r="JDC5" s="19"/>
      <c r="JDD5" s="19"/>
      <c r="JDE5" s="19"/>
      <c r="JDF5" s="19"/>
      <c r="JDG5" s="19"/>
      <c r="JDH5" s="19"/>
      <c r="JDI5" s="19"/>
      <c r="JDJ5" s="19"/>
      <c r="JDK5" s="19"/>
      <c r="JDL5" s="19"/>
      <c r="JDM5" s="19"/>
      <c r="JDN5" s="19"/>
      <c r="JDO5" s="19"/>
      <c r="JDP5" s="19"/>
      <c r="JDQ5" s="19"/>
      <c r="JDR5" s="19"/>
      <c r="JDS5" s="19"/>
      <c r="JDT5" s="19"/>
      <c r="JDU5" s="19"/>
      <c r="JDV5" s="19"/>
      <c r="JDW5" s="19"/>
      <c r="JDX5" s="19"/>
      <c r="JDY5" s="19"/>
      <c r="JDZ5" s="19"/>
      <c r="JEA5" s="19"/>
      <c r="JEB5" s="19"/>
      <c r="JEC5" s="19"/>
      <c r="JED5" s="19"/>
      <c r="JEE5" s="19"/>
      <c r="JEF5" s="19"/>
      <c r="JEG5" s="19"/>
      <c r="JEH5" s="19"/>
      <c r="JEI5" s="19"/>
      <c r="JEJ5" s="19"/>
      <c r="JEK5" s="19"/>
      <c r="JEL5" s="19"/>
      <c r="JEM5" s="19"/>
      <c r="JEN5" s="19"/>
      <c r="JEO5" s="19"/>
      <c r="JEP5" s="19"/>
      <c r="JEQ5" s="19"/>
      <c r="JER5" s="19"/>
      <c r="JES5" s="19"/>
      <c r="JET5" s="19"/>
      <c r="JEU5" s="19"/>
      <c r="JEV5" s="19"/>
      <c r="JEW5" s="19"/>
      <c r="JEX5" s="19"/>
      <c r="JEY5" s="19"/>
      <c r="JEZ5" s="19"/>
      <c r="JFA5" s="19"/>
      <c r="JFB5" s="19"/>
      <c r="JFC5" s="19"/>
      <c r="JFD5" s="19"/>
      <c r="JFE5" s="19"/>
      <c r="JFF5" s="19"/>
      <c r="JFG5" s="19"/>
      <c r="JFH5" s="19"/>
      <c r="JFI5" s="19"/>
      <c r="JFJ5" s="19"/>
      <c r="JFK5" s="19"/>
      <c r="JFL5" s="19"/>
      <c r="JFM5" s="19"/>
      <c r="JFN5" s="19"/>
      <c r="JFO5" s="19"/>
      <c r="JFP5" s="19"/>
      <c r="JFQ5" s="19"/>
      <c r="JFR5" s="19"/>
      <c r="JFS5" s="19"/>
      <c r="JFT5" s="19"/>
      <c r="JFU5" s="19"/>
      <c r="JFV5" s="19"/>
      <c r="JFW5" s="19"/>
      <c r="JFX5" s="19"/>
      <c r="JFY5" s="19"/>
      <c r="JFZ5" s="19"/>
      <c r="JGA5" s="19"/>
      <c r="JGB5" s="19"/>
      <c r="JGC5" s="19"/>
      <c r="JGD5" s="19"/>
      <c r="JGE5" s="19"/>
      <c r="JGF5" s="19"/>
      <c r="JGG5" s="19"/>
      <c r="JGH5" s="19"/>
      <c r="JGI5" s="19"/>
      <c r="JGJ5" s="19"/>
      <c r="JGK5" s="19"/>
      <c r="JGL5" s="19"/>
      <c r="JGM5" s="19"/>
      <c r="JGN5" s="19"/>
      <c r="JGO5" s="19"/>
      <c r="JGP5" s="19"/>
      <c r="JGQ5" s="19"/>
      <c r="JGR5" s="19"/>
      <c r="JGS5" s="19"/>
      <c r="JGT5" s="19"/>
      <c r="JGU5" s="19"/>
      <c r="JGV5" s="19"/>
      <c r="JGW5" s="19"/>
      <c r="JGX5" s="19"/>
      <c r="JGY5" s="19"/>
      <c r="JGZ5" s="19"/>
      <c r="JHA5" s="19"/>
      <c r="JHB5" s="19"/>
      <c r="JHC5" s="19"/>
      <c r="JHD5" s="19"/>
      <c r="JHE5" s="19"/>
      <c r="JHF5" s="19"/>
      <c r="JHG5" s="19"/>
      <c r="JHH5" s="19"/>
      <c r="JHI5" s="19"/>
      <c r="JHJ5" s="19"/>
      <c r="JHK5" s="19"/>
      <c r="JHL5" s="19"/>
      <c r="JHM5" s="19"/>
      <c r="JHN5" s="19"/>
      <c r="JHO5" s="19"/>
      <c r="JHP5" s="19"/>
      <c r="JHQ5" s="19"/>
      <c r="JHR5" s="19"/>
      <c r="JHS5" s="19"/>
      <c r="JHT5" s="19"/>
      <c r="JHU5" s="19"/>
      <c r="JHV5" s="19"/>
      <c r="JHW5" s="19"/>
      <c r="JHX5" s="19"/>
      <c r="JHY5" s="19"/>
      <c r="JHZ5" s="19"/>
      <c r="JIA5" s="19"/>
      <c r="JIB5" s="19"/>
      <c r="JIC5" s="19"/>
      <c r="JID5" s="19"/>
      <c r="JIE5" s="19"/>
      <c r="JIF5" s="19"/>
      <c r="JIG5" s="19"/>
      <c r="JIH5" s="19"/>
      <c r="JII5" s="19"/>
      <c r="JIJ5" s="19"/>
      <c r="JIK5" s="19"/>
      <c r="JIL5" s="19"/>
      <c r="JIM5" s="19"/>
      <c r="JIN5" s="19"/>
      <c r="JIO5" s="19"/>
      <c r="JIP5" s="19"/>
      <c r="JIQ5" s="19"/>
      <c r="JIR5" s="19"/>
      <c r="JIS5" s="19"/>
      <c r="JIT5" s="19"/>
      <c r="JIU5" s="19"/>
      <c r="JIV5" s="19"/>
      <c r="JIW5" s="19"/>
      <c r="JIX5" s="19"/>
      <c r="JIY5" s="19"/>
      <c r="JIZ5" s="19"/>
      <c r="JJA5" s="19"/>
      <c r="JJB5" s="19"/>
      <c r="JJC5" s="19"/>
      <c r="JJD5" s="19"/>
      <c r="JJE5" s="19"/>
      <c r="JJF5" s="19"/>
      <c r="JJG5" s="19"/>
      <c r="JJH5" s="19"/>
      <c r="JJI5" s="19"/>
      <c r="JJJ5" s="19"/>
      <c r="JJK5" s="19"/>
      <c r="JJL5" s="19"/>
      <c r="JJM5" s="19"/>
      <c r="JJN5" s="19"/>
      <c r="JJO5" s="19"/>
      <c r="JJP5" s="19"/>
      <c r="JJQ5" s="19"/>
      <c r="JJR5" s="19"/>
      <c r="JJS5" s="19"/>
      <c r="JJT5" s="19"/>
      <c r="JJU5" s="19"/>
      <c r="JJV5" s="19"/>
      <c r="JJW5" s="19"/>
      <c r="JJX5" s="19"/>
      <c r="JJY5" s="19"/>
      <c r="JJZ5" s="19"/>
      <c r="JKA5" s="19"/>
      <c r="JKB5" s="19"/>
      <c r="JKC5" s="19"/>
      <c r="JKD5" s="19"/>
      <c r="JKE5" s="19"/>
      <c r="JKF5" s="19"/>
      <c r="JKG5" s="19"/>
      <c r="JKH5" s="19"/>
      <c r="JKI5" s="19"/>
      <c r="JKJ5" s="19"/>
      <c r="JKK5" s="19"/>
      <c r="JKL5" s="19"/>
      <c r="JKM5" s="19"/>
      <c r="JKN5" s="19"/>
      <c r="JKO5" s="19"/>
      <c r="JKP5" s="19"/>
      <c r="JKQ5" s="19"/>
      <c r="JKR5" s="19"/>
      <c r="JKS5" s="19"/>
      <c r="JKT5" s="19"/>
      <c r="JKU5" s="19"/>
      <c r="JKV5" s="19"/>
      <c r="JKW5" s="19"/>
      <c r="JKX5" s="19"/>
      <c r="JKY5" s="19"/>
      <c r="JKZ5" s="19"/>
      <c r="JLA5" s="19"/>
      <c r="JLB5" s="19"/>
      <c r="JLC5" s="19"/>
      <c r="JLD5" s="19"/>
      <c r="JLE5" s="19"/>
      <c r="JLF5" s="19"/>
      <c r="JLG5" s="19"/>
      <c r="JLH5" s="19"/>
      <c r="JLI5" s="19"/>
      <c r="JLJ5" s="19"/>
      <c r="JLK5" s="19"/>
      <c r="JLL5" s="19"/>
      <c r="JLM5" s="19"/>
      <c r="JLN5" s="19"/>
      <c r="JLO5" s="19"/>
      <c r="JLP5" s="19"/>
      <c r="JLQ5" s="19"/>
      <c r="JLR5" s="19"/>
      <c r="JLS5" s="19"/>
      <c r="JLT5" s="19"/>
      <c r="JLU5" s="19"/>
      <c r="JLV5" s="19"/>
      <c r="JLW5" s="19"/>
      <c r="JLX5" s="19"/>
      <c r="JLY5" s="19"/>
      <c r="JLZ5" s="19"/>
      <c r="JMA5" s="19"/>
      <c r="JMB5" s="19"/>
      <c r="JMC5" s="19"/>
      <c r="JMD5" s="19"/>
      <c r="JME5" s="19"/>
      <c r="JMF5" s="19"/>
      <c r="JMG5" s="19"/>
      <c r="JMH5" s="19"/>
      <c r="JMI5" s="19"/>
      <c r="JMJ5" s="19"/>
      <c r="JMK5" s="19"/>
      <c r="JML5" s="19"/>
      <c r="JMM5" s="19"/>
      <c r="JMN5" s="19"/>
      <c r="JMO5" s="19"/>
      <c r="JMP5" s="19"/>
      <c r="JMQ5" s="19"/>
      <c r="JMR5" s="19"/>
      <c r="JMS5" s="19"/>
      <c r="JMT5" s="19"/>
      <c r="JMU5" s="19"/>
      <c r="JMV5" s="19"/>
      <c r="JMW5" s="19"/>
      <c r="JMX5" s="19"/>
      <c r="JMY5" s="19"/>
      <c r="JMZ5" s="19"/>
      <c r="JNA5" s="19"/>
      <c r="JNB5" s="19"/>
      <c r="JNC5" s="19"/>
      <c r="JND5" s="19"/>
      <c r="JNE5" s="19"/>
      <c r="JNF5" s="19"/>
      <c r="JNG5" s="19"/>
      <c r="JNH5" s="19"/>
      <c r="JNI5" s="19"/>
      <c r="JNJ5" s="19"/>
      <c r="JNK5" s="19"/>
      <c r="JNL5" s="19"/>
      <c r="JNM5" s="19"/>
      <c r="JNN5" s="19"/>
      <c r="JNO5" s="19"/>
      <c r="JNP5" s="19"/>
      <c r="JNQ5" s="19"/>
      <c r="JNR5" s="19"/>
      <c r="JNS5" s="19"/>
      <c r="JNT5" s="19"/>
      <c r="JNU5" s="19"/>
      <c r="JNV5" s="19"/>
      <c r="JNW5" s="19"/>
      <c r="JNX5" s="19"/>
      <c r="JNY5" s="19"/>
      <c r="JNZ5" s="19"/>
      <c r="JOA5" s="19"/>
      <c r="JOB5" s="19"/>
      <c r="JOC5" s="19"/>
      <c r="JOD5" s="19"/>
      <c r="JOE5" s="19"/>
      <c r="JOF5" s="19"/>
      <c r="JOG5" s="19"/>
      <c r="JOH5" s="19"/>
      <c r="JOI5" s="19"/>
      <c r="JOJ5" s="19"/>
      <c r="JOK5" s="19"/>
      <c r="JOL5" s="19"/>
      <c r="JOM5" s="19"/>
      <c r="JON5" s="19"/>
      <c r="JOO5" s="19"/>
      <c r="JOP5" s="19"/>
      <c r="JOQ5" s="19"/>
      <c r="JOR5" s="19"/>
      <c r="JOS5" s="19"/>
      <c r="JOT5" s="19"/>
      <c r="JOU5" s="19"/>
      <c r="JOV5" s="19"/>
      <c r="JOW5" s="19"/>
      <c r="JOX5" s="19"/>
      <c r="JOY5" s="19"/>
      <c r="JOZ5" s="19"/>
      <c r="JPA5" s="19"/>
      <c r="JPB5" s="19"/>
      <c r="JPC5" s="19"/>
      <c r="JPD5" s="19"/>
      <c r="JPE5" s="19"/>
      <c r="JPF5" s="19"/>
      <c r="JPG5" s="19"/>
      <c r="JPH5" s="19"/>
      <c r="JPI5" s="19"/>
      <c r="JPJ5" s="19"/>
      <c r="JPK5" s="19"/>
      <c r="JPL5" s="19"/>
      <c r="JPM5" s="19"/>
      <c r="JPN5" s="19"/>
      <c r="JPO5" s="19"/>
      <c r="JPP5" s="19"/>
      <c r="JPQ5" s="19"/>
      <c r="JPR5" s="19"/>
      <c r="JPS5" s="19"/>
      <c r="JPT5" s="19"/>
      <c r="JPU5" s="19"/>
      <c r="JPV5" s="19"/>
      <c r="JPW5" s="19"/>
      <c r="JPX5" s="19"/>
      <c r="JPY5" s="19"/>
      <c r="JPZ5" s="19"/>
      <c r="JQA5" s="19"/>
      <c r="JQB5" s="19"/>
      <c r="JQC5" s="19"/>
      <c r="JQD5" s="19"/>
      <c r="JQE5" s="19"/>
      <c r="JQF5" s="19"/>
      <c r="JQG5" s="19"/>
      <c r="JQH5" s="19"/>
      <c r="JQI5" s="19"/>
      <c r="JQJ5" s="19"/>
      <c r="JQK5" s="19"/>
      <c r="JQL5" s="19"/>
      <c r="JQM5" s="19"/>
      <c r="JQN5" s="19"/>
      <c r="JQO5" s="19"/>
      <c r="JQP5" s="19"/>
      <c r="JQQ5" s="19"/>
      <c r="JQR5" s="19"/>
      <c r="JQS5" s="19"/>
      <c r="JQT5" s="19"/>
      <c r="JQU5" s="19"/>
      <c r="JQV5" s="19"/>
      <c r="JQW5" s="19"/>
      <c r="JQX5" s="19"/>
      <c r="JQY5" s="19"/>
      <c r="JQZ5" s="19"/>
      <c r="JRA5" s="19"/>
      <c r="JRB5" s="19"/>
      <c r="JRC5" s="19"/>
      <c r="JRD5" s="19"/>
      <c r="JRE5" s="19"/>
      <c r="JRF5" s="19"/>
      <c r="JRG5" s="19"/>
      <c r="JRH5" s="19"/>
      <c r="JRI5" s="19"/>
      <c r="JRJ5" s="19"/>
      <c r="JRK5" s="19"/>
      <c r="JRL5" s="19"/>
      <c r="JRM5" s="19"/>
      <c r="JRN5" s="19"/>
      <c r="JRO5" s="19"/>
      <c r="JRP5" s="19"/>
      <c r="JRQ5" s="19"/>
      <c r="JRR5" s="19"/>
      <c r="JRS5" s="19"/>
      <c r="JRT5" s="19"/>
      <c r="JRU5" s="19"/>
      <c r="JRV5" s="19"/>
      <c r="JRW5" s="19"/>
      <c r="JRX5" s="19"/>
      <c r="JRY5" s="19"/>
      <c r="JRZ5" s="19"/>
      <c r="JSA5" s="19"/>
      <c r="JSB5" s="19"/>
      <c r="JSC5" s="19"/>
      <c r="JSD5" s="19"/>
      <c r="JSE5" s="19"/>
      <c r="JSF5" s="19"/>
      <c r="JSG5" s="19"/>
      <c r="JSH5" s="19"/>
      <c r="JSI5" s="19"/>
      <c r="JSJ5" s="19"/>
      <c r="JSK5" s="19"/>
      <c r="JSL5" s="19"/>
      <c r="JSM5" s="19"/>
      <c r="JSN5" s="19"/>
      <c r="JSO5" s="19"/>
      <c r="JSP5" s="19"/>
      <c r="JSQ5" s="19"/>
      <c r="JSR5" s="19"/>
      <c r="JSS5" s="19"/>
      <c r="JST5" s="19"/>
      <c r="JSU5" s="19"/>
      <c r="JSV5" s="19"/>
      <c r="JSW5" s="19"/>
      <c r="JSX5" s="19"/>
      <c r="JSY5" s="19"/>
      <c r="JSZ5" s="19"/>
      <c r="JTA5" s="19"/>
      <c r="JTB5" s="19"/>
      <c r="JTC5" s="19"/>
      <c r="JTD5" s="19"/>
      <c r="JTE5" s="19"/>
      <c r="JTF5" s="19"/>
      <c r="JTG5" s="19"/>
      <c r="JTH5" s="19"/>
      <c r="JTI5" s="19"/>
      <c r="JTJ5" s="19"/>
      <c r="JTK5" s="19"/>
      <c r="JTL5" s="19"/>
      <c r="JTM5" s="19"/>
      <c r="JTN5" s="19"/>
      <c r="JTO5" s="19"/>
      <c r="JTP5" s="19"/>
      <c r="JTQ5" s="19"/>
      <c r="JTR5" s="19"/>
      <c r="JTS5" s="19"/>
      <c r="JTT5" s="19"/>
      <c r="JTU5" s="19"/>
      <c r="JTV5" s="19"/>
      <c r="JTW5" s="19"/>
      <c r="JTX5" s="19"/>
      <c r="JTY5" s="19"/>
      <c r="JTZ5" s="19"/>
      <c r="JUA5" s="19"/>
      <c r="JUB5" s="19"/>
      <c r="JUC5" s="19"/>
      <c r="JUD5" s="19"/>
      <c r="JUE5" s="19"/>
      <c r="JUF5" s="19"/>
      <c r="JUG5" s="19"/>
      <c r="JUH5" s="19"/>
      <c r="JUI5" s="19"/>
      <c r="JUJ5" s="19"/>
      <c r="JUK5" s="19"/>
      <c r="JUL5" s="19"/>
      <c r="JUM5" s="19"/>
      <c r="JUN5" s="19"/>
      <c r="JUO5" s="19"/>
      <c r="JUP5" s="19"/>
      <c r="JUQ5" s="19"/>
      <c r="JUR5" s="19"/>
      <c r="JUS5" s="19"/>
      <c r="JUT5" s="19"/>
      <c r="JUU5" s="19"/>
      <c r="JUV5" s="19"/>
      <c r="JUW5" s="19"/>
      <c r="JUX5" s="19"/>
      <c r="JUY5" s="19"/>
      <c r="JUZ5" s="19"/>
      <c r="JVA5" s="19"/>
      <c r="JVB5" s="19"/>
      <c r="JVC5" s="19"/>
      <c r="JVD5" s="19"/>
      <c r="JVE5" s="19"/>
      <c r="JVF5" s="19"/>
      <c r="JVG5" s="19"/>
      <c r="JVH5" s="19"/>
      <c r="JVI5" s="19"/>
      <c r="JVJ5" s="19"/>
      <c r="JVK5" s="19"/>
      <c r="JVL5" s="19"/>
      <c r="JVM5" s="19"/>
      <c r="JVN5" s="19"/>
      <c r="JVO5" s="19"/>
      <c r="JVP5" s="19"/>
      <c r="JVQ5" s="19"/>
      <c r="JVR5" s="19"/>
      <c r="JVS5" s="19"/>
      <c r="JVT5" s="19"/>
      <c r="JVU5" s="19"/>
      <c r="JVV5" s="19"/>
      <c r="JVW5" s="19"/>
      <c r="JVX5" s="19"/>
      <c r="JVY5" s="19"/>
      <c r="JVZ5" s="19"/>
      <c r="JWA5" s="19"/>
      <c r="JWB5" s="19"/>
      <c r="JWC5" s="19"/>
      <c r="JWD5" s="19"/>
      <c r="JWE5" s="19"/>
      <c r="JWF5" s="19"/>
      <c r="JWG5" s="19"/>
      <c r="JWH5" s="19"/>
      <c r="JWI5" s="19"/>
      <c r="JWJ5" s="19"/>
      <c r="JWK5" s="19"/>
      <c r="JWL5" s="19"/>
      <c r="JWM5" s="19"/>
      <c r="JWN5" s="19"/>
      <c r="JWO5" s="19"/>
      <c r="JWP5" s="19"/>
      <c r="JWQ5" s="19"/>
      <c r="JWR5" s="19"/>
      <c r="JWS5" s="19"/>
      <c r="JWT5" s="19"/>
      <c r="JWU5" s="19"/>
      <c r="JWV5" s="19"/>
      <c r="JWW5" s="19"/>
      <c r="JWX5" s="19"/>
      <c r="JWY5" s="19"/>
      <c r="JWZ5" s="19"/>
      <c r="JXA5" s="19"/>
      <c r="JXB5" s="19"/>
      <c r="JXC5" s="19"/>
      <c r="JXD5" s="19"/>
      <c r="JXE5" s="19"/>
      <c r="JXF5" s="19"/>
      <c r="JXG5" s="19"/>
      <c r="JXH5" s="19"/>
      <c r="JXI5" s="19"/>
      <c r="JXJ5" s="19"/>
      <c r="JXK5" s="19"/>
      <c r="JXL5" s="19"/>
      <c r="JXM5" s="19"/>
      <c r="JXN5" s="19"/>
      <c r="JXO5" s="19"/>
      <c r="JXP5" s="19"/>
      <c r="JXQ5" s="19"/>
      <c r="JXR5" s="19"/>
      <c r="JXS5" s="19"/>
      <c r="JXT5" s="19"/>
      <c r="JXU5" s="19"/>
      <c r="JXV5" s="19"/>
      <c r="JXW5" s="19"/>
      <c r="JXX5" s="19"/>
      <c r="JXY5" s="19"/>
      <c r="JXZ5" s="19"/>
      <c r="JYA5" s="19"/>
      <c r="JYB5" s="19"/>
      <c r="JYC5" s="19"/>
      <c r="JYD5" s="19"/>
      <c r="JYE5" s="19"/>
      <c r="JYF5" s="19"/>
      <c r="JYG5" s="19"/>
      <c r="JYH5" s="19"/>
      <c r="JYI5" s="19"/>
      <c r="JYJ5" s="19"/>
      <c r="JYK5" s="19"/>
      <c r="JYL5" s="19"/>
      <c r="JYM5" s="19"/>
      <c r="JYN5" s="19"/>
      <c r="JYO5" s="19"/>
      <c r="JYP5" s="19"/>
      <c r="JYQ5" s="19"/>
      <c r="JYR5" s="19"/>
      <c r="JYS5" s="19"/>
      <c r="JYT5" s="19"/>
      <c r="JYU5" s="19"/>
      <c r="JYV5" s="19"/>
      <c r="JYW5" s="19"/>
      <c r="JYX5" s="19"/>
      <c r="JYY5" s="19"/>
      <c r="JYZ5" s="19"/>
      <c r="JZA5" s="19"/>
      <c r="JZB5" s="19"/>
      <c r="JZC5" s="19"/>
      <c r="JZD5" s="19"/>
      <c r="JZE5" s="19"/>
      <c r="JZF5" s="19"/>
      <c r="JZG5" s="19"/>
      <c r="JZH5" s="19"/>
      <c r="JZI5" s="19"/>
      <c r="JZJ5" s="19"/>
      <c r="JZK5" s="19"/>
      <c r="JZL5" s="19"/>
      <c r="JZM5" s="19"/>
      <c r="JZN5" s="19"/>
      <c r="JZO5" s="19"/>
      <c r="JZP5" s="19"/>
      <c r="JZQ5" s="19"/>
      <c r="JZR5" s="19"/>
      <c r="JZS5" s="19"/>
      <c r="JZT5" s="19"/>
      <c r="JZU5" s="19"/>
      <c r="JZV5" s="19"/>
      <c r="JZW5" s="19"/>
      <c r="JZX5" s="19"/>
      <c r="JZY5" s="19"/>
      <c r="JZZ5" s="19"/>
      <c r="KAA5" s="19"/>
      <c r="KAB5" s="19"/>
      <c r="KAC5" s="19"/>
      <c r="KAD5" s="19"/>
      <c r="KAE5" s="19"/>
      <c r="KAF5" s="19"/>
      <c r="KAG5" s="19"/>
      <c r="KAH5" s="19"/>
      <c r="KAI5" s="19"/>
      <c r="KAJ5" s="19"/>
      <c r="KAK5" s="19"/>
      <c r="KAL5" s="19"/>
      <c r="KAM5" s="19"/>
      <c r="KAN5" s="19"/>
      <c r="KAO5" s="19"/>
      <c r="KAP5" s="19"/>
      <c r="KAQ5" s="19"/>
      <c r="KAR5" s="19"/>
      <c r="KAS5" s="19"/>
      <c r="KAT5" s="19"/>
      <c r="KAU5" s="19"/>
      <c r="KAV5" s="19"/>
      <c r="KAW5" s="19"/>
      <c r="KAX5" s="19"/>
      <c r="KAY5" s="19"/>
      <c r="KAZ5" s="19"/>
      <c r="KBA5" s="19"/>
      <c r="KBB5" s="19"/>
      <c r="KBC5" s="19"/>
      <c r="KBD5" s="19"/>
      <c r="KBE5" s="19"/>
      <c r="KBF5" s="19"/>
      <c r="KBG5" s="19"/>
      <c r="KBH5" s="19"/>
      <c r="KBI5" s="19"/>
      <c r="KBJ5" s="19"/>
      <c r="KBK5" s="19"/>
      <c r="KBL5" s="19"/>
      <c r="KBM5" s="19"/>
      <c r="KBN5" s="19"/>
      <c r="KBO5" s="19"/>
      <c r="KBP5" s="19"/>
      <c r="KBQ5" s="19"/>
      <c r="KBR5" s="19"/>
      <c r="KBS5" s="19"/>
      <c r="KBT5" s="19"/>
      <c r="KBU5" s="19"/>
      <c r="KBV5" s="19"/>
      <c r="KBW5" s="19"/>
      <c r="KBX5" s="19"/>
      <c r="KBY5" s="19"/>
      <c r="KBZ5" s="19"/>
      <c r="KCA5" s="19"/>
      <c r="KCB5" s="19"/>
      <c r="KCC5" s="19"/>
      <c r="KCD5" s="19"/>
      <c r="KCE5" s="19"/>
      <c r="KCF5" s="19"/>
      <c r="KCG5" s="19"/>
      <c r="KCH5" s="19"/>
      <c r="KCI5" s="19"/>
      <c r="KCJ5" s="19"/>
      <c r="KCK5" s="19"/>
      <c r="KCL5" s="19"/>
      <c r="KCM5" s="19"/>
      <c r="KCN5" s="19"/>
      <c r="KCO5" s="19"/>
      <c r="KCP5" s="19"/>
      <c r="KCQ5" s="19"/>
      <c r="KCR5" s="19"/>
      <c r="KCS5" s="19"/>
      <c r="KCT5" s="19"/>
      <c r="KCU5" s="19"/>
      <c r="KCV5" s="19"/>
      <c r="KCW5" s="19"/>
      <c r="KCX5" s="19"/>
      <c r="KCY5" s="19"/>
      <c r="KCZ5" s="19"/>
      <c r="KDA5" s="19"/>
      <c r="KDB5" s="19"/>
      <c r="KDC5" s="19"/>
      <c r="KDD5" s="19"/>
      <c r="KDE5" s="19"/>
      <c r="KDF5" s="19"/>
      <c r="KDG5" s="19"/>
      <c r="KDH5" s="19"/>
      <c r="KDI5" s="19"/>
      <c r="KDJ5" s="19"/>
      <c r="KDK5" s="19"/>
      <c r="KDL5" s="19"/>
      <c r="KDM5" s="19"/>
      <c r="KDN5" s="19"/>
      <c r="KDO5" s="19"/>
      <c r="KDP5" s="19"/>
      <c r="KDQ5" s="19"/>
      <c r="KDR5" s="19"/>
      <c r="KDS5" s="19"/>
      <c r="KDT5" s="19"/>
      <c r="KDU5" s="19"/>
      <c r="KDV5" s="19"/>
      <c r="KDW5" s="19"/>
      <c r="KDX5" s="19"/>
      <c r="KDY5" s="19"/>
      <c r="KDZ5" s="19"/>
      <c r="KEA5" s="19"/>
      <c r="KEB5" s="19"/>
      <c r="KEC5" s="19"/>
      <c r="KED5" s="19"/>
      <c r="KEE5" s="19"/>
      <c r="KEF5" s="19"/>
      <c r="KEG5" s="19"/>
      <c r="KEH5" s="19"/>
      <c r="KEI5" s="19"/>
      <c r="KEJ5" s="19"/>
      <c r="KEK5" s="19"/>
      <c r="KEL5" s="19"/>
      <c r="KEM5" s="19"/>
      <c r="KEN5" s="19"/>
      <c r="KEO5" s="19"/>
      <c r="KEP5" s="19"/>
      <c r="KEQ5" s="19"/>
      <c r="KER5" s="19"/>
      <c r="KES5" s="19"/>
      <c r="KET5" s="19"/>
      <c r="KEU5" s="19"/>
      <c r="KEV5" s="19"/>
      <c r="KEW5" s="19"/>
      <c r="KEX5" s="19"/>
      <c r="KEY5" s="19"/>
      <c r="KEZ5" s="19"/>
      <c r="KFA5" s="19"/>
      <c r="KFB5" s="19"/>
      <c r="KFC5" s="19"/>
      <c r="KFD5" s="19"/>
      <c r="KFE5" s="19"/>
      <c r="KFF5" s="19"/>
      <c r="KFG5" s="19"/>
      <c r="KFH5" s="19"/>
      <c r="KFI5" s="19"/>
      <c r="KFJ5" s="19"/>
      <c r="KFK5" s="19"/>
      <c r="KFL5" s="19"/>
      <c r="KFM5" s="19"/>
      <c r="KFN5" s="19"/>
      <c r="KFO5" s="19"/>
      <c r="KFP5" s="19"/>
      <c r="KFQ5" s="19"/>
      <c r="KFR5" s="19"/>
      <c r="KFS5" s="19"/>
      <c r="KFT5" s="19"/>
      <c r="KFU5" s="19"/>
      <c r="KFV5" s="19"/>
      <c r="KFW5" s="19"/>
      <c r="KFX5" s="19"/>
      <c r="KFY5" s="19"/>
      <c r="KFZ5" s="19"/>
      <c r="KGA5" s="19"/>
      <c r="KGB5" s="19"/>
      <c r="KGC5" s="19"/>
      <c r="KGD5" s="19"/>
      <c r="KGE5" s="19"/>
      <c r="KGF5" s="19"/>
      <c r="KGG5" s="19"/>
      <c r="KGH5" s="19"/>
      <c r="KGI5" s="19"/>
      <c r="KGJ5" s="19"/>
      <c r="KGK5" s="19"/>
      <c r="KGL5" s="19"/>
      <c r="KGM5" s="19"/>
      <c r="KGN5" s="19"/>
      <c r="KGO5" s="19"/>
      <c r="KGP5" s="19"/>
      <c r="KGQ5" s="19"/>
      <c r="KGR5" s="19"/>
      <c r="KGS5" s="19"/>
      <c r="KGT5" s="19"/>
      <c r="KGU5" s="19"/>
      <c r="KGV5" s="19"/>
      <c r="KGW5" s="19"/>
      <c r="KGX5" s="19"/>
      <c r="KGY5" s="19"/>
      <c r="KGZ5" s="19"/>
      <c r="KHA5" s="19"/>
      <c r="KHB5" s="19"/>
      <c r="KHC5" s="19"/>
      <c r="KHD5" s="19"/>
      <c r="KHE5" s="19"/>
      <c r="KHF5" s="19"/>
      <c r="KHG5" s="19"/>
      <c r="KHH5" s="19"/>
      <c r="KHI5" s="19"/>
      <c r="KHJ5" s="19"/>
      <c r="KHK5" s="19"/>
      <c r="KHL5" s="19"/>
      <c r="KHM5" s="19"/>
      <c r="KHN5" s="19"/>
      <c r="KHO5" s="19"/>
      <c r="KHP5" s="19"/>
      <c r="KHQ5" s="19"/>
      <c r="KHR5" s="19"/>
      <c r="KHS5" s="19"/>
      <c r="KHT5" s="19"/>
      <c r="KHU5" s="19"/>
      <c r="KHV5" s="19"/>
      <c r="KHW5" s="19"/>
      <c r="KHX5" s="19"/>
      <c r="KHY5" s="19"/>
      <c r="KHZ5" s="19"/>
      <c r="KIA5" s="19"/>
      <c r="KIB5" s="19"/>
      <c r="KIC5" s="19"/>
      <c r="KID5" s="19"/>
      <c r="KIE5" s="19"/>
      <c r="KIF5" s="19"/>
      <c r="KIG5" s="19"/>
      <c r="KIH5" s="19"/>
      <c r="KII5" s="19"/>
      <c r="KIJ5" s="19"/>
      <c r="KIK5" s="19"/>
      <c r="KIL5" s="19"/>
      <c r="KIM5" s="19"/>
      <c r="KIN5" s="19"/>
      <c r="KIO5" s="19"/>
      <c r="KIP5" s="19"/>
      <c r="KIQ5" s="19"/>
      <c r="KIR5" s="19"/>
      <c r="KIS5" s="19"/>
      <c r="KIT5" s="19"/>
      <c r="KIU5" s="19"/>
      <c r="KIV5" s="19"/>
      <c r="KIW5" s="19"/>
      <c r="KIX5" s="19"/>
      <c r="KIY5" s="19"/>
      <c r="KIZ5" s="19"/>
      <c r="KJA5" s="19"/>
      <c r="KJB5" s="19"/>
      <c r="KJC5" s="19"/>
      <c r="KJD5" s="19"/>
      <c r="KJE5" s="19"/>
      <c r="KJF5" s="19"/>
      <c r="KJG5" s="19"/>
      <c r="KJH5" s="19"/>
      <c r="KJI5" s="19"/>
      <c r="KJJ5" s="19"/>
      <c r="KJK5" s="19"/>
      <c r="KJL5" s="19"/>
      <c r="KJM5" s="19"/>
      <c r="KJN5" s="19"/>
      <c r="KJO5" s="19"/>
      <c r="KJP5" s="19"/>
      <c r="KJQ5" s="19"/>
      <c r="KJR5" s="19"/>
      <c r="KJS5" s="19"/>
      <c r="KJT5" s="19"/>
      <c r="KJU5" s="19"/>
      <c r="KJV5" s="19"/>
      <c r="KJW5" s="19"/>
      <c r="KJX5" s="19"/>
      <c r="KJY5" s="19"/>
      <c r="KJZ5" s="19"/>
      <c r="KKA5" s="19"/>
      <c r="KKB5" s="19"/>
      <c r="KKC5" s="19"/>
      <c r="KKD5" s="19"/>
      <c r="KKE5" s="19"/>
      <c r="KKF5" s="19"/>
      <c r="KKG5" s="19"/>
      <c r="KKH5" s="19"/>
      <c r="KKI5" s="19"/>
      <c r="KKJ5" s="19"/>
      <c r="KKK5" s="19"/>
      <c r="KKL5" s="19"/>
      <c r="KKM5" s="19"/>
      <c r="KKN5" s="19"/>
      <c r="KKO5" s="19"/>
      <c r="KKP5" s="19"/>
      <c r="KKQ5" s="19"/>
      <c r="KKR5" s="19"/>
      <c r="KKS5" s="19"/>
      <c r="KKT5" s="19"/>
      <c r="KKU5" s="19"/>
      <c r="KKV5" s="19"/>
      <c r="KKW5" s="19"/>
      <c r="KKX5" s="19"/>
      <c r="KKY5" s="19"/>
      <c r="KKZ5" s="19"/>
      <c r="KLA5" s="19"/>
      <c r="KLB5" s="19"/>
      <c r="KLC5" s="19"/>
      <c r="KLD5" s="19"/>
      <c r="KLE5" s="19"/>
      <c r="KLF5" s="19"/>
      <c r="KLG5" s="19"/>
      <c r="KLH5" s="19"/>
      <c r="KLI5" s="19"/>
      <c r="KLJ5" s="19"/>
      <c r="KLK5" s="19"/>
      <c r="KLL5" s="19"/>
      <c r="KLM5" s="19"/>
      <c r="KLN5" s="19"/>
      <c r="KLO5" s="19"/>
      <c r="KLP5" s="19"/>
      <c r="KLQ5" s="19"/>
      <c r="KLR5" s="19"/>
      <c r="KLS5" s="19"/>
      <c r="KLT5" s="19"/>
      <c r="KLU5" s="19"/>
      <c r="KLV5" s="19"/>
      <c r="KLW5" s="19"/>
      <c r="KLX5" s="19"/>
      <c r="KLY5" s="19"/>
      <c r="KLZ5" s="19"/>
      <c r="KMA5" s="19"/>
      <c r="KMB5" s="19"/>
      <c r="KMC5" s="19"/>
      <c r="KMD5" s="19"/>
      <c r="KME5" s="19"/>
      <c r="KMF5" s="19"/>
      <c r="KMG5" s="19"/>
      <c r="KMH5" s="19"/>
      <c r="KMI5" s="19"/>
      <c r="KMJ5" s="19"/>
      <c r="KMK5" s="19"/>
      <c r="KML5" s="19"/>
      <c r="KMM5" s="19"/>
      <c r="KMN5" s="19"/>
      <c r="KMO5" s="19"/>
      <c r="KMP5" s="19"/>
      <c r="KMQ5" s="19"/>
      <c r="KMR5" s="19"/>
      <c r="KMS5" s="19"/>
      <c r="KMT5" s="19"/>
      <c r="KMU5" s="19"/>
      <c r="KMV5" s="19"/>
      <c r="KMW5" s="19"/>
      <c r="KMX5" s="19"/>
      <c r="KMY5" s="19"/>
      <c r="KMZ5" s="19"/>
      <c r="KNA5" s="19"/>
      <c r="KNB5" s="19"/>
      <c r="KNC5" s="19"/>
      <c r="KND5" s="19"/>
      <c r="KNE5" s="19"/>
      <c r="KNF5" s="19"/>
      <c r="KNG5" s="19"/>
      <c r="KNH5" s="19"/>
      <c r="KNI5" s="19"/>
      <c r="KNJ5" s="19"/>
      <c r="KNK5" s="19"/>
      <c r="KNL5" s="19"/>
      <c r="KNM5" s="19"/>
      <c r="KNN5" s="19"/>
      <c r="KNO5" s="19"/>
      <c r="KNP5" s="19"/>
      <c r="KNQ5" s="19"/>
      <c r="KNR5" s="19"/>
      <c r="KNS5" s="19"/>
      <c r="KNT5" s="19"/>
      <c r="KNU5" s="19"/>
      <c r="KNV5" s="19"/>
      <c r="KNW5" s="19"/>
      <c r="KNX5" s="19"/>
      <c r="KNY5" s="19"/>
      <c r="KNZ5" s="19"/>
      <c r="KOA5" s="19"/>
      <c r="KOB5" s="19"/>
      <c r="KOC5" s="19"/>
      <c r="KOD5" s="19"/>
      <c r="KOE5" s="19"/>
      <c r="KOF5" s="19"/>
      <c r="KOG5" s="19"/>
      <c r="KOH5" s="19"/>
      <c r="KOI5" s="19"/>
      <c r="KOJ5" s="19"/>
      <c r="KOK5" s="19"/>
      <c r="KOL5" s="19"/>
      <c r="KOM5" s="19"/>
      <c r="KON5" s="19"/>
      <c r="KOO5" s="19"/>
      <c r="KOP5" s="19"/>
      <c r="KOQ5" s="19"/>
      <c r="KOR5" s="19"/>
      <c r="KOS5" s="19"/>
      <c r="KOT5" s="19"/>
      <c r="KOU5" s="19"/>
      <c r="KOV5" s="19"/>
      <c r="KOW5" s="19"/>
      <c r="KOX5" s="19"/>
      <c r="KOY5" s="19"/>
      <c r="KOZ5" s="19"/>
      <c r="KPA5" s="19"/>
      <c r="KPB5" s="19"/>
      <c r="KPC5" s="19"/>
      <c r="KPD5" s="19"/>
      <c r="KPE5" s="19"/>
      <c r="KPF5" s="19"/>
      <c r="KPG5" s="19"/>
      <c r="KPH5" s="19"/>
      <c r="KPI5" s="19"/>
      <c r="KPJ5" s="19"/>
      <c r="KPK5" s="19"/>
      <c r="KPL5" s="19"/>
      <c r="KPM5" s="19"/>
      <c r="KPN5" s="19"/>
      <c r="KPO5" s="19"/>
      <c r="KPP5" s="19"/>
      <c r="KPQ5" s="19"/>
      <c r="KPR5" s="19"/>
      <c r="KPS5" s="19"/>
      <c r="KPT5" s="19"/>
      <c r="KPU5" s="19"/>
      <c r="KPV5" s="19"/>
      <c r="KPW5" s="19"/>
      <c r="KPX5" s="19"/>
      <c r="KPY5" s="19"/>
      <c r="KPZ5" s="19"/>
      <c r="KQA5" s="19"/>
      <c r="KQB5" s="19"/>
      <c r="KQC5" s="19"/>
      <c r="KQD5" s="19"/>
      <c r="KQE5" s="19"/>
      <c r="KQF5" s="19"/>
      <c r="KQG5" s="19"/>
      <c r="KQH5" s="19"/>
      <c r="KQI5" s="19"/>
      <c r="KQJ5" s="19"/>
      <c r="KQK5" s="19"/>
      <c r="KQL5" s="19"/>
      <c r="KQM5" s="19"/>
      <c r="KQN5" s="19"/>
      <c r="KQO5" s="19"/>
      <c r="KQP5" s="19"/>
      <c r="KQQ5" s="19"/>
      <c r="KQR5" s="19"/>
      <c r="KQS5" s="19"/>
      <c r="KQT5" s="19"/>
      <c r="KQU5" s="19"/>
      <c r="KQV5" s="19"/>
      <c r="KQW5" s="19"/>
      <c r="KQX5" s="19"/>
      <c r="KQY5" s="19"/>
      <c r="KQZ5" s="19"/>
      <c r="KRA5" s="19"/>
      <c r="KRB5" s="19"/>
      <c r="KRC5" s="19"/>
      <c r="KRD5" s="19"/>
      <c r="KRE5" s="19"/>
      <c r="KRF5" s="19"/>
      <c r="KRG5" s="19"/>
      <c r="KRH5" s="19"/>
      <c r="KRI5" s="19"/>
      <c r="KRJ5" s="19"/>
      <c r="KRK5" s="19"/>
      <c r="KRL5" s="19"/>
      <c r="KRM5" s="19"/>
      <c r="KRN5" s="19"/>
      <c r="KRO5" s="19"/>
      <c r="KRP5" s="19"/>
      <c r="KRQ5" s="19"/>
      <c r="KRR5" s="19"/>
      <c r="KRS5" s="19"/>
      <c r="KRT5" s="19"/>
      <c r="KRU5" s="19"/>
      <c r="KRV5" s="19"/>
      <c r="KRW5" s="19"/>
      <c r="KRX5" s="19"/>
      <c r="KRY5" s="19"/>
      <c r="KRZ5" s="19"/>
      <c r="KSA5" s="19"/>
      <c r="KSB5" s="19"/>
      <c r="KSC5" s="19"/>
      <c r="KSD5" s="19"/>
      <c r="KSE5" s="19"/>
      <c r="KSF5" s="19"/>
      <c r="KSG5" s="19"/>
      <c r="KSH5" s="19"/>
      <c r="KSI5" s="19"/>
      <c r="KSJ5" s="19"/>
      <c r="KSK5" s="19"/>
      <c r="KSL5" s="19"/>
      <c r="KSM5" s="19"/>
      <c r="KSN5" s="19"/>
      <c r="KSO5" s="19"/>
      <c r="KSP5" s="19"/>
      <c r="KSQ5" s="19"/>
      <c r="KSR5" s="19"/>
      <c r="KSS5" s="19"/>
      <c r="KST5" s="19"/>
      <c r="KSU5" s="19"/>
      <c r="KSV5" s="19"/>
      <c r="KSW5" s="19"/>
      <c r="KSX5" s="19"/>
      <c r="KSY5" s="19"/>
      <c r="KSZ5" s="19"/>
      <c r="KTA5" s="19"/>
      <c r="KTB5" s="19"/>
      <c r="KTC5" s="19"/>
      <c r="KTD5" s="19"/>
      <c r="KTE5" s="19"/>
      <c r="KTF5" s="19"/>
      <c r="KTG5" s="19"/>
      <c r="KTH5" s="19"/>
      <c r="KTI5" s="19"/>
      <c r="KTJ5" s="19"/>
      <c r="KTK5" s="19"/>
      <c r="KTL5" s="19"/>
      <c r="KTM5" s="19"/>
      <c r="KTN5" s="19"/>
      <c r="KTO5" s="19"/>
      <c r="KTP5" s="19"/>
      <c r="KTQ5" s="19"/>
      <c r="KTR5" s="19"/>
      <c r="KTS5" s="19"/>
      <c r="KTT5" s="19"/>
      <c r="KTU5" s="19"/>
      <c r="KTV5" s="19"/>
      <c r="KTW5" s="19"/>
      <c r="KTX5" s="19"/>
      <c r="KTY5" s="19"/>
      <c r="KTZ5" s="19"/>
      <c r="KUA5" s="19"/>
      <c r="KUB5" s="19"/>
      <c r="KUC5" s="19"/>
      <c r="KUD5" s="19"/>
      <c r="KUE5" s="19"/>
      <c r="KUF5" s="19"/>
      <c r="KUG5" s="19"/>
      <c r="KUH5" s="19"/>
      <c r="KUI5" s="19"/>
      <c r="KUJ5" s="19"/>
      <c r="KUK5" s="19"/>
      <c r="KUL5" s="19"/>
      <c r="KUM5" s="19"/>
      <c r="KUN5" s="19"/>
      <c r="KUO5" s="19"/>
      <c r="KUP5" s="19"/>
      <c r="KUQ5" s="19"/>
      <c r="KUR5" s="19"/>
      <c r="KUS5" s="19"/>
      <c r="KUT5" s="19"/>
      <c r="KUU5" s="19"/>
      <c r="KUV5" s="19"/>
      <c r="KUW5" s="19"/>
      <c r="KUX5" s="19"/>
      <c r="KUY5" s="19"/>
      <c r="KUZ5" s="19"/>
      <c r="KVA5" s="19"/>
      <c r="KVB5" s="19"/>
      <c r="KVC5" s="19"/>
      <c r="KVD5" s="19"/>
      <c r="KVE5" s="19"/>
      <c r="KVF5" s="19"/>
      <c r="KVG5" s="19"/>
      <c r="KVH5" s="19"/>
      <c r="KVI5" s="19"/>
      <c r="KVJ5" s="19"/>
      <c r="KVK5" s="19"/>
      <c r="KVL5" s="19"/>
      <c r="KVM5" s="19"/>
      <c r="KVN5" s="19"/>
      <c r="KVO5" s="19"/>
      <c r="KVP5" s="19"/>
      <c r="KVQ5" s="19"/>
      <c r="KVR5" s="19"/>
      <c r="KVS5" s="19"/>
      <c r="KVT5" s="19"/>
      <c r="KVU5" s="19"/>
      <c r="KVV5" s="19"/>
      <c r="KVW5" s="19"/>
      <c r="KVX5" s="19"/>
      <c r="KVY5" s="19"/>
      <c r="KVZ5" s="19"/>
      <c r="KWA5" s="19"/>
      <c r="KWB5" s="19"/>
      <c r="KWC5" s="19"/>
      <c r="KWD5" s="19"/>
      <c r="KWE5" s="19"/>
      <c r="KWF5" s="19"/>
      <c r="KWG5" s="19"/>
      <c r="KWH5" s="19"/>
      <c r="KWI5" s="19"/>
      <c r="KWJ5" s="19"/>
      <c r="KWK5" s="19"/>
      <c r="KWL5" s="19"/>
      <c r="KWM5" s="19"/>
      <c r="KWN5" s="19"/>
      <c r="KWO5" s="19"/>
      <c r="KWP5" s="19"/>
      <c r="KWQ5" s="19"/>
      <c r="KWR5" s="19"/>
      <c r="KWS5" s="19"/>
      <c r="KWT5" s="19"/>
      <c r="KWU5" s="19"/>
      <c r="KWV5" s="19"/>
      <c r="KWW5" s="19"/>
      <c r="KWX5" s="19"/>
      <c r="KWY5" s="19"/>
      <c r="KWZ5" s="19"/>
      <c r="KXA5" s="19"/>
      <c r="KXB5" s="19"/>
      <c r="KXC5" s="19"/>
      <c r="KXD5" s="19"/>
      <c r="KXE5" s="19"/>
      <c r="KXF5" s="19"/>
      <c r="KXG5" s="19"/>
      <c r="KXH5" s="19"/>
      <c r="KXI5" s="19"/>
      <c r="KXJ5" s="19"/>
      <c r="KXK5" s="19"/>
      <c r="KXL5" s="19"/>
      <c r="KXM5" s="19"/>
      <c r="KXN5" s="19"/>
      <c r="KXO5" s="19"/>
      <c r="KXP5" s="19"/>
      <c r="KXQ5" s="19"/>
      <c r="KXR5" s="19"/>
      <c r="KXS5" s="19"/>
      <c r="KXT5" s="19"/>
      <c r="KXU5" s="19"/>
      <c r="KXV5" s="19"/>
      <c r="KXW5" s="19"/>
      <c r="KXX5" s="19"/>
      <c r="KXY5" s="19"/>
      <c r="KXZ5" s="19"/>
      <c r="KYA5" s="19"/>
      <c r="KYB5" s="19"/>
      <c r="KYC5" s="19"/>
      <c r="KYD5" s="19"/>
      <c r="KYE5" s="19"/>
      <c r="KYF5" s="19"/>
      <c r="KYG5" s="19"/>
      <c r="KYH5" s="19"/>
      <c r="KYI5" s="19"/>
      <c r="KYJ5" s="19"/>
      <c r="KYK5" s="19"/>
      <c r="KYL5" s="19"/>
      <c r="KYM5" s="19"/>
      <c r="KYN5" s="19"/>
      <c r="KYO5" s="19"/>
      <c r="KYP5" s="19"/>
      <c r="KYQ5" s="19"/>
      <c r="KYR5" s="19"/>
      <c r="KYS5" s="19"/>
      <c r="KYT5" s="19"/>
      <c r="KYU5" s="19"/>
      <c r="KYV5" s="19"/>
      <c r="KYW5" s="19"/>
      <c r="KYX5" s="19"/>
      <c r="KYY5" s="19"/>
      <c r="KYZ5" s="19"/>
      <c r="KZA5" s="19"/>
      <c r="KZB5" s="19"/>
      <c r="KZC5" s="19"/>
      <c r="KZD5" s="19"/>
      <c r="KZE5" s="19"/>
      <c r="KZF5" s="19"/>
      <c r="KZG5" s="19"/>
      <c r="KZH5" s="19"/>
      <c r="KZI5" s="19"/>
      <c r="KZJ5" s="19"/>
      <c r="KZK5" s="19"/>
      <c r="KZL5" s="19"/>
      <c r="KZM5" s="19"/>
      <c r="KZN5" s="19"/>
      <c r="KZO5" s="19"/>
      <c r="KZP5" s="19"/>
      <c r="KZQ5" s="19"/>
      <c r="KZR5" s="19"/>
      <c r="KZS5" s="19"/>
      <c r="KZT5" s="19"/>
      <c r="KZU5" s="19"/>
      <c r="KZV5" s="19"/>
      <c r="KZW5" s="19"/>
      <c r="KZX5" s="19"/>
      <c r="KZY5" s="19"/>
      <c r="KZZ5" s="19"/>
      <c r="LAA5" s="19"/>
      <c r="LAB5" s="19"/>
      <c r="LAC5" s="19"/>
      <c r="LAD5" s="19"/>
      <c r="LAE5" s="19"/>
      <c r="LAF5" s="19"/>
      <c r="LAG5" s="19"/>
      <c r="LAH5" s="19"/>
      <c r="LAI5" s="19"/>
      <c r="LAJ5" s="19"/>
      <c r="LAK5" s="19"/>
      <c r="LAL5" s="19"/>
      <c r="LAM5" s="19"/>
      <c r="LAN5" s="19"/>
      <c r="LAO5" s="19"/>
      <c r="LAP5" s="19"/>
      <c r="LAQ5" s="19"/>
      <c r="LAR5" s="19"/>
      <c r="LAS5" s="19"/>
      <c r="LAT5" s="19"/>
      <c r="LAU5" s="19"/>
      <c r="LAV5" s="19"/>
      <c r="LAW5" s="19"/>
      <c r="LAX5" s="19"/>
      <c r="LAY5" s="19"/>
      <c r="LAZ5" s="19"/>
      <c r="LBA5" s="19"/>
      <c r="LBB5" s="19"/>
      <c r="LBC5" s="19"/>
      <c r="LBD5" s="19"/>
      <c r="LBE5" s="19"/>
      <c r="LBF5" s="19"/>
      <c r="LBG5" s="19"/>
      <c r="LBH5" s="19"/>
      <c r="LBI5" s="19"/>
      <c r="LBJ5" s="19"/>
      <c r="LBK5" s="19"/>
      <c r="LBL5" s="19"/>
      <c r="LBM5" s="19"/>
      <c r="LBN5" s="19"/>
      <c r="LBO5" s="19"/>
      <c r="LBP5" s="19"/>
      <c r="LBQ5" s="19"/>
      <c r="LBR5" s="19"/>
      <c r="LBS5" s="19"/>
      <c r="LBT5" s="19"/>
      <c r="LBU5" s="19"/>
      <c r="LBV5" s="19"/>
      <c r="LBW5" s="19"/>
      <c r="LBX5" s="19"/>
      <c r="LBY5" s="19"/>
      <c r="LBZ5" s="19"/>
      <c r="LCA5" s="19"/>
      <c r="LCB5" s="19"/>
      <c r="LCC5" s="19"/>
      <c r="LCD5" s="19"/>
      <c r="LCE5" s="19"/>
      <c r="LCF5" s="19"/>
      <c r="LCG5" s="19"/>
      <c r="LCH5" s="19"/>
      <c r="LCI5" s="19"/>
      <c r="LCJ5" s="19"/>
      <c r="LCK5" s="19"/>
      <c r="LCL5" s="19"/>
      <c r="LCM5" s="19"/>
      <c r="LCN5" s="19"/>
      <c r="LCO5" s="19"/>
      <c r="LCP5" s="19"/>
      <c r="LCQ5" s="19"/>
      <c r="LCR5" s="19"/>
      <c r="LCS5" s="19"/>
      <c r="LCT5" s="19"/>
      <c r="LCU5" s="19"/>
      <c r="LCV5" s="19"/>
      <c r="LCW5" s="19"/>
      <c r="LCX5" s="19"/>
      <c r="LCY5" s="19"/>
      <c r="LCZ5" s="19"/>
      <c r="LDA5" s="19"/>
      <c r="LDB5" s="19"/>
      <c r="LDC5" s="19"/>
      <c r="LDD5" s="19"/>
      <c r="LDE5" s="19"/>
      <c r="LDF5" s="19"/>
      <c r="LDG5" s="19"/>
      <c r="LDH5" s="19"/>
      <c r="LDI5" s="19"/>
      <c r="LDJ5" s="19"/>
      <c r="LDK5" s="19"/>
      <c r="LDL5" s="19"/>
      <c r="LDM5" s="19"/>
      <c r="LDN5" s="19"/>
      <c r="LDO5" s="19"/>
      <c r="LDP5" s="19"/>
      <c r="LDQ5" s="19"/>
      <c r="LDR5" s="19"/>
      <c r="LDS5" s="19"/>
      <c r="LDT5" s="19"/>
      <c r="LDU5" s="19"/>
      <c r="LDV5" s="19"/>
      <c r="LDW5" s="19"/>
      <c r="LDX5" s="19"/>
      <c r="LDY5" s="19"/>
      <c r="LDZ5" s="19"/>
      <c r="LEA5" s="19"/>
      <c r="LEB5" s="19"/>
      <c r="LEC5" s="19"/>
      <c r="LED5" s="19"/>
      <c r="LEE5" s="19"/>
      <c r="LEF5" s="19"/>
      <c r="LEG5" s="19"/>
      <c r="LEH5" s="19"/>
      <c r="LEI5" s="19"/>
      <c r="LEJ5" s="19"/>
      <c r="LEK5" s="19"/>
      <c r="LEL5" s="19"/>
      <c r="LEM5" s="19"/>
      <c r="LEN5" s="19"/>
      <c r="LEO5" s="19"/>
      <c r="LEP5" s="19"/>
      <c r="LEQ5" s="19"/>
      <c r="LER5" s="19"/>
      <c r="LES5" s="19"/>
      <c r="LET5" s="19"/>
      <c r="LEU5" s="19"/>
      <c r="LEV5" s="19"/>
      <c r="LEW5" s="19"/>
      <c r="LEX5" s="19"/>
      <c r="LEY5" s="19"/>
      <c r="LEZ5" s="19"/>
      <c r="LFA5" s="19"/>
      <c r="LFB5" s="19"/>
      <c r="LFC5" s="19"/>
      <c r="LFD5" s="19"/>
      <c r="LFE5" s="19"/>
      <c r="LFF5" s="19"/>
      <c r="LFG5" s="19"/>
      <c r="LFH5" s="19"/>
      <c r="LFI5" s="19"/>
      <c r="LFJ5" s="19"/>
      <c r="LFK5" s="19"/>
      <c r="LFL5" s="19"/>
      <c r="LFM5" s="19"/>
      <c r="LFN5" s="19"/>
      <c r="LFO5" s="19"/>
      <c r="LFP5" s="19"/>
      <c r="LFQ5" s="19"/>
      <c r="LFR5" s="19"/>
      <c r="LFS5" s="19"/>
      <c r="LFT5" s="19"/>
      <c r="LFU5" s="19"/>
      <c r="LFV5" s="19"/>
      <c r="LFW5" s="19"/>
      <c r="LFX5" s="19"/>
      <c r="LFY5" s="19"/>
      <c r="LFZ5" s="19"/>
      <c r="LGA5" s="19"/>
      <c r="LGB5" s="19"/>
      <c r="LGC5" s="19"/>
      <c r="LGD5" s="19"/>
      <c r="LGE5" s="19"/>
      <c r="LGF5" s="19"/>
      <c r="LGG5" s="19"/>
      <c r="LGH5" s="19"/>
      <c r="LGI5" s="19"/>
      <c r="LGJ5" s="19"/>
      <c r="LGK5" s="19"/>
      <c r="LGL5" s="19"/>
      <c r="LGM5" s="19"/>
      <c r="LGN5" s="19"/>
      <c r="LGO5" s="19"/>
      <c r="LGP5" s="19"/>
      <c r="LGQ5" s="19"/>
      <c r="LGR5" s="19"/>
      <c r="LGS5" s="19"/>
      <c r="LGT5" s="19"/>
      <c r="LGU5" s="19"/>
      <c r="LGV5" s="19"/>
      <c r="LGW5" s="19"/>
      <c r="LGX5" s="19"/>
      <c r="LGY5" s="19"/>
      <c r="LGZ5" s="19"/>
      <c r="LHA5" s="19"/>
      <c r="LHB5" s="19"/>
      <c r="LHC5" s="19"/>
      <c r="LHD5" s="19"/>
      <c r="LHE5" s="19"/>
      <c r="LHF5" s="19"/>
      <c r="LHG5" s="19"/>
      <c r="LHH5" s="19"/>
      <c r="LHI5" s="19"/>
      <c r="LHJ5" s="19"/>
      <c r="LHK5" s="19"/>
      <c r="LHL5" s="19"/>
      <c r="LHM5" s="19"/>
      <c r="LHN5" s="19"/>
      <c r="LHO5" s="19"/>
      <c r="LHP5" s="19"/>
      <c r="LHQ5" s="19"/>
      <c r="LHR5" s="19"/>
      <c r="LHS5" s="19"/>
      <c r="LHT5" s="19"/>
      <c r="LHU5" s="19"/>
      <c r="LHV5" s="19"/>
      <c r="LHW5" s="19"/>
      <c r="LHX5" s="19"/>
      <c r="LHY5" s="19"/>
      <c r="LHZ5" s="19"/>
      <c r="LIA5" s="19"/>
      <c r="LIB5" s="19"/>
      <c r="LIC5" s="19"/>
      <c r="LID5" s="19"/>
      <c r="LIE5" s="19"/>
      <c r="LIF5" s="19"/>
      <c r="LIG5" s="19"/>
      <c r="LIH5" s="19"/>
      <c r="LII5" s="19"/>
      <c r="LIJ5" s="19"/>
      <c r="LIK5" s="19"/>
      <c r="LIL5" s="19"/>
      <c r="LIM5" s="19"/>
      <c r="LIN5" s="19"/>
      <c r="LIO5" s="19"/>
      <c r="LIP5" s="19"/>
      <c r="LIQ5" s="19"/>
      <c r="LIR5" s="19"/>
      <c r="LIS5" s="19"/>
      <c r="LIT5" s="19"/>
      <c r="LIU5" s="19"/>
      <c r="LIV5" s="19"/>
      <c r="LIW5" s="19"/>
      <c r="LIX5" s="19"/>
      <c r="LIY5" s="19"/>
      <c r="LIZ5" s="19"/>
      <c r="LJA5" s="19"/>
      <c r="LJB5" s="19"/>
      <c r="LJC5" s="19"/>
      <c r="LJD5" s="19"/>
      <c r="LJE5" s="19"/>
      <c r="LJF5" s="19"/>
      <c r="LJG5" s="19"/>
      <c r="LJH5" s="19"/>
      <c r="LJI5" s="19"/>
      <c r="LJJ5" s="19"/>
      <c r="LJK5" s="19"/>
      <c r="LJL5" s="19"/>
      <c r="LJM5" s="19"/>
      <c r="LJN5" s="19"/>
      <c r="LJO5" s="19"/>
      <c r="LJP5" s="19"/>
      <c r="LJQ5" s="19"/>
      <c r="LJR5" s="19"/>
      <c r="LJS5" s="19"/>
      <c r="LJT5" s="19"/>
      <c r="LJU5" s="19"/>
      <c r="LJV5" s="19"/>
      <c r="LJW5" s="19"/>
      <c r="LJX5" s="19"/>
      <c r="LJY5" s="19"/>
      <c r="LJZ5" s="19"/>
      <c r="LKA5" s="19"/>
      <c r="LKB5" s="19"/>
      <c r="LKC5" s="19"/>
      <c r="LKD5" s="19"/>
      <c r="LKE5" s="19"/>
      <c r="LKF5" s="19"/>
      <c r="LKG5" s="19"/>
      <c r="LKH5" s="19"/>
      <c r="LKI5" s="19"/>
      <c r="LKJ5" s="19"/>
      <c r="LKK5" s="19"/>
      <c r="LKL5" s="19"/>
      <c r="LKM5" s="19"/>
      <c r="LKN5" s="19"/>
      <c r="LKO5" s="19"/>
      <c r="LKP5" s="19"/>
      <c r="LKQ5" s="19"/>
      <c r="LKR5" s="19"/>
      <c r="LKS5" s="19"/>
      <c r="LKT5" s="19"/>
      <c r="LKU5" s="19"/>
      <c r="LKV5" s="19"/>
      <c r="LKW5" s="19"/>
      <c r="LKX5" s="19"/>
      <c r="LKY5" s="19"/>
      <c r="LKZ5" s="19"/>
      <c r="LLA5" s="19"/>
      <c r="LLB5" s="19"/>
      <c r="LLC5" s="19"/>
      <c r="LLD5" s="19"/>
      <c r="LLE5" s="19"/>
      <c r="LLF5" s="19"/>
      <c r="LLG5" s="19"/>
      <c r="LLH5" s="19"/>
      <c r="LLI5" s="19"/>
      <c r="LLJ5" s="19"/>
      <c r="LLK5" s="19"/>
      <c r="LLL5" s="19"/>
      <c r="LLM5" s="19"/>
      <c r="LLN5" s="19"/>
      <c r="LLO5" s="19"/>
      <c r="LLP5" s="19"/>
      <c r="LLQ5" s="19"/>
      <c r="LLR5" s="19"/>
      <c r="LLS5" s="19"/>
      <c r="LLT5" s="19"/>
      <c r="LLU5" s="19"/>
      <c r="LLV5" s="19"/>
      <c r="LLW5" s="19"/>
      <c r="LLX5" s="19"/>
      <c r="LLY5" s="19"/>
      <c r="LLZ5" s="19"/>
      <c r="LMA5" s="19"/>
      <c r="LMB5" s="19"/>
      <c r="LMC5" s="19"/>
      <c r="LMD5" s="19"/>
      <c r="LME5" s="19"/>
      <c r="LMF5" s="19"/>
      <c r="LMG5" s="19"/>
      <c r="LMH5" s="19"/>
      <c r="LMI5" s="19"/>
      <c r="LMJ5" s="19"/>
      <c r="LMK5" s="19"/>
      <c r="LML5" s="19"/>
      <c r="LMM5" s="19"/>
      <c r="LMN5" s="19"/>
      <c r="LMO5" s="19"/>
      <c r="LMP5" s="19"/>
      <c r="LMQ5" s="19"/>
      <c r="LMR5" s="19"/>
      <c r="LMS5" s="19"/>
      <c r="LMT5" s="19"/>
      <c r="LMU5" s="19"/>
      <c r="LMV5" s="19"/>
      <c r="LMW5" s="19"/>
      <c r="LMX5" s="19"/>
      <c r="LMY5" s="19"/>
      <c r="LMZ5" s="19"/>
      <c r="LNA5" s="19"/>
      <c r="LNB5" s="19"/>
      <c r="LNC5" s="19"/>
      <c r="LND5" s="19"/>
      <c r="LNE5" s="19"/>
      <c r="LNF5" s="19"/>
      <c r="LNG5" s="19"/>
      <c r="LNH5" s="19"/>
      <c r="LNI5" s="19"/>
      <c r="LNJ5" s="19"/>
      <c r="LNK5" s="19"/>
      <c r="LNL5" s="19"/>
      <c r="LNM5" s="19"/>
      <c r="LNN5" s="19"/>
      <c r="LNO5" s="19"/>
      <c r="LNP5" s="19"/>
      <c r="LNQ5" s="19"/>
      <c r="LNR5" s="19"/>
      <c r="LNS5" s="19"/>
      <c r="LNT5" s="19"/>
      <c r="LNU5" s="19"/>
      <c r="LNV5" s="19"/>
      <c r="LNW5" s="19"/>
      <c r="LNX5" s="19"/>
      <c r="LNY5" s="19"/>
      <c r="LNZ5" s="19"/>
      <c r="LOA5" s="19"/>
      <c r="LOB5" s="19"/>
      <c r="LOC5" s="19"/>
      <c r="LOD5" s="19"/>
      <c r="LOE5" s="19"/>
      <c r="LOF5" s="19"/>
      <c r="LOG5" s="19"/>
      <c r="LOH5" s="19"/>
      <c r="LOI5" s="19"/>
      <c r="LOJ5" s="19"/>
      <c r="LOK5" s="19"/>
      <c r="LOL5" s="19"/>
      <c r="LOM5" s="19"/>
      <c r="LON5" s="19"/>
      <c r="LOO5" s="19"/>
      <c r="LOP5" s="19"/>
      <c r="LOQ5" s="19"/>
      <c r="LOR5" s="19"/>
      <c r="LOS5" s="19"/>
      <c r="LOT5" s="19"/>
      <c r="LOU5" s="19"/>
      <c r="LOV5" s="19"/>
      <c r="LOW5" s="19"/>
      <c r="LOX5" s="19"/>
      <c r="LOY5" s="19"/>
      <c r="LOZ5" s="19"/>
      <c r="LPA5" s="19"/>
      <c r="LPB5" s="19"/>
      <c r="LPC5" s="19"/>
      <c r="LPD5" s="19"/>
      <c r="LPE5" s="19"/>
      <c r="LPF5" s="19"/>
      <c r="LPG5" s="19"/>
      <c r="LPH5" s="19"/>
      <c r="LPI5" s="19"/>
      <c r="LPJ5" s="19"/>
      <c r="LPK5" s="19"/>
      <c r="LPL5" s="19"/>
      <c r="LPM5" s="19"/>
      <c r="LPN5" s="19"/>
      <c r="LPO5" s="19"/>
      <c r="LPP5" s="19"/>
      <c r="LPQ5" s="19"/>
      <c r="LPR5" s="19"/>
      <c r="LPS5" s="19"/>
      <c r="LPT5" s="19"/>
      <c r="LPU5" s="19"/>
      <c r="LPV5" s="19"/>
      <c r="LPW5" s="19"/>
      <c r="LPX5" s="19"/>
      <c r="LPY5" s="19"/>
      <c r="LPZ5" s="19"/>
      <c r="LQA5" s="19"/>
      <c r="LQB5" s="19"/>
      <c r="LQC5" s="19"/>
      <c r="LQD5" s="19"/>
      <c r="LQE5" s="19"/>
      <c r="LQF5" s="19"/>
      <c r="LQG5" s="19"/>
      <c r="LQH5" s="19"/>
      <c r="LQI5" s="19"/>
      <c r="LQJ5" s="19"/>
      <c r="LQK5" s="19"/>
      <c r="LQL5" s="19"/>
      <c r="LQM5" s="19"/>
      <c r="LQN5" s="19"/>
      <c r="LQO5" s="19"/>
      <c r="LQP5" s="19"/>
      <c r="LQQ5" s="19"/>
      <c r="LQR5" s="19"/>
      <c r="LQS5" s="19"/>
      <c r="LQT5" s="19"/>
      <c r="LQU5" s="19"/>
      <c r="LQV5" s="19"/>
      <c r="LQW5" s="19"/>
      <c r="LQX5" s="19"/>
      <c r="LQY5" s="19"/>
      <c r="LQZ5" s="19"/>
      <c r="LRA5" s="19"/>
      <c r="LRB5" s="19"/>
      <c r="LRC5" s="19"/>
      <c r="LRD5" s="19"/>
      <c r="LRE5" s="19"/>
      <c r="LRF5" s="19"/>
      <c r="LRG5" s="19"/>
      <c r="LRH5" s="19"/>
      <c r="LRI5" s="19"/>
      <c r="LRJ5" s="19"/>
      <c r="LRK5" s="19"/>
      <c r="LRL5" s="19"/>
      <c r="LRM5" s="19"/>
      <c r="LRN5" s="19"/>
      <c r="LRO5" s="19"/>
      <c r="LRP5" s="19"/>
      <c r="LRQ5" s="19"/>
      <c r="LRR5" s="19"/>
      <c r="LRS5" s="19"/>
      <c r="LRT5" s="19"/>
      <c r="LRU5" s="19"/>
      <c r="LRV5" s="19"/>
      <c r="LRW5" s="19"/>
      <c r="LRX5" s="19"/>
      <c r="LRY5" s="19"/>
      <c r="LRZ5" s="19"/>
      <c r="LSA5" s="19"/>
      <c r="LSB5" s="19"/>
      <c r="LSC5" s="19"/>
      <c r="LSD5" s="19"/>
      <c r="LSE5" s="19"/>
      <c r="LSF5" s="19"/>
      <c r="LSG5" s="19"/>
      <c r="LSH5" s="19"/>
      <c r="LSI5" s="19"/>
      <c r="LSJ5" s="19"/>
      <c r="LSK5" s="19"/>
      <c r="LSL5" s="19"/>
      <c r="LSM5" s="19"/>
      <c r="LSN5" s="19"/>
      <c r="LSO5" s="19"/>
      <c r="LSP5" s="19"/>
      <c r="LSQ5" s="19"/>
      <c r="LSR5" s="19"/>
      <c r="LSS5" s="19"/>
      <c r="LST5" s="19"/>
      <c r="LSU5" s="19"/>
      <c r="LSV5" s="19"/>
      <c r="LSW5" s="19"/>
      <c r="LSX5" s="19"/>
      <c r="LSY5" s="19"/>
      <c r="LSZ5" s="19"/>
      <c r="LTA5" s="19"/>
      <c r="LTB5" s="19"/>
      <c r="LTC5" s="19"/>
      <c r="LTD5" s="19"/>
      <c r="LTE5" s="19"/>
      <c r="LTF5" s="19"/>
      <c r="LTG5" s="19"/>
      <c r="LTH5" s="19"/>
      <c r="LTI5" s="19"/>
      <c r="LTJ5" s="19"/>
      <c r="LTK5" s="19"/>
      <c r="LTL5" s="19"/>
      <c r="LTM5" s="19"/>
      <c r="LTN5" s="19"/>
      <c r="LTO5" s="19"/>
      <c r="LTP5" s="19"/>
      <c r="LTQ5" s="19"/>
      <c r="LTR5" s="19"/>
      <c r="LTS5" s="19"/>
      <c r="LTT5" s="19"/>
      <c r="LTU5" s="19"/>
      <c r="LTV5" s="19"/>
      <c r="LTW5" s="19"/>
      <c r="LTX5" s="19"/>
      <c r="LTY5" s="19"/>
      <c r="LTZ5" s="19"/>
      <c r="LUA5" s="19"/>
      <c r="LUB5" s="19"/>
      <c r="LUC5" s="19"/>
      <c r="LUD5" s="19"/>
      <c r="LUE5" s="19"/>
      <c r="LUF5" s="19"/>
      <c r="LUG5" s="19"/>
      <c r="LUH5" s="19"/>
      <c r="LUI5" s="19"/>
      <c r="LUJ5" s="19"/>
      <c r="LUK5" s="19"/>
      <c r="LUL5" s="19"/>
      <c r="LUM5" s="19"/>
      <c r="LUN5" s="19"/>
      <c r="LUO5" s="19"/>
      <c r="LUP5" s="19"/>
      <c r="LUQ5" s="19"/>
      <c r="LUR5" s="19"/>
      <c r="LUS5" s="19"/>
      <c r="LUT5" s="19"/>
      <c r="LUU5" s="19"/>
      <c r="LUV5" s="19"/>
      <c r="LUW5" s="19"/>
      <c r="LUX5" s="19"/>
      <c r="LUY5" s="19"/>
      <c r="LUZ5" s="19"/>
      <c r="LVA5" s="19"/>
      <c r="LVB5" s="19"/>
      <c r="LVC5" s="19"/>
      <c r="LVD5" s="19"/>
      <c r="LVE5" s="19"/>
      <c r="LVF5" s="19"/>
      <c r="LVG5" s="19"/>
      <c r="LVH5" s="19"/>
      <c r="LVI5" s="19"/>
      <c r="LVJ5" s="19"/>
      <c r="LVK5" s="19"/>
      <c r="LVL5" s="19"/>
      <c r="LVM5" s="19"/>
      <c r="LVN5" s="19"/>
      <c r="LVO5" s="19"/>
      <c r="LVP5" s="19"/>
      <c r="LVQ5" s="19"/>
      <c r="LVR5" s="19"/>
      <c r="LVS5" s="19"/>
      <c r="LVT5" s="19"/>
      <c r="LVU5" s="19"/>
      <c r="LVV5" s="19"/>
      <c r="LVW5" s="19"/>
      <c r="LVX5" s="19"/>
      <c r="LVY5" s="19"/>
      <c r="LVZ5" s="19"/>
      <c r="LWA5" s="19"/>
      <c r="LWB5" s="19"/>
      <c r="LWC5" s="19"/>
      <c r="LWD5" s="19"/>
      <c r="LWE5" s="19"/>
      <c r="LWF5" s="19"/>
      <c r="LWG5" s="19"/>
      <c r="LWH5" s="19"/>
      <c r="LWI5" s="19"/>
      <c r="LWJ5" s="19"/>
      <c r="LWK5" s="19"/>
      <c r="LWL5" s="19"/>
      <c r="LWM5" s="19"/>
      <c r="LWN5" s="19"/>
      <c r="LWO5" s="19"/>
      <c r="LWP5" s="19"/>
      <c r="LWQ5" s="19"/>
      <c r="LWR5" s="19"/>
      <c r="LWS5" s="19"/>
      <c r="LWT5" s="19"/>
      <c r="LWU5" s="19"/>
      <c r="LWV5" s="19"/>
      <c r="LWW5" s="19"/>
      <c r="LWX5" s="19"/>
      <c r="LWY5" s="19"/>
      <c r="LWZ5" s="19"/>
      <c r="LXA5" s="19"/>
      <c r="LXB5" s="19"/>
      <c r="LXC5" s="19"/>
      <c r="LXD5" s="19"/>
      <c r="LXE5" s="19"/>
      <c r="LXF5" s="19"/>
      <c r="LXG5" s="19"/>
      <c r="LXH5" s="19"/>
      <c r="LXI5" s="19"/>
      <c r="LXJ5" s="19"/>
      <c r="LXK5" s="19"/>
      <c r="LXL5" s="19"/>
      <c r="LXM5" s="19"/>
      <c r="LXN5" s="19"/>
      <c r="LXO5" s="19"/>
      <c r="LXP5" s="19"/>
      <c r="LXQ5" s="19"/>
      <c r="LXR5" s="19"/>
      <c r="LXS5" s="19"/>
      <c r="LXT5" s="19"/>
      <c r="LXU5" s="19"/>
      <c r="LXV5" s="19"/>
      <c r="LXW5" s="19"/>
      <c r="LXX5" s="19"/>
      <c r="LXY5" s="19"/>
      <c r="LXZ5" s="19"/>
      <c r="LYA5" s="19"/>
      <c r="LYB5" s="19"/>
      <c r="LYC5" s="19"/>
      <c r="LYD5" s="19"/>
      <c r="LYE5" s="19"/>
      <c r="LYF5" s="19"/>
      <c r="LYG5" s="19"/>
      <c r="LYH5" s="19"/>
      <c r="LYI5" s="19"/>
      <c r="LYJ5" s="19"/>
      <c r="LYK5" s="19"/>
      <c r="LYL5" s="19"/>
      <c r="LYM5" s="19"/>
      <c r="LYN5" s="19"/>
      <c r="LYO5" s="19"/>
      <c r="LYP5" s="19"/>
      <c r="LYQ5" s="19"/>
      <c r="LYR5" s="19"/>
      <c r="LYS5" s="19"/>
      <c r="LYT5" s="19"/>
      <c r="LYU5" s="19"/>
      <c r="LYV5" s="19"/>
      <c r="LYW5" s="19"/>
      <c r="LYX5" s="19"/>
      <c r="LYY5" s="19"/>
      <c r="LYZ5" s="19"/>
      <c r="LZA5" s="19"/>
      <c r="LZB5" s="19"/>
      <c r="LZC5" s="19"/>
      <c r="LZD5" s="19"/>
      <c r="LZE5" s="19"/>
      <c r="LZF5" s="19"/>
      <c r="LZG5" s="19"/>
      <c r="LZH5" s="19"/>
      <c r="LZI5" s="19"/>
      <c r="LZJ5" s="19"/>
      <c r="LZK5" s="19"/>
      <c r="LZL5" s="19"/>
      <c r="LZM5" s="19"/>
      <c r="LZN5" s="19"/>
      <c r="LZO5" s="19"/>
      <c r="LZP5" s="19"/>
      <c r="LZQ5" s="19"/>
      <c r="LZR5" s="19"/>
      <c r="LZS5" s="19"/>
      <c r="LZT5" s="19"/>
      <c r="LZU5" s="19"/>
      <c r="LZV5" s="19"/>
      <c r="LZW5" s="19"/>
      <c r="LZX5" s="19"/>
      <c r="LZY5" s="19"/>
      <c r="LZZ5" s="19"/>
      <c r="MAA5" s="19"/>
      <c r="MAB5" s="19"/>
      <c r="MAC5" s="19"/>
      <c r="MAD5" s="19"/>
      <c r="MAE5" s="19"/>
      <c r="MAF5" s="19"/>
      <c r="MAG5" s="19"/>
      <c r="MAH5" s="19"/>
      <c r="MAI5" s="19"/>
      <c r="MAJ5" s="19"/>
      <c r="MAK5" s="19"/>
      <c r="MAL5" s="19"/>
      <c r="MAM5" s="19"/>
      <c r="MAN5" s="19"/>
      <c r="MAO5" s="19"/>
      <c r="MAP5" s="19"/>
      <c r="MAQ5" s="19"/>
      <c r="MAR5" s="19"/>
      <c r="MAS5" s="19"/>
      <c r="MAT5" s="19"/>
      <c r="MAU5" s="19"/>
      <c r="MAV5" s="19"/>
      <c r="MAW5" s="19"/>
      <c r="MAX5" s="19"/>
      <c r="MAY5" s="19"/>
      <c r="MAZ5" s="19"/>
      <c r="MBA5" s="19"/>
      <c r="MBB5" s="19"/>
      <c r="MBC5" s="19"/>
      <c r="MBD5" s="19"/>
      <c r="MBE5" s="19"/>
      <c r="MBF5" s="19"/>
      <c r="MBG5" s="19"/>
      <c r="MBH5" s="19"/>
      <c r="MBI5" s="19"/>
      <c r="MBJ5" s="19"/>
      <c r="MBK5" s="19"/>
      <c r="MBL5" s="19"/>
      <c r="MBM5" s="19"/>
      <c r="MBN5" s="19"/>
      <c r="MBO5" s="19"/>
      <c r="MBP5" s="19"/>
      <c r="MBQ5" s="19"/>
      <c r="MBR5" s="19"/>
      <c r="MBS5" s="19"/>
      <c r="MBT5" s="19"/>
      <c r="MBU5" s="19"/>
      <c r="MBV5" s="19"/>
      <c r="MBW5" s="19"/>
      <c r="MBX5" s="19"/>
      <c r="MBY5" s="19"/>
      <c r="MBZ5" s="19"/>
      <c r="MCA5" s="19"/>
      <c r="MCB5" s="19"/>
      <c r="MCC5" s="19"/>
      <c r="MCD5" s="19"/>
      <c r="MCE5" s="19"/>
      <c r="MCF5" s="19"/>
      <c r="MCG5" s="19"/>
      <c r="MCH5" s="19"/>
      <c r="MCI5" s="19"/>
      <c r="MCJ5" s="19"/>
      <c r="MCK5" s="19"/>
      <c r="MCL5" s="19"/>
      <c r="MCM5" s="19"/>
      <c r="MCN5" s="19"/>
      <c r="MCO5" s="19"/>
      <c r="MCP5" s="19"/>
      <c r="MCQ5" s="19"/>
      <c r="MCR5" s="19"/>
      <c r="MCS5" s="19"/>
      <c r="MCT5" s="19"/>
      <c r="MCU5" s="19"/>
      <c r="MCV5" s="19"/>
      <c r="MCW5" s="19"/>
      <c r="MCX5" s="19"/>
      <c r="MCY5" s="19"/>
      <c r="MCZ5" s="19"/>
      <c r="MDA5" s="19"/>
      <c r="MDB5" s="19"/>
      <c r="MDC5" s="19"/>
      <c r="MDD5" s="19"/>
      <c r="MDE5" s="19"/>
      <c r="MDF5" s="19"/>
      <c r="MDG5" s="19"/>
      <c r="MDH5" s="19"/>
      <c r="MDI5" s="19"/>
      <c r="MDJ5" s="19"/>
      <c r="MDK5" s="19"/>
      <c r="MDL5" s="19"/>
      <c r="MDM5" s="19"/>
      <c r="MDN5" s="19"/>
      <c r="MDO5" s="19"/>
      <c r="MDP5" s="19"/>
      <c r="MDQ5" s="19"/>
      <c r="MDR5" s="19"/>
      <c r="MDS5" s="19"/>
      <c r="MDT5" s="19"/>
      <c r="MDU5" s="19"/>
      <c r="MDV5" s="19"/>
      <c r="MDW5" s="19"/>
      <c r="MDX5" s="19"/>
      <c r="MDY5" s="19"/>
      <c r="MDZ5" s="19"/>
      <c r="MEA5" s="19"/>
      <c r="MEB5" s="19"/>
      <c r="MEC5" s="19"/>
      <c r="MED5" s="19"/>
      <c r="MEE5" s="19"/>
      <c r="MEF5" s="19"/>
      <c r="MEG5" s="19"/>
      <c r="MEH5" s="19"/>
      <c r="MEI5" s="19"/>
      <c r="MEJ5" s="19"/>
      <c r="MEK5" s="19"/>
      <c r="MEL5" s="19"/>
      <c r="MEM5" s="19"/>
      <c r="MEN5" s="19"/>
      <c r="MEO5" s="19"/>
      <c r="MEP5" s="19"/>
      <c r="MEQ5" s="19"/>
      <c r="MER5" s="19"/>
      <c r="MES5" s="19"/>
      <c r="MET5" s="19"/>
      <c r="MEU5" s="19"/>
      <c r="MEV5" s="19"/>
      <c r="MEW5" s="19"/>
      <c r="MEX5" s="19"/>
      <c r="MEY5" s="19"/>
      <c r="MEZ5" s="19"/>
      <c r="MFA5" s="19"/>
      <c r="MFB5" s="19"/>
      <c r="MFC5" s="19"/>
      <c r="MFD5" s="19"/>
      <c r="MFE5" s="19"/>
      <c r="MFF5" s="19"/>
      <c r="MFG5" s="19"/>
      <c r="MFH5" s="19"/>
      <c r="MFI5" s="19"/>
      <c r="MFJ5" s="19"/>
      <c r="MFK5" s="19"/>
      <c r="MFL5" s="19"/>
      <c r="MFM5" s="19"/>
      <c r="MFN5" s="19"/>
      <c r="MFO5" s="19"/>
      <c r="MFP5" s="19"/>
      <c r="MFQ5" s="19"/>
      <c r="MFR5" s="19"/>
      <c r="MFS5" s="19"/>
      <c r="MFT5" s="19"/>
      <c r="MFU5" s="19"/>
      <c r="MFV5" s="19"/>
      <c r="MFW5" s="19"/>
      <c r="MFX5" s="19"/>
      <c r="MFY5" s="19"/>
      <c r="MFZ5" s="19"/>
      <c r="MGA5" s="19"/>
      <c r="MGB5" s="19"/>
      <c r="MGC5" s="19"/>
      <c r="MGD5" s="19"/>
      <c r="MGE5" s="19"/>
      <c r="MGF5" s="19"/>
      <c r="MGG5" s="19"/>
      <c r="MGH5" s="19"/>
      <c r="MGI5" s="19"/>
      <c r="MGJ5" s="19"/>
      <c r="MGK5" s="19"/>
      <c r="MGL5" s="19"/>
      <c r="MGM5" s="19"/>
      <c r="MGN5" s="19"/>
      <c r="MGO5" s="19"/>
      <c r="MGP5" s="19"/>
      <c r="MGQ5" s="19"/>
      <c r="MGR5" s="19"/>
      <c r="MGS5" s="19"/>
      <c r="MGT5" s="19"/>
      <c r="MGU5" s="19"/>
      <c r="MGV5" s="19"/>
      <c r="MGW5" s="19"/>
      <c r="MGX5" s="19"/>
      <c r="MGY5" s="19"/>
      <c r="MGZ5" s="19"/>
      <c r="MHA5" s="19"/>
      <c r="MHB5" s="19"/>
      <c r="MHC5" s="19"/>
      <c r="MHD5" s="19"/>
      <c r="MHE5" s="19"/>
      <c r="MHF5" s="19"/>
      <c r="MHG5" s="19"/>
      <c r="MHH5" s="19"/>
      <c r="MHI5" s="19"/>
      <c r="MHJ5" s="19"/>
      <c r="MHK5" s="19"/>
      <c r="MHL5" s="19"/>
      <c r="MHM5" s="19"/>
      <c r="MHN5" s="19"/>
      <c r="MHO5" s="19"/>
      <c r="MHP5" s="19"/>
      <c r="MHQ5" s="19"/>
      <c r="MHR5" s="19"/>
      <c r="MHS5" s="19"/>
      <c r="MHT5" s="19"/>
      <c r="MHU5" s="19"/>
      <c r="MHV5" s="19"/>
      <c r="MHW5" s="19"/>
      <c r="MHX5" s="19"/>
      <c r="MHY5" s="19"/>
      <c r="MHZ5" s="19"/>
      <c r="MIA5" s="19"/>
      <c r="MIB5" s="19"/>
      <c r="MIC5" s="19"/>
      <c r="MID5" s="19"/>
      <c r="MIE5" s="19"/>
      <c r="MIF5" s="19"/>
      <c r="MIG5" s="19"/>
      <c r="MIH5" s="19"/>
      <c r="MII5" s="19"/>
      <c r="MIJ5" s="19"/>
      <c r="MIK5" s="19"/>
      <c r="MIL5" s="19"/>
      <c r="MIM5" s="19"/>
      <c r="MIN5" s="19"/>
      <c r="MIO5" s="19"/>
      <c r="MIP5" s="19"/>
      <c r="MIQ5" s="19"/>
      <c r="MIR5" s="19"/>
      <c r="MIS5" s="19"/>
      <c r="MIT5" s="19"/>
      <c r="MIU5" s="19"/>
      <c r="MIV5" s="19"/>
      <c r="MIW5" s="19"/>
      <c r="MIX5" s="19"/>
      <c r="MIY5" s="19"/>
      <c r="MIZ5" s="19"/>
      <c r="MJA5" s="19"/>
      <c r="MJB5" s="19"/>
      <c r="MJC5" s="19"/>
      <c r="MJD5" s="19"/>
      <c r="MJE5" s="19"/>
      <c r="MJF5" s="19"/>
      <c r="MJG5" s="19"/>
      <c r="MJH5" s="19"/>
      <c r="MJI5" s="19"/>
      <c r="MJJ5" s="19"/>
      <c r="MJK5" s="19"/>
      <c r="MJL5" s="19"/>
      <c r="MJM5" s="19"/>
      <c r="MJN5" s="19"/>
      <c r="MJO5" s="19"/>
      <c r="MJP5" s="19"/>
      <c r="MJQ5" s="19"/>
      <c r="MJR5" s="19"/>
      <c r="MJS5" s="19"/>
      <c r="MJT5" s="19"/>
      <c r="MJU5" s="19"/>
      <c r="MJV5" s="19"/>
      <c r="MJW5" s="19"/>
      <c r="MJX5" s="19"/>
      <c r="MJY5" s="19"/>
      <c r="MJZ5" s="19"/>
      <c r="MKA5" s="19"/>
      <c r="MKB5" s="19"/>
      <c r="MKC5" s="19"/>
      <c r="MKD5" s="19"/>
      <c r="MKE5" s="19"/>
      <c r="MKF5" s="19"/>
      <c r="MKG5" s="19"/>
      <c r="MKH5" s="19"/>
      <c r="MKI5" s="19"/>
      <c r="MKJ5" s="19"/>
      <c r="MKK5" s="19"/>
      <c r="MKL5" s="19"/>
      <c r="MKM5" s="19"/>
      <c r="MKN5" s="19"/>
      <c r="MKO5" s="19"/>
      <c r="MKP5" s="19"/>
      <c r="MKQ5" s="19"/>
      <c r="MKR5" s="19"/>
      <c r="MKS5" s="19"/>
      <c r="MKT5" s="19"/>
      <c r="MKU5" s="19"/>
      <c r="MKV5" s="19"/>
      <c r="MKW5" s="19"/>
      <c r="MKX5" s="19"/>
      <c r="MKY5" s="19"/>
      <c r="MKZ5" s="19"/>
      <c r="MLA5" s="19"/>
      <c r="MLB5" s="19"/>
      <c r="MLC5" s="19"/>
      <c r="MLD5" s="19"/>
      <c r="MLE5" s="19"/>
      <c r="MLF5" s="19"/>
      <c r="MLG5" s="19"/>
      <c r="MLH5" s="19"/>
      <c r="MLI5" s="19"/>
      <c r="MLJ5" s="19"/>
      <c r="MLK5" s="19"/>
      <c r="MLL5" s="19"/>
      <c r="MLM5" s="19"/>
      <c r="MLN5" s="19"/>
      <c r="MLO5" s="19"/>
      <c r="MLP5" s="19"/>
      <c r="MLQ5" s="19"/>
      <c r="MLR5" s="19"/>
      <c r="MLS5" s="19"/>
      <c r="MLT5" s="19"/>
      <c r="MLU5" s="19"/>
      <c r="MLV5" s="19"/>
      <c r="MLW5" s="19"/>
      <c r="MLX5" s="19"/>
      <c r="MLY5" s="19"/>
      <c r="MLZ5" s="19"/>
      <c r="MMA5" s="19"/>
      <c r="MMB5" s="19"/>
      <c r="MMC5" s="19"/>
      <c r="MMD5" s="19"/>
      <c r="MME5" s="19"/>
      <c r="MMF5" s="19"/>
      <c r="MMG5" s="19"/>
      <c r="MMH5" s="19"/>
      <c r="MMI5" s="19"/>
      <c r="MMJ5" s="19"/>
      <c r="MMK5" s="19"/>
      <c r="MML5" s="19"/>
      <c r="MMM5" s="19"/>
      <c r="MMN5" s="19"/>
      <c r="MMO5" s="19"/>
      <c r="MMP5" s="19"/>
      <c r="MMQ5" s="19"/>
      <c r="MMR5" s="19"/>
      <c r="MMS5" s="19"/>
      <c r="MMT5" s="19"/>
      <c r="MMU5" s="19"/>
      <c r="MMV5" s="19"/>
      <c r="MMW5" s="19"/>
      <c r="MMX5" s="19"/>
      <c r="MMY5" s="19"/>
      <c r="MMZ5" s="19"/>
      <c r="MNA5" s="19"/>
      <c r="MNB5" s="19"/>
      <c r="MNC5" s="19"/>
      <c r="MND5" s="19"/>
      <c r="MNE5" s="19"/>
      <c r="MNF5" s="19"/>
      <c r="MNG5" s="19"/>
      <c r="MNH5" s="19"/>
      <c r="MNI5" s="19"/>
      <c r="MNJ5" s="19"/>
      <c r="MNK5" s="19"/>
      <c r="MNL5" s="19"/>
      <c r="MNM5" s="19"/>
      <c r="MNN5" s="19"/>
      <c r="MNO5" s="19"/>
      <c r="MNP5" s="19"/>
      <c r="MNQ5" s="19"/>
      <c r="MNR5" s="19"/>
      <c r="MNS5" s="19"/>
      <c r="MNT5" s="19"/>
      <c r="MNU5" s="19"/>
      <c r="MNV5" s="19"/>
      <c r="MNW5" s="19"/>
      <c r="MNX5" s="19"/>
      <c r="MNY5" s="19"/>
      <c r="MNZ5" s="19"/>
      <c r="MOA5" s="19"/>
      <c r="MOB5" s="19"/>
      <c r="MOC5" s="19"/>
      <c r="MOD5" s="19"/>
      <c r="MOE5" s="19"/>
      <c r="MOF5" s="19"/>
      <c r="MOG5" s="19"/>
      <c r="MOH5" s="19"/>
      <c r="MOI5" s="19"/>
      <c r="MOJ5" s="19"/>
      <c r="MOK5" s="19"/>
      <c r="MOL5" s="19"/>
      <c r="MOM5" s="19"/>
      <c r="MON5" s="19"/>
      <c r="MOO5" s="19"/>
      <c r="MOP5" s="19"/>
      <c r="MOQ5" s="19"/>
      <c r="MOR5" s="19"/>
      <c r="MOS5" s="19"/>
      <c r="MOT5" s="19"/>
      <c r="MOU5" s="19"/>
      <c r="MOV5" s="19"/>
      <c r="MOW5" s="19"/>
      <c r="MOX5" s="19"/>
      <c r="MOY5" s="19"/>
      <c r="MOZ5" s="19"/>
      <c r="MPA5" s="19"/>
      <c r="MPB5" s="19"/>
      <c r="MPC5" s="19"/>
      <c r="MPD5" s="19"/>
      <c r="MPE5" s="19"/>
      <c r="MPF5" s="19"/>
      <c r="MPG5" s="19"/>
      <c r="MPH5" s="19"/>
      <c r="MPI5" s="19"/>
      <c r="MPJ5" s="19"/>
      <c r="MPK5" s="19"/>
      <c r="MPL5" s="19"/>
      <c r="MPM5" s="19"/>
      <c r="MPN5" s="19"/>
      <c r="MPO5" s="19"/>
      <c r="MPP5" s="19"/>
      <c r="MPQ5" s="19"/>
      <c r="MPR5" s="19"/>
      <c r="MPS5" s="19"/>
      <c r="MPT5" s="19"/>
      <c r="MPU5" s="19"/>
      <c r="MPV5" s="19"/>
      <c r="MPW5" s="19"/>
      <c r="MPX5" s="19"/>
      <c r="MPY5" s="19"/>
      <c r="MPZ5" s="19"/>
      <c r="MQA5" s="19"/>
      <c r="MQB5" s="19"/>
      <c r="MQC5" s="19"/>
      <c r="MQD5" s="19"/>
      <c r="MQE5" s="19"/>
      <c r="MQF5" s="19"/>
      <c r="MQG5" s="19"/>
      <c r="MQH5" s="19"/>
      <c r="MQI5" s="19"/>
      <c r="MQJ5" s="19"/>
      <c r="MQK5" s="19"/>
      <c r="MQL5" s="19"/>
      <c r="MQM5" s="19"/>
      <c r="MQN5" s="19"/>
      <c r="MQO5" s="19"/>
      <c r="MQP5" s="19"/>
      <c r="MQQ5" s="19"/>
      <c r="MQR5" s="19"/>
      <c r="MQS5" s="19"/>
      <c r="MQT5" s="19"/>
      <c r="MQU5" s="19"/>
      <c r="MQV5" s="19"/>
      <c r="MQW5" s="19"/>
      <c r="MQX5" s="19"/>
      <c r="MQY5" s="19"/>
      <c r="MQZ5" s="19"/>
      <c r="MRA5" s="19"/>
      <c r="MRB5" s="19"/>
      <c r="MRC5" s="19"/>
      <c r="MRD5" s="19"/>
      <c r="MRE5" s="19"/>
      <c r="MRF5" s="19"/>
      <c r="MRG5" s="19"/>
      <c r="MRH5" s="19"/>
      <c r="MRI5" s="19"/>
      <c r="MRJ5" s="19"/>
      <c r="MRK5" s="19"/>
      <c r="MRL5" s="19"/>
      <c r="MRM5" s="19"/>
      <c r="MRN5" s="19"/>
      <c r="MRO5" s="19"/>
      <c r="MRP5" s="19"/>
      <c r="MRQ5" s="19"/>
      <c r="MRR5" s="19"/>
      <c r="MRS5" s="19"/>
      <c r="MRT5" s="19"/>
      <c r="MRU5" s="19"/>
      <c r="MRV5" s="19"/>
      <c r="MRW5" s="19"/>
      <c r="MRX5" s="19"/>
      <c r="MRY5" s="19"/>
      <c r="MRZ5" s="19"/>
      <c r="MSA5" s="19"/>
      <c r="MSB5" s="19"/>
      <c r="MSC5" s="19"/>
      <c r="MSD5" s="19"/>
      <c r="MSE5" s="19"/>
      <c r="MSF5" s="19"/>
      <c r="MSG5" s="19"/>
      <c r="MSH5" s="19"/>
      <c r="MSI5" s="19"/>
      <c r="MSJ5" s="19"/>
      <c r="MSK5" s="19"/>
      <c r="MSL5" s="19"/>
      <c r="MSM5" s="19"/>
      <c r="MSN5" s="19"/>
      <c r="MSO5" s="19"/>
      <c r="MSP5" s="19"/>
      <c r="MSQ5" s="19"/>
      <c r="MSR5" s="19"/>
      <c r="MSS5" s="19"/>
      <c r="MST5" s="19"/>
      <c r="MSU5" s="19"/>
      <c r="MSV5" s="19"/>
      <c r="MSW5" s="19"/>
      <c r="MSX5" s="19"/>
      <c r="MSY5" s="19"/>
      <c r="MSZ5" s="19"/>
      <c r="MTA5" s="19"/>
      <c r="MTB5" s="19"/>
      <c r="MTC5" s="19"/>
      <c r="MTD5" s="19"/>
      <c r="MTE5" s="19"/>
      <c r="MTF5" s="19"/>
      <c r="MTG5" s="19"/>
      <c r="MTH5" s="19"/>
      <c r="MTI5" s="19"/>
      <c r="MTJ5" s="19"/>
      <c r="MTK5" s="19"/>
      <c r="MTL5" s="19"/>
      <c r="MTM5" s="19"/>
      <c r="MTN5" s="19"/>
      <c r="MTO5" s="19"/>
      <c r="MTP5" s="19"/>
      <c r="MTQ5" s="19"/>
      <c r="MTR5" s="19"/>
      <c r="MTS5" s="19"/>
      <c r="MTT5" s="19"/>
      <c r="MTU5" s="19"/>
      <c r="MTV5" s="19"/>
      <c r="MTW5" s="19"/>
      <c r="MTX5" s="19"/>
      <c r="MTY5" s="19"/>
      <c r="MTZ5" s="19"/>
      <c r="MUA5" s="19"/>
      <c r="MUB5" s="19"/>
      <c r="MUC5" s="19"/>
      <c r="MUD5" s="19"/>
      <c r="MUE5" s="19"/>
      <c r="MUF5" s="19"/>
      <c r="MUG5" s="19"/>
      <c r="MUH5" s="19"/>
      <c r="MUI5" s="19"/>
      <c r="MUJ5" s="19"/>
      <c r="MUK5" s="19"/>
      <c r="MUL5" s="19"/>
      <c r="MUM5" s="19"/>
      <c r="MUN5" s="19"/>
      <c r="MUO5" s="19"/>
      <c r="MUP5" s="19"/>
      <c r="MUQ5" s="19"/>
      <c r="MUR5" s="19"/>
      <c r="MUS5" s="19"/>
      <c r="MUT5" s="19"/>
      <c r="MUU5" s="19"/>
      <c r="MUV5" s="19"/>
      <c r="MUW5" s="19"/>
      <c r="MUX5" s="19"/>
      <c r="MUY5" s="19"/>
      <c r="MUZ5" s="19"/>
      <c r="MVA5" s="19"/>
      <c r="MVB5" s="19"/>
      <c r="MVC5" s="19"/>
      <c r="MVD5" s="19"/>
      <c r="MVE5" s="19"/>
      <c r="MVF5" s="19"/>
      <c r="MVG5" s="19"/>
      <c r="MVH5" s="19"/>
      <c r="MVI5" s="19"/>
      <c r="MVJ5" s="19"/>
      <c r="MVK5" s="19"/>
      <c r="MVL5" s="19"/>
      <c r="MVM5" s="19"/>
      <c r="MVN5" s="19"/>
      <c r="MVO5" s="19"/>
      <c r="MVP5" s="19"/>
      <c r="MVQ5" s="19"/>
      <c r="MVR5" s="19"/>
      <c r="MVS5" s="19"/>
      <c r="MVT5" s="19"/>
      <c r="MVU5" s="19"/>
      <c r="MVV5" s="19"/>
      <c r="MVW5" s="19"/>
      <c r="MVX5" s="19"/>
      <c r="MVY5" s="19"/>
      <c r="MVZ5" s="19"/>
      <c r="MWA5" s="19"/>
      <c r="MWB5" s="19"/>
      <c r="MWC5" s="19"/>
      <c r="MWD5" s="19"/>
      <c r="MWE5" s="19"/>
      <c r="MWF5" s="19"/>
      <c r="MWG5" s="19"/>
      <c r="MWH5" s="19"/>
      <c r="MWI5" s="19"/>
      <c r="MWJ5" s="19"/>
      <c r="MWK5" s="19"/>
      <c r="MWL5" s="19"/>
      <c r="MWM5" s="19"/>
      <c r="MWN5" s="19"/>
      <c r="MWO5" s="19"/>
      <c r="MWP5" s="19"/>
      <c r="MWQ5" s="19"/>
      <c r="MWR5" s="19"/>
      <c r="MWS5" s="19"/>
      <c r="MWT5" s="19"/>
      <c r="MWU5" s="19"/>
      <c r="MWV5" s="19"/>
      <c r="MWW5" s="19"/>
      <c r="MWX5" s="19"/>
      <c r="MWY5" s="19"/>
      <c r="MWZ5" s="19"/>
      <c r="MXA5" s="19"/>
      <c r="MXB5" s="19"/>
      <c r="MXC5" s="19"/>
      <c r="MXD5" s="19"/>
      <c r="MXE5" s="19"/>
      <c r="MXF5" s="19"/>
      <c r="MXG5" s="19"/>
      <c r="MXH5" s="19"/>
      <c r="MXI5" s="19"/>
      <c r="MXJ5" s="19"/>
      <c r="MXK5" s="19"/>
      <c r="MXL5" s="19"/>
      <c r="MXM5" s="19"/>
      <c r="MXN5" s="19"/>
      <c r="MXO5" s="19"/>
      <c r="MXP5" s="19"/>
      <c r="MXQ5" s="19"/>
      <c r="MXR5" s="19"/>
      <c r="MXS5" s="19"/>
      <c r="MXT5" s="19"/>
      <c r="MXU5" s="19"/>
      <c r="MXV5" s="19"/>
      <c r="MXW5" s="19"/>
      <c r="MXX5" s="19"/>
      <c r="MXY5" s="19"/>
      <c r="MXZ5" s="19"/>
      <c r="MYA5" s="19"/>
      <c r="MYB5" s="19"/>
      <c r="MYC5" s="19"/>
      <c r="MYD5" s="19"/>
      <c r="MYE5" s="19"/>
      <c r="MYF5" s="19"/>
      <c r="MYG5" s="19"/>
      <c r="MYH5" s="19"/>
      <c r="MYI5" s="19"/>
      <c r="MYJ5" s="19"/>
      <c r="MYK5" s="19"/>
      <c r="MYL5" s="19"/>
      <c r="MYM5" s="19"/>
      <c r="MYN5" s="19"/>
      <c r="MYO5" s="19"/>
      <c r="MYP5" s="19"/>
      <c r="MYQ5" s="19"/>
      <c r="MYR5" s="19"/>
      <c r="MYS5" s="19"/>
      <c r="MYT5" s="19"/>
      <c r="MYU5" s="19"/>
      <c r="MYV5" s="19"/>
      <c r="MYW5" s="19"/>
      <c r="MYX5" s="19"/>
      <c r="MYY5" s="19"/>
      <c r="MYZ5" s="19"/>
      <c r="MZA5" s="19"/>
      <c r="MZB5" s="19"/>
      <c r="MZC5" s="19"/>
      <c r="MZD5" s="19"/>
      <c r="MZE5" s="19"/>
      <c r="MZF5" s="19"/>
      <c r="MZG5" s="19"/>
      <c r="MZH5" s="19"/>
      <c r="MZI5" s="19"/>
      <c r="MZJ5" s="19"/>
      <c r="MZK5" s="19"/>
      <c r="MZL5" s="19"/>
      <c r="MZM5" s="19"/>
      <c r="MZN5" s="19"/>
      <c r="MZO5" s="19"/>
      <c r="MZP5" s="19"/>
      <c r="MZQ5" s="19"/>
      <c r="MZR5" s="19"/>
      <c r="MZS5" s="19"/>
      <c r="MZT5" s="19"/>
      <c r="MZU5" s="19"/>
      <c r="MZV5" s="19"/>
      <c r="MZW5" s="19"/>
      <c r="MZX5" s="19"/>
      <c r="MZY5" s="19"/>
      <c r="MZZ5" s="19"/>
      <c r="NAA5" s="19"/>
      <c r="NAB5" s="19"/>
      <c r="NAC5" s="19"/>
      <c r="NAD5" s="19"/>
      <c r="NAE5" s="19"/>
      <c r="NAF5" s="19"/>
      <c r="NAG5" s="19"/>
      <c r="NAH5" s="19"/>
      <c r="NAI5" s="19"/>
      <c r="NAJ5" s="19"/>
      <c r="NAK5" s="19"/>
      <c r="NAL5" s="19"/>
      <c r="NAM5" s="19"/>
      <c r="NAN5" s="19"/>
      <c r="NAO5" s="19"/>
      <c r="NAP5" s="19"/>
      <c r="NAQ5" s="19"/>
      <c r="NAR5" s="19"/>
      <c r="NAS5" s="19"/>
      <c r="NAT5" s="19"/>
      <c r="NAU5" s="19"/>
      <c r="NAV5" s="19"/>
      <c r="NAW5" s="19"/>
      <c r="NAX5" s="19"/>
      <c r="NAY5" s="19"/>
      <c r="NAZ5" s="19"/>
      <c r="NBA5" s="19"/>
      <c r="NBB5" s="19"/>
      <c r="NBC5" s="19"/>
      <c r="NBD5" s="19"/>
      <c r="NBE5" s="19"/>
      <c r="NBF5" s="19"/>
      <c r="NBG5" s="19"/>
      <c r="NBH5" s="19"/>
      <c r="NBI5" s="19"/>
      <c r="NBJ5" s="19"/>
      <c r="NBK5" s="19"/>
      <c r="NBL5" s="19"/>
      <c r="NBM5" s="19"/>
      <c r="NBN5" s="19"/>
      <c r="NBO5" s="19"/>
      <c r="NBP5" s="19"/>
      <c r="NBQ5" s="19"/>
      <c r="NBR5" s="19"/>
      <c r="NBS5" s="19"/>
      <c r="NBT5" s="19"/>
      <c r="NBU5" s="19"/>
      <c r="NBV5" s="19"/>
      <c r="NBW5" s="19"/>
      <c r="NBX5" s="19"/>
      <c r="NBY5" s="19"/>
      <c r="NBZ5" s="19"/>
      <c r="NCA5" s="19"/>
      <c r="NCB5" s="19"/>
      <c r="NCC5" s="19"/>
      <c r="NCD5" s="19"/>
      <c r="NCE5" s="19"/>
      <c r="NCF5" s="19"/>
      <c r="NCG5" s="19"/>
      <c r="NCH5" s="19"/>
      <c r="NCI5" s="19"/>
      <c r="NCJ5" s="19"/>
      <c r="NCK5" s="19"/>
      <c r="NCL5" s="19"/>
      <c r="NCM5" s="19"/>
      <c r="NCN5" s="19"/>
      <c r="NCO5" s="19"/>
      <c r="NCP5" s="19"/>
      <c r="NCQ5" s="19"/>
      <c r="NCR5" s="19"/>
      <c r="NCS5" s="19"/>
      <c r="NCT5" s="19"/>
      <c r="NCU5" s="19"/>
      <c r="NCV5" s="19"/>
      <c r="NCW5" s="19"/>
      <c r="NCX5" s="19"/>
      <c r="NCY5" s="19"/>
      <c r="NCZ5" s="19"/>
      <c r="NDA5" s="19"/>
      <c r="NDB5" s="19"/>
      <c r="NDC5" s="19"/>
      <c r="NDD5" s="19"/>
      <c r="NDE5" s="19"/>
      <c r="NDF5" s="19"/>
      <c r="NDG5" s="19"/>
      <c r="NDH5" s="19"/>
      <c r="NDI5" s="19"/>
      <c r="NDJ5" s="19"/>
      <c r="NDK5" s="19"/>
      <c r="NDL5" s="19"/>
      <c r="NDM5" s="19"/>
      <c r="NDN5" s="19"/>
      <c r="NDO5" s="19"/>
      <c r="NDP5" s="19"/>
      <c r="NDQ5" s="19"/>
      <c r="NDR5" s="19"/>
      <c r="NDS5" s="19"/>
      <c r="NDT5" s="19"/>
      <c r="NDU5" s="19"/>
      <c r="NDV5" s="19"/>
      <c r="NDW5" s="19"/>
      <c r="NDX5" s="19"/>
      <c r="NDY5" s="19"/>
      <c r="NDZ5" s="19"/>
      <c r="NEA5" s="19"/>
      <c r="NEB5" s="19"/>
      <c r="NEC5" s="19"/>
      <c r="NED5" s="19"/>
      <c r="NEE5" s="19"/>
      <c r="NEF5" s="19"/>
      <c r="NEG5" s="19"/>
      <c r="NEH5" s="19"/>
      <c r="NEI5" s="19"/>
      <c r="NEJ5" s="19"/>
      <c r="NEK5" s="19"/>
      <c r="NEL5" s="19"/>
      <c r="NEM5" s="19"/>
      <c r="NEN5" s="19"/>
      <c r="NEO5" s="19"/>
      <c r="NEP5" s="19"/>
      <c r="NEQ5" s="19"/>
      <c r="NER5" s="19"/>
      <c r="NES5" s="19"/>
      <c r="NET5" s="19"/>
      <c r="NEU5" s="19"/>
      <c r="NEV5" s="19"/>
      <c r="NEW5" s="19"/>
      <c r="NEX5" s="19"/>
      <c r="NEY5" s="19"/>
      <c r="NEZ5" s="19"/>
      <c r="NFA5" s="19"/>
      <c r="NFB5" s="19"/>
      <c r="NFC5" s="19"/>
      <c r="NFD5" s="19"/>
      <c r="NFE5" s="19"/>
      <c r="NFF5" s="19"/>
      <c r="NFG5" s="19"/>
      <c r="NFH5" s="19"/>
      <c r="NFI5" s="19"/>
      <c r="NFJ5" s="19"/>
      <c r="NFK5" s="19"/>
      <c r="NFL5" s="19"/>
      <c r="NFM5" s="19"/>
      <c r="NFN5" s="19"/>
      <c r="NFO5" s="19"/>
      <c r="NFP5" s="19"/>
      <c r="NFQ5" s="19"/>
      <c r="NFR5" s="19"/>
      <c r="NFS5" s="19"/>
      <c r="NFT5" s="19"/>
      <c r="NFU5" s="19"/>
      <c r="NFV5" s="19"/>
      <c r="NFW5" s="19"/>
      <c r="NFX5" s="19"/>
      <c r="NFY5" s="19"/>
      <c r="NFZ5" s="19"/>
      <c r="NGA5" s="19"/>
      <c r="NGB5" s="19"/>
      <c r="NGC5" s="19"/>
      <c r="NGD5" s="19"/>
      <c r="NGE5" s="19"/>
      <c r="NGF5" s="19"/>
      <c r="NGG5" s="19"/>
      <c r="NGH5" s="19"/>
      <c r="NGI5" s="19"/>
      <c r="NGJ5" s="19"/>
      <c r="NGK5" s="19"/>
      <c r="NGL5" s="19"/>
      <c r="NGM5" s="19"/>
      <c r="NGN5" s="19"/>
      <c r="NGO5" s="19"/>
      <c r="NGP5" s="19"/>
      <c r="NGQ5" s="19"/>
      <c r="NGR5" s="19"/>
      <c r="NGS5" s="19"/>
      <c r="NGT5" s="19"/>
      <c r="NGU5" s="19"/>
      <c r="NGV5" s="19"/>
      <c r="NGW5" s="19"/>
      <c r="NGX5" s="19"/>
      <c r="NGY5" s="19"/>
      <c r="NGZ5" s="19"/>
      <c r="NHA5" s="19"/>
      <c r="NHB5" s="19"/>
      <c r="NHC5" s="19"/>
      <c r="NHD5" s="19"/>
      <c r="NHE5" s="19"/>
      <c r="NHF5" s="19"/>
      <c r="NHG5" s="19"/>
      <c r="NHH5" s="19"/>
      <c r="NHI5" s="19"/>
      <c r="NHJ5" s="19"/>
      <c r="NHK5" s="19"/>
      <c r="NHL5" s="19"/>
      <c r="NHM5" s="19"/>
      <c r="NHN5" s="19"/>
      <c r="NHO5" s="19"/>
      <c r="NHP5" s="19"/>
      <c r="NHQ5" s="19"/>
      <c r="NHR5" s="19"/>
      <c r="NHS5" s="19"/>
      <c r="NHT5" s="19"/>
      <c r="NHU5" s="19"/>
      <c r="NHV5" s="19"/>
      <c r="NHW5" s="19"/>
      <c r="NHX5" s="19"/>
      <c r="NHY5" s="19"/>
      <c r="NHZ5" s="19"/>
      <c r="NIA5" s="19"/>
      <c r="NIB5" s="19"/>
      <c r="NIC5" s="19"/>
      <c r="NID5" s="19"/>
      <c r="NIE5" s="19"/>
      <c r="NIF5" s="19"/>
      <c r="NIG5" s="19"/>
      <c r="NIH5" s="19"/>
      <c r="NII5" s="19"/>
      <c r="NIJ5" s="19"/>
      <c r="NIK5" s="19"/>
      <c r="NIL5" s="19"/>
      <c r="NIM5" s="19"/>
      <c r="NIN5" s="19"/>
      <c r="NIO5" s="19"/>
      <c r="NIP5" s="19"/>
      <c r="NIQ5" s="19"/>
      <c r="NIR5" s="19"/>
      <c r="NIS5" s="19"/>
      <c r="NIT5" s="19"/>
      <c r="NIU5" s="19"/>
      <c r="NIV5" s="19"/>
      <c r="NIW5" s="19"/>
      <c r="NIX5" s="19"/>
      <c r="NIY5" s="19"/>
      <c r="NIZ5" s="19"/>
      <c r="NJA5" s="19"/>
      <c r="NJB5" s="19"/>
      <c r="NJC5" s="19"/>
      <c r="NJD5" s="19"/>
      <c r="NJE5" s="19"/>
      <c r="NJF5" s="19"/>
      <c r="NJG5" s="19"/>
      <c r="NJH5" s="19"/>
      <c r="NJI5" s="19"/>
      <c r="NJJ5" s="19"/>
      <c r="NJK5" s="19"/>
      <c r="NJL5" s="19"/>
      <c r="NJM5" s="19"/>
      <c r="NJN5" s="19"/>
      <c r="NJO5" s="19"/>
      <c r="NJP5" s="19"/>
      <c r="NJQ5" s="19"/>
      <c r="NJR5" s="19"/>
      <c r="NJS5" s="19"/>
      <c r="NJT5" s="19"/>
      <c r="NJU5" s="19"/>
      <c r="NJV5" s="19"/>
      <c r="NJW5" s="19"/>
      <c r="NJX5" s="19"/>
      <c r="NJY5" s="19"/>
      <c r="NJZ5" s="19"/>
      <c r="NKA5" s="19"/>
      <c r="NKB5" s="19"/>
      <c r="NKC5" s="19"/>
      <c r="NKD5" s="19"/>
      <c r="NKE5" s="19"/>
      <c r="NKF5" s="19"/>
      <c r="NKG5" s="19"/>
      <c r="NKH5" s="19"/>
      <c r="NKI5" s="19"/>
      <c r="NKJ5" s="19"/>
      <c r="NKK5" s="19"/>
      <c r="NKL5" s="19"/>
      <c r="NKM5" s="19"/>
      <c r="NKN5" s="19"/>
      <c r="NKO5" s="19"/>
      <c r="NKP5" s="19"/>
      <c r="NKQ5" s="19"/>
      <c r="NKR5" s="19"/>
      <c r="NKS5" s="19"/>
      <c r="NKT5" s="19"/>
      <c r="NKU5" s="19"/>
      <c r="NKV5" s="19"/>
      <c r="NKW5" s="19"/>
      <c r="NKX5" s="19"/>
      <c r="NKY5" s="19"/>
      <c r="NKZ5" s="19"/>
      <c r="NLA5" s="19"/>
      <c r="NLB5" s="19"/>
      <c r="NLC5" s="19"/>
      <c r="NLD5" s="19"/>
      <c r="NLE5" s="19"/>
      <c r="NLF5" s="19"/>
      <c r="NLG5" s="19"/>
      <c r="NLH5" s="19"/>
      <c r="NLI5" s="19"/>
      <c r="NLJ5" s="19"/>
      <c r="NLK5" s="19"/>
      <c r="NLL5" s="19"/>
      <c r="NLM5" s="19"/>
      <c r="NLN5" s="19"/>
      <c r="NLO5" s="19"/>
      <c r="NLP5" s="19"/>
      <c r="NLQ5" s="19"/>
      <c r="NLR5" s="19"/>
      <c r="NLS5" s="19"/>
      <c r="NLT5" s="19"/>
      <c r="NLU5" s="19"/>
      <c r="NLV5" s="19"/>
      <c r="NLW5" s="19"/>
      <c r="NLX5" s="19"/>
      <c r="NLY5" s="19"/>
      <c r="NLZ5" s="19"/>
      <c r="NMA5" s="19"/>
      <c r="NMB5" s="19"/>
      <c r="NMC5" s="19"/>
      <c r="NMD5" s="19"/>
      <c r="NME5" s="19"/>
      <c r="NMF5" s="19"/>
      <c r="NMG5" s="19"/>
      <c r="NMH5" s="19"/>
      <c r="NMI5" s="19"/>
      <c r="NMJ5" s="19"/>
      <c r="NMK5" s="19"/>
      <c r="NML5" s="19"/>
      <c r="NMM5" s="19"/>
      <c r="NMN5" s="19"/>
      <c r="NMO5" s="19"/>
      <c r="NMP5" s="19"/>
      <c r="NMQ5" s="19"/>
      <c r="NMR5" s="19"/>
      <c r="NMS5" s="19"/>
      <c r="NMT5" s="19"/>
      <c r="NMU5" s="19"/>
      <c r="NMV5" s="19"/>
      <c r="NMW5" s="19"/>
      <c r="NMX5" s="19"/>
      <c r="NMY5" s="19"/>
      <c r="NMZ5" s="19"/>
      <c r="NNA5" s="19"/>
      <c r="NNB5" s="19"/>
      <c r="NNC5" s="19"/>
      <c r="NND5" s="19"/>
      <c r="NNE5" s="19"/>
      <c r="NNF5" s="19"/>
      <c r="NNG5" s="19"/>
      <c r="NNH5" s="19"/>
      <c r="NNI5" s="19"/>
      <c r="NNJ5" s="19"/>
      <c r="NNK5" s="19"/>
      <c r="NNL5" s="19"/>
      <c r="NNM5" s="19"/>
      <c r="NNN5" s="19"/>
      <c r="NNO5" s="19"/>
      <c r="NNP5" s="19"/>
      <c r="NNQ5" s="19"/>
      <c r="NNR5" s="19"/>
      <c r="NNS5" s="19"/>
      <c r="NNT5" s="19"/>
      <c r="NNU5" s="19"/>
      <c r="NNV5" s="19"/>
      <c r="NNW5" s="19"/>
      <c r="NNX5" s="19"/>
      <c r="NNY5" s="19"/>
      <c r="NNZ5" s="19"/>
      <c r="NOA5" s="19"/>
      <c r="NOB5" s="19"/>
      <c r="NOC5" s="19"/>
      <c r="NOD5" s="19"/>
      <c r="NOE5" s="19"/>
      <c r="NOF5" s="19"/>
      <c r="NOG5" s="19"/>
      <c r="NOH5" s="19"/>
      <c r="NOI5" s="19"/>
      <c r="NOJ5" s="19"/>
      <c r="NOK5" s="19"/>
      <c r="NOL5" s="19"/>
      <c r="NOM5" s="19"/>
      <c r="NON5" s="19"/>
      <c r="NOO5" s="19"/>
      <c r="NOP5" s="19"/>
      <c r="NOQ5" s="19"/>
      <c r="NOR5" s="19"/>
      <c r="NOS5" s="19"/>
      <c r="NOT5" s="19"/>
      <c r="NOU5" s="19"/>
      <c r="NOV5" s="19"/>
      <c r="NOW5" s="19"/>
      <c r="NOX5" s="19"/>
      <c r="NOY5" s="19"/>
      <c r="NOZ5" s="19"/>
      <c r="NPA5" s="19"/>
      <c r="NPB5" s="19"/>
      <c r="NPC5" s="19"/>
      <c r="NPD5" s="19"/>
      <c r="NPE5" s="19"/>
      <c r="NPF5" s="19"/>
      <c r="NPG5" s="19"/>
      <c r="NPH5" s="19"/>
      <c r="NPI5" s="19"/>
      <c r="NPJ5" s="19"/>
      <c r="NPK5" s="19"/>
      <c r="NPL5" s="19"/>
      <c r="NPM5" s="19"/>
      <c r="NPN5" s="19"/>
      <c r="NPO5" s="19"/>
      <c r="NPP5" s="19"/>
      <c r="NPQ5" s="19"/>
      <c r="NPR5" s="19"/>
      <c r="NPS5" s="19"/>
      <c r="NPT5" s="19"/>
      <c r="NPU5" s="19"/>
      <c r="NPV5" s="19"/>
      <c r="NPW5" s="19"/>
      <c r="NPX5" s="19"/>
      <c r="NPY5" s="19"/>
      <c r="NPZ5" s="19"/>
      <c r="NQA5" s="19"/>
      <c r="NQB5" s="19"/>
      <c r="NQC5" s="19"/>
      <c r="NQD5" s="19"/>
      <c r="NQE5" s="19"/>
      <c r="NQF5" s="19"/>
      <c r="NQG5" s="19"/>
      <c r="NQH5" s="19"/>
      <c r="NQI5" s="19"/>
      <c r="NQJ5" s="19"/>
      <c r="NQK5" s="19"/>
      <c r="NQL5" s="19"/>
      <c r="NQM5" s="19"/>
      <c r="NQN5" s="19"/>
      <c r="NQO5" s="19"/>
      <c r="NQP5" s="19"/>
      <c r="NQQ5" s="19"/>
      <c r="NQR5" s="19"/>
      <c r="NQS5" s="19"/>
      <c r="NQT5" s="19"/>
      <c r="NQU5" s="19"/>
      <c r="NQV5" s="19"/>
      <c r="NQW5" s="19"/>
      <c r="NQX5" s="19"/>
      <c r="NQY5" s="19"/>
      <c r="NQZ5" s="19"/>
      <c r="NRA5" s="19"/>
      <c r="NRB5" s="19"/>
      <c r="NRC5" s="19"/>
      <c r="NRD5" s="19"/>
      <c r="NRE5" s="19"/>
      <c r="NRF5" s="19"/>
      <c r="NRG5" s="19"/>
      <c r="NRH5" s="19"/>
      <c r="NRI5" s="19"/>
      <c r="NRJ5" s="19"/>
      <c r="NRK5" s="19"/>
      <c r="NRL5" s="19"/>
      <c r="NRM5" s="19"/>
      <c r="NRN5" s="19"/>
      <c r="NRO5" s="19"/>
      <c r="NRP5" s="19"/>
      <c r="NRQ5" s="19"/>
      <c r="NRR5" s="19"/>
      <c r="NRS5" s="19"/>
      <c r="NRT5" s="19"/>
      <c r="NRU5" s="19"/>
      <c r="NRV5" s="19"/>
      <c r="NRW5" s="19"/>
      <c r="NRX5" s="19"/>
      <c r="NRY5" s="19"/>
      <c r="NRZ5" s="19"/>
      <c r="NSA5" s="19"/>
      <c r="NSB5" s="19"/>
      <c r="NSC5" s="19"/>
      <c r="NSD5" s="19"/>
      <c r="NSE5" s="19"/>
      <c r="NSF5" s="19"/>
      <c r="NSG5" s="19"/>
      <c r="NSH5" s="19"/>
      <c r="NSI5" s="19"/>
      <c r="NSJ5" s="19"/>
      <c r="NSK5" s="19"/>
      <c r="NSL5" s="19"/>
      <c r="NSM5" s="19"/>
      <c r="NSN5" s="19"/>
      <c r="NSO5" s="19"/>
      <c r="NSP5" s="19"/>
      <c r="NSQ5" s="19"/>
      <c r="NSR5" s="19"/>
      <c r="NSS5" s="19"/>
      <c r="NST5" s="19"/>
      <c r="NSU5" s="19"/>
      <c r="NSV5" s="19"/>
      <c r="NSW5" s="19"/>
      <c r="NSX5" s="19"/>
      <c r="NSY5" s="19"/>
      <c r="NSZ5" s="19"/>
      <c r="NTA5" s="19"/>
      <c r="NTB5" s="19"/>
      <c r="NTC5" s="19"/>
      <c r="NTD5" s="19"/>
      <c r="NTE5" s="19"/>
      <c r="NTF5" s="19"/>
      <c r="NTG5" s="19"/>
      <c r="NTH5" s="19"/>
      <c r="NTI5" s="19"/>
      <c r="NTJ5" s="19"/>
      <c r="NTK5" s="19"/>
      <c r="NTL5" s="19"/>
      <c r="NTM5" s="19"/>
      <c r="NTN5" s="19"/>
      <c r="NTO5" s="19"/>
      <c r="NTP5" s="19"/>
      <c r="NTQ5" s="19"/>
      <c r="NTR5" s="19"/>
      <c r="NTS5" s="19"/>
      <c r="NTT5" s="19"/>
      <c r="NTU5" s="19"/>
      <c r="NTV5" s="19"/>
      <c r="NTW5" s="19"/>
      <c r="NTX5" s="19"/>
      <c r="NTY5" s="19"/>
      <c r="NTZ5" s="19"/>
      <c r="NUA5" s="19"/>
      <c r="NUB5" s="19"/>
      <c r="NUC5" s="19"/>
      <c r="NUD5" s="19"/>
      <c r="NUE5" s="19"/>
      <c r="NUF5" s="19"/>
      <c r="NUG5" s="19"/>
      <c r="NUH5" s="19"/>
      <c r="NUI5" s="19"/>
      <c r="NUJ5" s="19"/>
      <c r="NUK5" s="19"/>
      <c r="NUL5" s="19"/>
      <c r="NUM5" s="19"/>
      <c r="NUN5" s="19"/>
      <c r="NUO5" s="19"/>
      <c r="NUP5" s="19"/>
      <c r="NUQ5" s="19"/>
      <c r="NUR5" s="19"/>
      <c r="NUS5" s="19"/>
      <c r="NUT5" s="19"/>
      <c r="NUU5" s="19"/>
      <c r="NUV5" s="19"/>
      <c r="NUW5" s="19"/>
      <c r="NUX5" s="19"/>
      <c r="NUY5" s="19"/>
      <c r="NUZ5" s="19"/>
      <c r="NVA5" s="19"/>
      <c r="NVB5" s="19"/>
      <c r="NVC5" s="19"/>
      <c r="NVD5" s="19"/>
      <c r="NVE5" s="19"/>
      <c r="NVF5" s="19"/>
      <c r="NVG5" s="19"/>
      <c r="NVH5" s="19"/>
      <c r="NVI5" s="19"/>
      <c r="NVJ5" s="19"/>
      <c r="NVK5" s="19"/>
      <c r="NVL5" s="19"/>
      <c r="NVM5" s="19"/>
      <c r="NVN5" s="19"/>
      <c r="NVO5" s="19"/>
      <c r="NVP5" s="19"/>
      <c r="NVQ5" s="19"/>
      <c r="NVR5" s="19"/>
      <c r="NVS5" s="19"/>
      <c r="NVT5" s="19"/>
      <c r="NVU5" s="19"/>
      <c r="NVV5" s="19"/>
      <c r="NVW5" s="19"/>
      <c r="NVX5" s="19"/>
      <c r="NVY5" s="19"/>
      <c r="NVZ5" s="19"/>
      <c r="NWA5" s="19"/>
      <c r="NWB5" s="19"/>
      <c r="NWC5" s="19"/>
      <c r="NWD5" s="19"/>
      <c r="NWE5" s="19"/>
      <c r="NWF5" s="19"/>
      <c r="NWG5" s="19"/>
      <c r="NWH5" s="19"/>
      <c r="NWI5" s="19"/>
      <c r="NWJ5" s="19"/>
      <c r="NWK5" s="19"/>
      <c r="NWL5" s="19"/>
      <c r="NWM5" s="19"/>
      <c r="NWN5" s="19"/>
      <c r="NWO5" s="19"/>
      <c r="NWP5" s="19"/>
      <c r="NWQ5" s="19"/>
      <c r="NWR5" s="19"/>
      <c r="NWS5" s="19"/>
      <c r="NWT5" s="19"/>
      <c r="NWU5" s="19"/>
      <c r="NWV5" s="19"/>
      <c r="NWW5" s="19"/>
      <c r="NWX5" s="19"/>
      <c r="NWY5" s="19"/>
      <c r="NWZ5" s="19"/>
      <c r="NXA5" s="19"/>
      <c r="NXB5" s="19"/>
      <c r="NXC5" s="19"/>
      <c r="NXD5" s="19"/>
      <c r="NXE5" s="19"/>
      <c r="NXF5" s="19"/>
      <c r="NXG5" s="19"/>
      <c r="NXH5" s="19"/>
      <c r="NXI5" s="19"/>
      <c r="NXJ5" s="19"/>
      <c r="NXK5" s="19"/>
      <c r="NXL5" s="19"/>
      <c r="NXM5" s="19"/>
      <c r="NXN5" s="19"/>
      <c r="NXO5" s="19"/>
      <c r="NXP5" s="19"/>
      <c r="NXQ5" s="19"/>
      <c r="NXR5" s="19"/>
      <c r="NXS5" s="19"/>
      <c r="NXT5" s="19"/>
      <c r="NXU5" s="19"/>
      <c r="NXV5" s="19"/>
      <c r="NXW5" s="19"/>
      <c r="NXX5" s="19"/>
      <c r="NXY5" s="19"/>
      <c r="NXZ5" s="19"/>
      <c r="NYA5" s="19"/>
      <c r="NYB5" s="19"/>
      <c r="NYC5" s="19"/>
      <c r="NYD5" s="19"/>
      <c r="NYE5" s="19"/>
      <c r="NYF5" s="19"/>
      <c r="NYG5" s="19"/>
      <c r="NYH5" s="19"/>
      <c r="NYI5" s="19"/>
      <c r="NYJ5" s="19"/>
      <c r="NYK5" s="19"/>
      <c r="NYL5" s="19"/>
      <c r="NYM5" s="19"/>
      <c r="NYN5" s="19"/>
      <c r="NYO5" s="19"/>
      <c r="NYP5" s="19"/>
      <c r="NYQ5" s="19"/>
      <c r="NYR5" s="19"/>
      <c r="NYS5" s="19"/>
      <c r="NYT5" s="19"/>
      <c r="NYU5" s="19"/>
      <c r="NYV5" s="19"/>
      <c r="NYW5" s="19"/>
      <c r="NYX5" s="19"/>
      <c r="NYY5" s="19"/>
      <c r="NYZ5" s="19"/>
      <c r="NZA5" s="19"/>
      <c r="NZB5" s="19"/>
      <c r="NZC5" s="19"/>
      <c r="NZD5" s="19"/>
      <c r="NZE5" s="19"/>
      <c r="NZF5" s="19"/>
      <c r="NZG5" s="19"/>
      <c r="NZH5" s="19"/>
      <c r="NZI5" s="19"/>
      <c r="NZJ5" s="19"/>
      <c r="NZK5" s="19"/>
      <c r="NZL5" s="19"/>
      <c r="NZM5" s="19"/>
      <c r="NZN5" s="19"/>
      <c r="NZO5" s="19"/>
      <c r="NZP5" s="19"/>
      <c r="NZQ5" s="19"/>
      <c r="NZR5" s="19"/>
      <c r="NZS5" s="19"/>
      <c r="NZT5" s="19"/>
      <c r="NZU5" s="19"/>
      <c r="NZV5" s="19"/>
      <c r="NZW5" s="19"/>
      <c r="NZX5" s="19"/>
      <c r="NZY5" s="19"/>
      <c r="NZZ5" s="19"/>
      <c r="OAA5" s="19"/>
      <c r="OAB5" s="19"/>
      <c r="OAC5" s="19"/>
      <c r="OAD5" s="19"/>
      <c r="OAE5" s="19"/>
      <c r="OAF5" s="19"/>
      <c r="OAG5" s="19"/>
      <c r="OAH5" s="19"/>
      <c r="OAI5" s="19"/>
      <c r="OAJ5" s="19"/>
      <c r="OAK5" s="19"/>
      <c r="OAL5" s="19"/>
      <c r="OAM5" s="19"/>
      <c r="OAN5" s="19"/>
      <c r="OAO5" s="19"/>
      <c r="OAP5" s="19"/>
      <c r="OAQ5" s="19"/>
      <c r="OAR5" s="19"/>
      <c r="OAS5" s="19"/>
      <c r="OAT5" s="19"/>
      <c r="OAU5" s="19"/>
      <c r="OAV5" s="19"/>
      <c r="OAW5" s="19"/>
      <c r="OAX5" s="19"/>
      <c r="OAY5" s="19"/>
      <c r="OAZ5" s="19"/>
      <c r="OBA5" s="19"/>
      <c r="OBB5" s="19"/>
      <c r="OBC5" s="19"/>
      <c r="OBD5" s="19"/>
      <c r="OBE5" s="19"/>
      <c r="OBF5" s="19"/>
      <c r="OBG5" s="19"/>
      <c r="OBH5" s="19"/>
      <c r="OBI5" s="19"/>
      <c r="OBJ5" s="19"/>
      <c r="OBK5" s="19"/>
      <c r="OBL5" s="19"/>
      <c r="OBM5" s="19"/>
      <c r="OBN5" s="19"/>
      <c r="OBO5" s="19"/>
      <c r="OBP5" s="19"/>
      <c r="OBQ5" s="19"/>
      <c r="OBR5" s="19"/>
      <c r="OBS5" s="19"/>
      <c r="OBT5" s="19"/>
      <c r="OBU5" s="19"/>
      <c r="OBV5" s="19"/>
      <c r="OBW5" s="19"/>
      <c r="OBX5" s="19"/>
      <c r="OBY5" s="19"/>
      <c r="OBZ5" s="19"/>
      <c r="OCA5" s="19"/>
      <c r="OCB5" s="19"/>
      <c r="OCC5" s="19"/>
      <c r="OCD5" s="19"/>
      <c r="OCE5" s="19"/>
      <c r="OCF5" s="19"/>
      <c r="OCG5" s="19"/>
      <c r="OCH5" s="19"/>
      <c r="OCI5" s="19"/>
      <c r="OCJ5" s="19"/>
      <c r="OCK5" s="19"/>
      <c r="OCL5" s="19"/>
      <c r="OCM5" s="19"/>
      <c r="OCN5" s="19"/>
      <c r="OCO5" s="19"/>
      <c r="OCP5" s="19"/>
      <c r="OCQ5" s="19"/>
      <c r="OCR5" s="19"/>
      <c r="OCS5" s="19"/>
      <c r="OCT5" s="19"/>
      <c r="OCU5" s="19"/>
      <c r="OCV5" s="19"/>
      <c r="OCW5" s="19"/>
      <c r="OCX5" s="19"/>
      <c r="OCY5" s="19"/>
      <c r="OCZ5" s="19"/>
      <c r="ODA5" s="19"/>
      <c r="ODB5" s="19"/>
      <c r="ODC5" s="19"/>
      <c r="ODD5" s="19"/>
      <c r="ODE5" s="19"/>
      <c r="ODF5" s="19"/>
      <c r="ODG5" s="19"/>
      <c r="ODH5" s="19"/>
      <c r="ODI5" s="19"/>
      <c r="ODJ5" s="19"/>
      <c r="ODK5" s="19"/>
      <c r="ODL5" s="19"/>
      <c r="ODM5" s="19"/>
      <c r="ODN5" s="19"/>
      <c r="ODO5" s="19"/>
      <c r="ODP5" s="19"/>
      <c r="ODQ5" s="19"/>
      <c r="ODR5" s="19"/>
      <c r="ODS5" s="19"/>
      <c r="ODT5" s="19"/>
      <c r="ODU5" s="19"/>
      <c r="ODV5" s="19"/>
      <c r="ODW5" s="19"/>
      <c r="ODX5" s="19"/>
      <c r="ODY5" s="19"/>
      <c r="ODZ5" s="19"/>
      <c r="OEA5" s="19"/>
      <c r="OEB5" s="19"/>
      <c r="OEC5" s="19"/>
      <c r="OED5" s="19"/>
      <c r="OEE5" s="19"/>
      <c r="OEF5" s="19"/>
      <c r="OEG5" s="19"/>
      <c r="OEH5" s="19"/>
      <c r="OEI5" s="19"/>
      <c r="OEJ5" s="19"/>
      <c r="OEK5" s="19"/>
      <c r="OEL5" s="19"/>
      <c r="OEM5" s="19"/>
      <c r="OEN5" s="19"/>
      <c r="OEO5" s="19"/>
      <c r="OEP5" s="19"/>
      <c r="OEQ5" s="19"/>
      <c r="OER5" s="19"/>
      <c r="OES5" s="19"/>
      <c r="OET5" s="19"/>
      <c r="OEU5" s="19"/>
      <c r="OEV5" s="19"/>
      <c r="OEW5" s="19"/>
      <c r="OEX5" s="19"/>
      <c r="OEY5" s="19"/>
      <c r="OEZ5" s="19"/>
      <c r="OFA5" s="19"/>
      <c r="OFB5" s="19"/>
      <c r="OFC5" s="19"/>
      <c r="OFD5" s="19"/>
      <c r="OFE5" s="19"/>
      <c r="OFF5" s="19"/>
      <c r="OFG5" s="19"/>
      <c r="OFH5" s="19"/>
      <c r="OFI5" s="19"/>
      <c r="OFJ5" s="19"/>
      <c r="OFK5" s="19"/>
      <c r="OFL5" s="19"/>
      <c r="OFM5" s="19"/>
      <c r="OFN5" s="19"/>
      <c r="OFO5" s="19"/>
      <c r="OFP5" s="19"/>
      <c r="OFQ5" s="19"/>
      <c r="OFR5" s="19"/>
      <c r="OFS5" s="19"/>
      <c r="OFT5" s="19"/>
      <c r="OFU5" s="19"/>
      <c r="OFV5" s="19"/>
      <c r="OFW5" s="19"/>
      <c r="OFX5" s="19"/>
      <c r="OFY5" s="19"/>
      <c r="OFZ5" s="19"/>
      <c r="OGA5" s="19"/>
      <c r="OGB5" s="19"/>
      <c r="OGC5" s="19"/>
      <c r="OGD5" s="19"/>
      <c r="OGE5" s="19"/>
      <c r="OGF5" s="19"/>
      <c r="OGG5" s="19"/>
      <c r="OGH5" s="19"/>
      <c r="OGI5" s="19"/>
      <c r="OGJ5" s="19"/>
      <c r="OGK5" s="19"/>
      <c r="OGL5" s="19"/>
      <c r="OGM5" s="19"/>
      <c r="OGN5" s="19"/>
      <c r="OGO5" s="19"/>
      <c r="OGP5" s="19"/>
      <c r="OGQ5" s="19"/>
      <c r="OGR5" s="19"/>
      <c r="OGS5" s="19"/>
      <c r="OGT5" s="19"/>
      <c r="OGU5" s="19"/>
      <c r="OGV5" s="19"/>
      <c r="OGW5" s="19"/>
      <c r="OGX5" s="19"/>
      <c r="OGY5" s="19"/>
      <c r="OGZ5" s="19"/>
      <c r="OHA5" s="19"/>
      <c r="OHB5" s="19"/>
      <c r="OHC5" s="19"/>
      <c r="OHD5" s="19"/>
      <c r="OHE5" s="19"/>
      <c r="OHF5" s="19"/>
      <c r="OHG5" s="19"/>
      <c r="OHH5" s="19"/>
      <c r="OHI5" s="19"/>
      <c r="OHJ5" s="19"/>
      <c r="OHK5" s="19"/>
      <c r="OHL5" s="19"/>
      <c r="OHM5" s="19"/>
      <c r="OHN5" s="19"/>
      <c r="OHO5" s="19"/>
      <c r="OHP5" s="19"/>
      <c r="OHQ5" s="19"/>
      <c r="OHR5" s="19"/>
      <c r="OHS5" s="19"/>
      <c r="OHT5" s="19"/>
      <c r="OHU5" s="19"/>
      <c r="OHV5" s="19"/>
      <c r="OHW5" s="19"/>
      <c r="OHX5" s="19"/>
      <c r="OHY5" s="19"/>
      <c r="OHZ5" s="19"/>
      <c r="OIA5" s="19"/>
      <c r="OIB5" s="19"/>
      <c r="OIC5" s="19"/>
      <c r="OID5" s="19"/>
      <c r="OIE5" s="19"/>
      <c r="OIF5" s="19"/>
      <c r="OIG5" s="19"/>
      <c r="OIH5" s="19"/>
      <c r="OII5" s="19"/>
      <c r="OIJ5" s="19"/>
      <c r="OIK5" s="19"/>
      <c r="OIL5" s="19"/>
      <c r="OIM5" s="19"/>
      <c r="OIN5" s="19"/>
      <c r="OIO5" s="19"/>
      <c r="OIP5" s="19"/>
      <c r="OIQ5" s="19"/>
      <c r="OIR5" s="19"/>
      <c r="OIS5" s="19"/>
      <c r="OIT5" s="19"/>
      <c r="OIU5" s="19"/>
      <c r="OIV5" s="19"/>
      <c r="OIW5" s="19"/>
      <c r="OIX5" s="19"/>
      <c r="OIY5" s="19"/>
      <c r="OIZ5" s="19"/>
      <c r="OJA5" s="19"/>
      <c r="OJB5" s="19"/>
      <c r="OJC5" s="19"/>
      <c r="OJD5" s="19"/>
      <c r="OJE5" s="19"/>
      <c r="OJF5" s="19"/>
      <c r="OJG5" s="19"/>
      <c r="OJH5" s="19"/>
      <c r="OJI5" s="19"/>
      <c r="OJJ5" s="19"/>
      <c r="OJK5" s="19"/>
      <c r="OJL5" s="19"/>
      <c r="OJM5" s="19"/>
      <c r="OJN5" s="19"/>
      <c r="OJO5" s="19"/>
      <c r="OJP5" s="19"/>
      <c r="OJQ5" s="19"/>
      <c r="OJR5" s="19"/>
      <c r="OJS5" s="19"/>
      <c r="OJT5" s="19"/>
      <c r="OJU5" s="19"/>
      <c r="OJV5" s="19"/>
      <c r="OJW5" s="19"/>
      <c r="OJX5" s="19"/>
      <c r="OJY5" s="19"/>
      <c r="OJZ5" s="19"/>
      <c r="OKA5" s="19"/>
      <c r="OKB5" s="19"/>
      <c r="OKC5" s="19"/>
      <c r="OKD5" s="19"/>
      <c r="OKE5" s="19"/>
      <c r="OKF5" s="19"/>
      <c r="OKG5" s="19"/>
      <c r="OKH5" s="19"/>
      <c r="OKI5" s="19"/>
      <c r="OKJ5" s="19"/>
      <c r="OKK5" s="19"/>
      <c r="OKL5" s="19"/>
      <c r="OKM5" s="19"/>
      <c r="OKN5" s="19"/>
      <c r="OKO5" s="19"/>
      <c r="OKP5" s="19"/>
      <c r="OKQ5" s="19"/>
      <c r="OKR5" s="19"/>
      <c r="OKS5" s="19"/>
      <c r="OKT5" s="19"/>
      <c r="OKU5" s="19"/>
      <c r="OKV5" s="19"/>
      <c r="OKW5" s="19"/>
      <c r="OKX5" s="19"/>
      <c r="OKY5" s="19"/>
      <c r="OKZ5" s="19"/>
      <c r="OLA5" s="19"/>
      <c r="OLB5" s="19"/>
      <c r="OLC5" s="19"/>
      <c r="OLD5" s="19"/>
      <c r="OLE5" s="19"/>
      <c r="OLF5" s="19"/>
      <c r="OLG5" s="19"/>
      <c r="OLH5" s="19"/>
      <c r="OLI5" s="19"/>
      <c r="OLJ5" s="19"/>
      <c r="OLK5" s="19"/>
      <c r="OLL5" s="19"/>
      <c r="OLM5" s="19"/>
      <c r="OLN5" s="19"/>
      <c r="OLO5" s="19"/>
      <c r="OLP5" s="19"/>
      <c r="OLQ5" s="19"/>
      <c r="OLR5" s="19"/>
      <c r="OLS5" s="19"/>
      <c r="OLT5" s="19"/>
      <c r="OLU5" s="19"/>
      <c r="OLV5" s="19"/>
      <c r="OLW5" s="19"/>
      <c r="OLX5" s="19"/>
      <c r="OLY5" s="19"/>
      <c r="OLZ5" s="19"/>
      <c r="OMA5" s="19"/>
      <c r="OMB5" s="19"/>
      <c r="OMC5" s="19"/>
      <c r="OMD5" s="19"/>
      <c r="OME5" s="19"/>
      <c r="OMF5" s="19"/>
      <c r="OMG5" s="19"/>
      <c r="OMH5" s="19"/>
      <c r="OMI5" s="19"/>
      <c r="OMJ5" s="19"/>
      <c r="OMK5" s="19"/>
      <c r="OML5" s="19"/>
      <c r="OMM5" s="19"/>
      <c r="OMN5" s="19"/>
      <c r="OMO5" s="19"/>
      <c r="OMP5" s="19"/>
      <c r="OMQ5" s="19"/>
      <c r="OMR5" s="19"/>
      <c r="OMS5" s="19"/>
      <c r="OMT5" s="19"/>
      <c r="OMU5" s="19"/>
      <c r="OMV5" s="19"/>
      <c r="OMW5" s="19"/>
      <c r="OMX5" s="19"/>
      <c r="OMY5" s="19"/>
      <c r="OMZ5" s="19"/>
      <c r="ONA5" s="19"/>
      <c r="ONB5" s="19"/>
      <c r="ONC5" s="19"/>
      <c r="OND5" s="19"/>
      <c r="ONE5" s="19"/>
      <c r="ONF5" s="19"/>
      <c r="ONG5" s="19"/>
      <c r="ONH5" s="19"/>
      <c r="ONI5" s="19"/>
      <c r="ONJ5" s="19"/>
      <c r="ONK5" s="19"/>
      <c r="ONL5" s="19"/>
      <c r="ONM5" s="19"/>
      <c r="ONN5" s="19"/>
      <c r="ONO5" s="19"/>
      <c r="ONP5" s="19"/>
      <c r="ONQ5" s="19"/>
      <c r="ONR5" s="19"/>
      <c r="ONS5" s="19"/>
      <c r="ONT5" s="19"/>
      <c r="ONU5" s="19"/>
      <c r="ONV5" s="19"/>
      <c r="ONW5" s="19"/>
      <c r="ONX5" s="19"/>
      <c r="ONY5" s="19"/>
      <c r="ONZ5" s="19"/>
      <c r="OOA5" s="19"/>
      <c r="OOB5" s="19"/>
      <c r="OOC5" s="19"/>
      <c r="OOD5" s="19"/>
      <c r="OOE5" s="19"/>
      <c r="OOF5" s="19"/>
      <c r="OOG5" s="19"/>
      <c r="OOH5" s="19"/>
      <c r="OOI5" s="19"/>
      <c r="OOJ5" s="19"/>
      <c r="OOK5" s="19"/>
      <c r="OOL5" s="19"/>
      <c r="OOM5" s="19"/>
      <c r="OON5" s="19"/>
      <c r="OOO5" s="19"/>
      <c r="OOP5" s="19"/>
      <c r="OOQ5" s="19"/>
      <c r="OOR5" s="19"/>
      <c r="OOS5" s="19"/>
      <c r="OOT5" s="19"/>
      <c r="OOU5" s="19"/>
      <c r="OOV5" s="19"/>
      <c r="OOW5" s="19"/>
      <c r="OOX5" s="19"/>
      <c r="OOY5" s="19"/>
      <c r="OOZ5" s="19"/>
      <c r="OPA5" s="19"/>
      <c r="OPB5" s="19"/>
      <c r="OPC5" s="19"/>
      <c r="OPD5" s="19"/>
      <c r="OPE5" s="19"/>
      <c r="OPF5" s="19"/>
      <c r="OPG5" s="19"/>
      <c r="OPH5" s="19"/>
      <c r="OPI5" s="19"/>
      <c r="OPJ5" s="19"/>
      <c r="OPK5" s="19"/>
      <c r="OPL5" s="19"/>
      <c r="OPM5" s="19"/>
      <c r="OPN5" s="19"/>
      <c r="OPO5" s="19"/>
      <c r="OPP5" s="19"/>
      <c r="OPQ5" s="19"/>
      <c r="OPR5" s="19"/>
      <c r="OPS5" s="19"/>
      <c r="OPT5" s="19"/>
      <c r="OPU5" s="19"/>
      <c r="OPV5" s="19"/>
      <c r="OPW5" s="19"/>
      <c r="OPX5" s="19"/>
      <c r="OPY5" s="19"/>
      <c r="OPZ5" s="19"/>
      <c r="OQA5" s="19"/>
      <c r="OQB5" s="19"/>
      <c r="OQC5" s="19"/>
      <c r="OQD5" s="19"/>
      <c r="OQE5" s="19"/>
      <c r="OQF5" s="19"/>
      <c r="OQG5" s="19"/>
      <c r="OQH5" s="19"/>
      <c r="OQI5" s="19"/>
      <c r="OQJ5" s="19"/>
      <c r="OQK5" s="19"/>
      <c r="OQL5" s="19"/>
      <c r="OQM5" s="19"/>
      <c r="OQN5" s="19"/>
      <c r="OQO5" s="19"/>
      <c r="OQP5" s="19"/>
      <c r="OQQ5" s="19"/>
      <c r="OQR5" s="19"/>
      <c r="OQS5" s="19"/>
      <c r="OQT5" s="19"/>
      <c r="OQU5" s="19"/>
      <c r="OQV5" s="19"/>
      <c r="OQW5" s="19"/>
      <c r="OQX5" s="19"/>
      <c r="OQY5" s="19"/>
      <c r="OQZ5" s="19"/>
      <c r="ORA5" s="19"/>
      <c r="ORB5" s="19"/>
      <c r="ORC5" s="19"/>
      <c r="ORD5" s="19"/>
      <c r="ORE5" s="19"/>
      <c r="ORF5" s="19"/>
      <c r="ORG5" s="19"/>
      <c r="ORH5" s="19"/>
      <c r="ORI5" s="19"/>
      <c r="ORJ5" s="19"/>
      <c r="ORK5" s="19"/>
      <c r="ORL5" s="19"/>
      <c r="ORM5" s="19"/>
      <c r="ORN5" s="19"/>
      <c r="ORO5" s="19"/>
      <c r="ORP5" s="19"/>
      <c r="ORQ5" s="19"/>
      <c r="ORR5" s="19"/>
      <c r="ORS5" s="19"/>
      <c r="ORT5" s="19"/>
      <c r="ORU5" s="19"/>
      <c r="ORV5" s="19"/>
      <c r="ORW5" s="19"/>
      <c r="ORX5" s="19"/>
      <c r="ORY5" s="19"/>
      <c r="ORZ5" s="19"/>
      <c r="OSA5" s="19"/>
      <c r="OSB5" s="19"/>
      <c r="OSC5" s="19"/>
      <c r="OSD5" s="19"/>
      <c r="OSE5" s="19"/>
      <c r="OSF5" s="19"/>
      <c r="OSG5" s="19"/>
      <c r="OSH5" s="19"/>
      <c r="OSI5" s="19"/>
      <c r="OSJ5" s="19"/>
      <c r="OSK5" s="19"/>
      <c r="OSL5" s="19"/>
      <c r="OSM5" s="19"/>
      <c r="OSN5" s="19"/>
      <c r="OSO5" s="19"/>
      <c r="OSP5" s="19"/>
      <c r="OSQ5" s="19"/>
      <c r="OSR5" s="19"/>
      <c r="OSS5" s="19"/>
      <c r="OST5" s="19"/>
      <c r="OSU5" s="19"/>
      <c r="OSV5" s="19"/>
      <c r="OSW5" s="19"/>
      <c r="OSX5" s="19"/>
      <c r="OSY5" s="19"/>
      <c r="OSZ5" s="19"/>
      <c r="OTA5" s="19"/>
      <c r="OTB5" s="19"/>
      <c r="OTC5" s="19"/>
      <c r="OTD5" s="19"/>
      <c r="OTE5" s="19"/>
      <c r="OTF5" s="19"/>
      <c r="OTG5" s="19"/>
      <c r="OTH5" s="19"/>
      <c r="OTI5" s="19"/>
      <c r="OTJ5" s="19"/>
      <c r="OTK5" s="19"/>
      <c r="OTL5" s="19"/>
      <c r="OTM5" s="19"/>
      <c r="OTN5" s="19"/>
      <c r="OTO5" s="19"/>
      <c r="OTP5" s="19"/>
      <c r="OTQ5" s="19"/>
      <c r="OTR5" s="19"/>
      <c r="OTS5" s="19"/>
      <c r="OTT5" s="19"/>
      <c r="OTU5" s="19"/>
      <c r="OTV5" s="19"/>
      <c r="OTW5" s="19"/>
      <c r="OTX5" s="19"/>
      <c r="OTY5" s="19"/>
      <c r="OTZ5" s="19"/>
      <c r="OUA5" s="19"/>
      <c r="OUB5" s="19"/>
      <c r="OUC5" s="19"/>
      <c r="OUD5" s="19"/>
      <c r="OUE5" s="19"/>
      <c r="OUF5" s="19"/>
      <c r="OUG5" s="19"/>
      <c r="OUH5" s="19"/>
      <c r="OUI5" s="19"/>
      <c r="OUJ5" s="19"/>
      <c r="OUK5" s="19"/>
      <c r="OUL5" s="19"/>
      <c r="OUM5" s="19"/>
      <c r="OUN5" s="19"/>
      <c r="OUO5" s="19"/>
      <c r="OUP5" s="19"/>
      <c r="OUQ5" s="19"/>
      <c r="OUR5" s="19"/>
      <c r="OUS5" s="19"/>
      <c r="OUT5" s="19"/>
      <c r="OUU5" s="19"/>
      <c r="OUV5" s="19"/>
      <c r="OUW5" s="19"/>
      <c r="OUX5" s="19"/>
      <c r="OUY5" s="19"/>
      <c r="OUZ5" s="19"/>
      <c r="OVA5" s="19"/>
      <c r="OVB5" s="19"/>
      <c r="OVC5" s="19"/>
      <c r="OVD5" s="19"/>
      <c r="OVE5" s="19"/>
      <c r="OVF5" s="19"/>
      <c r="OVG5" s="19"/>
      <c r="OVH5" s="19"/>
      <c r="OVI5" s="19"/>
      <c r="OVJ5" s="19"/>
      <c r="OVK5" s="19"/>
      <c r="OVL5" s="19"/>
      <c r="OVM5" s="19"/>
      <c r="OVN5" s="19"/>
      <c r="OVO5" s="19"/>
      <c r="OVP5" s="19"/>
      <c r="OVQ5" s="19"/>
      <c r="OVR5" s="19"/>
      <c r="OVS5" s="19"/>
      <c r="OVT5" s="19"/>
      <c r="OVU5" s="19"/>
      <c r="OVV5" s="19"/>
      <c r="OVW5" s="19"/>
      <c r="OVX5" s="19"/>
      <c r="OVY5" s="19"/>
      <c r="OVZ5" s="19"/>
      <c r="OWA5" s="19"/>
      <c r="OWB5" s="19"/>
      <c r="OWC5" s="19"/>
      <c r="OWD5" s="19"/>
      <c r="OWE5" s="19"/>
      <c r="OWF5" s="19"/>
      <c r="OWG5" s="19"/>
      <c r="OWH5" s="19"/>
      <c r="OWI5" s="19"/>
      <c r="OWJ5" s="19"/>
      <c r="OWK5" s="19"/>
      <c r="OWL5" s="19"/>
      <c r="OWM5" s="19"/>
      <c r="OWN5" s="19"/>
      <c r="OWO5" s="19"/>
      <c r="OWP5" s="19"/>
      <c r="OWQ5" s="19"/>
      <c r="OWR5" s="19"/>
      <c r="OWS5" s="19"/>
      <c r="OWT5" s="19"/>
      <c r="OWU5" s="19"/>
      <c r="OWV5" s="19"/>
      <c r="OWW5" s="19"/>
      <c r="OWX5" s="19"/>
      <c r="OWY5" s="19"/>
      <c r="OWZ5" s="19"/>
      <c r="OXA5" s="19"/>
      <c r="OXB5" s="19"/>
      <c r="OXC5" s="19"/>
      <c r="OXD5" s="19"/>
      <c r="OXE5" s="19"/>
      <c r="OXF5" s="19"/>
      <c r="OXG5" s="19"/>
      <c r="OXH5" s="19"/>
      <c r="OXI5" s="19"/>
      <c r="OXJ5" s="19"/>
      <c r="OXK5" s="19"/>
      <c r="OXL5" s="19"/>
      <c r="OXM5" s="19"/>
      <c r="OXN5" s="19"/>
      <c r="OXO5" s="19"/>
      <c r="OXP5" s="19"/>
      <c r="OXQ5" s="19"/>
      <c r="OXR5" s="19"/>
      <c r="OXS5" s="19"/>
      <c r="OXT5" s="19"/>
      <c r="OXU5" s="19"/>
      <c r="OXV5" s="19"/>
      <c r="OXW5" s="19"/>
      <c r="OXX5" s="19"/>
      <c r="OXY5" s="19"/>
      <c r="OXZ5" s="19"/>
      <c r="OYA5" s="19"/>
      <c r="OYB5" s="19"/>
      <c r="OYC5" s="19"/>
      <c r="OYD5" s="19"/>
      <c r="OYE5" s="19"/>
      <c r="OYF5" s="19"/>
      <c r="OYG5" s="19"/>
      <c r="OYH5" s="19"/>
      <c r="OYI5" s="19"/>
      <c r="OYJ5" s="19"/>
      <c r="OYK5" s="19"/>
      <c r="OYL5" s="19"/>
      <c r="OYM5" s="19"/>
      <c r="OYN5" s="19"/>
      <c r="OYO5" s="19"/>
      <c r="OYP5" s="19"/>
      <c r="OYQ5" s="19"/>
      <c r="OYR5" s="19"/>
      <c r="OYS5" s="19"/>
      <c r="OYT5" s="19"/>
      <c r="OYU5" s="19"/>
      <c r="OYV5" s="19"/>
      <c r="OYW5" s="19"/>
      <c r="OYX5" s="19"/>
      <c r="OYY5" s="19"/>
      <c r="OYZ5" s="19"/>
      <c r="OZA5" s="19"/>
      <c r="OZB5" s="19"/>
      <c r="OZC5" s="19"/>
      <c r="OZD5" s="19"/>
      <c r="OZE5" s="19"/>
      <c r="OZF5" s="19"/>
      <c r="OZG5" s="19"/>
      <c r="OZH5" s="19"/>
      <c r="OZI5" s="19"/>
      <c r="OZJ5" s="19"/>
      <c r="OZK5" s="19"/>
      <c r="OZL5" s="19"/>
      <c r="OZM5" s="19"/>
      <c r="OZN5" s="19"/>
      <c r="OZO5" s="19"/>
      <c r="OZP5" s="19"/>
      <c r="OZQ5" s="19"/>
      <c r="OZR5" s="19"/>
      <c r="OZS5" s="19"/>
      <c r="OZT5" s="19"/>
      <c r="OZU5" s="19"/>
      <c r="OZV5" s="19"/>
      <c r="OZW5" s="19"/>
      <c r="OZX5" s="19"/>
      <c r="OZY5" s="19"/>
      <c r="OZZ5" s="19"/>
      <c r="PAA5" s="19"/>
      <c r="PAB5" s="19"/>
      <c r="PAC5" s="19"/>
      <c r="PAD5" s="19"/>
      <c r="PAE5" s="19"/>
      <c r="PAF5" s="19"/>
      <c r="PAG5" s="19"/>
      <c r="PAH5" s="19"/>
      <c r="PAI5" s="19"/>
      <c r="PAJ5" s="19"/>
      <c r="PAK5" s="19"/>
      <c r="PAL5" s="19"/>
      <c r="PAM5" s="19"/>
      <c r="PAN5" s="19"/>
      <c r="PAO5" s="19"/>
      <c r="PAP5" s="19"/>
      <c r="PAQ5" s="19"/>
      <c r="PAR5" s="19"/>
      <c r="PAS5" s="19"/>
      <c r="PAT5" s="19"/>
      <c r="PAU5" s="19"/>
      <c r="PAV5" s="19"/>
      <c r="PAW5" s="19"/>
      <c r="PAX5" s="19"/>
      <c r="PAY5" s="19"/>
      <c r="PAZ5" s="19"/>
      <c r="PBA5" s="19"/>
      <c r="PBB5" s="19"/>
      <c r="PBC5" s="19"/>
      <c r="PBD5" s="19"/>
      <c r="PBE5" s="19"/>
      <c r="PBF5" s="19"/>
      <c r="PBG5" s="19"/>
      <c r="PBH5" s="19"/>
      <c r="PBI5" s="19"/>
      <c r="PBJ5" s="19"/>
      <c r="PBK5" s="19"/>
      <c r="PBL5" s="19"/>
      <c r="PBM5" s="19"/>
      <c r="PBN5" s="19"/>
      <c r="PBO5" s="19"/>
      <c r="PBP5" s="19"/>
      <c r="PBQ5" s="19"/>
      <c r="PBR5" s="19"/>
      <c r="PBS5" s="19"/>
      <c r="PBT5" s="19"/>
      <c r="PBU5" s="19"/>
      <c r="PBV5" s="19"/>
      <c r="PBW5" s="19"/>
      <c r="PBX5" s="19"/>
      <c r="PBY5" s="19"/>
      <c r="PBZ5" s="19"/>
      <c r="PCA5" s="19"/>
      <c r="PCB5" s="19"/>
      <c r="PCC5" s="19"/>
      <c r="PCD5" s="19"/>
      <c r="PCE5" s="19"/>
      <c r="PCF5" s="19"/>
      <c r="PCG5" s="19"/>
      <c r="PCH5" s="19"/>
      <c r="PCI5" s="19"/>
      <c r="PCJ5" s="19"/>
      <c r="PCK5" s="19"/>
      <c r="PCL5" s="19"/>
      <c r="PCM5" s="19"/>
      <c r="PCN5" s="19"/>
      <c r="PCO5" s="19"/>
      <c r="PCP5" s="19"/>
      <c r="PCQ5" s="19"/>
      <c r="PCR5" s="19"/>
      <c r="PCS5" s="19"/>
      <c r="PCT5" s="19"/>
      <c r="PCU5" s="19"/>
      <c r="PCV5" s="19"/>
      <c r="PCW5" s="19"/>
      <c r="PCX5" s="19"/>
      <c r="PCY5" s="19"/>
      <c r="PCZ5" s="19"/>
      <c r="PDA5" s="19"/>
      <c r="PDB5" s="19"/>
      <c r="PDC5" s="19"/>
      <c r="PDD5" s="19"/>
      <c r="PDE5" s="19"/>
      <c r="PDF5" s="19"/>
      <c r="PDG5" s="19"/>
      <c r="PDH5" s="19"/>
      <c r="PDI5" s="19"/>
      <c r="PDJ5" s="19"/>
      <c r="PDK5" s="19"/>
      <c r="PDL5" s="19"/>
      <c r="PDM5" s="19"/>
      <c r="PDN5" s="19"/>
      <c r="PDO5" s="19"/>
      <c r="PDP5" s="19"/>
      <c r="PDQ5" s="19"/>
      <c r="PDR5" s="19"/>
      <c r="PDS5" s="19"/>
      <c r="PDT5" s="19"/>
      <c r="PDU5" s="19"/>
      <c r="PDV5" s="19"/>
      <c r="PDW5" s="19"/>
      <c r="PDX5" s="19"/>
      <c r="PDY5" s="19"/>
      <c r="PDZ5" s="19"/>
      <c r="PEA5" s="19"/>
      <c r="PEB5" s="19"/>
      <c r="PEC5" s="19"/>
      <c r="PED5" s="19"/>
      <c r="PEE5" s="19"/>
      <c r="PEF5" s="19"/>
      <c r="PEG5" s="19"/>
      <c r="PEH5" s="19"/>
      <c r="PEI5" s="19"/>
      <c r="PEJ5" s="19"/>
      <c r="PEK5" s="19"/>
      <c r="PEL5" s="19"/>
      <c r="PEM5" s="19"/>
      <c r="PEN5" s="19"/>
      <c r="PEO5" s="19"/>
      <c r="PEP5" s="19"/>
      <c r="PEQ5" s="19"/>
      <c r="PER5" s="19"/>
      <c r="PES5" s="19"/>
      <c r="PET5" s="19"/>
      <c r="PEU5" s="19"/>
      <c r="PEV5" s="19"/>
      <c r="PEW5" s="19"/>
      <c r="PEX5" s="19"/>
      <c r="PEY5" s="19"/>
      <c r="PEZ5" s="19"/>
      <c r="PFA5" s="19"/>
      <c r="PFB5" s="19"/>
      <c r="PFC5" s="19"/>
      <c r="PFD5" s="19"/>
      <c r="PFE5" s="19"/>
      <c r="PFF5" s="19"/>
      <c r="PFG5" s="19"/>
      <c r="PFH5" s="19"/>
      <c r="PFI5" s="19"/>
      <c r="PFJ5" s="19"/>
      <c r="PFK5" s="19"/>
      <c r="PFL5" s="19"/>
      <c r="PFM5" s="19"/>
      <c r="PFN5" s="19"/>
      <c r="PFO5" s="19"/>
      <c r="PFP5" s="19"/>
      <c r="PFQ5" s="19"/>
      <c r="PFR5" s="19"/>
      <c r="PFS5" s="19"/>
      <c r="PFT5" s="19"/>
      <c r="PFU5" s="19"/>
      <c r="PFV5" s="19"/>
      <c r="PFW5" s="19"/>
      <c r="PFX5" s="19"/>
      <c r="PFY5" s="19"/>
      <c r="PFZ5" s="19"/>
      <c r="PGA5" s="19"/>
      <c r="PGB5" s="19"/>
      <c r="PGC5" s="19"/>
      <c r="PGD5" s="19"/>
      <c r="PGE5" s="19"/>
      <c r="PGF5" s="19"/>
      <c r="PGG5" s="19"/>
      <c r="PGH5" s="19"/>
      <c r="PGI5" s="19"/>
      <c r="PGJ5" s="19"/>
      <c r="PGK5" s="19"/>
      <c r="PGL5" s="19"/>
      <c r="PGM5" s="19"/>
      <c r="PGN5" s="19"/>
      <c r="PGO5" s="19"/>
      <c r="PGP5" s="19"/>
      <c r="PGQ5" s="19"/>
      <c r="PGR5" s="19"/>
      <c r="PGS5" s="19"/>
      <c r="PGT5" s="19"/>
      <c r="PGU5" s="19"/>
      <c r="PGV5" s="19"/>
      <c r="PGW5" s="19"/>
      <c r="PGX5" s="19"/>
      <c r="PGY5" s="19"/>
      <c r="PGZ5" s="19"/>
      <c r="PHA5" s="19"/>
      <c r="PHB5" s="19"/>
      <c r="PHC5" s="19"/>
      <c r="PHD5" s="19"/>
      <c r="PHE5" s="19"/>
      <c r="PHF5" s="19"/>
      <c r="PHG5" s="19"/>
      <c r="PHH5" s="19"/>
      <c r="PHI5" s="19"/>
      <c r="PHJ5" s="19"/>
      <c r="PHK5" s="19"/>
      <c r="PHL5" s="19"/>
      <c r="PHM5" s="19"/>
      <c r="PHN5" s="19"/>
      <c r="PHO5" s="19"/>
      <c r="PHP5" s="19"/>
      <c r="PHQ5" s="19"/>
      <c r="PHR5" s="19"/>
      <c r="PHS5" s="19"/>
      <c r="PHT5" s="19"/>
      <c r="PHU5" s="19"/>
      <c r="PHV5" s="19"/>
      <c r="PHW5" s="19"/>
      <c r="PHX5" s="19"/>
      <c r="PHY5" s="19"/>
      <c r="PHZ5" s="19"/>
      <c r="PIA5" s="19"/>
      <c r="PIB5" s="19"/>
      <c r="PIC5" s="19"/>
      <c r="PID5" s="19"/>
      <c r="PIE5" s="19"/>
      <c r="PIF5" s="19"/>
      <c r="PIG5" s="19"/>
      <c r="PIH5" s="19"/>
      <c r="PII5" s="19"/>
      <c r="PIJ5" s="19"/>
      <c r="PIK5" s="19"/>
      <c r="PIL5" s="19"/>
      <c r="PIM5" s="19"/>
      <c r="PIN5" s="19"/>
      <c r="PIO5" s="19"/>
      <c r="PIP5" s="19"/>
      <c r="PIQ5" s="19"/>
      <c r="PIR5" s="19"/>
      <c r="PIS5" s="19"/>
      <c r="PIT5" s="19"/>
      <c r="PIU5" s="19"/>
      <c r="PIV5" s="19"/>
      <c r="PIW5" s="19"/>
      <c r="PIX5" s="19"/>
      <c r="PIY5" s="19"/>
      <c r="PIZ5" s="19"/>
      <c r="PJA5" s="19"/>
      <c r="PJB5" s="19"/>
      <c r="PJC5" s="19"/>
      <c r="PJD5" s="19"/>
      <c r="PJE5" s="19"/>
      <c r="PJF5" s="19"/>
      <c r="PJG5" s="19"/>
      <c r="PJH5" s="19"/>
      <c r="PJI5" s="19"/>
      <c r="PJJ5" s="19"/>
      <c r="PJK5" s="19"/>
      <c r="PJL5" s="19"/>
      <c r="PJM5" s="19"/>
      <c r="PJN5" s="19"/>
      <c r="PJO5" s="19"/>
      <c r="PJP5" s="19"/>
      <c r="PJQ5" s="19"/>
      <c r="PJR5" s="19"/>
      <c r="PJS5" s="19"/>
      <c r="PJT5" s="19"/>
      <c r="PJU5" s="19"/>
      <c r="PJV5" s="19"/>
      <c r="PJW5" s="19"/>
      <c r="PJX5" s="19"/>
      <c r="PJY5" s="19"/>
      <c r="PJZ5" s="19"/>
      <c r="PKA5" s="19"/>
      <c r="PKB5" s="19"/>
      <c r="PKC5" s="19"/>
      <c r="PKD5" s="19"/>
      <c r="PKE5" s="19"/>
      <c r="PKF5" s="19"/>
      <c r="PKG5" s="19"/>
      <c r="PKH5" s="19"/>
      <c r="PKI5" s="19"/>
      <c r="PKJ5" s="19"/>
      <c r="PKK5" s="19"/>
      <c r="PKL5" s="19"/>
      <c r="PKM5" s="19"/>
      <c r="PKN5" s="19"/>
      <c r="PKO5" s="19"/>
      <c r="PKP5" s="19"/>
      <c r="PKQ5" s="19"/>
      <c r="PKR5" s="19"/>
      <c r="PKS5" s="19"/>
      <c r="PKT5" s="19"/>
      <c r="PKU5" s="19"/>
      <c r="PKV5" s="19"/>
      <c r="PKW5" s="19"/>
      <c r="PKX5" s="19"/>
      <c r="PKY5" s="19"/>
      <c r="PKZ5" s="19"/>
      <c r="PLA5" s="19"/>
      <c r="PLB5" s="19"/>
      <c r="PLC5" s="19"/>
      <c r="PLD5" s="19"/>
      <c r="PLE5" s="19"/>
      <c r="PLF5" s="19"/>
      <c r="PLG5" s="19"/>
      <c r="PLH5" s="19"/>
      <c r="PLI5" s="19"/>
      <c r="PLJ5" s="19"/>
      <c r="PLK5" s="19"/>
      <c r="PLL5" s="19"/>
      <c r="PLM5" s="19"/>
      <c r="PLN5" s="19"/>
      <c r="PLO5" s="19"/>
      <c r="PLP5" s="19"/>
      <c r="PLQ5" s="19"/>
      <c r="PLR5" s="19"/>
      <c r="PLS5" s="19"/>
      <c r="PLT5" s="19"/>
      <c r="PLU5" s="19"/>
      <c r="PLV5" s="19"/>
      <c r="PLW5" s="19"/>
      <c r="PLX5" s="19"/>
      <c r="PLY5" s="19"/>
      <c r="PLZ5" s="19"/>
      <c r="PMA5" s="19"/>
      <c r="PMB5" s="19"/>
      <c r="PMC5" s="19"/>
      <c r="PMD5" s="19"/>
      <c r="PME5" s="19"/>
      <c r="PMF5" s="19"/>
      <c r="PMG5" s="19"/>
      <c r="PMH5" s="19"/>
      <c r="PMI5" s="19"/>
      <c r="PMJ5" s="19"/>
      <c r="PMK5" s="19"/>
      <c r="PML5" s="19"/>
      <c r="PMM5" s="19"/>
      <c r="PMN5" s="19"/>
      <c r="PMO5" s="19"/>
      <c r="PMP5" s="19"/>
      <c r="PMQ5" s="19"/>
      <c r="PMR5" s="19"/>
      <c r="PMS5" s="19"/>
      <c r="PMT5" s="19"/>
      <c r="PMU5" s="19"/>
      <c r="PMV5" s="19"/>
      <c r="PMW5" s="19"/>
      <c r="PMX5" s="19"/>
      <c r="PMY5" s="19"/>
      <c r="PMZ5" s="19"/>
      <c r="PNA5" s="19"/>
      <c r="PNB5" s="19"/>
      <c r="PNC5" s="19"/>
      <c r="PND5" s="19"/>
      <c r="PNE5" s="19"/>
      <c r="PNF5" s="19"/>
      <c r="PNG5" s="19"/>
      <c r="PNH5" s="19"/>
      <c r="PNI5" s="19"/>
      <c r="PNJ5" s="19"/>
      <c r="PNK5" s="19"/>
      <c r="PNL5" s="19"/>
      <c r="PNM5" s="19"/>
      <c r="PNN5" s="19"/>
      <c r="PNO5" s="19"/>
      <c r="PNP5" s="19"/>
      <c r="PNQ5" s="19"/>
      <c r="PNR5" s="19"/>
      <c r="PNS5" s="19"/>
      <c r="PNT5" s="19"/>
      <c r="PNU5" s="19"/>
      <c r="PNV5" s="19"/>
      <c r="PNW5" s="19"/>
      <c r="PNX5" s="19"/>
      <c r="PNY5" s="19"/>
      <c r="PNZ5" s="19"/>
      <c r="POA5" s="19"/>
      <c r="POB5" s="19"/>
      <c r="POC5" s="19"/>
      <c r="POD5" s="19"/>
      <c r="POE5" s="19"/>
      <c r="POF5" s="19"/>
      <c r="POG5" s="19"/>
      <c r="POH5" s="19"/>
      <c r="POI5" s="19"/>
      <c r="POJ5" s="19"/>
      <c r="POK5" s="19"/>
      <c r="POL5" s="19"/>
      <c r="POM5" s="19"/>
      <c r="PON5" s="19"/>
      <c r="POO5" s="19"/>
      <c r="POP5" s="19"/>
      <c r="POQ5" s="19"/>
      <c r="POR5" s="19"/>
      <c r="POS5" s="19"/>
      <c r="POT5" s="19"/>
      <c r="POU5" s="19"/>
      <c r="POV5" s="19"/>
      <c r="POW5" s="19"/>
      <c r="POX5" s="19"/>
      <c r="POY5" s="19"/>
      <c r="POZ5" s="19"/>
      <c r="PPA5" s="19"/>
      <c r="PPB5" s="19"/>
      <c r="PPC5" s="19"/>
      <c r="PPD5" s="19"/>
      <c r="PPE5" s="19"/>
      <c r="PPF5" s="19"/>
      <c r="PPG5" s="19"/>
      <c r="PPH5" s="19"/>
      <c r="PPI5" s="19"/>
      <c r="PPJ5" s="19"/>
      <c r="PPK5" s="19"/>
      <c r="PPL5" s="19"/>
      <c r="PPM5" s="19"/>
      <c r="PPN5" s="19"/>
      <c r="PPO5" s="19"/>
      <c r="PPP5" s="19"/>
      <c r="PPQ5" s="19"/>
      <c r="PPR5" s="19"/>
      <c r="PPS5" s="19"/>
      <c r="PPT5" s="19"/>
      <c r="PPU5" s="19"/>
      <c r="PPV5" s="19"/>
      <c r="PPW5" s="19"/>
      <c r="PPX5" s="19"/>
      <c r="PPY5" s="19"/>
      <c r="PPZ5" s="19"/>
      <c r="PQA5" s="19"/>
      <c r="PQB5" s="19"/>
      <c r="PQC5" s="19"/>
      <c r="PQD5" s="19"/>
      <c r="PQE5" s="19"/>
      <c r="PQF5" s="19"/>
      <c r="PQG5" s="19"/>
      <c r="PQH5" s="19"/>
      <c r="PQI5" s="19"/>
      <c r="PQJ5" s="19"/>
      <c r="PQK5" s="19"/>
      <c r="PQL5" s="19"/>
      <c r="PQM5" s="19"/>
      <c r="PQN5" s="19"/>
      <c r="PQO5" s="19"/>
      <c r="PQP5" s="19"/>
      <c r="PQQ5" s="19"/>
      <c r="PQR5" s="19"/>
      <c r="PQS5" s="19"/>
      <c r="PQT5" s="19"/>
      <c r="PQU5" s="19"/>
      <c r="PQV5" s="19"/>
      <c r="PQW5" s="19"/>
      <c r="PQX5" s="19"/>
      <c r="PQY5" s="19"/>
      <c r="PQZ5" s="19"/>
      <c r="PRA5" s="19"/>
      <c r="PRB5" s="19"/>
      <c r="PRC5" s="19"/>
      <c r="PRD5" s="19"/>
      <c r="PRE5" s="19"/>
      <c r="PRF5" s="19"/>
      <c r="PRG5" s="19"/>
      <c r="PRH5" s="19"/>
      <c r="PRI5" s="19"/>
      <c r="PRJ5" s="19"/>
      <c r="PRK5" s="19"/>
      <c r="PRL5" s="19"/>
      <c r="PRM5" s="19"/>
      <c r="PRN5" s="19"/>
      <c r="PRO5" s="19"/>
      <c r="PRP5" s="19"/>
      <c r="PRQ5" s="19"/>
      <c r="PRR5" s="19"/>
      <c r="PRS5" s="19"/>
      <c r="PRT5" s="19"/>
      <c r="PRU5" s="19"/>
      <c r="PRV5" s="19"/>
      <c r="PRW5" s="19"/>
      <c r="PRX5" s="19"/>
      <c r="PRY5" s="19"/>
      <c r="PRZ5" s="19"/>
      <c r="PSA5" s="19"/>
      <c r="PSB5" s="19"/>
      <c r="PSC5" s="19"/>
      <c r="PSD5" s="19"/>
      <c r="PSE5" s="19"/>
      <c r="PSF5" s="19"/>
      <c r="PSG5" s="19"/>
      <c r="PSH5" s="19"/>
      <c r="PSI5" s="19"/>
      <c r="PSJ5" s="19"/>
      <c r="PSK5" s="19"/>
      <c r="PSL5" s="19"/>
      <c r="PSM5" s="19"/>
      <c r="PSN5" s="19"/>
      <c r="PSO5" s="19"/>
      <c r="PSP5" s="19"/>
      <c r="PSQ5" s="19"/>
      <c r="PSR5" s="19"/>
      <c r="PSS5" s="19"/>
      <c r="PST5" s="19"/>
      <c r="PSU5" s="19"/>
      <c r="PSV5" s="19"/>
      <c r="PSW5" s="19"/>
      <c r="PSX5" s="19"/>
      <c r="PSY5" s="19"/>
      <c r="PSZ5" s="19"/>
      <c r="PTA5" s="19"/>
      <c r="PTB5" s="19"/>
      <c r="PTC5" s="19"/>
      <c r="PTD5" s="19"/>
      <c r="PTE5" s="19"/>
      <c r="PTF5" s="19"/>
      <c r="PTG5" s="19"/>
      <c r="PTH5" s="19"/>
      <c r="PTI5" s="19"/>
      <c r="PTJ5" s="19"/>
      <c r="PTK5" s="19"/>
      <c r="PTL5" s="19"/>
      <c r="PTM5" s="19"/>
      <c r="PTN5" s="19"/>
      <c r="PTO5" s="19"/>
      <c r="PTP5" s="19"/>
      <c r="PTQ5" s="19"/>
      <c r="PTR5" s="19"/>
      <c r="PTS5" s="19"/>
      <c r="PTT5" s="19"/>
      <c r="PTU5" s="19"/>
      <c r="PTV5" s="19"/>
      <c r="PTW5" s="19"/>
      <c r="PTX5" s="19"/>
      <c r="PTY5" s="19"/>
      <c r="PTZ5" s="19"/>
      <c r="PUA5" s="19"/>
      <c r="PUB5" s="19"/>
      <c r="PUC5" s="19"/>
      <c r="PUD5" s="19"/>
      <c r="PUE5" s="19"/>
      <c r="PUF5" s="19"/>
      <c r="PUG5" s="19"/>
      <c r="PUH5" s="19"/>
      <c r="PUI5" s="19"/>
      <c r="PUJ5" s="19"/>
      <c r="PUK5" s="19"/>
      <c r="PUL5" s="19"/>
      <c r="PUM5" s="19"/>
      <c r="PUN5" s="19"/>
      <c r="PUO5" s="19"/>
      <c r="PUP5" s="19"/>
      <c r="PUQ5" s="19"/>
      <c r="PUR5" s="19"/>
      <c r="PUS5" s="19"/>
      <c r="PUT5" s="19"/>
      <c r="PUU5" s="19"/>
      <c r="PUV5" s="19"/>
      <c r="PUW5" s="19"/>
      <c r="PUX5" s="19"/>
      <c r="PUY5" s="19"/>
      <c r="PUZ5" s="19"/>
      <c r="PVA5" s="19"/>
      <c r="PVB5" s="19"/>
      <c r="PVC5" s="19"/>
      <c r="PVD5" s="19"/>
      <c r="PVE5" s="19"/>
      <c r="PVF5" s="19"/>
      <c r="PVG5" s="19"/>
      <c r="PVH5" s="19"/>
      <c r="PVI5" s="19"/>
      <c r="PVJ5" s="19"/>
      <c r="PVK5" s="19"/>
      <c r="PVL5" s="19"/>
      <c r="PVM5" s="19"/>
      <c r="PVN5" s="19"/>
      <c r="PVO5" s="19"/>
      <c r="PVP5" s="19"/>
      <c r="PVQ5" s="19"/>
      <c r="PVR5" s="19"/>
      <c r="PVS5" s="19"/>
      <c r="PVT5" s="19"/>
      <c r="PVU5" s="19"/>
      <c r="PVV5" s="19"/>
      <c r="PVW5" s="19"/>
      <c r="PVX5" s="19"/>
      <c r="PVY5" s="19"/>
      <c r="PVZ5" s="19"/>
      <c r="PWA5" s="19"/>
      <c r="PWB5" s="19"/>
      <c r="PWC5" s="19"/>
      <c r="PWD5" s="19"/>
      <c r="PWE5" s="19"/>
      <c r="PWF5" s="19"/>
      <c r="PWG5" s="19"/>
      <c r="PWH5" s="19"/>
      <c r="PWI5" s="19"/>
      <c r="PWJ5" s="19"/>
      <c r="PWK5" s="19"/>
      <c r="PWL5" s="19"/>
      <c r="PWM5" s="19"/>
      <c r="PWN5" s="19"/>
      <c r="PWO5" s="19"/>
      <c r="PWP5" s="19"/>
      <c r="PWQ5" s="19"/>
      <c r="PWR5" s="19"/>
      <c r="PWS5" s="19"/>
      <c r="PWT5" s="19"/>
      <c r="PWU5" s="19"/>
      <c r="PWV5" s="19"/>
      <c r="PWW5" s="19"/>
      <c r="PWX5" s="19"/>
      <c r="PWY5" s="19"/>
      <c r="PWZ5" s="19"/>
      <c r="PXA5" s="19"/>
      <c r="PXB5" s="19"/>
      <c r="PXC5" s="19"/>
      <c r="PXD5" s="19"/>
      <c r="PXE5" s="19"/>
      <c r="PXF5" s="19"/>
      <c r="PXG5" s="19"/>
      <c r="PXH5" s="19"/>
      <c r="PXI5" s="19"/>
      <c r="PXJ5" s="19"/>
      <c r="PXK5" s="19"/>
      <c r="PXL5" s="19"/>
      <c r="PXM5" s="19"/>
      <c r="PXN5" s="19"/>
      <c r="PXO5" s="19"/>
      <c r="PXP5" s="19"/>
      <c r="PXQ5" s="19"/>
      <c r="PXR5" s="19"/>
      <c r="PXS5" s="19"/>
      <c r="PXT5" s="19"/>
      <c r="PXU5" s="19"/>
      <c r="PXV5" s="19"/>
      <c r="PXW5" s="19"/>
      <c r="PXX5" s="19"/>
      <c r="PXY5" s="19"/>
      <c r="PXZ5" s="19"/>
      <c r="PYA5" s="19"/>
      <c r="PYB5" s="19"/>
      <c r="PYC5" s="19"/>
      <c r="PYD5" s="19"/>
      <c r="PYE5" s="19"/>
      <c r="PYF5" s="19"/>
      <c r="PYG5" s="19"/>
      <c r="PYH5" s="19"/>
      <c r="PYI5" s="19"/>
      <c r="PYJ5" s="19"/>
      <c r="PYK5" s="19"/>
      <c r="PYL5" s="19"/>
      <c r="PYM5" s="19"/>
      <c r="PYN5" s="19"/>
      <c r="PYO5" s="19"/>
      <c r="PYP5" s="19"/>
      <c r="PYQ5" s="19"/>
      <c r="PYR5" s="19"/>
      <c r="PYS5" s="19"/>
      <c r="PYT5" s="19"/>
      <c r="PYU5" s="19"/>
      <c r="PYV5" s="19"/>
      <c r="PYW5" s="19"/>
      <c r="PYX5" s="19"/>
      <c r="PYY5" s="19"/>
      <c r="PYZ5" s="19"/>
      <c r="PZA5" s="19"/>
      <c r="PZB5" s="19"/>
      <c r="PZC5" s="19"/>
      <c r="PZD5" s="19"/>
      <c r="PZE5" s="19"/>
      <c r="PZF5" s="19"/>
      <c r="PZG5" s="19"/>
      <c r="PZH5" s="19"/>
      <c r="PZI5" s="19"/>
      <c r="PZJ5" s="19"/>
      <c r="PZK5" s="19"/>
      <c r="PZL5" s="19"/>
      <c r="PZM5" s="19"/>
      <c r="PZN5" s="19"/>
      <c r="PZO5" s="19"/>
      <c r="PZP5" s="19"/>
      <c r="PZQ5" s="19"/>
      <c r="PZR5" s="19"/>
      <c r="PZS5" s="19"/>
      <c r="PZT5" s="19"/>
      <c r="PZU5" s="19"/>
      <c r="PZV5" s="19"/>
      <c r="PZW5" s="19"/>
      <c r="PZX5" s="19"/>
      <c r="PZY5" s="19"/>
      <c r="PZZ5" s="19"/>
      <c r="QAA5" s="19"/>
      <c r="QAB5" s="19"/>
      <c r="QAC5" s="19"/>
      <c r="QAD5" s="19"/>
      <c r="QAE5" s="19"/>
      <c r="QAF5" s="19"/>
      <c r="QAG5" s="19"/>
      <c r="QAH5" s="19"/>
      <c r="QAI5" s="19"/>
      <c r="QAJ5" s="19"/>
      <c r="QAK5" s="19"/>
      <c r="QAL5" s="19"/>
      <c r="QAM5" s="19"/>
      <c r="QAN5" s="19"/>
      <c r="QAO5" s="19"/>
      <c r="QAP5" s="19"/>
      <c r="QAQ5" s="19"/>
      <c r="QAR5" s="19"/>
      <c r="QAS5" s="19"/>
      <c r="QAT5" s="19"/>
      <c r="QAU5" s="19"/>
      <c r="QAV5" s="19"/>
      <c r="QAW5" s="19"/>
      <c r="QAX5" s="19"/>
      <c r="QAY5" s="19"/>
      <c r="QAZ5" s="19"/>
      <c r="QBA5" s="19"/>
      <c r="QBB5" s="19"/>
      <c r="QBC5" s="19"/>
      <c r="QBD5" s="19"/>
      <c r="QBE5" s="19"/>
      <c r="QBF5" s="19"/>
      <c r="QBG5" s="19"/>
      <c r="QBH5" s="19"/>
      <c r="QBI5" s="19"/>
      <c r="QBJ5" s="19"/>
      <c r="QBK5" s="19"/>
      <c r="QBL5" s="19"/>
      <c r="QBM5" s="19"/>
      <c r="QBN5" s="19"/>
      <c r="QBO5" s="19"/>
      <c r="QBP5" s="19"/>
      <c r="QBQ5" s="19"/>
      <c r="QBR5" s="19"/>
      <c r="QBS5" s="19"/>
      <c r="QBT5" s="19"/>
      <c r="QBU5" s="19"/>
      <c r="QBV5" s="19"/>
      <c r="QBW5" s="19"/>
      <c r="QBX5" s="19"/>
      <c r="QBY5" s="19"/>
      <c r="QBZ5" s="19"/>
      <c r="QCA5" s="19"/>
      <c r="QCB5" s="19"/>
      <c r="QCC5" s="19"/>
      <c r="QCD5" s="19"/>
      <c r="QCE5" s="19"/>
      <c r="QCF5" s="19"/>
      <c r="QCG5" s="19"/>
      <c r="QCH5" s="19"/>
      <c r="QCI5" s="19"/>
      <c r="QCJ5" s="19"/>
      <c r="QCK5" s="19"/>
      <c r="QCL5" s="19"/>
      <c r="QCM5" s="19"/>
      <c r="QCN5" s="19"/>
      <c r="QCO5" s="19"/>
      <c r="QCP5" s="19"/>
      <c r="QCQ5" s="19"/>
      <c r="QCR5" s="19"/>
      <c r="QCS5" s="19"/>
      <c r="QCT5" s="19"/>
      <c r="QCU5" s="19"/>
      <c r="QCV5" s="19"/>
      <c r="QCW5" s="19"/>
      <c r="QCX5" s="19"/>
      <c r="QCY5" s="19"/>
      <c r="QCZ5" s="19"/>
      <c r="QDA5" s="19"/>
      <c r="QDB5" s="19"/>
      <c r="QDC5" s="19"/>
      <c r="QDD5" s="19"/>
      <c r="QDE5" s="19"/>
      <c r="QDF5" s="19"/>
      <c r="QDG5" s="19"/>
      <c r="QDH5" s="19"/>
      <c r="QDI5" s="19"/>
      <c r="QDJ5" s="19"/>
      <c r="QDK5" s="19"/>
      <c r="QDL5" s="19"/>
      <c r="QDM5" s="19"/>
      <c r="QDN5" s="19"/>
      <c r="QDO5" s="19"/>
      <c r="QDP5" s="19"/>
      <c r="QDQ5" s="19"/>
      <c r="QDR5" s="19"/>
      <c r="QDS5" s="19"/>
      <c r="QDT5" s="19"/>
      <c r="QDU5" s="19"/>
      <c r="QDV5" s="19"/>
      <c r="QDW5" s="19"/>
      <c r="QDX5" s="19"/>
      <c r="QDY5" s="19"/>
      <c r="QDZ5" s="19"/>
      <c r="QEA5" s="19"/>
      <c r="QEB5" s="19"/>
      <c r="QEC5" s="19"/>
      <c r="QED5" s="19"/>
      <c r="QEE5" s="19"/>
      <c r="QEF5" s="19"/>
      <c r="QEG5" s="19"/>
      <c r="QEH5" s="19"/>
      <c r="QEI5" s="19"/>
      <c r="QEJ5" s="19"/>
      <c r="QEK5" s="19"/>
      <c r="QEL5" s="19"/>
      <c r="QEM5" s="19"/>
      <c r="QEN5" s="19"/>
      <c r="QEO5" s="19"/>
      <c r="QEP5" s="19"/>
      <c r="QEQ5" s="19"/>
      <c r="QER5" s="19"/>
      <c r="QES5" s="19"/>
      <c r="QET5" s="19"/>
      <c r="QEU5" s="19"/>
      <c r="QEV5" s="19"/>
      <c r="QEW5" s="19"/>
      <c r="QEX5" s="19"/>
      <c r="QEY5" s="19"/>
      <c r="QEZ5" s="19"/>
      <c r="QFA5" s="19"/>
      <c r="QFB5" s="19"/>
      <c r="QFC5" s="19"/>
      <c r="QFD5" s="19"/>
      <c r="QFE5" s="19"/>
      <c r="QFF5" s="19"/>
      <c r="QFG5" s="19"/>
      <c r="QFH5" s="19"/>
      <c r="QFI5" s="19"/>
      <c r="QFJ5" s="19"/>
      <c r="QFK5" s="19"/>
      <c r="QFL5" s="19"/>
      <c r="QFM5" s="19"/>
      <c r="QFN5" s="19"/>
      <c r="QFO5" s="19"/>
      <c r="QFP5" s="19"/>
      <c r="QFQ5" s="19"/>
      <c r="QFR5" s="19"/>
      <c r="QFS5" s="19"/>
      <c r="QFT5" s="19"/>
      <c r="QFU5" s="19"/>
      <c r="QFV5" s="19"/>
      <c r="QFW5" s="19"/>
      <c r="QFX5" s="19"/>
      <c r="QFY5" s="19"/>
      <c r="QFZ5" s="19"/>
      <c r="QGA5" s="19"/>
      <c r="QGB5" s="19"/>
      <c r="QGC5" s="19"/>
      <c r="QGD5" s="19"/>
      <c r="QGE5" s="19"/>
      <c r="QGF5" s="19"/>
      <c r="QGG5" s="19"/>
      <c r="QGH5" s="19"/>
      <c r="QGI5" s="19"/>
      <c r="QGJ5" s="19"/>
      <c r="QGK5" s="19"/>
      <c r="QGL5" s="19"/>
      <c r="QGM5" s="19"/>
      <c r="QGN5" s="19"/>
      <c r="QGO5" s="19"/>
      <c r="QGP5" s="19"/>
      <c r="QGQ5" s="19"/>
      <c r="QGR5" s="19"/>
      <c r="QGS5" s="19"/>
      <c r="QGT5" s="19"/>
      <c r="QGU5" s="19"/>
      <c r="QGV5" s="19"/>
      <c r="QGW5" s="19"/>
      <c r="QGX5" s="19"/>
      <c r="QGY5" s="19"/>
      <c r="QGZ5" s="19"/>
      <c r="QHA5" s="19"/>
      <c r="QHB5" s="19"/>
      <c r="QHC5" s="19"/>
      <c r="QHD5" s="19"/>
      <c r="QHE5" s="19"/>
      <c r="QHF5" s="19"/>
      <c r="QHG5" s="19"/>
      <c r="QHH5" s="19"/>
      <c r="QHI5" s="19"/>
      <c r="QHJ5" s="19"/>
      <c r="QHK5" s="19"/>
      <c r="QHL5" s="19"/>
      <c r="QHM5" s="19"/>
      <c r="QHN5" s="19"/>
      <c r="QHO5" s="19"/>
      <c r="QHP5" s="19"/>
      <c r="QHQ5" s="19"/>
      <c r="QHR5" s="19"/>
      <c r="QHS5" s="19"/>
      <c r="QHT5" s="19"/>
      <c r="QHU5" s="19"/>
      <c r="QHV5" s="19"/>
      <c r="QHW5" s="19"/>
      <c r="QHX5" s="19"/>
      <c r="QHY5" s="19"/>
      <c r="QHZ5" s="19"/>
      <c r="QIA5" s="19"/>
      <c r="QIB5" s="19"/>
      <c r="QIC5" s="19"/>
      <c r="QID5" s="19"/>
      <c r="QIE5" s="19"/>
      <c r="QIF5" s="19"/>
      <c r="QIG5" s="19"/>
      <c r="QIH5" s="19"/>
      <c r="QII5" s="19"/>
      <c r="QIJ5" s="19"/>
      <c r="QIK5" s="19"/>
      <c r="QIL5" s="19"/>
      <c r="QIM5" s="19"/>
      <c r="QIN5" s="19"/>
      <c r="QIO5" s="19"/>
      <c r="QIP5" s="19"/>
      <c r="QIQ5" s="19"/>
      <c r="QIR5" s="19"/>
      <c r="QIS5" s="19"/>
      <c r="QIT5" s="19"/>
      <c r="QIU5" s="19"/>
      <c r="QIV5" s="19"/>
      <c r="QIW5" s="19"/>
      <c r="QIX5" s="19"/>
      <c r="QIY5" s="19"/>
      <c r="QIZ5" s="19"/>
      <c r="QJA5" s="19"/>
      <c r="QJB5" s="19"/>
      <c r="QJC5" s="19"/>
      <c r="QJD5" s="19"/>
      <c r="QJE5" s="19"/>
      <c r="QJF5" s="19"/>
      <c r="QJG5" s="19"/>
      <c r="QJH5" s="19"/>
      <c r="QJI5" s="19"/>
      <c r="QJJ5" s="19"/>
      <c r="QJK5" s="19"/>
      <c r="QJL5" s="19"/>
      <c r="QJM5" s="19"/>
      <c r="QJN5" s="19"/>
      <c r="QJO5" s="19"/>
      <c r="QJP5" s="19"/>
      <c r="QJQ5" s="19"/>
      <c r="QJR5" s="19"/>
      <c r="QJS5" s="19"/>
      <c r="QJT5" s="19"/>
      <c r="QJU5" s="19"/>
      <c r="QJV5" s="19"/>
      <c r="QJW5" s="19"/>
      <c r="QJX5" s="19"/>
      <c r="QJY5" s="19"/>
      <c r="QJZ5" s="19"/>
      <c r="QKA5" s="19"/>
      <c r="QKB5" s="19"/>
      <c r="QKC5" s="19"/>
      <c r="QKD5" s="19"/>
      <c r="QKE5" s="19"/>
      <c r="QKF5" s="19"/>
      <c r="QKG5" s="19"/>
      <c r="QKH5" s="19"/>
      <c r="QKI5" s="19"/>
      <c r="QKJ5" s="19"/>
      <c r="QKK5" s="19"/>
      <c r="QKL5" s="19"/>
      <c r="QKM5" s="19"/>
      <c r="QKN5" s="19"/>
      <c r="QKO5" s="19"/>
      <c r="QKP5" s="19"/>
      <c r="QKQ5" s="19"/>
      <c r="QKR5" s="19"/>
      <c r="QKS5" s="19"/>
      <c r="QKT5" s="19"/>
      <c r="QKU5" s="19"/>
      <c r="QKV5" s="19"/>
      <c r="QKW5" s="19"/>
      <c r="QKX5" s="19"/>
      <c r="QKY5" s="19"/>
      <c r="QKZ5" s="19"/>
      <c r="QLA5" s="19"/>
      <c r="QLB5" s="19"/>
      <c r="QLC5" s="19"/>
      <c r="QLD5" s="19"/>
      <c r="QLE5" s="19"/>
      <c r="QLF5" s="19"/>
      <c r="QLG5" s="19"/>
      <c r="QLH5" s="19"/>
      <c r="QLI5" s="19"/>
      <c r="QLJ5" s="19"/>
      <c r="QLK5" s="19"/>
      <c r="QLL5" s="19"/>
      <c r="QLM5" s="19"/>
      <c r="QLN5" s="19"/>
      <c r="QLO5" s="19"/>
      <c r="QLP5" s="19"/>
      <c r="QLQ5" s="19"/>
      <c r="QLR5" s="19"/>
      <c r="QLS5" s="19"/>
      <c r="QLT5" s="19"/>
      <c r="QLU5" s="19"/>
      <c r="QLV5" s="19"/>
      <c r="QLW5" s="19"/>
      <c r="QLX5" s="19"/>
      <c r="QLY5" s="19"/>
      <c r="QLZ5" s="19"/>
      <c r="QMA5" s="19"/>
      <c r="QMB5" s="19"/>
      <c r="QMC5" s="19"/>
      <c r="QMD5" s="19"/>
      <c r="QME5" s="19"/>
      <c r="QMF5" s="19"/>
      <c r="QMG5" s="19"/>
      <c r="QMH5" s="19"/>
      <c r="QMI5" s="19"/>
      <c r="QMJ5" s="19"/>
      <c r="QMK5" s="19"/>
      <c r="QML5" s="19"/>
      <c r="QMM5" s="19"/>
      <c r="QMN5" s="19"/>
      <c r="QMO5" s="19"/>
      <c r="QMP5" s="19"/>
      <c r="QMQ5" s="19"/>
      <c r="QMR5" s="19"/>
      <c r="QMS5" s="19"/>
      <c r="QMT5" s="19"/>
      <c r="QMU5" s="19"/>
      <c r="QMV5" s="19"/>
      <c r="QMW5" s="19"/>
      <c r="QMX5" s="19"/>
      <c r="QMY5" s="19"/>
      <c r="QMZ5" s="19"/>
      <c r="QNA5" s="19"/>
      <c r="QNB5" s="19"/>
      <c r="QNC5" s="19"/>
      <c r="QND5" s="19"/>
      <c r="QNE5" s="19"/>
      <c r="QNF5" s="19"/>
      <c r="QNG5" s="19"/>
      <c r="QNH5" s="19"/>
      <c r="QNI5" s="19"/>
      <c r="QNJ5" s="19"/>
      <c r="QNK5" s="19"/>
      <c r="QNL5" s="19"/>
      <c r="QNM5" s="19"/>
      <c r="QNN5" s="19"/>
      <c r="QNO5" s="19"/>
      <c r="QNP5" s="19"/>
      <c r="QNQ5" s="19"/>
      <c r="QNR5" s="19"/>
      <c r="QNS5" s="19"/>
      <c r="QNT5" s="19"/>
      <c r="QNU5" s="19"/>
      <c r="QNV5" s="19"/>
      <c r="QNW5" s="19"/>
      <c r="QNX5" s="19"/>
      <c r="QNY5" s="19"/>
      <c r="QNZ5" s="19"/>
      <c r="QOA5" s="19"/>
      <c r="QOB5" s="19"/>
      <c r="QOC5" s="19"/>
      <c r="QOD5" s="19"/>
      <c r="QOE5" s="19"/>
      <c r="QOF5" s="19"/>
      <c r="QOG5" s="19"/>
      <c r="QOH5" s="19"/>
      <c r="QOI5" s="19"/>
      <c r="QOJ5" s="19"/>
      <c r="QOK5" s="19"/>
      <c r="QOL5" s="19"/>
      <c r="QOM5" s="19"/>
      <c r="QON5" s="19"/>
      <c r="QOO5" s="19"/>
      <c r="QOP5" s="19"/>
      <c r="QOQ5" s="19"/>
      <c r="QOR5" s="19"/>
      <c r="QOS5" s="19"/>
      <c r="QOT5" s="19"/>
      <c r="QOU5" s="19"/>
      <c r="QOV5" s="19"/>
      <c r="QOW5" s="19"/>
      <c r="QOX5" s="19"/>
      <c r="QOY5" s="19"/>
      <c r="QOZ5" s="19"/>
      <c r="QPA5" s="19"/>
      <c r="QPB5" s="19"/>
      <c r="QPC5" s="19"/>
      <c r="QPD5" s="19"/>
      <c r="QPE5" s="19"/>
      <c r="QPF5" s="19"/>
      <c r="QPG5" s="19"/>
      <c r="QPH5" s="19"/>
      <c r="QPI5" s="19"/>
      <c r="QPJ5" s="19"/>
      <c r="QPK5" s="19"/>
      <c r="QPL5" s="19"/>
      <c r="QPM5" s="19"/>
      <c r="QPN5" s="19"/>
      <c r="QPO5" s="19"/>
      <c r="QPP5" s="19"/>
      <c r="QPQ5" s="19"/>
      <c r="QPR5" s="19"/>
      <c r="QPS5" s="19"/>
      <c r="QPT5" s="19"/>
      <c r="QPU5" s="19"/>
      <c r="QPV5" s="19"/>
      <c r="QPW5" s="19"/>
      <c r="QPX5" s="19"/>
      <c r="QPY5" s="19"/>
      <c r="QPZ5" s="19"/>
      <c r="QQA5" s="19"/>
      <c r="QQB5" s="19"/>
      <c r="QQC5" s="19"/>
      <c r="QQD5" s="19"/>
      <c r="QQE5" s="19"/>
      <c r="QQF5" s="19"/>
      <c r="QQG5" s="19"/>
      <c r="QQH5" s="19"/>
      <c r="QQI5" s="19"/>
      <c r="QQJ5" s="19"/>
      <c r="QQK5" s="19"/>
      <c r="QQL5" s="19"/>
      <c r="QQM5" s="19"/>
      <c r="QQN5" s="19"/>
      <c r="QQO5" s="19"/>
      <c r="QQP5" s="19"/>
      <c r="QQQ5" s="19"/>
      <c r="QQR5" s="19"/>
      <c r="QQS5" s="19"/>
      <c r="QQT5" s="19"/>
      <c r="QQU5" s="19"/>
      <c r="QQV5" s="19"/>
      <c r="QQW5" s="19"/>
      <c r="QQX5" s="19"/>
      <c r="QQY5" s="19"/>
      <c r="QQZ5" s="19"/>
      <c r="QRA5" s="19"/>
      <c r="QRB5" s="19"/>
      <c r="QRC5" s="19"/>
      <c r="QRD5" s="19"/>
      <c r="QRE5" s="19"/>
      <c r="QRF5" s="19"/>
      <c r="QRG5" s="19"/>
      <c r="QRH5" s="19"/>
      <c r="QRI5" s="19"/>
      <c r="QRJ5" s="19"/>
      <c r="QRK5" s="19"/>
      <c r="QRL5" s="19"/>
      <c r="QRM5" s="19"/>
      <c r="QRN5" s="19"/>
      <c r="QRO5" s="19"/>
      <c r="QRP5" s="19"/>
      <c r="QRQ5" s="19"/>
      <c r="QRR5" s="19"/>
      <c r="QRS5" s="19"/>
      <c r="QRT5" s="19"/>
      <c r="QRU5" s="19"/>
      <c r="QRV5" s="19"/>
      <c r="QRW5" s="19"/>
      <c r="QRX5" s="19"/>
      <c r="QRY5" s="19"/>
      <c r="QRZ5" s="19"/>
      <c r="QSA5" s="19"/>
      <c r="QSB5" s="19"/>
      <c r="QSC5" s="19"/>
      <c r="QSD5" s="19"/>
      <c r="QSE5" s="19"/>
      <c r="QSF5" s="19"/>
      <c r="QSG5" s="19"/>
      <c r="QSH5" s="19"/>
      <c r="QSI5" s="19"/>
      <c r="QSJ5" s="19"/>
      <c r="QSK5" s="19"/>
      <c r="QSL5" s="19"/>
      <c r="QSM5" s="19"/>
      <c r="QSN5" s="19"/>
      <c r="QSO5" s="19"/>
      <c r="QSP5" s="19"/>
      <c r="QSQ5" s="19"/>
      <c r="QSR5" s="19"/>
      <c r="QSS5" s="19"/>
      <c r="QST5" s="19"/>
      <c r="QSU5" s="19"/>
      <c r="QSV5" s="19"/>
      <c r="QSW5" s="19"/>
      <c r="QSX5" s="19"/>
      <c r="QSY5" s="19"/>
      <c r="QSZ5" s="19"/>
      <c r="QTA5" s="19"/>
      <c r="QTB5" s="19"/>
      <c r="QTC5" s="19"/>
      <c r="QTD5" s="19"/>
      <c r="QTE5" s="19"/>
      <c r="QTF5" s="19"/>
      <c r="QTG5" s="19"/>
      <c r="QTH5" s="19"/>
      <c r="QTI5" s="19"/>
      <c r="QTJ5" s="19"/>
      <c r="QTK5" s="19"/>
      <c r="QTL5" s="19"/>
      <c r="QTM5" s="19"/>
      <c r="QTN5" s="19"/>
      <c r="QTO5" s="19"/>
      <c r="QTP5" s="19"/>
      <c r="QTQ5" s="19"/>
      <c r="QTR5" s="19"/>
      <c r="QTS5" s="19"/>
      <c r="QTT5" s="19"/>
      <c r="QTU5" s="19"/>
      <c r="QTV5" s="19"/>
      <c r="QTW5" s="19"/>
      <c r="QTX5" s="19"/>
      <c r="QTY5" s="19"/>
      <c r="QTZ5" s="19"/>
      <c r="QUA5" s="19"/>
      <c r="QUB5" s="19"/>
      <c r="QUC5" s="19"/>
      <c r="QUD5" s="19"/>
      <c r="QUE5" s="19"/>
      <c r="QUF5" s="19"/>
      <c r="QUG5" s="19"/>
      <c r="QUH5" s="19"/>
      <c r="QUI5" s="19"/>
      <c r="QUJ5" s="19"/>
      <c r="QUK5" s="19"/>
      <c r="QUL5" s="19"/>
      <c r="QUM5" s="19"/>
      <c r="QUN5" s="19"/>
      <c r="QUO5" s="19"/>
      <c r="QUP5" s="19"/>
      <c r="QUQ5" s="19"/>
      <c r="QUR5" s="19"/>
      <c r="QUS5" s="19"/>
      <c r="QUT5" s="19"/>
      <c r="QUU5" s="19"/>
      <c r="QUV5" s="19"/>
      <c r="QUW5" s="19"/>
      <c r="QUX5" s="19"/>
      <c r="QUY5" s="19"/>
      <c r="QUZ5" s="19"/>
      <c r="QVA5" s="19"/>
      <c r="QVB5" s="19"/>
      <c r="QVC5" s="19"/>
      <c r="QVD5" s="19"/>
      <c r="QVE5" s="19"/>
      <c r="QVF5" s="19"/>
      <c r="QVG5" s="19"/>
      <c r="QVH5" s="19"/>
      <c r="QVI5" s="19"/>
      <c r="QVJ5" s="19"/>
      <c r="QVK5" s="19"/>
      <c r="QVL5" s="19"/>
      <c r="QVM5" s="19"/>
      <c r="QVN5" s="19"/>
      <c r="QVO5" s="19"/>
      <c r="QVP5" s="19"/>
      <c r="QVQ5" s="19"/>
      <c r="QVR5" s="19"/>
      <c r="QVS5" s="19"/>
      <c r="QVT5" s="19"/>
      <c r="QVU5" s="19"/>
      <c r="QVV5" s="19"/>
      <c r="QVW5" s="19"/>
      <c r="QVX5" s="19"/>
      <c r="QVY5" s="19"/>
      <c r="QVZ5" s="19"/>
      <c r="QWA5" s="19"/>
      <c r="QWB5" s="19"/>
      <c r="QWC5" s="19"/>
      <c r="QWD5" s="19"/>
      <c r="QWE5" s="19"/>
      <c r="QWF5" s="19"/>
      <c r="QWG5" s="19"/>
      <c r="QWH5" s="19"/>
      <c r="QWI5" s="19"/>
      <c r="QWJ5" s="19"/>
      <c r="QWK5" s="19"/>
      <c r="QWL5" s="19"/>
      <c r="QWM5" s="19"/>
      <c r="QWN5" s="19"/>
      <c r="QWO5" s="19"/>
      <c r="QWP5" s="19"/>
      <c r="QWQ5" s="19"/>
      <c r="QWR5" s="19"/>
      <c r="QWS5" s="19"/>
      <c r="QWT5" s="19"/>
      <c r="QWU5" s="19"/>
      <c r="QWV5" s="19"/>
      <c r="QWW5" s="19"/>
      <c r="QWX5" s="19"/>
      <c r="QWY5" s="19"/>
      <c r="QWZ5" s="19"/>
      <c r="QXA5" s="19"/>
      <c r="QXB5" s="19"/>
      <c r="QXC5" s="19"/>
      <c r="QXD5" s="19"/>
      <c r="QXE5" s="19"/>
      <c r="QXF5" s="19"/>
      <c r="QXG5" s="19"/>
      <c r="QXH5" s="19"/>
      <c r="QXI5" s="19"/>
      <c r="QXJ5" s="19"/>
      <c r="QXK5" s="19"/>
      <c r="QXL5" s="19"/>
      <c r="QXM5" s="19"/>
      <c r="QXN5" s="19"/>
      <c r="QXO5" s="19"/>
      <c r="QXP5" s="19"/>
      <c r="QXQ5" s="19"/>
      <c r="QXR5" s="19"/>
      <c r="QXS5" s="19"/>
      <c r="QXT5" s="19"/>
      <c r="QXU5" s="19"/>
      <c r="QXV5" s="19"/>
      <c r="QXW5" s="19"/>
      <c r="QXX5" s="19"/>
      <c r="QXY5" s="19"/>
      <c r="QXZ5" s="19"/>
      <c r="QYA5" s="19"/>
      <c r="QYB5" s="19"/>
      <c r="QYC5" s="19"/>
      <c r="QYD5" s="19"/>
      <c r="QYE5" s="19"/>
      <c r="QYF5" s="19"/>
      <c r="QYG5" s="19"/>
      <c r="QYH5" s="19"/>
      <c r="QYI5" s="19"/>
      <c r="QYJ5" s="19"/>
      <c r="QYK5" s="19"/>
      <c r="QYL5" s="19"/>
      <c r="QYM5" s="19"/>
      <c r="QYN5" s="19"/>
      <c r="QYO5" s="19"/>
      <c r="QYP5" s="19"/>
      <c r="QYQ5" s="19"/>
      <c r="QYR5" s="19"/>
      <c r="QYS5" s="19"/>
      <c r="QYT5" s="19"/>
      <c r="QYU5" s="19"/>
      <c r="QYV5" s="19"/>
      <c r="QYW5" s="19"/>
      <c r="QYX5" s="19"/>
      <c r="QYY5" s="19"/>
      <c r="QYZ5" s="19"/>
      <c r="QZA5" s="19"/>
      <c r="QZB5" s="19"/>
      <c r="QZC5" s="19"/>
      <c r="QZD5" s="19"/>
      <c r="QZE5" s="19"/>
      <c r="QZF5" s="19"/>
      <c r="QZG5" s="19"/>
      <c r="QZH5" s="19"/>
      <c r="QZI5" s="19"/>
      <c r="QZJ5" s="19"/>
      <c r="QZK5" s="19"/>
      <c r="QZL5" s="19"/>
      <c r="QZM5" s="19"/>
      <c r="QZN5" s="19"/>
      <c r="QZO5" s="19"/>
      <c r="QZP5" s="19"/>
      <c r="QZQ5" s="19"/>
      <c r="QZR5" s="19"/>
      <c r="QZS5" s="19"/>
      <c r="QZT5" s="19"/>
      <c r="QZU5" s="19"/>
      <c r="QZV5" s="19"/>
      <c r="QZW5" s="19"/>
      <c r="QZX5" s="19"/>
      <c r="QZY5" s="19"/>
      <c r="QZZ5" s="19"/>
      <c r="RAA5" s="19"/>
      <c r="RAB5" s="19"/>
      <c r="RAC5" s="19"/>
      <c r="RAD5" s="19"/>
      <c r="RAE5" s="19"/>
      <c r="RAF5" s="19"/>
      <c r="RAG5" s="19"/>
      <c r="RAH5" s="19"/>
      <c r="RAI5" s="19"/>
      <c r="RAJ5" s="19"/>
      <c r="RAK5" s="19"/>
      <c r="RAL5" s="19"/>
      <c r="RAM5" s="19"/>
      <c r="RAN5" s="19"/>
      <c r="RAO5" s="19"/>
      <c r="RAP5" s="19"/>
      <c r="RAQ5" s="19"/>
      <c r="RAR5" s="19"/>
      <c r="RAS5" s="19"/>
      <c r="RAT5" s="19"/>
      <c r="RAU5" s="19"/>
      <c r="RAV5" s="19"/>
      <c r="RAW5" s="19"/>
      <c r="RAX5" s="19"/>
      <c r="RAY5" s="19"/>
      <c r="RAZ5" s="19"/>
      <c r="RBA5" s="19"/>
      <c r="RBB5" s="19"/>
      <c r="RBC5" s="19"/>
      <c r="RBD5" s="19"/>
      <c r="RBE5" s="19"/>
      <c r="RBF5" s="19"/>
      <c r="RBG5" s="19"/>
      <c r="RBH5" s="19"/>
      <c r="RBI5" s="19"/>
      <c r="RBJ5" s="19"/>
      <c r="RBK5" s="19"/>
      <c r="RBL5" s="19"/>
      <c r="RBM5" s="19"/>
      <c r="RBN5" s="19"/>
      <c r="RBO5" s="19"/>
      <c r="RBP5" s="19"/>
      <c r="RBQ5" s="19"/>
      <c r="RBR5" s="19"/>
      <c r="RBS5" s="19"/>
      <c r="RBT5" s="19"/>
      <c r="RBU5" s="19"/>
      <c r="RBV5" s="19"/>
      <c r="RBW5" s="19"/>
      <c r="RBX5" s="19"/>
      <c r="RBY5" s="19"/>
      <c r="RBZ5" s="19"/>
      <c r="RCA5" s="19"/>
      <c r="RCB5" s="19"/>
      <c r="RCC5" s="19"/>
      <c r="RCD5" s="19"/>
      <c r="RCE5" s="19"/>
      <c r="RCF5" s="19"/>
      <c r="RCG5" s="19"/>
      <c r="RCH5" s="19"/>
      <c r="RCI5" s="19"/>
      <c r="RCJ5" s="19"/>
      <c r="RCK5" s="19"/>
      <c r="RCL5" s="19"/>
      <c r="RCM5" s="19"/>
      <c r="RCN5" s="19"/>
      <c r="RCO5" s="19"/>
      <c r="RCP5" s="19"/>
      <c r="RCQ5" s="19"/>
      <c r="RCR5" s="19"/>
      <c r="RCS5" s="19"/>
      <c r="RCT5" s="19"/>
      <c r="RCU5" s="19"/>
      <c r="RCV5" s="19"/>
      <c r="RCW5" s="19"/>
      <c r="RCX5" s="19"/>
      <c r="RCY5" s="19"/>
      <c r="RCZ5" s="19"/>
      <c r="RDA5" s="19"/>
      <c r="RDB5" s="19"/>
      <c r="RDC5" s="19"/>
      <c r="RDD5" s="19"/>
      <c r="RDE5" s="19"/>
      <c r="RDF5" s="19"/>
      <c r="RDG5" s="19"/>
      <c r="RDH5" s="19"/>
      <c r="RDI5" s="19"/>
      <c r="RDJ5" s="19"/>
      <c r="RDK5" s="19"/>
      <c r="RDL5" s="19"/>
      <c r="RDM5" s="19"/>
      <c r="RDN5" s="19"/>
      <c r="RDO5" s="19"/>
      <c r="RDP5" s="19"/>
      <c r="RDQ5" s="19"/>
      <c r="RDR5" s="19"/>
      <c r="RDS5" s="19"/>
      <c r="RDT5" s="19"/>
      <c r="RDU5" s="19"/>
      <c r="RDV5" s="19"/>
      <c r="RDW5" s="19"/>
      <c r="RDX5" s="19"/>
      <c r="RDY5" s="19"/>
      <c r="RDZ5" s="19"/>
      <c r="REA5" s="19"/>
      <c r="REB5" s="19"/>
      <c r="REC5" s="19"/>
      <c r="RED5" s="19"/>
      <c r="REE5" s="19"/>
      <c r="REF5" s="19"/>
      <c r="REG5" s="19"/>
      <c r="REH5" s="19"/>
      <c r="REI5" s="19"/>
      <c r="REJ5" s="19"/>
      <c r="REK5" s="19"/>
      <c r="REL5" s="19"/>
      <c r="REM5" s="19"/>
      <c r="REN5" s="19"/>
      <c r="REO5" s="19"/>
      <c r="REP5" s="19"/>
      <c r="REQ5" s="19"/>
      <c r="RER5" s="19"/>
      <c r="RES5" s="19"/>
      <c r="RET5" s="19"/>
      <c r="REU5" s="19"/>
      <c r="REV5" s="19"/>
      <c r="REW5" s="19"/>
      <c r="REX5" s="19"/>
      <c r="REY5" s="19"/>
      <c r="REZ5" s="19"/>
      <c r="RFA5" s="19"/>
      <c r="RFB5" s="19"/>
      <c r="RFC5" s="19"/>
      <c r="RFD5" s="19"/>
      <c r="RFE5" s="19"/>
      <c r="RFF5" s="19"/>
      <c r="RFG5" s="19"/>
      <c r="RFH5" s="19"/>
      <c r="RFI5" s="19"/>
      <c r="RFJ5" s="19"/>
      <c r="RFK5" s="19"/>
      <c r="RFL5" s="19"/>
      <c r="RFM5" s="19"/>
      <c r="RFN5" s="19"/>
      <c r="RFO5" s="19"/>
      <c r="RFP5" s="19"/>
      <c r="RFQ5" s="19"/>
      <c r="RFR5" s="19"/>
      <c r="RFS5" s="19"/>
      <c r="RFT5" s="19"/>
      <c r="RFU5" s="19"/>
      <c r="RFV5" s="19"/>
      <c r="RFW5" s="19"/>
      <c r="RFX5" s="19"/>
      <c r="RFY5" s="19"/>
      <c r="RFZ5" s="19"/>
      <c r="RGA5" s="19"/>
      <c r="RGB5" s="19"/>
      <c r="RGC5" s="19"/>
      <c r="RGD5" s="19"/>
      <c r="RGE5" s="19"/>
      <c r="RGF5" s="19"/>
      <c r="RGG5" s="19"/>
      <c r="RGH5" s="19"/>
      <c r="RGI5" s="19"/>
      <c r="RGJ5" s="19"/>
      <c r="RGK5" s="19"/>
      <c r="RGL5" s="19"/>
      <c r="RGM5" s="19"/>
      <c r="RGN5" s="19"/>
      <c r="RGO5" s="19"/>
      <c r="RGP5" s="19"/>
      <c r="RGQ5" s="19"/>
      <c r="RGR5" s="19"/>
      <c r="RGS5" s="19"/>
      <c r="RGT5" s="19"/>
      <c r="RGU5" s="19"/>
      <c r="RGV5" s="19"/>
      <c r="RGW5" s="19"/>
      <c r="RGX5" s="19"/>
      <c r="RGY5" s="19"/>
      <c r="RGZ5" s="19"/>
      <c r="RHA5" s="19"/>
      <c r="RHB5" s="19"/>
      <c r="RHC5" s="19"/>
      <c r="RHD5" s="19"/>
      <c r="RHE5" s="19"/>
      <c r="RHF5" s="19"/>
      <c r="RHG5" s="19"/>
      <c r="RHH5" s="19"/>
      <c r="RHI5" s="19"/>
      <c r="RHJ5" s="19"/>
      <c r="RHK5" s="19"/>
      <c r="RHL5" s="19"/>
      <c r="RHM5" s="19"/>
      <c r="RHN5" s="19"/>
      <c r="RHO5" s="19"/>
      <c r="RHP5" s="19"/>
      <c r="RHQ5" s="19"/>
      <c r="RHR5" s="19"/>
      <c r="RHS5" s="19"/>
      <c r="RHT5" s="19"/>
      <c r="RHU5" s="19"/>
      <c r="RHV5" s="19"/>
      <c r="RHW5" s="19"/>
      <c r="RHX5" s="19"/>
      <c r="RHY5" s="19"/>
      <c r="RHZ5" s="19"/>
      <c r="RIA5" s="19"/>
      <c r="RIB5" s="19"/>
      <c r="RIC5" s="19"/>
      <c r="RID5" s="19"/>
      <c r="RIE5" s="19"/>
      <c r="RIF5" s="19"/>
      <c r="RIG5" s="19"/>
      <c r="RIH5" s="19"/>
      <c r="RII5" s="19"/>
      <c r="RIJ5" s="19"/>
      <c r="RIK5" s="19"/>
      <c r="RIL5" s="19"/>
      <c r="RIM5" s="19"/>
      <c r="RIN5" s="19"/>
      <c r="RIO5" s="19"/>
      <c r="RIP5" s="19"/>
      <c r="RIQ5" s="19"/>
      <c r="RIR5" s="19"/>
      <c r="RIS5" s="19"/>
      <c r="RIT5" s="19"/>
      <c r="RIU5" s="19"/>
      <c r="RIV5" s="19"/>
      <c r="RIW5" s="19"/>
      <c r="RIX5" s="19"/>
      <c r="RIY5" s="19"/>
      <c r="RIZ5" s="19"/>
      <c r="RJA5" s="19"/>
      <c r="RJB5" s="19"/>
      <c r="RJC5" s="19"/>
      <c r="RJD5" s="19"/>
      <c r="RJE5" s="19"/>
      <c r="RJF5" s="19"/>
      <c r="RJG5" s="19"/>
      <c r="RJH5" s="19"/>
      <c r="RJI5" s="19"/>
      <c r="RJJ5" s="19"/>
      <c r="RJK5" s="19"/>
      <c r="RJL5" s="19"/>
      <c r="RJM5" s="19"/>
      <c r="RJN5" s="19"/>
      <c r="RJO5" s="19"/>
      <c r="RJP5" s="19"/>
      <c r="RJQ5" s="19"/>
      <c r="RJR5" s="19"/>
      <c r="RJS5" s="19"/>
      <c r="RJT5" s="19"/>
      <c r="RJU5" s="19"/>
      <c r="RJV5" s="19"/>
      <c r="RJW5" s="19"/>
      <c r="RJX5" s="19"/>
      <c r="RJY5" s="19"/>
      <c r="RJZ5" s="19"/>
      <c r="RKA5" s="19"/>
      <c r="RKB5" s="19"/>
      <c r="RKC5" s="19"/>
      <c r="RKD5" s="19"/>
      <c r="RKE5" s="19"/>
      <c r="RKF5" s="19"/>
      <c r="RKG5" s="19"/>
      <c r="RKH5" s="19"/>
      <c r="RKI5" s="19"/>
      <c r="RKJ5" s="19"/>
      <c r="RKK5" s="19"/>
      <c r="RKL5" s="19"/>
      <c r="RKM5" s="19"/>
      <c r="RKN5" s="19"/>
      <c r="RKO5" s="19"/>
      <c r="RKP5" s="19"/>
      <c r="RKQ5" s="19"/>
      <c r="RKR5" s="19"/>
      <c r="RKS5" s="19"/>
      <c r="RKT5" s="19"/>
      <c r="RKU5" s="19"/>
      <c r="RKV5" s="19"/>
      <c r="RKW5" s="19"/>
      <c r="RKX5" s="19"/>
      <c r="RKY5" s="19"/>
      <c r="RKZ5" s="19"/>
      <c r="RLA5" s="19"/>
      <c r="RLB5" s="19"/>
      <c r="RLC5" s="19"/>
      <c r="RLD5" s="19"/>
      <c r="RLE5" s="19"/>
      <c r="RLF5" s="19"/>
      <c r="RLG5" s="19"/>
      <c r="RLH5" s="19"/>
      <c r="RLI5" s="19"/>
      <c r="RLJ5" s="19"/>
      <c r="RLK5" s="19"/>
      <c r="RLL5" s="19"/>
      <c r="RLM5" s="19"/>
      <c r="RLN5" s="19"/>
      <c r="RLO5" s="19"/>
      <c r="RLP5" s="19"/>
      <c r="RLQ5" s="19"/>
      <c r="RLR5" s="19"/>
      <c r="RLS5" s="19"/>
      <c r="RLT5" s="19"/>
      <c r="RLU5" s="19"/>
      <c r="RLV5" s="19"/>
      <c r="RLW5" s="19"/>
      <c r="RLX5" s="19"/>
      <c r="RLY5" s="19"/>
      <c r="RLZ5" s="19"/>
      <c r="RMA5" s="19"/>
      <c r="RMB5" s="19"/>
      <c r="RMC5" s="19"/>
      <c r="RMD5" s="19"/>
      <c r="RME5" s="19"/>
      <c r="RMF5" s="19"/>
      <c r="RMG5" s="19"/>
      <c r="RMH5" s="19"/>
      <c r="RMI5" s="19"/>
      <c r="RMJ5" s="19"/>
      <c r="RMK5" s="19"/>
      <c r="RML5" s="19"/>
      <c r="RMM5" s="19"/>
      <c r="RMN5" s="19"/>
      <c r="RMO5" s="19"/>
      <c r="RMP5" s="19"/>
      <c r="RMQ5" s="19"/>
      <c r="RMR5" s="19"/>
      <c r="RMS5" s="19"/>
      <c r="RMT5" s="19"/>
      <c r="RMU5" s="19"/>
      <c r="RMV5" s="19"/>
      <c r="RMW5" s="19"/>
      <c r="RMX5" s="19"/>
      <c r="RMY5" s="19"/>
      <c r="RMZ5" s="19"/>
      <c r="RNA5" s="19"/>
      <c r="RNB5" s="19"/>
      <c r="RNC5" s="19"/>
      <c r="RND5" s="19"/>
      <c r="RNE5" s="19"/>
      <c r="RNF5" s="19"/>
      <c r="RNG5" s="19"/>
      <c r="RNH5" s="19"/>
      <c r="RNI5" s="19"/>
      <c r="RNJ5" s="19"/>
      <c r="RNK5" s="19"/>
      <c r="RNL5" s="19"/>
      <c r="RNM5" s="19"/>
      <c r="RNN5" s="19"/>
      <c r="RNO5" s="19"/>
      <c r="RNP5" s="19"/>
      <c r="RNQ5" s="19"/>
      <c r="RNR5" s="19"/>
      <c r="RNS5" s="19"/>
      <c r="RNT5" s="19"/>
      <c r="RNU5" s="19"/>
      <c r="RNV5" s="19"/>
      <c r="RNW5" s="19"/>
      <c r="RNX5" s="19"/>
      <c r="RNY5" s="19"/>
      <c r="RNZ5" s="19"/>
      <c r="ROA5" s="19"/>
      <c r="ROB5" s="19"/>
      <c r="ROC5" s="19"/>
      <c r="ROD5" s="19"/>
      <c r="ROE5" s="19"/>
      <c r="ROF5" s="19"/>
      <c r="ROG5" s="19"/>
      <c r="ROH5" s="19"/>
      <c r="ROI5" s="19"/>
      <c r="ROJ5" s="19"/>
      <c r="ROK5" s="19"/>
      <c r="ROL5" s="19"/>
      <c r="ROM5" s="19"/>
      <c r="RON5" s="19"/>
      <c r="ROO5" s="19"/>
      <c r="ROP5" s="19"/>
      <c r="ROQ5" s="19"/>
      <c r="ROR5" s="19"/>
      <c r="ROS5" s="19"/>
      <c r="ROT5" s="19"/>
      <c r="ROU5" s="19"/>
      <c r="ROV5" s="19"/>
      <c r="ROW5" s="19"/>
      <c r="ROX5" s="19"/>
      <c r="ROY5" s="19"/>
      <c r="ROZ5" s="19"/>
      <c r="RPA5" s="19"/>
      <c r="RPB5" s="19"/>
      <c r="RPC5" s="19"/>
      <c r="RPD5" s="19"/>
      <c r="RPE5" s="19"/>
      <c r="RPF5" s="19"/>
      <c r="RPG5" s="19"/>
      <c r="RPH5" s="19"/>
      <c r="RPI5" s="19"/>
      <c r="RPJ5" s="19"/>
      <c r="RPK5" s="19"/>
      <c r="RPL5" s="19"/>
      <c r="RPM5" s="19"/>
      <c r="RPN5" s="19"/>
      <c r="RPO5" s="19"/>
      <c r="RPP5" s="19"/>
      <c r="RPQ5" s="19"/>
      <c r="RPR5" s="19"/>
      <c r="RPS5" s="19"/>
      <c r="RPT5" s="19"/>
      <c r="RPU5" s="19"/>
      <c r="RPV5" s="19"/>
      <c r="RPW5" s="19"/>
      <c r="RPX5" s="19"/>
      <c r="RPY5" s="19"/>
      <c r="RPZ5" s="19"/>
      <c r="RQA5" s="19"/>
      <c r="RQB5" s="19"/>
      <c r="RQC5" s="19"/>
      <c r="RQD5" s="19"/>
      <c r="RQE5" s="19"/>
      <c r="RQF5" s="19"/>
      <c r="RQG5" s="19"/>
      <c r="RQH5" s="19"/>
      <c r="RQI5" s="19"/>
      <c r="RQJ5" s="19"/>
      <c r="RQK5" s="19"/>
      <c r="RQL5" s="19"/>
      <c r="RQM5" s="19"/>
      <c r="RQN5" s="19"/>
      <c r="RQO5" s="19"/>
      <c r="RQP5" s="19"/>
      <c r="RQQ5" s="19"/>
      <c r="RQR5" s="19"/>
      <c r="RQS5" s="19"/>
      <c r="RQT5" s="19"/>
      <c r="RQU5" s="19"/>
      <c r="RQV5" s="19"/>
      <c r="RQW5" s="19"/>
      <c r="RQX5" s="19"/>
      <c r="RQY5" s="19"/>
      <c r="RQZ5" s="19"/>
      <c r="RRA5" s="19"/>
      <c r="RRB5" s="19"/>
      <c r="RRC5" s="19"/>
      <c r="RRD5" s="19"/>
      <c r="RRE5" s="19"/>
      <c r="RRF5" s="19"/>
      <c r="RRG5" s="19"/>
      <c r="RRH5" s="19"/>
      <c r="RRI5" s="19"/>
      <c r="RRJ5" s="19"/>
      <c r="RRK5" s="19"/>
      <c r="RRL5" s="19"/>
      <c r="RRM5" s="19"/>
      <c r="RRN5" s="19"/>
      <c r="RRO5" s="19"/>
      <c r="RRP5" s="19"/>
      <c r="RRQ5" s="19"/>
      <c r="RRR5" s="19"/>
      <c r="RRS5" s="19"/>
      <c r="RRT5" s="19"/>
      <c r="RRU5" s="19"/>
      <c r="RRV5" s="19"/>
      <c r="RRW5" s="19"/>
      <c r="RRX5" s="19"/>
      <c r="RRY5" s="19"/>
      <c r="RRZ5" s="19"/>
      <c r="RSA5" s="19"/>
      <c r="RSB5" s="19"/>
      <c r="RSC5" s="19"/>
      <c r="RSD5" s="19"/>
      <c r="RSE5" s="19"/>
      <c r="RSF5" s="19"/>
      <c r="RSG5" s="19"/>
      <c r="RSH5" s="19"/>
      <c r="RSI5" s="19"/>
      <c r="RSJ5" s="19"/>
      <c r="RSK5" s="19"/>
      <c r="RSL5" s="19"/>
      <c r="RSM5" s="19"/>
      <c r="RSN5" s="19"/>
      <c r="RSO5" s="19"/>
      <c r="RSP5" s="19"/>
      <c r="RSQ5" s="19"/>
      <c r="RSR5" s="19"/>
      <c r="RSS5" s="19"/>
      <c r="RST5" s="19"/>
      <c r="RSU5" s="19"/>
      <c r="RSV5" s="19"/>
      <c r="RSW5" s="19"/>
      <c r="RSX5" s="19"/>
      <c r="RSY5" s="19"/>
      <c r="RSZ5" s="19"/>
      <c r="RTA5" s="19"/>
      <c r="RTB5" s="19"/>
      <c r="RTC5" s="19"/>
      <c r="RTD5" s="19"/>
      <c r="RTE5" s="19"/>
      <c r="RTF5" s="19"/>
      <c r="RTG5" s="19"/>
      <c r="RTH5" s="19"/>
      <c r="RTI5" s="19"/>
      <c r="RTJ5" s="19"/>
      <c r="RTK5" s="19"/>
      <c r="RTL5" s="19"/>
      <c r="RTM5" s="19"/>
      <c r="RTN5" s="19"/>
      <c r="RTO5" s="19"/>
      <c r="RTP5" s="19"/>
      <c r="RTQ5" s="19"/>
      <c r="RTR5" s="19"/>
      <c r="RTS5" s="19"/>
      <c r="RTT5" s="19"/>
      <c r="RTU5" s="19"/>
      <c r="RTV5" s="19"/>
      <c r="RTW5" s="19"/>
      <c r="RTX5" s="19"/>
      <c r="RTY5" s="19"/>
      <c r="RTZ5" s="19"/>
      <c r="RUA5" s="19"/>
      <c r="RUB5" s="19"/>
      <c r="RUC5" s="19"/>
      <c r="RUD5" s="19"/>
      <c r="RUE5" s="19"/>
      <c r="RUF5" s="19"/>
      <c r="RUG5" s="19"/>
      <c r="RUH5" s="19"/>
      <c r="RUI5" s="19"/>
      <c r="RUJ5" s="19"/>
      <c r="RUK5" s="19"/>
      <c r="RUL5" s="19"/>
      <c r="RUM5" s="19"/>
      <c r="RUN5" s="19"/>
      <c r="RUO5" s="19"/>
      <c r="RUP5" s="19"/>
      <c r="RUQ5" s="19"/>
      <c r="RUR5" s="19"/>
      <c r="RUS5" s="19"/>
      <c r="RUT5" s="19"/>
      <c r="RUU5" s="19"/>
      <c r="RUV5" s="19"/>
      <c r="RUW5" s="19"/>
      <c r="RUX5" s="19"/>
      <c r="RUY5" s="19"/>
      <c r="RUZ5" s="19"/>
      <c r="RVA5" s="19"/>
      <c r="RVB5" s="19"/>
      <c r="RVC5" s="19"/>
      <c r="RVD5" s="19"/>
      <c r="RVE5" s="19"/>
      <c r="RVF5" s="19"/>
      <c r="RVG5" s="19"/>
      <c r="RVH5" s="19"/>
      <c r="RVI5" s="19"/>
      <c r="RVJ5" s="19"/>
      <c r="RVK5" s="19"/>
      <c r="RVL5" s="19"/>
      <c r="RVM5" s="19"/>
      <c r="RVN5" s="19"/>
      <c r="RVO5" s="19"/>
      <c r="RVP5" s="19"/>
      <c r="RVQ5" s="19"/>
      <c r="RVR5" s="19"/>
      <c r="RVS5" s="19"/>
      <c r="RVT5" s="19"/>
      <c r="RVU5" s="19"/>
      <c r="RVV5" s="19"/>
      <c r="RVW5" s="19"/>
      <c r="RVX5" s="19"/>
      <c r="RVY5" s="19"/>
      <c r="RVZ5" s="19"/>
      <c r="RWA5" s="19"/>
      <c r="RWB5" s="19"/>
      <c r="RWC5" s="19"/>
      <c r="RWD5" s="19"/>
      <c r="RWE5" s="19"/>
      <c r="RWF5" s="19"/>
      <c r="RWG5" s="19"/>
      <c r="RWH5" s="19"/>
      <c r="RWI5" s="19"/>
      <c r="RWJ5" s="19"/>
      <c r="RWK5" s="19"/>
      <c r="RWL5" s="19"/>
      <c r="RWM5" s="19"/>
      <c r="RWN5" s="19"/>
      <c r="RWO5" s="19"/>
      <c r="RWP5" s="19"/>
      <c r="RWQ5" s="19"/>
      <c r="RWR5" s="19"/>
      <c r="RWS5" s="19"/>
      <c r="RWT5" s="19"/>
      <c r="RWU5" s="19"/>
      <c r="RWV5" s="19"/>
      <c r="RWW5" s="19"/>
      <c r="RWX5" s="19"/>
      <c r="RWY5" s="19"/>
      <c r="RWZ5" s="19"/>
      <c r="RXA5" s="19"/>
      <c r="RXB5" s="19"/>
      <c r="RXC5" s="19"/>
      <c r="RXD5" s="19"/>
      <c r="RXE5" s="19"/>
      <c r="RXF5" s="19"/>
      <c r="RXG5" s="19"/>
      <c r="RXH5" s="19"/>
      <c r="RXI5" s="19"/>
      <c r="RXJ5" s="19"/>
      <c r="RXK5" s="19"/>
      <c r="RXL5" s="19"/>
      <c r="RXM5" s="19"/>
      <c r="RXN5" s="19"/>
      <c r="RXO5" s="19"/>
      <c r="RXP5" s="19"/>
      <c r="RXQ5" s="19"/>
      <c r="RXR5" s="19"/>
      <c r="RXS5" s="19"/>
      <c r="RXT5" s="19"/>
      <c r="RXU5" s="19"/>
      <c r="RXV5" s="19"/>
      <c r="RXW5" s="19"/>
      <c r="RXX5" s="19"/>
      <c r="RXY5" s="19"/>
      <c r="RXZ5" s="19"/>
      <c r="RYA5" s="19"/>
      <c r="RYB5" s="19"/>
      <c r="RYC5" s="19"/>
      <c r="RYD5" s="19"/>
      <c r="RYE5" s="19"/>
      <c r="RYF5" s="19"/>
      <c r="RYG5" s="19"/>
      <c r="RYH5" s="19"/>
      <c r="RYI5" s="19"/>
      <c r="RYJ5" s="19"/>
      <c r="RYK5" s="19"/>
      <c r="RYL5" s="19"/>
      <c r="RYM5" s="19"/>
      <c r="RYN5" s="19"/>
      <c r="RYO5" s="19"/>
      <c r="RYP5" s="19"/>
      <c r="RYQ5" s="19"/>
      <c r="RYR5" s="19"/>
      <c r="RYS5" s="19"/>
      <c r="RYT5" s="19"/>
      <c r="RYU5" s="19"/>
      <c r="RYV5" s="19"/>
      <c r="RYW5" s="19"/>
      <c r="RYX5" s="19"/>
      <c r="RYY5" s="19"/>
      <c r="RYZ5" s="19"/>
      <c r="RZA5" s="19"/>
      <c r="RZB5" s="19"/>
      <c r="RZC5" s="19"/>
      <c r="RZD5" s="19"/>
      <c r="RZE5" s="19"/>
      <c r="RZF5" s="19"/>
      <c r="RZG5" s="19"/>
      <c r="RZH5" s="19"/>
      <c r="RZI5" s="19"/>
      <c r="RZJ5" s="19"/>
      <c r="RZK5" s="19"/>
      <c r="RZL5" s="19"/>
      <c r="RZM5" s="19"/>
      <c r="RZN5" s="19"/>
      <c r="RZO5" s="19"/>
      <c r="RZP5" s="19"/>
      <c r="RZQ5" s="19"/>
      <c r="RZR5" s="19"/>
      <c r="RZS5" s="19"/>
      <c r="RZT5" s="19"/>
      <c r="RZU5" s="19"/>
      <c r="RZV5" s="19"/>
      <c r="RZW5" s="19"/>
      <c r="RZX5" s="19"/>
      <c r="RZY5" s="19"/>
      <c r="RZZ5" s="19"/>
      <c r="SAA5" s="19"/>
      <c r="SAB5" s="19"/>
      <c r="SAC5" s="19"/>
      <c r="SAD5" s="19"/>
      <c r="SAE5" s="19"/>
      <c r="SAF5" s="19"/>
      <c r="SAG5" s="19"/>
      <c r="SAH5" s="19"/>
      <c r="SAI5" s="19"/>
      <c r="SAJ5" s="19"/>
      <c r="SAK5" s="19"/>
      <c r="SAL5" s="19"/>
      <c r="SAM5" s="19"/>
      <c r="SAN5" s="19"/>
      <c r="SAO5" s="19"/>
      <c r="SAP5" s="19"/>
      <c r="SAQ5" s="19"/>
      <c r="SAR5" s="19"/>
      <c r="SAS5" s="19"/>
      <c r="SAT5" s="19"/>
      <c r="SAU5" s="19"/>
      <c r="SAV5" s="19"/>
      <c r="SAW5" s="19"/>
      <c r="SAX5" s="19"/>
      <c r="SAY5" s="19"/>
      <c r="SAZ5" s="19"/>
      <c r="SBA5" s="19"/>
      <c r="SBB5" s="19"/>
      <c r="SBC5" s="19"/>
      <c r="SBD5" s="19"/>
      <c r="SBE5" s="19"/>
      <c r="SBF5" s="19"/>
      <c r="SBG5" s="19"/>
      <c r="SBH5" s="19"/>
      <c r="SBI5" s="19"/>
      <c r="SBJ5" s="19"/>
      <c r="SBK5" s="19"/>
      <c r="SBL5" s="19"/>
      <c r="SBM5" s="19"/>
      <c r="SBN5" s="19"/>
      <c r="SBO5" s="19"/>
      <c r="SBP5" s="19"/>
      <c r="SBQ5" s="19"/>
      <c r="SBR5" s="19"/>
      <c r="SBS5" s="19"/>
      <c r="SBT5" s="19"/>
      <c r="SBU5" s="19"/>
      <c r="SBV5" s="19"/>
      <c r="SBW5" s="19"/>
      <c r="SBX5" s="19"/>
      <c r="SBY5" s="19"/>
      <c r="SBZ5" s="19"/>
      <c r="SCA5" s="19"/>
      <c r="SCB5" s="19"/>
      <c r="SCC5" s="19"/>
      <c r="SCD5" s="19"/>
      <c r="SCE5" s="19"/>
      <c r="SCF5" s="19"/>
      <c r="SCG5" s="19"/>
      <c r="SCH5" s="19"/>
      <c r="SCI5" s="19"/>
      <c r="SCJ5" s="19"/>
      <c r="SCK5" s="19"/>
      <c r="SCL5" s="19"/>
      <c r="SCM5" s="19"/>
      <c r="SCN5" s="19"/>
      <c r="SCO5" s="19"/>
      <c r="SCP5" s="19"/>
      <c r="SCQ5" s="19"/>
      <c r="SCR5" s="19"/>
      <c r="SCS5" s="19"/>
      <c r="SCT5" s="19"/>
      <c r="SCU5" s="19"/>
      <c r="SCV5" s="19"/>
      <c r="SCW5" s="19"/>
      <c r="SCX5" s="19"/>
      <c r="SCY5" s="19"/>
      <c r="SCZ5" s="19"/>
      <c r="SDA5" s="19"/>
      <c r="SDB5" s="19"/>
      <c r="SDC5" s="19"/>
      <c r="SDD5" s="19"/>
      <c r="SDE5" s="19"/>
      <c r="SDF5" s="19"/>
      <c r="SDG5" s="19"/>
      <c r="SDH5" s="19"/>
      <c r="SDI5" s="19"/>
      <c r="SDJ5" s="19"/>
      <c r="SDK5" s="19"/>
      <c r="SDL5" s="19"/>
      <c r="SDM5" s="19"/>
      <c r="SDN5" s="19"/>
      <c r="SDO5" s="19"/>
      <c r="SDP5" s="19"/>
      <c r="SDQ5" s="19"/>
      <c r="SDR5" s="19"/>
      <c r="SDS5" s="19"/>
      <c r="SDT5" s="19"/>
      <c r="SDU5" s="19"/>
      <c r="SDV5" s="19"/>
      <c r="SDW5" s="19"/>
      <c r="SDX5" s="19"/>
      <c r="SDY5" s="19"/>
      <c r="SDZ5" s="19"/>
      <c r="SEA5" s="19"/>
      <c r="SEB5" s="19"/>
      <c r="SEC5" s="19"/>
      <c r="SED5" s="19"/>
      <c r="SEE5" s="19"/>
      <c r="SEF5" s="19"/>
      <c r="SEG5" s="19"/>
      <c r="SEH5" s="19"/>
      <c r="SEI5" s="19"/>
      <c r="SEJ5" s="19"/>
      <c r="SEK5" s="19"/>
      <c r="SEL5" s="19"/>
      <c r="SEM5" s="19"/>
      <c r="SEN5" s="19"/>
      <c r="SEO5" s="19"/>
      <c r="SEP5" s="19"/>
      <c r="SEQ5" s="19"/>
      <c r="SER5" s="19"/>
      <c r="SES5" s="19"/>
      <c r="SET5" s="19"/>
      <c r="SEU5" s="19"/>
      <c r="SEV5" s="19"/>
      <c r="SEW5" s="19"/>
      <c r="SEX5" s="19"/>
      <c r="SEY5" s="19"/>
      <c r="SEZ5" s="19"/>
      <c r="SFA5" s="19"/>
      <c r="SFB5" s="19"/>
      <c r="SFC5" s="19"/>
      <c r="SFD5" s="19"/>
      <c r="SFE5" s="19"/>
      <c r="SFF5" s="19"/>
      <c r="SFG5" s="19"/>
      <c r="SFH5" s="19"/>
      <c r="SFI5" s="19"/>
      <c r="SFJ5" s="19"/>
      <c r="SFK5" s="19"/>
      <c r="SFL5" s="19"/>
      <c r="SFM5" s="19"/>
      <c r="SFN5" s="19"/>
      <c r="SFO5" s="19"/>
      <c r="SFP5" s="19"/>
      <c r="SFQ5" s="19"/>
      <c r="SFR5" s="19"/>
      <c r="SFS5" s="19"/>
      <c r="SFT5" s="19"/>
      <c r="SFU5" s="19"/>
      <c r="SFV5" s="19"/>
      <c r="SFW5" s="19"/>
      <c r="SFX5" s="19"/>
      <c r="SFY5" s="19"/>
      <c r="SFZ5" s="19"/>
      <c r="SGA5" s="19"/>
      <c r="SGB5" s="19"/>
      <c r="SGC5" s="19"/>
      <c r="SGD5" s="19"/>
      <c r="SGE5" s="19"/>
      <c r="SGF5" s="19"/>
      <c r="SGG5" s="19"/>
      <c r="SGH5" s="19"/>
      <c r="SGI5" s="19"/>
      <c r="SGJ5" s="19"/>
      <c r="SGK5" s="19"/>
      <c r="SGL5" s="19"/>
      <c r="SGM5" s="19"/>
      <c r="SGN5" s="19"/>
      <c r="SGO5" s="19"/>
      <c r="SGP5" s="19"/>
      <c r="SGQ5" s="19"/>
      <c r="SGR5" s="19"/>
      <c r="SGS5" s="19"/>
      <c r="SGT5" s="19"/>
      <c r="SGU5" s="19"/>
      <c r="SGV5" s="19"/>
      <c r="SGW5" s="19"/>
      <c r="SGX5" s="19"/>
      <c r="SGY5" s="19"/>
      <c r="SGZ5" s="19"/>
      <c r="SHA5" s="19"/>
      <c r="SHB5" s="19"/>
      <c r="SHC5" s="19"/>
      <c r="SHD5" s="19"/>
      <c r="SHE5" s="19"/>
      <c r="SHF5" s="19"/>
      <c r="SHG5" s="19"/>
      <c r="SHH5" s="19"/>
      <c r="SHI5" s="19"/>
      <c r="SHJ5" s="19"/>
      <c r="SHK5" s="19"/>
      <c r="SHL5" s="19"/>
      <c r="SHM5" s="19"/>
      <c r="SHN5" s="19"/>
      <c r="SHO5" s="19"/>
      <c r="SHP5" s="19"/>
      <c r="SHQ5" s="19"/>
      <c r="SHR5" s="19"/>
      <c r="SHS5" s="19"/>
      <c r="SHT5" s="19"/>
      <c r="SHU5" s="19"/>
      <c r="SHV5" s="19"/>
      <c r="SHW5" s="19"/>
      <c r="SHX5" s="19"/>
      <c r="SHY5" s="19"/>
      <c r="SHZ5" s="19"/>
      <c r="SIA5" s="19"/>
      <c r="SIB5" s="19"/>
      <c r="SIC5" s="19"/>
      <c r="SID5" s="19"/>
      <c r="SIE5" s="19"/>
      <c r="SIF5" s="19"/>
      <c r="SIG5" s="19"/>
      <c r="SIH5" s="19"/>
      <c r="SII5" s="19"/>
      <c r="SIJ5" s="19"/>
      <c r="SIK5" s="19"/>
      <c r="SIL5" s="19"/>
      <c r="SIM5" s="19"/>
      <c r="SIN5" s="19"/>
      <c r="SIO5" s="19"/>
      <c r="SIP5" s="19"/>
      <c r="SIQ5" s="19"/>
      <c r="SIR5" s="19"/>
      <c r="SIS5" s="19"/>
      <c r="SIT5" s="19"/>
      <c r="SIU5" s="19"/>
      <c r="SIV5" s="19"/>
      <c r="SIW5" s="19"/>
      <c r="SIX5" s="19"/>
      <c r="SIY5" s="19"/>
      <c r="SIZ5" s="19"/>
      <c r="SJA5" s="19"/>
      <c r="SJB5" s="19"/>
      <c r="SJC5" s="19"/>
      <c r="SJD5" s="19"/>
      <c r="SJE5" s="19"/>
      <c r="SJF5" s="19"/>
      <c r="SJG5" s="19"/>
      <c r="SJH5" s="19"/>
      <c r="SJI5" s="19"/>
      <c r="SJJ5" s="19"/>
      <c r="SJK5" s="19"/>
      <c r="SJL5" s="19"/>
      <c r="SJM5" s="19"/>
      <c r="SJN5" s="19"/>
      <c r="SJO5" s="19"/>
      <c r="SJP5" s="19"/>
      <c r="SJQ5" s="19"/>
      <c r="SJR5" s="19"/>
      <c r="SJS5" s="19"/>
      <c r="SJT5" s="19"/>
      <c r="SJU5" s="19"/>
      <c r="SJV5" s="19"/>
      <c r="SJW5" s="19"/>
      <c r="SJX5" s="19"/>
      <c r="SJY5" s="19"/>
      <c r="SJZ5" s="19"/>
      <c r="SKA5" s="19"/>
      <c r="SKB5" s="19"/>
      <c r="SKC5" s="19"/>
      <c r="SKD5" s="19"/>
      <c r="SKE5" s="19"/>
      <c r="SKF5" s="19"/>
      <c r="SKG5" s="19"/>
      <c r="SKH5" s="19"/>
      <c r="SKI5" s="19"/>
      <c r="SKJ5" s="19"/>
      <c r="SKK5" s="19"/>
      <c r="SKL5" s="19"/>
      <c r="SKM5" s="19"/>
      <c r="SKN5" s="19"/>
      <c r="SKO5" s="19"/>
      <c r="SKP5" s="19"/>
      <c r="SKQ5" s="19"/>
      <c r="SKR5" s="19"/>
      <c r="SKS5" s="19"/>
      <c r="SKT5" s="19"/>
      <c r="SKU5" s="19"/>
      <c r="SKV5" s="19"/>
      <c r="SKW5" s="19"/>
      <c r="SKX5" s="19"/>
      <c r="SKY5" s="19"/>
      <c r="SKZ5" s="19"/>
      <c r="SLA5" s="19"/>
      <c r="SLB5" s="19"/>
      <c r="SLC5" s="19"/>
      <c r="SLD5" s="19"/>
      <c r="SLE5" s="19"/>
      <c r="SLF5" s="19"/>
      <c r="SLG5" s="19"/>
      <c r="SLH5" s="19"/>
      <c r="SLI5" s="19"/>
      <c r="SLJ5" s="19"/>
      <c r="SLK5" s="19"/>
      <c r="SLL5" s="19"/>
      <c r="SLM5" s="19"/>
      <c r="SLN5" s="19"/>
      <c r="SLO5" s="19"/>
      <c r="SLP5" s="19"/>
      <c r="SLQ5" s="19"/>
      <c r="SLR5" s="19"/>
      <c r="SLS5" s="19"/>
      <c r="SLT5" s="19"/>
      <c r="SLU5" s="19"/>
      <c r="SLV5" s="19"/>
      <c r="SLW5" s="19"/>
      <c r="SLX5" s="19"/>
      <c r="SLY5" s="19"/>
      <c r="SLZ5" s="19"/>
      <c r="SMA5" s="19"/>
      <c r="SMB5" s="19"/>
      <c r="SMC5" s="19"/>
      <c r="SMD5" s="19"/>
      <c r="SME5" s="19"/>
      <c r="SMF5" s="19"/>
      <c r="SMG5" s="19"/>
      <c r="SMH5" s="19"/>
      <c r="SMI5" s="19"/>
      <c r="SMJ5" s="19"/>
      <c r="SMK5" s="19"/>
      <c r="SML5" s="19"/>
      <c r="SMM5" s="19"/>
      <c r="SMN5" s="19"/>
      <c r="SMO5" s="19"/>
      <c r="SMP5" s="19"/>
      <c r="SMQ5" s="19"/>
      <c r="SMR5" s="19"/>
      <c r="SMS5" s="19"/>
      <c r="SMT5" s="19"/>
      <c r="SMU5" s="19"/>
      <c r="SMV5" s="19"/>
      <c r="SMW5" s="19"/>
      <c r="SMX5" s="19"/>
      <c r="SMY5" s="19"/>
      <c r="SMZ5" s="19"/>
      <c r="SNA5" s="19"/>
      <c r="SNB5" s="19"/>
      <c r="SNC5" s="19"/>
      <c r="SND5" s="19"/>
      <c r="SNE5" s="19"/>
      <c r="SNF5" s="19"/>
      <c r="SNG5" s="19"/>
      <c r="SNH5" s="19"/>
      <c r="SNI5" s="19"/>
      <c r="SNJ5" s="19"/>
      <c r="SNK5" s="19"/>
      <c r="SNL5" s="19"/>
      <c r="SNM5" s="19"/>
      <c r="SNN5" s="19"/>
      <c r="SNO5" s="19"/>
      <c r="SNP5" s="19"/>
      <c r="SNQ5" s="19"/>
      <c r="SNR5" s="19"/>
      <c r="SNS5" s="19"/>
      <c r="SNT5" s="19"/>
      <c r="SNU5" s="19"/>
      <c r="SNV5" s="19"/>
      <c r="SNW5" s="19"/>
      <c r="SNX5" s="19"/>
      <c r="SNY5" s="19"/>
      <c r="SNZ5" s="19"/>
      <c r="SOA5" s="19"/>
      <c r="SOB5" s="19"/>
      <c r="SOC5" s="19"/>
      <c r="SOD5" s="19"/>
      <c r="SOE5" s="19"/>
      <c r="SOF5" s="19"/>
      <c r="SOG5" s="19"/>
      <c r="SOH5" s="19"/>
      <c r="SOI5" s="19"/>
      <c r="SOJ5" s="19"/>
      <c r="SOK5" s="19"/>
      <c r="SOL5" s="19"/>
      <c r="SOM5" s="19"/>
      <c r="SON5" s="19"/>
      <c r="SOO5" s="19"/>
      <c r="SOP5" s="19"/>
      <c r="SOQ5" s="19"/>
      <c r="SOR5" s="19"/>
      <c r="SOS5" s="19"/>
      <c r="SOT5" s="19"/>
      <c r="SOU5" s="19"/>
      <c r="SOV5" s="19"/>
      <c r="SOW5" s="19"/>
      <c r="SOX5" s="19"/>
      <c r="SOY5" s="19"/>
      <c r="SOZ5" s="19"/>
      <c r="SPA5" s="19"/>
      <c r="SPB5" s="19"/>
      <c r="SPC5" s="19"/>
      <c r="SPD5" s="19"/>
      <c r="SPE5" s="19"/>
      <c r="SPF5" s="19"/>
      <c r="SPG5" s="19"/>
      <c r="SPH5" s="19"/>
      <c r="SPI5" s="19"/>
      <c r="SPJ5" s="19"/>
      <c r="SPK5" s="19"/>
      <c r="SPL5" s="19"/>
      <c r="SPM5" s="19"/>
      <c r="SPN5" s="19"/>
      <c r="SPO5" s="19"/>
      <c r="SPP5" s="19"/>
      <c r="SPQ5" s="19"/>
      <c r="SPR5" s="19"/>
      <c r="SPS5" s="19"/>
      <c r="SPT5" s="19"/>
      <c r="SPU5" s="19"/>
      <c r="SPV5" s="19"/>
      <c r="SPW5" s="19"/>
      <c r="SPX5" s="19"/>
      <c r="SPY5" s="19"/>
      <c r="SPZ5" s="19"/>
      <c r="SQA5" s="19"/>
      <c r="SQB5" s="19"/>
      <c r="SQC5" s="19"/>
      <c r="SQD5" s="19"/>
      <c r="SQE5" s="19"/>
      <c r="SQF5" s="19"/>
      <c r="SQG5" s="19"/>
      <c r="SQH5" s="19"/>
      <c r="SQI5" s="19"/>
      <c r="SQJ5" s="19"/>
      <c r="SQK5" s="19"/>
      <c r="SQL5" s="19"/>
      <c r="SQM5" s="19"/>
      <c r="SQN5" s="19"/>
      <c r="SQO5" s="19"/>
      <c r="SQP5" s="19"/>
      <c r="SQQ5" s="19"/>
      <c r="SQR5" s="19"/>
      <c r="SQS5" s="19"/>
      <c r="SQT5" s="19"/>
      <c r="SQU5" s="19"/>
      <c r="SQV5" s="19"/>
      <c r="SQW5" s="19"/>
      <c r="SQX5" s="19"/>
      <c r="SQY5" s="19"/>
      <c r="SQZ5" s="19"/>
      <c r="SRA5" s="19"/>
      <c r="SRB5" s="19"/>
      <c r="SRC5" s="19"/>
      <c r="SRD5" s="19"/>
      <c r="SRE5" s="19"/>
      <c r="SRF5" s="19"/>
      <c r="SRG5" s="19"/>
      <c r="SRH5" s="19"/>
      <c r="SRI5" s="19"/>
      <c r="SRJ5" s="19"/>
      <c r="SRK5" s="19"/>
      <c r="SRL5" s="19"/>
      <c r="SRM5" s="19"/>
      <c r="SRN5" s="19"/>
      <c r="SRO5" s="19"/>
      <c r="SRP5" s="19"/>
      <c r="SRQ5" s="19"/>
      <c r="SRR5" s="19"/>
      <c r="SRS5" s="19"/>
      <c r="SRT5" s="19"/>
      <c r="SRU5" s="19"/>
      <c r="SRV5" s="19"/>
      <c r="SRW5" s="19"/>
      <c r="SRX5" s="19"/>
      <c r="SRY5" s="19"/>
      <c r="SRZ5" s="19"/>
      <c r="SSA5" s="19"/>
      <c r="SSB5" s="19"/>
      <c r="SSC5" s="19"/>
      <c r="SSD5" s="19"/>
      <c r="SSE5" s="19"/>
      <c r="SSF5" s="19"/>
      <c r="SSG5" s="19"/>
      <c r="SSH5" s="19"/>
      <c r="SSI5" s="19"/>
      <c r="SSJ5" s="19"/>
      <c r="SSK5" s="19"/>
      <c r="SSL5" s="19"/>
      <c r="SSM5" s="19"/>
      <c r="SSN5" s="19"/>
      <c r="SSO5" s="19"/>
      <c r="SSP5" s="19"/>
      <c r="SSQ5" s="19"/>
      <c r="SSR5" s="19"/>
      <c r="SSS5" s="19"/>
      <c r="SST5" s="19"/>
      <c r="SSU5" s="19"/>
      <c r="SSV5" s="19"/>
      <c r="SSW5" s="19"/>
      <c r="SSX5" s="19"/>
      <c r="SSY5" s="19"/>
      <c r="SSZ5" s="19"/>
      <c r="STA5" s="19"/>
      <c r="STB5" s="19"/>
      <c r="STC5" s="19"/>
      <c r="STD5" s="19"/>
      <c r="STE5" s="19"/>
      <c r="STF5" s="19"/>
      <c r="STG5" s="19"/>
      <c r="STH5" s="19"/>
      <c r="STI5" s="19"/>
      <c r="STJ5" s="19"/>
      <c r="STK5" s="19"/>
      <c r="STL5" s="19"/>
      <c r="STM5" s="19"/>
      <c r="STN5" s="19"/>
      <c r="STO5" s="19"/>
      <c r="STP5" s="19"/>
      <c r="STQ5" s="19"/>
      <c r="STR5" s="19"/>
      <c r="STS5" s="19"/>
      <c r="STT5" s="19"/>
      <c r="STU5" s="19"/>
      <c r="STV5" s="19"/>
      <c r="STW5" s="19"/>
      <c r="STX5" s="19"/>
      <c r="STY5" s="19"/>
      <c r="STZ5" s="19"/>
      <c r="SUA5" s="19"/>
      <c r="SUB5" s="19"/>
      <c r="SUC5" s="19"/>
      <c r="SUD5" s="19"/>
      <c r="SUE5" s="19"/>
      <c r="SUF5" s="19"/>
      <c r="SUG5" s="19"/>
      <c r="SUH5" s="19"/>
      <c r="SUI5" s="19"/>
      <c r="SUJ5" s="19"/>
      <c r="SUK5" s="19"/>
      <c r="SUL5" s="19"/>
      <c r="SUM5" s="19"/>
      <c r="SUN5" s="19"/>
      <c r="SUO5" s="19"/>
      <c r="SUP5" s="19"/>
      <c r="SUQ5" s="19"/>
      <c r="SUR5" s="19"/>
      <c r="SUS5" s="19"/>
      <c r="SUT5" s="19"/>
      <c r="SUU5" s="19"/>
      <c r="SUV5" s="19"/>
      <c r="SUW5" s="19"/>
      <c r="SUX5" s="19"/>
      <c r="SUY5" s="19"/>
      <c r="SUZ5" s="19"/>
      <c r="SVA5" s="19"/>
      <c r="SVB5" s="19"/>
      <c r="SVC5" s="19"/>
      <c r="SVD5" s="19"/>
      <c r="SVE5" s="19"/>
      <c r="SVF5" s="19"/>
      <c r="SVG5" s="19"/>
      <c r="SVH5" s="19"/>
      <c r="SVI5" s="19"/>
      <c r="SVJ5" s="19"/>
      <c r="SVK5" s="19"/>
      <c r="SVL5" s="19"/>
      <c r="SVM5" s="19"/>
      <c r="SVN5" s="19"/>
      <c r="SVO5" s="19"/>
      <c r="SVP5" s="19"/>
      <c r="SVQ5" s="19"/>
      <c r="SVR5" s="19"/>
      <c r="SVS5" s="19"/>
      <c r="SVT5" s="19"/>
      <c r="SVU5" s="19"/>
      <c r="SVV5" s="19"/>
      <c r="SVW5" s="19"/>
      <c r="SVX5" s="19"/>
      <c r="SVY5" s="19"/>
      <c r="SVZ5" s="19"/>
      <c r="SWA5" s="19"/>
      <c r="SWB5" s="19"/>
      <c r="SWC5" s="19"/>
      <c r="SWD5" s="19"/>
      <c r="SWE5" s="19"/>
      <c r="SWF5" s="19"/>
      <c r="SWG5" s="19"/>
      <c r="SWH5" s="19"/>
      <c r="SWI5" s="19"/>
      <c r="SWJ5" s="19"/>
      <c r="SWK5" s="19"/>
      <c r="SWL5" s="19"/>
      <c r="SWM5" s="19"/>
      <c r="SWN5" s="19"/>
      <c r="SWO5" s="19"/>
      <c r="SWP5" s="19"/>
      <c r="SWQ5" s="19"/>
      <c r="SWR5" s="19"/>
      <c r="SWS5" s="19"/>
      <c r="SWT5" s="19"/>
      <c r="SWU5" s="19"/>
      <c r="SWV5" s="19"/>
      <c r="SWW5" s="19"/>
      <c r="SWX5" s="19"/>
      <c r="SWY5" s="19"/>
      <c r="SWZ5" s="19"/>
      <c r="SXA5" s="19"/>
      <c r="SXB5" s="19"/>
      <c r="SXC5" s="19"/>
      <c r="SXD5" s="19"/>
      <c r="SXE5" s="19"/>
      <c r="SXF5" s="19"/>
      <c r="SXG5" s="19"/>
      <c r="SXH5" s="19"/>
      <c r="SXI5" s="19"/>
      <c r="SXJ5" s="19"/>
      <c r="SXK5" s="19"/>
      <c r="SXL5" s="19"/>
      <c r="SXM5" s="19"/>
      <c r="SXN5" s="19"/>
      <c r="SXO5" s="19"/>
      <c r="SXP5" s="19"/>
      <c r="SXQ5" s="19"/>
      <c r="SXR5" s="19"/>
      <c r="SXS5" s="19"/>
      <c r="SXT5" s="19"/>
      <c r="SXU5" s="19"/>
      <c r="SXV5" s="19"/>
      <c r="SXW5" s="19"/>
      <c r="SXX5" s="19"/>
      <c r="SXY5" s="19"/>
      <c r="SXZ5" s="19"/>
      <c r="SYA5" s="19"/>
      <c r="SYB5" s="19"/>
      <c r="SYC5" s="19"/>
      <c r="SYD5" s="19"/>
      <c r="SYE5" s="19"/>
      <c r="SYF5" s="19"/>
      <c r="SYG5" s="19"/>
      <c r="SYH5" s="19"/>
      <c r="SYI5" s="19"/>
      <c r="SYJ5" s="19"/>
      <c r="SYK5" s="19"/>
      <c r="SYL5" s="19"/>
      <c r="SYM5" s="19"/>
      <c r="SYN5" s="19"/>
      <c r="SYO5" s="19"/>
      <c r="SYP5" s="19"/>
      <c r="SYQ5" s="19"/>
      <c r="SYR5" s="19"/>
      <c r="SYS5" s="19"/>
      <c r="SYT5" s="19"/>
      <c r="SYU5" s="19"/>
      <c r="SYV5" s="19"/>
      <c r="SYW5" s="19"/>
      <c r="SYX5" s="19"/>
      <c r="SYY5" s="19"/>
      <c r="SYZ5" s="19"/>
      <c r="SZA5" s="19"/>
      <c r="SZB5" s="19"/>
      <c r="SZC5" s="19"/>
      <c r="SZD5" s="19"/>
      <c r="SZE5" s="19"/>
      <c r="SZF5" s="19"/>
      <c r="SZG5" s="19"/>
      <c r="SZH5" s="19"/>
      <c r="SZI5" s="19"/>
      <c r="SZJ5" s="19"/>
      <c r="SZK5" s="19"/>
      <c r="SZL5" s="19"/>
      <c r="SZM5" s="19"/>
      <c r="SZN5" s="19"/>
      <c r="SZO5" s="19"/>
      <c r="SZP5" s="19"/>
      <c r="SZQ5" s="19"/>
      <c r="SZR5" s="19"/>
      <c r="SZS5" s="19"/>
      <c r="SZT5" s="19"/>
      <c r="SZU5" s="19"/>
      <c r="SZV5" s="19"/>
      <c r="SZW5" s="19"/>
      <c r="SZX5" s="19"/>
      <c r="SZY5" s="19"/>
      <c r="SZZ5" s="19"/>
      <c r="TAA5" s="19"/>
      <c r="TAB5" s="19"/>
      <c r="TAC5" s="19"/>
      <c r="TAD5" s="19"/>
      <c r="TAE5" s="19"/>
      <c r="TAF5" s="19"/>
      <c r="TAG5" s="19"/>
      <c r="TAH5" s="19"/>
      <c r="TAI5" s="19"/>
      <c r="TAJ5" s="19"/>
      <c r="TAK5" s="19"/>
      <c r="TAL5" s="19"/>
      <c r="TAM5" s="19"/>
      <c r="TAN5" s="19"/>
      <c r="TAO5" s="19"/>
      <c r="TAP5" s="19"/>
      <c r="TAQ5" s="19"/>
      <c r="TAR5" s="19"/>
      <c r="TAS5" s="19"/>
      <c r="TAT5" s="19"/>
      <c r="TAU5" s="19"/>
      <c r="TAV5" s="19"/>
      <c r="TAW5" s="19"/>
      <c r="TAX5" s="19"/>
      <c r="TAY5" s="19"/>
      <c r="TAZ5" s="19"/>
      <c r="TBA5" s="19"/>
      <c r="TBB5" s="19"/>
      <c r="TBC5" s="19"/>
      <c r="TBD5" s="19"/>
      <c r="TBE5" s="19"/>
      <c r="TBF5" s="19"/>
      <c r="TBG5" s="19"/>
      <c r="TBH5" s="19"/>
      <c r="TBI5" s="19"/>
      <c r="TBJ5" s="19"/>
      <c r="TBK5" s="19"/>
      <c r="TBL5" s="19"/>
      <c r="TBM5" s="19"/>
      <c r="TBN5" s="19"/>
      <c r="TBO5" s="19"/>
      <c r="TBP5" s="19"/>
      <c r="TBQ5" s="19"/>
      <c r="TBR5" s="19"/>
      <c r="TBS5" s="19"/>
      <c r="TBT5" s="19"/>
      <c r="TBU5" s="19"/>
      <c r="TBV5" s="19"/>
      <c r="TBW5" s="19"/>
      <c r="TBX5" s="19"/>
      <c r="TBY5" s="19"/>
      <c r="TBZ5" s="19"/>
      <c r="TCA5" s="19"/>
      <c r="TCB5" s="19"/>
      <c r="TCC5" s="19"/>
      <c r="TCD5" s="19"/>
      <c r="TCE5" s="19"/>
      <c r="TCF5" s="19"/>
      <c r="TCG5" s="19"/>
      <c r="TCH5" s="19"/>
      <c r="TCI5" s="19"/>
      <c r="TCJ5" s="19"/>
      <c r="TCK5" s="19"/>
      <c r="TCL5" s="19"/>
      <c r="TCM5" s="19"/>
      <c r="TCN5" s="19"/>
      <c r="TCO5" s="19"/>
      <c r="TCP5" s="19"/>
      <c r="TCQ5" s="19"/>
      <c r="TCR5" s="19"/>
      <c r="TCS5" s="19"/>
      <c r="TCT5" s="19"/>
      <c r="TCU5" s="19"/>
      <c r="TCV5" s="19"/>
      <c r="TCW5" s="19"/>
      <c r="TCX5" s="19"/>
      <c r="TCY5" s="19"/>
      <c r="TCZ5" s="19"/>
      <c r="TDA5" s="19"/>
      <c r="TDB5" s="19"/>
      <c r="TDC5" s="19"/>
      <c r="TDD5" s="19"/>
      <c r="TDE5" s="19"/>
      <c r="TDF5" s="19"/>
      <c r="TDG5" s="19"/>
      <c r="TDH5" s="19"/>
      <c r="TDI5" s="19"/>
      <c r="TDJ5" s="19"/>
      <c r="TDK5" s="19"/>
      <c r="TDL5" s="19"/>
      <c r="TDM5" s="19"/>
      <c r="TDN5" s="19"/>
      <c r="TDO5" s="19"/>
      <c r="TDP5" s="19"/>
      <c r="TDQ5" s="19"/>
      <c r="TDR5" s="19"/>
      <c r="TDS5" s="19"/>
      <c r="TDT5" s="19"/>
      <c r="TDU5" s="19"/>
      <c r="TDV5" s="19"/>
      <c r="TDW5" s="19"/>
      <c r="TDX5" s="19"/>
      <c r="TDY5" s="19"/>
      <c r="TDZ5" s="19"/>
      <c r="TEA5" s="19"/>
      <c r="TEB5" s="19"/>
      <c r="TEC5" s="19"/>
      <c r="TED5" s="19"/>
      <c r="TEE5" s="19"/>
      <c r="TEF5" s="19"/>
      <c r="TEG5" s="19"/>
      <c r="TEH5" s="19"/>
      <c r="TEI5" s="19"/>
      <c r="TEJ5" s="19"/>
      <c r="TEK5" s="19"/>
      <c r="TEL5" s="19"/>
      <c r="TEM5" s="19"/>
      <c r="TEN5" s="19"/>
      <c r="TEO5" s="19"/>
      <c r="TEP5" s="19"/>
      <c r="TEQ5" s="19"/>
      <c r="TER5" s="19"/>
      <c r="TES5" s="19"/>
      <c r="TET5" s="19"/>
      <c r="TEU5" s="19"/>
      <c r="TEV5" s="19"/>
      <c r="TEW5" s="19"/>
      <c r="TEX5" s="19"/>
      <c r="TEY5" s="19"/>
      <c r="TEZ5" s="19"/>
      <c r="TFA5" s="19"/>
      <c r="TFB5" s="19"/>
      <c r="TFC5" s="19"/>
      <c r="TFD5" s="19"/>
      <c r="TFE5" s="19"/>
      <c r="TFF5" s="19"/>
      <c r="TFG5" s="19"/>
      <c r="TFH5" s="19"/>
      <c r="TFI5" s="19"/>
      <c r="TFJ5" s="19"/>
      <c r="TFK5" s="19"/>
      <c r="TFL5" s="19"/>
      <c r="TFM5" s="19"/>
      <c r="TFN5" s="19"/>
      <c r="TFO5" s="19"/>
      <c r="TFP5" s="19"/>
      <c r="TFQ5" s="19"/>
      <c r="TFR5" s="19"/>
      <c r="TFS5" s="19"/>
      <c r="TFT5" s="19"/>
      <c r="TFU5" s="19"/>
      <c r="TFV5" s="19"/>
      <c r="TFW5" s="19"/>
      <c r="TFX5" s="19"/>
      <c r="TFY5" s="19"/>
      <c r="TFZ5" s="19"/>
      <c r="TGA5" s="19"/>
      <c r="TGB5" s="19"/>
      <c r="TGC5" s="19"/>
      <c r="TGD5" s="19"/>
      <c r="TGE5" s="19"/>
      <c r="TGF5" s="19"/>
      <c r="TGG5" s="19"/>
      <c r="TGH5" s="19"/>
      <c r="TGI5" s="19"/>
      <c r="TGJ5" s="19"/>
      <c r="TGK5" s="19"/>
      <c r="TGL5" s="19"/>
      <c r="TGM5" s="19"/>
      <c r="TGN5" s="19"/>
      <c r="TGO5" s="19"/>
      <c r="TGP5" s="19"/>
      <c r="TGQ5" s="19"/>
      <c r="TGR5" s="19"/>
      <c r="TGS5" s="19"/>
      <c r="TGT5" s="19"/>
      <c r="TGU5" s="19"/>
      <c r="TGV5" s="19"/>
      <c r="TGW5" s="19"/>
      <c r="TGX5" s="19"/>
      <c r="TGY5" s="19"/>
      <c r="TGZ5" s="19"/>
      <c r="THA5" s="19"/>
      <c r="THB5" s="19"/>
      <c r="THC5" s="19"/>
      <c r="THD5" s="19"/>
      <c r="THE5" s="19"/>
      <c r="THF5" s="19"/>
      <c r="THG5" s="19"/>
      <c r="THH5" s="19"/>
      <c r="THI5" s="19"/>
      <c r="THJ5" s="19"/>
      <c r="THK5" s="19"/>
      <c r="THL5" s="19"/>
      <c r="THM5" s="19"/>
      <c r="THN5" s="19"/>
      <c r="THO5" s="19"/>
      <c r="THP5" s="19"/>
      <c r="THQ5" s="19"/>
      <c r="THR5" s="19"/>
      <c r="THS5" s="19"/>
      <c r="THT5" s="19"/>
      <c r="THU5" s="19"/>
      <c r="THV5" s="19"/>
      <c r="THW5" s="19"/>
      <c r="THX5" s="19"/>
      <c r="THY5" s="19"/>
      <c r="THZ5" s="19"/>
      <c r="TIA5" s="19"/>
      <c r="TIB5" s="19"/>
      <c r="TIC5" s="19"/>
      <c r="TID5" s="19"/>
      <c r="TIE5" s="19"/>
      <c r="TIF5" s="19"/>
      <c r="TIG5" s="19"/>
      <c r="TIH5" s="19"/>
      <c r="TII5" s="19"/>
      <c r="TIJ5" s="19"/>
      <c r="TIK5" s="19"/>
      <c r="TIL5" s="19"/>
      <c r="TIM5" s="19"/>
      <c r="TIN5" s="19"/>
      <c r="TIO5" s="19"/>
      <c r="TIP5" s="19"/>
      <c r="TIQ5" s="19"/>
      <c r="TIR5" s="19"/>
      <c r="TIS5" s="19"/>
      <c r="TIT5" s="19"/>
      <c r="TIU5" s="19"/>
      <c r="TIV5" s="19"/>
      <c r="TIW5" s="19"/>
      <c r="TIX5" s="19"/>
      <c r="TIY5" s="19"/>
      <c r="TIZ5" s="19"/>
      <c r="TJA5" s="19"/>
      <c r="TJB5" s="19"/>
      <c r="TJC5" s="19"/>
      <c r="TJD5" s="19"/>
      <c r="TJE5" s="19"/>
      <c r="TJF5" s="19"/>
      <c r="TJG5" s="19"/>
      <c r="TJH5" s="19"/>
      <c r="TJI5" s="19"/>
      <c r="TJJ5" s="19"/>
      <c r="TJK5" s="19"/>
      <c r="TJL5" s="19"/>
      <c r="TJM5" s="19"/>
      <c r="TJN5" s="19"/>
      <c r="TJO5" s="19"/>
      <c r="TJP5" s="19"/>
      <c r="TJQ5" s="19"/>
      <c r="TJR5" s="19"/>
      <c r="TJS5" s="19"/>
      <c r="TJT5" s="19"/>
      <c r="TJU5" s="19"/>
      <c r="TJV5" s="19"/>
      <c r="TJW5" s="19"/>
      <c r="TJX5" s="19"/>
      <c r="TJY5" s="19"/>
      <c r="TJZ5" s="19"/>
      <c r="TKA5" s="19"/>
      <c r="TKB5" s="19"/>
      <c r="TKC5" s="19"/>
      <c r="TKD5" s="19"/>
      <c r="TKE5" s="19"/>
      <c r="TKF5" s="19"/>
      <c r="TKG5" s="19"/>
      <c r="TKH5" s="19"/>
      <c r="TKI5" s="19"/>
      <c r="TKJ5" s="19"/>
      <c r="TKK5" s="19"/>
      <c r="TKL5" s="19"/>
      <c r="TKM5" s="19"/>
      <c r="TKN5" s="19"/>
      <c r="TKO5" s="19"/>
      <c r="TKP5" s="19"/>
      <c r="TKQ5" s="19"/>
      <c r="TKR5" s="19"/>
      <c r="TKS5" s="19"/>
      <c r="TKT5" s="19"/>
      <c r="TKU5" s="19"/>
      <c r="TKV5" s="19"/>
      <c r="TKW5" s="19"/>
      <c r="TKX5" s="19"/>
      <c r="TKY5" s="19"/>
      <c r="TKZ5" s="19"/>
      <c r="TLA5" s="19"/>
      <c r="TLB5" s="19"/>
      <c r="TLC5" s="19"/>
      <c r="TLD5" s="19"/>
      <c r="TLE5" s="19"/>
      <c r="TLF5" s="19"/>
      <c r="TLG5" s="19"/>
      <c r="TLH5" s="19"/>
      <c r="TLI5" s="19"/>
      <c r="TLJ5" s="19"/>
      <c r="TLK5" s="19"/>
      <c r="TLL5" s="19"/>
      <c r="TLM5" s="19"/>
      <c r="TLN5" s="19"/>
      <c r="TLO5" s="19"/>
      <c r="TLP5" s="19"/>
      <c r="TLQ5" s="19"/>
      <c r="TLR5" s="19"/>
      <c r="TLS5" s="19"/>
      <c r="TLT5" s="19"/>
      <c r="TLU5" s="19"/>
      <c r="TLV5" s="19"/>
      <c r="TLW5" s="19"/>
      <c r="TLX5" s="19"/>
      <c r="TLY5" s="19"/>
      <c r="TLZ5" s="19"/>
      <c r="TMA5" s="19"/>
      <c r="TMB5" s="19"/>
      <c r="TMC5" s="19"/>
      <c r="TMD5" s="19"/>
      <c r="TME5" s="19"/>
      <c r="TMF5" s="19"/>
      <c r="TMG5" s="19"/>
      <c r="TMH5" s="19"/>
      <c r="TMI5" s="19"/>
      <c r="TMJ5" s="19"/>
      <c r="TMK5" s="19"/>
      <c r="TML5" s="19"/>
      <c r="TMM5" s="19"/>
      <c r="TMN5" s="19"/>
      <c r="TMO5" s="19"/>
      <c r="TMP5" s="19"/>
      <c r="TMQ5" s="19"/>
      <c r="TMR5" s="19"/>
      <c r="TMS5" s="19"/>
      <c r="TMT5" s="19"/>
      <c r="TMU5" s="19"/>
      <c r="TMV5" s="19"/>
      <c r="TMW5" s="19"/>
      <c r="TMX5" s="19"/>
      <c r="TMY5" s="19"/>
      <c r="TMZ5" s="19"/>
      <c r="TNA5" s="19"/>
      <c r="TNB5" s="19"/>
      <c r="TNC5" s="19"/>
      <c r="TND5" s="19"/>
      <c r="TNE5" s="19"/>
      <c r="TNF5" s="19"/>
      <c r="TNG5" s="19"/>
      <c r="TNH5" s="19"/>
      <c r="TNI5" s="19"/>
      <c r="TNJ5" s="19"/>
      <c r="TNK5" s="19"/>
      <c r="TNL5" s="19"/>
      <c r="TNM5" s="19"/>
      <c r="TNN5" s="19"/>
      <c r="TNO5" s="19"/>
      <c r="TNP5" s="19"/>
      <c r="TNQ5" s="19"/>
      <c r="TNR5" s="19"/>
      <c r="TNS5" s="19"/>
      <c r="TNT5" s="19"/>
      <c r="TNU5" s="19"/>
      <c r="TNV5" s="19"/>
      <c r="TNW5" s="19"/>
      <c r="TNX5" s="19"/>
      <c r="TNY5" s="19"/>
      <c r="TNZ5" s="19"/>
      <c r="TOA5" s="19"/>
      <c r="TOB5" s="19"/>
      <c r="TOC5" s="19"/>
      <c r="TOD5" s="19"/>
      <c r="TOE5" s="19"/>
      <c r="TOF5" s="19"/>
      <c r="TOG5" s="19"/>
      <c r="TOH5" s="19"/>
      <c r="TOI5" s="19"/>
      <c r="TOJ5" s="19"/>
      <c r="TOK5" s="19"/>
      <c r="TOL5" s="19"/>
      <c r="TOM5" s="19"/>
      <c r="TON5" s="19"/>
      <c r="TOO5" s="19"/>
      <c r="TOP5" s="19"/>
      <c r="TOQ5" s="19"/>
      <c r="TOR5" s="19"/>
      <c r="TOS5" s="19"/>
      <c r="TOT5" s="19"/>
      <c r="TOU5" s="19"/>
      <c r="TOV5" s="19"/>
      <c r="TOW5" s="19"/>
      <c r="TOX5" s="19"/>
      <c r="TOY5" s="19"/>
      <c r="TOZ5" s="19"/>
      <c r="TPA5" s="19"/>
      <c r="TPB5" s="19"/>
      <c r="TPC5" s="19"/>
      <c r="TPD5" s="19"/>
      <c r="TPE5" s="19"/>
      <c r="TPF5" s="19"/>
      <c r="TPG5" s="19"/>
      <c r="TPH5" s="19"/>
      <c r="TPI5" s="19"/>
      <c r="TPJ5" s="19"/>
      <c r="TPK5" s="19"/>
      <c r="TPL5" s="19"/>
      <c r="TPM5" s="19"/>
      <c r="TPN5" s="19"/>
      <c r="TPO5" s="19"/>
      <c r="TPP5" s="19"/>
      <c r="TPQ5" s="19"/>
      <c r="TPR5" s="19"/>
      <c r="TPS5" s="19"/>
      <c r="TPT5" s="19"/>
      <c r="TPU5" s="19"/>
      <c r="TPV5" s="19"/>
      <c r="TPW5" s="19"/>
      <c r="TPX5" s="19"/>
      <c r="TPY5" s="19"/>
      <c r="TPZ5" s="19"/>
      <c r="TQA5" s="19"/>
      <c r="TQB5" s="19"/>
      <c r="TQC5" s="19"/>
      <c r="TQD5" s="19"/>
      <c r="TQE5" s="19"/>
      <c r="TQF5" s="19"/>
      <c r="TQG5" s="19"/>
      <c r="TQH5" s="19"/>
      <c r="TQI5" s="19"/>
      <c r="TQJ5" s="19"/>
      <c r="TQK5" s="19"/>
      <c r="TQL5" s="19"/>
      <c r="TQM5" s="19"/>
      <c r="TQN5" s="19"/>
      <c r="TQO5" s="19"/>
      <c r="TQP5" s="19"/>
      <c r="TQQ5" s="19"/>
      <c r="TQR5" s="19"/>
      <c r="TQS5" s="19"/>
      <c r="TQT5" s="19"/>
      <c r="TQU5" s="19"/>
      <c r="TQV5" s="19"/>
      <c r="TQW5" s="19"/>
      <c r="TQX5" s="19"/>
      <c r="TQY5" s="19"/>
      <c r="TQZ5" s="19"/>
      <c r="TRA5" s="19"/>
      <c r="TRB5" s="19"/>
      <c r="TRC5" s="19"/>
      <c r="TRD5" s="19"/>
      <c r="TRE5" s="19"/>
      <c r="TRF5" s="19"/>
      <c r="TRG5" s="19"/>
      <c r="TRH5" s="19"/>
      <c r="TRI5" s="19"/>
      <c r="TRJ5" s="19"/>
      <c r="TRK5" s="19"/>
      <c r="TRL5" s="19"/>
      <c r="TRM5" s="19"/>
      <c r="TRN5" s="19"/>
      <c r="TRO5" s="19"/>
      <c r="TRP5" s="19"/>
      <c r="TRQ5" s="19"/>
      <c r="TRR5" s="19"/>
      <c r="TRS5" s="19"/>
      <c r="TRT5" s="19"/>
      <c r="TRU5" s="19"/>
      <c r="TRV5" s="19"/>
      <c r="TRW5" s="19"/>
      <c r="TRX5" s="19"/>
      <c r="TRY5" s="19"/>
      <c r="TRZ5" s="19"/>
      <c r="TSA5" s="19"/>
      <c r="TSB5" s="19"/>
      <c r="TSC5" s="19"/>
      <c r="TSD5" s="19"/>
      <c r="TSE5" s="19"/>
      <c r="TSF5" s="19"/>
      <c r="TSG5" s="19"/>
      <c r="TSH5" s="19"/>
      <c r="TSI5" s="19"/>
      <c r="TSJ5" s="19"/>
      <c r="TSK5" s="19"/>
      <c r="TSL5" s="19"/>
      <c r="TSM5" s="19"/>
      <c r="TSN5" s="19"/>
      <c r="TSO5" s="19"/>
      <c r="TSP5" s="19"/>
      <c r="TSQ5" s="19"/>
      <c r="TSR5" s="19"/>
      <c r="TSS5" s="19"/>
      <c r="TST5" s="19"/>
      <c r="TSU5" s="19"/>
      <c r="TSV5" s="19"/>
      <c r="TSW5" s="19"/>
      <c r="TSX5" s="19"/>
      <c r="TSY5" s="19"/>
      <c r="TSZ5" s="19"/>
      <c r="TTA5" s="19"/>
      <c r="TTB5" s="19"/>
      <c r="TTC5" s="19"/>
      <c r="TTD5" s="19"/>
      <c r="TTE5" s="19"/>
      <c r="TTF5" s="19"/>
      <c r="TTG5" s="19"/>
      <c r="TTH5" s="19"/>
      <c r="TTI5" s="19"/>
      <c r="TTJ5" s="19"/>
      <c r="TTK5" s="19"/>
      <c r="TTL5" s="19"/>
      <c r="TTM5" s="19"/>
      <c r="TTN5" s="19"/>
      <c r="TTO5" s="19"/>
      <c r="TTP5" s="19"/>
      <c r="TTQ5" s="19"/>
      <c r="TTR5" s="19"/>
      <c r="TTS5" s="19"/>
      <c r="TTT5" s="19"/>
      <c r="TTU5" s="19"/>
      <c r="TTV5" s="19"/>
      <c r="TTW5" s="19"/>
      <c r="TTX5" s="19"/>
      <c r="TTY5" s="19"/>
      <c r="TTZ5" s="19"/>
      <c r="TUA5" s="19"/>
      <c r="TUB5" s="19"/>
      <c r="TUC5" s="19"/>
      <c r="TUD5" s="19"/>
      <c r="TUE5" s="19"/>
      <c r="TUF5" s="19"/>
      <c r="TUG5" s="19"/>
      <c r="TUH5" s="19"/>
      <c r="TUI5" s="19"/>
      <c r="TUJ5" s="19"/>
      <c r="TUK5" s="19"/>
      <c r="TUL5" s="19"/>
      <c r="TUM5" s="19"/>
      <c r="TUN5" s="19"/>
      <c r="TUO5" s="19"/>
      <c r="TUP5" s="19"/>
      <c r="TUQ5" s="19"/>
      <c r="TUR5" s="19"/>
      <c r="TUS5" s="19"/>
      <c r="TUT5" s="19"/>
      <c r="TUU5" s="19"/>
      <c r="TUV5" s="19"/>
      <c r="TUW5" s="19"/>
      <c r="TUX5" s="19"/>
      <c r="TUY5" s="19"/>
      <c r="TUZ5" s="19"/>
      <c r="TVA5" s="19"/>
      <c r="TVB5" s="19"/>
      <c r="TVC5" s="19"/>
      <c r="TVD5" s="19"/>
      <c r="TVE5" s="19"/>
      <c r="TVF5" s="19"/>
      <c r="TVG5" s="19"/>
      <c r="TVH5" s="19"/>
      <c r="TVI5" s="19"/>
      <c r="TVJ5" s="19"/>
      <c r="TVK5" s="19"/>
      <c r="TVL5" s="19"/>
      <c r="TVM5" s="19"/>
      <c r="TVN5" s="19"/>
      <c r="TVO5" s="19"/>
      <c r="TVP5" s="19"/>
      <c r="TVQ5" s="19"/>
      <c r="TVR5" s="19"/>
      <c r="TVS5" s="19"/>
      <c r="TVT5" s="19"/>
      <c r="TVU5" s="19"/>
      <c r="TVV5" s="19"/>
      <c r="TVW5" s="19"/>
      <c r="TVX5" s="19"/>
      <c r="TVY5" s="19"/>
      <c r="TVZ5" s="19"/>
      <c r="TWA5" s="19"/>
      <c r="TWB5" s="19"/>
      <c r="TWC5" s="19"/>
      <c r="TWD5" s="19"/>
      <c r="TWE5" s="19"/>
      <c r="TWF5" s="19"/>
      <c r="TWG5" s="19"/>
      <c r="TWH5" s="19"/>
      <c r="TWI5" s="19"/>
      <c r="TWJ5" s="19"/>
      <c r="TWK5" s="19"/>
      <c r="TWL5" s="19"/>
      <c r="TWM5" s="19"/>
      <c r="TWN5" s="19"/>
      <c r="TWO5" s="19"/>
      <c r="TWP5" s="19"/>
      <c r="TWQ5" s="19"/>
      <c r="TWR5" s="19"/>
      <c r="TWS5" s="19"/>
      <c r="TWT5" s="19"/>
      <c r="TWU5" s="19"/>
      <c r="TWV5" s="19"/>
      <c r="TWW5" s="19"/>
      <c r="TWX5" s="19"/>
      <c r="TWY5" s="19"/>
      <c r="TWZ5" s="19"/>
      <c r="TXA5" s="19"/>
      <c r="TXB5" s="19"/>
      <c r="TXC5" s="19"/>
      <c r="TXD5" s="19"/>
      <c r="TXE5" s="19"/>
      <c r="TXF5" s="19"/>
      <c r="TXG5" s="19"/>
      <c r="TXH5" s="19"/>
      <c r="TXI5" s="19"/>
      <c r="TXJ5" s="19"/>
      <c r="TXK5" s="19"/>
      <c r="TXL5" s="19"/>
      <c r="TXM5" s="19"/>
      <c r="TXN5" s="19"/>
      <c r="TXO5" s="19"/>
      <c r="TXP5" s="19"/>
      <c r="TXQ5" s="19"/>
      <c r="TXR5" s="19"/>
      <c r="TXS5" s="19"/>
      <c r="TXT5" s="19"/>
      <c r="TXU5" s="19"/>
      <c r="TXV5" s="19"/>
      <c r="TXW5" s="19"/>
      <c r="TXX5" s="19"/>
      <c r="TXY5" s="19"/>
      <c r="TXZ5" s="19"/>
      <c r="TYA5" s="19"/>
      <c r="TYB5" s="19"/>
      <c r="TYC5" s="19"/>
      <c r="TYD5" s="19"/>
      <c r="TYE5" s="19"/>
      <c r="TYF5" s="19"/>
      <c r="TYG5" s="19"/>
      <c r="TYH5" s="19"/>
      <c r="TYI5" s="19"/>
      <c r="TYJ5" s="19"/>
      <c r="TYK5" s="19"/>
      <c r="TYL5" s="19"/>
      <c r="TYM5" s="19"/>
      <c r="TYN5" s="19"/>
      <c r="TYO5" s="19"/>
      <c r="TYP5" s="19"/>
      <c r="TYQ5" s="19"/>
      <c r="TYR5" s="19"/>
      <c r="TYS5" s="19"/>
      <c r="TYT5" s="19"/>
      <c r="TYU5" s="19"/>
      <c r="TYV5" s="19"/>
      <c r="TYW5" s="19"/>
      <c r="TYX5" s="19"/>
      <c r="TYY5" s="19"/>
      <c r="TYZ5" s="19"/>
      <c r="TZA5" s="19"/>
      <c r="TZB5" s="19"/>
      <c r="TZC5" s="19"/>
      <c r="TZD5" s="19"/>
      <c r="TZE5" s="19"/>
      <c r="TZF5" s="19"/>
      <c r="TZG5" s="19"/>
      <c r="TZH5" s="19"/>
      <c r="TZI5" s="19"/>
      <c r="TZJ5" s="19"/>
      <c r="TZK5" s="19"/>
      <c r="TZL5" s="19"/>
      <c r="TZM5" s="19"/>
      <c r="TZN5" s="19"/>
      <c r="TZO5" s="19"/>
      <c r="TZP5" s="19"/>
      <c r="TZQ5" s="19"/>
      <c r="TZR5" s="19"/>
      <c r="TZS5" s="19"/>
      <c r="TZT5" s="19"/>
      <c r="TZU5" s="19"/>
      <c r="TZV5" s="19"/>
      <c r="TZW5" s="19"/>
      <c r="TZX5" s="19"/>
      <c r="TZY5" s="19"/>
      <c r="TZZ5" s="19"/>
      <c r="UAA5" s="19"/>
      <c r="UAB5" s="19"/>
      <c r="UAC5" s="19"/>
      <c r="UAD5" s="19"/>
      <c r="UAE5" s="19"/>
      <c r="UAF5" s="19"/>
      <c r="UAG5" s="19"/>
      <c r="UAH5" s="19"/>
      <c r="UAI5" s="19"/>
      <c r="UAJ5" s="19"/>
      <c r="UAK5" s="19"/>
      <c r="UAL5" s="19"/>
      <c r="UAM5" s="19"/>
      <c r="UAN5" s="19"/>
      <c r="UAO5" s="19"/>
      <c r="UAP5" s="19"/>
      <c r="UAQ5" s="19"/>
      <c r="UAR5" s="19"/>
      <c r="UAS5" s="19"/>
      <c r="UAT5" s="19"/>
      <c r="UAU5" s="19"/>
      <c r="UAV5" s="19"/>
      <c r="UAW5" s="19"/>
      <c r="UAX5" s="19"/>
      <c r="UAY5" s="19"/>
      <c r="UAZ5" s="19"/>
      <c r="UBA5" s="19"/>
      <c r="UBB5" s="19"/>
      <c r="UBC5" s="19"/>
      <c r="UBD5" s="19"/>
      <c r="UBE5" s="19"/>
      <c r="UBF5" s="19"/>
      <c r="UBG5" s="19"/>
      <c r="UBH5" s="19"/>
      <c r="UBI5" s="19"/>
      <c r="UBJ5" s="19"/>
      <c r="UBK5" s="19"/>
      <c r="UBL5" s="19"/>
      <c r="UBM5" s="19"/>
      <c r="UBN5" s="19"/>
      <c r="UBO5" s="19"/>
      <c r="UBP5" s="19"/>
      <c r="UBQ5" s="19"/>
      <c r="UBR5" s="19"/>
      <c r="UBS5" s="19"/>
      <c r="UBT5" s="19"/>
      <c r="UBU5" s="19"/>
      <c r="UBV5" s="19"/>
      <c r="UBW5" s="19"/>
      <c r="UBX5" s="19"/>
      <c r="UBY5" s="19"/>
      <c r="UBZ5" s="19"/>
      <c r="UCA5" s="19"/>
      <c r="UCB5" s="19"/>
      <c r="UCC5" s="19"/>
      <c r="UCD5" s="19"/>
      <c r="UCE5" s="19"/>
      <c r="UCF5" s="19"/>
      <c r="UCG5" s="19"/>
      <c r="UCH5" s="19"/>
      <c r="UCI5" s="19"/>
      <c r="UCJ5" s="19"/>
      <c r="UCK5" s="19"/>
      <c r="UCL5" s="19"/>
      <c r="UCM5" s="19"/>
      <c r="UCN5" s="19"/>
      <c r="UCO5" s="19"/>
      <c r="UCP5" s="19"/>
      <c r="UCQ5" s="19"/>
      <c r="UCR5" s="19"/>
      <c r="UCS5" s="19"/>
      <c r="UCT5" s="19"/>
      <c r="UCU5" s="19"/>
      <c r="UCV5" s="19"/>
      <c r="UCW5" s="19"/>
      <c r="UCX5" s="19"/>
      <c r="UCY5" s="19"/>
      <c r="UCZ5" s="19"/>
      <c r="UDA5" s="19"/>
      <c r="UDB5" s="19"/>
      <c r="UDC5" s="19"/>
      <c r="UDD5" s="19"/>
      <c r="UDE5" s="19"/>
      <c r="UDF5" s="19"/>
      <c r="UDG5" s="19"/>
      <c r="UDH5" s="19"/>
      <c r="UDI5" s="19"/>
      <c r="UDJ5" s="19"/>
      <c r="UDK5" s="19"/>
      <c r="UDL5" s="19"/>
      <c r="UDM5" s="19"/>
      <c r="UDN5" s="19"/>
      <c r="UDO5" s="19"/>
      <c r="UDP5" s="19"/>
      <c r="UDQ5" s="19"/>
      <c r="UDR5" s="19"/>
      <c r="UDS5" s="19"/>
      <c r="UDT5" s="19"/>
      <c r="UDU5" s="19"/>
      <c r="UDV5" s="19"/>
      <c r="UDW5" s="19"/>
      <c r="UDX5" s="19"/>
      <c r="UDY5" s="19"/>
      <c r="UDZ5" s="19"/>
      <c r="UEA5" s="19"/>
      <c r="UEB5" s="19"/>
      <c r="UEC5" s="19"/>
      <c r="UED5" s="19"/>
      <c r="UEE5" s="19"/>
      <c r="UEF5" s="19"/>
      <c r="UEG5" s="19"/>
      <c r="UEH5" s="19"/>
      <c r="UEI5" s="19"/>
      <c r="UEJ5" s="19"/>
      <c r="UEK5" s="19"/>
      <c r="UEL5" s="19"/>
      <c r="UEM5" s="19"/>
      <c r="UEN5" s="19"/>
      <c r="UEO5" s="19"/>
      <c r="UEP5" s="19"/>
      <c r="UEQ5" s="19"/>
      <c r="UER5" s="19"/>
      <c r="UES5" s="19"/>
      <c r="UET5" s="19"/>
      <c r="UEU5" s="19"/>
      <c r="UEV5" s="19"/>
      <c r="UEW5" s="19"/>
      <c r="UEX5" s="19"/>
      <c r="UEY5" s="19"/>
      <c r="UEZ5" s="19"/>
      <c r="UFA5" s="19"/>
      <c r="UFB5" s="19"/>
      <c r="UFC5" s="19"/>
      <c r="UFD5" s="19"/>
      <c r="UFE5" s="19"/>
      <c r="UFF5" s="19"/>
      <c r="UFG5" s="19"/>
      <c r="UFH5" s="19"/>
      <c r="UFI5" s="19"/>
      <c r="UFJ5" s="19"/>
      <c r="UFK5" s="19"/>
      <c r="UFL5" s="19"/>
      <c r="UFM5" s="19"/>
      <c r="UFN5" s="19"/>
      <c r="UFO5" s="19"/>
      <c r="UFP5" s="19"/>
      <c r="UFQ5" s="19"/>
      <c r="UFR5" s="19"/>
      <c r="UFS5" s="19"/>
      <c r="UFT5" s="19"/>
      <c r="UFU5" s="19"/>
      <c r="UFV5" s="19"/>
      <c r="UFW5" s="19"/>
      <c r="UFX5" s="19"/>
      <c r="UFY5" s="19"/>
      <c r="UFZ5" s="19"/>
      <c r="UGA5" s="19"/>
      <c r="UGB5" s="19"/>
      <c r="UGC5" s="19"/>
      <c r="UGD5" s="19"/>
      <c r="UGE5" s="19"/>
      <c r="UGF5" s="19"/>
      <c r="UGG5" s="19"/>
      <c r="UGH5" s="19"/>
      <c r="UGI5" s="19"/>
      <c r="UGJ5" s="19"/>
      <c r="UGK5" s="19"/>
      <c r="UGL5" s="19"/>
      <c r="UGM5" s="19"/>
      <c r="UGN5" s="19"/>
      <c r="UGO5" s="19"/>
      <c r="UGP5" s="19"/>
      <c r="UGQ5" s="19"/>
      <c r="UGR5" s="19"/>
      <c r="UGS5" s="19"/>
      <c r="UGT5" s="19"/>
      <c r="UGU5" s="19"/>
      <c r="UGV5" s="19"/>
      <c r="UGW5" s="19"/>
      <c r="UGX5" s="19"/>
      <c r="UGY5" s="19"/>
      <c r="UGZ5" s="19"/>
      <c r="UHA5" s="19"/>
      <c r="UHB5" s="19"/>
      <c r="UHC5" s="19"/>
      <c r="UHD5" s="19"/>
      <c r="UHE5" s="19"/>
      <c r="UHF5" s="19"/>
      <c r="UHG5" s="19"/>
      <c r="UHH5" s="19"/>
      <c r="UHI5" s="19"/>
      <c r="UHJ5" s="19"/>
      <c r="UHK5" s="19"/>
      <c r="UHL5" s="19"/>
      <c r="UHM5" s="19"/>
      <c r="UHN5" s="19"/>
      <c r="UHO5" s="19"/>
      <c r="UHP5" s="19"/>
      <c r="UHQ5" s="19"/>
      <c r="UHR5" s="19"/>
      <c r="UHS5" s="19"/>
      <c r="UHT5" s="19"/>
      <c r="UHU5" s="19"/>
      <c r="UHV5" s="19"/>
      <c r="UHW5" s="19"/>
      <c r="UHX5" s="19"/>
      <c r="UHY5" s="19"/>
      <c r="UHZ5" s="19"/>
      <c r="UIA5" s="19"/>
      <c r="UIB5" s="19"/>
      <c r="UIC5" s="19"/>
      <c r="UID5" s="19"/>
      <c r="UIE5" s="19"/>
      <c r="UIF5" s="19"/>
      <c r="UIG5" s="19"/>
      <c r="UIH5" s="19"/>
      <c r="UII5" s="19"/>
      <c r="UIJ5" s="19"/>
      <c r="UIK5" s="19"/>
      <c r="UIL5" s="19"/>
      <c r="UIM5" s="19"/>
      <c r="UIN5" s="19"/>
      <c r="UIO5" s="19"/>
      <c r="UIP5" s="19"/>
      <c r="UIQ5" s="19"/>
      <c r="UIR5" s="19"/>
      <c r="UIS5" s="19"/>
      <c r="UIT5" s="19"/>
      <c r="UIU5" s="19"/>
      <c r="UIV5" s="19"/>
      <c r="UIW5" s="19"/>
      <c r="UIX5" s="19"/>
      <c r="UIY5" s="19"/>
      <c r="UIZ5" s="19"/>
      <c r="UJA5" s="19"/>
      <c r="UJB5" s="19"/>
      <c r="UJC5" s="19"/>
      <c r="UJD5" s="19"/>
      <c r="UJE5" s="19"/>
      <c r="UJF5" s="19"/>
      <c r="UJG5" s="19"/>
      <c r="UJH5" s="19"/>
      <c r="UJI5" s="19"/>
      <c r="UJJ5" s="19"/>
      <c r="UJK5" s="19"/>
      <c r="UJL5" s="19"/>
      <c r="UJM5" s="19"/>
      <c r="UJN5" s="19"/>
      <c r="UJO5" s="19"/>
      <c r="UJP5" s="19"/>
      <c r="UJQ5" s="19"/>
      <c r="UJR5" s="19"/>
      <c r="UJS5" s="19"/>
      <c r="UJT5" s="19"/>
      <c r="UJU5" s="19"/>
      <c r="UJV5" s="19"/>
      <c r="UJW5" s="19"/>
      <c r="UJX5" s="19"/>
      <c r="UJY5" s="19"/>
      <c r="UJZ5" s="19"/>
      <c r="UKA5" s="19"/>
      <c r="UKB5" s="19"/>
      <c r="UKC5" s="19"/>
      <c r="UKD5" s="19"/>
      <c r="UKE5" s="19"/>
      <c r="UKF5" s="19"/>
      <c r="UKG5" s="19"/>
      <c r="UKH5" s="19"/>
      <c r="UKI5" s="19"/>
      <c r="UKJ5" s="19"/>
      <c r="UKK5" s="19"/>
      <c r="UKL5" s="19"/>
      <c r="UKM5" s="19"/>
      <c r="UKN5" s="19"/>
      <c r="UKO5" s="19"/>
      <c r="UKP5" s="19"/>
      <c r="UKQ5" s="19"/>
      <c r="UKR5" s="19"/>
      <c r="UKS5" s="19"/>
      <c r="UKT5" s="19"/>
      <c r="UKU5" s="19"/>
      <c r="UKV5" s="19"/>
      <c r="UKW5" s="19"/>
      <c r="UKX5" s="19"/>
      <c r="UKY5" s="19"/>
      <c r="UKZ5" s="19"/>
      <c r="ULA5" s="19"/>
      <c r="ULB5" s="19"/>
      <c r="ULC5" s="19"/>
      <c r="ULD5" s="19"/>
      <c r="ULE5" s="19"/>
      <c r="ULF5" s="19"/>
      <c r="ULG5" s="19"/>
      <c r="ULH5" s="19"/>
      <c r="ULI5" s="19"/>
      <c r="ULJ5" s="19"/>
      <c r="ULK5" s="19"/>
      <c r="ULL5" s="19"/>
      <c r="ULM5" s="19"/>
      <c r="ULN5" s="19"/>
      <c r="ULO5" s="19"/>
      <c r="ULP5" s="19"/>
      <c r="ULQ5" s="19"/>
      <c r="ULR5" s="19"/>
      <c r="ULS5" s="19"/>
      <c r="ULT5" s="19"/>
      <c r="ULU5" s="19"/>
      <c r="ULV5" s="19"/>
      <c r="ULW5" s="19"/>
      <c r="ULX5" s="19"/>
      <c r="ULY5" s="19"/>
      <c r="ULZ5" s="19"/>
      <c r="UMA5" s="19"/>
      <c r="UMB5" s="19"/>
      <c r="UMC5" s="19"/>
      <c r="UMD5" s="19"/>
      <c r="UME5" s="19"/>
      <c r="UMF5" s="19"/>
      <c r="UMG5" s="19"/>
      <c r="UMH5" s="19"/>
      <c r="UMI5" s="19"/>
      <c r="UMJ5" s="19"/>
      <c r="UMK5" s="19"/>
      <c r="UML5" s="19"/>
      <c r="UMM5" s="19"/>
      <c r="UMN5" s="19"/>
      <c r="UMO5" s="19"/>
      <c r="UMP5" s="19"/>
      <c r="UMQ5" s="19"/>
      <c r="UMR5" s="19"/>
      <c r="UMS5" s="19"/>
      <c r="UMT5" s="19"/>
      <c r="UMU5" s="19"/>
      <c r="UMV5" s="19"/>
      <c r="UMW5" s="19"/>
      <c r="UMX5" s="19"/>
      <c r="UMY5" s="19"/>
      <c r="UMZ5" s="19"/>
      <c r="UNA5" s="19"/>
      <c r="UNB5" s="19"/>
      <c r="UNC5" s="19"/>
      <c r="UND5" s="19"/>
      <c r="UNE5" s="19"/>
      <c r="UNF5" s="19"/>
      <c r="UNG5" s="19"/>
      <c r="UNH5" s="19"/>
      <c r="UNI5" s="19"/>
      <c r="UNJ5" s="19"/>
      <c r="UNK5" s="19"/>
      <c r="UNL5" s="19"/>
      <c r="UNM5" s="19"/>
      <c r="UNN5" s="19"/>
      <c r="UNO5" s="19"/>
      <c r="UNP5" s="19"/>
      <c r="UNQ5" s="19"/>
      <c r="UNR5" s="19"/>
      <c r="UNS5" s="19"/>
      <c r="UNT5" s="19"/>
      <c r="UNU5" s="19"/>
      <c r="UNV5" s="19"/>
      <c r="UNW5" s="19"/>
      <c r="UNX5" s="19"/>
      <c r="UNY5" s="19"/>
      <c r="UNZ5" s="19"/>
      <c r="UOA5" s="19"/>
      <c r="UOB5" s="19"/>
      <c r="UOC5" s="19"/>
      <c r="UOD5" s="19"/>
      <c r="UOE5" s="19"/>
      <c r="UOF5" s="19"/>
      <c r="UOG5" s="19"/>
      <c r="UOH5" s="19"/>
      <c r="UOI5" s="19"/>
      <c r="UOJ5" s="19"/>
      <c r="UOK5" s="19"/>
      <c r="UOL5" s="19"/>
      <c r="UOM5" s="19"/>
      <c r="UON5" s="19"/>
      <c r="UOO5" s="19"/>
      <c r="UOP5" s="19"/>
      <c r="UOQ5" s="19"/>
      <c r="UOR5" s="19"/>
      <c r="UOS5" s="19"/>
      <c r="UOT5" s="19"/>
      <c r="UOU5" s="19"/>
      <c r="UOV5" s="19"/>
      <c r="UOW5" s="19"/>
      <c r="UOX5" s="19"/>
      <c r="UOY5" s="19"/>
      <c r="UOZ5" s="19"/>
      <c r="UPA5" s="19"/>
      <c r="UPB5" s="19"/>
      <c r="UPC5" s="19"/>
      <c r="UPD5" s="19"/>
      <c r="UPE5" s="19"/>
      <c r="UPF5" s="19"/>
      <c r="UPG5" s="19"/>
      <c r="UPH5" s="19"/>
      <c r="UPI5" s="19"/>
      <c r="UPJ5" s="19"/>
      <c r="UPK5" s="19"/>
      <c r="UPL5" s="19"/>
      <c r="UPM5" s="19"/>
      <c r="UPN5" s="19"/>
      <c r="UPO5" s="19"/>
      <c r="UPP5" s="19"/>
      <c r="UPQ5" s="19"/>
      <c r="UPR5" s="19"/>
      <c r="UPS5" s="19"/>
      <c r="UPT5" s="19"/>
      <c r="UPU5" s="19"/>
      <c r="UPV5" s="19"/>
      <c r="UPW5" s="19"/>
      <c r="UPX5" s="19"/>
      <c r="UPY5" s="19"/>
      <c r="UPZ5" s="19"/>
      <c r="UQA5" s="19"/>
      <c r="UQB5" s="19"/>
      <c r="UQC5" s="19"/>
      <c r="UQD5" s="19"/>
      <c r="UQE5" s="19"/>
      <c r="UQF5" s="19"/>
      <c r="UQG5" s="19"/>
      <c r="UQH5" s="19"/>
      <c r="UQI5" s="19"/>
      <c r="UQJ5" s="19"/>
      <c r="UQK5" s="19"/>
      <c r="UQL5" s="19"/>
      <c r="UQM5" s="19"/>
      <c r="UQN5" s="19"/>
      <c r="UQO5" s="19"/>
      <c r="UQP5" s="19"/>
      <c r="UQQ5" s="19"/>
      <c r="UQR5" s="19"/>
      <c r="UQS5" s="19"/>
      <c r="UQT5" s="19"/>
      <c r="UQU5" s="19"/>
      <c r="UQV5" s="19"/>
      <c r="UQW5" s="19"/>
      <c r="UQX5" s="19"/>
      <c r="UQY5" s="19"/>
      <c r="UQZ5" s="19"/>
      <c r="URA5" s="19"/>
      <c r="URB5" s="19"/>
      <c r="URC5" s="19"/>
      <c r="URD5" s="19"/>
      <c r="URE5" s="19"/>
      <c r="URF5" s="19"/>
      <c r="URG5" s="19"/>
      <c r="URH5" s="19"/>
      <c r="URI5" s="19"/>
      <c r="URJ5" s="19"/>
      <c r="URK5" s="19"/>
      <c r="URL5" s="19"/>
      <c r="URM5" s="19"/>
      <c r="URN5" s="19"/>
      <c r="URO5" s="19"/>
      <c r="URP5" s="19"/>
      <c r="URQ5" s="19"/>
      <c r="URR5" s="19"/>
      <c r="URS5" s="19"/>
      <c r="URT5" s="19"/>
      <c r="URU5" s="19"/>
      <c r="URV5" s="19"/>
      <c r="URW5" s="19"/>
      <c r="URX5" s="19"/>
      <c r="URY5" s="19"/>
      <c r="URZ5" s="19"/>
      <c r="USA5" s="19"/>
      <c r="USB5" s="19"/>
      <c r="USC5" s="19"/>
      <c r="USD5" s="19"/>
      <c r="USE5" s="19"/>
      <c r="USF5" s="19"/>
      <c r="USG5" s="19"/>
      <c r="USH5" s="19"/>
      <c r="USI5" s="19"/>
      <c r="USJ5" s="19"/>
      <c r="USK5" s="19"/>
      <c r="USL5" s="19"/>
      <c r="USM5" s="19"/>
      <c r="USN5" s="19"/>
      <c r="USO5" s="19"/>
      <c r="USP5" s="19"/>
      <c r="USQ5" s="19"/>
      <c r="USR5" s="19"/>
      <c r="USS5" s="19"/>
      <c r="UST5" s="19"/>
      <c r="USU5" s="19"/>
      <c r="USV5" s="19"/>
      <c r="USW5" s="19"/>
      <c r="USX5" s="19"/>
      <c r="USY5" s="19"/>
      <c r="USZ5" s="19"/>
      <c r="UTA5" s="19"/>
      <c r="UTB5" s="19"/>
      <c r="UTC5" s="19"/>
      <c r="UTD5" s="19"/>
      <c r="UTE5" s="19"/>
      <c r="UTF5" s="19"/>
      <c r="UTG5" s="19"/>
      <c r="UTH5" s="19"/>
      <c r="UTI5" s="19"/>
      <c r="UTJ5" s="19"/>
      <c r="UTK5" s="19"/>
      <c r="UTL5" s="19"/>
      <c r="UTM5" s="19"/>
      <c r="UTN5" s="19"/>
      <c r="UTO5" s="19"/>
      <c r="UTP5" s="19"/>
      <c r="UTQ5" s="19"/>
      <c r="UTR5" s="19"/>
      <c r="UTS5" s="19"/>
      <c r="UTT5" s="19"/>
      <c r="UTU5" s="19"/>
      <c r="UTV5" s="19"/>
      <c r="UTW5" s="19"/>
      <c r="UTX5" s="19"/>
      <c r="UTY5" s="19"/>
      <c r="UTZ5" s="19"/>
      <c r="UUA5" s="19"/>
      <c r="UUB5" s="19"/>
      <c r="UUC5" s="19"/>
      <c r="UUD5" s="19"/>
      <c r="UUE5" s="19"/>
      <c r="UUF5" s="19"/>
      <c r="UUG5" s="19"/>
      <c r="UUH5" s="19"/>
      <c r="UUI5" s="19"/>
      <c r="UUJ5" s="19"/>
      <c r="UUK5" s="19"/>
      <c r="UUL5" s="19"/>
      <c r="UUM5" s="19"/>
      <c r="UUN5" s="19"/>
      <c r="UUO5" s="19"/>
      <c r="UUP5" s="19"/>
      <c r="UUQ5" s="19"/>
      <c r="UUR5" s="19"/>
      <c r="UUS5" s="19"/>
      <c r="UUT5" s="19"/>
      <c r="UUU5" s="19"/>
      <c r="UUV5" s="19"/>
      <c r="UUW5" s="19"/>
      <c r="UUX5" s="19"/>
      <c r="UUY5" s="19"/>
      <c r="UUZ5" s="19"/>
      <c r="UVA5" s="19"/>
      <c r="UVB5" s="19"/>
      <c r="UVC5" s="19"/>
      <c r="UVD5" s="19"/>
      <c r="UVE5" s="19"/>
      <c r="UVF5" s="19"/>
      <c r="UVG5" s="19"/>
      <c r="UVH5" s="19"/>
      <c r="UVI5" s="19"/>
      <c r="UVJ5" s="19"/>
      <c r="UVK5" s="19"/>
      <c r="UVL5" s="19"/>
      <c r="UVM5" s="19"/>
      <c r="UVN5" s="19"/>
      <c r="UVO5" s="19"/>
      <c r="UVP5" s="19"/>
      <c r="UVQ5" s="19"/>
      <c r="UVR5" s="19"/>
      <c r="UVS5" s="19"/>
      <c r="UVT5" s="19"/>
      <c r="UVU5" s="19"/>
      <c r="UVV5" s="19"/>
      <c r="UVW5" s="19"/>
      <c r="UVX5" s="19"/>
      <c r="UVY5" s="19"/>
      <c r="UVZ5" s="19"/>
      <c r="UWA5" s="19"/>
      <c r="UWB5" s="19"/>
      <c r="UWC5" s="19"/>
      <c r="UWD5" s="19"/>
      <c r="UWE5" s="19"/>
      <c r="UWF5" s="19"/>
      <c r="UWG5" s="19"/>
      <c r="UWH5" s="19"/>
      <c r="UWI5" s="19"/>
      <c r="UWJ5" s="19"/>
      <c r="UWK5" s="19"/>
      <c r="UWL5" s="19"/>
      <c r="UWM5" s="19"/>
      <c r="UWN5" s="19"/>
      <c r="UWO5" s="19"/>
      <c r="UWP5" s="19"/>
      <c r="UWQ5" s="19"/>
      <c r="UWR5" s="19"/>
      <c r="UWS5" s="19"/>
      <c r="UWT5" s="19"/>
      <c r="UWU5" s="19"/>
      <c r="UWV5" s="19"/>
      <c r="UWW5" s="19"/>
      <c r="UWX5" s="19"/>
      <c r="UWY5" s="19"/>
      <c r="UWZ5" s="19"/>
      <c r="UXA5" s="19"/>
      <c r="UXB5" s="19"/>
      <c r="UXC5" s="19"/>
      <c r="UXD5" s="19"/>
      <c r="UXE5" s="19"/>
      <c r="UXF5" s="19"/>
      <c r="UXG5" s="19"/>
      <c r="UXH5" s="19"/>
      <c r="UXI5" s="19"/>
      <c r="UXJ5" s="19"/>
      <c r="UXK5" s="19"/>
      <c r="UXL5" s="19"/>
      <c r="UXM5" s="19"/>
      <c r="UXN5" s="19"/>
      <c r="UXO5" s="19"/>
      <c r="UXP5" s="19"/>
      <c r="UXQ5" s="19"/>
      <c r="UXR5" s="19"/>
      <c r="UXS5" s="19"/>
      <c r="UXT5" s="19"/>
      <c r="UXU5" s="19"/>
      <c r="UXV5" s="19"/>
      <c r="UXW5" s="19"/>
      <c r="UXX5" s="19"/>
      <c r="UXY5" s="19"/>
      <c r="UXZ5" s="19"/>
      <c r="UYA5" s="19"/>
      <c r="UYB5" s="19"/>
      <c r="UYC5" s="19"/>
      <c r="UYD5" s="19"/>
      <c r="UYE5" s="19"/>
      <c r="UYF5" s="19"/>
      <c r="UYG5" s="19"/>
      <c r="UYH5" s="19"/>
      <c r="UYI5" s="19"/>
      <c r="UYJ5" s="19"/>
      <c r="UYK5" s="19"/>
      <c r="UYL5" s="19"/>
      <c r="UYM5" s="19"/>
      <c r="UYN5" s="19"/>
      <c r="UYO5" s="19"/>
      <c r="UYP5" s="19"/>
      <c r="UYQ5" s="19"/>
      <c r="UYR5" s="19"/>
      <c r="UYS5" s="19"/>
      <c r="UYT5" s="19"/>
      <c r="UYU5" s="19"/>
      <c r="UYV5" s="19"/>
      <c r="UYW5" s="19"/>
      <c r="UYX5" s="19"/>
      <c r="UYY5" s="19"/>
      <c r="UYZ5" s="19"/>
      <c r="UZA5" s="19"/>
      <c r="UZB5" s="19"/>
      <c r="UZC5" s="19"/>
      <c r="UZD5" s="19"/>
      <c r="UZE5" s="19"/>
      <c r="UZF5" s="19"/>
      <c r="UZG5" s="19"/>
      <c r="UZH5" s="19"/>
      <c r="UZI5" s="19"/>
      <c r="UZJ5" s="19"/>
      <c r="UZK5" s="19"/>
      <c r="UZL5" s="19"/>
      <c r="UZM5" s="19"/>
      <c r="UZN5" s="19"/>
      <c r="UZO5" s="19"/>
      <c r="UZP5" s="19"/>
      <c r="UZQ5" s="19"/>
      <c r="UZR5" s="19"/>
      <c r="UZS5" s="19"/>
      <c r="UZT5" s="19"/>
      <c r="UZU5" s="19"/>
      <c r="UZV5" s="19"/>
      <c r="UZW5" s="19"/>
      <c r="UZX5" s="19"/>
      <c r="UZY5" s="19"/>
      <c r="UZZ5" s="19"/>
      <c r="VAA5" s="19"/>
      <c r="VAB5" s="19"/>
      <c r="VAC5" s="19"/>
      <c r="VAD5" s="19"/>
      <c r="VAE5" s="19"/>
      <c r="VAF5" s="19"/>
      <c r="VAG5" s="19"/>
      <c r="VAH5" s="19"/>
      <c r="VAI5" s="19"/>
      <c r="VAJ5" s="19"/>
      <c r="VAK5" s="19"/>
      <c r="VAL5" s="19"/>
      <c r="VAM5" s="19"/>
      <c r="VAN5" s="19"/>
      <c r="VAO5" s="19"/>
      <c r="VAP5" s="19"/>
      <c r="VAQ5" s="19"/>
      <c r="VAR5" s="19"/>
      <c r="VAS5" s="19"/>
      <c r="VAT5" s="19"/>
      <c r="VAU5" s="19"/>
      <c r="VAV5" s="19"/>
      <c r="VAW5" s="19"/>
      <c r="VAX5" s="19"/>
      <c r="VAY5" s="19"/>
      <c r="VAZ5" s="19"/>
      <c r="VBA5" s="19"/>
      <c r="VBB5" s="19"/>
      <c r="VBC5" s="19"/>
      <c r="VBD5" s="19"/>
      <c r="VBE5" s="19"/>
      <c r="VBF5" s="19"/>
      <c r="VBG5" s="19"/>
      <c r="VBH5" s="19"/>
      <c r="VBI5" s="19"/>
      <c r="VBJ5" s="19"/>
      <c r="VBK5" s="19"/>
      <c r="VBL5" s="19"/>
      <c r="VBM5" s="19"/>
      <c r="VBN5" s="19"/>
      <c r="VBO5" s="19"/>
      <c r="VBP5" s="19"/>
      <c r="VBQ5" s="19"/>
      <c r="VBR5" s="19"/>
      <c r="VBS5" s="19"/>
      <c r="VBT5" s="19"/>
      <c r="VBU5" s="19"/>
      <c r="VBV5" s="19"/>
      <c r="VBW5" s="19"/>
      <c r="VBX5" s="19"/>
      <c r="VBY5" s="19"/>
      <c r="VBZ5" s="19"/>
      <c r="VCA5" s="19"/>
      <c r="VCB5" s="19"/>
      <c r="VCC5" s="19"/>
      <c r="VCD5" s="19"/>
      <c r="VCE5" s="19"/>
      <c r="VCF5" s="19"/>
      <c r="VCG5" s="19"/>
      <c r="VCH5" s="19"/>
      <c r="VCI5" s="19"/>
      <c r="VCJ5" s="19"/>
      <c r="VCK5" s="19"/>
      <c r="VCL5" s="19"/>
      <c r="VCM5" s="19"/>
      <c r="VCN5" s="19"/>
      <c r="VCO5" s="19"/>
      <c r="VCP5" s="19"/>
      <c r="VCQ5" s="19"/>
      <c r="VCR5" s="19"/>
      <c r="VCS5" s="19"/>
      <c r="VCT5" s="19"/>
      <c r="VCU5" s="19"/>
      <c r="VCV5" s="19"/>
      <c r="VCW5" s="19"/>
      <c r="VCX5" s="19"/>
      <c r="VCY5" s="19"/>
      <c r="VCZ5" s="19"/>
      <c r="VDA5" s="19"/>
      <c r="VDB5" s="19"/>
      <c r="VDC5" s="19"/>
      <c r="VDD5" s="19"/>
      <c r="VDE5" s="19"/>
      <c r="VDF5" s="19"/>
      <c r="VDG5" s="19"/>
      <c r="VDH5" s="19"/>
      <c r="VDI5" s="19"/>
      <c r="VDJ5" s="19"/>
      <c r="VDK5" s="19"/>
      <c r="VDL5" s="19"/>
      <c r="VDM5" s="19"/>
      <c r="VDN5" s="19"/>
      <c r="VDO5" s="19"/>
      <c r="VDP5" s="19"/>
      <c r="VDQ5" s="19"/>
      <c r="VDR5" s="19"/>
      <c r="VDS5" s="19"/>
      <c r="VDT5" s="19"/>
      <c r="VDU5" s="19"/>
      <c r="VDV5" s="19"/>
      <c r="VDW5" s="19"/>
      <c r="VDX5" s="19"/>
      <c r="VDY5" s="19"/>
      <c r="VDZ5" s="19"/>
      <c r="VEA5" s="19"/>
      <c r="VEB5" s="19"/>
      <c r="VEC5" s="19"/>
      <c r="VED5" s="19"/>
      <c r="VEE5" s="19"/>
      <c r="VEF5" s="19"/>
      <c r="VEG5" s="19"/>
      <c r="VEH5" s="19"/>
      <c r="VEI5" s="19"/>
      <c r="VEJ5" s="19"/>
      <c r="VEK5" s="19"/>
      <c r="VEL5" s="19"/>
      <c r="VEM5" s="19"/>
      <c r="VEN5" s="19"/>
      <c r="VEO5" s="19"/>
      <c r="VEP5" s="19"/>
      <c r="VEQ5" s="19"/>
      <c r="VER5" s="19"/>
      <c r="VES5" s="19"/>
      <c r="VET5" s="19"/>
      <c r="VEU5" s="19"/>
      <c r="VEV5" s="19"/>
      <c r="VEW5" s="19"/>
      <c r="VEX5" s="19"/>
      <c r="VEY5" s="19"/>
      <c r="VEZ5" s="19"/>
      <c r="VFA5" s="19"/>
      <c r="VFB5" s="19"/>
      <c r="VFC5" s="19"/>
      <c r="VFD5" s="19"/>
      <c r="VFE5" s="19"/>
      <c r="VFF5" s="19"/>
      <c r="VFG5" s="19"/>
      <c r="VFH5" s="19"/>
      <c r="VFI5" s="19"/>
      <c r="VFJ5" s="19"/>
      <c r="VFK5" s="19"/>
      <c r="VFL5" s="19"/>
      <c r="VFM5" s="19"/>
      <c r="VFN5" s="19"/>
      <c r="VFO5" s="19"/>
      <c r="VFP5" s="19"/>
      <c r="VFQ5" s="19"/>
      <c r="VFR5" s="19"/>
      <c r="VFS5" s="19"/>
      <c r="VFT5" s="19"/>
      <c r="VFU5" s="19"/>
      <c r="VFV5" s="19"/>
      <c r="VFW5" s="19"/>
      <c r="VFX5" s="19"/>
      <c r="VFY5" s="19"/>
      <c r="VFZ5" s="19"/>
      <c r="VGA5" s="19"/>
      <c r="VGB5" s="19"/>
      <c r="VGC5" s="19"/>
      <c r="VGD5" s="19"/>
      <c r="VGE5" s="19"/>
      <c r="VGF5" s="19"/>
      <c r="VGG5" s="19"/>
      <c r="VGH5" s="19"/>
      <c r="VGI5" s="19"/>
      <c r="VGJ5" s="19"/>
      <c r="VGK5" s="19"/>
      <c r="VGL5" s="19"/>
      <c r="VGM5" s="19"/>
      <c r="VGN5" s="19"/>
      <c r="VGO5" s="19"/>
      <c r="VGP5" s="19"/>
      <c r="VGQ5" s="19"/>
      <c r="VGR5" s="19"/>
      <c r="VGS5" s="19"/>
      <c r="VGT5" s="19"/>
      <c r="VGU5" s="19"/>
      <c r="VGV5" s="19"/>
      <c r="VGW5" s="19"/>
      <c r="VGX5" s="19"/>
      <c r="VGY5" s="19"/>
      <c r="VGZ5" s="19"/>
      <c r="VHA5" s="19"/>
      <c r="VHB5" s="19"/>
      <c r="VHC5" s="19"/>
      <c r="VHD5" s="19"/>
      <c r="VHE5" s="19"/>
      <c r="VHF5" s="19"/>
      <c r="VHG5" s="19"/>
      <c r="VHH5" s="19"/>
      <c r="VHI5" s="19"/>
      <c r="VHJ5" s="19"/>
      <c r="VHK5" s="19"/>
      <c r="VHL5" s="19"/>
      <c r="VHM5" s="19"/>
      <c r="VHN5" s="19"/>
      <c r="VHO5" s="19"/>
      <c r="VHP5" s="19"/>
      <c r="VHQ5" s="19"/>
      <c r="VHR5" s="19"/>
      <c r="VHS5" s="19"/>
      <c r="VHT5" s="19"/>
      <c r="VHU5" s="19"/>
      <c r="VHV5" s="19"/>
      <c r="VHW5" s="19"/>
      <c r="VHX5" s="19"/>
      <c r="VHY5" s="19"/>
      <c r="VHZ5" s="19"/>
      <c r="VIA5" s="19"/>
      <c r="VIB5" s="19"/>
      <c r="VIC5" s="19"/>
      <c r="VID5" s="19"/>
      <c r="VIE5" s="19"/>
      <c r="VIF5" s="19"/>
      <c r="VIG5" s="19"/>
      <c r="VIH5" s="19"/>
      <c r="VII5" s="19"/>
      <c r="VIJ5" s="19"/>
      <c r="VIK5" s="19"/>
      <c r="VIL5" s="19"/>
      <c r="VIM5" s="19"/>
      <c r="VIN5" s="19"/>
      <c r="VIO5" s="19"/>
      <c r="VIP5" s="19"/>
      <c r="VIQ5" s="19"/>
      <c r="VIR5" s="19"/>
      <c r="VIS5" s="19"/>
      <c r="VIT5" s="19"/>
      <c r="VIU5" s="19"/>
      <c r="VIV5" s="19"/>
      <c r="VIW5" s="19"/>
      <c r="VIX5" s="19"/>
      <c r="VIY5" s="19"/>
      <c r="VIZ5" s="19"/>
      <c r="VJA5" s="19"/>
      <c r="VJB5" s="19"/>
      <c r="VJC5" s="19"/>
      <c r="VJD5" s="19"/>
      <c r="VJE5" s="19"/>
      <c r="VJF5" s="19"/>
      <c r="VJG5" s="19"/>
      <c r="VJH5" s="19"/>
      <c r="VJI5" s="19"/>
      <c r="VJJ5" s="19"/>
      <c r="VJK5" s="19"/>
      <c r="VJL5" s="19"/>
      <c r="VJM5" s="19"/>
      <c r="VJN5" s="19"/>
      <c r="VJO5" s="19"/>
      <c r="VJP5" s="19"/>
      <c r="VJQ5" s="19"/>
      <c r="VJR5" s="19"/>
      <c r="VJS5" s="19"/>
      <c r="VJT5" s="19"/>
      <c r="VJU5" s="19"/>
      <c r="VJV5" s="19"/>
      <c r="VJW5" s="19"/>
      <c r="VJX5" s="19"/>
      <c r="VJY5" s="19"/>
      <c r="VJZ5" s="19"/>
      <c r="VKA5" s="19"/>
      <c r="VKB5" s="19"/>
      <c r="VKC5" s="19"/>
      <c r="VKD5" s="19"/>
      <c r="VKE5" s="19"/>
      <c r="VKF5" s="19"/>
      <c r="VKG5" s="19"/>
      <c r="VKH5" s="19"/>
      <c r="VKI5" s="19"/>
      <c r="VKJ5" s="19"/>
      <c r="VKK5" s="19"/>
      <c r="VKL5" s="19"/>
      <c r="VKM5" s="19"/>
      <c r="VKN5" s="19"/>
      <c r="VKO5" s="19"/>
      <c r="VKP5" s="19"/>
      <c r="VKQ5" s="19"/>
      <c r="VKR5" s="19"/>
      <c r="VKS5" s="19"/>
      <c r="VKT5" s="19"/>
      <c r="VKU5" s="19"/>
      <c r="VKV5" s="19"/>
      <c r="VKW5" s="19"/>
      <c r="VKX5" s="19"/>
      <c r="VKY5" s="19"/>
      <c r="VKZ5" s="19"/>
      <c r="VLA5" s="19"/>
      <c r="VLB5" s="19"/>
      <c r="VLC5" s="19"/>
      <c r="VLD5" s="19"/>
      <c r="VLE5" s="19"/>
      <c r="VLF5" s="19"/>
      <c r="VLG5" s="19"/>
      <c r="VLH5" s="19"/>
      <c r="VLI5" s="19"/>
      <c r="VLJ5" s="19"/>
      <c r="VLK5" s="19"/>
      <c r="VLL5" s="19"/>
      <c r="VLM5" s="19"/>
      <c r="VLN5" s="19"/>
      <c r="VLO5" s="19"/>
      <c r="VLP5" s="19"/>
      <c r="VLQ5" s="19"/>
      <c r="VLR5" s="19"/>
      <c r="VLS5" s="19"/>
      <c r="VLT5" s="19"/>
      <c r="VLU5" s="19"/>
      <c r="VLV5" s="19"/>
      <c r="VLW5" s="19"/>
      <c r="VLX5" s="19"/>
      <c r="VLY5" s="19"/>
      <c r="VLZ5" s="19"/>
      <c r="VMA5" s="19"/>
      <c r="VMB5" s="19"/>
      <c r="VMC5" s="19"/>
      <c r="VMD5" s="19"/>
      <c r="VME5" s="19"/>
      <c r="VMF5" s="19"/>
      <c r="VMG5" s="19"/>
      <c r="VMH5" s="19"/>
      <c r="VMI5" s="19"/>
      <c r="VMJ5" s="19"/>
      <c r="VMK5" s="19"/>
      <c r="VML5" s="19"/>
      <c r="VMM5" s="19"/>
      <c r="VMN5" s="19"/>
      <c r="VMO5" s="19"/>
      <c r="VMP5" s="19"/>
      <c r="VMQ5" s="19"/>
      <c r="VMR5" s="19"/>
      <c r="VMS5" s="19"/>
      <c r="VMT5" s="19"/>
      <c r="VMU5" s="19"/>
      <c r="VMV5" s="19"/>
      <c r="VMW5" s="19"/>
      <c r="VMX5" s="19"/>
      <c r="VMY5" s="19"/>
      <c r="VMZ5" s="19"/>
      <c r="VNA5" s="19"/>
      <c r="VNB5" s="19"/>
      <c r="VNC5" s="19"/>
      <c r="VND5" s="19"/>
      <c r="VNE5" s="19"/>
      <c r="VNF5" s="19"/>
      <c r="VNG5" s="19"/>
      <c r="VNH5" s="19"/>
      <c r="VNI5" s="19"/>
      <c r="VNJ5" s="19"/>
      <c r="VNK5" s="19"/>
      <c r="VNL5" s="19"/>
      <c r="VNM5" s="19"/>
      <c r="VNN5" s="19"/>
      <c r="VNO5" s="19"/>
      <c r="VNP5" s="19"/>
      <c r="VNQ5" s="19"/>
      <c r="VNR5" s="19"/>
      <c r="VNS5" s="19"/>
      <c r="VNT5" s="19"/>
      <c r="VNU5" s="19"/>
      <c r="VNV5" s="19"/>
      <c r="VNW5" s="19"/>
      <c r="VNX5" s="19"/>
      <c r="VNY5" s="19"/>
      <c r="VNZ5" s="19"/>
      <c r="VOA5" s="19"/>
      <c r="VOB5" s="19"/>
      <c r="VOC5" s="19"/>
      <c r="VOD5" s="19"/>
      <c r="VOE5" s="19"/>
      <c r="VOF5" s="19"/>
      <c r="VOG5" s="19"/>
      <c r="VOH5" s="19"/>
      <c r="VOI5" s="19"/>
      <c r="VOJ5" s="19"/>
      <c r="VOK5" s="19"/>
      <c r="VOL5" s="19"/>
      <c r="VOM5" s="19"/>
      <c r="VON5" s="19"/>
      <c r="VOO5" s="19"/>
      <c r="VOP5" s="19"/>
      <c r="VOQ5" s="19"/>
      <c r="VOR5" s="19"/>
      <c r="VOS5" s="19"/>
      <c r="VOT5" s="19"/>
      <c r="VOU5" s="19"/>
      <c r="VOV5" s="19"/>
      <c r="VOW5" s="19"/>
      <c r="VOX5" s="19"/>
      <c r="VOY5" s="19"/>
      <c r="VOZ5" s="19"/>
      <c r="VPA5" s="19"/>
      <c r="VPB5" s="19"/>
      <c r="VPC5" s="19"/>
      <c r="VPD5" s="19"/>
      <c r="VPE5" s="19"/>
      <c r="VPF5" s="19"/>
      <c r="VPG5" s="19"/>
      <c r="VPH5" s="19"/>
      <c r="VPI5" s="19"/>
      <c r="VPJ5" s="19"/>
      <c r="VPK5" s="19"/>
      <c r="VPL5" s="19"/>
      <c r="VPM5" s="19"/>
      <c r="VPN5" s="19"/>
      <c r="VPO5" s="19"/>
      <c r="VPP5" s="19"/>
      <c r="VPQ5" s="19"/>
      <c r="VPR5" s="19"/>
      <c r="VPS5" s="19"/>
      <c r="VPT5" s="19"/>
      <c r="VPU5" s="19"/>
      <c r="VPV5" s="19"/>
      <c r="VPW5" s="19"/>
      <c r="VPX5" s="19"/>
      <c r="VPY5" s="19"/>
      <c r="VPZ5" s="19"/>
      <c r="VQA5" s="19"/>
      <c r="VQB5" s="19"/>
      <c r="VQC5" s="19"/>
      <c r="VQD5" s="19"/>
      <c r="VQE5" s="19"/>
      <c r="VQF5" s="19"/>
      <c r="VQG5" s="19"/>
      <c r="VQH5" s="19"/>
      <c r="VQI5" s="19"/>
      <c r="VQJ5" s="19"/>
      <c r="VQK5" s="19"/>
      <c r="VQL5" s="19"/>
      <c r="VQM5" s="19"/>
      <c r="VQN5" s="19"/>
      <c r="VQO5" s="19"/>
      <c r="VQP5" s="19"/>
      <c r="VQQ5" s="19"/>
      <c r="VQR5" s="19"/>
      <c r="VQS5" s="19"/>
      <c r="VQT5" s="19"/>
      <c r="VQU5" s="19"/>
      <c r="VQV5" s="19"/>
      <c r="VQW5" s="19"/>
      <c r="VQX5" s="19"/>
      <c r="VQY5" s="19"/>
      <c r="VQZ5" s="19"/>
      <c r="VRA5" s="19"/>
      <c r="VRB5" s="19"/>
      <c r="VRC5" s="19"/>
      <c r="VRD5" s="19"/>
      <c r="VRE5" s="19"/>
      <c r="VRF5" s="19"/>
      <c r="VRG5" s="19"/>
      <c r="VRH5" s="19"/>
      <c r="VRI5" s="19"/>
      <c r="VRJ5" s="19"/>
      <c r="VRK5" s="19"/>
      <c r="VRL5" s="19"/>
      <c r="VRM5" s="19"/>
      <c r="VRN5" s="19"/>
      <c r="VRO5" s="19"/>
      <c r="VRP5" s="19"/>
      <c r="VRQ5" s="19"/>
      <c r="VRR5" s="19"/>
      <c r="VRS5" s="19"/>
      <c r="VRT5" s="19"/>
      <c r="VRU5" s="19"/>
      <c r="VRV5" s="19"/>
      <c r="VRW5" s="19"/>
      <c r="VRX5" s="19"/>
      <c r="VRY5" s="19"/>
      <c r="VRZ5" s="19"/>
      <c r="VSA5" s="19"/>
      <c r="VSB5" s="19"/>
      <c r="VSC5" s="19"/>
      <c r="VSD5" s="19"/>
      <c r="VSE5" s="19"/>
      <c r="VSF5" s="19"/>
      <c r="VSG5" s="19"/>
      <c r="VSH5" s="19"/>
      <c r="VSI5" s="19"/>
      <c r="VSJ5" s="19"/>
      <c r="VSK5" s="19"/>
      <c r="VSL5" s="19"/>
      <c r="VSM5" s="19"/>
      <c r="VSN5" s="19"/>
      <c r="VSO5" s="19"/>
      <c r="VSP5" s="19"/>
      <c r="VSQ5" s="19"/>
      <c r="VSR5" s="19"/>
      <c r="VSS5" s="19"/>
      <c r="VST5" s="19"/>
      <c r="VSU5" s="19"/>
      <c r="VSV5" s="19"/>
      <c r="VSW5" s="19"/>
      <c r="VSX5" s="19"/>
      <c r="VSY5" s="19"/>
      <c r="VSZ5" s="19"/>
      <c r="VTA5" s="19"/>
      <c r="VTB5" s="19"/>
      <c r="VTC5" s="19"/>
      <c r="VTD5" s="19"/>
      <c r="VTE5" s="19"/>
      <c r="VTF5" s="19"/>
      <c r="VTG5" s="19"/>
      <c r="VTH5" s="19"/>
      <c r="VTI5" s="19"/>
      <c r="VTJ5" s="19"/>
      <c r="VTK5" s="19"/>
      <c r="VTL5" s="19"/>
      <c r="VTM5" s="19"/>
      <c r="VTN5" s="19"/>
      <c r="VTO5" s="19"/>
      <c r="VTP5" s="19"/>
      <c r="VTQ5" s="19"/>
      <c r="VTR5" s="19"/>
      <c r="VTS5" s="19"/>
      <c r="VTT5" s="19"/>
      <c r="VTU5" s="19"/>
      <c r="VTV5" s="19"/>
      <c r="VTW5" s="19"/>
      <c r="VTX5" s="19"/>
      <c r="VTY5" s="19"/>
      <c r="VTZ5" s="19"/>
      <c r="VUA5" s="19"/>
      <c r="VUB5" s="19"/>
      <c r="VUC5" s="19"/>
      <c r="VUD5" s="19"/>
      <c r="VUE5" s="19"/>
      <c r="VUF5" s="19"/>
      <c r="VUG5" s="19"/>
      <c r="VUH5" s="19"/>
      <c r="VUI5" s="19"/>
      <c r="VUJ5" s="19"/>
      <c r="VUK5" s="19"/>
      <c r="VUL5" s="19"/>
      <c r="VUM5" s="19"/>
      <c r="VUN5" s="19"/>
      <c r="VUO5" s="19"/>
      <c r="VUP5" s="19"/>
      <c r="VUQ5" s="19"/>
      <c r="VUR5" s="19"/>
      <c r="VUS5" s="19"/>
      <c r="VUT5" s="19"/>
      <c r="VUU5" s="19"/>
      <c r="VUV5" s="19"/>
      <c r="VUW5" s="19"/>
      <c r="VUX5" s="19"/>
      <c r="VUY5" s="19"/>
      <c r="VUZ5" s="19"/>
      <c r="VVA5" s="19"/>
      <c r="VVB5" s="19"/>
      <c r="VVC5" s="19"/>
      <c r="VVD5" s="19"/>
      <c r="VVE5" s="19"/>
      <c r="VVF5" s="19"/>
      <c r="VVG5" s="19"/>
      <c r="VVH5" s="19"/>
      <c r="VVI5" s="19"/>
      <c r="VVJ5" s="19"/>
      <c r="VVK5" s="19"/>
      <c r="VVL5" s="19"/>
      <c r="VVM5" s="19"/>
      <c r="VVN5" s="19"/>
      <c r="VVO5" s="19"/>
      <c r="VVP5" s="19"/>
      <c r="VVQ5" s="19"/>
      <c r="VVR5" s="19"/>
      <c r="VVS5" s="19"/>
      <c r="VVT5" s="19"/>
      <c r="VVU5" s="19"/>
      <c r="VVV5" s="19"/>
      <c r="VVW5" s="19"/>
      <c r="VVX5" s="19"/>
      <c r="VVY5" s="19"/>
      <c r="VVZ5" s="19"/>
      <c r="VWA5" s="19"/>
      <c r="VWB5" s="19"/>
      <c r="VWC5" s="19"/>
      <c r="VWD5" s="19"/>
      <c r="VWE5" s="19"/>
      <c r="VWF5" s="19"/>
      <c r="VWG5" s="19"/>
      <c r="VWH5" s="19"/>
      <c r="VWI5" s="19"/>
      <c r="VWJ5" s="19"/>
      <c r="VWK5" s="19"/>
      <c r="VWL5" s="19"/>
      <c r="VWM5" s="19"/>
      <c r="VWN5" s="19"/>
      <c r="VWO5" s="19"/>
      <c r="VWP5" s="19"/>
      <c r="VWQ5" s="19"/>
      <c r="VWR5" s="19"/>
      <c r="VWS5" s="19"/>
      <c r="VWT5" s="19"/>
      <c r="VWU5" s="19"/>
      <c r="VWV5" s="19"/>
      <c r="VWW5" s="19"/>
      <c r="VWX5" s="19"/>
      <c r="VWY5" s="19"/>
      <c r="VWZ5" s="19"/>
      <c r="VXA5" s="19"/>
      <c r="VXB5" s="19"/>
      <c r="VXC5" s="19"/>
      <c r="VXD5" s="19"/>
      <c r="VXE5" s="19"/>
      <c r="VXF5" s="19"/>
      <c r="VXG5" s="19"/>
      <c r="VXH5" s="19"/>
      <c r="VXI5" s="19"/>
      <c r="VXJ5" s="19"/>
      <c r="VXK5" s="19"/>
      <c r="VXL5" s="19"/>
      <c r="VXM5" s="19"/>
      <c r="VXN5" s="19"/>
      <c r="VXO5" s="19"/>
      <c r="VXP5" s="19"/>
      <c r="VXQ5" s="19"/>
      <c r="VXR5" s="19"/>
      <c r="VXS5" s="19"/>
      <c r="VXT5" s="19"/>
      <c r="VXU5" s="19"/>
      <c r="VXV5" s="19"/>
      <c r="VXW5" s="19"/>
      <c r="VXX5" s="19"/>
      <c r="VXY5" s="19"/>
      <c r="VXZ5" s="19"/>
      <c r="VYA5" s="19"/>
      <c r="VYB5" s="19"/>
      <c r="VYC5" s="19"/>
      <c r="VYD5" s="19"/>
      <c r="VYE5" s="19"/>
      <c r="VYF5" s="19"/>
      <c r="VYG5" s="19"/>
      <c r="VYH5" s="19"/>
      <c r="VYI5" s="19"/>
      <c r="VYJ5" s="19"/>
      <c r="VYK5" s="19"/>
      <c r="VYL5" s="19"/>
      <c r="VYM5" s="19"/>
      <c r="VYN5" s="19"/>
      <c r="VYO5" s="19"/>
      <c r="VYP5" s="19"/>
      <c r="VYQ5" s="19"/>
      <c r="VYR5" s="19"/>
      <c r="VYS5" s="19"/>
      <c r="VYT5" s="19"/>
      <c r="VYU5" s="19"/>
      <c r="VYV5" s="19"/>
      <c r="VYW5" s="19"/>
      <c r="VYX5" s="19"/>
      <c r="VYY5" s="19"/>
      <c r="VYZ5" s="19"/>
      <c r="VZA5" s="19"/>
      <c r="VZB5" s="19"/>
      <c r="VZC5" s="19"/>
      <c r="VZD5" s="19"/>
      <c r="VZE5" s="19"/>
      <c r="VZF5" s="19"/>
      <c r="VZG5" s="19"/>
      <c r="VZH5" s="19"/>
      <c r="VZI5" s="19"/>
      <c r="VZJ5" s="19"/>
      <c r="VZK5" s="19"/>
      <c r="VZL5" s="19"/>
      <c r="VZM5" s="19"/>
      <c r="VZN5" s="19"/>
      <c r="VZO5" s="19"/>
      <c r="VZP5" s="19"/>
      <c r="VZQ5" s="19"/>
      <c r="VZR5" s="19"/>
      <c r="VZS5" s="19"/>
      <c r="VZT5" s="19"/>
      <c r="VZU5" s="19"/>
      <c r="VZV5" s="19"/>
      <c r="VZW5" s="19"/>
      <c r="VZX5" s="19"/>
      <c r="VZY5" s="19"/>
      <c r="VZZ5" s="19"/>
      <c r="WAA5" s="19"/>
      <c r="WAB5" s="19"/>
      <c r="WAC5" s="19"/>
      <c r="WAD5" s="19"/>
      <c r="WAE5" s="19"/>
      <c r="WAF5" s="19"/>
      <c r="WAG5" s="19"/>
      <c r="WAH5" s="19"/>
      <c r="WAI5" s="19"/>
      <c r="WAJ5" s="19"/>
      <c r="WAK5" s="19"/>
      <c r="WAL5" s="19"/>
      <c r="WAM5" s="19"/>
      <c r="WAN5" s="19"/>
      <c r="WAO5" s="19"/>
      <c r="WAP5" s="19"/>
      <c r="WAQ5" s="19"/>
      <c r="WAR5" s="19"/>
      <c r="WAS5" s="19"/>
      <c r="WAT5" s="19"/>
      <c r="WAU5" s="19"/>
      <c r="WAV5" s="19"/>
      <c r="WAW5" s="19"/>
      <c r="WAX5" s="19"/>
      <c r="WAY5" s="19"/>
      <c r="WAZ5" s="19"/>
      <c r="WBA5" s="19"/>
      <c r="WBB5" s="19"/>
      <c r="WBC5" s="19"/>
      <c r="WBD5" s="19"/>
      <c r="WBE5" s="19"/>
      <c r="WBF5" s="19"/>
      <c r="WBG5" s="19"/>
      <c r="WBH5" s="19"/>
      <c r="WBI5" s="19"/>
      <c r="WBJ5" s="19"/>
      <c r="WBK5" s="19"/>
      <c r="WBL5" s="19"/>
      <c r="WBM5" s="19"/>
      <c r="WBN5" s="19"/>
      <c r="WBO5" s="19"/>
      <c r="WBP5" s="19"/>
      <c r="WBQ5" s="19"/>
      <c r="WBR5" s="19"/>
      <c r="WBS5" s="19"/>
      <c r="WBT5" s="19"/>
      <c r="WBU5" s="19"/>
      <c r="WBV5" s="19"/>
      <c r="WBW5" s="19"/>
      <c r="WBX5" s="19"/>
      <c r="WBY5" s="19"/>
      <c r="WBZ5" s="19"/>
      <c r="WCA5" s="19"/>
      <c r="WCB5" s="19"/>
      <c r="WCC5" s="19"/>
      <c r="WCD5" s="19"/>
      <c r="WCE5" s="19"/>
      <c r="WCF5" s="19"/>
      <c r="WCG5" s="19"/>
      <c r="WCH5" s="19"/>
      <c r="WCI5" s="19"/>
      <c r="WCJ5" s="19"/>
      <c r="WCK5" s="19"/>
      <c r="WCL5" s="19"/>
      <c r="WCM5" s="19"/>
      <c r="WCN5" s="19"/>
      <c r="WCO5" s="19"/>
      <c r="WCP5" s="19"/>
      <c r="WCQ5" s="19"/>
      <c r="WCR5" s="19"/>
      <c r="WCS5" s="19"/>
      <c r="WCT5" s="19"/>
      <c r="WCU5" s="19"/>
      <c r="WCV5" s="19"/>
      <c r="WCW5" s="19"/>
      <c r="WCX5" s="19"/>
      <c r="WCY5" s="19"/>
      <c r="WCZ5" s="19"/>
      <c r="WDA5" s="19"/>
      <c r="WDB5" s="19"/>
      <c r="WDC5" s="19"/>
      <c r="WDD5" s="19"/>
      <c r="WDE5" s="19"/>
      <c r="WDF5" s="19"/>
      <c r="WDG5" s="19"/>
      <c r="WDH5" s="19"/>
      <c r="WDI5" s="19"/>
      <c r="WDJ5" s="19"/>
      <c r="WDK5" s="19"/>
      <c r="WDL5" s="19"/>
      <c r="WDM5" s="19"/>
      <c r="WDN5" s="19"/>
      <c r="WDO5" s="19"/>
      <c r="WDP5" s="19"/>
      <c r="WDQ5" s="19"/>
      <c r="WDR5" s="19"/>
      <c r="WDS5" s="19"/>
      <c r="WDT5" s="19"/>
      <c r="WDU5" s="19"/>
      <c r="WDV5" s="19"/>
      <c r="WDW5" s="19"/>
      <c r="WDX5" s="19"/>
      <c r="WDY5" s="19"/>
      <c r="WDZ5" s="19"/>
      <c r="WEA5" s="19"/>
      <c r="WEB5" s="19"/>
      <c r="WEC5" s="19"/>
      <c r="WED5" s="19"/>
      <c r="WEE5" s="19"/>
      <c r="WEF5" s="19"/>
      <c r="WEG5" s="19"/>
      <c r="WEH5" s="19"/>
      <c r="WEI5" s="19"/>
      <c r="WEJ5" s="19"/>
      <c r="WEK5" s="19"/>
      <c r="WEL5" s="19"/>
      <c r="WEM5" s="19"/>
      <c r="WEN5" s="19"/>
      <c r="WEO5" s="19"/>
      <c r="WEP5" s="19"/>
      <c r="WEQ5" s="19"/>
      <c r="WER5" s="19"/>
      <c r="WES5" s="19"/>
      <c r="WET5" s="19"/>
      <c r="WEU5" s="19"/>
      <c r="WEV5" s="19"/>
      <c r="WEW5" s="19"/>
      <c r="WEX5" s="19"/>
      <c r="WEY5" s="19"/>
      <c r="WEZ5" s="19"/>
      <c r="WFA5" s="19"/>
      <c r="WFB5" s="19"/>
      <c r="WFC5" s="19"/>
      <c r="WFD5" s="19"/>
      <c r="WFE5" s="19"/>
      <c r="WFF5" s="19"/>
      <c r="WFG5" s="19"/>
      <c r="WFH5" s="19"/>
      <c r="WFI5" s="19"/>
      <c r="WFJ5" s="19"/>
      <c r="WFK5" s="19"/>
      <c r="WFL5" s="19"/>
      <c r="WFM5" s="19"/>
      <c r="WFN5" s="19"/>
      <c r="WFO5" s="19"/>
      <c r="WFP5" s="19"/>
      <c r="WFQ5" s="19"/>
      <c r="WFR5" s="19"/>
      <c r="WFS5" s="19"/>
      <c r="WFT5" s="19"/>
      <c r="WFU5" s="19"/>
      <c r="WFV5" s="19"/>
      <c r="WFW5" s="19"/>
      <c r="WFX5" s="19"/>
      <c r="WFY5" s="19"/>
      <c r="WFZ5" s="19"/>
      <c r="WGA5" s="19"/>
      <c r="WGB5" s="19"/>
      <c r="WGC5" s="19"/>
      <c r="WGD5" s="19"/>
      <c r="WGE5" s="19"/>
      <c r="WGF5" s="19"/>
      <c r="WGG5" s="19"/>
      <c r="WGH5" s="19"/>
      <c r="WGI5" s="19"/>
      <c r="WGJ5" s="19"/>
      <c r="WGK5" s="19"/>
      <c r="WGL5" s="19"/>
      <c r="WGM5" s="19"/>
      <c r="WGN5" s="19"/>
      <c r="WGO5" s="19"/>
      <c r="WGP5" s="19"/>
      <c r="WGQ5" s="19"/>
      <c r="WGR5" s="19"/>
      <c r="WGS5" s="19"/>
      <c r="WGT5" s="19"/>
      <c r="WGU5" s="19"/>
      <c r="WGV5" s="19"/>
      <c r="WGW5" s="19"/>
      <c r="WGX5" s="19"/>
      <c r="WGY5" s="19"/>
      <c r="WGZ5" s="19"/>
      <c r="WHA5" s="19"/>
      <c r="WHB5" s="19"/>
      <c r="WHC5" s="19"/>
      <c r="WHD5" s="19"/>
      <c r="WHE5" s="19"/>
      <c r="WHF5" s="19"/>
      <c r="WHG5" s="19"/>
      <c r="WHH5" s="19"/>
      <c r="WHI5" s="19"/>
      <c r="WHJ5" s="19"/>
      <c r="WHK5" s="19"/>
      <c r="WHL5" s="19"/>
      <c r="WHM5" s="19"/>
      <c r="WHN5" s="19"/>
      <c r="WHO5" s="19"/>
      <c r="WHP5" s="19"/>
      <c r="WHQ5" s="19"/>
      <c r="WHR5" s="19"/>
      <c r="WHS5" s="19"/>
      <c r="WHT5" s="19"/>
      <c r="WHU5" s="19"/>
      <c r="WHV5" s="19"/>
      <c r="WHW5" s="19"/>
      <c r="WHX5" s="19"/>
      <c r="WHY5" s="19"/>
      <c r="WHZ5" s="19"/>
      <c r="WIA5" s="19"/>
      <c r="WIB5" s="19"/>
      <c r="WIC5" s="19"/>
      <c r="WID5" s="19"/>
      <c r="WIE5" s="19"/>
      <c r="WIF5" s="19"/>
      <c r="WIG5" s="19"/>
      <c r="WIH5" s="19"/>
      <c r="WII5" s="19"/>
      <c r="WIJ5" s="19"/>
      <c r="WIK5" s="19"/>
      <c r="WIL5" s="19"/>
      <c r="WIM5" s="19"/>
      <c r="WIN5" s="19"/>
      <c r="WIO5" s="19"/>
      <c r="WIP5" s="19"/>
      <c r="WIQ5" s="19"/>
      <c r="WIR5" s="19"/>
      <c r="WIS5" s="19"/>
      <c r="WIT5" s="19"/>
      <c r="WIU5" s="19"/>
      <c r="WIV5" s="19"/>
      <c r="WIW5" s="19"/>
      <c r="WIX5" s="19"/>
      <c r="WIY5" s="19"/>
      <c r="WIZ5" s="19"/>
      <c r="WJA5" s="19"/>
      <c r="WJB5" s="19"/>
      <c r="WJC5" s="19"/>
      <c r="WJD5" s="19"/>
      <c r="WJE5" s="19"/>
      <c r="WJF5" s="19"/>
      <c r="WJG5" s="19"/>
      <c r="WJH5" s="19"/>
      <c r="WJI5" s="19"/>
      <c r="WJJ5" s="19"/>
      <c r="WJK5" s="19"/>
      <c r="WJL5" s="19"/>
      <c r="WJM5" s="19"/>
      <c r="WJN5" s="19"/>
      <c r="WJO5" s="19"/>
      <c r="WJP5" s="19"/>
      <c r="WJQ5" s="19"/>
      <c r="WJR5" s="19"/>
      <c r="WJS5" s="19"/>
      <c r="WJT5" s="19"/>
      <c r="WJU5" s="19"/>
      <c r="WJV5" s="19"/>
      <c r="WJW5" s="19"/>
      <c r="WJX5" s="19"/>
      <c r="WJY5" s="19"/>
      <c r="WJZ5" s="19"/>
      <c r="WKA5" s="19"/>
      <c r="WKB5" s="19"/>
      <c r="WKC5" s="19"/>
      <c r="WKD5" s="19"/>
      <c r="WKE5" s="19"/>
      <c r="WKF5" s="19"/>
      <c r="WKG5" s="19"/>
      <c r="WKH5" s="19"/>
      <c r="WKI5" s="19"/>
      <c r="WKJ5" s="19"/>
      <c r="WKK5" s="19"/>
      <c r="WKL5" s="19"/>
      <c r="WKM5" s="19"/>
      <c r="WKN5" s="19"/>
      <c r="WKO5" s="19"/>
      <c r="WKP5" s="19"/>
      <c r="WKQ5" s="19"/>
      <c r="WKR5" s="19"/>
      <c r="WKS5" s="19"/>
      <c r="WKT5" s="19"/>
      <c r="WKU5" s="19"/>
      <c r="WKV5" s="19"/>
      <c r="WKW5" s="19"/>
      <c r="WKX5" s="19"/>
      <c r="WKY5" s="19"/>
      <c r="WKZ5" s="19"/>
      <c r="WLA5" s="19"/>
      <c r="WLB5" s="19"/>
      <c r="WLC5" s="19"/>
      <c r="WLD5" s="19"/>
      <c r="WLE5" s="19"/>
      <c r="WLF5" s="19"/>
      <c r="WLG5" s="19"/>
      <c r="WLH5" s="19"/>
      <c r="WLI5" s="19"/>
      <c r="WLJ5" s="19"/>
      <c r="WLK5" s="19"/>
      <c r="WLL5" s="19"/>
      <c r="WLM5" s="19"/>
      <c r="WLN5" s="19"/>
      <c r="WLO5" s="19"/>
      <c r="WLP5" s="19"/>
      <c r="WLQ5" s="19"/>
      <c r="WLR5" s="19"/>
      <c r="WLS5" s="19"/>
      <c r="WLT5" s="19"/>
      <c r="WLU5" s="19"/>
      <c r="WLV5" s="19"/>
      <c r="WLW5" s="19"/>
      <c r="WLX5" s="19"/>
      <c r="WLY5" s="19"/>
      <c r="WLZ5" s="19"/>
      <c r="WMA5" s="19"/>
      <c r="WMB5" s="19"/>
      <c r="WMC5" s="19"/>
      <c r="WMD5" s="19"/>
      <c r="WME5" s="19"/>
      <c r="WMF5" s="19"/>
      <c r="WMG5" s="19"/>
      <c r="WMH5" s="19"/>
      <c r="WMI5" s="19"/>
      <c r="WMJ5" s="19"/>
      <c r="WMK5" s="19"/>
      <c r="WML5" s="19"/>
      <c r="WMM5" s="19"/>
      <c r="WMN5" s="19"/>
      <c r="WMO5" s="19"/>
      <c r="WMP5" s="19"/>
      <c r="WMQ5" s="19"/>
      <c r="WMR5" s="19"/>
      <c r="WMS5" s="19"/>
      <c r="WMT5" s="19"/>
      <c r="WMU5" s="19"/>
      <c r="WMV5" s="19"/>
      <c r="WMW5" s="19"/>
      <c r="WMX5" s="19"/>
      <c r="WMY5" s="19"/>
      <c r="WMZ5" s="19"/>
      <c r="WNA5" s="19"/>
      <c r="WNB5" s="19"/>
      <c r="WNC5" s="19"/>
      <c r="WND5" s="19"/>
      <c r="WNE5" s="19"/>
      <c r="WNF5" s="19"/>
      <c r="WNG5" s="19"/>
      <c r="WNH5" s="19"/>
      <c r="WNI5" s="19"/>
      <c r="WNJ5" s="19"/>
      <c r="WNK5" s="19"/>
      <c r="WNL5" s="19"/>
      <c r="WNM5" s="19"/>
      <c r="WNN5" s="19"/>
      <c r="WNO5" s="19"/>
      <c r="WNP5" s="19"/>
      <c r="WNQ5" s="19"/>
      <c r="WNR5" s="19"/>
      <c r="WNS5" s="19"/>
      <c r="WNT5" s="19"/>
      <c r="WNU5" s="19"/>
      <c r="WNV5" s="19"/>
      <c r="WNW5" s="19"/>
      <c r="WNX5" s="19"/>
      <c r="WNY5" s="19"/>
      <c r="WNZ5" s="19"/>
      <c r="WOA5" s="19"/>
      <c r="WOB5" s="19"/>
      <c r="WOC5" s="19"/>
      <c r="WOD5" s="19"/>
      <c r="WOE5" s="19"/>
      <c r="WOF5" s="19"/>
      <c r="WOG5" s="19"/>
      <c r="WOH5" s="19"/>
      <c r="WOI5" s="19"/>
      <c r="WOJ5" s="19"/>
      <c r="WOK5" s="19"/>
      <c r="WOL5" s="19"/>
      <c r="WOM5" s="19"/>
      <c r="WON5" s="19"/>
      <c r="WOO5" s="19"/>
      <c r="WOP5" s="19"/>
      <c r="WOQ5" s="19"/>
      <c r="WOR5" s="19"/>
      <c r="WOS5" s="19"/>
      <c r="WOT5" s="19"/>
      <c r="WOU5" s="19"/>
      <c r="WOV5" s="19"/>
      <c r="WOW5" s="19"/>
      <c r="WOX5" s="19"/>
      <c r="WOY5" s="19"/>
      <c r="WOZ5" s="19"/>
      <c r="WPA5" s="19"/>
      <c r="WPB5" s="19"/>
      <c r="WPC5" s="19"/>
      <c r="WPD5" s="19"/>
      <c r="WPE5" s="19"/>
      <c r="WPF5" s="19"/>
      <c r="WPG5" s="19"/>
      <c r="WPH5" s="19"/>
      <c r="WPI5" s="19"/>
      <c r="WPJ5" s="19"/>
      <c r="WPK5" s="19"/>
      <c r="WPL5" s="19"/>
      <c r="WPM5" s="19"/>
      <c r="WPN5" s="19"/>
      <c r="WPO5" s="19"/>
      <c r="WPP5" s="19"/>
      <c r="WPQ5" s="19"/>
      <c r="WPR5" s="19"/>
      <c r="WPS5" s="19"/>
      <c r="WPT5" s="19"/>
      <c r="WPU5" s="19"/>
      <c r="WPV5" s="19"/>
      <c r="WPW5" s="19"/>
      <c r="WPX5" s="19"/>
      <c r="WPY5" s="19"/>
      <c r="WPZ5" s="19"/>
      <c r="WQA5" s="19"/>
      <c r="WQB5" s="19"/>
      <c r="WQC5" s="19"/>
      <c r="WQD5" s="19"/>
      <c r="WQE5" s="19"/>
      <c r="WQF5" s="19"/>
      <c r="WQG5" s="19"/>
      <c r="WQH5" s="19"/>
      <c r="WQI5" s="19"/>
      <c r="WQJ5" s="19"/>
      <c r="WQK5" s="19"/>
      <c r="WQL5" s="19"/>
      <c r="WQM5" s="19"/>
      <c r="WQN5" s="19"/>
      <c r="WQO5" s="19"/>
      <c r="WQP5" s="19"/>
      <c r="WQQ5" s="19"/>
      <c r="WQR5" s="19"/>
      <c r="WQS5" s="19"/>
      <c r="WQT5" s="19"/>
      <c r="WQU5" s="19"/>
      <c r="WQV5" s="19"/>
      <c r="WQW5" s="19"/>
      <c r="WQX5" s="19"/>
      <c r="WQY5" s="19"/>
      <c r="WQZ5" s="19"/>
      <c r="WRA5" s="19"/>
      <c r="WRB5" s="19"/>
      <c r="WRC5" s="19"/>
      <c r="WRD5" s="19"/>
      <c r="WRE5" s="19"/>
      <c r="WRF5" s="19"/>
      <c r="WRG5" s="19"/>
      <c r="WRH5" s="19"/>
      <c r="WRI5" s="19"/>
      <c r="WRJ5" s="19"/>
      <c r="WRK5" s="19"/>
      <c r="WRL5" s="19"/>
      <c r="WRM5" s="19"/>
      <c r="WRN5" s="19"/>
      <c r="WRO5" s="19"/>
      <c r="WRP5" s="19"/>
      <c r="WRQ5" s="19"/>
      <c r="WRR5" s="19"/>
      <c r="WRS5" s="19"/>
      <c r="WRT5" s="19"/>
      <c r="WRU5" s="19"/>
      <c r="WRV5" s="19"/>
      <c r="WRW5" s="19"/>
      <c r="WRX5" s="19"/>
      <c r="WRY5" s="19"/>
      <c r="WRZ5" s="19"/>
      <c r="WSA5" s="19"/>
      <c r="WSB5" s="19"/>
      <c r="WSC5" s="19"/>
      <c r="WSD5" s="19"/>
      <c r="WSE5" s="19"/>
      <c r="WSF5" s="19"/>
      <c r="WSG5" s="19"/>
      <c r="WSH5" s="19"/>
      <c r="WSI5" s="19"/>
      <c r="WSJ5" s="19"/>
      <c r="WSK5" s="19"/>
      <c r="WSL5" s="19"/>
      <c r="WSM5" s="19"/>
      <c r="WSN5" s="19"/>
      <c r="WSO5" s="19"/>
      <c r="WSP5" s="19"/>
      <c r="WSQ5" s="19"/>
      <c r="WSR5" s="19"/>
      <c r="WSS5" s="19"/>
      <c r="WST5" s="19"/>
      <c r="WSU5" s="19"/>
      <c r="WSV5" s="19"/>
      <c r="WSW5" s="19"/>
      <c r="WSX5" s="19"/>
      <c r="WSY5" s="19"/>
      <c r="WSZ5" s="19"/>
      <c r="WTA5" s="19"/>
      <c r="WTB5" s="19"/>
      <c r="WTC5" s="19"/>
      <c r="WTD5" s="19"/>
      <c r="WTE5" s="19"/>
      <c r="WTF5" s="19"/>
      <c r="WTG5" s="19"/>
      <c r="WTH5" s="19"/>
      <c r="WTI5" s="19"/>
      <c r="WTJ5" s="19"/>
      <c r="WTK5" s="19"/>
      <c r="WTL5" s="19"/>
      <c r="WTM5" s="19"/>
      <c r="WTN5" s="19"/>
      <c r="WTO5" s="19"/>
      <c r="WTP5" s="19"/>
      <c r="WTQ5" s="19"/>
      <c r="WTR5" s="19"/>
      <c r="WTS5" s="19"/>
      <c r="WTT5" s="19"/>
      <c r="WTU5" s="19"/>
      <c r="WTV5" s="19"/>
      <c r="WTW5" s="19"/>
      <c r="WTX5" s="19"/>
      <c r="WTY5" s="19"/>
      <c r="WTZ5" s="19"/>
      <c r="WUA5" s="19"/>
      <c r="WUB5" s="19"/>
      <c r="WUC5" s="19"/>
      <c r="WUD5" s="19"/>
      <c r="WUE5" s="19"/>
      <c r="WUF5" s="19"/>
      <c r="WUG5" s="19"/>
      <c r="WUH5" s="19"/>
      <c r="WUI5" s="19"/>
      <c r="WUJ5" s="19"/>
      <c r="WUK5" s="19"/>
      <c r="WUL5" s="19"/>
      <c r="WUM5" s="19"/>
      <c r="WUN5" s="19"/>
      <c r="WUO5" s="19"/>
      <c r="WUP5" s="19"/>
      <c r="WUQ5" s="19"/>
      <c r="WUR5" s="19"/>
      <c r="WUS5" s="19"/>
      <c r="WUT5" s="19"/>
      <c r="WUU5" s="19"/>
      <c r="WUV5" s="19"/>
      <c r="WUW5" s="19"/>
      <c r="WUX5" s="19"/>
      <c r="WUY5" s="19"/>
      <c r="WUZ5" s="19"/>
      <c r="WVA5" s="19"/>
      <c r="WVB5" s="19"/>
      <c r="WVC5" s="19"/>
      <c r="WVD5" s="19"/>
      <c r="WVE5" s="19"/>
      <c r="WVF5" s="19"/>
      <c r="WVG5" s="19"/>
      <c r="WVH5" s="19"/>
      <c r="WVI5" s="19"/>
      <c r="WVJ5" s="19"/>
      <c r="WVK5" s="19"/>
      <c r="WVL5" s="19"/>
      <c r="WVM5" s="19"/>
      <c r="WVN5" s="19"/>
      <c r="WVO5" s="19"/>
      <c r="WVP5" s="19"/>
      <c r="WVQ5" s="19"/>
      <c r="WVR5" s="19"/>
      <c r="WVS5" s="19"/>
      <c r="WVT5" s="19"/>
      <c r="WVU5" s="19"/>
      <c r="WVV5" s="19"/>
      <c r="WVW5" s="19"/>
      <c r="WVX5" s="19"/>
      <c r="WVY5" s="19"/>
      <c r="WVZ5" s="19"/>
      <c r="WWA5" s="19"/>
      <c r="WWB5" s="19"/>
      <c r="WWC5" s="19"/>
      <c r="WWD5" s="19"/>
      <c r="WWE5" s="19"/>
      <c r="WWF5" s="19"/>
      <c r="WWG5" s="19"/>
      <c r="WWH5" s="19"/>
      <c r="WWI5" s="19"/>
      <c r="WWJ5" s="19"/>
      <c r="WWK5" s="19"/>
      <c r="WWL5" s="19"/>
      <c r="WWM5" s="19"/>
      <c r="WWN5" s="19"/>
      <c r="WWO5" s="19"/>
      <c r="WWP5" s="19"/>
      <c r="WWQ5" s="19"/>
      <c r="WWR5" s="19"/>
      <c r="WWS5" s="19"/>
      <c r="WWT5" s="19"/>
      <c r="WWU5" s="19"/>
      <c r="WWV5" s="19"/>
      <c r="WWW5" s="19"/>
      <c r="WWX5" s="19"/>
      <c r="WWY5" s="19"/>
      <c r="WWZ5" s="19"/>
      <c r="WXA5" s="19"/>
      <c r="WXB5" s="19"/>
      <c r="WXC5" s="19"/>
      <c r="WXD5" s="19"/>
      <c r="WXE5" s="19"/>
      <c r="WXF5" s="19"/>
      <c r="WXG5" s="19"/>
      <c r="WXH5" s="19"/>
      <c r="WXI5" s="19"/>
      <c r="WXJ5" s="19"/>
      <c r="WXK5" s="19"/>
      <c r="WXL5" s="19"/>
      <c r="WXM5" s="19"/>
      <c r="WXN5" s="19"/>
      <c r="WXO5" s="19"/>
      <c r="WXP5" s="19"/>
      <c r="WXQ5" s="19"/>
      <c r="WXR5" s="19"/>
      <c r="WXS5" s="19"/>
      <c r="WXT5" s="19"/>
      <c r="WXU5" s="19"/>
      <c r="WXV5" s="19"/>
      <c r="WXW5" s="19"/>
      <c r="WXX5" s="19"/>
      <c r="WXY5" s="19"/>
      <c r="WXZ5" s="19"/>
      <c r="WYA5" s="19"/>
      <c r="WYB5" s="19"/>
      <c r="WYC5" s="19"/>
      <c r="WYD5" s="19"/>
      <c r="WYE5" s="19"/>
      <c r="WYF5" s="19"/>
      <c r="WYG5" s="19"/>
      <c r="WYH5" s="19"/>
      <c r="WYI5" s="19"/>
      <c r="WYJ5" s="19"/>
      <c r="WYK5" s="19"/>
      <c r="WYL5" s="19"/>
      <c r="WYM5" s="19"/>
      <c r="WYN5" s="19"/>
      <c r="WYO5" s="19"/>
      <c r="WYP5" s="19"/>
      <c r="WYQ5" s="19"/>
      <c r="WYR5" s="19"/>
      <c r="WYS5" s="19"/>
      <c r="WYT5" s="19"/>
      <c r="WYU5" s="19"/>
      <c r="WYV5" s="19"/>
      <c r="WYW5" s="19"/>
      <c r="WYX5" s="19"/>
      <c r="WYY5" s="19"/>
      <c r="WYZ5" s="19"/>
      <c r="WZA5" s="19"/>
      <c r="WZB5" s="19"/>
      <c r="WZC5" s="19"/>
      <c r="WZD5" s="19"/>
      <c r="WZE5" s="19"/>
      <c r="WZF5" s="19"/>
      <c r="WZG5" s="19"/>
      <c r="WZH5" s="19"/>
      <c r="WZI5" s="19"/>
      <c r="WZJ5" s="19"/>
      <c r="WZK5" s="19"/>
      <c r="WZL5" s="19"/>
      <c r="WZM5" s="19"/>
      <c r="WZN5" s="19"/>
      <c r="WZO5" s="19"/>
      <c r="WZP5" s="19"/>
      <c r="WZQ5" s="19"/>
      <c r="WZR5" s="19"/>
      <c r="WZS5" s="19"/>
      <c r="WZT5" s="19"/>
      <c r="WZU5" s="19"/>
      <c r="WZV5" s="19"/>
      <c r="WZW5" s="19"/>
      <c r="WZX5" s="19"/>
      <c r="WZY5" s="19"/>
      <c r="WZZ5" s="19"/>
      <c r="XAA5" s="19"/>
      <c r="XAB5" s="19"/>
      <c r="XAC5" s="19"/>
      <c r="XAD5" s="19"/>
      <c r="XAE5" s="19"/>
      <c r="XAF5" s="19"/>
      <c r="XAG5" s="19"/>
      <c r="XAH5" s="19"/>
      <c r="XAI5" s="19"/>
      <c r="XAJ5" s="19"/>
      <c r="XAK5" s="19"/>
      <c r="XAL5" s="19"/>
      <c r="XAM5" s="19"/>
      <c r="XAN5" s="19"/>
      <c r="XAO5" s="19"/>
      <c r="XAP5" s="19"/>
      <c r="XAQ5" s="19"/>
      <c r="XAR5" s="19"/>
      <c r="XAS5" s="19"/>
      <c r="XAT5" s="19"/>
      <c r="XAU5" s="19"/>
      <c r="XAV5" s="19"/>
      <c r="XAW5" s="19"/>
      <c r="XAX5" s="19"/>
      <c r="XAY5" s="19"/>
      <c r="XAZ5" s="19"/>
      <c r="XBA5" s="19"/>
      <c r="XBB5" s="19"/>
      <c r="XBC5" s="19"/>
      <c r="XBD5" s="19"/>
      <c r="XBE5" s="19"/>
      <c r="XBF5" s="19"/>
      <c r="XBG5" s="19"/>
      <c r="XBH5" s="19"/>
      <c r="XBI5" s="19"/>
      <c r="XBJ5" s="19"/>
      <c r="XBK5" s="19"/>
      <c r="XBL5" s="19"/>
      <c r="XBM5" s="19"/>
      <c r="XBN5" s="19"/>
      <c r="XBO5" s="19"/>
      <c r="XBP5" s="19"/>
      <c r="XBQ5" s="19"/>
      <c r="XBR5" s="19"/>
      <c r="XBS5" s="19"/>
      <c r="XBT5" s="19"/>
      <c r="XBU5" s="19"/>
      <c r="XBV5" s="19"/>
      <c r="XBW5" s="19"/>
      <c r="XBX5" s="19"/>
      <c r="XBY5" s="19"/>
      <c r="XBZ5" s="19"/>
      <c r="XCA5" s="19"/>
      <c r="XCB5" s="19"/>
      <c r="XCC5" s="19"/>
      <c r="XCD5" s="19"/>
      <c r="XCE5" s="19"/>
      <c r="XCF5" s="19"/>
      <c r="XCG5" s="19"/>
      <c r="XCH5" s="19"/>
      <c r="XCI5" s="19"/>
      <c r="XCJ5" s="19"/>
      <c r="XCK5" s="19"/>
      <c r="XCL5" s="19"/>
      <c r="XCM5" s="19"/>
      <c r="XCN5" s="19"/>
      <c r="XCO5" s="19"/>
      <c r="XCP5" s="19"/>
      <c r="XCQ5" s="19"/>
      <c r="XCR5" s="19"/>
      <c r="XCS5" s="19"/>
      <c r="XCT5" s="19"/>
      <c r="XCU5" s="19"/>
      <c r="XCV5" s="19"/>
      <c r="XCW5" s="19"/>
      <c r="XCX5" s="19"/>
      <c r="XCY5" s="19"/>
      <c r="XCZ5" s="19"/>
      <c r="XDA5" s="19"/>
      <c r="XDB5" s="19"/>
      <c r="XDC5" s="19"/>
      <c r="XDD5" s="19"/>
      <c r="XDE5" s="19"/>
      <c r="XDF5" s="19"/>
      <c r="XDG5" s="19"/>
      <c r="XDH5" s="19"/>
      <c r="XDI5" s="19"/>
      <c r="XDJ5" s="19"/>
      <c r="XDK5" s="19"/>
      <c r="XDL5" s="19"/>
      <c r="XDM5" s="19"/>
      <c r="XDN5" s="19"/>
      <c r="XDO5" s="19"/>
      <c r="XDP5" s="19"/>
      <c r="XDQ5" s="19"/>
      <c r="XDR5" s="19"/>
      <c r="XDS5" s="19"/>
      <c r="XDT5" s="19"/>
      <c r="XDU5" s="19"/>
      <c r="XDV5" s="19"/>
      <c r="XDW5" s="19"/>
      <c r="XDX5" s="19"/>
      <c r="XDY5" s="19"/>
      <c r="XDZ5" s="19"/>
      <c r="XEA5" s="19"/>
      <c r="XEB5" s="19"/>
      <c r="XEC5" s="19"/>
      <c r="XED5" s="19"/>
      <c r="XEE5" s="19"/>
      <c r="XEF5" s="19"/>
      <c r="XEG5" s="19"/>
      <c r="XEH5" s="19"/>
      <c r="XEI5" s="19"/>
      <c r="XEJ5" s="19"/>
      <c r="XEK5" s="19"/>
      <c r="XEL5" s="19"/>
      <c r="XEM5" s="19"/>
      <c r="XEN5" s="19"/>
      <c r="XEO5" s="19"/>
      <c r="XEP5" s="19"/>
      <c r="XEQ5" s="19"/>
      <c r="XER5" s="19"/>
      <c r="XES5" s="19"/>
      <c r="XET5" s="19"/>
      <c r="XEU5" s="19"/>
      <c r="XEV5" s="19"/>
      <c r="XEW5" s="19"/>
      <c r="XEX5" s="19"/>
      <c r="XEY5" s="19"/>
      <c r="XEZ5" s="19"/>
      <c r="XFA5" s="19"/>
      <c r="XFB5" s="19"/>
      <c r="XFC5" s="19"/>
      <c r="XFD5" s="19"/>
    </row>
    <row r="6" spans="1:16384" x14ac:dyDescent="0.3">
      <c r="B6">
        <v>2020</v>
      </c>
      <c r="C6" s="19">
        <f>BAU!H52</f>
        <v>1179.2216937271726</v>
      </c>
      <c r="D6" s="19">
        <f>PVKT_M!H52</f>
        <v>1179.2216937271726</v>
      </c>
      <c r="E6" s="19">
        <f>VKT_M!H52</f>
        <v>1179.2216937271726</v>
      </c>
      <c r="F6" s="19">
        <f>'VKT+FE_M'!H52</f>
        <v>1179.2216937271726</v>
      </c>
      <c r="G6" s="19">
        <f>'VKT+FE+EV_M'!H52</f>
        <v>1179.2216937271726</v>
      </c>
    </row>
    <row r="7" spans="1:16384" x14ac:dyDescent="0.3">
      <c r="B7">
        <v>2025</v>
      </c>
      <c r="C7" s="19">
        <f>BAU!H53</f>
        <v>1468.7688524714681</v>
      </c>
      <c r="D7" s="19">
        <f>PVKT_M!H53</f>
        <v>1417.5041004382422</v>
      </c>
      <c r="E7" s="19">
        <f>VKT_M!H53</f>
        <v>1371.2124073911286</v>
      </c>
      <c r="F7" s="19">
        <f>'VKT+FE_M'!H53</f>
        <v>1286.6592144663537</v>
      </c>
      <c r="G7" s="19">
        <f>'VKT+FE+EV_M'!H53</f>
        <v>1212.3430134862317</v>
      </c>
    </row>
    <row r="8" spans="1:16384" x14ac:dyDescent="0.3">
      <c r="B8">
        <v>2030</v>
      </c>
      <c r="C8" s="19">
        <f>BAU!H54</f>
        <v>1676.9819896440454</v>
      </c>
      <c r="D8" s="19">
        <f>PVKT_M!H54</f>
        <v>1558.2762421855707</v>
      </c>
      <c r="E8" s="19">
        <f>VKT_M!H54</f>
        <v>1467.6901072737987</v>
      </c>
      <c r="F8" s="19">
        <f>'VKT+FE_M'!H54</f>
        <v>1195.5141551444669</v>
      </c>
      <c r="G8" s="19">
        <f>'VKT+FE+EV_M'!H54</f>
        <v>1006.1484214249376</v>
      </c>
    </row>
    <row r="9" spans="1:16384" x14ac:dyDescent="0.3">
      <c r="B9">
        <v>2035</v>
      </c>
      <c r="C9" s="19">
        <f>BAU!H55</f>
        <v>1817.4528362499116</v>
      </c>
      <c r="D9" s="19">
        <f>PVKT_M!H55</f>
        <v>1626.7010120112006</v>
      </c>
      <c r="E9" s="19">
        <f>VKT_M!H55</f>
        <v>1487.8307208007275</v>
      </c>
      <c r="F9" s="19">
        <f>'VKT+FE_M'!H55</f>
        <v>1052.17224481209</v>
      </c>
      <c r="G9" s="19">
        <f>'VKT+FE+EV_M'!H55</f>
        <v>771.18868537571279</v>
      </c>
      <c r="R9" t="s">
        <v>882</v>
      </c>
    </row>
    <row r="10" spans="1:16384" x14ac:dyDescent="0.3">
      <c r="B10">
        <v>2040</v>
      </c>
      <c r="C10" s="19">
        <f>BAU!H56</f>
        <v>1918.0613282551253</v>
      </c>
      <c r="D10" s="19">
        <f>PVKT_M!H56</f>
        <v>1688.7911832920599</v>
      </c>
      <c r="E10" s="19">
        <f>VKT_M!H56</f>
        <v>1513.1871808455417</v>
      </c>
      <c r="F10" s="19">
        <f>'VKT+FE_M'!H56</f>
        <v>969.85431083348556</v>
      </c>
      <c r="G10" s="19">
        <f>'VKT+FE+EV_M'!H56</f>
        <v>620.22331557714676</v>
      </c>
    </row>
    <row r="11" spans="1:16384" x14ac:dyDescent="0.3">
      <c r="B11">
        <v>2045</v>
      </c>
      <c r="C11" s="19">
        <f>BAU!H57</f>
        <v>1976.0052743086442</v>
      </c>
      <c r="D11" s="19">
        <f>PVKT_M!H57</f>
        <v>1713.6500939823281</v>
      </c>
      <c r="E11" s="19">
        <f>VKT_M!H57</f>
        <v>1478.4778437571092</v>
      </c>
      <c r="F11" s="19">
        <f>'VKT+FE_M'!H57</f>
        <v>915.70341904497263</v>
      </c>
      <c r="G11" s="19">
        <f>'VKT+FE+EV_M'!H57</f>
        <v>507.02945462110586</v>
      </c>
    </row>
    <row r="12" spans="1:16384" x14ac:dyDescent="0.3">
      <c r="B12">
        <v>2050</v>
      </c>
      <c r="C12" s="19">
        <f>BAU!H58</f>
        <v>2005.9251267936033</v>
      </c>
      <c r="D12" s="19">
        <f>PVKT_M!H58</f>
        <v>1683.0592656829963</v>
      </c>
      <c r="E12" s="19">
        <f>VKT_M!H58</f>
        <v>1363.1316470082963</v>
      </c>
      <c r="F12" s="19">
        <f>'VKT+FE_M'!H58</f>
        <v>847.80551987707531</v>
      </c>
      <c r="G12" s="19">
        <f>'VKT+FE+EV_M'!H58</f>
        <v>384.99672242754025</v>
      </c>
    </row>
    <row r="14" spans="1:16384" x14ac:dyDescent="0.3">
      <c r="A14" t="s">
        <v>875</v>
      </c>
    </row>
    <row r="15" spans="1:16384" x14ac:dyDescent="0.3">
      <c r="D15" t="s">
        <v>878</v>
      </c>
      <c r="E15" t="s">
        <v>879</v>
      </c>
      <c r="F15" t="s">
        <v>876</v>
      </c>
      <c r="G15" t="s">
        <v>877</v>
      </c>
    </row>
    <row r="16" spans="1:16384" x14ac:dyDescent="0.3">
      <c r="B16">
        <v>2020</v>
      </c>
      <c r="D16" s="19">
        <f>C6-D6</f>
        <v>0</v>
      </c>
      <c r="E16" s="19">
        <f t="shared" ref="E16:G16" si="0">D6-E6</f>
        <v>0</v>
      </c>
      <c r="F16" s="19">
        <f t="shared" si="0"/>
        <v>0</v>
      </c>
      <c r="G16" s="19">
        <f t="shared" si="0"/>
        <v>0</v>
      </c>
    </row>
    <row r="17" spans="2:7" x14ac:dyDescent="0.3">
      <c r="B17">
        <v>2025</v>
      </c>
      <c r="D17" s="19">
        <f t="shared" ref="D17:G22" si="1">C7-D7</f>
        <v>51.264752033225932</v>
      </c>
      <c r="E17" s="19">
        <f t="shared" si="1"/>
        <v>46.29169304711354</v>
      </c>
      <c r="F17" s="19">
        <f t="shared" si="1"/>
        <v>84.553192924774976</v>
      </c>
      <c r="G17" s="19">
        <f t="shared" si="1"/>
        <v>74.316200980121948</v>
      </c>
    </row>
    <row r="18" spans="2:7" x14ac:dyDescent="0.3">
      <c r="B18">
        <v>2030</v>
      </c>
      <c r="D18" s="19">
        <f t="shared" si="1"/>
        <v>118.70574745847466</v>
      </c>
      <c r="E18" s="19">
        <f t="shared" si="1"/>
        <v>90.586134911771978</v>
      </c>
      <c r="F18" s="19">
        <f t="shared" si="1"/>
        <v>272.17595212933179</v>
      </c>
      <c r="G18" s="19">
        <f t="shared" si="1"/>
        <v>189.36573371952932</v>
      </c>
    </row>
    <row r="19" spans="2:7" x14ac:dyDescent="0.3">
      <c r="B19">
        <v>2035</v>
      </c>
      <c r="D19" s="19">
        <f t="shared" si="1"/>
        <v>190.75182423871092</v>
      </c>
      <c r="E19" s="19">
        <f t="shared" si="1"/>
        <v>138.87029121047317</v>
      </c>
      <c r="F19" s="19">
        <f t="shared" si="1"/>
        <v>435.65847598863752</v>
      </c>
      <c r="G19" s="19">
        <f t="shared" si="1"/>
        <v>280.98355943637716</v>
      </c>
    </row>
    <row r="20" spans="2:7" x14ac:dyDescent="0.3">
      <c r="B20">
        <v>2040</v>
      </c>
      <c r="D20" s="19">
        <f t="shared" si="1"/>
        <v>229.27014496306538</v>
      </c>
      <c r="E20" s="19">
        <f t="shared" si="1"/>
        <v>175.60400244651828</v>
      </c>
      <c r="F20" s="19">
        <f t="shared" si="1"/>
        <v>543.33287001205611</v>
      </c>
      <c r="G20" s="19">
        <f>F10-G10</f>
        <v>349.63099525633879</v>
      </c>
    </row>
    <row r="21" spans="2:7" x14ac:dyDescent="0.3">
      <c r="B21">
        <v>2045</v>
      </c>
      <c r="D21" s="19">
        <f t="shared" si="1"/>
        <v>262.35518032631603</v>
      </c>
      <c r="E21" s="19">
        <f t="shared" si="1"/>
        <v>235.17225022521893</v>
      </c>
      <c r="F21" s="19">
        <f t="shared" si="1"/>
        <v>562.77442471213658</v>
      </c>
      <c r="G21" s="19">
        <f t="shared" si="1"/>
        <v>408.67396442386678</v>
      </c>
    </row>
    <row r="22" spans="2:7" x14ac:dyDescent="0.3">
      <c r="B22">
        <v>2050</v>
      </c>
      <c r="D22" s="19">
        <f t="shared" si="1"/>
        <v>322.86586111060706</v>
      </c>
      <c r="E22" s="19">
        <f t="shared" si="1"/>
        <v>319.92761867469994</v>
      </c>
      <c r="F22" s="19">
        <f t="shared" si="1"/>
        <v>515.32612713122103</v>
      </c>
      <c r="G22" s="19">
        <f t="shared" si="1"/>
        <v>462.80879744953506</v>
      </c>
    </row>
    <row r="27" spans="2:7" x14ac:dyDescent="0.3">
      <c r="B27" t="s">
        <v>885</v>
      </c>
      <c r="C27" s="19">
        <f>C6</f>
        <v>1179.2216937271726</v>
      </c>
    </row>
    <row r="28" spans="2:7" x14ac:dyDescent="0.3">
      <c r="B28" t="s">
        <v>886</v>
      </c>
      <c r="C28" s="19">
        <f>C9</f>
        <v>1817.4528362499116</v>
      </c>
    </row>
    <row r="29" spans="2:7" x14ac:dyDescent="0.3">
      <c r="B29" t="s">
        <v>887</v>
      </c>
      <c r="C29" s="19">
        <f>C12</f>
        <v>2005.9251267936033</v>
      </c>
    </row>
    <row r="30" spans="2:7" x14ac:dyDescent="0.3">
      <c r="B30" s="34" t="s">
        <v>917</v>
      </c>
      <c r="C30" s="19">
        <f>D12</f>
        <v>1683.0592656829963</v>
      </c>
      <c r="D30" s="19">
        <f>C29-C30</f>
        <v>322.86586111060706</v>
      </c>
      <c r="F30" s="19"/>
    </row>
    <row r="31" spans="2:7" x14ac:dyDescent="0.3">
      <c r="B31" t="s">
        <v>918</v>
      </c>
      <c r="C31" s="19">
        <f>E12</f>
        <v>1363.1316470082963</v>
      </c>
      <c r="D31" s="19">
        <f t="shared" ref="D31:D33" si="2">C30-C31</f>
        <v>319.92761867469994</v>
      </c>
    </row>
    <row r="32" spans="2:7" x14ac:dyDescent="0.3">
      <c r="B32" t="s">
        <v>915</v>
      </c>
      <c r="C32" s="19">
        <f>F12</f>
        <v>847.80551987707531</v>
      </c>
      <c r="D32" s="19">
        <f t="shared" si="2"/>
        <v>515.32612713122103</v>
      </c>
    </row>
    <row r="33" spans="2:5" x14ac:dyDescent="0.3">
      <c r="B33" t="s">
        <v>916</v>
      </c>
      <c r="C33" s="19">
        <f>G12</f>
        <v>384.99672242754025</v>
      </c>
      <c r="D33" s="19">
        <f t="shared" si="2"/>
        <v>462.80879744953506</v>
      </c>
    </row>
    <row r="34" spans="2:5" x14ac:dyDescent="0.3">
      <c r="B34" t="s">
        <v>888</v>
      </c>
      <c r="D34" s="19">
        <f>C33-C34</f>
        <v>384.99672242754025</v>
      </c>
    </row>
    <row r="37" spans="2:5" x14ac:dyDescent="0.3">
      <c r="C37" s="19"/>
      <c r="D37" s="19"/>
      <c r="E37" s="19"/>
    </row>
    <row r="38" spans="2:5" x14ac:dyDescent="0.3">
      <c r="C38" s="19"/>
      <c r="D38" s="19"/>
      <c r="E38" s="19"/>
    </row>
    <row r="39" spans="2:5" x14ac:dyDescent="0.3">
      <c r="C39" s="19"/>
      <c r="D39" s="19"/>
      <c r="E39" s="19"/>
    </row>
    <row r="40" spans="2:5" x14ac:dyDescent="0.3">
      <c r="C40" s="19"/>
      <c r="D40" s="19"/>
      <c r="E40" s="19"/>
    </row>
    <row r="41" spans="2:5" x14ac:dyDescent="0.3">
      <c r="C41" s="19"/>
      <c r="D41" s="19"/>
      <c r="E41" s="19"/>
    </row>
    <row r="42" spans="2:5" x14ac:dyDescent="0.3">
      <c r="C42" s="19"/>
      <c r="D42" s="19"/>
      <c r="E42" s="19"/>
    </row>
    <row r="43" spans="2:5" x14ac:dyDescent="0.3">
      <c r="C43" s="19"/>
      <c r="D43" s="19"/>
      <c r="E43" s="19"/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1F1AFA-BB53-4BE8-BEC8-08782F66DEF7}">
  <sheetPr codeName="Sheet21">
    <tabColor rgb="FF92D050"/>
  </sheetPr>
  <dimension ref="A1:XFD43"/>
  <sheetViews>
    <sheetView workbookViewId="0">
      <selection activeCell="E13" sqref="E13"/>
    </sheetView>
  </sheetViews>
  <sheetFormatPr defaultRowHeight="13.5" x14ac:dyDescent="0.3"/>
  <cols>
    <col min="2" max="2" width="11.3984375" customWidth="1"/>
    <col min="4" max="4" width="15.46484375" customWidth="1"/>
    <col min="6" max="6" width="11.1328125" customWidth="1"/>
    <col min="7" max="7" width="10.73046875" customWidth="1"/>
  </cols>
  <sheetData>
    <row r="1" spans="1:16384" x14ac:dyDescent="0.3">
      <c r="A1" t="s">
        <v>889</v>
      </c>
      <c r="B1" t="s">
        <v>896</v>
      </c>
    </row>
    <row r="2" spans="1:16384" x14ac:dyDescent="0.3">
      <c r="A2" t="s">
        <v>874</v>
      </c>
    </row>
    <row r="3" spans="1:16384" x14ac:dyDescent="0.3">
      <c r="C3" t="s">
        <v>873</v>
      </c>
      <c r="D3" t="s">
        <v>950</v>
      </c>
      <c r="E3" t="s">
        <v>951</v>
      </c>
      <c r="F3" t="s">
        <v>952</v>
      </c>
      <c r="G3" t="s">
        <v>953</v>
      </c>
    </row>
    <row r="4" spans="1:16384" x14ac:dyDescent="0.3">
      <c r="A4" s="19"/>
      <c r="B4">
        <v>2010</v>
      </c>
      <c r="C4" s="19"/>
      <c r="D4" s="19"/>
      <c r="E4" s="19"/>
      <c r="F4" s="19"/>
      <c r="G4" s="19">
        <f>BAU早年计算!H63</f>
        <v>560.48529486539246</v>
      </c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  <c r="AC4" s="19"/>
      <c r="AD4" s="19"/>
      <c r="AE4" s="19"/>
      <c r="AF4" s="19"/>
      <c r="AG4" s="19"/>
      <c r="AH4" s="19"/>
      <c r="AI4" s="19"/>
      <c r="AJ4" s="19"/>
      <c r="AK4" s="19"/>
      <c r="AL4" s="19"/>
      <c r="AM4" s="19"/>
      <c r="AN4" s="19"/>
      <c r="AO4" s="19"/>
      <c r="AP4" s="19"/>
      <c r="AQ4" s="19"/>
      <c r="AR4" s="19"/>
      <c r="AS4" s="19"/>
      <c r="AT4" s="19"/>
      <c r="AU4" s="19"/>
      <c r="AV4" s="19"/>
      <c r="AW4" s="19"/>
      <c r="AX4" s="19"/>
      <c r="AY4" s="19"/>
      <c r="AZ4" s="19"/>
      <c r="BA4" s="19"/>
      <c r="BB4" s="19"/>
      <c r="BC4" s="19"/>
      <c r="BD4" s="19"/>
      <c r="BE4" s="19"/>
      <c r="BF4" s="19"/>
      <c r="BG4" s="19"/>
      <c r="BH4" s="19"/>
      <c r="BI4" s="19"/>
      <c r="BJ4" s="19"/>
      <c r="BK4" s="19"/>
      <c r="BL4" s="19"/>
      <c r="BM4" s="19"/>
      <c r="BN4" s="19"/>
      <c r="BO4" s="19"/>
      <c r="BP4" s="19"/>
      <c r="BQ4" s="19"/>
      <c r="BR4" s="19"/>
      <c r="BS4" s="19"/>
      <c r="BT4" s="19"/>
      <c r="BU4" s="19"/>
      <c r="BV4" s="19"/>
      <c r="BW4" s="19"/>
      <c r="BX4" s="19"/>
      <c r="BY4" s="19"/>
      <c r="BZ4" s="19"/>
      <c r="CA4" s="19"/>
      <c r="CB4" s="19"/>
      <c r="CC4" s="19"/>
      <c r="CD4" s="19"/>
      <c r="CE4" s="19"/>
      <c r="CF4" s="19"/>
      <c r="CG4" s="19"/>
      <c r="CH4" s="19"/>
      <c r="CI4" s="19"/>
      <c r="CJ4" s="19"/>
      <c r="CK4" s="19"/>
      <c r="CL4" s="19"/>
      <c r="CM4" s="19"/>
      <c r="CN4" s="19"/>
      <c r="CO4" s="19"/>
      <c r="CP4" s="19"/>
      <c r="CQ4" s="19"/>
      <c r="CR4" s="19"/>
      <c r="CS4" s="19"/>
      <c r="CT4" s="19"/>
      <c r="CU4" s="19"/>
      <c r="CV4" s="19"/>
      <c r="CW4" s="19"/>
      <c r="CX4" s="19"/>
      <c r="CY4" s="19"/>
      <c r="CZ4" s="19"/>
      <c r="DA4" s="19"/>
      <c r="DB4" s="19"/>
      <c r="DC4" s="19"/>
      <c r="DD4" s="19"/>
      <c r="DE4" s="19"/>
      <c r="DF4" s="19"/>
      <c r="DG4" s="19"/>
      <c r="DH4" s="19"/>
      <c r="DI4" s="19"/>
      <c r="DJ4" s="19"/>
      <c r="DK4" s="19"/>
      <c r="DL4" s="19"/>
      <c r="DM4" s="19"/>
      <c r="DN4" s="19"/>
      <c r="DO4" s="19"/>
      <c r="DP4" s="19"/>
      <c r="DQ4" s="19"/>
      <c r="DR4" s="19"/>
      <c r="DS4" s="19"/>
      <c r="DT4" s="19"/>
      <c r="DU4" s="19"/>
      <c r="DV4" s="19"/>
      <c r="DW4" s="19"/>
      <c r="DX4" s="19"/>
      <c r="DY4" s="19"/>
      <c r="DZ4" s="19"/>
      <c r="EA4" s="19"/>
      <c r="EB4" s="19"/>
      <c r="EC4" s="19"/>
      <c r="ED4" s="19"/>
      <c r="EE4" s="19"/>
      <c r="EF4" s="19"/>
      <c r="EG4" s="19"/>
      <c r="EH4" s="19"/>
      <c r="EI4" s="19"/>
      <c r="EJ4" s="19"/>
      <c r="EK4" s="19"/>
      <c r="EL4" s="19"/>
      <c r="EM4" s="19"/>
      <c r="EN4" s="19"/>
      <c r="EO4" s="19"/>
      <c r="EP4" s="19"/>
      <c r="EQ4" s="19"/>
      <c r="ER4" s="19"/>
      <c r="ES4" s="19"/>
      <c r="ET4" s="19"/>
      <c r="EU4" s="19"/>
      <c r="EV4" s="19"/>
      <c r="EW4" s="19"/>
      <c r="EX4" s="19"/>
      <c r="EY4" s="19"/>
      <c r="EZ4" s="19"/>
      <c r="FA4" s="19"/>
      <c r="FB4" s="19"/>
      <c r="FC4" s="19"/>
      <c r="FD4" s="19"/>
      <c r="FE4" s="19"/>
      <c r="FF4" s="19"/>
      <c r="FG4" s="19"/>
      <c r="FH4" s="19"/>
      <c r="FI4" s="19"/>
      <c r="FJ4" s="19"/>
      <c r="FK4" s="19"/>
      <c r="FL4" s="19"/>
      <c r="FM4" s="19"/>
      <c r="FN4" s="19"/>
      <c r="FO4" s="19"/>
      <c r="FP4" s="19"/>
      <c r="FQ4" s="19"/>
      <c r="FR4" s="19"/>
      <c r="FS4" s="19"/>
      <c r="FT4" s="19"/>
      <c r="FU4" s="19"/>
      <c r="FV4" s="19"/>
      <c r="FW4" s="19"/>
      <c r="FX4" s="19"/>
      <c r="FY4" s="19"/>
      <c r="FZ4" s="19"/>
      <c r="GA4" s="19"/>
      <c r="GB4" s="19"/>
      <c r="GC4" s="19"/>
      <c r="GD4" s="19"/>
      <c r="GE4" s="19"/>
      <c r="GF4" s="19"/>
      <c r="GG4" s="19"/>
      <c r="GH4" s="19"/>
      <c r="GI4" s="19"/>
      <c r="GJ4" s="19"/>
      <c r="GK4" s="19"/>
      <c r="GL4" s="19"/>
      <c r="GM4" s="19"/>
      <c r="GN4" s="19"/>
      <c r="GO4" s="19"/>
      <c r="GP4" s="19"/>
      <c r="GQ4" s="19"/>
      <c r="GR4" s="19"/>
      <c r="GS4" s="19"/>
      <c r="GT4" s="19"/>
      <c r="GU4" s="19"/>
      <c r="GV4" s="19"/>
      <c r="GW4" s="19"/>
      <c r="GX4" s="19"/>
      <c r="GY4" s="19"/>
      <c r="GZ4" s="19"/>
      <c r="HA4" s="19"/>
      <c r="HB4" s="19"/>
      <c r="HC4" s="19"/>
      <c r="HD4" s="19"/>
      <c r="HE4" s="19"/>
      <c r="HF4" s="19"/>
      <c r="HG4" s="19"/>
      <c r="HH4" s="19"/>
      <c r="HI4" s="19"/>
      <c r="HJ4" s="19"/>
      <c r="HK4" s="19"/>
      <c r="HL4" s="19"/>
      <c r="HM4" s="19"/>
      <c r="HN4" s="19"/>
      <c r="HO4" s="19"/>
      <c r="HP4" s="19"/>
      <c r="HQ4" s="19"/>
      <c r="HR4" s="19"/>
      <c r="HS4" s="19"/>
      <c r="HT4" s="19"/>
      <c r="HU4" s="19"/>
      <c r="HV4" s="19"/>
      <c r="HW4" s="19"/>
      <c r="HX4" s="19"/>
      <c r="HY4" s="19"/>
      <c r="HZ4" s="19"/>
      <c r="IA4" s="19"/>
      <c r="IB4" s="19"/>
      <c r="IC4" s="19"/>
      <c r="ID4" s="19"/>
      <c r="IE4" s="19"/>
      <c r="IF4" s="19"/>
      <c r="IG4" s="19"/>
      <c r="IH4" s="19"/>
      <c r="II4" s="19"/>
      <c r="IJ4" s="19"/>
      <c r="IK4" s="19"/>
      <c r="IL4" s="19"/>
      <c r="IM4" s="19"/>
      <c r="IN4" s="19"/>
      <c r="IO4" s="19"/>
      <c r="IP4" s="19"/>
      <c r="IQ4" s="19"/>
      <c r="IR4" s="19"/>
      <c r="IS4" s="19"/>
      <c r="IT4" s="19"/>
      <c r="IU4" s="19"/>
      <c r="IV4" s="19"/>
      <c r="IW4" s="19"/>
      <c r="IX4" s="19"/>
      <c r="IY4" s="19"/>
      <c r="IZ4" s="19"/>
      <c r="JA4" s="19"/>
      <c r="JB4" s="19"/>
      <c r="JC4" s="19"/>
      <c r="JD4" s="19"/>
      <c r="JE4" s="19"/>
      <c r="JF4" s="19"/>
      <c r="JG4" s="19"/>
      <c r="JH4" s="19"/>
      <c r="JI4" s="19"/>
      <c r="JJ4" s="19"/>
      <c r="JK4" s="19"/>
      <c r="JL4" s="19"/>
      <c r="JM4" s="19"/>
      <c r="JN4" s="19"/>
      <c r="JO4" s="19"/>
      <c r="JP4" s="19"/>
      <c r="JQ4" s="19"/>
      <c r="JR4" s="19"/>
      <c r="JS4" s="19"/>
      <c r="JT4" s="19"/>
      <c r="JU4" s="19"/>
      <c r="JV4" s="19"/>
      <c r="JW4" s="19"/>
      <c r="JX4" s="19"/>
      <c r="JY4" s="19"/>
      <c r="JZ4" s="19"/>
      <c r="KA4" s="19"/>
      <c r="KB4" s="19"/>
      <c r="KC4" s="19"/>
      <c r="KD4" s="19"/>
      <c r="KE4" s="19"/>
      <c r="KF4" s="19"/>
      <c r="KG4" s="19"/>
      <c r="KH4" s="19"/>
      <c r="KI4" s="19"/>
      <c r="KJ4" s="19"/>
      <c r="KK4" s="19"/>
      <c r="KL4" s="19"/>
      <c r="KM4" s="19"/>
      <c r="KN4" s="19"/>
      <c r="KO4" s="19"/>
      <c r="KP4" s="19"/>
      <c r="KQ4" s="19"/>
      <c r="KR4" s="19"/>
      <c r="KS4" s="19"/>
      <c r="KT4" s="19"/>
      <c r="KU4" s="19"/>
      <c r="KV4" s="19"/>
      <c r="KW4" s="19"/>
      <c r="KX4" s="19"/>
      <c r="KY4" s="19"/>
      <c r="KZ4" s="19"/>
      <c r="LA4" s="19"/>
      <c r="LB4" s="19"/>
      <c r="LC4" s="19"/>
      <c r="LD4" s="19"/>
      <c r="LE4" s="19"/>
      <c r="LF4" s="19"/>
      <c r="LG4" s="19"/>
      <c r="LH4" s="19"/>
      <c r="LI4" s="19"/>
      <c r="LJ4" s="19"/>
      <c r="LK4" s="19"/>
      <c r="LL4" s="19"/>
      <c r="LM4" s="19"/>
      <c r="LN4" s="19"/>
      <c r="LO4" s="19"/>
      <c r="LP4" s="19"/>
      <c r="LQ4" s="19"/>
      <c r="LR4" s="19"/>
      <c r="LS4" s="19"/>
      <c r="LT4" s="19"/>
      <c r="LU4" s="19"/>
      <c r="LV4" s="19"/>
      <c r="LW4" s="19"/>
      <c r="LX4" s="19"/>
      <c r="LY4" s="19"/>
      <c r="LZ4" s="19"/>
      <c r="MA4" s="19"/>
      <c r="MB4" s="19"/>
      <c r="MC4" s="19"/>
      <c r="MD4" s="19"/>
      <c r="ME4" s="19"/>
      <c r="MF4" s="19"/>
      <c r="MG4" s="19"/>
      <c r="MH4" s="19"/>
      <c r="MI4" s="19"/>
      <c r="MJ4" s="19"/>
      <c r="MK4" s="19"/>
      <c r="ML4" s="19"/>
      <c r="MM4" s="19"/>
      <c r="MN4" s="19"/>
      <c r="MO4" s="19"/>
      <c r="MP4" s="19"/>
      <c r="MQ4" s="19"/>
      <c r="MR4" s="19"/>
      <c r="MS4" s="19"/>
      <c r="MT4" s="19"/>
      <c r="MU4" s="19"/>
      <c r="MV4" s="19"/>
      <c r="MW4" s="19"/>
      <c r="MX4" s="19"/>
      <c r="MY4" s="19"/>
      <c r="MZ4" s="19"/>
      <c r="NA4" s="19"/>
      <c r="NB4" s="19"/>
      <c r="NC4" s="19"/>
      <c r="ND4" s="19"/>
      <c r="NE4" s="19"/>
      <c r="NF4" s="19"/>
      <c r="NG4" s="19"/>
      <c r="NH4" s="19"/>
      <c r="NI4" s="19"/>
      <c r="NJ4" s="19"/>
      <c r="NK4" s="19"/>
      <c r="NL4" s="19"/>
      <c r="NM4" s="19"/>
      <c r="NN4" s="19"/>
      <c r="NO4" s="19"/>
      <c r="NP4" s="19"/>
      <c r="NQ4" s="19"/>
      <c r="NR4" s="19"/>
      <c r="NS4" s="19"/>
      <c r="NT4" s="19"/>
      <c r="NU4" s="19"/>
      <c r="NV4" s="19"/>
      <c r="NW4" s="19"/>
      <c r="NX4" s="19"/>
      <c r="NY4" s="19"/>
      <c r="NZ4" s="19"/>
      <c r="OA4" s="19"/>
      <c r="OB4" s="19"/>
      <c r="OC4" s="19"/>
      <c r="OD4" s="19"/>
      <c r="OE4" s="19"/>
      <c r="OF4" s="19"/>
      <c r="OG4" s="19"/>
      <c r="OH4" s="19"/>
      <c r="OI4" s="19"/>
      <c r="OJ4" s="19"/>
      <c r="OK4" s="19"/>
      <c r="OL4" s="19"/>
      <c r="OM4" s="19"/>
      <c r="ON4" s="19"/>
      <c r="OO4" s="19"/>
      <c r="OP4" s="19"/>
      <c r="OQ4" s="19"/>
      <c r="OR4" s="19"/>
      <c r="OS4" s="19"/>
      <c r="OT4" s="19"/>
      <c r="OU4" s="19"/>
      <c r="OV4" s="19"/>
      <c r="OW4" s="19"/>
      <c r="OX4" s="19"/>
      <c r="OY4" s="19"/>
      <c r="OZ4" s="19"/>
      <c r="PA4" s="19"/>
      <c r="PB4" s="19"/>
      <c r="PC4" s="19"/>
      <c r="PD4" s="19"/>
      <c r="PE4" s="19"/>
      <c r="PF4" s="19"/>
      <c r="PG4" s="19"/>
      <c r="PH4" s="19"/>
      <c r="PI4" s="19"/>
      <c r="PJ4" s="19"/>
      <c r="PK4" s="19"/>
      <c r="PL4" s="19"/>
      <c r="PM4" s="19"/>
      <c r="PN4" s="19"/>
      <c r="PO4" s="19"/>
      <c r="PP4" s="19"/>
      <c r="PQ4" s="19"/>
      <c r="PR4" s="19"/>
      <c r="PS4" s="19"/>
      <c r="PT4" s="19"/>
      <c r="PU4" s="19"/>
      <c r="PV4" s="19"/>
      <c r="PW4" s="19"/>
      <c r="PX4" s="19"/>
      <c r="PY4" s="19"/>
      <c r="PZ4" s="19"/>
      <c r="QA4" s="19"/>
      <c r="QB4" s="19"/>
      <c r="QC4" s="19"/>
      <c r="QD4" s="19"/>
      <c r="QE4" s="19"/>
      <c r="QF4" s="19"/>
      <c r="QG4" s="19"/>
      <c r="QH4" s="19"/>
      <c r="QI4" s="19"/>
      <c r="QJ4" s="19"/>
      <c r="QK4" s="19"/>
      <c r="QL4" s="19"/>
      <c r="QM4" s="19"/>
      <c r="QN4" s="19"/>
      <c r="QO4" s="19"/>
      <c r="QP4" s="19"/>
      <c r="QQ4" s="19"/>
      <c r="QR4" s="19"/>
      <c r="QS4" s="19"/>
      <c r="QT4" s="19"/>
      <c r="QU4" s="19"/>
      <c r="QV4" s="19"/>
      <c r="QW4" s="19"/>
      <c r="QX4" s="19"/>
      <c r="QY4" s="19"/>
      <c r="QZ4" s="19"/>
      <c r="RA4" s="19"/>
      <c r="RB4" s="19"/>
      <c r="RC4" s="19"/>
      <c r="RD4" s="19"/>
      <c r="RE4" s="19"/>
      <c r="RF4" s="19"/>
      <c r="RG4" s="19"/>
      <c r="RH4" s="19"/>
      <c r="RI4" s="19"/>
      <c r="RJ4" s="19"/>
      <c r="RK4" s="19"/>
      <c r="RL4" s="19"/>
      <c r="RM4" s="19"/>
      <c r="RN4" s="19"/>
      <c r="RO4" s="19"/>
      <c r="RP4" s="19"/>
      <c r="RQ4" s="19"/>
      <c r="RR4" s="19"/>
      <c r="RS4" s="19"/>
      <c r="RT4" s="19"/>
      <c r="RU4" s="19"/>
      <c r="RV4" s="19"/>
      <c r="RW4" s="19"/>
      <c r="RX4" s="19"/>
      <c r="RY4" s="19"/>
      <c r="RZ4" s="19"/>
      <c r="SA4" s="19"/>
      <c r="SB4" s="19"/>
      <c r="SC4" s="19"/>
      <c r="SD4" s="19"/>
      <c r="SE4" s="19"/>
      <c r="SF4" s="19"/>
      <c r="SG4" s="19"/>
      <c r="SH4" s="19"/>
      <c r="SI4" s="19"/>
      <c r="SJ4" s="19"/>
      <c r="SK4" s="19"/>
      <c r="SL4" s="19"/>
      <c r="SM4" s="19"/>
      <c r="SN4" s="19"/>
      <c r="SO4" s="19"/>
      <c r="SP4" s="19"/>
      <c r="SQ4" s="19"/>
      <c r="SR4" s="19"/>
      <c r="SS4" s="19"/>
      <c r="ST4" s="19"/>
      <c r="SU4" s="19"/>
      <c r="SV4" s="19"/>
      <c r="SW4" s="19"/>
      <c r="SX4" s="19"/>
      <c r="SY4" s="19"/>
      <c r="SZ4" s="19"/>
      <c r="TA4" s="19"/>
      <c r="TB4" s="19"/>
      <c r="TC4" s="19"/>
      <c r="TD4" s="19"/>
      <c r="TE4" s="19"/>
      <c r="TF4" s="19"/>
      <c r="TG4" s="19"/>
      <c r="TH4" s="19"/>
      <c r="TI4" s="19"/>
      <c r="TJ4" s="19"/>
      <c r="TK4" s="19"/>
      <c r="TL4" s="19"/>
      <c r="TM4" s="19"/>
      <c r="TN4" s="19"/>
      <c r="TO4" s="19"/>
      <c r="TP4" s="19"/>
      <c r="TQ4" s="19"/>
      <c r="TR4" s="19"/>
      <c r="TS4" s="19"/>
      <c r="TT4" s="19"/>
      <c r="TU4" s="19"/>
      <c r="TV4" s="19"/>
      <c r="TW4" s="19"/>
      <c r="TX4" s="19"/>
      <c r="TY4" s="19"/>
      <c r="TZ4" s="19"/>
      <c r="UA4" s="19"/>
      <c r="UB4" s="19"/>
      <c r="UC4" s="19"/>
      <c r="UD4" s="19"/>
      <c r="UE4" s="19"/>
      <c r="UF4" s="19"/>
      <c r="UG4" s="19"/>
      <c r="UH4" s="19"/>
      <c r="UI4" s="19"/>
      <c r="UJ4" s="19"/>
      <c r="UK4" s="19"/>
      <c r="UL4" s="19"/>
      <c r="UM4" s="19"/>
      <c r="UN4" s="19"/>
      <c r="UO4" s="19"/>
      <c r="UP4" s="19"/>
      <c r="UQ4" s="19"/>
      <c r="UR4" s="19"/>
      <c r="US4" s="19"/>
      <c r="UT4" s="19"/>
      <c r="UU4" s="19"/>
      <c r="UV4" s="19"/>
      <c r="UW4" s="19"/>
      <c r="UX4" s="19"/>
      <c r="UY4" s="19"/>
      <c r="UZ4" s="19"/>
      <c r="VA4" s="19"/>
      <c r="VB4" s="19"/>
      <c r="VC4" s="19"/>
      <c r="VD4" s="19"/>
      <c r="VE4" s="19"/>
      <c r="VF4" s="19"/>
      <c r="VG4" s="19"/>
      <c r="VH4" s="19"/>
      <c r="VI4" s="19"/>
      <c r="VJ4" s="19"/>
      <c r="VK4" s="19"/>
      <c r="VL4" s="19"/>
      <c r="VM4" s="19"/>
      <c r="VN4" s="19"/>
      <c r="VO4" s="19"/>
      <c r="VP4" s="19"/>
      <c r="VQ4" s="19"/>
      <c r="VR4" s="19"/>
      <c r="VS4" s="19"/>
      <c r="VT4" s="19"/>
      <c r="VU4" s="19"/>
      <c r="VV4" s="19"/>
      <c r="VW4" s="19"/>
      <c r="VX4" s="19"/>
      <c r="VY4" s="19"/>
      <c r="VZ4" s="19"/>
      <c r="WA4" s="19"/>
      <c r="WB4" s="19"/>
      <c r="WC4" s="19"/>
      <c r="WD4" s="19"/>
      <c r="WE4" s="19"/>
      <c r="WF4" s="19"/>
      <c r="WG4" s="19"/>
      <c r="WH4" s="19"/>
      <c r="WI4" s="19"/>
      <c r="WJ4" s="19"/>
      <c r="WK4" s="19"/>
      <c r="WL4" s="19"/>
      <c r="WM4" s="19"/>
      <c r="WN4" s="19"/>
      <c r="WO4" s="19"/>
      <c r="WP4" s="19"/>
      <c r="WQ4" s="19"/>
      <c r="WR4" s="19"/>
      <c r="WS4" s="19"/>
      <c r="WT4" s="19"/>
      <c r="WU4" s="19"/>
      <c r="WV4" s="19"/>
      <c r="WW4" s="19"/>
      <c r="WX4" s="19"/>
      <c r="WY4" s="19"/>
      <c r="WZ4" s="19"/>
      <c r="XA4" s="19"/>
      <c r="XB4" s="19"/>
      <c r="XC4" s="19"/>
      <c r="XD4" s="19"/>
      <c r="XE4" s="19"/>
      <c r="XF4" s="19"/>
      <c r="XG4" s="19"/>
      <c r="XH4" s="19"/>
      <c r="XI4" s="19"/>
      <c r="XJ4" s="19"/>
      <c r="XK4" s="19"/>
      <c r="XL4" s="19"/>
      <c r="XM4" s="19"/>
      <c r="XN4" s="19"/>
      <c r="XO4" s="19"/>
      <c r="XP4" s="19"/>
      <c r="XQ4" s="19"/>
      <c r="XR4" s="19"/>
      <c r="XS4" s="19"/>
      <c r="XT4" s="19"/>
      <c r="XU4" s="19"/>
      <c r="XV4" s="19"/>
      <c r="XW4" s="19"/>
      <c r="XX4" s="19"/>
      <c r="XY4" s="19"/>
      <c r="XZ4" s="19"/>
      <c r="YA4" s="19"/>
      <c r="YB4" s="19"/>
      <c r="YC4" s="19"/>
      <c r="YD4" s="19"/>
      <c r="YE4" s="19"/>
      <c r="YF4" s="19"/>
      <c r="YG4" s="19"/>
      <c r="YH4" s="19"/>
      <c r="YI4" s="19"/>
      <c r="YJ4" s="19"/>
      <c r="YK4" s="19"/>
      <c r="YL4" s="19"/>
      <c r="YM4" s="19"/>
      <c r="YN4" s="19"/>
      <c r="YO4" s="19"/>
      <c r="YP4" s="19"/>
      <c r="YQ4" s="19"/>
      <c r="YR4" s="19"/>
      <c r="YS4" s="19"/>
      <c r="YT4" s="19"/>
      <c r="YU4" s="19"/>
      <c r="YV4" s="19"/>
      <c r="YW4" s="19"/>
      <c r="YX4" s="19"/>
      <c r="YY4" s="19"/>
      <c r="YZ4" s="19"/>
      <c r="ZA4" s="19"/>
      <c r="ZB4" s="19"/>
      <c r="ZC4" s="19"/>
      <c r="ZD4" s="19"/>
      <c r="ZE4" s="19"/>
      <c r="ZF4" s="19"/>
      <c r="ZG4" s="19"/>
      <c r="ZH4" s="19"/>
      <c r="ZI4" s="19"/>
      <c r="ZJ4" s="19"/>
      <c r="ZK4" s="19"/>
      <c r="ZL4" s="19"/>
      <c r="ZM4" s="19"/>
      <c r="ZN4" s="19"/>
      <c r="ZO4" s="19"/>
      <c r="ZP4" s="19"/>
      <c r="ZQ4" s="19"/>
      <c r="ZR4" s="19"/>
      <c r="ZS4" s="19"/>
      <c r="ZT4" s="19"/>
      <c r="ZU4" s="19"/>
      <c r="ZV4" s="19"/>
      <c r="ZW4" s="19"/>
      <c r="ZX4" s="19"/>
      <c r="ZY4" s="19"/>
      <c r="ZZ4" s="19"/>
      <c r="AAA4" s="19"/>
      <c r="AAB4" s="19"/>
      <c r="AAC4" s="19"/>
      <c r="AAD4" s="19"/>
      <c r="AAE4" s="19"/>
      <c r="AAF4" s="19"/>
      <c r="AAG4" s="19"/>
      <c r="AAH4" s="19"/>
      <c r="AAI4" s="19"/>
      <c r="AAJ4" s="19"/>
      <c r="AAK4" s="19"/>
      <c r="AAL4" s="19"/>
      <c r="AAM4" s="19"/>
      <c r="AAN4" s="19"/>
      <c r="AAO4" s="19"/>
      <c r="AAP4" s="19"/>
      <c r="AAQ4" s="19"/>
      <c r="AAR4" s="19"/>
      <c r="AAS4" s="19"/>
      <c r="AAT4" s="19"/>
      <c r="AAU4" s="19"/>
      <c r="AAV4" s="19"/>
      <c r="AAW4" s="19"/>
      <c r="AAX4" s="19"/>
      <c r="AAY4" s="19"/>
      <c r="AAZ4" s="19"/>
      <c r="ABA4" s="19"/>
      <c r="ABB4" s="19"/>
      <c r="ABC4" s="19"/>
      <c r="ABD4" s="19"/>
      <c r="ABE4" s="19"/>
      <c r="ABF4" s="19"/>
      <c r="ABG4" s="19"/>
      <c r="ABH4" s="19"/>
      <c r="ABI4" s="19"/>
      <c r="ABJ4" s="19"/>
      <c r="ABK4" s="19"/>
      <c r="ABL4" s="19"/>
      <c r="ABM4" s="19"/>
      <c r="ABN4" s="19"/>
      <c r="ABO4" s="19"/>
      <c r="ABP4" s="19"/>
      <c r="ABQ4" s="19"/>
      <c r="ABR4" s="19"/>
      <c r="ABS4" s="19"/>
      <c r="ABT4" s="19"/>
      <c r="ABU4" s="19"/>
      <c r="ABV4" s="19"/>
      <c r="ABW4" s="19"/>
      <c r="ABX4" s="19"/>
      <c r="ABY4" s="19"/>
      <c r="ABZ4" s="19"/>
      <c r="ACA4" s="19"/>
      <c r="ACB4" s="19"/>
      <c r="ACC4" s="19"/>
      <c r="ACD4" s="19"/>
      <c r="ACE4" s="19"/>
      <c r="ACF4" s="19"/>
      <c r="ACG4" s="19"/>
      <c r="ACH4" s="19"/>
      <c r="ACI4" s="19"/>
      <c r="ACJ4" s="19"/>
      <c r="ACK4" s="19"/>
      <c r="ACL4" s="19"/>
      <c r="ACM4" s="19"/>
      <c r="ACN4" s="19"/>
      <c r="ACO4" s="19"/>
      <c r="ACP4" s="19"/>
      <c r="ACQ4" s="19"/>
      <c r="ACR4" s="19"/>
      <c r="ACS4" s="19"/>
      <c r="ACT4" s="19"/>
      <c r="ACU4" s="19"/>
      <c r="ACV4" s="19"/>
      <c r="ACW4" s="19"/>
      <c r="ACX4" s="19"/>
      <c r="ACY4" s="19"/>
      <c r="ACZ4" s="19"/>
      <c r="ADA4" s="19"/>
      <c r="ADB4" s="19"/>
      <c r="ADC4" s="19"/>
      <c r="ADD4" s="19"/>
      <c r="ADE4" s="19"/>
      <c r="ADF4" s="19"/>
      <c r="ADG4" s="19"/>
      <c r="ADH4" s="19"/>
      <c r="ADI4" s="19"/>
      <c r="ADJ4" s="19"/>
      <c r="ADK4" s="19"/>
      <c r="ADL4" s="19"/>
      <c r="ADM4" s="19"/>
      <c r="ADN4" s="19"/>
      <c r="ADO4" s="19"/>
      <c r="ADP4" s="19"/>
      <c r="ADQ4" s="19"/>
      <c r="ADR4" s="19"/>
      <c r="ADS4" s="19"/>
      <c r="ADT4" s="19"/>
      <c r="ADU4" s="19"/>
      <c r="ADV4" s="19"/>
      <c r="ADW4" s="19"/>
      <c r="ADX4" s="19"/>
      <c r="ADY4" s="19"/>
      <c r="ADZ4" s="19"/>
      <c r="AEA4" s="19"/>
      <c r="AEB4" s="19"/>
      <c r="AEC4" s="19"/>
      <c r="AED4" s="19"/>
      <c r="AEE4" s="19"/>
      <c r="AEF4" s="19"/>
      <c r="AEG4" s="19"/>
      <c r="AEH4" s="19"/>
      <c r="AEI4" s="19"/>
      <c r="AEJ4" s="19"/>
      <c r="AEK4" s="19"/>
      <c r="AEL4" s="19"/>
      <c r="AEM4" s="19"/>
      <c r="AEN4" s="19"/>
      <c r="AEO4" s="19"/>
      <c r="AEP4" s="19"/>
      <c r="AEQ4" s="19"/>
      <c r="AER4" s="19"/>
      <c r="AES4" s="19"/>
      <c r="AET4" s="19"/>
      <c r="AEU4" s="19"/>
      <c r="AEV4" s="19"/>
      <c r="AEW4" s="19"/>
      <c r="AEX4" s="19"/>
      <c r="AEY4" s="19"/>
      <c r="AEZ4" s="19"/>
      <c r="AFA4" s="19"/>
      <c r="AFB4" s="19"/>
      <c r="AFC4" s="19"/>
      <c r="AFD4" s="19"/>
      <c r="AFE4" s="19"/>
      <c r="AFF4" s="19"/>
      <c r="AFG4" s="19"/>
      <c r="AFH4" s="19"/>
      <c r="AFI4" s="19"/>
      <c r="AFJ4" s="19"/>
      <c r="AFK4" s="19"/>
      <c r="AFL4" s="19"/>
      <c r="AFM4" s="19"/>
      <c r="AFN4" s="19"/>
      <c r="AFO4" s="19"/>
      <c r="AFP4" s="19"/>
      <c r="AFQ4" s="19"/>
      <c r="AFR4" s="19"/>
      <c r="AFS4" s="19"/>
      <c r="AFT4" s="19"/>
      <c r="AFU4" s="19"/>
      <c r="AFV4" s="19"/>
      <c r="AFW4" s="19"/>
      <c r="AFX4" s="19"/>
      <c r="AFY4" s="19"/>
      <c r="AFZ4" s="19"/>
      <c r="AGA4" s="19"/>
      <c r="AGB4" s="19"/>
      <c r="AGC4" s="19"/>
      <c r="AGD4" s="19"/>
      <c r="AGE4" s="19"/>
      <c r="AGF4" s="19"/>
      <c r="AGG4" s="19"/>
      <c r="AGH4" s="19"/>
      <c r="AGI4" s="19"/>
      <c r="AGJ4" s="19"/>
      <c r="AGK4" s="19"/>
      <c r="AGL4" s="19"/>
      <c r="AGM4" s="19"/>
      <c r="AGN4" s="19"/>
      <c r="AGO4" s="19"/>
      <c r="AGP4" s="19"/>
      <c r="AGQ4" s="19"/>
      <c r="AGR4" s="19"/>
      <c r="AGS4" s="19"/>
      <c r="AGT4" s="19"/>
      <c r="AGU4" s="19"/>
      <c r="AGV4" s="19"/>
      <c r="AGW4" s="19"/>
      <c r="AGX4" s="19"/>
      <c r="AGY4" s="19"/>
      <c r="AGZ4" s="19"/>
      <c r="AHA4" s="19"/>
      <c r="AHB4" s="19"/>
      <c r="AHC4" s="19"/>
      <c r="AHD4" s="19"/>
      <c r="AHE4" s="19"/>
      <c r="AHF4" s="19"/>
      <c r="AHG4" s="19"/>
      <c r="AHH4" s="19"/>
      <c r="AHI4" s="19"/>
      <c r="AHJ4" s="19"/>
      <c r="AHK4" s="19"/>
      <c r="AHL4" s="19"/>
      <c r="AHM4" s="19"/>
      <c r="AHN4" s="19"/>
      <c r="AHO4" s="19"/>
      <c r="AHP4" s="19"/>
      <c r="AHQ4" s="19"/>
      <c r="AHR4" s="19"/>
      <c r="AHS4" s="19"/>
      <c r="AHT4" s="19"/>
      <c r="AHU4" s="19"/>
      <c r="AHV4" s="19"/>
      <c r="AHW4" s="19"/>
      <c r="AHX4" s="19"/>
      <c r="AHY4" s="19"/>
      <c r="AHZ4" s="19"/>
      <c r="AIA4" s="19"/>
      <c r="AIB4" s="19"/>
      <c r="AIC4" s="19"/>
      <c r="AID4" s="19"/>
      <c r="AIE4" s="19"/>
      <c r="AIF4" s="19"/>
      <c r="AIG4" s="19"/>
      <c r="AIH4" s="19"/>
      <c r="AII4" s="19"/>
      <c r="AIJ4" s="19"/>
      <c r="AIK4" s="19"/>
      <c r="AIL4" s="19"/>
      <c r="AIM4" s="19"/>
      <c r="AIN4" s="19"/>
      <c r="AIO4" s="19"/>
      <c r="AIP4" s="19"/>
      <c r="AIQ4" s="19"/>
      <c r="AIR4" s="19"/>
      <c r="AIS4" s="19"/>
      <c r="AIT4" s="19"/>
      <c r="AIU4" s="19"/>
      <c r="AIV4" s="19"/>
      <c r="AIW4" s="19"/>
      <c r="AIX4" s="19"/>
      <c r="AIY4" s="19"/>
      <c r="AIZ4" s="19"/>
      <c r="AJA4" s="19"/>
      <c r="AJB4" s="19"/>
      <c r="AJC4" s="19"/>
      <c r="AJD4" s="19"/>
      <c r="AJE4" s="19"/>
      <c r="AJF4" s="19"/>
      <c r="AJG4" s="19"/>
      <c r="AJH4" s="19"/>
      <c r="AJI4" s="19"/>
      <c r="AJJ4" s="19"/>
      <c r="AJK4" s="19"/>
      <c r="AJL4" s="19"/>
      <c r="AJM4" s="19"/>
      <c r="AJN4" s="19"/>
      <c r="AJO4" s="19"/>
      <c r="AJP4" s="19"/>
      <c r="AJQ4" s="19"/>
      <c r="AJR4" s="19"/>
      <c r="AJS4" s="19"/>
      <c r="AJT4" s="19"/>
      <c r="AJU4" s="19"/>
      <c r="AJV4" s="19"/>
      <c r="AJW4" s="19"/>
      <c r="AJX4" s="19"/>
      <c r="AJY4" s="19"/>
      <c r="AJZ4" s="19"/>
      <c r="AKA4" s="19"/>
      <c r="AKB4" s="19"/>
      <c r="AKC4" s="19"/>
      <c r="AKD4" s="19"/>
      <c r="AKE4" s="19"/>
      <c r="AKF4" s="19"/>
      <c r="AKG4" s="19"/>
      <c r="AKH4" s="19"/>
      <c r="AKI4" s="19"/>
      <c r="AKJ4" s="19"/>
      <c r="AKK4" s="19"/>
      <c r="AKL4" s="19"/>
      <c r="AKM4" s="19"/>
      <c r="AKN4" s="19"/>
      <c r="AKO4" s="19"/>
      <c r="AKP4" s="19"/>
      <c r="AKQ4" s="19"/>
      <c r="AKR4" s="19"/>
      <c r="AKS4" s="19"/>
      <c r="AKT4" s="19"/>
      <c r="AKU4" s="19"/>
      <c r="AKV4" s="19"/>
      <c r="AKW4" s="19"/>
      <c r="AKX4" s="19"/>
      <c r="AKY4" s="19"/>
      <c r="AKZ4" s="19"/>
      <c r="ALA4" s="19"/>
      <c r="ALB4" s="19"/>
      <c r="ALC4" s="19"/>
      <c r="ALD4" s="19"/>
      <c r="ALE4" s="19"/>
      <c r="ALF4" s="19"/>
      <c r="ALG4" s="19"/>
      <c r="ALH4" s="19"/>
      <c r="ALI4" s="19"/>
      <c r="ALJ4" s="19"/>
      <c r="ALK4" s="19"/>
      <c r="ALL4" s="19"/>
      <c r="ALM4" s="19"/>
      <c r="ALN4" s="19"/>
      <c r="ALO4" s="19"/>
      <c r="ALP4" s="19"/>
      <c r="ALQ4" s="19"/>
      <c r="ALR4" s="19"/>
      <c r="ALS4" s="19"/>
      <c r="ALT4" s="19"/>
      <c r="ALU4" s="19"/>
      <c r="ALV4" s="19"/>
      <c r="ALW4" s="19"/>
      <c r="ALX4" s="19"/>
      <c r="ALY4" s="19"/>
      <c r="ALZ4" s="19"/>
      <c r="AMA4" s="19"/>
      <c r="AMB4" s="19"/>
      <c r="AMC4" s="19"/>
      <c r="AMD4" s="19"/>
      <c r="AME4" s="19"/>
      <c r="AMF4" s="19"/>
      <c r="AMG4" s="19"/>
      <c r="AMH4" s="19"/>
      <c r="AMI4" s="19"/>
      <c r="AMJ4" s="19"/>
      <c r="AMK4" s="19"/>
      <c r="AML4" s="19"/>
      <c r="AMM4" s="19"/>
      <c r="AMN4" s="19"/>
      <c r="AMO4" s="19"/>
      <c r="AMP4" s="19"/>
      <c r="AMQ4" s="19"/>
      <c r="AMR4" s="19"/>
      <c r="AMS4" s="19"/>
      <c r="AMT4" s="19"/>
      <c r="AMU4" s="19"/>
      <c r="AMV4" s="19"/>
      <c r="AMW4" s="19"/>
      <c r="AMX4" s="19"/>
      <c r="AMY4" s="19"/>
      <c r="AMZ4" s="19"/>
      <c r="ANA4" s="19"/>
      <c r="ANB4" s="19"/>
      <c r="ANC4" s="19"/>
      <c r="AND4" s="19"/>
      <c r="ANE4" s="19"/>
      <c r="ANF4" s="19"/>
      <c r="ANG4" s="19"/>
      <c r="ANH4" s="19"/>
      <c r="ANI4" s="19"/>
      <c r="ANJ4" s="19"/>
      <c r="ANK4" s="19"/>
      <c r="ANL4" s="19"/>
      <c r="ANM4" s="19"/>
      <c r="ANN4" s="19"/>
      <c r="ANO4" s="19"/>
      <c r="ANP4" s="19"/>
      <c r="ANQ4" s="19"/>
      <c r="ANR4" s="19"/>
      <c r="ANS4" s="19"/>
      <c r="ANT4" s="19"/>
      <c r="ANU4" s="19"/>
      <c r="ANV4" s="19"/>
      <c r="ANW4" s="19"/>
      <c r="ANX4" s="19"/>
      <c r="ANY4" s="19"/>
      <c r="ANZ4" s="19"/>
      <c r="AOA4" s="19"/>
      <c r="AOB4" s="19"/>
      <c r="AOC4" s="19"/>
      <c r="AOD4" s="19"/>
      <c r="AOE4" s="19"/>
      <c r="AOF4" s="19"/>
      <c r="AOG4" s="19"/>
      <c r="AOH4" s="19"/>
      <c r="AOI4" s="19"/>
      <c r="AOJ4" s="19"/>
      <c r="AOK4" s="19"/>
      <c r="AOL4" s="19"/>
      <c r="AOM4" s="19"/>
      <c r="AON4" s="19"/>
      <c r="AOO4" s="19"/>
      <c r="AOP4" s="19"/>
      <c r="AOQ4" s="19"/>
      <c r="AOR4" s="19"/>
      <c r="AOS4" s="19"/>
      <c r="AOT4" s="19"/>
      <c r="AOU4" s="19"/>
      <c r="AOV4" s="19"/>
      <c r="AOW4" s="19"/>
      <c r="AOX4" s="19"/>
      <c r="AOY4" s="19"/>
      <c r="AOZ4" s="19"/>
      <c r="APA4" s="19"/>
      <c r="APB4" s="19"/>
      <c r="APC4" s="19"/>
      <c r="APD4" s="19"/>
      <c r="APE4" s="19"/>
      <c r="APF4" s="19"/>
      <c r="APG4" s="19"/>
      <c r="APH4" s="19"/>
      <c r="API4" s="19"/>
      <c r="APJ4" s="19"/>
      <c r="APK4" s="19"/>
      <c r="APL4" s="19"/>
      <c r="APM4" s="19"/>
      <c r="APN4" s="19"/>
      <c r="APO4" s="19"/>
      <c r="APP4" s="19"/>
      <c r="APQ4" s="19"/>
      <c r="APR4" s="19"/>
      <c r="APS4" s="19"/>
      <c r="APT4" s="19"/>
      <c r="APU4" s="19"/>
      <c r="APV4" s="19"/>
      <c r="APW4" s="19"/>
      <c r="APX4" s="19"/>
      <c r="APY4" s="19"/>
      <c r="APZ4" s="19"/>
      <c r="AQA4" s="19"/>
      <c r="AQB4" s="19"/>
      <c r="AQC4" s="19"/>
      <c r="AQD4" s="19"/>
      <c r="AQE4" s="19"/>
      <c r="AQF4" s="19"/>
      <c r="AQG4" s="19"/>
      <c r="AQH4" s="19"/>
      <c r="AQI4" s="19"/>
      <c r="AQJ4" s="19"/>
      <c r="AQK4" s="19"/>
      <c r="AQL4" s="19"/>
      <c r="AQM4" s="19"/>
      <c r="AQN4" s="19"/>
      <c r="AQO4" s="19"/>
      <c r="AQP4" s="19"/>
      <c r="AQQ4" s="19"/>
      <c r="AQR4" s="19"/>
      <c r="AQS4" s="19"/>
      <c r="AQT4" s="19"/>
      <c r="AQU4" s="19"/>
      <c r="AQV4" s="19"/>
      <c r="AQW4" s="19"/>
      <c r="AQX4" s="19"/>
      <c r="AQY4" s="19"/>
      <c r="AQZ4" s="19"/>
      <c r="ARA4" s="19"/>
      <c r="ARB4" s="19"/>
      <c r="ARC4" s="19"/>
      <c r="ARD4" s="19"/>
      <c r="ARE4" s="19"/>
      <c r="ARF4" s="19"/>
      <c r="ARG4" s="19"/>
      <c r="ARH4" s="19"/>
      <c r="ARI4" s="19"/>
      <c r="ARJ4" s="19"/>
      <c r="ARK4" s="19"/>
      <c r="ARL4" s="19"/>
      <c r="ARM4" s="19"/>
      <c r="ARN4" s="19"/>
      <c r="ARO4" s="19"/>
      <c r="ARP4" s="19"/>
      <c r="ARQ4" s="19"/>
      <c r="ARR4" s="19"/>
      <c r="ARS4" s="19"/>
      <c r="ART4" s="19"/>
      <c r="ARU4" s="19"/>
      <c r="ARV4" s="19"/>
      <c r="ARW4" s="19"/>
      <c r="ARX4" s="19"/>
      <c r="ARY4" s="19"/>
      <c r="ARZ4" s="19"/>
      <c r="ASA4" s="19"/>
      <c r="ASB4" s="19"/>
      <c r="ASC4" s="19"/>
      <c r="ASD4" s="19"/>
      <c r="ASE4" s="19"/>
      <c r="ASF4" s="19"/>
      <c r="ASG4" s="19"/>
      <c r="ASH4" s="19"/>
      <c r="ASI4" s="19"/>
      <c r="ASJ4" s="19"/>
      <c r="ASK4" s="19"/>
      <c r="ASL4" s="19"/>
      <c r="ASM4" s="19"/>
      <c r="ASN4" s="19"/>
      <c r="ASO4" s="19"/>
      <c r="ASP4" s="19"/>
      <c r="ASQ4" s="19"/>
      <c r="ASR4" s="19"/>
      <c r="ASS4" s="19"/>
      <c r="AST4" s="19"/>
      <c r="ASU4" s="19"/>
      <c r="ASV4" s="19"/>
      <c r="ASW4" s="19"/>
      <c r="ASX4" s="19"/>
      <c r="ASY4" s="19"/>
      <c r="ASZ4" s="19"/>
      <c r="ATA4" s="19"/>
      <c r="ATB4" s="19"/>
      <c r="ATC4" s="19"/>
      <c r="ATD4" s="19"/>
      <c r="ATE4" s="19"/>
      <c r="ATF4" s="19"/>
      <c r="ATG4" s="19"/>
      <c r="ATH4" s="19"/>
      <c r="ATI4" s="19"/>
      <c r="ATJ4" s="19"/>
      <c r="ATK4" s="19"/>
      <c r="ATL4" s="19"/>
      <c r="ATM4" s="19"/>
      <c r="ATN4" s="19"/>
      <c r="ATO4" s="19"/>
      <c r="ATP4" s="19"/>
      <c r="ATQ4" s="19"/>
      <c r="ATR4" s="19"/>
      <c r="ATS4" s="19"/>
      <c r="ATT4" s="19"/>
      <c r="ATU4" s="19"/>
      <c r="ATV4" s="19"/>
      <c r="ATW4" s="19"/>
      <c r="ATX4" s="19"/>
      <c r="ATY4" s="19"/>
      <c r="ATZ4" s="19"/>
      <c r="AUA4" s="19"/>
      <c r="AUB4" s="19"/>
      <c r="AUC4" s="19"/>
      <c r="AUD4" s="19"/>
      <c r="AUE4" s="19"/>
      <c r="AUF4" s="19"/>
      <c r="AUG4" s="19"/>
      <c r="AUH4" s="19"/>
      <c r="AUI4" s="19"/>
      <c r="AUJ4" s="19"/>
      <c r="AUK4" s="19"/>
      <c r="AUL4" s="19"/>
      <c r="AUM4" s="19"/>
      <c r="AUN4" s="19"/>
      <c r="AUO4" s="19"/>
      <c r="AUP4" s="19"/>
      <c r="AUQ4" s="19"/>
      <c r="AUR4" s="19"/>
      <c r="AUS4" s="19"/>
      <c r="AUT4" s="19"/>
      <c r="AUU4" s="19"/>
      <c r="AUV4" s="19"/>
      <c r="AUW4" s="19"/>
      <c r="AUX4" s="19"/>
      <c r="AUY4" s="19"/>
      <c r="AUZ4" s="19"/>
      <c r="AVA4" s="19"/>
      <c r="AVB4" s="19"/>
      <c r="AVC4" s="19"/>
      <c r="AVD4" s="19"/>
      <c r="AVE4" s="19"/>
      <c r="AVF4" s="19"/>
      <c r="AVG4" s="19"/>
      <c r="AVH4" s="19"/>
      <c r="AVI4" s="19"/>
      <c r="AVJ4" s="19"/>
      <c r="AVK4" s="19"/>
      <c r="AVL4" s="19"/>
      <c r="AVM4" s="19"/>
      <c r="AVN4" s="19"/>
      <c r="AVO4" s="19"/>
      <c r="AVP4" s="19"/>
      <c r="AVQ4" s="19"/>
      <c r="AVR4" s="19"/>
      <c r="AVS4" s="19"/>
      <c r="AVT4" s="19"/>
      <c r="AVU4" s="19"/>
      <c r="AVV4" s="19"/>
      <c r="AVW4" s="19"/>
      <c r="AVX4" s="19"/>
      <c r="AVY4" s="19"/>
      <c r="AVZ4" s="19"/>
      <c r="AWA4" s="19"/>
      <c r="AWB4" s="19"/>
      <c r="AWC4" s="19"/>
      <c r="AWD4" s="19"/>
      <c r="AWE4" s="19"/>
      <c r="AWF4" s="19"/>
      <c r="AWG4" s="19"/>
      <c r="AWH4" s="19"/>
      <c r="AWI4" s="19"/>
      <c r="AWJ4" s="19"/>
      <c r="AWK4" s="19"/>
      <c r="AWL4" s="19"/>
      <c r="AWM4" s="19"/>
      <c r="AWN4" s="19"/>
      <c r="AWO4" s="19"/>
      <c r="AWP4" s="19"/>
      <c r="AWQ4" s="19"/>
      <c r="AWR4" s="19"/>
      <c r="AWS4" s="19"/>
      <c r="AWT4" s="19"/>
      <c r="AWU4" s="19"/>
      <c r="AWV4" s="19"/>
      <c r="AWW4" s="19"/>
      <c r="AWX4" s="19"/>
      <c r="AWY4" s="19"/>
      <c r="AWZ4" s="19"/>
      <c r="AXA4" s="19"/>
      <c r="AXB4" s="19"/>
      <c r="AXC4" s="19"/>
      <c r="AXD4" s="19"/>
      <c r="AXE4" s="19"/>
      <c r="AXF4" s="19"/>
      <c r="AXG4" s="19"/>
      <c r="AXH4" s="19"/>
      <c r="AXI4" s="19"/>
      <c r="AXJ4" s="19"/>
      <c r="AXK4" s="19"/>
      <c r="AXL4" s="19"/>
      <c r="AXM4" s="19"/>
      <c r="AXN4" s="19"/>
      <c r="AXO4" s="19"/>
      <c r="AXP4" s="19"/>
      <c r="AXQ4" s="19"/>
      <c r="AXR4" s="19"/>
      <c r="AXS4" s="19"/>
      <c r="AXT4" s="19"/>
      <c r="AXU4" s="19"/>
      <c r="AXV4" s="19"/>
      <c r="AXW4" s="19"/>
      <c r="AXX4" s="19"/>
      <c r="AXY4" s="19"/>
      <c r="AXZ4" s="19"/>
      <c r="AYA4" s="19"/>
      <c r="AYB4" s="19"/>
      <c r="AYC4" s="19"/>
      <c r="AYD4" s="19"/>
      <c r="AYE4" s="19"/>
      <c r="AYF4" s="19"/>
      <c r="AYG4" s="19"/>
      <c r="AYH4" s="19"/>
      <c r="AYI4" s="19"/>
      <c r="AYJ4" s="19"/>
      <c r="AYK4" s="19"/>
      <c r="AYL4" s="19"/>
      <c r="AYM4" s="19"/>
      <c r="AYN4" s="19"/>
      <c r="AYO4" s="19"/>
      <c r="AYP4" s="19"/>
      <c r="AYQ4" s="19"/>
      <c r="AYR4" s="19"/>
      <c r="AYS4" s="19"/>
      <c r="AYT4" s="19"/>
      <c r="AYU4" s="19"/>
      <c r="AYV4" s="19"/>
      <c r="AYW4" s="19"/>
      <c r="AYX4" s="19"/>
      <c r="AYY4" s="19"/>
      <c r="AYZ4" s="19"/>
      <c r="AZA4" s="19"/>
      <c r="AZB4" s="19"/>
      <c r="AZC4" s="19"/>
      <c r="AZD4" s="19"/>
      <c r="AZE4" s="19"/>
      <c r="AZF4" s="19"/>
      <c r="AZG4" s="19"/>
      <c r="AZH4" s="19"/>
      <c r="AZI4" s="19"/>
      <c r="AZJ4" s="19"/>
      <c r="AZK4" s="19"/>
      <c r="AZL4" s="19"/>
      <c r="AZM4" s="19"/>
      <c r="AZN4" s="19"/>
      <c r="AZO4" s="19"/>
      <c r="AZP4" s="19"/>
      <c r="AZQ4" s="19"/>
      <c r="AZR4" s="19"/>
      <c r="AZS4" s="19"/>
      <c r="AZT4" s="19"/>
      <c r="AZU4" s="19"/>
      <c r="AZV4" s="19"/>
      <c r="AZW4" s="19"/>
      <c r="AZX4" s="19"/>
      <c r="AZY4" s="19"/>
      <c r="AZZ4" s="19"/>
      <c r="BAA4" s="19"/>
      <c r="BAB4" s="19"/>
      <c r="BAC4" s="19"/>
      <c r="BAD4" s="19"/>
      <c r="BAE4" s="19"/>
      <c r="BAF4" s="19"/>
      <c r="BAG4" s="19"/>
      <c r="BAH4" s="19"/>
      <c r="BAI4" s="19"/>
      <c r="BAJ4" s="19"/>
      <c r="BAK4" s="19"/>
      <c r="BAL4" s="19"/>
      <c r="BAM4" s="19"/>
      <c r="BAN4" s="19"/>
      <c r="BAO4" s="19"/>
      <c r="BAP4" s="19"/>
      <c r="BAQ4" s="19"/>
      <c r="BAR4" s="19"/>
      <c r="BAS4" s="19"/>
      <c r="BAT4" s="19"/>
      <c r="BAU4" s="19"/>
      <c r="BAV4" s="19"/>
      <c r="BAW4" s="19"/>
      <c r="BAX4" s="19"/>
      <c r="BAY4" s="19"/>
      <c r="BAZ4" s="19"/>
      <c r="BBA4" s="19"/>
      <c r="BBB4" s="19"/>
      <c r="BBC4" s="19"/>
      <c r="BBD4" s="19"/>
      <c r="BBE4" s="19"/>
      <c r="BBF4" s="19"/>
      <c r="BBG4" s="19"/>
      <c r="BBH4" s="19"/>
      <c r="BBI4" s="19"/>
      <c r="BBJ4" s="19"/>
      <c r="BBK4" s="19"/>
      <c r="BBL4" s="19"/>
      <c r="BBM4" s="19"/>
      <c r="BBN4" s="19"/>
      <c r="BBO4" s="19"/>
      <c r="BBP4" s="19"/>
      <c r="BBQ4" s="19"/>
      <c r="BBR4" s="19"/>
      <c r="BBS4" s="19"/>
      <c r="BBT4" s="19"/>
      <c r="BBU4" s="19"/>
      <c r="BBV4" s="19"/>
      <c r="BBW4" s="19"/>
      <c r="BBX4" s="19"/>
      <c r="BBY4" s="19"/>
      <c r="BBZ4" s="19"/>
      <c r="BCA4" s="19"/>
      <c r="BCB4" s="19"/>
      <c r="BCC4" s="19"/>
      <c r="BCD4" s="19"/>
      <c r="BCE4" s="19"/>
      <c r="BCF4" s="19"/>
      <c r="BCG4" s="19"/>
      <c r="BCH4" s="19"/>
      <c r="BCI4" s="19"/>
      <c r="BCJ4" s="19"/>
      <c r="BCK4" s="19"/>
      <c r="BCL4" s="19"/>
      <c r="BCM4" s="19"/>
      <c r="BCN4" s="19"/>
      <c r="BCO4" s="19"/>
      <c r="BCP4" s="19"/>
      <c r="BCQ4" s="19"/>
      <c r="BCR4" s="19"/>
      <c r="BCS4" s="19"/>
      <c r="BCT4" s="19"/>
      <c r="BCU4" s="19"/>
      <c r="BCV4" s="19"/>
      <c r="BCW4" s="19"/>
      <c r="BCX4" s="19"/>
      <c r="BCY4" s="19"/>
      <c r="BCZ4" s="19"/>
      <c r="BDA4" s="19"/>
      <c r="BDB4" s="19"/>
      <c r="BDC4" s="19"/>
      <c r="BDD4" s="19"/>
      <c r="BDE4" s="19"/>
      <c r="BDF4" s="19"/>
      <c r="BDG4" s="19"/>
      <c r="BDH4" s="19"/>
      <c r="BDI4" s="19"/>
      <c r="BDJ4" s="19"/>
      <c r="BDK4" s="19"/>
      <c r="BDL4" s="19"/>
      <c r="BDM4" s="19"/>
      <c r="BDN4" s="19"/>
      <c r="BDO4" s="19"/>
      <c r="BDP4" s="19"/>
      <c r="BDQ4" s="19"/>
      <c r="BDR4" s="19"/>
      <c r="BDS4" s="19"/>
      <c r="BDT4" s="19"/>
      <c r="BDU4" s="19"/>
      <c r="BDV4" s="19"/>
      <c r="BDW4" s="19"/>
      <c r="BDX4" s="19"/>
      <c r="BDY4" s="19"/>
      <c r="BDZ4" s="19"/>
      <c r="BEA4" s="19"/>
      <c r="BEB4" s="19"/>
      <c r="BEC4" s="19"/>
      <c r="BED4" s="19"/>
      <c r="BEE4" s="19"/>
      <c r="BEF4" s="19"/>
      <c r="BEG4" s="19"/>
      <c r="BEH4" s="19"/>
      <c r="BEI4" s="19"/>
      <c r="BEJ4" s="19"/>
      <c r="BEK4" s="19"/>
      <c r="BEL4" s="19"/>
      <c r="BEM4" s="19"/>
      <c r="BEN4" s="19"/>
      <c r="BEO4" s="19"/>
      <c r="BEP4" s="19"/>
      <c r="BEQ4" s="19"/>
      <c r="BER4" s="19"/>
      <c r="BES4" s="19"/>
      <c r="BET4" s="19"/>
      <c r="BEU4" s="19"/>
      <c r="BEV4" s="19"/>
      <c r="BEW4" s="19"/>
      <c r="BEX4" s="19"/>
      <c r="BEY4" s="19"/>
      <c r="BEZ4" s="19"/>
      <c r="BFA4" s="19"/>
      <c r="BFB4" s="19"/>
      <c r="BFC4" s="19"/>
      <c r="BFD4" s="19"/>
      <c r="BFE4" s="19"/>
      <c r="BFF4" s="19"/>
      <c r="BFG4" s="19"/>
      <c r="BFH4" s="19"/>
      <c r="BFI4" s="19"/>
      <c r="BFJ4" s="19"/>
      <c r="BFK4" s="19"/>
      <c r="BFL4" s="19"/>
      <c r="BFM4" s="19"/>
      <c r="BFN4" s="19"/>
      <c r="BFO4" s="19"/>
      <c r="BFP4" s="19"/>
      <c r="BFQ4" s="19"/>
      <c r="BFR4" s="19"/>
      <c r="BFS4" s="19"/>
      <c r="BFT4" s="19"/>
      <c r="BFU4" s="19"/>
      <c r="BFV4" s="19"/>
      <c r="BFW4" s="19"/>
      <c r="BFX4" s="19"/>
      <c r="BFY4" s="19"/>
      <c r="BFZ4" s="19"/>
      <c r="BGA4" s="19"/>
      <c r="BGB4" s="19"/>
      <c r="BGC4" s="19"/>
      <c r="BGD4" s="19"/>
      <c r="BGE4" s="19"/>
      <c r="BGF4" s="19"/>
      <c r="BGG4" s="19"/>
      <c r="BGH4" s="19"/>
      <c r="BGI4" s="19"/>
      <c r="BGJ4" s="19"/>
      <c r="BGK4" s="19"/>
      <c r="BGL4" s="19"/>
      <c r="BGM4" s="19"/>
      <c r="BGN4" s="19"/>
      <c r="BGO4" s="19"/>
      <c r="BGP4" s="19"/>
      <c r="BGQ4" s="19"/>
      <c r="BGR4" s="19"/>
      <c r="BGS4" s="19"/>
      <c r="BGT4" s="19"/>
      <c r="BGU4" s="19"/>
      <c r="BGV4" s="19"/>
      <c r="BGW4" s="19"/>
      <c r="BGX4" s="19"/>
      <c r="BGY4" s="19"/>
      <c r="BGZ4" s="19"/>
      <c r="BHA4" s="19"/>
      <c r="BHB4" s="19"/>
      <c r="BHC4" s="19"/>
      <c r="BHD4" s="19"/>
      <c r="BHE4" s="19"/>
      <c r="BHF4" s="19"/>
      <c r="BHG4" s="19"/>
      <c r="BHH4" s="19"/>
      <c r="BHI4" s="19"/>
      <c r="BHJ4" s="19"/>
      <c r="BHK4" s="19"/>
      <c r="BHL4" s="19"/>
      <c r="BHM4" s="19"/>
      <c r="BHN4" s="19"/>
      <c r="BHO4" s="19"/>
      <c r="BHP4" s="19"/>
      <c r="BHQ4" s="19"/>
      <c r="BHR4" s="19"/>
      <c r="BHS4" s="19"/>
      <c r="BHT4" s="19"/>
      <c r="BHU4" s="19"/>
      <c r="BHV4" s="19"/>
      <c r="BHW4" s="19"/>
      <c r="BHX4" s="19"/>
      <c r="BHY4" s="19"/>
      <c r="BHZ4" s="19"/>
      <c r="BIA4" s="19"/>
      <c r="BIB4" s="19"/>
      <c r="BIC4" s="19"/>
      <c r="BID4" s="19"/>
      <c r="BIE4" s="19"/>
      <c r="BIF4" s="19"/>
      <c r="BIG4" s="19"/>
      <c r="BIH4" s="19"/>
      <c r="BII4" s="19"/>
      <c r="BIJ4" s="19"/>
      <c r="BIK4" s="19"/>
      <c r="BIL4" s="19"/>
      <c r="BIM4" s="19"/>
      <c r="BIN4" s="19"/>
      <c r="BIO4" s="19"/>
      <c r="BIP4" s="19"/>
      <c r="BIQ4" s="19"/>
      <c r="BIR4" s="19"/>
      <c r="BIS4" s="19"/>
      <c r="BIT4" s="19"/>
      <c r="BIU4" s="19"/>
      <c r="BIV4" s="19"/>
      <c r="BIW4" s="19"/>
      <c r="BIX4" s="19"/>
      <c r="BIY4" s="19"/>
      <c r="BIZ4" s="19"/>
      <c r="BJA4" s="19"/>
      <c r="BJB4" s="19"/>
      <c r="BJC4" s="19"/>
      <c r="BJD4" s="19"/>
      <c r="BJE4" s="19"/>
      <c r="BJF4" s="19"/>
      <c r="BJG4" s="19"/>
      <c r="BJH4" s="19"/>
      <c r="BJI4" s="19"/>
      <c r="BJJ4" s="19"/>
      <c r="BJK4" s="19"/>
      <c r="BJL4" s="19"/>
      <c r="BJM4" s="19"/>
      <c r="BJN4" s="19"/>
      <c r="BJO4" s="19"/>
      <c r="BJP4" s="19"/>
      <c r="BJQ4" s="19"/>
      <c r="BJR4" s="19"/>
      <c r="BJS4" s="19"/>
      <c r="BJT4" s="19"/>
      <c r="BJU4" s="19"/>
      <c r="BJV4" s="19"/>
      <c r="BJW4" s="19"/>
      <c r="BJX4" s="19"/>
      <c r="BJY4" s="19"/>
      <c r="BJZ4" s="19"/>
      <c r="BKA4" s="19"/>
      <c r="BKB4" s="19"/>
      <c r="BKC4" s="19"/>
      <c r="BKD4" s="19"/>
      <c r="BKE4" s="19"/>
      <c r="BKF4" s="19"/>
      <c r="BKG4" s="19"/>
      <c r="BKH4" s="19"/>
      <c r="BKI4" s="19"/>
      <c r="BKJ4" s="19"/>
      <c r="BKK4" s="19"/>
      <c r="BKL4" s="19"/>
      <c r="BKM4" s="19"/>
      <c r="BKN4" s="19"/>
      <c r="BKO4" s="19"/>
      <c r="BKP4" s="19"/>
      <c r="BKQ4" s="19"/>
      <c r="BKR4" s="19"/>
      <c r="BKS4" s="19"/>
      <c r="BKT4" s="19"/>
      <c r="BKU4" s="19"/>
      <c r="BKV4" s="19"/>
      <c r="BKW4" s="19"/>
      <c r="BKX4" s="19"/>
      <c r="BKY4" s="19"/>
      <c r="BKZ4" s="19"/>
      <c r="BLA4" s="19"/>
      <c r="BLB4" s="19"/>
      <c r="BLC4" s="19"/>
      <c r="BLD4" s="19"/>
      <c r="BLE4" s="19"/>
      <c r="BLF4" s="19"/>
      <c r="BLG4" s="19"/>
      <c r="BLH4" s="19"/>
      <c r="BLI4" s="19"/>
      <c r="BLJ4" s="19"/>
      <c r="BLK4" s="19"/>
      <c r="BLL4" s="19"/>
      <c r="BLM4" s="19"/>
      <c r="BLN4" s="19"/>
      <c r="BLO4" s="19"/>
      <c r="BLP4" s="19"/>
      <c r="BLQ4" s="19"/>
      <c r="BLR4" s="19"/>
      <c r="BLS4" s="19"/>
      <c r="BLT4" s="19"/>
      <c r="BLU4" s="19"/>
      <c r="BLV4" s="19"/>
      <c r="BLW4" s="19"/>
      <c r="BLX4" s="19"/>
      <c r="BLY4" s="19"/>
      <c r="BLZ4" s="19"/>
      <c r="BMA4" s="19"/>
      <c r="BMB4" s="19"/>
      <c r="BMC4" s="19"/>
      <c r="BMD4" s="19"/>
      <c r="BME4" s="19"/>
      <c r="BMF4" s="19"/>
      <c r="BMG4" s="19"/>
      <c r="BMH4" s="19"/>
      <c r="BMI4" s="19"/>
      <c r="BMJ4" s="19"/>
      <c r="BMK4" s="19"/>
      <c r="BML4" s="19"/>
      <c r="BMM4" s="19"/>
      <c r="BMN4" s="19"/>
      <c r="BMO4" s="19"/>
      <c r="BMP4" s="19"/>
      <c r="BMQ4" s="19"/>
      <c r="BMR4" s="19"/>
      <c r="BMS4" s="19"/>
      <c r="BMT4" s="19"/>
      <c r="BMU4" s="19"/>
      <c r="BMV4" s="19"/>
      <c r="BMW4" s="19"/>
      <c r="BMX4" s="19"/>
      <c r="BMY4" s="19"/>
      <c r="BMZ4" s="19"/>
      <c r="BNA4" s="19"/>
      <c r="BNB4" s="19"/>
      <c r="BNC4" s="19"/>
      <c r="BND4" s="19"/>
      <c r="BNE4" s="19"/>
      <c r="BNF4" s="19"/>
      <c r="BNG4" s="19"/>
      <c r="BNH4" s="19"/>
      <c r="BNI4" s="19"/>
      <c r="BNJ4" s="19"/>
      <c r="BNK4" s="19"/>
      <c r="BNL4" s="19"/>
      <c r="BNM4" s="19"/>
      <c r="BNN4" s="19"/>
      <c r="BNO4" s="19"/>
      <c r="BNP4" s="19"/>
      <c r="BNQ4" s="19"/>
      <c r="BNR4" s="19"/>
      <c r="BNS4" s="19"/>
      <c r="BNT4" s="19"/>
      <c r="BNU4" s="19"/>
      <c r="BNV4" s="19"/>
      <c r="BNW4" s="19"/>
      <c r="BNX4" s="19"/>
      <c r="BNY4" s="19"/>
      <c r="BNZ4" s="19"/>
      <c r="BOA4" s="19"/>
      <c r="BOB4" s="19"/>
      <c r="BOC4" s="19"/>
      <c r="BOD4" s="19"/>
      <c r="BOE4" s="19"/>
      <c r="BOF4" s="19"/>
      <c r="BOG4" s="19"/>
      <c r="BOH4" s="19"/>
      <c r="BOI4" s="19"/>
      <c r="BOJ4" s="19"/>
      <c r="BOK4" s="19"/>
      <c r="BOL4" s="19"/>
      <c r="BOM4" s="19"/>
      <c r="BON4" s="19"/>
      <c r="BOO4" s="19"/>
      <c r="BOP4" s="19"/>
      <c r="BOQ4" s="19"/>
      <c r="BOR4" s="19"/>
      <c r="BOS4" s="19"/>
      <c r="BOT4" s="19"/>
      <c r="BOU4" s="19"/>
      <c r="BOV4" s="19"/>
      <c r="BOW4" s="19"/>
      <c r="BOX4" s="19"/>
      <c r="BOY4" s="19"/>
      <c r="BOZ4" s="19"/>
      <c r="BPA4" s="19"/>
      <c r="BPB4" s="19"/>
      <c r="BPC4" s="19"/>
      <c r="BPD4" s="19"/>
      <c r="BPE4" s="19"/>
      <c r="BPF4" s="19"/>
      <c r="BPG4" s="19"/>
      <c r="BPH4" s="19"/>
      <c r="BPI4" s="19"/>
      <c r="BPJ4" s="19"/>
      <c r="BPK4" s="19"/>
      <c r="BPL4" s="19"/>
      <c r="BPM4" s="19"/>
      <c r="BPN4" s="19"/>
      <c r="BPO4" s="19"/>
      <c r="BPP4" s="19"/>
      <c r="BPQ4" s="19"/>
      <c r="BPR4" s="19"/>
      <c r="BPS4" s="19"/>
      <c r="BPT4" s="19"/>
      <c r="BPU4" s="19"/>
      <c r="BPV4" s="19"/>
      <c r="BPW4" s="19"/>
      <c r="BPX4" s="19"/>
      <c r="BPY4" s="19"/>
      <c r="BPZ4" s="19"/>
      <c r="BQA4" s="19"/>
      <c r="BQB4" s="19"/>
      <c r="BQC4" s="19"/>
      <c r="BQD4" s="19"/>
      <c r="BQE4" s="19"/>
      <c r="BQF4" s="19"/>
      <c r="BQG4" s="19"/>
      <c r="BQH4" s="19"/>
      <c r="BQI4" s="19"/>
      <c r="BQJ4" s="19"/>
      <c r="BQK4" s="19"/>
      <c r="BQL4" s="19"/>
      <c r="BQM4" s="19"/>
      <c r="BQN4" s="19"/>
      <c r="BQO4" s="19"/>
      <c r="BQP4" s="19"/>
      <c r="BQQ4" s="19"/>
      <c r="BQR4" s="19"/>
      <c r="BQS4" s="19"/>
      <c r="BQT4" s="19"/>
      <c r="BQU4" s="19"/>
      <c r="BQV4" s="19"/>
      <c r="BQW4" s="19"/>
      <c r="BQX4" s="19"/>
      <c r="BQY4" s="19"/>
      <c r="BQZ4" s="19"/>
      <c r="BRA4" s="19"/>
      <c r="BRB4" s="19"/>
      <c r="BRC4" s="19"/>
      <c r="BRD4" s="19"/>
      <c r="BRE4" s="19"/>
      <c r="BRF4" s="19"/>
      <c r="BRG4" s="19"/>
      <c r="BRH4" s="19"/>
      <c r="BRI4" s="19"/>
      <c r="BRJ4" s="19"/>
      <c r="BRK4" s="19"/>
      <c r="BRL4" s="19"/>
      <c r="BRM4" s="19"/>
      <c r="BRN4" s="19"/>
      <c r="BRO4" s="19"/>
      <c r="BRP4" s="19"/>
      <c r="BRQ4" s="19"/>
      <c r="BRR4" s="19"/>
      <c r="BRS4" s="19"/>
      <c r="BRT4" s="19"/>
      <c r="BRU4" s="19"/>
      <c r="BRV4" s="19"/>
      <c r="BRW4" s="19"/>
      <c r="BRX4" s="19"/>
      <c r="BRY4" s="19"/>
      <c r="BRZ4" s="19"/>
      <c r="BSA4" s="19"/>
      <c r="BSB4" s="19"/>
      <c r="BSC4" s="19"/>
      <c r="BSD4" s="19"/>
      <c r="BSE4" s="19"/>
      <c r="BSF4" s="19"/>
      <c r="BSG4" s="19"/>
      <c r="BSH4" s="19"/>
      <c r="BSI4" s="19"/>
      <c r="BSJ4" s="19"/>
      <c r="BSK4" s="19"/>
      <c r="BSL4" s="19"/>
      <c r="BSM4" s="19"/>
      <c r="BSN4" s="19"/>
      <c r="BSO4" s="19"/>
      <c r="BSP4" s="19"/>
      <c r="BSQ4" s="19"/>
      <c r="BSR4" s="19"/>
      <c r="BSS4" s="19"/>
      <c r="BST4" s="19"/>
      <c r="BSU4" s="19"/>
      <c r="BSV4" s="19"/>
      <c r="BSW4" s="19"/>
      <c r="BSX4" s="19"/>
      <c r="BSY4" s="19"/>
      <c r="BSZ4" s="19"/>
      <c r="BTA4" s="19"/>
      <c r="BTB4" s="19"/>
      <c r="BTC4" s="19"/>
      <c r="BTD4" s="19"/>
      <c r="BTE4" s="19"/>
      <c r="BTF4" s="19"/>
      <c r="BTG4" s="19"/>
      <c r="BTH4" s="19"/>
      <c r="BTI4" s="19"/>
      <c r="BTJ4" s="19"/>
      <c r="BTK4" s="19"/>
      <c r="BTL4" s="19"/>
      <c r="BTM4" s="19"/>
      <c r="BTN4" s="19"/>
      <c r="BTO4" s="19"/>
      <c r="BTP4" s="19"/>
      <c r="BTQ4" s="19"/>
      <c r="BTR4" s="19"/>
      <c r="BTS4" s="19"/>
      <c r="BTT4" s="19"/>
      <c r="BTU4" s="19"/>
      <c r="BTV4" s="19"/>
      <c r="BTW4" s="19"/>
      <c r="BTX4" s="19"/>
      <c r="BTY4" s="19"/>
      <c r="BTZ4" s="19"/>
      <c r="BUA4" s="19"/>
      <c r="BUB4" s="19"/>
      <c r="BUC4" s="19"/>
      <c r="BUD4" s="19"/>
      <c r="BUE4" s="19"/>
      <c r="BUF4" s="19"/>
      <c r="BUG4" s="19"/>
      <c r="BUH4" s="19"/>
      <c r="BUI4" s="19"/>
      <c r="BUJ4" s="19"/>
      <c r="BUK4" s="19"/>
      <c r="BUL4" s="19"/>
      <c r="BUM4" s="19"/>
      <c r="BUN4" s="19"/>
      <c r="BUO4" s="19"/>
      <c r="BUP4" s="19"/>
      <c r="BUQ4" s="19"/>
      <c r="BUR4" s="19"/>
      <c r="BUS4" s="19"/>
      <c r="BUT4" s="19"/>
      <c r="BUU4" s="19"/>
      <c r="BUV4" s="19"/>
      <c r="BUW4" s="19"/>
      <c r="BUX4" s="19"/>
      <c r="BUY4" s="19"/>
      <c r="BUZ4" s="19"/>
      <c r="BVA4" s="19"/>
      <c r="BVB4" s="19"/>
      <c r="BVC4" s="19"/>
      <c r="BVD4" s="19"/>
      <c r="BVE4" s="19"/>
      <c r="BVF4" s="19"/>
      <c r="BVG4" s="19"/>
      <c r="BVH4" s="19"/>
      <c r="BVI4" s="19"/>
      <c r="BVJ4" s="19"/>
      <c r="BVK4" s="19"/>
      <c r="BVL4" s="19"/>
      <c r="BVM4" s="19"/>
      <c r="BVN4" s="19"/>
      <c r="BVO4" s="19"/>
      <c r="BVP4" s="19"/>
      <c r="BVQ4" s="19"/>
      <c r="BVR4" s="19"/>
      <c r="BVS4" s="19"/>
      <c r="BVT4" s="19"/>
      <c r="BVU4" s="19"/>
      <c r="BVV4" s="19"/>
      <c r="BVW4" s="19"/>
      <c r="BVX4" s="19"/>
      <c r="BVY4" s="19"/>
      <c r="BVZ4" s="19"/>
      <c r="BWA4" s="19"/>
      <c r="BWB4" s="19"/>
      <c r="BWC4" s="19"/>
      <c r="BWD4" s="19"/>
      <c r="BWE4" s="19"/>
      <c r="BWF4" s="19"/>
      <c r="BWG4" s="19"/>
      <c r="BWH4" s="19"/>
      <c r="BWI4" s="19"/>
      <c r="BWJ4" s="19"/>
      <c r="BWK4" s="19"/>
      <c r="BWL4" s="19"/>
      <c r="BWM4" s="19"/>
      <c r="BWN4" s="19"/>
      <c r="BWO4" s="19"/>
      <c r="BWP4" s="19"/>
      <c r="BWQ4" s="19"/>
      <c r="BWR4" s="19"/>
      <c r="BWS4" s="19"/>
      <c r="BWT4" s="19"/>
      <c r="BWU4" s="19"/>
      <c r="BWV4" s="19"/>
      <c r="BWW4" s="19"/>
      <c r="BWX4" s="19"/>
      <c r="BWY4" s="19"/>
      <c r="BWZ4" s="19"/>
      <c r="BXA4" s="19"/>
      <c r="BXB4" s="19"/>
      <c r="BXC4" s="19"/>
      <c r="BXD4" s="19"/>
      <c r="BXE4" s="19"/>
      <c r="BXF4" s="19"/>
      <c r="BXG4" s="19"/>
      <c r="BXH4" s="19"/>
      <c r="BXI4" s="19"/>
      <c r="BXJ4" s="19"/>
      <c r="BXK4" s="19"/>
      <c r="BXL4" s="19"/>
      <c r="BXM4" s="19"/>
      <c r="BXN4" s="19"/>
      <c r="BXO4" s="19"/>
      <c r="BXP4" s="19"/>
      <c r="BXQ4" s="19"/>
      <c r="BXR4" s="19"/>
      <c r="BXS4" s="19"/>
      <c r="BXT4" s="19"/>
      <c r="BXU4" s="19"/>
      <c r="BXV4" s="19"/>
      <c r="BXW4" s="19"/>
      <c r="BXX4" s="19"/>
      <c r="BXY4" s="19"/>
      <c r="BXZ4" s="19"/>
      <c r="BYA4" s="19"/>
      <c r="BYB4" s="19"/>
      <c r="BYC4" s="19"/>
      <c r="BYD4" s="19"/>
      <c r="BYE4" s="19"/>
      <c r="BYF4" s="19"/>
      <c r="BYG4" s="19"/>
      <c r="BYH4" s="19"/>
      <c r="BYI4" s="19"/>
      <c r="BYJ4" s="19"/>
      <c r="BYK4" s="19"/>
      <c r="BYL4" s="19"/>
      <c r="BYM4" s="19"/>
      <c r="BYN4" s="19"/>
      <c r="BYO4" s="19"/>
      <c r="BYP4" s="19"/>
      <c r="BYQ4" s="19"/>
      <c r="BYR4" s="19"/>
      <c r="BYS4" s="19"/>
      <c r="BYT4" s="19"/>
      <c r="BYU4" s="19"/>
      <c r="BYV4" s="19"/>
      <c r="BYW4" s="19"/>
      <c r="BYX4" s="19"/>
      <c r="BYY4" s="19"/>
      <c r="BYZ4" s="19"/>
      <c r="BZA4" s="19"/>
      <c r="BZB4" s="19"/>
      <c r="BZC4" s="19"/>
      <c r="BZD4" s="19"/>
      <c r="BZE4" s="19"/>
      <c r="BZF4" s="19"/>
      <c r="BZG4" s="19"/>
      <c r="BZH4" s="19"/>
      <c r="BZI4" s="19"/>
      <c r="BZJ4" s="19"/>
      <c r="BZK4" s="19"/>
      <c r="BZL4" s="19"/>
      <c r="BZM4" s="19"/>
      <c r="BZN4" s="19"/>
      <c r="BZO4" s="19"/>
      <c r="BZP4" s="19"/>
      <c r="BZQ4" s="19"/>
      <c r="BZR4" s="19"/>
      <c r="BZS4" s="19"/>
      <c r="BZT4" s="19"/>
      <c r="BZU4" s="19"/>
      <c r="BZV4" s="19"/>
      <c r="BZW4" s="19"/>
      <c r="BZX4" s="19"/>
      <c r="BZY4" s="19"/>
      <c r="BZZ4" s="19"/>
      <c r="CAA4" s="19"/>
      <c r="CAB4" s="19"/>
      <c r="CAC4" s="19"/>
      <c r="CAD4" s="19"/>
      <c r="CAE4" s="19"/>
      <c r="CAF4" s="19"/>
      <c r="CAG4" s="19"/>
      <c r="CAH4" s="19"/>
      <c r="CAI4" s="19"/>
      <c r="CAJ4" s="19"/>
      <c r="CAK4" s="19"/>
      <c r="CAL4" s="19"/>
      <c r="CAM4" s="19"/>
      <c r="CAN4" s="19"/>
      <c r="CAO4" s="19"/>
      <c r="CAP4" s="19"/>
      <c r="CAQ4" s="19"/>
      <c r="CAR4" s="19"/>
      <c r="CAS4" s="19"/>
      <c r="CAT4" s="19"/>
      <c r="CAU4" s="19"/>
      <c r="CAV4" s="19"/>
      <c r="CAW4" s="19"/>
      <c r="CAX4" s="19"/>
      <c r="CAY4" s="19"/>
      <c r="CAZ4" s="19"/>
      <c r="CBA4" s="19"/>
      <c r="CBB4" s="19"/>
      <c r="CBC4" s="19"/>
      <c r="CBD4" s="19"/>
      <c r="CBE4" s="19"/>
      <c r="CBF4" s="19"/>
      <c r="CBG4" s="19"/>
      <c r="CBH4" s="19"/>
      <c r="CBI4" s="19"/>
      <c r="CBJ4" s="19"/>
      <c r="CBK4" s="19"/>
      <c r="CBL4" s="19"/>
      <c r="CBM4" s="19"/>
      <c r="CBN4" s="19"/>
      <c r="CBO4" s="19"/>
      <c r="CBP4" s="19"/>
      <c r="CBQ4" s="19"/>
      <c r="CBR4" s="19"/>
      <c r="CBS4" s="19"/>
      <c r="CBT4" s="19"/>
      <c r="CBU4" s="19"/>
      <c r="CBV4" s="19"/>
      <c r="CBW4" s="19"/>
      <c r="CBX4" s="19"/>
      <c r="CBY4" s="19"/>
      <c r="CBZ4" s="19"/>
      <c r="CCA4" s="19"/>
      <c r="CCB4" s="19"/>
      <c r="CCC4" s="19"/>
      <c r="CCD4" s="19"/>
      <c r="CCE4" s="19"/>
      <c r="CCF4" s="19"/>
      <c r="CCG4" s="19"/>
      <c r="CCH4" s="19"/>
      <c r="CCI4" s="19"/>
      <c r="CCJ4" s="19"/>
      <c r="CCK4" s="19"/>
      <c r="CCL4" s="19"/>
      <c r="CCM4" s="19"/>
      <c r="CCN4" s="19"/>
      <c r="CCO4" s="19"/>
      <c r="CCP4" s="19"/>
      <c r="CCQ4" s="19"/>
      <c r="CCR4" s="19"/>
      <c r="CCS4" s="19"/>
      <c r="CCT4" s="19"/>
      <c r="CCU4" s="19"/>
      <c r="CCV4" s="19"/>
      <c r="CCW4" s="19"/>
      <c r="CCX4" s="19"/>
      <c r="CCY4" s="19"/>
      <c r="CCZ4" s="19"/>
      <c r="CDA4" s="19"/>
      <c r="CDB4" s="19"/>
      <c r="CDC4" s="19"/>
      <c r="CDD4" s="19"/>
      <c r="CDE4" s="19"/>
      <c r="CDF4" s="19"/>
      <c r="CDG4" s="19"/>
      <c r="CDH4" s="19"/>
      <c r="CDI4" s="19"/>
      <c r="CDJ4" s="19"/>
      <c r="CDK4" s="19"/>
      <c r="CDL4" s="19"/>
      <c r="CDM4" s="19"/>
      <c r="CDN4" s="19"/>
      <c r="CDO4" s="19"/>
      <c r="CDP4" s="19"/>
      <c r="CDQ4" s="19"/>
      <c r="CDR4" s="19"/>
      <c r="CDS4" s="19"/>
      <c r="CDT4" s="19"/>
      <c r="CDU4" s="19"/>
      <c r="CDV4" s="19"/>
      <c r="CDW4" s="19"/>
      <c r="CDX4" s="19"/>
      <c r="CDY4" s="19"/>
      <c r="CDZ4" s="19"/>
      <c r="CEA4" s="19"/>
      <c r="CEB4" s="19"/>
      <c r="CEC4" s="19"/>
      <c r="CED4" s="19"/>
      <c r="CEE4" s="19"/>
      <c r="CEF4" s="19"/>
      <c r="CEG4" s="19"/>
      <c r="CEH4" s="19"/>
      <c r="CEI4" s="19"/>
      <c r="CEJ4" s="19"/>
      <c r="CEK4" s="19"/>
      <c r="CEL4" s="19"/>
      <c r="CEM4" s="19"/>
      <c r="CEN4" s="19"/>
      <c r="CEO4" s="19"/>
      <c r="CEP4" s="19"/>
      <c r="CEQ4" s="19"/>
      <c r="CER4" s="19"/>
      <c r="CES4" s="19"/>
      <c r="CET4" s="19"/>
      <c r="CEU4" s="19"/>
      <c r="CEV4" s="19"/>
      <c r="CEW4" s="19"/>
      <c r="CEX4" s="19"/>
      <c r="CEY4" s="19"/>
      <c r="CEZ4" s="19"/>
      <c r="CFA4" s="19"/>
      <c r="CFB4" s="19"/>
      <c r="CFC4" s="19"/>
      <c r="CFD4" s="19"/>
      <c r="CFE4" s="19"/>
      <c r="CFF4" s="19"/>
      <c r="CFG4" s="19"/>
      <c r="CFH4" s="19"/>
      <c r="CFI4" s="19"/>
      <c r="CFJ4" s="19"/>
      <c r="CFK4" s="19"/>
      <c r="CFL4" s="19"/>
      <c r="CFM4" s="19"/>
      <c r="CFN4" s="19"/>
      <c r="CFO4" s="19"/>
      <c r="CFP4" s="19"/>
      <c r="CFQ4" s="19"/>
      <c r="CFR4" s="19"/>
      <c r="CFS4" s="19"/>
      <c r="CFT4" s="19"/>
      <c r="CFU4" s="19"/>
      <c r="CFV4" s="19"/>
      <c r="CFW4" s="19"/>
      <c r="CFX4" s="19"/>
      <c r="CFY4" s="19"/>
      <c r="CFZ4" s="19"/>
      <c r="CGA4" s="19"/>
      <c r="CGB4" s="19"/>
      <c r="CGC4" s="19"/>
      <c r="CGD4" s="19"/>
      <c r="CGE4" s="19"/>
      <c r="CGF4" s="19"/>
      <c r="CGG4" s="19"/>
      <c r="CGH4" s="19"/>
      <c r="CGI4" s="19"/>
      <c r="CGJ4" s="19"/>
      <c r="CGK4" s="19"/>
      <c r="CGL4" s="19"/>
      <c r="CGM4" s="19"/>
      <c r="CGN4" s="19"/>
      <c r="CGO4" s="19"/>
      <c r="CGP4" s="19"/>
      <c r="CGQ4" s="19"/>
      <c r="CGR4" s="19"/>
      <c r="CGS4" s="19"/>
      <c r="CGT4" s="19"/>
      <c r="CGU4" s="19"/>
      <c r="CGV4" s="19"/>
      <c r="CGW4" s="19"/>
      <c r="CGX4" s="19"/>
      <c r="CGY4" s="19"/>
      <c r="CGZ4" s="19"/>
      <c r="CHA4" s="19"/>
      <c r="CHB4" s="19"/>
      <c r="CHC4" s="19"/>
      <c r="CHD4" s="19"/>
      <c r="CHE4" s="19"/>
      <c r="CHF4" s="19"/>
      <c r="CHG4" s="19"/>
      <c r="CHH4" s="19"/>
      <c r="CHI4" s="19"/>
      <c r="CHJ4" s="19"/>
      <c r="CHK4" s="19"/>
      <c r="CHL4" s="19"/>
      <c r="CHM4" s="19"/>
      <c r="CHN4" s="19"/>
      <c r="CHO4" s="19"/>
      <c r="CHP4" s="19"/>
      <c r="CHQ4" s="19"/>
      <c r="CHR4" s="19"/>
      <c r="CHS4" s="19"/>
      <c r="CHT4" s="19"/>
      <c r="CHU4" s="19"/>
      <c r="CHV4" s="19"/>
      <c r="CHW4" s="19"/>
      <c r="CHX4" s="19"/>
      <c r="CHY4" s="19"/>
      <c r="CHZ4" s="19"/>
      <c r="CIA4" s="19"/>
      <c r="CIB4" s="19"/>
      <c r="CIC4" s="19"/>
      <c r="CID4" s="19"/>
      <c r="CIE4" s="19"/>
      <c r="CIF4" s="19"/>
      <c r="CIG4" s="19"/>
      <c r="CIH4" s="19"/>
      <c r="CII4" s="19"/>
      <c r="CIJ4" s="19"/>
      <c r="CIK4" s="19"/>
      <c r="CIL4" s="19"/>
      <c r="CIM4" s="19"/>
      <c r="CIN4" s="19"/>
      <c r="CIO4" s="19"/>
      <c r="CIP4" s="19"/>
      <c r="CIQ4" s="19"/>
      <c r="CIR4" s="19"/>
      <c r="CIS4" s="19"/>
      <c r="CIT4" s="19"/>
      <c r="CIU4" s="19"/>
      <c r="CIV4" s="19"/>
      <c r="CIW4" s="19"/>
      <c r="CIX4" s="19"/>
      <c r="CIY4" s="19"/>
      <c r="CIZ4" s="19"/>
      <c r="CJA4" s="19"/>
      <c r="CJB4" s="19"/>
      <c r="CJC4" s="19"/>
      <c r="CJD4" s="19"/>
      <c r="CJE4" s="19"/>
      <c r="CJF4" s="19"/>
      <c r="CJG4" s="19"/>
      <c r="CJH4" s="19"/>
      <c r="CJI4" s="19"/>
      <c r="CJJ4" s="19"/>
      <c r="CJK4" s="19"/>
      <c r="CJL4" s="19"/>
      <c r="CJM4" s="19"/>
      <c r="CJN4" s="19"/>
      <c r="CJO4" s="19"/>
      <c r="CJP4" s="19"/>
      <c r="CJQ4" s="19"/>
      <c r="CJR4" s="19"/>
      <c r="CJS4" s="19"/>
      <c r="CJT4" s="19"/>
      <c r="CJU4" s="19"/>
      <c r="CJV4" s="19"/>
      <c r="CJW4" s="19"/>
      <c r="CJX4" s="19"/>
      <c r="CJY4" s="19"/>
      <c r="CJZ4" s="19"/>
      <c r="CKA4" s="19"/>
      <c r="CKB4" s="19"/>
      <c r="CKC4" s="19"/>
      <c r="CKD4" s="19"/>
      <c r="CKE4" s="19"/>
      <c r="CKF4" s="19"/>
      <c r="CKG4" s="19"/>
      <c r="CKH4" s="19"/>
      <c r="CKI4" s="19"/>
      <c r="CKJ4" s="19"/>
      <c r="CKK4" s="19"/>
      <c r="CKL4" s="19"/>
      <c r="CKM4" s="19"/>
      <c r="CKN4" s="19"/>
      <c r="CKO4" s="19"/>
      <c r="CKP4" s="19"/>
      <c r="CKQ4" s="19"/>
      <c r="CKR4" s="19"/>
      <c r="CKS4" s="19"/>
      <c r="CKT4" s="19"/>
      <c r="CKU4" s="19"/>
      <c r="CKV4" s="19"/>
      <c r="CKW4" s="19"/>
      <c r="CKX4" s="19"/>
      <c r="CKY4" s="19"/>
      <c r="CKZ4" s="19"/>
      <c r="CLA4" s="19"/>
      <c r="CLB4" s="19"/>
      <c r="CLC4" s="19"/>
      <c r="CLD4" s="19"/>
      <c r="CLE4" s="19"/>
      <c r="CLF4" s="19"/>
      <c r="CLG4" s="19"/>
      <c r="CLH4" s="19"/>
      <c r="CLI4" s="19"/>
      <c r="CLJ4" s="19"/>
      <c r="CLK4" s="19"/>
      <c r="CLL4" s="19"/>
      <c r="CLM4" s="19"/>
      <c r="CLN4" s="19"/>
      <c r="CLO4" s="19"/>
      <c r="CLP4" s="19"/>
      <c r="CLQ4" s="19"/>
      <c r="CLR4" s="19"/>
      <c r="CLS4" s="19"/>
      <c r="CLT4" s="19"/>
      <c r="CLU4" s="19"/>
      <c r="CLV4" s="19"/>
      <c r="CLW4" s="19"/>
      <c r="CLX4" s="19"/>
      <c r="CLY4" s="19"/>
      <c r="CLZ4" s="19"/>
      <c r="CMA4" s="19"/>
      <c r="CMB4" s="19"/>
      <c r="CMC4" s="19"/>
      <c r="CMD4" s="19"/>
      <c r="CME4" s="19"/>
      <c r="CMF4" s="19"/>
      <c r="CMG4" s="19"/>
      <c r="CMH4" s="19"/>
      <c r="CMI4" s="19"/>
      <c r="CMJ4" s="19"/>
      <c r="CMK4" s="19"/>
      <c r="CML4" s="19"/>
      <c r="CMM4" s="19"/>
      <c r="CMN4" s="19"/>
      <c r="CMO4" s="19"/>
      <c r="CMP4" s="19"/>
      <c r="CMQ4" s="19"/>
      <c r="CMR4" s="19"/>
      <c r="CMS4" s="19"/>
      <c r="CMT4" s="19"/>
      <c r="CMU4" s="19"/>
      <c r="CMV4" s="19"/>
      <c r="CMW4" s="19"/>
      <c r="CMX4" s="19"/>
      <c r="CMY4" s="19"/>
      <c r="CMZ4" s="19"/>
      <c r="CNA4" s="19"/>
      <c r="CNB4" s="19"/>
      <c r="CNC4" s="19"/>
      <c r="CND4" s="19"/>
      <c r="CNE4" s="19"/>
      <c r="CNF4" s="19"/>
      <c r="CNG4" s="19"/>
      <c r="CNH4" s="19"/>
      <c r="CNI4" s="19"/>
      <c r="CNJ4" s="19"/>
      <c r="CNK4" s="19"/>
      <c r="CNL4" s="19"/>
      <c r="CNM4" s="19"/>
      <c r="CNN4" s="19"/>
      <c r="CNO4" s="19"/>
      <c r="CNP4" s="19"/>
      <c r="CNQ4" s="19"/>
      <c r="CNR4" s="19"/>
      <c r="CNS4" s="19"/>
      <c r="CNT4" s="19"/>
      <c r="CNU4" s="19"/>
      <c r="CNV4" s="19"/>
      <c r="CNW4" s="19"/>
      <c r="CNX4" s="19"/>
      <c r="CNY4" s="19"/>
      <c r="CNZ4" s="19"/>
      <c r="COA4" s="19"/>
      <c r="COB4" s="19"/>
      <c r="COC4" s="19"/>
      <c r="COD4" s="19"/>
      <c r="COE4" s="19"/>
      <c r="COF4" s="19"/>
      <c r="COG4" s="19"/>
      <c r="COH4" s="19"/>
      <c r="COI4" s="19"/>
      <c r="COJ4" s="19"/>
      <c r="COK4" s="19"/>
      <c r="COL4" s="19"/>
      <c r="COM4" s="19"/>
      <c r="CON4" s="19"/>
      <c r="COO4" s="19"/>
      <c r="COP4" s="19"/>
      <c r="COQ4" s="19"/>
      <c r="COR4" s="19"/>
      <c r="COS4" s="19"/>
      <c r="COT4" s="19"/>
      <c r="COU4" s="19"/>
      <c r="COV4" s="19"/>
      <c r="COW4" s="19"/>
      <c r="COX4" s="19"/>
      <c r="COY4" s="19"/>
      <c r="COZ4" s="19"/>
      <c r="CPA4" s="19"/>
      <c r="CPB4" s="19"/>
      <c r="CPC4" s="19"/>
      <c r="CPD4" s="19"/>
      <c r="CPE4" s="19"/>
      <c r="CPF4" s="19"/>
      <c r="CPG4" s="19"/>
      <c r="CPH4" s="19"/>
      <c r="CPI4" s="19"/>
      <c r="CPJ4" s="19"/>
      <c r="CPK4" s="19"/>
      <c r="CPL4" s="19"/>
      <c r="CPM4" s="19"/>
      <c r="CPN4" s="19"/>
      <c r="CPO4" s="19"/>
      <c r="CPP4" s="19"/>
      <c r="CPQ4" s="19"/>
      <c r="CPR4" s="19"/>
      <c r="CPS4" s="19"/>
      <c r="CPT4" s="19"/>
      <c r="CPU4" s="19"/>
      <c r="CPV4" s="19"/>
      <c r="CPW4" s="19"/>
      <c r="CPX4" s="19"/>
      <c r="CPY4" s="19"/>
      <c r="CPZ4" s="19"/>
      <c r="CQA4" s="19"/>
      <c r="CQB4" s="19"/>
      <c r="CQC4" s="19"/>
      <c r="CQD4" s="19"/>
      <c r="CQE4" s="19"/>
      <c r="CQF4" s="19"/>
      <c r="CQG4" s="19"/>
      <c r="CQH4" s="19"/>
      <c r="CQI4" s="19"/>
      <c r="CQJ4" s="19"/>
      <c r="CQK4" s="19"/>
      <c r="CQL4" s="19"/>
      <c r="CQM4" s="19"/>
      <c r="CQN4" s="19"/>
      <c r="CQO4" s="19"/>
      <c r="CQP4" s="19"/>
      <c r="CQQ4" s="19"/>
      <c r="CQR4" s="19"/>
      <c r="CQS4" s="19"/>
      <c r="CQT4" s="19"/>
      <c r="CQU4" s="19"/>
      <c r="CQV4" s="19"/>
      <c r="CQW4" s="19"/>
      <c r="CQX4" s="19"/>
      <c r="CQY4" s="19"/>
      <c r="CQZ4" s="19"/>
      <c r="CRA4" s="19"/>
      <c r="CRB4" s="19"/>
      <c r="CRC4" s="19"/>
      <c r="CRD4" s="19"/>
      <c r="CRE4" s="19"/>
      <c r="CRF4" s="19"/>
      <c r="CRG4" s="19"/>
      <c r="CRH4" s="19"/>
      <c r="CRI4" s="19"/>
      <c r="CRJ4" s="19"/>
      <c r="CRK4" s="19"/>
      <c r="CRL4" s="19"/>
      <c r="CRM4" s="19"/>
      <c r="CRN4" s="19"/>
      <c r="CRO4" s="19"/>
      <c r="CRP4" s="19"/>
      <c r="CRQ4" s="19"/>
      <c r="CRR4" s="19"/>
      <c r="CRS4" s="19"/>
      <c r="CRT4" s="19"/>
      <c r="CRU4" s="19"/>
      <c r="CRV4" s="19"/>
      <c r="CRW4" s="19"/>
      <c r="CRX4" s="19"/>
      <c r="CRY4" s="19"/>
      <c r="CRZ4" s="19"/>
      <c r="CSA4" s="19"/>
      <c r="CSB4" s="19"/>
      <c r="CSC4" s="19"/>
      <c r="CSD4" s="19"/>
      <c r="CSE4" s="19"/>
      <c r="CSF4" s="19"/>
      <c r="CSG4" s="19"/>
      <c r="CSH4" s="19"/>
      <c r="CSI4" s="19"/>
      <c r="CSJ4" s="19"/>
      <c r="CSK4" s="19"/>
      <c r="CSL4" s="19"/>
      <c r="CSM4" s="19"/>
      <c r="CSN4" s="19"/>
      <c r="CSO4" s="19"/>
      <c r="CSP4" s="19"/>
      <c r="CSQ4" s="19"/>
      <c r="CSR4" s="19"/>
      <c r="CSS4" s="19"/>
      <c r="CST4" s="19"/>
      <c r="CSU4" s="19"/>
      <c r="CSV4" s="19"/>
      <c r="CSW4" s="19"/>
      <c r="CSX4" s="19"/>
      <c r="CSY4" s="19"/>
      <c r="CSZ4" s="19"/>
      <c r="CTA4" s="19"/>
      <c r="CTB4" s="19"/>
      <c r="CTC4" s="19"/>
      <c r="CTD4" s="19"/>
      <c r="CTE4" s="19"/>
      <c r="CTF4" s="19"/>
      <c r="CTG4" s="19"/>
      <c r="CTH4" s="19"/>
      <c r="CTI4" s="19"/>
      <c r="CTJ4" s="19"/>
      <c r="CTK4" s="19"/>
      <c r="CTL4" s="19"/>
      <c r="CTM4" s="19"/>
      <c r="CTN4" s="19"/>
      <c r="CTO4" s="19"/>
      <c r="CTP4" s="19"/>
      <c r="CTQ4" s="19"/>
      <c r="CTR4" s="19"/>
      <c r="CTS4" s="19"/>
      <c r="CTT4" s="19"/>
      <c r="CTU4" s="19"/>
      <c r="CTV4" s="19"/>
      <c r="CTW4" s="19"/>
      <c r="CTX4" s="19"/>
      <c r="CTY4" s="19"/>
      <c r="CTZ4" s="19"/>
      <c r="CUA4" s="19"/>
      <c r="CUB4" s="19"/>
      <c r="CUC4" s="19"/>
      <c r="CUD4" s="19"/>
      <c r="CUE4" s="19"/>
      <c r="CUF4" s="19"/>
      <c r="CUG4" s="19"/>
      <c r="CUH4" s="19"/>
      <c r="CUI4" s="19"/>
      <c r="CUJ4" s="19"/>
      <c r="CUK4" s="19"/>
      <c r="CUL4" s="19"/>
      <c r="CUM4" s="19"/>
      <c r="CUN4" s="19"/>
      <c r="CUO4" s="19"/>
      <c r="CUP4" s="19"/>
      <c r="CUQ4" s="19"/>
      <c r="CUR4" s="19"/>
      <c r="CUS4" s="19"/>
      <c r="CUT4" s="19"/>
      <c r="CUU4" s="19"/>
      <c r="CUV4" s="19"/>
      <c r="CUW4" s="19"/>
      <c r="CUX4" s="19"/>
      <c r="CUY4" s="19"/>
      <c r="CUZ4" s="19"/>
      <c r="CVA4" s="19"/>
      <c r="CVB4" s="19"/>
      <c r="CVC4" s="19"/>
      <c r="CVD4" s="19"/>
      <c r="CVE4" s="19"/>
      <c r="CVF4" s="19"/>
      <c r="CVG4" s="19"/>
      <c r="CVH4" s="19"/>
      <c r="CVI4" s="19"/>
      <c r="CVJ4" s="19"/>
      <c r="CVK4" s="19"/>
      <c r="CVL4" s="19"/>
      <c r="CVM4" s="19"/>
      <c r="CVN4" s="19"/>
      <c r="CVO4" s="19"/>
      <c r="CVP4" s="19"/>
      <c r="CVQ4" s="19"/>
      <c r="CVR4" s="19"/>
      <c r="CVS4" s="19"/>
      <c r="CVT4" s="19"/>
      <c r="CVU4" s="19"/>
      <c r="CVV4" s="19"/>
      <c r="CVW4" s="19"/>
      <c r="CVX4" s="19"/>
      <c r="CVY4" s="19"/>
      <c r="CVZ4" s="19"/>
      <c r="CWA4" s="19"/>
      <c r="CWB4" s="19"/>
      <c r="CWC4" s="19"/>
      <c r="CWD4" s="19"/>
      <c r="CWE4" s="19"/>
      <c r="CWF4" s="19"/>
      <c r="CWG4" s="19"/>
      <c r="CWH4" s="19"/>
      <c r="CWI4" s="19"/>
      <c r="CWJ4" s="19"/>
      <c r="CWK4" s="19"/>
      <c r="CWL4" s="19"/>
      <c r="CWM4" s="19"/>
      <c r="CWN4" s="19"/>
      <c r="CWO4" s="19"/>
      <c r="CWP4" s="19"/>
      <c r="CWQ4" s="19"/>
      <c r="CWR4" s="19"/>
      <c r="CWS4" s="19"/>
      <c r="CWT4" s="19"/>
      <c r="CWU4" s="19"/>
      <c r="CWV4" s="19"/>
      <c r="CWW4" s="19"/>
      <c r="CWX4" s="19"/>
      <c r="CWY4" s="19"/>
      <c r="CWZ4" s="19"/>
      <c r="CXA4" s="19"/>
      <c r="CXB4" s="19"/>
      <c r="CXC4" s="19"/>
      <c r="CXD4" s="19"/>
      <c r="CXE4" s="19"/>
      <c r="CXF4" s="19"/>
      <c r="CXG4" s="19"/>
      <c r="CXH4" s="19"/>
      <c r="CXI4" s="19"/>
      <c r="CXJ4" s="19"/>
      <c r="CXK4" s="19"/>
      <c r="CXL4" s="19"/>
      <c r="CXM4" s="19"/>
      <c r="CXN4" s="19"/>
      <c r="CXO4" s="19"/>
      <c r="CXP4" s="19"/>
      <c r="CXQ4" s="19"/>
      <c r="CXR4" s="19"/>
      <c r="CXS4" s="19"/>
      <c r="CXT4" s="19"/>
      <c r="CXU4" s="19"/>
      <c r="CXV4" s="19"/>
      <c r="CXW4" s="19"/>
      <c r="CXX4" s="19"/>
      <c r="CXY4" s="19"/>
      <c r="CXZ4" s="19"/>
      <c r="CYA4" s="19"/>
      <c r="CYB4" s="19"/>
      <c r="CYC4" s="19"/>
      <c r="CYD4" s="19"/>
      <c r="CYE4" s="19"/>
      <c r="CYF4" s="19"/>
      <c r="CYG4" s="19"/>
      <c r="CYH4" s="19"/>
      <c r="CYI4" s="19"/>
      <c r="CYJ4" s="19"/>
      <c r="CYK4" s="19"/>
      <c r="CYL4" s="19"/>
      <c r="CYM4" s="19"/>
      <c r="CYN4" s="19"/>
      <c r="CYO4" s="19"/>
      <c r="CYP4" s="19"/>
      <c r="CYQ4" s="19"/>
      <c r="CYR4" s="19"/>
      <c r="CYS4" s="19"/>
      <c r="CYT4" s="19"/>
      <c r="CYU4" s="19"/>
      <c r="CYV4" s="19"/>
      <c r="CYW4" s="19"/>
      <c r="CYX4" s="19"/>
      <c r="CYY4" s="19"/>
      <c r="CYZ4" s="19"/>
      <c r="CZA4" s="19"/>
      <c r="CZB4" s="19"/>
      <c r="CZC4" s="19"/>
      <c r="CZD4" s="19"/>
      <c r="CZE4" s="19"/>
      <c r="CZF4" s="19"/>
      <c r="CZG4" s="19"/>
      <c r="CZH4" s="19"/>
      <c r="CZI4" s="19"/>
      <c r="CZJ4" s="19"/>
      <c r="CZK4" s="19"/>
      <c r="CZL4" s="19"/>
      <c r="CZM4" s="19"/>
      <c r="CZN4" s="19"/>
      <c r="CZO4" s="19"/>
      <c r="CZP4" s="19"/>
      <c r="CZQ4" s="19"/>
      <c r="CZR4" s="19"/>
      <c r="CZS4" s="19"/>
      <c r="CZT4" s="19"/>
      <c r="CZU4" s="19"/>
      <c r="CZV4" s="19"/>
      <c r="CZW4" s="19"/>
      <c r="CZX4" s="19"/>
      <c r="CZY4" s="19"/>
      <c r="CZZ4" s="19"/>
      <c r="DAA4" s="19"/>
      <c r="DAB4" s="19"/>
      <c r="DAC4" s="19"/>
      <c r="DAD4" s="19"/>
      <c r="DAE4" s="19"/>
      <c r="DAF4" s="19"/>
      <c r="DAG4" s="19"/>
      <c r="DAH4" s="19"/>
      <c r="DAI4" s="19"/>
      <c r="DAJ4" s="19"/>
      <c r="DAK4" s="19"/>
      <c r="DAL4" s="19"/>
      <c r="DAM4" s="19"/>
      <c r="DAN4" s="19"/>
      <c r="DAO4" s="19"/>
      <c r="DAP4" s="19"/>
      <c r="DAQ4" s="19"/>
      <c r="DAR4" s="19"/>
      <c r="DAS4" s="19"/>
      <c r="DAT4" s="19"/>
      <c r="DAU4" s="19"/>
      <c r="DAV4" s="19"/>
      <c r="DAW4" s="19"/>
      <c r="DAX4" s="19"/>
      <c r="DAY4" s="19"/>
      <c r="DAZ4" s="19"/>
      <c r="DBA4" s="19"/>
      <c r="DBB4" s="19"/>
      <c r="DBC4" s="19"/>
      <c r="DBD4" s="19"/>
      <c r="DBE4" s="19"/>
      <c r="DBF4" s="19"/>
      <c r="DBG4" s="19"/>
      <c r="DBH4" s="19"/>
      <c r="DBI4" s="19"/>
      <c r="DBJ4" s="19"/>
      <c r="DBK4" s="19"/>
      <c r="DBL4" s="19"/>
      <c r="DBM4" s="19"/>
      <c r="DBN4" s="19"/>
      <c r="DBO4" s="19"/>
      <c r="DBP4" s="19"/>
      <c r="DBQ4" s="19"/>
      <c r="DBR4" s="19"/>
      <c r="DBS4" s="19"/>
      <c r="DBT4" s="19"/>
      <c r="DBU4" s="19"/>
      <c r="DBV4" s="19"/>
      <c r="DBW4" s="19"/>
      <c r="DBX4" s="19"/>
      <c r="DBY4" s="19"/>
      <c r="DBZ4" s="19"/>
      <c r="DCA4" s="19"/>
      <c r="DCB4" s="19"/>
      <c r="DCC4" s="19"/>
      <c r="DCD4" s="19"/>
      <c r="DCE4" s="19"/>
      <c r="DCF4" s="19"/>
      <c r="DCG4" s="19"/>
      <c r="DCH4" s="19"/>
      <c r="DCI4" s="19"/>
      <c r="DCJ4" s="19"/>
      <c r="DCK4" s="19"/>
      <c r="DCL4" s="19"/>
      <c r="DCM4" s="19"/>
      <c r="DCN4" s="19"/>
      <c r="DCO4" s="19"/>
      <c r="DCP4" s="19"/>
      <c r="DCQ4" s="19"/>
      <c r="DCR4" s="19"/>
      <c r="DCS4" s="19"/>
      <c r="DCT4" s="19"/>
      <c r="DCU4" s="19"/>
      <c r="DCV4" s="19"/>
      <c r="DCW4" s="19"/>
      <c r="DCX4" s="19"/>
      <c r="DCY4" s="19"/>
      <c r="DCZ4" s="19"/>
      <c r="DDA4" s="19"/>
      <c r="DDB4" s="19"/>
      <c r="DDC4" s="19"/>
      <c r="DDD4" s="19"/>
      <c r="DDE4" s="19"/>
      <c r="DDF4" s="19"/>
      <c r="DDG4" s="19"/>
      <c r="DDH4" s="19"/>
      <c r="DDI4" s="19"/>
      <c r="DDJ4" s="19"/>
      <c r="DDK4" s="19"/>
      <c r="DDL4" s="19"/>
      <c r="DDM4" s="19"/>
      <c r="DDN4" s="19"/>
      <c r="DDO4" s="19"/>
      <c r="DDP4" s="19"/>
      <c r="DDQ4" s="19"/>
      <c r="DDR4" s="19"/>
      <c r="DDS4" s="19"/>
      <c r="DDT4" s="19"/>
      <c r="DDU4" s="19"/>
      <c r="DDV4" s="19"/>
      <c r="DDW4" s="19"/>
      <c r="DDX4" s="19"/>
      <c r="DDY4" s="19"/>
      <c r="DDZ4" s="19"/>
      <c r="DEA4" s="19"/>
      <c r="DEB4" s="19"/>
      <c r="DEC4" s="19"/>
      <c r="DED4" s="19"/>
      <c r="DEE4" s="19"/>
      <c r="DEF4" s="19"/>
      <c r="DEG4" s="19"/>
      <c r="DEH4" s="19"/>
      <c r="DEI4" s="19"/>
      <c r="DEJ4" s="19"/>
      <c r="DEK4" s="19"/>
      <c r="DEL4" s="19"/>
      <c r="DEM4" s="19"/>
      <c r="DEN4" s="19"/>
      <c r="DEO4" s="19"/>
      <c r="DEP4" s="19"/>
      <c r="DEQ4" s="19"/>
      <c r="DER4" s="19"/>
      <c r="DES4" s="19"/>
      <c r="DET4" s="19"/>
      <c r="DEU4" s="19"/>
      <c r="DEV4" s="19"/>
      <c r="DEW4" s="19"/>
      <c r="DEX4" s="19"/>
      <c r="DEY4" s="19"/>
      <c r="DEZ4" s="19"/>
      <c r="DFA4" s="19"/>
      <c r="DFB4" s="19"/>
      <c r="DFC4" s="19"/>
      <c r="DFD4" s="19"/>
      <c r="DFE4" s="19"/>
      <c r="DFF4" s="19"/>
      <c r="DFG4" s="19"/>
      <c r="DFH4" s="19"/>
      <c r="DFI4" s="19"/>
      <c r="DFJ4" s="19"/>
      <c r="DFK4" s="19"/>
      <c r="DFL4" s="19"/>
      <c r="DFM4" s="19"/>
      <c r="DFN4" s="19"/>
      <c r="DFO4" s="19"/>
      <c r="DFP4" s="19"/>
      <c r="DFQ4" s="19"/>
      <c r="DFR4" s="19"/>
      <c r="DFS4" s="19"/>
      <c r="DFT4" s="19"/>
      <c r="DFU4" s="19"/>
      <c r="DFV4" s="19"/>
      <c r="DFW4" s="19"/>
      <c r="DFX4" s="19"/>
      <c r="DFY4" s="19"/>
      <c r="DFZ4" s="19"/>
      <c r="DGA4" s="19"/>
      <c r="DGB4" s="19"/>
      <c r="DGC4" s="19"/>
      <c r="DGD4" s="19"/>
      <c r="DGE4" s="19"/>
      <c r="DGF4" s="19"/>
      <c r="DGG4" s="19"/>
      <c r="DGH4" s="19"/>
      <c r="DGI4" s="19"/>
      <c r="DGJ4" s="19"/>
      <c r="DGK4" s="19"/>
      <c r="DGL4" s="19"/>
      <c r="DGM4" s="19"/>
      <c r="DGN4" s="19"/>
      <c r="DGO4" s="19"/>
      <c r="DGP4" s="19"/>
      <c r="DGQ4" s="19"/>
      <c r="DGR4" s="19"/>
      <c r="DGS4" s="19"/>
      <c r="DGT4" s="19"/>
      <c r="DGU4" s="19"/>
      <c r="DGV4" s="19"/>
      <c r="DGW4" s="19"/>
      <c r="DGX4" s="19"/>
      <c r="DGY4" s="19"/>
      <c r="DGZ4" s="19"/>
      <c r="DHA4" s="19"/>
      <c r="DHB4" s="19"/>
      <c r="DHC4" s="19"/>
      <c r="DHD4" s="19"/>
      <c r="DHE4" s="19"/>
      <c r="DHF4" s="19"/>
      <c r="DHG4" s="19"/>
      <c r="DHH4" s="19"/>
      <c r="DHI4" s="19"/>
      <c r="DHJ4" s="19"/>
      <c r="DHK4" s="19"/>
      <c r="DHL4" s="19"/>
      <c r="DHM4" s="19"/>
      <c r="DHN4" s="19"/>
      <c r="DHO4" s="19"/>
      <c r="DHP4" s="19"/>
      <c r="DHQ4" s="19"/>
      <c r="DHR4" s="19"/>
      <c r="DHS4" s="19"/>
      <c r="DHT4" s="19"/>
      <c r="DHU4" s="19"/>
      <c r="DHV4" s="19"/>
      <c r="DHW4" s="19"/>
      <c r="DHX4" s="19"/>
      <c r="DHY4" s="19"/>
      <c r="DHZ4" s="19"/>
      <c r="DIA4" s="19"/>
      <c r="DIB4" s="19"/>
      <c r="DIC4" s="19"/>
      <c r="DID4" s="19"/>
      <c r="DIE4" s="19"/>
      <c r="DIF4" s="19"/>
      <c r="DIG4" s="19"/>
      <c r="DIH4" s="19"/>
      <c r="DII4" s="19"/>
      <c r="DIJ4" s="19"/>
      <c r="DIK4" s="19"/>
      <c r="DIL4" s="19"/>
      <c r="DIM4" s="19"/>
      <c r="DIN4" s="19"/>
      <c r="DIO4" s="19"/>
      <c r="DIP4" s="19"/>
      <c r="DIQ4" s="19"/>
      <c r="DIR4" s="19"/>
      <c r="DIS4" s="19"/>
      <c r="DIT4" s="19"/>
      <c r="DIU4" s="19"/>
      <c r="DIV4" s="19"/>
      <c r="DIW4" s="19"/>
      <c r="DIX4" s="19"/>
      <c r="DIY4" s="19"/>
      <c r="DIZ4" s="19"/>
      <c r="DJA4" s="19"/>
      <c r="DJB4" s="19"/>
      <c r="DJC4" s="19"/>
      <c r="DJD4" s="19"/>
      <c r="DJE4" s="19"/>
      <c r="DJF4" s="19"/>
      <c r="DJG4" s="19"/>
      <c r="DJH4" s="19"/>
      <c r="DJI4" s="19"/>
      <c r="DJJ4" s="19"/>
      <c r="DJK4" s="19"/>
      <c r="DJL4" s="19"/>
      <c r="DJM4" s="19"/>
      <c r="DJN4" s="19"/>
      <c r="DJO4" s="19"/>
      <c r="DJP4" s="19"/>
      <c r="DJQ4" s="19"/>
      <c r="DJR4" s="19"/>
      <c r="DJS4" s="19"/>
      <c r="DJT4" s="19"/>
      <c r="DJU4" s="19"/>
      <c r="DJV4" s="19"/>
      <c r="DJW4" s="19"/>
      <c r="DJX4" s="19"/>
      <c r="DJY4" s="19"/>
      <c r="DJZ4" s="19"/>
      <c r="DKA4" s="19"/>
      <c r="DKB4" s="19"/>
      <c r="DKC4" s="19"/>
      <c r="DKD4" s="19"/>
      <c r="DKE4" s="19"/>
      <c r="DKF4" s="19"/>
      <c r="DKG4" s="19"/>
      <c r="DKH4" s="19"/>
      <c r="DKI4" s="19"/>
      <c r="DKJ4" s="19"/>
      <c r="DKK4" s="19"/>
      <c r="DKL4" s="19"/>
      <c r="DKM4" s="19"/>
      <c r="DKN4" s="19"/>
      <c r="DKO4" s="19"/>
      <c r="DKP4" s="19"/>
      <c r="DKQ4" s="19"/>
      <c r="DKR4" s="19"/>
      <c r="DKS4" s="19"/>
      <c r="DKT4" s="19"/>
      <c r="DKU4" s="19"/>
      <c r="DKV4" s="19"/>
      <c r="DKW4" s="19"/>
      <c r="DKX4" s="19"/>
      <c r="DKY4" s="19"/>
      <c r="DKZ4" s="19"/>
      <c r="DLA4" s="19"/>
      <c r="DLB4" s="19"/>
      <c r="DLC4" s="19"/>
      <c r="DLD4" s="19"/>
      <c r="DLE4" s="19"/>
      <c r="DLF4" s="19"/>
      <c r="DLG4" s="19"/>
      <c r="DLH4" s="19"/>
      <c r="DLI4" s="19"/>
      <c r="DLJ4" s="19"/>
      <c r="DLK4" s="19"/>
      <c r="DLL4" s="19"/>
      <c r="DLM4" s="19"/>
      <c r="DLN4" s="19"/>
      <c r="DLO4" s="19"/>
      <c r="DLP4" s="19"/>
      <c r="DLQ4" s="19"/>
      <c r="DLR4" s="19"/>
      <c r="DLS4" s="19"/>
      <c r="DLT4" s="19"/>
      <c r="DLU4" s="19"/>
      <c r="DLV4" s="19"/>
      <c r="DLW4" s="19"/>
      <c r="DLX4" s="19"/>
      <c r="DLY4" s="19"/>
      <c r="DLZ4" s="19"/>
      <c r="DMA4" s="19"/>
      <c r="DMB4" s="19"/>
      <c r="DMC4" s="19"/>
      <c r="DMD4" s="19"/>
      <c r="DME4" s="19"/>
      <c r="DMF4" s="19"/>
      <c r="DMG4" s="19"/>
      <c r="DMH4" s="19"/>
      <c r="DMI4" s="19"/>
      <c r="DMJ4" s="19"/>
      <c r="DMK4" s="19"/>
      <c r="DML4" s="19"/>
      <c r="DMM4" s="19"/>
      <c r="DMN4" s="19"/>
      <c r="DMO4" s="19"/>
      <c r="DMP4" s="19"/>
      <c r="DMQ4" s="19"/>
      <c r="DMR4" s="19"/>
      <c r="DMS4" s="19"/>
      <c r="DMT4" s="19"/>
      <c r="DMU4" s="19"/>
      <c r="DMV4" s="19"/>
      <c r="DMW4" s="19"/>
      <c r="DMX4" s="19"/>
      <c r="DMY4" s="19"/>
      <c r="DMZ4" s="19"/>
      <c r="DNA4" s="19"/>
      <c r="DNB4" s="19"/>
      <c r="DNC4" s="19"/>
      <c r="DND4" s="19"/>
      <c r="DNE4" s="19"/>
      <c r="DNF4" s="19"/>
      <c r="DNG4" s="19"/>
      <c r="DNH4" s="19"/>
      <c r="DNI4" s="19"/>
      <c r="DNJ4" s="19"/>
      <c r="DNK4" s="19"/>
      <c r="DNL4" s="19"/>
      <c r="DNM4" s="19"/>
      <c r="DNN4" s="19"/>
      <c r="DNO4" s="19"/>
      <c r="DNP4" s="19"/>
      <c r="DNQ4" s="19"/>
      <c r="DNR4" s="19"/>
      <c r="DNS4" s="19"/>
      <c r="DNT4" s="19"/>
      <c r="DNU4" s="19"/>
      <c r="DNV4" s="19"/>
      <c r="DNW4" s="19"/>
      <c r="DNX4" s="19"/>
      <c r="DNY4" s="19"/>
      <c r="DNZ4" s="19"/>
      <c r="DOA4" s="19"/>
      <c r="DOB4" s="19"/>
      <c r="DOC4" s="19"/>
      <c r="DOD4" s="19"/>
      <c r="DOE4" s="19"/>
      <c r="DOF4" s="19"/>
      <c r="DOG4" s="19"/>
      <c r="DOH4" s="19"/>
      <c r="DOI4" s="19"/>
      <c r="DOJ4" s="19"/>
      <c r="DOK4" s="19"/>
      <c r="DOL4" s="19"/>
      <c r="DOM4" s="19"/>
      <c r="DON4" s="19"/>
      <c r="DOO4" s="19"/>
      <c r="DOP4" s="19"/>
      <c r="DOQ4" s="19"/>
      <c r="DOR4" s="19"/>
      <c r="DOS4" s="19"/>
      <c r="DOT4" s="19"/>
      <c r="DOU4" s="19"/>
      <c r="DOV4" s="19"/>
      <c r="DOW4" s="19"/>
      <c r="DOX4" s="19"/>
      <c r="DOY4" s="19"/>
      <c r="DOZ4" s="19"/>
      <c r="DPA4" s="19"/>
      <c r="DPB4" s="19"/>
      <c r="DPC4" s="19"/>
      <c r="DPD4" s="19"/>
      <c r="DPE4" s="19"/>
      <c r="DPF4" s="19"/>
      <c r="DPG4" s="19"/>
      <c r="DPH4" s="19"/>
      <c r="DPI4" s="19"/>
      <c r="DPJ4" s="19"/>
      <c r="DPK4" s="19"/>
      <c r="DPL4" s="19"/>
      <c r="DPM4" s="19"/>
      <c r="DPN4" s="19"/>
      <c r="DPO4" s="19"/>
      <c r="DPP4" s="19"/>
      <c r="DPQ4" s="19"/>
      <c r="DPR4" s="19"/>
      <c r="DPS4" s="19"/>
      <c r="DPT4" s="19"/>
      <c r="DPU4" s="19"/>
      <c r="DPV4" s="19"/>
      <c r="DPW4" s="19"/>
      <c r="DPX4" s="19"/>
      <c r="DPY4" s="19"/>
      <c r="DPZ4" s="19"/>
      <c r="DQA4" s="19"/>
      <c r="DQB4" s="19"/>
      <c r="DQC4" s="19"/>
      <c r="DQD4" s="19"/>
      <c r="DQE4" s="19"/>
      <c r="DQF4" s="19"/>
      <c r="DQG4" s="19"/>
      <c r="DQH4" s="19"/>
      <c r="DQI4" s="19"/>
      <c r="DQJ4" s="19"/>
      <c r="DQK4" s="19"/>
      <c r="DQL4" s="19"/>
      <c r="DQM4" s="19"/>
      <c r="DQN4" s="19"/>
      <c r="DQO4" s="19"/>
      <c r="DQP4" s="19"/>
      <c r="DQQ4" s="19"/>
      <c r="DQR4" s="19"/>
      <c r="DQS4" s="19"/>
      <c r="DQT4" s="19"/>
      <c r="DQU4" s="19"/>
      <c r="DQV4" s="19"/>
      <c r="DQW4" s="19"/>
      <c r="DQX4" s="19"/>
      <c r="DQY4" s="19"/>
      <c r="DQZ4" s="19"/>
      <c r="DRA4" s="19"/>
      <c r="DRB4" s="19"/>
      <c r="DRC4" s="19"/>
      <c r="DRD4" s="19"/>
      <c r="DRE4" s="19"/>
      <c r="DRF4" s="19"/>
      <c r="DRG4" s="19"/>
      <c r="DRH4" s="19"/>
      <c r="DRI4" s="19"/>
      <c r="DRJ4" s="19"/>
      <c r="DRK4" s="19"/>
      <c r="DRL4" s="19"/>
      <c r="DRM4" s="19"/>
      <c r="DRN4" s="19"/>
      <c r="DRO4" s="19"/>
      <c r="DRP4" s="19"/>
      <c r="DRQ4" s="19"/>
      <c r="DRR4" s="19"/>
      <c r="DRS4" s="19"/>
      <c r="DRT4" s="19"/>
      <c r="DRU4" s="19"/>
      <c r="DRV4" s="19"/>
      <c r="DRW4" s="19"/>
      <c r="DRX4" s="19"/>
      <c r="DRY4" s="19"/>
      <c r="DRZ4" s="19"/>
      <c r="DSA4" s="19"/>
      <c r="DSB4" s="19"/>
      <c r="DSC4" s="19"/>
      <c r="DSD4" s="19"/>
      <c r="DSE4" s="19"/>
      <c r="DSF4" s="19"/>
      <c r="DSG4" s="19"/>
      <c r="DSH4" s="19"/>
      <c r="DSI4" s="19"/>
      <c r="DSJ4" s="19"/>
      <c r="DSK4" s="19"/>
      <c r="DSL4" s="19"/>
      <c r="DSM4" s="19"/>
      <c r="DSN4" s="19"/>
      <c r="DSO4" s="19"/>
      <c r="DSP4" s="19"/>
      <c r="DSQ4" s="19"/>
      <c r="DSR4" s="19"/>
      <c r="DSS4" s="19"/>
      <c r="DST4" s="19"/>
      <c r="DSU4" s="19"/>
      <c r="DSV4" s="19"/>
      <c r="DSW4" s="19"/>
      <c r="DSX4" s="19"/>
      <c r="DSY4" s="19"/>
      <c r="DSZ4" s="19"/>
      <c r="DTA4" s="19"/>
      <c r="DTB4" s="19"/>
      <c r="DTC4" s="19"/>
      <c r="DTD4" s="19"/>
      <c r="DTE4" s="19"/>
      <c r="DTF4" s="19"/>
      <c r="DTG4" s="19"/>
      <c r="DTH4" s="19"/>
      <c r="DTI4" s="19"/>
      <c r="DTJ4" s="19"/>
      <c r="DTK4" s="19"/>
      <c r="DTL4" s="19"/>
      <c r="DTM4" s="19"/>
      <c r="DTN4" s="19"/>
      <c r="DTO4" s="19"/>
      <c r="DTP4" s="19"/>
      <c r="DTQ4" s="19"/>
      <c r="DTR4" s="19"/>
      <c r="DTS4" s="19"/>
      <c r="DTT4" s="19"/>
      <c r="DTU4" s="19"/>
      <c r="DTV4" s="19"/>
      <c r="DTW4" s="19"/>
      <c r="DTX4" s="19"/>
      <c r="DTY4" s="19"/>
      <c r="DTZ4" s="19"/>
      <c r="DUA4" s="19"/>
      <c r="DUB4" s="19"/>
      <c r="DUC4" s="19"/>
      <c r="DUD4" s="19"/>
      <c r="DUE4" s="19"/>
      <c r="DUF4" s="19"/>
      <c r="DUG4" s="19"/>
      <c r="DUH4" s="19"/>
      <c r="DUI4" s="19"/>
      <c r="DUJ4" s="19"/>
      <c r="DUK4" s="19"/>
      <c r="DUL4" s="19"/>
      <c r="DUM4" s="19"/>
      <c r="DUN4" s="19"/>
      <c r="DUO4" s="19"/>
      <c r="DUP4" s="19"/>
      <c r="DUQ4" s="19"/>
      <c r="DUR4" s="19"/>
      <c r="DUS4" s="19"/>
      <c r="DUT4" s="19"/>
      <c r="DUU4" s="19"/>
      <c r="DUV4" s="19"/>
      <c r="DUW4" s="19"/>
      <c r="DUX4" s="19"/>
      <c r="DUY4" s="19"/>
      <c r="DUZ4" s="19"/>
      <c r="DVA4" s="19"/>
      <c r="DVB4" s="19"/>
      <c r="DVC4" s="19"/>
      <c r="DVD4" s="19"/>
      <c r="DVE4" s="19"/>
      <c r="DVF4" s="19"/>
      <c r="DVG4" s="19"/>
      <c r="DVH4" s="19"/>
      <c r="DVI4" s="19"/>
      <c r="DVJ4" s="19"/>
      <c r="DVK4" s="19"/>
      <c r="DVL4" s="19"/>
      <c r="DVM4" s="19"/>
      <c r="DVN4" s="19"/>
      <c r="DVO4" s="19"/>
      <c r="DVP4" s="19"/>
      <c r="DVQ4" s="19"/>
      <c r="DVR4" s="19"/>
      <c r="DVS4" s="19"/>
      <c r="DVT4" s="19"/>
      <c r="DVU4" s="19"/>
      <c r="DVV4" s="19"/>
      <c r="DVW4" s="19"/>
      <c r="DVX4" s="19"/>
      <c r="DVY4" s="19"/>
      <c r="DVZ4" s="19"/>
      <c r="DWA4" s="19"/>
      <c r="DWB4" s="19"/>
      <c r="DWC4" s="19"/>
      <c r="DWD4" s="19"/>
      <c r="DWE4" s="19"/>
      <c r="DWF4" s="19"/>
      <c r="DWG4" s="19"/>
      <c r="DWH4" s="19"/>
      <c r="DWI4" s="19"/>
      <c r="DWJ4" s="19"/>
      <c r="DWK4" s="19"/>
      <c r="DWL4" s="19"/>
      <c r="DWM4" s="19"/>
      <c r="DWN4" s="19"/>
      <c r="DWO4" s="19"/>
      <c r="DWP4" s="19"/>
      <c r="DWQ4" s="19"/>
      <c r="DWR4" s="19"/>
      <c r="DWS4" s="19"/>
      <c r="DWT4" s="19"/>
      <c r="DWU4" s="19"/>
      <c r="DWV4" s="19"/>
      <c r="DWW4" s="19"/>
      <c r="DWX4" s="19"/>
      <c r="DWY4" s="19"/>
      <c r="DWZ4" s="19"/>
      <c r="DXA4" s="19"/>
      <c r="DXB4" s="19"/>
      <c r="DXC4" s="19"/>
      <c r="DXD4" s="19"/>
      <c r="DXE4" s="19"/>
      <c r="DXF4" s="19"/>
      <c r="DXG4" s="19"/>
      <c r="DXH4" s="19"/>
      <c r="DXI4" s="19"/>
      <c r="DXJ4" s="19"/>
      <c r="DXK4" s="19"/>
      <c r="DXL4" s="19"/>
      <c r="DXM4" s="19"/>
      <c r="DXN4" s="19"/>
      <c r="DXO4" s="19"/>
      <c r="DXP4" s="19"/>
      <c r="DXQ4" s="19"/>
      <c r="DXR4" s="19"/>
      <c r="DXS4" s="19"/>
      <c r="DXT4" s="19"/>
      <c r="DXU4" s="19"/>
      <c r="DXV4" s="19"/>
      <c r="DXW4" s="19"/>
      <c r="DXX4" s="19"/>
      <c r="DXY4" s="19"/>
      <c r="DXZ4" s="19"/>
      <c r="DYA4" s="19"/>
      <c r="DYB4" s="19"/>
      <c r="DYC4" s="19"/>
      <c r="DYD4" s="19"/>
      <c r="DYE4" s="19"/>
      <c r="DYF4" s="19"/>
      <c r="DYG4" s="19"/>
      <c r="DYH4" s="19"/>
      <c r="DYI4" s="19"/>
      <c r="DYJ4" s="19"/>
      <c r="DYK4" s="19"/>
      <c r="DYL4" s="19"/>
      <c r="DYM4" s="19"/>
      <c r="DYN4" s="19"/>
      <c r="DYO4" s="19"/>
      <c r="DYP4" s="19"/>
      <c r="DYQ4" s="19"/>
      <c r="DYR4" s="19"/>
      <c r="DYS4" s="19"/>
      <c r="DYT4" s="19"/>
      <c r="DYU4" s="19"/>
      <c r="DYV4" s="19"/>
      <c r="DYW4" s="19"/>
      <c r="DYX4" s="19"/>
      <c r="DYY4" s="19"/>
      <c r="DYZ4" s="19"/>
      <c r="DZA4" s="19"/>
      <c r="DZB4" s="19"/>
      <c r="DZC4" s="19"/>
      <c r="DZD4" s="19"/>
      <c r="DZE4" s="19"/>
      <c r="DZF4" s="19"/>
      <c r="DZG4" s="19"/>
      <c r="DZH4" s="19"/>
      <c r="DZI4" s="19"/>
      <c r="DZJ4" s="19"/>
      <c r="DZK4" s="19"/>
      <c r="DZL4" s="19"/>
      <c r="DZM4" s="19"/>
      <c r="DZN4" s="19"/>
      <c r="DZO4" s="19"/>
      <c r="DZP4" s="19"/>
      <c r="DZQ4" s="19"/>
      <c r="DZR4" s="19"/>
      <c r="DZS4" s="19"/>
      <c r="DZT4" s="19"/>
      <c r="DZU4" s="19"/>
      <c r="DZV4" s="19"/>
      <c r="DZW4" s="19"/>
      <c r="DZX4" s="19"/>
      <c r="DZY4" s="19"/>
      <c r="DZZ4" s="19"/>
      <c r="EAA4" s="19"/>
      <c r="EAB4" s="19"/>
      <c r="EAC4" s="19"/>
      <c r="EAD4" s="19"/>
      <c r="EAE4" s="19"/>
      <c r="EAF4" s="19"/>
      <c r="EAG4" s="19"/>
      <c r="EAH4" s="19"/>
      <c r="EAI4" s="19"/>
      <c r="EAJ4" s="19"/>
      <c r="EAK4" s="19"/>
      <c r="EAL4" s="19"/>
      <c r="EAM4" s="19"/>
      <c r="EAN4" s="19"/>
      <c r="EAO4" s="19"/>
      <c r="EAP4" s="19"/>
      <c r="EAQ4" s="19"/>
      <c r="EAR4" s="19"/>
      <c r="EAS4" s="19"/>
      <c r="EAT4" s="19"/>
      <c r="EAU4" s="19"/>
      <c r="EAV4" s="19"/>
      <c r="EAW4" s="19"/>
      <c r="EAX4" s="19"/>
      <c r="EAY4" s="19"/>
      <c r="EAZ4" s="19"/>
      <c r="EBA4" s="19"/>
      <c r="EBB4" s="19"/>
      <c r="EBC4" s="19"/>
      <c r="EBD4" s="19"/>
      <c r="EBE4" s="19"/>
      <c r="EBF4" s="19"/>
      <c r="EBG4" s="19"/>
      <c r="EBH4" s="19"/>
      <c r="EBI4" s="19"/>
      <c r="EBJ4" s="19"/>
      <c r="EBK4" s="19"/>
      <c r="EBL4" s="19"/>
      <c r="EBM4" s="19"/>
      <c r="EBN4" s="19"/>
      <c r="EBO4" s="19"/>
      <c r="EBP4" s="19"/>
      <c r="EBQ4" s="19"/>
      <c r="EBR4" s="19"/>
      <c r="EBS4" s="19"/>
      <c r="EBT4" s="19"/>
      <c r="EBU4" s="19"/>
      <c r="EBV4" s="19"/>
      <c r="EBW4" s="19"/>
      <c r="EBX4" s="19"/>
      <c r="EBY4" s="19"/>
      <c r="EBZ4" s="19"/>
      <c r="ECA4" s="19"/>
      <c r="ECB4" s="19"/>
      <c r="ECC4" s="19"/>
      <c r="ECD4" s="19"/>
      <c r="ECE4" s="19"/>
      <c r="ECF4" s="19"/>
      <c r="ECG4" s="19"/>
      <c r="ECH4" s="19"/>
      <c r="ECI4" s="19"/>
      <c r="ECJ4" s="19"/>
      <c r="ECK4" s="19"/>
      <c r="ECL4" s="19"/>
      <c r="ECM4" s="19"/>
      <c r="ECN4" s="19"/>
      <c r="ECO4" s="19"/>
      <c r="ECP4" s="19"/>
      <c r="ECQ4" s="19"/>
      <c r="ECR4" s="19"/>
      <c r="ECS4" s="19"/>
      <c r="ECT4" s="19"/>
      <c r="ECU4" s="19"/>
      <c r="ECV4" s="19"/>
      <c r="ECW4" s="19"/>
      <c r="ECX4" s="19"/>
      <c r="ECY4" s="19"/>
      <c r="ECZ4" s="19"/>
      <c r="EDA4" s="19"/>
      <c r="EDB4" s="19"/>
      <c r="EDC4" s="19"/>
      <c r="EDD4" s="19"/>
      <c r="EDE4" s="19"/>
      <c r="EDF4" s="19"/>
      <c r="EDG4" s="19"/>
      <c r="EDH4" s="19"/>
      <c r="EDI4" s="19"/>
      <c r="EDJ4" s="19"/>
      <c r="EDK4" s="19"/>
      <c r="EDL4" s="19"/>
      <c r="EDM4" s="19"/>
      <c r="EDN4" s="19"/>
      <c r="EDO4" s="19"/>
      <c r="EDP4" s="19"/>
      <c r="EDQ4" s="19"/>
      <c r="EDR4" s="19"/>
      <c r="EDS4" s="19"/>
      <c r="EDT4" s="19"/>
      <c r="EDU4" s="19"/>
      <c r="EDV4" s="19"/>
      <c r="EDW4" s="19"/>
      <c r="EDX4" s="19"/>
      <c r="EDY4" s="19"/>
      <c r="EDZ4" s="19"/>
      <c r="EEA4" s="19"/>
      <c r="EEB4" s="19"/>
      <c r="EEC4" s="19"/>
      <c r="EED4" s="19"/>
      <c r="EEE4" s="19"/>
      <c r="EEF4" s="19"/>
      <c r="EEG4" s="19"/>
      <c r="EEH4" s="19"/>
      <c r="EEI4" s="19"/>
      <c r="EEJ4" s="19"/>
      <c r="EEK4" s="19"/>
      <c r="EEL4" s="19"/>
      <c r="EEM4" s="19"/>
      <c r="EEN4" s="19"/>
      <c r="EEO4" s="19"/>
      <c r="EEP4" s="19"/>
      <c r="EEQ4" s="19"/>
      <c r="EER4" s="19"/>
      <c r="EES4" s="19"/>
      <c r="EET4" s="19"/>
      <c r="EEU4" s="19"/>
      <c r="EEV4" s="19"/>
      <c r="EEW4" s="19"/>
      <c r="EEX4" s="19"/>
      <c r="EEY4" s="19"/>
      <c r="EEZ4" s="19"/>
      <c r="EFA4" s="19"/>
      <c r="EFB4" s="19"/>
      <c r="EFC4" s="19"/>
      <c r="EFD4" s="19"/>
      <c r="EFE4" s="19"/>
      <c r="EFF4" s="19"/>
      <c r="EFG4" s="19"/>
      <c r="EFH4" s="19"/>
      <c r="EFI4" s="19"/>
      <c r="EFJ4" s="19"/>
      <c r="EFK4" s="19"/>
      <c r="EFL4" s="19"/>
      <c r="EFM4" s="19"/>
      <c r="EFN4" s="19"/>
      <c r="EFO4" s="19"/>
      <c r="EFP4" s="19"/>
      <c r="EFQ4" s="19"/>
      <c r="EFR4" s="19"/>
      <c r="EFS4" s="19"/>
      <c r="EFT4" s="19"/>
      <c r="EFU4" s="19"/>
      <c r="EFV4" s="19"/>
      <c r="EFW4" s="19"/>
      <c r="EFX4" s="19"/>
      <c r="EFY4" s="19"/>
      <c r="EFZ4" s="19"/>
      <c r="EGA4" s="19"/>
      <c r="EGB4" s="19"/>
      <c r="EGC4" s="19"/>
      <c r="EGD4" s="19"/>
      <c r="EGE4" s="19"/>
      <c r="EGF4" s="19"/>
      <c r="EGG4" s="19"/>
      <c r="EGH4" s="19"/>
      <c r="EGI4" s="19"/>
      <c r="EGJ4" s="19"/>
      <c r="EGK4" s="19"/>
      <c r="EGL4" s="19"/>
      <c r="EGM4" s="19"/>
      <c r="EGN4" s="19"/>
      <c r="EGO4" s="19"/>
      <c r="EGP4" s="19"/>
      <c r="EGQ4" s="19"/>
      <c r="EGR4" s="19"/>
      <c r="EGS4" s="19"/>
      <c r="EGT4" s="19"/>
      <c r="EGU4" s="19"/>
      <c r="EGV4" s="19"/>
      <c r="EGW4" s="19"/>
      <c r="EGX4" s="19"/>
      <c r="EGY4" s="19"/>
      <c r="EGZ4" s="19"/>
      <c r="EHA4" s="19"/>
      <c r="EHB4" s="19"/>
      <c r="EHC4" s="19"/>
      <c r="EHD4" s="19"/>
      <c r="EHE4" s="19"/>
      <c r="EHF4" s="19"/>
      <c r="EHG4" s="19"/>
      <c r="EHH4" s="19"/>
      <c r="EHI4" s="19"/>
      <c r="EHJ4" s="19"/>
      <c r="EHK4" s="19"/>
      <c r="EHL4" s="19"/>
      <c r="EHM4" s="19"/>
      <c r="EHN4" s="19"/>
      <c r="EHO4" s="19"/>
      <c r="EHP4" s="19"/>
      <c r="EHQ4" s="19"/>
      <c r="EHR4" s="19"/>
      <c r="EHS4" s="19"/>
      <c r="EHT4" s="19"/>
      <c r="EHU4" s="19"/>
      <c r="EHV4" s="19"/>
      <c r="EHW4" s="19"/>
      <c r="EHX4" s="19"/>
      <c r="EHY4" s="19"/>
      <c r="EHZ4" s="19"/>
      <c r="EIA4" s="19"/>
      <c r="EIB4" s="19"/>
      <c r="EIC4" s="19"/>
      <c r="EID4" s="19"/>
      <c r="EIE4" s="19"/>
      <c r="EIF4" s="19"/>
      <c r="EIG4" s="19"/>
      <c r="EIH4" s="19"/>
      <c r="EII4" s="19"/>
      <c r="EIJ4" s="19"/>
      <c r="EIK4" s="19"/>
      <c r="EIL4" s="19"/>
      <c r="EIM4" s="19"/>
      <c r="EIN4" s="19"/>
      <c r="EIO4" s="19"/>
      <c r="EIP4" s="19"/>
      <c r="EIQ4" s="19"/>
      <c r="EIR4" s="19"/>
      <c r="EIS4" s="19"/>
      <c r="EIT4" s="19"/>
      <c r="EIU4" s="19"/>
      <c r="EIV4" s="19"/>
      <c r="EIW4" s="19"/>
      <c r="EIX4" s="19"/>
      <c r="EIY4" s="19"/>
      <c r="EIZ4" s="19"/>
      <c r="EJA4" s="19"/>
      <c r="EJB4" s="19"/>
      <c r="EJC4" s="19"/>
      <c r="EJD4" s="19"/>
      <c r="EJE4" s="19"/>
      <c r="EJF4" s="19"/>
      <c r="EJG4" s="19"/>
      <c r="EJH4" s="19"/>
      <c r="EJI4" s="19"/>
      <c r="EJJ4" s="19"/>
      <c r="EJK4" s="19"/>
      <c r="EJL4" s="19"/>
      <c r="EJM4" s="19"/>
      <c r="EJN4" s="19"/>
      <c r="EJO4" s="19"/>
      <c r="EJP4" s="19"/>
      <c r="EJQ4" s="19"/>
      <c r="EJR4" s="19"/>
      <c r="EJS4" s="19"/>
      <c r="EJT4" s="19"/>
      <c r="EJU4" s="19"/>
      <c r="EJV4" s="19"/>
      <c r="EJW4" s="19"/>
      <c r="EJX4" s="19"/>
      <c r="EJY4" s="19"/>
      <c r="EJZ4" s="19"/>
      <c r="EKA4" s="19"/>
      <c r="EKB4" s="19"/>
      <c r="EKC4" s="19"/>
      <c r="EKD4" s="19"/>
      <c r="EKE4" s="19"/>
      <c r="EKF4" s="19"/>
      <c r="EKG4" s="19"/>
      <c r="EKH4" s="19"/>
      <c r="EKI4" s="19"/>
      <c r="EKJ4" s="19"/>
      <c r="EKK4" s="19"/>
      <c r="EKL4" s="19"/>
      <c r="EKM4" s="19"/>
      <c r="EKN4" s="19"/>
      <c r="EKO4" s="19"/>
      <c r="EKP4" s="19"/>
      <c r="EKQ4" s="19"/>
      <c r="EKR4" s="19"/>
      <c r="EKS4" s="19"/>
      <c r="EKT4" s="19"/>
      <c r="EKU4" s="19"/>
      <c r="EKV4" s="19"/>
      <c r="EKW4" s="19"/>
      <c r="EKX4" s="19"/>
      <c r="EKY4" s="19"/>
      <c r="EKZ4" s="19"/>
      <c r="ELA4" s="19"/>
      <c r="ELB4" s="19"/>
      <c r="ELC4" s="19"/>
      <c r="ELD4" s="19"/>
      <c r="ELE4" s="19"/>
      <c r="ELF4" s="19"/>
      <c r="ELG4" s="19"/>
      <c r="ELH4" s="19"/>
      <c r="ELI4" s="19"/>
      <c r="ELJ4" s="19"/>
      <c r="ELK4" s="19"/>
      <c r="ELL4" s="19"/>
      <c r="ELM4" s="19"/>
      <c r="ELN4" s="19"/>
      <c r="ELO4" s="19"/>
      <c r="ELP4" s="19"/>
      <c r="ELQ4" s="19"/>
      <c r="ELR4" s="19"/>
      <c r="ELS4" s="19"/>
      <c r="ELT4" s="19"/>
      <c r="ELU4" s="19"/>
      <c r="ELV4" s="19"/>
      <c r="ELW4" s="19"/>
      <c r="ELX4" s="19"/>
      <c r="ELY4" s="19"/>
      <c r="ELZ4" s="19"/>
      <c r="EMA4" s="19"/>
      <c r="EMB4" s="19"/>
      <c r="EMC4" s="19"/>
      <c r="EMD4" s="19"/>
      <c r="EME4" s="19"/>
      <c r="EMF4" s="19"/>
      <c r="EMG4" s="19"/>
      <c r="EMH4" s="19"/>
      <c r="EMI4" s="19"/>
      <c r="EMJ4" s="19"/>
      <c r="EMK4" s="19"/>
      <c r="EML4" s="19"/>
      <c r="EMM4" s="19"/>
      <c r="EMN4" s="19"/>
      <c r="EMO4" s="19"/>
      <c r="EMP4" s="19"/>
      <c r="EMQ4" s="19"/>
      <c r="EMR4" s="19"/>
      <c r="EMS4" s="19"/>
      <c r="EMT4" s="19"/>
      <c r="EMU4" s="19"/>
      <c r="EMV4" s="19"/>
      <c r="EMW4" s="19"/>
      <c r="EMX4" s="19"/>
      <c r="EMY4" s="19"/>
      <c r="EMZ4" s="19"/>
      <c r="ENA4" s="19"/>
      <c r="ENB4" s="19"/>
      <c r="ENC4" s="19"/>
      <c r="END4" s="19"/>
      <c r="ENE4" s="19"/>
      <c r="ENF4" s="19"/>
      <c r="ENG4" s="19"/>
      <c r="ENH4" s="19"/>
      <c r="ENI4" s="19"/>
      <c r="ENJ4" s="19"/>
      <c r="ENK4" s="19"/>
      <c r="ENL4" s="19"/>
      <c r="ENM4" s="19"/>
      <c r="ENN4" s="19"/>
      <c r="ENO4" s="19"/>
      <c r="ENP4" s="19"/>
      <c r="ENQ4" s="19"/>
      <c r="ENR4" s="19"/>
      <c r="ENS4" s="19"/>
      <c r="ENT4" s="19"/>
      <c r="ENU4" s="19"/>
      <c r="ENV4" s="19"/>
      <c r="ENW4" s="19"/>
      <c r="ENX4" s="19"/>
      <c r="ENY4" s="19"/>
      <c r="ENZ4" s="19"/>
      <c r="EOA4" s="19"/>
      <c r="EOB4" s="19"/>
      <c r="EOC4" s="19"/>
      <c r="EOD4" s="19"/>
      <c r="EOE4" s="19"/>
      <c r="EOF4" s="19"/>
      <c r="EOG4" s="19"/>
      <c r="EOH4" s="19"/>
      <c r="EOI4" s="19"/>
      <c r="EOJ4" s="19"/>
      <c r="EOK4" s="19"/>
      <c r="EOL4" s="19"/>
      <c r="EOM4" s="19"/>
      <c r="EON4" s="19"/>
      <c r="EOO4" s="19"/>
      <c r="EOP4" s="19"/>
      <c r="EOQ4" s="19"/>
      <c r="EOR4" s="19"/>
      <c r="EOS4" s="19"/>
      <c r="EOT4" s="19"/>
      <c r="EOU4" s="19"/>
      <c r="EOV4" s="19"/>
      <c r="EOW4" s="19"/>
      <c r="EOX4" s="19"/>
      <c r="EOY4" s="19"/>
      <c r="EOZ4" s="19"/>
      <c r="EPA4" s="19"/>
      <c r="EPB4" s="19"/>
      <c r="EPC4" s="19"/>
      <c r="EPD4" s="19"/>
      <c r="EPE4" s="19"/>
      <c r="EPF4" s="19"/>
      <c r="EPG4" s="19"/>
      <c r="EPH4" s="19"/>
      <c r="EPI4" s="19"/>
      <c r="EPJ4" s="19"/>
      <c r="EPK4" s="19"/>
      <c r="EPL4" s="19"/>
      <c r="EPM4" s="19"/>
      <c r="EPN4" s="19"/>
      <c r="EPO4" s="19"/>
      <c r="EPP4" s="19"/>
      <c r="EPQ4" s="19"/>
      <c r="EPR4" s="19"/>
      <c r="EPS4" s="19"/>
      <c r="EPT4" s="19"/>
      <c r="EPU4" s="19"/>
      <c r="EPV4" s="19"/>
      <c r="EPW4" s="19"/>
      <c r="EPX4" s="19"/>
      <c r="EPY4" s="19"/>
      <c r="EPZ4" s="19"/>
      <c r="EQA4" s="19"/>
      <c r="EQB4" s="19"/>
      <c r="EQC4" s="19"/>
      <c r="EQD4" s="19"/>
      <c r="EQE4" s="19"/>
      <c r="EQF4" s="19"/>
      <c r="EQG4" s="19"/>
      <c r="EQH4" s="19"/>
      <c r="EQI4" s="19"/>
      <c r="EQJ4" s="19"/>
      <c r="EQK4" s="19"/>
      <c r="EQL4" s="19"/>
      <c r="EQM4" s="19"/>
      <c r="EQN4" s="19"/>
      <c r="EQO4" s="19"/>
      <c r="EQP4" s="19"/>
      <c r="EQQ4" s="19"/>
      <c r="EQR4" s="19"/>
      <c r="EQS4" s="19"/>
      <c r="EQT4" s="19"/>
      <c r="EQU4" s="19"/>
      <c r="EQV4" s="19"/>
      <c r="EQW4" s="19"/>
      <c r="EQX4" s="19"/>
      <c r="EQY4" s="19"/>
      <c r="EQZ4" s="19"/>
      <c r="ERA4" s="19"/>
      <c r="ERB4" s="19"/>
      <c r="ERC4" s="19"/>
      <c r="ERD4" s="19"/>
      <c r="ERE4" s="19"/>
      <c r="ERF4" s="19"/>
      <c r="ERG4" s="19"/>
      <c r="ERH4" s="19"/>
      <c r="ERI4" s="19"/>
      <c r="ERJ4" s="19"/>
      <c r="ERK4" s="19"/>
      <c r="ERL4" s="19"/>
      <c r="ERM4" s="19"/>
      <c r="ERN4" s="19"/>
      <c r="ERO4" s="19"/>
      <c r="ERP4" s="19"/>
      <c r="ERQ4" s="19"/>
      <c r="ERR4" s="19"/>
      <c r="ERS4" s="19"/>
      <c r="ERT4" s="19"/>
      <c r="ERU4" s="19"/>
      <c r="ERV4" s="19"/>
      <c r="ERW4" s="19"/>
      <c r="ERX4" s="19"/>
      <c r="ERY4" s="19"/>
      <c r="ERZ4" s="19"/>
      <c r="ESA4" s="19"/>
      <c r="ESB4" s="19"/>
      <c r="ESC4" s="19"/>
      <c r="ESD4" s="19"/>
      <c r="ESE4" s="19"/>
      <c r="ESF4" s="19"/>
      <c r="ESG4" s="19"/>
      <c r="ESH4" s="19"/>
      <c r="ESI4" s="19"/>
      <c r="ESJ4" s="19"/>
      <c r="ESK4" s="19"/>
      <c r="ESL4" s="19"/>
      <c r="ESM4" s="19"/>
      <c r="ESN4" s="19"/>
      <c r="ESO4" s="19"/>
      <c r="ESP4" s="19"/>
      <c r="ESQ4" s="19"/>
      <c r="ESR4" s="19"/>
      <c r="ESS4" s="19"/>
      <c r="EST4" s="19"/>
      <c r="ESU4" s="19"/>
      <c r="ESV4" s="19"/>
      <c r="ESW4" s="19"/>
      <c r="ESX4" s="19"/>
      <c r="ESY4" s="19"/>
      <c r="ESZ4" s="19"/>
      <c r="ETA4" s="19"/>
      <c r="ETB4" s="19"/>
      <c r="ETC4" s="19"/>
      <c r="ETD4" s="19"/>
      <c r="ETE4" s="19"/>
      <c r="ETF4" s="19"/>
      <c r="ETG4" s="19"/>
      <c r="ETH4" s="19"/>
      <c r="ETI4" s="19"/>
      <c r="ETJ4" s="19"/>
      <c r="ETK4" s="19"/>
      <c r="ETL4" s="19"/>
      <c r="ETM4" s="19"/>
      <c r="ETN4" s="19"/>
      <c r="ETO4" s="19"/>
      <c r="ETP4" s="19"/>
      <c r="ETQ4" s="19"/>
      <c r="ETR4" s="19"/>
      <c r="ETS4" s="19"/>
      <c r="ETT4" s="19"/>
      <c r="ETU4" s="19"/>
      <c r="ETV4" s="19"/>
      <c r="ETW4" s="19"/>
      <c r="ETX4" s="19"/>
      <c r="ETY4" s="19"/>
      <c r="ETZ4" s="19"/>
      <c r="EUA4" s="19"/>
      <c r="EUB4" s="19"/>
      <c r="EUC4" s="19"/>
      <c r="EUD4" s="19"/>
      <c r="EUE4" s="19"/>
      <c r="EUF4" s="19"/>
      <c r="EUG4" s="19"/>
      <c r="EUH4" s="19"/>
      <c r="EUI4" s="19"/>
      <c r="EUJ4" s="19"/>
      <c r="EUK4" s="19"/>
      <c r="EUL4" s="19"/>
      <c r="EUM4" s="19"/>
      <c r="EUN4" s="19"/>
      <c r="EUO4" s="19"/>
      <c r="EUP4" s="19"/>
      <c r="EUQ4" s="19"/>
      <c r="EUR4" s="19"/>
      <c r="EUS4" s="19"/>
      <c r="EUT4" s="19"/>
      <c r="EUU4" s="19"/>
      <c r="EUV4" s="19"/>
      <c r="EUW4" s="19"/>
      <c r="EUX4" s="19"/>
      <c r="EUY4" s="19"/>
      <c r="EUZ4" s="19"/>
      <c r="EVA4" s="19"/>
      <c r="EVB4" s="19"/>
      <c r="EVC4" s="19"/>
      <c r="EVD4" s="19"/>
      <c r="EVE4" s="19"/>
      <c r="EVF4" s="19"/>
      <c r="EVG4" s="19"/>
      <c r="EVH4" s="19"/>
      <c r="EVI4" s="19"/>
      <c r="EVJ4" s="19"/>
      <c r="EVK4" s="19"/>
      <c r="EVL4" s="19"/>
      <c r="EVM4" s="19"/>
      <c r="EVN4" s="19"/>
      <c r="EVO4" s="19"/>
      <c r="EVP4" s="19"/>
      <c r="EVQ4" s="19"/>
      <c r="EVR4" s="19"/>
      <c r="EVS4" s="19"/>
      <c r="EVT4" s="19"/>
      <c r="EVU4" s="19"/>
      <c r="EVV4" s="19"/>
      <c r="EVW4" s="19"/>
      <c r="EVX4" s="19"/>
      <c r="EVY4" s="19"/>
      <c r="EVZ4" s="19"/>
      <c r="EWA4" s="19"/>
      <c r="EWB4" s="19"/>
      <c r="EWC4" s="19"/>
      <c r="EWD4" s="19"/>
      <c r="EWE4" s="19"/>
      <c r="EWF4" s="19"/>
      <c r="EWG4" s="19"/>
      <c r="EWH4" s="19"/>
      <c r="EWI4" s="19"/>
      <c r="EWJ4" s="19"/>
      <c r="EWK4" s="19"/>
      <c r="EWL4" s="19"/>
      <c r="EWM4" s="19"/>
      <c r="EWN4" s="19"/>
      <c r="EWO4" s="19"/>
      <c r="EWP4" s="19"/>
      <c r="EWQ4" s="19"/>
      <c r="EWR4" s="19"/>
      <c r="EWS4" s="19"/>
      <c r="EWT4" s="19"/>
      <c r="EWU4" s="19"/>
      <c r="EWV4" s="19"/>
      <c r="EWW4" s="19"/>
      <c r="EWX4" s="19"/>
      <c r="EWY4" s="19"/>
      <c r="EWZ4" s="19"/>
      <c r="EXA4" s="19"/>
      <c r="EXB4" s="19"/>
      <c r="EXC4" s="19"/>
      <c r="EXD4" s="19"/>
      <c r="EXE4" s="19"/>
      <c r="EXF4" s="19"/>
      <c r="EXG4" s="19"/>
      <c r="EXH4" s="19"/>
      <c r="EXI4" s="19"/>
      <c r="EXJ4" s="19"/>
      <c r="EXK4" s="19"/>
      <c r="EXL4" s="19"/>
      <c r="EXM4" s="19"/>
      <c r="EXN4" s="19"/>
      <c r="EXO4" s="19"/>
      <c r="EXP4" s="19"/>
      <c r="EXQ4" s="19"/>
      <c r="EXR4" s="19"/>
      <c r="EXS4" s="19"/>
      <c r="EXT4" s="19"/>
      <c r="EXU4" s="19"/>
      <c r="EXV4" s="19"/>
      <c r="EXW4" s="19"/>
      <c r="EXX4" s="19"/>
      <c r="EXY4" s="19"/>
      <c r="EXZ4" s="19"/>
      <c r="EYA4" s="19"/>
      <c r="EYB4" s="19"/>
      <c r="EYC4" s="19"/>
      <c r="EYD4" s="19"/>
      <c r="EYE4" s="19"/>
      <c r="EYF4" s="19"/>
      <c r="EYG4" s="19"/>
      <c r="EYH4" s="19"/>
      <c r="EYI4" s="19"/>
      <c r="EYJ4" s="19"/>
      <c r="EYK4" s="19"/>
      <c r="EYL4" s="19"/>
      <c r="EYM4" s="19"/>
      <c r="EYN4" s="19"/>
      <c r="EYO4" s="19"/>
      <c r="EYP4" s="19"/>
      <c r="EYQ4" s="19"/>
      <c r="EYR4" s="19"/>
      <c r="EYS4" s="19"/>
      <c r="EYT4" s="19"/>
      <c r="EYU4" s="19"/>
      <c r="EYV4" s="19"/>
      <c r="EYW4" s="19"/>
      <c r="EYX4" s="19"/>
      <c r="EYY4" s="19"/>
      <c r="EYZ4" s="19"/>
      <c r="EZA4" s="19"/>
      <c r="EZB4" s="19"/>
      <c r="EZC4" s="19"/>
      <c r="EZD4" s="19"/>
      <c r="EZE4" s="19"/>
      <c r="EZF4" s="19"/>
      <c r="EZG4" s="19"/>
      <c r="EZH4" s="19"/>
      <c r="EZI4" s="19"/>
      <c r="EZJ4" s="19"/>
      <c r="EZK4" s="19"/>
      <c r="EZL4" s="19"/>
      <c r="EZM4" s="19"/>
      <c r="EZN4" s="19"/>
      <c r="EZO4" s="19"/>
      <c r="EZP4" s="19"/>
      <c r="EZQ4" s="19"/>
      <c r="EZR4" s="19"/>
      <c r="EZS4" s="19"/>
      <c r="EZT4" s="19"/>
      <c r="EZU4" s="19"/>
      <c r="EZV4" s="19"/>
      <c r="EZW4" s="19"/>
      <c r="EZX4" s="19"/>
      <c r="EZY4" s="19"/>
      <c r="EZZ4" s="19"/>
      <c r="FAA4" s="19"/>
      <c r="FAB4" s="19"/>
      <c r="FAC4" s="19"/>
      <c r="FAD4" s="19"/>
      <c r="FAE4" s="19"/>
      <c r="FAF4" s="19"/>
      <c r="FAG4" s="19"/>
      <c r="FAH4" s="19"/>
      <c r="FAI4" s="19"/>
      <c r="FAJ4" s="19"/>
      <c r="FAK4" s="19"/>
      <c r="FAL4" s="19"/>
      <c r="FAM4" s="19"/>
      <c r="FAN4" s="19"/>
      <c r="FAO4" s="19"/>
      <c r="FAP4" s="19"/>
      <c r="FAQ4" s="19"/>
      <c r="FAR4" s="19"/>
      <c r="FAS4" s="19"/>
      <c r="FAT4" s="19"/>
      <c r="FAU4" s="19"/>
      <c r="FAV4" s="19"/>
      <c r="FAW4" s="19"/>
      <c r="FAX4" s="19"/>
      <c r="FAY4" s="19"/>
      <c r="FAZ4" s="19"/>
      <c r="FBA4" s="19"/>
      <c r="FBB4" s="19"/>
      <c r="FBC4" s="19"/>
      <c r="FBD4" s="19"/>
      <c r="FBE4" s="19"/>
      <c r="FBF4" s="19"/>
      <c r="FBG4" s="19"/>
      <c r="FBH4" s="19"/>
      <c r="FBI4" s="19"/>
      <c r="FBJ4" s="19"/>
      <c r="FBK4" s="19"/>
      <c r="FBL4" s="19"/>
      <c r="FBM4" s="19"/>
      <c r="FBN4" s="19"/>
      <c r="FBO4" s="19"/>
      <c r="FBP4" s="19"/>
      <c r="FBQ4" s="19"/>
      <c r="FBR4" s="19"/>
      <c r="FBS4" s="19"/>
      <c r="FBT4" s="19"/>
      <c r="FBU4" s="19"/>
      <c r="FBV4" s="19"/>
      <c r="FBW4" s="19"/>
      <c r="FBX4" s="19"/>
      <c r="FBY4" s="19"/>
      <c r="FBZ4" s="19"/>
      <c r="FCA4" s="19"/>
      <c r="FCB4" s="19"/>
      <c r="FCC4" s="19"/>
      <c r="FCD4" s="19"/>
      <c r="FCE4" s="19"/>
      <c r="FCF4" s="19"/>
      <c r="FCG4" s="19"/>
      <c r="FCH4" s="19"/>
      <c r="FCI4" s="19"/>
      <c r="FCJ4" s="19"/>
      <c r="FCK4" s="19"/>
      <c r="FCL4" s="19"/>
      <c r="FCM4" s="19"/>
      <c r="FCN4" s="19"/>
      <c r="FCO4" s="19"/>
      <c r="FCP4" s="19"/>
      <c r="FCQ4" s="19"/>
      <c r="FCR4" s="19"/>
      <c r="FCS4" s="19"/>
      <c r="FCT4" s="19"/>
      <c r="FCU4" s="19"/>
      <c r="FCV4" s="19"/>
      <c r="FCW4" s="19"/>
      <c r="FCX4" s="19"/>
      <c r="FCY4" s="19"/>
      <c r="FCZ4" s="19"/>
      <c r="FDA4" s="19"/>
      <c r="FDB4" s="19"/>
      <c r="FDC4" s="19"/>
      <c r="FDD4" s="19"/>
      <c r="FDE4" s="19"/>
      <c r="FDF4" s="19"/>
      <c r="FDG4" s="19"/>
      <c r="FDH4" s="19"/>
      <c r="FDI4" s="19"/>
      <c r="FDJ4" s="19"/>
      <c r="FDK4" s="19"/>
      <c r="FDL4" s="19"/>
      <c r="FDM4" s="19"/>
      <c r="FDN4" s="19"/>
      <c r="FDO4" s="19"/>
      <c r="FDP4" s="19"/>
      <c r="FDQ4" s="19"/>
      <c r="FDR4" s="19"/>
      <c r="FDS4" s="19"/>
      <c r="FDT4" s="19"/>
      <c r="FDU4" s="19"/>
      <c r="FDV4" s="19"/>
      <c r="FDW4" s="19"/>
      <c r="FDX4" s="19"/>
      <c r="FDY4" s="19"/>
      <c r="FDZ4" s="19"/>
      <c r="FEA4" s="19"/>
      <c r="FEB4" s="19"/>
      <c r="FEC4" s="19"/>
      <c r="FED4" s="19"/>
      <c r="FEE4" s="19"/>
      <c r="FEF4" s="19"/>
      <c r="FEG4" s="19"/>
      <c r="FEH4" s="19"/>
      <c r="FEI4" s="19"/>
      <c r="FEJ4" s="19"/>
      <c r="FEK4" s="19"/>
      <c r="FEL4" s="19"/>
      <c r="FEM4" s="19"/>
      <c r="FEN4" s="19"/>
      <c r="FEO4" s="19"/>
      <c r="FEP4" s="19"/>
      <c r="FEQ4" s="19"/>
      <c r="FER4" s="19"/>
      <c r="FES4" s="19"/>
      <c r="FET4" s="19"/>
      <c r="FEU4" s="19"/>
      <c r="FEV4" s="19"/>
      <c r="FEW4" s="19"/>
      <c r="FEX4" s="19"/>
      <c r="FEY4" s="19"/>
      <c r="FEZ4" s="19"/>
      <c r="FFA4" s="19"/>
      <c r="FFB4" s="19"/>
      <c r="FFC4" s="19"/>
      <c r="FFD4" s="19"/>
      <c r="FFE4" s="19"/>
      <c r="FFF4" s="19"/>
      <c r="FFG4" s="19"/>
      <c r="FFH4" s="19"/>
      <c r="FFI4" s="19"/>
      <c r="FFJ4" s="19"/>
      <c r="FFK4" s="19"/>
      <c r="FFL4" s="19"/>
      <c r="FFM4" s="19"/>
      <c r="FFN4" s="19"/>
      <c r="FFO4" s="19"/>
      <c r="FFP4" s="19"/>
      <c r="FFQ4" s="19"/>
      <c r="FFR4" s="19"/>
      <c r="FFS4" s="19"/>
      <c r="FFT4" s="19"/>
      <c r="FFU4" s="19"/>
      <c r="FFV4" s="19"/>
      <c r="FFW4" s="19"/>
      <c r="FFX4" s="19"/>
      <c r="FFY4" s="19"/>
      <c r="FFZ4" s="19"/>
      <c r="FGA4" s="19"/>
      <c r="FGB4" s="19"/>
      <c r="FGC4" s="19"/>
      <c r="FGD4" s="19"/>
      <c r="FGE4" s="19"/>
      <c r="FGF4" s="19"/>
      <c r="FGG4" s="19"/>
      <c r="FGH4" s="19"/>
      <c r="FGI4" s="19"/>
      <c r="FGJ4" s="19"/>
      <c r="FGK4" s="19"/>
      <c r="FGL4" s="19"/>
      <c r="FGM4" s="19"/>
      <c r="FGN4" s="19"/>
      <c r="FGO4" s="19"/>
      <c r="FGP4" s="19"/>
      <c r="FGQ4" s="19"/>
      <c r="FGR4" s="19"/>
      <c r="FGS4" s="19"/>
      <c r="FGT4" s="19"/>
      <c r="FGU4" s="19"/>
      <c r="FGV4" s="19"/>
      <c r="FGW4" s="19"/>
      <c r="FGX4" s="19"/>
      <c r="FGY4" s="19"/>
      <c r="FGZ4" s="19"/>
      <c r="FHA4" s="19"/>
      <c r="FHB4" s="19"/>
      <c r="FHC4" s="19"/>
      <c r="FHD4" s="19"/>
      <c r="FHE4" s="19"/>
      <c r="FHF4" s="19"/>
      <c r="FHG4" s="19"/>
      <c r="FHH4" s="19"/>
      <c r="FHI4" s="19"/>
      <c r="FHJ4" s="19"/>
      <c r="FHK4" s="19"/>
      <c r="FHL4" s="19"/>
      <c r="FHM4" s="19"/>
      <c r="FHN4" s="19"/>
      <c r="FHO4" s="19"/>
      <c r="FHP4" s="19"/>
      <c r="FHQ4" s="19"/>
      <c r="FHR4" s="19"/>
      <c r="FHS4" s="19"/>
      <c r="FHT4" s="19"/>
      <c r="FHU4" s="19"/>
      <c r="FHV4" s="19"/>
      <c r="FHW4" s="19"/>
      <c r="FHX4" s="19"/>
      <c r="FHY4" s="19"/>
      <c r="FHZ4" s="19"/>
      <c r="FIA4" s="19"/>
      <c r="FIB4" s="19"/>
      <c r="FIC4" s="19"/>
      <c r="FID4" s="19"/>
      <c r="FIE4" s="19"/>
      <c r="FIF4" s="19"/>
      <c r="FIG4" s="19"/>
      <c r="FIH4" s="19"/>
      <c r="FII4" s="19"/>
      <c r="FIJ4" s="19"/>
      <c r="FIK4" s="19"/>
      <c r="FIL4" s="19"/>
      <c r="FIM4" s="19"/>
      <c r="FIN4" s="19"/>
      <c r="FIO4" s="19"/>
      <c r="FIP4" s="19"/>
      <c r="FIQ4" s="19"/>
      <c r="FIR4" s="19"/>
      <c r="FIS4" s="19"/>
      <c r="FIT4" s="19"/>
      <c r="FIU4" s="19"/>
      <c r="FIV4" s="19"/>
      <c r="FIW4" s="19"/>
      <c r="FIX4" s="19"/>
      <c r="FIY4" s="19"/>
      <c r="FIZ4" s="19"/>
      <c r="FJA4" s="19"/>
      <c r="FJB4" s="19"/>
      <c r="FJC4" s="19"/>
      <c r="FJD4" s="19"/>
      <c r="FJE4" s="19"/>
      <c r="FJF4" s="19"/>
      <c r="FJG4" s="19"/>
      <c r="FJH4" s="19"/>
      <c r="FJI4" s="19"/>
      <c r="FJJ4" s="19"/>
      <c r="FJK4" s="19"/>
      <c r="FJL4" s="19"/>
      <c r="FJM4" s="19"/>
      <c r="FJN4" s="19"/>
      <c r="FJO4" s="19"/>
      <c r="FJP4" s="19"/>
      <c r="FJQ4" s="19"/>
      <c r="FJR4" s="19"/>
      <c r="FJS4" s="19"/>
      <c r="FJT4" s="19"/>
      <c r="FJU4" s="19"/>
      <c r="FJV4" s="19"/>
      <c r="FJW4" s="19"/>
      <c r="FJX4" s="19"/>
      <c r="FJY4" s="19"/>
      <c r="FJZ4" s="19"/>
      <c r="FKA4" s="19"/>
      <c r="FKB4" s="19"/>
      <c r="FKC4" s="19"/>
      <c r="FKD4" s="19"/>
      <c r="FKE4" s="19"/>
      <c r="FKF4" s="19"/>
      <c r="FKG4" s="19"/>
      <c r="FKH4" s="19"/>
      <c r="FKI4" s="19"/>
      <c r="FKJ4" s="19"/>
      <c r="FKK4" s="19"/>
      <c r="FKL4" s="19"/>
      <c r="FKM4" s="19"/>
      <c r="FKN4" s="19"/>
      <c r="FKO4" s="19"/>
      <c r="FKP4" s="19"/>
      <c r="FKQ4" s="19"/>
      <c r="FKR4" s="19"/>
      <c r="FKS4" s="19"/>
      <c r="FKT4" s="19"/>
      <c r="FKU4" s="19"/>
      <c r="FKV4" s="19"/>
      <c r="FKW4" s="19"/>
      <c r="FKX4" s="19"/>
      <c r="FKY4" s="19"/>
      <c r="FKZ4" s="19"/>
      <c r="FLA4" s="19"/>
      <c r="FLB4" s="19"/>
      <c r="FLC4" s="19"/>
      <c r="FLD4" s="19"/>
      <c r="FLE4" s="19"/>
      <c r="FLF4" s="19"/>
      <c r="FLG4" s="19"/>
      <c r="FLH4" s="19"/>
      <c r="FLI4" s="19"/>
      <c r="FLJ4" s="19"/>
      <c r="FLK4" s="19"/>
      <c r="FLL4" s="19"/>
      <c r="FLM4" s="19"/>
      <c r="FLN4" s="19"/>
      <c r="FLO4" s="19"/>
      <c r="FLP4" s="19"/>
      <c r="FLQ4" s="19"/>
      <c r="FLR4" s="19"/>
      <c r="FLS4" s="19"/>
      <c r="FLT4" s="19"/>
      <c r="FLU4" s="19"/>
      <c r="FLV4" s="19"/>
      <c r="FLW4" s="19"/>
      <c r="FLX4" s="19"/>
      <c r="FLY4" s="19"/>
      <c r="FLZ4" s="19"/>
      <c r="FMA4" s="19"/>
      <c r="FMB4" s="19"/>
      <c r="FMC4" s="19"/>
      <c r="FMD4" s="19"/>
      <c r="FME4" s="19"/>
      <c r="FMF4" s="19"/>
      <c r="FMG4" s="19"/>
      <c r="FMH4" s="19"/>
      <c r="FMI4" s="19"/>
      <c r="FMJ4" s="19"/>
      <c r="FMK4" s="19"/>
      <c r="FML4" s="19"/>
      <c r="FMM4" s="19"/>
      <c r="FMN4" s="19"/>
      <c r="FMO4" s="19"/>
      <c r="FMP4" s="19"/>
      <c r="FMQ4" s="19"/>
      <c r="FMR4" s="19"/>
      <c r="FMS4" s="19"/>
      <c r="FMT4" s="19"/>
      <c r="FMU4" s="19"/>
      <c r="FMV4" s="19"/>
      <c r="FMW4" s="19"/>
      <c r="FMX4" s="19"/>
      <c r="FMY4" s="19"/>
      <c r="FMZ4" s="19"/>
      <c r="FNA4" s="19"/>
      <c r="FNB4" s="19"/>
      <c r="FNC4" s="19"/>
      <c r="FND4" s="19"/>
      <c r="FNE4" s="19"/>
      <c r="FNF4" s="19"/>
      <c r="FNG4" s="19"/>
      <c r="FNH4" s="19"/>
      <c r="FNI4" s="19"/>
      <c r="FNJ4" s="19"/>
      <c r="FNK4" s="19"/>
      <c r="FNL4" s="19"/>
      <c r="FNM4" s="19"/>
      <c r="FNN4" s="19"/>
      <c r="FNO4" s="19"/>
      <c r="FNP4" s="19"/>
      <c r="FNQ4" s="19"/>
      <c r="FNR4" s="19"/>
      <c r="FNS4" s="19"/>
      <c r="FNT4" s="19"/>
      <c r="FNU4" s="19"/>
      <c r="FNV4" s="19"/>
      <c r="FNW4" s="19"/>
      <c r="FNX4" s="19"/>
      <c r="FNY4" s="19"/>
      <c r="FNZ4" s="19"/>
      <c r="FOA4" s="19"/>
      <c r="FOB4" s="19"/>
      <c r="FOC4" s="19"/>
      <c r="FOD4" s="19"/>
      <c r="FOE4" s="19"/>
      <c r="FOF4" s="19"/>
      <c r="FOG4" s="19"/>
      <c r="FOH4" s="19"/>
      <c r="FOI4" s="19"/>
      <c r="FOJ4" s="19"/>
      <c r="FOK4" s="19"/>
      <c r="FOL4" s="19"/>
      <c r="FOM4" s="19"/>
      <c r="FON4" s="19"/>
      <c r="FOO4" s="19"/>
      <c r="FOP4" s="19"/>
      <c r="FOQ4" s="19"/>
      <c r="FOR4" s="19"/>
      <c r="FOS4" s="19"/>
      <c r="FOT4" s="19"/>
      <c r="FOU4" s="19"/>
      <c r="FOV4" s="19"/>
      <c r="FOW4" s="19"/>
      <c r="FOX4" s="19"/>
      <c r="FOY4" s="19"/>
      <c r="FOZ4" s="19"/>
      <c r="FPA4" s="19"/>
      <c r="FPB4" s="19"/>
      <c r="FPC4" s="19"/>
      <c r="FPD4" s="19"/>
      <c r="FPE4" s="19"/>
      <c r="FPF4" s="19"/>
      <c r="FPG4" s="19"/>
      <c r="FPH4" s="19"/>
      <c r="FPI4" s="19"/>
      <c r="FPJ4" s="19"/>
      <c r="FPK4" s="19"/>
      <c r="FPL4" s="19"/>
      <c r="FPM4" s="19"/>
      <c r="FPN4" s="19"/>
      <c r="FPO4" s="19"/>
      <c r="FPP4" s="19"/>
      <c r="FPQ4" s="19"/>
      <c r="FPR4" s="19"/>
      <c r="FPS4" s="19"/>
      <c r="FPT4" s="19"/>
      <c r="FPU4" s="19"/>
      <c r="FPV4" s="19"/>
      <c r="FPW4" s="19"/>
      <c r="FPX4" s="19"/>
      <c r="FPY4" s="19"/>
      <c r="FPZ4" s="19"/>
      <c r="FQA4" s="19"/>
      <c r="FQB4" s="19"/>
      <c r="FQC4" s="19"/>
      <c r="FQD4" s="19"/>
      <c r="FQE4" s="19"/>
      <c r="FQF4" s="19"/>
      <c r="FQG4" s="19"/>
      <c r="FQH4" s="19"/>
      <c r="FQI4" s="19"/>
      <c r="FQJ4" s="19"/>
      <c r="FQK4" s="19"/>
      <c r="FQL4" s="19"/>
      <c r="FQM4" s="19"/>
      <c r="FQN4" s="19"/>
      <c r="FQO4" s="19"/>
      <c r="FQP4" s="19"/>
      <c r="FQQ4" s="19"/>
      <c r="FQR4" s="19"/>
      <c r="FQS4" s="19"/>
      <c r="FQT4" s="19"/>
      <c r="FQU4" s="19"/>
      <c r="FQV4" s="19"/>
      <c r="FQW4" s="19"/>
      <c r="FQX4" s="19"/>
      <c r="FQY4" s="19"/>
      <c r="FQZ4" s="19"/>
      <c r="FRA4" s="19"/>
      <c r="FRB4" s="19"/>
      <c r="FRC4" s="19"/>
      <c r="FRD4" s="19"/>
      <c r="FRE4" s="19"/>
      <c r="FRF4" s="19"/>
      <c r="FRG4" s="19"/>
      <c r="FRH4" s="19"/>
      <c r="FRI4" s="19"/>
      <c r="FRJ4" s="19"/>
      <c r="FRK4" s="19"/>
      <c r="FRL4" s="19"/>
      <c r="FRM4" s="19"/>
      <c r="FRN4" s="19"/>
      <c r="FRO4" s="19"/>
      <c r="FRP4" s="19"/>
      <c r="FRQ4" s="19"/>
      <c r="FRR4" s="19"/>
      <c r="FRS4" s="19"/>
      <c r="FRT4" s="19"/>
      <c r="FRU4" s="19"/>
      <c r="FRV4" s="19"/>
      <c r="FRW4" s="19"/>
      <c r="FRX4" s="19"/>
      <c r="FRY4" s="19"/>
      <c r="FRZ4" s="19"/>
      <c r="FSA4" s="19"/>
      <c r="FSB4" s="19"/>
      <c r="FSC4" s="19"/>
      <c r="FSD4" s="19"/>
      <c r="FSE4" s="19"/>
      <c r="FSF4" s="19"/>
      <c r="FSG4" s="19"/>
      <c r="FSH4" s="19"/>
      <c r="FSI4" s="19"/>
      <c r="FSJ4" s="19"/>
      <c r="FSK4" s="19"/>
      <c r="FSL4" s="19"/>
      <c r="FSM4" s="19"/>
      <c r="FSN4" s="19"/>
      <c r="FSO4" s="19"/>
      <c r="FSP4" s="19"/>
      <c r="FSQ4" s="19"/>
      <c r="FSR4" s="19"/>
      <c r="FSS4" s="19"/>
      <c r="FST4" s="19"/>
      <c r="FSU4" s="19"/>
      <c r="FSV4" s="19"/>
      <c r="FSW4" s="19"/>
      <c r="FSX4" s="19"/>
      <c r="FSY4" s="19"/>
      <c r="FSZ4" s="19"/>
      <c r="FTA4" s="19"/>
      <c r="FTB4" s="19"/>
      <c r="FTC4" s="19"/>
      <c r="FTD4" s="19"/>
      <c r="FTE4" s="19"/>
      <c r="FTF4" s="19"/>
      <c r="FTG4" s="19"/>
      <c r="FTH4" s="19"/>
      <c r="FTI4" s="19"/>
      <c r="FTJ4" s="19"/>
      <c r="FTK4" s="19"/>
      <c r="FTL4" s="19"/>
      <c r="FTM4" s="19"/>
      <c r="FTN4" s="19"/>
      <c r="FTO4" s="19"/>
      <c r="FTP4" s="19"/>
      <c r="FTQ4" s="19"/>
      <c r="FTR4" s="19"/>
      <c r="FTS4" s="19"/>
      <c r="FTT4" s="19"/>
      <c r="FTU4" s="19"/>
      <c r="FTV4" s="19"/>
      <c r="FTW4" s="19"/>
      <c r="FTX4" s="19"/>
      <c r="FTY4" s="19"/>
      <c r="FTZ4" s="19"/>
      <c r="FUA4" s="19"/>
      <c r="FUB4" s="19"/>
      <c r="FUC4" s="19"/>
      <c r="FUD4" s="19"/>
      <c r="FUE4" s="19"/>
      <c r="FUF4" s="19"/>
      <c r="FUG4" s="19"/>
      <c r="FUH4" s="19"/>
      <c r="FUI4" s="19"/>
      <c r="FUJ4" s="19"/>
      <c r="FUK4" s="19"/>
      <c r="FUL4" s="19"/>
      <c r="FUM4" s="19"/>
      <c r="FUN4" s="19"/>
      <c r="FUO4" s="19"/>
      <c r="FUP4" s="19"/>
      <c r="FUQ4" s="19"/>
      <c r="FUR4" s="19"/>
      <c r="FUS4" s="19"/>
      <c r="FUT4" s="19"/>
      <c r="FUU4" s="19"/>
      <c r="FUV4" s="19"/>
      <c r="FUW4" s="19"/>
      <c r="FUX4" s="19"/>
      <c r="FUY4" s="19"/>
      <c r="FUZ4" s="19"/>
      <c r="FVA4" s="19"/>
      <c r="FVB4" s="19"/>
      <c r="FVC4" s="19"/>
      <c r="FVD4" s="19"/>
      <c r="FVE4" s="19"/>
      <c r="FVF4" s="19"/>
      <c r="FVG4" s="19"/>
      <c r="FVH4" s="19"/>
      <c r="FVI4" s="19"/>
      <c r="FVJ4" s="19"/>
      <c r="FVK4" s="19"/>
      <c r="FVL4" s="19"/>
      <c r="FVM4" s="19"/>
      <c r="FVN4" s="19"/>
      <c r="FVO4" s="19"/>
      <c r="FVP4" s="19"/>
      <c r="FVQ4" s="19"/>
      <c r="FVR4" s="19"/>
      <c r="FVS4" s="19"/>
      <c r="FVT4" s="19"/>
      <c r="FVU4" s="19"/>
      <c r="FVV4" s="19"/>
      <c r="FVW4" s="19"/>
      <c r="FVX4" s="19"/>
      <c r="FVY4" s="19"/>
      <c r="FVZ4" s="19"/>
      <c r="FWA4" s="19"/>
      <c r="FWB4" s="19"/>
      <c r="FWC4" s="19"/>
      <c r="FWD4" s="19"/>
      <c r="FWE4" s="19"/>
      <c r="FWF4" s="19"/>
      <c r="FWG4" s="19"/>
      <c r="FWH4" s="19"/>
      <c r="FWI4" s="19"/>
      <c r="FWJ4" s="19"/>
      <c r="FWK4" s="19"/>
      <c r="FWL4" s="19"/>
      <c r="FWM4" s="19"/>
      <c r="FWN4" s="19"/>
      <c r="FWO4" s="19"/>
      <c r="FWP4" s="19"/>
      <c r="FWQ4" s="19"/>
      <c r="FWR4" s="19"/>
      <c r="FWS4" s="19"/>
      <c r="FWT4" s="19"/>
      <c r="FWU4" s="19"/>
      <c r="FWV4" s="19"/>
      <c r="FWW4" s="19"/>
      <c r="FWX4" s="19"/>
      <c r="FWY4" s="19"/>
      <c r="FWZ4" s="19"/>
      <c r="FXA4" s="19"/>
      <c r="FXB4" s="19"/>
      <c r="FXC4" s="19"/>
      <c r="FXD4" s="19"/>
      <c r="FXE4" s="19"/>
      <c r="FXF4" s="19"/>
      <c r="FXG4" s="19"/>
      <c r="FXH4" s="19"/>
      <c r="FXI4" s="19"/>
      <c r="FXJ4" s="19"/>
      <c r="FXK4" s="19"/>
      <c r="FXL4" s="19"/>
      <c r="FXM4" s="19"/>
      <c r="FXN4" s="19"/>
      <c r="FXO4" s="19"/>
      <c r="FXP4" s="19"/>
      <c r="FXQ4" s="19"/>
      <c r="FXR4" s="19"/>
      <c r="FXS4" s="19"/>
      <c r="FXT4" s="19"/>
      <c r="FXU4" s="19"/>
      <c r="FXV4" s="19"/>
      <c r="FXW4" s="19"/>
      <c r="FXX4" s="19"/>
      <c r="FXY4" s="19"/>
      <c r="FXZ4" s="19"/>
      <c r="FYA4" s="19"/>
      <c r="FYB4" s="19"/>
      <c r="FYC4" s="19"/>
      <c r="FYD4" s="19"/>
      <c r="FYE4" s="19"/>
      <c r="FYF4" s="19"/>
      <c r="FYG4" s="19"/>
      <c r="FYH4" s="19"/>
      <c r="FYI4" s="19"/>
      <c r="FYJ4" s="19"/>
      <c r="FYK4" s="19"/>
      <c r="FYL4" s="19"/>
      <c r="FYM4" s="19"/>
      <c r="FYN4" s="19"/>
      <c r="FYO4" s="19"/>
      <c r="FYP4" s="19"/>
      <c r="FYQ4" s="19"/>
      <c r="FYR4" s="19"/>
      <c r="FYS4" s="19"/>
      <c r="FYT4" s="19"/>
      <c r="FYU4" s="19"/>
      <c r="FYV4" s="19"/>
      <c r="FYW4" s="19"/>
      <c r="FYX4" s="19"/>
      <c r="FYY4" s="19"/>
      <c r="FYZ4" s="19"/>
      <c r="FZA4" s="19"/>
      <c r="FZB4" s="19"/>
      <c r="FZC4" s="19"/>
      <c r="FZD4" s="19"/>
      <c r="FZE4" s="19"/>
      <c r="FZF4" s="19"/>
      <c r="FZG4" s="19"/>
      <c r="FZH4" s="19"/>
      <c r="FZI4" s="19"/>
      <c r="FZJ4" s="19"/>
      <c r="FZK4" s="19"/>
      <c r="FZL4" s="19"/>
      <c r="FZM4" s="19"/>
      <c r="FZN4" s="19"/>
      <c r="FZO4" s="19"/>
      <c r="FZP4" s="19"/>
      <c r="FZQ4" s="19"/>
      <c r="FZR4" s="19"/>
      <c r="FZS4" s="19"/>
      <c r="FZT4" s="19"/>
      <c r="FZU4" s="19"/>
      <c r="FZV4" s="19"/>
      <c r="FZW4" s="19"/>
      <c r="FZX4" s="19"/>
      <c r="FZY4" s="19"/>
      <c r="FZZ4" s="19"/>
      <c r="GAA4" s="19"/>
      <c r="GAB4" s="19"/>
      <c r="GAC4" s="19"/>
      <c r="GAD4" s="19"/>
      <c r="GAE4" s="19"/>
      <c r="GAF4" s="19"/>
      <c r="GAG4" s="19"/>
      <c r="GAH4" s="19"/>
      <c r="GAI4" s="19"/>
      <c r="GAJ4" s="19"/>
      <c r="GAK4" s="19"/>
      <c r="GAL4" s="19"/>
      <c r="GAM4" s="19"/>
      <c r="GAN4" s="19"/>
      <c r="GAO4" s="19"/>
      <c r="GAP4" s="19"/>
      <c r="GAQ4" s="19"/>
      <c r="GAR4" s="19"/>
      <c r="GAS4" s="19"/>
      <c r="GAT4" s="19"/>
      <c r="GAU4" s="19"/>
      <c r="GAV4" s="19"/>
      <c r="GAW4" s="19"/>
      <c r="GAX4" s="19"/>
      <c r="GAY4" s="19"/>
      <c r="GAZ4" s="19"/>
      <c r="GBA4" s="19"/>
      <c r="GBB4" s="19"/>
      <c r="GBC4" s="19"/>
      <c r="GBD4" s="19"/>
      <c r="GBE4" s="19"/>
      <c r="GBF4" s="19"/>
      <c r="GBG4" s="19"/>
      <c r="GBH4" s="19"/>
      <c r="GBI4" s="19"/>
      <c r="GBJ4" s="19"/>
      <c r="GBK4" s="19"/>
      <c r="GBL4" s="19"/>
      <c r="GBM4" s="19"/>
      <c r="GBN4" s="19"/>
      <c r="GBO4" s="19"/>
      <c r="GBP4" s="19"/>
      <c r="GBQ4" s="19"/>
      <c r="GBR4" s="19"/>
      <c r="GBS4" s="19"/>
      <c r="GBT4" s="19"/>
      <c r="GBU4" s="19"/>
      <c r="GBV4" s="19"/>
      <c r="GBW4" s="19"/>
      <c r="GBX4" s="19"/>
      <c r="GBY4" s="19"/>
      <c r="GBZ4" s="19"/>
      <c r="GCA4" s="19"/>
      <c r="GCB4" s="19"/>
      <c r="GCC4" s="19"/>
      <c r="GCD4" s="19"/>
      <c r="GCE4" s="19"/>
      <c r="GCF4" s="19"/>
      <c r="GCG4" s="19"/>
      <c r="GCH4" s="19"/>
      <c r="GCI4" s="19"/>
      <c r="GCJ4" s="19"/>
      <c r="GCK4" s="19"/>
      <c r="GCL4" s="19"/>
      <c r="GCM4" s="19"/>
      <c r="GCN4" s="19"/>
      <c r="GCO4" s="19"/>
      <c r="GCP4" s="19"/>
      <c r="GCQ4" s="19"/>
      <c r="GCR4" s="19"/>
      <c r="GCS4" s="19"/>
      <c r="GCT4" s="19"/>
      <c r="GCU4" s="19"/>
      <c r="GCV4" s="19"/>
      <c r="GCW4" s="19"/>
      <c r="GCX4" s="19"/>
      <c r="GCY4" s="19"/>
      <c r="GCZ4" s="19"/>
      <c r="GDA4" s="19"/>
      <c r="GDB4" s="19"/>
      <c r="GDC4" s="19"/>
      <c r="GDD4" s="19"/>
      <c r="GDE4" s="19"/>
      <c r="GDF4" s="19"/>
      <c r="GDG4" s="19"/>
      <c r="GDH4" s="19"/>
      <c r="GDI4" s="19"/>
      <c r="GDJ4" s="19"/>
      <c r="GDK4" s="19"/>
      <c r="GDL4" s="19"/>
      <c r="GDM4" s="19"/>
      <c r="GDN4" s="19"/>
      <c r="GDO4" s="19"/>
      <c r="GDP4" s="19"/>
      <c r="GDQ4" s="19"/>
      <c r="GDR4" s="19"/>
      <c r="GDS4" s="19"/>
      <c r="GDT4" s="19"/>
      <c r="GDU4" s="19"/>
      <c r="GDV4" s="19"/>
      <c r="GDW4" s="19"/>
      <c r="GDX4" s="19"/>
      <c r="GDY4" s="19"/>
      <c r="GDZ4" s="19"/>
      <c r="GEA4" s="19"/>
      <c r="GEB4" s="19"/>
      <c r="GEC4" s="19"/>
      <c r="GED4" s="19"/>
      <c r="GEE4" s="19"/>
      <c r="GEF4" s="19"/>
      <c r="GEG4" s="19"/>
      <c r="GEH4" s="19"/>
      <c r="GEI4" s="19"/>
      <c r="GEJ4" s="19"/>
      <c r="GEK4" s="19"/>
      <c r="GEL4" s="19"/>
      <c r="GEM4" s="19"/>
      <c r="GEN4" s="19"/>
      <c r="GEO4" s="19"/>
      <c r="GEP4" s="19"/>
      <c r="GEQ4" s="19"/>
      <c r="GER4" s="19"/>
      <c r="GES4" s="19"/>
      <c r="GET4" s="19"/>
      <c r="GEU4" s="19"/>
      <c r="GEV4" s="19"/>
      <c r="GEW4" s="19"/>
      <c r="GEX4" s="19"/>
      <c r="GEY4" s="19"/>
      <c r="GEZ4" s="19"/>
      <c r="GFA4" s="19"/>
      <c r="GFB4" s="19"/>
      <c r="GFC4" s="19"/>
      <c r="GFD4" s="19"/>
      <c r="GFE4" s="19"/>
      <c r="GFF4" s="19"/>
      <c r="GFG4" s="19"/>
      <c r="GFH4" s="19"/>
      <c r="GFI4" s="19"/>
      <c r="GFJ4" s="19"/>
      <c r="GFK4" s="19"/>
      <c r="GFL4" s="19"/>
      <c r="GFM4" s="19"/>
      <c r="GFN4" s="19"/>
      <c r="GFO4" s="19"/>
      <c r="GFP4" s="19"/>
      <c r="GFQ4" s="19"/>
      <c r="GFR4" s="19"/>
      <c r="GFS4" s="19"/>
      <c r="GFT4" s="19"/>
      <c r="GFU4" s="19"/>
      <c r="GFV4" s="19"/>
      <c r="GFW4" s="19"/>
      <c r="GFX4" s="19"/>
      <c r="GFY4" s="19"/>
      <c r="GFZ4" s="19"/>
      <c r="GGA4" s="19"/>
      <c r="GGB4" s="19"/>
      <c r="GGC4" s="19"/>
      <c r="GGD4" s="19"/>
      <c r="GGE4" s="19"/>
      <c r="GGF4" s="19"/>
      <c r="GGG4" s="19"/>
      <c r="GGH4" s="19"/>
      <c r="GGI4" s="19"/>
      <c r="GGJ4" s="19"/>
      <c r="GGK4" s="19"/>
      <c r="GGL4" s="19"/>
      <c r="GGM4" s="19"/>
      <c r="GGN4" s="19"/>
      <c r="GGO4" s="19"/>
      <c r="GGP4" s="19"/>
      <c r="GGQ4" s="19"/>
      <c r="GGR4" s="19"/>
      <c r="GGS4" s="19"/>
      <c r="GGT4" s="19"/>
      <c r="GGU4" s="19"/>
      <c r="GGV4" s="19"/>
      <c r="GGW4" s="19"/>
      <c r="GGX4" s="19"/>
      <c r="GGY4" s="19"/>
      <c r="GGZ4" s="19"/>
      <c r="GHA4" s="19"/>
      <c r="GHB4" s="19"/>
      <c r="GHC4" s="19"/>
      <c r="GHD4" s="19"/>
      <c r="GHE4" s="19"/>
      <c r="GHF4" s="19"/>
      <c r="GHG4" s="19"/>
      <c r="GHH4" s="19"/>
      <c r="GHI4" s="19"/>
      <c r="GHJ4" s="19"/>
      <c r="GHK4" s="19"/>
      <c r="GHL4" s="19"/>
      <c r="GHM4" s="19"/>
      <c r="GHN4" s="19"/>
      <c r="GHO4" s="19"/>
      <c r="GHP4" s="19"/>
      <c r="GHQ4" s="19"/>
      <c r="GHR4" s="19"/>
      <c r="GHS4" s="19"/>
      <c r="GHT4" s="19"/>
      <c r="GHU4" s="19"/>
      <c r="GHV4" s="19"/>
      <c r="GHW4" s="19"/>
      <c r="GHX4" s="19"/>
      <c r="GHY4" s="19"/>
      <c r="GHZ4" s="19"/>
      <c r="GIA4" s="19"/>
      <c r="GIB4" s="19"/>
      <c r="GIC4" s="19"/>
      <c r="GID4" s="19"/>
      <c r="GIE4" s="19"/>
      <c r="GIF4" s="19"/>
      <c r="GIG4" s="19"/>
      <c r="GIH4" s="19"/>
      <c r="GII4" s="19"/>
      <c r="GIJ4" s="19"/>
      <c r="GIK4" s="19"/>
      <c r="GIL4" s="19"/>
      <c r="GIM4" s="19"/>
      <c r="GIN4" s="19"/>
      <c r="GIO4" s="19"/>
      <c r="GIP4" s="19"/>
      <c r="GIQ4" s="19"/>
      <c r="GIR4" s="19"/>
      <c r="GIS4" s="19"/>
      <c r="GIT4" s="19"/>
      <c r="GIU4" s="19"/>
      <c r="GIV4" s="19"/>
      <c r="GIW4" s="19"/>
      <c r="GIX4" s="19"/>
      <c r="GIY4" s="19"/>
      <c r="GIZ4" s="19"/>
      <c r="GJA4" s="19"/>
      <c r="GJB4" s="19"/>
      <c r="GJC4" s="19"/>
      <c r="GJD4" s="19"/>
      <c r="GJE4" s="19"/>
      <c r="GJF4" s="19"/>
      <c r="GJG4" s="19"/>
      <c r="GJH4" s="19"/>
      <c r="GJI4" s="19"/>
      <c r="GJJ4" s="19"/>
      <c r="GJK4" s="19"/>
      <c r="GJL4" s="19"/>
      <c r="GJM4" s="19"/>
      <c r="GJN4" s="19"/>
      <c r="GJO4" s="19"/>
      <c r="GJP4" s="19"/>
      <c r="GJQ4" s="19"/>
      <c r="GJR4" s="19"/>
      <c r="GJS4" s="19"/>
      <c r="GJT4" s="19"/>
      <c r="GJU4" s="19"/>
      <c r="GJV4" s="19"/>
      <c r="GJW4" s="19"/>
      <c r="GJX4" s="19"/>
      <c r="GJY4" s="19"/>
      <c r="GJZ4" s="19"/>
      <c r="GKA4" s="19"/>
      <c r="GKB4" s="19"/>
      <c r="GKC4" s="19"/>
      <c r="GKD4" s="19"/>
      <c r="GKE4" s="19"/>
      <c r="GKF4" s="19"/>
      <c r="GKG4" s="19"/>
      <c r="GKH4" s="19"/>
      <c r="GKI4" s="19"/>
      <c r="GKJ4" s="19"/>
      <c r="GKK4" s="19"/>
      <c r="GKL4" s="19"/>
      <c r="GKM4" s="19"/>
      <c r="GKN4" s="19"/>
      <c r="GKO4" s="19"/>
      <c r="GKP4" s="19"/>
      <c r="GKQ4" s="19"/>
      <c r="GKR4" s="19"/>
      <c r="GKS4" s="19"/>
      <c r="GKT4" s="19"/>
      <c r="GKU4" s="19"/>
      <c r="GKV4" s="19"/>
      <c r="GKW4" s="19"/>
      <c r="GKX4" s="19"/>
      <c r="GKY4" s="19"/>
      <c r="GKZ4" s="19"/>
      <c r="GLA4" s="19"/>
      <c r="GLB4" s="19"/>
      <c r="GLC4" s="19"/>
      <c r="GLD4" s="19"/>
      <c r="GLE4" s="19"/>
      <c r="GLF4" s="19"/>
      <c r="GLG4" s="19"/>
      <c r="GLH4" s="19"/>
      <c r="GLI4" s="19"/>
      <c r="GLJ4" s="19"/>
      <c r="GLK4" s="19"/>
      <c r="GLL4" s="19"/>
      <c r="GLM4" s="19"/>
      <c r="GLN4" s="19"/>
      <c r="GLO4" s="19"/>
      <c r="GLP4" s="19"/>
      <c r="GLQ4" s="19"/>
      <c r="GLR4" s="19"/>
      <c r="GLS4" s="19"/>
      <c r="GLT4" s="19"/>
      <c r="GLU4" s="19"/>
      <c r="GLV4" s="19"/>
      <c r="GLW4" s="19"/>
      <c r="GLX4" s="19"/>
      <c r="GLY4" s="19"/>
      <c r="GLZ4" s="19"/>
      <c r="GMA4" s="19"/>
      <c r="GMB4" s="19"/>
      <c r="GMC4" s="19"/>
      <c r="GMD4" s="19"/>
      <c r="GME4" s="19"/>
      <c r="GMF4" s="19"/>
      <c r="GMG4" s="19"/>
      <c r="GMH4" s="19"/>
      <c r="GMI4" s="19"/>
      <c r="GMJ4" s="19"/>
      <c r="GMK4" s="19"/>
      <c r="GML4" s="19"/>
      <c r="GMM4" s="19"/>
      <c r="GMN4" s="19"/>
      <c r="GMO4" s="19"/>
      <c r="GMP4" s="19"/>
      <c r="GMQ4" s="19"/>
      <c r="GMR4" s="19"/>
      <c r="GMS4" s="19"/>
      <c r="GMT4" s="19"/>
      <c r="GMU4" s="19"/>
      <c r="GMV4" s="19"/>
      <c r="GMW4" s="19"/>
      <c r="GMX4" s="19"/>
      <c r="GMY4" s="19"/>
      <c r="GMZ4" s="19"/>
      <c r="GNA4" s="19"/>
      <c r="GNB4" s="19"/>
      <c r="GNC4" s="19"/>
      <c r="GND4" s="19"/>
      <c r="GNE4" s="19"/>
      <c r="GNF4" s="19"/>
      <c r="GNG4" s="19"/>
      <c r="GNH4" s="19"/>
      <c r="GNI4" s="19"/>
      <c r="GNJ4" s="19"/>
      <c r="GNK4" s="19"/>
      <c r="GNL4" s="19"/>
      <c r="GNM4" s="19"/>
      <c r="GNN4" s="19"/>
      <c r="GNO4" s="19"/>
      <c r="GNP4" s="19"/>
      <c r="GNQ4" s="19"/>
      <c r="GNR4" s="19"/>
      <c r="GNS4" s="19"/>
      <c r="GNT4" s="19"/>
      <c r="GNU4" s="19"/>
      <c r="GNV4" s="19"/>
      <c r="GNW4" s="19"/>
      <c r="GNX4" s="19"/>
      <c r="GNY4" s="19"/>
      <c r="GNZ4" s="19"/>
      <c r="GOA4" s="19"/>
      <c r="GOB4" s="19"/>
      <c r="GOC4" s="19"/>
      <c r="GOD4" s="19"/>
      <c r="GOE4" s="19"/>
      <c r="GOF4" s="19"/>
      <c r="GOG4" s="19"/>
      <c r="GOH4" s="19"/>
      <c r="GOI4" s="19"/>
      <c r="GOJ4" s="19"/>
      <c r="GOK4" s="19"/>
      <c r="GOL4" s="19"/>
      <c r="GOM4" s="19"/>
      <c r="GON4" s="19"/>
      <c r="GOO4" s="19"/>
      <c r="GOP4" s="19"/>
      <c r="GOQ4" s="19"/>
      <c r="GOR4" s="19"/>
      <c r="GOS4" s="19"/>
      <c r="GOT4" s="19"/>
      <c r="GOU4" s="19"/>
      <c r="GOV4" s="19"/>
      <c r="GOW4" s="19"/>
      <c r="GOX4" s="19"/>
      <c r="GOY4" s="19"/>
      <c r="GOZ4" s="19"/>
      <c r="GPA4" s="19"/>
      <c r="GPB4" s="19"/>
      <c r="GPC4" s="19"/>
      <c r="GPD4" s="19"/>
      <c r="GPE4" s="19"/>
      <c r="GPF4" s="19"/>
      <c r="GPG4" s="19"/>
      <c r="GPH4" s="19"/>
      <c r="GPI4" s="19"/>
      <c r="GPJ4" s="19"/>
      <c r="GPK4" s="19"/>
      <c r="GPL4" s="19"/>
      <c r="GPM4" s="19"/>
      <c r="GPN4" s="19"/>
      <c r="GPO4" s="19"/>
      <c r="GPP4" s="19"/>
      <c r="GPQ4" s="19"/>
      <c r="GPR4" s="19"/>
      <c r="GPS4" s="19"/>
      <c r="GPT4" s="19"/>
      <c r="GPU4" s="19"/>
      <c r="GPV4" s="19"/>
      <c r="GPW4" s="19"/>
      <c r="GPX4" s="19"/>
      <c r="GPY4" s="19"/>
      <c r="GPZ4" s="19"/>
      <c r="GQA4" s="19"/>
      <c r="GQB4" s="19"/>
      <c r="GQC4" s="19"/>
      <c r="GQD4" s="19"/>
      <c r="GQE4" s="19"/>
      <c r="GQF4" s="19"/>
      <c r="GQG4" s="19"/>
      <c r="GQH4" s="19"/>
      <c r="GQI4" s="19"/>
      <c r="GQJ4" s="19"/>
      <c r="GQK4" s="19"/>
      <c r="GQL4" s="19"/>
      <c r="GQM4" s="19"/>
      <c r="GQN4" s="19"/>
      <c r="GQO4" s="19"/>
      <c r="GQP4" s="19"/>
      <c r="GQQ4" s="19"/>
      <c r="GQR4" s="19"/>
      <c r="GQS4" s="19"/>
      <c r="GQT4" s="19"/>
      <c r="GQU4" s="19"/>
      <c r="GQV4" s="19"/>
      <c r="GQW4" s="19"/>
      <c r="GQX4" s="19"/>
      <c r="GQY4" s="19"/>
      <c r="GQZ4" s="19"/>
      <c r="GRA4" s="19"/>
      <c r="GRB4" s="19"/>
      <c r="GRC4" s="19"/>
      <c r="GRD4" s="19"/>
      <c r="GRE4" s="19"/>
      <c r="GRF4" s="19"/>
      <c r="GRG4" s="19"/>
      <c r="GRH4" s="19"/>
      <c r="GRI4" s="19"/>
      <c r="GRJ4" s="19"/>
      <c r="GRK4" s="19"/>
      <c r="GRL4" s="19"/>
      <c r="GRM4" s="19"/>
      <c r="GRN4" s="19"/>
      <c r="GRO4" s="19"/>
      <c r="GRP4" s="19"/>
      <c r="GRQ4" s="19"/>
      <c r="GRR4" s="19"/>
      <c r="GRS4" s="19"/>
      <c r="GRT4" s="19"/>
      <c r="GRU4" s="19"/>
      <c r="GRV4" s="19"/>
      <c r="GRW4" s="19"/>
      <c r="GRX4" s="19"/>
      <c r="GRY4" s="19"/>
      <c r="GRZ4" s="19"/>
      <c r="GSA4" s="19"/>
      <c r="GSB4" s="19"/>
      <c r="GSC4" s="19"/>
      <c r="GSD4" s="19"/>
      <c r="GSE4" s="19"/>
      <c r="GSF4" s="19"/>
      <c r="GSG4" s="19"/>
      <c r="GSH4" s="19"/>
      <c r="GSI4" s="19"/>
      <c r="GSJ4" s="19"/>
      <c r="GSK4" s="19"/>
      <c r="GSL4" s="19"/>
      <c r="GSM4" s="19"/>
      <c r="GSN4" s="19"/>
      <c r="GSO4" s="19"/>
      <c r="GSP4" s="19"/>
      <c r="GSQ4" s="19"/>
      <c r="GSR4" s="19"/>
      <c r="GSS4" s="19"/>
      <c r="GST4" s="19"/>
      <c r="GSU4" s="19"/>
      <c r="GSV4" s="19"/>
      <c r="GSW4" s="19"/>
      <c r="GSX4" s="19"/>
      <c r="GSY4" s="19"/>
      <c r="GSZ4" s="19"/>
      <c r="GTA4" s="19"/>
      <c r="GTB4" s="19"/>
      <c r="GTC4" s="19"/>
      <c r="GTD4" s="19"/>
      <c r="GTE4" s="19"/>
      <c r="GTF4" s="19"/>
      <c r="GTG4" s="19"/>
      <c r="GTH4" s="19"/>
      <c r="GTI4" s="19"/>
      <c r="GTJ4" s="19"/>
      <c r="GTK4" s="19"/>
      <c r="GTL4" s="19"/>
      <c r="GTM4" s="19"/>
      <c r="GTN4" s="19"/>
      <c r="GTO4" s="19"/>
      <c r="GTP4" s="19"/>
      <c r="GTQ4" s="19"/>
      <c r="GTR4" s="19"/>
      <c r="GTS4" s="19"/>
      <c r="GTT4" s="19"/>
      <c r="GTU4" s="19"/>
      <c r="GTV4" s="19"/>
      <c r="GTW4" s="19"/>
      <c r="GTX4" s="19"/>
      <c r="GTY4" s="19"/>
      <c r="GTZ4" s="19"/>
      <c r="GUA4" s="19"/>
      <c r="GUB4" s="19"/>
      <c r="GUC4" s="19"/>
      <c r="GUD4" s="19"/>
      <c r="GUE4" s="19"/>
      <c r="GUF4" s="19"/>
      <c r="GUG4" s="19"/>
      <c r="GUH4" s="19"/>
      <c r="GUI4" s="19"/>
      <c r="GUJ4" s="19"/>
      <c r="GUK4" s="19"/>
      <c r="GUL4" s="19"/>
      <c r="GUM4" s="19"/>
      <c r="GUN4" s="19"/>
      <c r="GUO4" s="19"/>
      <c r="GUP4" s="19"/>
      <c r="GUQ4" s="19"/>
      <c r="GUR4" s="19"/>
      <c r="GUS4" s="19"/>
      <c r="GUT4" s="19"/>
      <c r="GUU4" s="19"/>
      <c r="GUV4" s="19"/>
      <c r="GUW4" s="19"/>
      <c r="GUX4" s="19"/>
      <c r="GUY4" s="19"/>
      <c r="GUZ4" s="19"/>
      <c r="GVA4" s="19"/>
      <c r="GVB4" s="19"/>
      <c r="GVC4" s="19"/>
      <c r="GVD4" s="19"/>
      <c r="GVE4" s="19"/>
      <c r="GVF4" s="19"/>
      <c r="GVG4" s="19"/>
      <c r="GVH4" s="19"/>
      <c r="GVI4" s="19"/>
      <c r="GVJ4" s="19"/>
      <c r="GVK4" s="19"/>
      <c r="GVL4" s="19"/>
      <c r="GVM4" s="19"/>
      <c r="GVN4" s="19"/>
      <c r="GVO4" s="19"/>
      <c r="GVP4" s="19"/>
      <c r="GVQ4" s="19"/>
      <c r="GVR4" s="19"/>
      <c r="GVS4" s="19"/>
      <c r="GVT4" s="19"/>
      <c r="GVU4" s="19"/>
      <c r="GVV4" s="19"/>
      <c r="GVW4" s="19"/>
      <c r="GVX4" s="19"/>
      <c r="GVY4" s="19"/>
      <c r="GVZ4" s="19"/>
      <c r="GWA4" s="19"/>
      <c r="GWB4" s="19"/>
      <c r="GWC4" s="19"/>
      <c r="GWD4" s="19"/>
      <c r="GWE4" s="19"/>
      <c r="GWF4" s="19"/>
      <c r="GWG4" s="19"/>
      <c r="GWH4" s="19"/>
      <c r="GWI4" s="19"/>
      <c r="GWJ4" s="19"/>
      <c r="GWK4" s="19"/>
      <c r="GWL4" s="19"/>
      <c r="GWM4" s="19"/>
      <c r="GWN4" s="19"/>
      <c r="GWO4" s="19"/>
      <c r="GWP4" s="19"/>
      <c r="GWQ4" s="19"/>
      <c r="GWR4" s="19"/>
      <c r="GWS4" s="19"/>
      <c r="GWT4" s="19"/>
      <c r="GWU4" s="19"/>
      <c r="GWV4" s="19"/>
      <c r="GWW4" s="19"/>
      <c r="GWX4" s="19"/>
      <c r="GWY4" s="19"/>
      <c r="GWZ4" s="19"/>
      <c r="GXA4" s="19"/>
      <c r="GXB4" s="19"/>
      <c r="GXC4" s="19"/>
      <c r="GXD4" s="19"/>
      <c r="GXE4" s="19"/>
      <c r="GXF4" s="19"/>
      <c r="GXG4" s="19"/>
      <c r="GXH4" s="19"/>
      <c r="GXI4" s="19"/>
      <c r="GXJ4" s="19"/>
      <c r="GXK4" s="19"/>
      <c r="GXL4" s="19"/>
      <c r="GXM4" s="19"/>
      <c r="GXN4" s="19"/>
      <c r="GXO4" s="19"/>
      <c r="GXP4" s="19"/>
      <c r="GXQ4" s="19"/>
      <c r="GXR4" s="19"/>
      <c r="GXS4" s="19"/>
      <c r="GXT4" s="19"/>
      <c r="GXU4" s="19"/>
      <c r="GXV4" s="19"/>
      <c r="GXW4" s="19"/>
      <c r="GXX4" s="19"/>
      <c r="GXY4" s="19"/>
      <c r="GXZ4" s="19"/>
      <c r="GYA4" s="19"/>
      <c r="GYB4" s="19"/>
      <c r="GYC4" s="19"/>
      <c r="GYD4" s="19"/>
      <c r="GYE4" s="19"/>
      <c r="GYF4" s="19"/>
      <c r="GYG4" s="19"/>
      <c r="GYH4" s="19"/>
      <c r="GYI4" s="19"/>
      <c r="GYJ4" s="19"/>
      <c r="GYK4" s="19"/>
      <c r="GYL4" s="19"/>
      <c r="GYM4" s="19"/>
      <c r="GYN4" s="19"/>
      <c r="GYO4" s="19"/>
      <c r="GYP4" s="19"/>
      <c r="GYQ4" s="19"/>
      <c r="GYR4" s="19"/>
      <c r="GYS4" s="19"/>
      <c r="GYT4" s="19"/>
      <c r="GYU4" s="19"/>
      <c r="GYV4" s="19"/>
      <c r="GYW4" s="19"/>
      <c r="GYX4" s="19"/>
      <c r="GYY4" s="19"/>
      <c r="GYZ4" s="19"/>
      <c r="GZA4" s="19"/>
      <c r="GZB4" s="19"/>
      <c r="GZC4" s="19"/>
      <c r="GZD4" s="19"/>
      <c r="GZE4" s="19"/>
      <c r="GZF4" s="19"/>
      <c r="GZG4" s="19"/>
      <c r="GZH4" s="19"/>
      <c r="GZI4" s="19"/>
      <c r="GZJ4" s="19"/>
      <c r="GZK4" s="19"/>
      <c r="GZL4" s="19"/>
      <c r="GZM4" s="19"/>
      <c r="GZN4" s="19"/>
      <c r="GZO4" s="19"/>
      <c r="GZP4" s="19"/>
      <c r="GZQ4" s="19"/>
      <c r="GZR4" s="19"/>
      <c r="GZS4" s="19"/>
      <c r="GZT4" s="19"/>
      <c r="GZU4" s="19"/>
      <c r="GZV4" s="19"/>
      <c r="GZW4" s="19"/>
      <c r="GZX4" s="19"/>
      <c r="GZY4" s="19"/>
      <c r="GZZ4" s="19"/>
      <c r="HAA4" s="19"/>
      <c r="HAB4" s="19"/>
      <c r="HAC4" s="19"/>
      <c r="HAD4" s="19"/>
      <c r="HAE4" s="19"/>
      <c r="HAF4" s="19"/>
      <c r="HAG4" s="19"/>
      <c r="HAH4" s="19"/>
      <c r="HAI4" s="19"/>
      <c r="HAJ4" s="19"/>
      <c r="HAK4" s="19"/>
      <c r="HAL4" s="19"/>
      <c r="HAM4" s="19"/>
      <c r="HAN4" s="19"/>
      <c r="HAO4" s="19"/>
      <c r="HAP4" s="19"/>
      <c r="HAQ4" s="19"/>
      <c r="HAR4" s="19"/>
      <c r="HAS4" s="19"/>
      <c r="HAT4" s="19"/>
      <c r="HAU4" s="19"/>
      <c r="HAV4" s="19"/>
      <c r="HAW4" s="19"/>
      <c r="HAX4" s="19"/>
      <c r="HAY4" s="19"/>
      <c r="HAZ4" s="19"/>
      <c r="HBA4" s="19"/>
      <c r="HBB4" s="19"/>
      <c r="HBC4" s="19"/>
      <c r="HBD4" s="19"/>
      <c r="HBE4" s="19"/>
      <c r="HBF4" s="19"/>
      <c r="HBG4" s="19"/>
      <c r="HBH4" s="19"/>
      <c r="HBI4" s="19"/>
      <c r="HBJ4" s="19"/>
      <c r="HBK4" s="19"/>
      <c r="HBL4" s="19"/>
      <c r="HBM4" s="19"/>
      <c r="HBN4" s="19"/>
      <c r="HBO4" s="19"/>
      <c r="HBP4" s="19"/>
      <c r="HBQ4" s="19"/>
      <c r="HBR4" s="19"/>
      <c r="HBS4" s="19"/>
      <c r="HBT4" s="19"/>
      <c r="HBU4" s="19"/>
      <c r="HBV4" s="19"/>
      <c r="HBW4" s="19"/>
      <c r="HBX4" s="19"/>
      <c r="HBY4" s="19"/>
      <c r="HBZ4" s="19"/>
      <c r="HCA4" s="19"/>
      <c r="HCB4" s="19"/>
      <c r="HCC4" s="19"/>
      <c r="HCD4" s="19"/>
      <c r="HCE4" s="19"/>
      <c r="HCF4" s="19"/>
      <c r="HCG4" s="19"/>
      <c r="HCH4" s="19"/>
      <c r="HCI4" s="19"/>
      <c r="HCJ4" s="19"/>
      <c r="HCK4" s="19"/>
      <c r="HCL4" s="19"/>
      <c r="HCM4" s="19"/>
      <c r="HCN4" s="19"/>
      <c r="HCO4" s="19"/>
      <c r="HCP4" s="19"/>
      <c r="HCQ4" s="19"/>
      <c r="HCR4" s="19"/>
      <c r="HCS4" s="19"/>
      <c r="HCT4" s="19"/>
      <c r="HCU4" s="19"/>
      <c r="HCV4" s="19"/>
      <c r="HCW4" s="19"/>
      <c r="HCX4" s="19"/>
      <c r="HCY4" s="19"/>
      <c r="HCZ4" s="19"/>
      <c r="HDA4" s="19"/>
      <c r="HDB4" s="19"/>
      <c r="HDC4" s="19"/>
      <c r="HDD4" s="19"/>
      <c r="HDE4" s="19"/>
      <c r="HDF4" s="19"/>
      <c r="HDG4" s="19"/>
      <c r="HDH4" s="19"/>
      <c r="HDI4" s="19"/>
      <c r="HDJ4" s="19"/>
      <c r="HDK4" s="19"/>
      <c r="HDL4" s="19"/>
      <c r="HDM4" s="19"/>
      <c r="HDN4" s="19"/>
      <c r="HDO4" s="19"/>
      <c r="HDP4" s="19"/>
      <c r="HDQ4" s="19"/>
      <c r="HDR4" s="19"/>
      <c r="HDS4" s="19"/>
      <c r="HDT4" s="19"/>
      <c r="HDU4" s="19"/>
      <c r="HDV4" s="19"/>
      <c r="HDW4" s="19"/>
      <c r="HDX4" s="19"/>
      <c r="HDY4" s="19"/>
      <c r="HDZ4" s="19"/>
      <c r="HEA4" s="19"/>
      <c r="HEB4" s="19"/>
      <c r="HEC4" s="19"/>
      <c r="HED4" s="19"/>
      <c r="HEE4" s="19"/>
      <c r="HEF4" s="19"/>
      <c r="HEG4" s="19"/>
      <c r="HEH4" s="19"/>
      <c r="HEI4" s="19"/>
      <c r="HEJ4" s="19"/>
      <c r="HEK4" s="19"/>
      <c r="HEL4" s="19"/>
      <c r="HEM4" s="19"/>
      <c r="HEN4" s="19"/>
      <c r="HEO4" s="19"/>
      <c r="HEP4" s="19"/>
      <c r="HEQ4" s="19"/>
      <c r="HER4" s="19"/>
      <c r="HES4" s="19"/>
      <c r="HET4" s="19"/>
      <c r="HEU4" s="19"/>
      <c r="HEV4" s="19"/>
      <c r="HEW4" s="19"/>
      <c r="HEX4" s="19"/>
      <c r="HEY4" s="19"/>
      <c r="HEZ4" s="19"/>
      <c r="HFA4" s="19"/>
      <c r="HFB4" s="19"/>
      <c r="HFC4" s="19"/>
      <c r="HFD4" s="19"/>
      <c r="HFE4" s="19"/>
      <c r="HFF4" s="19"/>
      <c r="HFG4" s="19"/>
      <c r="HFH4" s="19"/>
      <c r="HFI4" s="19"/>
      <c r="HFJ4" s="19"/>
      <c r="HFK4" s="19"/>
      <c r="HFL4" s="19"/>
      <c r="HFM4" s="19"/>
      <c r="HFN4" s="19"/>
      <c r="HFO4" s="19"/>
      <c r="HFP4" s="19"/>
      <c r="HFQ4" s="19"/>
      <c r="HFR4" s="19"/>
      <c r="HFS4" s="19"/>
      <c r="HFT4" s="19"/>
      <c r="HFU4" s="19"/>
      <c r="HFV4" s="19"/>
      <c r="HFW4" s="19"/>
      <c r="HFX4" s="19"/>
      <c r="HFY4" s="19"/>
      <c r="HFZ4" s="19"/>
      <c r="HGA4" s="19"/>
      <c r="HGB4" s="19"/>
      <c r="HGC4" s="19"/>
      <c r="HGD4" s="19"/>
      <c r="HGE4" s="19"/>
      <c r="HGF4" s="19"/>
      <c r="HGG4" s="19"/>
      <c r="HGH4" s="19"/>
      <c r="HGI4" s="19"/>
      <c r="HGJ4" s="19"/>
      <c r="HGK4" s="19"/>
      <c r="HGL4" s="19"/>
      <c r="HGM4" s="19"/>
      <c r="HGN4" s="19"/>
      <c r="HGO4" s="19"/>
      <c r="HGP4" s="19"/>
      <c r="HGQ4" s="19"/>
      <c r="HGR4" s="19"/>
      <c r="HGS4" s="19"/>
      <c r="HGT4" s="19"/>
      <c r="HGU4" s="19"/>
      <c r="HGV4" s="19"/>
      <c r="HGW4" s="19"/>
      <c r="HGX4" s="19"/>
      <c r="HGY4" s="19"/>
      <c r="HGZ4" s="19"/>
      <c r="HHA4" s="19"/>
      <c r="HHB4" s="19"/>
      <c r="HHC4" s="19"/>
      <c r="HHD4" s="19"/>
      <c r="HHE4" s="19"/>
      <c r="HHF4" s="19"/>
      <c r="HHG4" s="19"/>
      <c r="HHH4" s="19"/>
      <c r="HHI4" s="19"/>
      <c r="HHJ4" s="19"/>
      <c r="HHK4" s="19"/>
      <c r="HHL4" s="19"/>
      <c r="HHM4" s="19"/>
      <c r="HHN4" s="19"/>
      <c r="HHO4" s="19"/>
      <c r="HHP4" s="19"/>
      <c r="HHQ4" s="19"/>
      <c r="HHR4" s="19"/>
      <c r="HHS4" s="19"/>
      <c r="HHT4" s="19"/>
      <c r="HHU4" s="19"/>
      <c r="HHV4" s="19"/>
      <c r="HHW4" s="19"/>
      <c r="HHX4" s="19"/>
      <c r="HHY4" s="19"/>
      <c r="HHZ4" s="19"/>
      <c r="HIA4" s="19"/>
      <c r="HIB4" s="19"/>
      <c r="HIC4" s="19"/>
      <c r="HID4" s="19"/>
      <c r="HIE4" s="19"/>
      <c r="HIF4" s="19"/>
      <c r="HIG4" s="19"/>
      <c r="HIH4" s="19"/>
      <c r="HII4" s="19"/>
      <c r="HIJ4" s="19"/>
      <c r="HIK4" s="19"/>
      <c r="HIL4" s="19"/>
      <c r="HIM4" s="19"/>
      <c r="HIN4" s="19"/>
      <c r="HIO4" s="19"/>
      <c r="HIP4" s="19"/>
      <c r="HIQ4" s="19"/>
      <c r="HIR4" s="19"/>
      <c r="HIS4" s="19"/>
      <c r="HIT4" s="19"/>
      <c r="HIU4" s="19"/>
      <c r="HIV4" s="19"/>
      <c r="HIW4" s="19"/>
      <c r="HIX4" s="19"/>
      <c r="HIY4" s="19"/>
      <c r="HIZ4" s="19"/>
      <c r="HJA4" s="19"/>
      <c r="HJB4" s="19"/>
      <c r="HJC4" s="19"/>
      <c r="HJD4" s="19"/>
      <c r="HJE4" s="19"/>
      <c r="HJF4" s="19"/>
      <c r="HJG4" s="19"/>
      <c r="HJH4" s="19"/>
      <c r="HJI4" s="19"/>
      <c r="HJJ4" s="19"/>
      <c r="HJK4" s="19"/>
      <c r="HJL4" s="19"/>
      <c r="HJM4" s="19"/>
      <c r="HJN4" s="19"/>
      <c r="HJO4" s="19"/>
      <c r="HJP4" s="19"/>
      <c r="HJQ4" s="19"/>
      <c r="HJR4" s="19"/>
      <c r="HJS4" s="19"/>
      <c r="HJT4" s="19"/>
      <c r="HJU4" s="19"/>
      <c r="HJV4" s="19"/>
      <c r="HJW4" s="19"/>
      <c r="HJX4" s="19"/>
      <c r="HJY4" s="19"/>
      <c r="HJZ4" s="19"/>
      <c r="HKA4" s="19"/>
      <c r="HKB4" s="19"/>
      <c r="HKC4" s="19"/>
      <c r="HKD4" s="19"/>
      <c r="HKE4" s="19"/>
      <c r="HKF4" s="19"/>
      <c r="HKG4" s="19"/>
      <c r="HKH4" s="19"/>
      <c r="HKI4" s="19"/>
      <c r="HKJ4" s="19"/>
      <c r="HKK4" s="19"/>
      <c r="HKL4" s="19"/>
      <c r="HKM4" s="19"/>
      <c r="HKN4" s="19"/>
      <c r="HKO4" s="19"/>
      <c r="HKP4" s="19"/>
      <c r="HKQ4" s="19"/>
      <c r="HKR4" s="19"/>
      <c r="HKS4" s="19"/>
      <c r="HKT4" s="19"/>
      <c r="HKU4" s="19"/>
      <c r="HKV4" s="19"/>
      <c r="HKW4" s="19"/>
      <c r="HKX4" s="19"/>
      <c r="HKY4" s="19"/>
      <c r="HKZ4" s="19"/>
      <c r="HLA4" s="19"/>
      <c r="HLB4" s="19"/>
      <c r="HLC4" s="19"/>
      <c r="HLD4" s="19"/>
      <c r="HLE4" s="19"/>
      <c r="HLF4" s="19"/>
      <c r="HLG4" s="19"/>
      <c r="HLH4" s="19"/>
      <c r="HLI4" s="19"/>
      <c r="HLJ4" s="19"/>
      <c r="HLK4" s="19"/>
      <c r="HLL4" s="19"/>
      <c r="HLM4" s="19"/>
      <c r="HLN4" s="19"/>
      <c r="HLO4" s="19"/>
      <c r="HLP4" s="19"/>
      <c r="HLQ4" s="19"/>
      <c r="HLR4" s="19"/>
      <c r="HLS4" s="19"/>
      <c r="HLT4" s="19"/>
      <c r="HLU4" s="19"/>
      <c r="HLV4" s="19"/>
      <c r="HLW4" s="19"/>
      <c r="HLX4" s="19"/>
      <c r="HLY4" s="19"/>
      <c r="HLZ4" s="19"/>
      <c r="HMA4" s="19"/>
      <c r="HMB4" s="19"/>
      <c r="HMC4" s="19"/>
      <c r="HMD4" s="19"/>
      <c r="HME4" s="19"/>
      <c r="HMF4" s="19"/>
      <c r="HMG4" s="19"/>
      <c r="HMH4" s="19"/>
      <c r="HMI4" s="19"/>
      <c r="HMJ4" s="19"/>
      <c r="HMK4" s="19"/>
      <c r="HML4" s="19"/>
      <c r="HMM4" s="19"/>
      <c r="HMN4" s="19"/>
      <c r="HMO4" s="19"/>
      <c r="HMP4" s="19"/>
      <c r="HMQ4" s="19"/>
      <c r="HMR4" s="19"/>
      <c r="HMS4" s="19"/>
      <c r="HMT4" s="19"/>
      <c r="HMU4" s="19"/>
      <c r="HMV4" s="19"/>
      <c r="HMW4" s="19"/>
      <c r="HMX4" s="19"/>
      <c r="HMY4" s="19"/>
      <c r="HMZ4" s="19"/>
      <c r="HNA4" s="19"/>
      <c r="HNB4" s="19"/>
      <c r="HNC4" s="19"/>
      <c r="HND4" s="19"/>
      <c r="HNE4" s="19"/>
      <c r="HNF4" s="19"/>
      <c r="HNG4" s="19"/>
      <c r="HNH4" s="19"/>
      <c r="HNI4" s="19"/>
      <c r="HNJ4" s="19"/>
      <c r="HNK4" s="19"/>
      <c r="HNL4" s="19"/>
      <c r="HNM4" s="19"/>
      <c r="HNN4" s="19"/>
      <c r="HNO4" s="19"/>
      <c r="HNP4" s="19"/>
      <c r="HNQ4" s="19"/>
      <c r="HNR4" s="19"/>
      <c r="HNS4" s="19"/>
      <c r="HNT4" s="19"/>
      <c r="HNU4" s="19"/>
      <c r="HNV4" s="19"/>
      <c r="HNW4" s="19"/>
      <c r="HNX4" s="19"/>
      <c r="HNY4" s="19"/>
      <c r="HNZ4" s="19"/>
      <c r="HOA4" s="19"/>
      <c r="HOB4" s="19"/>
      <c r="HOC4" s="19"/>
      <c r="HOD4" s="19"/>
      <c r="HOE4" s="19"/>
      <c r="HOF4" s="19"/>
      <c r="HOG4" s="19"/>
      <c r="HOH4" s="19"/>
      <c r="HOI4" s="19"/>
      <c r="HOJ4" s="19"/>
      <c r="HOK4" s="19"/>
      <c r="HOL4" s="19"/>
      <c r="HOM4" s="19"/>
      <c r="HON4" s="19"/>
      <c r="HOO4" s="19"/>
      <c r="HOP4" s="19"/>
      <c r="HOQ4" s="19"/>
      <c r="HOR4" s="19"/>
      <c r="HOS4" s="19"/>
      <c r="HOT4" s="19"/>
      <c r="HOU4" s="19"/>
      <c r="HOV4" s="19"/>
      <c r="HOW4" s="19"/>
      <c r="HOX4" s="19"/>
      <c r="HOY4" s="19"/>
      <c r="HOZ4" s="19"/>
      <c r="HPA4" s="19"/>
      <c r="HPB4" s="19"/>
      <c r="HPC4" s="19"/>
      <c r="HPD4" s="19"/>
      <c r="HPE4" s="19"/>
      <c r="HPF4" s="19"/>
      <c r="HPG4" s="19"/>
      <c r="HPH4" s="19"/>
      <c r="HPI4" s="19"/>
      <c r="HPJ4" s="19"/>
      <c r="HPK4" s="19"/>
      <c r="HPL4" s="19"/>
      <c r="HPM4" s="19"/>
      <c r="HPN4" s="19"/>
      <c r="HPO4" s="19"/>
      <c r="HPP4" s="19"/>
      <c r="HPQ4" s="19"/>
      <c r="HPR4" s="19"/>
      <c r="HPS4" s="19"/>
      <c r="HPT4" s="19"/>
      <c r="HPU4" s="19"/>
      <c r="HPV4" s="19"/>
      <c r="HPW4" s="19"/>
      <c r="HPX4" s="19"/>
      <c r="HPY4" s="19"/>
      <c r="HPZ4" s="19"/>
      <c r="HQA4" s="19"/>
      <c r="HQB4" s="19"/>
      <c r="HQC4" s="19"/>
      <c r="HQD4" s="19"/>
      <c r="HQE4" s="19"/>
      <c r="HQF4" s="19"/>
      <c r="HQG4" s="19"/>
      <c r="HQH4" s="19"/>
      <c r="HQI4" s="19"/>
      <c r="HQJ4" s="19"/>
      <c r="HQK4" s="19"/>
      <c r="HQL4" s="19"/>
      <c r="HQM4" s="19"/>
      <c r="HQN4" s="19"/>
      <c r="HQO4" s="19"/>
      <c r="HQP4" s="19"/>
      <c r="HQQ4" s="19"/>
      <c r="HQR4" s="19"/>
      <c r="HQS4" s="19"/>
      <c r="HQT4" s="19"/>
      <c r="HQU4" s="19"/>
      <c r="HQV4" s="19"/>
      <c r="HQW4" s="19"/>
      <c r="HQX4" s="19"/>
      <c r="HQY4" s="19"/>
      <c r="HQZ4" s="19"/>
      <c r="HRA4" s="19"/>
      <c r="HRB4" s="19"/>
      <c r="HRC4" s="19"/>
      <c r="HRD4" s="19"/>
      <c r="HRE4" s="19"/>
      <c r="HRF4" s="19"/>
      <c r="HRG4" s="19"/>
      <c r="HRH4" s="19"/>
      <c r="HRI4" s="19"/>
      <c r="HRJ4" s="19"/>
      <c r="HRK4" s="19"/>
      <c r="HRL4" s="19"/>
      <c r="HRM4" s="19"/>
      <c r="HRN4" s="19"/>
      <c r="HRO4" s="19"/>
      <c r="HRP4" s="19"/>
      <c r="HRQ4" s="19"/>
      <c r="HRR4" s="19"/>
      <c r="HRS4" s="19"/>
      <c r="HRT4" s="19"/>
      <c r="HRU4" s="19"/>
      <c r="HRV4" s="19"/>
      <c r="HRW4" s="19"/>
      <c r="HRX4" s="19"/>
      <c r="HRY4" s="19"/>
      <c r="HRZ4" s="19"/>
      <c r="HSA4" s="19"/>
      <c r="HSB4" s="19"/>
      <c r="HSC4" s="19"/>
      <c r="HSD4" s="19"/>
      <c r="HSE4" s="19"/>
      <c r="HSF4" s="19"/>
      <c r="HSG4" s="19"/>
      <c r="HSH4" s="19"/>
      <c r="HSI4" s="19"/>
      <c r="HSJ4" s="19"/>
      <c r="HSK4" s="19"/>
      <c r="HSL4" s="19"/>
      <c r="HSM4" s="19"/>
      <c r="HSN4" s="19"/>
      <c r="HSO4" s="19"/>
      <c r="HSP4" s="19"/>
      <c r="HSQ4" s="19"/>
      <c r="HSR4" s="19"/>
      <c r="HSS4" s="19"/>
      <c r="HST4" s="19"/>
      <c r="HSU4" s="19"/>
      <c r="HSV4" s="19"/>
      <c r="HSW4" s="19"/>
      <c r="HSX4" s="19"/>
      <c r="HSY4" s="19"/>
      <c r="HSZ4" s="19"/>
      <c r="HTA4" s="19"/>
      <c r="HTB4" s="19"/>
      <c r="HTC4" s="19"/>
      <c r="HTD4" s="19"/>
      <c r="HTE4" s="19"/>
      <c r="HTF4" s="19"/>
      <c r="HTG4" s="19"/>
      <c r="HTH4" s="19"/>
      <c r="HTI4" s="19"/>
      <c r="HTJ4" s="19"/>
      <c r="HTK4" s="19"/>
      <c r="HTL4" s="19"/>
      <c r="HTM4" s="19"/>
      <c r="HTN4" s="19"/>
      <c r="HTO4" s="19"/>
      <c r="HTP4" s="19"/>
      <c r="HTQ4" s="19"/>
      <c r="HTR4" s="19"/>
      <c r="HTS4" s="19"/>
      <c r="HTT4" s="19"/>
      <c r="HTU4" s="19"/>
      <c r="HTV4" s="19"/>
      <c r="HTW4" s="19"/>
      <c r="HTX4" s="19"/>
      <c r="HTY4" s="19"/>
      <c r="HTZ4" s="19"/>
      <c r="HUA4" s="19"/>
      <c r="HUB4" s="19"/>
      <c r="HUC4" s="19"/>
      <c r="HUD4" s="19"/>
      <c r="HUE4" s="19"/>
      <c r="HUF4" s="19"/>
      <c r="HUG4" s="19"/>
      <c r="HUH4" s="19"/>
      <c r="HUI4" s="19"/>
      <c r="HUJ4" s="19"/>
      <c r="HUK4" s="19"/>
      <c r="HUL4" s="19"/>
      <c r="HUM4" s="19"/>
      <c r="HUN4" s="19"/>
      <c r="HUO4" s="19"/>
      <c r="HUP4" s="19"/>
      <c r="HUQ4" s="19"/>
      <c r="HUR4" s="19"/>
      <c r="HUS4" s="19"/>
      <c r="HUT4" s="19"/>
      <c r="HUU4" s="19"/>
      <c r="HUV4" s="19"/>
      <c r="HUW4" s="19"/>
      <c r="HUX4" s="19"/>
      <c r="HUY4" s="19"/>
      <c r="HUZ4" s="19"/>
      <c r="HVA4" s="19"/>
      <c r="HVB4" s="19"/>
      <c r="HVC4" s="19"/>
      <c r="HVD4" s="19"/>
      <c r="HVE4" s="19"/>
      <c r="HVF4" s="19"/>
      <c r="HVG4" s="19"/>
      <c r="HVH4" s="19"/>
      <c r="HVI4" s="19"/>
      <c r="HVJ4" s="19"/>
      <c r="HVK4" s="19"/>
      <c r="HVL4" s="19"/>
      <c r="HVM4" s="19"/>
      <c r="HVN4" s="19"/>
      <c r="HVO4" s="19"/>
      <c r="HVP4" s="19"/>
      <c r="HVQ4" s="19"/>
      <c r="HVR4" s="19"/>
      <c r="HVS4" s="19"/>
      <c r="HVT4" s="19"/>
      <c r="HVU4" s="19"/>
      <c r="HVV4" s="19"/>
      <c r="HVW4" s="19"/>
      <c r="HVX4" s="19"/>
      <c r="HVY4" s="19"/>
      <c r="HVZ4" s="19"/>
      <c r="HWA4" s="19"/>
      <c r="HWB4" s="19"/>
      <c r="HWC4" s="19"/>
      <c r="HWD4" s="19"/>
      <c r="HWE4" s="19"/>
      <c r="HWF4" s="19"/>
      <c r="HWG4" s="19"/>
      <c r="HWH4" s="19"/>
      <c r="HWI4" s="19"/>
      <c r="HWJ4" s="19"/>
      <c r="HWK4" s="19"/>
      <c r="HWL4" s="19"/>
      <c r="HWM4" s="19"/>
      <c r="HWN4" s="19"/>
      <c r="HWO4" s="19"/>
      <c r="HWP4" s="19"/>
      <c r="HWQ4" s="19"/>
      <c r="HWR4" s="19"/>
      <c r="HWS4" s="19"/>
      <c r="HWT4" s="19"/>
      <c r="HWU4" s="19"/>
      <c r="HWV4" s="19"/>
      <c r="HWW4" s="19"/>
      <c r="HWX4" s="19"/>
      <c r="HWY4" s="19"/>
      <c r="HWZ4" s="19"/>
      <c r="HXA4" s="19"/>
      <c r="HXB4" s="19"/>
      <c r="HXC4" s="19"/>
      <c r="HXD4" s="19"/>
      <c r="HXE4" s="19"/>
      <c r="HXF4" s="19"/>
      <c r="HXG4" s="19"/>
      <c r="HXH4" s="19"/>
      <c r="HXI4" s="19"/>
      <c r="HXJ4" s="19"/>
      <c r="HXK4" s="19"/>
      <c r="HXL4" s="19"/>
      <c r="HXM4" s="19"/>
      <c r="HXN4" s="19"/>
      <c r="HXO4" s="19"/>
      <c r="HXP4" s="19"/>
      <c r="HXQ4" s="19"/>
      <c r="HXR4" s="19"/>
      <c r="HXS4" s="19"/>
      <c r="HXT4" s="19"/>
      <c r="HXU4" s="19"/>
      <c r="HXV4" s="19"/>
      <c r="HXW4" s="19"/>
      <c r="HXX4" s="19"/>
      <c r="HXY4" s="19"/>
      <c r="HXZ4" s="19"/>
      <c r="HYA4" s="19"/>
      <c r="HYB4" s="19"/>
      <c r="HYC4" s="19"/>
      <c r="HYD4" s="19"/>
      <c r="HYE4" s="19"/>
      <c r="HYF4" s="19"/>
      <c r="HYG4" s="19"/>
      <c r="HYH4" s="19"/>
      <c r="HYI4" s="19"/>
      <c r="HYJ4" s="19"/>
      <c r="HYK4" s="19"/>
      <c r="HYL4" s="19"/>
      <c r="HYM4" s="19"/>
      <c r="HYN4" s="19"/>
      <c r="HYO4" s="19"/>
      <c r="HYP4" s="19"/>
      <c r="HYQ4" s="19"/>
      <c r="HYR4" s="19"/>
      <c r="HYS4" s="19"/>
      <c r="HYT4" s="19"/>
      <c r="HYU4" s="19"/>
      <c r="HYV4" s="19"/>
      <c r="HYW4" s="19"/>
      <c r="HYX4" s="19"/>
      <c r="HYY4" s="19"/>
      <c r="HYZ4" s="19"/>
      <c r="HZA4" s="19"/>
      <c r="HZB4" s="19"/>
      <c r="HZC4" s="19"/>
      <c r="HZD4" s="19"/>
      <c r="HZE4" s="19"/>
      <c r="HZF4" s="19"/>
      <c r="HZG4" s="19"/>
      <c r="HZH4" s="19"/>
      <c r="HZI4" s="19"/>
      <c r="HZJ4" s="19"/>
      <c r="HZK4" s="19"/>
      <c r="HZL4" s="19"/>
      <c r="HZM4" s="19"/>
      <c r="HZN4" s="19"/>
      <c r="HZO4" s="19"/>
      <c r="HZP4" s="19"/>
      <c r="HZQ4" s="19"/>
      <c r="HZR4" s="19"/>
      <c r="HZS4" s="19"/>
      <c r="HZT4" s="19"/>
      <c r="HZU4" s="19"/>
      <c r="HZV4" s="19"/>
      <c r="HZW4" s="19"/>
      <c r="HZX4" s="19"/>
      <c r="HZY4" s="19"/>
      <c r="HZZ4" s="19"/>
      <c r="IAA4" s="19"/>
      <c r="IAB4" s="19"/>
      <c r="IAC4" s="19"/>
      <c r="IAD4" s="19"/>
      <c r="IAE4" s="19"/>
      <c r="IAF4" s="19"/>
      <c r="IAG4" s="19"/>
      <c r="IAH4" s="19"/>
      <c r="IAI4" s="19"/>
      <c r="IAJ4" s="19"/>
      <c r="IAK4" s="19"/>
      <c r="IAL4" s="19"/>
      <c r="IAM4" s="19"/>
      <c r="IAN4" s="19"/>
      <c r="IAO4" s="19"/>
      <c r="IAP4" s="19"/>
      <c r="IAQ4" s="19"/>
      <c r="IAR4" s="19"/>
      <c r="IAS4" s="19"/>
      <c r="IAT4" s="19"/>
      <c r="IAU4" s="19"/>
      <c r="IAV4" s="19"/>
      <c r="IAW4" s="19"/>
      <c r="IAX4" s="19"/>
      <c r="IAY4" s="19"/>
      <c r="IAZ4" s="19"/>
      <c r="IBA4" s="19"/>
      <c r="IBB4" s="19"/>
      <c r="IBC4" s="19"/>
      <c r="IBD4" s="19"/>
      <c r="IBE4" s="19"/>
      <c r="IBF4" s="19"/>
      <c r="IBG4" s="19"/>
      <c r="IBH4" s="19"/>
      <c r="IBI4" s="19"/>
      <c r="IBJ4" s="19"/>
      <c r="IBK4" s="19"/>
      <c r="IBL4" s="19"/>
      <c r="IBM4" s="19"/>
      <c r="IBN4" s="19"/>
      <c r="IBO4" s="19"/>
      <c r="IBP4" s="19"/>
      <c r="IBQ4" s="19"/>
      <c r="IBR4" s="19"/>
      <c r="IBS4" s="19"/>
      <c r="IBT4" s="19"/>
      <c r="IBU4" s="19"/>
      <c r="IBV4" s="19"/>
      <c r="IBW4" s="19"/>
      <c r="IBX4" s="19"/>
      <c r="IBY4" s="19"/>
      <c r="IBZ4" s="19"/>
      <c r="ICA4" s="19"/>
      <c r="ICB4" s="19"/>
      <c r="ICC4" s="19"/>
      <c r="ICD4" s="19"/>
      <c r="ICE4" s="19"/>
      <c r="ICF4" s="19"/>
      <c r="ICG4" s="19"/>
      <c r="ICH4" s="19"/>
      <c r="ICI4" s="19"/>
      <c r="ICJ4" s="19"/>
      <c r="ICK4" s="19"/>
      <c r="ICL4" s="19"/>
      <c r="ICM4" s="19"/>
      <c r="ICN4" s="19"/>
      <c r="ICO4" s="19"/>
      <c r="ICP4" s="19"/>
      <c r="ICQ4" s="19"/>
      <c r="ICR4" s="19"/>
      <c r="ICS4" s="19"/>
      <c r="ICT4" s="19"/>
      <c r="ICU4" s="19"/>
      <c r="ICV4" s="19"/>
      <c r="ICW4" s="19"/>
      <c r="ICX4" s="19"/>
      <c r="ICY4" s="19"/>
      <c r="ICZ4" s="19"/>
      <c r="IDA4" s="19"/>
      <c r="IDB4" s="19"/>
      <c r="IDC4" s="19"/>
      <c r="IDD4" s="19"/>
      <c r="IDE4" s="19"/>
      <c r="IDF4" s="19"/>
      <c r="IDG4" s="19"/>
      <c r="IDH4" s="19"/>
      <c r="IDI4" s="19"/>
      <c r="IDJ4" s="19"/>
      <c r="IDK4" s="19"/>
      <c r="IDL4" s="19"/>
      <c r="IDM4" s="19"/>
      <c r="IDN4" s="19"/>
      <c r="IDO4" s="19"/>
      <c r="IDP4" s="19"/>
      <c r="IDQ4" s="19"/>
      <c r="IDR4" s="19"/>
      <c r="IDS4" s="19"/>
      <c r="IDT4" s="19"/>
      <c r="IDU4" s="19"/>
      <c r="IDV4" s="19"/>
      <c r="IDW4" s="19"/>
      <c r="IDX4" s="19"/>
      <c r="IDY4" s="19"/>
      <c r="IDZ4" s="19"/>
      <c r="IEA4" s="19"/>
      <c r="IEB4" s="19"/>
      <c r="IEC4" s="19"/>
      <c r="IED4" s="19"/>
      <c r="IEE4" s="19"/>
      <c r="IEF4" s="19"/>
      <c r="IEG4" s="19"/>
      <c r="IEH4" s="19"/>
      <c r="IEI4" s="19"/>
      <c r="IEJ4" s="19"/>
      <c r="IEK4" s="19"/>
      <c r="IEL4" s="19"/>
      <c r="IEM4" s="19"/>
      <c r="IEN4" s="19"/>
      <c r="IEO4" s="19"/>
      <c r="IEP4" s="19"/>
      <c r="IEQ4" s="19"/>
      <c r="IER4" s="19"/>
      <c r="IES4" s="19"/>
      <c r="IET4" s="19"/>
      <c r="IEU4" s="19"/>
      <c r="IEV4" s="19"/>
      <c r="IEW4" s="19"/>
      <c r="IEX4" s="19"/>
      <c r="IEY4" s="19"/>
      <c r="IEZ4" s="19"/>
      <c r="IFA4" s="19"/>
      <c r="IFB4" s="19"/>
      <c r="IFC4" s="19"/>
      <c r="IFD4" s="19"/>
      <c r="IFE4" s="19"/>
      <c r="IFF4" s="19"/>
      <c r="IFG4" s="19"/>
      <c r="IFH4" s="19"/>
      <c r="IFI4" s="19"/>
      <c r="IFJ4" s="19"/>
      <c r="IFK4" s="19"/>
      <c r="IFL4" s="19"/>
      <c r="IFM4" s="19"/>
      <c r="IFN4" s="19"/>
      <c r="IFO4" s="19"/>
      <c r="IFP4" s="19"/>
      <c r="IFQ4" s="19"/>
      <c r="IFR4" s="19"/>
      <c r="IFS4" s="19"/>
      <c r="IFT4" s="19"/>
      <c r="IFU4" s="19"/>
      <c r="IFV4" s="19"/>
      <c r="IFW4" s="19"/>
      <c r="IFX4" s="19"/>
      <c r="IFY4" s="19"/>
      <c r="IFZ4" s="19"/>
      <c r="IGA4" s="19"/>
      <c r="IGB4" s="19"/>
      <c r="IGC4" s="19"/>
      <c r="IGD4" s="19"/>
      <c r="IGE4" s="19"/>
      <c r="IGF4" s="19"/>
      <c r="IGG4" s="19"/>
      <c r="IGH4" s="19"/>
      <c r="IGI4" s="19"/>
      <c r="IGJ4" s="19"/>
      <c r="IGK4" s="19"/>
      <c r="IGL4" s="19"/>
      <c r="IGM4" s="19"/>
      <c r="IGN4" s="19"/>
      <c r="IGO4" s="19"/>
      <c r="IGP4" s="19"/>
      <c r="IGQ4" s="19"/>
      <c r="IGR4" s="19"/>
      <c r="IGS4" s="19"/>
      <c r="IGT4" s="19"/>
      <c r="IGU4" s="19"/>
      <c r="IGV4" s="19"/>
      <c r="IGW4" s="19"/>
      <c r="IGX4" s="19"/>
      <c r="IGY4" s="19"/>
      <c r="IGZ4" s="19"/>
      <c r="IHA4" s="19"/>
      <c r="IHB4" s="19"/>
      <c r="IHC4" s="19"/>
      <c r="IHD4" s="19"/>
      <c r="IHE4" s="19"/>
      <c r="IHF4" s="19"/>
      <c r="IHG4" s="19"/>
      <c r="IHH4" s="19"/>
      <c r="IHI4" s="19"/>
      <c r="IHJ4" s="19"/>
      <c r="IHK4" s="19"/>
      <c r="IHL4" s="19"/>
      <c r="IHM4" s="19"/>
      <c r="IHN4" s="19"/>
      <c r="IHO4" s="19"/>
      <c r="IHP4" s="19"/>
      <c r="IHQ4" s="19"/>
      <c r="IHR4" s="19"/>
      <c r="IHS4" s="19"/>
      <c r="IHT4" s="19"/>
      <c r="IHU4" s="19"/>
      <c r="IHV4" s="19"/>
      <c r="IHW4" s="19"/>
      <c r="IHX4" s="19"/>
      <c r="IHY4" s="19"/>
      <c r="IHZ4" s="19"/>
      <c r="IIA4" s="19"/>
      <c r="IIB4" s="19"/>
      <c r="IIC4" s="19"/>
      <c r="IID4" s="19"/>
      <c r="IIE4" s="19"/>
      <c r="IIF4" s="19"/>
      <c r="IIG4" s="19"/>
      <c r="IIH4" s="19"/>
      <c r="III4" s="19"/>
      <c r="IIJ4" s="19"/>
      <c r="IIK4" s="19"/>
      <c r="IIL4" s="19"/>
      <c r="IIM4" s="19"/>
      <c r="IIN4" s="19"/>
      <c r="IIO4" s="19"/>
      <c r="IIP4" s="19"/>
      <c r="IIQ4" s="19"/>
      <c r="IIR4" s="19"/>
      <c r="IIS4" s="19"/>
      <c r="IIT4" s="19"/>
      <c r="IIU4" s="19"/>
      <c r="IIV4" s="19"/>
      <c r="IIW4" s="19"/>
      <c r="IIX4" s="19"/>
      <c r="IIY4" s="19"/>
      <c r="IIZ4" s="19"/>
      <c r="IJA4" s="19"/>
      <c r="IJB4" s="19"/>
      <c r="IJC4" s="19"/>
      <c r="IJD4" s="19"/>
      <c r="IJE4" s="19"/>
      <c r="IJF4" s="19"/>
      <c r="IJG4" s="19"/>
      <c r="IJH4" s="19"/>
      <c r="IJI4" s="19"/>
      <c r="IJJ4" s="19"/>
      <c r="IJK4" s="19"/>
      <c r="IJL4" s="19"/>
      <c r="IJM4" s="19"/>
      <c r="IJN4" s="19"/>
      <c r="IJO4" s="19"/>
      <c r="IJP4" s="19"/>
      <c r="IJQ4" s="19"/>
      <c r="IJR4" s="19"/>
      <c r="IJS4" s="19"/>
      <c r="IJT4" s="19"/>
      <c r="IJU4" s="19"/>
      <c r="IJV4" s="19"/>
      <c r="IJW4" s="19"/>
      <c r="IJX4" s="19"/>
      <c r="IJY4" s="19"/>
      <c r="IJZ4" s="19"/>
      <c r="IKA4" s="19"/>
      <c r="IKB4" s="19"/>
      <c r="IKC4" s="19"/>
      <c r="IKD4" s="19"/>
      <c r="IKE4" s="19"/>
      <c r="IKF4" s="19"/>
      <c r="IKG4" s="19"/>
      <c r="IKH4" s="19"/>
      <c r="IKI4" s="19"/>
      <c r="IKJ4" s="19"/>
      <c r="IKK4" s="19"/>
      <c r="IKL4" s="19"/>
      <c r="IKM4" s="19"/>
      <c r="IKN4" s="19"/>
      <c r="IKO4" s="19"/>
      <c r="IKP4" s="19"/>
      <c r="IKQ4" s="19"/>
      <c r="IKR4" s="19"/>
      <c r="IKS4" s="19"/>
      <c r="IKT4" s="19"/>
      <c r="IKU4" s="19"/>
      <c r="IKV4" s="19"/>
      <c r="IKW4" s="19"/>
      <c r="IKX4" s="19"/>
      <c r="IKY4" s="19"/>
      <c r="IKZ4" s="19"/>
      <c r="ILA4" s="19"/>
      <c r="ILB4" s="19"/>
      <c r="ILC4" s="19"/>
      <c r="ILD4" s="19"/>
      <c r="ILE4" s="19"/>
      <c r="ILF4" s="19"/>
      <c r="ILG4" s="19"/>
      <c r="ILH4" s="19"/>
      <c r="ILI4" s="19"/>
      <c r="ILJ4" s="19"/>
      <c r="ILK4" s="19"/>
      <c r="ILL4" s="19"/>
      <c r="ILM4" s="19"/>
      <c r="ILN4" s="19"/>
      <c r="ILO4" s="19"/>
      <c r="ILP4" s="19"/>
      <c r="ILQ4" s="19"/>
      <c r="ILR4" s="19"/>
      <c r="ILS4" s="19"/>
      <c r="ILT4" s="19"/>
      <c r="ILU4" s="19"/>
      <c r="ILV4" s="19"/>
      <c r="ILW4" s="19"/>
      <c r="ILX4" s="19"/>
      <c r="ILY4" s="19"/>
      <c r="ILZ4" s="19"/>
      <c r="IMA4" s="19"/>
      <c r="IMB4" s="19"/>
      <c r="IMC4" s="19"/>
      <c r="IMD4" s="19"/>
      <c r="IME4" s="19"/>
      <c r="IMF4" s="19"/>
      <c r="IMG4" s="19"/>
      <c r="IMH4" s="19"/>
      <c r="IMI4" s="19"/>
      <c r="IMJ4" s="19"/>
      <c r="IMK4" s="19"/>
      <c r="IML4" s="19"/>
      <c r="IMM4" s="19"/>
      <c r="IMN4" s="19"/>
      <c r="IMO4" s="19"/>
      <c r="IMP4" s="19"/>
      <c r="IMQ4" s="19"/>
      <c r="IMR4" s="19"/>
      <c r="IMS4" s="19"/>
      <c r="IMT4" s="19"/>
      <c r="IMU4" s="19"/>
      <c r="IMV4" s="19"/>
      <c r="IMW4" s="19"/>
      <c r="IMX4" s="19"/>
      <c r="IMY4" s="19"/>
      <c r="IMZ4" s="19"/>
      <c r="INA4" s="19"/>
      <c r="INB4" s="19"/>
      <c r="INC4" s="19"/>
      <c r="IND4" s="19"/>
      <c r="INE4" s="19"/>
      <c r="INF4" s="19"/>
      <c r="ING4" s="19"/>
      <c r="INH4" s="19"/>
      <c r="INI4" s="19"/>
      <c r="INJ4" s="19"/>
      <c r="INK4" s="19"/>
      <c r="INL4" s="19"/>
      <c r="INM4" s="19"/>
      <c r="INN4" s="19"/>
      <c r="INO4" s="19"/>
      <c r="INP4" s="19"/>
      <c r="INQ4" s="19"/>
      <c r="INR4" s="19"/>
      <c r="INS4" s="19"/>
      <c r="INT4" s="19"/>
      <c r="INU4" s="19"/>
      <c r="INV4" s="19"/>
      <c r="INW4" s="19"/>
      <c r="INX4" s="19"/>
      <c r="INY4" s="19"/>
      <c r="INZ4" s="19"/>
      <c r="IOA4" s="19"/>
      <c r="IOB4" s="19"/>
      <c r="IOC4" s="19"/>
      <c r="IOD4" s="19"/>
      <c r="IOE4" s="19"/>
      <c r="IOF4" s="19"/>
      <c r="IOG4" s="19"/>
      <c r="IOH4" s="19"/>
      <c r="IOI4" s="19"/>
      <c r="IOJ4" s="19"/>
      <c r="IOK4" s="19"/>
      <c r="IOL4" s="19"/>
      <c r="IOM4" s="19"/>
      <c r="ION4" s="19"/>
      <c r="IOO4" s="19"/>
      <c r="IOP4" s="19"/>
      <c r="IOQ4" s="19"/>
      <c r="IOR4" s="19"/>
      <c r="IOS4" s="19"/>
      <c r="IOT4" s="19"/>
      <c r="IOU4" s="19"/>
      <c r="IOV4" s="19"/>
      <c r="IOW4" s="19"/>
      <c r="IOX4" s="19"/>
      <c r="IOY4" s="19"/>
      <c r="IOZ4" s="19"/>
      <c r="IPA4" s="19"/>
      <c r="IPB4" s="19"/>
      <c r="IPC4" s="19"/>
      <c r="IPD4" s="19"/>
      <c r="IPE4" s="19"/>
      <c r="IPF4" s="19"/>
      <c r="IPG4" s="19"/>
      <c r="IPH4" s="19"/>
      <c r="IPI4" s="19"/>
      <c r="IPJ4" s="19"/>
      <c r="IPK4" s="19"/>
      <c r="IPL4" s="19"/>
      <c r="IPM4" s="19"/>
      <c r="IPN4" s="19"/>
      <c r="IPO4" s="19"/>
      <c r="IPP4" s="19"/>
      <c r="IPQ4" s="19"/>
      <c r="IPR4" s="19"/>
      <c r="IPS4" s="19"/>
      <c r="IPT4" s="19"/>
      <c r="IPU4" s="19"/>
      <c r="IPV4" s="19"/>
      <c r="IPW4" s="19"/>
      <c r="IPX4" s="19"/>
      <c r="IPY4" s="19"/>
      <c r="IPZ4" s="19"/>
      <c r="IQA4" s="19"/>
      <c r="IQB4" s="19"/>
      <c r="IQC4" s="19"/>
      <c r="IQD4" s="19"/>
      <c r="IQE4" s="19"/>
      <c r="IQF4" s="19"/>
      <c r="IQG4" s="19"/>
      <c r="IQH4" s="19"/>
      <c r="IQI4" s="19"/>
      <c r="IQJ4" s="19"/>
      <c r="IQK4" s="19"/>
      <c r="IQL4" s="19"/>
      <c r="IQM4" s="19"/>
      <c r="IQN4" s="19"/>
      <c r="IQO4" s="19"/>
      <c r="IQP4" s="19"/>
      <c r="IQQ4" s="19"/>
      <c r="IQR4" s="19"/>
      <c r="IQS4" s="19"/>
      <c r="IQT4" s="19"/>
      <c r="IQU4" s="19"/>
      <c r="IQV4" s="19"/>
      <c r="IQW4" s="19"/>
      <c r="IQX4" s="19"/>
      <c r="IQY4" s="19"/>
      <c r="IQZ4" s="19"/>
      <c r="IRA4" s="19"/>
      <c r="IRB4" s="19"/>
      <c r="IRC4" s="19"/>
      <c r="IRD4" s="19"/>
      <c r="IRE4" s="19"/>
      <c r="IRF4" s="19"/>
      <c r="IRG4" s="19"/>
      <c r="IRH4" s="19"/>
      <c r="IRI4" s="19"/>
      <c r="IRJ4" s="19"/>
      <c r="IRK4" s="19"/>
      <c r="IRL4" s="19"/>
      <c r="IRM4" s="19"/>
      <c r="IRN4" s="19"/>
      <c r="IRO4" s="19"/>
      <c r="IRP4" s="19"/>
      <c r="IRQ4" s="19"/>
      <c r="IRR4" s="19"/>
      <c r="IRS4" s="19"/>
      <c r="IRT4" s="19"/>
      <c r="IRU4" s="19"/>
      <c r="IRV4" s="19"/>
      <c r="IRW4" s="19"/>
      <c r="IRX4" s="19"/>
      <c r="IRY4" s="19"/>
      <c r="IRZ4" s="19"/>
      <c r="ISA4" s="19"/>
      <c r="ISB4" s="19"/>
      <c r="ISC4" s="19"/>
      <c r="ISD4" s="19"/>
      <c r="ISE4" s="19"/>
      <c r="ISF4" s="19"/>
      <c r="ISG4" s="19"/>
      <c r="ISH4" s="19"/>
      <c r="ISI4" s="19"/>
      <c r="ISJ4" s="19"/>
      <c r="ISK4" s="19"/>
      <c r="ISL4" s="19"/>
      <c r="ISM4" s="19"/>
      <c r="ISN4" s="19"/>
      <c r="ISO4" s="19"/>
      <c r="ISP4" s="19"/>
      <c r="ISQ4" s="19"/>
      <c r="ISR4" s="19"/>
      <c r="ISS4" s="19"/>
      <c r="IST4" s="19"/>
      <c r="ISU4" s="19"/>
      <c r="ISV4" s="19"/>
      <c r="ISW4" s="19"/>
      <c r="ISX4" s="19"/>
      <c r="ISY4" s="19"/>
      <c r="ISZ4" s="19"/>
      <c r="ITA4" s="19"/>
      <c r="ITB4" s="19"/>
      <c r="ITC4" s="19"/>
      <c r="ITD4" s="19"/>
      <c r="ITE4" s="19"/>
      <c r="ITF4" s="19"/>
      <c r="ITG4" s="19"/>
      <c r="ITH4" s="19"/>
      <c r="ITI4" s="19"/>
      <c r="ITJ4" s="19"/>
      <c r="ITK4" s="19"/>
      <c r="ITL4" s="19"/>
      <c r="ITM4" s="19"/>
      <c r="ITN4" s="19"/>
      <c r="ITO4" s="19"/>
      <c r="ITP4" s="19"/>
      <c r="ITQ4" s="19"/>
      <c r="ITR4" s="19"/>
      <c r="ITS4" s="19"/>
      <c r="ITT4" s="19"/>
      <c r="ITU4" s="19"/>
      <c r="ITV4" s="19"/>
      <c r="ITW4" s="19"/>
      <c r="ITX4" s="19"/>
      <c r="ITY4" s="19"/>
      <c r="ITZ4" s="19"/>
      <c r="IUA4" s="19"/>
      <c r="IUB4" s="19"/>
      <c r="IUC4" s="19"/>
      <c r="IUD4" s="19"/>
      <c r="IUE4" s="19"/>
      <c r="IUF4" s="19"/>
      <c r="IUG4" s="19"/>
      <c r="IUH4" s="19"/>
      <c r="IUI4" s="19"/>
      <c r="IUJ4" s="19"/>
      <c r="IUK4" s="19"/>
      <c r="IUL4" s="19"/>
      <c r="IUM4" s="19"/>
      <c r="IUN4" s="19"/>
      <c r="IUO4" s="19"/>
      <c r="IUP4" s="19"/>
      <c r="IUQ4" s="19"/>
      <c r="IUR4" s="19"/>
      <c r="IUS4" s="19"/>
      <c r="IUT4" s="19"/>
      <c r="IUU4" s="19"/>
      <c r="IUV4" s="19"/>
      <c r="IUW4" s="19"/>
      <c r="IUX4" s="19"/>
      <c r="IUY4" s="19"/>
      <c r="IUZ4" s="19"/>
      <c r="IVA4" s="19"/>
      <c r="IVB4" s="19"/>
      <c r="IVC4" s="19"/>
      <c r="IVD4" s="19"/>
      <c r="IVE4" s="19"/>
      <c r="IVF4" s="19"/>
      <c r="IVG4" s="19"/>
      <c r="IVH4" s="19"/>
      <c r="IVI4" s="19"/>
      <c r="IVJ4" s="19"/>
      <c r="IVK4" s="19"/>
      <c r="IVL4" s="19"/>
      <c r="IVM4" s="19"/>
      <c r="IVN4" s="19"/>
      <c r="IVO4" s="19"/>
      <c r="IVP4" s="19"/>
      <c r="IVQ4" s="19"/>
      <c r="IVR4" s="19"/>
      <c r="IVS4" s="19"/>
      <c r="IVT4" s="19"/>
      <c r="IVU4" s="19"/>
      <c r="IVV4" s="19"/>
      <c r="IVW4" s="19"/>
      <c r="IVX4" s="19"/>
      <c r="IVY4" s="19"/>
      <c r="IVZ4" s="19"/>
      <c r="IWA4" s="19"/>
      <c r="IWB4" s="19"/>
      <c r="IWC4" s="19"/>
      <c r="IWD4" s="19"/>
      <c r="IWE4" s="19"/>
      <c r="IWF4" s="19"/>
      <c r="IWG4" s="19"/>
      <c r="IWH4" s="19"/>
      <c r="IWI4" s="19"/>
      <c r="IWJ4" s="19"/>
      <c r="IWK4" s="19"/>
      <c r="IWL4" s="19"/>
      <c r="IWM4" s="19"/>
      <c r="IWN4" s="19"/>
      <c r="IWO4" s="19"/>
      <c r="IWP4" s="19"/>
      <c r="IWQ4" s="19"/>
      <c r="IWR4" s="19"/>
      <c r="IWS4" s="19"/>
      <c r="IWT4" s="19"/>
      <c r="IWU4" s="19"/>
      <c r="IWV4" s="19"/>
      <c r="IWW4" s="19"/>
      <c r="IWX4" s="19"/>
      <c r="IWY4" s="19"/>
      <c r="IWZ4" s="19"/>
      <c r="IXA4" s="19"/>
      <c r="IXB4" s="19"/>
      <c r="IXC4" s="19"/>
      <c r="IXD4" s="19"/>
      <c r="IXE4" s="19"/>
      <c r="IXF4" s="19"/>
      <c r="IXG4" s="19"/>
      <c r="IXH4" s="19"/>
      <c r="IXI4" s="19"/>
      <c r="IXJ4" s="19"/>
      <c r="IXK4" s="19"/>
      <c r="IXL4" s="19"/>
      <c r="IXM4" s="19"/>
      <c r="IXN4" s="19"/>
      <c r="IXO4" s="19"/>
      <c r="IXP4" s="19"/>
      <c r="IXQ4" s="19"/>
      <c r="IXR4" s="19"/>
      <c r="IXS4" s="19"/>
      <c r="IXT4" s="19"/>
      <c r="IXU4" s="19"/>
      <c r="IXV4" s="19"/>
      <c r="IXW4" s="19"/>
      <c r="IXX4" s="19"/>
      <c r="IXY4" s="19"/>
      <c r="IXZ4" s="19"/>
      <c r="IYA4" s="19"/>
      <c r="IYB4" s="19"/>
      <c r="IYC4" s="19"/>
      <c r="IYD4" s="19"/>
      <c r="IYE4" s="19"/>
      <c r="IYF4" s="19"/>
      <c r="IYG4" s="19"/>
      <c r="IYH4" s="19"/>
      <c r="IYI4" s="19"/>
      <c r="IYJ4" s="19"/>
      <c r="IYK4" s="19"/>
      <c r="IYL4" s="19"/>
      <c r="IYM4" s="19"/>
      <c r="IYN4" s="19"/>
      <c r="IYO4" s="19"/>
      <c r="IYP4" s="19"/>
      <c r="IYQ4" s="19"/>
      <c r="IYR4" s="19"/>
      <c r="IYS4" s="19"/>
      <c r="IYT4" s="19"/>
      <c r="IYU4" s="19"/>
      <c r="IYV4" s="19"/>
      <c r="IYW4" s="19"/>
      <c r="IYX4" s="19"/>
      <c r="IYY4" s="19"/>
      <c r="IYZ4" s="19"/>
      <c r="IZA4" s="19"/>
      <c r="IZB4" s="19"/>
      <c r="IZC4" s="19"/>
      <c r="IZD4" s="19"/>
      <c r="IZE4" s="19"/>
      <c r="IZF4" s="19"/>
      <c r="IZG4" s="19"/>
      <c r="IZH4" s="19"/>
      <c r="IZI4" s="19"/>
      <c r="IZJ4" s="19"/>
      <c r="IZK4" s="19"/>
      <c r="IZL4" s="19"/>
      <c r="IZM4" s="19"/>
      <c r="IZN4" s="19"/>
      <c r="IZO4" s="19"/>
      <c r="IZP4" s="19"/>
      <c r="IZQ4" s="19"/>
      <c r="IZR4" s="19"/>
      <c r="IZS4" s="19"/>
      <c r="IZT4" s="19"/>
      <c r="IZU4" s="19"/>
      <c r="IZV4" s="19"/>
      <c r="IZW4" s="19"/>
      <c r="IZX4" s="19"/>
      <c r="IZY4" s="19"/>
      <c r="IZZ4" s="19"/>
      <c r="JAA4" s="19"/>
      <c r="JAB4" s="19"/>
      <c r="JAC4" s="19"/>
      <c r="JAD4" s="19"/>
      <c r="JAE4" s="19"/>
      <c r="JAF4" s="19"/>
      <c r="JAG4" s="19"/>
      <c r="JAH4" s="19"/>
      <c r="JAI4" s="19"/>
      <c r="JAJ4" s="19"/>
      <c r="JAK4" s="19"/>
      <c r="JAL4" s="19"/>
      <c r="JAM4" s="19"/>
      <c r="JAN4" s="19"/>
      <c r="JAO4" s="19"/>
      <c r="JAP4" s="19"/>
      <c r="JAQ4" s="19"/>
      <c r="JAR4" s="19"/>
      <c r="JAS4" s="19"/>
      <c r="JAT4" s="19"/>
      <c r="JAU4" s="19"/>
      <c r="JAV4" s="19"/>
      <c r="JAW4" s="19"/>
      <c r="JAX4" s="19"/>
      <c r="JAY4" s="19"/>
      <c r="JAZ4" s="19"/>
      <c r="JBA4" s="19"/>
      <c r="JBB4" s="19"/>
      <c r="JBC4" s="19"/>
      <c r="JBD4" s="19"/>
      <c r="JBE4" s="19"/>
      <c r="JBF4" s="19"/>
      <c r="JBG4" s="19"/>
      <c r="JBH4" s="19"/>
      <c r="JBI4" s="19"/>
      <c r="JBJ4" s="19"/>
      <c r="JBK4" s="19"/>
      <c r="JBL4" s="19"/>
      <c r="JBM4" s="19"/>
      <c r="JBN4" s="19"/>
      <c r="JBO4" s="19"/>
      <c r="JBP4" s="19"/>
      <c r="JBQ4" s="19"/>
      <c r="JBR4" s="19"/>
      <c r="JBS4" s="19"/>
      <c r="JBT4" s="19"/>
      <c r="JBU4" s="19"/>
      <c r="JBV4" s="19"/>
      <c r="JBW4" s="19"/>
      <c r="JBX4" s="19"/>
      <c r="JBY4" s="19"/>
      <c r="JBZ4" s="19"/>
      <c r="JCA4" s="19"/>
      <c r="JCB4" s="19"/>
      <c r="JCC4" s="19"/>
      <c r="JCD4" s="19"/>
      <c r="JCE4" s="19"/>
      <c r="JCF4" s="19"/>
      <c r="JCG4" s="19"/>
      <c r="JCH4" s="19"/>
      <c r="JCI4" s="19"/>
      <c r="JCJ4" s="19"/>
      <c r="JCK4" s="19"/>
      <c r="JCL4" s="19"/>
      <c r="JCM4" s="19"/>
      <c r="JCN4" s="19"/>
      <c r="JCO4" s="19"/>
      <c r="JCP4" s="19"/>
      <c r="JCQ4" s="19"/>
      <c r="JCR4" s="19"/>
      <c r="JCS4" s="19"/>
      <c r="JCT4" s="19"/>
      <c r="JCU4" s="19"/>
      <c r="JCV4" s="19"/>
      <c r="JCW4" s="19"/>
      <c r="JCX4" s="19"/>
      <c r="JCY4" s="19"/>
      <c r="JCZ4" s="19"/>
      <c r="JDA4" s="19"/>
      <c r="JDB4" s="19"/>
      <c r="JDC4" s="19"/>
      <c r="JDD4" s="19"/>
      <c r="JDE4" s="19"/>
      <c r="JDF4" s="19"/>
      <c r="JDG4" s="19"/>
      <c r="JDH4" s="19"/>
      <c r="JDI4" s="19"/>
      <c r="JDJ4" s="19"/>
      <c r="JDK4" s="19"/>
      <c r="JDL4" s="19"/>
      <c r="JDM4" s="19"/>
      <c r="JDN4" s="19"/>
      <c r="JDO4" s="19"/>
      <c r="JDP4" s="19"/>
      <c r="JDQ4" s="19"/>
      <c r="JDR4" s="19"/>
      <c r="JDS4" s="19"/>
      <c r="JDT4" s="19"/>
      <c r="JDU4" s="19"/>
      <c r="JDV4" s="19"/>
      <c r="JDW4" s="19"/>
      <c r="JDX4" s="19"/>
      <c r="JDY4" s="19"/>
      <c r="JDZ4" s="19"/>
      <c r="JEA4" s="19"/>
      <c r="JEB4" s="19"/>
      <c r="JEC4" s="19"/>
      <c r="JED4" s="19"/>
      <c r="JEE4" s="19"/>
      <c r="JEF4" s="19"/>
      <c r="JEG4" s="19"/>
      <c r="JEH4" s="19"/>
      <c r="JEI4" s="19"/>
      <c r="JEJ4" s="19"/>
      <c r="JEK4" s="19"/>
      <c r="JEL4" s="19"/>
      <c r="JEM4" s="19"/>
      <c r="JEN4" s="19"/>
      <c r="JEO4" s="19"/>
      <c r="JEP4" s="19"/>
      <c r="JEQ4" s="19"/>
      <c r="JER4" s="19"/>
      <c r="JES4" s="19"/>
      <c r="JET4" s="19"/>
      <c r="JEU4" s="19"/>
      <c r="JEV4" s="19"/>
      <c r="JEW4" s="19"/>
      <c r="JEX4" s="19"/>
      <c r="JEY4" s="19"/>
      <c r="JEZ4" s="19"/>
      <c r="JFA4" s="19"/>
      <c r="JFB4" s="19"/>
      <c r="JFC4" s="19"/>
      <c r="JFD4" s="19"/>
      <c r="JFE4" s="19"/>
      <c r="JFF4" s="19"/>
      <c r="JFG4" s="19"/>
      <c r="JFH4" s="19"/>
      <c r="JFI4" s="19"/>
      <c r="JFJ4" s="19"/>
      <c r="JFK4" s="19"/>
      <c r="JFL4" s="19"/>
      <c r="JFM4" s="19"/>
      <c r="JFN4" s="19"/>
      <c r="JFO4" s="19"/>
      <c r="JFP4" s="19"/>
      <c r="JFQ4" s="19"/>
      <c r="JFR4" s="19"/>
      <c r="JFS4" s="19"/>
      <c r="JFT4" s="19"/>
      <c r="JFU4" s="19"/>
      <c r="JFV4" s="19"/>
      <c r="JFW4" s="19"/>
      <c r="JFX4" s="19"/>
      <c r="JFY4" s="19"/>
      <c r="JFZ4" s="19"/>
      <c r="JGA4" s="19"/>
      <c r="JGB4" s="19"/>
      <c r="JGC4" s="19"/>
      <c r="JGD4" s="19"/>
      <c r="JGE4" s="19"/>
      <c r="JGF4" s="19"/>
      <c r="JGG4" s="19"/>
      <c r="JGH4" s="19"/>
      <c r="JGI4" s="19"/>
      <c r="JGJ4" s="19"/>
      <c r="JGK4" s="19"/>
      <c r="JGL4" s="19"/>
      <c r="JGM4" s="19"/>
      <c r="JGN4" s="19"/>
      <c r="JGO4" s="19"/>
      <c r="JGP4" s="19"/>
      <c r="JGQ4" s="19"/>
      <c r="JGR4" s="19"/>
      <c r="JGS4" s="19"/>
      <c r="JGT4" s="19"/>
      <c r="JGU4" s="19"/>
      <c r="JGV4" s="19"/>
      <c r="JGW4" s="19"/>
      <c r="JGX4" s="19"/>
      <c r="JGY4" s="19"/>
      <c r="JGZ4" s="19"/>
      <c r="JHA4" s="19"/>
      <c r="JHB4" s="19"/>
      <c r="JHC4" s="19"/>
      <c r="JHD4" s="19"/>
      <c r="JHE4" s="19"/>
      <c r="JHF4" s="19"/>
      <c r="JHG4" s="19"/>
      <c r="JHH4" s="19"/>
      <c r="JHI4" s="19"/>
      <c r="JHJ4" s="19"/>
      <c r="JHK4" s="19"/>
      <c r="JHL4" s="19"/>
      <c r="JHM4" s="19"/>
      <c r="JHN4" s="19"/>
      <c r="JHO4" s="19"/>
      <c r="JHP4" s="19"/>
      <c r="JHQ4" s="19"/>
      <c r="JHR4" s="19"/>
      <c r="JHS4" s="19"/>
      <c r="JHT4" s="19"/>
      <c r="JHU4" s="19"/>
      <c r="JHV4" s="19"/>
      <c r="JHW4" s="19"/>
      <c r="JHX4" s="19"/>
      <c r="JHY4" s="19"/>
      <c r="JHZ4" s="19"/>
      <c r="JIA4" s="19"/>
      <c r="JIB4" s="19"/>
      <c r="JIC4" s="19"/>
      <c r="JID4" s="19"/>
      <c r="JIE4" s="19"/>
      <c r="JIF4" s="19"/>
      <c r="JIG4" s="19"/>
      <c r="JIH4" s="19"/>
      <c r="JII4" s="19"/>
      <c r="JIJ4" s="19"/>
      <c r="JIK4" s="19"/>
      <c r="JIL4" s="19"/>
      <c r="JIM4" s="19"/>
      <c r="JIN4" s="19"/>
      <c r="JIO4" s="19"/>
      <c r="JIP4" s="19"/>
      <c r="JIQ4" s="19"/>
      <c r="JIR4" s="19"/>
      <c r="JIS4" s="19"/>
      <c r="JIT4" s="19"/>
      <c r="JIU4" s="19"/>
      <c r="JIV4" s="19"/>
      <c r="JIW4" s="19"/>
      <c r="JIX4" s="19"/>
      <c r="JIY4" s="19"/>
      <c r="JIZ4" s="19"/>
      <c r="JJA4" s="19"/>
      <c r="JJB4" s="19"/>
      <c r="JJC4" s="19"/>
      <c r="JJD4" s="19"/>
      <c r="JJE4" s="19"/>
      <c r="JJF4" s="19"/>
      <c r="JJG4" s="19"/>
      <c r="JJH4" s="19"/>
      <c r="JJI4" s="19"/>
      <c r="JJJ4" s="19"/>
      <c r="JJK4" s="19"/>
      <c r="JJL4" s="19"/>
      <c r="JJM4" s="19"/>
      <c r="JJN4" s="19"/>
      <c r="JJO4" s="19"/>
      <c r="JJP4" s="19"/>
      <c r="JJQ4" s="19"/>
      <c r="JJR4" s="19"/>
      <c r="JJS4" s="19"/>
      <c r="JJT4" s="19"/>
      <c r="JJU4" s="19"/>
      <c r="JJV4" s="19"/>
      <c r="JJW4" s="19"/>
      <c r="JJX4" s="19"/>
      <c r="JJY4" s="19"/>
      <c r="JJZ4" s="19"/>
      <c r="JKA4" s="19"/>
      <c r="JKB4" s="19"/>
      <c r="JKC4" s="19"/>
      <c r="JKD4" s="19"/>
      <c r="JKE4" s="19"/>
      <c r="JKF4" s="19"/>
      <c r="JKG4" s="19"/>
      <c r="JKH4" s="19"/>
      <c r="JKI4" s="19"/>
      <c r="JKJ4" s="19"/>
      <c r="JKK4" s="19"/>
      <c r="JKL4" s="19"/>
      <c r="JKM4" s="19"/>
      <c r="JKN4" s="19"/>
      <c r="JKO4" s="19"/>
      <c r="JKP4" s="19"/>
      <c r="JKQ4" s="19"/>
      <c r="JKR4" s="19"/>
      <c r="JKS4" s="19"/>
      <c r="JKT4" s="19"/>
      <c r="JKU4" s="19"/>
      <c r="JKV4" s="19"/>
      <c r="JKW4" s="19"/>
      <c r="JKX4" s="19"/>
      <c r="JKY4" s="19"/>
      <c r="JKZ4" s="19"/>
      <c r="JLA4" s="19"/>
      <c r="JLB4" s="19"/>
      <c r="JLC4" s="19"/>
      <c r="JLD4" s="19"/>
      <c r="JLE4" s="19"/>
      <c r="JLF4" s="19"/>
      <c r="JLG4" s="19"/>
      <c r="JLH4" s="19"/>
      <c r="JLI4" s="19"/>
      <c r="JLJ4" s="19"/>
      <c r="JLK4" s="19"/>
      <c r="JLL4" s="19"/>
      <c r="JLM4" s="19"/>
      <c r="JLN4" s="19"/>
      <c r="JLO4" s="19"/>
      <c r="JLP4" s="19"/>
      <c r="JLQ4" s="19"/>
      <c r="JLR4" s="19"/>
      <c r="JLS4" s="19"/>
      <c r="JLT4" s="19"/>
      <c r="JLU4" s="19"/>
      <c r="JLV4" s="19"/>
      <c r="JLW4" s="19"/>
      <c r="JLX4" s="19"/>
      <c r="JLY4" s="19"/>
      <c r="JLZ4" s="19"/>
      <c r="JMA4" s="19"/>
      <c r="JMB4" s="19"/>
      <c r="JMC4" s="19"/>
      <c r="JMD4" s="19"/>
      <c r="JME4" s="19"/>
      <c r="JMF4" s="19"/>
      <c r="JMG4" s="19"/>
      <c r="JMH4" s="19"/>
      <c r="JMI4" s="19"/>
      <c r="JMJ4" s="19"/>
      <c r="JMK4" s="19"/>
      <c r="JML4" s="19"/>
      <c r="JMM4" s="19"/>
      <c r="JMN4" s="19"/>
      <c r="JMO4" s="19"/>
      <c r="JMP4" s="19"/>
      <c r="JMQ4" s="19"/>
      <c r="JMR4" s="19"/>
      <c r="JMS4" s="19"/>
      <c r="JMT4" s="19"/>
      <c r="JMU4" s="19"/>
      <c r="JMV4" s="19"/>
      <c r="JMW4" s="19"/>
      <c r="JMX4" s="19"/>
      <c r="JMY4" s="19"/>
      <c r="JMZ4" s="19"/>
      <c r="JNA4" s="19"/>
      <c r="JNB4" s="19"/>
      <c r="JNC4" s="19"/>
      <c r="JND4" s="19"/>
      <c r="JNE4" s="19"/>
      <c r="JNF4" s="19"/>
      <c r="JNG4" s="19"/>
      <c r="JNH4" s="19"/>
      <c r="JNI4" s="19"/>
      <c r="JNJ4" s="19"/>
      <c r="JNK4" s="19"/>
      <c r="JNL4" s="19"/>
      <c r="JNM4" s="19"/>
      <c r="JNN4" s="19"/>
      <c r="JNO4" s="19"/>
      <c r="JNP4" s="19"/>
      <c r="JNQ4" s="19"/>
      <c r="JNR4" s="19"/>
      <c r="JNS4" s="19"/>
      <c r="JNT4" s="19"/>
      <c r="JNU4" s="19"/>
      <c r="JNV4" s="19"/>
      <c r="JNW4" s="19"/>
      <c r="JNX4" s="19"/>
      <c r="JNY4" s="19"/>
      <c r="JNZ4" s="19"/>
      <c r="JOA4" s="19"/>
      <c r="JOB4" s="19"/>
      <c r="JOC4" s="19"/>
      <c r="JOD4" s="19"/>
      <c r="JOE4" s="19"/>
      <c r="JOF4" s="19"/>
      <c r="JOG4" s="19"/>
      <c r="JOH4" s="19"/>
      <c r="JOI4" s="19"/>
      <c r="JOJ4" s="19"/>
      <c r="JOK4" s="19"/>
      <c r="JOL4" s="19"/>
      <c r="JOM4" s="19"/>
      <c r="JON4" s="19"/>
      <c r="JOO4" s="19"/>
      <c r="JOP4" s="19"/>
      <c r="JOQ4" s="19"/>
      <c r="JOR4" s="19"/>
      <c r="JOS4" s="19"/>
      <c r="JOT4" s="19"/>
      <c r="JOU4" s="19"/>
      <c r="JOV4" s="19"/>
      <c r="JOW4" s="19"/>
      <c r="JOX4" s="19"/>
      <c r="JOY4" s="19"/>
      <c r="JOZ4" s="19"/>
      <c r="JPA4" s="19"/>
      <c r="JPB4" s="19"/>
      <c r="JPC4" s="19"/>
      <c r="JPD4" s="19"/>
      <c r="JPE4" s="19"/>
      <c r="JPF4" s="19"/>
      <c r="JPG4" s="19"/>
      <c r="JPH4" s="19"/>
      <c r="JPI4" s="19"/>
      <c r="JPJ4" s="19"/>
      <c r="JPK4" s="19"/>
      <c r="JPL4" s="19"/>
      <c r="JPM4" s="19"/>
      <c r="JPN4" s="19"/>
      <c r="JPO4" s="19"/>
      <c r="JPP4" s="19"/>
      <c r="JPQ4" s="19"/>
      <c r="JPR4" s="19"/>
      <c r="JPS4" s="19"/>
      <c r="JPT4" s="19"/>
      <c r="JPU4" s="19"/>
      <c r="JPV4" s="19"/>
      <c r="JPW4" s="19"/>
      <c r="JPX4" s="19"/>
      <c r="JPY4" s="19"/>
      <c r="JPZ4" s="19"/>
      <c r="JQA4" s="19"/>
      <c r="JQB4" s="19"/>
      <c r="JQC4" s="19"/>
      <c r="JQD4" s="19"/>
      <c r="JQE4" s="19"/>
      <c r="JQF4" s="19"/>
      <c r="JQG4" s="19"/>
      <c r="JQH4" s="19"/>
      <c r="JQI4" s="19"/>
      <c r="JQJ4" s="19"/>
      <c r="JQK4" s="19"/>
      <c r="JQL4" s="19"/>
      <c r="JQM4" s="19"/>
      <c r="JQN4" s="19"/>
      <c r="JQO4" s="19"/>
      <c r="JQP4" s="19"/>
      <c r="JQQ4" s="19"/>
      <c r="JQR4" s="19"/>
      <c r="JQS4" s="19"/>
      <c r="JQT4" s="19"/>
      <c r="JQU4" s="19"/>
      <c r="JQV4" s="19"/>
      <c r="JQW4" s="19"/>
      <c r="JQX4" s="19"/>
      <c r="JQY4" s="19"/>
      <c r="JQZ4" s="19"/>
      <c r="JRA4" s="19"/>
      <c r="JRB4" s="19"/>
      <c r="JRC4" s="19"/>
      <c r="JRD4" s="19"/>
      <c r="JRE4" s="19"/>
      <c r="JRF4" s="19"/>
      <c r="JRG4" s="19"/>
      <c r="JRH4" s="19"/>
      <c r="JRI4" s="19"/>
      <c r="JRJ4" s="19"/>
      <c r="JRK4" s="19"/>
      <c r="JRL4" s="19"/>
      <c r="JRM4" s="19"/>
      <c r="JRN4" s="19"/>
      <c r="JRO4" s="19"/>
      <c r="JRP4" s="19"/>
      <c r="JRQ4" s="19"/>
      <c r="JRR4" s="19"/>
      <c r="JRS4" s="19"/>
      <c r="JRT4" s="19"/>
      <c r="JRU4" s="19"/>
      <c r="JRV4" s="19"/>
      <c r="JRW4" s="19"/>
      <c r="JRX4" s="19"/>
      <c r="JRY4" s="19"/>
      <c r="JRZ4" s="19"/>
      <c r="JSA4" s="19"/>
      <c r="JSB4" s="19"/>
      <c r="JSC4" s="19"/>
      <c r="JSD4" s="19"/>
      <c r="JSE4" s="19"/>
      <c r="JSF4" s="19"/>
      <c r="JSG4" s="19"/>
      <c r="JSH4" s="19"/>
      <c r="JSI4" s="19"/>
      <c r="JSJ4" s="19"/>
      <c r="JSK4" s="19"/>
      <c r="JSL4" s="19"/>
      <c r="JSM4" s="19"/>
      <c r="JSN4" s="19"/>
      <c r="JSO4" s="19"/>
      <c r="JSP4" s="19"/>
      <c r="JSQ4" s="19"/>
      <c r="JSR4" s="19"/>
      <c r="JSS4" s="19"/>
      <c r="JST4" s="19"/>
      <c r="JSU4" s="19"/>
      <c r="JSV4" s="19"/>
      <c r="JSW4" s="19"/>
      <c r="JSX4" s="19"/>
      <c r="JSY4" s="19"/>
      <c r="JSZ4" s="19"/>
      <c r="JTA4" s="19"/>
      <c r="JTB4" s="19"/>
      <c r="JTC4" s="19"/>
      <c r="JTD4" s="19"/>
      <c r="JTE4" s="19"/>
      <c r="JTF4" s="19"/>
      <c r="JTG4" s="19"/>
      <c r="JTH4" s="19"/>
      <c r="JTI4" s="19"/>
      <c r="JTJ4" s="19"/>
      <c r="JTK4" s="19"/>
      <c r="JTL4" s="19"/>
      <c r="JTM4" s="19"/>
      <c r="JTN4" s="19"/>
      <c r="JTO4" s="19"/>
      <c r="JTP4" s="19"/>
      <c r="JTQ4" s="19"/>
      <c r="JTR4" s="19"/>
      <c r="JTS4" s="19"/>
      <c r="JTT4" s="19"/>
      <c r="JTU4" s="19"/>
      <c r="JTV4" s="19"/>
      <c r="JTW4" s="19"/>
      <c r="JTX4" s="19"/>
      <c r="JTY4" s="19"/>
      <c r="JTZ4" s="19"/>
      <c r="JUA4" s="19"/>
      <c r="JUB4" s="19"/>
      <c r="JUC4" s="19"/>
      <c r="JUD4" s="19"/>
      <c r="JUE4" s="19"/>
      <c r="JUF4" s="19"/>
      <c r="JUG4" s="19"/>
      <c r="JUH4" s="19"/>
      <c r="JUI4" s="19"/>
      <c r="JUJ4" s="19"/>
      <c r="JUK4" s="19"/>
      <c r="JUL4" s="19"/>
      <c r="JUM4" s="19"/>
      <c r="JUN4" s="19"/>
      <c r="JUO4" s="19"/>
      <c r="JUP4" s="19"/>
      <c r="JUQ4" s="19"/>
      <c r="JUR4" s="19"/>
      <c r="JUS4" s="19"/>
      <c r="JUT4" s="19"/>
      <c r="JUU4" s="19"/>
      <c r="JUV4" s="19"/>
      <c r="JUW4" s="19"/>
      <c r="JUX4" s="19"/>
      <c r="JUY4" s="19"/>
      <c r="JUZ4" s="19"/>
      <c r="JVA4" s="19"/>
      <c r="JVB4" s="19"/>
      <c r="JVC4" s="19"/>
      <c r="JVD4" s="19"/>
      <c r="JVE4" s="19"/>
      <c r="JVF4" s="19"/>
      <c r="JVG4" s="19"/>
      <c r="JVH4" s="19"/>
      <c r="JVI4" s="19"/>
      <c r="JVJ4" s="19"/>
      <c r="JVK4" s="19"/>
      <c r="JVL4" s="19"/>
      <c r="JVM4" s="19"/>
      <c r="JVN4" s="19"/>
      <c r="JVO4" s="19"/>
      <c r="JVP4" s="19"/>
      <c r="JVQ4" s="19"/>
      <c r="JVR4" s="19"/>
      <c r="JVS4" s="19"/>
      <c r="JVT4" s="19"/>
      <c r="JVU4" s="19"/>
      <c r="JVV4" s="19"/>
      <c r="JVW4" s="19"/>
      <c r="JVX4" s="19"/>
      <c r="JVY4" s="19"/>
      <c r="JVZ4" s="19"/>
      <c r="JWA4" s="19"/>
      <c r="JWB4" s="19"/>
      <c r="JWC4" s="19"/>
      <c r="JWD4" s="19"/>
      <c r="JWE4" s="19"/>
      <c r="JWF4" s="19"/>
      <c r="JWG4" s="19"/>
      <c r="JWH4" s="19"/>
      <c r="JWI4" s="19"/>
      <c r="JWJ4" s="19"/>
      <c r="JWK4" s="19"/>
      <c r="JWL4" s="19"/>
      <c r="JWM4" s="19"/>
      <c r="JWN4" s="19"/>
      <c r="JWO4" s="19"/>
      <c r="JWP4" s="19"/>
      <c r="JWQ4" s="19"/>
      <c r="JWR4" s="19"/>
      <c r="JWS4" s="19"/>
      <c r="JWT4" s="19"/>
      <c r="JWU4" s="19"/>
      <c r="JWV4" s="19"/>
      <c r="JWW4" s="19"/>
      <c r="JWX4" s="19"/>
      <c r="JWY4" s="19"/>
      <c r="JWZ4" s="19"/>
      <c r="JXA4" s="19"/>
      <c r="JXB4" s="19"/>
      <c r="JXC4" s="19"/>
      <c r="JXD4" s="19"/>
      <c r="JXE4" s="19"/>
      <c r="JXF4" s="19"/>
      <c r="JXG4" s="19"/>
      <c r="JXH4" s="19"/>
      <c r="JXI4" s="19"/>
      <c r="JXJ4" s="19"/>
      <c r="JXK4" s="19"/>
      <c r="JXL4" s="19"/>
      <c r="JXM4" s="19"/>
      <c r="JXN4" s="19"/>
      <c r="JXO4" s="19"/>
      <c r="JXP4" s="19"/>
      <c r="JXQ4" s="19"/>
      <c r="JXR4" s="19"/>
      <c r="JXS4" s="19"/>
      <c r="JXT4" s="19"/>
      <c r="JXU4" s="19"/>
      <c r="JXV4" s="19"/>
      <c r="JXW4" s="19"/>
      <c r="JXX4" s="19"/>
      <c r="JXY4" s="19"/>
      <c r="JXZ4" s="19"/>
      <c r="JYA4" s="19"/>
      <c r="JYB4" s="19"/>
      <c r="JYC4" s="19"/>
      <c r="JYD4" s="19"/>
      <c r="JYE4" s="19"/>
      <c r="JYF4" s="19"/>
      <c r="JYG4" s="19"/>
      <c r="JYH4" s="19"/>
      <c r="JYI4" s="19"/>
      <c r="JYJ4" s="19"/>
      <c r="JYK4" s="19"/>
      <c r="JYL4" s="19"/>
      <c r="JYM4" s="19"/>
      <c r="JYN4" s="19"/>
      <c r="JYO4" s="19"/>
      <c r="JYP4" s="19"/>
      <c r="JYQ4" s="19"/>
      <c r="JYR4" s="19"/>
      <c r="JYS4" s="19"/>
      <c r="JYT4" s="19"/>
      <c r="JYU4" s="19"/>
      <c r="JYV4" s="19"/>
      <c r="JYW4" s="19"/>
      <c r="JYX4" s="19"/>
      <c r="JYY4" s="19"/>
      <c r="JYZ4" s="19"/>
      <c r="JZA4" s="19"/>
      <c r="JZB4" s="19"/>
      <c r="JZC4" s="19"/>
      <c r="JZD4" s="19"/>
      <c r="JZE4" s="19"/>
      <c r="JZF4" s="19"/>
      <c r="JZG4" s="19"/>
      <c r="JZH4" s="19"/>
      <c r="JZI4" s="19"/>
      <c r="JZJ4" s="19"/>
      <c r="JZK4" s="19"/>
      <c r="JZL4" s="19"/>
      <c r="JZM4" s="19"/>
      <c r="JZN4" s="19"/>
      <c r="JZO4" s="19"/>
      <c r="JZP4" s="19"/>
      <c r="JZQ4" s="19"/>
      <c r="JZR4" s="19"/>
      <c r="JZS4" s="19"/>
      <c r="JZT4" s="19"/>
      <c r="JZU4" s="19"/>
      <c r="JZV4" s="19"/>
      <c r="JZW4" s="19"/>
      <c r="JZX4" s="19"/>
      <c r="JZY4" s="19"/>
      <c r="JZZ4" s="19"/>
      <c r="KAA4" s="19"/>
      <c r="KAB4" s="19"/>
      <c r="KAC4" s="19"/>
      <c r="KAD4" s="19"/>
      <c r="KAE4" s="19"/>
      <c r="KAF4" s="19"/>
      <c r="KAG4" s="19"/>
      <c r="KAH4" s="19"/>
      <c r="KAI4" s="19"/>
      <c r="KAJ4" s="19"/>
      <c r="KAK4" s="19"/>
      <c r="KAL4" s="19"/>
      <c r="KAM4" s="19"/>
      <c r="KAN4" s="19"/>
      <c r="KAO4" s="19"/>
      <c r="KAP4" s="19"/>
      <c r="KAQ4" s="19"/>
      <c r="KAR4" s="19"/>
      <c r="KAS4" s="19"/>
      <c r="KAT4" s="19"/>
      <c r="KAU4" s="19"/>
      <c r="KAV4" s="19"/>
      <c r="KAW4" s="19"/>
      <c r="KAX4" s="19"/>
      <c r="KAY4" s="19"/>
      <c r="KAZ4" s="19"/>
      <c r="KBA4" s="19"/>
      <c r="KBB4" s="19"/>
      <c r="KBC4" s="19"/>
      <c r="KBD4" s="19"/>
      <c r="KBE4" s="19"/>
      <c r="KBF4" s="19"/>
      <c r="KBG4" s="19"/>
      <c r="KBH4" s="19"/>
      <c r="KBI4" s="19"/>
      <c r="KBJ4" s="19"/>
      <c r="KBK4" s="19"/>
      <c r="KBL4" s="19"/>
      <c r="KBM4" s="19"/>
      <c r="KBN4" s="19"/>
      <c r="KBO4" s="19"/>
      <c r="KBP4" s="19"/>
      <c r="KBQ4" s="19"/>
      <c r="KBR4" s="19"/>
      <c r="KBS4" s="19"/>
      <c r="KBT4" s="19"/>
      <c r="KBU4" s="19"/>
      <c r="KBV4" s="19"/>
      <c r="KBW4" s="19"/>
      <c r="KBX4" s="19"/>
      <c r="KBY4" s="19"/>
      <c r="KBZ4" s="19"/>
      <c r="KCA4" s="19"/>
      <c r="KCB4" s="19"/>
      <c r="KCC4" s="19"/>
      <c r="KCD4" s="19"/>
      <c r="KCE4" s="19"/>
      <c r="KCF4" s="19"/>
      <c r="KCG4" s="19"/>
      <c r="KCH4" s="19"/>
      <c r="KCI4" s="19"/>
      <c r="KCJ4" s="19"/>
      <c r="KCK4" s="19"/>
      <c r="KCL4" s="19"/>
      <c r="KCM4" s="19"/>
      <c r="KCN4" s="19"/>
      <c r="KCO4" s="19"/>
      <c r="KCP4" s="19"/>
      <c r="KCQ4" s="19"/>
      <c r="KCR4" s="19"/>
      <c r="KCS4" s="19"/>
      <c r="KCT4" s="19"/>
      <c r="KCU4" s="19"/>
      <c r="KCV4" s="19"/>
      <c r="KCW4" s="19"/>
      <c r="KCX4" s="19"/>
      <c r="KCY4" s="19"/>
      <c r="KCZ4" s="19"/>
      <c r="KDA4" s="19"/>
      <c r="KDB4" s="19"/>
      <c r="KDC4" s="19"/>
      <c r="KDD4" s="19"/>
      <c r="KDE4" s="19"/>
      <c r="KDF4" s="19"/>
      <c r="KDG4" s="19"/>
      <c r="KDH4" s="19"/>
      <c r="KDI4" s="19"/>
      <c r="KDJ4" s="19"/>
      <c r="KDK4" s="19"/>
      <c r="KDL4" s="19"/>
      <c r="KDM4" s="19"/>
      <c r="KDN4" s="19"/>
      <c r="KDO4" s="19"/>
      <c r="KDP4" s="19"/>
      <c r="KDQ4" s="19"/>
      <c r="KDR4" s="19"/>
      <c r="KDS4" s="19"/>
      <c r="KDT4" s="19"/>
      <c r="KDU4" s="19"/>
      <c r="KDV4" s="19"/>
      <c r="KDW4" s="19"/>
      <c r="KDX4" s="19"/>
      <c r="KDY4" s="19"/>
      <c r="KDZ4" s="19"/>
      <c r="KEA4" s="19"/>
      <c r="KEB4" s="19"/>
      <c r="KEC4" s="19"/>
      <c r="KED4" s="19"/>
      <c r="KEE4" s="19"/>
      <c r="KEF4" s="19"/>
      <c r="KEG4" s="19"/>
      <c r="KEH4" s="19"/>
      <c r="KEI4" s="19"/>
      <c r="KEJ4" s="19"/>
      <c r="KEK4" s="19"/>
      <c r="KEL4" s="19"/>
      <c r="KEM4" s="19"/>
      <c r="KEN4" s="19"/>
      <c r="KEO4" s="19"/>
      <c r="KEP4" s="19"/>
      <c r="KEQ4" s="19"/>
      <c r="KER4" s="19"/>
      <c r="KES4" s="19"/>
      <c r="KET4" s="19"/>
      <c r="KEU4" s="19"/>
      <c r="KEV4" s="19"/>
      <c r="KEW4" s="19"/>
      <c r="KEX4" s="19"/>
      <c r="KEY4" s="19"/>
      <c r="KEZ4" s="19"/>
      <c r="KFA4" s="19"/>
      <c r="KFB4" s="19"/>
      <c r="KFC4" s="19"/>
      <c r="KFD4" s="19"/>
      <c r="KFE4" s="19"/>
      <c r="KFF4" s="19"/>
      <c r="KFG4" s="19"/>
      <c r="KFH4" s="19"/>
      <c r="KFI4" s="19"/>
      <c r="KFJ4" s="19"/>
      <c r="KFK4" s="19"/>
      <c r="KFL4" s="19"/>
      <c r="KFM4" s="19"/>
      <c r="KFN4" s="19"/>
      <c r="KFO4" s="19"/>
      <c r="KFP4" s="19"/>
      <c r="KFQ4" s="19"/>
      <c r="KFR4" s="19"/>
      <c r="KFS4" s="19"/>
      <c r="KFT4" s="19"/>
      <c r="KFU4" s="19"/>
      <c r="KFV4" s="19"/>
      <c r="KFW4" s="19"/>
      <c r="KFX4" s="19"/>
      <c r="KFY4" s="19"/>
      <c r="KFZ4" s="19"/>
      <c r="KGA4" s="19"/>
      <c r="KGB4" s="19"/>
      <c r="KGC4" s="19"/>
      <c r="KGD4" s="19"/>
      <c r="KGE4" s="19"/>
      <c r="KGF4" s="19"/>
      <c r="KGG4" s="19"/>
      <c r="KGH4" s="19"/>
      <c r="KGI4" s="19"/>
      <c r="KGJ4" s="19"/>
      <c r="KGK4" s="19"/>
      <c r="KGL4" s="19"/>
      <c r="KGM4" s="19"/>
      <c r="KGN4" s="19"/>
      <c r="KGO4" s="19"/>
      <c r="KGP4" s="19"/>
      <c r="KGQ4" s="19"/>
      <c r="KGR4" s="19"/>
      <c r="KGS4" s="19"/>
      <c r="KGT4" s="19"/>
      <c r="KGU4" s="19"/>
      <c r="KGV4" s="19"/>
      <c r="KGW4" s="19"/>
      <c r="KGX4" s="19"/>
      <c r="KGY4" s="19"/>
      <c r="KGZ4" s="19"/>
      <c r="KHA4" s="19"/>
      <c r="KHB4" s="19"/>
      <c r="KHC4" s="19"/>
      <c r="KHD4" s="19"/>
      <c r="KHE4" s="19"/>
      <c r="KHF4" s="19"/>
      <c r="KHG4" s="19"/>
      <c r="KHH4" s="19"/>
      <c r="KHI4" s="19"/>
      <c r="KHJ4" s="19"/>
      <c r="KHK4" s="19"/>
      <c r="KHL4" s="19"/>
      <c r="KHM4" s="19"/>
      <c r="KHN4" s="19"/>
      <c r="KHO4" s="19"/>
      <c r="KHP4" s="19"/>
      <c r="KHQ4" s="19"/>
      <c r="KHR4" s="19"/>
      <c r="KHS4" s="19"/>
      <c r="KHT4" s="19"/>
      <c r="KHU4" s="19"/>
      <c r="KHV4" s="19"/>
      <c r="KHW4" s="19"/>
      <c r="KHX4" s="19"/>
      <c r="KHY4" s="19"/>
      <c r="KHZ4" s="19"/>
      <c r="KIA4" s="19"/>
      <c r="KIB4" s="19"/>
      <c r="KIC4" s="19"/>
      <c r="KID4" s="19"/>
      <c r="KIE4" s="19"/>
      <c r="KIF4" s="19"/>
      <c r="KIG4" s="19"/>
      <c r="KIH4" s="19"/>
      <c r="KII4" s="19"/>
      <c r="KIJ4" s="19"/>
      <c r="KIK4" s="19"/>
      <c r="KIL4" s="19"/>
      <c r="KIM4" s="19"/>
      <c r="KIN4" s="19"/>
      <c r="KIO4" s="19"/>
      <c r="KIP4" s="19"/>
      <c r="KIQ4" s="19"/>
      <c r="KIR4" s="19"/>
      <c r="KIS4" s="19"/>
      <c r="KIT4" s="19"/>
      <c r="KIU4" s="19"/>
      <c r="KIV4" s="19"/>
      <c r="KIW4" s="19"/>
      <c r="KIX4" s="19"/>
      <c r="KIY4" s="19"/>
      <c r="KIZ4" s="19"/>
      <c r="KJA4" s="19"/>
      <c r="KJB4" s="19"/>
      <c r="KJC4" s="19"/>
      <c r="KJD4" s="19"/>
      <c r="KJE4" s="19"/>
      <c r="KJF4" s="19"/>
      <c r="KJG4" s="19"/>
      <c r="KJH4" s="19"/>
      <c r="KJI4" s="19"/>
      <c r="KJJ4" s="19"/>
      <c r="KJK4" s="19"/>
      <c r="KJL4" s="19"/>
      <c r="KJM4" s="19"/>
      <c r="KJN4" s="19"/>
      <c r="KJO4" s="19"/>
      <c r="KJP4" s="19"/>
      <c r="KJQ4" s="19"/>
      <c r="KJR4" s="19"/>
      <c r="KJS4" s="19"/>
      <c r="KJT4" s="19"/>
      <c r="KJU4" s="19"/>
      <c r="KJV4" s="19"/>
      <c r="KJW4" s="19"/>
      <c r="KJX4" s="19"/>
      <c r="KJY4" s="19"/>
      <c r="KJZ4" s="19"/>
      <c r="KKA4" s="19"/>
      <c r="KKB4" s="19"/>
      <c r="KKC4" s="19"/>
      <c r="KKD4" s="19"/>
      <c r="KKE4" s="19"/>
      <c r="KKF4" s="19"/>
      <c r="KKG4" s="19"/>
      <c r="KKH4" s="19"/>
      <c r="KKI4" s="19"/>
      <c r="KKJ4" s="19"/>
      <c r="KKK4" s="19"/>
      <c r="KKL4" s="19"/>
      <c r="KKM4" s="19"/>
      <c r="KKN4" s="19"/>
      <c r="KKO4" s="19"/>
      <c r="KKP4" s="19"/>
      <c r="KKQ4" s="19"/>
      <c r="KKR4" s="19"/>
      <c r="KKS4" s="19"/>
      <c r="KKT4" s="19"/>
      <c r="KKU4" s="19"/>
      <c r="KKV4" s="19"/>
      <c r="KKW4" s="19"/>
      <c r="KKX4" s="19"/>
      <c r="KKY4" s="19"/>
      <c r="KKZ4" s="19"/>
      <c r="KLA4" s="19"/>
      <c r="KLB4" s="19"/>
      <c r="KLC4" s="19"/>
      <c r="KLD4" s="19"/>
      <c r="KLE4" s="19"/>
      <c r="KLF4" s="19"/>
      <c r="KLG4" s="19"/>
      <c r="KLH4" s="19"/>
      <c r="KLI4" s="19"/>
      <c r="KLJ4" s="19"/>
      <c r="KLK4" s="19"/>
      <c r="KLL4" s="19"/>
      <c r="KLM4" s="19"/>
      <c r="KLN4" s="19"/>
      <c r="KLO4" s="19"/>
      <c r="KLP4" s="19"/>
      <c r="KLQ4" s="19"/>
      <c r="KLR4" s="19"/>
      <c r="KLS4" s="19"/>
      <c r="KLT4" s="19"/>
      <c r="KLU4" s="19"/>
      <c r="KLV4" s="19"/>
      <c r="KLW4" s="19"/>
      <c r="KLX4" s="19"/>
      <c r="KLY4" s="19"/>
      <c r="KLZ4" s="19"/>
      <c r="KMA4" s="19"/>
      <c r="KMB4" s="19"/>
      <c r="KMC4" s="19"/>
      <c r="KMD4" s="19"/>
      <c r="KME4" s="19"/>
      <c r="KMF4" s="19"/>
      <c r="KMG4" s="19"/>
      <c r="KMH4" s="19"/>
      <c r="KMI4" s="19"/>
      <c r="KMJ4" s="19"/>
      <c r="KMK4" s="19"/>
      <c r="KML4" s="19"/>
      <c r="KMM4" s="19"/>
      <c r="KMN4" s="19"/>
      <c r="KMO4" s="19"/>
      <c r="KMP4" s="19"/>
      <c r="KMQ4" s="19"/>
      <c r="KMR4" s="19"/>
      <c r="KMS4" s="19"/>
      <c r="KMT4" s="19"/>
      <c r="KMU4" s="19"/>
      <c r="KMV4" s="19"/>
      <c r="KMW4" s="19"/>
      <c r="KMX4" s="19"/>
      <c r="KMY4" s="19"/>
      <c r="KMZ4" s="19"/>
      <c r="KNA4" s="19"/>
      <c r="KNB4" s="19"/>
      <c r="KNC4" s="19"/>
      <c r="KND4" s="19"/>
      <c r="KNE4" s="19"/>
      <c r="KNF4" s="19"/>
      <c r="KNG4" s="19"/>
      <c r="KNH4" s="19"/>
      <c r="KNI4" s="19"/>
      <c r="KNJ4" s="19"/>
      <c r="KNK4" s="19"/>
      <c r="KNL4" s="19"/>
      <c r="KNM4" s="19"/>
      <c r="KNN4" s="19"/>
      <c r="KNO4" s="19"/>
      <c r="KNP4" s="19"/>
      <c r="KNQ4" s="19"/>
      <c r="KNR4" s="19"/>
      <c r="KNS4" s="19"/>
      <c r="KNT4" s="19"/>
      <c r="KNU4" s="19"/>
      <c r="KNV4" s="19"/>
      <c r="KNW4" s="19"/>
      <c r="KNX4" s="19"/>
      <c r="KNY4" s="19"/>
      <c r="KNZ4" s="19"/>
      <c r="KOA4" s="19"/>
      <c r="KOB4" s="19"/>
      <c r="KOC4" s="19"/>
      <c r="KOD4" s="19"/>
      <c r="KOE4" s="19"/>
      <c r="KOF4" s="19"/>
      <c r="KOG4" s="19"/>
      <c r="KOH4" s="19"/>
      <c r="KOI4" s="19"/>
      <c r="KOJ4" s="19"/>
      <c r="KOK4" s="19"/>
      <c r="KOL4" s="19"/>
      <c r="KOM4" s="19"/>
      <c r="KON4" s="19"/>
      <c r="KOO4" s="19"/>
      <c r="KOP4" s="19"/>
      <c r="KOQ4" s="19"/>
      <c r="KOR4" s="19"/>
      <c r="KOS4" s="19"/>
      <c r="KOT4" s="19"/>
      <c r="KOU4" s="19"/>
      <c r="KOV4" s="19"/>
      <c r="KOW4" s="19"/>
      <c r="KOX4" s="19"/>
      <c r="KOY4" s="19"/>
      <c r="KOZ4" s="19"/>
      <c r="KPA4" s="19"/>
      <c r="KPB4" s="19"/>
      <c r="KPC4" s="19"/>
      <c r="KPD4" s="19"/>
      <c r="KPE4" s="19"/>
      <c r="KPF4" s="19"/>
      <c r="KPG4" s="19"/>
      <c r="KPH4" s="19"/>
      <c r="KPI4" s="19"/>
      <c r="KPJ4" s="19"/>
      <c r="KPK4" s="19"/>
      <c r="KPL4" s="19"/>
      <c r="KPM4" s="19"/>
      <c r="KPN4" s="19"/>
      <c r="KPO4" s="19"/>
      <c r="KPP4" s="19"/>
      <c r="KPQ4" s="19"/>
      <c r="KPR4" s="19"/>
      <c r="KPS4" s="19"/>
      <c r="KPT4" s="19"/>
      <c r="KPU4" s="19"/>
      <c r="KPV4" s="19"/>
      <c r="KPW4" s="19"/>
      <c r="KPX4" s="19"/>
      <c r="KPY4" s="19"/>
      <c r="KPZ4" s="19"/>
      <c r="KQA4" s="19"/>
      <c r="KQB4" s="19"/>
      <c r="KQC4" s="19"/>
      <c r="KQD4" s="19"/>
      <c r="KQE4" s="19"/>
      <c r="KQF4" s="19"/>
      <c r="KQG4" s="19"/>
      <c r="KQH4" s="19"/>
      <c r="KQI4" s="19"/>
      <c r="KQJ4" s="19"/>
      <c r="KQK4" s="19"/>
      <c r="KQL4" s="19"/>
      <c r="KQM4" s="19"/>
      <c r="KQN4" s="19"/>
      <c r="KQO4" s="19"/>
      <c r="KQP4" s="19"/>
      <c r="KQQ4" s="19"/>
      <c r="KQR4" s="19"/>
      <c r="KQS4" s="19"/>
      <c r="KQT4" s="19"/>
      <c r="KQU4" s="19"/>
      <c r="KQV4" s="19"/>
      <c r="KQW4" s="19"/>
      <c r="KQX4" s="19"/>
      <c r="KQY4" s="19"/>
      <c r="KQZ4" s="19"/>
      <c r="KRA4" s="19"/>
      <c r="KRB4" s="19"/>
      <c r="KRC4" s="19"/>
      <c r="KRD4" s="19"/>
      <c r="KRE4" s="19"/>
      <c r="KRF4" s="19"/>
      <c r="KRG4" s="19"/>
      <c r="KRH4" s="19"/>
      <c r="KRI4" s="19"/>
      <c r="KRJ4" s="19"/>
      <c r="KRK4" s="19"/>
      <c r="KRL4" s="19"/>
      <c r="KRM4" s="19"/>
      <c r="KRN4" s="19"/>
      <c r="KRO4" s="19"/>
      <c r="KRP4" s="19"/>
      <c r="KRQ4" s="19"/>
      <c r="KRR4" s="19"/>
      <c r="KRS4" s="19"/>
      <c r="KRT4" s="19"/>
      <c r="KRU4" s="19"/>
      <c r="KRV4" s="19"/>
      <c r="KRW4" s="19"/>
      <c r="KRX4" s="19"/>
      <c r="KRY4" s="19"/>
      <c r="KRZ4" s="19"/>
      <c r="KSA4" s="19"/>
      <c r="KSB4" s="19"/>
      <c r="KSC4" s="19"/>
      <c r="KSD4" s="19"/>
      <c r="KSE4" s="19"/>
      <c r="KSF4" s="19"/>
      <c r="KSG4" s="19"/>
      <c r="KSH4" s="19"/>
      <c r="KSI4" s="19"/>
      <c r="KSJ4" s="19"/>
      <c r="KSK4" s="19"/>
      <c r="KSL4" s="19"/>
      <c r="KSM4" s="19"/>
      <c r="KSN4" s="19"/>
      <c r="KSO4" s="19"/>
      <c r="KSP4" s="19"/>
      <c r="KSQ4" s="19"/>
      <c r="KSR4" s="19"/>
      <c r="KSS4" s="19"/>
      <c r="KST4" s="19"/>
      <c r="KSU4" s="19"/>
      <c r="KSV4" s="19"/>
      <c r="KSW4" s="19"/>
      <c r="KSX4" s="19"/>
      <c r="KSY4" s="19"/>
      <c r="KSZ4" s="19"/>
      <c r="KTA4" s="19"/>
      <c r="KTB4" s="19"/>
      <c r="KTC4" s="19"/>
      <c r="KTD4" s="19"/>
      <c r="KTE4" s="19"/>
      <c r="KTF4" s="19"/>
      <c r="KTG4" s="19"/>
      <c r="KTH4" s="19"/>
      <c r="KTI4" s="19"/>
      <c r="KTJ4" s="19"/>
      <c r="KTK4" s="19"/>
      <c r="KTL4" s="19"/>
      <c r="KTM4" s="19"/>
      <c r="KTN4" s="19"/>
      <c r="KTO4" s="19"/>
      <c r="KTP4" s="19"/>
      <c r="KTQ4" s="19"/>
      <c r="KTR4" s="19"/>
      <c r="KTS4" s="19"/>
      <c r="KTT4" s="19"/>
      <c r="KTU4" s="19"/>
      <c r="KTV4" s="19"/>
      <c r="KTW4" s="19"/>
      <c r="KTX4" s="19"/>
      <c r="KTY4" s="19"/>
      <c r="KTZ4" s="19"/>
      <c r="KUA4" s="19"/>
      <c r="KUB4" s="19"/>
      <c r="KUC4" s="19"/>
      <c r="KUD4" s="19"/>
      <c r="KUE4" s="19"/>
      <c r="KUF4" s="19"/>
      <c r="KUG4" s="19"/>
      <c r="KUH4" s="19"/>
      <c r="KUI4" s="19"/>
      <c r="KUJ4" s="19"/>
      <c r="KUK4" s="19"/>
      <c r="KUL4" s="19"/>
      <c r="KUM4" s="19"/>
      <c r="KUN4" s="19"/>
      <c r="KUO4" s="19"/>
      <c r="KUP4" s="19"/>
      <c r="KUQ4" s="19"/>
      <c r="KUR4" s="19"/>
      <c r="KUS4" s="19"/>
      <c r="KUT4" s="19"/>
      <c r="KUU4" s="19"/>
      <c r="KUV4" s="19"/>
      <c r="KUW4" s="19"/>
      <c r="KUX4" s="19"/>
      <c r="KUY4" s="19"/>
      <c r="KUZ4" s="19"/>
      <c r="KVA4" s="19"/>
      <c r="KVB4" s="19"/>
      <c r="KVC4" s="19"/>
      <c r="KVD4" s="19"/>
      <c r="KVE4" s="19"/>
      <c r="KVF4" s="19"/>
      <c r="KVG4" s="19"/>
      <c r="KVH4" s="19"/>
      <c r="KVI4" s="19"/>
      <c r="KVJ4" s="19"/>
      <c r="KVK4" s="19"/>
      <c r="KVL4" s="19"/>
      <c r="KVM4" s="19"/>
      <c r="KVN4" s="19"/>
      <c r="KVO4" s="19"/>
      <c r="KVP4" s="19"/>
      <c r="KVQ4" s="19"/>
      <c r="KVR4" s="19"/>
      <c r="KVS4" s="19"/>
      <c r="KVT4" s="19"/>
      <c r="KVU4" s="19"/>
      <c r="KVV4" s="19"/>
      <c r="KVW4" s="19"/>
      <c r="KVX4" s="19"/>
      <c r="KVY4" s="19"/>
      <c r="KVZ4" s="19"/>
      <c r="KWA4" s="19"/>
      <c r="KWB4" s="19"/>
      <c r="KWC4" s="19"/>
      <c r="KWD4" s="19"/>
      <c r="KWE4" s="19"/>
      <c r="KWF4" s="19"/>
      <c r="KWG4" s="19"/>
      <c r="KWH4" s="19"/>
      <c r="KWI4" s="19"/>
      <c r="KWJ4" s="19"/>
      <c r="KWK4" s="19"/>
      <c r="KWL4" s="19"/>
      <c r="KWM4" s="19"/>
      <c r="KWN4" s="19"/>
      <c r="KWO4" s="19"/>
      <c r="KWP4" s="19"/>
      <c r="KWQ4" s="19"/>
      <c r="KWR4" s="19"/>
      <c r="KWS4" s="19"/>
      <c r="KWT4" s="19"/>
      <c r="KWU4" s="19"/>
      <c r="KWV4" s="19"/>
      <c r="KWW4" s="19"/>
      <c r="KWX4" s="19"/>
      <c r="KWY4" s="19"/>
      <c r="KWZ4" s="19"/>
      <c r="KXA4" s="19"/>
      <c r="KXB4" s="19"/>
      <c r="KXC4" s="19"/>
      <c r="KXD4" s="19"/>
      <c r="KXE4" s="19"/>
      <c r="KXF4" s="19"/>
      <c r="KXG4" s="19"/>
      <c r="KXH4" s="19"/>
      <c r="KXI4" s="19"/>
      <c r="KXJ4" s="19"/>
      <c r="KXK4" s="19"/>
      <c r="KXL4" s="19"/>
      <c r="KXM4" s="19"/>
      <c r="KXN4" s="19"/>
      <c r="KXO4" s="19"/>
      <c r="KXP4" s="19"/>
      <c r="KXQ4" s="19"/>
      <c r="KXR4" s="19"/>
      <c r="KXS4" s="19"/>
      <c r="KXT4" s="19"/>
      <c r="KXU4" s="19"/>
      <c r="KXV4" s="19"/>
      <c r="KXW4" s="19"/>
      <c r="KXX4" s="19"/>
      <c r="KXY4" s="19"/>
      <c r="KXZ4" s="19"/>
      <c r="KYA4" s="19"/>
      <c r="KYB4" s="19"/>
      <c r="KYC4" s="19"/>
      <c r="KYD4" s="19"/>
      <c r="KYE4" s="19"/>
      <c r="KYF4" s="19"/>
      <c r="KYG4" s="19"/>
      <c r="KYH4" s="19"/>
      <c r="KYI4" s="19"/>
      <c r="KYJ4" s="19"/>
      <c r="KYK4" s="19"/>
      <c r="KYL4" s="19"/>
      <c r="KYM4" s="19"/>
      <c r="KYN4" s="19"/>
      <c r="KYO4" s="19"/>
      <c r="KYP4" s="19"/>
      <c r="KYQ4" s="19"/>
      <c r="KYR4" s="19"/>
      <c r="KYS4" s="19"/>
      <c r="KYT4" s="19"/>
      <c r="KYU4" s="19"/>
      <c r="KYV4" s="19"/>
      <c r="KYW4" s="19"/>
      <c r="KYX4" s="19"/>
      <c r="KYY4" s="19"/>
      <c r="KYZ4" s="19"/>
      <c r="KZA4" s="19"/>
      <c r="KZB4" s="19"/>
      <c r="KZC4" s="19"/>
      <c r="KZD4" s="19"/>
      <c r="KZE4" s="19"/>
      <c r="KZF4" s="19"/>
      <c r="KZG4" s="19"/>
      <c r="KZH4" s="19"/>
      <c r="KZI4" s="19"/>
      <c r="KZJ4" s="19"/>
      <c r="KZK4" s="19"/>
      <c r="KZL4" s="19"/>
      <c r="KZM4" s="19"/>
      <c r="KZN4" s="19"/>
      <c r="KZO4" s="19"/>
      <c r="KZP4" s="19"/>
      <c r="KZQ4" s="19"/>
      <c r="KZR4" s="19"/>
      <c r="KZS4" s="19"/>
      <c r="KZT4" s="19"/>
      <c r="KZU4" s="19"/>
      <c r="KZV4" s="19"/>
      <c r="KZW4" s="19"/>
      <c r="KZX4" s="19"/>
      <c r="KZY4" s="19"/>
      <c r="KZZ4" s="19"/>
      <c r="LAA4" s="19"/>
      <c r="LAB4" s="19"/>
      <c r="LAC4" s="19"/>
      <c r="LAD4" s="19"/>
      <c r="LAE4" s="19"/>
      <c r="LAF4" s="19"/>
      <c r="LAG4" s="19"/>
      <c r="LAH4" s="19"/>
      <c r="LAI4" s="19"/>
      <c r="LAJ4" s="19"/>
      <c r="LAK4" s="19"/>
      <c r="LAL4" s="19"/>
      <c r="LAM4" s="19"/>
      <c r="LAN4" s="19"/>
      <c r="LAO4" s="19"/>
      <c r="LAP4" s="19"/>
      <c r="LAQ4" s="19"/>
      <c r="LAR4" s="19"/>
      <c r="LAS4" s="19"/>
      <c r="LAT4" s="19"/>
      <c r="LAU4" s="19"/>
      <c r="LAV4" s="19"/>
      <c r="LAW4" s="19"/>
      <c r="LAX4" s="19"/>
      <c r="LAY4" s="19"/>
      <c r="LAZ4" s="19"/>
      <c r="LBA4" s="19"/>
      <c r="LBB4" s="19"/>
      <c r="LBC4" s="19"/>
      <c r="LBD4" s="19"/>
      <c r="LBE4" s="19"/>
      <c r="LBF4" s="19"/>
      <c r="LBG4" s="19"/>
      <c r="LBH4" s="19"/>
      <c r="LBI4" s="19"/>
      <c r="LBJ4" s="19"/>
      <c r="LBK4" s="19"/>
      <c r="LBL4" s="19"/>
      <c r="LBM4" s="19"/>
      <c r="LBN4" s="19"/>
      <c r="LBO4" s="19"/>
      <c r="LBP4" s="19"/>
      <c r="LBQ4" s="19"/>
      <c r="LBR4" s="19"/>
      <c r="LBS4" s="19"/>
      <c r="LBT4" s="19"/>
      <c r="LBU4" s="19"/>
      <c r="LBV4" s="19"/>
      <c r="LBW4" s="19"/>
      <c r="LBX4" s="19"/>
      <c r="LBY4" s="19"/>
      <c r="LBZ4" s="19"/>
      <c r="LCA4" s="19"/>
      <c r="LCB4" s="19"/>
      <c r="LCC4" s="19"/>
      <c r="LCD4" s="19"/>
      <c r="LCE4" s="19"/>
      <c r="LCF4" s="19"/>
      <c r="LCG4" s="19"/>
      <c r="LCH4" s="19"/>
      <c r="LCI4" s="19"/>
      <c r="LCJ4" s="19"/>
      <c r="LCK4" s="19"/>
      <c r="LCL4" s="19"/>
      <c r="LCM4" s="19"/>
      <c r="LCN4" s="19"/>
      <c r="LCO4" s="19"/>
      <c r="LCP4" s="19"/>
      <c r="LCQ4" s="19"/>
      <c r="LCR4" s="19"/>
      <c r="LCS4" s="19"/>
      <c r="LCT4" s="19"/>
      <c r="LCU4" s="19"/>
      <c r="LCV4" s="19"/>
      <c r="LCW4" s="19"/>
      <c r="LCX4" s="19"/>
      <c r="LCY4" s="19"/>
      <c r="LCZ4" s="19"/>
      <c r="LDA4" s="19"/>
      <c r="LDB4" s="19"/>
      <c r="LDC4" s="19"/>
      <c r="LDD4" s="19"/>
      <c r="LDE4" s="19"/>
      <c r="LDF4" s="19"/>
      <c r="LDG4" s="19"/>
      <c r="LDH4" s="19"/>
      <c r="LDI4" s="19"/>
      <c r="LDJ4" s="19"/>
      <c r="LDK4" s="19"/>
      <c r="LDL4" s="19"/>
      <c r="LDM4" s="19"/>
      <c r="LDN4" s="19"/>
      <c r="LDO4" s="19"/>
      <c r="LDP4" s="19"/>
      <c r="LDQ4" s="19"/>
      <c r="LDR4" s="19"/>
      <c r="LDS4" s="19"/>
      <c r="LDT4" s="19"/>
      <c r="LDU4" s="19"/>
      <c r="LDV4" s="19"/>
      <c r="LDW4" s="19"/>
      <c r="LDX4" s="19"/>
      <c r="LDY4" s="19"/>
      <c r="LDZ4" s="19"/>
      <c r="LEA4" s="19"/>
      <c r="LEB4" s="19"/>
      <c r="LEC4" s="19"/>
      <c r="LED4" s="19"/>
      <c r="LEE4" s="19"/>
      <c r="LEF4" s="19"/>
      <c r="LEG4" s="19"/>
      <c r="LEH4" s="19"/>
      <c r="LEI4" s="19"/>
      <c r="LEJ4" s="19"/>
      <c r="LEK4" s="19"/>
      <c r="LEL4" s="19"/>
      <c r="LEM4" s="19"/>
      <c r="LEN4" s="19"/>
      <c r="LEO4" s="19"/>
      <c r="LEP4" s="19"/>
      <c r="LEQ4" s="19"/>
      <c r="LER4" s="19"/>
      <c r="LES4" s="19"/>
      <c r="LET4" s="19"/>
      <c r="LEU4" s="19"/>
      <c r="LEV4" s="19"/>
      <c r="LEW4" s="19"/>
      <c r="LEX4" s="19"/>
      <c r="LEY4" s="19"/>
      <c r="LEZ4" s="19"/>
      <c r="LFA4" s="19"/>
      <c r="LFB4" s="19"/>
      <c r="LFC4" s="19"/>
      <c r="LFD4" s="19"/>
      <c r="LFE4" s="19"/>
      <c r="LFF4" s="19"/>
      <c r="LFG4" s="19"/>
      <c r="LFH4" s="19"/>
      <c r="LFI4" s="19"/>
      <c r="LFJ4" s="19"/>
      <c r="LFK4" s="19"/>
      <c r="LFL4" s="19"/>
      <c r="LFM4" s="19"/>
      <c r="LFN4" s="19"/>
      <c r="LFO4" s="19"/>
      <c r="LFP4" s="19"/>
      <c r="LFQ4" s="19"/>
      <c r="LFR4" s="19"/>
      <c r="LFS4" s="19"/>
      <c r="LFT4" s="19"/>
      <c r="LFU4" s="19"/>
      <c r="LFV4" s="19"/>
      <c r="LFW4" s="19"/>
      <c r="LFX4" s="19"/>
      <c r="LFY4" s="19"/>
      <c r="LFZ4" s="19"/>
      <c r="LGA4" s="19"/>
      <c r="LGB4" s="19"/>
      <c r="LGC4" s="19"/>
      <c r="LGD4" s="19"/>
      <c r="LGE4" s="19"/>
      <c r="LGF4" s="19"/>
      <c r="LGG4" s="19"/>
      <c r="LGH4" s="19"/>
      <c r="LGI4" s="19"/>
      <c r="LGJ4" s="19"/>
      <c r="LGK4" s="19"/>
      <c r="LGL4" s="19"/>
      <c r="LGM4" s="19"/>
      <c r="LGN4" s="19"/>
      <c r="LGO4" s="19"/>
      <c r="LGP4" s="19"/>
      <c r="LGQ4" s="19"/>
      <c r="LGR4" s="19"/>
      <c r="LGS4" s="19"/>
      <c r="LGT4" s="19"/>
      <c r="LGU4" s="19"/>
      <c r="LGV4" s="19"/>
      <c r="LGW4" s="19"/>
      <c r="LGX4" s="19"/>
      <c r="LGY4" s="19"/>
      <c r="LGZ4" s="19"/>
      <c r="LHA4" s="19"/>
      <c r="LHB4" s="19"/>
      <c r="LHC4" s="19"/>
      <c r="LHD4" s="19"/>
      <c r="LHE4" s="19"/>
      <c r="LHF4" s="19"/>
      <c r="LHG4" s="19"/>
      <c r="LHH4" s="19"/>
      <c r="LHI4" s="19"/>
      <c r="LHJ4" s="19"/>
      <c r="LHK4" s="19"/>
      <c r="LHL4" s="19"/>
      <c r="LHM4" s="19"/>
      <c r="LHN4" s="19"/>
      <c r="LHO4" s="19"/>
      <c r="LHP4" s="19"/>
      <c r="LHQ4" s="19"/>
      <c r="LHR4" s="19"/>
      <c r="LHS4" s="19"/>
      <c r="LHT4" s="19"/>
      <c r="LHU4" s="19"/>
      <c r="LHV4" s="19"/>
      <c r="LHW4" s="19"/>
      <c r="LHX4" s="19"/>
      <c r="LHY4" s="19"/>
      <c r="LHZ4" s="19"/>
      <c r="LIA4" s="19"/>
      <c r="LIB4" s="19"/>
      <c r="LIC4" s="19"/>
      <c r="LID4" s="19"/>
      <c r="LIE4" s="19"/>
      <c r="LIF4" s="19"/>
      <c r="LIG4" s="19"/>
      <c r="LIH4" s="19"/>
      <c r="LII4" s="19"/>
      <c r="LIJ4" s="19"/>
      <c r="LIK4" s="19"/>
      <c r="LIL4" s="19"/>
      <c r="LIM4" s="19"/>
      <c r="LIN4" s="19"/>
      <c r="LIO4" s="19"/>
      <c r="LIP4" s="19"/>
      <c r="LIQ4" s="19"/>
      <c r="LIR4" s="19"/>
      <c r="LIS4" s="19"/>
      <c r="LIT4" s="19"/>
      <c r="LIU4" s="19"/>
      <c r="LIV4" s="19"/>
      <c r="LIW4" s="19"/>
      <c r="LIX4" s="19"/>
      <c r="LIY4" s="19"/>
      <c r="LIZ4" s="19"/>
      <c r="LJA4" s="19"/>
      <c r="LJB4" s="19"/>
      <c r="LJC4" s="19"/>
      <c r="LJD4" s="19"/>
      <c r="LJE4" s="19"/>
      <c r="LJF4" s="19"/>
      <c r="LJG4" s="19"/>
      <c r="LJH4" s="19"/>
      <c r="LJI4" s="19"/>
      <c r="LJJ4" s="19"/>
      <c r="LJK4" s="19"/>
      <c r="LJL4" s="19"/>
      <c r="LJM4" s="19"/>
      <c r="LJN4" s="19"/>
      <c r="LJO4" s="19"/>
      <c r="LJP4" s="19"/>
      <c r="LJQ4" s="19"/>
      <c r="LJR4" s="19"/>
      <c r="LJS4" s="19"/>
      <c r="LJT4" s="19"/>
      <c r="LJU4" s="19"/>
      <c r="LJV4" s="19"/>
      <c r="LJW4" s="19"/>
      <c r="LJX4" s="19"/>
      <c r="LJY4" s="19"/>
      <c r="LJZ4" s="19"/>
      <c r="LKA4" s="19"/>
      <c r="LKB4" s="19"/>
      <c r="LKC4" s="19"/>
      <c r="LKD4" s="19"/>
      <c r="LKE4" s="19"/>
      <c r="LKF4" s="19"/>
      <c r="LKG4" s="19"/>
      <c r="LKH4" s="19"/>
      <c r="LKI4" s="19"/>
      <c r="LKJ4" s="19"/>
      <c r="LKK4" s="19"/>
      <c r="LKL4" s="19"/>
      <c r="LKM4" s="19"/>
      <c r="LKN4" s="19"/>
      <c r="LKO4" s="19"/>
      <c r="LKP4" s="19"/>
      <c r="LKQ4" s="19"/>
      <c r="LKR4" s="19"/>
      <c r="LKS4" s="19"/>
      <c r="LKT4" s="19"/>
      <c r="LKU4" s="19"/>
      <c r="LKV4" s="19"/>
      <c r="LKW4" s="19"/>
      <c r="LKX4" s="19"/>
      <c r="LKY4" s="19"/>
      <c r="LKZ4" s="19"/>
      <c r="LLA4" s="19"/>
      <c r="LLB4" s="19"/>
      <c r="LLC4" s="19"/>
      <c r="LLD4" s="19"/>
      <c r="LLE4" s="19"/>
      <c r="LLF4" s="19"/>
      <c r="LLG4" s="19"/>
      <c r="LLH4" s="19"/>
      <c r="LLI4" s="19"/>
      <c r="LLJ4" s="19"/>
      <c r="LLK4" s="19"/>
      <c r="LLL4" s="19"/>
      <c r="LLM4" s="19"/>
      <c r="LLN4" s="19"/>
      <c r="LLO4" s="19"/>
      <c r="LLP4" s="19"/>
      <c r="LLQ4" s="19"/>
      <c r="LLR4" s="19"/>
      <c r="LLS4" s="19"/>
      <c r="LLT4" s="19"/>
      <c r="LLU4" s="19"/>
      <c r="LLV4" s="19"/>
      <c r="LLW4" s="19"/>
      <c r="LLX4" s="19"/>
      <c r="LLY4" s="19"/>
      <c r="LLZ4" s="19"/>
      <c r="LMA4" s="19"/>
      <c r="LMB4" s="19"/>
      <c r="LMC4" s="19"/>
      <c r="LMD4" s="19"/>
      <c r="LME4" s="19"/>
      <c r="LMF4" s="19"/>
      <c r="LMG4" s="19"/>
      <c r="LMH4" s="19"/>
      <c r="LMI4" s="19"/>
      <c r="LMJ4" s="19"/>
      <c r="LMK4" s="19"/>
      <c r="LML4" s="19"/>
      <c r="LMM4" s="19"/>
      <c r="LMN4" s="19"/>
      <c r="LMO4" s="19"/>
      <c r="LMP4" s="19"/>
      <c r="LMQ4" s="19"/>
      <c r="LMR4" s="19"/>
      <c r="LMS4" s="19"/>
      <c r="LMT4" s="19"/>
      <c r="LMU4" s="19"/>
      <c r="LMV4" s="19"/>
      <c r="LMW4" s="19"/>
      <c r="LMX4" s="19"/>
      <c r="LMY4" s="19"/>
      <c r="LMZ4" s="19"/>
      <c r="LNA4" s="19"/>
      <c r="LNB4" s="19"/>
      <c r="LNC4" s="19"/>
      <c r="LND4" s="19"/>
      <c r="LNE4" s="19"/>
      <c r="LNF4" s="19"/>
      <c r="LNG4" s="19"/>
      <c r="LNH4" s="19"/>
      <c r="LNI4" s="19"/>
      <c r="LNJ4" s="19"/>
      <c r="LNK4" s="19"/>
      <c r="LNL4" s="19"/>
      <c r="LNM4" s="19"/>
      <c r="LNN4" s="19"/>
      <c r="LNO4" s="19"/>
      <c r="LNP4" s="19"/>
      <c r="LNQ4" s="19"/>
      <c r="LNR4" s="19"/>
      <c r="LNS4" s="19"/>
      <c r="LNT4" s="19"/>
      <c r="LNU4" s="19"/>
      <c r="LNV4" s="19"/>
      <c r="LNW4" s="19"/>
      <c r="LNX4" s="19"/>
      <c r="LNY4" s="19"/>
      <c r="LNZ4" s="19"/>
      <c r="LOA4" s="19"/>
      <c r="LOB4" s="19"/>
      <c r="LOC4" s="19"/>
      <c r="LOD4" s="19"/>
      <c r="LOE4" s="19"/>
      <c r="LOF4" s="19"/>
      <c r="LOG4" s="19"/>
      <c r="LOH4" s="19"/>
      <c r="LOI4" s="19"/>
      <c r="LOJ4" s="19"/>
      <c r="LOK4" s="19"/>
      <c r="LOL4" s="19"/>
      <c r="LOM4" s="19"/>
      <c r="LON4" s="19"/>
      <c r="LOO4" s="19"/>
      <c r="LOP4" s="19"/>
      <c r="LOQ4" s="19"/>
      <c r="LOR4" s="19"/>
      <c r="LOS4" s="19"/>
      <c r="LOT4" s="19"/>
      <c r="LOU4" s="19"/>
      <c r="LOV4" s="19"/>
      <c r="LOW4" s="19"/>
      <c r="LOX4" s="19"/>
      <c r="LOY4" s="19"/>
      <c r="LOZ4" s="19"/>
      <c r="LPA4" s="19"/>
      <c r="LPB4" s="19"/>
      <c r="LPC4" s="19"/>
      <c r="LPD4" s="19"/>
      <c r="LPE4" s="19"/>
      <c r="LPF4" s="19"/>
      <c r="LPG4" s="19"/>
      <c r="LPH4" s="19"/>
      <c r="LPI4" s="19"/>
      <c r="LPJ4" s="19"/>
      <c r="LPK4" s="19"/>
      <c r="LPL4" s="19"/>
      <c r="LPM4" s="19"/>
      <c r="LPN4" s="19"/>
      <c r="LPO4" s="19"/>
      <c r="LPP4" s="19"/>
      <c r="LPQ4" s="19"/>
      <c r="LPR4" s="19"/>
      <c r="LPS4" s="19"/>
      <c r="LPT4" s="19"/>
      <c r="LPU4" s="19"/>
      <c r="LPV4" s="19"/>
      <c r="LPW4" s="19"/>
      <c r="LPX4" s="19"/>
      <c r="LPY4" s="19"/>
      <c r="LPZ4" s="19"/>
      <c r="LQA4" s="19"/>
      <c r="LQB4" s="19"/>
      <c r="LQC4" s="19"/>
      <c r="LQD4" s="19"/>
      <c r="LQE4" s="19"/>
      <c r="LQF4" s="19"/>
      <c r="LQG4" s="19"/>
      <c r="LQH4" s="19"/>
      <c r="LQI4" s="19"/>
      <c r="LQJ4" s="19"/>
      <c r="LQK4" s="19"/>
      <c r="LQL4" s="19"/>
      <c r="LQM4" s="19"/>
      <c r="LQN4" s="19"/>
      <c r="LQO4" s="19"/>
      <c r="LQP4" s="19"/>
      <c r="LQQ4" s="19"/>
      <c r="LQR4" s="19"/>
      <c r="LQS4" s="19"/>
      <c r="LQT4" s="19"/>
      <c r="LQU4" s="19"/>
      <c r="LQV4" s="19"/>
      <c r="LQW4" s="19"/>
      <c r="LQX4" s="19"/>
      <c r="LQY4" s="19"/>
      <c r="LQZ4" s="19"/>
      <c r="LRA4" s="19"/>
      <c r="LRB4" s="19"/>
      <c r="LRC4" s="19"/>
      <c r="LRD4" s="19"/>
      <c r="LRE4" s="19"/>
      <c r="LRF4" s="19"/>
      <c r="LRG4" s="19"/>
      <c r="LRH4" s="19"/>
      <c r="LRI4" s="19"/>
      <c r="LRJ4" s="19"/>
      <c r="LRK4" s="19"/>
      <c r="LRL4" s="19"/>
      <c r="LRM4" s="19"/>
      <c r="LRN4" s="19"/>
      <c r="LRO4" s="19"/>
      <c r="LRP4" s="19"/>
      <c r="LRQ4" s="19"/>
      <c r="LRR4" s="19"/>
      <c r="LRS4" s="19"/>
      <c r="LRT4" s="19"/>
      <c r="LRU4" s="19"/>
      <c r="LRV4" s="19"/>
      <c r="LRW4" s="19"/>
      <c r="LRX4" s="19"/>
      <c r="LRY4" s="19"/>
      <c r="LRZ4" s="19"/>
      <c r="LSA4" s="19"/>
      <c r="LSB4" s="19"/>
      <c r="LSC4" s="19"/>
      <c r="LSD4" s="19"/>
      <c r="LSE4" s="19"/>
      <c r="LSF4" s="19"/>
      <c r="LSG4" s="19"/>
      <c r="LSH4" s="19"/>
      <c r="LSI4" s="19"/>
      <c r="LSJ4" s="19"/>
      <c r="LSK4" s="19"/>
      <c r="LSL4" s="19"/>
      <c r="LSM4" s="19"/>
      <c r="LSN4" s="19"/>
      <c r="LSO4" s="19"/>
      <c r="LSP4" s="19"/>
      <c r="LSQ4" s="19"/>
      <c r="LSR4" s="19"/>
      <c r="LSS4" s="19"/>
      <c r="LST4" s="19"/>
      <c r="LSU4" s="19"/>
      <c r="LSV4" s="19"/>
      <c r="LSW4" s="19"/>
      <c r="LSX4" s="19"/>
      <c r="LSY4" s="19"/>
      <c r="LSZ4" s="19"/>
      <c r="LTA4" s="19"/>
      <c r="LTB4" s="19"/>
      <c r="LTC4" s="19"/>
      <c r="LTD4" s="19"/>
      <c r="LTE4" s="19"/>
      <c r="LTF4" s="19"/>
      <c r="LTG4" s="19"/>
      <c r="LTH4" s="19"/>
      <c r="LTI4" s="19"/>
      <c r="LTJ4" s="19"/>
      <c r="LTK4" s="19"/>
      <c r="LTL4" s="19"/>
      <c r="LTM4" s="19"/>
      <c r="LTN4" s="19"/>
      <c r="LTO4" s="19"/>
      <c r="LTP4" s="19"/>
      <c r="LTQ4" s="19"/>
      <c r="LTR4" s="19"/>
      <c r="LTS4" s="19"/>
      <c r="LTT4" s="19"/>
      <c r="LTU4" s="19"/>
      <c r="LTV4" s="19"/>
      <c r="LTW4" s="19"/>
      <c r="LTX4" s="19"/>
      <c r="LTY4" s="19"/>
      <c r="LTZ4" s="19"/>
      <c r="LUA4" s="19"/>
      <c r="LUB4" s="19"/>
      <c r="LUC4" s="19"/>
      <c r="LUD4" s="19"/>
      <c r="LUE4" s="19"/>
      <c r="LUF4" s="19"/>
      <c r="LUG4" s="19"/>
      <c r="LUH4" s="19"/>
      <c r="LUI4" s="19"/>
      <c r="LUJ4" s="19"/>
      <c r="LUK4" s="19"/>
      <c r="LUL4" s="19"/>
      <c r="LUM4" s="19"/>
      <c r="LUN4" s="19"/>
      <c r="LUO4" s="19"/>
      <c r="LUP4" s="19"/>
      <c r="LUQ4" s="19"/>
      <c r="LUR4" s="19"/>
      <c r="LUS4" s="19"/>
      <c r="LUT4" s="19"/>
      <c r="LUU4" s="19"/>
      <c r="LUV4" s="19"/>
      <c r="LUW4" s="19"/>
      <c r="LUX4" s="19"/>
      <c r="LUY4" s="19"/>
      <c r="LUZ4" s="19"/>
      <c r="LVA4" s="19"/>
      <c r="LVB4" s="19"/>
      <c r="LVC4" s="19"/>
      <c r="LVD4" s="19"/>
      <c r="LVE4" s="19"/>
      <c r="LVF4" s="19"/>
      <c r="LVG4" s="19"/>
      <c r="LVH4" s="19"/>
      <c r="LVI4" s="19"/>
      <c r="LVJ4" s="19"/>
      <c r="LVK4" s="19"/>
      <c r="LVL4" s="19"/>
      <c r="LVM4" s="19"/>
      <c r="LVN4" s="19"/>
      <c r="LVO4" s="19"/>
      <c r="LVP4" s="19"/>
      <c r="LVQ4" s="19"/>
      <c r="LVR4" s="19"/>
      <c r="LVS4" s="19"/>
      <c r="LVT4" s="19"/>
      <c r="LVU4" s="19"/>
      <c r="LVV4" s="19"/>
      <c r="LVW4" s="19"/>
      <c r="LVX4" s="19"/>
      <c r="LVY4" s="19"/>
      <c r="LVZ4" s="19"/>
      <c r="LWA4" s="19"/>
      <c r="LWB4" s="19"/>
      <c r="LWC4" s="19"/>
      <c r="LWD4" s="19"/>
      <c r="LWE4" s="19"/>
      <c r="LWF4" s="19"/>
      <c r="LWG4" s="19"/>
      <c r="LWH4" s="19"/>
      <c r="LWI4" s="19"/>
      <c r="LWJ4" s="19"/>
      <c r="LWK4" s="19"/>
      <c r="LWL4" s="19"/>
      <c r="LWM4" s="19"/>
      <c r="LWN4" s="19"/>
      <c r="LWO4" s="19"/>
      <c r="LWP4" s="19"/>
      <c r="LWQ4" s="19"/>
      <c r="LWR4" s="19"/>
      <c r="LWS4" s="19"/>
      <c r="LWT4" s="19"/>
      <c r="LWU4" s="19"/>
      <c r="LWV4" s="19"/>
      <c r="LWW4" s="19"/>
      <c r="LWX4" s="19"/>
      <c r="LWY4" s="19"/>
      <c r="LWZ4" s="19"/>
      <c r="LXA4" s="19"/>
      <c r="LXB4" s="19"/>
      <c r="LXC4" s="19"/>
      <c r="LXD4" s="19"/>
      <c r="LXE4" s="19"/>
      <c r="LXF4" s="19"/>
      <c r="LXG4" s="19"/>
      <c r="LXH4" s="19"/>
      <c r="LXI4" s="19"/>
      <c r="LXJ4" s="19"/>
      <c r="LXK4" s="19"/>
      <c r="LXL4" s="19"/>
      <c r="LXM4" s="19"/>
      <c r="LXN4" s="19"/>
      <c r="LXO4" s="19"/>
      <c r="LXP4" s="19"/>
      <c r="LXQ4" s="19"/>
      <c r="LXR4" s="19"/>
      <c r="LXS4" s="19"/>
      <c r="LXT4" s="19"/>
      <c r="LXU4" s="19"/>
      <c r="LXV4" s="19"/>
      <c r="LXW4" s="19"/>
      <c r="LXX4" s="19"/>
      <c r="LXY4" s="19"/>
      <c r="LXZ4" s="19"/>
      <c r="LYA4" s="19"/>
      <c r="LYB4" s="19"/>
      <c r="LYC4" s="19"/>
      <c r="LYD4" s="19"/>
      <c r="LYE4" s="19"/>
      <c r="LYF4" s="19"/>
      <c r="LYG4" s="19"/>
      <c r="LYH4" s="19"/>
      <c r="LYI4" s="19"/>
      <c r="LYJ4" s="19"/>
      <c r="LYK4" s="19"/>
      <c r="LYL4" s="19"/>
      <c r="LYM4" s="19"/>
      <c r="LYN4" s="19"/>
      <c r="LYO4" s="19"/>
      <c r="LYP4" s="19"/>
      <c r="LYQ4" s="19"/>
      <c r="LYR4" s="19"/>
      <c r="LYS4" s="19"/>
      <c r="LYT4" s="19"/>
      <c r="LYU4" s="19"/>
      <c r="LYV4" s="19"/>
      <c r="LYW4" s="19"/>
      <c r="LYX4" s="19"/>
      <c r="LYY4" s="19"/>
      <c r="LYZ4" s="19"/>
      <c r="LZA4" s="19"/>
      <c r="LZB4" s="19"/>
      <c r="LZC4" s="19"/>
      <c r="LZD4" s="19"/>
      <c r="LZE4" s="19"/>
      <c r="LZF4" s="19"/>
      <c r="LZG4" s="19"/>
      <c r="LZH4" s="19"/>
      <c r="LZI4" s="19"/>
      <c r="LZJ4" s="19"/>
      <c r="LZK4" s="19"/>
      <c r="LZL4" s="19"/>
      <c r="LZM4" s="19"/>
      <c r="LZN4" s="19"/>
      <c r="LZO4" s="19"/>
      <c r="LZP4" s="19"/>
      <c r="LZQ4" s="19"/>
      <c r="LZR4" s="19"/>
      <c r="LZS4" s="19"/>
      <c r="LZT4" s="19"/>
      <c r="LZU4" s="19"/>
      <c r="LZV4" s="19"/>
      <c r="LZW4" s="19"/>
      <c r="LZX4" s="19"/>
      <c r="LZY4" s="19"/>
      <c r="LZZ4" s="19"/>
      <c r="MAA4" s="19"/>
      <c r="MAB4" s="19"/>
      <c r="MAC4" s="19"/>
      <c r="MAD4" s="19"/>
      <c r="MAE4" s="19"/>
      <c r="MAF4" s="19"/>
      <c r="MAG4" s="19"/>
      <c r="MAH4" s="19"/>
      <c r="MAI4" s="19"/>
      <c r="MAJ4" s="19"/>
      <c r="MAK4" s="19"/>
      <c r="MAL4" s="19"/>
      <c r="MAM4" s="19"/>
      <c r="MAN4" s="19"/>
      <c r="MAO4" s="19"/>
      <c r="MAP4" s="19"/>
      <c r="MAQ4" s="19"/>
      <c r="MAR4" s="19"/>
      <c r="MAS4" s="19"/>
      <c r="MAT4" s="19"/>
      <c r="MAU4" s="19"/>
      <c r="MAV4" s="19"/>
      <c r="MAW4" s="19"/>
      <c r="MAX4" s="19"/>
      <c r="MAY4" s="19"/>
      <c r="MAZ4" s="19"/>
      <c r="MBA4" s="19"/>
      <c r="MBB4" s="19"/>
      <c r="MBC4" s="19"/>
      <c r="MBD4" s="19"/>
      <c r="MBE4" s="19"/>
      <c r="MBF4" s="19"/>
      <c r="MBG4" s="19"/>
      <c r="MBH4" s="19"/>
      <c r="MBI4" s="19"/>
      <c r="MBJ4" s="19"/>
      <c r="MBK4" s="19"/>
      <c r="MBL4" s="19"/>
      <c r="MBM4" s="19"/>
      <c r="MBN4" s="19"/>
      <c r="MBO4" s="19"/>
      <c r="MBP4" s="19"/>
      <c r="MBQ4" s="19"/>
      <c r="MBR4" s="19"/>
      <c r="MBS4" s="19"/>
      <c r="MBT4" s="19"/>
      <c r="MBU4" s="19"/>
      <c r="MBV4" s="19"/>
      <c r="MBW4" s="19"/>
      <c r="MBX4" s="19"/>
      <c r="MBY4" s="19"/>
      <c r="MBZ4" s="19"/>
      <c r="MCA4" s="19"/>
      <c r="MCB4" s="19"/>
      <c r="MCC4" s="19"/>
      <c r="MCD4" s="19"/>
      <c r="MCE4" s="19"/>
      <c r="MCF4" s="19"/>
      <c r="MCG4" s="19"/>
      <c r="MCH4" s="19"/>
      <c r="MCI4" s="19"/>
      <c r="MCJ4" s="19"/>
      <c r="MCK4" s="19"/>
      <c r="MCL4" s="19"/>
      <c r="MCM4" s="19"/>
      <c r="MCN4" s="19"/>
      <c r="MCO4" s="19"/>
      <c r="MCP4" s="19"/>
      <c r="MCQ4" s="19"/>
      <c r="MCR4" s="19"/>
      <c r="MCS4" s="19"/>
      <c r="MCT4" s="19"/>
      <c r="MCU4" s="19"/>
      <c r="MCV4" s="19"/>
      <c r="MCW4" s="19"/>
      <c r="MCX4" s="19"/>
      <c r="MCY4" s="19"/>
      <c r="MCZ4" s="19"/>
      <c r="MDA4" s="19"/>
      <c r="MDB4" s="19"/>
      <c r="MDC4" s="19"/>
      <c r="MDD4" s="19"/>
      <c r="MDE4" s="19"/>
      <c r="MDF4" s="19"/>
      <c r="MDG4" s="19"/>
      <c r="MDH4" s="19"/>
      <c r="MDI4" s="19"/>
      <c r="MDJ4" s="19"/>
      <c r="MDK4" s="19"/>
      <c r="MDL4" s="19"/>
      <c r="MDM4" s="19"/>
      <c r="MDN4" s="19"/>
      <c r="MDO4" s="19"/>
      <c r="MDP4" s="19"/>
      <c r="MDQ4" s="19"/>
      <c r="MDR4" s="19"/>
      <c r="MDS4" s="19"/>
      <c r="MDT4" s="19"/>
      <c r="MDU4" s="19"/>
      <c r="MDV4" s="19"/>
      <c r="MDW4" s="19"/>
      <c r="MDX4" s="19"/>
      <c r="MDY4" s="19"/>
      <c r="MDZ4" s="19"/>
      <c r="MEA4" s="19"/>
      <c r="MEB4" s="19"/>
      <c r="MEC4" s="19"/>
      <c r="MED4" s="19"/>
      <c r="MEE4" s="19"/>
      <c r="MEF4" s="19"/>
      <c r="MEG4" s="19"/>
      <c r="MEH4" s="19"/>
      <c r="MEI4" s="19"/>
      <c r="MEJ4" s="19"/>
      <c r="MEK4" s="19"/>
      <c r="MEL4" s="19"/>
      <c r="MEM4" s="19"/>
      <c r="MEN4" s="19"/>
      <c r="MEO4" s="19"/>
      <c r="MEP4" s="19"/>
      <c r="MEQ4" s="19"/>
      <c r="MER4" s="19"/>
      <c r="MES4" s="19"/>
      <c r="MET4" s="19"/>
      <c r="MEU4" s="19"/>
      <c r="MEV4" s="19"/>
      <c r="MEW4" s="19"/>
      <c r="MEX4" s="19"/>
      <c r="MEY4" s="19"/>
      <c r="MEZ4" s="19"/>
      <c r="MFA4" s="19"/>
      <c r="MFB4" s="19"/>
      <c r="MFC4" s="19"/>
      <c r="MFD4" s="19"/>
      <c r="MFE4" s="19"/>
      <c r="MFF4" s="19"/>
      <c r="MFG4" s="19"/>
      <c r="MFH4" s="19"/>
      <c r="MFI4" s="19"/>
      <c r="MFJ4" s="19"/>
      <c r="MFK4" s="19"/>
      <c r="MFL4" s="19"/>
      <c r="MFM4" s="19"/>
      <c r="MFN4" s="19"/>
      <c r="MFO4" s="19"/>
      <c r="MFP4" s="19"/>
      <c r="MFQ4" s="19"/>
      <c r="MFR4" s="19"/>
      <c r="MFS4" s="19"/>
      <c r="MFT4" s="19"/>
      <c r="MFU4" s="19"/>
      <c r="MFV4" s="19"/>
      <c r="MFW4" s="19"/>
      <c r="MFX4" s="19"/>
      <c r="MFY4" s="19"/>
      <c r="MFZ4" s="19"/>
      <c r="MGA4" s="19"/>
      <c r="MGB4" s="19"/>
      <c r="MGC4" s="19"/>
      <c r="MGD4" s="19"/>
      <c r="MGE4" s="19"/>
      <c r="MGF4" s="19"/>
      <c r="MGG4" s="19"/>
      <c r="MGH4" s="19"/>
      <c r="MGI4" s="19"/>
      <c r="MGJ4" s="19"/>
      <c r="MGK4" s="19"/>
      <c r="MGL4" s="19"/>
      <c r="MGM4" s="19"/>
      <c r="MGN4" s="19"/>
      <c r="MGO4" s="19"/>
      <c r="MGP4" s="19"/>
      <c r="MGQ4" s="19"/>
      <c r="MGR4" s="19"/>
      <c r="MGS4" s="19"/>
      <c r="MGT4" s="19"/>
      <c r="MGU4" s="19"/>
      <c r="MGV4" s="19"/>
      <c r="MGW4" s="19"/>
      <c r="MGX4" s="19"/>
      <c r="MGY4" s="19"/>
      <c r="MGZ4" s="19"/>
      <c r="MHA4" s="19"/>
      <c r="MHB4" s="19"/>
      <c r="MHC4" s="19"/>
      <c r="MHD4" s="19"/>
      <c r="MHE4" s="19"/>
      <c r="MHF4" s="19"/>
      <c r="MHG4" s="19"/>
      <c r="MHH4" s="19"/>
      <c r="MHI4" s="19"/>
      <c r="MHJ4" s="19"/>
      <c r="MHK4" s="19"/>
      <c r="MHL4" s="19"/>
      <c r="MHM4" s="19"/>
      <c r="MHN4" s="19"/>
      <c r="MHO4" s="19"/>
      <c r="MHP4" s="19"/>
      <c r="MHQ4" s="19"/>
      <c r="MHR4" s="19"/>
      <c r="MHS4" s="19"/>
      <c r="MHT4" s="19"/>
      <c r="MHU4" s="19"/>
      <c r="MHV4" s="19"/>
      <c r="MHW4" s="19"/>
      <c r="MHX4" s="19"/>
      <c r="MHY4" s="19"/>
      <c r="MHZ4" s="19"/>
      <c r="MIA4" s="19"/>
      <c r="MIB4" s="19"/>
      <c r="MIC4" s="19"/>
      <c r="MID4" s="19"/>
      <c r="MIE4" s="19"/>
      <c r="MIF4" s="19"/>
      <c r="MIG4" s="19"/>
      <c r="MIH4" s="19"/>
      <c r="MII4" s="19"/>
      <c r="MIJ4" s="19"/>
      <c r="MIK4" s="19"/>
      <c r="MIL4" s="19"/>
      <c r="MIM4" s="19"/>
      <c r="MIN4" s="19"/>
      <c r="MIO4" s="19"/>
      <c r="MIP4" s="19"/>
      <c r="MIQ4" s="19"/>
      <c r="MIR4" s="19"/>
      <c r="MIS4" s="19"/>
      <c r="MIT4" s="19"/>
      <c r="MIU4" s="19"/>
      <c r="MIV4" s="19"/>
      <c r="MIW4" s="19"/>
      <c r="MIX4" s="19"/>
      <c r="MIY4" s="19"/>
      <c r="MIZ4" s="19"/>
      <c r="MJA4" s="19"/>
      <c r="MJB4" s="19"/>
      <c r="MJC4" s="19"/>
      <c r="MJD4" s="19"/>
      <c r="MJE4" s="19"/>
      <c r="MJF4" s="19"/>
      <c r="MJG4" s="19"/>
      <c r="MJH4" s="19"/>
      <c r="MJI4" s="19"/>
      <c r="MJJ4" s="19"/>
      <c r="MJK4" s="19"/>
      <c r="MJL4" s="19"/>
      <c r="MJM4" s="19"/>
      <c r="MJN4" s="19"/>
      <c r="MJO4" s="19"/>
      <c r="MJP4" s="19"/>
      <c r="MJQ4" s="19"/>
      <c r="MJR4" s="19"/>
      <c r="MJS4" s="19"/>
      <c r="MJT4" s="19"/>
      <c r="MJU4" s="19"/>
      <c r="MJV4" s="19"/>
      <c r="MJW4" s="19"/>
      <c r="MJX4" s="19"/>
      <c r="MJY4" s="19"/>
      <c r="MJZ4" s="19"/>
      <c r="MKA4" s="19"/>
      <c r="MKB4" s="19"/>
      <c r="MKC4" s="19"/>
      <c r="MKD4" s="19"/>
      <c r="MKE4" s="19"/>
      <c r="MKF4" s="19"/>
      <c r="MKG4" s="19"/>
      <c r="MKH4" s="19"/>
      <c r="MKI4" s="19"/>
      <c r="MKJ4" s="19"/>
      <c r="MKK4" s="19"/>
      <c r="MKL4" s="19"/>
      <c r="MKM4" s="19"/>
      <c r="MKN4" s="19"/>
      <c r="MKO4" s="19"/>
      <c r="MKP4" s="19"/>
      <c r="MKQ4" s="19"/>
      <c r="MKR4" s="19"/>
      <c r="MKS4" s="19"/>
      <c r="MKT4" s="19"/>
      <c r="MKU4" s="19"/>
      <c r="MKV4" s="19"/>
      <c r="MKW4" s="19"/>
      <c r="MKX4" s="19"/>
      <c r="MKY4" s="19"/>
      <c r="MKZ4" s="19"/>
      <c r="MLA4" s="19"/>
      <c r="MLB4" s="19"/>
      <c r="MLC4" s="19"/>
      <c r="MLD4" s="19"/>
      <c r="MLE4" s="19"/>
      <c r="MLF4" s="19"/>
      <c r="MLG4" s="19"/>
      <c r="MLH4" s="19"/>
      <c r="MLI4" s="19"/>
      <c r="MLJ4" s="19"/>
      <c r="MLK4" s="19"/>
      <c r="MLL4" s="19"/>
      <c r="MLM4" s="19"/>
      <c r="MLN4" s="19"/>
      <c r="MLO4" s="19"/>
      <c r="MLP4" s="19"/>
      <c r="MLQ4" s="19"/>
      <c r="MLR4" s="19"/>
      <c r="MLS4" s="19"/>
      <c r="MLT4" s="19"/>
      <c r="MLU4" s="19"/>
      <c r="MLV4" s="19"/>
      <c r="MLW4" s="19"/>
      <c r="MLX4" s="19"/>
      <c r="MLY4" s="19"/>
      <c r="MLZ4" s="19"/>
      <c r="MMA4" s="19"/>
      <c r="MMB4" s="19"/>
      <c r="MMC4" s="19"/>
      <c r="MMD4" s="19"/>
      <c r="MME4" s="19"/>
      <c r="MMF4" s="19"/>
      <c r="MMG4" s="19"/>
      <c r="MMH4" s="19"/>
      <c r="MMI4" s="19"/>
      <c r="MMJ4" s="19"/>
      <c r="MMK4" s="19"/>
      <c r="MML4" s="19"/>
      <c r="MMM4" s="19"/>
      <c r="MMN4" s="19"/>
      <c r="MMO4" s="19"/>
      <c r="MMP4" s="19"/>
      <c r="MMQ4" s="19"/>
      <c r="MMR4" s="19"/>
      <c r="MMS4" s="19"/>
      <c r="MMT4" s="19"/>
      <c r="MMU4" s="19"/>
      <c r="MMV4" s="19"/>
      <c r="MMW4" s="19"/>
      <c r="MMX4" s="19"/>
      <c r="MMY4" s="19"/>
      <c r="MMZ4" s="19"/>
      <c r="MNA4" s="19"/>
      <c r="MNB4" s="19"/>
      <c r="MNC4" s="19"/>
      <c r="MND4" s="19"/>
      <c r="MNE4" s="19"/>
      <c r="MNF4" s="19"/>
      <c r="MNG4" s="19"/>
      <c r="MNH4" s="19"/>
      <c r="MNI4" s="19"/>
      <c r="MNJ4" s="19"/>
      <c r="MNK4" s="19"/>
      <c r="MNL4" s="19"/>
      <c r="MNM4" s="19"/>
      <c r="MNN4" s="19"/>
      <c r="MNO4" s="19"/>
      <c r="MNP4" s="19"/>
      <c r="MNQ4" s="19"/>
      <c r="MNR4" s="19"/>
      <c r="MNS4" s="19"/>
      <c r="MNT4" s="19"/>
      <c r="MNU4" s="19"/>
      <c r="MNV4" s="19"/>
      <c r="MNW4" s="19"/>
      <c r="MNX4" s="19"/>
      <c r="MNY4" s="19"/>
      <c r="MNZ4" s="19"/>
      <c r="MOA4" s="19"/>
      <c r="MOB4" s="19"/>
      <c r="MOC4" s="19"/>
      <c r="MOD4" s="19"/>
      <c r="MOE4" s="19"/>
      <c r="MOF4" s="19"/>
      <c r="MOG4" s="19"/>
      <c r="MOH4" s="19"/>
      <c r="MOI4" s="19"/>
      <c r="MOJ4" s="19"/>
      <c r="MOK4" s="19"/>
      <c r="MOL4" s="19"/>
      <c r="MOM4" s="19"/>
      <c r="MON4" s="19"/>
      <c r="MOO4" s="19"/>
      <c r="MOP4" s="19"/>
      <c r="MOQ4" s="19"/>
      <c r="MOR4" s="19"/>
      <c r="MOS4" s="19"/>
      <c r="MOT4" s="19"/>
      <c r="MOU4" s="19"/>
      <c r="MOV4" s="19"/>
      <c r="MOW4" s="19"/>
      <c r="MOX4" s="19"/>
      <c r="MOY4" s="19"/>
      <c r="MOZ4" s="19"/>
      <c r="MPA4" s="19"/>
      <c r="MPB4" s="19"/>
      <c r="MPC4" s="19"/>
      <c r="MPD4" s="19"/>
      <c r="MPE4" s="19"/>
      <c r="MPF4" s="19"/>
      <c r="MPG4" s="19"/>
      <c r="MPH4" s="19"/>
      <c r="MPI4" s="19"/>
      <c r="MPJ4" s="19"/>
      <c r="MPK4" s="19"/>
      <c r="MPL4" s="19"/>
      <c r="MPM4" s="19"/>
      <c r="MPN4" s="19"/>
      <c r="MPO4" s="19"/>
      <c r="MPP4" s="19"/>
      <c r="MPQ4" s="19"/>
      <c r="MPR4" s="19"/>
      <c r="MPS4" s="19"/>
      <c r="MPT4" s="19"/>
      <c r="MPU4" s="19"/>
      <c r="MPV4" s="19"/>
      <c r="MPW4" s="19"/>
      <c r="MPX4" s="19"/>
      <c r="MPY4" s="19"/>
      <c r="MPZ4" s="19"/>
      <c r="MQA4" s="19"/>
      <c r="MQB4" s="19"/>
      <c r="MQC4" s="19"/>
      <c r="MQD4" s="19"/>
      <c r="MQE4" s="19"/>
      <c r="MQF4" s="19"/>
      <c r="MQG4" s="19"/>
      <c r="MQH4" s="19"/>
      <c r="MQI4" s="19"/>
      <c r="MQJ4" s="19"/>
      <c r="MQK4" s="19"/>
      <c r="MQL4" s="19"/>
      <c r="MQM4" s="19"/>
      <c r="MQN4" s="19"/>
      <c r="MQO4" s="19"/>
      <c r="MQP4" s="19"/>
      <c r="MQQ4" s="19"/>
      <c r="MQR4" s="19"/>
      <c r="MQS4" s="19"/>
      <c r="MQT4" s="19"/>
      <c r="MQU4" s="19"/>
      <c r="MQV4" s="19"/>
      <c r="MQW4" s="19"/>
      <c r="MQX4" s="19"/>
      <c r="MQY4" s="19"/>
      <c r="MQZ4" s="19"/>
      <c r="MRA4" s="19"/>
      <c r="MRB4" s="19"/>
      <c r="MRC4" s="19"/>
      <c r="MRD4" s="19"/>
      <c r="MRE4" s="19"/>
      <c r="MRF4" s="19"/>
      <c r="MRG4" s="19"/>
      <c r="MRH4" s="19"/>
      <c r="MRI4" s="19"/>
      <c r="MRJ4" s="19"/>
      <c r="MRK4" s="19"/>
      <c r="MRL4" s="19"/>
      <c r="MRM4" s="19"/>
      <c r="MRN4" s="19"/>
      <c r="MRO4" s="19"/>
      <c r="MRP4" s="19"/>
      <c r="MRQ4" s="19"/>
      <c r="MRR4" s="19"/>
      <c r="MRS4" s="19"/>
      <c r="MRT4" s="19"/>
      <c r="MRU4" s="19"/>
      <c r="MRV4" s="19"/>
      <c r="MRW4" s="19"/>
      <c r="MRX4" s="19"/>
      <c r="MRY4" s="19"/>
      <c r="MRZ4" s="19"/>
      <c r="MSA4" s="19"/>
      <c r="MSB4" s="19"/>
      <c r="MSC4" s="19"/>
      <c r="MSD4" s="19"/>
      <c r="MSE4" s="19"/>
      <c r="MSF4" s="19"/>
      <c r="MSG4" s="19"/>
      <c r="MSH4" s="19"/>
      <c r="MSI4" s="19"/>
      <c r="MSJ4" s="19"/>
      <c r="MSK4" s="19"/>
      <c r="MSL4" s="19"/>
      <c r="MSM4" s="19"/>
      <c r="MSN4" s="19"/>
      <c r="MSO4" s="19"/>
      <c r="MSP4" s="19"/>
      <c r="MSQ4" s="19"/>
      <c r="MSR4" s="19"/>
      <c r="MSS4" s="19"/>
      <c r="MST4" s="19"/>
      <c r="MSU4" s="19"/>
      <c r="MSV4" s="19"/>
      <c r="MSW4" s="19"/>
      <c r="MSX4" s="19"/>
      <c r="MSY4" s="19"/>
      <c r="MSZ4" s="19"/>
      <c r="MTA4" s="19"/>
      <c r="MTB4" s="19"/>
      <c r="MTC4" s="19"/>
      <c r="MTD4" s="19"/>
      <c r="MTE4" s="19"/>
      <c r="MTF4" s="19"/>
      <c r="MTG4" s="19"/>
      <c r="MTH4" s="19"/>
      <c r="MTI4" s="19"/>
      <c r="MTJ4" s="19"/>
      <c r="MTK4" s="19"/>
      <c r="MTL4" s="19"/>
      <c r="MTM4" s="19"/>
      <c r="MTN4" s="19"/>
      <c r="MTO4" s="19"/>
      <c r="MTP4" s="19"/>
      <c r="MTQ4" s="19"/>
      <c r="MTR4" s="19"/>
      <c r="MTS4" s="19"/>
      <c r="MTT4" s="19"/>
      <c r="MTU4" s="19"/>
      <c r="MTV4" s="19"/>
      <c r="MTW4" s="19"/>
      <c r="MTX4" s="19"/>
      <c r="MTY4" s="19"/>
      <c r="MTZ4" s="19"/>
      <c r="MUA4" s="19"/>
      <c r="MUB4" s="19"/>
      <c r="MUC4" s="19"/>
      <c r="MUD4" s="19"/>
      <c r="MUE4" s="19"/>
      <c r="MUF4" s="19"/>
      <c r="MUG4" s="19"/>
      <c r="MUH4" s="19"/>
      <c r="MUI4" s="19"/>
      <c r="MUJ4" s="19"/>
      <c r="MUK4" s="19"/>
      <c r="MUL4" s="19"/>
      <c r="MUM4" s="19"/>
      <c r="MUN4" s="19"/>
      <c r="MUO4" s="19"/>
      <c r="MUP4" s="19"/>
      <c r="MUQ4" s="19"/>
      <c r="MUR4" s="19"/>
      <c r="MUS4" s="19"/>
      <c r="MUT4" s="19"/>
      <c r="MUU4" s="19"/>
      <c r="MUV4" s="19"/>
      <c r="MUW4" s="19"/>
      <c r="MUX4" s="19"/>
      <c r="MUY4" s="19"/>
      <c r="MUZ4" s="19"/>
      <c r="MVA4" s="19"/>
      <c r="MVB4" s="19"/>
      <c r="MVC4" s="19"/>
      <c r="MVD4" s="19"/>
      <c r="MVE4" s="19"/>
      <c r="MVF4" s="19"/>
      <c r="MVG4" s="19"/>
      <c r="MVH4" s="19"/>
      <c r="MVI4" s="19"/>
      <c r="MVJ4" s="19"/>
      <c r="MVK4" s="19"/>
      <c r="MVL4" s="19"/>
      <c r="MVM4" s="19"/>
      <c r="MVN4" s="19"/>
      <c r="MVO4" s="19"/>
      <c r="MVP4" s="19"/>
      <c r="MVQ4" s="19"/>
      <c r="MVR4" s="19"/>
      <c r="MVS4" s="19"/>
      <c r="MVT4" s="19"/>
      <c r="MVU4" s="19"/>
      <c r="MVV4" s="19"/>
      <c r="MVW4" s="19"/>
      <c r="MVX4" s="19"/>
      <c r="MVY4" s="19"/>
      <c r="MVZ4" s="19"/>
      <c r="MWA4" s="19"/>
      <c r="MWB4" s="19"/>
      <c r="MWC4" s="19"/>
      <c r="MWD4" s="19"/>
      <c r="MWE4" s="19"/>
      <c r="MWF4" s="19"/>
      <c r="MWG4" s="19"/>
      <c r="MWH4" s="19"/>
      <c r="MWI4" s="19"/>
      <c r="MWJ4" s="19"/>
      <c r="MWK4" s="19"/>
      <c r="MWL4" s="19"/>
      <c r="MWM4" s="19"/>
      <c r="MWN4" s="19"/>
      <c r="MWO4" s="19"/>
      <c r="MWP4" s="19"/>
      <c r="MWQ4" s="19"/>
      <c r="MWR4" s="19"/>
      <c r="MWS4" s="19"/>
      <c r="MWT4" s="19"/>
      <c r="MWU4" s="19"/>
      <c r="MWV4" s="19"/>
      <c r="MWW4" s="19"/>
      <c r="MWX4" s="19"/>
      <c r="MWY4" s="19"/>
      <c r="MWZ4" s="19"/>
      <c r="MXA4" s="19"/>
      <c r="MXB4" s="19"/>
      <c r="MXC4" s="19"/>
      <c r="MXD4" s="19"/>
      <c r="MXE4" s="19"/>
      <c r="MXF4" s="19"/>
      <c r="MXG4" s="19"/>
      <c r="MXH4" s="19"/>
      <c r="MXI4" s="19"/>
      <c r="MXJ4" s="19"/>
      <c r="MXK4" s="19"/>
      <c r="MXL4" s="19"/>
      <c r="MXM4" s="19"/>
      <c r="MXN4" s="19"/>
      <c r="MXO4" s="19"/>
      <c r="MXP4" s="19"/>
      <c r="MXQ4" s="19"/>
      <c r="MXR4" s="19"/>
      <c r="MXS4" s="19"/>
      <c r="MXT4" s="19"/>
      <c r="MXU4" s="19"/>
      <c r="MXV4" s="19"/>
      <c r="MXW4" s="19"/>
      <c r="MXX4" s="19"/>
      <c r="MXY4" s="19"/>
      <c r="MXZ4" s="19"/>
      <c r="MYA4" s="19"/>
      <c r="MYB4" s="19"/>
      <c r="MYC4" s="19"/>
      <c r="MYD4" s="19"/>
      <c r="MYE4" s="19"/>
      <c r="MYF4" s="19"/>
      <c r="MYG4" s="19"/>
      <c r="MYH4" s="19"/>
      <c r="MYI4" s="19"/>
      <c r="MYJ4" s="19"/>
      <c r="MYK4" s="19"/>
      <c r="MYL4" s="19"/>
      <c r="MYM4" s="19"/>
      <c r="MYN4" s="19"/>
      <c r="MYO4" s="19"/>
      <c r="MYP4" s="19"/>
      <c r="MYQ4" s="19"/>
      <c r="MYR4" s="19"/>
      <c r="MYS4" s="19"/>
      <c r="MYT4" s="19"/>
      <c r="MYU4" s="19"/>
      <c r="MYV4" s="19"/>
      <c r="MYW4" s="19"/>
      <c r="MYX4" s="19"/>
      <c r="MYY4" s="19"/>
      <c r="MYZ4" s="19"/>
      <c r="MZA4" s="19"/>
      <c r="MZB4" s="19"/>
      <c r="MZC4" s="19"/>
      <c r="MZD4" s="19"/>
      <c r="MZE4" s="19"/>
      <c r="MZF4" s="19"/>
      <c r="MZG4" s="19"/>
      <c r="MZH4" s="19"/>
      <c r="MZI4" s="19"/>
      <c r="MZJ4" s="19"/>
      <c r="MZK4" s="19"/>
      <c r="MZL4" s="19"/>
      <c r="MZM4" s="19"/>
      <c r="MZN4" s="19"/>
      <c r="MZO4" s="19"/>
      <c r="MZP4" s="19"/>
      <c r="MZQ4" s="19"/>
      <c r="MZR4" s="19"/>
      <c r="MZS4" s="19"/>
      <c r="MZT4" s="19"/>
      <c r="MZU4" s="19"/>
      <c r="MZV4" s="19"/>
      <c r="MZW4" s="19"/>
      <c r="MZX4" s="19"/>
      <c r="MZY4" s="19"/>
      <c r="MZZ4" s="19"/>
      <c r="NAA4" s="19"/>
      <c r="NAB4" s="19"/>
      <c r="NAC4" s="19"/>
      <c r="NAD4" s="19"/>
      <c r="NAE4" s="19"/>
      <c r="NAF4" s="19"/>
      <c r="NAG4" s="19"/>
      <c r="NAH4" s="19"/>
      <c r="NAI4" s="19"/>
      <c r="NAJ4" s="19"/>
      <c r="NAK4" s="19"/>
      <c r="NAL4" s="19"/>
      <c r="NAM4" s="19"/>
      <c r="NAN4" s="19"/>
      <c r="NAO4" s="19"/>
      <c r="NAP4" s="19"/>
      <c r="NAQ4" s="19"/>
      <c r="NAR4" s="19"/>
      <c r="NAS4" s="19"/>
      <c r="NAT4" s="19"/>
      <c r="NAU4" s="19"/>
      <c r="NAV4" s="19"/>
      <c r="NAW4" s="19"/>
      <c r="NAX4" s="19"/>
      <c r="NAY4" s="19"/>
      <c r="NAZ4" s="19"/>
      <c r="NBA4" s="19"/>
      <c r="NBB4" s="19"/>
      <c r="NBC4" s="19"/>
      <c r="NBD4" s="19"/>
      <c r="NBE4" s="19"/>
      <c r="NBF4" s="19"/>
      <c r="NBG4" s="19"/>
      <c r="NBH4" s="19"/>
      <c r="NBI4" s="19"/>
      <c r="NBJ4" s="19"/>
      <c r="NBK4" s="19"/>
      <c r="NBL4" s="19"/>
      <c r="NBM4" s="19"/>
      <c r="NBN4" s="19"/>
      <c r="NBO4" s="19"/>
      <c r="NBP4" s="19"/>
      <c r="NBQ4" s="19"/>
      <c r="NBR4" s="19"/>
      <c r="NBS4" s="19"/>
      <c r="NBT4" s="19"/>
      <c r="NBU4" s="19"/>
      <c r="NBV4" s="19"/>
      <c r="NBW4" s="19"/>
      <c r="NBX4" s="19"/>
      <c r="NBY4" s="19"/>
      <c r="NBZ4" s="19"/>
      <c r="NCA4" s="19"/>
      <c r="NCB4" s="19"/>
      <c r="NCC4" s="19"/>
      <c r="NCD4" s="19"/>
      <c r="NCE4" s="19"/>
      <c r="NCF4" s="19"/>
      <c r="NCG4" s="19"/>
      <c r="NCH4" s="19"/>
      <c r="NCI4" s="19"/>
      <c r="NCJ4" s="19"/>
      <c r="NCK4" s="19"/>
      <c r="NCL4" s="19"/>
      <c r="NCM4" s="19"/>
      <c r="NCN4" s="19"/>
      <c r="NCO4" s="19"/>
      <c r="NCP4" s="19"/>
      <c r="NCQ4" s="19"/>
      <c r="NCR4" s="19"/>
      <c r="NCS4" s="19"/>
      <c r="NCT4" s="19"/>
      <c r="NCU4" s="19"/>
      <c r="NCV4" s="19"/>
      <c r="NCW4" s="19"/>
      <c r="NCX4" s="19"/>
      <c r="NCY4" s="19"/>
      <c r="NCZ4" s="19"/>
      <c r="NDA4" s="19"/>
      <c r="NDB4" s="19"/>
      <c r="NDC4" s="19"/>
      <c r="NDD4" s="19"/>
      <c r="NDE4" s="19"/>
      <c r="NDF4" s="19"/>
      <c r="NDG4" s="19"/>
      <c r="NDH4" s="19"/>
      <c r="NDI4" s="19"/>
      <c r="NDJ4" s="19"/>
      <c r="NDK4" s="19"/>
      <c r="NDL4" s="19"/>
      <c r="NDM4" s="19"/>
      <c r="NDN4" s="19"/>
      <c r="NDO4" s="19"/>
      <c r="NDP4" s="19"/>
      <c r="NDQ4" s="19"/>
      <c r="NDR4" s="19"/>
      <c r="NDS4" s="19"/>
      <c r="NDT4" s="19"/>
      <c r="NDU4" s="19"/>
      <c r="NDV4" s="19"/>
      <c r="NDW4" s="19"/>
      <c r="NDX4" s="19"/>
      <c r="NDY4" s="19"/>
      <c r="NDZ4" s="19"/>
      <c r="NEA4" s="19"/>
      <c r="NEB4" s="19"/>
      <c r="NEC4" s="19"/>
      <c r="NED4" s="19"/>
      <c r="NEE4" s="19"/>
      <c r="NEF4" s="19"/>
      <c r="NEG4" s="19"/>
      <c r="NEH4" s="19"/>
      <c r="NEI4" s="19"/>
      <c r="NEJ4" s="19"/>
      <c r="NEK4" s="19"/>
      <c r="NEL4" s="19"/>
      <c r="NEM4" s="19"/>
      <c r="NEN4" s="19"/>
      <c r="NEO4" s="19"/>
      <c r="NEP4" s="19"/>
      <c r="NEQ4" s="19"/>
      <c r="NER4" s="19"/>
      <c r="NES4" s="19"/>
      <c r="NET4" s="19"/>
      <c r="NEU4" s="19"/>
      <c r="NEV4" s="19"/>
      <c r="NEW4" s="19"/>
      <c r="NEX4" s="19"/>
      <c r="NEY4" s="19"/>
      <c r="NEZ4" s="19"/>
      <c r="NFA4" s="19"/>
      <c r="NFB4" s="19"/>
      <c r="NFC4" s="19"/>
      <c r="NFD4" s="19"/>
      <c r="NFE4" s="19"/>
      <c r="NFF4" s="19"/>
      <c r="NFG4" s="19"/>
      <c r="NFH4" s="19"/>
      <c r="NFI4" s="19"/>
      <c r="NFJ4" s="19"/>
      <c r="NFK4" s="19"/>
      <c r="NFL4" s="19"/>
      <c r="NFM4" s="19"/>
      <c r="NFN4" s="19"/>
      <c r="NFO4" s="19"/>
      <c r="NFP4" s="19"/>
      <c r="NFQ4" s="19"/>
      <c r="NFR4" s="19"/>
      <c r="NFS4" s="19"/>
      <c r="NFT4" s="19"/>
      <c r="NFU4" s="19"/>
      <c r="NFV4" s="19"/>
      <c r="NFW4" s="19"/>
      <c r="NFX4" s="19"/>
      <c r="NFY4" s="19"/>
      <c r="NFZ4" s="19"/>
      <c r="NGA4" s="19"/>
      <c r="NGB4" s="19"/>
      <c r="NGC4" s="19"/>
      <c r="NGD4" s="19"/>
      <c r="NGE4" s="19"/>
      <c r="NGF4" s="19"/>
      <c r="NGG4" s="19"/>
      <c r="NGH4" s="19"/>
      <c r="NGI4" s="19"/>
      <c r="NGJ4" s="19"/>
      <c r="NGK4" s="19"/>
      <c r="NGL4" s="19"/>
      <c r="NGM4" s="19"/>
      <c r="NGN4" s="19"/>
      <c r="NGO4" s="19"/>
      <c r="NGP4" s="19"/>
      <c r="NGQ4" s="19"/>
      <c r="NGR4" s="19"/>
      <c r="NGS4" s="19"/>
      <c r="NGT4" s="19"/>
      <c r="NGU4" s="19"/>
      <c r="NGV4" s="19"/>
      <c r="NGW4" s="19"/>
      <c r="NGX4" s="19"/>
      <c r="NGY4" s="19"/>
      <c r="NGZ4" s="19"/>
      <c r="NHA4" s="19"/>
      <c r="NHB4" s="19"/>
      <c r="NHC4" s="19"/>
      <c r="NHD4" s="19"/>
      <c r="NHE4" s="19"/>
      <c r="NHF4" s="19"/>
      <c r="NHG4" s="19"/>
      <c r="NHH4" s="19"/>
      <c r="NHI4" s="19"/>
      <c r="NHJ4" s="19"/>
      <c r="NHK4" s="19"/>
      <c r="NHL4" s="19"/>
      <c r="NHM4" s="19"/>
      <c r="NHN4" s="19"/>
      <c r="NHO4" s="19"/>
      <c r="NHP4" s="19"/>
      <c r="NHQ4" s="19"/>
      <c r="NHR4" s="19"/>
      <c r="NHS4" s="19"/>
      <c r="NHT4" s="19"/>
      <c r="NHU4" s="19"/>
      <c r="NHV4" s="19"/>
      <c r="NHW4" s="19"/>
      <c r="NHX4" s="19"/>
      <c r="NHY4" s="19"/>
      <c r="NHZ4" s="19"/>
      <c r="NIA4" s="19"/>
      <c r="NIB4" s="19"/>
      <c r="NIC4" s="19"/>
      <c r="NID4" s="19"/>
      <c r="NIE4" s="19"/>
      <c r="NIF4" s="19"/>
      <c r="NIG4" s="19"/>
      <c r="NIH4" s="19"/>
      <c r="NII4" s="19"/>
      <c r="NIJ4" s="19"/>
      <c r="NIK4" s="19"/>
      <c r="NIL4" s="19"/>
      <c r="NIM4" s="19"/>
      <c r="NIN4" s="19"/>
      <c r="NIO4" s="19"/>
      <c r="NIP4" s="19"/>
      <c r="NIQ4" s="19"/>
      <c r="NIR4" s="19"/>
      <c r="NIS4" s="19"/>
      <c r="NIT4" s="19"/>
      <c r="NIU4" s="19"/>
      <c r="NIV4" s="19"/>
      <c r="NIW4" s="19"/>
      <c r="NIX4" s="19"/>
      <c r="NIY4" s="19"/>
      <c r="NIZ4" s="19"/>
      <c r="NJA4" s="19"/>
      <c r="NJB4" s="19"/>
      <c r="NJC4" s="19"/>
      <c r="NJD4" s="19"/>
      <c r="NJE4" s="19"/>
      <c r="NJF4" s="19"/>
      <c r="NJG4" s="19"/>
      <c r="NJH4" s="19"/>
      <c r="NJI4" s="19"/>
      <c r="NJJ4" s="19"/>
      <c r="NJK4" s="19"/>
      <c r="NJL4" s="19"/>
      <c r="NJM4" s="19"/>
      <c r="NJN4" s="19"/>
      <c r="NJO4" s="19"/>
      <c r="NJP4" s="19"/>
      <c r="NJQ4" s="19"/>
      <c r="NJR4" s="19"/>
      <c r="NJS4" s="19"/>
      <c r="NJT4" s="19"/>
      <c r="NJU4" s="19"/>
      <c r="NJV4" s="19"/>
      <c r="NJW4" s="19"/>
      <c r="NJX4" s="19"/>
      <c r="NJY4" s="19"/>
      <c r="NJZ4" s="19"/>
      <c r="NKA4" s="19"/>
      <c r="NKB4" s="19"/>
      <c r="NKC4" s="19"/>
      <c r="NKD4" s="19"/>
      <c r="NKE4" s="19"/>
      <c r="NKF4" s="19"/>
      <c r="NKG4" s="19"/>
      <c r="NKH4" s="19"/>
      <c r="NKI4" s="19"/>
      <c r="NKJ4" s="19"/>
      <c r="NKK4" s="19"/>
      <c r="NKL4" s="19"/>
      <c r="NKM4" s="19"/>
      <c r="NKN4" s="19"/>
      <c r="NKO4" s="19"/>
      <c r="NKP4" s="19"/>
      <c r="NKQ4" s="19"/>
      <c r="NKR4" s="19"/>
      <c r="NKS4" s="19"/>
      <c r="NKT4" s="19"/>
      <c r="NKU4" s="19"/>
      <c r="NKV4" s="19"/>
      <c r="NKW4" s="19"/>
      <c r="NKX4" s="19"/>
      <c r="NKY4" s="19"/>
      <c r="NKZ4" s="19"/>
      <c r="NLA4" s="19"/>
      <c r="NLB4" s="19"/>
      <c r="NLC4" s="19"/>
      <c r="NLD4" s="19"/>
      <c r="NLE4" s="19"/>
      <c r="NLF4" s="19"/>
      <c r="NLG4" s="19"/>
      <c r="NLH4" s="19"/>
      <c r="NLI4" s="19"/>
      <c r="NLJ4" s="19"/>
      <c r="NLK4" s="19"/>
      <c r="NLL4" s="19"/>
      <c r="NLM4" s="19"/>
      <c r="NLN4" s="19"/>
      <c r="NLO4" s="19"/>
      <c r="NLP4" s="19"/>
      <c r="NLQ4" s="19"/>
      <c r="NLR4" s="19"/>
      <c r="NLS4" s="19"/>
      <c r="NLT4" s="19"/>
      <c r="NLU4" s="19"/>
      <c r="NLV4" s="19"/>
      <c r="NLW4" s="19"/>
      <c r="NLX4" s="19"/>
      <c r="NLY4" s="19"/>
      <c r="NLZ4" s="19"/>
      <c r="NMA4" s="19"/>
      <c r="NMB4" s="19"/>
      <c r="NMC4" s="19"/>
      <c r="NMD4" s="19"/>
      <c r="NME4" s="19"/>
      <c r="NMF4" s="19"/>
      <c r="NMG4" s="19"/>
      <c r="NMH4" s="19"/>
      <c r="NMI4" s="19"/>
      <c r="NMJ4" s="19"/>
      <c r="NMK4" s="19"/>
      <c r="NML4" s="19"/>
      <c r="NMM4" s="19"/>
      <c r="NMN4" s="19"/>
      <c r="NMO4" s="19"/>
      <c r="NMP4" s="19"/>
      <c r="NMQ4" s="19"/>
      <c r="NMR4" s="19"/>
      <c r="NMS4" s="19"/>
      <c r="NMT4" s="19"/>
      <c r="NMU4" s="19"/>
      <c r="NMV4" s="19"/>
      <c r="NMW4" s="19"/>
      <c r="NMX4" s="19"/>
      <c r="NMY4" s="19"/>
      <c r="NMZ4" s="19"/>
      <c r="NNA4" s="19"/>
      <c r="NNB4" s="19"/>
      <c r="NNC4" s="19"/>
      <c r="NND4" s="19"/>
      <c r="NNE4" s="19"/>
      <c r="NNF4" s="19"/>
      <c r="NNG4" s="19"/>
      <c r="NNH4" s="19"/>
      <c r="NNI4" s="19"/>
      <c r="NNJ4" s="19"/>
      <c r="NNK4" s="19"/>
      <c r="NNL4" s="19"/>
      <c r="NNM4" s="19"/>
      <c r="NNN4" s="19"/>
      <c r="NNO4" s="19"/>
      <c r="NNP4" s="19"/>
      <c r="NNQ4" s="19"/>
      <c r="NNR4" s="19"/>
      <c r="NNS4" s="19"/>
      <c r="NNT4" s="19"/>
      <c r="NNU4" s="19"/>
      <c r="NNV4" s="19"/>
      <c r="NNW4" s="19"/>
      <c r="NNX4" s="19"/>
      <c r="NNY4" s="19"/>
      <c r="NNZ4" s="19"/>
      <c r="NOA4" s="19"/>
      <c r="NOB4" s="19"/>
      <c r="NOC4" s="19"/>
      <c r="NOD4" s="19"/>
      <c r="NOE4" s="19"/>
      <c r="NOF4" s="19"/>
      <c r="NOG4" s="19"/>
      <c r="NOH4" s="19"/>
      <c r="NOI4" s="19"/>
      <c r="NOJ4" s="19"/>
      <c r="NOK4" s="19"/>
      <c r="NOL4" s="19"/>
      <c r="NOM4" s="19"/>
      <c r="NON4" s="19"/>
      <c r="NOO4" s="19"/>
      <c r="NOP4" s="19"/>
      <c r="NOQ4" s="19"/>
      <c r="NOR4" s="19"/>
      <c r="NOS4" s="19"/>
      <c r="NOT4" s="19"/>
      <c r="NOU4" s="19"/>
      <c r="NOV4" s="19"/>
      <c r="NOW4" s="19"/>
      <c r="NOX4" s="19"/>
      <c r="NOY4" s="19"/>
      <c r="NOZ4" s="19"/>
      <c r="NPA4" s="19"/>
      <c r="NPB4" s="19"/>
      <c r="NPC4" s="19"/>
      <c r="NPD4" s="19"/>
      <c r="NPE4" s="19"/>
      <c r="NPF4" s="19"/>
      <c r="NPG4" s="19"/>
      <c r="NPH4" s="19"/>
      <c r="NPI4" s="19"/>
      <c r="NPJ4" s="19"/>
      <c r="NPK4" s="19"/>
      <c r="NPL4" s="19"/>
      <c r="NPM4" s="19"/>
      <c r="NPN4" s="19"/>
      <c r="NPO4" s="19"/>
      <c r="NPP4" s="19"/>
      <c r="NPQ4" s="19"/>
      <c r="NPR4" s="19"/>
      <c r="NPS4" s="19"/>
      <c r="NPT4" s="19"/>
      <c r="NPU4" s="19"/>
      <c r="NPV4" s="19"/>
      <c r="NPW4" s="19"/>
      <c r="NPX4" s="19"/>
      <c r="NPY4" s="19"/>
      <c r="NPZ4" s="19"/>
      <c r="NQA4" s="19"/>
      <c r="NQB4" s="19"/>
      <c r="NQC4" s="19"/>
      <c r="NQD4" s="19"/>
      <c r="NQE4" s="19"/>
      <c r="NQF4" s="19"/>
      <c r="NQG4" s="19"/>
      <c r="NQH4" s="19"/>
      <c r="NQI4" s="19"/>
      <c r="NQJ4" s="19"/>
      <c r="NQK4" s="19"/>
      <c r="NQL4" s="19"/>
      <c r="NQM4" s="19"/>
      <c r="NQN4" s="19"/>
      <c r="NQO4" s="19"/>
      <c r="NQP4" s="19"/>
      <c r="NQQ4" s="19"/>
      <c r="NQR4" s="19"/>
      <c r="NQS4" s="19"/>
      <c r="NQT4" s="19"/>
      <c r="NQU4" s="19"/>
      <c r="NQV4" s="19"/>
      <c r="NQW4" s="19"/>
      <c r="NQX4" s="19"/>
      <c r="NQY4" s="19"/>
      <c r="NQZ4" s="19"/>
      <c r="NRA4" s="19"/>
      <c r="NRB4" s="19"/>
      <c r="NRC4" s="19"/>
      <c r="NRD4" s="19"/>
      <c r="NRE4" s="19"/>
      <c r="NRF4" s="19"/>
      <c r="NRG4" s="19"/>
      <c r="NRH4" s="19"/>
      <c r="NRI4" s="19"/>
      <c r="NRJ4" s="19"/>
      <c r="NRK4" s="19"/>
      <c r="NRL4" s="19"/>
      <c r="NRM4" s="19"/>
      <c r="NRN4" s="19"/>
      <c r="NRO4" s="19"/>
      <c r="NRP4" s="19"/>
      <c r="NRQ4" s="19"/>
      <c r="NRR4" s="19"/>
      <c r="NRS4" s="19"/>
      <c r="NRT4" s="19"/>
      <c r="NRU4" s="19"/>
      <c r="NRV4" s="19"/>
      <c r="NRW4" s="19"/>
      <c r="NRX4" s="19"/>
      <c r="NRY4" s="19"/>
      <c r="NRZ4" s="19"/>
      <c r="NSA4" s="19"/>
      <c r="NSB4" s="19"/>
      <c r="NSC4" s="19"/>
      <c r="NSD4" s="19"/>
      <c r="NSE4" s="19"/>
      <c r="NSF4" s="19"/>
      <c r="NSG4" s="19"/>
      <c r="NSH4" s="19"/>
      <c r="NSI4" s="19"/>
      <c r="NSJ4" s="19"/>
      <c r="NSK4" s="19"/>
      <c r="NSL4" s="19"/>
      <c r="NSM4" s="19"/>
      <c r="NSN4" s="19"/>
      <c r="NSO4" s="19"/>
      <c r="NSP4" s="19"/>
      <c r="NSQ4" s="19"/>
      <c r="NSR4" s="19"/>
      <c r="NSS4" s="19"/>
      <c r="NST4" s="19"/>
      <c r="NSU4" s="19"/>
      <c r="NSV4" s="19"/>
      <c r="NSW4" s="19"/>
      <c r="NSX4" s="19"/>
      <c r="NSY4" s="19"/>
      <c r="NSZ4" s="19"/>
      <c r="NTA4" s="19"/>
      <c r="NTB4" s="19"/>
      <c r="NTC4" s="19"/>
      <c r="NTD4" s="19"/>
      <c r="NTE4" s="19"/>
      <c r="NTF4" s="19"/>
      <c r="NTG4" s="19"/>
      <c r="NTH4" s="19"/>
      <c r="NTI4" s="19"/>
      <c r="NTJ4" s="19"/>
      <c r="NTK4" s="19"/>
      <c r="NTL4" s="19"/>
      <c r="NTM4" s="19"/>
      <c r="NTN4" s="19"/>
      <c r="NTO4" s="19"/>
      <c r="NTP4" s="19"/>
      <c r="NTQ4" s="19"/>
      <c r="NTR4" s="19"/>
      <c r="NTS4" s="19"/>
      <c r="NTT4" s="19"/>
      <c r="NTU4" s="19"/>
      <c r="NTV4" s="19"/>
      <c r="NTW4" s="19"/>
      <c r="NTX4" s="19"/>
      <c r="NTY4" s="19"/>
      <c r="NTZ4" s="19"/>
      <c r="NUA4" s="19"/>
      <c r="NUB4" s="19"/>
      <c r="NUC4" s="19"/>
      <c r="NUD4" s="19"/>
      <c r="NUE4" s="19"/>
      <c r="NUF4" s="19"/>
      <c r="NUG4" s="19"/>
      <c r="NUH4" s="19"/>
      <c r="NUI4" s="19"/>
      <c r="NUJ4" s="19"/>
      <c r="NUK4" s="19"/>
      <c r="NUL4" s="19"/>
      <c r="NUM4" s="19"/>
      <c r="NUN4" s="19"/>
      <c r="NUO4" s="19"/>
      <c r="NUP4" s="19"/>
      <c r="NUQ4" s="19"/>
      <c r="NUR4" s="19"/>
      <c r="NUS4" s="19"/>
      <c r="NUT4" s="19"/>
      <c r="NUU4" s="19"/>
      <c r="NUV4" s="19"/>
      <c r="NUW4" s="19"/>
      <c r="NUX4" s="19"/>
      <c r="NUY4" s="19"/>
      <c r="NUZ4" s="19"/>
      <c r="NVA4" s="19"/>
      <c r="NVB4" s="19"/>
      <c r="NVC4" s="19"/>
      <c r="NVD4" s="19"/>
      <c r="NVE4" s="19"/>
      <c r="NVF4" s="19"/>
      <c r="NVG4" s="19"/>
      <c r="NVH4" s="19"/>
      <c r="NVI4" s="19"/>
      <c r="NVJ4" s="19"/>
      <c r="NVK4" s="19"/>
      <c r="NVL4" s="19"/>
      <c r="NVM4" s="19"/>
      <c r="NVN4" s="19"/>
      <c r="NVO4" s="19"/>
      <c r="NVP4" s="19"/>
      <c r="NVQ4" s="19"/>
      <c r="NVR4" s="19"/>
      <c r="NVS4" s="19"/>
      <c r="NVT4" s="19"/>
      <c r="NVU4" s="19"/>
      <c r="NVV4" s="19"/>
      <c r="NVW4" s="19"/>
      <c r="NVX4" s="19"/>
      <c r="NVY4" s="19"/>
      <c r="NVZ4" s="19"/>
      <c r="NWA4" s="19"/>
      <c r="NWB4" s="19"/>
      <c r="NWC4" s="19"/>
      <c r="NWD4" s="19"/>
      <c r="NWE4" s="19"/>
      <c r="NWF4" s="19"/>
      <c r="NWG4" s="19"/>
      <c r="NWH4" s="19"/>
      <c r="NWI4" s="19"/>
      <c r="NWJ4" s="19"/>
      <c r="NWK4" s="19"/>
      <c r="NWL4" s="19"/>
      <c r="NWM4" s="19"/>
      <c r="NWN4" s="19"/>
      <c r="NWO4" s="19"/>
      <c r="NWP4" s="19"/>
      <c r="NWQ4" s="19"/>
      <c r="NWR4" s="19"/>
      <c r="NWS4" s="19"/>
      <c r="NWT4" s="19"/>
      <c r="NWU4" s="19"/>
      <c r="NWV4" s="19"/>
      <c r="NWW4" s="19"/>
      <c r="NWX4" s="19"/>
      <c r="NWY4" s="19"/>
      <c r="NWZ4" s="19"/>
      <c r="NXA4" s="19"/>
      <c r="NXB4" s="19"/>
      <c r="NXC4" s="19"/>
      <c r="NXD4" s="19"/>
      <c r="NXE4" s="19"/>
      <c r="NXF4" s="19"/>
      <c r="NXG4" s="19"/>
      <c r="NXH4" s="19"/>
      <c r="NXI4" s="19"/>
      <c r="NXJ4" s="19"/>
      <c r="NXK4" s="19"/>
      <c r="NXL4" s="19"/>
      <c r="NXM4" s="19"/>
      <c r="NXN4" s="19"/>
      <c r="NXO4" s="19"/>
      <c r="NXP4" s="19"/>
      <c r="NXQ4" s="19"/>
      <c r="NXR4" s="19"/>
      <c r="NXS4" s="19"/>
      <c r="NXT4" s="19"/>
      <c r="NXU4" s="19"/>
      <c r="NXV4" s="19"/>
      <c r="NXW4" s="19"/>
      <c r="NXX4" s="19"/>
      <c r="NXY4" s="19"/>
      <c r="NXZ4" s="19"/>
      <c r="NYA4" s="19"/>
      <c r="NYB4" s="19"/>
      <c r="NYC4" s="19"/>
      <c r="NYD4" s="19"/>
      <c r="NYE4" s="19"/>
      <c r="NYF4" s="19"/>
      <c r="NYG4" s="19"/>
      <c r="NYH4" s="19"/>
      <c r="NYI4" s="19"/>
      <c r="NYJ4" s="19"/>
      <c r="NYK4" s="19"/>
      <c r="NYL4" s="19"/>
      <c r="NYM4" s="19"/>
      <c r="NYN4" s="19"/>
      <c r="NYO4" s="19"/>
      <c r="NYP4" s="19"/>
      <c r="NYQ4" s="19"/>
      <c r="NYR4" s="19"/>
      <c r="NYS4" s="19"/>
      <c r="NYT4" s="19"/>
      <c r="NYU4" s="19"/>
      <c r="NYV4" s="19"/>
      <c r="NYW4" s="19"/>
      <c r="NYX4" s="19"/>
      <c r="NYY4" s="19"/>
      <c r="NYZ4" s="19"/>
      <c r="NZA4" s="19"/>
      <c r="NZB4" s="19"/>
      <c r="NZC4" s="19"/>
      <c r="NZD4" s="19"/>
      <c r="NZE4" s="19"/>
      <c r="NZF4" s="19"/>
      <c r="NZG4" s="19"/>
      <c r="NZH4" s="19"/>
      <c r="NZI4" s="19"/>
      <c r="NZJ4" s="19"/>
      <c r="NZK4" s="19"/>
      <c r="NZL4" s="19"/>
      <c r="NZM4" s="19"/>
      <c r="NZN4" s="19"/>
      <c r="NZO4" s="19"/>
      <c r="NZP4" s="19"/>
      <c r="NZQ4" s="19"/>
      <c r="NZR4" s="19"/>
      <c r="NZS4" s="19"/>
      <c r="NZT4" s="19"/>
      <c r="NZU4" s="19"/>
      <c r="NZV4" s="19"/>
      <c r="NZW4" s="19"/>
      <c r="NZX4" s="19"/>
      <c r="NZY4" s="19"/>
      <c r="NZZ4" s="19"/>
      <c r="OAA4" s="19"/>
      <c r="OAB4" s="19"/>
      <c r="OAC4" s="19"/>
      <c r="OAD4" s="19"/>
      <c r="OAE4" s="19"/>
      <c r="OAF4" s="19"/>
      <c r="OAG4" s="19"/>
      <c r="OAH4" s="19"/>
      <c r="OAI4" s="19"/>
      <c r="OAJ4" s="19"/>
      <c r="OAK4" s="19"/>
      <c r="OAL4" s="19"/>
      <c r="OAM4" s="19"/>
      <c r="OAN4" s="19"/>
      <c r="OAO4" s="19"/>
      <c r="OAP4" s="19"/>
      <c r="OAQ4" s="19"/>
      <c r="OAR4" s="19"/>
      <c r="OAS4" s="19"/>
      <c r="OAT4" s="19"/>
      <c r="OAU4" s="19"/>
      <c r="OAV4" s="19"/>
      <c r="OAW4" s="19"/>
      <c r="OAX4" s="19"/>
      <c r="OAY4" s="19"/>
      <c r="OAZ4" s="19"/>
      <c r="OBA4" s="19"/>
      <c r="OBB4" s="19"/>
      <c r="OBC4" s="19"/>
      <c r="OBD4" s="19"/>
      <c r="OBE4" s="19"/>
      <c r="OBF4" s="19"/>
      <c r="OBG4" s="19"/>
      <c r="OBH4" s="19"/>
      <c r="OBI4" s="19"/>
      <c r="OBJ4" s="19"/>
      <c r="OBK4" s="19"/>
      <c r="OBL4" s="19"/>
      <c r="OBM4" s="19"/>
      <c r="OBN4" s="19"/>
      <c r="OBO4" s="19"/>
      <c r="OBP4" s="19"/>
      <c r="OBQ4" s="19"/>
      <c r="OBR4" s="19"/>
      <c r="OBS4" s="19"/>
      <c r="OBT4" s="19"/>
      <c r="OBU4" s="19"/>
      <c r="OBV4" s="19"/>
      <c r="OBW4" s="19"/>
      <c r="OBX4" s="19"/>
      <c r="OBY4" s="19"/>
      <c r="OBZ4" s="19"/>
      <c r="OCA4" s="19"/>
      <c r="OCB4" s="19"/>
      <c r="OCC4" s="19"/>
      <c r="OCD4" s="19"/>
      <c r="OCE4" s="19"/>
      <c r="OCF4" s="19"/>
      <c r="OCG4" s="19"/>
      <c r="OCH4" s="19"/>
      <c r="OCI4" s="19"/>
      <c r="OCJ4" s="19"/>
      <c r="OCK4" s="19"/>
      <c r="OCL4" s="19"/>
      <c r="OCM4" s="19"/>
      <c r="OCN4" s="19"/>
      <c r="OCO4" s="19"/>
      <c r="OCP4" s="19"/>
      <c r="OCQ4" s="19"/>
      <c r="OCR4" s="19"/>
      <c r="OCS4" s="19"/>
      <c r="OCT4" s="19"/>
      <c r="OCU4" s="19"/>
      <c r="OCV4" s="19"/>
      <c r="OCW4" s="19"/>
      <c r="OCX4" s="19"/>
      <c r="OCY4" s="19"/>
      <c r="OCZ4" s="19"/>
      <c r="ODA4" s="19"/>
      <c r="ODB4" s="19"/>
      <c r="ODC4" s="19"/>
      <c r="ODD4" s="19"/>
      <c r="ODE4" s="19"/>
      <c r="ODF4" s="19"/>
      <c r="ODG4" s="19"/>
      <c r="ODH4" s="19"/>
      <c r="ODI4" s="19"/>
      <c r="ODJ4" s="19"/>
      <c r="ODK4" s="19"/>
      <c r="ODL4" s="19"/>
      <c r="ODM4" s="19"/>
      <c r="ODN4" s="19"/>
      <c r="ODO4" s="19"/>
      <c r="ODP4" s="19"/>
      <c r="ODQ4" s="19"/>
      <c r="ODR4" s="19"/>
      <c r="ODS4" s="19"/>
      <c r="ODT4" s="19"/>
      <c r="ODU4" s="19"/>
      <c r="ODV4" s="19"/>
      <c r="ODW4" s="19"/>
      <c r="ODX4" s="19"/>
      <c r="ODY4" s="19"/>
      <c r="ODZ4" s="19"/>
      <c r="OEA4" s="19"/>
      <c r="OEB4" s="19"/>
      <c r="OEC4" s="19"/>
      <c r="OED4" s="19"/>
      <c r="OEE4" s="19"/>
      <c r="OEF4" s="19"/>
      <c r="OEG4" s="19"/>
      <c r="OEH4" s="19"/>
      <c r="OEI4" s="19"/>
      <c r="OEJ4" s="19"/>
      <c r="OEK4" s="19"/>
      <c r="OEL4" s="19"/>
      <c r="OEM4" s="19"/>
      <c r="OEN4" s="19"/>
      <c r="OEO4" s="19"/>
      <c r="OEP4" s="19"/>
      <c r="OEQ4" s="19"/>
      <c r="OER4" s="19"/>
      <c r="OES4" s="19"/>
      <c r="OET4" s="19"/>
      <c r="OEU4" s="19"/>
      <c r="OEV4" s="19"/>
      <c r="OEW4" s="19"/>
      <c r="OEX4" s="19"/>
      <c r="OEY4" s="19"/>
      <c r="OEZ4" s="19"/>
      <c r="OFA4" s="19"/>
      <c r="OFB4" s="19"/>
      <c r="OFC4" s="19"/>
      <c r="OFD4" s="19"/>
      <c r="OFE4" s="19"/>
      <c r="OFF4" s="19"/>
      <c r="OFG4" s="19"/>
      <c r="OFH4" s="19"/>
      <c r="OFI4" s="19"/>
      <c r="OFJ4" s="19"/>
      <c r="OFK4" s="19"/>
      <c r="OFL4" s="19"/>
      <c r="OFM4" s="19"/>
      <c r="OFN4" s="19"/>
      <c r="OFO4" s="19"/>
      <c r="OFP4" s="19"/>
      <c r="OFQ4" s="19"/>
      <c r="OFR4" s="19"/>
      <c r="OFS4" s="19"/>
      <c r="OFT4" s="19"/>
      <c r="OFU4" s="19"/>
      <c r="OFV4" s="19"/>
      <c r="OFW4" s="19"/>
      <c r="OFX4" s="19"/>
      <c r="OFY4" s="19"/>
      <c r="OFZ4" s="19"/>
      <c r="OGA4" s="19"/>
      <c r="OGB4" s="19"/>
      <c r="OGC4" s="19"/>
      <c r="OGD4" s="19"/>
      <c r="OGE4" s="19"/>
      <c r="OGF4" s="19"/>
      <c r="OGG4" s="19"/>
      <c r="OGH4" s="19"/>
      <c r="OGI4" s="19"/>
      <c r="OGJ4" s="19"/>
      <c r="OGK4" s="19"/>
      <c r="OGL4" s="19"/>
      <c r="OGM4" s="19"/>
      <c r="OGN4" s="19"/>
      <c r="OGO4" s="19"/>
      <c r="OGP4" s="19"/>
      <c r="OGQ4" s="19"/>
      <c r="OGR4" s="19"/>
      <c r="OGS4" s="19"/>
      <c r="OGT4" s="19"/>
      <c r="OGU4" s="19"/>
      <c r="OGV4" s="19"/>
      <c r="OGW4" s="19"/>
      <c r="OGX4" s="19"/>
      <c r="OGY4" s="19"/>
      <c r="OGZ4" s="19"/>
      <c r="OHA4" s="19"/>
      <c r="OHB4" s="19"/>
      <c r="OHC4" s="19"/>
      <c r="OHD4" s="19"/>
      <c r="OHE4" s="19"/>
      <c r="OHF4" s="19"/>
      <c r="OHG4" s="19"/>
      <c r="OHH4" s="19"/>
      <c r="OHI4" s="19"/>
      <c r="OHJ4" s="19"/>
      <c r="OHK4" s="19"/>
      <c r="OHL4" s="19"/>
      <c r="OHM4" s="19"/>
      <c r="OHN4" s="19"/>
      <c r="OHO4" s="19"/>
      <c r="OHP4" s="19"/>
      <c r="OHQ4" s="19"/>
      <c r="OHR4" s="19"/>
      <c r="OHS4" s="19"/>
      <c r="OHT4" s="19"/>
      <c r="OHU4" s="19"/>
      <c r="OHV4" s="19"/>
      <c r="OHW4" s="19"/>
      <c r="OHX4" s="19"/>
      <c r="OHY4" s="19"/>
      <c r="OHZ4" s="19"/>
      <c r="OIA4" s="19"/>
      <c r="OIB4" s="19"/>
      <c r="OIC4" s="19"/>
      <c r="OID4" s="19"/>
      <c r="OIE4" s="19"/>
      <c r="OIF4" s="19"/>
      <c r="OIG4" s="19"/>
      <c r="OIH4" s="19"/>
      <c r="OII4" s="19"/>
      <c r="OIJ4" s="19"/>
      <c r="OIK4" s="19"/>
      <c r="OIL4" s="19"/>
      <c r="OIM4" s="19"/>
      <c r="OIN4" s="19"/>
      <c r="OIO4" s="19"/>
      <c r="OIP4" s="19"/>
      <c r="OIQ4" s="19"/>
      <c r="OIR4" s="19"/>
      <c r="OIS4" s="19"/>
      <c r="OIT4" s="19"/>
      <c r="OIU4" s="19"/>
      <c r="OIV4" s="19"/>
      <c r="OIW4" s="19"/>
      <c r="OIX4" s="19"/>
      <c r="OIY4" s="19"/>
      <c r="OIZ4" s="19"/>
      <c r="OJA4" s="19"/>
      <c r="OJB4" s="19"/>
      <c r="OJC4" s="19"/>
      <c r="OJD4" s="19"/>
      <c r="OJE4" s="19"/>
      <c r="OJF4" s="19"/>
      <c r="OJG4" s="19"/>
      <c r="OJH4" s="19"/>
      <c r="OJI4" s="19"/>
      <c r="OJJ4" s="19"/>
      <c r="OJK4" s="19"/>
      <c r="OJL4" s="19"/>
      <c r="OJM4" s="19"/>
      <c r="OJN4" s="19"/>
      <c r="OJO4" s="19"/>
      <c r="OJP4" s="19"/>
      <c r="OJQ4" s="19"/>
      <c r="OJR4" s="19"/>
      <c r="OJS4" s="19"/>
      <c r="OJT4" s="19"/>
      <c r="OJU4" s="19"/>
      <c r="OJV4" s="19"/>
      <c r="OJW4" s="19"/>
      <c r="OJX4" s="19"/>
      <c r="OJY4" s="19"/>
      <c r="OJZ4" s="19"/>
      <c r="OKA4" s="19"/>
      <c r="OKB4" s="19"/>
      <c r="OKC4" s="19"/>
      <c r="OKD4" s="19"/>
      <c r="OKE4" s="19"/>
      <c r="OKF4" s="19"/>
      <c r="OKG4" s="19"/>
      <c r="OKH4" s="19"/>
      <c r="OKI4" s="19"/>
      <c r="OKJ4" s="19"/>
      <c r="OKK4" s="19"/>
      <c r="OKL4" s="19"/>
      <c r="OKM4" s="19"/>
      <c r="OKN4" s="19"/>
      <c r="OKO4" s="19"/>
      <c r="OKP4" s="19"/>
      <c r="OKQ4" s="19"/>
      <c r="OKR4" s="19"/>
      <c r="OKS4" s="19"/>
      <c r="OKT4" s="19"/>
      <c r="OKU4" s="19"/>
      <c r="OKV4" s="19"/>
      <c r="OKW4" s="19"/>
      <c r="OKX4" s="19"/>
      <c r="OKY4" s="19"/>
      <c r="OKZ4" s="19"/>
      <c r="OLA4" s="19"/>
      <c r="OLB4" s="19"/>
      <c r="OLC4" s="19"/>
      <c r="OLD4" s="19"/>
      <c r="OLE4" s="19"/>
      <c r="OLF4" s="19"/>
      <c r="OLG4" s="19"/>
      <c r="OLH4" s="19"/>
      <c r="OLI4" s="19"/>
      <c r="OLJ4" s="19"/>
      <c r="OLK4" s="19"/>
      <c r="OLL4" s="19"/>
      <c r="OLM4" s="19"/>
      <c r="OLN4" s="19"/>
      <c r="OLO4" s="19"/>
      <c r="OLP4" s="19"/>
      <c r="OLQ4" s="19"/>
      <c r="OLR4" s="19"/>
      <c r="OLS4" s="19"/>
      <c r="OLT4" s="19"/>
      <c r="OLU4" s="19"/>
      <c r="OLV4" s="19"/>
      <c r="OLW4" s="19"/>
      <c r="OLX4" s="19"/>
      <c r="OLY4" s="19"/>
      <c r="OLZ4" s="19"/>
      <c r="OMA4" s="19"/>
      <c r="OMB4" s="19"/>
      <c r="OMC4" s="19"/>
      <c r="OMD4" s="19"/>
      <c r="OME4" s="19"/>
      <c r="OMF4" s="19"/>
      <c r="OMG4" s="19"/>
      <c r="OMH4" s="19"/>
      <c r="OMI4" s="19"/>
      <c r="OMJ4" s="19"/>
      <c r="OMK4" s="19"/>
      <c r="OML4" s="19"/>
      <c r="OMM4" s="19"/>
      <c r="OMN4" s="19"/>
      <c r="OMO4" s="19"/>
      <c r="OMP4" s="19"/>
      <c r="OMQ4" s="19"/>
      <c r="OMR4" s="19"/>
      <c r="OMS4" s="19"/>
      <c r="OMT4" s="19"/>
      <c r="OMU4" s="19"/>
      <c r="OMV4" s="19"/>
      <c r="OMW4" s="19"/>
      <c r="OMX4" s="19"/>
      <c r="OMY4" s="19"/>
      <c r="OMZ4" s="19"/>
      <c r="ONA4" s="19"/>
      <c r="ONB4" s="19"/>
      <c r="ONC4" s="19"/>
      <c r="OND4" s="19"/>
      <c r="ONE4" s="19"/>
      <c r="ONF4" s="19"/>
      <c r="ONG4" s="19"/>
      <c r="ONH4" s="19"/>
      <c r="ONI4" s="19"/>
      <c r="ONJ4" s="19"/>
      <c r="ONK4" s="19"/>
      <c r="ONL4" s="19"/>
      <c r="ONM4" s="19"/>
      <c r="ONN4" s="19"/>
      <c r="ONO4" s="19"/>
      <c r="ONP4" s="19"/>
      <c r="ONQ4" s="19"/>
      <c r="ONR4" s="19"/>
      <c r="ONS4" s="19"/>
      <c r="ONT4" s="19"/>
      <c r="ONU4" s="19"/>
      <c r="ONV4" s="19"/>
      <c r="ONW4" s="19"/>
      <c r="ONX4" s="19"/>
      <c r="ONY4" s="19"/>
      <c r="ONZ4" s="19"/>
      <c r="OOA4" s="19"/>
      <c r="OOB4" s="19"/>
      <c r="OOC4" s="19"/>
      <c r="OOD4" s="19"/>
      <c r="OOE4" s="19"/>
      <c r="OOF4" s="19"/>
      <c r="OOG4" s="19"/>
      <c r="OOH4" s="19"/>
      <c r="OOI4" s="19"/>
      <c r="OOJ4" s="19"/>
      <c r="OOK4" s="19"/>
      <c r="OOL4" s="19"/>
      <c r="OOM4" s="19"/>
      <c r="OON4" s="19"/>
      <c r="OOO4" s="19"/>
      <c r="OOP4" s="19"/>
      <c r="OOQ4" s="19"/>
      <c r="OOR4" s="19"/>
      <c r="OOS4" s="19"/>
      <c r="OOT4" s="19"/>
      <c r="OOU4" s="19"/>
      <c r="OOV4" s="19"/>
      <c r="OOW4" s="19"/>
      <c r="OOX4" s="19"/>
      <c r="OOY4" s="19"/>
      <c r="OOZ4" s="19"/>
      <c r="OPA4" s="19"/>
      <c r="OPB4" s="19"/>
      <c r="OPC4" s="19"/>
      <c r="OPD4" s="19"/>
      <c r="OPE4" s="19"/>
      <c r="OPF4" s="19"/>
      <c r="OPG4" s="19"/>
      <c r="OPH4" s="19"/>
      <c r="OPI4" s="19"/>
      <c r="OPJ4" s="19"/>
      <c r="OPK4" s="19"/>
      <c r="OPL4" s="19"/>
      <c r="OPM4" s="19"/>
      <c r="OPN4" s="19"/>
      <c r="OPO4" s="19"/>
      <c r="OPP4" s="19"/>
      <c r="OPQ4" s="19"/>
      <c r="OPR4" s="19"/>
      <c r="OPS4" s="19"/>
      <c r="OPT4" s="19"/>
      <c r="OPU4" s="19"/>
      <c r="OPV4" s="19"/>
      <c r="OPW4" s="19"/>
      <c r="OPX4" s="19"/>
      <c r="OPY4" s="19"/>
      <c r="OPZ4" s="19"/>
      <c r="OQA4" s="19"/>
      <c r="OQB4" s="19"/>
      <c r="OQC4" s="19"/>
      <c r="OQD4" s="19"/>
      <c r="OQE4" s="19"/>
      <c r="OQF4" s="19"/>
      <c r="OQG4" s="19"/>
      <c r="OQH4" s="19"/>
      <c r="OQI4" s="19"/>
      <c r="OQJ4" s="19"/>
      <c r="OQK4" s="19"/>
      <c r="OQL4" s="19"/>
      <c r="OQM4" s="19"/>
      <c r="OQN4" s="19"/>
      <c r="OQO4" s="19"/>
      <c r="OQP4" s="19"/>
      <c r="OQQ4" s="19"/>
      <c r="OQR4" s="19"/>
      <c r="OQS4" s="19"/>
      <c r="OQT4" s="19"/>
      <c r="OQU4" s="19"/>
      <c r="OQV4" s="19"/>
      <c r="OQW4" s="19"/>
      <c r="OQX4" s="19"/>
      <c r="OQY4" s="19"/>
      <c r="OQZ4" s="19"/>
      <c r="ORA4" s="19"/>
      <c r="ORB4" s="19"/>
      <c r="ORC4" s="19"/>
      <c r="ORD4" s="19"/>
      <c r="ORE4" s="19"/>
      <c r="ORF4" s="19"/>
      <c r="ORG4" s="19"/>
      <c r="ORH4" s="19"/>
      <c r="ORI4" s="19"/>
      <c r="ORJ4" s="19"/>
      <c r="ORK4" s="19"/>
      <c r="ORL4" s="19"/>
      <c r="ORM4" s="19"/>
      <c r="ORN4" s="19"/>
      <c r="ORO4" s="19"/>
      <c r="ORP4" s="19"/>
      <c r="ORQ4" s="19"/>
      <c r="ORR4" s="19"/>
      <c r="ORS4" s="19"/>
      <c r="ORT4" s="19"/>
      <c r="ORU4" s="19"/>
      <c r="ORV4" s="19"/>
      <c r="ORW4" s="19"/>
      <c r="ORX4" s="19"/>
      <c r="ORY4" s="19"/>
      <c r="ORZ4" s="19"/>
      <c r="OSA4" s="19"/>
      <c r="OSB4" s="19"/>
      <c r="OSC4" s="19"/>
      <c r="OSD4" s="19"/>
      <c r="OSE4" s="19"/>
      <c r="OSF4" s="19"/>
      <c r="OSG4" s="19"/>
      <c r="OSH4" s="19"/>
      <c r="OSI4" s="19"/>
      <c r="OSJ4" s="19"/>
      <c r="OSK4" s="19"/>
      <c r="OSL4" s="19"/>
      <c r="OSM4" s="19"/>
      <c r="OSN4" s="19"/>
      <c r="OSO4" s="19"/>
      <c r="OSP4" s="19"/>
      <c r="OSQ4" s="19"/>
      <c r="OSR4" s="19"/>
      <c r="OSS4" s="19"/>
      <c r="OST4" s="19"/>
      <c r="OSU4" s="19"/>
      <c r="OSV4" s="19"/>
      <c r="OSW4" s="19"/>
      <c r="OSX4" s="19"/>
      <c r="OSY4" s="19"/>
      <c r="OSZ4" s="19"/>
      <c r="OTA4" s="19"/>
      <c r="OTB4" s="19"/>
      <c r="OTC4" s="19"/>
      <c r="OTD4" s="19"/>
      <c r="OTE4" s="19"/>
      <c r="OTF4" s="19"/>
      <c r="OTG4" s="19"/>
      <c r="OTH4" s="19"/>
      <c r="OTI4" s="19"/>
      <c r="OTJ4" s="19"/>
      <c r="OTK4" s="19"/>
      <c r="OTL4" s="19"/>
      <c r="OTM4" s="19"/>
      <c r="OTN4" s="19"/>
      <c r="OTO4" s="19"/>
      <c r="OTP4" s="19"/>
      <c r="OTQ4" s="19"/>
      <c r="OTR4" s="19"/>
      <c r="OTS4" s="19"/>
      <c r="OTT4" s="19"/>
      <c r="OTU4" s="19"/>
      <c r="OTV4" s="19"/>
      <c r="OTW4" s="19"/>
      <c r="OTX4" s="19"/>
      <c r="OTY4" s="19"/>
      <c r="OTZ4" s="19"/>
      <c r="OUA4" s="19"/>
      <c r="OUB4" s="19"/>
      <c r="OUC4" s="19"/>
      <c r="OUD4" s="19"/>
      <c r="OUE4" s="19"/>
      <c r="OUF4" s="19"/>
      <c r="OUG4" s="19"/>
      <c r="OUH4" s="19"/>
      <c r="OUI4" s="19"/>
      <c r="OUJ4" s="19"/>
      <c r="OUK4" s="19"/>
      <c r="OUL4" s="19"/>
      <c r="OUM4" s="19"/>
      <c r="OUN4" s="19"/>
      <c r="OUO4" s="19"/>
      <c r="OUP4" s="19"/>
      <c r="OUQ4" s="19"/>
      <c r="OUR4" s="19"/>
      <c r="OUS4" s="19"/>
      <c r="OUT4" s="19"/>
      <c r="OUU4" s="19"/>
      <c r="OUV4" s="19"/>
      <c r="OUW4" s="19"/>
      <c r="OUX4" s="19"/>
      <c r="OUY4" s="19"/>
      <c r="OUZ4" s="19"/>
      <c r="OVA4" s="19"/>
      <c r="OVB4" s="19"/>
      <c r="OVC4" s="19"/>
      <c r="OVD4" s="19"/>
      <c r="OVE4" s="19"/>
      <c r="OVF4" s="19"/>
      <c r="OVG4" s="19"/>
      <c r="OVH4" s="19"/>
      <c r="OVI4" s="19"/>
      <c r="OVJ4" s="19"/>
      <c r="OVK4" s="19"/>
      <c r="OVL4" s="19"/>
      <c r="OVM4" s="19"/>
      <c r="OVN4" s="19"/>
      <c r="OVO4" s="19"/>
      <c r="OVP4" s="19"/>
      <c r="OVQ4" s="19"/>
      <c r="OVR4" s="19"/>
      <c r="OVS4" s="19"/>
      <c r="OVT4" s="19"/>
      <c r="OVU4" s="19"/>
      <c r="OVV4" s="19"/>
      <c r="OVW4" s="19"/>
      <c r="OVX4" s="19"/>
      <c r="OVY4" s="19"/>
      <c r="OVZ4" s="19"/>
      <c r="OWA4" s="19"/>
      <c r="OWB4" s="19"/>
      <c r="OWC4" s="19"/>
      <c r="OWD4" s="19"/>
      <c r="OWE4" s="19"/>
      <c r="OWF4" s="19"/>
      <c r="OWG4" s="19"/>
      <c r="OWH4" s="19"/>
      <c r="OWI4" s="19"/>
      <c r="OWJ4" s="19"/>
      <c r="OWK4" s="19"/>
      <c r="OWL4" s="19"/>
      <c r="OWM4" s="19"/>
      <c r="OWN4" s="19"/>
      <c r="OWO4" s="19"/>
      <c r="OWP4" s="19"/>
      <c r="OWQ4" s="19"/>
      <c r="OWR4" s="19"/>
      <c r="OWS4" s="19"/>
      <c r="OWT4" s="19"/>
      <c r="OWU4" s="19"/>
      <c r="OWV4" s="19"/>
      <c r="OWW4" s="19"/>
      <c r="OWX4" s="19"/>
      <c r="OWY4" s="19"/>
      <c r="OWZ4" s="19"/>
      <c r="OXA4" s="19"/>
      <c r="OXB4" s="19"/>
      <c r="OXC4" s="19"/>
      <c r="OXD4" s="19"/>
      <c r="OXE4" s="19"/>
      <c r="OXF4" s="19"/>
      <c r="OXG4" s="19"/>
      <c r="OXH4" s="19"/>
      <c r="OXI4" s="19"/>
      <c r="OXJ4" s="19"/>
      <c r="OXK4" s="19"/>
      <c r="OXL4" s="19"/>
      <c r="OXM4" s="19"/>
      <c r="OXN4" s="19"/>
      <c r="OXO4" s="19"/>
      <c r="OXP4" s="19"/>
      <c r="OXQ4" s="19"/>
      <c r="OXR4" s="19"/>
      <c r="OXS4" s="19"/>
      <c r="OXT4" s="19"/>
      <c r="OXU4" s="19"/>
      <c r="OXV4" s="19"/>
      <c r="OXW4" s="19"/>
      <c r="OXX4" s="19"/>
      <c r="OXY4" s="19"/>
      <c r="OXZ4" s="19"/>
      <c r="OYA4" s="19"/>
      <c r="OYB4" s="19"/>
      <c r="OYC4" s="19"/>
      <c r="OYD4" s="19"/>
      <c r="OYE4" s="19"/>
      <c r="OYF4" s="19"/>
      <c r="OYG4" s="19"/>
      <c r="OYH4" s="19"/>
      <c r="OYI4" s="19"/>
      <c r="OYJ4" s="19"/>
      <c r="OYK4" s="19"/>
      <c r="OYL4" s="19"/>
      <c r="OYM4" s="19"/>
      <c r="OYN4" s="19"/>
      <c r="OYO4" s="19"/>
      <c r="OYP4" s="19"/>
      <c r="OYQ4" s="19"/>
      <c r="OYR4" s="19"/>
      <c r="OYS4" s="19"/>
      <c r="OYT4" s="19"/>
      <c r="OYU4" s="19"/>
      <c r="OYV4" s="19"/>
      <c r="OYW4" s="19"/>
      <c r="OYX4" s="19"/>
      <c r="OYY4" s="19"/>
      <c r="OYZ4" s="19"/>
      <c r="OZA4" s="19"/>
      <c r="OZB4" s="19"/>
      <c r="OZC4" s="19"/>
      <c r="OZD4" s="19"/>
      <c r="OZE4" s="19"/>
      <c r="OZF4" s="19"/>
      <c r="OZG4" s="19"/>
      <c r="OZH4" s="19"/>
      <c r="OZI4" s="19"/>
      <c r="OZJ4" s="19"/>
      <c r="OZK4" s="19"/>
      <c r="OZL4" s="19"/>
      <c r="OZM4" s="19"/>
      <c r="OZN4" s="19"/>
      <c r="OZO4" s="19"/>
      <c r="OZP4" s="19"/>
      <c r="OZQ4" s="19"/>
      <c r="OZR4" s="19"/>
      <c r="OZS4" s="19"/>
      <c r="OZT4" s="19"/>
      <c r="OZU4" s="19"/>
      <c r="OZV4" s="19"/>
      <c r="OZW4" s="19"/>
      <c r="OZX4" s="19"/>
      <c r="OZY4" s="19"/>
      <c r="OZZ4" s="19"/>
      <c r="PAA4" s="19"/>
      <c r="PAB4" s="19"/>
      <c r="PAC4" s="19"/>
      <c r="PAD4" s="19"/>
      <c r="PAE4" s="19"/>
      <c r="PAF4" s="19"/>
      <c r="PAG4" s="19"/>
      <c r="PAH4" s="19"/>
      <c r="PAI4" s="19"/>
      <c r="PAJ4" s="19"/>
      <c r="PAK4" s="19"/>
      <c r="PAL4" s="19"/>
      <c r="PAM4" s="19"/>
      <c r="PAN4" s="19"/>
      <c r="PAO4" s="19"/>
      <c r="PAP4" s="19"/>
      <c r="PAQ4" s="19"/>
      <c r="PAR4" s="19"/>
      <c r="PAS4" s="19"/>
      <c r="PAT4" s="19"/>
      <c r="PAU4" s="19"/>
      <c r="PAV4" s="19"/>
      <c r="PAW4" s="19"/>
      <c r="PAX4" s="19"/>
      <c r="PAY4" s="19"/>
      <c r="PAZ4" s="19"/>
      <c r="PBA4" s="19"/>
      <c r="PBB4" s="19"/>
      <c r="PBC4" s="19"/>
      <c r="PBD4" s="19"/>
      <c r="PBE4" s="19"/>
      <c r="PBF4" s="19"/>
      <c r="PBG4" s="19"/>
      <c r="PBH4" s="19"/>
      <c r="PBI4" s="19"/>
      <c r="PBJ4" s="19"/>
      <c r="PBK4" s="19"/>
      <c r="PBL4" s="19"/>
      <c r="PBM4" s="19"/>
      <c r="PBN4" s="19"/>
      <c r="PBO4" s="19"/>
      <c r="PBP4" s="19"/>
      <c r="PBQ4" s="19"/>
      <c r="PBR4" s="19"/>
      <c r="PBS4" s="19"/>
      <c r="PBT4" s="19"/>
      <c r="PBU4" s="19"/>
      <c r="PBV4" s="19"/>
      <c r="PBW4" s="19"/>
      <c r="PBX4" s="19"/>
      <c r="PBY4" s="19"/>
      <c r="PBZ4" s="19"/>
      <c r="PCA4" s="19"/>
      <c r="PCB4" s="19"/>
      <c r="PCC4" s="19"/>
      <c r="PCD4" s="19"/>
      <c r="PCE4" s="19"/>
      <c r="PCF4" s="19"/>
      <c r="PCG4" s="19"/>
      <c r="PCH4" s="19"/>
      <c r="PCI4" s="19"/>
      <c r="PCJ4" s="19"/>
      <c r="PCK4" s="19"/>
      <c r="PCL4" s="19"/>
      <c r="PCM4" s="19"/>
      <c r="PCN4" s="19"/>
      <c r="PCO4" s="19"/>
      <c r="PCP4" s="19"/>
      <c r="PCQ4" s="19"/>
      <c r="PCR4" s="19"/>
      <c r="PCS4" s="19"/>
      <c r="PCT4" s="19"/>
      <c r="PCU4" s="19"/>
      <c r="PCV4" s="19"/>
      <c r="PCW4" s="19"/>
      <c r="PCX4" s="19"/>
      <c r="PCY4" s="19"/>
      <c r="PCZ4" s="19"/>
      <c r="PDA4" s="19"/>
      <c r="PDB4" s="19"/>
      <c r="PDC4" s="19"/>
      <c r="PDD4" s="19"/>
      <c r="PDE4" s="19"/>
      <c r="PDF4" s="19"/>
      <c r="PDG4" s="19"/>
      <c r="PDH4" s="19"/>
      <c r="PDI4" s="19"/>
      <c r="PDJ4" s="19"/>
      <c r="PDK4" s="19"/>
      <c r="PDL4" s="19"/>
      <c r="PDM4" s="19"/>
      <c r="PDN4" s="19"/>
      <c r="PDO4" s="19"/>
      <c r="PDP4" s="19"/>
      <c r="PDQ4" s="19"/>
      <c r="PDR4" s="19"/>
      <c r="PDS4" s="19"/>
      <c r="PDT4" s="19"/>
      <c r="PDU4" s="19"/>
      <c r="PDV4" s="19"/>
      <c r="PDW4" s="19"/>
      <c r="PDX4" s="19"/>
      <c r="PDY4" s="19"/>
      <c r="PDZ4" s="19"/>
      <c r="PEA4" s="19"/>
      <c r="PEB4" s="19"/>
      <c r="PEC4" s="19"/>
      <c r="PED4" s="19"/>
      <c r="PEE4" s="19"/>
      <c r="PEF4" s="19"/>
      <c r="PEG4" s="19"/>
      <c r="PEH4" s="19"/>
      <c r="PEI4" s="19"/>
      <c r="PEJ4" s="19"/>
      <c r="PEK4" s="19"/>
      <c r="PEL4" s="19"/>
      <c r="PEM4" s="19"/>
      <c r="PEN4" s="19"/>
      <c r="PEO4" s="19"/>
      <c r="PEP4" s="19"/>
      <c r="PEQ4" s="19"/>
      <c r="PER4" s="19"/>
      <c r="PES4" s="19"/>
      <c r="PET4" s="19"/>
      <c r="PEU4" s="19"/>
      <c r="PEV4" s="19"/>
      <c r="PEW4" s="19"/>
      <c r="PEX4" s="19"/>
      <c r="PEY4" s="19"/>
      <c r="PEZ4" s="19"/>
      <c r="PFA4" s="19"/>
      <c r="PFB4" s="19"/>
      <c r="PFC4" s="19"/>
      <c r="PFD4" s="19"/>
      <c r="PFE4" s="19"/>
      <c r="PFF4" s="19"/>
      <c r="PFG4" s="19"/>
      <c r="PFH4" s="19"/>
      <c r="PFI4" s="19"/>
      <c r="PFJ4" s="19"/>
      <c r="PFK4" s="19"/>
      <c r="PFL4" s="19"/>
      <c r="PFM4" s="19"/>
      <c r="PFN4" s="19"/>
      <c r="PFO4" s="19"/>
      <c r="PFP4" s="19"/>
      <c r="PFQ4" s="19"/>
      <c r="PFR4" s="19"/>
      <c r="PFS4" s="19"/>
      <c r="PFT4" s="19"/>
      <c r="PFU4" s="19"/>
      <c r="PFV4" s="19"/>
      <c r="PFW4" s="19"/>
      <c r="PFX4" s="19"/>
      <c r="PFY4" s="19"/>
      <c r="PFZ4" s="19"/>
      <c r="PGA4" s="19"/>
      <c r="PGB4" s="19"/>
      <c r="PGC4" s="19"/>
      <c r="PGD4" s="19"/>
      <c r="PGE4" s="19"/>
      <c r="PGF4" s="19"/>
      <c r="PGG4" s="19"/>
      <c r="PGH4" s="19"/>
      <c r="PGI4" s="19"/>
      <c r="PGJ4" s="19"/>
      <c r="PGK4" s="19"/>
      <c r="PGL4" s="19"/>
      <c r="PGM4" s="19"/>
      <c r="PGN4" s="19"/>
      <c r="PGO4" s="19"/>
      <c r="PGP4" s="19"/>
      <c r="PGQ4" s="19"/>
      <c r="PGR4" s="19"/>
      <c r="PGS4" s="19"/>
      <c r="PGT4" s="19"/>
      <c r="PGU4" s="19"/>
      <c r="PGV4" s="19"/>
      <c r="PGW4" s="19"/>
      <c r="PGX4" s="19"/>
      <c r="PGY4" s="19"/>
      <c r="PGZ4" s="19"/>
      <c r="PHA4" s="19"/>
      <c r="PHB4" s="19"/>
      <c r="PHC4" s="19"/>
      <c r="PHD4" s="19"/>
      <c r="PHE4" s="19"/>
      <c r="PHF4" s="19"/>
      <c r="PHG4" s="19"/>
      <c r="PHH4" s="19"/>
      <c r="PHI4" s="19"/>
      <c r="PHJ4" s="19"/>
      <c r="PHK4" s="19"/>
      <c r="PHL4" s="19"/>
      <c r="PHM4" s="19"/>
      <c r="PHN4" s="19"/>
      <c r="PHO4" s="19"/>
      <c r="PHP4" s="19"/>
      <c r="PHQ4" s="19"/>
      <c r="PHR4" s="19"/>
      <c r="PHS4" s="19"/>
      <c r="PHT4" s="19"/>
      <c r="PHU4" s="19"/>
      <c r="PHV4" s="19"/>
      <c r="PHW4" s="19"/>
      <c r="PHX4" s="19"/>
      <c r="PHY4" s="19"/>
      <c r="PHZ4" s="19"/>
      <c r="PIA4" s="19"/>
      <c r="PIB4" s="19"/>
      <c r="PIC4" s="19"/>
      <c r="PID4" s="19"/>
      <c r="PIE4" s="19"/>
      <c r="PIF4" s="19"/>
      <c r="PIG4" s="19"/>
      <c r="PIH4" s="19"/>
      <c r="PII4" s="19"/>
      <c r="PIJ4" s="19"/>
      <c r="PIK4" s="19"/>
      <c r="PIL4" s="19"/>
      <c r="PIM4" s="19"/>
      <c r="PIN4" s="19"/>
      <c r="PIO4" s="19"/>
      <c r="PIP4" s="19"/>
      <c r="PIQ4" s="19"/>
      <c r="PIR4" s="19"/>
      <c r="PIS4" s="19"/>
      <c r="PIT4" s="19"/>
      <c r="PIU4" s="19"/>
      <c r="PIV4" s="19"/>
      <c r="PIW4" s="19"/>
      <c r="PIX4" s="19"/>
      <c r="PIY4" s="19"/>
      <c r="PIZ4" s="19"/>
      <c r="PJA4" s="19"/>
      <c r="PJB4" s="19"/>
      <c r="PJC4" s="19"/>
      <c r="PJD4" s="19"/>
      <c r="PJE4" s="19"/>
      <c r="PJF4" s="19"/>
      <c r="PJG4" s="19"/>
      <c r="PJH4" s="19"/>
      <c r="PJI4" s="19"/>
      <c r="PJJ4" s="19"/>
      <c r="PJK4" s="19"/>
      <c r="PJL4" s="19"/>
      <c r="PJM4" s="19"/>
      <c r="PJN4" s="19"/>
      <c r="PJO4" s="19"/>
      <c r="PJP4" s="19"/>
      <c r="PJQ4" s="19"/>
      <c r="PJR4" s="19"/>
      <c r="PJS4" s="19"/>
      <c r="PJT4" s="19"/>
      <c r="PJU4" s="19"/>
      <c r="PJV4" s="19"/>
      <c r="PJW4" s="19"/>
      <c r="PJX4" s="19"/>
      <c r="PJY4" s="19"/>
      <c r="PJZ4" s="19"/>
      <c r="PKA4" s="19"/>
      <c r="PKB4" s="19"/>
      <c r="PKC4" s="19"/>
      <c r="PKD4" s="19"/>
      <c r="PKE4" s="19"/>
      <c r="PKF4" s="19"/>
      <c r="PKG4" s="19"/>
      <c r="PKH4" s="19"/>
      <c r="PKI4" s="19"/>
      <c r="PKJ4" s="19"/>
      <c r="PKK4" s="19"/>
      <c r="PKL4" s="19"/>
      <c r="PKM4" s="19"/>
      <c r="PKN4" s="19"/>
      <c r="PKO4" s="19"/>
      <c r="PKP4" s="19"/>
      <c r="PKQ4" s="19"/>
      <c r="PKR4" s="19"/>
      <c r="PKS4" s="19"/>
      <c r="PKT4" s="19"/>
      <c r="PKU4" s="19"/>
      <c r="PKV4" s="19"/>
      <c r="PKW4" s="19"/>
      <c r="PKX4" s="19"/>
      <c r="PKY4" s="19"/>
      <c r="PKZ4" s="19"/>
      <c r="PLA4" s="19"/>
      <c r="PLB4" s="19"/>
      <c r="PLC4" s="19"/>
      <c r="PLD4" s="19"/>
      <c r="PLE4" s="19"/>
      <c r="PLF4" s="19"/>
      <c r="PLG4" s="19"/>
      <c r="PLH4" s="19"/>
      <c r="PLI4" s="19"/>
      <c r="PLJ4" s="19"/>
      <c r="PLK4" s="19"/>
      <c r="PLL4" s="19"/>
      <c r="PLM4" s="19"/>
      <c r="PLN4" s="19"/>
      <c r="PLO4" s="19"/>
      <c r="PLP4" s="19"/>
      <c r="PLQ4" s="19"/>
      <c r="PLR4" s="19"/>
      <c r="PLS4" s="19"/>
      <c r="PLT4" s="19"/>
      <c r="PLU4" s="19"/>
      <c r="PLV4" s="19"/>
      <c r="PLW4" s="19"/>
      <c r="PLX4" s="19"/>
      <c r="PLY4" s="19"/>
      <c r="PLZ4" s="19"/>
      <c r="PMA4" s="19"/>
      <c r="PMB4" s="19"/>
      <c r="PMC4" s="19"/>
      <c r="PMD4" s="19"/>
      <c r="PME4" s="19"/>
      <c r="PMF4" s="19"/>
      <c r="PMG4" s="19"/>
      <c r="PMH4" s="19"/>
      <c r="PMI4" s="19"/>
      <c r="PMJ4" s="19"/>
      <c r="PMK4" s="19"/>
      <c r="PML4" s="19"/>
      <c r="PMM4" s="19"/>
      <c r="PMN4" s="19"/>
      <c r="PMO4" s="19"/>
      <c r="PMP4" s="19"/>
      <c r="PMQ4" s="19"/>
      <c r="PMR4" s="19"/>
      <c r="PMS4" s="19"/>
      <c r="PMT4" s="19"/>
      <c r="PMU4" s="19"/>
      <c r="PMV4" s="19"/>
      <c r="PMW4" s="19"/>
      <c r="PMX4" s="19"/>
      <c r="PMY4" s="19"/>
      <c r="PMZ4" s="19"/>
      <c r="PNA4" s="19"/>
      <c r="PNB4" s="19"/>
      <c r="PNC4" s="19"/>
      <c r="PND4" s="19"/>
      <c r="PNE4" s="19"/>
      <c r="PNF4" s="19"/>
      <c r="PNG4" s="19"/>
      <c r="PNH4" s="19"/>
      <c r="PNI4" s="19"/>
      <c r="PNJ4" s="19"/>
      <c r="PNK4" s="19"/>
      <c r="PNL4" s="19"/>
      <c r="PNM4" s="19"/>
      <c r="PNN4" s="19"/>
      <c r="PNO4" s="19"/>
      <c r="PNP4" s="19"/>
      <c r="PNQ4" s="19"/>
      <c r="PNR4" s="19"/>
      <c r="PNS4" s="19"/>
      <c r="PNT4" s="19"/>
      <c r="PNU4" s="19"/>
      <c r="PNV4" s="19"/>
      <c r="PNW4" s="19"/>
      <c r="PNX4" s="19"/>
      <c r="PNY4" s="19"/>
      <c r="PNZ4" s="19"/>
      <c r="POA4" s="19"/>
      <c r="POB4" s="19"/>
      <c r="POC4" s="19"/>
      <c r="POD4" s="19"/>
      <c r="POE4" s="19"/>
      <c r="POF4" s="19"/>
      <c r="POG4" s="19"/>
      <c r="POH4" s="19"/>
      <c r="POI4" s="19"/>
      <c r="POJ4" s="19"/>
      <c r="POK4" s="19"/>
      <c r="POL4" s="19"/>
      <c r="POM4" s="19"/>
      <c r="PON4" s="19"/>
      <c r="POO4" s="19"/>
      <c r="POP4" s="19"/>
      <c r="POQ4" s="19"/>
      <c r="POR4" s="19"/>
      <c r="POS4" s="19"/>
      <c r="POT4" s="19"/>
      <c r="POU4" s="19"/>
      <c r="POV4" s="19"/>
      <c r="POW4" s="19"/>
      <c r="POX4" s="19"/>
      <c r="POY4" s="19"/>
      <c r="POZ4" s="19"/>
      <c r="PPA4" s="19"/>
      <c r="PPB4" s="19"/>
      <c r="PPC4" s="19"/>
      <c r="PPD4" s="19"/>
      <c r="PPE4" s="19"/>
      <c r="PPF4" s="19"/>
      <c r="PPG4" s="19"/>
      <c r="PPH4" s="19"/>
      <c r="PPI4" s="19"/>
      <c r="PPJ4" s="19"/>
      <c r="PPK4" s="19"/>
      <c r="PPL4" s="19"/>
      <c r="PPM4" s="19"/>
      <c r="PPN4" s="19"/>
      <c r="PPO4" s="19"/>
      <c r="PPP4" s="19"/>
      <c r="PPQ4" s="19"/>
      <c r="PPR4" s="19"/>
      <c r="PPS4" s="19"/>
      <c r="PPT4" s="19"/>
      <c r="PPU4" s="19"/>
      <c r="PPV4" s="19"/>
      <c r="PPW4" s="19"/>
      <c r="PPX4" s="19"/>
      <c r="PPY4" s="19"/>
      <c r="PPZ4" s="19"/>
      <c r="PQA4" s="19"/>
      <c r="PQB4" s="19"/>
      <c r="PQC4" s="19"/>
      <c r="PQD4" s="19"/>
      <c r="PQE4" s="19"/>
      <c r="PQF4" s="19"/>
      <c r="PQG4" s="19"/>
      <c r="PQH4" s="19"/>
      <c r="PQI4" s="19"/>
      <c r="PQJ4" s="19"/>
      <c r="PQK4" s="19"/>
      <c r="PQL4" s="19"/>
      <c r="PQM4" s="19"/>
      <c r="PQN4" s="19"/>
      <c r="PQO4" s="19"/>
      <c r="PQP4" s="19"/>
      <c r="PQQ4" s="19"/>
      <c r="PQR4" s="19"/>
      <c r="PQS4" s="19"/>
      <c r="PQT4" s="19"/>
      <c r="PQU4" s="19"/>
      <c r="PQV4" s="19"/>
      <c r="PQW4" s="19"/>
      <c r="PQX4" s="19"/>
      <c r="PQY4" s="19"/>
      <c r="PQZ4" s="19"/>
      <c r="PRA4" s="19"/>
      <c r="PRB4" s="19"/>
      <c r="PRC4" s="19"/>
      <c r="PRD4" s="19"/>
      <c r="PRE4" s="19"/>
      <c r="PRF4" s="19"/>
      <c r="PRG4" s="19"/>
      <c r="PRH4" s="19"/>
      <c r="PRI4" s="19"/>
      <c r="PRJ4" s="19"/>
      <c r="PRK4" s="19"/>
      <c r="PRL4" s="19"/>
      <c r="PRM4" s="19"/>
      <c r="PRN4" s="19"/>
      <c r="PRO4" s="19"/>
      <c r="PRP4" s="19"/>
      <c r="PRQ4" s="19"/>
      <c r="PRR4" s="19"/>
      <c r="PRS4" s="19"/>
      <c r="PRT4" s="19"/>
      <c r="PRU4" s="19"/>
      <c r="PRV4" s="19"/>
      <c r="PRW4" s="19"/>
      <c r="PRX4" s="19"/>
      <c r="PRY4" s="19"/>
      <c r="PRZ4" s="19"/>
      <c r="PSA4" s="19"/>
      <c r="PSB4" s="19"/>
      <c r="PSC4" s="19"/>
      <c r="PSD4" s="19"/>
      <c r="PSE4" s="19"/>
      <c r="PSF4" s="19"/>
      <c r="PSG4" s="19"/>
      <c r="PSH4" s="19"/>
      <c r="PSI4" s="19"/>
      <c r="PSJ4" s="19"/>
      <c r="PSK4" s="19"/>
      <c r="PSL4" s="19"/>
      <c r="PSM4" s="19"/>
      <c r="PSN4" s="19"/>
      <c r="PSO4" s="19"/>
      <c r="PSP4" s="19"/>
      <c r="PSQ4" s="19"/>
      <c r="PSR4" s="19"/>
      <c r="PSS4" s="19"/>
      <c r="PST4" s="19"/>
      <c r="PSU4" s="19"/>
      <c r="PSV4" s="19"/>
      <c r="PSW4" s="19"/>
      <c r="PSX4" s="19"/>
      <c r="PSY4" s="19"/>
      <c r="PSZ4" s="19"/>
      <c r="PTA4" s="19"/>
      <c r="PTB4" s="19"/>
      <c r="PTC4" s="19"/>
      <c r="PTD4" s="19"/>
      <c r="PTE4" s="19"/>
      <c r="PTF4" s="19"/>
      <c r="PTG4" s="19"/>
      <c r="PTH4" s="19"/>
      <c r="PTI4" s="19"/>
      <c r="PTJ4" s="19"/>
      <c r="PTK4" s="19"/>
      <c r="PTL4" s="19"/>
      <c r="PTM4" s="19"/>
      <c r="PTN4" s="19"/>
      <c r="PTO4" s="19"/>
      <c r="PTP4" s="19"/>
      <c r="PTQ4" s="19"/>
      <c r="PTR4" s="19"/>
      <c r="PTS4" s="19"/>
      <c r="PTT4" s="19"/>
      <c r="PTU4" s="19"/>
      <c r="PTV4" s="19"/>
      <c r="PTW4" s="19"/>
      <c r="PTX4" s="19"/>
      <c r="PTY4" s="19"/>
      <c r="PTZ4" s="19"/>
      <c r="PUA4" s="19"/>
      <c r="PUB4" s="19"/>
      <c r="PUC4" s="19"/>
      <c r="PUD4" s="19"/>
      <c r="PUE4" s="19"/>
      <c r="PUF4" s="19"/>
      <c r="PUG4" s="19"/>
      <c r="PUH4" s="19"/>
      <c r="PUI4" s="19"/>
      <c r="PUJ4" s="19"/>
      <c r="PUK4" s="19"/>
      <c r="PUL4" s="19"/>
      <c r="PUM4" s="19"/>
      <c r="PUN4" s="19"/>
      <c r="PUO4" s="19"/>
      <c r="PUP4" s="19"/>
      <c r="PUQ4" s="19"/>
      <c r="PUR4" s="19"/>
      <c r="PUS4" s="19"/>
      <c r="PUT4" s="19"/>
      <c r="PUU4" s="19"/>
      <c r="PUV4" s="19"/>
      <c r="PUW4" s="19"/>
      <c r="PUX4" s="19"/>
      <c r="PUY4" s="19"/>
      <c r="PUZ4" s="19"/>
      <c r="PVA4" s="19"/>
      <c r="PVB4" s="19"/>
      <c r="PVC4" s="19"/>
      <c r="PVD4" s="19"/>
      <c r="PVE4" s="19"/>
      <c r="PVF4" s="19"/>
      <c r="PVG4" s="19"/>
      <c r="PVH4" s="19"/>
      <c r="PVI4" s="19"/>
      <c r="PVJ4" s="19"/>
      <c r="PVK4" s="19"/>
      <c r="PVL4" s="19"/>
      <c r="PVM4" s="19"/>
      <c r="PVN4" s="19"/>
      <c r="PVO4" s="19"/>
      <c r="PVP4" s="19"/>
      <c r="PVQ4" s="19"/>
      <c r="PVR4" s="19"/>
      <c r="PVS4" s="19"/>
      <c r="PVT4" s="19"/>
      <c r="PVU4" s="19"/>
      <c r="PVV4" s="19"/>
      <c r="PVW4" s="19"/>
      <c r="PVX4" s="19"/>
      <c r="PVY4" s="19"/>
      <c r="PVZ4" s="19"/>
      <c r="PWA4" s="19"/>
      <c r="PWB4" s="19"/>
      <c r="PWC4" s="19"/>
      <c r="PWD4" s="19"/>
      <c r="PWE4" s="19"/>
      <c r="PWF4" s="19"/>
      <c r="PWG4" s="19"/>
      <c r="PWH4" s="19"/>
      <c r="PWI4" s="19"/>
      <c r="PWJ4" s="19"/>
      <c r="PWK4" s="19"/>
      <c r="PWL4" s="19"/>
      <c r="PWM4" s="19"/>
      <c r="PWN4" s="19"/>
      <c r="PWO4" s="19"/>
      <c r="PWP4" s="19"/>
      <c r="PWQ4" s="19"/>
      <c r="PWR4" s="19"/>
      <c r="PWS4" s="19"/>
      <c r="PWT4" s="19"/>
      <c r="PWU4" s="19"/>
      <c r="PWV4" s="19"/>
      <c r="PWW4" s="19"/>
      <c r="PWX4" s="19"/>
      <c r="PWY4" s="19"/>
      <c r="PWZ4" s="19"/>
      <c r="PXA4" s="19"/>
      <c r="PXB4" s="19"/>
      <c r="PXC4" s="19"/>
      <c r="PXD4" s="19"/>
      <c r="PXE4" s="19"/>
      <c r="PXF4" s="19"/>
      <c r="PXG4" s="19"/>
      <c r="PXH4" s="19"/>
      <c r="PXI4" s="19"/>
      <c r="PXJ4" s="19"/>
      <c r="PXK4" s="19"/>
      <c r="PXL4" s="19"/>
      <c r="PXM4" s="19"/>
      <c r="PXN4" s="19"/>
      <c r="PXO4" s="19"/>
      <c r="PXP4" s="19"/>
      <c r="PXQ4" s="19"/>
      <c r="PXR4" s="19"/>
      <c r="PXS4" s="19"/>
      <c r="PXT4" s="19"/>
      <c r="PXU4" s="19"/>
      <c r="PXV4" s="19"/>
      <c r="PXW4" s="19"/>
      <c r="PXX4" s="19"/>
      <c r="PXY4" s="19"/>
      <c r="PXZ4" s="19"/>
      <c r="PYA4" s="19"/>
      <c r="PYB4" s="19"/>
      <c r="PYC4" s="19"/>
      <c r="PYD4" s="19"/>
      <c r="PYE4" s="19"/>
      <c r="PYF4" s="19"/>
      <c r="PYG4" s="19"/>
      <c r="PYH4" s="19"/>
      <c r="PYI4" s="19"/>
      <c r="PYJ4" s="19"/>
      <c r="PYK4" s="19"/>
      <c r="PYL4" s="19"/>
      <c r="PYM4" s="19"/>
      <c r="PYN4" s="19"/>
      <c r="PYO4" s="19"/>
      <c r="PYP4" s="19"/>
      <c r="PYQ4" s="19"/>
      <c r="PYR4" s="19"/>
      <c r="PYS4" s="19"/>
      <c r="PYT4" s="19"/>
      <c r="PYU4" s="19"/>
      <c r="PYV4" s="19"/>
      <c r="PYW4" s="19"/>
      <c r="PYX4" s="19"/>
      <c r="PYY4" s="19"/>
      <c r="PYZ4" s="19"/>
      <c r="PZA4" s="19"/>
      <c r="PZB4" s="19"/>
      <c r="PZC4" s="19"/>
      <c r="PZD4" s="19"/>
      <c r="PZE4" s="19"/>
      <c r="PZF4" s="19"/>
      <c r="PZG4" s="19"/>
      <c r="PZH4" s="19"/>
      <c r="PZI4" s="19"/>
      <c r="PZJ4" s="19"/>
      <c r="PZK4" s="19"/>
      <c r="PZL4" s="19"/>
      <c r="PZM4" s="19"/>
      <c r="PZN4" s="19"/>
      <c r="PZO4" s="19"/>
      <c r="PZP4" s="19"/>
      <c r="PZQ4" s="19"/>
      <c r="PZR4" s="19"/>
      <c r="PZS4" s="19"/>
      <c r="PZT4" s="19"/>
      <c r="PZU4" s="19"/>
      <c r="PZV4" s="19"/>
      <c r="PZW4" s="19"/>
      <c r="PZX4" s="19"/>
      <c r="PZY4" s="19"/>
      <c r="PZZ4" s="19"/>
      <c r="QAA4" s="19"/>
      <c r="QAB4" s="19"/>
      <c r="QAC4" s="19"/>
      <c r="QAD4" s="19"/>
      <c r="QAE4" s="19"/>
      <c r="QAF4" s="19"/>
      <c r="QAG4" s="19"/>
      <c r="QAH4" s="19"/>
      <c r="QAI4" s="19"/>
      <c r="QAJ4" s="19"/>
      <c r="QAK4" s="19"/>
      <c r="QAL4" s="19"/>
      <c r="QAM4" s="19"/>
      <c r="QAN4" s="19"/>
      <c r="QAO4" s="19"/>
      <c r="QAP4" s="19"/>
      <c r="QAQ4" s="19"/>
      <c r="QAR4" s="19"/>
      <c r="QAS4" s="19"/>
      <c r="QAT4" s="19"/>
      <c r="QAU4" s="19"/>
      <c r="QAV4" s="19"/>
      <c r="QAW4" s="19"/>
      <c r="QAX4" s="19"/>
      <c r="QAY4" s="19"/>
      <c r="QAZ4" s="19"/>
      <c r="QBA4" s="19"/>
      <c r="QBB4" s="19"/>
      <c r="QBC4" s="19"/>
      <c r="QBD4" s="19"/>
      <c r="QBE4" s="19"/>
      <c r="QBF4" s="19"/>
      <c r="QBG4" s="19"/>
      <c r="QBH4" s="19"/>
      <c r="QBI4" s="19"/>
      <c r="QBJ4" s="19"/>
      <c r="QBK4" s="19"/>
      <c r="QBL4" s="19"/>
      <c r="QBM4" s="19"/>
      <c r="QBN4" s="19"/>
      <c r="QBO4" s="19"/>
      <c r="QBP4" s="19"/>
      <c r="QBQ4" s="19"/>
      <c r="QBR4" s="19"/>
      <c r="QBS4" s="19"/>
      <c r="QBT4" s="19"/>
      <c r="QBU4" s="19"/>
      <c r="QBV4" s="19"/>
      <c r="QBW4" s="19"/>
      <c r="QBX4" s="19"/>
      <c r="QBY4" s="19"/>
      <c r="QBZ4" s="19"/>
      <c r="QCA4" s="19"/>
      <c r="QCB4" s="19"/>
      <c r="QCC4" s="19"/>
      <c r="QCD4" s="19"/>
      <c r="QCE4" s="19"/>
      <c r="QCF4" s="19"/>
      <c r="QCG4" s="19"/>
      <c r="QCH4" s="19"/>
      <c r="QCI4" s="19"/>
      <c r="QCJ4" s="19"/>
      <c r="QCK4" s="19"/>
      <c r="QCL4" s="19"/>
      <c r="QCM4" s="19"/>
      <c r="QCN4" s="19"/>
      <c r="QCO4" s="19"/>
      <c r="QCP4" s="19"/>
      <c r="QCQ4" s="19"/>
      <c r="QCR4" s="19"/>
      <c r="QCS4" s="19"/>
      <c r="QCT4" s="19"/>
      <c r="QCU4" s="19"/>
      <c r="QCV4" s="19"/>
      <c r="QCW4" s="19"/>
      <c r="QCX4" s="19"/>
      <c r="QCY4" s="19"/>
      <c r="QCZ4" s="19"/>
      <c r="QDA4" s="19"/>
      <c r="QDB4" s="19"/>
      <c r="QDC4" s="19"/>
      <c r="QDD4" s="19"/>
      <c r="QDE4" s="19"/>
      <c r="QDF4" s="19"/>
      <c r="QDG4" s="19"/>
      <c r="QDH4" s="19"/>
      <c r="QDI4" s="19"/>
      <c r="QDJ4" s="19"/>
      <c r="QDK4" s="19"/>
      <c r="QDL4" s="19"/>
      <c r="QDM4" s="19"/>
      <c r="QDN4" s="19"/>
      <c r="QDO4" s="19"/>
      <c r="QDP4" s="19"/>
      <c r="QDQ4" s="19"/>
      <c r="QDR4" s="19"/>
      <c r="QDS4" s="19"/>
      <c r="QDT4" s="19"/>
      <c r="QDU4" s="19"/>
      <c r="QDV4" s="19"/>
      <c r="QDW4" s="19"/>
      <c r="QDX4" s="19"/>
      <c r="QDY4" s="19"/>
      <c r="QDZ4" s="19"/>
      <c r="QEA4" s="19"/>
      <c r="QEB4" s="19"/>
      <c r="QEC4" s="19"/>
      <c r="QED4" s="19"/>
      <c r="QEE4" s="19"/>
      <c r="QEF4" s="19"/>
      <c r="QEG4" s="19"/>
      <c r="QEH4" s="19"/>
      <c r="QEI4" s="19"/>
      <c r="QEJ4" s="19"/>
      <c r="QEK4" s="19"/>
      <c r="QEL4" s="19"/>
      <c r="QEM4" s="19"/>
      <c r="QEN4" s="19"/>
      <c r="QEO4" s="19"/>
      <c r="QEP4" s="19"/>
      <c r="QEQ4" s="19"/>
      <c r="QER4" s="19"/>
      <c r="QES4" s="19"/>
      <c r="QET4" s="19"/>
      <c r="QEU4" s="19"/>
      <c r="QEV4" s="19"/>
      <c r="QEW4" s="19"/>
      <c r="QEX4" s="19"/>
      <c r="QEY4" s="19"/>
      <c r="QEZ4" s="19"/>
      <c r="QFA4" s="19"/>
      <c r="QFB4" s="19"/>
      <c r="QFC4" s="19"/>
      <c r="QFD4" s="19"/>
      <c r="QFE4" s="19"/>
      <c r="QFF4" s="19"/>
      <c r="QFG4" s="19"/>
      <c r="QFH4" s="19"/>
      <c r="QFI4" s="19"/>
      <c r="QFJ4" s="19"/>
      <c r="QFK4" s="19"/>
      <c r="QFL4" s="19"/>
      <c r="QFM4" s="19"/>
      <c r="QFN4" s="19"/>
      <c r="QFO4" s="19"/>
      <c r="QFP4" s="19"/>
      <c r="QFQ4" s="19"/>
      <c r="QFR4" s="19"/>
      <c r="QFS4" s="19"/>
      <c r="QFT4" s="19"/>
      <c r="QFU4" s="19"/>
      <c r="QFV4" s="19"/>
      <c r="QFW4" s="19"/>
      <c r="QFX4" s="19"/>
      <c r="QFY4" s="19"/>
      <c r="QFZ4" s="19"/>
      <c r="QGA4" s="19"/>
      <c r="QGB4" s="19"/>
      <c r="QGC4" s="19"/>
      <c r="QGD4" s="19"/>
      <c r="QGE4" s="19"/>
      <c r="QGF4" s="19"/>
      <c r="QGG4" s="19"/>
      <c r="QGH4" s="19"/>
      <c r="QGI4" s="19"/>
      <c r="QGJ4" s="19"/>
      <c r="QGK4" s="19"/>
      <c r="QGL4" s="19"/>
      <c r="QGM4" s="19"/>
      <c r="QGN4" s="19"/>
      <c r="QGO4" s="19"/>
      <c r="QGP4" s="19"/>
      <c r="QGQ4" s="19"/>
      <c r="QGR4" s="19"/>
      <c r="QGS4" s="19"/>
      <c r="QGT4" s="19"/>
      <c r="QGU4" s="19"/>
      <c r="QGV4" s="19"/>
      <c r="QGW4" s="19"/>
      <c r="QGX4" s="19"/>
      <c r="QGY4" s="19"/>
      <c r="QGZ4" s="19"/>
      <c r="QHA4" s="19"/>
      <c r="QHB4" s="19"/>
      <c r="QHC4" s="19"/>
      <c r="QHD4" s="19"/>
      <c r="QHE4" s="19"/>
      <c r="QHF4" s="19"/>
      <c r="QHG4" s="19"/>
      <c r="QHH4" s="19"/>
      <c r="QHI4" s="19"/>
      <c r="QHJ4" s="19"/>
      <c r="QHK4" s="19"/>
      <c r="QHL4" s="19"/>
      <c r="QHM4" s="19"/>
      <c r="QHN4" s="19"/>
      <c r="QHO4" s="19"/>
      <c r="QHP4" s="19"/>
      <c r="QHQ4" s="19"/>
      <c r="QHR4" s="19"/>
      <c r="QHS4" s="19"/>
      <c r="QHT4" s="19"/>
      <c r="QHU4" s="19"/>
      <c r="QHV4" s="19"/>
      <c r="QHW4" s="19"/>
      <c r="QHX4" s="19"/>
      <c r="QHY4" s="19"/>
      <c r="QHZ4" s="19"/>
      <c r="QIA4" s="19"/>
      <c r="QIB4" s="19"/>
      <c r="QIC4" s="19"/>
      <c r="QID4" s="19"/>
      <c r="QIE4" s="19"/>
      <c r="QIF4" s="19"/>
      <c r="QIG4" s="19"/>
      <c r="QIH4" s="19"/>
      <c r="QII4" s="19"/>
      <c r="QIJ4" s="19"/>
      <c r="QIK4" s="19"/>
      <c r="QIL4" s="19"/>
      <c r="QIM4" s="19"/>
      <c r="QIN4" s="19"/>
      <c r="QIO4" s="19"/>
      <c r="QIP4" s="19"/>
      <c r="QIQ4" s="19"/>
      <c r="QIR4" s="19"/>
      <c r="QIS4" s="19"/>
      <c r="QIT4" s="19"/>
      <c r="QIU4" s="19"/>
      <c r="QIV4" s="19"/>
      <c r="QIW4" s="19"/>
      <c r="QIX4" s="19"/>
      <c r="QIY4" s="19"/>
      <c r="QIZ4" s="19"/>
      <c r="QJA4" s="19"/>
      <c r="QJB4" s="19"/>
      <c r="QJC4" s="19"/>
      <c r="QJD4" s="19"/>
      <c r="QJE4" s="19"/>
      <c r="QJF4" s="19"/>
      <c r="QJG4" s="19"/>
      <c r="QJH4" s="19"/>
      <c r="QJI4" s="19"/>
      <c r="QJJ4" s="19"/>
      <c r="QJK4" s="19"/>
      <c r="QJL4" s="19"/>
      <c r="QJM4" s="19"/>
      <c r="QJN4" s="19"/>
      <c r="QJO4" s="19"/>
      <c r="QJP4" s="19"/>
      <c r="QJQ4" s="19"/>
      <c r="QJR4" s="19"/>
      <c r="QJS4" s="19"/>
      <c r="QJT4" s="19"/>
      <c r="QJU4" s="19"/>
      <c r="QJV4" s="19"/>
      <c r="QJW4" s="19"/>
      <c r="QJX4" s="19"/>
      <c r="QJY4" s="19"/>
      <c r="QJZ4" s="19"/>
      <c r="QKA4" s="19"/>
      <c r="QKB4" s="19"/>
      <c r="QKC4" s="19"/>
      <c r="QKD4" s="19"/>
      <c r="QKE4" s="19"/>
      <c r="QKF4" s="19"/>
      <c r="QKG4" s="19"/>
      <c r="QKH4" s="19"/>
      <c r="QKI4" s="19"/>
      <c r="QKJ4" s="19"/>
      <c r="QKK4" s="19"/>
      <c r="QKL4" s="19"/>
      <c r="QKM4" s="19"/>
      <c r="QKN4" s="19"/>
      <c r="QKO4" s="19"/>
      <c r="QKP4" s="19"/>
      <c r="QKQ4" s="19"/>
      <c r="QKR4" s="19"/>
      <c r="QKS4" s="19"/>
      <c r="QKT4" s="19"/>
      <c r="QKU4" s="19"/>
      <c r="QKV4" s="19"/>
      <c r="QKW4" s="19"/>
      <c r="QKX4" s="19"/>
      <c r="QKY4" s="19"/>
      <c r="QKZ4" s="19"/>
      <c r="QLA4" s="19"/>
      <c r="QLB4" s="19"/>
      <c r="QLC4" s="19"/>
      <c r="QLD4" s="19"/>
      <c r="QLE4" s="19"/>
      <c r="QLF4" s="19"/>
      <c r="QLG4" s="19"/>
      <c r="QLH4" s="19"/>
      <c r="QLI4" s="19"/>
      <c r="QLJ4" s="19"/>
      <c r="QLK4" s="19"/>
      <c r="QLL4" s="19"/>
      <c r="QLM4" s="19"/>
      <c r="QLN4" s="19"/>
      <c r="QLO4" s="19"/>
      <c r="QLP4" s="19"/>
      <c r="QLQ4" s="19"/>
      <c r="QLR4" s="19"/>
      <c r="QLS4" s="19"/>
      <c r="QLT4" s="19"/>
      <c r="QLU4" s="19"/>
      <c r="QLV4" s="19"/>
      <c r="QLW4" s="19"/>
      <c r="QLX4" s="19"/>
      <c r="QLY4" s="19"/>
      <c r="QLZ4" s="19"/>
      <c r="QMA4" s="19"/>
      <c r="QMB4" s="19"/>
      <c r="QMC4" s="19"/>
      <c r="QMD4" s="19"/>
      <c r="QME4" s="19"/>
      <c r="QMF4" s="19"/>
      <c r="QMG4" s="19"/>
      <c r="QMH4" s="19"/>
      <c r="QMI4" s="19"/>
      <c r="QMJ4" s="19"/>
      <c r="QMK4" s="19"/>
      <c r="QML4" s="19"/>
      <c r="QMM4" s="19"/>
      <c r="QMN4" s="19"/>
      <c r="QMO4" s="19"/>
      <c r="QMP4" s="19"/>
      <c r="QMQ4" s="19"/>
      <c r="QMR4" s="19"/>
      <c r="QMS4" s="19"/>
      <c r="QMT4" s="19"/>
      <c r="QMU4" s="19"/>
      <c r="QMV4" s="19"/>
      <c r="QMW4" s="19"/>
      <c r="QMX4" s="19"/>
      <c r="QMY4" s="19"/>
      <c r="QMZ4" s="19"/>
      <c r="QNA4" s="19"/>
      <c r="QNB4" s="19"/>
      <c r="QNC4" s="19"/>
      <c r="QND4" s="19"/>
      <c r="QNE4" s="19"/>
      <c r="QNF4" s="19"/>
      <c r="QNG4" s="19"/>
      <c r="QNH4" s="19"/>
      <c r="QNI4" s="19"/>
      <c r="QNJ4" s="19"/>
      <c r="QNK4" s="19"/>
      <c r="QNL4" s="19"/>
      <c r="QNM4" s="19"/>
      <c r="QNN4" s="19"/>
      <c r="QNO4" s="19"/>
      <c r="QNP4" s="19"/>
      <c r="QNQ4" s="19"/>
      <c r="QNR4" s="19"/>
      <c r="QNS4" s="19"/>
      <c r="QNT4" s="19"/>
      <c r="QNU4" s="19"/>
      <c r="QNV4" s="19"/>
      <c r="QNW4" s="19"/>
      <c r="QNX4" s="19"/>
      <c r="QNY4" s="19"/>
      <c r="QNZ4" s="19"/>
      <c r="QOA4" s="19"/>
      <c r="QOB4" s="19"/>
      <c r="QOC4" s="19"/>
      <c r="QOD4" s="19"/>
      <c r="QOE4" s="19"/>
      <c r="QOF4" s="19"/>
      <c r="QOG4" s="19"/>
      <c r="QOH4" s="19"/>
      <c r="QOI4" s="19"/>
      <c r="QOJ4" s="19"/>
      <c r="QOK4" s="19"/>
      <c r="QOL4" s="19"/>
      <c r="QOM4" s="19"/>
      <c r="QON4" s="19"/>
      <c r="QOO4" s="19"/>
      <c r="QOP4" s="19"/>
      <c r="QOQ4" s="19"/>
      <c r="QOR4" s="19"/>
      <c r="QOS4" s="19"/>
      <c r="QOT4" s="19"/>
      <c r="QOU4" s="19"/>
      <c r="QOV4" s="19"/>
      <c r="QOW4" s="19"/>
      <c r="QOX4" s="19"/>
      <c r="QOY4" s="19"/>
      <c r="QOZ4" s="19"/>
      <c r="QPA4" s="19"/>
      <c r="QPB4" s="19"/>
      <c r="QPC4" s="19"/>
      <c r="QPD4" s="19"/>
      <c r="QPE4" s="19"/>
      <c r="QPF4" s="19"/>
      <c r="QPG4" s="19"/>
      <c r="QPH4" s="19"/>
      <c r="QPI4" s="19"/>
      <c r="QPJ4" s="19"/>
      <c r="QPK4" s="19"/>
      <c r="QPL4" s="19"/>
      <c r="QPM4" s="19"/>
      <c r="QPN4" s="19"/>
      <c r="QPO4" s="19"/>
      <c r="QPP4" s="19"/>
      <c r="QPQ4" s="19"/>
      <c r="QPR4" s="19"/>
      <c r="QPS4" s="19"/>
      <c r="QPT4" s="19"/>
      <c r="QPU4" s="19"/>
      <c r="QPV4" s="19"/>
      <c r="QPW4" s="19"/>
      <c r="QPX4" s="19"/>
      <c r="QPY4" s="19"/>
      <c r="QPZ4" s="19"/>
      <c r="QQA4" s="19"/>
      <c r="QQB4" s="19"/>
      <c r="QQC4" s="19"/>
      <c r="QQD4" s="19"/>
      <c r="QQE4" s="19"/>
      <c r="QQF4" s="19"/>
      <c r="QQG4" s="19"/>
      <c r="QQH4" s="19"/>
      <c r="QQI4" s="19"/>
      <c r="QQJ4" s="19"/>
      <c r="QQK4" s="19"/>
      <c r="QQL4" s="19"/>
      <c r="QQM4" s="19"/>
      <c r="QQN4" s="19"/>
      <c r="QQO4" s="19"/>
      <c r="QQP4" s="19"/>
      <c r="QQQ4" s="19"/>
      <c r="QQR4" s="19"/>
      <c r="QQS4" s="19"/>
      <c r="QQT4" s="19"/>
      <c r="QQU4" s="19"/>
      <c r="QQV4" s="19"/>
      <c r="QQW4" s="19"/>
      <c r="QQX4" s="19"/>
      <c r="QQY4" s="19"/>
      <c r="QQZ4" s="19"/>
      <c r="QRA4" s="19"/>
      <c r="QRB4" s="19"/>
      <c r="QRC4" s="19"/>
      <c r="QRD4" s="19"/>
      <c r="QRE4" s="19"/>
      <c r="QRF4" s="19"/>
      <c r="QRG4" s="19"/>
      <c r="QRH4" s="19"/>
      <c r="QRI4" s="19"/>
      <c r="QRJ4" s="19"/>
      <c r="QRK4" s="19"/>
      <c r="QRL4" s="19"/>
      <c r="QRM4" s="19"/>
      <c r="QRN4" s="19"/>
      <c r="QRO4" s="19"/>
      <c r="QRP4" s="19"/>
      <c r="QRQ4" s="19"/>
      <c r="QRR4" s="19"/>
      <c r="QRS4" s="19"/>
      <c r="QRT4" s="19"/>
      <c r="QRU4" s="19"/>
      <c r="QRV4" s="19"/>
      <c r="QRW4" s="19"/>
      <c r="QRX4" s="19"/>
      <c r="QRY4" s="19"/>
      <c r="QRZ4" s="19"/>
      <c r="QSA4" s="19"/>
      <c r="QSB4" s="19"/>
      <c r="QSC4" s="19"/>
      <c r="QSD4" s="19"/>
      <c r="QSE4" s="19"/>
      <c r="QSF4" s="19"/>
      <c r="QSG4" s="19"/>
      <c r="QSH4" s="19"/>
      <c r="QSI4" s="19"/>
      <c r="QSJ4" s="19"/>
      <c r="QSK4" s="19"/>
      <c r="QSL4" s="19"/>
      <c r="QSM4" s="19"/>
      <c r="QSN4" s="19"/>
      <c r="QSO4" s="19"/>
      <c r="QSP4" s="19"/>
      <c r="QSQ4" s="19"/>
      <c r="QSR4" s="19"/>
      <c r="QSS4" s="19"/>
      <c r="QST4" s="19"/>
      <c r="QSU4" s="19"/>
      <c r="QSV4" s="19"/>
      <c r="QSW4" s="19"/>
      <c r="QSX4" s="19"/>
      <c r="QSY4" s="19"/>
      <c r="QSZ4" s="19"/>
      <c r="QTA4" s="19"/>
      <c r="QTB4" s="19"/>
      <c r="QTC4" s="19"/>
      <c r="QTD4" s="19"/>
      <c r="QTE4" s="19"/>
      <c r="QTF4" s="19"/>
      <c r="QTG4" s="19"/>
      <c r="QTH4" s="19"/>
      <c r="QTI4" s="19"/>
      <c r="QTJ4" s="19"/>
      <c r="QTK4" s="19"/>
      <c r="QTL4" s="19"/>
      <c r="QTM4" s="19"/>
      <c r="QTN4" s="19"/>
      <c r="QTO4" s="19"/>
      <c r="QTP4" s="19"/>
      <c r="QTQ4" s="19"/>
      <c r="QTR4" s="19"/>
      <c r="QTS4" s="19"/>
      <c r="QTT4" s="19"/>
      <c r="QTU4" s="19"/>
      <c r="QTV4" s="19"/>
      <c r="QTW4" s="19"/>
      <c r="QTX4" s="19"/>
      <c r="QTY4" s="19"/>
      <c r="QTZ4" s="19"/>
      <c r="QUA4" s="19"/>
      <c r="QUB4" s="19"/>
      <c r="QUC4" s="19"/>
      <c r="QUD4" s="19"/>
      <c r="QUE4" s="19"/>
      <c r="QUF4" s="19"/>
      <c r="QUG4" s="19"/>
      <c r="QUH4" s="19"/>
      <c r="QUI4" s="19"/>
      <c r="QUJ4" s="19"/>
      <c r="QUK4" s="19"/>
      <c r="QUL4" s="19"/>
      <c r="QUM4" s="19"/>
      <c r="QUN4" s="19"/>
      <c r="QUO4" s="19"/>
      <c r="QUP4" s="19"/>
      <c r="QUQ4" s="19"/>
      <c r="QUR4" s="19"/>
      <c r="QUS4" s="19"/>
      <c r="QUT4" s="19"/>
      <c r="QUU4" s="19"/>
      <c r="QUV4" s="19"/>
      <c r="QUW4" s="19"/>
      <c r="QUX4" s="19"/>
      <c r="QUY4" s="19"/>
      <c r="QUZ4" s="19"/>
      <c r="QVA4" s="19"/>
      <c r="QVB4" s="19"/>
      <c r="QVC4" s="19"/>
      <c r="QVD4" s="19"/>
      <c r="QVE4" s="19"/>
      <c r="QVF4" s="19"/>
      <c r="QVG4" s="19"/>
      <c r="QVH4" s="19"/>
      <c r="QVI4" s="19"/>
      <c r="QVJ4" s="19"/>
      <c r="QVK4" s="19"/>
      <c r="QVL4" s="19"/>
      <c r="QVM4" s="19"/>
      <c r="QVN4" s="19"/>
      <c r="QVO4" s="19"/>
      <c r="QVP4" s="19"/>
      <c r="QVQ4" s="19"/>
      <c r="QVR4" s="19"/>
      <c r="QVS4" s="19"/>
      <c r="QVT4" s="19"/>
      <c r="QVU4" s="19"/>
      <c r="QVV4" s="19"/>
      <c r="QVW4" s="19"/>
      <c r="QVX4" s="19"/>
      <c r="QVY4" s="19"/>
      <c r="QVZ4" s="19"/>
      <c r="QWA4" s="19"/>
      <c r="QWB4" s="19"/>
      <c r="QWC4" s="19"/>
      <c r="QWD4" s="19"/>
      <c r="QWE4" s="19"/>
      <c r="QWF4" s="19"/>
      <c r="QWG4" s="19"/>
      <c r="QWH4" s="19"/>
      <c r="QWI4" s="19"/>
      <c r="QWJ4" s="19"/>
      <c r="QWK4" s="19"/>
      <c r="QWL4" s="19"/>
      <c r="QWM4" s="19"/>
      <c r="QWN4" s="19"/>
      <c r="QWO4" s="19"/>
      <c r="QWP4" s="19"/>
      <c r="QWQ4" s="19"/>
      <c r="QWR4" s="19"/>
      <c r="QWS4" s="19"/>
      <c r="QWT4" s="19"/>
      <c r="QWU4" s="19"/>
      <c r="QWV4" s="19"/>
      <c r="QWW4" s="19"/>
      <c r="QWX4" s="19"/>
      <c r="QWY4" s="19"/>
      <c r="QWZ4" s="19"/>
      <c r="QXA4" s="19"/>
      <c r="QXB4" s="19"/>
      <c r="QXC4" s="19"/>
      <c r="QXD4" s="19"/>
      <c r="QXE4" s="19"/>
      <c r="QXF4" s="19"/>
      <c r="QXG4" s="19"/>
      <c r="QXH4" s="19"/>
      <c r="QXI4" s="19"/>
      <c r="QXJ4" s="19"/>
      <c r="QXK4" s="19"/>
      <c r="QXL4" s="19"/>
      <c r="QXM4" s="19"/>
      <c r="QXN4" s="19"/>
      <c r="QXO4" s="19"/>
      <c r="QXP4" s="19"/>
      <c r="QXQ4" s="19"/>
      <c r="QXR4" s="19"/>
      <c r="QXS4" s="19"/>
      <c r="QXT4" s="19"/>
      <c r="QXU4" s="19"/>
      <c r="QXV4" s="19"/>
      <c r="QXW4" s="19"/>
      <c r="QXX4" s="19"/>
      <c r="QXY4" s="19"/>
      <c r="QXZ4" s="19"/>
      <c r="QYA4" s="19"/>
      <c r="QYB4" s="19"/>
      <c r="QYC4" s="19"/>
      <c r="QYD4" s="19"/>
      <c r="QYE4" s="19"/>
      <c r="QYF4" s="19"/>
      <c r="QYG4" s="19"/>
      <c r="QYH4" s="19"/>
      <c r="QYI4" s="19"/>
      <c r="QYJ4" s="19"/>
      <c r="QYK4" s="19"/>
      <c r="QYL4" s="19"/>
      <c r="QYM4" s="19"/>
      <c r="QYN4" s="19"/>
      <c r="QYO4" s="19"/>
      <c r="QYP4" s="19"/>
      <c r="QYQ4" s="19"/>
      <c r="QYR4" s="19"/>
      <c r="QYS4" s="19"/>
      <c r="QYT4" s="19"/>
      <c r="QYU4" s="19"/>
      <c r="QYV4" s="19"/>
      <c r="QYW4" s="19"/>
      <c r="QYX4" s="19"/>
      <c r="QYY4" s="19"/>
      <c r="QYZ4" s="19"/>
      <c r="QZA4" s="19"/>
      <c r="QZB4" s="19"/>
      <c r="QZC4" s="19"/>
      <c r="QZD4" s="19"/>
      <c r="QZE4" s="19"/>
      <c r="QZF4" s="19"/>
      <c r="QZG4" s="19"/>
      <c r="QZH4" s="19"/>
      <c r="QZI4" s="19"/>
      <c r="QZJ4" s="19"/>
      <c r="QZK4" s="19"/>
      <c r="QZL4" s="19"/>
      <c r="QZM4" s="19"/>
      <c r="QZN4" s="19"/>
      <c r="QZO4" s="19"/>
      <c r="QZP4" s="19"/>
      <c r="QZQ4" s="19"/>
      <c r="QZR4" s="19"/>
      <c r="QZS4" s="19"/>
      <c r="QZT4" s="19"/>
      <c r="QZU4" s="19"/>
      <c r="QZV4" s="19"/>
      <c r="QZW4" s="19"/>
      <c r="QZX4" s="19"/>
      <c r="QZY4" s="19"/>
      <c r="QZZ4" s="19"/>
      <c r="RAA4" s="19"/>
      <c r="RAB4" s="19"/>
      <c r="RAC4" s="19"/>
      <c r="RAD4" s="19"/>
      <c r="RAE4" s="19"/>
      <c r="RAF4" s="19"/>
      <c r="RAG4" s="19"/>
      <c r="RAH4" s="19"/>
      <c r="RAI4" s="19"/>
      <c r="RAJ4" s="19"/>
      <c r="RAK4" s="19"/>
      <c r="RAL4" s="19"/>
      <c r="RAM4" s="19"/>
      <c r="RAN4" s="19"/>
      <c r="RAO4" s="19"/>
      <c r="RAP4" s="19"/>
      <c r="RAQ4" s="19"/>
      <c r="RAR4" s="19"/>
      <c r="RAS4" s="19"/>
      <c r="RAT4" s="19"/>
      <c r="RAU4" s="19"/>
      <c r="RAV4" s="19"/>
      <c r="RAW4" s="19"/>
      <c r="RAX4" s="19"/>
      <c r="RAY4" s="19"/>
      <c r="RAZ4" s="19"/>
      <c r="RBA4" s="19"/>
      <c r="RBB4" s="19"/>
      <c r="RBC4" s="19"/>
      <c r="RBD4" s="19"/>
      <c r="RBE4" s="19"/>
      <c r="RBF4" s="19"/>
      <c r="RBG4" s="19"/>
      <c r="RBH4" s="19"/>
      <c r="RBI4" s="19"/>
      <c r="RBJ4" s="19"/>
      <c r="RBK4" s="19"/>
      <c r="RBL4" s="19"/>
      <c r="RBM4" s="19"/>
      <c r="RBN4" s="19"/>
      <c r="RBO4" s="19"/>
      <c r="RBP4" s="19"/>
      <c r="RBQ4" s="19"/>
      <c r="RBR4" s="19"/>
      <c r="RBS4" s="19"/>
      <c r="RBT4" s="19"/>
      <c r="RBU4" s="19"/>
      <c r="RBV4" s="19"/>
      <c r="RBW4" s="19"/>
      <c r="RBX4" s="19"/>
      <c r="RBY4" s="19"/>
      <c r="RBZ4" s="19"/>
      <c r="RCA4" s="19"/>
      <c r="RCB4" s="19"/>
      <c r="RCC4" s="19"/>
      <c r="RCD4" s="19"/>
      <c r="RCE4" s="19"/>
      <c r="RCF4" s="19"/>
      <c r="RCG4" s="19"/>
      <c r="RCH4" s="19"/>
      <c r="RCI4" s="19"/>
      <c r="RCJ4" s="19"/>
      <c r="RCK4" s="19"/>
      <c r="RCL4" s="19"/>
      <c r="RCM4" s="19"/>
      <c r="RCN4" s="19"/>
      <c r="RCO4" s="19"/>
      <c r="RCP4" s="19"/>
      <c r="RCQ4" s="19"/>
      <c r="RCR4" s="19"/>
      <c r="RCS4" s="19"/>
      <c r="RCT4" s="19"/>
      <c r="RCU4" s="19"/>
      <c r="RCV4" s="19"/>
      <c r="RCW4" s="19"/>
      <c r="RCX4" s="19"/>
      <c r="RCY4" s="19"/>
      <c r="RCZ4" s="19"/>
      <c r="RDA4" s="19"/>
      <c r="RDB4" s="19"/>
      <c r="RDC4" s="19"/>
      <c r="RDD4" s="19"/>
      <c r="RDE4" s="19"/>
      <c r="RDF4" s="19"/>
      <c r="RDG4" s="19"/>
      <c r="RDH4" s="19"/>
      <c r="RDI4" s="19"/>
      <c r="RDJ4" s="19"/>
      <c r="RDK4" s="19"/>
      <c r="RDL4" s="19"/>
      <c r="RDM4" s="19"/>
      <c r="RDN4" s="19"/>
      <c r="RDO4" s="19"/>
      <c r="RDP4" s="19"/>
      <c r="RDQ4" s="19"/>
      <c r="RDR4" s="19"/>
      <c r="RDS4" s="19"/>
      <c r="RDT4" s="19"/>
      <c r="RDU4" s="19"/>
      <c r="RDV4" s="19"/>
      <c r="RDW4" s="19"/>
      <c r="RDX4" s="19"/>
      <c r="RDY4" s="19"/>
      <c r="RDZ4" s="19"/>
      <c r="REA4" s="19"/>
      <c r="REB4" s="19"/>
      <c r="REC4" s="19"/>
      <c r="RED4" s="19"/>
      <c r="REE4" s="19"/>
      <c r="REF4" s="19"/>
      <c r="REG4" s="19"/>
      <c r="REH4" s="19"/>
      <c r="REI4" s="19"/>
      <c r="REJ4" s="19"/>
      <c r="REK4" s="19"/>
      <c r="REL4" s="19"/>
      <c r="REM4" s="19"/>
      <c r="REN4" s="19"/>
      <c r="REO4" s="19"/>
      <c r="REP4" s="19"/>
      <c r="REQ4" s="19"/>
      <c r="RER4" s="19"/>
      <c r="RES4" s="19"/>
      <c r="RET4" s="19"/>
      <c r="REU4" s="19"/>
      <c r="REV4" s="19"/>
      <c r="REW4" s="19"/>
      <c r="REX4" s="19"/>
      <c r="REY4" s="19"/>
      <c r="REZ4" s="19"/>
      <c r="RFA4" s="19"/>
      <c r="RFB4" s="19"/>
      <c r="RFC4" s="19"/>
      <c r="RFD4" s="19"/>
      <c r="RFE4" s="19"/>
      <c r="RFF4" s="19"/>
      <c r="RFG4" s="19"/>
      <c r="RFH4" s="19"/>
      <c r="RFI4" s="19"/>
      <c r="RFJ4" s="19"/>
      <c r="RFK4" s="19"/>
      <c r="RFL4" s="19"/>
      <c r="RFM4" s="19"/>
      <c r="RFN4" s="19"/>
      <c r="RFO4" s="19"/>
      <c r="RFP4" s="19"/>
      <c r="RFQ4" s="19"/>
      <c r="RFR4" s="19"/>
      <c r="RFS4" s="19"/>
      <c r="RFT4" s="19"/>
      <c r="RFU4" s="19"/>
      <c r="RFV4" s="19"/>
      <c r="RFW4" s="19"/>
      <c r="RFX4" s="19"/>
      <c r="RFY4" s="19"/>
      <c r="RFZ4" s="19"/>
      <c r="RGA4" s="19"/>
      <c r="RGB4" s="19"/>
      <c r="RGC4" s="19"/>
      <c r="RGD4" s="19"/>
      <c r="RGE4" s="19"/>
      <c r="RGF4" s="19"/>
      <c r="RGG4" s="19"/>
      <c r="RGH4" s="19"/>
      <c r="RGI4" s="19"/>
      <c r="RGJ4" s="19"/>
      <c r="RGK4" s="19"/>
      <c r="RGL4" s="19"/>
      <c r="RGM4" s="19"/>
      <c r="RGN4" s="19"/>
      <c r="RGO4" s="19"/>
      <c r="RGP4" s="19"/>
      <c r="RGQ4" s="19"/>
      <c r="RGR4" s="19"/>
      <c r="RGS4" s="19"/>
      <c r="RGT4" s="19"/>
      <c r="RGU4" s="19"/>
      <c r="RGV4" s="19"/>
      <c r="RGW4" s="19"/>
      <c r="RGX4" s="19"/>
      <c r="RGY4" s="19"/>
      <c r="RGZ4" s="19"/>
      <c r="RHA4" s="19"/>
      <c r="RHB4" s="19"/>
      <c r="RHC4" s="19"/>
      <c r="RHD4" s="19"/>
      <c r="RHE4" s="19"/>
      <c r="RHF4" s="19"/>
      <c r="RHG4" s="19"/>
      <c r="RHH4" s="19"/>
      <c r="RHI4" s="19"/>
      <c r="RHJ4" s="19"/>
      <c r="RHK4" s="19"/>
      <c r="RHL4" s="19"/>
      <c r="RHM4" s="19"/>
      <c r="RHN4" s="19"/>
      <c r="RHO4" s="19"/>
      <c r="RHP4" s="19"/>
      <c r="RHQ4" s="19"/>
      <c r="RHR4" s="19"/>
      <c r="RHS4" s="19"/>
      <c r="RHT4" s="19"/>
      <c r="RHU4" s="19"/>
      <c r="RHV4" s="19"/>
      <c r="RHW4" s="19"/>
      <c r="RHX4" s="19"/>
      <c r="RHY4" s="19"/>
      <c r="RHZ4" s="19"/>
      <c r="RIA4" s="19"/>
      <c r="RIB4" s="19"/>
      <c r="RIC4" s="19"/>
      <c r="RID4" s="19"/>
      <c r="RIE4" s="19"/>
      <c r="RIF4" s="19"/>
      <c r="RIG4" s="19"/>
      <c r="RIH4" s="19"/>
      <c r="RII4" s="19"/>
      <c r="RIJ4" s="19"/>
      <c r="RIK4" s="19"/>
      <c r="RIL4" s="19"/>
      <c r="RIM4" s="19"/>
      <c r="RIN4" s="19"/>
      <c r="RIO4" s="19"/>
      <c r="RIP4" s="19"/>
      <c r="RIQ4" s="19"/>
      <c r="RIR4" s="19"/>
      <c r="RIS4" s="19"/>
      <c r="RIT4" s="19"/>
      <c r="RIU4" s="19"/>
      <c r="RIV4" s="19"/>
      <c r="RIW4" s="19"/>
      <c r="RIX4" s="19"/>
      <c r="RIY4" s="19"/>
      <c r="RIZ4" s="19"/>
      <c r="RJA4" s="19"/>
      <c r="RJB4" s="19"/>
      <c r="RJC4" s="19"/>
      <c r="RJD4" s="19"/>
      <c r="RJE4" s="19"/>
      <c r="RJF4" s="19"/>
      <c r="RJG4" s="19"/>
      <c r="RJH4" s="19"/>
      <c r="RJI4" s="19"/>
      <c r="RJJ4" s="19"/>
      <c r="RJK4" s="19"/>
      <c r="RJL4" s="19"/>
      <c r="RJM4" s="19"/>
      <c r="RJN4" s="19"/>
      <c r="RJO4" s="19"/>
      <c r="RJP4" s="19"/>
      <c r="RJQ4" s="19"/>
      <c r="RJR4" s="19"/>
      <c r="RJS4" s="19"/>
      <c r="RJT4" s="19"/>
      <c r="RJU4" s="19"/>
      <c r="RJV4" s="19"/>
      <c r="RJW4" s="19"/>
      <c r="RJX4" s="19"/>
      <c r="RJY4" s="19"/>
      <c r="RJZ4" s="19"/>
      <c r="RKA4" s="19"/>
      <c r="RKB4" s="19"/>
      <c r="RKC4" s="19"/>
      <c r="RKD4" s="19"/>
      <c r="RKE4" s="19"/>
      <c r="RKF4" s="19"/>
      <c r="RKG4" s="19"/>
      <c r="RKH4" s="19"/>
      <c r="RKI4" s="19"/>
      <c r="RKJ4" s="19"/>
      <c r="RKK4" s="19"/>
      <c r="RKL4" s="19"/>
      <c r="RKM4" s="19"/>
      <c r="RKN4" s="19"/>
      <c r="RKO4" s="19"/>
      <c r="RKP4" s="19"/>
      <c r="RKQ4" s="19"/>
      <c r="RKR4" s="19"/>
      <c r="RKS4" s="19"/>
      <c r="RKT4" s="19"/>
      <c r="RKU4" s="19"/>
      <c r="RKV4" s="19"/>
      <c r="RKW4" s="19"/>
      <c r="RKX4" s="19"/>
      <c r="RKY4" s="19"/>
      <c r="RKZ4" s="19"/>
      <c r="RLA4" s="19"/>
      <c r="RLB4" s="19"/>
      <c r="RLC4" s="19"/>
      <c r="RLD4" s="19"/>
      <c r="RLE4" s="19"/>
      <c r="RLF4" s="19"/>
      <c r="RLG4" s="19"/>
      <c r="RLH4" s="19"/>
      <c r="RLI4" s="19"/>
      <c r="RLJ4" s="19"/>
      <c r="RLK4" s="19"/>
      <c r="RLL4" s="19"/>
      <c r="RLM4" s="19"/>
      <c r="RLN4" s="19"/>
      <c r="RLO4" s="19"/>
      <c r="RLP4" s="19"/>
      <c r="RLQ4" s="19"/>
      <c r="RLR4" s="19"/>
      <c r="RLS4" s="19"/>
      <c r="RLT4" s="19"/>
      <c r="RLU4" s="19"/>
      <c r="RLV4" s="19"/>
      <c r="RLW4" s="19"/>
      <c r="RLX4" s="19"/>
      <c r="RLY4" s="19"/>
      <c r="RLZ4" s="19"/>
      <c r="RMA4" s="19"/>
      <c r="RMB4" s="19"/>
      <c r="RMC4" s="19"/>
      <c r="RMD4" s="19"/>
      <c r="RME4" s="19"/>
      <c r="RMF4" s="19"/>
      <c r="RMG4" s="19"/>
      <c r="RMH4" s="19"/>
      <c r="RMI4" s="19"/>
      <c r="RMJ4" s="19"/>
      <c r="RMK4" s="19"/>
      <c r="RML4" s="19"/>
      <c r="RMM4" s="19"/>
      <c r="RMN4" s="19"/>
      <c r="RMO4" s="19"/>
      <c r="RMP4" s="19"/>
      <c r="RMQ4" s="19"/>
      <c r="RMR4" s="19"/>
      <c r="RMS4" s="19"/>
      <c r="RMT4" s="19"/>
      <c r="RMU4" s="19"/>
      <c r="RMV4" s="19"/>
      <c r="RMW4" s="19"/>
      <c r="RMX4" s="19"/>
      <c r="RMY4" s="19"/>
      <c r="RMZ4" s="19"/>
      <c r="RNA4" s="19"/>
      <c r="RNB4" s="19"/>
      <c r="RNC4" s="19"/>
      <c r="RND4" s="19"/>
      <c r="RNE4" s="19"/>
      <c r="RNF4" s="19"/>
      <c r="RNG4" s="19"/>
      <c r="RNH4" s="19"/>
      <c r="RNI4" s="19"/>
      <c r="RNJ4" s="19"/>
      <c r="RNK4" s="19"/>
      <c r="RNL4" s="19"/>
      <c r="RNM4" s="19"/>
      <c r="RNN4" s="19"/>
      <c r="RNO4" s="19"/>
      <c r="RNP4" s="19"/>
      <c r="RNQ4" s="19"/>
      <c r="RNR4" s="19"/>
      <c r="RNS4" s="19"/>
      <c r="RNT4" s="19"/>
      <c r="RNU4" s="19"/>
      <c r="RNV4" s="19"/>
      <c r="RNW4" s="19"/>
      <c r="RNX4" s="19"/>
      <c r="RNY4" s="19"/>
      <c r="RNZ4" s="19"/>
      <c r="ROA4" s="19"/>
      <c r="ROB4" s="19"/>
      <c r="ROC4" s="19"/>
      <c r="ROD4" s="19"/>
      <c r="ROE4" s="19"/>
      <c r="ROF4" s="19"/>
      <c r="ROG4" s="19"/>
      <c r="ROH4" s="19"/>
      <c r="ROI4" s="19"/>
      <c r="ROJ4" s="19"/>
      <c r="ROK4" s="19"/>
      <c r="ROL4" s="19"/>
      <c r="ROM4" s="19"/>
      <c r="RON4" s="19"/>
      <c r="ROO4" s="19"/>
      <c r="ROP4" s="19"/>
      <c r="ROQ4" s="19"/>
      <c r="ROR4" s="19"/>
      <c r="ROS4" s="19"/>
      <c r="ROT4" s="19"/>
      <c r="ROU4" s="19"/>
      <c r="ROV4" s="19"/>
      <c r="ROW4" s="19"/>
      <c r="ROX4" s="19"/>
      <c r="ROY4" s="19"/>
      <c r="ROZ4" s="19"/>
      <c r="RPA4" s="19"/>
      <c r="RPB4" s="19"/>
      <c r="RPC4" s="19"/>
      <c r="RPD4" s="19"/>
      <c r="RPE4" s="19"/>
      <c r="RPF4" s="19"/>
      <c r="RPG4" s="19"/>
      <c r="RPH4" s="19"/>
      <c r="RPI4" s="19"/>
      <c r="RPJ4" s="19"/>
      <c r="RPK4" s="19"/>
      <c r="RPL4" s="19"/>
      <c r="RPM4" s="19"/>
      <c r="RPN4" s="19"/>
      <c r="RPO4" s="19"/>
      <c r="RPP4" s="19"/>
      <c r="RPQ4" s="19"/>
      <c r="RPR4" s="19"/>
      <c r="RPS4" s="19"/>
      <c r="RPT4" s="19"/>
      <c r="RPU4" s="19"/>
      <c r="RPV4" s="19"/>
      <c r="RPW4" s="19"/>
      <c r="RPX4" s="19"/>
      <c r="RPY4" s="19"/>
      <c r="RPZ4" s="19"/>
      <c r="RQA4" s="19"/>
      <c r="RQB4" s="19"/>
      <c r="RQC4" s="19"/>
      <c r="RQD4" s="19"/>
      <c r="RQE4" s="19"/>
      <c r="RQF4" s="19"/>
      <c r="RQG4" s="19"/>
      <c r="RQH4" s="19"/>
      <c r="RQI4" s="19"/>
      <c r="RQJ4" s="19"/>
      <c r="RQK4" s="19"/>
      <c r="RQL4" s="19"/>
      <c r="RQM4" s="19"/>
      <c r="RQN4" s="19"/>
      <c r="RQO4" s="19"/>
      <c r="RQP4" s="19"/>
      <c r="RQQ4" s="19"/>
      <c r="RQR4" s="19"/>
      <c r="RQS4" s="19"/>
      <c r="RQT4" s="19"/>
      <c r="RQU4" s="19"/>
      <c r="RQV4" s="19"/>
      <c r="RQW4" s="19"/>
      <c r="RQX4" s="19"/>
      <c r="RQY4" s="19"/>
      <c r="RQZ4" s="19"/>
      <c r="RRA4" s="19"/>
      <c r="RRB4" s="19"/>
      <c r="RRC4" s="19"/>
      <c r="RRD4" s="19"/>
      <c r="RRE4" s="19"/>
      <c r="RRF4" s="19"/>
      <c r="RRG4" s="19"/>
      <c r="RRH4" s="19"/>
      <c r="RRI4" s="19"/>
      <c r="RRJ4" s="19"/>
      <c r="RRK4" s="19"/>
      <c r="RRL4" s="19"/>
      <c r="RRM4" s="19"/>
      <c r="RRN4" s="19"/>
      <c r="RRO4" s="19"/>
      <c r="RRP4" s="19"/>
      <c r="RRQ4" s="19"/>
      <c r="RRR4" s="19"/>
      <c r="RRS4" s="19"/>
      <c r="RRT4" s="19"/>
      <c r="RRU4" s="19"/>
      <c r="RRV4" s="19"/>
      <c r="RRW4" s="19"/>
      <c r="RRX4" s="19"/>
      <c r="RRY4" s="19"/>
      <c r="RRZ4" s="19"/>
      <c r="RSA4" s="19"/>
      <c r="RSB4" s="19"/>
      <c r="RSC4" s="19"/>
      <c r="RSD4" s="19"/>
      <c r="RSE4" s="19"/>
      <c r="RSF4" s="19"/>
      <c r="RSG4" s="19"/>
      <c r="RSH4" s="19"/>
      <c r="RSI4" s="19"/>
      <c r="RSJ4" s="19"/>
      <c r="RSK4" s="19"/>
      <c r="RSL4" s="19"/>
      <c r="RSM4" s="19"/>
      <c r="RSN4" s="19"/>
      <c r="RSO4" s="19"/>
      <c r="RSP4" s="19"/>
      <c r="RSQ4" s="19"/>
      <c r="RSR4" s="19"/>
      <c r="RSS4" s="19"/>
      <c r="RST4" s="19"/>
      <c r="RSU4" s="19"/>
      <c r="RSV4" s="19"/>
      <c r="RSW4" s="19"/>
      <c r="RSX4" s="19"/>
      <c r="RSY4" s="19"/>
      <c r="RSZ4" s="19"/>
      <c r="RTA4" s="19"/>
      <c r="RTB4" s="19"/>
      <c r="RTC4" s="19"/>
      <c r="RTD4" s="19"/>
      <c r="RTE4" s="19"/>
      <c r="RTF4" s="19"/>
      <c r="RTG4" s="19"/>
      <c r="RTH4" s="19"/>
      <c r="RTI4" s="19"/>
      <c r="RTJ4" s="19"/>
      <c r="RTK4" s="19"/>
      <c r="RTL4" s="19"/>
      <c r="RTM4" s="19"/>
      <c r="RTN4" s="19"/>
      <c r="RTO4" s="19"/>
      <c r="RTP4" s="19"/>
      <c r="RTQ4" s="19"/>
      <c r="RTR4" s="19"/>
      <c r="RTS4" s="19"/>
      <c r="RTT4" s="19"/>
      <c r="RTU4" s="19"/>
      <c r="RTV4" s="19"/>
      <c r="RTW4" s="19"/>
      <c r="RTX4" s="19"/>
      <c r="RTY4" s="19"/>
      <c r="RTZ4" s="19"/>
      <c r="RUA4" s="19"/>
      <c r="RUB4" s="19"/>
      <c r="RUC4" s="19"/>
      <c r="RUD4" s="19"/>
      <c r="RUE4" s="19"/>
      <c r="RUF4" s="19"/>
      <c r="RUG4" s="19"/>
      <c r="RUH4" s="19"/>
      <c r="RUI4" s="19"/>
      <c r="RUJ4" s="19"/>
      <c r="RUK4" s="19"/>
      <c r="RUL4" s="19"/>
      <c r="RUM4" s="19"/>
      <c r="RUN4" s="19"/>
      <c r="RUO4" s="19"/>
      <c r="RUP4" s="19"/>
      <c r="RUQ4" s="19"/>
      <c r="RUR4" s="19"/>
      <c r="RUS4" s="19"/>
      <c r="RUT4" s="19"/>
      <c r="RUU4" s="19"/>
      <c r="RUV4" s="19"/>
      <c r="RUW4" s="19"/>
      <c r="RUX4" s="19"/>
      <c r="RUY4" s="19"/>
      <c r="RUZ4" s="19"/>
      <c r="RVA4" s="19"/>
      <c r="RVB4" s="19"/>
      <c r="RVC4" s="19"/>
      <c r="RVD4" s="19"/>
      <c r="RVE4" s="19"/>
      <c r="RVF4" s="19"/>
      <c r="RVG4" s="19"/>
      <c r="RVH4" s="19"/>
      <c r="RVI4" s="19"/>
      <c r="RVJ4" s="19"/>
      <c r="RVK4" s="19"/>
      <c r="RVL4" s="19"/>
      <c r="RVM4" s="19"/>
      <c r="RVN4" s="19"/>
      <c r="RVO4" s="19"/>
      <c r="RVP4" s="19"/>
      <c r="RVQ4" s="19"/>
      <c r="RVR4" s="19"/>
      <c r="RVS4" s="19"/>
      <c r="RVT4" s="19"/>
      <c r="RVU4" s="19"/>
      <c r="RVV4" s="19"/>
      <c r="RVW4" s="19"/>
      <c r="RVX4" s="19"/>
      <c r="RVY4" s="19"/>
      <c r="RVZ4" s="19"/>
      <c r="RWA4" s="19"/>
      <c r="RWB4" s="19"/>
      <c r="RWC4" s="19"/>
      <c r="RWD4" s="19"/>
      <c r="RWE4" s="19"/>
      <c r="RWF4" s="19"/>
      <c r="RWG4" s="19"/>
      <c r="RWH4" s="19"/>
      <c r="RWI4" s="19"/>
      <c r="RWJ4" s="19"/>
      <c r="RWK4" s="19"/>
      <c r="RWL4" s="19"/>
      <c r="RWM4" s="19"/>
      <c r="RWN4" s="19"/>
      <c r="RWO4" s="19"/>
      <c r="RWP4" s="19"/>
      <c r="RWQ4" s="19"/>
      <c r="RWR4" s="19"/>
      <c r="RWS4" s="19"/>
      <c r="RWT4" s="19"/>
      <c r="RWU4" s="19"/>
      <c r="RWV4" s="19"/>
      <c r="RWW4" s="19"/>
      <c r="RWX4" s="19"/>
      <c r="RWY4" s="19"/>
      <c r="RWZ4" s="19"/>
      <c r="RXA4" s="19"/>
      <c r="RXB4" s="19"/>
      <c r="RXC4" s="19"/>
      <c r="RXD4" s="19"/>
      <c r="RXE4" s="19"/>
      <c r="RXF4" s="19"/>
      <c r="RXG4" s="19"/>
      <c r="RXH4" s="19"/>
      <c r="RXI4" s="19"/>
      <c r="RXJ4" s="19"/>
      <c r="RXK4" s="19"/>
      <c r="RXL4" s="19"/>
      <c r="RXM4" s="19"/>
      <c r="RXN4" s="19"/>
      <c r="RXO4" s="19"/>
      <c r="RXP4" s="19"/>
      <c r="RXQ4" s="19"/>
      <c r="RXR4" s="19"/>
      <c r="RXS4" s="19"/>
      <c r="RXT4" s="19"/>
      <c r="RXU4" s="19"/>
      <c r="RXV4" s="19"/>
      <c r="RXW4" s="19"/>
      <c r="RXX4" s="19"/>
      <c r="RXY4" s="19"/>
      <c r="RXZ4" s="19"/>
      <c r="RYA4" s="19"/>
      <c r="RYB4" s="19"/>
      <c r="RYC4" s="19"/>
      <c r="RYD4" s="19"/>
      <c r="RYE4" s="19"/>
      <c r="RYF4" s="19"/>
      <c r="RYG4" s="19"/>
      <c r="RYH4" s="19"/>
      <c r="RYI4" s="19"/>
      <c r="RYJ4" s="19"/>
      <c r="RYK4" s="19"/>
      <c r="RYL4" s="19"/>
      <c r="RYM4" s="19"/>
      <c r="RYN4" s="19"/>
      <c r="RYO4" s="19"/>
      <c r="RYP4" s="19"/>
      <c r="RYQ4" s="19"/>
      <c r="RYR4" s="19"/>
      <c r="RYS4" s="19"/>
      <c r="RYT4" s="19"/>
      <c r="RYU4" s="19"/>
      <c r="RYV4" s="19"/>
      <c r="RYW4" s="19"/>
      <c r="RYX4" s="19"/>
      <c r="RYY4" s="19"/>
      <c r="RYZ4" s="19"/>
      <c r="RZA4" s="19"/>
      <c r="RZB4" s="19"/>
      <c r="RZC4" s="19"/>
      <c r="RZD4" s="19"/>
      <c r="RZE4" s="19"/>
      <c r="RZF4" s="19"/>
      <c r="RZG4" s="19"/>
      <c r="RZH4" s="19"/>
      <c r="RZI4" s="19"/>
      <c r="RZJ4" s="19"/>
      <c r="RZK4" s="19"/>
      <c r="RZL4" s="19"/>
      <c r="RZM4" s="19"/>
      <c r="RZN4" s="19"/>
      <c r="RZO4" s="19"/>
      <c r="RZP4" s="19"/>
      <c r="RZQ4" s="19"/>
      <c r="RZR4" s="19"/>
      <c r="RZS4" s="19"/>
      <c r="RZT4" s="19"/>
      <c r="RZU4" s="19"/>
      <c r="RZV4" s="19"/>
      <c r="RZW4" s="19"/>
      <c r="RZX4" s="19"/>
      <c r="RZY4" s="19"/>
      <c r="RZZ4" s="19"/>
      <c r="SAA4" s="19"/>
      <c r="SAB4" s="19"/>
      <c r="SAC4" s="19"/>
      <c r="SAD4" s="19"/>
      <c r="SAE4" s="19"/>
      <c r="SAF4" s="19"/>
      <c r="SAG4" s="19"/>
      <c r="SAH4" s="19"/>
      <c r="SAI4" s="19"/>
      <c r="SAJ4" s="19"/>
      <c r="SAK4" s="19"/>
      <c r="SAL4" s="19"/>
      <c r="SAM4" s="19"/>
      <c r="SAN4" s="19"/>
      <c r="SAO4" s="19"/>
      <c r="SAP4" s="19"/>
      <c r="SAQ4" s="19"/>
      <c r="SAR4" s="19"/>
      <c r="SAS4" s="19"/>
      <c r="SAT4" s="19"/>
      <c r="SAU4" s="19"/>
      <c r="SAV4" s="19"/>
      <c r="SAW4" s="19"/>
      <c r="SAX4" s="19"/>
      <c r="SAY4" s="19"/>
      <c r="SAZ4" s="19"/>
      <c r="SBA4" s="19"/>
      <c r="SBB4" s="19"/>
      <c r="SBC4" s="19"/>
      <c r="SBD4" s="19"/>
      <c r="SBE4" s="19"/>
      <c r="SBF4" s="19"/>
      <c r="SBG4" s="19"/>
      <c r="SBH4" s="19"/>
      <c r="SBI4" s="19"/>
      <c r="SBJ4" s="19"/>
      <c r="SBK4" s="19"/>
      <c r="SBL4" s="19"/>
      <c r="SBM4" s="19"/>
      <c r="SBN4" s="19"/>
      <c r="SBO4" s="19"/>
      <c r="SBP4" s="19"/>
      <c r="SBQ4" s="19"/>
      <c r="SBR4" s="19"/>
      <c r="SBS4" s="19"/>
      <c r="SBT4" s="19"/>
      <c r="SBU4" s="19"/>
      <c r="SBV4" s="19"/>
      <c r="SBW4" s="19"/>
      <c r="SBX4" s="19"/>
      <c r="SBY4" s="19"/>
      <c r="SBZ4" s="19"/>
      <c r="SCA4" s="19"/>
      <c r="SCB4" s="19"/>
      <c r="SCC4" s="19"/>
      <c r="SCD4" s="19"/>
      <c r="SCE4" s="19"/>
      <c r="SCF4" s="19"/>
      <c r="SCG4" s="19"/>
      <c r="SCH4" s="19"/>
      <c r="SCI4" s="19"/>
      <c r="SCJ4" s="19"/>
      <c r="SCK4" s="19"/>
      <c r="SCL4" s="19"/>
      <c r="SCM4" s="19"/>
      <c r="SCN4" s="19"/>
      <c r="SCO4" s="19"/>
      <c r="SCP4" s="19"/>
      <c r="SCQ4" s="19"/>
      <c r="SCR4" s="19"/>
      <c r="SCS4" s="19"/>
      <c r="SCT4" s="19"/>
      <c r="SCU4" s="19"/>
      <c r="SCV4" s="19"/>
      <c r="SCW4" s="19"/>
      <c r="SCX4" s="19"/>
      <c r="SCY4" s="19"/>
      <c r="SCZ4" s="19"/>
      <c r="SDA4" s="19"/>
      <c r="SDB4" s="19"/>
      <c r="SDC4" s="19"/>
      <c r="SDD4" s="19"/>
      <c r="SDE4" s="19"/>
      <c r="SDF4" s="19"/>
      <c r="SDG4" s="19"/>
      <c r="SDH4" s="19"/>
      <c r="SDI4" s="19"/>
      <c r="SDJ4" s="19"/>
      <c r="SDK4" s="19"/>
      <c r="SDL4" s="19"/>
      <c r="SDM4" s="19"/>
      <c r="SDN4" s="19"/>
      <c r="SDO4" s="19"/>
      <c r="SDP4" s="19"/>
      <c r="SDQ4" s="19"/>
      <c r="SDR4" s="19"/>
      <c r="SDS4" s="19"/>
      <c r="SDT4" s="19"/>
      <c r="SDU4" s="19"/>
      <c r="SDV4" s="19"/>
      <c r="SDW4" s="19"/>
      <c r="SDX4" s="19"/>
      <c r="SDY4" s="19"/>
      <c r="SDZ4" s="19"/>
      <c r="SEA4" s="19"/>
      <c r="SEB4" s="19"/>
      <c r="SEC4" s="19"/>
      <c r="SED4" s="19"/>
      <c r="SEE4" s="19"/>
      <c r="SEF4" s="19"/>
      <c r="SEG4" s="19"/>
      <c r="SEH4" s="19"/>
      <c r="SEI4" s="19"/>
      <c r="SEJ4" s="19"/>
      <c r="SEK4" s="19"/>
      <c r="SEL4" s="19"/>
      <c r="SEM4" s="19"/>
      <c r="SEN4" s="19"/>
      <c r="SEO4" s="19"/>
      <c r="SEP4" s="19"/>
      <c r="SEQ4" s="19"/>
      <c r="SER4" s="19"/>
      <c r="SES4" s="19"/>
      <c r="SET4" s="19"/>
      <c r="SEU4" s="19"/>
      <c r="SEV4" s="19"/>
      <c r="SEW4" s="19"/>
      <c r="SEX4" s="19"/>
      <c r="SEY4" s="19"/>
      <c r="SEZ4" s="19"/>
      <c r="SFA4" s="19"/>
      <c r="SFB4" s="19"/>
      <c r="SFC4" s="19"/>
      <c r="SFD4" s="19"/>
      <c r="SFE4" s="19"/>
      <c r="SFF4" s="19"/>
      <c r="SFG4" s="19"/>
      <c r="SFH4" s="19"/>
      <c r="SFI4" s="19"/>
      <c r="SFJ4" s="19"/>
      <c r="SFK4" s="19"/>
      <c r="SFL4" s="19"/>
      <c r="SFM4" s="19"/>
      <c r="SFN4" s="19"/>
      <c r="SFO4" s="19"/>
      <c r="SFP4" s="19"/>
      <c r="SFQ4" s="19"/>
      <c r="SFR4" s="19"/>
      <c r="SFS4" s="19"/>
      <c r="SFT4" s="19"/>
      <c r="SFU4" s="19"/>
      <c r="SFV4" s="19"/>
      <c r="SFW4" s="19"/>
      <c r="SFX4" s="19"/>
      <c r="SFY4" s="19"/>
      <c r="SFZ4" s="19"/>
      <c r="SGA4" s="19"/>
      <c r="SGB4" s="19"/>
      <c r="SGC4" s="19"/>
      <c r="SGD4" s="19"/>
      <c r="SGE4" s="19"/>
      <c r="SGF4" s="19"/>
      <c r="SGG4" s="19"/>
      <c r="SGH4" s="19"/>
      <c r="SGI4" s="19"/>
      <c r="SGJ4" s="19"/>
      <c r="SGK4" s="19"/>
      <c r="SGL4" s="19"/>
      <c r="SGM4" s="19"/>
      <c r="SGN4" s="19"/>
      <c r="SGO4" s="19"/>
      <c r="SGP4" s="19"/>
      <c r="SGQ4" s="19"/>
      <c r="SGR4" s="19"/>
      <c r="SGS4" s="19"/>
      <c r="SGT4" s="19"/>
      <c r="SGU4" s="19"/>
      <c r="SGV4" s="19"/>
      <c r="SGW4" s="19"/>
      <c r="SGX4" s="19"/>
      <c r="SGY4" s="19"/>
      <c r="SGZ4" s="19"/>
      <c r="SHA4" s="19"/>
      <c r="SHB4" s="19"/>
      <c r="SHC4" s="19"/>
      <c r="SHD4" s="19"/>
      <c r="SHE4" s="19"/>
      <c r="SHF4" s="19"/>
      <c r="SHG4" s="19"/>
      <c r="SHH4" s="19"/>
      <c r="SHI4" s="19"/>
      <c r="SHJ4" s="19"/>
      <c r="SHK4" s="19"/>
      <c r="SHL4" s="19"/>
      <c r="SHM4" s="19"/>
      <c r="SHN4" s="19"/>
      <c r="SHO4" s="19"/>
      <c r="SHP4" s="19"/>
      <c r="SHQ4" s="19"/>
      <c r="SHR4" s="19"/>
      <c r="SHS4" s="19"/>
      <c r="SHT4" s="19"/>
      <c r="SHU4" s="19"/>
      <c r="SHV4" s="19"/>
      <c r="SHW4" s="19"/>
      <c r="SHX4" s="19"/>
      <c r="SHY4" s="19"/>
      <c r="SHZ4" s="19"/>
      <c r="SIA4" s="19"/>
      <c r="SIB4" s="19"/>
      <c r="SIC4" s="19"/>
      <c r="SID4" s="19"/>
      <c r="SIE4" s="19"/>
      <c r="SIF4" s="19"/>
      <c r="SIG4" s="19"/>
      <c r="SIH4" s="19"/>
      <c r="SII4" s="19"/>
      <c r="SIJ4" s="19"/>
      <c r="SIK4" s="19"/>
      <c r="SIL4" s="19"/>
      <c r="SIM4" s="19"/>
      <c r="SIN4" s="19"/>
      <c r="SIO4" s="19"/>
      <c r="SIP4" s="19"/>
      <c r="SIQ4" s="19"/>
      <c r="SIR4" s="19"/>
      <c r="SIS4" s="19"/>
      <c r="SIT4" s="19"/>
      <c r="SIU4" s="19"/>
      <c r="SIV4" s="19"/>
      <c r="SIW4" s="19"/>
      <c r="SIX4" s="19"/>
      <c r="SIY4" s="19"/>
      <c r="SIZ4" s="19"/>
      <c r="SJA4" s="19"/>
      <c r="SJB4" s="19"/>
      <c r="SJC4" s="19"/>
      <c r="SJD4" s="19"/>
      <c r="SJE4" s="19"/>
      <c r="SJF4" s="19"/>
      <c r="SJG4" s="19"/>
      <c r="SJH4" s="19"/>
      <c r="SJI4" s="19"/>
      <c r="SJJ4" s="19"/>
      <c r="SJK4" s="19"/>
      <c r="SJL4" s="19"/>
      <c r="SJM4" s="19"/>
      <c r="SJN4" s="19"/>
      <c r="SJO4" s="19"/>
      <c r="SJP4" s="19"/>
      <c r="SJQ4" s="19"/>
      <c r="SJR4" s="19"/>
      <c r="SJS4" s="19"/>
      <c r="SJT4" s="19"/>
      <c r="SJU4" s="19"/>
      <c r="SJV4" s="19"/>
      <c r="SJW4" s="19"/>
      <c r="SJX4" s="19"/>
      <c r="SJY4" s="19"/>
      <c r="SJZ4" s="19"/>
      <c r="SKA4" s="19"/>
      <c r="SKB4" s="19"/>
      <c r="SKC4" s="19"/>
      <c r="SKD4" s="19"/>
      <c r="SKE4" s="19"/>
      <c r="SKF4" s="19"/>
      <c r="SKG4" s="19"/>
      <c r="SKH4" s="19"/>
      <c r="SKI4" s="19"/>
      <c r="SKJ4" s="19"/>
      <c r="SKK4" s="19"/>
      <c r="SKL4" s="19"/>
      <c r="SKM4" s="19"/>
      <c r="SKN4" s="19"/>
      <c r="SKO4" s="19"/>
      <c r="SKP4" s="19"/>
      <c r="SKQ4" s="19"/>
      <c r="SKR4" s="19"/>
      <c r="SKS4" s="19"/>
      <c r="SKT4" s="19"/>
      <c r="SKU4" s="19"/>
      <c r="SKV4" s="19"/>
      <c r="SKW4" s="19"/>
      <c r="SKX4" s="19"/>
      <c r="SKY4" s="19"/>
      <c r="SKZ4" s="19"/>
      <c r="SLA4" s="19"/>
      <c r="SLB4" s="19"/>
      <c r="SLC4" s="19"/>
      <c r="SLD4" s="19"/>
      <c r="SLE4" s="19"/>
      <c r="SLF4" s="19"/>
      <c r="SLG4" s="19"/>
      <c r="SLH4" s="19"/>
      <c r="SLI4" s="19"/>
      <c r="SLJ4" s="19"/>
      <c r="SLK4" s="19"/>
      <c r="SLL4" s="19"/>
      <c r="SLM4" s="19"/>
      <c r="SLN4" s="19"/>
      <c r="SLO4" s="19"/>
      <c r="SLP4" s="19"/>
      <c r="SLQ4" s="19"/>
      <c r="SLR4" s="19"/>
      <c r="SLS4" s="19"/>
      <c r="SLT4" s="19"/>
      <c r="SLU4" s="19"/>
      <c r="SLV4" s="19"/>
      <c r="SLW4" s="19"/>
      <c r="SLX4" s="19"/>
      <c r="SLY4" s="19"/>
      <c r="SLZ4" s="19"/>
      <c r="SMA4" s="19"/>
      <c r="SMB4" s="19"/>
      <c r="SMC4" s="19"/>
      <c r="SMD4" s="19"/>
      <c r="SME4" s="19"/>
      <c r="SMF4" s="19"/>
      <c r="SMG4" s="19"/>
      <c r="SMH4" s="19"/>
      <c r="SMI4" s="19"/>
      <c r="SMJ4" s="19"/>
      <c r="SMK4" s="19"/>
      <c r="SML4" s="19"/>
      <c r="SMM4" s="19"/>
      <c r="SMN4" s="19"/>
      <c r="SMO4" s="19"/>
      <c r="SMP4" s="19"/>
      <c r="SMQ4" s="19"/>
      <c r="SMR4" s="19"/>
      <c r="SMS4" s="19"/>
      <c r="SMT4" s="19"/>
      <c r="SMU4" s="19"/>
      <c r="SMV4" s="19"/>
      <c r="SMW4" s="19"/>
      <c r="SMX4" s="19"/>
      <c r="SMY4" s="19"/>
      <c r="SMZ4" s="19"/>
      <c r="SNA4" s="19"/>
      <c r="SNB4" s="19"/>
      <c r="SNC4" s="19"/>
      <c r="SND4" s="19"/>
      <c r="SNE4" s="19"/>
      <c r="SNF4" s="19"/>
      <c r="SNG4" s="19"/>
      <c r="SNH4" s="19"/>
      <c r="SNI4" s="19"/>
      <c r="SNJ4" s="19"/>
      <c r="SNK4" s="19"/>
      <c r="SNL4" s="19"/>
      <c r="SNM4" s="19"/>
      <c r="SNN4" s="19"/>
      <c r="SNO4" s="19"/>
      <c r="SNP4" s="19"/>
      <c r="SNQ4" s="19"/>
      <c r="SNR4" s="19"/>
      <c r="SNS4" s="19"/>
      <c r="SNT4" s="19"/>
      <c r="SNU4" s="19"/>
      <c r="SNV4" s="19"/>
      <c r="SNW4" s="19"/>
      <c r="SNX4" s="19"/>
      <c r="SNY4" s="19"/>
      <c r="SNZ4" s="19"/>
      <c r="SOA4" s="19"/>
      <c r="SOB4" s="19"/>
      <c r="SOC4" s="19"/>
      <c r="SOD4" s="19"/>
      <c r="SOE4" s="19"/>
      <c r="SOF4" s="19"/>
      <c r="SOG4" s="19"/>
      <c r="SOH4" s="19"/>
      <c r="SOI4" s="19"/>
      <c r="SOJ4" s="19"/>
      <c r="SOK4" s="19"/>
      <c r="SOL4" s="19"/>
      <c r="SOM4" s="19"/>
      <c r="SON4" s="19"/>
      <c r="SOO4" s="19"/>
      <c r="SOP4" s="19"/>
      <c r="SOQ4" s="19"/>
      <c r="SOR4" s="19"/>
      <c r="SOS4" s="19"/>
      <c r="SOT4" s="19"/>
      <c r="SOU4" s="19"/>
      <c r="SOV4" s="19"/>
      <c r="SOW4" s="19"/>
      <c r="SOX4" s="19"/>
      <c r="SOY4" s="19"/>
      <c r="SOZ4" s="19"/>
      <c r="SPA4" s="19"/>
      <c r="SPB4" s="19"/>
      <c r="SPC4" s="19"/>
      <c r="SPD4" s="19"/>
      <c r="SPE4" s="19"/>
      <c r="SPF4" s="19"/>
      <c r="SPG4" s="19"/>
      <c r="SPH4" s="19"/>
      <c r="SPI4" s="19"/>
      <c r="SPJ4" s="19"/>
      <c r="SPK4" s="19"/>
      <c r="SPL4" s="19"/>
      <c r="SPM4" s="19"/>
      <c r="SPN4" s="19"/>
      <c r="SPO4" s="19"/>
      <c r="SPP4" s="19"/>
      <c r="SPQ4" s="19"/>
      <c r="SPR4" s="19"/>
      <c r="SPS4" s="19"/>
      <c r="SPT4" s="19"/>
      <c r="SPU4" s="19"/>
      <c r="SPV4" s="19"/>
      <c r="SPW4" s="19"/>
      <c r="SPX4" s="19"/>
      <c r="SPY4" s="19"/>
      <c r="SPZ4" s="19"/>
      <c r="SQA4" s="19"/>
      <c r="SQB4" s="19"/>
      <c r="SQC4" s="19"/>
      <c r="SQD4" s="19"/>
      <c r="SQE4" s="19"/>
      <c r="SQF4" s="19"/>
      <c r="SQG4" s="19"/>
      <c r="SQH4" s="19"/>
      <c r="SQI4" s="19"/>
      <c r="SQJ4" s="19"/>
      <c r="SQK4" s="19"/>
      <c r="SQL4" s="19"/>
      <c r="SQM4" s="19"/>
      <c r="SQN4" s="19"/>
      <c r="SQO4" s="19"/>
      <c r="SQP4" s="19"/>
      <c r="SQQ4" s="19"/>
      <c r="SQR4" s="19"/>
      <c r="SQS4" s="19"/>
      <c r="SQT4" s="19"/>
      <c r="SQU4" s="19"/>
      <c r="SQV4" s="19"/>
      <c r="SQW4" s="19"/>
      <c r="SQX4" s="19"/>
      <c r="SQY4" s="19"/>
      <c r="SQZ4" s="19"/>
      <c r="SRA4" s="19"/>
      <c r="SRB4" s="19"/>
      <c r="SRC4" s="19"/>
      <c r="SRD4" s="19"/>
      <c r="SRE4" s="19"/>
      <c r="SRF4" s="19"/>
      <c r="SRG4" s="19"/>
      <c r="SRH4" s="19"/>
      <c r="SRI4" s="19"/>
      <c r="SRJ4" s="19"/>
      <c r="SRK4" s="19"/>
      <c r="SRL4" s="19"/>
      <c r="SRM4" s="19"/>
      <c r="SRN4" s="19"/>
      <c r="SRO4" s="19"/>
      <c r="SRP4" s="19"/>
      <c r="SRQ4" s="19"/>
      <c r="SRR4" s="19"/>
      <c r="SRS4" s="19"/>
      <c r="SRT4" s="19"/>
      <c r="SRU4" s="19"/>
      <c r="SRV4" s="19"/>
      <c r="SRW4" s="19"/>
      <c r="SRX4" s="19"/>
      <c r="SRY4" s="19"/>
      <c r="SRZ4" s="19"/>
      <c r="SSA4" s="19"/>
      <c r="SSB4" s="19"/>
      <c r="SSC4" s="19"/>
      <c r="SSD4" s="19"/>
      <c r="SSE4" s="19"/>
      <c r="SSF4" s="19"/>
      <c r="SSG4" s="19"/>
      <c r="SSH4" s="19"/>
      <c r="SSI4" s="19"/>
      <c r="SSJ4" s="19"/>
      <c r="SSK4" s="19"/>
      <c r="SSL4" s="19"/>
      <c r="SSM4" s="19"/>
      <c r="SSN4" s="19"/>
      <c r="SSO4" s="19"/>
      <c r="SSP4" s="19"/>
      <c r="SSQ4" s="19"/>
      <c r="SSR4" s="19"/>
      <c r="SSS4" s="19"/>
      <c r="SST4" s="19"/>
      <c r="SSU4" s="19"/>
      <c r="SSV4" s="19"/>
      <c r="SSW4" s="19"/>
      <c r="SSX4" s="19"/>
      <c r="SSY4" s="19"/>
      <c r="SSZ4" s="19"/>
      <c r="STA4" s="19"/>
      <c r="STB4" s="19"/>
      <c r="STC4" s="19"/>
      <c r="STD4" s="19"/>
      <c r="STE4" s="19"/>
      <c r="STF4" s="19"/>
      <c r="STG4" s="19"/>
      <c r="STH4" s="19"/>
      <c r="STI4" s="19"/>
      <c r="STJ4" s="19"/>
      <c r="STK4" s="19"/>
      <c r="STL4" s="19"/>
      <c r="STM4" s="19"/>
      <c r="STN4" s="19"/>
      <c r="STO4" s="19"/>
      <c r="STP4" s="19"/>
      <c r="STQ4" s="19"/>
      <c r="STR4" s="19"/>
      <c r="STS4" s="19"/>
      <c r="STT4" s="19"/>
      <c r="STU4" s="19"/>
      <c r="STV4" s="19"/>
      <c r="STW4" s="19"/>
      <c r="STX4" s="19"/>
      <c r="STY4" s="19"/>
      <c r="STZ4" s="19"/>
      <c r="SUA4" s="19"/>
      <c r="SUB4" s="19"/>
      <c r="SUC4" s="19"/>
      <c r="SUD4" s="19"/>
      <c r="SUE4" s="19"/>
      <c r="SUF4" s="19"/>
      <c r="SUG4" s="19"/>
      <c r="SUH4" s="19"/>
      <c r="SUI4" s="19"/>
      <c r="SUJ4" s="19"/>
      <c r="SUK4" s="19"/>
      <c r="SUL4" s="19"/>
      <c r="SUM4" s="19"/>
      <c r="SUN4" s="19"/>
      <c r="SUO4" s="19"/>
      <c r="SUP4" s="19"/>
      <c r="SUQ4" s="19"/>
      <c r="SUR4" s="19"/>
      <c r="SUS4" s="19"/>
      <c r="SUT4" s="19"/>
      <c r="SUU4" s="19"/>
      <c r="SUV4" s="19"/>
      <c r="SUW4" s="19"/>
      <c r="SUX4" s="19"/>
      <c r="SUY4" s="19"/>
      <c r="SUZ4" s="19"/>
      <c r="SVA4" s="19"/>
      <c r="SVB4" s="19"/>
      <c r="SVC4" s="19"/>
      <c r="SVD4" s="19"/>
      <c r="SVE4" s="19"/>
      <c r="SVF4" s="19"/>
      <c r="SVG4" s="19"/>
      <c r="SVH4" s="19"/>
      <c r="SVI4" s="19"/>
      <c r="SVJ4" s="19"/>
      <c r="SVK4" s="19"/>
      <c r="SVL4" s="19"/>
      <c r="SVM4" s="19"/>
      <c r="SVN4" s="19"/>
      <c r="SVO4" s="19"/>
      <c r="SVP4" s="19"/>
      <c r="SVQ4" s="19"/>
      <c r="SVR4" s="19"/>
      <c r="SVS4" s="19"/>
      <c r="SVT4" s="19"/>
      <c r="SVU4" s="19"/>
      <c r="SVV4" s="19"/>
      <c r="SVW4" s="19"/>
      <c r="SVX4" s="19"/>
      <c r="SVY4" s="19"/>
      <c r="SVZ4" s="19"/>
      <c r="SWA4" s="19"/>
      <c r="SWB4" s="19"/>
      <c r="SWC4" s="19"/>
      <c r="SWD4" s="19"/>
      <c r="SWE4" s="19"/>
      <c r="SWF4" s="19"/>
      <c r="SWG4" s="19"/>
      <c r="SWH4" s="19"/>
      <c r="SWI4" s="19"/>
      <c r="SWJ4" s="19"/>
      <c r="SWK4" s="19"/>
      <c r="SWL4" s="19"/>
      <c r="SWM4" s="19"/>
      <c r="SWN4" s="19"/>
      <c r="SWO4" s="19"/>
      <c r="SWP4" s="19"/>
      <c r="SWQ4" s="19"/>
      <c r="SWR4" s="19"/>
      <c r="SWS4" s="19"/>
      <c r="SWT4" s="19"/>
      <c r="SWU4" s="19"/>
      <c r="SWV4" s="19"/>
      <c r="SWW4" s="19"/>
      <c r="SWX4" s="19"/>
      <c r="SWY4" s="19"/>
      <c r="SWZ4" s="19"/>
      <c r="SXA4" s="19"/>
      <c r="SXB4" s="19"/>
      <c r="SXC4" s="19"/>
      <c r="SXD4" s="19"/>
      <c r="SXE4" s="19"/>
      <c r="SXF4" s="19"/>
      <c r="SXG4" s="19"/>
      <c r="SXH4" s="19"/>
      <c r="SXI4" s="19"/>
      <c r="SXJ4" s="19"/>
      <c r="SXK4" s="19"/>
      <c r="SXL4" s="19"/>
      <c r="SXM4" s="19"/>
      <c r="SXN4" s="19"/>
      <c r="SXO4" s="19"/>
      <c r="SXP4" s="19"/>
      <c r="SXQ4" s="19"/>
      <c r="SXR4" s="19"/>
      <c r="SXS4" s="19"/>
      <c r="SXT4" s="19"/>
      <c r="SXU4" s="19"/>
      <c r="SXV4" s="19"/>
      <c r="SXW4" s="19"/>
      <c r="SXX4" s="19"/>
      <c r="SXY4" s="19"/>
      <c r="SXZ4" s="19"/>
      <c r="SYA4" s="19"/>
      <c r="SYB4" s="19"/>
      <c r="SYC4" s="19"/>
      <c r="SYD4" s="19"/>
      <c r="SYE4" s="19"/>
      <c r="SYF4" s="19"/>
      <c r="SYG4" s="19"/>
      <c r="SYH4" s="19"/>
      <c r="SYI4" s="19"/>
      <c r="SYJ4" s="19"/>
      <c r="SYK4" s="19"/>
      <c r="SYL4" s="19"/>
      <c r="SYM4" s="19"/>
      <c r="SYN4" s="19"/>
      <c r="SYO4" s="19"/>
      <c r="SYP4" s="19"/>
      <c r="SYQ4" s="19"/>
      <c r="SYR4" s="19"/>
      <c r="SYS4" s="19"/>
      <c r="SYT4" s="19"/>
      <c r="SYU4" s="19"/>
      <c r="SYV4" s="19"/>
      <c r="SYW4" s="19"/>
      <c r="SYX4" s="19"/>
      <c r="SYY4" s="19"/>
      <c r="SYZ4" s="19"/>
      <c r="SZA4" s="19"/>
      <c r="SZB4" s="19"/>
      <c r="SZC4" s="19"/>
      <c r="SZD4" s="19"/>
      <c r="SZE4" s="19"/>
      <c r="SZF4" s="19"/>
      <c r="SZG4" s="19"/>
      <c r="SZH4" s="19"/>
      <c r="SZI4" s="19"/>
      <c r="SZJ4" s="19"/>
      <c r="SZK4" s="19"/>
      <c r="SZL4" s="19"/>
      <c r="SZM4" s="19"/>
      <c r="SZN4" s="19"/>
      <c r="SZO4" s="19"/>
      <c r="SZP4" s="19"/>
      <c r="SZQ4" s="19"/>
      <c r="SZR4" s="19"/>
      <c r="SZS4" s="19"/>
      <c r="SZT4" s="19"/>
      <c r="SZU4" s="19"/>
      <c r="SZV4" s="19"/>
      <c r="SZW4" s="19"/>
      <c r="SZX4" s="19"/>
      <c r="SZY4" s="19"/>
      <c r="SZZ4" s="19"/>
      <c r="TAA4" s="19"/>
      <c r="TAB4" s="19"/>
      <c r="TAC4" s="19"/>
      <c r="TAD4" s="19"/>
      <c r="TAE4" s="19"/>
      <c r="TAF4" s="19"/>
      <c r="TAG4" s="19"/>
      <c r="TAH4" s="19"/>
      <c r="TAI4" s="19"/>
      <c r="TAJ4" s="19"/>
      <c r="TAK4" s="19"/>
      <c r="TAL4" s="19"/>
      <c r="TAM4" s="19"/>
      <c r="TAN4" s="19"/>
      <c r="TAO4" s="19"/>
      <c r="TAP4" s="19"/>
      <c r="TAQ4" s="19"/>
      <c r="TAR4" s="19"/>
      <c r="TAS4" s="19"/>
      <c r="TAT4" s="19"/>
      <c r="TAU4" s="19"/>
      <c r="TAV4" s="19"/>
      <c r="TAW4" s="19"/>
      <c r="TAX4" s="19"/>
      <c r="TAY4" s="19"/>
      <c r="TAZ4" s="19"/>
      <c r="TBA4" s="19"/>
      <c r="TBB4" s="19"/>
      <c r="TBC4" s="19"/>
      <c r="TBD4" s="19"/>
      <c r="TBE4" s="19"/>
      <c r="TBF4" s="19"/>
      <c r="TBG4" s="19"/>
      <c r="TBH4" s="19"/>
      <c r="TBI4" s="19"/>
      <c r="TBJ4" s="19"/>
      <c r="TBK4" s="19"/>
      <c r="TBL4" s="19"/>
      <c r="TBM4" s="19"/>
      <c r="TBN4" s="19"/>
      <c r="TBO4" s="19"/>
      <c r="TBP4" s="19"/>
      <c r="TBQ4" s="19"/>
      <c r="TBR4" s="19"/>
      <c r="TBS4" s="19"/>
      <c r="TBT4" s="19"/>
      <c r="TBU4" s="19"/>
      <c r="TBV4" s="19"/>
      <c r="TBW4" s="19"/>
      <c r="TBX4" s="19"/>
      <c r="TBY4" s="19"/>
      <c r="TBZ4" s="19"/>
      <c r="TCA4" s="19"/>
      <c r="TCB4" s="19"/>
      <c r="TCC4" s="19"/>
      <c r="TCD4" s="19"/>
      <c r="TCE4" s="19"/>
      <c r="TCF4" s="19"/>
      <c r="TCG4" s="19"/>
      <c r="TCH4" s="19"/>
      <c r="TCI4" s="19"/>
      <c r="TCJ4" s="19"/>
      <c r="TCK4" s="19"/>
      <c r="TCL4" s="19"/>
      <c r="TCM4" s="19"/>
      <c r="TCN4" s="19"/>
      <c r="TCO4" s="19"/>
      <c r="TCP4" s="19"/>
      <c r="TCQ4" s="19"/>
      <c r="TCR4" s="19"/>
      <c r="TCS4" s="19"/>
      <c r="TCT4" s="19"/>
      <c r="TCU4" s="19"/>
      <c r="TCV4" s="19"/>
      <c r="TCW4" s="19"/>
      <c r="TCX4" s="19"/>
      <c r="TCY4" s="19"/>
      <c r="TCZ4" s="19"/>
      <c r="TDA4" s="19"/>
      <c r="TDB4" s="19"/>
      <c r="TDC4" s="19"/>
      <c r="TDD4" s="19"/>
      <c r="TDE4" s="19"/>
      <c r="TDF4" s="19"/>
      <c r="TDG4" s="19"/>
      <c r="TDH4" s="19"/>
      <c r="TDI4" s="19"/>
      <c r="TDJ4" s="19"/>
      <c r="TDK4" s="19"/>
      <c r="TDL4" s="19"/>
      <c r="TDM4" s="19"/>
      <c r="TDN4" s="19"/>
      <c r="TDO4" s="19"/>
      <c r="TDP4" s="19"/>
      <c r="TDQ4" s="19"/>
      <c r="TDR4" s="19"/>
      <c r="TDS4" s="19"/>
      <c r="TDT4" s="19"/>
      <c r="TDU4" s="19"/>
      <c r="TDV4" s="19"/>
      <c r="TDW4" s="19"/>
      <c r="TDX4" s="19"/>
      <c r="TDY4" s="19"/>
      <c r="TDZ4" s="19"/>
      <c r="TEA4" s="19"/>
      <c r="TEB4" s="19"/>
      <c r="TEC4" s="19"/>
      <c r="TED4" s="19"/>
      <c r="TEE4" s="19"/>
      <c r="TEF4" s="19"/>
      <c r="TEG4" s="19"/>
      <c r="TEH4" s="19"/>
      <c r="TEI4" s="19"/>
      <c r="TEJ4" s="19"/>
      <c r="TEK4" s="19"/>
      <c r="TEL4" s="19"/>
      <c r="TEM4" s="19"/>
      <c r="TEN4" s="19"/>
      <c r="TEO4" s="19"/>
      <c r="TEP4" s="19"/>
      <c r="TEQ4" s="19"/>
      <c r="TER4" s="19"/>
      <c r="TES4" s="19"/>
      <c r="TET4" s="19"/>
      <c r="TEU4" s="19"/>
      <c r="TEV4" s="19"/>
      <c r="TEW4" s="19"/>
      <c r="TEX4" s="19"/>
      <c r="TEY4" s="19"/>
      <c r="TEZ4" s="19"/>
      <c r="TFA4" s="19"/>
      <c r="TFB4" s="19"/>
      <c r="TFC4" s="19"/>
      <c r="TFD4" s="19"/>
      <c r="TFE4" s="19"/>
      <c r="TFF4" s="19"/>
      <c r="TFG4" s="19"/>
      <c r="TFH4" s="19"/>
      <c r="TFI4" s="19"/>
      <c r="TFJ4" s="19"/>
      <c r="TFK4" s="19"/>
      <c r="TFL4" s="19"/>
      <c r="TFM4" s="19"/>
      <c r="TFN4" s="19"/>
      <c r="TFO4" s="19"/>
      <c r="TFP4" s="19"/>
      <c r="TFQ4" s="19"/>
      <c r="TFR4" s="19"/>
      <c r="TFS4" s="19"/>
      <c r="TFT4" s="19"/>
      <c r="TFU4" s="19"/>
      <c r="TFV4" s="19"/>
      <c r="TFW4" s="19"/>
      <c r="TFX4" s="19"/>
      <c r="TFY4" s="19"/>
      <c r="TFZ4" s="19"/>
      <c r="TGA4" s="19"/>
      <c r="TGB4" s="19"/>
      <c r="TGC4" s="19"/>
      <c r="TGD4" s="19"/>
      <c r="TGE4" s="19"/>
      <c r="TGF4" s="19"/>
      <c r="TGG4" s="19"/>
      <c r="TGH4" s="19"/>
      <c r="TGI4" s="19"/>
      <c r="TGJ4" s="19"/>
      <c r="TGK4" s="19"/>
      <c r="TGL4" s="19"/>
      <c r="TGM4" s="19"/>
      <c r="TGN4" s="19"/>
      <c r="TGO4" s="19"/>
      <c r="TGP4" s="19"/>
      <c r="TGQ4" s="19"/>
      <c r="TGR4" s="19"/>
      <c r="TGS4" s="19"/>
      <c r="TGT4" s="19"/>
      <c r="TGU4" s="19"/>
      <c r="TGV4" s="19"/>
      <c r="TGW4" s="19"/>
      <c r="TGX4" s="19"/>
      <c r="TGY4" s="19"/>
      <c r="TGZ4" s="19"/>
      <c r="THA4" s="19"/>
      <c r="THB4" s="19"/>
      <c r="THC4" s="19"/>
      <c r="THD4" s="19"/>
      <c r="THE4" s="19"/>
      <c r="THF4" s="19"/>
      <c r="THG4" s="19"/>
      <c r="THH4" s="19"/>
      <c r="THI4" s="19"/>
      <c r="THJ4" s="19"/>
      <c r="THK4" s="19"/>
      <c r="THL4" s="19"/>
      <c r="THM4" s="19"/>
      <c r="THN4" s="19"/>
      <c r="THO4" s="19"/>
      <c r="THP4" s="19"/>
      <c r="THQ4" s="19"/>
      <c r="THR4" s="19"/>
      <c r="THS4" s="19"/>
      <c r="THT4" s="19"/>
      <c r="THU4" s="19"/>
      <c r="THV4" s="19"/>
      <c r="THW4" s="19"/>
      <c r="THX4" s="19"/>
      <c r="THY4" s="19"/>
      <c r="THZ4" s="19"/>
      <c r="TIA4" s="19"/>
      <c r="TIB4" s="19"/>
      <c r="TIC4" s="19"/>
      <c r="TID4" s="19"/>
      <c r="TIE4" s="19"/>
      <c r="TIF4" s="19"/>
      <c r="TIG4" s="19"/>
      <c r="TIH4" s="19"/>
      <c r="TII4" s="19"/>
      <c r="TIJ4" s="19"/>
      <c r="TIK4" s="19"/>
      <c r="TIL4" s="19"/>
      <c r="TIM4" s="19"/>
      <c r="TIN4" s="19"/>
      <c r="TIO4" s="19"/>
      <c r="TIP4" s="19"/>
      <c r="TIQ4" s="19"/>
      <c r="TIR4" s="19"/>
      <c r="TIS4" s="19"/>
      <c r="TIT4" s="19"/>
      <c r="TIU4" s="19"/>
      <c r="TIV4" s="19"/>
      <c r="TIW4" s="19"/>
      <c r="TIX4" s="19"/>
      <c r="TIY4" s="19"/>
      <c r="TIZ4" s="19"/>
      <c r="TJA4" s="19"/>
      <c r="TJB4" s="19"/>
      <c r="TJC4" s="19"/>
      <c r="TJD4" s="19"/>
      <c r="TJE4" s="19"/>
      <c r="TJF4" s="19"/>
      <c r="TJG4" s="19"/>
      <c r="TJH4" s="19"/>
      <c r="TJI4" s="19"/>
      <c r="TJJ4" s="19"/>
      <c r="TJK4" s="19"/>
      <c r="TJL4" s="19"/>
      <c r="TJM4" s="19"/>
      <c r="TJN4" s="19"/>
      <c r="TJO4" s="19"/>
      <c r="TJP4" s="19"/>
      <c r="TJQ4" s="19"/>
      <c r="TJR4" s="19"/>
      <c r="TJS4" s="19"/>
      <c r="TJT4" s="19"/>
      <c r="TJU4" s="19"/>
      <c r="TJV4" s="19"/>
      <c r="TJW4" s="19"/>
      <c r="TJX4" s="19"/>
      <c r="TJY4" s="19"/>
      <c r="TJZ4" s="19"/>
      <c r="TKA4" s="19"/>
      <c r="TKB4" s="19"/>
      <c r="TKC4" s="19"/>
      <c r="TKD4" s="19"/>
      <c r="TKE4" s="19"/>
      <c r="TKF4" s="19"/>
      <c r="TKG4" s="19"/>
      <c r="TKH4" s="19"/>
      <c r="TKI4" s="19"/>
      <c r="TKJ4" s="19"/>
      <c r="TKK4" s="19"/>
      <c r="TKL4" s="19"/>
      <c r="TKM4" s="19"/>
      <c r="TKN4" s="19"/>
      <c r="TKO4" s="19"/>
      <c r="TKP4" s="19"/>
      <c r="TKQ4" s="19"/>
      <c r="TKR4" s="19"/>
      <c r="TKS4" s="19"/>
      <c r="TKT4" s="19"/>
      <c r="TKU4" s="19"/>
      <c r="TKV4" s="19"/>
      <c r="TKW4" s="19"/>
      <c r="TKX4" s="19"/>
      <c r="TKY4" s="19"/>
      <c r="TKZ4" s="19"/>
      <c r="TLA4" s="19"/>
      <c r="TLB4" s="19"/>
      <c r="TLC4" s="19"/>
      <c r="TLD4" s="19"/>
      <c r="TLE4" s="19"/>
      <c r="TLF4" s="19"/>
      <c r="TLG4" s="19"/>
      <c r="TLH4" s="19"/>
      <c r="TLI4" s="19"/>
      <c r="TLJ4" s="19"/>
      <c r="TLK4" s="19"/>
      <c r="TLL4" s="19"/>
      <c r="TLM4" s="19"/>
      <c r="TLN4" s="19"/>
      <c r="TLO4" s="19"/>
      <c r="TLP4" s="19"/>
      <c r="TLQ4" s="19"/>
      <c r="TLR4" s="19"/>
      <c r="TLS4" s="19"/>
      <c r="TLT4" s="19"/>
      <c r="TLU4" s="19"/>
      <c r="TLV4" s="19"/>
      <c r="TLW4" s="19"/>
      <c r="TLX4" s="19"/>
      <c r="TLY4" s="19"/>
      <c r="TLZ4" s="19"/>
      <c r="TMA4" s="19"/>
      <c r="TMB4" s="19"/>
      <c r="TMC4" s="19"/>
      <c r="TMD4" s="19"/>
      <c r="TME4" s="19"/>
      <c r="TMF4" s="19"/>
      <c r="TMG4" s="19"/>
      <c r="TMH4" s="19"/>
      <c r="TMI4" s="19"/>
      <c r="TMJ4" s="19"/>
      <c r="TMK4" s="19"/>
      <c r="TML4" s="19"/>
      <c r="TMM4" s="19"/>
      <c r="TMN4" s="19"/>
      <c r="TMO4" s="19"/>
      <c r="TMP4" s="19"/>
      <c r="TMQ4" s="19"/>
      <c r="TMR4" s="19"/>
      <c r="TMS4" s="19"/>
      <c r="TMT4" s="19"/>
      <c r="TMU4" s="19"/>
      <c r="TMV4" s="19"/>
      <c r="TMW4" s="19"/>
      <c r="TMX4" s="19"/>
      <c r="TMY4" s="19"/>
      <c r="TMZ4" s="19"/>
      <c r="TNA4" s="19"/>
      <c r="TNB4" s="19"/>
      <c r="TNC4" s="19"/>
      <c r="TND4" s="19"/>
      <c r="TNE4" s="19"/>
      <c r="TNF4" s="19"/>
      <c r="TNG4" s="19"/>
      <c r="TNH4" s="19"/>
      <c r="TNI4" s="19"/>
      <c r="TNJ4" s="19"/>
      <c r="TNK4" s="19"/>
      <c r="TNL4" s="19"/>
      <c r="TNM4" s="19"/>
      <c r="TNN4" s="19"/>
      <c r="TNO4" s="19"/>
      <c r="TNP4" s="19"/>
      <c r="TNQ4" s="19"/>
      <c r="TNR4" s="19"/>
      <c r="TNS4" s="19"/>
      <c r="TNT4" s="19"/>
      <c r="TNU4" s="19"/>
      <c r="TNV4" s="19"/>
      <c r="TNW4" s="19"/>
      <c r="TNX4" s="19"/>
      <c r="TNY4" s="19"/>
      <c r="TNZ4" s="19"/>
      <c r="TOA4" s="19"/>
      <c r="TOB4" s="19"/>
      <c r="TOC4" s="19"/>
      <c r="TOD4" s="19"/>
      <c r="TOE4" s="19"/>
      <c r="TOF4" s="19"/>
      <c r="TOG4" s="19"/>
      <c r="TOH4" s="19"/>
      <c r="TOI4" s="19"/>
      <c r="TOJ4" s="19"/>
      <c r="TOK4" s="19"/>
      <c r="TOL4" s="19"/>
      <c r="TOM4" s="19"/>
      <c r="TON4" s="19"/>
      <c r="TOO4" s="19"/>
      <c r="TOP4" s="19"/>
      <c r="TOQ4" s="19"/>
      <c r="TOR4" s="19"/>
      <c r="TOS4" s="19"/>
      <c r="TOT4" s="19"/>
      <c r="TOU4" s="19"/>
      <c r="TOV4" s="19"/>
      <c r="TOW4" s="19"/>
      <c r="TOX4" s="19"/>
      <c r="TOY4" s="19"/>
      <c r="TOZ4" s="19"/>
      <c r="TPA4" s="19"/>
      <c r="TPB4" s="19"/>
      <c r="TPC4" s="19"/>
      <c r="TPD4" s="19"/>
      <c r="TPE4" s="19"/>
      <c r="TPF4" s="19"/>
      <c r="TPG4" s="19"/>
      <c r="TPH4" s="19"/>
      <c r="TPI4" s="19"/>
      <c r="TPJ4" s="19"/>
      <c r="TPK4" s="19"/>
      <c r="TPL4" s="19"/>
      <c r="TPM4" s="19"/>
      <c r="TPN4" s="19"/>
      <c r="TPO4" s="19"/>
      <c r="TPP4" s="19"/>
      <c r="TPQ4" s="19"/>
      <c r="TPR4" s="19"/>
      <c r="TPS4" s="19"/>
      <c r="TPT4" s="19"/>
      <c r="TPU4" s="19"/>
      <c r="TPV4" s="19"/>
      <c r="TPW4" s="19"/>
      <c r="TPX4" s="19"/>
      <c r="TPY4" s="19"/>
      <c r="TPZ4" s="19"/>
      <c r="TQA4" s="19"/>
      <c r="TQB4" s="19"/>
      <c r="TQC4" s="19"/>
      <c r="TQD4" s="19"/>
      <c r="TQE4" s="19"/>
      <c r="TQF4" s="19"/>
      <c r="TQG4" s="19"/>
      <c r="TQH4" s="19"/>
      <c r="TQI4" s="19"/>
      <c r="TQJ4" s="19"/>
      <c r="TQK4" s="19"/>
      <c r="TQL4" s="19"/>
      <c r="TQM4" s="19"/>
      <c r="TQN4" s="19"/>
      <c r="TQO4" s="19"/>
      <c r="TQP4" s="19"/>
      <c r="TQQ4" s="19"/>
      <c r="TQR4" s="19"/>
      <c r="TQS4" s="19"/>
      <c r="TQT4" s="19"/>
      <c r="TQU4" s="19"/>
      <c r="TQV4" s="19"/>
      <c r="TQW4" s="19"/>
      <c r="TQX4" s="19"/>
      <c r="TQY4" s="19"/>
      <c r="TQZ4" s="19"/>
      <c r="TRA4" s="19"/>
      <c r="TRB4" s="19"/>
      <c r="TRC4" s="19"/>
      <c r="TRD4" s="19"/>
      <c r="TRE4" s="19"/>
      <c r="TRF4" s="19"/>
      <c r="TRG4" s="19"/>
      <c r="TRH4" s="19"/>
      <c r="TRI4" s="19"/>
      <c r="TRJ4" s="19"/>
      <c r="TRK4" s="19"/>
      <c r="TRL4" s="19"/>
      <c r="TRM4" s="19"/>
      <c r="TRN4" s="19"/>
      <c r="TRO4" s="19"/>
      <c r="TRP4" s="19"/>
      <c r="TRQ4" s="19"/>
      <c r="TRR4" s="19"/>
      <c r="TRS4" s="19"/>
      <c r="TRT4" s="19"/>
      <c r="TRU4" s="19"/>
      <c r="TRV4" s="19"/>
      <c r="TRW4" s="19"/>
      <c r="TRX4" s="19"/>
      <c r="TRY4" s="19"/>
      <c r="TRZ4" s="19"/>
      <c r="TSA4" s="19"/>
      <c r="TSB4" s="19"/>
      <c r="TSC4" s="19"/>
      <c r="TSD4" s="19"/>
      <c r="TSE4" s="19"/>
      <c r="TSF4" s="19"/>
      <c r="TSG4" s="19"/>
      <c r="TSH4" s="19"/>
      <c r="TSI4" s="19"/>
      <c r="TSJ4" s="19"/>
      <c r="TSK4" s="19"/>
      <c r="TSL4" s="19"/>
      <c r="TSM4" s="19"/>
      <c r="TSN4" s="19"/>
      <c r="TSO4" s="19"/>
      <c r="TSP4" s="19"/>
      <c r="TSQ4" s="19"/>
      <c r="TSR4" s="19"/>
      <c r="TSS4" s="19"/>
      <c r="TST4" s="19"/>
      <c r="TSU4" s="19"/>
      <c r="TSV4" s="19"/>
      <c r="TSW4" s="19"/>
      <c r="TSX4" s="19"/>
      <c r="TSY4" s="19"/>
      <c r="TSZ4" s="19"/>
      <c r="TTA4" s="19"/>
      <c r="TTB4" s="19"/>
      <c r="TTC4" s="19"/>
      <c r="TTD4" s="19"/>
      <c r="TTE4" s="19"/>
      <c r="TTF4" s="19"/>
      <c r="TTG4" s="19"/>
      <c r="TTH4" s="19"/>
      <c r="TTI4" s="19"/>
      <c r="TTJ4" s="19"/>
      <c r="TTK4" s="19"/>
      <c r="TTL4" s="19"/>
      <c r="TTM4" s="19"/>
      <c r="TTN4" s="19"/>
      <c r="TTO4" s="19"/>
      <c r="TTP4" s="19"/>
      <c r="TTQ4" s="19"/>
      <c r="TTR4" s="19"/>
      <c r="TTS4" s="19"/>
      <c r="TTT4" s="19"/>
      <c r="TTU4" s="19"/>
      <c r="TTV4" s="19"/>
      <c r="TTW4" s="19"/>
      <c r="TTX4" s="19"/>
      <c r="TTY4" s="19"/>
      <c r="TTZ4" s="19"/>
      <c r="TUA4" s="19"/>
      <c r="TUB4" s="19"/>
      <c r="TUC4" s="19"/>
      <c r="TUD4" s="19"/>
      <c r="TUE4" s="19"/>
      <c r="TUF4" s="19"/>
      <c r="TUG4" s="19"/>
      <c r="TUH4" s="19"/>
      <c r="TUI4" s="19"/>
      <c r="TUJ4" s="19"/>
      <c r="TUK4" s="19"/>
      <c r="TUL4" s="19"/>
      <c r="TUM4" s="19"/>
      <c r="TUN4" s="19"/>
      <c r="TUO4" s="19"/>
      <c r="TUP4" s="19"/>
      <c r="TUQ4" s="19"/>
      <c r="TUR4" s="19"/>
      <c r="TUS4" s="19"/>
      <c r="TUT4" s="19"/>
      <c r="TUU4" s="19"/>
      <c r="TUV4" s="19"/>
      <c r="TUW4" s="19"/>
      <c r="TUX4" s="19"/>
      <c r="TUY4" s="19"/>
      <c r="TUZ4" s="19"/>
      <c r="TVA4" s="19"/>
      <c r="TVB4" s="19"/>
      <c r="TVC4" s="19"/>
      <c r="TVD4" s="19"/>
      <c r="TVE4" s="19"/>
      <c r="TVF4" s="19"/>
      <c r="TVG4" s="19"/>
      <c r="TVH4" s="19"/>
      <c r="TVI4" s="19"/>
      <c r="TVJ4" s="19"/>
      <c r="TVK4" s="19"/>
      <c r="TVL4" s="19"/>
      <c r="TVM4" s="19"/>
      <c r="TVN4" s="19"/>
      <c r="TVO4" s="19"/>
      <c r="TVP4" s="19"/>
      <c r="TVQ4" s="19"/>
      <c r="TVR4" s="19"/>
      <c r="TVS4" s="19"/>
      <c r="TVT4" s="19"/>
      <c r="TVU4" s="19"/>
      <c r="TVV4" s="19"/>
      <c r="TVW4" s="19"/>
      <c r="TVX4" s="19"/>
      <c r="TVY4" s="19"/>
      <c r="TVZ4" s="19"/>
      <c r="TWA4" s="19"/>
      <c r="TWB4" s="19"/>
      <c r="TWC4" s="19"/>
      <c r="TWD4" s="19"/>
      <c r="TWE4" s="19"/>
      <c r="TWF4" s="19"/>
      <c r="TWG4" s="19"/>
      <c r="TWH4" s="19"/>
      <c r="TWI4" s="19"/>
      <c r="TWJ4" s="19"/>
      <c r="TWK4" s="19"/>
      <c r="TWL4" s="19"/>
      <c r="TWM4" s="19"/>
      <c r="TWN4" s="19"/>
      <c r="TWO4" s="19"/>
      <c r="TWP4" s="19"/>
      <c r="TWQ4" s="19"/>
      <c r="TWR4" s="19"/>
      <c r="TWS4" s="19"/>
      <c r="TWT4" s="19"/>
      <c r="TWU4" s="19"/>
      <c r="TWV4" s="19"/>
      <c r="TWW4" s="19"/>
      <c r="TWX4" s="19"/>
      <c r="TWY4" s="19"/>
      <c r="TWZ4" s="19"/>
      <c r="TXA4" s="19"/>
      <c r="TXB4" s="19"/>
      <c r="TXC4" s="19"/>
      <c r="TXD4" s="19"/>
      <c r="TXE4" s="19"/>
      <c r="TXF4" s="19"/>
      <c r="TXG4" s="19"/>
      <c r="TXH4" s="19"/>
      <c r="TXI4" s="19"/>
      <c r="TXJ4" s="19"/>
      <c r="TXK4" s="19"/>
      <c r="TXL4" s="19"/>
      <c r="TXM4" s="19"/>
      <c r="TXN4" s="19"/>
      <c r="TXO4" s="19"/>
      <c r="TXP4" s="19"/>
      <c r="TXQ4" s="19"/>
      <c r="TXR4" s="19"/>
      <c r="TXS4" s="19"/>
      <c r="TXT4" s="19"/>
      <c r="TXU4" s="19"/>
      <c r="TXV4" s="19"/>
      <c r="TXW4" s="19"/>
      <c r="TXX4" s="19"/>
      <c r="TXY4" s="19"/>
      <c r="TXZ4" s="19"/>
      <c r="TYA4" s="19"/>
      <c r="TYB4" s="19"/>
      <c r="TYC4" s="19"/>
      <c r="TYD4" s="19"/>
      <c r="TYE4" s="19"/>
      <c r="TYF4" s="19"/>
      <c r="TYG4" s="19"/>
      <c r="TYH4" s="19"/>
      <c r="TYI4" s="19"/>
      <c r="TYJ4" s="19"/>
      <c r="TYK4" s="19"/>
      <c r="TYL4" s="19"/>
      <c r="TYM4" s="19"/>
      <c r="TYN4" s="19"/>
      <c r="TYO4" s="19"/>
      <c r="TYP4" s="19"/>
      <c r="TYQ4" s="19"/>
      <c r="TYR4" s="19"/>
      <c r="TYS4" s="19"/>
      <c r="TYT4" s="19"/>
      <c r="TYU4" s="19"/>
      <c r="TYV4" s="19"/>
      <c r="TYW4" s="19"/>
      <c r="TYX4" s="19"/>
      <c r="TYY4" s="19"/>
      <c r="TYZ4" s="19"/>
      <c r="TZA4" s="19"/>
      <c r="TZB4" s="19"/>
      <c r="TZC4" s="19"/>
      <c r="TZD4" s="19"/>
      <c r="TZE4" s="19"/>
      <c r="TZF4" s="19"/>
      <c r="TZG4" s="19"/>
      <c r="TZH4" s="19"/>
      <c r="TZI4" s="19"/>
      <c r="TZJ4" s="19"/>
      <c r="TZK4" s="19"/>
      <c r="TZL4" s="19"/>
      <c r="TZM4" s="19"/>
      <c r="TZN4" s="19"/>
      <c r="TZO4" s="19"/>
      <c r="TZP4" s="19"/>
      <c r="TZQ4" s="19"/>
      <c r="TZR4" s="19"/>
      <c r="TZS4" s="19"/>
      <c r="TZT4" s="19"/>
      <c r="TZU4" s="19"/>
      <c r="TZV4" s="19"/>
      <c r="TZW4" s="19"/>
      <c r="TZX4" s="19"/>
      <c r="TZY4" s="19"/>
      <c r="TZZ4" s="19"/>
      <c r="UAA4" s="19"/>
      <c r="UAB4" s="19"/>
      <c r="UAC4" s="19"/>
      <c r="UAD4" s="19"/>
      <c r="UAE4" s="19"/>
      <c r="UAF4" s="19"/>
      <c r="UAG4" s="19"/>
      <c r="UAH4" s="19"/>
      <c r="UAI4" s="19"/>
      <c r="UAJ4" s="19"/>
      <c r="UAK4" s="19"/>
      <c r="UAL4" s="19"/>
      <c r="UAM4" s="19"/>
      <c r="UAN4" s="19"/>
      <c r="UAO4" s="19"/>
      <c r="UAP4" s="19"/>
      <c r="UAQ4" s="19"/>
      <c r="UAR4" s="19"/>
      <c r="UAS4" s="19"/>
      <c r="UAT4" s="19"/>
      <c r="UAU4" s="19"/>
      <c r="UAV4" s="19"/>
      <c r="UAW4" s="19"/>
      <c r="UAX4" s="19"/>
      <c r="UAY4" s="19"/>
      <c r="UAZ4" s="19"/>
      <c r="UBA4" s="19"/>
      <c r="UBB4" s="19"/>
      <c r="UBC4" s="19"/>
      <c r="UBD4" s="19"/>
      <c r="UBE4" s="19"/>
      <c r="UBF4" s="19"/>
      <c r="UBG4" s="19"/>
      <c r="UBH4" s="19"/>
      <c r="UBI4" s="19"/>
      <c r="UBJ4" s="19"/>
      <c r="UBK4" s="19"/>
      <c r="UBL4" s="19"/>
      <c r="UBM4" s="19"/>
      <c r="UBN4" s="19"/>
      <c r="UBO4" s="19"/>
      <c r="UBP4" s="19"/>
      <c r="UBQ4" s="19"/>
      <c r="UBR4" s="19"/>
      <c r="UBS4" s="19"/>
      <c r="UBT4" s="19"/>
      <c r="UBU4" s="19"/>
      <c r="UBV4" s="19"/>
      <c r="UBW4" s="19"/>
      <c r="UBX4" s="19"/>
      <c r="UBY4" s="19"/>
      <c r="UBZ4" s="19"/>
      <c r="UCA4" s="19"/>
      <c r="UCB4" s="19"/>
      <c r="UCC4" s="19"/>
      <c r="UCD4" s="19"/>
      <c r="UCE4" s="19"/>
      <c r="UCF4" s="19"/>
      <c r="UCG4" s="19"/>
      <c r="UCH4" s="19"/>
      <c r="UCI4" s="19"/>
      <c r="UCJ4" s="19"/>
      <c r="UCK4" s="19"/>
      <c r="UCL4" s="19"/>
      <c r="UCM4" s="19"/>
      <c r="UCN4" s="19"/>
      <c r="UCO4" s="19"/>
      <c r="UCP4" s="19"/>
      <c r="UCQ4" s="19"/>
      <c r="UCR4" s="19"/>
      <c r="UCS4" s="19"/>
      <c r="UCT4" s="19"/>
      <c r="UCU4" s="19"/>
      <c r="UCV4" s="19"/>
      <c r="UCW4" s="19"/>
      <c r="UCX4" s="19"/>
      <c r="UCY4" s="19"/>
      <c r="UCZ4" s="19"/>
      <c r="UDA4" s="19"/>
      <c r="UDB4" s="19"/>
      <c r="UDC4" s="19"/>
      <c r="UDD4" s="19"/>
      <c r="UDE4" s="19"/>
      <c r="UDF4" s="19"/>
      <c r="UDG4" s="19"/>
      <c r="UDH4" s="19"/>
      <c r="UDI4" s="19"/>
      <c r="UDJ4" s="19"/>
      <c r="UDK4" s="19"/>
      <c r="UDL4" s="19"/>
      <c r="UDM4" s="19"/>
      <c r="UDN4" s="19"/>
      <c r="UDO4" s="19"/>
      <c r="UDP4" s="19"/>
      <c r="UDQ4" s="19"/>
      <c r="UDR4" s="19"/>
      <c r="UDS4" s="19"/>
      <c r="UDT4" s="19"/>
      <c r="UDU4" s="19"/>
      <c r="UDV4" s="19"/>
      <c r="UDW4" s="19"/>
      <c r="UDX4" s="19"/>
      <c r="UDY4" s="19"/>
      <c r="UDZ4" s="19"/>
      <c r="UEA4" s="19"/>
      <c r="UEB4" s="19"/>
      <c r="UEC4" s="19"/>
      <c r="UED4" s="19"/>
      <c r="UEE4" s="19"/>
      <c r="UEF4" s="19"/>
      <c r="UEG4" s="19"/>
      <c r="UEH4" s="19"/>
      <c r="UEI4" s="19"/>
      <c r="UEJ4" s="19"/>
      <c r="UEK4" s="19"/>
      <c r="UEL4" s="19"/>
      <c r="UEM4" s="19"/>
      <c r="UEN4" s="19"/>
      <c r="UEO4" s="19"/>
      <c r="UEP4" s="19"/>
      <c r="UEQ4" s="19"/>
      <c r="UER4" s="19"/>
      <c r="UES4" s="19"/>
      <c r="UET4" s="19"/>
      <c r="UEU4" s="19"/>
      <c r="UEV4" s="19"/>
      <c r="UEW4" s="19"/>
      <c r="UEX4" s="19"/>
      <c r="UEY4" s="19"/>
      <c r="UEZ4" s="19"/>
      <c r="UFA4" s="19"/>
      <c r="UFB4" s="19"/>
      <c r="UFC4" s="19"/>
      <c r="UFD4" s="19"/>
      <c r="UFE4" s="19"/>
      <c r="UFF4" s="19"/>
      <c r="UFG4" s="19"/>
      <c r="UFH4" s="19"/>
      <c r="UFI4" s="19"/>
      <c r="UFJ4" s="19"/>
      <c r="UFK4" s="19"/>
      <c r="UFL4" s="19"/>
      <c r="UFM4" s="19"/>
      <c r="UFN4" s="19"/>
      <c r="UFO4" s="19"/>
      <c r="UFP4" s="19"/>
      <c r="UFQ4" s="19"/>
      <c r="UFR4" s="19"/>
      <c r="UFS4" s="19"/>
      <c r="UFT4" s="19"/>
      <c r="UFU4" s="19"/>
      <c r="UFV4" s="19"/>
      <c r="UFW4" s="19"/>
      <c r="UFX4" s="19"/>
      <c r="UFY4" s="19"/>
      <c r="UFZ4" s="19"/>
      <c r="UGA4" s="19"/>
      <c r="UGB4" s="19"/>
      <c r="UGC4" s="19"/>
      <c r="UGD4" s="19"/>
      <c r="UGE4" s="19"/>
      <c r="UGF4" s="19"/>
      <c r="UGG4" s="19"/>
      <c r="UGH4" s="19"/>
      <c r="UGI4" s="19"/>
      <c r="UGJ4" s="19"/>
      <c r="UGK4" s="19"/>
      <c r="UGL4" s="19"/>
      <c r="UGM4" s="19"/>
      <c r="UGN4" s="19"/>
      <c r="UGO4" s="19"/>
      <c r="UGP4" s="19"/>
      <c r="UGQ4" s="19"/>
      <c r="UGR4" s="19"/>
      <c r="UGS4" s="19"/>
      <c r="UGT4" s="19"/>
      <c r="UGU4" s="19"/>
      <c r="UGV4" s="19"/>
      <c r="UGW4" s="19"/>
      <c r="UGX4" s="19"/>
      <c r="UGY4" s="19"/>
      <c r="UGZ4" s="19"/>
      <c r="UHA4" s="19"/>
      <c r="UHB4" s="19"/>
      <c r="UHC4" s="19"/>
      <c r="UHD4" s="19"/>
      <c r="UHE4" s="19"/>
      <c r="UHF4" s="19"/>
      <c r="UHG4" s="19"/>
      <c r="UHH4" s="19"/>
      <c r="UHI4" s="19"/>
      <c r="UHJ4" s="19"/>
      <c r="UHK4" s="19"/>
      <c r="UHL4" s="19"/>
      <c r="UHM4" s="19"/>
      <c r="UHN4" s="19"/>
      <c r="UHO4" s="19"/>
      <c r="UHP4" s="19"/>
      <c r="UHQ4" s="19"/>
      <c r="UHR4" s="19"/>
      <c r="UHS4" s="19"/>
      <c r="UHT4" s="19"/>
      <c r="UHU4" s="19"/>
      <c r="UHV4" s="19"/>
      <c r="UHW4" s="19"/>
      <c r="UHX4" s="19"/>
      <c r="UHY4" s="19"/>
      <c r="UHZ4" s="19"/>
      <c r="UIA4" s="19"/>
      <c r="UIB4" s="19"/>
      <c r="UIC4" s="19"/>
      <c r="UID4" s="19"/>
      <c r="UIE4" s="19"/>
      <c r="UIF4" s="19"/>
      <c r="UIG4" s="19"/>
      <c r="UIH4" s="19"/>
      <c r="UII4" s="19"/>
      <c r="UIJ4" s="19"/>
      <c r="UIK4" s="19"/>
      <c r="UIL4" s="19"/>
      <c r="UIM4" s="19"/>
      <c r="UIN4" s="19"/>
      <c r="UIO4" s="19"/>
      <c r="UIP4" s="19"/>
      <c r="UIQ4" s="19"/>
      <c r="UIR4" s="19"/>
      <c r="UIS4" s="19"/>
      <c r="UIT4" s="19"/>
      <c r="UIU4" s="19"/>
      <c r="UIV4" s="19"/>
      <c r="UIW4" s="19"/>
      <c r="UIX4" s="19"/>
      <c r="UIY4" s="19"/>
      <c r="UIZ4" s="19"/>
      <c r="UJA4" s="19"/>
      <c r="UJB4" s="19"/>
      <c r="UJC4" s="19"/>
      <c r="UJD4" s="19"/>
      <c r="UJE4" s="19"/>
      <c r="UJF4" s="19"/>
      <c r="UJG4" s="19"/>
      <c r="UJH4" s="19"/>
      <c r="UJI4" s="19"/>
      <c r="UJJ4" s="19"/>
      <c r="UJK4" s="19"/>
      <c r="UJL4" s="19"/>
      <c r="UJM4" s="19"/>
      <c r="UJN4" s="19"/>
      <c r="UJO4" s="19"/>
      <c r="UJP4" s="19"/>
      <c r="UJQ4" s="19"/>
      <c r="UJR4" s="19"/>
      <c r="UJS4" s="19"/>
      <c r="UJT4" s="19"/>
      <c r="UJU4" s="19"/>
      <c r="UJV4" s="19"/>
      <c r="UJW4" s="19"/>
      <c r="UJX4" s="19"/>
      <c r="UJY4" s="19"/>
      <c r="UJZ4" s="19"/>
      <c r="UKA4" s="19"/>
      <c r="UKB4" s="19"/>
      <c r="UKC4" s="19"/>
      <c r="UKD4" s="19"/>
      <c r="UKE4" s="19"/>
      <c r="UKF4" s="19"/>
      <c r="UKG4" s="19"/>
      <c r="UKH4" s="19"/>
      <c r="UKI4" s="19"/>
      <c r="UKJ4" s="19"/>
      <c r="UKK4" s="19"/>
      <c r="UKL4" s="19"/>
      <c r="UKM4" s="19"/>
      <c r="UKN4" s="19"/>
      <c r="UKO4" s="19"/>
      <c r="UKP4" s="19"/>
      <c r="UKQ4" s="19"/>
      <c r="UKR4" s="19"/>
      <c r="UKS4" s="19"/>
      <c r="UKT4" s="19"/>
      <c r="UKU4" s="19"/>
      <c r="UKV4" s="19"/>
      <c r="UKW4" s="19"/>
      <c r="UKX4" s="19"/>
      <c r="UKY4" s="19"/>
      <c r="UKZ4" s="19"/>
      <c r="ULA4" s="19"/>
      <c r="ULB4" s="19"/>
      <c r="ULC4" s="19"/>
      <c r="ULD4" s="19"/>
      <c r="ULE4" s="19"/>
      <c r="ULF4" s="19"/>
      <c r="ULG4" s="19"/>
      <c r="ULH4" s="19"/>
      <c r="ULI4" s="19"/>
      <c r="ULJ4" s="19"/>
      <c r="ULK4" s="19"/>
      <c r="ULL4" s="19"/>
      <c r="ULM4" s="19"/>
      <c r="ULN4" s="19"/>
      <c r="ULO4" s="19"/>
      <c r="ULP4" s="19"/>
      <c r="ULQ4" s="19"/>
      <c r="ULR4" s="19"/>
      <c r="ULS4" s="19"/>
      <c r="ULT4" s="19"/>
      <c r="ULU4" s="19"/>
      <c r="ULV4" s="19"/>
      <c r="ULW4" s="19"/>
      <c r="ULX4" s="19"/>
      <c r="ULY4" s="19"/>
      <c r="ULZ4" s="19"/>
      <c r="UMA4" s="19"/>
      <c r="UMB4" s="19"/>
      <c r="UMC4" s="19"/>
      <c r="UMD4" s="19"/>
      <c r="UME4" s="19"/>
      <c r="UMF4" s="19"/>
      <c r="UMG4" s="19"/>
      <c r="UMH4" s="19"/>
      <c r="UMI4" s="19"/>
      <c r="UMJ4" s="19"/>
      <c r="UMK4" s="19"/>
      <c r="UML4" s="19"/>
      <c r="UMM4" s="19"/>
      <c r="UMN4" s="19"/>
      <c r="UMO4" s="19"/>
      <c r="UMP4" s="19"/>
      <c r="UMQ4" s="19"/>
      <c r="UMR4" s="19"/>
      <c r="UMS4" s="19"/>
      <c r="UMT4" s="19"/>
      <c r="UMU4" s="19"/>
      <c r="UMV4" s="19"/>
      <c r="UMW4" s="19"/>
      <c r="UMX4" s="19"/>
      <c r="UMY4" s="19"/>
      <c r="UMZ4" s="19"/>
      <c r="UNA4" s="19"/>
      <c r="UNB4" s="19"/>
      <c r="UNC4" s="19"/>
      <c r="UND4" s="19"/>
      <c r="UNE4" s="19"/>
      <c r="UNF4" s="19"/>
      <c r="UNG4" s="19"/>
      <c r="UNH4" s="19"/>
      <c r="UNI4" s="19"/>
      <c r="UNJ4" s="19"/>
      <c r="UNK4" s="19"/>
      <c r="UNL4" s="19"/>
      <c r="UNM4" s="19"/>
      <c r="UNN4" s="19"/>
      <c r="UNO4" s="19"/>
      <c r="UNP4" s="19"/>
      <c r="UNQ4" s="19"/>
      <c r="UNR4" s="19"/>
      <c r="UNS4" s="19"/>
      <c r="UNT4" s="19"/>
      <c r="UNU4" s="19"/>
      <c r="UNV4" s="19"/>
      <c r="UNW4" s="19"/>
      <c r="UNX4" s="19"/>
      <c r="UNY4" s="19"/>
      <c r="UNZ4" s="19"/>
      <c r="UOA4" s="19"/>
      <c r="UOB4" s="19"/>
      <c r="UOC4" s="19"/>
      <c r="UOD4" s="19"/>
      <c r="UOE4" s="19"/>
      <c r="UOF4" s="19"/>
      <c r="UOG4" s="19"/>
      <c r="UOH4" s="19"/>
      <c r="UOI4" s="19"/>
      <c r="UOJ4" s="19"/>
      <c r="UOK4" s="19"/>
      <c r="UOL4" s="19"/>
      <c r="UOM4" s="19"/>
      <c r="UON4" s="19"/>
      <c r="UOO4" s="19"/>
      <c r="UOP4" s="19"/>
      <c r="UOQ4" s="19"/>
      <c r="UOR4" s="19"/>
      <c r="UOS4" s="19"/>
      <c r="UOT4" s="19"/>
      <c r="UOU4" s="19"/>
      <c r="UOV4" s="19"/>
      <c r="UOW4" s="19"/>
      <c r="UOX4" s="19"/>
      <c r="UOY4" s="19"/>
      <c r="UOZ4" s="19"/>
      <c r="UPA4" s="19"/>
      <c r="UPB4" s="19"/>
      <c r="UPC4" s="19"/>
      <c r="UPD4" s="19"/>
      <c r="UPE4" s="19"/>
      <c r="UPF4" s="19"/>
      <c r="UPG4" s="19"/>
      <c r="UPH4" s="19"/>
      <c r="UPI4" s="19"/>
      <c r="UPJ4" s="19"/>
      <c r="UPK4" s="19"/>
      <c r="UPL4" s="19"/>
      <c r="UPM4" s="19"/>
      <c r="UPN4" s="19"/>
      <c r="UPO4" s="19"/>
      <c r="UPP4" s="19"/>
      <c r="UPQ4" s="19"/>
      <c r="UPR4" s="19"/>
      <c r="UPS4" s="19"/>
      <c r="UPT4" s="19"/>
      <c r="UPU4" s="19"/>
      <c r="UPV4" s="19"/>
      <c r="UPW4" s="19"/>
      <c r="UPX4" s="19"/>
      <c r="UPY4" s="19"/>
      <c r="UPZ4" s="19"/>
      <c r="UQA4" s="19"/>
      <c r="UQB4" s="19"/>
      <c r="UQC4" s="19"/>
      <c r="UQD4" s="19"/>
      <c r="UQE4" s="19"/>
      <c r="UQF4" s="19"/>
      <c r="UQG4" s="19"/>
      <c r="UQH4" s="19"/>
      <c r="UQI4" s="19"/>
      <c r="UQJ4" s="19"/>
      <c r="UQK4" s="19"/>
      <c r="UQL4" s="19"/>
      <c r="UQM4" s="19"/>
      <c r="UQN4" s="19"/>
      <c r="UQO4" s="19"/>
      <c r="UQP4" s="19"/>
      <c r="UQQ4" s="19"/>
      <c r="UQR4" s="19"/>
      <c r="UQS4" s="19"/>
      <c r="UQT4" s="19"/>
      <c r="UQU4" s="19"/>
      <c r="UQV4" s="19"/>
      <c r="UQW4" s="19"/>
      <c r="UQX4" s="19"/>
      <c r="UQY4" s="19"/>
      <c r="UQZ4" s="19"/>
      <c r="URA4" s="19"/>
      <c r="URB4" s="19"/>
      <c r="URC4" s="19"/>
      <c r="URD4" s="19"/>
      <c r="URE4" s="19"/>
      <c r="URF4" s="19"/>
      <c r="URG4" s="19"/>
      <c r="URH4" s="19"/>
      <c r="URI4" s="19"/>
      <c r="URJ4" s="19"/>
      <c r="URK4" s="19"/>
      <c r="URL4" s="19"/>
      <c r="URM4" s="19"/>
      <c r="URN4" s="19"/>
      <c r="URO4" s="19"/>
      <c r="URP4" s="19"/>
      <c r="URQ4" s="19"/>
      <c r="URR4" s="19"/>
      <c r="URS4" s="19"/>
      <c r="URT4" s="19"/>
      <c r="URU4" s="19"/>
      <c r="URV4" s="19"/>
      <c r="URW4" s="19"/>
      <c r="URX4" s="19"/>
      <c r="URY4" s="19"/>
      <c r="URZ4" s="19"/>
      <c r="USA4" s="19"/>
      <c r="USB4" s="19"/>
      <c r="USC4" s="19"/>
      <c r="USD4" s="19"/>
      <c r="USE4" s="19"/>
      <c r="USF4" s="19"/>
      <c r="USG4" s="19"/>
      <c r="USH4" s="19"/>
      <c r="USI4" s="19"/>
      <c r="USJ4" s="19"/>
      <c r="USK4" s="19"/>
      <c r="USL4" s="19"/>
      <c r="USM4" s="19"/>
      <c r="USN4" s="19"/>
      <c r="USO4" s="19"/>
      <c r="USP4" s="19"/>
      <c r="USQ4" s="19"/>
      <c r="USR4" s="19"/>
      <c r="USS4" s="19"/>
      <c r="UST4" s="19"/>
      <c r="USU4" s="19"/>
      <c r="USV4" s="19"/>
      <c r="USW4" s="19"/>
      <c r="USX4" s="19"/>
      <c r="USY4" s="19"/>
      <c r="USZ4" s="19"/>
      <c r="UTA4" s="19"/>
      <c r="UTB4" s="19"/>
      <c r="UTC4" s="19"/>
      <c r="UTD4" s="19"/>
      <c r="UTE4" s="19"/>
      <c r="UTF4" s="19"/>
      <c r="UTG4" s="19"/>
      <c r="UTH4" s="19"/>
      <c r="UTI4" s="19"/>
      <c r="UTJ4" s="19"/>
      <c r="UTK4" s="19"/>
      <c r="UTL4" s="19"/>
      <c r="UTM4" s="19"/>
      <c r="UTN4" s="19"/>
      <c r="UTO4" s="19"/>
      <c r="UTP4" s="19"/>
      <c r="UTQ4" s="19"/>
      <c r="UTR4" s="19"/>
      <c r="UTS4" s="19"/>
      <c r="UTT4" s="19"/>
      <c r="UTU4" s="19"/>
      <c r="UTV4" s="19"/>
      <c r="UTW4" s="19"/>
      <c r="UTX4" s="19"/>
      <c r="UTY4" s="19"/>
      <c r="UTZ4" s="19"/>
      <c r="UUA4" s="19"/>
      <c r="UUB4" s="19"/>
      <c r="UUC4" s="19"/>
      <c r="UUD4" s="19"/>
      <c r="UUE4" s="19"/>
      <c r="UUF4" s="19"/>
      <c r="UUG4" s="19"/>
      <c r="UUH4" s="19"/>
      <c r="UUI4" s="19"/>
      <c r="UUJ4" s="19"/>
      <c r="UUK4" s="19"/>
      <c r="UUL4" s="19"/>
      <c r="UUM4" s="19"/>
      <c r="UUN4" s="19"/>
      <c r="UUO4" s="19"/>
      <c r="UUP4" s="19"/>
      <c r="UUQ4" s="19"/>
      <c r="UUR4" s="19"/>
      <c r="UUS4" s="19"/>
      <c r="UUT4" s="19"/>
      <c r="UUU4" s="19"/>
      <c r="UUV4" s="19"/>
      <c r="UUW4" s="19"/>
      <c r="UUX4" s="19"/>
      <c r="UUY4" s="19"/>
      <c r="UUZ4" s="19"/>
      <c r="UVA4" s="19"/>
      <c r="UVB4" s="19"/>
      <c r="UVC4" s="19"/>
      <c r="UVD4" s="19"/>
      <c r="UVE4" s="19"/>
      <c r="UVF4" s="19"/>
      <c r="UVG4" s="19"/>
      <c r="UVH4" s="19"/>
      <c r="UVI4" s="19"/>
      <c r="UVJ4" s="19"/>
      <c r="UVK4" s="19"/>
      <c r="UVL4" s="19"/>
      <c r="UVM4" s="19"/>
      <c r="UVN4" s="19"/>
      <c r="UVO4" s="19"/>
      <c r="UVP4" s="19"/>
      <c r="UVQ4" s="19"/>
      <c r="UVR4" s="19"/>
      <c r="UVS4" s="19"/>
      <c r="UVT4" s="19"/>
      <c r="UVU4" s="19"/>
      <c r="UVV4" s="19"/>
      <c r="UVW4" s="19"/>
      <c r="UVX4" s="19"/>
      <c r="UVY4" s="19"/>
      <c r="UVZ4" s="19"/>
      <c r="UWA4" s="19"/>
      <c r="UWB4" s="19"/>
      <c r="UWC4" s="19"/>
      <c r="UWD4" s="19"/>
      <c r="UWE4" s="19"/>
      <c r="UWF4" s="19"/>
      <c r="UWG4" s="19"/>
      <c r="UWH4" s="19"/>
      <c r="UWI4" s="19"/>
      <c r="UWJ4" s="19"/>
      <c r="UWK4" s="19"/>
      <c r="UWL4" s="19"/>
      <c r="UWM4" s="19"/>
      <c r="UWN4" s="19"/>
      <c r="UWO4" s="19"/>
      <c r="UWP4" s="19"/>
      <c r="UWQ4" s="19"/>
      <c r="UWR4" s="19"/>
      <c r="UWS4" s="19"/>
      <c r="UWT4" s="19"/>
      <c r="UWU4" s="19"/>
      <c r="UWV4" s="19"/>
      <c r="UWW4" s="19"/>
      <c r="UWX4" s="19"/>
      <c r="UWY4" s="19"/>
      <c r="UWZ4" s="19"/>
      <c r="UXA4" s="19"/>
      <c r="UXB4" s="19"/>
      <c r="UXC4" s="19"/>
      <c r="UXD4" s="19"/>
      <c r="UXE4" s="19"/>
      <c r="UXF4" s="19"/>
      <c r="UXG4" s="19"/>
      <c r="UXH4" s="19"/>
      <c r="UXI4" s="19"/>
      <c r="UXJ4" s="19"/>
      <c r="UXK4" s="19"/>
      <c r="UXL4" s="19"/>
      <c r="UXM4" s="19"/>
      <c r="UXN4" s="19"/>
      <c r="UXO4" s="19"/>
      <c r="UXP4" s="19"/>
      <c r="UXQ4" s="19"/>
      <c r="UXR4" s="19"/>
      <c r="UXS4" s="19"/>
      <c r="UXT4" s="19"/>
      <c r="UXU4" s="19"/>
      <c r="UXV4" s="19"/>
      <c r="UXW4" s="19"/>
      <c r="UXX4" s="19"/>
      <c r="UXY4" s="19"/>
      <c r="UXZ4" s="19"/>
      <c r="UYA4" s="19"/>
      <c r="UYB4" s="19"/>
      <c r="UYC4" s="19"/>
      <c r="UYD4" s="19"/>
      <c r="UYE4" s="19"/>
      <c r="UYF4" s="19"/>
      <c r="UYG4" s="19"/>
      <c r="UYH4" s="19"/>
      <c r="UYI4" s="19"/>
      <c r="UYJ4" s="19"/>
      <c r="UYK4" s="19"/>
      <c r="UYL4" s="19"/>
      <c r="UYM4" s="19"/>
      <c r="UYN4" s="19"/>
      <c r="UYO4" s="19"/>
      <c r="UYP4" s="19"/>
      <c r="UYQ4" s="19"/>
      <c r="UYR4" s="19"/>
      <c r="UYS4" s="19"/>
      <c r="UYT4" s="19"/>
      <c r="UYU4" s="19"/>
      <c r="UYV4" s="19"/>
      <c r="UYW4" s="19"/>
      <c r="UYX4" s="19"/>
      <c r="UYY4" s="19"/>
      <c r="UYZ4" s="19"/>
      <c r="UZA4" s="19"/>
      <c r="UZB4" s="19"/>
      <c r="UZC4" s="19"/>
      <c r="UZD4" s="19"/>
      <c r="UZE4" s="19"/>
      <c r="UZF4" s="19"/>
      <c r="UZG4" s="19"/>
      <c r="UZH4" s="19"/>
      <c r="UZI4" s="19"/>
      <c r="UZJ4" s="19"/>
      <c r="UZK4" s="19"/>
      <c r="UZL4" s="19"/>
      <c r="UZM4" s="19"/>
      <c r="UZN4" s="19"/>
      <c r="UZO4" s="19"/>
      <c r="UZP4" s="19"/>
      <c r="UZQ4" s="19"/>
      <c r="UZR4" s="19"/>
      <c r="UZS4" s="19"/>
      <c r="UZT4" s="19"/>
      <c r="UZU4" s="19"/>
      <c r="UZV4" s="19"/>
      <c r="UZW4" s="19"/>
      <c r="UZX4" s="19"/>
      <c r="UZY4" s="19"/>
      <c r="UZZ4" s="19"/>
      <c r="VAA4" s="19"/>
      <c r="VAB4" s="19"/>
      <c r="VAC4" s="19"/>
      <c r="VAD4" s="19"/>
      <c r="VAE4" s="19"/>
      <c r="VAF4" s="19"/>
      <c r="VAG4" s="19"/>
      <c r="VAH4" s="19"/>
      <c r="VAI4" s="19"/>
      <c r="VAJ4" s="19"/>
      <c r="VAK4" s="19"/>
      <c r="VAL4" s="19"/>
      <c r="VAM4" s="19"/>
      <c r="VAN4" s="19"/>
      <c r="VAO4" s="19"/>
      <c r="VAP4" s="19"/>
      <c r="VAQ4" s="19"/>
      <c r="VAR4" s="19"/>
      <c r="VAS4" s="19"/>
      <c r="VAT4" s="19"/>
      <c r="VAU4" s="19"/>
      <c r="VAV4" s="19"/>
      <c r="VAW4" s="19"/>
      <c r="VAX4" s="19"/>
      <c r="VAY4" s="19"/>
      <c r="VAZ4" s="19"/>
      <c r="VBA4" s="19"/>
      <c r="VBB4" s="19"/>
      <c r="VBC4" s="19"/>
      <c r="VBD4" s="19"/>
      <c r="VBE4" s="19"/>
      <c r="VBF4" s="19"/>
      <c r="VBG4" s="19"/>
      <c r="VBH4" s="19"/>
      <c r="VBI4" s="19"/>
      <c r="VBJ4" s="19"/>
      <c r="VBK4" s="19"/>
      <c r="VBL4" s="19"/>
      <c r="VBM4" s="19"/>
      <c r="VBN4" s="19"/>
      <c r="VBO4" s="19"/>
      <c r="VBP4" s="19"/>
      <c r="VBQ4" s="19"/>
      <c r="VBR4" s="19"/>
      <c r="VBS4" s="19"/>
      <c r="VBT4" s="19"/>
      <c r="VBU4" s="19"/>
      <c r="VBV4" s="19"/>
      <c r="VBW4" s="19"/>
      <c r="VBX4" s="19"/>
      <c r="VBY4" s="19"/>
      <c r="VBZ4" s="19"/>
      <c r="VCA4" s="19"/>
      <c r="VCB4" s="19"/>
      <c r="VCC4" s="19"/>
      <c r="VCD4" s="19"/>
      <c r="VCE4" s="19"/>
      <c r="VCF4" s="19"/>
      <c r="VCG4" s="19"/>
      <c r="VCH4" s="19"/>
      <c r="VCI4" s="19"/>
      <c r="VCJ4" s="19"/>
      <c r="VCK4" s="19"/>
      <c r="VCL4" s="19"/>
      <c r="VCM4" s="19"/>
      <c r="VCN4" s="19"/>
      <c r="VCO4" s="19"/>
      <c r="VCP4" s="19"/>
      <c r="VCQ4" s="19"/>
      <c r="VCR4" s="19"/>
      <c r="VCS4" s="19"/>
      <c r="VCT4" s="19"/>
      <c r="VCU4" s="19"/>
      <c r="VCV4" s="19"/>
      <c r="VCW4" s="19"/>
      <c r="VCX4" s="19"/>
      <c r="VCY4" s="19"/>
      <c r="VCZ4" s="19"/>
      <c r="VDA4" s="19"/>
      <c r="VDB4" s="19"/>
      <c r="VDC4" s="19"/>
      <c r="VDD4" s="19"/>
      <c r="VDE4" s="19"/>
      <c r="VDF4" s="19"/>
      <c r="VDG4" s="19"/>
      <c r="VDH4" s="19"/>
      <c r="VDI4" s="19"/>
      <c r="VDJ4" s="19"/>
      <c r="VDK4" s="19"/>
      <c r="VDL4" s="19"/>
      <c r="VDM4" s="19"/>
      <c r="VDN4" s="19"/>
      <c r="VDO4" s="19"/>
      <c r="VDP4" s="19"/>
      <c r="VDQ4" s="19"/>
      <c r="VDR4" s="19"/>
      <c r="VDS4" s="19"/>
      <c r="VDT4" s="19"/>
      <c r="VDU4" s="19"/>
      <c r="VDV4" s="19"/>
      <c r="VDW4" s="19"/>
      <c r="VDX4" s="19"/>
      <c r="VDY4" s="19"/>
      <c r="VDZ4" s="19"/>
      <c r="VEA4" s="19"/>
      <c r="VEB4" s="19"/>
      <c r="VEC4" s="19"/>
      <c r="VED4" s="19"/>
      <c r="VEE4" s="19"/>
      <c r="VEF4" s="19"/>
      <c r="VEG4" s="19"/>
      <c r="VEH4" s="19"/>
      <c r="VEI4" s="19"/>
      <c r="VEJ4" s="19"/>
      <c r="VEK4" s="19"/>
      <c r="VEL4" s="19"/>
      <c r="VEM4" s="19"/>
      <c r="VEN4" s="19"/>
      <c r="VEO4" s="19"/>
      <c r="VEP4" s="19"/>
      <c r="VEQ4" s="19"/>
      <c r="VER4" s="19"/>
      <c r="VES4" s="19"/>
      <c r="VET4" s="19"/>
      <c r="VEU4" s="19"/>
      <c r="VEV4" s="19"/>
      <c r="VEW4" s="19"/>
      <c r="VEX4" s="19"/>
      <c r="VEY4" s="19"/>
      <c r="VEZ4" s="19"/>
      <c r="VFA4" s="19"/>
      <c r="VFB4" s="19"/>
      <c r="VFC4" s="19"/>
      <c r="VFD4" s="19"/>
      <c r="VFE4" s="19"/>
      <c r="VFF4" s="19"/>
      <c r="VFG4" s="19"/>
      <c r="VFH4" s="19"/>
      <c r="VFI4" s="19"/>
      <c r="VFJ4" s="19"/>
      <c r="VFK4" s="19"/>
      <c r="VFL4" s="19"/>
      <c r="VFM4" s="19"/>
      <c r="VFN4" s="19"/>
      <c r="VFO4" s="19"/>
      <c r="VFP4" s="19"/>
      <c r="VFQ4" s="19"/>
      <c r="VFR4" s="19"/>
      <c r="VFS4" s="19"/>
      <c r="VFT4" s="19"/>
      <c r="VFU4" s="19"/>
      <c r="VFV4" s="19"/>
      <c r="VFW4" s="19"/>
      <c r="VFX4" s="19"/>
      <c r="VFY4" s="19"/>
      <c r="VFZ4" s="19"/>
      <c r="VGA4" s="19"/>
      <c r="VGB4" s="19"/>
      <c r="VGC4" s="19"/>
      <c r="VGD4" s="19"/>
      <c r="VGE4" s="19"/>
      <c r="VGF4" s="19"/>
      <c r="VGG4" s="19"/>
      <c r="VGH4" s="19"/>
      <c r="VGI4" s="19"/>
      <c r="VGJ4" s="19"/>
      <c r="VGK4" s="19"/>
      <c r="VGL4" s="19"/>
      <c r="VGM4" s="19"/>
      <c r="VGN4" s="19"/>
      <c r="VGO4" s="19"/>
      <c r="VGP4" s="19"/>
      <c r="VGQ4" s="19"/>
      <c r="VGR4" s="19"/>
      <c r="VGS4" s="19"/>
      <c r="VGT4" s="19"/>
      <c r="VGU4" s="19"/>
      <c r="VGV4" s="19"/>
      <c r="VGW4" s="19"/>
      <c r="VGX4" s="19"/>
      <c r="VGY4" s="19"/>
      <c r="VGZ4" s="19"/>
      <c r="VHA4" s="19"/>
      <c r="VHB4" s="19"/>
      <c r="VHC4" s="19"/>
      <c r="VHD4" s="19"/>
      <c r="VHE4" s="19"/>
      <c r="VHF4" s="19"/>
      <c r="VHG4" s="19"/>
      <c r="VHH4" s="19"/>
      <c r="VHI4" s="19"/>
      <c r="VHJ4" s="19"/>
      <c r="VHK4" s="19"/>
      <c r="VHL4" s="19"/>
      <c r="VHM4" s="19"/>
      <c r="VHN4" s="19"/>
      <c r="VHO4" s="19"/>
      <c r="VHP4" s="19"/>
      <c r="VHQ4" s="19"/>
      <c r="VHR4" s="19"/>
      <c r="VHS4" s="19"/>
      <c r="VHT4" s="19"/>
      <c r="VHU4" s="19"/>
      <c r="VHV4" s="19"/>
      <c r="VHW4" s="19"/>
      <c r="VHX4" s="19"/>
      <c r="VHY4" s="19"/>
      <c r="VHZ4" s="19"/>
      <c r="VIA4" s="19"/>
      <c r="VIB4" s="19"/>
      <c r="VIC4" s="19"/>
      <c r="VID4" s="19"/>
      <c r="VIE4" s="19"/>
      <c r="VIF4" s="19"/>
      <c r="VIG4" s="19"/>
      <c r="VIH4" s="19"/>
      <c r="VII4" s="19"/>
      <c r="VIJ4" s="19"/>
      <c r="VIK4" s="19"/>
      <c r="VIL4" s="19"/>
      <c r="VIM4" s="19"/>
      <c r="VIN4" s="19"/>
      <c r="VIO4" s="19"/>
      <c r="VIP4" s="19"/>
      <c r="VIQ4" s="19"/>
      <c r="VIR4" s="19"/>
      <c r="VIS4" s="19"/>
      <c r="VIT4" s="19"/>
      <c r="VIU4" s="19"/>
      <c r="VIV4" s="19"/>
      <c r="VIW4" s="19"/>
      <c r="VIX4" s="19"/>
      <c r="VIY4" s="19"/>
      <c r="VIZ4" s="19"/>
      <c r="VJA4" s="19"/>
      <c r="VJB4" s="19"/>
      <c r="VJC4" s="19"/>
      <c r="VJD4" s="19"/>
      <c r="VJE4" s="19"/>
      <c r="VJF4" s="19"/>
      <c r="VJG4" s="19"/>
      <c r="VJH4" s="19"/>
      <c r="VJI4" s="19"/>
      <c r="VJJ4" s="19"/>
      <c r="VJK4" s="19"/>
      <c r="VJL4" s="19"/>
      <c r="VJM4" s="19"/>
      <c r="VJN4" s="19"/>
      <c r="VJO4" s="19"/>
      <c r="VJP4" s="19"/>
      <c r="VJQ4" s="19"/>
      <c r="VJR4" s="19"/>
      <c r="VJS4" s="19"/>
      <c r="VJT4" s="19"/>
      <c r="VJU4" s="19"/>
      <c r="VJV4" s="19"/>
      <c r="VJW4" s="19"/>
      <c r="VJX4" s="19"/>
      <c r="VJY4" s="19"/>
      <c r="VJZ4" s="19"/>
      <c r="VKA4" s="19"/>
      <c r="VKB4" s="19"/>
      <c r="VKC4" s="19"/>
      <c r="VKD4" s="19"/>
      <c r="VKE4" s="19"/>
      <c r="VKF4" s="19"/>
      <c r="VKG4" s="19"/>
      <c r="VKH4" s="19"/>
      <c r="VKI4" s="19"/>
      <c r="VKJ4" s="19"/>
      <c r="VKK4" s="19"/>
      <c r="VKL4" s="19"/>
      <c r="VKM4" s="19"/>
      <c r="VKN4" s="19"/>
      <c r="VKO4" s="19"/>
      <c r="VKP4" s="19"/>
      <c r="VKQ4" s="19"/>
      <c r="VKR4" s="19"/>
      <c r="VKS4" s="19"/>
      <c r="VKT4" s="19"/>
      <c r="VKU4" s="19"/>
      <c r="VKV4" s="19"/>
      <c r="VKW4" s="19"/>
      <c r="VKX4" s="19"/>
      <c r="VKY4" s="19"/>
      <c r="VKZ4" s="19"/>
      <c r="VLA4" s="19"/>
      <c r="VLB4" s="19"/>
      <c r="VLC4" s="19"/>
      <c r="VLD4" s="19"/>
      <c r="VLE4" s="19"/>
      <c r="VLF4" s="19"/>
      <c r="VLG4" s="19"/>
      <c r="VLH4" s="19"/>
      <c r="VLI4" s="19"/>
      <c r="VLJ4" s="19"/>
      <c r="VLK4" s="19"/>
      <c r="VLL4" s="19"/>
      <c r="VLM4" s="19"/>
      <c r="VLN4" s="19"/>
      <c r="VLO4" s="19"/>
      <c r="VLP4" s="19"/>
      <c r="VLQ4" s="19"/>
      <c r="VLR4" s="19"/>
      <c r="VLS4" s="19"/>
      <c r="VLT4" s="19"/>
      <c r="VLU4" s="19"/>
      <c r="VLV4" s="19"/>
      <c r="VLW4" s="19"/>
      <c r="VLX4" s="19"/>
      <c r="VLY4" s="19"/>
      <c r="VLZ4" s="19"/>
      <c r="VMA4" s="19"/>
      <c r="VMB4" s="19"/>
      <c r="VMC4" s="19"/>
      <c r="VMD4" s="19"/>
      <c r="VME4" s="19"/>
      <c r="VMF4" s="19"/>
      <c r="VMG4" s="19"/>
      <c r="VMH4" s="19"/>
      <c r="VMI4" s="19"/>
      <c r="VMJ4" s="19"/>
      <c r="VMK4" s="19"/>
      <c r="VML4" s="19"/>
      <c r="VMM4" s="19"/>
      <c r="VMN4" s="19"/>
      <c r="VMO4" s="19"/>
      <c r="VMP4" s="19"/>
      <c r="VMQ4" s="19"/>
      <c r="VMR4" s="19"/>
      <c r="VMS4" s="19"/>
      <c r="VMT4" s="19"/>
      <c r="VMU4" s="19"/>
      <c r="VMV4" s="19"/>
      <c r="VMW4" s="19"/>
      <c r="VMX4" s="19"/>
      <c r="VMY4" s="19"/>
      <c r="VMZ4" s="19"/>
      <c r="VNA4" s="19"/>
      <c r="VNB4" s="19"/>
      <c r="VNC4" s="19"/>
      <c r="VND4" s="19"/>
      <c r="VNE4" s="19"/>
      <c r="VNF4" s="19"/>
      <c r="VNG4" s="19"/>
      <c r="VNH4" s="19"/>
      <c r="VNI4" s="19"/>
      <c r="VNJ4" s="19"/>
      <c r="VNK4" s="19"/>
      <c r="VNL4" s="19"/>
      <c r="VNM4" s="19"/>
      <c r="VNN4" s="19"/>
      <c r="VNO4" s="19"/>
      <c r="VNP4" s="19"/>
      <c r="VNQ4" s="19"/>
      <c r="VNR4" s="19"/>
      <c r="VNS4" s="19"/>
      <c r="VNT4" s="19"/>
      <c r="VNU4" s="19"/>
      <c r="VNV4" s="19"/>
      <c r="VNW4" s="19"/>
      <c r="VNX4" s="19"/>
      <c r="VNY4" s="19"/>
      <c r="VNZ4" s="19"/>
      <c r="VOA4" s="19"/>
      <c r="VOB4" s="19"/>
      <c r="VOC4" s="19"/>
      <c r="VOD4" s="19"/>
      <c r="VOE4" s="19"/>
      <c r="VOF4" s="19"/>
      <c r="VOG4" s="19"/>
      <c r="VOH4" s="19"/>
      <c r="VOI4" s="19"/>
      <c r="VOJ4" s="19"/>
      <c r="VOK4" s="19"/>
      <c r="VOL4" s="19"/>
      <c r="VOM4" s="19"/>
      <c r="VON4" s="19"/>
      <c r="VOO4" s="19"/>
      <c r="VOP4" s="19"/>
      <c r="VOQ4" s="19"/>
      <c r="VOR4" s="19"/>
      <c r="VOS4" s="19"/>
      <c r="VOT4" s="19"/>
      <c r="VOU4" s="19"/>
      <c r="VOV4" s="19"/>
      <c r="VOW4" s="19"/>
      <c r="VOX4" s="19"/>
      <c r="VOY4" s="19"/>
      <c r="VOZ4" s="19"/>
      <c r="VPA4" s="19"/>
      <c r="VPB4" s="19"/>
      <c r="VPC4" s="19"/>
      <c r="VPD4" s="19"/>
      <c r="VPE4" s="19"/>
      <c r="VPF4" s="19"/>
      <c r="VPG4" s="19"/>
      <c r="VPH4" s="19"/>
      <c r="VPI4" s="19"/>
      <c r="VPJ4" s="19"/>
      <c r="VPK4" s="19"/>
      <c r="VPL4" s="19"/>
      <c r="VPM4" s="19"/>
      <c r="VPN4" s="19"/>
      <c r="VPO4" s="19"/>
      <c r="VPP4" s="19"/>
      <c r="VPQ4" s="19"/>
      <c r="VPR4" s="19"/>
      <c r="VPS4" s="19"/>
      <c r="VPT4" s="19"/>
      <c r="VPU4" s="19"/>
      <c r="VPV4" s="19"/>
      <c r="VPW4" s="19"/>
      <c r="VPX4" s="19"/>
      <c r="VPY4" s="19"/>
      <c r="VPZ4" s="19"/>
      <c r="VQA4" s="19"/>
      <c r="VQB4" s="19"/>
      <c r="VQC4" s="19"/>
      <c r="VQD4" s="19"/>
      <c r="VQE4" s="19"/>
      <c r="VQF4" s="19"/>
      <c r="VQG4" s="19"/>
      <c r="VQH4" s="19"/>
      <c r="VQI4" s="19"/>
      <c r="VQJ4" s="19"/>
      <c r="VQK4" s="19"/>
      <c r="VQL4" s="19"/>
      <c r="VQM4" s="19"/>
      <c r="VQN4" s="19"/>
      <c r="VQO4" s="19"/>
      <c r="VQP4" s="19"/>
      <c r="VQQ4" s="19"/>
      <c r="VQR4" s="19"/>
      <c r="VQS4" s="19"/>
      <c r="VQT4" s="19"/>
      <c r="VQU4" s="19"/>
      <c r="VQV4" s="19"/>
      <c r="VQW4" s="19"/>
      <c r="VQX4" s="19"/>
      <c r="VQY4" s="19"/>
      <c r="VQZ4" s="19"/>
      <c r="VRA4" s="19"/>
      <c r="VRB4" s="19"/>
      <c r="VRC4" s="19"/>
      <c r="VRD4" s="19"/>
      <c r="VRE4" s="19"/>
      <c r="VRF4" s="19"/>
      <c r="VRG4" s="19"/>
      <c r="VRH4" s="19"/>
      <c r="VRI4" s="19"/>
      <c r="VRJ4" s="19"/>
      <c r="VRK4" s="19"/>
      <c r="VRL4" s="19"/>
      <c r="VRM4" s="19"/>
      <c r="VRN4" s="19"/>
      <c r="VRO4" s="19"/>
      <c r="VRP4" s="19"/>
      <c r="VRQ4" s="19"/>
      <c r="VRR4" s="19"/>
      <c r="VRS4" s="19"/>
      <c r="VRT4" s="19"/>
      <c r="VRU4" s="19"/>
      <c r="VRV4" s="19"/>
      <c r="VRW4" s="19"/>
      <c r="VRX4" s="19"/>
      <c r="VRY4" s="19"/>
      <c r="VRZ4" s="19"/>
      <c r="VSA4" s="19"/>
      <c r="VSB4" s="19"/>
      <c r="VSC4" s="19"/>
      <c r="VSD4" s="19"/>
      <c r="VSE4" s="19"/>
      <c r="VSF4" s="19"/>
      <c r="VSG4" s="19"/>
      <c r="VSH4" s="19"/>
      <c r="VSI4" s="19"/>
      <c r="VSJ4" s="19"/>
      <c r="VSK4" s="19"/>
      <c r="VSL4" s="19"/>
      <c r="VSM4" s="19"/>
      <c r="VSN4" s="19"/>
      <c r="VSO4" s="19"/>
      <c r="VSP4" s="19"/>
      <c r="VSQ4" s="19"/>
      <c r="VSR4" s="19"/>
      <c r="VSS4" s="19"/>
      <c r="VST4" s="19"/>
      <c r="VSU4" s="19"/>
      <c r="VSV4" s="19"/>
      <c r="VSW4" s="19"/>
      <c r="VSX4" s="19"/>
      <c r="VSY4" s="19"/>
      <c r="VSZ4" s="19"/>
      <c r="VTA4" s="19"/>
      <c r="VTB4" s="19"/>
      <c r="VTC4" s="19"/>
      <c r="VTD4" s="19"/>
      <c r="VTE4" s="19"/>
      <c r="VTF4" s="19"/>
      <c r="VTG4" s="19"/>
      <c r="VTH4" s="19"/>
      <c r="VTI4" s="19"/>
      <c r="VTJ4" s="19"/>
      <c r="VTK4" s="19"/>
      <c r="VTL4" s="19"/>
      <c r="VTM4" s="19"/>
      <c r="VTN4" s="19"/>
      <c r="VTO4" s="19"/>
      <c r="VTP4" s="19"/>
      <c r="VTQ4" s="19"/>
      <c r="VTR4" s="19"/>
      <c r="VTS4" s="19"/>
      <c r="VTT4" s="19"/>
      <c r="VTU4" s="19"/>
      <c r="VTV4" s="19"/>
      <c r="VTW4" s="19"/>
      <c r="VTX4" s="19"/>
      <c r="VTY4" s="19"/>
      <c r="VTZ4" s="19"/>
      <c r="VUA4" s="19"/>
      <c r="VUB4" s="19"/>
      <c r="VUC4" s="19"/>
      <c r="VUD4" s="19"/>
      <c r="VUE4" s="19"/>
      <c r="VUF4" s="19"/>
      <c r="VUG4" s="19"/>
      <c r="VUH4" s="19"/>
      <c r="VUI4" s="19"/>
      <c r="VUJ4" s="19"/>
      <c r="VUK4" s="19"/>
      <c r="VUL4" s="19"/>
      <c r="VUM4" s="19"/>
      <c r="VUN4" s="19"/>
      <c r="VUO4" s="19"/>
      <c r="VUP4" s="19"/>
      <c r="VUQ4" s="19"/>
      <c r="VUR4" s="19"/>
      <c r="VUS4" s="19"/>
      <c r="VUT4" s="19"/>
      <c r="VUU4" s="19"/>
      <c r="VUV4" s="19"/>
      <c r="VUW4" s="19"/>
      <c r="VUX4" s="19"/>
      <c r="VUY4" s="19"/>
      <c r="VUZ4" s="19"/>
      <c r="VVA4" s="19"/>
      <c r="VVB4" s="19"/>
      <c r="VVC4" s="19"/>
      <c r="VVD4" s="19"/>
      <c r="VVE4" s="19"/>
      <c r="VVF4" s="19"/>
      <c r="VVG4" s="19"/>
      <c r="VVH4" s="19"/>
      <c r="VVI4" s="19"/>
      <c r="VVJ4" s="19"/>
      <c r="VVK4" s="19"/>
      <c r="VVL4" s="19"/>
      <c r="VVM4" s="19"/>
      <c r="VVN4" s="19"/>
      <c r="VVO4" s="19"/>
      <c r="VVP4" s="19"/>
      <c r="VVQ4" s="19"/>
      <c r="VVR4" s="19"/>
      <c r="VVS4" s="19"/>
      <c r="VVT4" s="19"/>
      <c r="VVU4" s="19"/>
      <c r="VVV4" s="19"/>
      <c r="VVW4" s="19"/>
      <c r="VVX4" s="19"/>
      <c r="VVY4" s="19"/>
      <c r="VVZ4" s="19"/>
      <c r="VWA4" s="19"/>
      <c r="VWB4" s="19"/>
      <c r="VWC4" s="19"/>
      <c r="VWD4" s="19"/>
      <c r="VWE4" s="19"/>
      <c r="VWF4" s="19"/>
      <c r="VWG4" s="19"/>
      <c r="VWH4" s="19"/>
      <c r="VWI4" s="19"/>
      <c r="VWJ4" s="19"/>
      <c r="VWK4" s="19"/>
      <c r="VWL4" s="19"/>
      <c r="VWM4" s="19"/>
      <c r="VWN4" s="19"/>
      <c r="VWO4" s="19"/>
      <c r="VWP4" s="19"/>
      <c r="VWQ4" s="19"/>
      <c r="VWR4" s="19"/>
      <c r="VWS4" s="19"/>
      <c r="VWT4" s="19"/>
      <c r="VWU4" s="19"/>
      <c r="VWV4" s="19"/>
      <c r="VWW4" s="19"/>
      <c r="VWX4" s="19"/>
      <c r="VWY4" s="19"/>
      <c r="VWZ4" s="19"/>
      <c r="VXA4" s="19"/>
      <c r="VXB4" s="19"/>
      <c r="VXC4" s="19"/>
      <c r="VXD4" s="19"/>
      <c r="VXE4" s="19"/>
      <c r="VXF4" s="19"/>
      <c r="VXG4" s="19"/>
      <c r="VXH4" s="19"/>
      <c r="VXI4" s="19"/>
      <c r="VXJ4" s="19"/>
      <c r="VXK4" s="19"/>
      <c r="VXL4" s="19"/>
      <c r="VXM4" s="19"/>
      <c r="VXN4" s="19"/>
      <c r="VXO4" s="19"/>
      <c r="VXP4" s="19"/>
      <c r="VXQ4" s="19"/>
      <c r="VXR4" s="19"/>
      <c r="VXS4" s="19"/>
      <c r="VXT4" s="19"/>
      <c r="VXU4" s="19"/>
      <c r="VXV4" s="19"/>
      <c r="VXW4" s="19"/>
      <c r="VXX4" s="19"/>
      <c r="VXY4" s="19"/>
      <c r="VXZ4" s="19"/>
      <c r="VYA4" s="19"/>
      <c r="VYB4" s="19"/>
      <c r="VYC4" s="19"/>
      <c r="VYD4" s="19"/>
      <c r="VYE4" s="19"/>
      <c r="VYF4" s="19"/>
      <c r="VYG4" s="19"/>
      <c r="VYH4" s="19"/>
      <c r="VYI4" s="19"/>
      <c r="VYJ4" s="19"/>
      <c r="VYK4" s="19"/>
      <c r="VYL4" s="19"/>
      <c r="VYM4" s="19"/>
      <c r="VYN4" s="19"/>
      <c r="VYO4" s="19"/>
      <c r="VYP4" s="19"/>
      <c r="VYQ4" s="19"/>
      <c r="VYR4" s="19"/>
      <c r="VYS4" s="19"/>
      <c r="VYT4" s="19"/>
      <c r="VYU4" s="19"/>
      <c r="VYV4" s="19"/>
      <c r="VYW4" s="19"/>
      <c r="VYX4" s="19"/>
      <c r="VYY4" s="19"/>
      <c r="VYZ4" s="19"/>
      <c r="VZA4" s="19"/>
      <c r="VZB4" s="19"/>
      <c r="VZC4" s="19"/>
      <c r="VZD4" s="19"/>
      <c r="VZE4" s="19"/>
      <c r="VZF4" s="19"/>
      <c r="VZG4" s="19"/>
      <c r="VZH4" s="19"/>
      <c r="VZI4" s="19"/>
      <c r="VZJ4" s="19"/>
      <c r="VZK4" s="19"/>
      <c r="VZL4" s="19"/>
      <c r="VZM4" s="19"/>
      <c r="VZN4" s="19"/>
      <c r="VZO4" s="19"/>
      <c r="VZP4" s="19"/>
      <c r="VZQ4" s="19"/>
      <c r="VZR4" s="19"/>
      <c r="VZS4" s="19"/>
      <c r="VZT4" s="19"/>
      <c r="VZU4" s="19"/>
      <c r="VZV4" s="19"/>
      <c r="VZW4" s="19"/>
      <c r="VZX4" s="19"/>
      <c r="VZY4" s="19"/>
      <c r="VZZ4" s="19"/>
      <c r="WAA4" s="19"/>
      <c r="WAB4" s="19"/>
      <c r="WAC4" s="19"/>
      <c r="WAD4" s="19"/>
      <c r="WAE4" s="19"/>
      <c r="WAF4" s="19"/>
      <c r="WAG4" s="19"/>
      <c r="WAH4" s="19"/>
      <c r="WAI4" s="19"/>
      <c r="WAJ4" s="19"/>
      <c r="WAK4" s="19"/>
      <c r="WAL4" s="19"/>
      <c r="WAM4" s="19"/>
      <c r="WAN4" s="19"/>
      <c r="WAO4" s="19"/>
      <c r="WAP4" s="19"/>
      <c r="WAQ4" s="19"/>
      <c r="WAR4" s="19"/>
      <c r="WAS4" s="19"/>
      <c r="WAT4" s="19"/>
      <c r="WAU4" s="19"/>
      <c r="WAV4" s="19"/>
      <c r="WAW4" s="19"/>
      <c r="WAX4" s="19"/>
      <c r="WAY4" s="19"/>
      <c r="WAZ4" s="19"/>
      <c r="WBA4" s="19"/>
      <c r="WBB4" s="19"/>
      <c r="WBC4" s="19"/>
      <c r="WBD4" s="19"/>
      <c r="WBE4" s="19"/>
      <c r="WBF4" s="19"/>
      <c r="WBG4" s="19"/>
      <c r="WBH4" s="19"/>
      <c r="WBI4" s="19"/>
      <c r="WBJ4" s="19"/>
      <c r="WBK4" s="19"/>
      <c r="WBL4" s="19"/>
      <c r="WBM4" s="19"/>
      <c r="WBN4" s="19"/>
      <c r="WBO4" s="19"/>
      <c r="WBP4" s="19"/>
      <c r="WBQ4" s="19"/>
      <c r="WBR4" s="19"/>
      <c r="WBS4" s="19"/>
      <c r="WBT4" s="19"/>
      <c r="WBU4" s="19"/>
      <c r="WBV4" s="19"/>
      <c r="WBW4" s="19"/>
      <c r="WBX4" s="19"/>
      <c r="WBY4" s="19"/>
      <c r="WBZ4" s="19"/>
      <c r="WCA4" s="19"/>
      <c r="WCB4" s="19"/>
      <c r="WCC4" s="19"/>
      <c r="WCD4" s="19"/>
      <c r="WCE4" s="19"/>
      <c r="WCF4" s="19"/>
      <c r="WCG4" s="19"/>
      <c r="WCH4" s="19"/>
      <c r="WCI4" s="19"/>
      <c r="WCJ4" s="19"/>
      <c r="WCK4" s="19"/>
      <c r="WCL4" s="19"/>
      <c r="WCM4" s="19"/>
      <c r="WCN4" s="19"/>
      <c r="WCO4" s="19"/>
      <c r="WCP4" s="19"/>
      <c r="WCQ4" s="19"/>
      <c r="WCR4" s="19"/>
      <c r="WCS4" s="19"/>
      <c r="WCT4" s="19"/>
      <c r="WCU4" s="19"/>
      <c r="WCV4" s="19"/>
      <c r="WCW4" s="19"/>
      <c r="WCX4" s="19"/>
      <c r="WCY4" s="19"/>
      <c r="WCZ4" s="19"/>
      <c r="WDA4" s="19"/>
      <c r="WDB4" s="19"/>
      <c r="WDC4" s="19"/>
      <c r="WDD4" s="19"/>
      <c r="WDE4" s="19"/>
      <c r="WDF4" s="19"/>
      <c r="WDG4" s="19"/>
      <c r="WDH4" s="19"/>
      <c r="WDI4" s="19"/>
      <c r="WDJ4" s="19"/>
      <c r="WDK4" s="19"/>
      <c r="WDL4" s="19"/>
      <c r="WDM4" s="19"/>
      <c r="WDN4" s="19"/>
      <c r="WDO4" s="19"/>
      <c r="WDP4" s="19"/>
      <c r="WDQ4" s="19"/>
      <c r="WDR4" s="19"/>
      <c r="WDS4" s="19"/>
      <c r="WDT4" s="19"/>
      <c r="WDU4" s="19"/>
      <c r="WDV4" s="19"/>
      <c r="WDW4" s="19"/>
      <c r="WDX4" s="19"/>
      <c r="WDY4" s="19"/>
      <c r="WDZ4" s="19"/>
      <c r="WEA4" s="19"/>
      <c r="WEB4" s="19"/>
      <c r="WEC4" s="19"/>
      <c r="WED4" s="19"/>
      <c r="WEE4" s="19"/>
      <c r="WEF4" s="19"/>
      <c r="WEG4" s="19"/>
      <c r="WEH4" s="19"/>
      <c r="WEI4" s="19"/>
      <c r="WEJ4" s="19"/>
      <c r="WEK4" s="19"/>
      <c r="WEL4" s="19"/>
      <c r="WEM4" s="19"/>
      <c r="WEN4" s="19"/>
      <c r="WEO4" s="19"/>
      <c r="WEP4" s="19"/>
      <c r="WEQ4" s="19"/>
      <c r="WER4" s="19"/>
      <c r="WES4" s="19"/>
      <c r="WET4" s="19"/>
      <c r="WEU4" s="19"/>
      <c r="WEV4" s="19"/>
      <c r="WEW4" s="19"/>
      <c r="WEX4" s="19"/>
      <c r="WEY4" s="19"/>
      <c r="WEZ4" s="19"/>
      <c r="WFA4" s="19"/>
      <c r="WFB4" s="19"/>
      <c r="WFC4" s="19"/>
      <c r="WFD4" s="19"/>
      <c r="WFE4" s="19"/>
      <c r="WFF4" s="19"/>
      <c r="WFG4" s="19"/>
      <c r="WFH4" s="19"/>
      <c r="WFI4" s="19"/>
      <c r="WFJ4" s="19"/>
      <c r="WFK4" s="19"/>
      <c r="WFL4" s="19"/>
      <c r="WFM4" s="19"/>
      <c r="WFN4" s="19"/>
      <c r="WFO4" s="19"/>
      <c r="WFP4" s="19"/>
      <c r="WFQ4" s="19"/>
      <c r="WFR4" s="19"/>
      <c r="WFS4" s="19"/>
      <c r="WFT4" s="19"/>
      <c r="WFU4" s="19"/>
      <c r="WFV4" s="19"/>
      <c r="WFW4" s="19"/>
      <c r="WFX4" s="19"/>
      <c r="WFY4" s="19"/>
      <c r="WFZ4" s="19"/>
      <c r="WGA4" s="19"/>
      <c r="WGB4" s="19"/>
      <c r="WGC4" s="19"/>
      <c r="WGD4" s="19"/>
      <c r="WGE4" s="19"/>
      <c r="WGF4" s="19"/>
      <c r="WGG4" s="19"/>
      <c r="WGH4" s="19"/>
      <c r="WGI4" s="19"/>
      <c r="WGJ4" s="19"/>
      <c r="WGK4" s="19"/>
      <c r="WGL4" s="19"/>
      <c r="WGM4" s="19"/>
      <c r="WGN4" s="19"/>
      <c r="WGO4" s="19"/>
      <c r="WGP4" s="19"/>
      <c r="WGQ4" s="19"/>
      <c r="WGR4" s="19"/>
      <c r="WGS4" s="19"/>
      <c r="WGT4" s="19"/>
      <c r="WGU4" s="19"/>
      <c r="WGV4" s="19"/>
      <c r="WGW4" s="19"/>
      <c r="WGX4" s="19"/>
      <c r="WGY4" s="19"/>
      <c r="WGZ4" s="19"/>
      <c r="WHA4" s="19"/>
      <c r="WHB4" s="19"/>
      <c r="WHC4" s="19"/>
      <c r="WHD4" s="19"/>
      <c r="WHE4" s="19"/>
      <c r="WHF4" s="19"/>
      <c r="WHG4" s="19"/>
      <c r="WHH4" s="19"/>
      <c r="WHI4" s="19"/>
      <c r="WHJ4" s="19"/>
      <c r="WHK4" s="19"/>
      <c r="WHL4" s="19"/>
      <c r="WHM4" s="19"/>
      <c r="WHN4" s="19"/>
      <c r="WHO4" s="19"/>
      <c r="WHP4" s="19"/>
      <c r="WHQ4" s="19"/>
      <c r="WHR4" s="19"/>
      <c r="WHS4" s="19"/>
      <c r="WHT4" s="19"/>
      <c r="WHU4" s="19"/>
      <c r="WHV4" s="19"/>
      <c r="WHW4" s="19"/>
      <c r="WHX4" s="19"/>
      <c r="WHY4" s="19"/>
      <c r="WHZ4" s="19"/>
      <c r="WIA4" s="19"/>
      <c r="WIB4" s="19"/>
      <c r="WIC4" s="19"/>
      <c r="WID4" s="19"/>
      <c r="WIE4" s="19"/>
      <c r="WIF4" s="19"/>
      <c r="WIG4" s="19"/>
      <c r="WIH4" s="19"/>
      <c r="WII4" s="19"/>
      <c r="WIJ4" s="19"/>
      <c r="WIK4" s="19"/>
      <c r="WIL4" s="19"/>
      <c r="WIM4" s="19"/>
      <c r="WIN4" s="19"/>
      <c r="WIO4" s="19"/>
      <c r="WIP4" s="19"/>
      <c r="WIQ4" s="19"/>
      <c r="WIR4" s="19"/>
      <c r="WIS4" s="19"/>
      <c r="WIT4" s="19"/>
      <c r="WIU4" s="19"/>
      <c r="WIV4" s="19"/>
      <c r="WIW4" s="19"/>
      <c r="WIX4" s="19"/>
      <c r="WIY4" s="19"/>
      <c r="WIZ4" s="19"/>
      <c r="WJA4" s="19"/>
      <c r="WJB4" s="19"/>
      <c r="WJC4" s="19"/>
      <c r="WJD4" s="19"/>
      <c r="WJE4" s="19"/>
      <c r="WJF4" s="19"/>
      <c r="WJG4" s="19"/>
      <c r="WJH4" s="19"/>
      <c r="WJI4" s="19"/>
      <c r="WJJ4" s="19"/>
      <c r="WJK4" s="19"/>
      <c r="WJL4" s="19"/>
      <c r="WJM4" s="19"/>
      <c r="WJN4" s="19"/>
      <c r="WJO4" s="19"/>
      <c r="WJP4" s="19"/>
      <c r="WJQ4" s="19"/>
      <c r="WJR4" s="19"/>
      <c r="WJS4" s="19"/>
      <c r="WJT4" s="19"/>
      <c r="WJU4" s="19"/>
      <c r="WJV4" s="19"/>
      <c r="WJW4" s="19"/>
      <c r="WJX4" s="19"/>
      <c r="WJY4" s="19"/>
      <c r="WJZ4" s="19"/>
      <c r="WKA4" s="19"/>
      <c r="WKB4" s="19"/>
      <c r="WKC4" s="19"/>
      <c r="WKD4" s="19"/>
      <c r="WKE4" s="19"/>
      <c r="WKF4" s="19"/>
      <c r="WKG4" s="19"/>
      <c r="WKH4" s="19"/>
      <c r="WKI4" s="19"/>
      <c r="WKJ4" s="19"/>
      <c r="WKK4" s="19"/>
      <c r="WKL4" s="19"/>
      <c r="WKM4" s="19"/>
      <c r="WKN4" s="19"/>
      <c r="WKO4" s="19"/>
      <c r="WKP4" s="19"/>
      <c r="WKQ4" s="19"/>
      <c r="WKR4" s="19"/>
      <c r="WKS4" s="19"/>
      <c r="WKT4" s="19"/>
      <c r="WKU4" s="19"/>
      <c r="WKV4" s="19"/>
      <c r="WKW4" s="19"/>
      <c r="WKX4" s="19"/>
      <c r="WKY4" s="19"/>
      <c r="WKZ4" s="19"/>
      <c r="WLA4" s="19"/>
      <c r="WLB4" s="19"/>
      <c r="WLC4" s="19"/>
      <c r="WLD4" s="19"/>
      <c r="WLE4" s="19"/>
      <c r="WLF4" s="19"/>
      <c r="WLG4" s="19"/>
      <c r="WLH4" s="19"/>
      <c r="WLI4" s="19"/>
      <c r="WLJ4" s="19"/>
      <c r="WLK4" s="19"/>
      <c r="WLL4" s="19"/>
      <c r="WLM4" s="19"/>
      <c r="WLN4" s="19"/>
      <c r="WLO4" s="19"/>
      <c r="WLP4" s="19"/>
      <c r="WLQ4" s="19"/>
      <c r="WLR4" s="19"/>
      <c r="WLS4" s="19"/>
      <c r="WLT4" s="19"/>
      <c r="WLU4" s="19"/>
      <c r="WLV4" s="19"/>
      <c r="WLW4" s="19"/>
      <c r="WLX4" s="19"/>
      <c r="WLY4" s="19"/>
      <c r="WLZ4" s="19"/>
      <c r="WMA4" s="19"/>
      <c r="WMB4" s="19"/>
      <c r="WMC4" s="19"/>
      <c r="WMD4" s="19"/>
      <c r="WME4" s="19"/>
      <c r="WMF4" s="19"/>
      <c r="WMG4" s="19"/>
      <c r="WMH4" s="19"/>
      <c r="WMI4" s="19"/>
      <c r="WMJ4" s="19"/>
      <c r="WMK4" s="19"/>
      <c r="WML4" s="19"/>
      <c r="WMM4" s="19"/>
      <c r="WMN4" s="19"/>
      <c r="WMO4" s="19"/>
      <c r="WMP4" s="19"/>
      <c r="WMQ4" s="19"/>
      <c r="WMR4" s="19"/>
      <c r="WMS4" s="19"/>
      <c r="WMT4" s="19"/>
      <c r="WMU4" s="19"/>
      <c r="WMV4" s="19"/>
      <c r="WMW4" s="19"/>
      <c r="WMX4" s="19"/>
      <c r="WMY4" s="19"/>
      <c r="WMZ4" s="19"/>
      <c r="WNA4" s="19"/>
      <c r="WNB4" s="19"/>
      <c r="WNC4" s="19"/>
      <c r="WND4" s="19"/>
      <c r="WNE4" s="19"/>
      <c r="WNF4" s="19"/>
      <c r="WNG4" s="19"/>
      <c r="WNH4" s="19"/>
      <c r="WNI4" s="19"/>
      <c r="WNJ4" s="19"/>
      <c r="WNK4" s="19"/>
      <c r="WNL4" s="19"/>
      <c r="WNM4" s="19"/>
      <c r="WNN4" s="19"/>
      <c r="WNO4" s="19"/>
      <c r="WNP4" s="19"/>
      <c r="WNQ4" s="19"/>
      <c r="WNR4" s="19"/>
      <c r="WNS4" s="19"/>
      <c r="WNT4" s="19"/>
      <c r="WNU4" s="19"/>
      <c r="WNV4" s="19"/>
      <c r="WNW4" s="19"/>
      <c r="WNX4" s="19"/>
      <c r="WNY4" s="19"/>
      <c r="WNZ4" s="19"/>
      <c r="WOA4" s="19"/>
      <c r="WOB4" s="19"/>
      <c r="WOC4" s="19"/>
      <c r="WOD4" s="19"/>
      <c r="WOE4" s="19"/>
      <c r="WOF4" s="19"/>
      <c r="WOG4" s="19"/>
      <c r="WOH4" s="19"/>
      <c r="WOI4" s="19"/>
      <c r="WOJ4" s="19"/>
      <c r="WOK4" s="19"/>
      <c r="WOL4" s="19"/>
      <c r="WOM4" s="19"/>
      <c r="WON4" s="19"/>
      <c r="WOO4" s="19"/>
      <c r="WOP4" s="19"/>
      <c r="WOQ4" s="19"/>
      <c r="WOR4" s="19"/>
      <c r="WOS4" s="19"/>
      <c r="WOT4" s="19"/>
      <c r="WOU4" s="19"/>
      <c r="WOV4" s="19"/>
      <c r="WOW4" s="19"/>
      <c r="WOX4" s="19"/>
      <c r="WOY4" s="19"/>
      <c r="WOZ4" s="19"/>
      <c r="WPA4" s="19"/>
      <c r="WPB4" s="19"/>
      <c r="WPC4" s="19"/>
      <c r="WPD4" s="19"/>
      <c r="WPE4" s="19"/>
      <c r="WPF4" s="19"/>
      <c r="WPG4" s="19"/>
      <c r="WPH4" s="19"/>
      <c r="WPI4" s="19"/>
      <c r="WPJ4" s="19"/>
      <c r="WPK4" s="19"/>
      <c r="WPL4" s="19"/>
      <c r="WPM4" s="19"/>
      <c r="WPN4" s="19"/>
      <c r="WPO4" s="19"/>
      <c r="WPP4" s="19"/>
      <c r="WPQ4" s="19"/>
      <c r="WPR4" s="19"/>
      <c r="WPS4" s="19"/>
      <c r="WPT4" s="19"/>
      <c r="WPU4" s="19"/>
      <c r="WPV4" s="19"/>
      <c r="WPW4" s="19"/>
      <c r="WPX4" s="19"/>
      <c r="WPY4" s="19"/>
      <c r="WPZ4" s="19"/>
      <c r="WQA4" s="19"/>
      <c r="WQB4" s="19"/>
      <c r="WQC4" s="19"/>
      <c r="WQD4" s="19"/>
      <c r="WQE4" s="19"/>
      <c r="WQF4" s="19"/>
      <c r="WQG4" s="19"/>
      <c r="WQH4" s="19"/>
      <c r="WQI4" s="19"/>
      <c r="WQJ4" s="19"/>
      <c r="WQK4" s="19"/>
      <c r="WQL4" s="19"/>
      <c r="WQM4" s="19"/>
      <c r="WQN4" s="19"/>
      <c r="WQO4" s="19"/>
      <c r="WQP4" s="19"/>
      <c r="WQQ4" s="19"/>
      <c r="WQR4" s="19"/>
      <c r="WQS4" s="19"/>
      <c r="WQT4" s="19"/>
      <c r="WQU4" s="19"/>
      <c r="WQV4" s="19"/>
      <c r="WQW4" s="19"/>
      <c r="WQX4" s="19"/>
      <c r="WQY4" s="19"/>
      <c r="WQZ4" s="19"/>
      <c r="WRA4" s="19"/>
      <c r="WRB4" s="19"/>
      <c r="WRC4" s="19"/>
      <c r="WRD4" s="19"/>
      <c r="WRE4" s="19"/>
      <c r="WRF4" s="19"/>
      <c r="WRG4" s="19"/>
      <c r="WRH4" s="19"/>
      <c r="WRI4" s="19"/>
      <c r="WRJ4" s="19"/>
      <c r="WRK4" s="19"/>
      <c r="WRL4" s="19"/>
      <c r="WRM4" s="19"/>
      <c r="WRN4" s="19"/>
      <c r="WRO4" s="19"/>
      <c r="WRP4" s="19"/>
      <c r="WRQ4" s="19"/>
      <c r="WRR4" s="19"/>
      <c r="WRS4" s="19"/>
      <c r="WRT4" s="19"/>
      <c r="WRU4" s="19"/>
      <c r="WRV4" s="19"/>
      <c r="WRW4" s="19"/>
      <c r="WRX4" s="19"/>
      <c r="WRY4" s="19"/>
      <c r="WRZ4" s="19"/>
      <c r="WSA4" s="19"/>
      <c r="WSB4" s="19"/>
      <c r="WSC4" s="19"/>
      <c r="WSD4" s="19"/>
      <c r="WSE4" s="19"/>
      <c r="WSF4" s="19"/>
      <c r="WSG4" s="19"/>
      <c r="WSH4" s="19"/>
      <c r="WSI4" s="19"/>
      <c r="WSJ4" s="19"/>
      <c r="WSK4" s="19"/>
      <c r="WSL4" s="19"/>
      <c r="WSM4" s="19"/>
      <c r="WSN4" s="19"/>
      <c r="WSO4" s="19"/>
      <c r="WSP4" s="19"/>
      <c r="WSQ4" s="19"/>
      <c r="WSR4" s="19"/>
      <c r="WSS4" s="19"/>
      <c r="WST4" s="19"/>
      <c r="WSU4" s="19"/>
      <c r="WSV4" s="19"/>
      <c r="WSW4" s="19"/>
      <c r="WSX4" s="19"/>
      <c r="WSY4" s="19"/>
      <c r="WSZ4" s="19"/>
      <c r="WTA4" s="19"/>
      <c r="WTB4" s="19"/>
      <c r="WTC4" s="19"/>
      <c r="WTD4" s="19"/>
      <c r="WTE4" s="19"/>
      <c r="WTF4" s="19"/>
      <c r="WTG4" s="19"/>
      <c r="WTH4" s="19"/>
      <c r="WTI4" s="19"/>
      <c r="WTJ4" s="19"/>
      <c r="WTK4" s="19"/>
      <c r="WTL4" s="19"/>
      <c r="WTM4" s="19"/>
      <c r="WTN4" s="19"/>
      <c r="WTO4" s="19"/>
      <c r="WTP4" s="19"/>
      <c r="WTQ4" s="19"/>
      <c r="WTR4" s="19"/>
      <c r="WTS4" s="19"/>
      <c r="WTT4" s="19"/>
      <c r="WTU4" s="19"/>
      <c r="WTV4" s="19"/>
      <c r="WTW4" s="19"/>
      <c r="WTX4" s="19"/>
      <c r="WTY4" s="19"/>
      <c r="WTZ4" s="19"/>
      <c r="WUA4" s="19"/>
      <c r="WUB4" s="19"/>
      <c r="WUC4" s="19"/>
      <c r="WUD4" s="19"/>
      <c r="WUE4" s="19"/>
      <c r="WUF4" s="19"/>
      <c r="WUG4" s="19"/>
      <c r="WUH4" s="19"/>
      <c r="WUI4" s="19"/>
      <c r="WUJ4" s="19"/>
      <c r="WUK4" s="19"/>
      <c r="WUL4" s="19"/>
      <c r="WUM4" s="19"/>
      <c r="WUN4" s="19"/>
      <c r="WUO4" s="19"/>
      <c r="WUP4" s="19"/>
      <c r="WUQ4" s="19"/>
      <c r="WUR4" s="19"/>
      <c r="WUS4" s="19"/>
      <c r="WUT4" s="19"/>
      <c r="WUU4" s="19"/>
      <c r="WUV4" s="19"/>
      <c r="WUW4" s="19"/>
      <c r="WUX4" s="19"/>
      <c r="WUY4" s="19"/>
      <c r="WUZ4" s="19"/>
      <c r="WVA4" s="19"/>
      <c r="WVB4" s="19"/>
      <c r="WVC4" s="19"/>
      <c r="WVD4" s="19"/>
      <c r="WVE4" s="19"/>
      <c r="WVF4" s="19"/>
      <c r="WVG4" s="19"/>
      <c r="WVH4" s="19"/>
      <c r="WVI4" s="19"/>
      <c r="WVJ4" s="19"/>
      <c r="WVK4" s="19"/>
      <c r="WVL4" s="19"/>
      <c r="WVM4" s="19"/>
      <c r="WVN4" s="19"/>
      <c r="WVO4" s="19"/>
      <c r="WVP4" s="19"/>
      <c r="WVQ4" s="19"/>
      <c r="WVR4" s="19"/>
      <c r="WVS4" s="19"/>
      <c r="WVT4" s="19"/>
      <c r="WVU4" s="19"/>
      <c r="WVV4" s="19"/>
      <c r="WVW4" s="19"/>
      <c r="WVX4" s="19"/>
      <c r="WVY4" s="19"/>
      <c r="WVZ4" s="19"/>
      <c r="WWA4" s="19"/>
      <c r="WWB4" s="19"/>
      <c r="WWC4" s="19"/>
      <c r="WWD4" s="19"/>
      <c r="WWE4" s="19"/>
      <c r="WWF4" s="19"/>
      <c r="WWG4" s="19"/>
      <c r="WWH4" s="19"/>
      <c r="WWI4" s="19"/>
      <c r="WWJ4" s="19"/>
      <c r="WWK4" s="19"/>
      <c r="WWL4" s="19"/>
      <c r="WWM4" s="19"/>
      <c r="WWN4" s="19"/>
      <c r="WWO4" s="19"/>
      <c r="WWP4" s="19"/>
      <c r="WWQ4" s="19"/>
      <c r="WWR4" s="19"/>
      <c r="WWS4" s="19"/>
      <c r="WWT4" s="19"/>
      <c r="WWU4" s="19"/>
      <c r="WWV4" s="19"/>
      <c r="WWW4" s="19"/>
      <c r="WWX4" s="19"/>
      <c r="WWY4" s="19"/>
      <c r="WWZ4" s="19"/>
      <c r="WXA4" s="19"/>
      <c r="WXB4" s="19"/>
      <c r="WXC4" s="19"/>
      <c r="WXD4" s="19"/>
      <c r="WXE4" s="19"/>
      <c r="WXF4" s="19"/>
      <c r="WXG4" s="19"/>
      <c r="WXH4" s="19"/>
      <c r="WXI4" s="19"/>
      <c r="WXJ4" s="19"/>
      <c r="WXK4" s="19"/>
      <c r="WXL4" s="19"/>
      <c r="WXM4" s="19"/>
      <c r="WXN4" s="19"/>
      <c r="WXO4" s="19"/>
      <c r="WXP4" s="19"/>
      <c r="WXQ4" s="19"/>
      <c r="WXR4" s="19"/>
      <c r="WXS4" s="19"/>
      <c r="WXT4" s="19"/>
      <c r="WXU4" s="19"/>
      <c r="WXV4" s="19"/>
      <c r="WXW4" s="19"/>
      <c r="WXX4" s="19"/>
      <c r="WXY4" s="19"/>
      <c r="WXZ4" s="19"/>
      <c r="WYA4" s="19"/>
      <c r="WYB4" s="19"/>
      <c r="WYC4" s="19"/>
      <c r="WYD4" s="19"/>
      <c r="WYE4" s="19"/>
      <c r="WYF4" s="19"/>
      <c r="WYG4" s="19"/>
      <c r="WYH4" s="19"/>
      <c r="WYI4" s="19"/>
      <c r="WYJ4" s="19"/>
      <c r="WYK4" s="19"/>
      <c r="WYL4" s="19"/>
      <c r="WYM4" s="19"/>
      <c r="WYN4" s="19"/>
      <c r="WYO4" s="19"/>
      <c r="WYP4" s="19"/>
      <c r="WYQ4" s="19"/>
      <c r="WYR4" s="19"/>
      <c r="WYS4" s="19"/>
      <c r="WYT4" s="19"/>
      <c r="WYU4" s="19"/>
      <c r="WYV4" s="19"/>
      <c r="WYW4" s="19"/>
      <c r="WYX4" s="19"/>
      <c r="WYY4" s="19"/>
      <c r="WYZ4" s="19"/>
      <c r="WZA4" s="19"/>
      <c r="WZB4" s="19"/>
      <c r="WZC4" s="19"/>
      <c r="WZD4" s="19"/>
      <c r="WZE4" s="19"/>
      <c r="WZF4" s="19"/>
      <c r="WZG4" s="19"/>
      <c r="WZH4" s="19"/>
      <c r="WZI4" s="19"/>
      <c r="WZJ4" s="19"/>
      <c r="WZK4" s="19"/>
      <c r="WZL4" s="19"/>
      <c r="WZM4" s="19"/>
      <c r="WZN4" s="19"/>
      <c r="WZO4" s="19"/>
      <c r="WZP4" s="19"/>
      <c r="WZQ4" s="19"/>
      <c r="WZR4" s="19"/>
      <c r="WZS4" s="19"/>
      <c r="WZT4" s="19"/>
      <c r="WZU4" s="19"/>
      <c r="WZV4" s="19"/>
      <c r="WZW4" s="19"/>
      <c r="WZX4" s="19"/>
      <c r="WZY4" s="19"/>
      <c r="WZZ4" s="19"/>
      <c r="XAA4" s="19"/>
      <c r="XAB4" s="19"/>
      <c r="XAC4" s="19"/>
      <c r="XAD4" s="19"/>
      <c r="XAE4" s="19"/>
      <c r="XAF4" s="19"/>
      <c r="XAG4" s="19"/>
      <c r="XAH4" s="19"/>
      <c r="XAI4" s="19"/>
      <c r="XAJ4" s="19"/>
      <c r="XAK4" s="19"/>
      <c r="XAL4" s="19"/>
      <c r="XAM4" s="19"/>
      <c r="XAN4" s="19"/>
      <c r="XAO4" s="19"/>
      <c r="XAP4" s="19"/>
      <c r="XAQ4" s="19"/>
      <c r="XAR4" s="19"/>
      <c r="XAS4" s="19"/>
      <c r="XAT4" s="19"/>
      <c r="XAU4" s="19"/>
      <c r="XAV4" s="19"/>
      <c r="XAW4" s="19"/>
      <c r="XAX4" s="19"/>
      <c r="XAY4" s="19"/>
      <c r="XAZ4" s="19"/>
      <c r="XBA4" s="19"/>
      <c r="XBB4" s="19"/>
      <c r="XBC4" s="19"/>
      <c r="XBD4" s="19"/>
      <c r="XBE4" s="19"/>
      <c r="XBF4" s="19"/>
      <c r="XBG4" s="19"/>
      <c r="XBH4" s="19"/>
      <c r="XBI4" s="19"/>
      <c r="XBJ4" s="19"/>
      <c r="XBK4" s="19"/>
      <c r="XBL4" s="19"/>
      <c r="XBM4" s="19"/>
      <c r="XBN4" s="19"/>
      <c r="XBO4" s="19"/>
      <c r="XBP4" s="19"/>
      <c r="XBQ4" s="19"/>
      <c r="XBR4" s="19"/>
      <c r="XBS4" s="19"/>
      <c r="XBT4" s="19"/>
      <c r="XBU4" s="19"/>
      <c r="XBV4" s="19"/>
      <c r="XBW4" s="19"/>
      <c r="XBX4" s="19"/>
      <c r="XBY4" s="19"/>
      <c r="XBZ4" s="19"/>
      <c r="XCA4" s="19"/>
      <c r="XCB4" s="19"/>
      <c r="XCC4" s="19"/>
      <c r="XCD4" s="19"/>
      <c r="XCE4" s="19"/>
      <c r="XCF4" s="19"/>
      <c r="XCG4" s="19"/>
      <c r="XCH4" s="19"/>
      <c r="XCI4" s="19"/>
      <c r="XCJ4" s="19"/>
      <c r="XCK4" s="19"/>
      <c r="XCL4" s="19"/>
      <c r="XCM4" s="19"/>
      <c r="XCN4" s="19"/>
      <c r="XCO4" s="19"/>
      <c r="XCP4" s="19"/>
      <c r="XCQ4" s="19"/>
      <c r="XCR4" s="19"/>
      <c r="XCS4" s="19"/>
      <c r="XCT4" s="19"/>
      <c r="XCU4" s="19"/>
      <c r="XCV4" s="19"/>
      <c r="XCW4" s="19"/>
      <c r="XCX4" s="19"/>
      <c r="XCY4" s="19"/>
      <c r="XCZ4" s="19"/>
      <c r="XDA4" s="19"/>
      <c r="XDB4" s="19"/>
      <c r="XDC4" s="19"/>
      <c r="XDD4" s="19"/>
      <c r="XDE4" s="19"/>
      <c r="XDF4" s="19"/>
      <c r="XDG4" s="19"/>
      <c r="XDH4" s="19"/>
      <c r="XDI4" s="19"/>
      <c r="XDJ4" s="19"/>
      <c r="XDK4" s="19"/>
      <c r="XDL4" s="19"/>
      <c r="XDM4" s="19"/>
      <c r="XDN4" s="19"/>
      <c r="XDO4" s="19"/>
      <c r="XDP4" s="19"/>
      <c r="XDQ4" s="19"/>
      <c r="XDR4" s="19"/>
      <c r="XDS4" s="19"/>
      <c r="XDT4" s="19"/>
      <c r="XDU4" s="19"/>
      <c r="XDV4" s="19"/>
      <c r="XDW4" s="19"/>
      <c r="XDX4" s="19"/>
      <c r="XDY4" s="19"/>
      <c r="XDZ4" s="19"/>
      <c r="XEA4" s="19"/>
      <c r="XEB4" s="19"/>
      <c r="XEC4" s="19"/>
      <c r="XED4" s="19"/>
      <c r="XEE4" s="19"/>
      <c r="XEF4" s="19"/>
      <c r="XEG4" s="19"/>
      <c r="XEH4" s="19"/>
      <c r="XEI4" s="19"/>
      <c r="XEJ4" s="19"/>
      <c r="XEK4" s="19"/>
      <c r="XEL4" s="19"/>
      <c r="XEM4" s="19"/>
      <c r="XEN4" s="19"/>
      <c r="XEO4" s="19"/>
      <c r="XEP4" s="19"/>
      <c r="XEQ4" s="19"/>
      <c r="XER4" s="19"/>
      <c r="XES4" s="19"/>
      <c r="XET4" s="19"/>
      <c r="XEU4" s="19"/>
      <c r="XEV4" s="19"/>
      <c r="XEW4" s="19"/>
      <c r="XEX4" s="19"/>
      <c r="XEY4" s="19"/>
      <c r="XEZ4" s="19"/>
      <c r="XFA4" s="19"/>
      <c r="XFB4" s="19"/>
      <c r="XFC4" s="19"/>
      <c r="XFD4" s="19"/>
    </row>
    <row r="5" spans="1:16384" x14ac:dyDescent="0.3">
      <c r="A5" s="19"/>
      <c r="B5">
        <v>2015</v>
      </c>
      <c r="C5" s="19"/>
      <c r="D5" s="19"/>
      <c r="E5" s="19"/>
      <c r="F5" s="19"/>
      <c r="G5" s="19">
        <f>BAU早年计算!H64</f>
        <v>834.08638520483805</v>
      </c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19"/>
      <c r="AQ5" s="19"/>
      <c r="AR5" s="19"/>
      <c r="AS5" s="19"/>
      <c r="AT5" s="19"/>
      <c r="AU5" s="19"/>
      <c r="AV5" s="19"/>
      <c r="AW5" s="19"/>
      <c r="AX5" s="19"/>
      <c r="AY5" s="19"/>
      <c r="AZ5" s="19"/>
      <c r="BA5" s="19"/>
      <c r="BB5" s="19"/>
      <c r="BC5" s="19"/>
      <c r="BD5" s="19"/>
      <c r="BE5" s="19"/>
      <c r="BF5" s="19"/>
      <c r="BG5" s="19"/>
      <c r="BH5" s="19"/>
      <c r="BI5" s="19"/>
      <c r="BJ5" s="19"/>
      <c r="BK5" s="19"/>
      <c r="BL5" s="19"/>
      <c r="BM5" s="19"/>
      <c r="BN5" s="19"/>
      <c r="BO5" s="19"/>
      <c r="BP5" s="19"/>
      <c r="BQ5" s="19"/>
      <c r="BR5" s="19"/>
      <c r="BS5" s="19"/>
      <c r="BT5" s="19"/>
      <c r="BU5" s="19"/>
      <c r="BV5" s="19"/>
      <c r="BW5" s="19"/>
      <c r="BX5" s="19"/>
      <c r="BY5" s="19"/>
      <c r="BZ5" s="19"/>
      <c r="CA5" s="19"/>
      <c r="CB5" s="19"/>
      <c r="CC5" s="19"/>
      <c r="CD5" s="19"/>
      <c r="CE5" s="19"/>
      <c r="CF5" s="19"/>
      <c r="CG5" s="19"/>
      <c r="CH5" s="19"/>
      <c r="CI5" s="19"/>
      <c r="CJ5" s="19"/>
      <c r="CK5" s="19"/>
      <c r="CL5" s="19"/>
      <c r="CM5" s="19"/>
      <c r="CN5" s="19"/>
      <c r="CO5" s="19"/>
      <c r="CP5" s="19"/>
      <c r="CQ5" s="19"/>
      <c r="CR5" s="19"/>
      <c r="CS5" s="19"/>
      <c r="CT5" s="19"/>
      <c r="CU5" s="19"/>
      <c r="CV5" s="19"/>
      <c r="CW5" s="19"/>
      <c r="CX5" s="19"/>
      <c r="CY5" s="19"/>
      <c r="CZ5" s="19"/>
      <c r="DA5" s="19"/>
      <c r="DB5" s="19"/>
      <c r="DC5" s="19"/>
      <c r="DD5" s="19"/>
      <c r="DE5" s="19"/>
      <c r="DF5" s="19"/>
      <c r="DG5" s="19"/>
      <c r="DH5" s="19"/>
      <c r="DI5" s="19"/>
      <c r="DJ5" s="19"/>
      <c r="DK5" s="19"/>
      <c r="DL5" s="19"/>
      <c r="DM5" s="19"/>
      <c r="DN5" s="19"/>
      <c r="DO5" s="19"/>
      <c r="DP5" s="19"/>
      <c r="DQ5" s="19"/>
      <c r="DR5" s="19"/>
      <c r="DS5" s="19"/>
      <c r="DT5" s="19"/>
      <c r="DU5" s="19"/>
      <c r="DV5" s="19"/>
      <c r="DW5" s="19"/>
      <c r="DX5" s="19"/>
      <c r="DY5" s="19"/>
      <c r="DZ5" s="19"/>
      <c r="EA5" s="19"/>
      <c r="EB5" s="19"/>
      <c r="EC5" s="19"/>
      <c r="ED5" s="19"/>
      <c r="EE5" s="19"/>
      <c r="EF5" s="19"/>
      <c r="EG5" s="19"/>
      <c r="EH5" s="19"/>
      <c r="EI5" s="19"/>
      <c r="EJ5" s="19"/>
      <c r="EK5" s="19"/>
      <c r="EL5" s="19"/>
      <c r="EM5" s="19"/>
      <c r="EN5" s="19"/>
      <c r="EO5" s="19"/>
      <c r="EP5" s="19"/>
      <c r="EQ5" s="19"/>
      <c r="ER5" s="19"/>
      <c r="ES5" s="19"/>
      <c r="ET5" s="19"/>
      <c r="EU5" s="19"/>
      <c r="EV5" s="19"/>
      <c r="EW5" s="19"/>
      <c r="EX5" s="19"/>
      <c r="EY5" s="19"/>
      <c r="EZ5" s="19"/>
      <c r="FA5" s="19"/>
      <c r="FB5" s="19"/>
      <c r="FC5" s="19"/>
      <c r="FD5" s="19"/>
      <c r="FE5" s="19"/>
      <c r="FF5" s="19"/>
      <c r="FG5" s="19"/>
      <c r="FH5" s="19"/>
      <c r="FI5" s="19"/>
      <c r="FJ5" s="19"/>
      <c r="FK5" s="19"/>
      <c r="FL5" s="19"/>
      <c r="FM5" s="19"/>
      <c r="FN5" s="19"/>
      <c r="FO5" s="19"/>
      <c r="FP5" s="19"/>
      <c r="FQ5" s="19"/>
      <c r="FR5" s="19"/>
      <c r="FS5" s="19"/>
      <c r="FT5" s="19"/>
      <c r="FU5" s="19"/>
      <c r="FV5" s="19"/>
      <c r="FW5" s="19"/>
      <c r="FX5" s="19"/>
      <c r="FY5" s="19"/>
      <c r="FZ5" s="19"/>
      <c r="GA5" s="19"/>
      <c r="GB5" s="19"/>
      <c r="GC5" s="19"/>
      <c r="GD5" s="19"/>
      <c r="GE5" s="19"/>
      <c r="GF5" s="19"/>
      <c r="GG5" s="19"/>
      <c r="GH5" s="19"/>
      <c r="GI5" s="19"/>
      <c r="GJ5" s="19"/>
      <c r="GK5" s="19"/>
      <c r="GL5" s="19"/>
      <c r="GM5" s="19"/>
      <c r="GN5" s="19"/>
      <c r="GO5" s="19"/>
      <c r="GP5" s="19"/>
      <c r="GQ5" s="19"/>
      <c r="GR5" s="19"/>
      <c r="GS5" s="19"/>
      <c r="GT5" s="19"/>
      <c r="GU5" s="19"/>
      <c r="GV5" s="19"/>
      <c r="GW5" s="19"/>
      <c r="GX5" s="19"/>
      <c r="GY5" s="19"/>
      <c r="GZ5" s="19"/>
      <c r="HA5" s="19"/>
      <c r="HB5" s="19"/>
      <c r="HC5" s="19"/>
      <c r="HD5" s="19"/>
      <c r="HE5" s="19"/>
      <c r="HF5" s="19"/>
      <c r="HG5" s="19"/>
      <c r="HH5" s="19"/>
      <c r="HI5" s="19"/>
      <c r="HJ5" s="19"/>
      <c r="HK5" s="19"/>
      <c r="HL5" s="19"/>
      <c r="HM5" s="19"/>
      <c r="HN5" s="19"/>
      <c r="HO5" s="19"/>
      <c r="HP5" s="19"/>
      <c r="HQ5" s="19"/>
      <c r="HR5" s="19"/>
      <c r="HS5" s="19"/>
      <c r="HT5" s="19"/>
      <c r="HU5" s="19"/>
      <c r="HV5" s="19"/>
      <c r="HW5" s="19"/>
      <c r="HX5" s="19"/>
      <c r="HY5" s="19"/>
      <c r="HZ5" s="19"/>
      <c r="IA5" s="19"/>
      <c r="IB5" s="19"/>
      <c r="IC5" s="19"/>
      <c r="ID5" s="19"/>
      <c r="IE5" s="19"/>
      <c r="IF5" s="19"/>
      <c r="IG5" s="19"/>
      <c r="IH5" s="19"/>
      <c r="II5" s="19"/>
      <c r="IJ5" s="19"/>
      <c r="IK5" s="19"/>
      <c r="IL5" s="19"/>
      <c r="IM5" s="19"/>
      <c r="IN5" s="19"/>
      <c r="IO5" s="19"/>
      <c r="IP5" s="19"/>
      <c r="IQ5" s="19"/>
      <c r="IR5" s="19"/>
      <c r="IS5" s="19"/>
      <c r="IT5" s="19"/>
      <c r="IU5" s="19"/>
      <c r="IV5" s="19"/>
      <c r="IW5" s="19"/>
      <c r="IX5" s="19"/>
      <c r="IY5" s="19"/>
      <c r="IZ5" s="19"/>
      <c r="JA5" s="19"/>
      <c r="JB5" s="19"/>
      <c r="JC5" s="19"/>
      <c r="JD5" s="19"/>
      <c r="JE5" s="19"/>
      <c r="JF5" s="19"/>
      <c r="JG5" s="19"/>
      <c r="JH5" s="19"/>
      <c r="JI5" s="19"/>
      <c r="JJ5" s="19"/>
      <c r="JK5" s="19"/>
      <c r="JL5" s="19"/>
      <c r="JM5" s="19"/>
      <c r="JN5" s="19"/>
      <c r="JO5" s="19"/>
      <c r="JP5" s="19"/>
      <c r="JQ5" s="19"/>
      <c r="JR5" s="19"/>
      <c r="JS5" s="19"/>
      <c r="JT5" s="19"/>
      <c r="JU5" s="19"/>
      <c r="JV5" s="19"/>
      <c r="JW5" s="19"/>
      <c r="JX5" s="19"/>
      <c r="JY5" s="19"/>
      <c r="JZ5" s="19"/>
      <c r="KA5" s="19"/>
      <c r="KB5" s="19"/>
      <c r="KC5" s="19"/>
      <c r="KD5" s="19"/>
      <c r="KE5" s="19"/>
      <c r="KF5" s="19"/>
      <c r="KG5" s="19"/>
      <c r="KH5" s="19"/>
      <c r="KI5" s="19"/>
      <c r="KJ5" s="19"/>
      <c r="KK5" s="19"/>
      <c r="KL5" s="19"/>
      <c r="KM5" s="19"/>
      <c r="KN5" s="19"/>
      <c r="KO5" s="19"/>
      <c r="KP5" s="19"/>
      <c r="KQ5" s="19"/>
      <c r="KR5" s="19"/>
      <c r="KS5" s="19"/>
      <c r="KT5" s="19"/>
      <c r="KU5" s="19"/>
      <c r="KV5" s="19"/>
      <c r="KW5" s="19"/>
      <c r="KX5" s="19"/>
      <c r="KY5" s="19"/>
      <c r="KZ5" s="19"/>
      <c r="LA5" s="19"/>
      <c r="LB5" s="19"/>
      <c r="LC5" s="19"/>
      <c r="LD5" s="19"/>
      <c r="LE5" s="19"/>
      <c r="LF5" s="19"/>
      <c r="LG5" s="19"/>
      <c r="LH5" s="19"/>
      <c r="LI5" s="19"/>
      <c r="LJ5" s="19"/>
      <c r="LK5" s="19"/>
      <c r="LL5" s="19"/>
      <c r="LM5" s="19"/>
      <c r="LN5" s="19"/>
      <c r="LO5" s="19"/>
      <c r="LP5" s="19"/>
      <c r="LQ5" s="19"/>
      <c r="LR5" s="19"/>
      <c r="LS5" s="19"/>
      <c r="LT5" s="19"/>
      <c r="LU5" s="19"/>
      <c r="LV5" s="19"/>
      <c r="LW5" s="19"/>
      <c r="LX5" s="19"/>
      <c r="LY5" s="19"/>
      <c r="LZ5" s="19"/>
      <c r="MA5" s="19"/>
      <c r="MB5" s="19"/>
      <c r="MC5" s="19"/>
      <c r="MD5" s="19"/>
      <c r="ME5" s="19"/>
      <c r="MF5" s="19"/>
      <c r="MG5" s="19"/>
      <c r="MH5" s="19"/>
      <c r="MI5" s="19"/>
      <c r="MJ5" s="19"/>
      <c r="MK5" s="19"/>
      <c r="ML5" s="19"/>
      <c r="MM5" s="19"/>
      <c r="MN5" s="19"/>
      <c r="MO5" s="19"/>
      <c r="MP5" s="19"/>
      <c r="MQ5" s="19"/>
      <c r="MR5" s="19"/>
      <c r="MS5" s="19"/>
      <c r="MT5" s="19"/>
      <c r="MU5" s="19"/>
      <c r="MV5" s="19"/>
      <c r="MW5" s="19"/>
      <c r="MX5" s="19"/>
      <c r="MY5" s="19"/>
      <c r="MZ5" s="19"/>
      <c r="NA5" s="19"/>
      <c r="NB5" s="19"/>
      <c r="NC5" s="19"/>
      <c r="ND5" s="19"/>
      <c r="NE5" s="19"/>
      <c r="NF5" s="19"/>
      <c r="NG5" s="19"/>
      <c r="NH5" s="19"/>
      <c r="NI5" s="19"/>
      <c r="NJ5" s="19"/>
      <c r="NK5" s="19"/>
      <c r="NL5" s="19"/>
      <c r="NM5" s="19"/>
      <c r="NN5" s="19"/>
      <c r="NO5" s="19"/>
      <c r="NP5" s="19"/>
      <c r="NQ5" s="19"/>
      <c r="NR5" s="19"/>
      <c r="NS5" s="19"/>
      <c r="NT5" s="19"/>
      <c r="NU5" s="19"/>
      <c r="NV5" s="19"/>
      <c r="NW5" s="19"/>
      <c r="NX5" s="19"/>
      <c r="NY5" s="19"/>
      <c r="NZ5" s="19"/>
      <c r="OA5" s="19"/>
      <c r="OB5" s="19"/>
      <c r="OC5" s="19"/>
      <c r="OD5" s="19"/>
      <c r="OE5" s="19"/>
      <c r="OF5" s="19"/>
      <c r="OG5" s="19"/>
      <c r="OH5" s="19"/>
      <c r="OI5" s="19"/>
      <c r="OJ5" s="19"/>
      <c r="OK5" s="19"/>
      <c r="OL5" s="19"/>
      <c r="OM5" s="19"/>
      <c r="ON5" s="19"/>
      <c r="OO5" s="19"/>
      <c r="OP5" s="19"/>
      <c r="OQ5" s="19"/>
      <c r="OR5" s="19"/>
      <c r="OS5" s="19"/>
      <c r="OT5" s="19"/>
      <c r="OU5" s="19"/>
      <c r="OV5" s="19"/>
      <c r="OW5" s="19"/>
      <c r="OX5" s="19"/>
      <c r="OY5" s="19"/>
      <c r="OZ5" s="19"/>
      <c r="PA5" s="19"/>
      <c r="PB5" s="19"/>
      <c r="PC5" s="19"/>
      <c r="PD5" s="19"/>
      <c r="PE5" s="19"/>
      <c r="PF5" s="19"/>
      <c r="PG5" s="19"/>
      <c r="PH5" s="19"/>
      <c r="PI5" s="19"/>
      <c r="PJ5" s="19"/>
      <c r="PK5" s="19"/>
      <c r="PL5" s="19"/>
      <c r="PM5" s="19"/>
      <c r="PN5" s="19"/>
      <c r="PO5" s="19"/>
      <c r="PP5" s="19"/>
      <c r="PQ5" s="19"/>
      <c r="PR5" s="19"/>
      <c r="PS5" s="19"/>
      <c r="PT5" s="19"/>
      <c r="PU5" s="19"/>
      <c r="PV5" s="19"/>
      <c r="PW5" s="19"/>
      <c r="PX5" s="19"/>
      <c r="PY5" s="19"/>
      <c r="PZ5" s="19"/>
      <c r="QA5" s="19"/>
      <c r="QB5" s="19"/>
      <c r="QC5" s="19"/>
      <c r="QD5" s="19"/>
      <c r="QE5" s="19"/>
      <c r="QF5" s="19"/>
      <c r="QG5" s="19"/>
      <c r="QH5" s="19"/>
      <c r="QI5" s="19"/>
      <c r="QJ5" s="19"/>
      <c r="QK5" s="19"/>
      <c r="QL5" s="19"/>
      <c r="QM5" s="19"/>
      <c r="QN5" s="19"/>
      <c r="QO5" s="19"/>
      <c r="QP5" s="19"/>
      <c r="QQ5" s="19"/>
      <c r="QR5" s="19"/>
      <c r="QS5" s="19"/>
      <c r="QT5" s="19"/>
      <c r="QU5" s="19"/>
      <c r="QV5" s="19"/>
      <c r="QW5" s="19"/>
      <c r="QX5" s="19"/>
      <c r="QY5" s="19"/>
      <c r="QZ5" s="19"/>
      <c r="RA5" s="19"/>
      <c r="RB5" s="19"/>
      <c r="RC5" s="19"/>
      <c r="RD5" s="19"/>
      <c r="RE5" s="19"/>
      <c r="RF5" s="19"/>
      <c r="RG5" s="19"/>
      <c r="RH5" s="19"/>
      <c r="RI5" s="19"/>
      <c r="RJ5" s="19"/>
      <c r="RK5" s="19"/>
      <c r="RL5" s="19"/>
      <c r="RM5" s="19"/>
      <c r="RN5" s="19"/>
      <c r="RO5" s="19"/>
      <c r="RP5" s="19"/>
      <c r="RQ5" s="19"/>
      <c r="RR5" s="19"/>
      <c r="RS5" s="19"/>
      <c r="RT5" s="19"/>
      <c r="RU5" s="19"/>
      <c r="RV5" s="19"/>
      <c r="RW5" s="19"/>
      <c r="RX5" s="19"/>
      <c r="RY5" s="19"/>
      <c r="RZ5" s="19"/>
      <c r="SA5" s="19"/>
      <c r="SB5" s="19"/>
      <c r="SC5" s="19"/>
      <c r="SD5" s="19"/>
      <c r="SE5" s="19"/>
      <c r="SF5" s="19"/>
      <c r="SG5" s="19"/>
      <c r="SH5" s="19"/>
      <c r="SI5" s="19"/>
      <c r="SJ5" s="19"/>
      <c r="SK5" s="19"/>
      <c r="SL5" s="19"/>
      <c r="SM5" s="19"/>
      <c r="SN5" s="19"/>
      <c r="SO5" s="19"/>
      <c r="SP5" s="19"/>
      <c r="SQ5" s="19"/>
      <c r="SR5" s="19"/>
      <c r="SS5" s="19"/>
      <c r="ST5" s="19"/>
      <c r="SU5" s="19"/>
      <c r="SV5" s="19"/>
      <c r="SW5" s="19"/>
      <c r="SX5" s="19"/>
      <c r="SY5" s="19"/>
      <c r="SZ5" s="19"/>
      <c r="TA5" s="19"/>
      <c r="TB5" s="19"/>
      <c r="TC5" s="19"/>
      <c r="TD5" s="19"/>
      <c r="TE5" s="19"/>
      <c r="TF5" s="19"/>
      <c r="TG5" s="19"/>
      <c r="TH5" s="19"/>
      <c r="TI5" s="19"/>
      <c r="TJ5" s="19"/>
      <c r="TK5" s="19"/>
      <c r="TL5" s="19"/>
      <c r="TM5" s="19"/>
      <c r="TN5" s="19"/>
      <c r="TO5" s="19"/>
      <c r="TP5" s="19"/>
      <c r="TQ5" s="19"/>
      <c r="TR5" s="19"/>
      <c r="TS5" s="19"/>
      <c r="TT5" s="19"/>
      <c r="TU5" s="19"/>
      <c r="TV5" s="19"/>
      <c r="TW5" s="19"/>
      <c r="TX5" s="19"/>
      <c r="TY5" s="19"/>
      <c r="TZ5" s="19"/>
      <c r="UA5" s="19"/>
      <c r="UB5" s="19"/>
      <c r="UC5" s="19"/>
      <c r="UD5" s="19"/>
      <c r="UE5" s="19"/>
      <c r="UF5" s="19"/>
      <c r="UG5" s="19"/>
      <c r="UH5" s="19"/>
      <c r="UI5" s="19"/>
      <c r="UJ5" s="19"/>
      <c r="UK5" s="19"/>
      <c r="UL5" s="19"/>
      <c r="UM5" s="19"/>
      <c r="UN5" s="19"/>
      <c r="UO5" s="19"/>
      <c r="UP5" s="19"/>
      <c r="UQ5" s="19"/>
      <c r="UR5" s="19"/>
      <c r="US5" s="19"/>
      <c r="UT5" s="19"/>
      <c r="UU5" s="19"/>
      <c r="UV5" s="19"/>
      <c r="UW5" s="19"/>
      <c r="UX5" s="19"/>
      <c r="UY5" s="19"/>
      <c r="UZ5" s="19"/>
      <c r="VA5" s="19"/>
      <c r="VB5" s="19"/>
      <c r="VC5" s="19"/>
      <c r="VD5" s="19"/>
      <c r="VE5" s="19"/>
      <c r="VF5" s="19"/>
      <c r="VG5" s="19"/>
      <c r="VH5" s="19"/>
      <c r="VI5" s="19"/>
      <c r="VJ5" s="19"/>
      <c r="VK5" s="19"/>
      <c r="VL5" s="19"/>
      <c r="VM5" s="19"/>
      <c r="VN5" s="19"/>
      <c r="VO5" s="19"/>
      <c r="VP5" s="19"/>
      <c r="VQ5" s="19"/>
      <c r="VR5" s="19"/>
      <c r="VS5" s="19"/>
      <c r="VT5" s="19"/>
      <c r="VU5" s="19"/>
      <c r="VV5" s="19"/>
      <c r="VW5" s="19"/>
      <c r="VX5" s="19"/>
      <c r="VY5" s="19"/>
      <c r="VZ5" s="19"/>
      <c r="WA5" s="19"/>
      <c r="WB5" s="19"/>
      <c r="WC5" s="19"/>
      <c r="WD5" s="19"/>
      <c r="WE5" s="19"/>
      <c r="WF5" s="19"/>
      <c r="WG5" s="19"/>
      <c r="WH5" s="19"/>
      <c r="WI5" s="19"/>
      <c r="WJ5" s="19"/>
      <c r="WK5" s="19"/>
      <c r="WL5" s="19"/>
      <c r="WM5" s="19"/>
      <c r="WN5" s="19"/>
      <c r="WO5" s="19"/>
      <c r="WP5" s="19"/>
      <c r="WQ5" s="19"/>
      <c r="WR5" s="19"/>
      <c r="WS5" s="19"/>
      <c r="WT5" s="19"/>
      <c r="WU5" s="19"/>
      <c r="WV5" s="19"/>
      <c r="WW5" s="19"/>
      <c r="WX5" s="19"/>
      <c r="WY5" s="19"/>
      <c r="WZ5" s="19"/>
      <c r="XA5" s="19"/>
      <c r="XB5" s="19"/>
      <c r="XC5" s="19"/>
      <c r="XD5" s="19"/>
      <c r="XE5" s="19"/>
      <c r="XF5" s="19"/>
      <c r="XG5" s="19"/>
      <c r="XH5" s="19"/>
      <c r="XI5" s="19"/>
      <c r="XJ5" s="19"/>
      <c r="XK5" s="19"/>
      <c r="XL5" s="19"/>
      <c r="XM5" s="19"/>
      <c r="XN5" s="19"/>
      <c r="XO5" s="19"/>
      <c r="XP5" s="19"/>
      <c r="XQ5" s="19"/>
      <c r="XR5" s="19"/>
      <c r="XS5" s="19"/>
      <c r="XT5" s="19"/>
      <c r="XU5" s="19"/>
      <c r="XV5" s="19"/>
      <c r="XW5" s="19"/>
      <c r="XX5" s="19"/>
      <c r="XY5" s="19"/>
      <c r="XZ5" s="19"/>
      <c r="YA5" s="19"/>
      <c r="YB5" s="19"/>
      <c r="YC5" s="19"/>
      <c r="YD5" s="19"/>
      <c r="YE5" s="19"/>
      <c r="YF5" s="19"/>
      <c r="YG5" s="19"/>
      <c r="YH5" s="19"/>
      <c r="YI5" s="19"/>
      <c r="YJ5" s="19"/>
      <c r="YK5" s="19"/>
      <c r="YL5" s="19"/>
      <c r="YM5" s="19"/>
      <c r="YN5" s="19"/>
      <c r="YO5" s="19"/>
      <c r="YP5" s="19"/>
      <c r="YQ5" s="19"/>
      <c r="YR5" s="19"/>
      <c r="YS5" s="19"/>
      <c r="YT5" s="19"/>
      <c r="YU5" s="19"/>
      <c r="YV5" s="19"/>
      <c r="YW5" s="19"/>
      <c r="YX5" s="19"/>
      <c r="YY5" s="19"/>
      <c r="YZ5" s="19"/>
      <c r="ZA5" s="19"/>
      <c r="ZB5" s="19"/>
      <c r="ZC5" s="19"/>
      <c r="ZD5" s="19"/>
      <c r="ZE5" s="19"/>
      <c r="ZF5" s="19"/>
      <c r="ZG5" s="19"/>
      <c r="ZH5" s="19"/>
      <c r="ZI5" s="19"/>
      <c r="ZJ5" s="19"/>
      <c r="ZK5" s="19"/>
      <c r="ZL5" s="19"/>
      <c r="ZM5" s="19"/>
      <c r="ZN5" s="19"/>
      <c r="ZO5" s="19"/>
      <c r="ZP5" s="19"/>
      <c r="ZQ5" s="19"/>
      <c r="ZR5" s="19"/>
      <c r="ZS5" s="19"/>
      <c r="ZT5" s="19"/>
      <c r="ZU5" s="19"/>
      <c r="ZV5" s="19"/>
      <c r="ZW5" s="19"/>
      <c r="ZX5" s="19"/>
      <c r="ZY5" s="19"/>
      <c r="ZZ5" s="19"/>
      <c r="AAA5" s="19"/>
      <c r="AAB5" s="19"/>
      <c r="AAC5" s="19"/>
      <c r="AAD5" s="19"/>
      <c r="AAE5" s="19"/>
      <c r="AAF5" s="19"/>
      <c r="AAG5" s="19"/>
      <c r="AAH5" s="19"/>
      <c r="AAI5" s="19"/>
      <c r="AAJ5" s="19"/>
      <c r="AAK5" s="19"/>
      <c r="AAL5" s="19"/>
      <c r="AAM5" s="19"/>
      <c r="AAN5" s="19"/>
      <c r="AAO5" s="19"/>
      <c r="AAP5" s="19"/>
      <c r="AAQ5" s="19"/>
      <c r="AAR5" s="19"/>
      <c r="AAS5" s="19"/>
      <c r="AAT5" s="19"/>
      <c r="AAU5" s="19"/>
      <c r="AAV5" s="19"/>
      <c r="AAW5" s="19"/>
      <c r="AAX5" s="19"/>
      <c r="AAY5" s="19"/>
      <c r="AAZ5" s="19"/>
      <c r="ABA5" s="19"/>
      <c r="ABB5" s="19"/>
      <c r="ABC5" s="19"/>
      <c r="ABD5" s="19"/>
      <c r="ABE5" s="19"/>
      <c r="ABF5" s="19"/>
      <c r="ABG5" s="19"/>
      <c r="ABH5" s="19"/>
      <c r="ABI5" s="19"/>
      <c r="ABJ5" s="19"/>
      <c r="ABK5" s="19"/>
      <c r="ABL5" s="19"/>
      <c r="ABM5" s="19"/>
      <c r="ABN5" s="19"/>
      <c r="ABO5" s="19"/>
      <c r="ABP5" s="19"/>
      <c r="ABQ5" s="19"/>
      <c r="ABR5" s="19"/>
      <c r="ABS5" s="19"/>
      <c r="ABT5" s="19"/>
      <c r="ABU5" s="19"/>
      <c r="ABV5" s="19"/>
      <c r="ABW5" s="19"/>
      <c r="ABX5" s="19"/>
      <c r="ABY5" s="19"/>
      <c r="ABZ5" s="19"/>
      <c r="ACA5" s="19"/>
      <c r="ACB5" s="19"/>
      <c r="ACC5" s="19"/>
      <c r="ACD5" s="19"/>
      <c r="ACE5" s="19"/>
      <c r="ACF5" s="19"/>
      <c r="ACG5" s="19"/>
      <c r="ACH5" s="19"/>
      <c r="ACI5" s="19"/>
      <c r="ACJ5" s="19"/>
      <c r="ACK5" s="19"/>
      <c r="ACL5" s="19"/>
      <c r="ACM5" s="19"/>
      <c r="ACN5" s="19"/>
      <c r="ACO5" s="19"/>
      <c r="ACP5" s="19"/>
      <c r="ACQ5" s="19"/>
      <c r="ACR5" s="19"/>
      <c r="ACS5" s="19"/>
      <c r="ACT5" s="19"/>
      <c r="ACU5" s="19"/>
      <c r="ACV5" s="19"/>
      <c r="ACW5" s="19"/>
      <c r="ACX5" s="19"/>
      <c r="ACY5" s="19"/>
      <c r="ACZ5" s="19"/>
      <c r="ADA5" s="19"/>
      <c r="ADB5" s="19"/>
      <c r="ADC5" s="19"/>
      <c r="ADD5" s="19"/>
      <c r="ADE5" s="19"/>
      <c r="ADF5" s="19"/>
      <c r="ADG5" s="19"/>
      <c r="ADH5" s="19"/>
      <c r="ADI5" s="19"/>
      <c r="ADJ5" s="19"/>
      <c r="ADK5" s="19"/>
      <c r="ADL5" s="19"/>
      <c r="ADM5" s="19"/>
      <c r="ADN5" s="19"/>
      <c r="ADO5" s="19"/>
      <c r="ADP5" s="19"/>
      <c r="ADQ5" s="19"/>
      <c r="ADR5" s="19"/>
      <c r="ADS5" s="19"/>
      <c r="ADT5" s="19"/>
      <c r="ADU5" s="19"/>
      <c r="ADV5" s="19"/>
      <c r="ADW5" s="19"/>
      <c r="ADX5" s="19"/>
      <c r="ADY5" s="19"/>
      <c r="ADZ5" s="19"/>
      <c r="AEA5" s="19"/>
      <c r="AEB5" s="19"/>
      <c r="AEC5" s="19"/>
      <c r="AED5" s="19"/>
      <c r="AEE5" s="19"/>
      <c r="AEF5" s="19"/>
      <c r="AEG5" s="19"/>
      <c r="AEH5" s="19"/>
      <c r="AEI5" s="19"/>
      <c r="AEJ5" s="19"/>
      <c r="AEK5" s="19"/>
      <c r="AEL5" s="19"/>
      <c r="AEM5" s="19"/>
      <c r="AEN5" s="19"/>
      <c r="AEO5" s="19"/>
      <c r="AEP5" s="19"/>
      <c r="AEQ5" s="19"/>
      <c r="AER5" s="19"/>
      <c r="AES5" s="19"/>
      <c r="AET5" s="19"/>
      <c r="AEU5" s="19"/>
      <c r="AEV5" s="19"/>
      <c r="AEW5" s="19"/>
      <c r="AEX5" s="19"/>
      <c r="AEY5" s="19"/>
      <c r="AEZ5" s="19"/>
      <c r="AFA5" s="19"/>
      <c r="AFB5" s="19"/>
      <c r="AFC5" s="19"/>
      <c r="AFD5" s="19"/>
      <c r="AFE5" s="19"/>
      <c r="AFF5" s="19"/>
      <c r="AFG5" s="19"/>
      <c r="AFH5" s="19"/>
      <c r="AFI5" s="19"/>
      <c r="AFJ5" s="19"/>
      <c r="AFK5" s="19"/>
      <c r="AFL5" s="19"/>
      <c r="AFM5" s="19"/>
      <c r="AFN5" s="19"/>
      <c r="AFO5" s="19"/>
      <c r="AFP5" s="19"/>
      <c r="AFQ5" s="19"/>
      <c r="AFR5" s="19"/>
      <c r="AFS5" s="19"/>
      <c r="AFT5" s="19"/>
      <c r="AFU5" s="19"/>
      <c r="AFV5" s="19"/>
      <c r="AFW5" s="19"/>
      <c r="AFX5" s="19"/>
      <c r="AFY5" s="19"/>
      <c r="AFZ5" s="19"/>
      <c r="AGA5" s="19"/>
      <c r="AGB5" s="19"/>
      <c r="AGC5" s="19"/>
      <c r="AGD5" s="19"/>
      <c r="AGE5" s="19"/>
      <c r="AGF5" s="19"/>
      <c r="AGG5" s="19"/>
      <c r="AGH5" s="19"/>
      <c r="AGI5" s="19"/>
      <c r="AGJ5" s="19"/>
      <c r="AGK5" s="19"/>
      <c r="AGL5" s="19"/>
      <c r="AGM5" s="19"/>
      <c r="AGN5" s="19"/>
      <c r="AGO5" s="19"/>
      <c r="AGP5" s="19"/>
      <c r="AGQ5" s="19"/>
      <c r="AGR5" s="19"/>
      <c r="AGS5" s="19"/>
      <c r="AGT5" s="19"/>
      <c r="AGU5" s="19"/>
      <c r="AGV5" s="19"/>
      <c r="AGW5" s="19"/>
      <c r="AGX5" s="19"/>
      <c r="AGY5" s="19"/>
      <c r="AGZ5" s="19"/>
      <c r="AHA5" s="19"/>
      <c r="AHB5" s="19"/>
      <c r="AHC5" s="19"/>
      <c r="AHD5" s="19"/>
      <c r="AHE5" s="19"/>
      <c r="AHF5" s="19"/>
      <c r="AHG5" s="19"/>
      <c r="AHH5" s="19"/>
      <c r="AHI5" s="19"/>
      <c r="AHJ5" s="19"/>
      <c r="AHK5" s="19"/>
      <c r="AHL5" s="19"/>
      <c r="AHM5" s="19"/>
      <c r="AHN5" s="19"/>
      <c r="AHO5" s="19"/>
      <c r="AHP5" s="19"/>
      <c r="AHQ5" s="19"/>
      <c r="AHR5" s="19"/>
      <c r="AHS5" s="19"/>
      <c r="AHT5" s="19"/>
      <c r="AHU5" s="19"/>
      <c r="AHV5" s="19"/>
      <c r="AHW5" s="19"/>
      <c r="AHX5" s="19"/>
      <c r="AHY5" s="19"/>
      <c r="AHZ5" s="19"/>
      <c r="AIA5" s="19"/>
      <c r="AIB5" s="19"/>
      <c r="AIC5" s="19"/>
      <c r="AID5" s="19"/>
      <c r="AIE5" s="19"/>
      <c r="AIF5" s="19"/>
      <c r="AIG5" s="19"/>
      <c r="AIH5" s="19"/>
      <c r="AII5" s="19"/>
      <c r="AIJ5" s="19"/>
      <c r="AIK5" s="19"/>
      <c r="AIL5" s="19"/>
      <c r="AIM5" s="19"/>
      <c r="AIN5" s="19"/>
      <c r="AIO5" s="19"/>
      <c r="AIP5" s="19"/>
      <c r="AIQ5" s="19"/>
      <c r="AIR5" s="19"/>
      <c r="AIS5" s="19"/>
      <c r="AIT5" s="19"/>
      <c r="AIU5" s="19"/>
      <c r="AIV5" s="19"/>
      <c r="AIW5" s="19"/>
      <c r="AIX5" s="19"/>
      <c r="AIY5" s="19"/>
      <c r="AIZ5" s="19"/>
      <c r="AJA5" s="19"/>
      <c r="AJB5" s="19"/>
      <c r="AJC5" s="19"/>
      <c r="AJD5" s="19"/>
      <c r="AJE5" s="19"/>
      <c r="AJF5" s="19"/>
      <c r="AJG5" s="19"/>
      <c r="AJH5" s="19"/>
      <c r="AJI5" s="19"/>
      <c r="AJJ5" s="19"/>
      <c r="AJK5" s="19"/>
      <c r="AJL5" s="19"/>
      <c r="AJM5" s="19"/>
      <c r="AJN5" s="19"/>
      <c r="AJO5" s="19"/>
      <c r="AJP5" s="19"/>
      <c r="AJQ5" s="19"/>
      <c r="AJR5" s="19"/>
      <c r="AJS5" s="19"/>
      <c r="AJT5" s="19"/>
      <c r="AJU5" s="19"/>
      <c r="AJV5" s="19"/>
      <c r="AJW5" s="19"/>
      <c r="AJX5" s="19"/>
      <c r="AJY5" s="19"/>
      <c r="AJZ5" s="19"/>
      <c r="AKA5" s="19"/>
      <c r="AKB5" s="19"/>
      <c r="AKC5" s="19"/>
      <c r="AKD5" s="19"/>
      <c r="AKE5" s="19"/>
      <c r="AKF5" s="19"/>
      <c r="AKG5" s="19"/>
      <c r="AKH5" s="19"/>
      <c r="AKI5" s="19"/>
      <c r="AKJ5" s="19"/>
      <c r="AKK5" s="19"/>
      <c r="AKL5" s="19"/>
      <c r="AKM5" s="19"/>
      <c r="AKN5" s="19"/>
      <c r="AKO5" s="19"/>
      <c r="AKP5" s="19"/>
      <c r="AKQ5" s="19"/>
      <c r="AKR5" s="19"/>
      <c r="AKS5" s="19"/>
      <c r="AKT5" s="19"/>
      <c r="AKU5" s="19"/>
      <c r="AKV5" s="19"/>
      <c r="AKW5" s="19"/>
      <c r="AKX5" s="19"/>
      <c r="AKY5" s="19"/>
      <c r="AKZ5" s="19"/>
      <c r="ALA5" s="19"/>
      <c r="ALB5" s="19"/>
      <c r="ALC5" s="19"/>
      <c r="ALD5" s="19"/>
      <c r="ALE5" s="19"/>
      <c r="ALF5" s="19"/>
      <c r="ALG5" s="19"/>
      <c r="ALH5" s="19"/>
      <c r="ALI5" s="19"/>
      <c r="ALJ5" s="19"/>
      <c r="ALK5" s="19"/>
      <c r="ALL5" s="19"/>
      <c r="ALM5" s="19"/>
      <c r="ALN5" s="19"/>
      <c r="ALO5" s="19"/>
      <c r="ALP5" s="19"/>
      <c r="ALQ5" s="19"/>
      <c r="ALR5" s="19"/>
      <c r="ALS5" s="19"/>
      <c r="ALT5" s="19"/>
      <c r="ALU5" s="19"/>
      <c r="ALV5" s="19"/>
      <c r="ALW5" s="19"/>
      <c r="ALX5" s="19"/>
      <c r="ALY5" s="19"/>
      <c r="ALZ5" s="19"/>
      <c r="AMA5" s="19"/>
      <c r="AMB5" s="19"/>
      <c r="AMC5" s="19"/>
      <c r="AMD5" s="19"/>
      <c r="AME5" s="19"/>
      <c r="AMF5" s="19"/>
      <c r="AMG5" s="19"/>
      <c r="AMH5" s="19"/>
      <c r="AMI5" s="19"/>
      <c r="AMJ5" s="19"/>
      <c r="AMK5" s="19"/>
      <c r="AML5" s="19"/>
      <c r="AMM5" s="19"/>
      <c r="AMN5" s="19"/>
      <c r="AMO5" s="19"/>
      <c r="AMP5" s="19"/>
      <c r="AMQ5" s="19"/>
      <c r="AMR5" s="19"/>
      <c r="AMS5" s="19"/>
      <c r="AMT5" s="19"/>
      <c r="AMU5" s="19"/>
      <c r="AMV5" s="19"/>
      <c r="AMW5" s="19"/>
      <c r="AMX5" s="19"/>
      <c r="AMY5" s="19"/>
      <c r="AMZ5" s="19"/>
      <c r="ANA5" s="19"/>
      <c r="ANB5" s="19"/>
      <c r="ANC5" s="19"/>
      <c r="AND5" s="19"/>
      <c r="ANE5" s="19"/>
      <c r="ANF5" s="19"/>
      <c r="ANG5" s="19"/>
      <c r="ANH5" s="19"/>
      <c r="ANI5" s="19"/>
      <c r="ANJ5" s="19"/>
      <c r="ANK5" s="19"/>
      <c r="ANL5" s="19"/>
      <c r="ANM5" s="19"/>
      <c r="ANN5" s="19"/>
      <c r="ANO5" s="19"/>
      <c r="ANP5" s="19"/>
      <c r="ANQ5" s="19"/>
      <c r="ANR5" s="19"/>
      <c r="ANS5" s="19"/>
      <c r="ANT5" s="19"/>
      <c r="ANU5" s="19"/>
      <c r="ANV5" s="19"/>
      <c r="ANW5" s="19"/>
      <c r="ANX5" s="19"/>
      <c r="ANY5" s="19"/>
      <c r="ANZ5" s="19"/>
      <c r="AOA5" s="19"/>
      <c r="AOB5" s="19"/>
      <c r="AOC5" s="19"/>
      <c r="AOD5" s="19"/>
      <c r="AOE5" s="19"/>
      <c r="AOF5" s="19"/>
      <c r="AOG5" s="19"/>
      <c r="AOH5" s="19"/>
      <c r="AOI5" s="19"/>
      <c r="AOJ5" s="19"/>
      <c r="AOK5" s="19"/>
      <c r="AOL5" s="19"/>
      <c r="AOM5" s="19"/>
      <c r="AON5" s="19"/>
      <c r="AOO5" s="19"/>
      <c r="AOP5" s="19"/>
      <c r="AOQ5" s="19"/>
      <c r="AOR5" s="19"/>
      <c r="AOS5" s="19"/>
      <c r="AOT5" s="19"/>
      <c r="AOU5" s="19"/>
      <c r="AOV5" s="19"/>
      <c r="AOW5" s="19"/>
      <c r="AOX5" s="19"/>
      <c r="AOY5" s="19"/>
      <c r="AOZ5" s="19"/>
      <c r="APA5" s="19"/>
      <c r="APB5" s="19"/>
      <c r="APC5" s="19"/>
      <c r="APD5" s="19"/>
      <c r="APE5" s="19"/>
      <c r="APF5" s="19"/>
      <c r="APG5" s="19"/>
      <c r="APH5" s="19"/>
      <c r="API5" s="19"/>
      <c r="APJ5" s="19"/>
      <c r="APK5" s="19"/>
      <c r="APL5" s="19"/>
      <c r="APM5" s="19"/>
      <c r="APN5" s="19"/>
      <c r="APO5" s="19"/>
      <c r="APP5" s="19"/>
      <c r="APQ5" s="19"/>
      <c r="APR5" s="19"/>
      <c r="APS5" s="19"/>
      <c r="APT5" s="19"/>
      <c r="APU5" s="19"/>
      <c r="APV5" s="19"/>
      <c r="APW5" s="19"/>
      <c r="APX5" s="19"/>
      <c r="APY5" s="19"/>
      <c r="APZ5" s="19"/>
      <c r="AQA5" s="19"/>
      <c r="AQB5" s="19"/>
      <c r="AQC5" s="19"/>
      <c r="AQD5" s="19"/>
      <c r="AQE5" s="19"/>
      <c r="AQF5" s="19"/>
      <c r="AQG5" s="19"/>
      <c r="AQH5" s="19"/>
      <c r="AQI5" s="19"/>
      <c r="AQJ5" s="19"/>
      <c r="AQK5" s="19"/>
      <c r="AQL5" s="19"/>
      <c r="AQM5" s="19"/>
      <c r="AQN5" s="19"/>
      <c r="AQO5" s="19"/>
      <c r="AQP5" s="19"/>
      <c r="AQQ5" s="19"/>
      <c r="AQR5" s="19"/>
      <c r="AQS5" s="19"/>
      <c r="AQT5" s="19"/>
      <c r="AQU5" s="19"/>
      <c r="AQV5" s="19"/>
      <c r="AQW5" s="19"/>
      <c r="AQX5" s="19"/>
      <c r="AQY5" s="19"/>
      <c r="AQZ5" s="19"/>
      <c r="ARA5" s="19"/>
      <c r="ARB5" s="19"/>
      <c r="ARC5" s="19"/>
      <c r="ARD5" s="19"/>
      <c r="ARE5" s="19"/>
      <c r="ARF5" s="19"/>
      <c r="ARG5" s="19"/>
      <c r="ARH5" s="19"/>
      <c r="ARI5" s="19"/>
      <c r="ARJ5" s="19"/>
      <c r="ARK5" s="19"/>
      <c r="ARL5" s="19"/>
      <c r="ARM5" s="19"/>
      <c r="ARN5" s="19"/>
      <c r="ARO5" s="19"/>
      <c r="ARP5" s="19"/>
      <c r="ARQ5" s="19"/>
      <c r="ARR5" s="19"/>
      <c r="ARS5" s="19"/>
      <c r="ART5" s="19"/>
      <c r="ARU5" s="19"/>
      <c r="ARV5" s="19"/>
      <c r="ARW5" s="19"/>
      <c r="ARX5" s="19"/>
      <c r="ARY5" s="19"/>
      <c r="ARZ5" s="19"/>
      <c r="ASA5" s="19"/>
      <c r="ASB5" s="19"/>
      <c r="ASC5" s="19"/>
      <c r="ASD5" s="19"/>
      <c r="ASE5" s="19"/>
      <c r="ASF5" s="19"/>
      <c r="ASG5" s="19"/>
      <c r="ASH5" s="19"/>
      <c r="ASI5" s="19"/>
      <c r="ASJ5" s="19"/>
      <c r="ASK5" s="19"/>
      <c r="ASL5" s="19"/>
      <c r="ASM5" s="19"/>
      <c r="ASN5" s="19"/>
      <c r="ASO5" s="19"/>
      <c r="ASP5" s="19"/>
      <c r="ASQ5" s="19"/>
      <c r="ASR5" s="19"/>
      <c r="ASS5" s="19"/>
      <c r="AST5" s="19"/>
      <c r="ASU5" s="19"/>
      <c r="ASV5" s="19"/>
      <c r="ASW5" s="19"/>
      <c r="ASX5" s="19"/>
      <c r="ASY5" s="19"/>
      <c r="ASZ5" s="19"/>
      <c r="ATA5" s="19"/>
      <c r="ATB5" s="19"/>
      <c r="ATC5" s="19"/>
      <c r="ATD5" s="19"/>
      <c r="ATE5" s="19"/>
      <c r="ATF5" s="19"/>
      <c r="ATG5" s="19"/>
      <c r="ATH5" s="19"/>
      <c r="ATI5" s="19"/>
      <c r="ATJ5" s="19"/>
      <c r="ATK5" s="19"/>
      <c r="ATL5" s="19"/>
      <c r="ATM5" s="19"/>
      <c r="ATN5" s="19"/>
      <c r="ATO5" s="19"/>
      <c r="ATP5" s="19"/>
      <c r="ATQ5" s="19"/>
      <c r="ATR5" s="19"/>
      <c r="ATS5" s="19"/>
      <c r="ATT5" s="19"/>
      <c r="ATU5" s="19"/>
      <c r="ATV5" s="19"/>
      <c r="ATW5" s="19"/>
      <c r="ATX5" s="19"/>
      <c r="ATY5" s="19"/>
      <c r="ATZ5" s="19"/>
      <c r="AUA5" s="19"/>
      <c r="AUB5" s="19"/>
      <c r="AUC5" s="19"/>
      <c r="AUD5" s="19"/>
      <c r="AUE5" s="19"/>
      <c r="AUF5" s="19"/>
      <c r="AUG5" s="19"/>
      <c r="AUH5" s="19"/>
      <c r="AUI5" s="19"/>
      <c r="AUJ5" s="19"/>
      <c r="AUK5" s="19"/>
      <c r="AUL5" s="19"/>
      <c r="AUM5" s="19"/>
      <c r="AUN5" s="19"/>
      <c r="AUO5" s="19"/>
      <c r="AUP5" s="19"/>
      <c r="AUQ5" s="19"/>
      <c r="AUR5" s="19"/>
      <c r="AUS5" s="19"/>
      <c r="AUT5" s="19"/>
      <c r="AUU5" s="19"/>
      <c r="AUV5" s="19"/>
      <c r="AUW5" s="19"/>
      <c r="AUX5" s="19"/>
      <c r="AUY5" s="19"/>
      <c r="AUZ5" s="19"/>
      <c r="AVA5" s="19"/>
      <c r="AVB5" s="19"/>
      <c r="AVC5" s="19"/>
      <c r="AVD5" s="19"/>
      <c r="AVE5" s="19"/>
      <c r="AVF5" s="19"/>
      <c r="AVG5" s="19"/>
      <c r="AVH5" s="19"/>
      <c r="AVI5" s="19"/>
      <c r="AVJ5" s="19"/>
      <c r="AVK5" s="19"/>
      <c r="AVL5" s="19"/>
      <c r="AVM5" s="19"/>
      <c r="AVN5" s="19"/>
      <c r="AVO5" s="19"/>
      <c r="AVP5" s="19"/>
      <c r="AVQ5" s="19"/>
      <c r="AVR5" s="19"/>
      <c r="AVS5" s="19"/>
      <c r="AVT5" s="19"/>
      <c r="AVU5" s="19"/>
      <c r="AVV5" s="19"/>
      <c r="AVW5" s="19"/>
      <c r="AVX5" s="19"/>
      <c r="AVY5" s="19"/>
      <c r="AVZ5" s="19"/>
      <c r="AWA5" s="19"/>
      <c r="AWB5" s="19"/>
      <c r="AWC5" s="19"/>
      <c r="AWD5" s="19"/>
      <c r="AWE5" s="19"/>
      <c r="AWF5" s="19"/>
      <c r="AWG5" s="19"/>
      <c r="AWH5" s="19"/>
      <c r="AWI5" s="19"/>
      <c r="AWJ5" s="19"/>
      <c r="AWK5" s="19"/>
      <c r="AWL5" s="19"/>
      <c r="AWM5" s="19"/>
      <c r="AWN5" s="19"/>
      <c r="AWO5" s="19"/>
      <c r="AWP5" s="19"/>
      <c r="AWQ5" s="19"/>
      <c r="AWR5" s="19"/>
      <c r="AWS5" s="19"/>
      <c r="AWT5" s="19"/>
      <c r="AWU5" s="19"/>
      <c r="AWV5" s="19"/>
      <c r="AWW5" s="19"/>
      <c r="AWX5" s="19"/>
      <c r="AWY5" s="19"/>
      <c r="AWZ5" s="19"/>
      <c r="AXA5" s="19"/>
      <c r="AXB5" s="19"/>
      <c r="AXC5" s="19"/>
      <c r="AXD5" s="19"/>
      <c r="AXE5" s="19"/>
      <c r="AXF5" s="19"/>
      <c r="AXG5" s="19"/>
      <c r="AXH5" s="19"/>
      <c r="AXI5" s="19"/>
      <c r="AXJ5" s="19"/>
      <c r="AXK5" s="19"/>
      <c r="AXL5" s="19"/>
      <c r="AXM5" s="19"/>
      <c r="AXN5" s="19"/>
      <c r="AXO5" s="19"/>
      <c r="AXP5" s="19"/>
      <c r="AXQ5" s="19"/>
      <c r="AXR5" s="19"/>
      <c r="AXS5" s="19"/>
      <c r="AXT5" s="19"/>
      <c r="AXU5" s="19"/>
      <c r="AXV5" s="19"/>
      <c r="AXW5" s="19"/>
      <c r="AXX5" s="19"/>
      <c r="AXY5" s="19"/>
      <c r="AXZ5" s="19"/>
      <c r="AYA5" s="19"/>
      <c r="AYB5" s="19"/>
      <c r="AYC5" s="19"/>
      <c r="AYD5" s="19"/>
      <c r="AYE5" s="19"/>
      <c r="AYF5" s="19"/>
      <c r="AYG5" s="19"/>
      <c r="AYH5" s="19"/>
      <c r="AYI5" s="19"/>
      <c r="AYJ5" s="19"/>
      <c r="AYK5" s="19"/>
      <c r="AYL5" s="19"/>
      <c r="AYM5" s="19"/>
      <c r="AYN5" s="19"/>
      <c r="AYO5" s="19"/>
      <c r="AYP5" s="19"/>
      <c r="AYQ5" s="19"/>
      <c r="AYR5" s="19"/>
      <c r="AYS5" s="19"/>
      <c r="AYT5" s="19"/>
      <c r="AYU5" s="19"/>
      <c r="AYV5" s="19"/>
      <c r="AYW5" s="19"/>
      <c r="AYX5" s="19"/>
      <c r="AYY5" s="19"/>
      <c r="AYZ5" s="19"/>
      <c r="AZA5" s="19"/>
      <c r="AZB5" s="19"/>
      <c r="AZC5" s="19"/>
      <c r="AZD5" s="19"/>
      <c r="AZE5" s="19"/>
      <c r="AZF5" s="19"/>
      <c r="AZG5" s="19"/>
      <c r="AZH5" s="19"/>
      <c r="AZI5" s="19"/>
      <c r="AZJ5" s="19"/>
      <c r="AZK5" s="19"/>
      <c r="AZL5" s="19"/>
      <c r="AZM5" s="19"/>
      <c r="AZN5" s="19"/>
      <c r="AZO5" s="19"/>
      <c r="AZP5" s="19"/>
      <c r="AZQ5" s="19"/>
      <c r="AZR5" s="19"/>
      <c r="AZS5" s="19"/>
      <c r="AZT5" s="19"/>
      <c r="AZU5" s="19"/>
      <c r="AZV5" s="19"/>
      <c r="AZW5" s="19"/>
      <c r="AZX5" s="19"/>
      <c r="AZY5" s="19"/>
      <c r="AZZ5" s="19"/>
      <c r="BAA5" s="19"/>
      <c r="BAB5" s="19"/>
      <c r="BAC5" s="19"/>
      <c r="BAD5" s="19"/>
      <c r="BAE5" s="19"/>
      <c r="BAF5" s="19"/>
      <c r="BAG5" s="19"/>
      <c r="BAH5" s="19"/>
      <c r="BAI5" s="19"/>
      <c r="BAJ5" s="19"/>
      <c r="BAK5" s="19"/>
      <c r="BAL5" s="19"/>
      <c r="BAM5" s="19"/>
      <c r="BAN5" s="19"/>
      <c r="BAO5" s="19"/>
      <c r="BAP5" s="19"/>
      <c r="BAQ5" s="19"/>
      <c r="BAR5" s="19"/>
      <c r="BAS5" s="19"/>
      <c r="BAT5" s="19"/>
      <c r="BAU5" s="19"/>
      <c r="BAV5" s="19"/>
      <c r="BAW5" s="19"/>
      <c r="BAX5" s="19"/>
      <c r="BAY5" s="19"/>
      <c r="BAZ5" s="19"/>
      <c r="BBA5" s="19"/>
      <c r="BBB5" s="19"/>
      <c r="BBC5" s="19"/>
      <c r="BBD5" s="19"/>
      <c r="BBE5" s="19"/>
      <c r="BBF5" s="19"/>
      <c r="BBG5" s="19"/>
      <c r="BBH5" s="19"/>
      <c r="BBI5" s="19"/>
      <c r="BBJ5" s="19"/>
      <c r="BBK5" s="19"/>
      <c r="BBL5" s="19"/>
      <c r="BBM5" s="19"/>
      <c r="BBN5" s="19"/>
      <c r="BBO5" s="19"/>
      <c r="BBP5" s="19"/>
      <c r="BBQ5" s="19"/>
      <c r="BBR5" s="19"/>
      <c r="BBS5" s="19"/>
      <c r="BBT5" s="19"/>
      <c r="BBU5" s="19"/>
      <c r="BBV5" s="19"/>
      <c r="BBW5" s="19"/>
      <c r="BBX5" s="19"/>
      <c r="BBY5" s="19"/>
      <c r="BBZ5" s="19"/>
      <c r="BCA5" s="19"/>
      <c r="BCB5" s="19"/>
      <c r="BCC5" s="19"/>
      <c r="BCD5" s="19"/>
      <c r="BCE5" s="19"/>
      <c r="BCF5" s="19"/>
      <c r="BCG5" s="19"/>
      <c r="BCH5" s="19"/>
      <c r="BCI5" s="19"/>
      <c r="BCJ5" s="19"/>
      <c r="BCK5" s="19"/>
      <c r="BCL5" s="19"/>
      <c r="BCM5" s="19"/>
      <c r="BCN5" s="19"/>
      <c r="BCO5" s="19"/>
      <c r="BCP5" s="19"/>
      <c r="BCQ5" s="19"/>
      <c r="BCR5" s="19"/>
      <c r="BCS5" s="19"/>
      <c r="BCT5" s="19"/>
      <c r="BCU5" s="19"/>
      <c r="BCV5" s="19"/>
      <c r="BCW5" s="19"/>
      <c r="BCX5" s="19"/>
      <c r="BCY5" s="19"/>
      <c r="BCZ5" s="19"/>
      <c r="BDA5" s="19"/>
      <c r="BDB5" s="19"/>
      <c r="BDC5" s="19"/>
      <c r="BDD5" s="19"/>
      <c r="BDE5" s="19"/>
      <c r="BDF5" s="19"/>
      <c r="BDG5" s="19"/>
      <c r="BDH5" s="19"/>
      <c r="BDI5" s="19"/>
      <c r="BDJ5" s="19"/>
      <c r="BDK5" s="19"/>
      <c r="BDL5" s="19"/>
      <c r="BDM5" s="19"/>
      <c r="BDN5" s="19"/>
      <c r="BDO5" s="19"/>
      <c r="BDP5" s="19"/>
      <c r="BDQ5" s="19"/>
      <c r="BDR5" s="19"/>
      <c r="BDS5" s="19"/>
      <c r="BDT5" s="19"/>
      <c r="BDU5" s="19"/>
      <c r="BDV5" s="19"/>
      <c r="BDW5" s="19"/>
      <c r="BDX5" s="19"/>
      <c r="BDY5" s="19"/>
      <c r="BDZ5" s="19"/>
      <c r="BEA5" s="19"/>
      <c r="BEB5" s="19"/>
      <c r="BEC5" s="19"/>
      <c r="BED5" s="19"/>
      <c r="BEE5" s="19"/>
      <c r="BEF5" s="19"/>
      <c r="BEG5" s="19"/>
      <c r="BEH5" s="19"/>
      <c r="BEI5" s="19"/>
      <c r="BEJ5" s="19"/>
      <c r="BEK5" s="19"/>
      <c r="BEL5" s="19"/>
      <c r="BEM5" s="19"/>
      <c r="BEN5" s="19"/>
      <c r="BEO5" s="19"/>
      <c r="BEP5" s="19"/>
      <c r="BEQ5" s="19"/>
      <c r="BER5" s="19"/>
      <c r="BES5" s="19"/>
      <c r="BET5" s="19"/>
      <c r="BEU5" s="19"/>
      <c r="BEV5" s="19"/>
      <c r="BEW5" s="19"/>
      <c r="BEX5" s="19"/>
      <c r="BEY5" s="19"/>
      <c r="BEZ5" s="19"/>
      <c r="BFA5" s="19"/>
      <c r="BFB5" s="19"/>
      <c r="BFC5" s="19"/>
      <c r="BFD5" s="19"/>
      <c r="BFE5" s="19"/>
      <c r="BFF5" s="19"/>
      <c r="BFG5" s="19"/>
      <c r="BFH5" s="19"/>
      <c r="BFI5" s="19"/>
      <c r="BFJ5" s="19"/>
      <c r="BFK5" s="19"/>
      <c r="BFL5" s="19"/>
      <c r="BFM5" s="19"/>
      <c r="BFN5" s="19"/>
      <c r="BFO5" s="19"/>
      <c r="BFP5" s="19"/>
      <c r="BFQ5" s="19"/>
      <c r="BFR5" s="19"/>
      <c r="BFS5" s="19"/>
      <c r="BFT5" s="19"/>
      <c r="BFU5" s="19"/>
      <c r="BFV5" s="19"/>
      <c r="BFW5" s="19"/>
      <c r="BFX5" s="19"/>
      <c r="BFY5" s="19"/>
      <c r="BFZ5" s="19"/>
      <c r="BGA5" s="19"/>
      <c r="BGB5" s="19"/>
      <c r="BGC5" s="19"/>
      <c r="BGD5" s="19"/>
      <c r="BGE5" s="19"/>
      <c r="BGF5" s="19"/>
      <c r="BGG5" s="19"/>
      <c r="BGH5" s="19"/>
      <c r="BGI5" s="19"/>
      <c r="BGJ5" s="19"/>
      <c r="BGK5" s="19"/>
      <c r="BGL5" s="19"/>
      <c r="BGM5" s="19"/>
      <c r="BGN5" s="19"/>
      <c r="BGO5" s="19"/>
      <c r="BGP5" s="19"/>
      <c r="BGQ5" s="19"/>
      <c r="BGR5" s="19"/>
      <c r="BGS5" s="19"/>
      <c r="BGT5" s="19"/>
      <c r="BGU5" s="19"/>
      <c r="BGV5" s="19"/>
      <c r="BGW5" s="19"/>
      <c r="BGX5" s="19"/>
      <c r="BGY5" s="19"/>
      <c r="BGZ5" s="19"/>
      <c r="BHA5" s="19"/>
      <c r="BHB5" s="19"/>
      <c r="BHC5" s="19"/>
      <c r="BHD5" s="19"/>
      <c r="BHE5" s="19"/>
      <c r="BHF5" s="19"/>
      <c r="BHG5" s="19"/>
      <c r="BHH5" s="19"/>
      <c r="BHI5" s="19"/>
      <c r="BHJ5" s="19"/>
      <c r="BHK5" s="19"/>
      <c r="BHL5" s="19"/>
      <c r="BHM5" s="19"/>
      <c r="BHN5" s="19"/>
      <c r="BHO5" s="19"/>
      <c r="BHP5" s="19"/>
      <c r="BHQ5" s="19"/>
      <c r="BHR5" s="19"/>
      <c r="BHS5" s="19"/>
      <c r="BHT5" s="19"/>
      <c r="BHU5" s="19"/>
      <c r="BHV5" s="19"/>
      <c r="BHW5" s="19"/>
      <c r="BHX5" s="19"/>
      <c r="BHY5" s="19"/>
      <c r="BHZ5" s="19"/>
      <c r="BIA5" s="19"/>
      <c r="BIB5" s="19"/>
      <c r="BIC5" s="19"/>
      <c r="BID5" s="19"/>
      <c r="BIE5" s="19"/>
      <c r="BIF5" s="19"/>
      <c r="BIG5" s="19"/>
      <c r="BIH5" s="19"/>
      <c r="BII5" s="19"/>
      <c r="BIJ5" s="19"/>
      <c r="BIK5" s="19"/>
      <c r="BIL5" s="19"/>
      <c r="BIM5" s="19"/>
      <c r="BIN5" s="19"/>
      <c r="BIO5" s="19"/>
      <c r="BIP5" s="19"/>
      <c r="BIQ5" s="19"/>
      <c r="BIR5" s="19"/>
      <c r="BIS5" s="19"/>
      <c r="BIT5" s="19"/>
      <c r="BIU5" s="19"/>
      <c r="BIV5" s="19"/>
      <c r="BIW5" s="19"/>
      <c r="BIX5" s="19"/>
      <c r="BIY5" s="19"/>
      <c r="BIZ5" s="19"/>
      <c r="BJA5" s="19"/>
      <c r="BJB5" s="19"/>
      <c r="BJC5" s="19"/>
      <c r="BJD5" s="19"/>
      <c r="BJE5" s="19"/>
      <c r="BJF5" s="19"/>
      <c r="BJG5" s="19"/>
      <c r="BJH5" s="19"/>
      <c r="BJI5" s="19"/>
      <c r="BJJ5" s="19"/>
      <c r="BJK5" s="19"/>
      <c r="BJL5" s="19"/>
      <c r="BJM5" s="19"/>
      <c r="BJN5" s="19"/>
      <c r="BJO5" s="19"/>
      <c r="BJP5" s="19"/>
      <c r="BJQ5" s="19"/>
      <c r="BJR5" s="19"/>
      <c r="BJS5" s="19"/>
      <c r="BJT5" s="19"/>
      <c r="BJU5" s="19"/>
      <c r="BJV5" s="19"/>
      <c r="BJW5" s="19"/>
      <c r="BJX5" s="19"/>
      <c r="BJY5" s="19"/>
      <c r="BJZ5" s="19"/>
      <c r="BKA5" s="19"/>
      <c r="BKB5" s="19"/>
      <c r="BKC5" s="19"/>
      <c r="BKD5" s="19"/>
      <c r="BKE5" s="19"/>
      <c r="BKF5" s="19"/>
      <c r="BKG5" s="19"/>
      <c r="BKH5" s="19"/>
      <c r="BKI5" s="19"/>
      <c r="BKJ5" s="19"/>
      <c r="BKK5" s="19"/>
      <c r="BKL5" s="19"/>
      <c r="BKM5" s="19"/>
      <c r="BKN5" s="19"/>
      <c r="BKO5" s="19"/>
      <c r="BKP5" s="19"/>
      <c r="BKQ5" s="19"/>
      <c r="BKR5" s="19"/>
      <c r="BKS5" s="19"/>
      <c r="BKT5" s="19"/>
      <c r="BKU5" s="19"/>
      <c r="BKV5" s="19"/>
      <c r="BKW5" s="19"/>
      <c r="BKX5" s="19"/>
      <c r="BKY5" s="19"/>
      <c r="BKZ5" s="19"/>
      <c r="BLA5" s="19"/>
      <c r="BLB5" s="19"/>
      <c r="BLC5" s="19"/>
      <c r="BLD5" s="19"/>
      <c r="BLE5" s="19"/>
      <c r="BLF5" s="19"/>
      <c r="BLG5" s="19"/>
      <c r="BLH5" s="19"/>
      <c r="BLI5" s="19"/>
      <c r="BLJ5" s="19"/>
      <c r="BLK5" s="19"/>
      <c r="BLL5" s="19"/>
      <c r="BLM5" s="19"/>
      <c r="BLN5" s="19"/>
      <c r="BLO5" s="19"/>
      <c r="BLP5" s="19"/>
      <c r="BLQ5" s="19"/>
      <c r="BLR5" s="19"/>
      <c r="BLS5" s="19"/>
      <c r="BLT5" s="19"/>
      <c r="BLU5" s="19"/>
      <c r="BLV5" s="19"/>
      <c r="BLW5" s="19"/>
      <c r="BLX5" s="19"/>
      <c r="BLY5" s="19"/>
      <c r="BLZ5" s="19"/>
      <c r="BMA5" s="19"/>
      <c r="BMB5" s="19"/>
      <c r="BMC5" s="19"/>
      <c r="BMD5" s="19"/>
      <c r="BME5" s="19"/>
      <c r="BMF5" s="19"/>
      <c r="BMG5" s="19"/>
      <c r="BMH5" s="19"/>
      <c r="BMI5" s="19"/>
      <c r="BMJ5" s="19"/>
      <c r="BMK5" s="19"/>
      <c r="BML5" s="19"/>
      <c r="BMM5" s="19"/>
      <c r="BMN5" s="19"/>
      <c r="BMO5" s="19"/>
      <c r="BMP5" s="19"/>
      <c r="BMQ5" s="19"/>
      <c r="BMR5" s="19"/>
      <c r="BMS5" s="19"/>
      <c r="BMT5" s="19"/>
      <c r="BMU5" s="19"/>
      <c r="BMV5" s="19"/>
      <c r="BMW5" s="19"/>
      <c r="BMX5" s="19"/>
      <c r="BMY5" s="19"/>
      <c r="BMZ5" s="19"/>
      <c r="BNA5" s="19"/>
      <c r="BNB5" s="19"/>
      <c r="BNC5" s="19"/>
      <c r="BND5" s="19"/>
      <c r="BNE5" s="19"/>
      <c r="BNF5" s="19"/>
      <c r="BNG5" s="19"/>
      <c r="BNH5" s="19"/>
      <c r="BNI5" s="19"/>
      <c r="BNJ5" s="19"/>
      <c r="BNK5" s="19"/>
      <c r="BNL5" s="19"/>
      <c r="BNM5" s="19"/>
      <c r="BNN5" s="19"/>
      <c r="BNO5" s="19"/>
      <c r="BNP5" s="19"/>
      <c r="BNQ5" s="19"/>
      <c r="BNR5" s="19"/>
      <c r="BNS5" s="19"/>
      <c r="BNT5" s="19"/>
      <c r="BNU5" s="19"/>
      <c r="BNV5" s="19"/>
      <c r="BNW5" s="19"/>
      <c r="BNX5" s="19"/>
      <c r="BNY5" s="19"/>
      <c r="BNZ5" s="19"/>
      <c r="BOA5" s="19"/>
      <c r="BOB5" s="19"/>
      <c r="BOC5" s="19"/>
      <c r="BOD5" s="19"/>
      <c r="BOE5" s="19"/>
      <c r="BOF5" s="19"/>
      <c r="BOG5" s="19"/>
      <c r="BOH5" s="19"/>
      <c r="BOI5" s="19"/>
      <c r="BOJ5" s="19"/>
      <c r="BOK5" s="19"/>
      <c r="BOL5" s="19"/>
      <c r="BOM5" s="19"/>
      <c r="BON5" s="19"/>
      <c r="BOO5" s="19"/>
      <c r="BOP5" s="19"/>
      <c r="BOQ5" s="19"/>
      <c r="BOR5" s="19"/>
      <c r="BOS5" s="19"/>
      <c r="BOT5" s="19"/>
      <c r="BOU5" s="19"/>
      <c r="BOV5" s="19"/>
      <c r="BOW5" s="19"/>
      <c r="BOX5" s="19"/>
      <c r="BOY5" s="19"/>
      <c r="BOZ5" s="19"/>
      <c r="BPA5" s="19"/>
      <c r="BPB5" s="19"/>
      <c r="BPC5" s="19"/>
      <c r="BPD5" s="19"/>
      <c r="BPE5" s="19"/>
      <c r="BPF5" s="19"/>
      <c r="BPG5" s="19"/>
      <c r="BPH5" s="19"/>
      <c r="BPI5" s="19"/>
      <c r="BPJ5" s="19"/>
      <c r="BPK5" s="19"/>
      <c r="BPL5" s="19"/>
      <c r="BPM5" s="19"/>
      <c r="BPN5" s="19"/>
      <c r="BPO5" s="19"/>
      <c r="BPP5" s="19"/>
      <c r="BPQ5" s="19"/>
      <c r="BPR5" s="19"/>
      <c r="BPS5" s="19"/>
      <c r="BPT5" s="19"/>
      <c r="BPU5" s="19"/>
      <c r="BPV5" s="19"/>
      <c r="BPW5" s="19"/>
      <c r="BPX5" s="19"/>
      <c r="BPY5" s="19"/>
      <c r="BPZ5" s="19"/>
      <c r="BQA5" s="19"/>
      <c r="BQB5" s="19"/>
      <c r="BQC5" s="19"/>
      <c r="BQD5" s="19"/>
      <c r="BQE5" s="19"/>
      <c r="BQF5" s="19"/>
      <c r="BQG5" s="19"/>
      <c r="BQH5" s="19"/>
      <c r="BQI5" s="19"/>
      <c r="BQJ5" s="19"/>
      <c r="BQK5" s="19"/>
      <c r="BQL5" s="19"/>
      <c r="BQM5" s="19"/>
      <c r="BQN5" s="19"/>
      <c r="BQO5" s="19"/>
      <c r="BQP5" s="19"/>
      <c r="BQQ5" s="19"/>
      <c r="BQR5" s="19"/>
      <c r="BQS5" s="19"/>
      <c r="BQT5" s="19"/>
      <c r="BQU5" s="19"/>
      <c r="BQV5" s="19"/>
      <c r="BQW5" s="19"/>
      <c r="BQX5" s="19"/>
      <c r="BQY5" s="19"/>
      <c r="BQZ5" s="19"/>
      <c r="BRA5" s="19"/>
      <c r="BRB5" s="19"/>
      <c r="BRC5" s="19"/>
      <c r="BRD5" s="19"/>
      <c r="BRE5" s="19"/>
      <c r="BRF5" s="19"/>
      <c r="BRG5" s="19"/>
      <c r="BRH5" s="19"/>
      <c r="BRI5" s="19"/>
      <c r="BRJ5" s="19"/>
      <c r="BRK5" s="19"/>
      <c r="BRL5" s="19"/>
      <c r="BRM5" s="19"/>
      <c r="BRN5" s="19"/>
      <c r="BRO5" s="19"/>
      <c r="BRP5" s="19"/>
      <c r="BRQ5" s="19"/>
      <c r="BRR5" s="19"/>
      <c r="BRS5" s="19"/>
      <c r="BRT5" s="19"/>
      <c r="BRU5" s="19"/>
      <c r="BRV5" s="19"/>
      <c r="BRW5" s="19"/>
      <c r="BRX5" s="19"/>
      <c r="BRY5" s="19"/>
      <c r="BRZ5" s="19"/>
      <c r="BSA5" s="19"/>
      <c r="BSB5" s="19"/>
      <c r="BSC5" s="19"/>
      <c r="BSD5" s="19"/>
      <c r="BSE5" s="19"/>
      <c r="BSF5" s="19"/>
      <c r="BSG5" s="19"/>
      <c r="BSH5" s="19"/>
      <c r="BSI5" s="19"/>
      <c r="BSJ5" s="19"/>
      <c r="BSK5" s="19"/>
      <c r="BSL5" s="19"/>
      <c r="BSM5" s="19"/>
      <c r="BSN5" s="19"/>
      <c r="BSO5" s="19"/>
      <c r="BSP5" s="19"/>
      <c r="BSQ5" s="19"/>
      <c r="BSR5" s="19"/>
      <c r="BSS5" s="19"/>
      <c r="BST5" s="19"/>
      <c r="BSU5" s="19"/>
      <c r="BSV5" s="19"/>
      <c r="BSW5" s="19"/>
      <c r="BSX5" s="19"/>
      <c r="BSY5" s="19"/>
      <c r="BSZ5" s="19"/>
      <c r="BTA5" s="19"/>
      <c r="BTB5" s="19"/>
      <c r="BTC5" s="19"/>
      <c r="BTD5" s="19"/>
      <c r="BTE5" s="19"/>
      <c r="BTF5" s="19"/>
      <c r="BTG5" s="19"/>
      <c r="BTH5" s="19"/>
      <c r="BTI5" s="19"/>
      <c r="BTJ5" s="19"/>
      <c r="BTK5" s="19"/>
      <c r="BTL5" s="19"/>
      <c r="BTM5" s="19"/>
      <c r="BTN5" s="19"/>
      <c r="BTO5" s="19"/>
      <c r="BTP5" s="19"/>
      <c r="BTQ5" s="19"/>
      <c r="BTR5" s="19"/>
      <c r="BTS5" s="19"/>
      <c r="BTT5" s="19"/>
      <c r="BTU5" s="19"/>
      <c r="BTV5" s="19"/>
      <c r="BTW5" s="19"/>
      <c r="BTX5" s="19"/>
      <c r="BTY5" s="19"/>
      <c r="BTZ5" s="19"/>
      <c r="BUA5" s="19"/>
      <c r="BUB5" s="19"/>
      <c r="BUC5" s="19"/>
      <c r="BUD5" s="19"/>
      <c r="BUE5" s="19"/>
      <c r="BUF5" s="19"/>
      <c r="BUG5" s="19"/>
      <c r="BUH5" s="19"/>
      <c r="BUI5" s="19"/>
      <c r="BUJ5" s="19"/>
      <c r="BUK5" s="19"/>
      <c r="BUL5" s="19"/>
      <c r="BUM5" s="19"/>
      <c r="BUN5" s="19"/>
      <c r="BUO5" s="19"/>
      <c r="BUP5" s="19"/>
      <c r="BUQ5" s="19"/>
      <c r="BUR5" s="19"/>
      <c r="BUS5" s="19"/>
      <c r="BUT5" s="19"/>
      <c r="BUU5" s="19"/>
      <c r="BUV5" s="19"/>
      <c r="BUW5" s="19"/>
      <c r="BUX5" s="19"/>
      <c r="BUY5" s="19"/>
      <c r="BUZ5" s="19"/>
      <c r="BVA5" s="19"/>
      <c r="BVB5" s="19"/>
      <c r="BVC5" s="19"/>
      <c r="BVD5" s="19"/>
      <c r="BVE5" s="19"/>
      <c r="BVF5" s="19"/>
      <c r="BVG5" s="19"/>
      <c r="BVH5" s="19"/>
      <c r="BVI5" s="19"/>
      <c r="BVJ5" s="19"/>
      <c r="BVK5" s="19"/>
      <c r="BVL5" s="19"/>
      <c r="BVM5" s="19"/>
      <c r="BVN5" s="19"/>
      <c r="BVO5" s="19"/>
      <c r="BVP5" s="19"/>
      <c r="BVQ5" s="19"/>
      <c r="BVR5" s="19"/>
      <c r="BVS5" s="19"/>
      <c r="BVT5" s="19"/>
      <c r="BVU5" s="19"/>
      <c r="BVV5" s="19"/>
      <c r="BVW5" s="19"/>
      <c r="BVX5" s="19"/>
      <c r="BVY5" s="19"/>
      <c r="BVZ5" s="19"/>
      <c r="BWA5" s="19"/>
      <c r="BWB5" s="19"/>
      <c r="BWC5" s="19"/>
      <c r="BWD5" s="19"/>
      <c r="BWE5" s="19"/>
      <c r="BWF5" s="19"/>
      <c r="BWG5" s="19"/>
      <c r="BWH5" s="19"/>
      <c r="BWI5" s="19"/>
      <c r="BWJ5" s="19"/>
      <c r="BWK5" s="19"/>
      <c r="BWL5" s="19"/>
      <c r="BWM5" s="19"/>
      <c r="BWN5" s="19"/>
      <c r="BWO5" s="19"/>
      <c r="BWP5" s="19"/>
      <c r="BWQ5" s="19"/>
      <c r="BWR5" s="19"/>
      <c r="BWS5" s="19"/>
      <c r="BWT5" s="19"/>
      <c r="BWU5" s="19"/>
      <c r="BWV5" s="19"/>
      <c r="BWW5" s="19"/>
      <c r="BWX5" s="19"/>
      <c r="BWY5" s="19"/>
      <c r="BWZ5" s="19"/>
      <c r="BXA5" s="19"/>
      <c r="BXB5" s="19"/>
      <c r="BXC5" s="19"/>
      <c r="BXD5" s="19"/>
      <c r="BXE5" s="19"/>
      <c r="BXF5" s="19"/>
      <c r="BXG5" s="19"/>
      <c r="BXH5" s="19"/>
      <c r="BXI5" s="19"/>
      <c r="BXJ5" s="19"/>
      <c r="BXK5" s="19"/>
      <c r="BXL5" s="19"/>
      <c r="BXM5" s="19"/>
      <c r="BXN5" s="19"/>
      <c r="BXO5" s="19"/>
      <c r="BXP5" s="19"/>
      <c r="BXQ5" s="19"/>
      <c r="BXR5" s="19"/>
      <c r="BXS5" s="19"/>
      <c r="BXT5" s="19"/>
      <c r="BXU5" s="19"/>
      <c r="BXV5" s="19"/>
      <c r="BXW5" s="19"/>
      <c r="BXX5" s="19"/>
      <c r="BXY5" s="19"/>
      <c r="BXZ5" s="19"/>
      <c r="BYA5" s="19"/>
      <c r="BYB5" s="19"/>
      <c r="BYC5" s="19"/>
      <c r="BYD5" s="19"/>
      <c r="BYE5" s="19"/>
      <c r="BYF5" s="19"/>
      <c r="BYG5" s="19"/>
      <c r="BYH5" s="19"/>
      <c r="BYI5" s="19"/>
      <c r="BYJ5" s="19"/>
      <c r="BYK5" s="19"/>
      <c r="BYL5" s="19"/>
      <c r="BYM5" s="19"/>
      <c r="BYN5" s="19"/>
      <c r="BYO5" s="19"/>
      <c r="BYP5" s="19"/>
      <c r="BYQ5" s="19"/>
      <c r="BYR5" s="19"/>
      <c r="BYS5" s="19"/>
      <c r="BYT5" s="19"/>
      <c r="BYU5" s="19"/>
      <c r="BYV5" s="19"/>
      <c r="BYW5" s="19"/>
      <c r="BYX5" s="19"/>
      <c r="BYY5" s="19"/>
      <c r="BYZ5" s="19"/>
      <c r="BZA5" s="19"/>
      <c r="BZB5" s="19"/>
      <c r="BZC5" s="19"/>
      <c r="BZD5" s="19"/>
      <c r="BZE5" s="19"/>
      <c r="BZF5" s="19"/>
      <c r="BZG5" s="19"/>
      <c r="BZH5" s="19"/>
      <c r="BZI5" s="19"/>
      <c r="BZJ5" s="19"/>
      <c r="BZK5" s="19"/>
      <c r="BZL5" s="19"/>
      <c r="BZM5" s="19"/>
      <c r="BZN5" s="19"/>
      <c r="BZO5" s="19"/>
      <c r="BZP5" s="19"/>
      <c r="BZQ5" s="19"/>
      <c r="BZR5" s="19"/>
      <c r="BZS5" s="19"/>
      <c r="BZT5" s="19"/>
      <c r="BZU5" s="19"/>
      <c r="BZV5" s="19"/>
      <c r="BZW5" s="19"/>
      <c r="BZX5" s="19"/>
      <c r="BZY5" s="19"/>
      <c r="BZZ5" s="19"/>
      <c r="CAA5" s="19"/>
      <c r="CAB5" s="19"/>
      <c r="CAC5" s="19"/>
      <c r="CAD5" s="19"/>
      <c r="CAE5" s="19"/>
      <c r="CAF5" s="19"/>
      <c r="CAG5" s="19"/>
      <c r="CAH5" s="19"/>
      <c r="CAI5" s="19"/>
      <c r="CAJ5" s="19"/>
      <c r="CAK5" s="19"/>
      <c r="CAL5" s="19"/>
      <c r="CAM5" s="19"/>
      <c r="CAN5" s="19"/>
      <c r="CAO5" s="19"/>
      <c r="CAP5" s="19"/>
      <c r="CAQ5" s="19"/>
      <c r="CAR5" s="19"/>
      <c r="CAS5" s="19"/>
      <c r="CAT5" s="19"/>
      <c r="CAU5" s="19"/>
      <c r="CAV5" s="19"/>
      <c r="CAW5" s="19"/>
      <c r="CAX5" s="19"/>
      <c r="CAY5" s="19"/>
      <c r="CAZ5" s="19"/>
      <c r="CBA5" s="19"/>
      <c r="CBB5" s="19"/>
      <c r="CBC5" s="19"/>
      <c r="CBD5" s="19"/>
      <c r="CBE5" s="19"/>
      <c r="CBF5" s="19"/>
      <c r="CBG5" s="19"/>
      <c r="CBH5" s="19"/>
      <c r="CBI5" s="19"/>
      <c r="CBJ5" s="19"/>
      <c r="CBK5" s="19"/>
      <c r="CBL5" s="19"/>
      <c r="CBM5" s="19"/>
      <c r="CBN5" s="19"/>
      <c r="CBO5" s="19"/>
      <c r="CBP5" s="19"/>
      <c r="CBQ5" s="19"/>
      <c r="CBR5" s="19"/>
      <c r="CBS5" s="19"/>
      <c r="CBT5" s="19"/>
      <c r="CBU5" s="19"/>
      <c r="CBV5" s="19"/>
      <c r="CBW5" s="19"/>
      <c r="CBX5" s="19"/>
      <c r="CBY5" s="19"/>
      <c r="CBZ5" s="19"/>
      <c r="CCA5" s="19"/>
      <c r="CCB5" s="19"/>
      <c r="CCC5" s="19"/>
      <c r="CCD5" s="19"/>
      <c r="CCE5" s="19"/>
      <c r="CCF5" s="19"/>
      <c r="CCG5" s="19"/>
      <c r="CCH5" s="19"/>
      <c r="CCI5" s="19"/>
      <c r="CCJ5" s="19"/>
      <c r="CCK5" s="19"/>
      <c r="CCL5" s="19"/>
      <c r="CCM5" s="19"/>
      <c r="CCN5" s="19"/>
      <c r="CCO5" s="19"/>
      <c r="CCP5" s="19"/>
      <c r="CCQ5" s="19"/>
      <c r="CCR5" s="19"/>
      <c r="CCS5" s="19"/>
      <c r="CCT5" s="19"/>
      <c r="CCU5" s="19"/>
      <c r="CCV5" s="19"/>
      <c r="CCW5" s="19"/>
      <c r="CCX5" s="19"/>
      <c r="CCY5" s="19"/>
      <c r="CCZ5" s="19"/>
      <c r="CDA5" s="19"/>
      <c r="CDB5" s="19"/>
      <c r="CDC5" s="19"/>
      <c r="CDD5" s="19"/>
      <c r="CDE5" s="19"/>
      <c r="CDF5" s="19"/>
      <c r="CDG5" s="19"/>
      <c r="CDH5" s="19"/>
      <c r="CDI5" s="19"/>
      <c r="CDJ5" s="19"/>
      <c r="CDK5" s="19"/>
      <c r="CDL5" s="19"/>
      <c r="CDM5" s="19"/>
      <c r="CDN5" s="19"/>
      <c r="CDO5" s="19"/>
      <c r="CDP5" s="19"/>
      <c r="CDQ5" s="19"/>
      <c r="CDR5" s="19"/>
      <c r="CDS5" s="19"/>
      <c r="CDT5" s="19"/>
      <c r="CDU5" s="19"/>
      <c r="CDV5" s="19"/>
      <c r="CDW5" s="19"/>
      <c r="CDX5" s="19"/>
      <c r="CDY5" s="19"/>
      <c r="CDZ5" s="19"/>
      <c r="CEA5" s="19"/>
      <c r="CEB5" s="19"/>
      <c r="CEC5" s="19"/>
      <c r="CED5" s="19"/>
      <c r="CEE5" s="19"/>
      <c r="CEF5" s="19"/>
      <c r="CEG5" s="19"/>
      <c r="CEH5" s="19"/>
      <c r="CEI5" s="19"/>
      <c r="CEJ5" s="19"/>
      <c r="CEK5" s="19"/>
      <c r="CEL5" s="19"/>
      <c r="CEM5" s="19"/>
      <c r="CEN5" s="19"/>
      <c r="CEO5" s="19"/>
      <c r="CEP5" s="19"/>
      <c r="CEQ5" s="19"/>
      <c r="CER5" s="19"/>
      <c r="CES5" s="19"/>
      <c r="CET5" s="19"/>
      <c r="CEU5" s="19"/>
      <c r="CEV5" s="19"/>
      <c r="CEW5" s="19"/>
      <c r="CEX5" s="19"/>
      <c r="CEY5" s="19"/>
      <c r="CEZ5" s="19"/>
      <c r="CFA5" s="19"/>
      <c r="CFB5" s="19"/>
      <c r="CFC5" s="19"/>
      <c r="CFD5" s="19"/>
      <c r="CFE5" s="19"/>
      <c r="CFF5" s="19"/>
      <c r="CFG5" s="19"/>
      <c r="CFH5" s="19"/>
      <c r="CFI5" s="19"/>
      <c r="CFJ5" s="19"/>
      <c r="CFK5" s="19"/>
      <c r="CFL5" s="19"/>
      <c r="CFM5" s="19"/>
      <c r="CFN5" s="19"/>
      <c r="CFO5" s="19"/>
      <c r="CFP5" s="19"/>
      <c r="CFQ5" s="19"/>
      <c r="CFR5" s="19"/>
      <c r="CFS5" s="19"/>
      <c r="CFT5" s="19"/>
      <c r="CFU5" s="19"/>
      <c r="CFV5" s="19"/>
      <c r="CFW5" s="19"/>
      <c r="CFX5" s="19"/>
      <c r="CFY5" s="19"/>
      <c r="CFZ5" s="19"/>
      <c r="CGA5" s="19"/>
      <c r="CGB5" s="19"/>
      <c r="CGC5" s="19"/>
      <c r="CGD5" s="19"/>
      <c r="CGE5" s="19"/>
      <c r="CGF5" s="19"/>
      <c r="CGG5" s="19"/>
      <c r="CGH5" s="19"/>
      <c r="CGI5" s="19"/>
      <c r="CGJ5" s="19"/>
      <c r="CGK5" s="19"/>
      <c r="CGL5" s="19"/>
      <c r="CGM5" s="19"/>
      <c r="CGN5" s="19"/>
      <c r="CGO5" s="19"/>
      <c r="CGP5" s="19"/>
      <c r="CGQ5" s="19"/>
      <c r="CGR5" s="19"/>
      <c r="CGS5" s="19"/>
      <c r="CGT5" s="19"/>
      <c r="CGU5" s="19"/>
      <c r="CGV5" s="19"/>
      <c r="CGW5" s="19"/>
      <c r="CGX5" s="19"/>
      <c r="CGY5" s="19"/>
      <c r="CGZ5" s="19"/>
      <c r="CHA5" s="19"/>
      <c r="CHB5" s="19"/>
      <c r="CHC5" s="19"/>
      <c r="CHD5" s="19"/>
      <c r="CHE5" s="19"/>
      <c r="CHF5" s="19"/>
      <c r="CHG5" s="19"/>
      <c r="CHH5" s="19"/>
      <c r="CHI5" s="19"/>
      <c r="CHJ5" s="19"/>
      <c r="CHK5" s="19"/>
      <c r="CHL5" s="19"/>
      <c r="CHM5" s="19"/>
      <c r="CHN5" s="19"/>
      <c r="CHO5" s="19"/>
      <c r="CHP5" s="19"/>
      <c r="CHQ5" s="19"/>
      <c r="CHR5" s="19"/>
      <c r="CHS5" s="19"/>
      <c r="CHT5" s="19"/>
      <c r="CHU5" s="19"/>
      <c r="CHV5" s="19"/>
      <c r="CHW5" s="19"/>
      <c r="CHX5" s="19"/>
      <c r="CHY5" s="19"/>
      <c r="CHZ5" s="19"/>
      <c r="CIA5" s="19"/>
      <c r="CIB5" s="19"/>
      <c r="CIC5" s="19"/>
      <c r="CID5" s="19"/>
      <c r="CIE5" s="19"/>
      <c r="CIF5" s="19"/>
      <c r="CIG5" s="19"/>
      <c r="CIH5" s="19"/>
      <c r="CII5" s="19"/>
      <c r="CIJ5" s="19"/>
      <c r="CIK5" s="19"/>
      <c r="CIL5" s="19"/>
      <c r="CIM5" s="19"/>
      <c r="CIN5" s="19"/>
      <c r="CIO5" s="19"/>
      <c r="CIP5" s="19"/>
      <c r="CIQ5" s="19"/>
      <c r="CIR5" s="19"/>
      <c r="CIS5" s="19"/>
      <c r="CIT5" s="19"/>
      <c r="CIU5" s="19"/>
      <c r="CIV5" s="19"/>
      <c r="CIW5" s="19"/>
      <c r="CIX5" s="19"/>
      <c r="CIY5" s="19"/>
      <c r="CIZ5" s="19"/>
      <c r="CJA5" s="19"/>
      <c r="CJB5" s="19"/>
      <c r="CJC5" s="19"/>
      <c r="CJD5" s="19"/>
      <c r="CJE5" s="19"/>
      <c r="CJF5" s="19"/>
      <c r="CJG5" s="19"/>
      <c r="CJH5" s="19"/>
      <c r="CJI5" s="19"/>
      <c r="CJJ5" s="19"/>
      <c r="CJK5" s="19"/>
      <c r="CJL5" s="19"/>
      <c r="CJM5" s="19"/>
      <c r="CJN5" s="19"/>
      <c r="CJO5" s="19"/>
      <c r="CJP5" s="19"/>
      <c r="CJQ5" s="19"/>
      <c r="CJR5" s="19"/>
      <c r="CJS5" s="19"/>
      <c r="CJT5" s="19"/>
      <c r="CJU5" s="19"/>
      <c r="CJV5" s="19"/>
      <c r="CJW5" s="19"/>
      <c r="CJX5" s="19"/>
      <c r="CJY5" s="19"/>
      <c r="CJZ5" s="19"/>
      <c r="CKA5" s="19"/>
      <c r="CKB5" s="19"/>
      <c r="CKC5" s="19"/>
      <c r="CKD5" s="19"/>
      <c r="CKE5" s="19"/>
      <c r="CKF5" s="19"/>
      <c r="CKG5" s="19"/>
      <c r="CKH5" s="19"/>
      <c r="CKI5" s="19"/>
      <c r="CKJ5" s="19"/>
      <c r="CKK5" s="19"/>
      <c r="CKL5" s="19"/>
      <c r="CKM5" s="19"/>
      <c r="CKN5" s="19"/>
      <c r="CKO5" s="19"/>
      <c r="CKP5" s="19"/>
      <c r="CKQ5" s="19"/>
      <c r="CKR5" s="19"/>
      <c r="CKS5" s="19"/>
      <c r="CKT5" s="19"/>
      <c r="CKU5" s="19"/>
      <c r="CKV5" s="19"/>
      <c r="CKW5" s="19"/>
      <c r="CKX5" s="19"/>
      <c r="CKY5" s="19"/>
      <c r="CKZ5" s="19"/>
      <c r="CLA5" s="19"/>
      <c r="CLB5" s="19"/>
      <c r="CLC5" s="19"/>
      <c r="CLD5" s="19"/>
      <c r="CLE5" s="19"/>
      <c r="CLF5" s="19"/>
      <c r="CLG5" s="19"/>
      <c r="CLH5" s="19"/>
      <c r="CLI5" s="19"/>
      <c r="CLJ5" s="19"/>
      <c r="CLK5" s="19"/>
      <c r="CLL5" s="19"/>
      <c r="CLM5" s="19"/>
      <c r="CLN5" s="19"/>
      <c r="CLO5" s="19"/>
      <c r="CLP5" s="19"/>
      <c r="CLQ5" s="19"/>
      <c r="CLR5" s="19"/>
      <c r="CLS5" s="19"/>
      <c r="CLT5" s="19"/>
      <c r="CLU5" s="19"/>
      <c r="CLV5" s="19"/>
      <c r="CLW5" s="19"/>
      <c r="CLX5" s="19"/>
      <c r="CLY5" s="19"/>
      <c r="CLZ5" s="19"/>
      <c r="CMA5" s="19"/>
      <c r="CMB5" s="19"/>
      <c r="CMC5" s="19"/>
      <c r="CMD5" s="19"/>
      <c r="CME5" s="19"/>
      <c r="CMF5" s="19"/>
      <c r="CMG5" s="19"/>
      <c r="CMH5" s="19"/>
      <c r="CMI5" s="19"/>
      <c r="CMJ5" s="19"/>
      <c r="CMK5" s="19"/>
      <c r="CML5" s="19"/>
      <c r="CMM5" s="19"/>
      <c r="CMN5" s="19"/>
      <c r="CMO5" s="19"/>
      <c r="CMP5" s="19"/>
      <c r="CMQ5" s="19"/>
      <c r="CMR5" s="19"/>
      <c r="CMS5" s="19"/>
      <c r="CMT5" s="19"/>
      <c r="CMU5" s="19"/>
      <c r="CMV5" s="19"/>
      <c r="CMW5" s="19"/>
      <c r="CMX5" s="19"/>
      <c r="CMY5" s="19"/>
      <c r="CMZ5" s="19"/>
      <c r="CNA5" s="19"/>
      <c r="CNB5" s="19"/>
      <c r="CNC5" s="19"/>
      <c r="CND5" s="19"/>
      <c r="CNE5" s="19"/>
      <c r="CNF5" s="19"/>
      <c r="CNG5" s="19"/>
      <c r="CNH5" s="19"/>
      <c r="CNI5" s="19"/>
      <c r="CNJ5" s="19"/>
      <c r="CNK5" s="19"/>
      <c r="CNL5" s="19"/>
      <c r="CNM5" s="19"/>
      <c r="CNN5" s="19"/>
      <c r="CNO5" s="19"/>
      <c r="CNP5" s="19"/>
      <c r="CNQ5" s="19"/>
      <c r="CNR5" s="19"/>
      <c r="CNS5" s="19"/>
      <c r="CNT5" s="19"/>
      <c r="CNU5" s="19"/>
      <c r="CNV5" s="19"/>
      <c r="CNW5" s="19"/>
      <c r="CNX5" s="19"/>
      <c r="CNY5" s="19"/>
      <c r="CNZ5" s="19"/>
      <c r="COA5" s="19"/>
      <c r="COB5" s="19"/>
      <c r="COC5" s="19"/>
      <c r="COD5" s="19"/>
      <c r="COE5" s="19"/>
      <c r="COF5" s="19"/>
      <c r="COG5" s="19"/>
      <c r="COH5" s="19"/>
      <c r="COI5" s="19"/>
      <c r="COJ5" s="19"/>
      <c r="COK5" s="19"/>
      <c r="COL5" s="19"/>
      <c r="COM5" s="19"/>
      <c r="CON5" s="19"/>
      <c r="COO5" s="19"/>
      <c r="COP5" s="19"/>
      <c r="COQ5" s="19"/>
      <c r="COR5" s="19"/>
      <c r="COS5" s="19"/>
      <c r="COT5" s="19"/>
      <c r="COU5" s="19"/>
      <c r="COV5" s="19"/>
      <c r="COW5" s="19"/>
      <c r="COX5" s="19"/>
      <c r="COY5" s="19"/>
      <c r="COZ5" s="19"/>
      <c r="CPA5" s="19"/>
      <c r="CPB5" s="19"/>
      <c r="CPC5" s="19"/>
      <c r="CPD5" s="19"/>
      <c r="CPE5" s="19"/>
      <c r="CPF5" s="19"/>
      <c r="CPG5" s="19"/>
      <c r="CPH5" s="19"/>
      <c r="CPI5" s="19"/>
      <c r="CPJ5" s="19"/>
      <c r="CPK5" s="19"/>
      <c r="CPL5" s="19"/>
      <c r="CPM5" s="19"/>
      <c r="CPN5" s="19"/>
      <c r="CPO5" s="19"/>
      <c r="CPP5" s="19"/>
      <c r="CPQ5" s="19"/>
      <c r="CPR5" s="19"/>
      <c r="CPS5" s="19"/>
      <c r="CPT5" s="19"/>
      <c r="CPU5" s="19"/>
      <c r="CPV5" s="19"/>
      <c r="CPW5" s="19"/>
      <c r="CPX5" s="19"/>
      <c r="CPY5" s="19"/>
      <c r="CPZ5" s="19"/>
      <c r="CQA5" s="19"/>
      <c r="CQB5" s="19"/>
      <c r="CQC5" s="19"/>
      <c r="CQD5" s="19"/>
      <c r="CQE5" s="19"/>
      <c r="CQF5" s="19"/>
      <c r="CQG5" s="19"/>
      <c r="CQH5" s="19"/>
      <c r="CQI5" s="19"/>
      <c r="CQJ5" s="19"/>
      <c r="CQK5" s="19"/>
      <c r="CQL5" s="19"/>
      <c r="CQM5" s="19"/>
      <c r="CQN5" s="19"/>
      <c r="CQO5" s="19"/>
      <c r="CQP5" s="19"/>
      <c r="CQQ5" s="19"/>
      <c r="CQR5" s="19"/>
      <c r="CQS5" s="19"/>
      <c r="CQT5" s="19"/>
      <c r="CQU5" s="19"/>
      <c r="CQV5" s="19"/>
      <c r="CQW5" s="19"/>
      <c r="CQX5" s="19"/>
      <c r="CQY5" s="19"/>
      <c r="CQZ5" s="19"/>
      <c r="CRA5" s="19"/>
      <c r="CRB5" s="19"/>
      <c r="CRC5" s="19"/>
      <c r="CRD5" s="19"/>
      <c r="CRE5" s="19"/>
      <c r="CRF5" s="19"/>
      <c r="CRG5" s="19"/>
      <c r="CRH5" s="19"/>
      <c r="CRI5" s="19"/>
      <c r="CRJ5" s="19"/>
      <c r="CRK5" s="19"/>
      <c r="CRL5" s="19"/>
      <c r="CRM5" s="19"/>
      <c r="CRN5" s="19"/>
      <c r="CRO5" s="19"/>
      <c r="CRP5" s="19"/>
      <c r="CRQ5" s="19"/>
      <c r="CRR5" s="19"/>
      <c r="CRS5" s="19"/>
      <c r="CRT5" s="19"/>
      <c r="CRU5" s="19"/>
      <c r="CRV5" s="19"/>
      <c r="CRW5" s="19"/>
      <c r="CRX5" s="19"/>
      <c r="CRY5" s="19"/>
      <c r="CRZ5" s="19"/>
      <c r="CSA5" s="19"/>
      <c r="CSB5" s="19"/>
      <c r="CSC5" s="19"/>
      <c r="CSD5" s="19"/>
      <c r="CSE5" s="19"/>
      <c r="CSF5" s="19"/>
      <c r="CSG5" s="19"/>
      <c r="CSH5" s="19"/>
      <c r="CSI5" s="19"/>
      <c r="CSJ5" s="19"/>
      <c r="CSK5" s="19"/>
      <c r="CSL5" s="19"/>
      <c r="CSM5" s="19"/>
      <c r="CSN5" s="19"/>
      <c r="CSO5" s="19"/>
      <c r="CSP5" s="19"/>
      <c r="CSQ5" s="19"/>
      <c r="CSR5" s="19"/>
      <c r="CSS5" s="19"/>
      <c r="CST5" s="19"/>
      <c r="CSU5" s="19"/>
      <c r="CSV5" s="19"/>
      <c r="CSW5" s="19"/>
      <c r="CSX5" s="19"/>
      <c r="CSY5" s="19"/>
      <c r="CSZ5" s="19"/>
      <c r="CTA5" s="19"/>
      <c r="CTB5" s="19"/>
      <c r="CTC5" s="19"/>
      <c r="CTD5" s="19"/>
      <c r="CTE5" s="19"/>
      <c r="CTF5" s="19"/>
      <c r="CTG5" s="19"/>
      <c r="CTH5" s="19"/>
      <c r="CTI5" s="19"/>
      <c r="CTJ5" s="19"/>
      <c r="CTK5" s="19"/>
      <c r="CTL5" s="19"/>
      <c r="CTM5" s="19"/>
      <c r="CTN5" s="19"/>
      <c r="CTO5" s="19"/>
      <c r="CTP5" s="19"/>
      <c r="CTQ5" s="19"/>
      <c r="CTR5" s="19"/>
      <c r="CTS5" s="19"/>
      <c r="CTT5" s="19"/>
      <c r="CTU5" s="19"/>
      <c r="CTV5" s="19"/>
      <c r="CTW5" s="19"/>
      <c r="CTX5" s="19"/>
      <c r="CTY5" s="19"/>
      <c r="CTZ5" s="19"/>
      <c r="CUA5" s="19"/>
      <c r="CUB5" s="19"/>
      <c r="CUC5" s="19"/>
      <c r="CUD5" s="19"/>
      <c r="CUE5" s="19"/>
      <c r="CUF5" s="19"/>
      <c r="CUG5" s="19"/>
      <c r="CUH5" s="19"/>
      <c r="CUI5" s="19"/>
      <c r="CUJ5" s="19"/>
      <c r="CUK5" s="19"/>
      <c r="CUL5" s="19"/>
      <c r="CUM5" s="19"/>
      <c r="CUN5" s="19"/>
      <c r="CUO5" s="19"/>
      <c r="CUP5" s="19"/>
      <c r="CUQ5" s="19"/>
      <c r="CUR5" s="19"/>
      <c r="CUS5" s="19"/>
      <c r="CUT5" s="19"/>
      <c r="CUU5" s="19"/>
      <c r="CUV5" s="19"/>
      <c r="CUW5" s="19"/>
      <c r="CUX5" s="19"/>
      <c r="CUY5" s="19"/>
      <c r="CUZ5" s="19"/>
      <c r="CVA5" s="19"/>
      <c r="CVB5" s="19"/>
      <c r="CVC5" s="19"/>
      <c r="CVD5" s="19"/>
      <c r="CVE5" s="19"/>
      <c r="CVF5" s="19"/>
      <c r="CVG5" s="19"/>
      <c r="CVH5" s="19"/>
      <c r="CVI5" s="19"/>
      <c r="CVJ5" s="19"/>
      <c r="CVK5" s="19"/>
      <c r="CVL5" s="19"/>
      <c r="CVM5" s="19"/>
      <c r="CVN5" s="19"/>
      <c r="CVO5" s="19"/>
      <c r="CVP5" s="19"/>
      <c r="CVQ5" s="19"/>
      <c r="CVR5" s="19"/>
      <c r="CVS5" s="19"/>
      <c r="CVT5" s="19"/>
      <c r="CVU5" s="19"/>
      <c r="CVV5" s="19"/>
      <c r="CVW5" s="19"/>
      <c r="CVX5" s="19"/>
      <c r="CVY5" s="19"/>
      <c r="CVZ5" s="19"/>
      <c r="CWA5" s="19"/>
      <c r="CWB5" s="19"/>
      <c r="CWC5" s="19"/>
      <c r="CWD5" s="19"/>
      <c r="CWE5" s="19"/>
      <c r="CWF5" s="19"/>
      <c r="CWG5" s="19"/>
      <c r="CWH5" s="19"/>
      <c r="CWI5" s="19"/>
      <c r="CWJ5" s="19"/>
      <c r="CWK5" s="19"/>
      <c r="CWL5" s="19"/>
      <c r="CWM5" s="19"/>
      <c r="CWN5" s="19"/>
      <c r="CWO5" s="19"/>
      <c r="CWP5" s="19"/>
      <c r="CWQ5" s="19"/>
      <c r="CWR5" s="19"/>
      <c r="CWS5" s="19"/>
      <c r="CWT5" s="19"/>
      <c r="CWU5" s="19"/>
      <c r="CWV5" s="19"/>
      <c r="CWW5" s="19"/>
      <c r="CWX5" s="19"/>
      <c r="CWY5" s="19"/>
      <c r="CWZ5" s="19"/>
      <c r="CXA5" s="19"/>
      <c r="CXB5" s="19"/>
      <c r="CXC5" s="19"/>
      <c r="CXD5" s="19"/>
      <c r="CXE5" s="19"/>
      <c r="CXF5" s="19"/>
      <c r="CXG5" s="19"/>
      <c r="CXH5" s="19"/>
      <c r="CXI5" s="19"/>
      <c r="CXJ5" s="19"/>
      <c r="CXK5" s="19"/>
      <c r="CXL5" s="19"/>
      <c r="CXM5" s="19"/>
      <c r="CXN5" s="19"/>
      <c r="CXO5" s="19"/>
      <c r="CXP5" s="19"/>
      <c r="CXQ5" s="19"/>
      <c r="CXR5" s="19"/>
      <c r="CXS5" s="19"/>
      <c r="CXT5" s="19"/>
      <c r="CXU5" s="19"/>
      <c r="CXV5" s="19"/>
      <c r="CXW5" s="19"/>
      <c r="CXX5" s="19"/>
      <c r="CXY5" s="19"/>
      <c r="CXZ5" s="19"/>
      <c r="CYA5" s="19"/>
      <c r="CYB5" s="19"/>
      <c r="CYC5" s="19"/>
      <c r="CYD5" s="19"/>
      <c r="CYE5" s="19"/>
      <c r="CYF5" s="19"/>
      <c r="CYG5" s="19"/>
      <c r="CYH5" s="19"/>
      <c r="CYI5" s="19"/>
      <c r="CYJ5" s="19"/>
      <c r="CYK5" s="19"/>
      <c r="CYL5" s="19"/>
      <c r="CYM5" s="19"/>
      <c r="CYN5" s="19"/>
      <c r="CYO5" s="19"/>
      <c r="CYP5" s="19"/>
      <c r="CYQ5" s="19"/>
      <c r="CYR5" s="19"/>
      <c r="CYS5" s="19"/>
      <c r="CYT5" s="19"/>
      <c r="CYU5" s="19"/>
      <c r="CYV5" s="19"/>
      <c r="CYW5" s="19"/>
      <c r="CYX5" s="19"/>
      <c r="CYY5" s="19"/>
      <c r="CYZ5" s="19"/>
      <c r="CZA5" s="19"/>
      <c r="CZB5" s="19"/>
      <c r="CZC5" s="19"/>
      <c r="CZD5" s="19"/>
      <c r="CZE5" s="19"/>
      <c r="CZF5" s="19"/>
      <c r="CZG5" s="19"/>
      <c r="CZH5" s="19"/>
      <c r="CZI5" s="19"/>
      <c r="CZJ5" s="19"/>
      <c r="CZK5" s="19"/>
      <c r="CZL5" s="19"/>
      <c r="CZM5" s="19"/>
      <c r="CZN5" s="19"/>
      <c r="CZO5" s="19"/>
      <c r="CZP5" s="19"/>
      <c r="CZQ5" s="19"/>
      <c r="CZR5" s="19"/>
      <c r="CZS5" s="19"/>
      <c r="CZT5" s="19"/>
      <c r="CZU5" s="19"/>
      <c r="CZV5" s="19"/>
      <c r="CZW5" s="19"/>
      <c r="CZX5" s="19"/>
      <c r="CZY5" s="19"/>
      <c r="CZZ5" s="19"/>
      <c r="DAA5" s="19"/>
      <c r="DAB5" s="19"/>
      <c r="DAC5" s="19"/>
      <c r="DAD5" s="19"/>
      <c r="DAE5" s="19"/>
      <c r="DAF5" s="19"/>
      <c r="DAG5" s="19"/>
      <c r="DAH5" s="19"/>
      <c r="DAI5" s="19"/>
      <c r="DAJ5" s="19"/>
      <c r="DAK5" s="19"/>
      <c r="DAL5" s="19"/>
      <c r="DAM5" s="19"/>
      <c r="DAN5" s="19"/>
      <c r="DAO5" s="19"/>
      <c r="DAP5" s="19"/>
      <c r="DAQ5" s="19"/>
      <c r="DAR5" s="19"/>
      <c r="DAS5" s="19"/>
      <c r="DAT5" s="19"/>
      <c r="DAU5" s="19"/>
      <c r="DAV5" s="19"/>
      <c r="DAW5" s="19"/>
      <c r="DAX5" s="19"/>
      <c r="DAY5" s="19"/>
      <c r="DAZ5" s="19"/>
      <c r="DBA5" s="19"/>
      <c r="DBB5" s="19"/>
      <c r="DBC5" s="19"/>
      <c r="DBD5" s="19"/>
      <c r="DBE5" s="19"/>
      <c r="DBF5" s="19"/>
      <c r="DBG5" s="19"/>
      <c r="DBH5" s="19"/>
      <c r="DBI5" s="19"/>
      <c r="DBJ5" s="19"/>
      <c r="DBK5" s="19"/>
      <c r="DBL5" s="19"/>
      <c r="DBM5" s="19"/>
      <c r="DBN5" s="19"/>
      <c r="DBO5" s="19"/>
      <c r="DBP5" s="19"/>
      <c r="DBQ5" s="19"/>
      <c r="DBR5" s="19"/>
      <c r="DBS5" s="19"/>
      <c r="DBT5" s="19"/>
      <c r="DBU5" s="19"/>
      <c r="DBV5" s="19"/>
      <c r="DBW5" s="19"/>
      <c r="DBX5" s="19"/>
      <c r="DBY5" s="19"/>
      <c r="DBZ5" s="19"/>
      <c r="DCA5" s="19"/>
      <c r="DCB5" s="19"/>
      <c r="DCC5" s="19"/>
      <c r="DCD5" s="19"/>
      <c r="DCE5" s="19"/>
      <c r="DCF5" s="19"/>
      <c r="DCG5" s="19"/>
      <c r="DCH5" s="19"/>
      <c r="DCI5" s="19"/>
      <c r="DCJ5" s="19"/>
      <c r="DCK5" s="19"/>
      <c r="DCL5" s="19"/>
      <c r="DCM5" s="19"/>
      <c r="DCN5" s="19"/>
      <c r="DCO5" s="19"/>
      <c r="DCP5" s="19"/>
      <c r="DCQ5" s="19"/>
      <c r="DCR5" s="19"/>
      <c r="DCS5" s="19"/>
      <c r="DCT5" s="19"/>
      <c r="DCU5" s="19"/>
      <c r="DCV5" s="19"/>
      <c r="DCW5" s="19"/>
      <c r="DCX5" s="19"/>
      <c r="DCY5" s="19"/>
      <c r="DCZ5" s="19"/>
      <c r="DDA5" s="19"/>
      <c r="DDB5" s="19"/>
      <c r="DDC5" s="19"/>
      <c r="DDD5" s="19"/>
      <c r="DDE5" s="19"/>
      <c r="DDF5" s="19"/>
      <c r="DDG5" s="19"/>
      <c r="DDH5" s="19"/>
      <c r="DDI5" s="19"/>
      <c r="DDJ5" s="19"/>
      <c r="DDK5" s="19"/>
      <c r="DDL5" s="19"/>
      <c r="DDM5" s="19"/>
      <c r="DDN5" s="19"/>
      <c r="DDO5" s="19"/>
      <c r="DDP5" s="19"/>
      <c r="DDQ5" s="19"/>
      <c r="DDR5" s="19"/>
      <c r="DDS5" s="19"/>
      <c r="DDT5" s="19"/>
      <c r="DDU5" s="19"/>
      <c r="DDV5" s="19"/>
      <c r="DDW5" s="19"/>
      <c r="DDX5" s="19"/>
      <c r="DDY5" s="19"/>
      <c r="DDZ5" s="19"/>
      <c r="DEA5" s="19"/>
      <c r="DEB5" s="19"/>
      <c r="DEC5" s="19"/>
      <c r="DED5" s="19"/>
      <c r="DEE5" s="19"/>
      <c r="DEF5" s="19"/>
      <c r="DEG5" s="19"/>
      <c r="DEH5" s="19"/>
      <c r="DEI5" s="19"/>
      <c r="DEJ5" s="19"/>
      <c r="DEK5" s="19"/>
      <c r="DEL5" s="19"/>
      <c r="DEM5" s="19"/>
      <c r="DEN5" s="19"/>
      <c r="DEO5" s="19"/>
      <c r="DEP5" s="19"/>
      <c r="DEQ5" s="19"/>
      <c r="DER5" s="19"/>
      <c r="DES5" s="19"/>
      <c r="DET5" s="19"/>
      <c r="DEU5" s="19"/>
      <c r="DEV5" s="19"/>
      <c r="DEW5" s="19"/>
      <c r="DEX5" s="19"/>
      <c r="DEY5" s="19"/>
      <c r="DEZ5" s="19"/>
      <c r="DFA5" s="19"/>
      <c r="DFB5" s="19"/>
      <c r="DFC5" s="19"/>
      <c r="DFD5" s="19"/>
      <c r="DFE5" s="19"/>
      <c r="DFF5" s="19"/>
      <c r="DFG5" s="19"/>
      <c r="DFH5" s="19"/>
      <c r="DFI5" s="19"/>
      <c r="DFJ5" s="19"/>
      <c r="DFK5" s="19"/>
      <c r="DFL5" s="19"/>
      <c r="DFM5" s="19"/>
      <c r="DFN5" s="19"/>
      <c r="DFO5" s="19"/>
      <c r="DFP5" s="19"/>
      <c r="DFQ5" s="19"/>
      <c r="DFR5" s="19"/>
      <c r="DFS5" s="19"/>
      <c r="DFT5" s="19"/>
      <c r="DFU5" s="19"/>
      <c r="DFV5" s="19"/>
      <c r="DFW5" s="19"/>
      <c r="DFX5" s="19"/>
      <c r="DFY5" s="19"/>
      <c r="DFZ5" s="19"/>
      <c r="DGA5" s="19"/>
      <c r="DGB5" s="19"/>
      <c r="DGC5" s="19"/>
      <c r="DGD5" s="19"/>
      <c r="DGE5" s="19"/>
      <c r="DGF5" s="19"/>
      <c r="DGG5" s="19"/>
      <c r="DGH5" s="19"/>
      <c r="DGI5" s="19"/>
      <c r="DGJ5" s="19"/>
      <c r="DGK5" s="19"/>
      <c r="DGL5" s="19"/>
      <c r="DGM5" s="19"/>
      <c r="DGN5" s="19"/>
      <c r="DGO5" s="19"/>
      <c r="DGP5" s="19"/>
      <c r="DGQ5" s="19"/>
      <c r="DGR5" s="19"/>
      <c r="DGS5" s="19"/>
      <c r="DGT5" s="19"/>
      <c r="DGU5" s="19"/>
      <c r="DGV5" s="19"/>
      <c r="DGW5" s="19"/>
      <c r="DGX5" s="19"/>
      <c r="DGY5" s="19"/>
      <c r="DGZ5" s="19"/>
      <c r="DHA5" s="19"/>
      <c r="DHB5" s="19"/>
      <c r="DHC5" s="19"/>
      <c r="DHD5" s="19"/>
      <c r="DHE5" s="19"/>
      <c r="DHF5" s="19"/>
      <c r="DHG5" s="19"/>
      <c r="DHH5" s="19"/>
      <c r="DHI5" s="19"/>
      <c r="DHJ5" s="19"/>
      <c r="DHK5" s="19"/>
      <c r="DHL5" s="19"/>
      <c r="DHM5" s="19"/>
      <c r="DHN5" s="19"/>
      <c r="DHO5" s="19"/>
      <c r="DHP5" s="19"/>
      <c r="DHQ5" s="19"/>
      <c r="DHR5" s="19"/>
      <c r="DHS5" s="19"/>
      <c r="DHT5" s="19"/>
      <c r="DHU5" s="19"/>
      <c r="DHV5" s="19"/>
      <c r="DHW5" s="19"/>
      <c r="DHX5" s="19"/>
      <c r="DHY5" s="19"/>
      <c r="DHZ5" s="19"/>
      <c r="DIA5" s="19"/>
      <c r="DIB5" s="19"/>
      <c r="DIC5" s="19"/>
      <c r="DID5" s="19"/>
      <c r="DIE5" s="19"/>
      <c r="DIF5" s="19"/>
      <c r="DIG5" s="19"/>
      <c r="DIH5" s="19"/>
      <c r="DII5" s="19"/>
      <c r="DIJ5" s="19"/>
      <c r="DIK5" s="19"/>
      <c r="DIL5" s="19"/>
      <c r="DIM5" s="19"/>
      <c r="DIN5" s="19"/>
      <c r="DIO5" s="19"/>
      <c r="DIP5" s="19"/>
      <c r="DIQ5" s="19"/>
      <c r="DIR5" s="19"/>
      <c r="DIS5" s="19"/>
      <c r="DIT5" s="19"/>
      <c r="DIU5" s="19"/>
      <c r="DIV5" s="19"/>
      <c r="DIW5" s="19"/>
      <c r="DIX5" s="19"/>
      <c r="DIY5" s="19"/>
      <c r="DIZ5" s="19"/>
      <c r="DJA5" s="19"/>
      <c r="DJB5" s="19"/>
      <c r="DJC5" s="19"/>
      <c r="DJD5" s="19"/>
      <c r="DJE5" s="19"/>
      <c r="DJF5" s="19"/>
      <c r="DJG5" s="19"/>
      <c r="DJH5" s="19"/>
      <c r="DJI5" s="19"/>
      <c r="DJJ5" s="19"/>
      <c r="DJK5" s="19"/>
      <c r="DJL5" s="19"/>
      <c r="DJM5" s="19"/>
      <c r="DJN5" s="19"/>
      <c r="DJO5" s="19"/>
      <c r="DJP5" s="19"/>
      <c r="DJQ5" s="19"/>
      <c r="DJR5" s="19"/>
      <c r="DJS5" s="19"/>
      <c r="DJT5" s="19"/>
      <c r="DJU5" s="19"/>
      <c r="DJV5" s="19"/>
      <c r="DJW5" s="19"/>
      <c r="DJX5" s="19"/>
      <c r="DJY5" s="19"/>
      <c r="DJZ5" s="19"/>
      <c r="DKA5" s="19"/>
      <c r="DKB5" s="19"/>
      <c r="DKC5" s="19"/>
      <c r="DKD5" s="19"/>
      <c r="DKE5" s="19"/>
      <c r="DKF5" s="19"/>
      <c r="DKG5" s="19"/>
      <c r="DKH5" s="19"/>
      <c r="DKI5" s="19"/>
      <c r="DKJ5" s="19"/>
      <c r="DKK5" s="19"/>
      <c r="DKL5" s="19"/>
      <c r="DKM5" s="19"/>
      <c r="DKN5" s="19"/>
      <c r="DKO5" s="19"/>
      <c r="DKP5" s="19"/>
      <c r="DKQ5" s="19"/>
      <c r="DKR5" s="19"/>
      <c r="DKS5" s="19"/>
      <c r="DKT5" s="19"/>
      <c r="DKU5" s="19"/>
      <c r="DKV5" s="19"/>
      <c r="DKW5" s="19"/>
      <c r="DKX5" s="19"/>
      <c r="DKY5" s="19"/>
      <c r="DKZ5" s="19"/>
      <c r="DLA5" s="19"/>
      <c r="DLB5" s="19"/>
      <c r="DLC5" s="19"/>
      <c r="DLD5" s="19"/>
      <c r="DLE5" s="19"/>
      <c r="DLF5" s="19"/>
      <c r="DLG5" s="19"/>
      <c r="DLH5" s="19"/>
      <c r="DLI5" s="19"/>
      <c r="DLJ5" s="19"/>
      <c r="DLK5" s="19"/>
      <c r="DLL5" s="19"/>
      <c r="DLM5" s="19"/>
      <c r="DLN5" s="19"/>
      <c r="DLO5" s="19"/>
      <c r="DLP5" s="19"/>
      <c r="DLQ5" s="19"/>
      <c r="DLR5" s="19"/>
      <c r="DLS5" s="19"/>
      <c r="DLT5" s="19"/>
      <c r="DLU5" s="19"/>
      <c r="DLV5" s="19"/>
      <c r="DLW5" s="19"/>
      <c r="DLX5" s="19"/>
      <c r="DLY5" s="19"/>
      <c r="DLZ5" s="19"/>
      <c r="DMA5" s="19"/>
      <c r="DMB5" s="19"/>
      <c r="DMC5" s="19"/>
      <c r="DMD5" s="19"/>
      <c r="DME5" s="19"/>
      <c r="DMF5" s="19"/>
      <c r="DMG5" s="19"/>
      <c r="DMH5" s="19"/>
      <c r="DMI5" s="19"/>
      <c r="DMJ5" s="19"/>
      <c r="DMK5" s="19"/>
      <c r="DML5" s="19"/>
      <c r="DMM5" s="19"/>
      <c r="DMN5" s="19"/>
      <c r="DMO5" s="19"/>
      <c r="DMP5" s="19"/>
      <c r="DMQ5" s="19"/>
      <c r="DMR5" s="19"/>
      <c r="DMS5" s="19"/>
      <c r="DMT5" s="19"/>
      <c r="DMU5" s="19"/>
      <c r="DMV5" s="19"/>
      <c r="DMW5" s="19"/>
      <c r="DMX5" s="19"/>
      <c r="DMY5" s="19"/>
      <c r="DMZ5" s="19"/>
      <c r="DNA5" s="19"/>
      <c r="DNB5" s="19"/>
      <c r="DNC5" s="19"/>
      <c r="DND5" s="19"/>
      <c r="DNE5" s="19"/>
      <c r="DNF5" s="19"/>
      <c r="DNG5" s="19"/>
      <c r="DNH5" s="19"/>
      <c r="DNI5" s="19"/>
      <c r="DNJ5" s="19"/>
      <c r="DNK5" s="19"/>
      <c r="DNL5" s="19"/>
      <c r="DNM5" s="19"/>
      <c r="DNN5" s="19"/>
      <c r="DNO5" s="19"/>
      <c r="DNP5" s="19"/>
      <c r="DNQ5" s="19"/>
      <c r="DNR5" s="19"/>
      <c r="DNS5" s="19"/>
      <c r="DNT5" s="19"/>
      <c r="DNU5" s="19"/>
      <c r="DNV5" s="19"/>
      <c r="DNW5" s="19"/>
      <c r="DNX5" s="19"/>
      <c r="DNY5" s="19"/>
      <c r="DNZ5" s="19"/>
      <c r="DOA5" s="19"/>
      <c r="DOB5" s="19"/>
      <c r="DOC5" s="19"/>
      <c r="DOD5" s="19"/>
      <c r="DOE5" s="19"/>
      <c r="DOF5" s="19"/>
      <c r="DOG5" s="19"/>
      <c r="DOH5" s="19"/>
      <c r="DOI5" s="19"/>
      <c r="DOJ5" s="19"/>
      <c r="DOK5" s="19"/>
      <c r="DOL5" s="19"/>
      <c r="DOM5" s="19"/>
      <c r="DON5" s="19"/>
      <c r="DOO5" s="19"/>
      <c r="DOP5" s="19"/>
      <c r="DOQ5" s="19"/>
      <c r="DOR5" s="19"/>
      <c r="DOS5" s="19"/>
      <c r="DOT5" s="19"/>
      <c r="DOU5" s="19"/>
      <c r="DOV5" s="19"/>
      <c r="DOW5" s="19"/>
      <c r="DOX5" s="19"/>
      <c r="DOY5" s="19"/>
      <c r="DOZ5" s="19"/>
      <c r="DPA5" s="19"/>
      <c r="DPB5" s="19"/>
      <c r="DPC5" s="19"/>
      <c r="DPD5" s="19"/>
      <c r="DPE5" s="19"/>
      <c r="DPF5" s="19"/>
      <c r="DPG5" s="19"/>
      <c r="DPH5" s="19"/>
      <c r="DPI5" s="19"/>
      <c r="DPJ5" s="19"/>
      <c r="DPK5" s="19"/>
      <c r="DPL5" s="19"/>
      <c r="DPM5" s="19"/>
      <c r="DPN5" s="19"/>
      <c r="DPO5" s="19"/>
      <c r="DPP5" s="19"/>
      <c r="DPQ5" s="19"/>
      <c r="DPR5" s="19"/>
      <c r="DPS5" s="19"/>
      <c r="DPT5" s="19"/>
      <c r="DPU5" s="19"/>
      <c r="DPV5" s="19"/>
      <c r="DPW5" s="19"/>
      <c r="DPX5" s="19"/>
      <c r="DPY5" s="19"/>
      <c r="DPZ5" s="19"/>
      <c r="DQA5" s="19"/>
      <c r="DQB5" s="19"/>
      <c r="DQC5" s="19"/>
      <c r="DQD5" s="19"/>
      <c r="DQE5" s="19"/>
      <c r="DQF5" s="19"/>
      <c r="DQG5" s="19"/>
      <c r="DQH5" s="19"/>
      <c r="DQI5" s="19"/>
      <c r="DQJ5" s="19"/>
      <c r="DQK5" s="19"/>
      <c r="DQL5" s="19"/>
      <c r="DQM5" s="19"/>
      <c r="DQN5" s="19"/>
      <c r="DQO5" s="19"/>
      <c r="DQP5" s="19"/>
      <c r="DQQ5" s="19"/>
      <c r="DQR5" s="19"/>
      <c r="DQS5" s="19"/>
      <c r="DQT5" s="19"/>
      <c r="DQU5" s="19"/>
      <c r="DQV5" s="19"/>
      <c r="DQW5" s="19"/>
      <c r="DQX5" s="19"/>
      <c r="DQY5" s="19"/>
      <c r="DQZ5" s="19"/>
      <c r="DRA5" s="19"/>
      <c r="DRB5" s="19"/>
      <c r="DRC5" s="19"/>
      <c r="DRD5" s="19"/>
      <c r="DRE5" s="19"/>
      <c r="DRF5" s="19"/>
      <c r="DRG5" s="19"/>
      <c r="DRH5" s="19"/>
      <c r="DRI5" s="19"/>
      <c r="DRJ5" s="19"/>
      <c r="DRK5" s="19"/>
      <c r="DRL5" s="19"/>
      <c r="DRM5" s="19"/>
      <c r="DRN5" s="19"/>
      <c r="DRO5" s="19"/>
      <c r="DRP5" s="19"/>
      <c r="DRQ5" s="19"/>
      <c r="DRR5" s="19"/>
      <c r="DRS5" s="19"/>
      <c r="DRT5" s="19"/>
      <c r="DRU5" s="19"/>
      <c r="DRV5" s="19"/>
      <c r="DRW5" s="19"/>
      <c r="DRX5" s="19"/>
      <c r="DRY5" s="19"/>
      <c r="DRZ5" s="19"/>
      <c r="DSA5" s="19"/>
      <c r="DSB5" s="19"/>
      <c r="DSC5" s="19"/>
      <c r="DSD5" s="19"/>
      <c r="DSE5" s="19"/>
      <c r="DSF5" s="19"/>
      <c r="DSG5" s="19"/>
      <c r="DSH5" s="19"/>
      <c r="DSI5" s="19"/>
      <c r="DSJ5" s="19"/>
      <c r="DSK5" s="19"/>
      <c r="DSL5" s="19"/>
      <c r="DSM5" s="19"/>
      <c r="DSN5" s="19"/>
      <c r="DSO5" s="19"/>
      <c r="DSP5" s="19"/>
      <c r="DSQ5" s="19"/>
      <c r="DSR5" s="19"/>
      <c r="DSS5" s="19"/>
      <c r="DST5" s="19"/>
      <c r="DSU5" s="19"/>
      <c r="DSV5" s="19"/>
      <c r="DSW5" s="19"/>
      <c r="DSX5" s="19"/>
      <c r="DSY5" s="19"/>
      <c r="DSZ5" s="19"/>
      <c r="DTA5" s="19"/>
      <c r="DTB5" s="19"/>
      <c r="DTC5" s="19"/>
      <c r="DTD5" s="19"/>
      <c r="DTE5" s="19"/>
      <c r="DTF5" s="19"/>
      <c r="DTG5" s="19"/>
      <c r="DTH5" s="19"/>
      <c r="DTI5" s="19"/>
      <c r="DTJ5" s="19"/>
      <c r="DTK5" s="19"/>
      <c r="DTL5" s="19"/>
      <c r="DTM5" s="19"/>
      <c r="DTN5" s="19"/>
      <c r="DTO5" s="19"/>
      <c r="DTP5" s="19"/>
      <c r="DTQ5" s="19"/>
      <c r="DTR5" s="19"/>
      <c r="DTS5" s="19"/>
      <c r="DTT5" s="19"/>
      <c r="DTU5" s="19"/>
      <c r="DTV5" s="19"/>
      <c r="DTW5" s="19"/>
      <c r="DTX5" s="19"/>
      <c r="DTY5" s="19"/>
      <c r="DTZ5" s="19"/>
      <c r="DUA5" s="19"/>
      <c r="DUB5" s="19"/>
      <c r="DUC5" s="19"/>
      <c r="DUD5" s="19"/>
      <c r="DUE5" s="19"/>
      <c r="DUF5" s="19"/>
      <c r="DUG5" s="19"/>
      <c r="DUH5" s="19"/>
      <c r="DUI5" s="19"/>
      <c r="DUJ5" s="19"/>
      <c r="DUK5" s="19"/>
      <c r="DUL5" s="19"/>
      <c r="DUM5" s="19"/>
      <c r="DUN5" s="19"/>
      <c r="DUO5" s="19"/>
      <c r="DUP5" s="19"/>
      <c r="DUQ5" s="19"/>
      <c r="DUR5" s="19"/>
      <c r="DUS5" s="19"/>
      <c r="DUT5" s="19"/>
      <c r="DUU5" s="19"/>
      <c r="DUV5" s="19"/>
      <c r="DUW5" s="19"/>
      <c r="DUX5" s="19"/>
      <c r="DUY5" s="19"/>
      <c r="DUZ5" s="19"/>
      <c r="DVA5" s="19"/>
      <c r="DVB5" s="19"/>
      <c r="DVC5" s="19"/>
      <c r="DVD5" s="19"/>
      <c r="DVE5" s="19"/>
      <c r="DVF5" s="19"/>
      <c r="DVG5" s="19"/>
      <c r="DVH5" s="19"/>
      <c r="DVI5" s="19"/>
      <c r="DVJ5" s="19"/>
      <c r="DVK5" s="19"/>
      <c r="DVL5" s="19"/>
      <c r="DVM5" s="19"/>
      <c r="DVN5" s="19"/>
      <c r="DVO5" s="19"/>
      <c r="DVP5" s="19"/>
      <c r="DVQ5" s="19"/>
      <c r="DVR5" s="19"/>
      <c r="DVS5" s="19"/>
      <c r="DVT5" s="19"/>
      <c r="DVU5" s="19"/>
      <c r="DVV5" s="19"/>
      <c r="DVW5" s="19"/>
      <c r="DVX5" s="19"/>
      <c r="DVY5" s="19"/>
      <c r="DVZ5" s="19"/>
      <c r="DWA5" s="19"/>
      <c r="DWB5" s="19"/>
      <c r="DWC5" s="19"/>
      <c r="DWD5" s="19"/>
      <c r="DWE5" s="19"/>
      <c r="DWF5" s="19"/>
      <c r="DWG5" s="19"/>
      <c r="DWH5" s="19"/>
      <c r="DWI5" s="19"/>
      <c r="DWJ5" s="19"/>
      <c r="DWK5" s="19"/>
      <c r="DWL5" s="19"/>
      <c r="DWM5" s="19"/>
      <c r="DWN5" s="19"/>
      <c r="DWO5" s="19"/>
      <c r="DWP5" s="19"/>
      <c r="DWQ5" s="19"/>
      <c r="DWR5" s="19"/>
      <c r="DWS5" s="19"/>
      <c r="DWT5" s="19"/>
      <c r="DWU5" s="19"/>
      <c r="DWV5" s="19"/>
      <c r="DWW5" s="19"/>
      <c r="DWX5" s="19"/>
      <c r="DWY5" s="19"/>
      <c r="DWZ5" s="19"/>
      <c r="DXA5" s="19"/>
      <c r="DXB5" s="19"/>
      <c r="DXC5" s="19"/>
      <c r="DXD5" s="19"/>
      <c r="DXE5" s="19"/>
      <c r="DXF5" s="19"/>
      <c r="DXG5" s="19"/>
      <c r="DXH5" s="19"/>
      <c r="DXI5" s="19"/>
      <c r="DXJ5" s="19"/>
      <c r="DXK5" s="19"/>
      <c r="DXL5" s="19"/>
      <c r="DXM5" s="19"/>
      <c r="DXN5" s="19"/>
      <c r="DXO5" s="19"/>
      <c r="DXP5" s="19"/>
      <c r="DXQ5" s="19"/>
      <c r="DXR5" s="19"/>
      <c r="DXS5" s="19"/>
      <c r="DXT5" s="19"/>
      <c r="DXU5" s="19"/>
      <c r="DXV5" s="19"/>
      <c r="DXW5" s="19"/>
      <c r="DXX5" s="19"/>
      <c r="DXY5" s="19"/>
      <c r="DXZ5" s="19"/>
      <c r="DYA5" s="19"/>
      <c r="DYB5" s="19"/>
      <c r="DYC5" s="19"/>
      <c r="DYD5" s="19"/>
      <c r="DYE5" s="19"/>
      <c r="DYF5" s="19"/>
      <c r="DYG5" s="19"/>
      <c r="DYH5" s="19"/>
      <c r="DYI5" s="19"/>
      <c r="DYJ5" s="19"/>
      <c r="DYK5" s="19"/>
      <c r="DYL5" s="19"/>
      <c r="DYM5" s="19"/>
      <c r="DYN5" s="19"/>
      <c r="DYO5" s="19"/>
      <c r="DYP5" s="19"/>
      <c r="DYQ5" s="19"/>
      <c r="DYR5" s="19"/>
      <c r="DYS5" s="19"/>
      <c r="DYT5" s="19"/>
      <c r="DYU5" s="19"/>
      <c r="DYV5" s="19"/>
      <c r="DYW5" s="19"/>
      <c r="DYX5" s="19"/>
      <c r="DYY5" s="19"/>
      <c r="DYZ5" s="19"/>
      <c r="DZA5" s="19"/>
      <c r="DZB5" s="19"/>
      <c r="DZC5" s="19"/>
      <c r="DZD5" s="19"/>
      <c r="DZE5" s="19"/>
      <c r="DZF5" s="19"/>
      <c r="DZG5" s="19"/>
      <c r="DZH5" s="19"/>
      <c r="DZI5" s="19"/>
      <c r="DZJ5" s="19"/>
      <c r="DZK5" s="19"/>
      <c r="DZL5" s="19"/>
      <c r="DZM5" s="19"/>
      <c r="DZN5" s="19"/>
      <c r="DZO5" s="19"/>
      <c r="DZP5" s="19"/>
      <c r="DZQ5" s="19"/>
      <c r="DZR5" s="19"/>
      <c r="DZS5" s="19"/>
      <c r="DZT5" s="19"/>
      <c r="DZU5" s="19"/>
      <c r="DZV5" s="19"/>
      <c r="DZW5" s="19"/>
      <c r="DZX5" s="19"/>
      <c r="DZY5" s="19"/>
      <c r="DZZ5" s="19"/>
      <c r="EAA5" s="19"/>
      <c r="EAB5" s="19"/>
      <c r="EAC5" s="19"/>
      <c r="EAD5" s="19"/>
      <c r="EAE5" s="19"/>
      <c r="EAF5" s="19"/>
      <c r="EAG5" s="19"/>
      <c r="EAH5" s="19"/>
      <c r="EAI5" s="19"/>
      <c r="EAJ5" s="19"/>
      <c r="EAK5" s="19"/>
      <c r="EAL5" s="19"/>
      <c r="EAM5" s="19"/>
      <c r="EAN5" s="19"/>
      <c r="EAO5" s="19"/>
      <c r="EAP5" s="19"/>
      <c r="EAQ5" s="19"/>
      <c r="EAR5" s="19"/>
      <c r="EAS5" s="19"/>
      <c r="EAT5" s="19"/>
      <c r="EAU5" s="19"/>
      <c r="EAV5" s="19"/>
      <c r="EAW5" s="19"/>
      <c r="EAX5" s="19"/>
      <c r="EAY5" s="19"/>
      <c r="EAZ5" s="19"/>
      <c r="EBA5" s="19"/>
      <c r="EBB5" s="19"/>
      <c r="EBC5" s="19"/>
      <c r="EBD5" s="19"/>
      <c r="EBE5" s="19"/>
      <c r="EBF5" s="19"/>
      <c r="EBG5" s="19"/>
      <c r="EBH5" s="19"/>
      <c r="EBI5" s="19"/>
      <c r="EBJ5" s="19"/>
      <c r="EBK5" s="19"/>
      <c r="EBL5" s="19"/>
      <c r="EBM5" s="19"/>
      <c r="EBN5" s="19"/>
      <c r="EBO5" s="19"/>
      <c r="EBP5" s="19"/>
      <c r="EBQ5" s="19"/>
      <c r="EBR5" s="19"/>
      <c r="EBS5" s="19"/>
      <c r="EBT5" s="19"/>
      <c r="EBU5" s="19"/>
      <c r="EBV5" s="19"/>
      <c r="EBW5" s="19"/>
      <c r="EBX5" s="19"/>
      <c r="EBY5" s="19"/>
      <c r="EBZ5" s="19"/>
      <c r="ECA5" s="19"/>
      <c r="ECB5" s="19"/>
      <c r="ECC5" s="19"/>
      <c r="ECD5" s="19"/>
      <c r="ECE5" s="19"/>
      <c r="ECF5" s="19"/>
      <c r="ECG5" s="19"/>
      <c r="ECH5" s="19"/>
      <c r="ECI5" s="19"/>
      <c r="ECJ5" s="19"/>
      <c r="ECK5" s="19"/>
      <c r="ECL5" s="19"/>
      <c r="ECM5" s="19"/>
      <c r="ECN5" s="19"/>
      <c r="ECO5" s="19"/>
      <c r="ECP5" s="19"/>
      <c r="ECQ5" s="19"/>
      <c r="ECR5" s="19"/>
      <c r="ECS5" s="19"/>
      <c r="ECT5" s="19"/>
      <c r="ECU5" s="19"/>
      <c r="ECV5" s="19"/>
      <c r="ECW5" s="19"/>
      <c r="ECX5" s="19"/>
      <c r="ECY5" s="19"/>
      <c r="ECZ5" s="19"/>
      <c r="EDA5" s="19"/>
      <c r="EDB5" s="19"/>
      <c r="EDC5" s="19"/>
      <c r="EDD5" s="19"/>
      <c r="EDE5" s="19"/>
      <c r="EDF5" s="19"/>
      <c r="EDG5" s="19"/>
      <c r="EDH5" s="19"/>
      <c r="EDI5" s="19"/>
      <c r="EDJ5" s="19"/>
      <c r="EDK5" s="19"/>
      <c r="EDL5" s="19"/>
      <c r="EDM5" s="19"/>
      <c r="EDN5" s="19"/>
      <c r="EDO5" s="19"/>
      <c r="EDP5" s="19"/>
      <c r="EDQ5" s="19"/>
      <c r="EDR5" s="19"/>
      <c r="EDS5" s="19"/>
      <c r="EDT5" s="19"/>
      <c r="EDU5" s="19"/>
      <c r="EDV5" s="19"/>
      <c r="EDW5" s="19"/>
      <c r="EDX5" s="19"/>
      <c r="EDY5" s="19"/>
      <c r="EDZ5" s="19"/>
      <c r="EEA5" s="19"/>
      <c r="EEB5" s="19"/>
      <c r="EEC5" s="19"/>
      <c r="EED5" s="19"/>
      <c r="EEE5" s="19"/>
      <c r="EEF5" s="19"/>
      <c r="EEG5" s="19"/>
      <c r="EEH5" s="19"/>
      <c r="EEI5" s="19"/>
      <c r="EEJ5" s="19"/>
      <c r="EEK5" s="19"/>
      <c r="EEL5" s="19"/>
      <c r="EEM5" s="19"/>
      <c r="EEN5" s="19"/>
      <c r="EEO5" s="19"/>
      <c r="EEP5" s="19"/>
      <c r="EEQ5" s="19"/>
      <c r="EER5" s="19"/>
      <c r="EES5" s="19"/>
      <c r="EET5" s="19"/>
      <c r="EEU5" s="19"/>
      <c r="EEV5" s="19"/>
      <c r="EEW5" s="19"/>
      <c r="EEX5" s="19"/>
      <c r="EEY5" s="19"/>
      <c r="EEZ5" s="19"/>
      <c r="EFA5" s="19"/>
      <c r="EFB5" s="19"/>
      <c r="EFC5" s="19"/>
      <c r="EFD5" s="19"/>
      <c r="EFE5" s="19"/>
      <c r="EFF5" s="19"/>
      <c r="EFG5" s="19"/>
      <c r="EFH5" s="19"/>
      <c r="EFI5" s="19"/>
      <c r="EFJ5" s="19"/>
      <c r="EFK5" s="19"/>
      <c r="EFL5" s="19"/>
      <c r="EFM5" s="19"/>
      <c r="EFN5" s="19"/>
      <c r="EFO5" s="19"/>
      <c r="EFP5" s="19"/>
      <c r="EFQ5" s="19"/>
      <c r="EFR5" s="19"/>
      <c r="EFS5" s="19"/>
      <c r="EFT5" s="19"/>
      <c r="EFU5" s="19"/>
      <c r="EFV5" s="19"/>
      <c r="EFW5" s="19"/>
      <c r="EFX5" s="19"/>
      <c r="EFY5" s="19"/>
      <c r="EFZ5" s="19"/>
      <c r="EGA5" s="19"/>
      <c r="EGB5" s="19"/>
      <c r="EGC5" s="19"/>
      <c r="EGD5" s="19"/>
      <c r="EGE5" s="19"/>
      <c r="EGF5" s="19"/>
      <c r="EGG5" s="19"/>
      <c r="EGH5" s="19"/>
      <c r="EGI5" s="19"/>
      <c r="EGJ5" s="19"/>
      <c r="EGK5" s="19"/>
      <c r="EGL5" s="19"/>
      <c r="EGM5" s="19"/>
      <c r="EGN5" s="19"/>
      <c r="EGO5" s="19"/>
      <c r="EGP5" s="19"/>
      <c r="EGQ5" s="19"/>
      <c r="EGR5" s="19"/>
      <c r="EGS5" s="19"/>
      <c r="EGT5" s="19"/>
      <c r="EGU5" s="19"/>
      <c r="EGV5" s="19"/>
      <c r="EGW5" s="19"/>
      <c r="EGX5" s="19"/>
      <c r="EGY5" s="19"/>
      <c r="EGZ5" s="19"/>
      <c r="EHA5" s="19"/>
      <c r="EHB5" s="19"/>
      <c r="EHC5" s="19"/>
      <c r="EHD5" s="19"/>
      <c r="EHE5" s="19"/>
      <c r="EHF5" s="19"/>
      <c r="EHG5" s="19"/>
      <c r="EHH5" s="19"/>
      <c r="EHI5" s="19"/>
      <c r="EHJ5" s="19"/>
      <c r="EHK5" s="19"/>
      <c r="EHL5" s="19"/>
      <c r="EHM5" s="19"/>
      <c r="EHN5" s="19"/>
      <c r="EHO5" s="19"/>
      <c r="EHP5" s="19"/>
      <c r="EHQ5" s="19"/>
      <c r="EHR5" s="19"/>
      <c r="EHS5" s="19"/>
      <c r="EHT5" s="19"/>
      <c r="EHU5" s="19"/>
      <c r="EHV5" s="19"/>
      <c r="EHW5" s="19"/>
      <c r="EHX5" s="19"/>
      <c r="EHY5" s="19"/>
      <c r="EHZ5" s="19"/>
      <c r="EIA5" s="19"/>
      <c r="EIB5" s="19"/>
      <c r="EIC5" s="19"/>
      <c r="EID5" s="19"/>
      <c r="EIE5" s="19"/>
      <c r="EIF5" s="19"/>
      <c r="EIG5" s="19"/>
      <c r="EIH5" s="19"/>
      <c r="EII5" s="19"/>
      <c r="EIJ5" s="19"/>
      <c r="EIK5" s="19"/>
      <c r="EIL5" s="19"/>
      <c r="EIM5" s="19"/>
      <c r="EIN5" s="19"/>
      <c r="EIO5" s="19"/>
      <c r="EIP5" s="19"/>
      <c r="EIQ5" s="19"/>
      <c r="EIR5" s="19"/>
      <c r="EIS5" s="19"/>
      <c r="EIT5" s="19"/>
      <c r="EIU5" s="19"/>
      <c r="EIV5" s="19"/>
      <c r="EIW5" s="19"/>
      <c r="EIX5" s="19"/>
      <c r="EIY5" s="19"/>
      <c r="EIZ5" s="19"/>
      <c r="EJA5" s="19"/>
      <c r="EJB5" s="19"/>
      <c r="EJC5" s="19"/>
      <c r="EJD5" s="19"/>
      <c r="EJE5" s="19"/>
      <c r="EJF5" s="19"/>
      <c r="EJG5" s="19"/>
      <c r="EJH5" s="19"/>
      <c r="EJI5" s="19"/>
      <c r="EJJ5" s="19"/>
      <c r="EJK5" s="19"/>
      <c r="EJL5" s="19"/>
      <c r="EJM5" s="19"/>
      <c r="EJN5" s="19"/>
      <c r="EJO5" s="19"/>
      <c r="EJP5" s="19"/>
      <c r="EJQ5" s="19"/>
      <c r="EJR5" s="19"/>
      <c r="EJS5" s="19"/>
      <c r="EJT5" s="19"/>
      <c r="EJU5" s="19"/>
      <c r="EJV5" s="19"/>
      <c r="EJW5" s="19"/>
      <c r="EJX5" s="19"/>
      <c r="EJY5" s="19"/>
      <c r="EJZ5" s="19"/>
      <c r="EKA5" s="19"/>
      <c r="EKB5" s="19"/>
      <c r="EKC5" s="19"/>
      <c r="EKD5" s="19"/>
      <c r="EKE5" s="19"/>
      <c r="EKF5" s="19"/>
      <c r="EKG5" s="19"/>
      <c r="EKH5" s="19"/>
      <c r="EKI5" s="19"/>
      <c r="EKJ5" s="19"/>
      <c r="EKK5" s="19"/>
      <c r="EKL5" s="19"/>
      <c r="EKM5" s="19"/>
      <c r="EKN5" s="19"/>
      <c r="EKO5" s="19"/>
      <c r="EKP5" s="19"/>
      <c r="EKQ5" s="19"/>
      <c r="EKR5" s="19"/>
      <c r="EKS5" s="19"/>
      <c r="EKT5" s="19"/>
      <c r="EKU5" s="19"/>
      <c r="EKV5" s="19"/>
      <c r="EKW5" s="19"/>
      <c r="EKX5" s="19"/>
      <c r="EKY5" s="19"/>
      <c r="EKZ5" s="19"/>
      <c r="ELA5" s="19"/>
      <c r="ELB5" s="19"/>
      <c r="ELC5" s="19"/>
      <c r="ELD5" s="19"/>
      <c r="ELE5" s="19"/>
      <c r="ELF5" s="19"/>
      <c r="ELG5" s="19"/>
      <c r="ELH5" s="19"/>
      <c r="ELI5" s="19"/>
      <c r="ELJ5" s="19"/>
      <c r="ELK5" s="19"/>
      <c r="ELL5" s="19"/>
      <c r="ELM5" s="19"/>
      <c r="ELN5" s="19"/>
      <c r="ELO5" s="19"/>
      <c r="ELP5" s="19"/>
      <c r="ELQ5" s="19"/>
      <c r="ELR5" s="19"/>
      <c r="ELS5" s="19"/>
      <c r="ELT5" s="19"/>
      <c r="ELU5" s="19"/>
      <c r="ELV5" s="19"/>
      <c r="ELW5" s="19"/>
      <c r="ELX5" s="19"/>
      <c r="ELY5" s="19"/>
      <c r="ELZ5" s="19"/>
      <c r="EMA5" s="19"/>
      <c r="EMB5" s="19"/>
      <c r="EMC5" s="19"/>
      <c r="EMD5" s="19"/>
      <c r="EME5" s="19"/>
      <c r="EMF5" s="19"/>
      <c r="EMG5" s="19"/>
      <c r="EMH5" s="19"/>
      <c r="EMI5" s="19"/>
      <c r="EMJ5" s="19"/>
      <c r="EMK5" s="19"/>
      <c r="EML5" s="19"/>
      <c r="EMM5" s="19"/>
      <c r="EMN5" s="19"/>
      <c r="EMO5" s="19"/>
      <c r="EMP5" s="19"/>
      <c r="EMQ5" s="19"/>
      <c r="EMR5" s="19"/>
      <c r="EMS5" s="19"/>
      <c r="EMT5" s="19"/>
      <c r="EMU5" s="19"/>
      <c r="EMV5" s="19"/>
      <c r="EMW5" s="19"/>
      <c r="EMX5" s="19"/>
      <c r="EMY5" s="19"/>
      <c r="EMZ5" s="19"/>
      <c r="ENA5" s="19"/>
      <c r="ENB5" s="19"/>
      <c r="ENC5" s="19"/>
      <c r="END5" s="19"/>
      <c r="ENE5" s="19"/>
      <c r="ENF5" s="19"/>
      <c r="ENG5" s="19"/>
      <c r="ENH5" s="19"/>
      <c r="ENI5" s="19"/>
      <c r="ENJ5" s="19"/>
      <c r="ENK5" s="19"/>
      <c r="ENL5" s="19"/>
      <c r="ENM5" s="19"/>
      <c r="ENN5" s="19"/>
      <c r="ENO5" s="19"/>
      <c r="ENP5" s="19"/>
      <c r="ENQ5" s="19"/>
      <c r="ENR5" s="19"/>
      <c r="ENS5" s="19"/>
      <c r="ENT5" s="19"/>
      <c r="ENU5" s="19"/>
      <c r="ENV5" s="19"/>
      <c r="ENW5" s="19"/>
      <c r="ENX5" s="19"/>
      <c r="ENY5" s="19"/>
      <c r="ENZ5" s="19"/>
      <c r="EOA5" s="19"/>
      <c r="EOB5" s="19"/>
      <c r="EOC5" s="19"/>
      <c r="EOD5" s="19"/>
      <c r="EOE5" s="19"/>
      <c r="EOF5" s="19"/>
      <c r="EOG5" s="19"/>
      <c r="EOH5" s="19"/>
      <c r="EOI5" s="19"/>
      <c r="EOJ5" s="19"/>
      <c r="EOK5" s="19"/>
      <c r="EOL5" s="19"/>
      <c r="EOM5" s="19"/>
      <c r="EON5" s="19"/>
      <c r="EOO5" s="19"/>
      <c r="EOP5" s="19"/>
      <c r="EOQ5" s="19"/>
      <c r="EOR5" s="19"/>
      <c r="EOS5" s="19"/>
      <c r="EOT5" s="19"/>
      <c r="EOU5" s="19"/>
      <c r="EOV5" s="19"/>
      <c r="EOW5" s="19"/>
      <c r="EOX5" s="19"/>
      <c r="EOY5" s="19"/>
      <c r="EOZ5" s="19"/>
      <c r="EPA5" s="19"/>
      <c r="EPB5" s="19"/>
      <c r="EPC5" s="19"/>
      <c r="EPD5" s="19"/>
      <c r="EPE5" s="19"/>
      <c r="EPF5" s="19"/>
      <c r="EPG5" s="19"/>
      <c r="EPH5" s="19"/>
      <c r="EPI5" s="19"/>
      <c r="EPJ5" s="19"/>
      <c r="EPK5" s="19"/>
      <c r="EPL5" s="19"/>
      <c r="EPM5" s="19"/>
      <c r="EPN5" s="19"/>
      <c r="EPO5" s="19"/>
      <c r="EPP5" s="19"/>
      <c r="EPQ5" s="19"/>
      <c r="EPR5" s="19"/>
      <c r="EPS5" s="19"/>
      <c r="EPT5" s="19"/>
      <c r="EPU5" s="19"/>
      <c r="EPV5" s="19"/>
      <c r="EPW5" s="19"/>
      <c r="EPX5" s="19"/>
      <c r="EPY5" s="19"/>
      <c r="EPZ5" s="19"/>
      <c r="EQA5" s="19"/>
      <c r="EQB5" s="19"/>
      <c r="EQC5" s="19"/>
      <c r="EQD5" s="19"/>
      <c r="EQE5" s="19"/>
      <c r="EQF5" s="19"/>
      <c r="EQG5" s="19"/>
      <c r="EQH5" s="19"/>
      <c r="EQI5" s="19"/>
      <c r="EQJ5" s="19"/>
      <c r="EQK5" s="19"/>
      <c r="EQL5" s="19"/>
      <c r="EQM5" s="19"/>
      <c r="EQN5" s="19"/>
      <c r="EQO5" s="19"/>
      <c r="EQP5" s="19"/>
      <c r="EQQ5" s="19"/>
      <c r="EQR5" s="19"/>
      <c r="EQS5" s="19"/>
      <c r="EQT5" s="19"/>
      <c r="EQU5" s="19"/>
      <c r="EQV5" s="19"/>
      <c r="EQW5" s="19"/>
      <c r="EQX5" s="19"/>
      <c r="EQY5" s="19"/>
      <c r="EQZ5" s="19"/>
      <c r="ERA5" s="19"/>
      <c r="ERB5" s="19"/>
      <c r="ERC5" s="19"/>
      <c r="ERD5" s="19"/>
      <c r="ERE5" s="19"/>
      <c r="ERF5" s="19"/>
      <c r="ERG5" s="19"/>
      <c r="ERH5" s="19"/>
      <c r="ERI5" s="19"/>
      <c r="ERJ5" s="19"/>
      <c r="ERK5" s="19"/>
      <c r="ERL5" s="19"/>
      <c r="ERM5" s="19"/>
      <c r="ERN5" s="19"/>
      <c r="ERO5" s="19"/>
      <c r="ERP5" s="19"/>
      <c r="ERQ5" s="19"/>
      <c r="ERR5" s="19"/>
      <c r="ERS5" s="19"/>
      <c r="ERT5" s="19"/>
      <c r="ERU5" s="19"/>
      <c r="ERV5" s="19"/>
      <c r="ERW5" s="19"/>
      <c r="ERX5" s="19"/>
      <c r="ERY5" s="19"/>
      <c r="ERZ5" s="19"/>
      <c r="ESA5" s="19"/>
      <c r="ESB5" s="19"/>
      <c r="ESC5" s="19"/>
      <c r="ESD5" s="19"/>
      <c r="ESE5" s="19"/>
      <c r="ESF5" s="19"/>
      <c r="ESG5" s="19"/>
      <c r="ESH5" s="19"/>
      <c r="ESI5" s="19"/>
      <c r="ESJ5" s="19"/>
      <c r="ESK5" s="19"/>
      <c r="ESL5" s="19"/>
      <c r="ESM5" s="19"/>
      <c r="ESN5" s="19"/>
      <c r="ESO5" s="19"/>
      <c r="ESP5" s="19"/>
      <c r="ESQ5" s="19"/>
      <c r="ESR5" s="19"/>
      <c r="ESS5" s="19"/>
      <c r="EST5" s="19"/>
      <c r="ESU5" s="19"/>
      <c r="ESV5" s="19"/>
      <c r="ESW5" s="19"/>
      <c r="ESX5" s="19"/>
      <c r="ESY5" s="19"/>
      <c r="ESZ5" s="19"/>
      <c r="ETA5" s="19"/>
      <c r="ETB5" s="19"/>
      <c r="ETC5" s="19"/>
      <c r="ETD5" s="19"/>
      <c r="ETE5" s="19"/>
      <c r="ETF5" s="19"/>
      <c r="ETG5" s="19"/>
      <c r="ETH5" s="19"/>
      <c r="ETI5" s="19"/>
      <c r="ETJ5" s="19"/>
      <c r="ETK5" s="19"/>
      <c r="ETL5" s="19"/>
      <c r="ETM5" s="19"/>
      <c r="ETN5" s="19"/>
      <c r="ETO5" s="19"/>
      <c r="ETP5" s="19"/>
      <c r="ETQ5" s="19"/>
      <c r="ETR5" s="19"/>
      <c r="ETS5" s="19"/>
      <c r="ETT5" s="19"/>
      <c r="ETU5" s="19"/>
      <c r="ETV5" s="19"/>
      <c r="ETW5" s="19"/>
      <c r="ETX5" s="19"/>
      <c r="ETY5" s="19"/>
      <c r="ETZ5" s="19"/>
      <c r="EUA5" s="19"/>
      <c r="EUB5" s="19"/>
      <c r="EUC5" s="19"/>
      <c r="EUD5" s="19"/>
      <c r="EUE5" s="19"/>
      <c r="EUF5" s="19"/>
      <c r="EUG5" s="19"/>
      <c r="EUH5" s="19"/>
      <c r="EUI5" s="19"/>
      <c r="EUJ5" s="19"/>
      <c r="EUK5" s="19"/>
      <c r="EUL5" s="19"/>
      <c r="EUM5" s="19"/>
      <c r="EUN5" s="19"/>
      <c r="EUO5" s="19"/>
      <c r="EUP5" s="19"/>
      <c r="EUQ5" s="19"/>
      <c r="EUR5" s="19"/>
      <c r="EUS5" s="19"/>
      <c r="EUT5" s="19"/>
      <c r="EUU5" s="19"/>
      <c r="EUV5" s="19"/>
      <c r="EUW5" s="19"/>
      <c r="EUX5" s="19"/>
      <c r="EUY5" s="19"/>
      <c r="EUZ5" s="19"/>
      <c r="EVA5" s="19"/>
      <c r="EVB5" s="19"/>
      <c r="EVC5" s="19"/>
      <c r="EVD5" s="19"/>
      <c r="EVE5" s="19"/>
      <c r="EVF5" s="19"/>
      <c r="EVG5" s="19"/>
      <c r="EVH5" s="19"/>
      <c r="EVI5" s="19"/>
      <c r="EVJ5" s="19"/>
      <c r="EVK5" s="19"/>
      <c r="EVL5" s="19"/>
      <c r="EVM5" s="19"/>
      <c r="EVN5" s="19"/>
      <c r="EVO5" s="19"/>
      <c r="EVP5" s="19"/>
      <c r="EVQ5" s="19"/>
      <c r="EVR5" s="19"/>
      <c r="EVS5" s="19"/>
      <c r="EVT5" s="19"/>
      <c r="EVU5" s="19"/>
      <c r="EVV5" s="19"/>
      <c r="EVW5" s="19"/>
      <c r="EVX5" s="19"/>
      <c r="EVY5" s="19"/>
      <c r="EVZ5" s="19"/>
      <c r="EWA5" s="19"/>
      <c r="EWB5" s="19"/>
      <c r="EWC5" s="19"/>
      <c r="EWD5" s="19"/>
      <c r="EWE5" s="19"/>
      <c r="EWF5" s="19"/>
      <c r="EWG5" s="19"/>
      <c r="EWH5" s="19"/>
      <c r="EWI5" s="19"/>
      <c r="EWJ5" s="19"/>
      <c r="EWK5" s="19"/>
      <c r="EWL5" s="19"/>
      <c r="EWM5" s="19"/>
      <c r="EWN5" s="19"/>
      <c r="EWO5" s="19"/>
      <c r="EWP5" s="19"/>
      <c r="EWQ5" s="19"/>
      <c r="EWR5" s="19"/>
      <c r="EWS5" s="19"/>
      <c r="EWT5" s="19"/>
      <c r="EWU5" s="19"/>
      <c r="EWV5" s="19"/>
      <c r="EWW5" s="19"/>
      <c r="EWX5" s="19"/>
      <c r="EWY5" s="19"/>
      <c r="EWZ5" s="19"/>
      <c r="EXA5" s="19"/>
      <c r="EXB5" s="19"/>
      <c r="EXC5" s="19"/>
      <c r="EXD5" s="19"/>
      <c r="EXE5" s="19"/>
      <c r="EXF5" s="19"/>
      <c r="EXG5" s="19"/>
      <c r="EXH5" s="19"/>
      <c r="EXI5" s="19"/>
      <c r="EXJ5" s="19"/>
      <c r="EXK5" s="19"/>
      <c r="EXL5" s="19"/>
      <c r="EXM5" s="19"/>
      <c r="EXN5" s="19"/>
      <c r="EXO5" s="19"/>
      <c r="EXP5" s="19"/>
      <c r="EXQ5" s="19"/>
      <c r="EXR5" s="19"/>
      <c r="EXS5" s="19"/>
      <c r="EXT5" s="19"/>
      <c r="EXU5" s="19"/>
      <c r="EXV5" s="19"/>
      <c r="EXW5" s="19"/>
      <c r="EXX5" s="19"/>
      <c r="EXY5" s="19"/>
      <c r="EXZ5" s="19"/>
      <c r="EYA5" s="19"/>
      <c r="EYB5" s="19"/>
      <c r="EYC5" s="19"/>
      <c r="EYD5" s="19"/>
      <c r="EYE5" s="19"/>
      <c r="EYF5" s="19"/>
      <c r="EYG5" s="19"/>
      <c r="EYH5" s="19"/>
      <c r="EYI5" s="19"/>
      <c r="EYJ5" s="19"/>
      <c r="EYK5" s="19"/>
      <c r="EYL5" s="19"/>
      <c r="EYM5" s="19"/>
      <c r="EYN5" s="19"/>
      <c r="EYO5" s="19"/>
      <c r="EYP5" s="19"/>
      <c r="EYQ5" s="19"/>
      <c r="EYR5" s="19"/>
      <c r="EYS5" s="19"/>
      <c r="EYT5" s="19"/>
      <c r="EYU5" s="19"/>
      <c r="EYV5" s="19"/>
      <c r="EYW5" s="19"/>
      <c r="EYX5" s="19"/>
      <c r="EYY5" s="19"/>
      <c r="EYZ5" s="19"/>
      <c r="EZA5" s="19"/>
      <c r="EZB5" s="19"/>
      <c r="EZC5" s="19"/>
      <c r="EZD5" s="19"/>
      <c r="EZE5" s="19"/>
      <c r="EZF5" s="19"/>
      <c r="EZG5" s="19"/>
      <c r="EZH5" s="19"/>
      <c r="EZI5" s="19"/>
      <c r="EZJ5" s="19"/>
      <c r="EZK5" s="19"/>
      <c r="EZL5" s="19"/>
      <c r="EZM5" s="19"/>
      <c r="EZN5" s="19"/>
      <c r="EZO5" s="19"/>
      <c r="EZP5" s="19"/>
      <c r="EZQ5" s="19"/>
      <c r="EZR5" s="19"/>
      <c r="EZS5" s="19"/>
      <c r="EZT5" s="19"/>
      <c r="EZU5" s="19"/>
      <c r="EZV5" s="19"/>
      <c r="EZW5" s="19"/>
      <c r="EZX5" s="19"/>
      <c r="EZY5" s="19"/>
      <c r="EZZ5" s="19"/>
      <c r="FAA5" s="19"/>
      <c r="FAB5" s="19"/>
      <c r="FAC5" s="19"/>
      <c r="FAD5" s="19"/>
      <c r="FAE5" s="19"/>
      <c r="FAF5" s="19"/>
      <c r="FAG5" s="19"/>
      <c r="FAH5" s="19"/>
      <c r="FAI5" s="19"/>
      <c r="FAJ5" s="19"/>
      <c r="FAK5" s="19"/>
      <c r="FAL5" s="19"/>
      <c r="FAM5" s="19"/>
      <c r="FAN5" s="19"/>
      <c r="FAO5" s="19"/>
      <c r="FAP5" s="19"/>
      <c r="FAQ5" s="19"/>
      <c r="FAR5" s="19"/>
      <c r="FAS5" s="19"/>
      <c r="FAT5" s="19"/>
      <c r="FAU5" s="19"/>
      <c r="FAV5" s="19"/>
      <c r="FAW5" s="19"/>
      <c r="FAX5" s="19"/>
      <c r="FAY5" s="19"/>
      <c r="FAZ5" s="19"/>
      <c r="FBA5" s="19"/>
      <c r="FBB5" s="19"/>
      <c r="FBC5" s="19"/>
      <c r="FBD5" s="19"/>
      <c r="FBE5" s="19"/>
      <c r="FBF5" s="19"/>
      <c r="FBG5" s="19"/>
      <c r="FBH5" s="19"/>
      <c r="FBI5" s="19"/>
      <c r="FBJ5" s="19"/>
      <c r="FBK5" s="19"/>
      <c r="FBL5" s="19"/>
      <c r="FBM5" s="19"/>
      <c r="FBN5" s="19"/>
      <c r="FBO5" s="19"/>
      <c r="FBP5" s="19"/>
      <c r="FBQ5" s="19"/>
      <c r="FBR5" s="19"/>
      <c r="FBS5" s="19"/>
      <c r="FBT5" s="19"/>
      <c r="FBU5" s="19"/>
      <c r="FBV5" s="19"/>
      <c r="FBW5" s="19"/>
      <c r="FBX5" s="19"/>
      <c r="FBY5" s="19"/>
      <c r="FBZ5" s="19"/>
      <c r="FCA5" s="19"/>
      <c r="FCB5" s="19"/>
      <c r="FCC5" s="19"/>
      <c r="FCD5" s="19"/>
      <c r="FCE5" s="19"/>
      <c r="FCF5" s="19"/>
      <c r="FCG5" s="19"/>
      <c r="FCH5" s="19"/>
      <c r="FCI5" s="19"/>
      <c r="FCJ5" s="19"/>
      <c r="FCK5" s="19"/>
      <c r="FCL5" s="19"/>
      <c r="FCM5" s="19"/>
      <c r="FCN5" s="19"/>
      <c r="FCO5" s="19"/>
      <c r="FCP5" s="19"/>
      <c r="FCQ5" s="19"/>
      <c r="FCR5" s="19"/>
      <c r="FCS5" s="19"/>
      <c r="FCT5" s="19"/>
      <c r="FCU5" s="19"/>
      <c r="FCV5" s="19"/>
      <c r="FCW5" s="19"/>
      <c r="FCX5" s="19"/>
      <c r="FCY5" s="19"/>
      <c r="FCZ5" s="19"/>
      <c r="FDA5" s="19"/>
      <c r="FDB5" s="19"/>
      <c r="FDC5" s="19"/>
      <c r="FDD5" s="19"/>
      <c r="FDE5" s="19"/>
      <c r="FDF5" s="19"/>
      <c r="FDG5" s="19"/>
      <c r="FDH5" s="19"/>
      <c r="FDI5" s="19"/>
      <c r="FDJ5" s="19"/>
      <c r="FDK5" s="19"/>
      <c r="FDL5" s="19"/>
      <c r="FDM5" s="19"/>
      <c r="FDN5" s="19"/>
      <c r="FDO5" s="19"/>
      <c r="FDP5" s="19"/>
      <c r="FDQ5" s="19"/>
      <c r="FDR5" s="19"/>
      <c r="FDS5" s="19"/>
      <c r="FDT5" s="19"/>
      <c r="FDU5" s="19"/>
      <c r="FDV5" s="19"/>
      <c r="FDW5" s="19"/>
      <c r="FDX5" s="19"/>
      <c r="FDY5" s="19"/>
      <c r="FDZ5" s="19"/>
      <c r="FEA5" s="19"/>
      <c r="FEB5" s="19"/>
      <c r="FEC5" s="19"/>
      <c r="FED5" s="19"/>
      <c r="FEE5" s="19"/>
      <c r="FEF5" s="19"/>
      <c r="FEG5" s="19"/>
      <c r="FEH5" s="19"/>
      <c r="FEI5" s="19"/>
      <c r="FEJ5" s="19"/>
      <c r="FEK5" s="19"/>
      <c r="FEL5" s="19"/>
      <c r="FEM5" s="19"/>
      <c r="FEN5" s="19"/>
      <c r="FEO5" s="19"/>
      <c r="FEP5" s="19"/>
      <c r="FEQ5" s="19"/>
      <c r="FER5" s="19"/>
      <c r="FES5" s="19"/>
      <c r="FET5" s="19"/>
      <c r="FEU5" s="19"/>
      <c r="FEV5" s="19"/>
      <c r="FEW5" s="19"/>
      <c r="FEX5" s="19"/>
      <c r="FEY5" s="19"/>
      <c r="FEZ5" s="19"/>
      <c r="FFA5" s="19"/>
      <c r="FFB5" s="19"/>
      <c r="FFC5" s="19"/>
      <c r="FFD5" s="19"/>
      <c r="FFE5" s="19"/>
      <c r="FFF5" s="19"/>
      <c r="FFG5" s="19"/>
      <c r="FFH5" s="19"/>
      <c r="FFI5" s="19"/>
      <c r="FFJ5" s="19"/>
      <c r="FFK5" s="19"/>
      <c r="FFL5" s="19"/>
      <c r="FFM5" s="19"/>
      <c r="FFN5" s="19"/>
      <c r="FFO5" s="19"/>
      <c r="FFP5" s="19"/>
      <c r="FFQ5" s="19"/>
      <c r="FFR5" s="19"/>
      <c r="FFS5" s="19"/>
      <c r="FFT5" s="19"/>
      <c r="FFU5" s="19"/>
      <c r="FFV5" s="19"/>
      <c r="FFW5" s="19"/>
      <c r="FFX5" s="19"/>
      <c r="FFY5" s="19"/>
      <c r="FFZ5" s="19"/>
      <c r="FGA5" s="19"/>
      <c r="FGB5" s="19"/>
      <c r="FGC5" s="19"/>
      <c r="FGD5" s="19"/>
      <c r="FGE5" s="19"/>
      <c r="FGF5" s="19"/>
      <c r="FGG5" s="19"/>
      <c r="FGH5" s="19"/>
      <c r="FGI5" s="19"/>
      <c r="FGJ5" s="19"/>
      <c r="FGK5" s="19"/>
      <c r="FGL5" s="19"/>
      <c r="FGM5" s="19"/>
      <c r="FGN5" s="19"/>
      <c r="FGO5" s="19"/>
      <c r="FGP5" s="19"/>
      <c r="FGQ5" s="19"/>
      <c r="FGR5" s="19"/>
      <c r="FGS5" s="19"/>
      <c r="FGT5" s="19"/>
      <c r="FGU5" s="19"/>
      <c r="FGV5" s="19"/>
      <c r="FGW5" s="19"/>
      <c r="FGX5" s="19"/>
      <c r="FGY5" s="19"/>
      <c r="FGZ5" s="19"/>
      <c r="FHA5" s="19"/>
      <c r="FHB5" s="19"/>
      <c r="FHC5" s="19"/>
      <c r="FHD5" s="19"/>
      <c r="FHE5" s="19"/>
      <c r="FHF5" s="19"/>
      <c r="FHG5" s="19"/>
      <c r="FHH5" s="19"/>
      <c r="FHI5" s="19"/>
      <c r="FHJ5" s="19"/>
      <c r="FHK5" s="19"/>
      <c r="FHL5" s="19"/>
      <c r="FHM5" s="19"/>
      <c r="FHN5" s="19"/>
      <c r="FHO5" s="19"/>
      <c r="FHP5" s="19"/>
      <c r="FHQ5" s="19"/>
      <c r="FHR5" s="19"/>
      <c r="FHS5" s="19"/>
      <c r="FHT5" s="19"/>
      <c r="FHU5" s="19"/>
      <c r="FHV5" s="19"/>
      <c r="FHW5" s="19"/>
      <c r="FHX5" s="19"/>
      <c r="FHY5" s="19"/>
      <c r="FHZ5" s="19"/>
      <c r="FIA5" s="19"/>
      <c r="FIB5" s="19"/>
      <c r="FIC5" s="19"/>
      <c r="FID5" s="19"/>
      <c r="FIE5" s="19"/>
      <c r="FIF5" s="19"/>
      <c r="FIG5" s="19"/>
      <c r="FIH5" s="19"/>
      <c r="FII5" s="19"/>
      <c r="FIJ5" s="19"/>
      <c r="FIK5" s="19"/>
      <c r="FIL5" s="19"/>
      <c r="FIM5" s="19"/>
      <c r="FIN5" s="19"/>
      <c r="FIO5" s="19"/>
      <c r="FIP5" s="19"/>
      <c r="FIQ5" s="19"/>
      <c r="FIR5" s="19"/>
      <c r="FIS5" s="19"/>
      <c r="FIT5" s="19"/>
      <c r="FIU5" s="19"/>
      <c r="FIV5" s="19"/>
      <c r="FIW5" s="19"/>
      <c r="FIX5" s="19"/>
      <c r="FIY5" s="19"/>
      <c r="FIZ5" s="19"/>
      <c r="FJA5" s="19"/>
      <c r="FJB5" s="19"/>
      <c r="FJC5" s="19"/>
      <c r="FJD5" s="19"/>
      <c r="FJE5" s="19"/>
      <c r="FJF5" s="19"/>
      <c r="FJG5" s="19"/>
      <c r="FJH5" s="19"/>
      <c r="FJI5" s="19"/>
      <c r="FJJ5" s="19"/>
      <c r="FJK5" s="19"/>
      <c r="FJL5" s="19"/>
      <c r="FJM5" s="19"/>
      <c r="FJN5" s="19"/>
      <c r="FJO5" s="19"/>
      <c r="FJP5" s="19"/>
      <c r="FJQ5" s="19"/>
      <c r="FJR5" s="19"/>
      <c r="FJS5" s="19"/>
      <c r="FJT5" s="19"/>
      <c r="FJU5" s="19"/>
      <c r="FJV5" s="19"/>
      <c r="FJW5" s="19"/>
      <c r="FJX5" s="19"/>
      <c r="FJY5" s="19"/>
      <c r="FJZ5" s="19"/>
      <c r="FKA5" s="19"/>
      <c r="FKB5" s="19"/>
      <c r="FKC5" s="19"/>
      <c r="FKD5" s="19"/>
      <c r="FKE5" s="19"/>
      <c r="FKF5" s="19"/>
      <c r="FKG5" s="19"/>
      <c r="FKH5" s="19"/>
      <c r="FKI5" s="19"/>
      <c r="FKJ5" s="19"/>
      <c r="FKK5" s="19"/>
      <c r="FKL5" s="19"/>
      <c r="FKM5" s="19"/>
      <c r="FKN5" s="19"/>
      <c r="FKO5" s="19"/>
      <c r="FKP5" s="19"/>
      <c r="FKQ5" s="19"/>
      <c r="FKR5" s="19"/>
      <c r="FKS5" s="19"/>
      <c r="FKT5" s="19"/>
      <c r="FKU5" s="19"/>
      <c r="FKV5" s="19"/>
      <c r="FKW5" s="19"/>
      <c r="FKX5" s="19"/>
      <c r="FKY5" s="19"/>
      <c r="FKZ5" s="19"/>
      <c r="FLA5" s="19"/>
      <c r="FLB5" s="19"/>
      <c r="FLC5" s="19"/>
      <c r="FLD5" s="19"/>
      <c r="FLE5" s="19"/>
      <c r="FLF5" s="19"/>
      <c r="FLG5" s="19"/>
      <c r="FLH5" s="19"/>
      <c r="FLI5" s="19"/>
      <c r="FLJ5" s="19"/>
      <c r="FLK5" s="19"/>
      <c r="FLL5" s="19"/>
      <c r="FLM5" s="19"/>
      <c r="FLN5" s="19"/>
      <c r="FLO5" s="19"/>
      <c r="FLP5" s="19"/>
      <c r="FLQ5" s="19"/>
      <c r="FLR5" s="19"/>
      <c r="FLS5" s="19"/>
      <c r="FLT5" s="19"/>
      <c r="FLU5" s="19"/>
      <c r="FLV5" s="19"/>
      <c r="FLW5" s="19"/>
      <c r="FLX5" s="19"/>
      <c r="FLY5" s="19"/>
      <c r="FLZ5" s="19"/>
      <c r="FMA5" s="19"/>
      <c r="FMB5" s="19"/>
      <c r="FMC5" s="19"/>
      <c r="FMD5" s="19"/>
      <c r="FME5" s="19"/>
      <c r="FMF5" s="19"/>
      <c r="FMG5" s="19"/>
      <c r="FMH5" s="19"/>
      <c r="FMI5" s="19"/>
      <c r="FMJ5" s="19"/>
      <c r="FMK5" s="19"/>
      <c r="FML5" s="19"/>
      <c r="FMM5" s="19"/>
      <c r="FMN5" s="19"/>
      <c r="FMO5" s="19"/>
      <c r="FMP5" s="19"/>
      <c r="FMQ5" s="19"/>
      <c r="FMR5" s="19"/>
      <c r="FMS5" s="19"/>
      <c r="FMT5" s="19"/>
      <c r="FMU5" s="19"/>
      <c r="FMV5" s="19"/>
      <c r="FMW5" s="19"/>
      <c r="FMX5" s="19"/>
      <c r="FMY5" s="19"/>
      <c r="FMZ5" s="19"/>
      <c r="FNA5" s="19"/>
      <c r="FNB5" s="19"/>
      <c r="FNC5" s="19"/>
      <c r="FND5" s="19"/>
      <c r="FNE5" s="19"/>
      <c r="FNF5" s="19"/>
      <c r="FNG5" s="19"/>
      <c r="FNH5" s="19"/>
      <c r="FNI5" s="19"/>
      <c r="FNJ5" s="19"/>
      <c r="FNK5" s="19"/>
      <c r="FNL5" s="19"/>
      <c r="FNM5" s="19"/>
      <c r="FNN5" s="19"/>
      <c r="FNO5" s="19"/>
      <c r="FNP5" s="19"/>
      <c r="FNQ5" s="19"/>
      <c r="FNR5" s="19"/>
      <c r="FNS5" s="19"/>
      <c r="FNT5" s="19"/>
      <c r="FNU5" s="19"/>
      <c r="FNV5" s="19"/>
      <c r="FNW5" s="19"/>
      <c r="FNX5" s="19"/>
      <c r="FNY5" s="19"/>
      <c r="FNZ5" s="19"/>
      <c r="FOA5" s="19"/>
      <c r="FOB5" s="19"/>
      <c r="FOC5" s="19"/>
      <c r="FOD5" s="19"/>
      <c r="FOE5" s="19"/>
      <c r="FOF5" s="19"/>
      <c r="FOG5" s="19"/>
      <c r="FOH5" s="19"/>
      <c r="FOI5" s="19"/>
      <c r="FOJ5" s="19"/>
      <c r="FOK5" s="19"/>
      <c r="FOL5" s="19"/>
      <c r="FOM5" s="19"/>
      <c r="FON5" s="19"/>
      <c r="FOO5" s="19"/>
      <c r="FOP5" s="19"/>
      <c r="FOQ5" s="19"/>
      <c r="FOR5" s="19"/>
      <c r="FOS5" s="19"/>
      <c r="FOT5" s="19"/>
      <c r="FOU5" s="19"/>
      <c r="FOV5" s="19"/>
      <c r="FOW5" s="19"/>
      <c r="FOX5" s="19"/>
      <c r="FOY5" s="19"/>
      <c r="FOZ5" s="19"/>
      <c r="FPA5" s="19"/>
      <c r="FPB5" s="19"/>
      <c r="FPC5" s="19"/>
      <c r="FPD5" s="19"/>
      <c r="FPE5" s="19"/>
      <c r="FPF5" s="19"/>
      <c r="FPG5" s="19"/>
      <c r="FPH5" s="19"/>
      <c r="FPI5" s="19"/>
      <c r="FPJ5" s="19"/>
      <c r="FPK5" s="19"/>
      <c r="FPL5" s="19"/>
      <c r="FPM5" s="19"/>
      <c r="FPN5" s="19"/>
      <c r="FPO5" s="19"/>
      <c r="FPP5" s="19"/>
      <c r="FPQ5" s="19"/>
      <c r="FPR5" s="19"/>
      <c r="FPS5" s="19"/>
      <c r="FPT5" s="19"/>
      <c r="FPU5" s="19"/>
      <c r="FPV5" s="19"/>
      <c r="FPW5" s="19"/>
      <c r="FPX5" s="19"/>
      <c r="FPY5" s="19"/>
      <c r="FPZ5" s="19"/>
      <c r="FQA5" s="19"/>
      <c r="FQB5" s="19"/>
      <c r="FQC5" s="19"/>
      <c r="FQD5" s="19"/>
      <c r="FQE5" s="19"/>
      <c r="FQF5" s="19"/>
      <c r="FQG5" s="19"/>
      <c r="FQH5" s="19"/>
      <c r="FQI5" s="19"/>
      <c r="FQJ5" s="19"/>
      <c r="FQK5" s="19"/>
      <c r="FQL5" s="19"/>
      <c r="FQM5" s="19"/>
      <c r="FQN5" s="19"/>
      <c r="FQO5" s="19"/>
      <c r="FQP5" s="19"/>
      <c r="FQQ5" s="19"/>
      <c r="FQR5" s="19"/>
      <c r="FQS5" s="19"/>
      <c r="FQT5" s="19"/>
      <c r="FQU5" s="19"/>
      <c r="FQV5" s="19"/>
      <c r="FQW5" s="19"/>
      <c r="FQX5" s="19"/>
      <c r="FQY5" s="19"/>
      <c r="FQZ5" s="19"/>
      <c r="FRA5" s="19"/>
      <c r="FRB5" s="19"/>
      <c r="FRC5" s="19"/>
      <c r="FRD5" s="19"/>
      <c r="FRE5" s="19"/>
      <c r="FRF5" s="19"/>
      <c r="FRG5" s="19"/>
      <c r="FRH5" s="19"/>
      <c r="FRI5" s="19"/>
      <c r="FRJ5" s="19"/>
      <c r="FRK5" s="19"/>
      <c r="FRL5" s="19"/>
      <c r="FRM5" s="19"/>
      <c r="FRN5" s="19"/>
      <c r="FRO5" s="19"/>
      <c r="FRP5" s="19"/>
      <c r="FRQ5" s="19"/>
      <c r="FRR5" s="19"/>
      <c r="FRS5" s="19"/>
      <c r="FRT5" s="19"/>
      <c r="FRU5" s="19"/>
      <c r="FRV5" s="19"/>
      <c r="FRW5" s="19"/>
      <c r="FRX5" s="19"/>
      <c r="FRY5" s="19"/>
      <c r="FRZ5" s="19"/>
      <c r="FSA5" s="19"/>
      <c r="FSB5" s="19"/>
      <c r="FSC5" s="19"/>
      <c r="FSD5" s="19"/>
      <c r="FSE5" s="19"/>
      <c r="FSF5" s="19"/>
      <c r="FSG5" s="19"/>
      <c r="FSH5" s="19"/>
      <c r="FSI5" s="19"/>
      <c r="FSJ5" s="19"/>
      <c r="FSK5" s="19"/>
      <c r="FSL5" s="19"/>
      <c r="FSM5" s="19"/>
      <c r="FSN5" s="19"/>
      <c r="FSO5" s="19"/>
      <c r="FSP5" s="19"/>
      <c r="FSQ5" s="19"/>
      <c r="FSR5" s="19"/>
      <c r="FSS5" s="19"/>
      <c r="FST5" s="19"/>
      <c r="FSU5" s="19"/>
      <c r="FSV5" s="19"/>
      <c r="FSW5" s="19"/>
      <c r="FSX5" s="19"/>
      <c r="FSY5" s="19"/>
      <c r="FSZ5" s="19"/>
      <c r="FTA5" s="19"/>
      <c r="FTB5" s="19"/>
      <c r="FTC5" s="19"/>
      <c r="FTD5" s="19"/>
      <c r="FTE5" s="19"/>
      <c r="FTF5" s="19"/>
      <c r="FTG5" s="19"/>
      <c r="FTH5" s="19"/>
      <c r="FTI5" s="19"/>
      <c r="FTJ5" s="19"/>
      <c r="FTK5" s="19"/>
      <c r="FTL5" s="19"/>
      <c r="FTM5" s="19"/>
      <c r="FTN5" s="19"/>
      <c r="FTO5" s="19"/>
      <c r="FTP5" s="19"/>
      <c r="FTQ5" s="19"/>
      <c r="FTR5" s="19"/>
      <c r="FTS5" s="19"/>
      <c r="FTT5" s="19"/>
      <c r="FTU5" s="19"/>
      <c r="FTV5" s="19"/>
      <c r="FTW5" s="19"/>
      <c r="FTX5" s="19"/>
      <c r="FTY5" s="19"/>
      <c r="FTZ5" s="19"/>
      <c r="FUA5" s="19"/>
      <c r="FUB5" s="19"/>
      <c r="FUC5" s="19"/>
      <c r="FUD5" s="19"/>
      <c r="FUE5" s="19"/>
      <c r="FUF5" s="19"/>
      <c r="FUG5" s="19"/>
      <c r="FUH5" s="19"/>
      <c r="FUI5" s="19"/>
      <c r="FUJ5" s="19"/>
      <c r="FUK5" s="19"/>
      <c r="FUL5" s="19"/>
      <c r="FUM5" s="19"/>
      <c r="FUN5" s="19"/>
      <c r="FUO5" s="19"/>
      <c r="FUP5" s="19"/>
      <c r="FUQ5" s="19"/>
      <c r="FUR5" s="19"/>
      <c r="FUS5" s="19"/>
      <c r="FUT5" s="19"/>
      <c r="FUU5" s="19"/>
      <c r="FUV5" s="19"/>
      <c r="FUW5" s="19"/>
      <c r="FUX5" s="19"/>
      <c r="FUY5" s="19"/>
      <c r="FUZ5" s="19"/>
      <c r="FVA5" s="19"/>
      <c r="FVB5" s="19"/>
      <c r="FVC5" s="19"/>
      <c r="FVD5" s="19"/>
      <c r="FVE5" s="19"/>
      <c r="FVF5" s="19"/>
      <c r="FVG5" s="19"/>
      <c r="FVH5" s="19"/>
      <c r="FVI5" s="19"/>
      <c r="FVJ5" s="19"/>
      <c r="FVK5" s="19"/>
      <c r="FVL5" s="19"/>
      <c r="FVM5" s="19"/>
      <c r="FVN5" s="19"/>
      <c r="FVO5" s="19"/>
      <c r="FVP5" s="19"/>
      <c r="FVQ5" s="19"/>
      <c r="FVR5" s="19"/>
      <c r="FVS5" s="19"/>
      <c r="FVT5" s="19"/>
      <c r="FVU5" s="19"/>
      <c r="FVV5" s="19"/>
      <c r="FVW5" s="19"/>
      <c r="FVX5" s="19"/>
      <c r="FVY5" s="19"/>
      <c r="FVZ5" s="19"/>
      <c r="FWA5" s="19"/>
      <c r="FWB5" s="19"/>
      <c r="FWC5" s="19"/>
      <c r="FWD5" s="19"/>
      <c r="FWE5" s="19"/>
      <c r="FWF5" s="19"/>
      <c r="FWG5" s="19"/>
      <c r="FWH5" s="19"/>
      <c r="FWI5" s="19"/>
      <c r="FWJ5" s="19"/>
      <c r="FWK5" s="19"/>
      <c r="FWL5" s="19"/>
      <c r="FWM5" s="19"/>
      <c r="FWN5" s="19"/>
      <c r="FWO5" s="19"/>
      <c r="FWP5" s="19"/>
      <c r="FWQ5" s="19"/>
      <c r="FWR5" s="19"/>
      <c r="FWS5" s="19"/>
      <c r="FWT5" s="19"/>
      <c r="FWU5" s="19"/>
      <c r="FWV5" s="19"/>
      <c r="FWW5" s="19"/>
      <c r="FWX5" s="19"/>
      <c r="FWY5" s="19"/>
      <c r="FWZ5" s="19"/>
      <c r="FXA5" s="19"/>
      <c r="FXB5" s="19"/>
      <c r="FXC5" s="19"/>
      <c r="FXD5" s="19"/>
      <c r="FXE5" s="19"/>
      <c r="FXF5" s="19"/>
      <c r="FXG5" s="19"/>
      <c r="FXH5" s="19"/>
      <c r="FXI5" s="19"/>
      <c r="FXJ5" s="19"/>
      <c r="FXK5" s="19"/>
      <c r="FXL5" s="19"/>
      <c r="FXM5" s="19"/>
      <c r="FXN5" s="19"/>
      <c r="FXO5" s="19"/>
      <c r="FXP5" s="19"/>
      <c r="FXQ5" s="19"/>
      <c r="FXR5" s="19"/>
      <c r="FXS5" s="19"/>
      <c r="FXT5" s="19"/>
      <c r="FXU5" s="19"/>
      <c r="FXV5" s="19"/>
      <c r="FXW5" s="19"/>
      <c r="FXX5" s="19"/>
      <c r="FXY5" s="19"/>
      <c r="FXZ5" s="19"/>
      <c r="FYA5" s="19"/>
      <c r="FYB5" s="19"/>
      <c r="FYC5" s="19"/>
      <c r="FYD5" s="19"/>
      <c r="FYE5" s="19"/>
      <c r="FYF5" s="19"/>
      <c r="FYG5" s="19"/>
      <c r="FYH5" s="19"/>
      <c r="FYI5" s="19"/>
      <c r="FYJ5" s="19"/>
      <c r="FYK5" s="19"/>
      <c r="FYL5" s="19"/>
      <c r="FYM5" s="19"/>
      <c r="FYN5" s="19"/>
      <c r="FYO5" s="19"/>
      <c r="FYP5" s="19"/>
      <c r="FYQ5" s="19"/>
      <c r="FYR5" s="19"/>
      <c r="FYS5" s="19"/>
      <c r="FYT5" s="19"/>
      <c r="FYU5" s="19"/>
      <c r="FYV5" s="19"/>
      <c r="FYW5" s="19"/>
      <c r="FYX5" s="19"/>
      <c r="FYY5" s="19"/>
      <c r="FYZ5" s="19"/>
      <c r="FZA5" s="19"/>
      <c r="FZB5" s="19"/>
      <c r="FZC5" s="19"/>
      <c r="FZD5" s="19"/>
      <c r="FZE5" s="19"/>
      <c r="FZF5" s="19"/>
      <c r="FZG5" s="19"/>
      <c r="FZH5" s="19"/>
      <c r="FZI5" s="19"/>
      <c r="FZJ5" s="19"/>
      <c r="FZK5" s="19"/>
      <c r="FZL5" s="19"/>
      <c r="FZM5" s="19"/>
      <c r="FZN5" s="19"/>
      <c r="FZO5" s="19"/>
      <c r="FZP5" s="19"/>
      <c r="FZQ5" s="19"/>
      <c r="FZR5" s="19"/>
      <c r="FZS5" s="19"/>
      <c r="FZT5" s="19"/>
      <c r="FZU5" s="19"/>
      <c r="FZV5" s="19"/>
      <c r="FZW5" s="19"/>
      <c r="FZX5" s="19"/>
      <c r="FZY5" s="19"/>
      <c r="FZZ5" s="19"/>
      <c r="GAA5" s="19"/>
      <c r="GAB5" s="19"/>
      <c r="GAC5" s="19"/>
      <c r="GAD5" s="19"/>
      <c r="GAE5" s="19"/>
      <c r="GAF5" s="19"/>
      <c r="GAG5" s="19"/>
      <c r="GAH5" s="19"/>
      <c r="GAI5" s="19"/>
      <c r="GAJ5" s="19"/>
      <c r="GAK5" s="19"/>
      <c r="GAL5" s="19"/>
      <c r="GAM5" s="19"/>
      <c r="GAN5" s="19"/>
      <c r="GAO5" s="19"/>
      <c r="GAP5" s="19"/>
      <c r="GAQ5" s="19"/>
      <c r="GAR5" s="19"/>
      <c r="GAS5" s="19"/>
      <c r="GAT5" s="19"/>
      <c r="GAU5" s="19"/>
      <c r="GAV5" s="19"/>
      <c r="GAW5" s="19"/>
      <c r="GAX5" s="19"/>
      <c r="GAY5" s="19"/>
      <c r="GAZ5" s="19"/>
      <c r="GBA5" s="19"/>
      <c r="GBB5" s="19"/>
      <c r="GBC5" s="19"/>
      <c r="GBD5" s="19"/>
      <c r="GBE5" s="19"/>
      <c r="GBF5" s="19"/>
      <c r="GBG5" s="19"/>
      <c r="GBH5" s="19"/>
      <c r="GBI5" s="19"/>
      <c r="GBJ5" s="19"/>
      <c r="GBK5" s="19"/>
      <c r="GBL5" s="19"/>
      <c r="GBM5" s="19"/>
      <c r="GBN5" s="19"/>
      <c r="GBO5" s="19"/>
      <c r="GBP5" s="19"/>
      <c r="GBQ5" s="19"/>
      <c r="GBR5" s="19"/>
      <c r="GBS5" s="19"/>
      <c r="GBT5" s="19"/>
      <c r="GBU5" s="19"/>
      <c r="GBV5" s="19"/>
      <c r="GBW5" s="19"/>
      <c r="GBX5" s="19"/>
      <c r="GBY5" s="19"/>
      <c r="GBZ5" s="19"/>
      <c r="GCA5" s="19"/>
      <c r="GCB5" s="19"/>
      <c r="GCC5" s="19"/>
      <c r="GCD5" s="19"/>
      <c r="GCE5" s="19"/>
      <c r="GCF5" s="19"/>
      <c r="GCG5" s="19"/>
      <c r="GCH5" s="19"/>
      <c r="GCI5" s="19"/>
      <c r="GCJ5" s="19"/>
      <c r="GCK5" s="19"/>
      <c r="GCL5" s="19"/>
      <c r="GCM5" s="19"/>
      <c r="GCN5" s="19"/>
      <c r="GCO5" s="19"/>
      <c r="GCP5" s="19"/>
      <c r="GCQ5" s="19"/>
      <c r="GCR5" s="19"/>
      <c r="GCS5" s="19"/>
      <c r="GCT5" s="19"/>
      <c r="GCU5" s="19"/>
      <c r="GCV5" s="19"/>
      <c r="GCW5" s="19"/>
      <c r="GCX5" s="19"/>
      <c r="GCY5" s="19"/>
      <c r="GCZ5" s="19"/>
      <c r="GDA5" s="19"/>
      <c r="GDB5" s="19"/>
      <c r="GDC5" s="19"/>
      <c r="GDD5" s="19"/>
      <c r="GDE5" s="19"/>
      <c r="GDF5" s="19"/>
      <c r="GDG5" s="19"/>
      <c r="GDH5" s="19"/>
      <c r="GDI5" s="19"/>
      <c r="GDJ5" s="19"/>
      <c r="GDK5" s="19"/>
      <c r="GDL5" s="19"/>
      <c r="GDM5" s="19"/>
      <c r="GDN5" s="19"/>
      <c r="GDO5" s="19"/>
      <c r="GDP5" s="19"/>
      <c r="GDQ5" s="19"/>
      <c r="GDR5" s="19"/>
      <c r="GDS5" s="19"/>
      <c r="GDT5" s="19"/>
      <c r="GDU5" s="19"/>
      <c r="GDV5" s="19"/>
      <c r="GDW5" s="19"/>
      <c r="GDX5" s="19"/>
      <c r="GDY5" s="19"/>
      <c r="GDZ5" s="19"/>
      <c r="GEA5" s="19"/>
      <c r="GEB5" s="19"/>
      <c r="GEC5" s="19"/>
      <c r="GED5" s="19"/>
      <c r="GEE5" s="19"/>
      <c r="GEF5" s="19"/>
      <c r="GEG5" s="19"/>
      <c r="GEH5" s="19"/>
      <c r="GEI5" s="19"/>
      <c r="GEJ5" s="19"/>
      <c r="GEK5" s="19"/>
      <c r="GEL5" s="19"/>
      <c r="GEM5" s="19"/>
      <c r="GEN5" s="19"/>
      <c r="GEO5" s="19"/>
      <c r="GEP5" s="19"/>
      <c r="GEQ5" s="19"/>
      <c r="GER5" s="19"/>
      <c r="GES5" s="19"/>
      <c r="GET5" s="19"/>
      <c r="GEU5" s="19"/>
      <c r="GEV5" s="19"/>
      <c r="GEW5" s="19"/>
      <c r="GEX5" s="19"/>
      <c r="GEY5" s="19"/>
      <c r="GEZ5" s="19"/>
      <c r="GFA5" s="19"/>
      <c r="GFB5" s="19"/>
      <c r="GFC5" s="19"/>
      <c r="GFD5" s="19"/>
      <c r="GFE5" s="19"/>
      <c r="GFF5" s="19"/>
      <c r="GFG5" s="19"/>
      <c r="GFH5" s="19"/>
      <c r="GFI5" s="19"/>
      <c r="GFJ5" s="19"/>
      <c r="GFK5" s="19"/>
      <c r="GFL5" s="19"/>
      <c r="GFM5" s="19"/>
      <c r="GFN5" s="19"/>
      <c r="GFO5" s="19"/>
      <c r="GFP5" s="19"/>
      <c r="GFQ5" s="19"/>
      <c r="GFR5" s="19"/>
      <c r="GFS5" s="19"/>
      <c r="GFT5" s="19"/>
      <c r="GFU5" s="19"/>
      <c r="GFV5" s="19"/>
      <c r="GFW5" s="19"/>
      <c r="GFX5" s="19"/>
      <c r="GFY5" s="19"/>
      <c r="GFZ5" s="19"/>
      <c r="GGA5" s="19"/>
      <c r="GGB5" s="19"/>
      <c r="GGC5" s="19"/>
      <c r="GGD5" s="19"/>
      <c r="GGE5" s="19"/>
      <c r="GGF5" s="19"/>
      <c r="GGG5" s="19"/>
      <c r="GGH5" s="19"/>
      <c r="GGI5" s="19"/>
      <c r="GGJ5" s="19"/>
      <c r="GGK5" s="19"/>
      <c r="GGL5" s="19"/>
      <c r="GGM5" s="19"/>
      <c r="GGN5" s="19"/>
      <c r="GGO5" s="19"/>
      <c r="GGP5" s="19"/>
      <c r="GGQ5" s="19"/>
      <c r="GGR5" s="19"/>
      <c r="GGS5" s="19"/>
      <c r="GGT5" s="19"/>
      <c r="GGU5" s="19"/>
      <c r="GGV5" s="19"/>
      <c r="GGW5" s="19"/>
      <c r="GGX5" s="19"/>
      <c r="GGY5" s="19"/>
      <c r="GGZ5" s="19"/>
      <c r="GHA5" s="19"/>
      <c r="GHB5" s="19"/>
      <c r="GHC5" s="19"/>
      <c r="GHD5" s="19"/>
      <c r="GHE5" s="19"/>
      <c r="GHF5" s="19"/>
      <c r="GHG5" s="19"/>
      <c r="GHH5" s="19"/>
      <c r="GHI5" s="19"/>
      <c r="GHJ5" s="19"/>
      <c r="GHK5" s="19"/>
      <c r="GHL5" s="19"/>
      <c r="GHM5" s="19"/>
      <c r="GHN5" s="19"/>
      <c r="GHO5" s="19"/>
      <c r="GHP5" s="19"/>
      <c r="GHQ5" s="19"/>
      <c r="GHR5" s="19"/>
      <c r="GHS5" s="19"/>
      <c r="GHT5" s="19"/>
      <c r="GHU5" s="19"/>
      <c r="GHV5" s="19"/>
      <c r="GHW5" s="19"/>
      <c r="GHX5" s="19"/>
      <c r="GHY5" s="19"/>
      <c r="GHZ5" s="19"/>
      <c r="GIA5" s="19"/>
      <c r="GIB5" s="19"/>
      <c r="GIC5" s="19"/>
      <c r="GID5" s="19"/>
      <c r="GIE5" s="19"/>
      <c r="GIF5" s="19"/>
      <c r="GIG5" s="19"/>
      <c r="GIH5" s="19"/>
      <c r="GII5" s="19"/>
      <c r="GIJ5" s="19"/>
      <c r="GIK5" s="19"/>
      <c r="GIL5" s="19"/>
      <c r="GIM5" s="19"/>
      <c r="GIN5" s="19"/>
      <c r="GIO5" s="19"/>
      <c r="GIP5" s="19"/>
      <c r="GIQ5" s="19"/>
      <c r="GIR5" s="19"/>
      <c r="GIS5" s="19"/>
      <c r="GIT5" s="19"/>
      <c r="GIU5" s="19"/>
      <c r="GIV5" s="19"/>
      <c r="GIW5" s="19"/>
      <c r="GIX5" s="19"/>
      <c r="GIY5" s="19"/>
      <c r="GIZ5" s="19"/>
      <c r="GJA5" s="19"/>
      <c r="GJB5" s="19"/>
      <c r="GJC5" s="19"/>
      <c r="GJD5" s="19"/>
      <c r="GJE5" s="19"/>
      <c r="GJF5" s="19"/>
      <c r="GJG5" s="19"/>
      <c r="GJH5" s="19"/>
      <c r="GJI5" s="19"/>
      <c r="GJJ5" s="19"/>
      <c r="GJK5" s="19"/>
      <c r="GJL5" s="19"/>
      <c r="GJM5" s="19"/>
      <c r="GJN5" s="19"/>
      <c r="GJO5" s="19"/>
      <c r="GJP5" s="19"/>
      <c r="GJQ5" s="19"/>
      <c r="GJR5" s="19"/>
      <c r="GJS5" s="19"/>
      <c r="GJT5" s="19"/>
      <c r="GJU5" s="19"/>
      <c r="GJV5" s="19"/>
      <c r="GJW5" s="19"/>
      <c r="GJX5" s="19"/>
      <c r="GJY5" s="19"/>
      <c r="GJZ5" s="19"/>
      <c r="GKA5" s="19"/>
      <c r="GKB5" s="19"/>
      <c r="GKC5" s="19"/>
      <c r="GKD5" s="19"/>
      <c r="GKE5" s="19"/>
      <c r="GKF5" s="19"/>
      <c r="GKG5" s="19"/>
      <c r="GKH5" s="19"/>
      <c r="GKI5" s="19"/>
      <c r="GKJ5" s="19"/>
      <c r="GKK5" s="19"/>
      <c r="GKL5" s="19"/>
      <c r="GKM5" s="19"/>
      <c r="GKN5" s="19"/>
      <c r="GKO5" s="19"/>
      <c r="GKP5" s="19"/>
      <c r="GKQ5" s="19"/>
      <c r="GKR5" s="19"/>
      <c r="GKS5" s="19"/>
      <c r="GKT5" s="19"/>
      <c r="GKU5" s="19"/>
      <c r="GKV5" s="19"/>
      <c r="GKW5" s="19"/>
      <c r="GKX5" s="19"/>
      <c r="GKY5" s="19"/>
      <c r="GKZ5" s="19"/>
      <c r="GLA5" s="19"/>
      <c r="GLB5" s="19"/>
      <c r="GLC5" s="19"/>
      <c r="GLD5" s="19"/>
      <c r="GLE5" s="19"/>
      <c r="GLF5" s="19"/>
      <c r="GLG5" s="19"/>
      <c r="GLH5" s="19"/>
      <c r="GLI5" s="19"/>
      <c r="GLJ5" s="19"/>
      <c r="GLK5" s="19"/>
      <c r="GLL5" s="19"/>
      <c r="GLM5" s="19"/>
      <c r="GLN5" s="19"/>
      <c r="GLO5" s="19"/>
      <c r="GLP5" s="19"/>
      <c r="GLQ5" s="19"/>
      <c r="GLR5" s="19"/>
      <c r="GLS5" s="19"/>
      <c r="GLT5" s="19"/>
      <c r="GLU5" s="19"/>
      <c r="GLV5" s="19"/>
      <c r="GLW5" s="19"/>
      <c r="GLX5" s="19"/>
      <c r="GLY5" s="19"/>
      <c r="GLZ5" s="19"/>
      <c r="GMA5" s="19"/>
      <c r="GMB5" s="19"/>
      <c r="GMC5" s="19"/>
      <c r="GMD5" s="19"/>
      <c r="GME5" s="19"/>
      <c r="GMF5" s="19"/>
      <c r="GMG5" s="19"/>
      <c r="GMH5" s="19"/>
      <c r="GMI5" s="19"/>
      <c r="GMJ5" s="19"/>
      <c r="GMK5" s="19"/>
      <c r="GML5" s="19"/>
      <c r="GMM5" s="19"/>
      <c r="GMN5" s="19"/>
      <c r="GMO5" s="19"/>
      <c r="GMP5" s="19"/>
      <c r="GMQ5" s="19"/>
      <c r="GMR5" s="19"/>
      <c r="GMS5" s="19"/>
      <c r="GMT5" s="19"/>
      <c r="GMU5" s="19"/>
      <c r="GMV5" s="19"/>
      <c r="GMW5" s="19"/>
      <c r="GMX5" s="19"/>
      <c r="GMY5" s="19"/>
      <c r="GMZ5" s="19"/>
      <c r="GNA5" s="19"/>
      <c r="GNB5" s="19"/>
      <c r="GNC5" s="19"/>
      <c r="GND5" s="19"/>
      <c r="GNE5" s="19"/>
      <c r="GNF5" s="19"/>
      <c r="GNG5" s="19"/>
      <c r="GNH5" s="19"/>
      <c r="GNI5" s="19"/>
      <c r="GNJ5" s="19"/>
      <c r="GNK5" s="19"/>
      <c r="GNL5" s="19"/>
      <c r="GNM5" s="19"/>
      <c r="GNN5" s="19"/>
      <c r="GNO5" s="19"/>
      <c r="GNP5" s="19"/>
      <c r="GNQ5" s="19"/>
      <c r="GNR5" s="19"/>
      <c r="GNS5" s="19"/>
      <c r="GNT5" s="19"/>
      <c r="GNU5" s="19"/>
      <c r="GNV5" s="19"/>
      <c r="GNW5" s="19"/>
      <c r="GNX5" s="19"/>
      <c r="GNY5" s="19"/>
      <c r="GNZ5" s="19"/>
      <c r="GOA5" s="19"/>
      <c r="GOB5" s="19"/>
      <c r="GOC5" s="19"/>
      <c r="GOD5" s="19"/>
      <c r="GOE5" s="19"/>
      <c r="GOF5" s="19"/>
      <c r="GOG5" s="19"/>
      <c r="GOH5" s="19"/>
      <c r="GOI5" s="19"/>
      <c r="GOJ5" s="19"/>
      <c r="GOK5" s="19"/>
      <c r="GOL5" s="19"/>
      <c r="GOM5" s="19"/>
      <c r="GON5" s="19"/>
      <c r="GOO5" s="19"/>
      <c r="GOP5" s="19"/>
      <c r="GOQ5" s="19"/>
      <c r="GOR5" s="19"/>
      <c r="GOS5" s="19"/>
      <c r="GOT5" s="19"/>
      <c r="GOU5" s="19"/>
      <c r="GOV5" s="19"/>
      <c r="GOW5" s="19"/>
      <c r="GOX5" s="19"/>
      <c r="GOY5" s="19"/>
      <c r="GOZ5" s="19"/>
      <c r="GPA5" s="19"/>
      <c r="GPB5" s="19"/>
      <c r="GPC5" s="19"/>
      <c r="GPD5" s="19"/>
      <c r="GPE5" s="19"/>
      <c r="GPF5" s="19"/>
      <c r="GPG5" s="19"/>
      <c r="GPH5" s="19"/>
      <c r="GPI5" s="19"/>
      <c r="GPJ5" s="19"/>
      <c r="GPK5" s="19"/>
      <c r="GPL5" s="19"/>
      <c r="GPM5" s="19"/>
      <c r="GPN5" s="19"/>
      <c r="GPO5" s="19"/>
      <c r="GPP5" s="19"/>
      <c r="GPQ5" s="19"/>
      <c r="GPR5" s="19"/>
      <c r="GPS5" s="19"/>
      <c r="GPT5" s="19"/>
      <c r="GPU5" s="19"/>
      <c r="GPV5" s="19"/>
      <c r="GPW5" s="19"/>
      <c r="GPX5" s="19"/>
      <c r="GPY5" s="19"/>
      <c r="GPZ5" s="19"/>
      <c r="GQA5" s="19"/>
      <c r="GQB5" s="19"/>
      <c r="GQC5" s="19"/>
      <c r="GQD5" s="19"/>
      <c r="GQE5" s="19"/>
      <c r="GQF5" s="19"/>
      <c r="GQG5" s="19"/>
      <c r="GQH5" s="19"/>
      <c r="GQI5" s="19"/>
      <c r="GQJ5" s="19"/>
      <c r="GQK5" s="19"/>
      <c r="GQL5" s="19"/>
      <c r="GQM5" s="19"/>
      <c r="GQN5" s="19"/>
      <c r="GQO5" s="19"/>
      <c r="GQP5" s="19"/>
      <c r="GQQ5" s="19"/>
      <c r="GQR5" s="19"/>
      <c r="GQS5" s="19"/>
      <c r="GQT5" s="19"/>
      <c r="GQU5" s="19"/>
      <c r="GQV5" s="19"/>
      <c r="GQW5" s="19"/>
      <c r="GQX5" s="19"/>
      <c r="GQY5" s="19"/>
      <c r="GQZ5" s="19"/>
      <c r="GRA5" s="19"/>
      <c r="GRB5" s="19"/>
      <c r="GRC5" s="19"/>
      <c r="GRD5" s="19"/>
      <c r="GRE5" s="19"/>
      <c r="GRF5" s="19"/>
      <c r="GRG5" s="19"/>
      <c r="GRH5" s="19"/>
      <c r="GRI5" s="19"/>
      <c r="GRJ5" s="19"/>
      <c r="GRK5" s="19"/>
      <c r="GRL5" s="19"/>
      <c r="GRM5" s="19"/>
      <c r="GRN5" s="19"/>
      <c r="GRO5" s="19"/>
      <c r="GRP5" s="19"/>
      <c r="GRQ5" s="19"/>
      <c r="GRR5" s="19"/>
      <c r="GRS5" s="19"/>
      <c r="GRT5" s="19"/>
      <c r="GRU5" s="19"/>
      <c r="GRV5" s="19"/>
      <c r="GRW5" s="19"/>
      <c r="GRX5" s="19"/>
      <c r="GRY5" s="19"/>
      <c r="GRZ5" s="19"/>
      <c r="GSA5" s="19"/>
      <c r="GSB5" s="19"/>
      <c r="GSC5" s="19"/>
      <c r="GSD5" s="19"/>
      <c r="GSE5" s="19"/>
      <c r="GSF5" s="19"/>
      <c r="GSG5" s="19"/>
      <c r="GSH5" s="19"/>
      <c r="GSI5" s="19"/>
      <c r="GSJ5" s="19"/>
      <c r="GSK5" s="19"/>
      <c r="GSL5" s="19"/>
      <c r="GSM5" s="19"/>
      <c r="GSN5" s="19"/>
      <c r="GSO5" s="19"/>
      <c r="GSP5" s="19"/>
      <c r="GSQ5" s="19"/>
      <c r="GSR5" s="19"/>
      <c r="GSS5" s="19"/>
      <c r="GST5" s="19"/>
      <c r="GSU5" s="19"/>
      <c r="GSV5" s="19"/>
      <c r="GSW5" s="19"/>
      <c r="GSX5" s="19"/>
      <c r="GSY5" s="19"/>
      <c r="GSZ5" s="19"/>
      <c r="GTA5" s="19"/>
      <c r="GTB5" s="19"/>
      <c r="GTC5" s="19"/>
      <c r="GTD5" s="19"/>
      <c r="GTE5" s="19"/>
      <c r="GTF5" s="19"/>
      <c r="GTG5" s="19"/>
      <c r="GTH5" s="19"/>
      <c r="GTI5" s="19"/>
      <c r="GTJ5" s="19"/>
      <c r="GTK5" s="19"/>
      <c r="GTL5" s="19"/>
      <c r="GTM5" s="19"/>
      <c r="GTN5" s="19"/>
      <c r="GTO5" s="19"/>
      <c r="GTP5" s="19"/>
      <c r="GTQ5" s="19"/>
      <c r="GTR5" s="19"/>
      <c r="GTS5" s="19"/>
      <c r="GTT5" s="19"/>
      <c r="GTU5" s="19"/>
      <c r="GTV5" s="19"/>
      <c r="GTW5" s="19"/>
      <c r="GTX5" s="19"/>
      <c r="GTY5" s="19"/>
      <c r="GTZ5" s="19"/>
      <c r="GUA5" s="19"/>
      <c r="GUB5" s="19"/>
      <c r="GUC5" s="19"/>
      <c r="GUD5" s="19"/>
      <c r="GUE5" s="19"/>
      <c r="GUF5" s="19"/>
      <c r="GUG5" s="19"/>
      <c r="GUH5" s="19"/>
      <c r="GUI5" s="19"/>
      <c r="GUJ5" s="19"/>
      <c r="GUK5" s="19"/>
      <c r="GUL5" s="19"/>
      <c r="GUM5" s="19"/>
      <c r="GUN5" s="19"/>
      <c r="GUO5" s="19"/>
      <c r="GUP5" s="19"/>
      <c r="GUQ5" s="19"/>
      <c r="GUR5" s="19"/>
      <c r="GUS5" s="19"/>
      <c r="GUT5" s="19"/>
      <c r="GUU5" s="19"/>
      <c r="GUV5" s="19"/>
      <c r="GUW5" s="19"/>
      <c r="GUX5" s="19"/>
      <c r="GUY5" s="19"/>
      <c r="GUZ5" s="19"/>
      <c r="GVA5" s="19"/>
      <c r="GVB5" s="19"/>
      <c r="GVC5" s="19"/>
      <c r="GVD5" s="19"/>
      <c r="GVE5" s="19"/>
      <c r="GVF5" s="19"/>
      <c r="GVG5" s="19"/>
      <c r="GVH5" s="19"/>
      <c r="GVI5" s="19"/>
      <c r="GVJ5" s="19"/>
      <c r="GVK5" s="19"/>
      <c r="GVL5" s="19"/>
      <c r="GVM5" s="19"/>
      <c r="GVN5" s="19"/>
      <c r="GVO5" s="19"/>
      <c r="GVP5" s="19"/>
      <c r="GVQ5" s="19"/>
      <c r="GVR5" s="19"/>
      <c r="GVS5" s="19"/>
      <c r="GVT5" s="19"/>
      <c r="GVU5" s="19"/>
      <c r="GVV5" s="19"/>
      <c r="GVW5" s="19"/>
      <c r="GVX5" s="19"/>
      <c r="GVY5" s="19"/>
      <c r="GVZ5" s="19"/>
      <c r="GWA5" s="19"/>
      <c r="GWB5" s="19"/>
      <c r="GWC5" s="19"/>
      <c r="GWD5" s="19"/>
      <c r="GWE5" s="19"/>
      <c r="GWF5" s="19"/>
      <c r="GWG5" s="19"/>
      <c r="GWH5" s="19"/>
      <c r="GWI5" s="19"/>
      <c r="GWJ5" s="19"/>
      <c r="GWK5" s="19"/>
      <c r="GWL5" s="19"/>
      <c r="GWM5" s="19"/>
      <c r="GWN5" s="19"/>
      <c r="GWO5" s="19"/>
      <c r="GWP5" s="19"/>
      <c r="GWQ5" s="19"/>
      <c r="GWR5" s="19"/>
      <c r="GWS5" s="19"/>
      <c r="GWT5" s="19"/>
      <c r="GWU5" s="19"/>
      <c r="GWV5" s="19"/>
      <c r="GWW5" s="19"/>
      <c r="GWX5" s="19"/>
      <c r="GWY5" s="19"/>
      <c r="GWZ5" s="19"/>
      <c r="GXA5" s="19"/>
      <c r="GXB5" s="19"/>
      <c r="GXC5" s="19"/>
      <c r="GXD5" s="19"/>
      <c r="GXE5" s="19"/>
      <c r="GXF5" s="19"/>
      <c r="GXG5" s="19"/>
      <c r="GXH5" s="19"/>
      <c r="GXI5" s="19"/>
      <c r="GXJ5" s="19"/>
      <c r="GXK5" s="19"/>
      <c r="GXL5" s="19"/>
      <c r="GXM5" s="19"/>
      <c r="GXN5" s="19"/>
      <c r="GXO5" s="19"/>
      <c r="GXP5" s="19"/>
      <c r="GXQ5" s="19"/>
      <c r="GXR5" s="19"/>
      <c r="GXS5" s="19"/>
      <c r="GXT5" s="19"/>
      <c r="GXU5" s="19"/>
      <c r="GXV5" s="19"/>
      <c r="GXW5" s="19"/>
      <c r="GXX5" s="19"/>
      <c r="GXY5" s="19"/>
      <c r="GXZ5" s="19"/>
      <c r="GYA5" s="19"/>
      <c r="GYB5" s="19"/>
      <c r="GYC5" s="19"/>
      <c r="GYD5" s="19"/>
      <c r="GYE5" s="19"/>
      <c r="GYF5" s="19"/>
      <c r="GYG5" s="19"/>
      <c r="GYH5" s="19"/>
      <c r="GYI5" s="19"/>
      <c r="GYJ5" s="19"/>
      <c r="GYK5" s="19"/>
      <c r="GYL5" s="19"/>
      <c r="GYM5" s="19"/>
      <c r="GYN5" s="19"/>
      <c r="GYO5" s="19"/>
      <c r="GYP5" s="19"/>
      <c r="GYQ5" s="19"/>
      <c r="GYR5" s="19"/>
      <c r="GYS5" s="19"/>
      <c r="GYT5" s="19"/>
      <c r="GYU5" s="19"/>
      <c r="GYV5" s="19"/>
      <c r="GYW5" s="19"/>
      <c r="GYX5" s="19"/>
      <c r="GYY5" s="19"/>
      <c r="GYZ5" s="19"/>
      <c r="GZA5" s="19"/>
      <c r="GZB5" s="19"/>
      <c r="GZC5" s="19"/>
      <c r="GZD5" s="19"/>
      <c r="GZE5" s="19"/>
      <c r="GZF5" s="19"/>
      <c r="GZG5" s="19"/>
      <c r="GZH5" s="19"/>
      <c r="GZI5" s="19"/>
      <c r="GZJ5" s="19"/>
      <c r="GZK5" s="19"/>
      <c r="GZL5" s="19"/>
      <c r="GZM5" s="19"/>
      <c r="GZN5" s="19"/>
      <c r="GZO5" s="19"/>
      <c r="GZP5" s="19"/>
      <c r="GZQ5" s="19"/>
      <c r="GZR5" s="19"/>
      <c r="GZS5" s="19"/>
      <c r="GZT5" s="19"/>
      <c r="GZU5" s="19"/>
      <c r="GZV5" s="19"/>
      <c r="GZW5" s="19"/>
      <c r="GZX5" s="19"/>
      <c r="GZY5" s="19"/>
      <c r="GZZ5" s="19"/>
      <c r="HAA5" s="19"/>
      <c r="HAB5" s="19"/>
      <c r="HAC5" s="19"/>
      <c r="HAD5" s="19"/>
      <c r="HAE5" s="19"/>
      <c r="HAF5" s="19"/>
      <c r="HAG5" s="19"/>
      <c r="HAH5" s="19"/>
      <c r="HAI5" s="19"/>
      <c r="HAJ5" s="19"/>
      <c r="HAK5" s="19"/>
      <c r="HAL5" s="19"/>
      <c r="HAM5" s="19"/>
      <c r="HAN5" s="19"/>
      <c r="HAO5" s="19"/>
      <c r="HAP5" s="19"/>
      <c r="HAQ5" s="19"/>
      <c r="HAR5" s="19"/>
      <c r="HAS5" s="19"/>
      <c r="HAT5" s="19"/>
      <c r="HAU5" s="19"/>
      <c r="HAV5" s="19"/>
      <c r="HAW5" s="19"/>
      <c r="HAX5" s="19"/>
      <c r="HAY5" s="19"/>
      <c r="HAZ5" s="19"/>
      <c r="HBA5" s="19"/>
      <c r="HBB5" s="19"/>
      <c r="HBC5" s="19"/>
      <c r="HBD5" s="19"/>
      <c r="HBE5" s="19"/>
      <c r="HBF5" s="19"/>
      <c r="HBG5" s="19"/>
      <c r="HBH5" s="19"/>
      <c r="HBI5" s="19"/>
      <c r="HBJ5" s="19"/>
      <c r="HBK5" s="19"/>
      <c r="HBL5" s="19"/>
      <c r="HBM5" s="19"/>
      <c r="HBN5" s="19"/>
      <c r="HBO5" s="19"/>
      <c r="HBP5" s="19"/>
      <c r="HBQ5" s="19"/>
      <c r="HBR5" s="19"/>
      <c r="HBS5" s="19"/>
      <c r="HBT5" s="19"/>
      <c r="HBU5" s="19"/>
      <c r="HBV5" s="19"/>
      <c r="HBW5" s="19"/>
      <c r="HBX5" s="19"/>
      <c r="HBY5" s="19"/>
      <c r="HBZ5" s="19"/>
      <c r="HCA5" s="19"/>
      <c r="HCB5" s="19"/>
      <c r="HCC5" s="19"/>
      <c r="HCD5" s="19"/>
      <c r="HCE5" s="19"/>
      <c r="HCF5" s="19"/>
      <c r="HCG5" s="19"/>
      <c r="HCH5" s="19"/>
      <c r="HCI5" s="19"/>
      <c r="HCJ5" s="19"/>
      <c r="HCK5" s="19"/>
      <c r="HCL5" s="19"/>
      <c r="HCM5" s="19"/>
      <c r="HCN5" s="19"/>
      <c r="HCO5" s="19"/>
      <c r="HCP5" s="19"/>
      <c r="HCQ5" s="19"/>
      <c r="HCR5" s="19"/>
      <c r="HCS5" s="19"/>
      <c r="HCT5" s="19"/>
      <c r="HCU5" s="19"/>
      <c r="HCV5" s="19"/>
      <c r="HCW5" s="19"/>
      <c r="HCX5" s="19"/>
      <c r="HCY5" s="19"/>
      <c r="HCZ5" s="19"/>
      <c r="HDA5" s="19"/>
      <c r="HDB5" s="19"/>
      <c r="HDC5" s="19"/>
      <c r="HDD5" s="19"/>
      <c r="HDE5" s="19"/>
      <c r="HDF5" s="19"/>
      <c r="HDG5" s="19"/>
      <c r="HDH5" s="19"/>
      <c r="HDI5" s="19"/>
      <c r="HDJ5" s="19"/>
      <c r="HDK5" s="19"/>
      <c r="HDL5" s="19"/>
      <c r="HDM5" s="19"/>
      <c r="HDN5" s="19"/>
      <c r="HDO5" s="19"/>
      <c r="HDP5" s="19"/>
      <c r="HDQ5" s="19"/>
      <c r="HDR5" s="19"/>
      <c r="HDS5" s="19"/>
      <c r="HDT5" s="19"/>
      <c r="HDU5" s="19"/>
      <c r="HDV5" s="19"/>
      <c r="HDW5" s="19"/>
      <c r="HDX5" s="19"/>
      <c r="HDY5" s="19"/>
      <c r="HDZ5" s="19"/>
      <c r="HEA5" s="19"/>
      <c r="HEB5" s="19"/>
      <c r="HEC5" s="19"/>
      <c r="HED5" s="19"/>
      <c r="HEE5" s="19"/>
      <c r="HEF5" s="19"/>
      <c r="HEG5" s="19"/>
      <c r="HEH5" s="19"/>
      <c r="HEI5" s="19"/>
      <c r="HEJ5" s="19"/>
      <c r="HEK5" s="19"/>
      <c r="HEL5" s="19"/>
      <c r="HEM5" s="19"/>
      <c r="HEN5" s="19"/>
      <c r="HEO5" s="19"/>
      <c r="HEP5" s="19"/>
      <c r="HEQ5" s="19"/>
      <c r="HER5" s="19"/>
      <c r="HES5" s="19"/>
      <c r="HET5" s="19"/>
      <c r="HEU5" s="19"/>
      <c r="HEV5" s="19"/>
      <c r="HEW5" s="19"/>
      <c r="HEX5" s="19"/>
      <c r="HEY5" s="19"/>
      <c r="HEZ5" s="19"/>
      <c r="HFA5" s="19"/>
      <c r="HFB5" s="19"/>
      <c r="HFC5" s="19"/>
      <c r="HFD5" s="19"/>
      <c r="HFE5" s="19"/>
      <c r="HFF5" s="19"/>
      <c r="HFG5" s="19"/>
      <c r="HFH5" s="19"/>
      <c r="HFI5" s="19"/>
      <c r="HFJ5" s="19"/>
      <c r="HFK5" s="19"/>
      <c r="HFL5" s="19"/>
      <c r="HFM5" s="19"/>
      <c r="HFN5" s="19"/>
      <c r="HFO5" s="19"/>
      <c r="HFP5" s="19"/>
      <c r="HFQ5" s="19"/>
      <c r="HFR5" s="19"/>
      <c r="HFS5" s="19"/>
      <c r="HFT5" s="19"/>
      <c r="HFU5" s="19"/>
      <c r="HFV5" s="19"/>
      <c r="HFW5" s="19"/>
      <c r="HFX5" s="19"/>
      <c r="HFY5" s="19"/>
      <c r="HFZ5" s="19"/>
      <c r="HGA5" s="19"/>
      <c r="HGB5" s="19"/>
      <c r="HGC5" s="19"/>
      <c r="HGD5" s="19"/>
      <c r="HGE5" s="19"/>
      <c r="HGF5" s="19"/>
      <c r="HGG5" s="19"/>
      <c r="HGH5" s="19"/>
      <c r="HGI5" s="19"/>
      <c r="HGJ5" s="19"/>
      <c r="HGK5" s="19"/>
      <c r="HGL5" s="19"/>
      <c r="HGM5" s="19"/>
      <c r="HGN5" s="19"/>
      <c r="HGO5" s="19"/>
      <c r="HGP5" s="19"/>
      <c r="HGQ5" s="19"/>
      <c r="HGR5" s="19"/>
      <c r="HGS5" s="19"/>
      <c r="HGT5" s="19"/>
      <c r="HGU5" s="19"/>
      <c r="HGV5" s="19"/>
      <c r="HGW5" s="19"/>
      <c r="HGX5" s="19"/>
      <c r="HGY5" s="19"/>
      <c r="HGZ5" s="19"/>
      <c r="HHA5" s="19"/>
      <c r="HHB5" s="19"/>
      <c r="HHC5" s="19"/>
      <c r="HHD5" s="19"/>
      <c r="HHE5" s="19"/>
      <c r="HHF5" s="19"/>
      <c r="HHG5" s="19"/>
      <c r="HHH5" s="19"/>
      <c r="HHI5" s="19"/>
      <c r="HHJ5" s="19"/>
      <c r="HHK5" s="19"/>
      <c r="HHL5" s="19"/>
      <c r="HHM5" s="19"/>
      <c r="HHN5" s="19"/>
      <c r="HHO5" s="19"/>
      <c r="HHP5" s="19"/>
      <c r="HHQ5" s="19"/>
      <c r="HHR5" s="19"/>
      <c r="HHS5" s="19"/>
      <c r="HHT5" s="19"/>
      <c r="HHU5" s="19"/>
      <c r="HHV5" s="19"/>
      <c r="HHW5" s="19"/>
      <c r="HHX5" s="19"/>
      <c r="HHY5" s="19"/>
      <c r="HHZ5" s="19"/>
      <c r="HIA5" s="19"/>
      <c r="HIB5" s="19"/>
      <c r="HIC5" s="19"/>
      <c r="HID5" s="19"/>
      <c r="HIE5" s="19"/>
      <c r="HIF5" s="19"/>
      <c r="HIG5" s="19"/>
      <c r="HIH5" s="19"/>
      <c r="HII5" s="19"/>
      <c r="HIJ5" s="19"/>
      <c r="HIK5" s="19"/>
      <c r="HIL5" s="19"/>
      <c r="HIM5" s="19"/>
      <c r="HIN5" s="19"/>
      <c r="HIO5" s="19"/>
      <c r="HIP5" s="19"/>
      <c r="HIQ5" s="19"/>
      <c r="HIR5" s="19"/>
      <c r="HIS5" s="19"/>
      <c r="HIT5" s="19"/>
      <c r="HIU5" s="19"/>
      <c r="HIV5" s="19"/>
      <c r="HIW5" s="19"/>
      <c r="HIX5" s="19"/>
      <c r="HIY5" s="19"/>
      <c r="HIZ5" s="19"/>
      <c r="HJA5" s="19"/>
      <c r="HJB5" s="19"/>
      <c r="HJC5" s="19"/>
      <c r="HJD5" s="19"/>
      <c r="HJE5" s="19"/>
      <c r="HJF5" s="19"/>
      <c r="HJG5" s="19"/>
      <c r="HJH5" s="19"/>
      <c r="HJI5" s="19"/>
      <c r="HJJ5" s="19"/>
      <c r="HJK5" s="19"/>
      <c r="HJL5" s="19"/>
      <c r="HJM5" s="19"/>
      <c r="HJN5" s="19"/>
      <c r="HJO5" s="19"/>
      <c r="HJP5" s="19"/>
      <c r="HJQ5" s="19"/>
      <c r="HJR5" s="19"/>
      <c r="HJS5" s="19"/>
      <c r="HJT5" s="19"/>
      <c r="HJU5" s="19"/>
      <c r="HJV5" s="19"/>
      <c r="HJW5" s="19"/>
      <c r="HJX5" s="19"/>
      <c r="HJY5" s="19"/>
      <c r="HJZ5" s="19"/>
      <c r="HKA5" s="19"/>
      <c r="HKB5" s="19"/>
      <c r="HKC5" s="19"/>
      <c r="HKD5" s="19"/>
      <c r="HKE5" s="19"/>
      <c r="HKF5" s="19"/>
      <c r="HKG5" s="19"/>
      <c r="HKH5" s="19"/>
      <c r="HKI5" s="19"/>
      <c r="HKJ5" s="19"/>
      <c r="HKK5" s="19"/>
      <c r="HKL5" s="19"/>
      <c r="HKM5" s="19"/>
      <c r="HKN5" s="19"/>
      <c r="HKO5" s="19"/>
      <c r="HKP5" s="19"/>
      <c r="HKQ5" s="19"/>
      <c r="HKR5" s="19"/>
      <c r="HKS5" s="19"/>
      <c r="HKT5" s="19"/>
      <c r="HKU5" s="19"/>
      <c r="HKV5" s="19"/>
      <c r="HKW5" s="19"/>
      <c r="HKX5" s="19"/>
      <c r="HKY5" s="19"/>
      <c r="HKZ5" s="19"/>
      <c r="HLA5" s="19"/>
      <c r="HLB5" s="19"/>
      <c r="HLC5" s="19"/>
      <c r="HLD5" s="19"/>
      <c r="HLE5" s="19"/>
      <c r="HLF5" s="19"/>
      <c r="HLG5" s="19"/>
      <c r="HLH5" s="19"/>
      <c r="HLI5" s="19"/>
      <c r="HLJ5" s="19"/>
      <c r="HLK5" s="19"/>
      <c r="HLL5" s="19"/>
      <c r="HLM5" s="19"/>
      <c r="HLN5" s="19"/>
      <c r="HLO5" s="19"/>
      <c r="HLP5" s="19"/>
      <c r="HLQ5" s="19"/>
      <c r="HLR5" s="19"/>
      <c r="HLS5" s="19"/>
      <c r="HLT5" s="19"/>
      <c r="HLU5" s="19"/>
      <c r="HLV5" s="19"/>
      <c r="HLW5" s="19"/>
      <c r="HLX5" s="19"/>
      <c r="HLY5" s="19"/>
      <c r="HLZ5" s="19"/>
      <c r="HMA5" s="19"/>
      <c r="HMB5" s="19"/>
      <c r="HMC5" s="19"/>
      <c r="HMD5" s="19"/>
      <c r="HME5" s="19"/>
      <c r="HMF5" s="19"/>
      <c r="HMG5" s="19"/>
      <c r="HMH5" s="19"/>
      <c r="HMI5" s="19"/>
      <c r="HMJ5" s="19"/>
      <c r="HMK5" s="19"/>
      <c r="HML5" s="19"/>
      <c r="HMM5" s="19"/>
      <c r="HMN5" s="19"/>
      <c r="HMO5" s="19"/>
      <c r="HMP5" s="19"/>
      <c r="HMQ5" s="19"/>
      <c r="HMR5" s="19"/>
      <c r="HMS5" s="19"/>
      <c r="HMT5" s="19"/>
      <c r="HMU5" s="19"/>
      <c r="HMV5" s="19"/>
      <c r="HMW5" s="19"/>
      <c r="HMX5" s="19"/>
      <c r="HMY5" s="19"/>
      <c r="HMZ5" s="19"/>
      <c r="HNA5" s="19"/>
      <c r="HNB5" s="19"/>
      <c r="HNC5" s="19"/>
      <c r="HND5" s="19"/>
      <c r="HNE5" s="19"/>
      <c r="HNF5" s="19"/>
      <c r="HNG5" s="19"/>
      <c r="HNH5" s="19"/>
      <c r="HNI5" s="19"/>
      <c r="HNJ5" s="19"/>
      <c r="HNK5" s="19"/>
      <c r="HNL5" s="19"/>
      <c r="HNM5" s="19"/>
      <c r="HNN5" s="19"/>
      <c r="HNO5" s="19"/>
      <c r="HNP5" s="19"/>
      <c r="HNQ5" s="19"/>
      <c r="HNR5" s="19"/>
      <c r="HNS5" s="19"/>
      <c r="HNT5" s="19"/>
      <c r="HNU5" s="19"/>
      <c r="HNV5" s="19"/>
      <c r="HNW5" s="19"/>
      <c r="HNX5" s="19"/>
      <c r="HNY5" s="19"/>
      <c r="HNZ5" s="19"/>
      <c r="HOA5" s="19"/>
      <c r="HOB5" s="19"/>
      <c r="HOC5" s="19"/>
      <c r="HOD5" s="19"/>
      <c r="HOE5" s="19"/>
      <c r="HOF5" s="19"/>
      <c r="HOG5" s="19"/>
      <c r="HOH5" s="19"/>
      <c r="HOI5" s="19"/>
      <c r="HOJ5" s="19"/>
      <c r="HOK5" s="19"/>
      <c r="HOL5" s="19"/>
      <c r="HOM5" s="19"/>
      <c r="HON5" s="19"/>
      <c r="HOO5" s="19"/>
      <c r="HOP5" s="19"/>
      <c r="HOQ5" s="19"/>
      <c r="HOR5" s="19"/>
      <c r="HOS5" s="19"/>
      <c r="HOT5" s="19"/>
      <c r="HOU5" s="19"/>
      <c r="HOV5" s="19"/>
      <c r="HOW5" s="19"/>
      <c r="HOX5" s="19"/>
      <c r="HOY5" s="19"/>
      <c r="HOZ5" s="19"/>
      <c r="HPA5" s="19"/>
      <c r="HPB5" s="19"/>
      <c r="HPC5" s="19"/>
      <c r="HPD5" s="19"/>
      <c r="HPE5" s="19"/>
      <c r="HPF5" s="19"/>
      <c r="HPG5" s="19"/>
      <c r="HPH5" s="19"/>
      <c r="HPI5" s="19"/>
      <c r="HPJ5" s="19"/>
      <c r="HPK5" s="19"/>
      <c r="HPL5" s="19"/>
      <c r="HPM5" s="19"/>
      <c r="HPN5" s="19"/>
      <c r="HPO5" s="19"/>
      <c r="HPP5" s="19"/>
      <c r="HPQ5" s="19"/>
      <c r="HPR5" s="19"/>
      <c r="HPS5" s="19"/>
      <c r="HPT5" s="19"/>
      <c r="HPU5" s="19"/>
      <c r="HPV5" s="19"/>
      <c r="HPW5" s="19"/>
      <c r="HPX5" s="19"/>
      <c r="HPY5" s="19"/>
      <c r="HPZ5" s="19"/>
      <c r="HQA5" s="19"/>
      <c r="HQB5" s="19"/>
      <c r="HQC5" s="19"/>
      <c r="HQD5" s="19"/>
      <c r="HQE5" s="19"/>
      <c r="HQF5" s="19"/>
      <c r="HQG5" s="19"/>
      <c r="HQH5" s="19"/>
      <c r="HQI5" s="19"/>
      <c r="HQJ5" s="19"/>
      <c r="HQK5" s="19"/>
      <c r="HQL5" s="19"/>
      <c r="HQM5" s="19"/>
      <c r="HQN5" s="19"/>
      <c r="HQO5" s="19"/>
      <c r="HQP5" s="19"/>
      <c r="HQQ5" s="19"/>
      <c r="HQR5" s="19"/>
      <c r="HQS5" s="19"/>
      <c r="HQT5" s="19"/>
      <c r="HQU5" s="19"/>
      <c r="HQV5" s="19"/>
      <c r="HQW5" s="19"/>
      <c r="HQX5" s="19"/>
      <c r="HQY5" s="19"/>
      <c r="HQZ5" s="19"/>
      <c r="HRA5" s="19"/>
      <c r="HRB5" s="19"/>
      <c r="HRC5" s="19"/>
      <c r="HRD5" s="19"/>
      <c r="HRE5" s="19"/>
      <c r="HRF5" s="19"/>
      <c r="HRG5" s="19"/>
      <c r="HRH5" s="19"/>
      <c r="HRI5" s="19"/>
      <c r="HRJ5" s="19"/>
      <c r="HRK5" s="19"/>
      <c r="HRL5" s="19"/>
      <c r="HRM5" s="19"/>
      <c r="HRN5" s="19"/>
      <c r="HRO5" s="19"/>
      <c r="HRP5" s="19"/>
      <c r="HRQ5" s="19"/>
      <c r="HRR5" s="19"/>
      <c r="HRS5" s="19"/>
      <c r="HRT5" s="19"/>
      <c r="HRU5" s="19"/>
      <c r="HRV5" s="19"/>
      <c r="HRW5" s="19"/>
      <c r="HRX5" s="19"/>
      <c r="HRY5" s="19"/>
      <c r="HRZ5" s="19"/>
      <c r="HSA5" s="19"/>
      <c r="HSB5" s="19"/>
      <c r="HSC5" s="19"/>
      <c r="HSD5" s="19"/>
      <c r="HSE5" s="19"/>
      <c r="HSF5" s="19"/>
      <c r="HSG5" s="19"/>
      <c r="HSH5" s="19"/>
      <c r="HSI5" s="19"/>
      <c r="HSJ5" s="19"/>
      <c r="HSK5" s="19"/>
      <c r="HSL5" s="19"/>
      <c r="HSM5" s="19"/>
      <c r="HSN5" s="19"/>
      <c r="HSO5" s="19"/>
      <c r="HSP5" s="19"/>
      <c r="HSQ5" s="19"/>
      <c r="HSR5" s="19"/>
      <c r="HSS5" s="19"/>
      <c r="HST5" s="19"/>
      <c r="HSU5" s="19"/>
      <c r="HSV5" s="19"/>
      <c r="HSW5" s="19"/>
      <c r="HSX5" s="19"/>
      <c r="HSY5" s="19"/>
      <c r="HSZ5" s="19"/>
      <c r="HTA5" s="19"/>
      <c r="HTB5" s="19"/>
      <c r="HTC5" s="19"/>
      <c r="HTD5" s="19"/>
      <c r="HTE5" s="19"/>
      <c r="HTF5" s="19"/>
      <c r="HTG5" s="19"/>
      <c r="HTH5" s="19"/>
      <c r="HTI5" s="19"/>
      <c r="HTJ5" s="19"/>
      <c r="HTK5" s="19"/>
      <c r="HTL5" s="19"/>
      <c r="HTM5" s="19"/>
      <c r="HTN5" s="19"/>
      <c r="HTO5" s="19"/>
      <c r="HTP5" s="19"/>
      <c r="HTQ5" s="19"/>
      <c r="HTR5" s="19"/>
      <c r="HTS5" s="19"/>
      <c r="HTT5" s="19"/>
      <c r="HTU5" s="19"/>
      <c r="HTV5" s="19"/>
      <c r="HTW5" s="19"/>
      <c r="HTX5" s="19"/>
      <c r="HTY5" s="19"/>
      <c r="HTZ5" s="19"/>
      <c r="HUA5" s="19"/>
      <c r="HUB5" s="19"/>
      <c r="HUC5" s="19"/>
      <c r="HUD5" s="19"/>
      <c r="HUE5" s="19"/>
      <c r="HUF5" s="19"/>
      <c r="HUG5" s="19"/>
      <c r="HUH5" s="19"/>
      <c r="HUI5" s="19"/>
      <c r="HUJ5" s="19"/>
      <c r="HUK5" s="19"/>
      <c r="HUL5" s="19"/>
      <c r="HUM5" s="19"/>
      <c r="HUN5" s="19"/>
      <c r="HUO5" s="19"/>
      <c r="HUP5" s="19"/>
      <c r="HUQ5" s="19"/>
      <c r="HUR5" s="19"/>
      <c r="HUS5" s="19"/>
      <c r="HUT5" s="19"/>
      <c r="HUU5" s="19"/>
      <c r="HUV5" s="19"/>
      <c r="HUW5" s="19"/>
      <c r="HUX5" s="19"/>
      <c r="HUY5" s="19"/>
      <c r="HUZ5" s="19"/>
      <c r="HVA5" s="19"/>
      <c r="HVB5" s="19"/>
      <c r="HVC5" s="19"/>
      <c r="HVD5" s="19"/>
      <c r="HVE5" s="19"/>
      <c r="HVF5" s="19"/>
      <c r="HVG5" s="19"/>
      <c r="HVH5" s="19"/>
      <c r="HVI5" s="19"/>
      <c r="HVJ5" s="19"/>
      <c r="HVK5" s="19"/>
      <c r="HVL5" s="19"/>
      <c r="HVM5" s="19"/>
      <c r="HVN5" s="19"/>
      <c r="HVO5" s="19"/>
      <c r="HVP5" s="19"/>
      <c r="HVQ5" s="19"/>
      <c r="HVR5" s="19"/>
      <c r="HVS5" s="19"/>
      <c r="HVT5" s="19"/>
      <c r="HVU5" s="19"/>
      <c r="HVV5" s="19"/>
      <c r="HVW5" s="19"/>
      <c r="HVX5" s="19"/>
      <c r="HVY5" s="19"/>
      <c r="HVZ5" s="19"/>
      <c r="HWA5" s="19"/>
      <c r="HWB5" s="19"/>
      <c r="HWC5" s="19"/>
      <c r="HWD5" s="19"/>
      <c r="HWE5" s="19"/>
      <c r="HWF5" s="19"/>
      <c r="HWG5" s="19"/>
      <c r="HWH5" s="19"/>
      <c r="HWI5" s="19"/>
      <c r="HWJ5" s="19"/>
      <c r="HWK5" s="19"/>
      <c r="HWL5" s="19"/>
      <c r="HWM5" s="19"/>
      <c r="HWN5" s="19"/>
      <c r="HWO5" s="19"/>
      <c r="HWP5" s="19"/>
      <c r="HWQ5" s="19"/>
      <c r="HWR5" s="19"/>
      <c r="HWS5" s="19"/>
      <c r="HWT5" s="19"/>
      <c r="HWU5" s="19"/>
      <c r="HWV5" s="19"/>
      <c r="HWW5" s="19"/>
      <c r="HWX5" s="19"/>
      <c r="HWY5" s="19"/>
      <c r="HWZ5" s="19"/>
      <c r="HXA5" s="19"/>
      <c r="HXB5" s="19"/>
      <c r="HXC5" s="19"/>
      <c r="HXD5" s="19"/>
      <c r="HXE5" s="19"/>
      <c r="HXF5" s="19"/>
      <c r="HXG5" s="19"/>
      <c r="HXH5" s="19"/>
      <c r="HXI5" s="19"/>
      <c r="HXJ5" s="19"/>
      <c r="HXK5" s="19"/>
      <c r="HXL5" s="19"/>
      <c r="HXM5" s="19"/>
      <c r="HXN5" s="19"/>
      <c r="HXO5" s="19"/>
      <c r="HXP5" s="19"/>
      <c r="HXQ5" s="19"/>
      <c r="HXR5" s="19"/>
      <c r="HXS5" s="19"/>
      <c r="HXT5" s="19"/>
      <c r="HXU5" s="19"/>
      <c r="HXV5" s="19"/>
      <c r="HXW5" s="19"/>
      <c r="HXX5" s="19"/>
      <c r="HXY5" s="19"/>
      <c r="HXZ5" s="19"/>
      <c r="HYA5" s="19"/>
      <c r="HYB5" s="19"/>
      <c r="HYC5" s="19"/>
      <c r="HYD5" s="19"/>
      <c r="HYE5" s="19"/>
      <c r="HYF5" s="19"/>
      <c r="HYG5" s="19"/>
      <c r="HYH5" s="19"/>
      <c r="HYI5" s="19"/>
      <c r="HYJ5" s="19"/>
      <c r="HYK5" s="19"/>
      <c r="HYL5" s="19"/>
      <c r="HYM5" s="19"/>
      <c r="HYN5" s="19"/>
      <c r="HYO5" s="19"/>
      <c r="HYP5" s="19"/>
      <c r="HYQ5" s="19"/>
      <c r="HYR5" s="19"/>
      <c r="HYS5" s="19"/>
      <c r="HYT5" s="19"/>
      <c r="HYU5" s="19"/>
      <c r="HYV5" s="19"/>
      <c r="HYW5" s="19"/>
      <c r="HYX5" s="19"/>
      <c r="HYY5" s="19"/>
      <c r="HYZ5" s="19"/>
      <c r="HZA5" s="19"/>
      <c r="HZB5" s="19"/>
      <c r="HZC5" s="19"/>
      <c r="HZD5" s="19"/>
      <c r="HZE5" s="19"/>
      <c r="HZF5" s="19"/>
      <c r="HZG5" s="19"/>
      <c r="HZH5" s="19"/>
      <c r="HZI5" s="19"/>
      <c r="HZJ5" s="19"/>
      <c r="HZK5" s="19"/>
      <c r="HZL5" s="19"/>
      <c r="HZM5" s="19"/>
      <c r="HZN5" s="19"/>
      <c r="HZO5" s="19"/>
      <c r="HZP5" s="19"/>
      <c r="HZQ5" s="19"/>
      <c r="HZR5" s="19"/>
      <c r="HZS5" s="19"/>
      <c r="HZT5" s="19"/>
      <c r="HZU5" s="19"/>
      <c r="HZV5" s="19"/>
      <c r="HZW5" s="19"/>
      <c r="HZX5" s="19"/>
      <c r="HZY5" s="19"/>
      <c r="HZZ5" s="19"/>
      <c r="IAA5" s="19"/>
      <c r="IAB5" s="19"/>
      <c r="IAC5" s="19"/>
      <c r="IAD5" s="19"/>
      <c r="IAE5" s="19"/>
      <c r="IAF5" s="19"/>
      <c r="IAG5" s="19"/>
      <c r="IAH5" s="19"/>
      <c r="IAI5" s="19"/>
      <c r="IAJ5" s="19"/>
      <c r="IAK5" s="19"/>
      <c r="IAL5" s="19"/>
      <c r="IAM5" s="19"/>
      <c r="IAN5" s="19"/>
      <c r="IAO5" s="19"/>
      <c r="IAP5" s="19"/>
      <c r="IAQ5" s="19"/>
      <c r="IAR5" s="19"/>
      <c r="IAS5" s="19"/>
      <c r="IAT5" s="19"/>
      <c r="IAU5" s="19"/>
      <c r="IAV5" s="19"/>
      <c r="IAW5" s="19"/>
      <c r="IAX5" s="19"/>
      <c r="IAY5" s="19"/>
      <c r="IAZ5" s="19"/>
      <c r="IBA5" s="19"/>
      <c r="IBB5" s="19"/>
      <c r="IBC5" s="19"/>
      <c r="IBD5" s="19"/>
      <c r="IBE5" s="19"/>
      <c r="IBF5" s="19"/>
      <c r="IBG5" s="19"/>
      <c r="IBH5" s="19"/>
      <c r="IBI5" s="19"/>
      <c r="IBJ5" s="19"/>
      <c r="IBK5" s="19"/>
      <c r="IBL5" s="19"/>
      <c r="IBM5" s="19"/>
      <c r="IBN5" s="19"/>
      <c r="IBO5" s="19"/>
      <c r="IBP5" s="19"/>
      <c r="IBQ5" s="19"/>
      <c r="IBR5" s="19"/>
      <c r="IBS5" s="19"/>
      <c r="IBT5" s="19"/>
      <c r="IBU5" s="19"/>
      <c r="IBV5" s="19"/>
      <c r="IBW5" s="19"/>
      <c r="IBX5" s="19"/>
      <c r="IBY5" s="19"/>
      <c r="IBZ5" s="19"/>
      <c r="ICA5" s="19"/>
      <c r="ICB5" s="19"/>
      <c r="ICC5" s="19"/>
      <c r="ICD5" s="19"/>
      <c r="ICE5" s="19"/>
      <c r="ICF5" s="19"/>
      <c r="ICG5" s="19"/>
      <c r="ICH5" s="19"/>
      <c r="ICI5" s="19"/>
      <c r="ICJ5" s="19"/>
      <c r="ICK5" s="19"/>
      <c r="ICL5" s="19"/>
      <c r="ICM5" s="19"/>
      <c r="ICN5" s="19"/>
      <c r="ICO5" s="19"/>
      <c r="ICP5" s="19"/>
      <c r="ICQ5" s="19"/>
      <c r="ICR5" s="19"/>
      <c r="ICS5" s="19"/>
      <c r="ICT5" s="19"/>
      <c r="ICU5" s="19"/>
      <c r="ICV5" s="19"/>
      <c r="ICW5" s="19"/>
      <c r="ICX5" s="19"/>
      <c r="ICY5" s="19"/>
      <c r="ICZ5" s="19"/>
      <c r="IDA5" s="19"/>
      <c r="IDB5" s="19"/>
      <c r="IDC5" s="19"/>
      <c r="IDD5" s="19"/>
      <c r="IDE5" s="19"/>
      <c r="IDF5" s="19"/>
      <c r="IDG5" s="19"/>
      <c r="IDH5" s="19"/>
      <c r="IDI5" s="19"/>
      <c r="IDJ5" s="19"/>
      <c r="IDK5" s="19"/>
      <c r="IDL5" s="19"/>
      <c r="IDM5" s="19"/>
      <c r="IDN5" s="19"/>
      <c r="IDO5" s="19"/>
      <c r="IDP5" s="19"/>
      <c r="IDQ5" s="19"/>
      <c r="IDR5" s="19"/>
      <c r="IDS5" s="19"/>
      <c r="IDT5" s="19"/>
      <c r="IDU5" s="19"/>
      <c r="IDV5" s="19"/>
      <c r="IDW5" s="19"/>
      <c r="IDX5" s="19"/>
      <c r="IDY5" s="19"/>
      <c r="IDZ5" s="19"/>
      <c r="IEA5" s="19"/>
      <c r="IEB5" s="19"/>
      <c r="IEC5" s="19"/>
      <c r="IED5" s="19"/>
      <c r="IEE5" s="19"/>
      <c r="IEF5" s="19"/>
      <c r="IEG5" s="19"/>
      <c r="IEH5" s="19"/>
      <c r="IEI5" s="19"/>
      <c r="IEJ5" s="19"/>
      <c r="IEK5" s="19"/>
      <c r="IEL5" s="19"/>
      <c r="IEM5" s="19"/>
      <c r="IEN5" s="19"/>
      <c r="IEO5" s="19"/>
      <c r="IEP5" s="19"/>
      <c r="IEQ5" s="19"/>
      <c r="IER5" s="19"/>
      <c r="IES5" s="19"/>
      <c r="IET5" s="19"/>
      <c r="IEU5" s="19"/>
      <c r="IEV5" s="19"/>
      <c r="IEW5" s="19"/>
      <c r="IEX5" s="19"/>
      <c r="IEY5" s="19"/>
      <c r="IEZ5" s="19"/>
      <c r="IFA5" s="19"/>
      <c r="IFB5" s="19"/>
      <c r="IFC5" s="19"/>
      <c r="IFD5" s="19"/>
      <c r="IFE5" s="19"/>
      <c r="IFF5" s="19"/>
      <c r="IFG5" s="19"/>
      <c r="IFH5" s="19"/>
      <c r="IFI5" s="19"/>
      <c r="IFJ5" s="19"/>
      <c r="IFK5" s="19"/>
      <c r="IFL5" s="19"/>
      <c r="IFM5" s="19"/>
      <c r="IFN5" s="19"/>
      <c r="IFO5" s="19"/>
      <c r="IFP5" s="19"/>
      <c r="IFQ5" s="19"/>
      <c r="IFR5" s="19"/>
      <c r="IFS5" s="19"/>
      <c r="IFT5" s="19"/>
      <c r="IFU5" s="19"/>
      <c r="IFV5" s="19"/>
      <c r="IFW5" s="19"/>
      <c r="IFX5" s="19"/>
      <c r="IFY5" s="19"/>
      <c r="IFZ5" s="19"/>
      <c r="IGA5" s="19"/>
      <c r="IGB5" s="19"/>
      <c r="IGC5" s="19"/>
      <c r="IGD5" s="19"/>
      <c r="IGE5" s="19"/>
      <c r="IGF5" s="19"/>
      <c r="IGG5" s="19"/>
      <c r="IGH5" s="19"/>
      <c r="IGI5" s="19"/>
      <c r="IGJ5" s="19"/>
      <c r="IGK5" s="19"/>
      <c r="IGL5" s="19"/>
      <c r="IGM5" s="19"/>
      <c r="IGN5" s="19"/>
      <c r="IGO5" s="19"/>
      <c r="IGP5" s="19"/>
      <c r="IGQ5" s="19"/>
      <c r="IGR5" s="19"/>
      <c r="IGS5" s="19"/>
      <c r="IGT5" s="19"/>
      <c r="IGU5" s="19"/>
      <c r="IGV5" s="19"/>
      <c r="IGW5" s="19"/>
      <c r="IGX5" s="19"/>
      <c r="IGY5" s="19"/>
      <c r="IGZ5" s="19"/>
      <c r="IHA5" s="19"/>
      <c r="IHB5" s="19"/>
      <c r="IHC5" s="19"/>
      <c r="IHD5" s="19"/>
      <c r="IHE5" s="19"/>
      <c r="IHF5" s="19"/>
      <c r="IHG5" s="19"/>
      <c r="IHH5" s="19"/>
      <c r="IHI5" s="19"/>
      <c r="IHJ5" s="19"/>
      <c r="IHK5" s="19"/>
      <c r="IHL5" s="19"/>
      <c r="IHM5" s="19"/>
      <c r="IHN5" s="19"/>
      <c r="IHO5" s="19"/>
      <c r="IHP5" s="19"/>
      <c r="IHQ5" s="19"/>
      <c r="IHR5" s="19"/>
      <c r="IHS5" s="19"/>
      <c r="IHT5" s="19"/>
      <c r="IHU5" s="19"/>
      <c r="IHV5" s="19"/>
      <c r="IHW5" s="19"/>
      <c r="IHX5" s="19"/>
      <c r="IHY5" s="19"/>
      <c r="IHZ5" s="19"/>
      <c r="IIA5" s="19"/>
      <c r="IIB5" s="19"/>
      <c r="IIC5" s="19"/>
      <c r="IID5" s="19"/>
      <c r="IIE5" s="19"/>
      <c r="IIF5" s="19"/>
      <c r="IIG5" s="19"/>
      <c r="IIH5" s="19"/>
      <c r="III5" s="19"/>
      <c r="IIJ5" s="19"/>
      <c r="IIK5" s="19"/>
      <c r="IIL5" s="19"/>
      <c r="IIM5" s="19"/>
      <c r="IIN5" s="19"/>
      <c r="IIO5" s="19"/>
      <c r="IIP5" s="19"/>
      <c r="IIQ5" s="19"/>
      <c r="IIR5" s="19"/>
      <c r="IIS5" s="19"/>
      <c r="IIT5" s="19"/>
      <c r="IIU5" s="19"/>
      <c r="IIV5" s="19"/>
      <c r="IIW5" s="19"/>
      <c r="IIX5" s="19"/>
      <c r="IIY5" s="19"/>
      <c r="IIZ5" s="19"/>
      <c r="IJA5" s="19"/>
      <c r="IJB5" s="19"/>
      <c r="IJC5" s="19"/>
      <c r="IJD5" s="19"/>
      <c r="IJE5" s="19"/>
      <c r="IJF5" s="19"/>
      <c r="IJG5" s="19"/>
      <c r="IJH5" s="19"/>
      <c r="IJI5" s="19"/>
      <c r="IJJ5" s="19"/>
      <c r="IJK5" s="19"/>
      <c r="IJL5" s="19"/>
      <c r="IJM5" s="19"/>
      <c r="IJN5" s="19"/>
      <c r="IJO5" s="19"/>
      <c r="IJP5" s="19"/>
      <c r="IJQ5" s="19"/>
      <c r="IJR5" s="19"/>
      <c r="IJS5" s="19"/>
      <c r="IJT5" s="19"/>
      <c r="IJU5" s="19"/>
      <c r="IJV5" s="19"/>
      <c r="IJW5" s="19"/>
      <c r="IJX5" s="19"/>
      <c r="IJY5" s="19"/>
      <c r="IJZ5" s="19"/>
      <c r="IKA5" s="19"/>
      <c r="IKB5" s="19"/>
      <c r="IKC5" s="19"/>
      <c r="IKD5" s="19"/>
      <c r="IKE5" s="19"/>
      <c r="IKF5" s="19"/>
      <c r="IKG5" s="19"/>
      <c r="IKH5" s="19"/>
      <c r="IKI5" s="19"/>
      <c r="IKJ5" s="19"/>
      <c r="IKK5" s="19"/>
      <c r="IKL5" s="19"/>
      <c r="IKM5" s="19"/>
      <c r="IKN5" s="19"/>
      <c r="IKO5" s="19"/>
      <c r="IKP5" s="19"/>
      <c r="IKQ5" s="19"/>
      <c r="IKR5" s="19"/>
      <c r="IKS5" s="19"/>
      <c r="IKT5" s="19"/>
      <c r="IKU5" s="19"/>
      <c r="IKV5" s="19"/>
      <c r="IKW5" s="19"/>
      <c r="IKX5" s="19"/>
      <c r="IKY5" s="19"/>
      <c r="IKZ5" s="19"/>
      <c r="ILA5" s="19"/>
      <c r="ILB5" s="19"/>
      <c r="ILC5" s="19"/>
      <c r="ILD5" s="19"/>
      <c r="ILE5" s="19"/>
      <c r="ILF5" s="19"/>
      <c r="ILG5" s="19"/>
      <c r="ILH5" s="19"/>
      <c r="ILI5" s="19"/>
      <c r="ILJ5" s="19"/>
      <c r="ILK5" s="19"/>
      <c r="ILL5" s="19"/>
      <c r="ILM5" s="19"/>
      <c r="ILN5" s="19"/>
      <c r="ILO5" s="19"/>
      <c r="ILP5" s="19"/>
      <c r="ILQ5" s="19"/>
      <c r="ILR5" s="19"/>
      <c r="ILS5" s="19"/>
      <c r="ILT5" s="19"/>
      <c r="ILU5" s="19"/>
      <c r="ILV5" s="19"/>
      <c r="ILW5" s="19"/>
      <c r="ILX5" s="19"/>
      <c r="ILY5" s="19"/>
      <c r="ILZ5" s="19"/>
      <c r="IMA5" s="19"/>
      <c r="IMB5" s="19"/>
      <c r="IMC5" s="19"/>
      <c r="IMD5" s="19"/>
      <c r="IME5" s="19"/>
      <c r="IMF5" s="19"/>
      <c r="IMG5" s="19"/>
      <c r="IMH5" s="19"/>
      <c r="IMI5" s="19"/>
      <c r="IMJ5" s="19"/>
      <c r="IMK5" s="19"/>
      <c r="IML5" s="19"/>
      <c r="IMM5" s="19"/>
      <c r="IMN5" s="19"/>
      <c r="IMO5" s="19"/>
      <c r="IMP5" s="19"/>
      <c r="IMQ5" s="19"/>
      <c r="IMR5" s="19"/>
      <c r="IMS5" s="19"/>
      <c r="IMT5" s="19"/>
      <c r="IMU5" s="19"/>
      <c r="IMV5" s="19"/>
      <c r="IMW5" s="19"/>
      <c r="IMX5" s="19"/>
      <c r="IMY5" s="19"/>
      <c r="IMZ5" s="19"/>
      <c r="INA5" s="19"/>
      <c r="INB5" s="19"/>
      <c r="INC5" s="19"/>
      <c r="IND5" s="19"/>
      <c r="INE5" s="19"/>
      <c r="INF5" s="19"/>
      <c r="ING5" s="19"/>
      <c r="INH5" s="19"/>
      <c r="INI5" s="19"/>
      <c r="INJ5" s="19"/>
      <c r="INK5" s="19"/>
      <c r="INL5" s="19"/>
      <c r="INM5" s="19"/>
      <c r="INN5" s="19"/>
      <c r="INO5" s="19"/>
      <c r="INP5" s="19"/>
      <c r="INQ5" s="19"/>
      <c r="INR5" s="19"/>
      <c r="INS5" s="19"/>
      <c r="INT5" s="19"/>
      <c r="INU5" s="19"/>
      <c r="INV5" s="19"/>
      <c r="INW5" s="19"/>
      <c r="INX5" s="19"/>
      <c r="INY5" s="19"/>
      <c r="INZ5" s="19"/>
      <c r="IOA5" s="19"/>
      <c r="IOB5" s="19"/>
      <c r="IOC5" s="19"/>
      <c r="IOD5" s="19"/>
      <c r="IOE5" s="19"/>
      <c r="IOF5" s="19"/>
      <c r="IOG5" s="19"/>
      <c r="IOH5" s="19"/>
      <c r="IOI5" s="19"/>
      <c r="IOJ5" s="19"/>
      <c r="IOK5" s="19"/>
      <c r="IOL5" s="19"/>
      <c r="IOM5" s="19"/>
      <c r="ION5" s="19"/>
      <c r="IOO5" s="19"/>
      <c r="IOP5" s="19"/>
      <c r="IOQ5" s="19"/>
      <c r="IOR5" s="19"/>
      <c r="IOS5" s="19"/>
      <c r="IOT5" s="19"/>
      <c r="IOU5" s="19"/>
      <c r="IOV5" s="19"/>
      <c r="IOW5" s="19"/>
      <c r="IOX5" s="19"/>
      <c r="IOY5" s="19"/>
      <c r="IOZ5" s="19"/>
      <c r="IPA5" s="19"/>
      <c r="IPB5" s="19"/>
      <c r="IPC5" s="19"/>
      <c r="IPD5" s="19"/>
      <c r="IPE5" s="19"/>
      <c r="IPF5" s="19"/>
      <c r="IPG5" s="19"/>
      <c r="IPH5" s="19"/>
      <c r="IPI5" s="19"/>
      <c r="IPJ5" s="19"/>
      <c r="IPK5" s="19"/>
      <c r="IPL5" s="19"/>
      <c r="IPM5" s="19"/>
      <c r="IPN5" s="19"/>
      <c r="IPO5" s="19"/>
      <c r="IPP5" s="19"/>
      <c r="IPQ5" s="19"/>
      <c r="IPR5" s="19"/>
      <c r="IPS5" s="19"/>
      <c r="IPT5" s="19"/>
      <c r="IPU5" s="19"/>
      <c r="IPV5" s="19"/>
      <c r="IPW5" s="19"/>
      <c r="IPX5" s="19"/>
      <c r="IPY5" s="19"/>
      <c r="IPZ5" s="19"/>
      <c r="IQA5" s="19"/>
      <c r="IQB5" s="19"/>
      <c r="IQC5" s="19"/>
      <c r="IQD5" s="19"/>
      <c r="IQE5" s="19"/>
      <c r="IQF5" s="19"/>
      <c r="IQG5" s="19"/>
      <c r="IQH5" s="19"/>
      <c r="IQI5" s="19"/>
      <c r="IQJ5" s="19"/>
      <c r="IQK5" s="19"/>
      <c r="IQL5" s="19"/>
      <c r="IQM5" s="19"/>
      <c r="IQN5" s="19"/>
      <c r="IQO5" s="19"/>
      <c r="IQP5" s="19"/>
      <c r="IQQ5" s="19"/>
      <c r="IQR5" s="19"/>
      <c r="IQS5" s="19"/>
      <c r="IQT5" s="19"/>
      <c r="IQU5" s="19"/>
      <c r="IQV5" s="19"/>
      <c r="IQW5" s="19"/>
      <c r="IQX5" s="19"/>
      <c r="IQY5" s="19"/>
      <c r="IQZ5" s="19"/>
      <c r="IRA5" s="19"/>
      <c r="IRB5" s="19"/>
      <c r="IRC5" s="19"/>
      <c r="IRD5" s="19"/>
      <c r="IRE5" s="19"/>
      <c r="IRF5" s="19"/>
      <c r="IRG5" s="19"/>
      <c r="IRH5" s="19"/>
      <c r="IRI5" s="19"/>
      <c r="IRJ5" s="19"/>
      <c r="IRK5" s="19"/>
      <c r="IRL5" s="19"/>
      <c r="IRM5" s="19"/>
      <c r="IRN5" s="19"/>
      <c r="IRO5" s="19"/>
      <c r="IRP5" s="19"/>
      <c r="IRQ5" s="19"/>
      <c r="IRR5" s="19"/>
      <c r="IRS5" s="19"/>
      <c r="IRT5" s="19"/>
      <c r="IRU5" s="19"/>
      <c r="IRV5" s="19"/>
      <c r="IRW5" s="19"/>
      <c r="IRX5" s="19"/>
      <c r="IRY5" s="19"/>
      <c r="IRZ5" s="19"/>
      <c r="ISA5" s="19"/>
      <c r="ISB5" s="19"/>
      <c r="ISC5" s="19"/>
      <c r="ISD5" s="19"/>
      <c r="ISE5" s="19"/>
      <c r="ISF5" s="19"/>
      <c r="ISG5" s="19"/>
      <c r="ISH5" s="19"/>
      <c r="ISI5" s="19"/>
      <c r="ISJ5" s="19"/>
      <c r="ISK5" s="19"/>
      <c r="ISL5" s="19"/>
      <c r="ISM5" s="19"/>
      <c r="ISN5" s="19"/>
      <c r="ISO5" s="19"/>
      <c r="ISP5" s="19"/>
      <c r="ISQ5" s="19"/>
      <c r="ISR5" s="19"/>
      <c r="ISS5" s="19"/>
      <c r="IST5" s="19"/>
      <c r="ISU5" s="19"/>
      <c r="ISV5" s="19"/>
      <c r="ISW5" s="19"/>
      <c r="ISX5" s="19"/>
      <c r="ISY5" s="19"/>
      <c r="ISZ5" s="19"/>
      <c r="ITA5" s="19"/>
      <c r="ITB5" s="19"/>
      <c r="ITC5" s="19"/>
      <c r="ITD5" s="19"/>
      <c r="ITE5" s="19"/>
      <c r="ITF5" s="19"/>
      <c r="ITG5" s="19"/>
      <c r="ITH5" s="19"/>
      <c r="ITI5" s="19"/>
      <c r="ITJ5" s="19"/>
      <c r="ITK5" s="19"/>
      <c r="ITL5" s="19"/>
      <c r="ITM5" s="19"/>
      <c r="ITN5" s="19"/>
      <c r="ITO5" s="19"/>
      <c r="ITP5" s="19"/>
      <c r="ITQ5" s="19"/>
      <c r="ITR5" s="19"/>
      <c r="ITS5" s="19"/>
      <c r="ITT5" s="19"/>
      <c r="ITU5" s="19"/>
      <c r="ITV5" s="19"/>
      <c r="ITW5" s="19"/>
      <c r="ITX5" s="19"/>
      <c r="ITY5" s="19"/>
      <c r="ITZ5" s="19"/>
      <c r="IUA5" s="19"/>
      <c r="IUB5" s="19"/>
      <c r="IUC5" s="19"/>
      <c r="IUD5" s="19"/>
      <c r="IUE5" s="19"/>
      <c r="IUF5" s="19"/>
      <c r="IUG5" s="19"/>
      <c r="IUH5" s="19"/>
      <c r="IUI5" s="19"/>
      <c r="IUJ5" s="19"/>
      <c r="IUK5" s="19"/>
      <c r="IUL5" s="19"/>
      <c r="IUM5" s="19"/>
      <c r="IUN5" s="19"/>
      <c r="IUO5" s="19"/>
      <c r="IUP5" s="19"/>
      <c r="IUQ5" s="19"/>
      <c r="IUR5" s="19"/>
      <c r="IUS5" s="19"/>
      <c r="IUT5" s="19"/>
      <c r="IUU5" s="19"/>
      <c r="IUV5" s="19"/>
      <c r="IUW5" s="19"/>
      <c r="IUX5" s="19"/>
      <c r="IUY5" s="19"/>
      <c r="IUZ5" s="19"/>
      <c r="IVA5" s="19"/>
      <c r="IVB5" s="19"/>
      <c r="IVC5" s="19"/>
      <c r="IVD5" s="19"/>
      <c r="IVE5" s="19"/>
      <c r="IVF5" s="19"/>
      <c r="IVG5" s="19"/>
      <c r="IVH5" s="19"/>
      <c r="IVI5" s="19"/>
      <c r="IVJ5" s="19"/>
      <c r="IVK5" s="19"/>
      <c r="IVL5" s="19"/>
      <c r="IVM5" s="19"/>
      <c r="IVN5" s="19"/>
      <c r="IVO5" s="19"/>
      <c r="IVP5" s="19"/>
      <c r="IVQ5" s="19"/>
      <c r="IVR5" s="19"/>
      <c r="IVS5" s="19"/>
      <c r="IVT5" s="19"/>
      <c r="IVU5" s="19"/>
      <c r="IVV5" s="19"/>
      <c r="IVW5" s="19"/>
      <c r="IVX5" s="19"/>
      <c r="IVY5" s="19"/>
      <c r="IVZ5" s="19"/>
      <c r="IWA5" s="19"/>
      <c r="IWB5" s="19"/>
      <c r="IWC5" s="19"/>
      <c r="IWD5" s="19"/>
      <c r="IWE5" s="19"/>
      <c r="IWF5" s="19"/>
      <c r="IWG5" s="19"/>
      <c r="IWH5" s="19"/>
      <c r="IWI5" s="19"/>
      <c r="IWJ5" s="19"/>
      <c r="IWK5" s="19"/>
      <c r="IWL5" s="19"/>
      <c r="IWM5" s="19"/>
      <c r="IWN5" s="19"/>
      <c r="IWO5" s="19"/>
      <c r="IWP5" s="19"/>
      <c r="IWQ5" s="19"/>
      <c r="IWR5" s="19"/>
      <c r="IWS5" s="19"/>
      <c r="IWT5" s="19"/>
      <c r="IWU5" s="19"/>
      <c r="IWV5" s="19"/>
      <c r="IWW5" s="19"/>
      <c r="IWX5" s="19"/>
      <c r="IWY5" s="19"/>
      <c r="IWZ5" s="19"/>
      <c r="IXA5" s="19"/>
      <c r="IXB5" s="19"/>
      <c r="IXC5" s="19"/>
      <c r="IXD5" s="19"/>
      <c r="IXE5" s="19"/>
      <c r="IXF5" s="19"/>
      <c r="IXG5" s="19"/>
      <c r="IXH5" s="19"/>
      <c r="IXI5" s="19"/>
      <c r="IXJ5" s="19"/>
      <c r="IXK5" s="19"/>
      <c r="IXL5" s="19"/>
      <c r="IXM5" s="19"/>
      <c r="IXN5" s="19"/>
      <c r="IXO5" s="19"/>
      <c r="IXP5" s="19"/>
      <c r="IXQ5" s="19"/>
      <c r="IXR5" s="19"/>
      <c r="IXS5" s="19"/>
      <c r="IXT5" s="19"/>
      <c r="IXU5" s="19"/>
      <c r="IXV5" s="19"/>
      <c r="IXW5" s="19"/>
      <c r="IXX5" s="19"/>
      <c r="IXY5" s="19"/>
      <c r="IXZ5" s="19"/>
      <c r="IYA5" s="19"/>
      <c r="IYB5" s="19"/>
      <c r="IYC5" s="19"/>
      <c r="IYD5" s="19"/>
      <c r="IYE5" s="19"/>
      <c r="IYF5" s="19"/>
      <c r="IYG5" s="19"/>
      <c r="IYH5" s="19"/>
      <c r="IYI5" s="19"/>
      <c r="IYJ5" s="19"/>
      <c r="IYK5" s="19"/>
      <c r="IYL5" s="19"/>
      <c r="IYM5" s="19"/>
      <c r="IYN5" s="19"/>
      <c r="IYO5" s="19"/>
      <c r="IYP5" s="19"/>
      <c r="IYQ5" s="19"/>
      <c r="IYR5" s="19"/>
      <c r="IYS5" s="19"/>
      <c r="IYT5" s="19"/>
      <c r="IYU5" s="19"/>
      <c r="IYV5" s="19"/>
      <c r="IYW5" s="19"/>
      <c r="IYX5" s="19"/>
      <c r="IYY5" s="19"/>
      <c r="IYZ5" s="19"/>
      <c r="IZA5" s="19"/>
      <c r="IZB5" s="19"/>
      <c r="IZC5" s="19"/>
      <c r="IZD5" s="19"/>
      <c r="IZE5" s="19"/>
      <c r="IZF5" s="19"/>
      <c r="IZG5" s="19"/>
      <c r="IZH5" s="19"/>
      <c r="IZI5" s="19"/>
      <c r="IZJ5" s="19"/>
      <c r="IZK5" s="19"/>
      <c r="IZL5" s="19"/>
      <c r="IZM5" s="19"/>
      <c r="IZN5" s="19"/>
      <c r="IZO5" s="19"/>
      <c r="IZP5" s="19"/>
      <c r="IZQ5" s="19"/>
      <c r="IZR5" s="19"/>
      <c r="IZS5" s="19"/>
      <c r="IZT5" s="19"/>
      <c r="IZU5" s="19"/>
      <c r="IZV5" s="19"/>
      <c r="IZW5" s="19"/>
      <c r="IZX5" s="19"/>
      <c r="IZY5" s="19"/>
      <c r="IZZ5" s="19"/>
      <c r="JAA5" s="19"/>
      <c r="JAB5" s="19"/>
      <c r="JAC5" s="19"/>
      <c r="JAD5" s="19"/>
      <c r="JAE5" s="19"/>
      <c r="JAF5" s="19"/>
      <c r="JAG5" s="19"/>
      <c r="JAH5" s="19"/>
      <c r="JAI5" s="19"/>
      <c r="JAJ5" s="19"/>
      <c r="JAK5" s="19"/>
      <c r="JAL5" s="19"/>
      <c r="JAM5" s="19"/>
      <c r="JAN5" s="19"/>
      <c r="JAO5" s="19"/>
      <c r="JAP5" s="19"/>
      <c r="JAQ5" s="19"/>
      <c r="JAR5" s="19"/>
      <c r="JAS5" s="19"/>
      <c r="JAT5" s="19"/>
      <c r="JAU5" s="19"/>
      <c r="JAV5" s="19"/>
      <c r="JAW5" s="19"/>
      <c r="JAX5" s="19"/>
      <c r="JAY5" s="19"/>
      <c r="JAZ5" s="19"/>
      <c r="JBA5" s="19"/>
      <c r="JBB5" s="19"/>
      <c r="JBC5" s="19"/>
      <c r="JBD5" s="19"/>
      <c r="JBE5" s="19"/>
      <c r="JBF5" s="19"/>
      <c r="JBG5" s="19"/>
      <c r="JBH5" s="19"/>
      <c r="JBI5" s="19"/>
      <c r="JBJ5" s="19"/>
      <c r="JBK5" s="19"/>
      <c r="JBL5" s="19"/>
      <c r="JBM5" s="19"/>
      <c r="JBN5" s="19"/>
      <c r="JBO5" s="19"/>
      <c r="JBP5" s="19"/>
      <c r="JBQ5" s="19"/>
      <c r="JBR5" s="19"/>
      <c r="JBS5" s="19"/>
      <c r="JBT5" s="19"/>
      <c r="JBU5" s="19"/>
      <c r="JBV5" s="19"/>
      <c r="JBW5" s="19"/>
      <c r="JBX5" s="19"/>
      <c r="JBY5" s="19"/>
      <c r="JBZ5" s="19"/>
      <c r="JCA5" s="19"/>
      <c r="JCB5" s="19"/>
      <c r="JCC5" s="19"/>
      <c r="JCD5" s="19"/>
      <c r="JCE5" s="19"/>
      <c r="JCF5" s="19"/>
      <c r="JCG5" s="19"/>
      <c r="JCH5" s="19"/>
      <c r="JCI5" s="19"/>
      <c r="JCJ5" s="19"/>
      <c r="JCK5" s="19"/>
      <c r="JCL5" s="19"/>
      <c r="JCM5" s="19"/>
      <c r="JCN5" s="19"/>
      <c r="JCO5" s="19"/>
      <c r="JCP5" s="19"/>
      <c r="JCQ5" s="19"/>
      <c r="JCR5" s="19"/>
      <c r="JCS5" s="19"/>
      <c r="JCT5" s="19"/>
      <c r="JCU5" s="19"/>
      <c r="JCV5" s="19"/>
      <c r="JCW5" s="19"/>
      <c r="JCX5" s="19"/>
      <c r="JCY5" s="19"/>
      <c r="JCZ5" s="19"/>
      <c r="JDA5" s="19"/>
      <c r="JDB5" s="19"/>
      <c r="JDC5" s="19"/>
      <c r="JDD5" s="19"/>
      <c r="JDE5" s="19"/>
      <c r="JDF5" s="19"/>
      <c r="JDG5" s="19"/>
      <c r="JDH5" s="19"/>
      <c r="JDI5" s="19"/>
      <c r="JDJ5" s="19"/>
      <c r="JDK5" s="19"/>
      <c r="JDL5" s="19"/>
      <c r="JDM5" s="19"/>
      <c r="JDN5" s="19"/>
      <c r="JDO5" s="19"/>
      <c r="JDP5" s="19"/>
      <c r="JDQ5" s="19"/>
      <c r="JDR5" s="19"/>
      <c r="JDS5" s="19"/>
      <c r="JDT5" s="19"/>
      <c r="JDU5" s="19"/>
      <c r="JDV5" s="19"/>
      <c r="JDW5" s="19"/>
      <c r="JDX5" s="19"/>
      <c r="JDY5" s="19"/>
      <c r="JDZ5" s="19"/>
      <c r="JEA5" s="19"/>
      <c r="JEB5" s="19"/>
      <c r="JEC5" s="19"/>
      <c r="JED5" s="19"/>
      <c r="JEE5" s="19"/>
      <c r="JEF5" s="19"/>
      <c r="JEG5" s="19"/>
      <c r="JEH5" s="19"/>
      <c r="JEI5" s="19"/>
      <c r="JEJ5" s="19"/>
      <c r="JEK5" s="19"/>
      <c r="JEL5" s="19"/>
      <c r="JEM5" s="19"/>
      <c r="JEN5" s="19"/>
      <c r="JEO5" s="19"/>
      <c r="JEP5" s="19"/>
      <c r="JEQ5" s="19"/>
      <c r="JER5" s="19"/>
      <c r="JES5" s="19"/>
      <c r="JET5" s="19"/>
      <c r="JEU5" s="19"/>
      <c r="JEV5" s="19"/>
      <c r="JEW5" s="19"/>
      <c r="JEX5" s="19"/>
      <c r="JEY5" s="19"/>
      <c r="JEZ5" s="19"/>
      <c r="JFA5" s="19"/>
      <c r="JFB5" s="19"/>
      <c r="JFC5" s="19"/>
      <c r="JFD5" s="19"/>
      <c r="JFE5" s="19"/>
      <c r="JFF5" s="19"/>
      <c r="JFG5" s="19"/>
      <c r="JFH5" s="19"/>
      <c r="JFI5" s="19"/>
      <c r="JFJ5" s="19"/>
      <c r="JFK5" s="19"/>
      <c r="JFL5" s="19"/>
      <c r="JFM5" s="19"/>
      <c r="JFN5" s="19"/>
      <c r="JFO5" s="19"/>
      <c r="JFP5" s="19"/>
      <c r="JFQ5" s="19"/>
      <c r="JFR5" s="19"/>
      <c r="JFS5" s="19"/>
      <c r="JFT5" s="19"/>
      <c r="JFU5" s="19"/>
      <c r="JFV5" s="19"/>
      <c r="JFW5" s="19"/>
      <c r="JFX5" s="19"/>
      <c r="JFY5" s="19"/>
      <c r="JFZ5" s="19"/>
      <c r="JGA5" s="19"/>
      <c r="JGB5" s="19"/>
      <c r="JGC5" s="19"/>
      <c r="JGD5" s="19"/>
      <c r="JGE5" s="19"/>
      <c r="JGF5" s="19"/>
      <c r="JGG5" s="19"/>
      <c r="JGH5" s="19"/>
      <c r="JGI5" s="19"/>
      <c r="JGJ5" s="19"/>
      <c r="JGK5" s="19"/>
      <c r="JGL5" s="19"/>
      <c r="JGM5" s="19"/>
      <c r="JGN5" s="19"/>
      <c r="JGO5" s="19"/>
      <c r="JGP5" s="19"/>
      <c r="JGQ5" s="19"/>
      <c r="JGR5" s="19"/>
      <c r="JGS5" s="19"/>
      <c r="JGT5" s="19"/>
      <c r="JGU5" s="19"/>
      <c r="JGV5" s="19"/>
      <c r="JGW5" s="19"/>
      <c r="JGX5" s="19"/>
      <c r="JGY5" s="19"/>
      <c r="JGZ5" s="19"/>
      <c r="JHA5" s="19"/>
      <c r="JHB5" s="19"/>
      <c r="JHC5" s="19"/>
      <c r="JHD5" s="19"/>
      <c r="JHE5" s="19"/>
      <c r="JHF5" s="19"/>
      <c r="JHG5" s="19"/>
      <c r="JHH5" s="19"/>
      <c r="JHI5" s="19"/>
      <c r="JHJ5" s="19"/>
      <c r="JHK5" s="19"/>
      <c r="JHL5" s="19"/>
      <c r="JHM5" s="19"/>
      <c r="JHN5" s="19"/>
      <c r="JHO5" s="19"/>
      <c r="JHP5" s="19"/>
      <c r="JHQ5" s="19"/>
      <c r="JHR5" s="19"/>
      <c r="JHS5" s="19"/>
      <c r="JHT5" s="19"/>
      <c r="JHU5" s="19"/>
      <c r="JHV5" s="19"/>
      <c r="JHW5" s="19"/>
      <c r="JHX5" s="19"/>
      <c r="JHY5" s="19"/>
      <c r="JHZ5" s="19"/>
      <c r="JIA5" s="19"/>
      <c r="JIB5" s="19"/>
      <c r="JIC5" s="19"/>
      <c r="JID5" s="19"/>
      <c r="JIE5" s="19"/>
      <c r="JIF5" s="19"/>
      <c r="JIG5" s="19"/>
      <c r="JIH5" s="19"/>
      <c r="JII5" s="19"/>
      <c r="JIJ5" s="19"/>
      <c r="JIK5" s="19"/>
      <c r="JIL5" s="19"/>
      <c r="JIM5" s="19"/>
      <c r="JIN5" s="19"/>
      <c r="JIO5" s="19"/>
      <c r="JIP5" s="19"/>
      <c r="JIQ5" s="19"/>
      <c r="JIR5" s="19"/>
      <c r="JIS5" s="19"/>
      <c r="JIT5" s="19"/>
      <c r="JIU5" s="19"/>
      <c r="JIV5" s="19"/>
      <c r="JIW5" s="19"/>
      <c r="JIX5" s="19"/>
      <c r="JIY5" s="19"/>
      <c r="JIZ5" s="19"/>
      <c r="JJA5" s="19"/>
      <c r="JJB5" s="19"/>
      <c r="JJC5" s="19"/>
      <c r="JJD5" s="19"/>
      <c r="JJE5" s="19"/>
      <c r="JJF5" s="19"/>
      <c r="JJG5" s="19"/>
      <c r="JJH5" s="19"/>
      <c r="JJI5" s="19"/>
      <c r="JJJ5" s="19"/>
      <c r="JJK5" s="19"/>
      <c r="JJL5" s="19"/>
      <c r="JJM5" s="19"/>
      <c r="JJN5" s="19"/>
      <c r="JJO5" s="19"/>
      <c r="JJP5" s="19"/>
      <c r="JJQ5" s="19"/>
      <c r="JJR5" s="19"/>
      <c r="JJS5" s="19"/>
      <c r="JJT5" s="19"/>
      <c r="JJU5" s="19"/>
      <c r="JJV5" s="19"/>
      <c r="JJW5" s="19"/>
      <c r="JJX5" s="19"/>
      <c r="JJY5" s="19"/>
      <c r="JJZ5" s="19"/>
      <c r="JKA5" s="19"/>
      <c r="JKB5" s="19"/>
      <c r="JKC5" s="19"/>
      <c r="JKD5" s="19"/>
      <c r="JKE5" s="19"/>
      <c r="JKF5" s="19"/>
      <c r="JKG5" s="19"/>
      <c r="JKH5" s="19"/>
      <c r="JKI5" s="19"/>
      <c r="JKJ5" s="19"/>
      <c r="JKK5" s="19"/>
      <c r="JKL5" s="19"/>
      <c r="JKM5" s="19"/>
      <c r="JKN5" s="19"/>
      <c r="JKO5" s="19"/>
      <c r="JKP5" s="19"/>
      <c r="JKQ5" s="19"/>
      <c r="JKR5" s="19"/>
      <c r="JKS5" s="19"/>
      <c r="JKT5" s="19"/>
      <c r="JKU5" s="19"/>
      <c r="JKV5" s="19"/>
      <c r="JKW5" s="19"/>
      <c r="JKX5" s="19"/>
      <c r="JKY5" s="19"/>
      <c r="JKZ5" s="19"/>
      <c r="JLA5" s="19"/>
      <c r="JLB5" s="19"/>
      <c r="JLC5" s="19"/>
      <c r="JLD5" s="19"/>
      <c r="JLE5" s="19"/>
      <c r="JLF5" s="19"/>
      <c r="JLG5" s="19"/>
      <c r="JLH5" s="19"/>
      <c r="JLI5" s="19"/>
      <c r="JLJ5" s="19"/>
      <c r="JLK5" s="19"/>
      <c r="JLL5" s="19"/>
      <c r="JLM5" s="19"/>
      <c r="JLN5" s="19"/>
      <c r="JLO5" s="19"/>
      <c r="JLP5" s="19"/>
      <c r="JLQ5" s="19"/>
      <c r="JLR5" s="19"/>
      <c r="JLS5" s="19"/>
      <c r="JLT5" s="19"/>
      <c r="JLU5" s="19"/>
      <c r="JLV5" s="19"/>
      <c r="JLW5" s="19"/>
      <c r="JLX5" s="19"/>
      <c r="JLY5" s="19"/>
      <c r="JLZ5" s="19"/>
      <c r="JMA5" s="19"/>
      <c r="JMB5" s="19"/>
      <c r="JMC5" s="19"/>
      <c r="JMD5" s="19"/>
      <c r="JME5" s="19"/>
      <c r="JMF5" s="19"/>
      <c r="JMG5" s="19"/>
      <c r="JMH5" s="19"/>
      <c r="JMI5" s="19"/>
      <c r="JMJ5" s="19"/>
      <c r="JMK5" s="19"/>
      <c r="JML5" s="19"/>
      <c r="JMM5" s="19"/>
      <c r="JMN5" s="19"/>
      <c r="JMO5" s="19"/>
      <c r="JMP5" s="19"/>
      <c r="JMQ5" s="19"/>
      <c r="JMR5" s="19"/>
      <c r="JMS5" s="19"/>
      <c r="JMT5" s="19"/>
      <c r="JMU5" s="19"/>
      <c r="JMV5" s="19"/>
      <c r="JMW5" s="19"/>
      <c r="JMX5" s="19"/>
      <c r="JMY5" s="19"/>
      <c r="JMZ5" s="19"/>
      <c r="JNA5" s="19"/>
      <c r="JNB5" s="19"/>
      <c r="JNC5" s="19"/>
      <c r="JND5" s="19"/>
      <c r="JNE5" s="19"/>
      <c r="JNF5" s="19"/>
      <c r="JNG5" s="19"/>
      <c r="JNH5" s="19"/>
      <c r="JNI5" s="19"/>
      <c r="JNJ5" s="19"/>
      <c r="JNK5" s="19"/>
      <c r="JNL5" s="19"/>
      <c r="JNM5" s="19"/>
      <c r="JNN5" s="19"/>
      <c r="JNO5" s="19"/>
      <c r="JNP5" s="19"/>
      <c r="JNQ5" s="19"/>
      <c r="JNR5" s="19"/>
      <c r="JNS5" s="19"/>
      <c r="JNT5" s="19"/>
      <c r="JNU5" s="19"/>
      <c r="JNV5" s="19"/>
      <c r="JNW5" s="19"/>
      <c r="JNX5" s="19"/>
      <c r="JNY5" s="19"/>
      <c r="JNZ5" s="19"/>
      <c r="JOA5" s="19"/>
      <c r="JOB5" s="19"/>
      <c r="JOC5" s="19"/>
      <c r="JOD5" s="19"/>
      <c r="JOE5" s="19"/>
      <c r="JOF5" s="19"/>
      <c r="JOG5" s="19"/>
      <c r="JOH5" s="19"/>
      <c r="JOI5" s="19"/>
      <c r="JOJ5" s="19"/>
      <c r="JOK5" s="19"/>
      <c r="JOL5" s="19"/>
      <c r="JOM5" s="19"/>
      <c r="JON5" s="19"/>
      <c r="JOO5" s="19"/>
      <c r="JOP5" s="19"/>
      <c r="JOQ5" s="19"/>
      <c r="JOR5" s="19"/>
      <c r="JOS5" s="19"/>
      <c r="JOT5" s="19"/>
      <c r="JOU5" s="19"/>
      <c r="JOV5" s="19"/>
      <c r="JOW5" s="19"/>
      <c r="JOX5" s="19"/>
      <c r="JOY5" s="19"/>
      <c r="JOZ5" s="19"/>
      <c r="JPA5" s="19"/>
      <c r="JPB5" s="19"/>
      <c r="JPC5" s="19"/>
      <c r="JPD5" s="19"/>
      <c r="JPE5" s="19"/>
      <c r="JPF5" s="19"/>
      <c r="JPG5" s="19"/>
      <c r="JPH5" s="19"/>
      <c r="JPI5" s="19"/>
      <c r="JPJ5" s="19"/>
      <c r="JPK5" s="19"/>
      <c r="JPL5" s="19"/>
      <c r="JPM5" s="19"/>
      <c r="JPN5" s="19"/>
      <c r="JPO5" s="19"/>
      <c r="JPP5" s="19"/>
      <c r="JPQ5" s="19"/>
      <c r="JPR5" s="19"/>
      <c r="JPS5" s="19"/>
      <c r="JPT5" s="19"/>
      <c r="JPU5" s="19"/>
      <c r="JPV5" s="19"/>
      <c r="JPW5" s="19"/>
      <c r="JPX5" s="19"/>
      <c r="JPY5" s="19"/>
      <c r="JPZ5" s="19"/>
      <c r="JQA5" s="19"/>
      <c r="JQB5" s="19"/>
      <c r="JQC5" s="19"/>
      <c r="JQD5" s="19"/>
      <c r="JQE5" s="19"/>
      <c r="JQF5" s="19"/>
      <c r="JQG5" s="19"/>
      <c r="JQH5" s="19"/>
      <c r="JQI5" s="19"/>
      <c r="JQJ5" s="19"/>
      <c r="JQK5" s="19"/>
      <c r="JQL5" s="19"/>
      <c r="JQM5" s="19"/>
      <c r="JQN5" s="19"/>
      <c r="JQO5" s="19"/>
      <c r="JQP5" s="19"/>
      <c r="JQQ5" s="19"/>
      <c r="JQR5" s="19"/>
      <c r="JQS5" s="19"/>
      <c r="JQT5" s="19"/>
      <c r="JQU5" s="19"/>
      <c r="JQV5" s="19"/>
      <c r="JQW5" s="19"/>
      <c r="JQX5" s="19"/>
      <c r="JQY5" s="19"/>
      <c r="JQZ5" s="19"/>
      <c r="JRA5" s="19"/>
      <c r="JRB5" s="19"/>
      <c r="JRC5" s="19"/>
      <c r="JRD5" s="19"/>
      <c r="JRE5" s="19"/>
      <c r="JRF5" s="19"/>
      <c r="JRG5" s="19"/>
      <c r="JRH5" s="19"/>
      <c r="JRI5" s="19"/>
      <c r="JRJ5" s="19"/>
      <c r="JRK5" s="19"/>
      <c r="JRL5" s="19"/>
      <c r="JRM5" s="19"/>
      <c r="JRN5" s="19"/>
      <c r="JRO5" s="19"/>
      <c r="JRP5" s="19"/>
      <c r="JRQ5" s="19"/>
      <c r="JRR5" s="19"/>
      <c r="JRS5" s="19"/>
      <c r="JRT5" s="19"/>
      <c r="JRU5" s="19"/>
      <c r="JRV5" s="19"/>
      <c r="JRW5" s="19"/>
      <c r="JRX5" s="19"/>
      <c r="JRY5" s="19"/>
      <c r="JRZ5" s="19"/>
      <c r="JSA5" s="19"/>
      <c r="JSB5" s="19"/>
      <c r="JSC5" s="19"/>
      <c r="JSD5" s="19"/>
      <c r="JSE5" s="19"/>
      <c r="JSF5" s="19"/>
      <c r="JSG5" s="19"/>
      <c r="JSH5" s="19"/>
      <c r="JSI5" s="19"/>
      <c r="JSJ5" s="19"/>
      <c r="JSK5" s="19"/>
      <c r="JSL5" s="19"/>
      <c r="JSM5" s="19"/>
      <c r="JSN5" s="19"/>
      <c r="JSO5" s="19"/>
      <c r="JSP5" s="19"/>
      <c r="JSQ5" s="19"/>
      <c r="JSR5" s="19"/>
      <c r="JSS5" s="19"/>
      <c r="JST5" s="19"/>
      <c r="JSU5" s="19"/>
      <c r="JSV5" s="19"/>
      <c r="JSW5" s="19"/>
      <c r="JSX5" s="19"/>
      <c r="JSY5" s="19"/>
      <c r="JSZ5" s="19"/>
      <c r="JTA5" s="19"/>
      <c r="JTB5" s="19"/>
      <c r="JTC5" s="19"/>
      <c r="JTD5" s="19"/>
      <c r="JTE5" s="19"/>
      <c r="JTF5" s="19"/>
      <c r="JTG5" s="19"/>
      <c r="JTH5" s="19"/>
      <c r="JTI5" s="19"/>
      <c r="JTJ5" s="19"/>
      <c r="JTK5" s="19"/>
      <c r="JTL5" s="19"/>
      <c r="JTM5" s="19"/>
      <c r="JTN5" s="19"/>
      <c r="JTO5" s="19"/>
      <c r="JTP5" s="19"/>
      <c r="JTQ5" s="19"/>
      <c r="JTR5" s="19"/>
      <c r="JTS5" s="19"/>
      <c r="JTT5" s="19"/>
      <c r="JTU5" s="19"/>
      <c r="JTV5" s="19"/>
      <c r="JTW5" s="19"/>
      <c r="JTX5" s="19"/>
      <c r="JTY5" s="19"/>
      <c r="JTZ5" s="19"/>
      <c r="JUA5" s="19"/>
      <c r="JUB5" s="19"/>
      <c r="JUC5" s="19"/>
      <c r="JUD5" s="19"/>
      <c r="JUE5" s="19"/>
      <c r="JUF5" s="19"/>
      <c r="JUG5" s="19"/>
      <c r="JUH5" s="19"/>
      <c r="JUI5" s="19"/>
      <c r="JUJ5" s="19"/>
      <c r="JUK5" s="19"/>
      <c r="JUL5" s="19"/>
      <c r="JUM5" s="19"/>
      <c r="JUN5" s="19"/>
      <c r="JUO5" s="19"/>
      <c r="JUP5" s="19"/>
      <c r="JUQ5" s="19"/>
      <c r="JUR5" s="19"/>
      <c r="JUS5" s="19"/>
      <c r="JUT5" s="19"/>
      <c r="JUU5" s="19"/>
      <c r="JUV5" s="19"/>
      <c r="JUW5" s="19"/>
      <c r="JUX5" s="19"/>
      <c r="JUY5" s="19"/>
      <c r="JUZ5" s="19"/>
      <c r="JVA5" s="19"/>
      <c r="JVB5" s="19"/>
      <c r="JVC5" s="19"/>
      <c r="JVD5" s="19"/>
      <c r="JVE5" s="19"/>
      <c r="JVF5" s="19"/>
      <c r="JVG5" s="19"/>
      <c r="JVH5" s="19"/>
      <c r="JVI5" s="19"/>
      <c r="JVJ5" s="19"/>
      <c r="JVK5" s="19"/>
      <c r="JVL5" s="19"/>
      <c r="JVM5" s="19"/>
      <c r="JVN5" s="19"/>
      <c r="JVO5" s="19"/>
      <c r="JVP5" s="19"/>
      <c r="JVQ5" s="19"/>
      <c r="JVR5" s="19"/>
      <c r="JVS5" s="19"/>
      <c r="JVT5" s="19"/>
      <c r="JVU5" s="19"/>
      <c r="JVV5" s="19"/>
      <c r="JVW5" s="19"/>
      <c r="JVX5" s="19"/>
      <c r="JVY5" s="19"/>
      <c r="JVZ5" s="19"/>
      <c r="JWA5" s="19"/>
      <c r="JWB5" s="19"/>
      <c r="JWC5" s="19"/>
      <c r="JWD5" s="19"/>
      <c r="JWE5" s="19"/>
      <c r="JWF5" s="19"/>
      <c r="JWG5" s="19"/>
      <c r="JWH5" s="19"/>
      <c r="JWI5" s="19"/>
      <c r="JWJ5" s="19"/>
      <c r="JWK5" s="19"/>
      <c r="JWL5" s="19"/>
      <c r="JWM5" s="19"/>
      <c r="JWN5" s="19"/>
      <c r="JWO5" s="19"/>
      <c r="JWP5" s="19"/>
      <c r="JWQ5" s="19"/>
      <c r="JWR5" s="19"/>
      <c r="JWS5" s="19"/>
      <c r="JWT5" s="19"/>
      <c r="JWU5" s="19"/>
      <c r="JWV5" s="19"/>
      <c r="JWW5" s="19"/>
      <c r="JWX5" s="19"/>
      <c r="JWY5" s="19"/>
      <c r="JWZ5" s="19"/>
      <c r="JXA5" s="19"/>
      <c r="JXB5" s="19"/>
      <c r="JXC5" s="19"/>
      <c r="JXD5" s="19"/>
      <c r="JXE5" s="19"/>
      <c r="JXF5" s="19"/>
      <c r="JXG5" s="19"/>
      <c r="JXH5" s="19"/>
      <c r="JXI5" s="19"/>
      <c r="JXJ5" s="19"/>
      <c r="JXK5" s="19"/>
      <c r="JXL5" s="19"/>
      <c r="JXM5" s="19"/>
      <c r="JXN5" s="19"/>
      <c r="JXO5" s="19"/>
      <c r="JXP5" s="19"/>
      <c r="JXQ5" s="19"/>
      <c r="JXR5" s="19"/>
      <c r="JXS5" s="19"/>
      <c r="JXT5" s="19"/>
      <c r="JXU5" s="19"/>
      <c r="JXV5" s="19"/>
      <c r="JXW5" s="19"/>
      <c r="JXX5" s="19"/>
      <c r="JXY5" s="19"/>
      <c r="JXZ5" s="19"/>
      <c r="JYA5" s="19"/>
      <c r="JYB5" s="19"/>
      <c r="JYC5" s="19"/>
      <c r="JYD5" s="19"/>
      <c r="JYE5" s="19"/>
      <c r="JYF5" s="19"/>
      <c r="JYG5" s="19"/>
      <c r="JYH5" s="19"/>
      <c r="JYI5" s="19"/>
      <c r="JYJ5" s="19"/>
      <c r="JYK5" s="19"/>
      <c r="JYL5" s="19"/>
      <c r="JYM5" s="19"/>
      <c r="JYN5" s="19"/>
      <c r="JYO5" s="19"/>
      <c r="JYP5" s="19"/>
      <c r="JYQ5" s="19"/>
      <c r="JYR5" s="19"/>
      <c r="JYS5" s="19"/>
      <c r="JYT5" s="19"/>
      <c r="JYU5" s="19"/>
      <c r="JYV5" s="19"/>
      <c r="JYW5" s="19"/>
      <c r="JYX5" s="19"/>
      <c r="JYY5" s="19"/>
      <c r="JYZ5" s="19"/>
      <c r="JZA5" s="19"/>
      <c r="JZB5" s="19"/>
      <c r="JZC5" s="19"/>
      <c r="JZD5" s="19"/>
      <c r="JZE5" s="19"/>
      <c r="JZF5" s="19"/>
      <c r="JZG5" s="19"/>
      <c r="JZH5" s="19"/>
      <c r="JZI5" s="19"/>
      <c r="JZJ5" s="19"/>
      <c r="JZK5" s="19"/>
      <c r="JZL5" s="19"/>
      <c r="JZM5" s="19"/>
      <c r="JZN5" s="19"/>
      <c r="JZO5" s="19"/>
      <c r="JZP5" s="19"/>
      <c r="JZQ5" s="19"/>
      <c r="JZR5" s="19"/>
      <c r="JZS5" s="19"/>
      <c r="JZT5" s="19"/>
      <c r="JZU5" s="19"/>
      <c r="JZV5" s="19"/>
      <c r="JZW5" s="19"/>
      <c r="JZX5" s="19"/>
      <c r="JZY5" s="19"/>
      <c r="JZZ5" s="19"/>
      <c r="KAA5" s="19"/>
      <c r="KAB5" s="19"/>
      <c r="KAC5" s="19"/>
      <c r="KAD5" s="19"/>
      <c r="KAE5" s="19"/>
      <c r="KAF5" s="19"/>
      <c r="KAG5" s="19"/>
      <c r="KAH5" s="19"/>
      <c r="KAI5" s="19"/>
      <c r="KAJ5" s="19"/>
      <c r="KAK5" s="19"/>
      <c r="KAL5" s="19"/>
      <c r="KAM5" s="19"/>
      <c r="KAN5" s="19"/>
      <c r="KAO5" s="19"/>
      <c r="KAP5" s="19"/>
      <c r="KAQ5" s="19"/>
      <c r="KAR5" s="19"/>
      <c r="KAS5" s="19"/>
      <c r="KAT5" s="19"/>
      <c r="KAU5" s="19"/>
      <c r="KAV5" s="19"/>
      <c r="KAW5" s="19"/>
      <c r="KAX5" s="19"/>
      <c r="KAY5" s="19"/>
      <c r="KAZ5" s="19"/>
      <c r="KBA5" s="19"/>
      <c r="KBB5" s="19"/>
      <c r="KBC5" s="19"/>
      <c r="KBD5" s="19"/>
      <c r="KBE5" s="19"/>
      <c r="KBF5" s="19"/>
      <c r="KBG5" s="19"/>
      <c r="KBH5" s="19"/>
      <c r="KBI5" s="19"/>
      <c r="KBJ5" s="19"/>
      <c r="KBK5" s="19"/>
      <c r="KBL5" s="19"/>
      <c r="KBM5" s="19"/>
      <c r="KBN5" s="19"/>
      <c r="KBO5" s="19"/>
      <c r="KBP5" s="19"/>
      <c r="KBQ5" s="19"/>
      <c r="KBR5" s="19"/>
      <c r="KBS5" s="19"/>
      <c r="KBT5" s="19"/>
      <c r="KBU5" s="19"/>
      <c r="KBV5" s="19"/>
      <c r="KBW5" s="19"/>
      <c r="KBX5" s="19"/>
      <c r="KBY5" s="19"/>
      <c r="KBZ5" s="19"/>
      <c r="KCA5" s="19"/>
      <c r="KCB5" s="19"/>
      <c r="KCC5" s="19"/>
      <c r="KCD5" s="19"/>
      <c r="KCE5" s="19"/>
      <c r="KCF5" s="19"/>
      <c r="KCG5" s="19"/>
      <c r="KCH5" s="19"/>
      <c r="KCI5" s="19"/>
      <c r="KCJ5" s="19"/>
      <c r="KCK5" s="19"/>
      <c r="KCL5" s="19"/>
      <c r="KCM5" s="19"/>
      <c r="KCN5" s="19"/>
      <c r="KCO5" s="19"/>
      <c r="KCP5" s="19"/>
      <c r="KCQ5" s="19"/>
      <c r="KCR5" s="19"/>
      <c r="KCS5" s="19"/>
      <c r="KCT5" s="19"/>
      <c r="KCU5" s="19"/>
      <c r="KCV5" s="19"/>
      <c r="KCW5" s="19"/>
      <c r="KCX5" s="19"/>
      <c r="KCY5" s="19"/>
      <c r="KCZ5" s="19"/>
      <c r="KDA5" s="19"/>
      <c r="KDB5" s="19"/>
      <c r="KDC5" s="19"/>
      <c r="KDD5" s="19"/>
      <c r="KDE5" s="19"/>
      <c r="KDF5" s="19"/>
      <c r="KDG5" s="19"/>
      <c r="KDH5" s="19"/>
      <c r="KDI5" s="19"/>
      <c r="KDJ5" s="19"/>
      <c r="KDK5" s="19"/>
      <c r="KDL5" s="19"/>
      <c r="KDM5" s="19"/>
      <c r="KDN5" s="19"/>
      <c r="KDO5" s="19"/>
      <c r="KDP5" s="19"/>
      <c r="KDQ5" s="19"/>
      <c r="KDR5" s="19"/>
      <c r="KDS5" s="19"/>
      <c r="KDT5" s="19"/>
      <c r="KDU5" s="19"/>
      <c r="KDV5" s="19"/>
      <c r="KDW5" s="19"/>
      <c r="KDX5" s="19"/>
      <c r="KDY5" s="19"/>
      <c r="KDZ5" s="19"/>
      <c r="KEA5" s="19"/>
      <c r="KEB5" s="19"/>
      <c r="KEC5" s="19"/>
      <c r="KED5" s="19"/>
      <c r="KEE5" s="19"/>
      <c r="KEF5" s="19"/>
      <c r="KEG5" s="19"/>
      <c r="KEH5" s="19"/>
      <c r="KEI5" s="19"/>
      <c r="KEJ5" s="19"/>
      <c r="KEK5" s="19"/>
      <c r="KEL5" s="19"/>
      <c r="KEM5" s="19"/>
      <c r="KEN5" s="19"/>
      <c r="KEO5" s="19"/>
      <c r="KEP5" s="19"/>
      <c r="KEQ5" s="19"/>
      <c r="KER5" s="19"/>
      <c r="KES5" s="19"/>
      <c r="KET5" s="19"/>
      <c r="KEU5" s="19"/>
      <c r="KEV5" s="19"/>
      <c r="KEW5" s="19"/>
      <c r="KEX5" s="19"/>
      <c r="KEY5" s="19"/>
      <c r="KEZ5" s="19"/>
      <c r="KFA5" s="19"/>
      <c r="KFB5" s="19"/>
      <c r="KFC5" s="19"/>
      <c r="KFD5" s="19"/>
      <c r="KFE5" s="19"/>
      <c r="KFF5" s="19"/>
      <c r="KFG5" s="19"/>
      <c r="KFH5" s="19"/>
      <c r="KFI5" s="19"/>
      <c r="KFJ5" s="19"/>
      <c r="KFK5" s="19"/>
      <c r="KFL5" s="19"/>
      <c r="KFM5" s="19"/>
      <c r="KFN5" s="19"/>
      <c r="KFO5" s="19"/>
      <c r="KFP5" s="19"/>
      <c r="KFQ5" s="19"/>
      <c r="KFR5" s="19"/>
      <c r="KFS5" s="19"/>
      <c r="KFT5" s="19"/>
      <c r="KFU5" s="19"/>
      <c r="KFV5" s="19"/>
      <c r="KFW5" s="19"/>
      <c r="KFX5" s="19"/>
      <c r="KFY5" s="19"/>
      <c r="KFZ5" s="19"/>
      <c r="KGA5" s="19"/>
      <c r="KGB5" s="19"/>
      <c r="KGC5" s="19"/>
      <c r="KGD5" s="19"/>
      <c r="KGE5" s="19"/>
      <c r="KGF5" s="19"/>
      <c r="KGG5" s="19"/>
      <c r="KGH5" s="19"/>
      <c r="KGI5" s="19"/>
      <c r="KGJ5" s="19"/>
      <c r="KGK5" s="19"/>
      <c r="KGL5" s="19"/>
      <c r="KGM5" s="19"/>
      <c r="KGN5" s="19"/>
      <c r="KGO5" s="19"/>
      <c r="KGP5" s="19"/>
      <c r="KGQ5" s="19"/>
      <c r="KGR5" s="19"/>
      <c r="KGS5" s="19"/>
      <c r="KGT5" s="19"/>
      <c r="KGU5" s="19"/>
      <c r="KGV5" s="19"/>
      <c r="KGW5" s="19"/>
      <c r="KGX5" s="19"/>
      <c r="KGY5" s="19"/>
      <c r="KGZ5" s="19"/>
      <c r="KHA5" s="19"/>
      <c r="KHB5" s="19"/>
      <c r="KHC5" s="19"/>
      <c r="KHD5" s="19"/>
      <c r="KHE5" s="19"/>
      <c r="KHF5" s="19"/>
      <c r="KHG5" s="19"/>
      <c r="KHH5" s="19"/>
      <c r="KHI5" s="19"/>
      <c r="KHJ5" s="19"/>
      <c r="KHK5" s="19"/>
      <c r="KHL5" s="19"/>
      <c r="KHM5" s="19"/>
      <c r="KHN5" s="19"/>
      <c r="KHO5" s="19"/>
      <c r="KHP5" s="19"/>
      <c r="KHQ5" s="19"/>
      <c r="KHR5" s="19"/>
      <c r="KHS5" s="19"/>
      <c r="KHT5" s="19"/>
      <c r="KHU5" s="19"/>
      <c r="KHV5" s="19"/>
      <c r="KHW5" s="19"/>
      <c r="KHX5" s="19"/>
      <c r="KHY5" s="19"/>
      <c r="KHZ5" s="19"/>
      <c r="KIA5" s="19"/>
      <c r="KIB5" s="19"/>
      <c r="KIC5" s="19"/>
      <c r="KID5" s="19"/>
      <c r="KIE5" s="19"/>
      <c r="KIF5" s="19"/>
      <c r="KIG5" s="19"/>
      <c r="KIH5" s="19"/>
      <c r="KII5" s="19"/>
      <c r="KIJ5" s="19"/>
      <c r="KIK5" s="19"/>
      <c r="KIL5" s="19"/>
      <c r="KIM5" s="19"/>
      <c r="KIN5" s="19"/>
      <c r="KIO5" s="19"/>
      <c r="KIP5" s="19"/>
      <c r="KIQ5" s="19"/>
      <c r="KIR5" s="19"/>
      <c r="KIS5" s="19"/>
      <c r="KIT5" s="19"/>
      <c r="KIU5" s="19"/>
      <c r="KIV5" s="19"/>
      <c r="KIW5" s="19"/>
      <c r="KIX5" s="19"/>
      <c r="KIY5" s="19"/>
      <c r="KIZ5" s="19"/>
      <c r="KJA5" s="19"/>
      <c r="KJB5" s="19"/>
      <c r="KJC5" s="19"/>
      <c r="KJD5" s="19"/>
      <c r="KJE5" s="19"/>
      <c r="KJF5" s="19"/>
      <c r="KJG5" s="19"/>
      <c r="KJH5" s="19"/>
      <c r="KJI5" s="19"/>
      <c r="KJJ5" s="19"/>
      <c r="KJK5" s="19"/>
      <c r="KJL5" s="19"/>
      <c r="KJM5" s="19"/>
      <c r="KJN5" s="19"/>
      <c r="KJO5" s="19"/>
      <c r="KJP5" s="19"/>
      <c r="KJQ5" s="19"/>
      <c r="KJR5" s="19"/>
      <c r="KJS5" s="19"/>
      <c r="KJT5" s="19"/>
      <c r="KJU5" s="19"/>
      <c r="KJV5" s="19"/>
      <c r="KJW5" s="19"/>
      <c r="KJX5" s="19"/>
      <c r="KJY5" s="19"/>
      <c r="KJZ5" s="19"/>
      <c r="KKA5" s="19"/>
      <c r="KKB5" s="19"/>
      <c r="KKC5" s="19"/>
      <c r="KKD5" s="19"/>
      <c r="KKE5" s="19"/>
      <c r="KKF5" s="19"/>
      <c r="KKG5" s="19"/>
      <c r="KKH5" s="19"/>
      <c r="KKI5" s="19"/>
      <c r="KKJ5" s="19"/>
      <c r="KKK5" s="19"/>
      <c r="KKL5" s="19"/>
      <c r="KKM5" s="19"/>
      <c r="KKN5" s="19"/>
      <c r="KKO5" s="19"/>
      <c r="KKP5" s="19"/>
      <c r="KKQ5" s="19"/>
      <c r="KKR5" s="19"/>
      <c r="KKS5" s="19"/>
      <c r="KKT5" s="19"/>
      <c r="KKU5" s="19"/>
      <c r="KKV5" s="19"/>
      <c r="KKW5" s="19"/>
      <c r="KKX5" s="19"/>
      <c r="KKY5" s="19"/>
      <c r="KKZ5" s="19"/>
      <c r="KLA5" s="19"/>
      <c r="KLB5" s="19"/>
      <c r="KLC5" s="19"/>
      <c r="KLD5" s="19"/>
      <c r="KLE5" s="19"/>
      <c r="KLF5" s="19"/>
      <c r="KLG5" s="19"/>
      <c r="KLH5" s="19"/>
      <c r="KLI5" s="19"/>
      <c r="KLJ5" s="19"/>
      <c r="KLK5" s="19"/>
      <c r="KLL5" s="19"/>
      <c r="KLM5" s="19"/>
      <c r="KLN5" s="19"/>
      <c r="KLO5" s="19"/>
      <c r="KLP5" s="19"/>
      <c r="KLQ5" s="19"/>
      <c r="KLR5" s="19"/>
      <c r="KLS5" s="19"/>
      <c r="KLT5" s="19"/>
      <c r="KLU5" s="19"/>
      <c r="KLV5" s="19"/>
      <c r="KLW5" s="19"/>
      <c r="KLX5" s="19"/>
      <c r="KLY5" s="19"/>
      <c r="KLZ5" s="19"/>
      <c r="KMA5" s="19"/>
      <c r="KMB5" s="19"/>
      <c r="KMC5" s="19"/>
      <c r="KMD5" s="19"/>
      <c r="KME5" s="19"/>
      <c r="KMF5" s="19"/>
      <c r="KMG5" s="19"/>
      <c r="KMH5" s="19"/>
      <c r="KMI5" s="19"/>
      <c r="KMJ5" s="19"/>
      <c r="KMK5" s="19"/>
      <c r="KML5" s="19"/>
      <c r="KMM5" s="19"/>
      <c r="KMN5" s="19"/>
      <c r="KMO5" s="19"/>
      <c r="KMP5" s="19"/>
      <c r="KMQ5" s="19"/>
      <c r="KMR5" s="19"/>
      <c r="KMS5" s="19"/>
      <c r="KMT5" s="19"/>
      <c r="KMU5" s="19"/>
      <c r="KMV5" s="19"/>
      <c r="KMW5" s="19"/>
      <c r="KMX5" s="19"/>
      <c r="KMY5" s="19"/>
      <c r="KMZ5" s="19"/>
      <c r="KNA5" s="19"/>
      <c r="KNB5" s="19"/>
      <c r="KNC5" s="19"/>
      <c r="KND5" s="19"/>
      <c r="KNE5" s="19"/>
      <c r="KNF5" s="19"/>
      <c r="KNG5" s="19"/>
      <c r="KNH5" s="19"/>
      <c r="KNI5" s="19"/>
      <c r="KNJ5" s="19"/>
      <c r="KNK5" s="19"/>
      <c r="KNL5" s="19"/>
      <c r="KNM5" s="19"/>
      <c r="KNN5" s="19"/>
      <c r="KNO5" s="19"/>
      <c r="KNP5" s="19"/>
      <c r="KNQ5" s="19"/>
      <c r="KNR5" s="19"/>
      <c r="KNS5" s="19"/>
      <c r="KNT5" s="19"/>
      <c r="KNU5" s="19"/>
      <c r="KNV5" s="19"/>
      <c r="KNW5" s="19"/>
      <c r="KNX5" s="19"/>
      <c r="KNY5" s="19"/>
      <c r="KNZ5" s="19"/>
      <c r="KOA5" s="19"/>
      <c r="KOB5" s="19"/>
      <c r="KOC5" s="19"/>
      <c r="KOD5" s="19"/>
      <c r="KOE5" s="19"/>
      <c r="KOF5" s="19"/>
      <c r="KOG5" s="19"/>
      <c r="KOH5" s="19"/>
      <c r="KOI5" s="19"/>
      <c r="KOJ5" s="19"/>
      <c r="KOK5" s="19"/>
      <c r="KOL5" s="19"/>
      <c r="KOM5" s="19"/>
      <c r="KON5" s="19"/>
      <c r="KOO5" s="19"/>
      <c r="KOP5" s="19"/>
      <c r="KOQ5" s="19"/>
      <c r="KOR5" s="19"/>
      <c r="KOS5" s="19"/>
      <c r="KOT5" s="19"/>
      <c r="KOU5" s="19"/>
      <c r="KOV5" s="19"/>
      <c r="KOW5" s="19"/>
      <c r="KOX5" s="19"/>
      <c r="KOY5" s="19"/>
      <c r="KOZ5" s="19"/>
      <c r="KPA5" s="19"/>
      <c r="KPB5" s="19"/>
      <c r="KPC5" s="19"/>
      <c r="KPD5" s="19"/>
      <c r="KPE5" s="19"/>
      <c r="KPF5" s="19"/>
      <c r="KPG5" s="19"/>
      <c r="KPH5" s="19"/>
      <c r="KPI5" s="19"/>
      <c r="KPJ5" s="19"/>
      <c r="KPK5" s="19"/>
      <c r="KPL5" s="19"/>
      <c r="KPM5" s="19"/>
      <c r="KPN5" s="19"/>
      <c r="KPO5" s="19"/>
      <c r="KPP5" s="19"/>
      <c r="KPQ5" s="19"/>
      <c r="KPR5" s="19"/>
      <c r="KPS5" s="19"/>
      <c r="KPT5" s="19"/>
      <c r="KPU5" s="19"/>
      <c r="KPV5" s="19"/>
      <c r="KPW5" s="19"/>
      <c r="KPX5" s="19"/>
      <c r="KPY5" s="19"/>
      <c r="KPZ5" s="19"/>
      <c r="KQA5" s="19"/>
      <c r="KQB5" s="19"/>
      <c r="KQC5" s="19"/>
      <c r="KQD5" s="19"/>
      <c r="KQE5" s="19"/>
      <c r="KQF5" s="19"/>
      <c r="KQG5" s="19"/>
      <c r="KQH5" s="19"/>
      <c r="KQI5" s="19"/>
      <c r="KQJ5" s="19"/>
      <c r="KQK5" s="19"/>
      <c r="KQL5" s="19"/>
      <c r="KQM5" s="19"/>
      <c r="KQN5" s="19"/>
      <c r="KQO5" s="19"/>
      <c r="KQP5" s="19"/>
      <c r="KQQ5" s="19"/>
      <c r="KQR5" s="19"/>
      <c r="KQS5" s="19"/>
      <c r="KQT5" s="19"/>
      <c r="KQU5" s="19"/>
      <c r="KQV5" s="19"/>
      <c r="KQW5" s="19"/>
      <c r="KQX5" s="19"/>
      <c r="KQY5" s="19"/>
      <c r="KQZ5" s="19"/>
      <c r="KRA5" s="19"/>
      <c r="KRB5" s="19"/>
      <c r="KRC5" s="19"/>
      <c r="KRD5" s="19"/>
      <c r="KRE5" s="19"/>
      <c r="KRF5" s="19"/>
      <c r="KRG5" s="19"/>
      <c r="KRH5" s="19"/>
      <c r="KRI5" s="19"/>
      <c r="KRJ5" s="19"/>
      <c r="KRK5" s="19"/>
      <c r="KRL5" s="19"/>
      <c r="KRM5" s="19"/>
      <c r="KRN5" s="19"/>
      <c r="KRO5" s="19"/>
      <c r="KRP5" s="19"/>
      <c r="KRQ5" s="19"/>
      <c r="KRR5" s="19"/>
      <c r="KRS5" s="19"/>
      <c r="KRT5" s="19"/>
      <c r="KRU5" s="19"/>
      <c r="KRV5" s="19"/>
      <c r="KRW5" s="19"/>
      <c r="KRX5" s="19"/>
      <c r="KRY5" s="19"/>
      <c r="KRZ5" s="19"/>
      <c r="KSA5" s="19"/>
      <c r="KSB5" s="19"/>
      <c r="KSC5" s="19"/>
      <c r="KSD5" s="19"/>
      <c r="KSE5" s="19"/>
      <c r="KSF5" s="19"/>
      <c r="KSG5" s="19"/>
      <c r="KSH5" s="19"/>
      <c r="KSI5" s="19"/>
      <c r="KSJ5" s="19"/>
      <c r="KSK5" s="19"/>
      <c r="KSL5" s="19"/>
      <c r="KSM5" s="19"/>
      <c r="KSN5" s="19"/>
      <c r="KSO5" s="19"/>
      <c r="KSP5" s="19"/>
      <c r="KSQ5" s="19"/>
      <c r="KSR5" s="19"/>
      <c r="KSS5" s="19"/>
      <c r="KST5" s="19"/>
      <c r="KSU5" s="19"/>
      <c r="KSV5" s="19"/>
      <c r="KSW5" s="19"/>
      <c r="KSX5" s="19"/>
      <c r="KSY5" s="19"/>
      <c r="KSZ5" s="19"/>
      <c r="KTA5" s="19"/>
      <c r="KTB5" s="19"/>
      <c r="KTC5" s="19"/>
      <c r="KTD5" s="19"/>
      <c r="KTE5" s="19"/>
      <c r="KTF5" s="19"/>
      <c r="KTG5" s="19"/>
      <c r="KTH5" s="19"/>
      <c r="KTI5" s="19"/>
      <c r="KTJ5" s="19"/>
      <c r="KTK5" s="19"/>
      <c r="KTL5" s="19"/>
      <c r="KTM5" s="19"/>
      <c r="KTN5" s="19"/>
      <c r="KTO5" s="19"/>
      <c r="KTP5" s="19"/>
      <c r="KTQ5" s="19"/>
      <c r="KTR5" s="19"/>
      <c r="KTS5" s="19"/>
      <c r="KTT5" s="19"/>
      <c r="KTU5" s="19"/>
      <c r="KTV5" s="19"/>
      <c r="KTW5" s="19"/>
      <c r="KTX5" s="19"/>
      <c r="KTY5" s="19"/>
      <c r="KTZ5" s="19"/>
      <c r="KUA5" s="19"/>
      <c r="KUB5" s="19"/>
      <c r="KUC5" s="19"/>
      <c r="KUD5" s="19"/>
      <c r="KUE5" s="19"/>
      <c r="KUF5" s="19"/>
      <c r="KUG5" s="19"/>
      <c r="KUH5" s="19"/>
      <c r="KUI5" s="19"/>
      <c r="KUJ5" s="19"/>
      <c r="KUK5" s="19"/>
      <c r="KUL5" s="19"/>
      <c r="KUM5" s="19"/>
      <c r="KUN5" s="19"/>
      <c r="KUO5" s="19"/>
      <c r="KUP5" s="19"/>
      <c r="KUQ5" s="19"/>
      <c r="KUR5" s="19"/>
      <c r="KUS5" s="19"/>
      <c r="KUT5" s="19"/>
      <c r="KUU5" s="19"/>
      <c r="KUV5" s="19"/>
      <c r="KUW5" s="19"/>
      <c r="KUX5" s="19"/>
      <c r="KUY5" s="19"/>
      <c r="KUZ5" s="19"/>
      <c r="KVA5" s="19"/>
      <c r="KVB5" s="19"/>
      <c r="KVC5" s="19"/>
      <c r="KVD5" s="19"/>
      <c r="KVE5" s="19"/>
      <c r="KVF5" s="19"/>
      <c r="KVG5" s="19"/>
      <c r="KVH5" s="19"/>
      <c r="KVI5" s="19"/>
      <c r="KVJ5" s="19"/>
      <c r="KVK5" s="19"/>
      <c r="KVL5" s="19"/>
      <c r="KVM5" s="19"/>
      <c r="KVN5" s="19"/>
      <c r="KVO5" s="19"/>
      <c r="KVP5" s="19"/>
      <c r="KVQ5" s="19"/>
      <c r="KVR5" s="19"/>
      <c r="KVS5" s="19"/>
      <c r="KVT5" s="19"/>
      <c r="KVU5" s="19"/>
      <c r="KVV5" s="19"/>
      <c r="KVW5" s="19"/>
      <c r="KVX5" s="19"/>
      <c r="KVY5" s="19"/>
      <c r="KVZ5" s="19"/>
      <c r="KWA5" s="19"/>
      <c r="KWB5" s="19"/>
      <c r="KWC5" s="19"/>
      <c r="KWD5" s="19"/>
      <c r="KWE5" s="19"/>
      <c r="KWF5" s="19"/>
      <c r="KWG5" s="19"/>
      <c r="KWH5" s="19"/>
      <c r="KWI5" s="19"/>
      <c r="KWJ5" s="19"/>
      <c r="KWK5" s="19"/>
      <c r="KWL5" s="19"/>
      <c r="KWM5" s="19"/>
      <c r="KWN5" s="19"/>
      <c r="KWO5" s="19"/>
      <c r="KWP5" s="19"/>
      <c r="KWQ5" s="19"/>
      <c r="KWR5" s="19"/>
      <c r="KWS5" s="19"/>
      <c r="KWT5" s="19"/>
      <c r="KWU5" s="19"/>
      <c r="KWV5" s="19"/>
      <c r="KWW5" s="19"/>
      <c r="KWX5" s="19"/>
      <c r="KWY5" s="19"/>
      <c r="KWZ5" s="19"/>
      <c r="KXA5" s="19"/>
      <c r="KXB5" s="19"/>
      <c r="KXC5" s="19"/>
      <c r="KXD5" s="19"/>
      <c r="KXE5" s="19"/>
      <c r="KXF5" s="19"/>
      <c r="KXG5" s="19"/>
      <c r="KXH5" s="19"/>
      <c r="KXI5" s="19"/>
      <c r="KXJ5" s="19"/>
      <c r="KXK5" s="19"/>
      <c r="KXL5" s="19"/>
      <c r="KXM5" s="19"/>
      <c r="KXN5" s="19"/>
      <c r="KXO5" s="19"/>
      <c r="KXP5" s="19"/>
      <c r="KXQ5" s="19"/>
      <c r="KXR5" s="19"/>
      <c r="KXS5" s="19"/>
      <c r="KXT5" s="19"/>
      <c r="KXU5" s="19"/>
      <c r="KXV5" s="19"/>
      <c r="KXW5" s="19"/>
      <c r="KXX5" s="19"/>
      <c r="KXY5" s="19"/>
      <c r="KXZ5" s="19"/>
      <c r="KYA5" s="19"/>
      <c r="KYB5" s="19"/>
      <c r="KYC5" s="19"/>
      <c r="KYD5" s="19"/>
      <c r="KYE5" s="19"/>
      <c r="KYF5" s="19"/>
      <c r="KYG5" s="19"/>
      <c r="KYH5" s="19"/>
      <c r="KYI5" s="19"/>
      <c r="KYJ5" s="19"/>
      <c r="KYK5" s="19"/>
      <c r="KYL5" s="19"/>
      <c r="KYM5" s="19"/>
      <c r="KYN5" s="19"/>
      <c r="KYO5" s="19"/>
      <c r="KYP5" s="19"/>
      <c r="KYQ5" s="19"/>
      <c r="KYR5" s="19"/>
      <c r="KYS5" s="19"/>
      <c r="KYT5" s="19"/>
      <c r="KYU5" s="19"/>
      <c r="KYV5" s="19"/>
      <c r="KYW5" s="19"/>
      <c r="KYX5" s="19"/>
      <c r="KYY5" s="19"/>
      <c r="KYZ5" s="19"/>
      <c r="KZA5" s="19"/>
      <c r="KZB5" s="19"/>
      <c r="KZC5" s="19"/>
      <c r="KZD5" s="19"/>
      <c r="KZE5" s="19"/>
      <c r="KZF5" s="19"/>
      <c r="KZG5" s="19"/>
      <c r="KZH5" s="19"/>
      <c r="KZI5" s="19"/>
      <c r="KZJ5" s="19"/>
      <c r="KZK5" s="19"/>
      <c r="KZL5" s="19"/>
      <c r="KZM5" s="19"/>
      <c r="KZN5" s="19"/>
      <c r="KZO5" s="19"/>
      <c r="KZP5" s="19"/>
      <c r="KZQ5" s="19"/>
      <c r="KZR5" s="19"/>
      <c r="KZS5" s="19"/>
      <c r="KZT5" s="19"/>
      <c r="KZU5" s="19"/>
      <c r="KZV5" s="19"/>
      <c r="KZW5" s="19"/>
      <c r="KZX5" s="19"/>
      <c r="KZY5" s="19"/>
      <c r="KZZ5" s="19"/>
      <c r="LAA5" s="19"/>
      <c r="LAB5" s="19"/>
      <c r="LAC5" s="19"/>
      <c r="LAD5" s="19"/>
      <c r="LAE5" s="19"/>
      <c r="LAF5" s="19"/>
      <c r="LAG5" s="19"/>
      <c r="LAH5" s="19"/>
      <c r="LAI5" s="19"/>
      <c r="LAJ5" s="19"/>
      <c r="LAK5" s="19"/>
      <c r="LAL5" s="19"/>
      <c r="LAM5" s="19"/>
      <c r="LAN5" s="19"/>
      <c r="LAO5" s="19"/>
      <c r="LAP5" s="19"/>
      <c r="LAQ5" s="19"/>
      <c r="LAR5" s="19"/>
      <c r="LAS5" s="19"/>
      <c r="LAT5" s="19"/>
      <c r="LAU5" s="19"/>
      <c r="LAV5" s="19"/>
      <c r="LAW5" s="19"/>
      <c r="LAX5" s="19"/>
      <c r="LAY5" s="19"/>
      <c r="LAZ5" s="19"/>
      <c r="LBA5" s="19"/>
      <c r="LBB5" s="19"/>
      <c r="LBC5" s="19"/>
      <c r="LBD5" s="19"/>
      <c r="LBE5" s="19"/>
      <c r="LBF5" s="19"/>
      <c r="LBG5" s="19"/>
      <c r="LBH5" s="19"/>
      <c r="LBI5" s="19"/>
      <c r="LBJ5" s="19"/>
      <c r="LBK5" s="19"/>
      <c r="LBL5" s="19"/>
      <c r="LBM5" s="19"/>
      <c r="LBN5" s="19"/>
      <c r="LBO5" s="19"/>
      <c r="LBP5" s="19"/>
      <c r="LBQ5" s="19"/>
      <c r="LBR5" s="19"/>
      <c r="LBS5" s="19"/>
      <c r="LBT5" s="19"/>
      <c r="LBU5" s="19"/>
      <c r="LBV5" s="19"/>
      <c r="LBW5" s="19"/>
      <c r="LBX5" s="19"/>
      <c r="LBY5" s="19"/>
      <c r="LBZ5" s="19"/>
      <c r="LCA5" s="19"/>
      <c r="LCB5" s="19"/>
      <c r="LCC5" s="19"/>
      <c r="LCD5" s="19"/>
      <c r="LCE5" s="19"/>
      <c r="LCF5" s="19"/>
      <c r="LCG5" s="19"/>
      <c r="LCH5" s="19"/>
      <c r="LCI5" s="19"/>
      <c r="LCJ5" s="19"/>
      <c r="LCK5" s="19"/>
      <c r="LCL5" s="19"/>
      <c r="LCM5" s="19"/>
      <c r="LCN5" s="19"/>
      <c r="LCO5" s="19"/>
      <c r="LCP5" s="19"/>
      <c r="LCQ5" s="19"/>
      <c r="LCR5" s="19"/>
      <c r="LCS5" s="19"/>
      <c r="LCT5" s="19"/>
      <c r="LCU5" s="19"/>
      <c r="LCV5" s="19"/>
      <c r="LCW5" s="19"/>
      <c r="LCX5" s="19"/>
      <c r="LCY5" s="19"/>
      <c r="LCZ5" s="19"/>
      <c r="LDA5" s="19"/>
      <c r="LDB5" s="19"/>
      <c r="LDC5" s="19"/>
      <c r="LDD5" s="19"/>
      <c r="LDE5" s="19"/>
      <c r="LDF5" s="19"/>
      <c r="LDG5" s="19"/>
      <c r="LDH5" s="19"/>
      <c r="LDI5" s="19"/>
      <c r="LDJ5" s="19"/>
      <c r="LDK5" s="19"/>
      <c r="LDL5" s="19"/>
      <c r="LDM5" s="19"/>
      <c r="LDN5" s="19"/>
      <c r="LDO5" s="19"/>
      <c r="LDP5" s="19"/>
      <c r="LDQ5" s="19"/>
      <c r="LDR5" s="19"/>
      <c r="LDS5" s="19"/>
      <c r="LDT5" s="19"/>
      <c r="LDU5" s="19"/>
      <c r="LDV5" s="19"/>
      <c r="LDW5" s="19"/>
      <c r="LDX5" s="19"/>
      <c r="LDY5" s="19"/>
      <c r="LDZ5" s="19"/>
      <c r="LEA5" s="19"/>
      <c r="LEB5" s="19"/>
      <c r="LEC5" s="19"/>
      <c r="LED5" s="19"/>
      <c r="LEE5" s="19"/>
      <c r="LEF5" s="19"/>
      <c r="LEG5" s="19"/>
      <c r="LEH5" s="19"/>
      <c r="LEI5" s="19"/>
      <c r="LEJ5" s="19"/>
      <c r="LEK5" s="19"/>
      <c r="LEL5" s="19"/>
      <c r="LEM5" s="19"/>
      <c r="LEN5" s="19"/>
      <c r="LEO5" s="19"/>
      <c r="LEP5" s="19"/>
      <c r="LEQ5" s="19"/>
      <c r="LER5" s="19"/>
      <c r="LES5" s="19"/>
      <c r="LET5" s="19"/>
      <c r="LEU5" s="19"/>
      <c r="LEV5" s="19"/>
      <c r="LEW5" s="19"/>
      <c r="LEX5" s="19"/>
      <c r="LEY5" s="19"/>
      <c r="LEZ5" s="19"/>
      <c r="LFA5" s="19"/>
      <c r="LFB5" s="19"/>
      <c r="LFC5" s="19"/>
      <c r="LFD5" s="19"/>
      <c r="LFE5" s="19"/>
      <c r="LFF5" s="19"/>
      <c r="LFG5" s="19"/>
      <c r="LFH5" s="19"/>
      <c r="LFI5" s="19"/>
      <c r="LFJ5" s="19"/>
      <c r="LFK5" s="19"/>
      <c r="LFL5" s="19"/>
      <c r="LFM5" s="19"/>
      <c r="LFN5" s="19"/>
      <c r="LFO5" s="19"/>
      <c r="LFP5" s="19"/>
      <c r="LFQ5" s="19"/>
      <c r="LFR5" s="19"/>
      <c r="LFS5" s="19"/>
      <c r="LFT5" s="19"/>
      <c r="LFU5" s="19"/>
      <c r="LFV5" s="19"/>
      <c r="LFW5" s="19"/>
      <c r="LFX5" s="19"/>
      <c r="LFY5" s="19"/>
      <c r="LFZ5" s="19"/>
      <c r="LGA5" s="19"/>
      <c r="LGB5" s="19"/>
      <c r="LGC5" s="19"/>
      <c r="LGD5" s="19"/>
      <c r="LGE5" s="19"/>
      <c r="LGF5" s="19"/>
      <c r="LGG5" s="19"/>
      <c r="LGH5" s="19"/>
      <c r="LGI5" s="19"/>
      <c r="LGJ5" s="19"/>
      <c r="LGK5" s="19"/>
      <c r="LGL5" s="19"/>
      <c r="LGM5" s="19"/>
      <c r="LGN5" s="19"/>
      <c r="LGO5" s="19"/>
      <c r="LGP5" s="19"/>
      <c r="LGQ5" s="19"/>
      <c r="LGR5" s="19"/>
      <c r="LGS5" s="19"/>
      <c r="LGT5" s="19"/>
      <c r="LGU5" s="19"/>
      <c r="LGV5" s="19"/>
      <c r="LGW5" s="19"/>
      <c r="LGX5" s="19"/>
      <c r="LGY5" s="19"/>
      <c r="LGZ5" s="19"/>
      <c r="LHA5" s="19"/>
      <c r="LHB5" s="19"/>
      <c r="LHC5" s="19"/>
      <c r="LHD5" s="19"/>
      <c r="LHE5" s="19"/>
      <c r="LHF5" s="19"/>
      <c r="LHG5" s="19"/>
      <c r="LHH5" s="19"/>
      <c r="LHI5" s="19"/>
      <c r="LHJ5" s="19"/>
      <c r="LHK5" s="19"/>
      <c r="LHL5" s="19"/>
      <c r="LHM5" s="19"/>
      <c r="LHN5" s="19"/>
      <c r="LHO5" s="19"/>
      <c r="LHP5" s="19"/>
      <c r="LHQ5" s="19"/>
      <c r="LHR5" s="19"/>
      <c r="LHS5" s="19"/>
      <c r="LHT5" s="19"/>
      <c r="LHU5" s="19"/>
      <c r="LHV5" s="19"/>
      <c r="LHW5" s="19"/>
      <c r="LHX5" s="19"/>
      <c r="LHY5" s="19"/>
      <c r="LHZ5" s="19"/>
      <c r="LIA5" s="19"/>
      <c r="LIB5" s="19"/>
      <c r="LIC5" s="19"/>
      <c r="LID5" s="19"/>
      <c r="LIE5" s="19"/>
      <c r="LIF5" s="19"/>
      <c r="LIG5" s="19"/>
      <c r="LIH5" s="19"/>
      <c r="LII5" s="19"/>
      <c r="LIJ5" s="19"/>
      <c r="LIK5" s="19"/>
      <c r="LIL5" s="19"/>
      <c r="LIM5" s="19"/>
      <c r="LIN5" s="19"/>
      <c r="LIO5" s="19"/>
      <c r="LIP5" s="19"/>
      <c r="LIQ5" s="19"/>
      <c r="LIR5" s="19"/>
      <c r="LIS5" s="19"/>
      <c r="LIT5" s="19"/>
      <c r="LIU5" s="19"/>
      <c r="LIV5" s="19"/>
      <c r="LIW5" s="19"/>
      <c r="LIX5" s="19"/>
      <c r="LIY5" s="19"/>
      <c r="LIZ5" s="19"/>
      <c r="LJA5" s="19"/>
      <c r="LJB5" s="19"/>
      <c r="LJC5" s="19"/>
      <c r="LJD5" s="19"/>
      <c r="LJE5" s="19"/>
      <c r="LJF5" s="19"/>
      <c r="LJG5" s="19"/>
      <c r="LJH5" s="19"/>
      <c r="LJI5" s="19"/>
      <c r="LJJ5" s="19"/>
      <c r="LJK5" s="19"/>
      <c r="LJL5" s="19"/>
      <c r="LJM5" s="19"/>
      <c r="LJN5" s="19"/>
      <c r="LJO5" s="19"/>
      <c r="LJP5" s="19"/>
      <c r="LJQ5" s="19"/>
      <c r="LJR5" s="19"/>
      <c r="LJS5" s="19"/>
      <c r="LJT5" s="19"/>
      <c r="LJU5" s="19"/>
      <c r="LJV5" s="19"/>
      <c r="LJW5" s="19"/>
      <c r="LJX5" s="19"/>
      <c r="LJY5" s="19"/>
      <c r="LJZ5" s="19"/>
      <c r="LKA5" s="19"/>
      <c r="LKB5" s="19"/>
      <c r="LKC5" s="19"/>
      <c r="LKD5" s="19"/>
      <c r="LKE5" s="19"/>
      <c r="LKF5" s="19"/>
      <c r="LKG5" s="19"/>
      <c r="LKH5" s="19"/>
      <c r="LKI5" s="19"/>
      <c r="LKJ5" s="19"/>
      <c r="LKK5" s="19"/>
      <c r="LKL5" s="19"/>
      <c r="LKM5" s="19"/>
      <c r="LKN5" s="19"/>
      <c r="LKO5" s="19"/>
      <c r="LKP5" s="19"/>
      <c r="LKQ5" s="19"/>
      <c r="LKR5" s="19"/>
      <c r="LKS5" s="19"/>
      <c r="LKT5" s="19"/>
      <c r="LKU5" s="19"/>
      <c r="LKV5" s="19"/>
      <c r="LKW5" s="19"/>
      <c r="LKX5" s="19"/>
      <c r="LKY5" s="19"/>
      <c r="LKZ5" s="19"/>
      <c r="LLA5" s="19"/>
      <c r="LLB5" s="19"/>
      <c r="LLC5" s="19"/>
      <c r="LLD5" s="19"/>
      <c r="LLE5" s="19"/>
      <c r="LLF5" s="19"/>
      <c r="LLG5" s="19"/>
      <c r="LLH5" s="19"/>
      <c r="LLI5" s="19"/>
      <c r="LLJ5" s="19"/>
      <c r="LLK5" s="19"/>
      <c r="LLL5" s="19"/>
      <c r="LLM5" s="19"/>
      <c r="LLN5" s="19"/>
      <c r="LLO5" s="19"/>
      <c r="LLP5" s="19"/>
      <c r="LLQ5" s="19"/>
      <c r="LLR5" s="19"/>
      <c r="LLS5" s="19"/>
      <c r="LLT5" s="19"/>
      <c r="LLU5" s="19"/>
      <c r="LLV5" s="19"/>
      <c r="LLW5" s="19"/>
      <c r="LLX5" s="19"/>
      <c r="LLY5" s="19"/>
      <c r="LLZ5" s="19"/>
      <c r="LMA5" s="19"/>
      <c r="LMB5" s="19"/>
      <c r="LMC5" s="19"/>
      <c r="LMD5" s="19"/>
      <c r="LME5" s="19"/>
      <c r="LMF5" s="19"/>
      <c r="LMG5" s="19"/>
      <c r="LMH5" s="19"/>
      <c r="LMI5" s="19"/>
      <c r="LMJ5" s="19"/>
      <c r="LMK5" s="19"/>
      <c r="LML5" s="19"/>
      <c r="LMM5" s="19"/>
      <c r="LMN5" s="19"/>
      <c r="LMO5" s="19"/>
      <c r="LMP5" s="19"/>
      <c r="LMQ5" s="19"/>
      <c r="LMR5" s="19"/>
      <c r="LMS5" s="19"/>
      <c r="LMT5" s="19"/>
      <c r="LMU5" s="19"/>
      <c r="LMV5" s="19"/>
      <c r="LMW5" s="19"/>
      <c r="LMX5" s="19"/>
      <c r="LMY5" s="19"/>
      <c r="LMZ5" s="19"/>
      <c r="LNA5" s="19"/>
      <c r="LNB5" s="19"/>
      <c r="LNC5" s="19"/>
      <c r="LND5" s="19"/>
      <c r="LNE5" s="19"/>
      <c r="LNF5" s="19"/>
      <c r="LNG5" s="19"/>
      <c r="LNH5" s="19"/>
      <c r="LNI5" s="19"/>
      <c r="LNJ5" s="19"/>
      <c r="LNK5" s="19"/>
      <c r="LNL5" s="19"/>
      <c r="LNM5" s="19"/>
      <c r="LNN5" s="19"/>
      <c r="LNO5" s="19"/>
      <c r="LNP5" s="19"/>
      <c r="LNQ5" s="19"/>
      <c r="LNR5" s="19"/>
      <c r="LNS5" s="19"/>
      <c r="LNT5" s="19"/>
      <c r="LNU5" s="19"/>
      <c r="LNV5" s="19"/>
      <c r="LNW5" s="19"/>
      <c r="LNX5" s="19"/>
      <c r="LNY5" s="19"/>
      <c r="LNZ5" s="19"/>
      <c r="LOA5" s="19"/>
      <c r="LOB5" s="19"/>
      <c r="LOC5" s="19"/>
      <c r="LOD5" s="19"/>
      <c r="LOE5" s="19"/>
      <c r="LOF5" s="19"/>
      <c r="LOG5" s="19"/>
      <c r="LOH5" s="19"/>
      <c r="LOI5" s="19"/>
      <c r="LOJ5" s="19"/>
      <c r="LOK5" s="19"/>
      <c r="LOL5" s="19"/>
      <c r="LOM5" s="19"/>
      <c r="LON5" s="19"/>
      <c r="LOO5" s="19"/>
      <c r="LOP5" s="19"/>
      <c r="LOQ5" s="19"/>
      <c r="LOR5" s="19"/>
      <c r="LOS5" s="19"/>
      <c r="LOT5" s="19"/>
      <c r="LOU5" s="19"/>
      <c r="LOV5" s="19"/>
      <c r="LOW5" s="19"/>
      <c r="LOX5" s="19"/>
      <c r="LOY5" s="19"/>
      <c r="LOZ5" s="19"/>
      <c r="LPA5" s="19"/>
      <c r="LPB5" s="19"/>
      <c r="LPC5" s="19"/>
      <c r="LPD5" s="19"/>
      <c r="LPE5" s="19"/>
      <c r="LPF5" s="19"/>
      <c r="LPG5" s="19"/>
      <c r="LPH5" s="19"/>
      <c r="LPI5" s="19"/>
      <c r="LPJ5" s="19"/>
      <c r="LPK5" s="19"/>
      <c r="LPL5" s="19"/>
      <c r="LPM5" s="19"/>
      <c r="LPN5" s="19"/>
      <c r="LPO5" s="19"/>
      <c r="LPP5" s="19"/>
      <c r="LPQ5" s="19"/>
      <c r="LPR5" s="19"/>
      <c r="LPS5" s="19"/>
      <c r="LPT5" s="19"/>
      <c r="LPU5" s="19"/>
      <c r="LPV5" s="19"/>
      <c r="LPW5" s="19"/>
      <c r="LPX5" s="19"/>
      <c r="LPY5" s="19"/>
      <c r="LPZ5" s="19"/>
      <c r="LQA5" s="19"/>
      <c r="LQB5" s="19"/>
      <c r="LQC5" s="19"/>
      <c r="LQD5" s="19"/>
      <c r="LQE5" s="19"/>
      <c r="LQF5" s="19"/>
      <c r="LQG5" s="19"/>
      <c r="LQH5" s="19"/>
      <c r="LQI5" s="19"/>
      <c r="LQJ5" s="19"/>
      <c r="LQK5" s="19"/>
      <c r="LQL5" s="19"/>
      <c r="LQM5" s="19"/>
      <c r="LQN5" s="19"/>
      <c r="LQO5" s="19"/>
      <c r="LQP5" s="19"/>
      <c r="LQQ5" s="19"/>
      <c r="LQR5" s="19"/>
      <c r="LQS5" s="19"/>
      <c r="LQT5" s="19"/>
      <c r="LQU5" s="19"/>
      <c r="LQV5" s="19"/>
      <c r="LQW5" s="19"/>
      <c r="LQX5" s="19"/>
      <c r="LQY5" s="19"/>
      <c r="LQZ5" s="19"/>
      <c r="LRA5" s="19"/>
      <c r="LRB5" s="19"/>
      <c r="LRC5" s="19"/>
      <c r="LRD5" s="19"/>
      <c r="LRE5" s="19"/>
      <c r="LRF5" s="19"/>
      <c r="LRG5" s="19"/>
      <c r="LRH5" s="19"/>
      <c r="LRI5" s="19"/>
      <c r="LRJ5" s="19"/>
      <c r="LRK5" s="19"/>
      <c r="LRL5" s="19"/>
      <c r="LRM5" s="19"/>
      <c r="LRN5" s="19"/>
      <c r="LRO5" s="19"/>
      <c r="LRP5" s="19"/>
      <c r="LRQ5" s="19"/>
      <c r="LRR5" s="19"/>
      <c r="LRS5" s="19"/>
      <c r="LRT5" s="19"/>
      <c r="LRU5" s="19"/>
      <c r="LRV5" s="19"/>
      <c r="LRW5" s="19"/>
      <c r="LRX5" s="19"/>
      <c r="LRY5" s="19"/>
      <c r="LRZ5" s="19"/>
      <c r="LSA5" s="19"/>
      <c r="LSB5" s="19"/>
      <c r="LSC5" s="19"/>
      <c r="LSD5" s="19"/>
      <c r="LSE5" s="19"/>
      <c r="LSF5" s="19"/>
      <c r="LSG5" s="19"/>
      <c r="LSH5" s="19"/>
      <c r="LSI5" s="19"/>
      <c r="LSJ5" s="19"/>
      <c r="LSK5" s="19"/>
      <c r="LSL5" s="19"/>
      <c r="LSM5" s="19"/>
      <c r="LSN5" s="19"/>
      <c r="LSO5" s="19"/>
      <c r="LSP5" s="19"/>
      <c r="LSQ5" s="19"/>
      <c r="LSR5" s="19"/>
      <c r="LSS5" s="19"/>
      <c r="LST5" s="19"/>
      <c r="LSU5" s="19"/>
      <c r="LSV5" s="19"/>
      <c r="LSW5" s="19"/>
      <c r="LSX5" s="19"/>
      <c r="LSY5" s="19"/>
      <c r="LSZ5" s="19"/>
      <c r="LTA5" s="19"/>
      <c r="LTB5" s="19"/>
      <c r="LTC5" s="19"/>
      <c r="LTD5" s="19"/>
      <c r="LTE5" s="19"/>
      <c r="LTF5" s="19"/>
      <c r="LTG5" s="19"/>
      <c r="LTH5" s="19"/>
      <c r="LTI5" s="19"/>
      <c r="LTJ5" s="19"/>
      <c r="LTK5" s="19"/>
      <c r="LTL5" s="19"/>
      <c r="LTM5" s="19"/>
      <c r="LTN5" s="19"/>
      <c r="LTO5" s="19"/>
      <c r="LTP5" s="19"/>
      <c r="LTQ5" s="19"/>
      <c r="LTR5" s="19"/>
      <c r="LTS5" s="19"/>
      <c r="LTT5" s="19"/>
      <c r="LTU5" s="19"/>
      <c r="LTV5" s="19"/>
      <c r="LTW5" s="19"/>
      <c r="LTX5" s="19"/>
      <c r="LTY5" s="19"/>
      <c r="LTZ5" s="19"/>
      <c r="LUA5" s="19"/>
      <c r="LUB5" s="19"/>
      <c r="LUC5" s="19"/>
      <c r="LUD5" s="19"/>
      <c r="LUE5" s="19"/>
      <c r="LUF5" s="19"/>
      <c r="LUG5" s="19"/>
      <c r="LUH5" s="19"/>
      <c r="LUI5" s="19"/>
      <c r="LUJ5" s="19"/>
      <c r="LUK5" s="19"/>
      <c r="LUL5" s="19"/>
      <c r="LUM5" s="19"/>
      <c r="LUN5" s="19"/>
      <c r="LUO5" s="19"/>
      <c r="LUP5" s="19"/>
      <c r="LUQ5" s="19"/>
      <c r="LUR5" s="19"/>
      <c r="LUS5" s="19"/>
      <c r="LUT5" s="19"/>
      <c r="LUU5" s="19"/>
      <c r="LUV5" s="19"/>
      <c r="LUW5" s="19"/>
      <c r="LUX5" s="19"/>
      <c r="LUY5" s="19"/>
      <c r="LUZ5" s="19"/>
      <c r="LVA5" s="19"/>
      <c r="LVB5" s="19"/>
      <c r="LVC5" s="19"/>
      <c r="LVD5" s="19"/>
      <c r="LVE5" s="19"/>
      <c r="LVF5" s="19"/>
      <c r="LVG5" s="19"/>
      <c r="LVH5" s="19"/>
      <c r="LVI5" s="19"/>
      <c r="LVJ5" s="19"/>
      <c r="LVK5" s="19"/>
      <c r="LVL5" s="19"/>
      <c r="LVM5" s="19"/>
      <c r="LVN5" s="19"/>
      <c r="LVO5" s="19"/>
      <c r="LVP5" s="19"/>
      <c r="LVQ5" s="19"/>
      <c r="LVR5" s="19"/>
      <c r="LVS5" s="19"/>
      <c r="LVT5" s="19"/>
      <c r="LVU5" s="19"/>
      <c r="LVV5" s="19"/>
      <c r="LVW5" s="19"/>
      <c r="LVX5" s="19"/>
      <c r="LVY5" s="19"/>
      <c r="LVZ5" s="19"/>
      <c r="LWA5" s="19"/>
      <c r="LWB5" s="19"/>
      <c r="LWC5" s="19"/>
      <c r="LWD5" s="19"/>
      <c r="LWE5" s="19"/>
      <c r="LWF5" s="19"/>
      <c r="LWG5" s="19"/>
      <c r="LWH5" s="19"/>
      <c r="LWI5" s="19"/>
      <c r="LWJ5" s="19"/>
      <c r="LWK5" s="19"/>
      <c r="LWL5" s="19"/>
      <c r="LWM5" s="19"/>
      <c r="LWN5" s="19"/>
      <c r="LWO5" s="19"/>
      <c r="LWP5" s="19"/>
      <c r="LWQ5" s="19"/>
      <c r="LWR5" s="19"/>
      <c r="LWS5" s="19"/>
      <c r="LWT5" s="19"/>
      <c r="LWU5" s="19"/>
      <c r="LWV5" s="19"/>
      <c r="LWW5" s="19"/>
      <c r="LWX5" s="19"/>
      <c r="LWY5" s="19"/>
      <c r="LWZ5" s="19"/>
      <c r="LXA5" s="19"/>
      <c r="LXB5" s="19"/>
      <c r="LXC5" s="19"/>
      <c r="LXD5" s="19"/>
      <c r="LXE5" s="19"/>
      <c r="LXF5" s="19"/>
      <c r="LXG5" s="19"/>
      <c r="LXH5" s="19"/>
      <c r="LXI5" s="19"/>
      <c r="LXJ5" s="19"/>
      <c r="LXK5" s="19"/>
      <c r="LXL5" s="19"/>
      <c r="LXM5" s="19"/>
      <c r="LXN5" s="19"/>
      <c r="LXO5" s="19"/>
      <c r="LXP5" s="19"/>
      <c r="LXQ5" s="19"/>
      <c r="LXR5" s="19"/>
      <c r="LXS5" s="19"/>
      <c r="LXT5" s="19"/>
      <c r="LXU5" s="19"/>
      <c r="LXV5" s="19"/>
      <c r="LXW5" s="19"/>
      <c r="LXX5" s="19"/>
      <c r="LXY5" s="19"/>
      <c r="LXZ5" s="19"/>
      <c r="LYA5" s="19"/>
      <c r="LYB5" s="19"/>
      <c r="LYC5" s="19"/>
      <c r="LYD5" s="19"/>
      <c r="LYE5" s="19"/>
      <c r="LYF5" s="19"/>
      <c r="LYG5" s="19"/>
      <c r="LYH5" s="19"/>
      <c r="LYI5" s="19"/>
      <c r="LYJ5" s="19"/>
      <c r="LYK5" s="19"/>
      <c r="LYL5" s="19"/>
      <c r="LYM5" s="19"/>
      <c r="LYN5" s="19"/>
      <c r="LYO5" s="19"/>
      <c r="LYP5" s="19"/>
      <c r="LYQ5" s="19"/>
      <c r="LYR5" s="19"/>
      <c r="LYS5" s="19"/>
      <c r="LYT5" s="19"/>
      <c r="LYU5" s="19"/>
      <c r="LYV5" s="19"/>
      <c r="LYW5" s="19"/>
      <c r="LYX5" s="19"/>
      <c r="LYY5" s="19"/>
      <c r="LYZ5" s="19"/>
      <c r="LZA5" s="19"/>
      <c r="LZB5" s="19"/>
      <c r="LZC5" s="19"/>
      <c r="LZD5" s="19"/>
      <c r="LZE5" s="19"/>
      <c r="LZF5" s="19"/>
      <c r="LZG5" s="19"/>
      <c r="LZH5" s="19"/>
      <c r="LZI5" s="19"/>
      <c r="LZJ5" s="19"/>
      <c r="LZK5" s="19"/>
      <c r="LZL5" s="19"/>
      <c r="LZM5" s="19"/>
      <c r="LZN5" s="19"/>
      <c r="LZO5" s="19"/>
      <c r="LZP5" s="19"/>
      <c r="LZQ5" s="19"/>
      <c r="LZR5" s="19"/>
      <c r="LZS5" s="19"/>
      <c r="LZT5" s="19"/>
      <c r="LZU5" s="19"/>
      <c r="LZV5" s="19"/>
      <c r="LZW5" s="19"/>
      <c r="LZX5" s="19"/>
      <c r="LZY5" s="19"/>
      <c r="LZZ5" s="19"/>
      <c r="MAA5" s="19"/>
      <c r="MAB5" s="19"/>
      <c r="MAC5" s="19"/>
      <c r="MAD5" s="19"/>
      <c r="MAE5" s="19"/>
      <c r="MAF5" s="19"/>
      <c r="MAG5" s="19"/>
      <c r="MAH5" s="19"/>
      <c r="MAI5" s="19"/>
      <c r="MAJ5" s="19"/>
      <c r="MAK5" s="19"/>
      <c r="MAL5" s="19"/>
      <c r="MAM5" s="19"/>
      <c r="MAN5" s="19"/>
      <c r="MAO5" s="19"/>
      <c r="MAP5" s="19"/>
      <c r="MAQ5" s="19"/>
      <c r="MAR5" s="19"/>
      <c r="MAS5" s="19"/>
      <c r="MAT5" s="19"/>
      <c r="MAU5" s="19"/>
      <c r="MAV5" s="19"/>
      <c r="MAW5" s="19"/>
      <c r="MAX5" s="19"/>
      <c r="MAY5" s="19"/>
      <c r="MAZ5" s="19"/>
      <c r="MBA5" s="19"/>
      <c r="MBB5" s="19"/>
      <c r="MBC5" s="19"/>
      <c r="MBD5" s="19"/>
      <c r="MBE5" s="19"/>
      <c r="MBF5" s="19"/>
      <c r="MBG5" s="19"/>
      <c r="MBH5" s="19"/>
      <c r="MBI5" s="19"/>
      <c r="MBJ5" s="19"/>
      <c r="MBK5" s="19"/>
      <c r="MBL5" s="19"/>
      <c r="MBM5" s="19"/>
      <c r="MBN5" s="19"/>
      <c r="MBO5" s="19"/>
      <c r="MBP5" s="19"/>
      <c r="MBQ5" s="19"/>
      <c r="MBR5" s="19"/>
      <c r="MBS5" s="19"/>
      <c r="MBT5" s="19"/>
      <c r="MBU5" s="19"/>
      <c r="MBV5" s="19"/>
      <c r="MBW5" s="19"/>
      <c r="MBX5" s="19"/>
      <c r="MBY5" s="19"/>
      <c r="MBZ5" s="19"/>
      <c r="MCA5" s="19"/>
      <c r="MCB5" s="19"/>
      <c r="MCC5" s="19"/>
      <c r="MCD5" s="19"/>
      <c r="MCE5" s="19"/>
      <c r="MCF5" s="19"/>
      <c r="MCG5" s="19"/>
      <c r="MCH5" s="19"/>
      <c r="MCI5" s="19"/>
      <c r="MCJ5" s="19"/>
      <c r="MCK5" s="19"/>
      <c r="MCL5" s="19"/>
      <c r="MCM5" s="19"/>
      <c r="MCN5" s="19"/>
      <c r="MCO5" s="19"/>
      <c r="MCP5" s="19"/>
      <c r="MCQ5" s="19"/>
      <c r="MCR5" s="19"/>
      <c r="MCS5" s="19"/>
      <c r="MCT5" s="19"/>
      <c r="MCU5" s="19"/>
      <c r="MCV5" s="19"/>
      <c r="MCW5" s="19"/>
      <c r="MCX5" s="19"/>
      <c r="MCY5" s="19"/>
      <c r="MCZ5" s="19"/>
      <c r="MDA5" s="19"/>
      <c r="MDB5" s="19"/>
      <c r="MDC5" s="19"/>
      <c r="MDD5" s="19"/>
      <c r="MDE5" s="19"/>
      <c r="MDF5" s="19"/>
      <c r="MDG5" s="19"/>
      <c r="MDH5" s="19"/>
      <c r="MDI5" s="19"/>
      <c r="MDJ5" s="19"/>
      <c r="MDK5" s="19"/>
      <c r="MDL5" s="19"/>
      <c r="MDM5" s="19"/>
      <c r="MDN5" s="19"/>
      <c r="MDO5" s="19"/>
      <c r="MDP5" s="19"/>
      <c r="MDQ5" s="19"/>
      <c r="MDR5" s="19"/>
      <c r="MDS5" s="19"/>
      <c r="MDT5" s="19"/>
      <c r="MDU5" s="19"/>
      <c r="MDV5" s="19"/>
      <c r="MDW5" s="19"/>
      <c r="MDX5" s="19"/>
      <c r="MDY5" s="19"/>
      <c r="MDZ5" s="19"/>
      <c r="MEA5" s="19"/>
      <c r="MEB5" s="19"/>
      <c r="MEC5" s="19"/>
      <c r="MED5" s="19"/>
      <c r="MEE5" s="19"/>
      <c r="MEF5" s="19"/>
      <c r="MEG5" s="19"/>
      <c r="MEH5" s="19"/>
      <c r="MEI5" s="19"/>
      <c r="MEJ5" s="19"/>
      <c r="MEK5" s="19"/>
      <c r="MEL5" s="19"/>
      <c r="MEM5" s="19"/>
      <c r="MEN5" s="19"/>
      <c r="MEO5" s="19"/>
      <c r="MEP5" s="19"/>
      <c r="MEQ5" s="19"/>
      <c r="MER5" s="19"/>
      <c r="MES5" s="19"/>
      <c r="MET5" s="19"/>
      <c r="MEU5" s="19"/>
      <c r="MEV5" s="19"/>
      <c r="MEW5" s="19"/>
      <c r="MEX5" s="19"/>
      <c r="MEY5" s="19"/>
      <c r="MEZ5" s="19"/>
      <c r="MFA5" s="19"/>
      <c r="MFB5" s="19"/>
      <c r="MFC5" s="19"/>
      <c r="MFD5" s="19"/>
      <c r="MFE5" s="19"/>
      <c r="MFF5" s="19"/>
      <c r="MFG5" s="19"/>
      <c r="MFH5" s="19"/>
      <c r="MFI5" s="19"/>
      <c r="MFJ5" s="19"/>
      <c r="MFK5" s="19"/>
      <c r="MFL5" s="19"/>
      <c r="MFM5" s="19"/>
      <c r="MFN5" s="19"/>
      <c r="MFO5" s="19"/>
      <c r="MFP5" s="19"/>
      <c r="MFQ5" s="19"/>
      <c r="MFR5" s="19"/>
      <c r="MFS5" s="19"/>
      <c r="MFT5" s="19"/>
      <c r="MFU5" s="19"/>
      <c r="MFV5" s="19"/>
      <c r="MFW5" s="19"/>
      <c r="MFX5" s="19"/>
      <c r="MFY5" s="19"/>
      <c r="MFZ5" s="19"/>
      <c r="MGA5" s="19"/>
      <c r="MGB5" s="19"/>
      <c r="MGC5" s="19"/>
      <c r="MGD5" s="19"/>
      <c r="MGE5" s="19"/>
      <c r="MGF5" s="19"/>
      <c r="MGG5" s="19"/>
      <c r="MGH5" s="19"/>
      <c r="MGI5" s="19"/>
      <c r="MGJ5" s="19"/>
      <c r="MGK5" s="19"/>
      <c r="MGL5" s="19"/>
      <c r="MGM5" s="19"/>
      <c r="MGN5" s="19"/>
      <c r="MGO5" s="19"/>
      <c r="MGP5" s="19"/>
      <c r="MGQ5" s="19"/>
      <c r="MGR5" s="19"/>
      <c r="MGS5" s="19"/>
      <c r="MGT5" s="19"/>
      <c r="MGU5" s="19"/>
      <c r="MGV5" s="19"/>
      <c r="MGW5" s="19"/>
      <c r="MGX5" s="19"/>
      <c r="MGY5" s="19"/>
      <c r="MGZ5" s="19"/>
      <c r="MHA5" s="19"/>
      <c r="MHB5" s="19"/>
      <c r="MHC5" s="19"/>
      <c r="MHD5" s="19"/>
      <c r="MHE5" s="19"/>
      <c r="MHF5" s="19"/>
      <c r="MHG5" s="19"/>
      <c r="MHH5" s="19"/>
      <c r="MHI5" s="19"/>
      <c r="MHJ5" s="19"/>
      <c r="MHK5" s="19"/>
      <c r="MHL5" s="19"/>
      <c r="MHM5" s="19"/>
      <c r="MHN5" s="19"/>
      <c r="MHO5" s="19"/>
      <c r="MHP5" s="19"/>
      <c r="MHQ5" s="19"/>
      <c r="MHR5" s="19"/>
      <c r="MHS5" s="19"/>
      <c r="MHT5" s="19"/>
      <c r="MHU5" s="19"/>
      <c r="MHV5" s="19"/>
      <c r="MHW5" s="19"/>
      <c r="MHX5" s="19"/>
      <c r="MHY5" s="19"/>
      <c r="MHZ5" s="19"/>
      <c r="MIA5" s="19"/>
      <c r="MIB5" s="19"/>
      <c r="MIC5" s="19"/>
      <c r="MID5" s="19"/>
      <c r="MIE5" s="19"/>
      <c r="MIF5" s="19"/>
      <c r="MIG5" s="19"/>
      <c r="MIH5" s="19"/>
      <c r="MII5" s="19"/>
      <c r="MIJ5" s="19"/>
      <c r="MIK5" s="19"/>
      <c r="MIL5" s="19"/>
      <c r="MIM5" s="19"/>
      <c r="MIN5" s="19"/>
      <c r="MIO5" s="19"/>
      <c r="MIP5" s="19"/>
      <c r="MIQ5" s="19"/>
      <c r="MIR5" s="19"/>
      <c r="MIS5" s="19"/>
      <c r="MIT5" s="19"/>
      <c r="MIU5" s="19"/>
      <c r="MIV5" s="19"/>
      <c r="MIW5" s="19"/>
      <c r="MIX5" s="19"/>
      <c r="MIY5" s="19"/>
      <c r="MIZ5" s="19"/>
      <c r="MJA5" s="19"/>
      <c r="MJB5" s="19"/>
      <c r="MJC5" s="19"/>
      <c r="MJD5" s="19"/>
      <c r="MJE5" s="19"/>
      <c r="MJF5" s="19"/>
      <c r="MJG5" s="19"/>
      <c r="MJH5" s="19"/>
      <c r="MJI5" s="19"/>
      <c r="MJJ5" s="19"/>
      <c r="MJK5" s="19"/>
      <c r="MJL5" s="19"/>
      <c r="MJM5" s="19"/>
      <c r="MJN5" s="19"/>
      <c r="MJO5" s="19"/>
      <c r="MJP5" s="19"/>
      <c r="MJQ5" s="19"/>
      <c r="MJR5" s="19"/>
      <c r="MJS5" s="19"/>
      <c r="MJT5" s="19"/>
      <c r="MJU5" s="19"/>
      <c r="MJV5" s="19"/>
      <c r="MJW5" s="19"/>
      <c r="MJX5" s="19"/>
      <c r="MJY5" s="19"/>
      <c r="MJZ5" s="19"/>
      <c r="MKA5" s="19"/>
      <c r="MKB5" s="19"/>
      <c r="MKC5" s="19"/>
      <c r="MKD5" s="19"/>
      <c r="MKE5" s="19"/>
      <c r="MKF5" s="19"/>
      <c r="MKG5" s="19"/>
      <c r="MKH5" s="19"/>
      <c r="MKI5" s="19"/>
      <c r="MKJ5" s="19"/>
      <c r="MKK5" s="19"/>
      <c r="MKL5" s="19"/>
      <c r="MKM5" s="19"/>
      <c r="MKN5" s="19"/>
      <c r="MKO5" s="19"/>
      <c r="MKP5" s="19"/>
      <c r="MKQ5" s="19"/>
      <c r="MKR5" s="19"/>
      <c r="MKS5" s="19"/>
      <c r="MKT5" s="19"/>
      <c r="MKU5" s="19"/>
      <c r="MKV5" s="19"/>
      <c r="MKW5" s="19"/>
      <c r="MKX5" s="19"/>
      <c r="MKY5" s="19"/>
      <c r="MKZ5" s="19"/>
      <c r="MLA5" s="19"/>
      <c r="MLB5" s="19"/>
      <c r="MLC5" s="19"/>
      <c r="MLD5" s="19"/>
      <c r="MLE5" s="19"/>
      <c r="MLF5" s="19"/>
      <c r="MLG5" s="19"/>
      <c r="MLH5" s="19"/>
      <c r="MLI5" s="19"/>
      <c r="MLJ5" s="19"/>
      <c r="MLK5" s="19"/>
      <c r="MLL5" s="19"/>
      <c r="MLM5" s="19"/>
      <c r="MLN5" s="19"/>
      <c r="MLO5" s="19"/>
      <c r="MLP5" s="19"/>
      <c r="MLQ5" s="19"/>
      <c r="MLR5" s="19"/>
      <c r="MLS5" s="19"/>
      <c r="MLT5" s="19"/>
      <c r="MLU5" s="19"/>
      <c r="MLV5" s="19"/>
      <c r="MLW5" s="19"/>
      <c r="MLX5" s="19"/>
      <c r="MLY5" s="19"/>
      <c r="MLZ5" s="19"/>
      <c r="MMA5" s="19"/>
      <c r="MMB5" s="19"/>
      <c r="MMC5" s="19"/>
      <c r="MMD5" s="19"/>
      <c r="MME5" s="19"/>
      <c r="MMF5" s="19"/>
      <c r="MMG5" s="19"/>
      <c r="MMH5" s="19"/>
      <c r="MMI5" s="19"/>
      <c r="MMJ5" s="19"/>
      <c r="MMK5" s="19"/>
      <c r="MML5" s="19"/>
      <c r="MMM5" s="19"/>
      <c r="MMN5" s="19"/>
      <c r="MMO5" s="19"/>
      <c r="MMP5" s="19"/>
      <c r="MMQ5" s="19"/>
      <c r="MMR5" s="19"/>
      <c r="MMS5" s="19"/>
      <c r="MMT5" s="19"/>
      <c r="MMU5" s="19"/>
      <c r="MMV5" s="19"/>
      <c r="MMW5" s="19"/>
      <c r="MMX5" s="19"/>
      <c r="MMY5" s="19"/>
      <c r="MMZ5" s="19"/>
      <c r="MNA5" s="19"/>
      <c r="MNB5" s="19"/>
      <c r="MNC5" s="19"/>
      <c r="MND5" s="19"/>
      <c r="MNE5" s="19"/>
      <c r="MNF5" s="19"/>
      <c r="MNG5" s="19"/>
      <c r="MNH5" s="19"/>
      <c r="MNI5" s="19"/>
      <c r="MNJ5" s="19"/>
      <c r="MNK5" s="19"/>
      <c r="MNL5" s="19"/>
      <c r="MNM5" s="19"/>
      <c r="MNN5" s="19"/>
      <c r="MNO5" s="19"/>
      <c r="MNP5" s="19"/>
      <c r="MNQ5" s="19"/>
      <c r="MNR5" s="19"/>
      <c r="MNS5" s="19"/>
      <c r="MNT5" s="19"/>
      <c r="MNU5" s="19"/>
      <c r="MNV5" s="19"/>
      <c r="MNW5" s="19"/>
      <c r="MNX5" s="19"/>
      <c r="MNY5" s="19"/>
      <c r="MNZ5" s="19"/>
      <c r="MOA5" s="19"/>
      <c r="MOB5" s="19"/>
      <c r="MOC5" s="19"/>
      <c r="MOD5" s="19"/>
      <c r="MOE5" s="19"/>
      <c r="MOF5" s="19"/>
      <c r="MOG5" s="19"/>
      <c r="MOH5" s="19"/>
      <c r="MOI5" s="19"/>
      <c r="MOJ5" s="19"/>
      <c r="MOK5" s="19"/>
      <c r="MOL5" s="19"/>
      <c r="MOM5" s="19"/>
      <c r="MON5" s="19"/>
      <c r="MOO5" s="19"/>
      <c r="MOP5" s="19"/>
      <c r="MOQ5" s="19"/>
      <c r="MOR5" s="19"/>
      <c r="MOS5" s="19"/>
      <c r="MOT5" s="19"/>
      <c r="MOU5" s="19"/>
      <c r="MOV5" s="19"/>
      <c r="MOW5" s="19"/>
      <c r="MOX5" s="19"/>
      <c r="MOY5" s="19"/>
      <c r="MOZ5" s="19"/>
      <c r="MPA5" s="19"/>
      <c r="MPB5" s="19"/>
      <c r="MPC5" s="19"/>
      <c r="MPD5" s="19"/>
      <c r="MPE5" s="19"/>
      <c r="MPF5" s="19"/>
      <c r="MPG5" s="19"/>
      <c r="MPH5" s="19"/>
      <c r="MPI5" s="19"/>
      <c r="MPJ5" s="19"/>
      <c r="MPK5" s="19"/>
      <c r="MPL5" s="19"/>
      <c r="MPM5" s="19"/>
      <c r="MPN5" s="19"/>
      <c r="MPO5" s="19"/>
      <c r="MPP5" s="19"/>
      <c r="MPQ5" s="19"/>
      <c r="MPR5" s="19"/>
      <c r="MPS5" s="19"/>
      <c r="MPT5" s="19"/>
      <c r="MPU5" s="19"/>
      <c r="MPV5" s="19"/>
      <c r="MPW5" s="19"/>
      <c r="MPX5" s="19"/>
      <c r="MPY5" s="19"/>
      <c r="MPZ5" s="19"/>
      <c r="MQA5" s="19"/>
      <c r="MQB5" s="19"/>
      <c r="MQC5" s="19"/>
      <c r="MQD5" s="19"/>
      <c r="MQE5" s="19"/>
      <c r="MQF5" s="19"/>
      <c r="MQG5" s="19"/>
      <c r="MQH5" s="19"/>
      <c r="MQI5" s="19"/>
      <c r="MQJ5" s="19"/>
      <c r="MQK5" s="19"/>
      <c r="MQL5" s="19"/>
      <c r="MQM5" s="19"/>
      <c r="MQN5" s="19"/>
      <c r="MQO5" s="19"/>
      <c r="MQP5" s="19"/>
      <c r="MQQ5" s="19"/>
      <c r="MQR5" s="19"/>
      <c r="MQS5" s="19"/>
      <c r="MQT5" s="19"/>
      <c r="MQU5" s="19"/>
      <c r="MQV5" s="19"/>
      <c r="MQW5" s="19"/>
      <c r="MQX5" s="19"/>
      <c r="MQY5" s="19"/>
      <c r="MQZ5" s="19"/>
      <c r="MRA5" s="19"/>
      <c r="MRB5" s="19"/>
      <c r="MRC5" s="19"/>
      <c r="MRD5" s="19"/>
      <c r="MRE5" s="19"/>
      <c r="MRF5" s="19"/>
      <c r="MRG5" s="19"/>
      <c r="MRH5" s="19"/>
      <c r="MRI5" s="19"/>
      <c r="MRJ5" s="19"/>
      <c r="MRK5" s="19"/>
      <c r="MRL5" s="19"/>
      <c r="MRM5" s="19"/>
      <c r="MRN5" s="19"/>
      <c r="MRO5" s="19"/>
      <c r="MRP5" s="19"/>
      <c r="MRQ5" s="19"/>
      <c r="MRR5" s="19"/>
      <c r="MRS5" s="19"/>
      <c r="MRT5" s="19"/>
      <c r="MRU5" s="19"/>
      <c r="MRV5" s="19"/>
      <c r="MRW5" s="19"/>
      <c r="MRX5" s="19"/>
      <c r="MRY5" s="19"/>
      <c r="MRZ5" s="19"/>
      <c r="MSA5" s="19"/>
      <c r="MSB5" s="19"/>
      <c r="MSC5" s="19"/>
      <c r="MSD5" s="19"/>
      <c r="MSE5" s="19"/>
      <c r="MSF5" s="19"/>
      <c r="MSG5" s="19"/>
      <c r="MSH5" s="19"/>
      <c r="MSI5" s="19"/>
      <c r="MSJ5" s="19"/>
      <c r="MSK5" s="19"/>
      <c r="MSL5" s="19"/>
      <c r="MSM5" s="19"/>
      <c r="MSN5" s="19"/>
      <c r="MSO5" s="19"/>
      <c r="MSP5" s="19"/>
      <c r="MSQ5" s="19"/>
      <c r="MSR5" s="19"/>
      <c r="MSS5" s="19"/>
      <c r="MST5" s="19"/>
      <c r="MSU5" s="19"/>
      <c r="MSV5" s="19"/>
      <c r="MSW5" s="19"/>
      <c r="MSX5" s="19"/>
      <c r="MSY5" s="19"/>
      <c r="MSZ5" s="19"/>
      <c r="MTA5" s="19"/>
      <c r="MTB5" s="19"/>
      <c r="MTC5" s="19"/>
      <c r="MTD5" s="19"/>
      <c r="MTE5" s="19"/>
      <c r="MTF5" s="19"/>
      <c r="MTG5" s="19"/>
      <c r="MTH5" s="19"/>
      <c r="MTI5" s="19"/>
      <c r="MTJ5" s="19"/>
      <c r="MTK5" s="19"/>
      <c r="MTL5" s="19"/>
      <c r="MTM5" s="19"/>
      <c r="MTN5" s="19"/>
      <c r="MTO5" s="19"/>
      <c r="MTP5" s="19"/>
      <c r="MTQ5" s="19"/>
      <c r="MTR5" s="19"/>
      <c r="MTS5" s="19"/>
      <c r="MTT5" s="19"/>
      <c r="MTU5" s="19"/>
      <c r="MTV5" s="19"/>
      <c r="MTW5" s="19"/>
      <c r="MTX5" s="19"/>
      <c r="MTY5" s="19"/>
      <c r="MTZ5" s="19"/>
      <c r="MUA5" s="19"/>
      <c r="MUB5" s="19"/>
      <c r="MUC5" s="19"/>
      <c r="MUD5" s="19"/>
      <c r="MUE5" s="19"/>
      <c r="MUF5" s="19"/>
      <c r="MUG5" s="19"/>
      <c r="MUH5" s="19"/>
      <c r="MUI5" s="19"/>
      <c r="MUJ5" s="19"/>
      <c r="MUK5" s="19"/>
      <c r="MUL5" s="19"/>
      <c r="MUM5" s="19"/>
      <c r="MUN5" s="19"/>
      <c r="MUO5" s="19"/>
      <c r="MUP5" s="19"/>
      <c r="MUQ5" s="19"/>
      <c r="MUR5" s="19"/>
      <c r="MUS5" s="19"/>
      <c r="MUT5" s="19"/>
      <c r="MUU5" s="19"/>
      <c r="MUV5" s="19"/>
      <c r="MUW5" s="19"/>
      <c r="MUX5" s="19"/>
      <c r="MUY5" s="19"/>
      <c r="MUZ5" s="19"/>
      <c r="MVA5" s="19"/>
      <c r="MVB5" s="19"/>
      <c r="MVC5" s="19"/>
      <c r="MVD5" s="19"/>
      <c r="MVE5" s="19"/>
      <c r="MVF5" s="19"/>
      <c r="MVG5" s="19"/>
      <c r="MVH5" s="19"/>
      <c r="MVI5" s="19"/>
      <c r="MVJ5" s="19"/>
      <c r="MVK5" s="19"/>
      <c r="MVL5" s="19"/>
      <c r="MVM5" s="19"/>
      <c r="MVN5" s="19"/>
      <c r="MVO5" s="19"/>
      <c r="MVP5" s="19"/>
      <c r="MVQ5" s="19"/>
      <c r="MVR5" s="19"/>
      <c r="MVS5" s="19"/>
      <c r="MVT5" s="19"/>
      <c r="MVU5" s="19"/>
      <c r="MVV5" s="19"/>
      <c r="MVW5" s="19"/>
      <c r="MVX5" s="19"/>
      <c r="MVY5" s="19"/>
      <c r="MVZ5" s="19"/>
      <c r="MWA5" s="19"/>
      <c r="MWB5" s="19"/>
      <c r="MWC5" s="19"/>
      <c r="MWD5" s="19"/>
      <c r="MWE5" s="19"/>
      <c r="MWF5" s="19"/>
      <c r="MWG5" s="19"/>
      <c r="MWH5" s="19"/>
      <c r="MWI5" s="19"/>
      <c r="MWJ5" s="19"/>
      <c r="MWK5" s="19"/>
      <c r="MWL5" s="19"/>
      <c r="MWM5" s="19"/>
      <c r="MWN5" s="19"/>
      <c r="MWO5" s="19"/>
      <c r="MWP5" s="19"/>
      <c r="MWQ5" s="19"/>
      <c r="MWR5" s="19"/>
      <c r="MWS5" s="19"/>
      <c r="MWT5" s="19"/>
      <c r="MWU5" s="19"/>
      <c r="MWV5" s="19"/>
      <c r="MWW5" s="19"/>
      <c r="MWX5" s="19"/>
      <c r="MWY5" s="19"/>
      <c r="MWZ5" s="19"/>
      <c r="MXA5" s="19"/>
      <c r="MXB5" s="19"/>
      <c r="MXC5" s="19"/>
      <c r="MXD5" s="19"/>
      <c r="MXE5" s="19"/>
      <c r="MXF5" s="19"/>
      <c r="MXG5" s="19"/>
      <c r="MXH5" s="19"/>
      <c r="MXI5" s="19"/>
      <c r="MXJ5" s="19"/>
      <c r="MXK5" s="19"/>
      <c r="MXL5" s="19"/>
      <c r="MXM5" s="19"/>
      <c r="MXN5" s="19"/>
      <c r="MXO5" s="19"/>
      <c r="MXP5" s="19"/>
      <c r="MXQ5" s="19"/>
      <c r="MXR5" s="19"/>
      <c r="MXS5" s="19"/>
      <c r="MXT5" s="19"/>
      <c r="MXU5" s="19"/>
      <c r="MXV5" s="19"/>
      <c r="MXW5" s="19"/>
      <c r="MXX5" s="19"/>
      <c r="MXY5" s="19"/>
      <c r="MXZ5" s="19"/>
      <c r="MYA5" s="19"/>
      <c r="MYB5" s="19"/>
      <c r="MYC5" s="19"/>
      <c r="MYD5" s="19"/>
      <c r="MYE5" s="19"/>
      <c r="MYF5" s="19"/>
      <c r="MYG5" s="19"/>
      <c r="MYH5" s="19"/>
      <c r="MYI5" s="19"/>
      <c r="MYJ5" s="19"/>
      <c r="MYK5" s="19"/>
      <c r="MYL5" s="19"/>
      <c r="MYM5" s="19"/>
      <c r="MYN5" s="19"/>
      <c r="MYO5" s="19"/>
      <c r="MYP5" s="19"/>
      <c r="MYQ5" s="19"/>
      <c r="MYR5" s="19"/>
      <c r="MYS5" s="19"/>
      <c r="MYT5" s="19"/>
      <c r="MYU5" s="19"/>
      <c r="MYV5" s="19"/>
      <c r="MYW5" s="19"/>
      <c r="MYX5" s="19"/>
      <c r="MYY5" s="19"/>
      <c r="MYZ5" s="19"/>
      <c r="MZA5" s="19"/>
      <c r="MZB5" s="19"/>
      <c r="MZC5" s="19"/>
      <c r="MZD5" s="19"/>
      <c r="MZE5" s="19"/>
      <c r="MZF5" s="19"/>
      <c r="MZG5" s="19"/>
      <c r="MZH5" s="19"/>
      <c r="MZI5" s="19"/>
      <c r="MZJ5" s="19"/>
      <c r="MZK5" s="19"/>
      <c r="MZL5" s="19"/>
      <c r="MZM5" s="19"/>
      <c r="MZN5" s="19"/>
      <c r="MZO5" s="19"/>
      <c r="MZP5" s="19"/>
      <c r="MZQ5" s="19"/>
      <c r="MZR5" s="19"/>
      <c r="MZS5" s="19"/>
      <c r="MZT5" s="19"/>
      <c r="MZU5" s="19"/>
      <c r="MZV5" s="19"/>
      <c r="MZW5" s="19"/>
      <c r="MZX5" s="19"/>
      <c r="MZY5" s="19"/>
      <c r="MZZ5" s="19"/>
      <c r="NAA5" s="19"/>
      <c r="NAB5" s="19"/>
      <c r="NAC5" s="19"/>
      <c r="NAD5" s="19"/>
      <c r="NAE5" s="19"/>
      <c r="NAF5" s="19"/>
      <c r="NAG5" s="19"/>
      <c r="NAH5" s="19"/>
      <c r="NAI5" s="19"/>
      <c r="NAJ5" s="19"/>
      <c r="NAK5" s="19"/>
      <c r="NAL5" s="19"/>
      <c r="NAM5" s="19"/>
      <c r="NAN5" s="19"/>
      <c r="NAO5" s="19"/>
      <c r="NAP5" s="19"/>
      <c r="NAQ5" s="19"/>
      <c r="NAR5" s="19"/>
      <c r="NAS5" s="19"/>
      <c r="NAT5" s="19"/>
      <c r="NAU5" s="19"/>
      <c r="NAV5" s="19"/>
      <c r="NAW5" s="19"/>
      <c r="NAX5" s="19"/>
      <c r="NAY5" s="19"/>
      <c r="NAZ5" s="19"/>
      <c r="NBA5" s="19"/>
      <c r="NBB5" s="19"/>
      <c r="NBC5" s="19"/>
      <c r="NBD5" s="19"/>
      <c r="NBE5" s="19"/>
      <c r="NBF5" s="19"/>
      <c r="NBG5" s="19"/>
      <c r="NBH5" s="19"/>
      <c r="NBI5" s="19"/>
      <c r="NBJ5" s="19"/>
      <c r="NBK5" s="19"/>
      <c r="NBL5" s="19"/>
      <c r="NBM5" s="19"/>
      <c r="NBN5" s="19"/>
      <c r="NBO5" s="19"/>
      <c r="NBP5" s="19"/>
      <c r="NBQ5" s="19"/>
      <c r="NBR5" s="19"/>
      <c r="NBS5" s="19"/>
      <c r="NBT5" s="19"/>
      <c r="NBU5" s="19"/>
      <c r="NBV5" s="19"/>
      <c r="NBW5" s="19"/>
      <c r="NBX5" s="19"/>
      <c r="NBY5" s="19"/>
      <c r="NBZ5" s="19"/>
      <c r="NCA5" s="19"/>
      <c r="NCB5" s="19"/>
      <c r="NCC5" s="19"/>
      <c r="NCD5" s="19"/>
      <c r="NCE5" s="19"/>
      <c r="NCF5" s="19"/>
      <c r="NCG5" s="19"/>
      <c r="NCH5" s="19"/>
      <c r="NCI5" s="19"/>
      <c r="NCJ5" s="19"/>
      <c r="NCK5" s="19"/>
      <c r="NCL5" s="19"/>
      <c r="NCM5" s="19"/>
      <c r="NCN5" s="19"/>
      <c r="NCO5" s="19"/>
      <c r="NCP5" s="19"/>
      <c r="NCQ5" s="19"/>
      <c r="NCR5" s="19"/>
      <c r="NCS5" s="19"/>
      <c r="NCT5" s="19"/>
      <c r="NCU5" s="19"/>
      <c r="NCV5" s="19"/>
      <c r="NCW5" s="19"/>
      <c r="NCX5" s="19"/>
      <c r="NCY5" s="19"/>
      <c r="NCZ5" s="19"/>
      <c r="NDA5" s="19"/>
      <c r="NDB5" s="19"/>
      <c r="NDC5" s="19"/>
      <c r="NDD5" s="19"/>
      <c r="NDE5" s="19"/>
      <c r="NDF5" s="19"/>
      <c r="NDG5" s="19"/>
      <c r="NDH5" s="19"/>
      <c r="NDI5" s="19"/>
      <c r="NDJ5" s="19"/>
      <c r="NDK5" s="19"/>
      <c r="NDL5" s="19"/>
      <c r="NDM5" s="19"/>
      <c r="NDN5" s="19"/>
      <c r="NDO5" s="19"/>
      <c r="NDP5" s="19"/>
      <c r="NDQ5" s="19"/>
      <c r="NDR5" s="19"/>
      <c r="NDS5" s="19"/>
      <c r="NDT5" s="19"/>
      <c r="NDU5" s="19"/>
      <c r="NDV5" s="19"/>
      <c r="NDW5" s="19"/>
      <c r="NDX5" s="19"/>
      <c r="NDY5" s="19"/>
      <c r="NDZ5" s="19"/>
      <c r="NEA5" s="19"/>
      <c r="NEB5" s="19"/>
      <c r="NEC5" s="19"/>
      <c r="NED5" s="19"/>
      <c r="NEE5" s="19"/>
      <c r="NEF5" s="19"/>
      <c r="NEG5" s="19"/>
      <c r="NEH5" s="19"/>
      <c r="NEI5" s="19"/>
      <c r="NEJ5" s="19"/>
      <c r="NEK5" s="19"/>
      <c r="NEL5" s="19"/>
      <c r="NEM5" s="19"/>
      <c r="NEN5" s="19"/>
      <c r="NEO5" s="19"/>
      <c r="NEP5" s="19"/>
      <c r="NEQ5" s="19"/>
      <c r="NER5" s="19"/>
      <c r="NES5" s="19"/>
      <c r="NET5" s="19"/>
      <c r="NEU5" s="19"/>
      <c r="NEV5" s="19"/>
      <c r="NEW5" s="19"/>
      <c r="NEX5" s="19"/>
      <c r="NEY5" s="19"/>
      <c r="NEZ5" s="19"/>
      <c r="NFA5" s="19"/>
      <c r="NFB5" s="19"/>
      <c r="NFC5" s="19"/>
      <c r="NFD5" s="19"/>
      <c r="NFE5" s="19"/>
      <c r="NFF5" s="19"/>
      <c r="NFG5" s="19"/>
      <c r="NFH5" s="19"/>
      <c r="NFI5" s="19"/>
      <c r="NFJ5" s="19"/>
      <c r="NFK5" s="19"/>
      <c r="NFL5" s="19"/>
      <c r="NFM5" s="19"/>
      <c r="NFN5" s="19"/>
      <c r="NFO5" s="19"/>
      <c r="NFP5" s="19"/>
      <c r="NFQ5" s="19"/>
      <c r="NFR5" s="19"/>
      <c r="NFS5" s="19"/>
      <c r="NFT5" s="19"/>
      <c r="NFU5" s="19"/>
      <c r="NFV5" s="19"/>
      <c r="NFW5" s="19"/>
      <c r="NFX5" s="19"/>
      <c r="NFY5" s="19"/>
      <c r="NFZ5" s="19"/>
      <c r="NGA5" s="19"/>
      <c r="NGB5" s="19"/>
      <c r="NGC5" s="19"/>
      <c r="NGD5" s="19"/>
      <c r="NGE5" s="19"/>
      <c r="NGF5" s="19"/>
      <c r="NGG5" s="19"/>
      <c r="NGH5" s="19"/>
      <c r="NGI5" s="19"/>
      <c r="NGJ5" s="19"/>
      <c r="NGK5" s="19"/>
      <c r="NGL5" s="19"/>
      <c r="NGM5" s="19"/>
      <c r="NGN5" s="19"/>
      <c r="NGO5" s="19"/>
      <c r="NGP5" s="19"/>
      <c r="NGQ5" s="19"/>
      <c r="NGR5" s="19"/>
      <c r="NGS5" s="19"/>
      <c r="NGT5" s="19"/>
      <c r="NGU5" s="19"/>
      <c r="NGV5" s="19"/>
      <c r="NGW5" s="19"/>
      <c r="NGX5" s="19"/>
      <c r="NGY5" s="19"/>
      <c r="NGZ5" s="19"/>
      <c r="NHA5" s="19"/>
      <c r="NHB5" s="19"/>
      <c r="NHC5" s="19"/>
      <c r="NHD5" s="19"/>
      <c r="NHE5" s="19"/>
      <c r="NHF5" s="19"/>
      <c r="NHG5" s="19"/>
      <c r="NHH5" s="19"/>
      <c r="NHI5" s="19"/>
      <c r="NHJ5" s="19"/>
      <c r="NHK5" s="19"/>
      <c r="NHL5" s="19"/>
      <c r="NHM5" s="19"/>
      <c r="NHN5" s="19"/>
      <c r="NHO5" s="19"/>
      <c r="NHP5" s="19"/>
      <c r="NHQ5" s="19"/>
      <c r="NHR5" s="19"/>
      <c r="NHS5" s="19"/>
      <c r="NHT5" s="19"/>
      <c r="NHU5" s="19"/>
      <c r="NHV5" s="19"/>
      <c r="NHW5" s="19"/>
      <c r="NHX5" s="19"/>
      <c r="NHY5" s="19"/>
      <c r="NHZ5" s="19"/>
      <c r="NIA5" s="19"/>
      <c r="NIB5" s="19"/>
      <c r="NIC5" s="19"/>
      <c r="NID5" s="19"/>
      <c r="NIE5" s="19"/>
      <c r="NIF5" s="19"/>
      <c r="NIG5" s="19"/>
      <c r="NIH5" s="19"/>
      <c r="NII5" s="19"/>
      <c r="NIJ5" s="19"/>
      <c r="NIK5" s="19"/>
      <c r="NIL5" s="19"/>
      <c r="NIM5" s="19"/>
      <c r="NIN5" s="19"/>
      <c r="NIO5" s="19"/>
      <c r="NIP5" s="19"/>
      <c r="NIQ5" s="19"/>
      <c r="NIR5" s="19"/>
      <c r="NIS5" s="19"/>
      <c r="NIT5" s="19"/>
      <c r="NIU5" s="19"/>
      <c r="NIV5" s="19"/>
      <c r="NIW5" s="19"/>
      <c r="NIX5" s="19"/>
      <c r="NIY5" s="19"/>
      <c r="NIZ5" s="19"/>
      <c r="NJA5" s="19"/>
      <c r="NJB5" s="19"/>
      <c r="NJC5" s="19"/>
      <c r="NJD5" s="19"/>
      <c r="NJE5" s="19"/>
      <c r="NJF5" s="19"/>
      <c r="NJG5" s="19"/>
      <c r="NJH5" s="19"/>
      <c r="NJI5" s="19"/>
      <c r="NJJ5" s="19"/>
      <c r="NJK5" s="19"/>
      <c r="NJL5" s="19"/>
      <c r="NJM5" s="19"/>
      <c r="NJN5" s="19"/>
      <c r="NJO5" s="19"/>
      <c r="NJP5" s="19"/>
      <c r="NJQ5" s="19"/>
      <c r="NJR5" s="19"/>
      <c r="NJS5" s="19"/>
      <c r="NJT5" s="19"/>
      <c r="NJU5" s="19"/>
      <c r="NJV5" s="19"/>
      <c r="NJW5" s="19"/>
      <c r="NJX5" s="19"/>
      <c r="NJY5" s="19"/>
      <c r="NJZ5" s="19"/>
      <c r="NKA5" s="19"/>
      <c r="NKB5" s="19"/>
      <c r="NKC5" s="19"/>
      <c r="NKD5" s="19"/>
      <c r="NKE5" s="19"/>
      <c r="NKF5" s="19"/>
      <c r="NKG5" s="19"/>
      <c r="NKH5" s="19"/>
      <c r="NKI5" s="19"/>
      <c r="NKJ5" s="19"/>
      <c r="NKK5" s="19"/>
      <c r="NKL5" s="19"/>
      <c r="NKM5" s="19"/>
      <c r="NKN5" s="19"/>
      <c r="NKO5" s="19"/>
      <c r="NKP5" s="19"/>
      <c r="NKQ5" s="19"/>
      <c r="NKR5" s="19"/>
      <c r="NKS5" s="19"/>
      <c r="NKT5" s="19"/>
      <c r="NKU5" s="19"/>
      <c r="NKV5" s="19"/>
      <c r="NKW5" s="19"/>
      <c r="NKX5" s="19"/>
      <c r="NKY5" s="19"/>
      <c r="NKZ5" s="19"/>
      <c r="NLA5" s="19"/>
      <c r="NLB5" s="19"/>
      <c r="NLC5" s="19"/>
      <c r="NLD5" s="19"/>
      <c r="NLE5" s="19"/>
      <c r="NLF5" s="19"/>
      <c r="NLG5" s="19"/>
      <c r="NLH5" s="19"/>
      <c r="NLI5" s="19"/>
      <c r="NLJ5" s="19"/>
      <c r="NLK5" s="19"/>
      <c r="NLL5" s="19"/>
      <c r="NLM5" s="19"/>
      <c r="NLN5" s="19"/>
      <c r="NLO5" s="19"/>
      <c r="NLP5" s="19"/>
      <c r="NLQ5" s="19"/>
      <c r="NLR5" s="19"/>
      <c r="NLS5" s="19"/>
      <c r="NLT5" s="19"/>
      <c r="NLU5" s="19"/>
      <c r="NLV5" s="19"/>
      <c r="NLW5" s="19"/>
      <c r="NLX5" s="19"/>
      <c r="NLY5" s="19"/>
      <c r="NLZ5" s="19"/>
      <c r="NMA5" s="19"/>
      <c r="NMB5" s="19"/>
      <c r="NMC5" s="19"/>
      <c r="NMD5" s="19"/>
      <c r="NME5" s="19"/>
      <c r="NMF5" s="19"/>
      <c r="NMG5" s="19"/>
      <c r="NMH5" s="19"/>
      <c r="NMI5" s="19"/>
      <c r="NMJ5" s="19"/>
      <c r="NMK5" s="19"/>
      <c r="NML5" s="19"/>
      <c r="NMM5" s="19"/>
      <c r="NMN5" s="19"/>
      <c r="NMO5" s="19"/>
      <c r="NMP5" s="19"/>
      <c r="NMQ5" s="19"/>
      <c r="NMR5" s="19"/>
      <c r="NMS5" s="19"/>
      <c r="NMT5" s="19"/>
      <c r="NMU5" s="19"/>
      <c r="NMV5" s="19"/>
      <c r="NMW5" s="19"/>
      <c r="NMX5" s="19"/>
      <c r="NMY5" s="19"/>
      <c r="NMZ5" s="19"/>
      <c r="NNA5" s="19"/>
      <c r="NNB5" s="19"/>
      <c r="NNC5" s="19"/>
      <c r="NND5" s="19"/>
      <c r="NNE5" s="19"/>
      <c r="NNF5" s="19"/>
      <c r="NNG5" s="19"/>
      <c r="NNH5" s="19"/>
      <c r="NNI5" s="19"/>
      <c r="NNJ5" s="19"/>
      <c r="NNK5" s="19"/>
      <c r="NNL5" s="19"/>
      <c r="NNM5" s="19"/>
      <c r="NNN5" s="19"/>
      <c r="NNO5" s="19"/>
      <c r="NNP5" s="19"/>
      <c r="NNQ5" s="19"/>
      <c r="NNR5" s="19"/>
      <c r="NNS5" s="19"/>
      <c r="NNT5" s="19"/>
      <c r="NNU5" s="19"/>
      <c r="NNV5" s="19"/>
      <c r="NNW5" s="19"/>
      <c r="NNX5" s="19"/>
      <c r="NNY5" s="19"/>
      <c r="NNZ5" s="19"/>
      <c r="NOA5" s="19"/>
      <c r="NOB5" s="19"/>
      <c r="NOC5" s="19"/>
      <c r="NOD5" s="19"/>
      <c r="NOE5" s="19"/>
      <c r="NOF5" s="19"/>
      <c r="NOG5" s="19"/>
      <c r="NOH5" s="19"/>
      <c r="NOI5" s="19"/>
      <c r="NOJ5" s="19"/>
      <c r="NOK5" s="19"/>
      <c r="NOL5" s="19"/>
      <c r="NOM5" s="19"/>
      <c r="NON5" s="19"/>
      <c r="NOO5" s="19"/>
      <c r="NOP5" s="19"/>
      <c r="NOQ5" s="19"/>
      <c r="NOR5" s="19"/>
      <c r="NOS5" s="19"/>
      <c r="NOT5" s="19"/>
      <c r="NOU5" s="19"/>
      <c r="NOV5" s="19"/>
      <c r="NOW5" s="19"/>
      <c r="NOX5" s="19"/>
      <c r="NOY5" s="19"/>
      <c r="NOZ5" s="19"/>
      <c r="NPA5" s="19"/>
      <c r="NPB5" s="19"/>
      <c r="NPC5" s="19"/>
      <c r="NPD5" s="19"/>
      <c r="NPE5" s="19"/>
      <c r="NPF5" s="19"/>
      <c r="NPG5" s="19"/>
      <c r="NPH5" s="19"/>
      <c r="NPI5" s="19"/>
      <c r="NPJ5" s="19"/>
      <c r="NPK5" s="19"/>
      <c r="NPL5" s="19"/>
      <c r="NPM5" s="19"/>
      <c r="NPN5" s="19"/>
      <c r="NPO5" s="19"/>
      <c r="NPP5" s="19"/>
      <c r="NPQ5" s="19"/>
      <c r="NPR5" s="19"/>
      <c r="NPS5" s="19"/>
      <c r="NPT5" s="19"/>
      <c r="NPU5" s="19"/>
      <c r="NPV5" s="19"/>
      <c r="NPW5" s="19"/>
      <c r="NPX5" s="19"/>
      <c r="NPY5" s="19"/>
      <c r="NPZ5" s="19"/>
      <c r="NQA5" s="19"/>
      <c r="NQB5" s="19"/>
      <c r="NQC5" s="19"/>
      <c r="NQD5" s="19"/>
      <c r="NQE5" s="19"/>
      <c r="NQF5" s="19"/>
      <c r="NQG5" s="19"/>
      <c r="NQH5" s="19"/>
      <c r="NQI5" s="19"/>
      <c r="NQJ5" s="19"/>
      <c r="NQK5" s="19"/>
      <c r="NQL5" s="19"/>
      <c r="NQM5" s="19"/>
      <c r="NQN5" s="19"/>
      <c r="NQO5" s="19"/>
      <c r="NQP5" s="19"/>
      <c r="NQQ5" s="19"/>
      <c r="NQR5" s="19"/>
      <c r="NQS5" s="19"/>
      <c r="NQT5" s="19"/>
      <c r="NQU5" s="19"/>
      <c r="NQV5" s="19"/>
      <c r="NQW5" s="19"/>
      <c r="NQX5" s="19"/>
      <c r="NQY5" s="19"/>
      <c r="NQZ5" s="19"/>
      <c r="NRA5" s="19"/>
      <c r="NRB5" s="19"/>
      <c r="NRC5" s="19"/>
      <c r="NRD5" s="19"/>
      <c r="NRE5" s="19"/>
      <c r="NRF5" s="19"/>
      <c r="NRG5" s="19"/>
      <c r="NRH5" s="19"/>
      <c r="NRI5" s="19"/>
      <c r="NRJ5" s="19"/>
      <c r="NRK5" s="19"/>
      <c r="NRL5" s="19"/>
      <c r="NRM5" s="19"/>
      <c r="NRN5" s="19"/>
      <c r="NRO5" s="19"/>
      <c r="NRP5" s="19"/>
      <c r="NRQ5" s="19"/>
      <c r="NRR5" s="19"/>
      <c r="NRS5" s="19"/>
      <c r="NRT5" s="19"/>
      <c r="NRU5" s="19"/>
      <c r="NRV5" s="19"/>
      <c r="NRW5" s="19"/>
      <c r="NRX5" s="19"/>
      <c r="NRY5" s="19"/>
      <c r="NRZ5" s="19"/>
      <c r="NSA5" s="19"/>
      <c r="NSB5" s="19"/>
      <c r="NSC5" s="19"/>
      <c r="NSD5" s="19"/>
      <c r="NSE5" s="19"/>
      <c r="NSF5" s="19"/>
      <c r="NSG5" s="19"/>
      <c r="NSH5" s="19"/>
      <c r="NSI5" s="19"/>
      <c r="NSJ5" s="19"/>
      <c r="NSK5" s="19"/>
      <c r="NSL5" s="19"/>
      <c r="NSM5" s="19"/>
      <c r="NSN5" s="19"/>
      <c r="NSO5" s="19"/>
      <c r="NSP5" s="19"/>
      <c r="NSQ5" s="19"/>
      <c r="NSR5" s="19"/>
      <c r="NSS5" s="19"/>
      <c r="NST5" s="19"/>
      <c r="NSU5" s="19"/>
      <c r="NSV5" s="19"/>
      <c r="NSW5" s="19"/>
      <c r="NSX5" s="19"/>
      <c r="NSY5" s="19"/>
      <c r="NSZ5" s="19"/>
      <c r="NTA5" s="19"/>
      <c r="NTB5" s="19"/>
      <c r="NTC5" s="19"/>
      <c r="NTD5" s="19"/>
      <c r="NTE5" s="19"/>
      <c r="NTF5" s="19"/>
      <c r="NTG5" s="19"/>
      <c r="NTH5" s="19"/>
      <c r="NTI5" s="19"/>
      <c r="NTJ5" s="19"/>
      <c r="NTK5" s="19"/>
      <c r="NTL5" s="19"/>
      <c r="NTM5" s="19"/>
      <c r="NTN5" s="19"/>
      <c r="NTO5" s="19"/>
      <c r="NTP5" s="19"/>
      <c r="NTQ5" s="19"/>
      <c r="NTR5" s="19"/>
      <c r="NTS5" s="19"/>
      <c r="NTT5" s="19"/>
      <c r="NTU5" s="19"/>
      <c r="NTV5" s="19"/>
      <c r="NTW5" s="19"/>
      <c r="NTX5" s="19"/>
      <c r="NTY5" s="19"/>
      <c r="NTZ5" s="19"/>
      <c r="NUA5" s="19"/>
      <c r="NUB5" s="19"/>
      <c r="NUC5" s="19"/>
      <c r="NUD5" s="19"/>
      <c r="NUE5" s="19"/>
      <c r="NUF5" s="19"/>
      <c r="NUG5" s="19"/>
      <c r="NUH5" s="19"/>
      <c r="NUI5" s="19"/>
      <c r="NUJ5" s="19"/>
      <c r="NUK5" s="19"/>
      <c r="NUL5" s="19"/>
      <c r="NUM5" s="19"/>
      <c r="NUN5" s="19"/>
      <c r="NUO5" s="19"/>
      <c r="NUP5" s="19"/>
      <c r="NUQ5" s="19"/>
      <c r="NUR5" s="19"/>
      <c r="NUS5" s="19"/>
      <c r="NUT5" s="19"/>
      <c r="NUU5" s="19"/>
      <c r="NUV5" s="19"/>
      <c r="NUW5" s="19"/>
      <c r="NUX5" s="19"/>
      <c r="NUY5" s="19"/>
      <c r="NUZ5" s="19"/>
      <c r="NVA5" s="19"/>
      <c r="NVB5" s="19"/>
      <c r="NVC5" s="19"/>
      <c r="NVD5" s="19"/>
      <c r="NVE5" s="19"/>
      <c r="NVF5" s="19"/>
      <c r="NVG5" s="19"/>
      <c r="NVH5" s="19"/>
      <c r="NVI5" s="19"/>
      <c r="NVJ5" s="19"/>
      <c r="NVK5" s="19"/>
      <c r="NVL5" s="19"/>
      <c r="NVM5" s="19"/>
      <c r="NVN5" s="19"/>
      <c r="NVO5" s="19"/>
      <c r="NVP5" s="19"/>
      <c r="NVQ5" s="19"/>
      <c r="NVR5" s="19"/>
      <c r="NVS5" s="19"/>
      <c r="NVT5" s="19"/>
      <c r="NVU5" s="19"/>
      <c r="NVV5" s="19"/>
      <c r="NVW5" s="19"/>
      <c r="NVX5" s="19"/>
      <c r="NVY5" s="19"/>
      <c r="NVZ5" s="19"/>
      <c r="NWA5" s="19"/>
      <c r="NWB5" s="19"/>
      <c r="NWC5" s="19"/>
      <c r="NWD5" s="19"/>
      <c r="NWE5" s="19"/>
      <c r="NWF5" s="19"/>
      <c r="NWG5" s="19"/>
      <c r="NWH5" s="19"/>
      <c r="NWI5" s="19"/>
      <c r="NWJ5" s="19"/>
      <c r="NWK5" s="19"/>
      <c r="NWL5" s="19"/>
      <c r="NWM5" s="19"/>
      <c r="NWN5" s="19"/>
      <c r="NWO5" s="19"/>
      <c r="NWP5" s="19"/>
      <c r="NWQ5" s="19"/>
      <c r="NWR5" s="19"/>
      <c r="NWS5" s="19"/>
      <c r="NWT5" s="19"/>
      <c r="NWU5" s="19"/>
      <c r="NWV5" s="19"/>
      <c r="NWW5" s="19"/>
      <c r="NWX5" s="19"/>
      <c r="NWY5" s="19"/>
      <c r="NWZ5" s="19"/>
      <c r="NXA5" s="19"/>
      <c r="NXB5" s="19"/>
      <c r="NXC5" s="19"/>
      <c r="NXD5" s="19"/>
      <c r="NXE5" s="19"/>
      <c r="NXF5" s="19"/>
      <c r="NXG5" s="19"/>
      <c r="NXH5" s="19"/>
      <c r="NXI5" s="19"/>
      <c r="NXJ5" s="19"/>
      <c r="NXK5" s="19"/>
      <c r="NXL5" s="19"/>
      <c r="NXM5" s="19"/>
      <c r="NXN5" s="19"/>
      <c r="NXO5" s="19"/>
      <c r="NXP5" s="19"/>
      <c r="NXQ5" s="19"/>
      <c r="NXR5" s="19"/>
      <c r="NXS5" s="19"/>
      <c r="NXT5" s="19"/>
      <c r="NXU5" s="19"/>
      <c r="NXV5" s="19"/>
      <c r="NXW5" s="19"/>
      <c r="NXX5" s="19"/>
      <c r="NXY5" s="19"/>
      <c r="NXZ5" s="19"/>
      <c r="NYA5" s="19"/>
      <c r="NYB5" s="19"/>
      <c r="NYC5" s="19"/>
      <c r="NYD5" s="19"/>
      <c r="NYE5" s="19"/>
      <c r="NYF5" s="19"/>
      <c r="NYG5" s="19"/>
      <c r="NYH5" s="19"/>
      <c r="NYI5" s="19"/>
      <c r="NYJ5" s="19"/>
      <c r="NYK5" s="19"/>
      <c r="NYL5" s="19"/>
      <c r="NYM5" s="19"/>
      <c r="NYN5" s="19"/>
      <c r="NYO5" s="19"/>
      <c r="NYP5" s="19"/>
      <c r="NYQ5" s="19"/>
      <c r="NYR5" s="19"/>
      <c r="NYS5" s="19"/>
      <c r="NYT5" s="19"/>
      <c r="NYU5" s="19"/>
      <c r="NYV5" s="19"/>
      <c r="NYW5" s="19"/>
      <c r="NYX5" s="19"/>
      <c r="NYY5" s="19"/>
      <c r="NYZ5" s="19"/>
      <c r="NZA5" s="19"/>
      <c r="NZB5" s="19"/>
      <c r="NZC5" s="19"/>
      <c r="NZD5" s="19"/>
      <c r="NZE5" s="19"/>
      <c r="NZF5" s="19"/>
      <c r="NZG5" s="19"/>
      <c r="NZH5" s="19"/>
      <c r="NZI5" s="19"/>
      <c r="NZJ5" s="19"/>
      <c r="NZK5" s="19"/>
      <c r="NZL5" s="19"/>
      <c r="NZM5" s="19"/>
      <c r="NZN5" s="19"/>
      <c r="NZO5" s="19"/>
      <c r="NZP5" s="19"/>
      <c r="NZQ5" s="19"/>
      <c r="NZR5" s="19"/>
      <c r="NZS5" s="19"/>
      <c r="NZT5" s="19"/>
      <c r="NZU5" s="19"/>
      <c r="NZV5" s="19"/>
      <c r="NZW5" s="19"/>
      <c r="NZX5" s="19"/>
      <c r="NZY5" s="19"/>
      <c r="NZZ5" s="19"/>
      <c r="OAA5" s="19"/>
      <c r="OAB5" s="19"/>
      <c r="OAC5" s="19"/>
      <c r="OAD5" s="19"/>
      <c r="OAE5" s="19"/>
      <c r="OAF5" s="19"/>
      <c r="OAG5" s="19"/>
      <c r="OAH5" s="19"/>
      <c r="OAI5" s="19"/>
      <c r="OAJ5" s="19"/>
      <c r="OAK5" s="19"/>
      <c r="OAL5" s="19"/>
      <c r="OAM5" s="19"/>
      <c r="OAN5" s="19"/>
      <c r="OAO5" s="19"/>
      <c r="OAP5" s="19"/>
      <c r="OAQ5" s="19"/>
      <c r="OAR5" s="19"/>
      <c r="OAS5" s="19"/>
      <c r="OAT5" s="19"/>
      <c r="OAU5" s="19"/>
      <c r="OAV5" s="19"/>
      <c r="OAW5" s="19"/>
      <c r="OAX5" s="19"/>
      <c r="OAY5" s="19"/>
      <c r="OAZ5" s="19"/>
      <c r="OBA5" s="19"/>
      <c r="OBB5" s="19"/>
      <c r="OBC5" s="19"/>
      <c r="OBD5" s="19"/>
      <c r="OBE5" s="19"/>
      <c r="OBF5" s="19"/>
      <c r="OBG5" s="19"/>
      <c r="OBH5" s="19"/>
      <c r="OBI5" s="19"/>
      <c r="OBJ5" s="19"/>
      <c r="OBK5" s="19"/>
      <c r="OBL5" s="19"/>
      <c r="OBM5" s="19"/>
      <c r="OBN5" s="19"/>
      <c r="OBO5" s="19"/>
      <c r="OBP5" s="19"/>
      <c r="OBQ5" s="19"/>
      <c r="OBR5" s="19"/>
      <c r="OBS5" s="19"/>
      <c r="OBT5" s="19"/>
      <c r="OBU5" s="19"/>
      <c r="OBV5" s="19"/>
      <c r="OBW5" s="19"/>
      <c r="OBX5" s="19"/>
      <c r="OBY5" s="19"/>
      <c r="OBZ5" s="19"/>
      <c r="OCA5" s="19"/>
      <c r="OCB5" s="19"/>
      <c r="OCC5" s="19"/>
      <c r="OCD5" s="19"/>
      <c r="OCE5" s="19"/>
      <c r="OCF5" s="19"/>
      <c r="OCG5" s="19"/>
      <c r="OCH5" s="19"/>
      <c r="OCI5" s="19"/>
      <c r="OCJ5" s="19"/>
      <c r="OCK5" s="19"/>
      <c r="OCL5" s="19"/>
      <c r="OCM5" s="19"/>
      <c r="OCN5" s="19"/>
      <c r="OCO5" s="19"/>
      <c r="OCP5" s="19"/>
      <c r="OCQ5" s="19"/>
      <c r="OCR5" s="19"/>
      <c r="OCS5" s="19"/>
      <c r="OCT5" s="19"/>
      <c r="OCU5" s="19"/>
      <c r="OCV5" s="19"/>
      <c r="OCW5" s="19"/>
      <c r="OCX5" s="19"/>
      <c r="OCY5" s="19"/>
      <c r="OCZ5" s="19"/>
      <c r="ODA5" s="19"/>
      <c r="ODB5" s="19"/>
      <c r="ODC5" s="19"/>
      <c r="ODD5" s="19"/>
      <c r="ODE5" s="19"/>
      <c r="ODF5" s="19"/>
      <c r="ODG5" s="19"/>
      <c r="ODH5" s="19"/>
      <c r="ODI5" s="19"/>
      <c r="ODJ5" s="19"/>
      <c r="ODK5" s="19"/>
      <c r="ODL5" s="19"/>
      <c r="ODM5" s="19"/>
      <c r="ODN5" s="19"/>
      <c r="ODO5" s="19"/>
      <c r="ODP5" s="19"/>
      <c r="ODQ5" s="19"/>
      <c r="ODR5" s="19"/>
      <c r="ODS5" s="19"/>
      <c r="ODT5" s="19"/>
      <c r="ODU5" s="19"/>
      <c r="ODV5" s="19"/>
      <c r="ODW5" s="19"/>
      <c r="ODX5" s="19"/>
      <c r="ODY5" s="19"/>
      <c r="ODZ5" s="19"/>
      <c r="OEA5" s="19"/>
      <c r="OEB5" s="19"/>
      <c r="OEC5" s="19"/>
      <c r="OED5" s="19"/>
      <c r="OEE5" s="19"/>
      <c r="OEF5" s="19"/>
      <c r="OEG5" s="19"/>
      <c r="OEH5" s="19"/>
      <c r="OEI5" s="19"/>
      <c r="OEJ5" s="19"/>
      <c r="OEK5" s="19"/>
      <c r="OEL5" s="19"/>
      <c r="OEM5" s="19"/>
      <c r="OEN5" s="19"/>
      <c r="OEO5" s="19"/>
      <c r="OEP5" s="19"/>
      <c r="OEQ5" s="19"/>
      <c r="OER5" s="19"/>
      <c r="OES5" s="19"/>
      <c r="OET5" s="19"/>
      <c r="OEU5" s="19"/>
      <c r="OEV5" s="19"/>
      <c r="OEW5" s="19"/>
      <c r="OEX5" s="19"/>
      <c r="OEY5" s="19"/>
      <c r="OEZ5" s="19"/>
      <c r="OFA5" s="19"/>
      <c r="OFB5" s="19"/>
      <c r="OFC5" s="19"/>
      <c r="OFD5" s="19"/>
      <c r="OFE5" s="19"/>
      <c r="OFF5" s="19"/>
      <c r="OFG5" s="19"/>
      <c r="OFH5" s="19"/>
      <c r="OFI5" s="19"/>
      <c r="OFJ5" s="19"/>
      <c r="OFK5" s="19"/>
      <c r="OFL5" s="19"/>
      <c r="OFM5" s="19"/>
      <c r="OFN5" s="19"/>
      <c r="OFO5" s="19"/>
      <c r="OFP5" s="19"/>
      <c r="OFQ5" s="19"/>
      <c r="OFR5" s="19"/>
      <c r="OFS5" s="19"/>
      <c r="OFT5" s="19"/>
      <c r="OFU5" s="19"/>
      <c r="OFV5" s="19"/>
      <c r="OFW5" s="19"/>
      <c r="OFX5" s="19"/>
      <c r="OFY5" s="19"/>
      <c r="OFZ5" s="19"/>
      <c r="OGA5" s="19"/>
      <c r="OGB5" s="19"/>
      <c r="OGC5" s="19"/>
      <c r="OGD5" s="19"/>
      <c r="OGE5" s="19"/>
      <c r="OGF5" s="19"/>
      <c r="OGG5" s="19"/>
      <c r="OGH5" s="19"/>
      <c r="OGI5" s="19"/>
      <c r="OGJ5" s="19"/>
      <c r="OGK5" s="19"/>
      <c r="OGL5" s="19"/>
      <c r="OGM5" s="19"/>
      <c r="OGN5" s="19"/>
      <c r="OGO5" s="19"/>
      <c r="OGP5" s="19"/>
      <c r="OGQ5" s="19"/>
      <c r="OGR5" s="19"/>
      <c r="OGS5" s="19"/>
      <c r="OGT5" s="19"/>
      <c r="OGU5" s="19"/>
      <c r="OGV5" s="19"/>
      <c r="OGW5" s="19"/>
      <c r="OGX5" s="19"/>
      <c r="OGY5" s="19"/>
      <c r="OGZ5" s="19"/>
      <c r="OHA5" s="19"/>
      <c r="OHB5" s="19"/>
      <c r="OHC5" s="19"/>
      <c r="OHD5" s="19"/>
      <c r="OHE5" s="19"/>
      <c r="OHF5" s="19"/>
      <c r="OHG5" s="19"/>
      <c r="OHH5" s="19"/>
      <c r="OHI5" s="19"/>
      <c r="OHJ5" s="19"/>
      <c r="OHK5" s="19"/>
      <c r="OHL5" s="19"/>
      <c r="OHM5" s="19"/>
      <c r="OHN5" s="19"/>
      <c r="OHO5" s="19"/>
      <c r="OHP5" s="19"/>
      <c r="OHQ5" s="19"/>
      <c r="OHR5" s="19"/>
      <c r="OHS5" s="19"/>
      <c r="OHT5" s="19"/>
      <c r="OHU5" s="19"/>
      <c r="OHV5" s="19"/>
      <c r="OHW5" s="19"/>
      <c r="OHX5" s="19"/>
      <c r="OHY5" s="19"/>
      <c r="OHZ5" s="19"/>
      <c r="OIA5" s="19"/>
      <c r="OIB5" s="19"/>
      <c r="OIC5" s="19"/>
      <c r="OID5" s="19"/>
      <c r="OIE5" s="19"/>
      <c r="OIF5" s="19"/>
      <c r="OIG5" s="19"/>
      <c r="OIH5" s="19"/>
      <c r="OII5" s="19"/>
      <c r="OIJ5" s="19"/>
      <c r="OIK5" s="19"/>
      <c r="OIL5" s="19"/>
      <c r="OIM5" s="19"/>
      <c r="OIN5" s="19"/>
      <c r="OIO5" s="19"/>
      <c r="OIP5" s="19"/>
      <c r="OIQ5" s="19"/>
      <c r="OIR5" s="19"/>
      <c r="OIS5" s="19"/>
      <c r="OIT5" s="19"/>
      <c r="OIU5" s="19"/>
      <c r="OIV5" s="19"/>
      <c r="OIW5" s="19"/>
      <c r="OIX5" s="19"/>
      <c r="OIY5" s="19"/>
      <c r="OIZ5" s="19"/>
      <c r="OJA5" s="19"/>
      <c r="OJB5" s="19"/>
      <c r="OJC5" s="19"/>
      <c r="OJD5" s="19"/>
      <c r="OJE5" s="19"/>
      <c r="OJF5" s="19"/>
      <c r="OJG5" s="19"/>
      <c r="OJH5" s="19"/>
      <c r="OJI5" s="19"/>
      <c r="OJJ5" s="19"/>
      <c r="OJK5" s="19"/>
      <c r="OJL5" s="19"/>
      <c r="OJM5" s="19"/>
      <c r="OJN5" s="19"/>
      <c r="OJO5" s="19"/>
      <c r="OJP5" s="19"/>
      <c r="OJQ5" s="19"/>
      <c r="OJR5" s="19"/>
      <c r="OJS5" s="19"/>
      <c r="OJT5" s="19"/>
      <c r="OJU5" s="19"/>
      <c r="OJV5" s="19"/>
      <c r="OJW5" s="19"/>
      <c r="OJX5" s="19"/>
      <c r="OJY5" s="19"/>
      <c r="OJZ5" s="19"/>
      <c r="OKA5" s="19"/>
      <c r="OKB5" s="19"/>
      <c r="OKC5" s="19"/>
      <c r="OKD5" s="19"/>
      <c r="OKE5" s="19"/>
      <c r="OKF5" s="19"/>
      <c r="OKG5" s="19"/>
      <c r="OKH5" s="19"/>
      <c r="OKI5" s="19"/>
      <c r="OKJ5" s="19"/>
      <c r="OKK5" s="19"/>
      <c r="OKL5" s="19"/>
      <c r="OKM5" s="19"/>
      <c r="OKN5" s="19"/>
      <c r="OKO5" s="19"/>
      <c r="OKP5" s="19"/>
      <c r="OKQ5" s="19"/>
      <c r="OKR5" s="19"/>
      <c r="OKS5" s="19"/>
      <c r="OKT5" s="19"/>
      <c r="OKU5" s="19"/>
      <c r="OKV5" s="19"/>
      <c r="OKW5" s="19"/>
      <c r="OKX5" s="19"/>
      <c r="OKY5" s="19"/>
      <c r="OKZ5" s="19"/>
      <c r="OLA5" s="19"/>
      <c r="OLB5" s="19"/>
      <c r="OLC5" s="19"/>
      <c r="OLD5" s="19"/>
      <c r="OLE5" s="19"/>
      <c r="OLF5" s="19"/>
      <c r="OLG5" s="19"/>
      <c r="OLH5" s="19"/>
      <c r="OLI5" s="19"/>
      <c r="OLJ5" s="19"/>
      <c r="OLK5" s="19"/>
      <c r="OLL5" s="19"/>
      <c r="OLM5" s="19"/>
      <c r="OLN5" s="19"/>
      <c r="OLO5" s="19"/>
      <c r="OLP5" s="19"/>
      <c r="OLQ5" s="19"/>
      <c r="OLR5" s="19"/>
      <c r="OLS5" s="19"/>
      <c r="OLT5" s="19"/>
      <c r="OLU5" s="19"/>
      <c r="OLV5" s="19"/>
      <c r="OLW5" s="19"/>
      <c r="OLX5" s="19"/>
      <c r="OLY5" s="19"/>
      <c r="OLZ5" s="19"/>
      <c r="OMA5" s="19"/>
      <c r="OMB5" s="19"/>
      <c r="OMC5" s="19"/>
      <c r="OMD5" s="19"/>
      <c r="OME5" s="19"/>
      <c r="OMF5" s="19"/>
      <c r="OMG5" s="19"/>
      <c r="OMH5" s="19"/>
      <c r="OMI5" s="19"/>
      <c r="OMJ5" s="19"/>
      <c r="OMK5" s="19"/>
      <c r="OML5" s="19"/>
      <c r="OMM5" s="19"/>
      <c r="OMN5" s="19"/>
      <c r="OMO5" s="19"/>
      <c r="OMP5" s="19"/>
      <c r="OMQ5" s="19"/>
      <c r="OMR5" s="19"/>
      <c r="OMS5" s="19"/>
      <c r="OMT5" s="19"/>
      <c r="OMU5" s="19"/>
      <c r="OMV5" s="19"/>
      <c r="OMW5" s="19"/>
      <c r="OMX5" s="19"/>
      <c r="OMY5" s="19"/>
      <c r="OMZ5" s="19"/>
      <c r="ONA5" s="19"/>
      <c r="ONB5" s="19"/>
      <c r="ONC5" s="19"/>
      <c r="OND5" s="19"/>
      <c r="ONE5" s="19"/>
      <c r="ONF5" s="19"/>
      <c r="ONG5" s="19"/>
      <c r="ONH5" s="19"/>
      <c r="ONI5" s="19"/>
      <c r="ONJ5" s="19"/>
      <c r="ONK5" s="19"/>
      <c r="ONL5" s="19"/>
      <c r="ONM5" s="19"/>
      <c r="ONN5" s="19"/>
      <c r="ONO5" s="19"/>
      <c r="ONP5" s="19"/>
      <c r="ONQ5" s="19"/>
      <c r="ONR5" s="19"/>
      <c r="ONS5" s="19"/>
      <c r="ONT5" s="19"/>
      <c r="ONU5" s="19"/>
      <c r="ONV5" s="19"/>
      <c r="ONW5" s="19"/>
      <c r="ONX5" s="19"/>
      <c r="ONY5" s="19"/>
      <c r="ONZ5" s="19"/>
      <c r="OOA5" s="19"/>
      <c r="OOB5" s="19"/>
      <c r="OOC5" s="19"/>
      <c r="OOD5" s="19"/>
      <c r="OOE5" s="19"/>
      <c r="OOF5" s="19"/>
      <c r="OOG5" s="19"/>
      <c r="OOH5" s="19"/>
      <c r="OOI5" s="19"/>
      <c r="OOJ5" s="19"/>
      <c r="OOK5" s="19"/>
      <c r="OOL5" s="19"/>
      <c r="OOM5" s="19"/>
      <c r="OON5" s="19"/>
      <c r="OOO5" s="19"/>
      <c r="OOP5" s="19"/>
      <c r="OOQ5" s="19"/>
      <c r="OOR5" s="19"/>
      <c r="OOS5" s="19"/>
      <c r="OOT5" s="19"/>
      <c r="OOU5" s="19"/>
      <c r="OOV5" s="19"/>
      <c r="OOW5" s="19"/>
      <c r="OOX5" s="19"/>
      <c r="OOY5" s="19"/>
      <c r="OOZ5" s="19"/>
      <c r="OPA5" s="19"/>
      <c r="OPB5" s="19"/>
      <c r="OPC5" s="19"/>
      <c r="OPD5" s="19"/>
      <c r="OPE5" s="19"/>
      <c r="OPF5" s="19"/>
      <c r="OPG5" s="19"/>
      <c r="OPH5" s="19"/>
      <c r="OPI5" s="19"/>
      <c r="OPJ5" s="19"/>
      <c r="OPK5" s="19"/>
      <c r="OPL5" s="19"/>
      <c r="OPM5" s="19"/>
      <c r="OPN5" s="19"/>
      <c r="OPO5" s="19"/>
      <c r="OPP5" s="19"/>
      <c r="OPQ5" s="19"/>
      <c r="OPR5" s="19"/>
      <c r="OPS5" s="19"/>
      <c r="OPT5" s="19"/>
      <c r="OPU5" s="19"/>
      <c r="OPV5" s="19"/>
      <c r="OPW5" s="19"/>
      <c r="OPX5" s="19"/>
      <c r="OPY5" s="19"/>
      <c r="OPZ5" s="19"/>
      <c r="OQA5" s="19"/>
      <c r="OQB5" s="19"/>
      <c r="OQC5" s="19"/>
      <c r="OQD5" s="19"/>
      <c r="OQE5" s="19"/>
      <c r="OQF5" s="19"/>
      <c r="OQG5" s="19"/>
      <c r="OQH5" s="19"/>
      <c r="OQI5" s="19"/>
      <c r="OQJ5" s="19"/>
      <c r="OQK5" s="19"/>
      <c r="OQL5" s="19"/>
      <c r="OQM5" s="19"/>
      <c r="OQN5" s="19"/>
      <c r="OQO5" s="19"/>
      <c r="OQP5" s="19"/>
      <c r="OQQ5" s="19"/>
      <c r="OQR5" s="19"/>
      <c r="OQS5" s="19"/>
      <c r="OQT5" s="19"/>
      <c r="OQU5" s="19"/>
      <c r="OQV5" s="19"/>
      <c r="OQW5" s="19"/>
      <c r="OQX5" s="19"/>
      <c r="OQY5" s="19"/>
      <c r="OQZ5" s="19"/>
      <c r="ORA5" s="19"/>
      <c r="ORB5" s="19"/>
      <c r="ORC5" s="19"/>
      <c r="ORD5" s="19"/>
      <c r="ORE5" s="19"/>
      <c r="ORF5" s="19"/>
      <c r="ORG5" s="19"/>
      <c r="ORH5" s="19"/>
      <c r="ORI5" s="19"/>
      <c r="ORJ5" s="19"/>
      <c r="ORK5" s="19"/>
      <c r="ORL5" s="19"/>
      <c r="ORM5" s="19"/>
      <c r="ORN5" s="19"/>
      <c r="ORO5" s="19"/>
      <c r="ORP5" s="19"/>
      <c r="ORQ5" s="19"/>
      <c r="ORR5" s="19"/>
      <c r="ORS5" s="19"/>
      <c r="ORT5" s="19"/>
      <c r="ORU5" s="19"/>
      <c r="ORV5" s="19"/>
      <c r="ORW5" s="19"/>
      <c r="ORX5" s="19"/>
      <c r="ORY5" s="19"/>
      <c r="ORZ5" s="19"/>
      <c r="OSA5" s="19"/>
      <c r="OSB5" s="19"/>
      <c r="OSC5" s="19"/>
      <c r="OSD5" s="19"/>
      <c r="OSE5" s="19"/>
      <c r="OSF5" s="19"/>
      <c r="OSG5" s="19"/>
      <c r="OSH5" s="19"/>
      <c r="OSI5" s="19"/>
      <c r="OSJ5" s="19"/>
      <c r="OSK5" s="19"/>
      <c r="OSL5" s="19"/>
      <c r="OSM5" s="19"/>
      <c r="OSN5" s="19"/>
      <c r="OSO5" s="19"/>
      <c r="OSP5" s="19"/>
      <c r="OSQ5" s="19"/>
      <c r="OSR5" s="19"/>
      <c r="OSS5" s="19"/>
      <c r="OST5" s="19"/>
      <c r="OSU5" s="19"/>
      <c r="OSV5" s="19"/>
      <c r="OSW5" s="19"/>
      <c r="OSX5" s="19"/>
      <c r="OSY5" s="19"/>
      <c r="OSZ5" s="19"/>
      <c r="OTA5" s="19"/>
      <c r="OTB5" s="19"/>
      <c r="OTC5" s="19"/>
      <c r="OTD5" s="19"/>
      <c r="OTE5" s="19"/>
      <c r="OTF5" s="19"/>
      <c r="OTG5" s="19"/>
      <c r="OTH5" s="19"/>
      <c r="OTI5" s="19"/>
      <c r="OTJ5" s="19"/>
      <c r="OTK5" s="19"/>
      <c r="OTL5" s="19"/>
      <c r="OTM5" s="19"/>
      <c r="OTN5" s="19"/>
      <c r="OTO5" s="19"/>
      <c r="OTP5" s="19"/>
      <c r="OTQ5" s="19"/>
      <c r="OTR5" s="19"/>
      <c r="OTS5" s="19"/>
      <c r="OTT5" s="19"/>
      <c r="OTU5" s="19"/>
      <c r="OTV5" s="19"/>
      <c r="OTW5" s="19"/>
      <c r="OTX5" s="19"/>
      <c r="OTY5" s="19"/>
      <c r="OTZ5" s="19"/>
      <c r="OUA5" s="19"/>
      <c r="OUB5" s="19"/>
      <c r="OUC5" s="19"/>
      <c r="OUD5" s="19"/>
      <c r="OUE5" s="19"/>
      <c r="OUF5" s="19"/>
      <c r="OUG5" s="19"/>
      <c r="OUH5" s="19"/>
      <c r="OUI5" s="19"/>
      <c r="OUJ5" s="19"/>
      <c r="OUK5" s="19"/>
      <c r="OUL5" s="19"/>
      <c r="OUM5" s="19"/>
      <c r="OUN5" s="19"/>
      <c r="OUO5" s="19"/>
      <c r="OUP5" s="19"/>
      <c r="OUQ5" s="19"/>
      <c r="OUR5" s="19"/>
      <c r="OUS5" s="19"/>
      <c r="OUT5" s="19"/>
      <c r="OUU5" s="19"/>
      <c r="OUV5" s="19"/>
      <c r="OUW5" s="19"/>
      <c r="OUX5" s="19"/>
      <c r="OUY5" s="19"/>
      <c r="OUZ5" s="19"/>
      <c r="OVA5" s="19"/>
      <c r="OVB5" s="19"/>
      <c r="OVC5" s="19"/>
      <c r="OVD5" s="19"/>
      <c r="OVE5" s="19"/>
      <c r="OVF5" s="19"/>
      <c r="OVG5" s="19"/>
      <c r="OVH5" s="19"/>
      <c r="OVI5" s="19"/>
      <c r="OVJ5" s="19"/>
      <c r="OVK5" s="19"/>
      <c r="OVL5" s="19"/>
      <c r="OVM5" s="19"/>
      <c r="OVN5" s="19"/>
      <c r="OVO5" s="19"/>
      <c r="OVP5" s="19"/>
      <c r="OVQ5" s="19"/>
      <c r="OVR5" s="19"/>
      <c r="OVS5" s="19"/>
      <c r="OVT5" s="19"/>
      <c r="OVU5" s="19"/>
      <c r="OVV5" s="19"/>
      <c r="OVW5" s="19"/>
      <c r="OVX5" s="19"/>
      <c r="OVY5" s="19"/>
      <c r="OVZ5" s="19"/>
      <c r="OWA5" s="19"/>
      <c r="OWB5" s="19"/>
      <c r="OWC5" s="19"/>
      <c r="OWD5" s="19"/>
      <c r="OWE5" s="19"/>
      <c r="OWF5" s="19"/>
      <c r="OWG5" s="19"/>
      <c r="OWH5" s="19"/>
      <c r="OWI5" s="19"/>
      <c r="OWJ5" s="19"/>
      <c r="OWK5" s="19"/>
      <c r="OWL5" s="19"/>
      <c r="OWM5" s="19"/>
      <c r="OWN5" s="19"/>
      <c r="OWO5" s="19"/>
      <c r="OWP5" s="19"/>
      <c r="OWQ5" s="19"/>
      <c r="OWR5" s="19"/>
      <c r="OWS5" s="19"/>
      <c r="OWT5" s="19"/>
      <c r="OWU5" s="19"/>
      <c r="OWV5" s="19"/>
      <c r="OWW5" s="19"/>
      <c r="OWX5" s="19"/>
      <c r="OWY5" s="19"/>
      <c r="OWZ5" s="19"/>
      <c r="OXA5" s="19"/>
      <c r="OXB5" s="19"/>
      <c r="OXC5" s="19"/>
      <c r="OXD5" s="19"/>
      <c r="OXE5" s="19"/>
      <c r="OXF5" s="19"/>
      <c r="OXG5" s="19"/>
      <c r="OXH5" s="19"/>
      <c r="OXI5" s="19"/>
      <c r="OXJ5" s="19"/>
      <c r="OXK5" s="19"/>
      <c r="OXL5" s="19"/>
      <c r="OXM5" s="19"/>
      <c r="OXN5" s="19"/>
      <c r="OXO5" s="19"/>
      <c r="OXP5" s="19"/>
      <c r="OXQ5" s="19"/>
      <c r="OXR5" s="19"/>
      <c r="OXS5" s="19"/>
      <c r="OXT5" s="19"/>
      <c r="OXU5" s="19"/>
      <c r="OXV5" s="19"/>
      <c r="OXW5" s="19"/>
      <c r="OXX5" s="19"/>
      <c r="OXY5" s="19"/>
      <c r="OXZ5" s="19"/>
      <c r="OYA5" s="19"/>
      <c r="OYB5" s="19"/>
      <c r="OYC5" s="19"/>
      <c r="OYD5" s="19"/>
      <c r="OYE5" s="19"/>
      <c r="OYF5" s="19"/>
      <c r="OYG5" s="19"/>
      <c r="OYH5" s="19"/>
      <c r="OYI5" s="19"/>
      <c r="OYJ5" s="19"/>
      <c r="OYK5" s="19"/>
      <c r="OYL5" s="19"/>
      <c r="OYM5" s="19"/>
      <c r="OYN5" s="19"/>
      <c r="OYO5" s="19"/>
      <c r="OYP5" s="19"/>
      <c r="OYQ5" s="19"/>
      <c r="OYR5" s="19"/>
      <c r="OYS5" s="19"/>
      <c r="OYT5" s="19"/>
      <c r="OYU5" s="19"/>
      <c r="OYV5" s="19"/>
      <c r="OYW5" s="19"/>
      <c r="OYX5" s="19"/>
      <c r="OYY5" s="19"/>
      <c r="OYZ5" s="19"/>
      <c r="OZA5" s="19"/>
      <c r="OZB5" s="19"/>
      <c r="OZC5" s="19"/>
      <c r="OZD5" s="19"/>
      <c r="OZE5" s="19"/>
      <c r="OZF5" s="19"/>
      <c r="OZG5" s="19"/>
      <c r="OZH5" s="19"/>
      <c r="OZI5" s="19"/>
      <c r="OZJ5" s="19"/>
      <c r="OZK5" s="19"/>
      <c r="OZL5" s="19"/>
      <c r="OZM5" s="19"/>
      <c r="OZN5" s="19"/>
      <c r="OZO5" s="19"/>
      <c r="OZP5" s="19"/>
      <c r="OZQ5" s="19"/>
      <c r="OZR5" s="19"/>
      <c r="OZS5" s="19"/>
      <c r="OZT5" s="19"/>
      <c r="OZU5" s="19"/>
      <c r="OZV5" s="19"/>
      <c r="OZW5" s="19"/>
      <c r="OZX5" s="19"/>
      <c r="OZY5" s="19"/>
      <c r="OZZ5" s="19"/>
      <c r="PAA5" s="19"/>
      <c r="PAB5" s="19"/>
      <c r="PAC5" s="19"/>
      <c r="PAD5" s="19"/>
      <c r="PAE5" s="19"/>
      <c r="PAF5" s="19"/>
      <c r="PAG5" s="19"/>
      <c r="PAH5" s="19"/>
      <c r="PAI5" s="19"/>
      <c r="PAJ5" s="19"/>
      <c r="PAK5" s="19"/>
      <c r="PAL5" s="19"/>
      <c r="PAM5" s="19"/>
      <c r="PAN5" s="19"/>
      <c r="PAO5" s="19"/>
      <c r="PAP5" s="19"/>
      <c r="PAQ5" s="19"/>
      <c r="PAR5" s="19"/>
      <c r="PAS5" s="19"/>
      <c r="PAT5" s="19"/>
      <c r="PAU5" s="19"/>
      <c r="PAV5" s="19"/>
      <c r="PAW5" s="19"/>
      <c r="PAX5" s="19"/>
      <c r="PAY5" s="19"/>
      <c r="PAZ5" s="19"/>
      <c r="PBA5" s="19"/>
      <c r="PBB5" s="19"/>
      <c r="PBC5" s="19"/>
      <c r="PBD5" s="19"/>
      <c r="PBE5" s="19"/>
      <c r="PBF5" s="19"/>
      <c r="PBG5" s="19"/>
      <c r="PBH5" s="19"/>
      <c r="PBI5" s="19"/>
      <c r="PBJ5" s="19"/>
      <c r="PBK5" s="19"/>
      <c r="PBL5" s="19"/>
      <c r="PBM5" s="19"/>
      <c r="PBN5" s="19"/>
      <c r="PBO5" s="19"/>
      <c r="PBP5" s="19"/>
      <c r="PBQ5" s="19"/>
      <c r="PBR5" s="19"/>
      <c r="PBS5" s="19"/>
      <c r="PBT5" s="19"/>
      <c r="PBU5" s="19"/>
      <c r="PBV5" s="19"/>
      <c r="PBW5" s="19"/>
      <c r="PBX5" s="19"/>
      <c r="PBY5" s="19"/>
      <c r="PBZ5" s="19"/>
      <c r="PCA5" s="19"/>
      <c r="PCB5" s="19"/>
      <c r="PCC5" s="19"/>
      <c r="PCD5" s="19"/>
      <c r="PCE5" s="19"/>
      <c r="PCF5" s="19"/>
      <c r="PCG5" s="19"/>
      <c r="PCH5" s="19"/>
      <c r="PCI5" s="19"/>
      <c r="PCJ5" s="19"/>
      <c r="PCK5" s="19"/>
      <c r="PCL5" s="19"/>
      <c r="PCM5" s="19"/>
      <c r="PCN5" s="19"/>
      <c r="PCO5" s="19"/>
      <c r="PCP5" s="19"/>
      <c r="PCQ5" s="19"/>
      <c r="PCR5" s="19"/>
      <c r="PCS5" s="19"/>
      <c r="PCT5" s="19"/>
      <c r="PCU5" s="19"/>
      <c r="PCV5" s="19"/>
      <c r="PCW5" s="19"/>
      <c r="PCX5" s="19"/>
      <c r="PCY5" s="19"/>
      <c r="PCZ5" s="19"/>
      <c r="PDA5" s="19"/>
      <c r="PDB5" s="19"/>
      <c r="PDC5" s="19"/>
      <c r="PDD5" s="19"/>
      <c r="PDE5" s="19"/>
      <c r="PDF5" s="19"/>
      <c r="PDG5" s="19"/>
      <c r="PDH5" s="19"/>
      <c r="PDI5" s="19"/>
      <c r="PDJ5" s="19"/>
      <c r="PDK5" s="19"/>
      <c r="PDL5" s="19"/>
      <c r="PDM5" s="19"/>
      <c r="PDN5" s="19"/>
      <c r="PDO5" s="19"/>
      <c r="PDP5" s="19"/>
      <c r="PDQ5" s="19"/>
      <c r="PDR5" s="19"/>
      <c r="PDS5" s="19"/>
      <c r="PDT5" s="19"/>
      <c r="PDU5" s="19"/>
      <c r="PDV5" s="19"/>
      <c r="PDW5" s="19"/>
      <c r="PDX5" s="19"/>
      <c r="PDY5" s="19"/>
      <c r="PDZ5" s="19"/>
      <c r="PEA5" s="19"/>
      <c r="PEB5" s="19"/>
      <c r="PEC5" s="19"/>
      <c r="PED5" s="19"/>
      <c r="PEE5" s="19"/>
      <c r="PEF5" s="19"/>
      <c r="PEG5" s="19"/>
      <c r="PEH5" s="19"/>
      <c r="PEI5" s="19"/>
      <c r="PEJ5" s="19"/>
      <c r="PEK5" s="19"/>
      <c r="PEL5" s="19"/>
      <c r="PEM5" s="19"/>
      <c r="PEN5" s="19"/>
      <c r="PEO5" s="19"/>
      <c r="PEP5" s="19"/>
      <c r="PEQ5" s="19"/>
      <c r="PER5" s="19"/>
      <c r="PES5" s="19"/>
      <c r="PET5" s="19"/>
      <c r="PEU5" s="19"/>
      <c r="PEV5" s="19"/>
      <c r="PEW5" s="19"/>
      <c r="PEX5" s="19"/>
      <c r="PEY5" s="19"/>
      <c r="PEZ5" s="19"/>
      <c r="PFA5" s="19"/>
      <c r="PFB5" s="19"/>
      <c r="PFC5" s="19"/>
      <c r="PFD5" s="19"/>
      <c r="PFE5" s="19"/>
      <c r="PFF5" s="19"/>
      <c r="PFG5" s="19"/>
      <c r="PFH5" s="19"/>
      <c r="PFI5" s="19"/>
      <c r="PFJ5" s="19"/>
      <c r="PFK5" s="19"/>
      <c r="PFL5" s="19"/>
      <c r="PFM5" s="19"/>
      <c r="PFN5" s="19"/>
      <c r="PFO5" s="19"/>
      <c r="PFP5" s="19"/>
      <c r="PFQ5" s="19"/>
      <c r="PFR5" s="19"/>
      <c r="PFS5" s="19"/>
      <c r="PFT5" s="19"/>
      <c r="PFU5" s="19"/>
      <c r="PFV5" s="19"/>
      <c r="PFW5" s="19"/>
      <c r="PFX5" s="19"/>
      <c r="PFY5" s="19"/>
      <c r="PFZ5" s="19"/>
      <c r="PGA5" s="19"/>
      <c r="PGB5" s="19"/>
      <c r="PGC5" s="19"/>
      <c r="PGD5" s="19"/>
      <c r="PGE5" s="19"/>
      <c r="PGF5" s="19"/>
      <c r="PGG5" s="19"/>
      <c r="PGH5" s="19"/>
      <c r="PGI5" s="19"/>
      <c r="PGJ5" s="19"/>
      <c r="PGK5" s="19"/>
      <c r="PGL5" s="19"/>
      <c r="PGM5" s="19"/>
      <c r="PGN5" s="19"/>
      <c r="PGO5" s="19"/>
      <c r="PGP5" s="19"/>
      <c r="PGQ5" s="19"/>
      <c r="PGR5" s="19"/>
      <c r="PGS5" s="19"/>
      <c r="PGT5" s="19"/>
      <c r="PGU5" s="19"/>
      <c r="PGV5" s="19"/>
      <c r="PGW5" s="19"/>
      <c r="PGX5" s="19"/>
      <c r="PGY5" s="19"/>
      <c r="PGZ5" s="19"/>
      <c r="PHA5" s="19"/>
      <c r="PHB5" s="19"/>
      <c r="PHC5" s="19"/>
      <c r="PHD5" s="19"/>
      <c r="PHE5" s="19"/>
      <c r="PHF5" s="19"/>
      <c r="PHG5" s="19"/>
      <c r="PHH5" s="19"/>
      <c r="PHI5" s="19"/>
      <c r="PHJ5" s="19"/>
      <c r="PHK5" s="19"/>
      <c r="PHL5" s="19"/>
      <c r="PHM5" s="19"/>
      <c r="PHN5" s="19"/>
      <c r="PHO5" s="19"/>
      <c r="PHP5" s="19"/>
      <c r="PHQ5" s="19"/>
      <c r="PHR5" s="19"/>
      <c r="PHS5" s="19"/>
      <c r="PHT5" s="19"/>
      <c r="PHU5" s="19"/>
      <c r="PHV5" s="19"/>
      <c r="PHW5" s="19"/>
      <c r="PHX5" s="19"/>
      <c r="PHY5" s="19"/>
      <c r="PHZ5" s="19"/>
      <c r="PIA5" s="19"/>
      <c r="PIB5" s="19"/>
      <c r="PIC5" s="19"/>
      <c r="PID5" s="19"/>
      <c r="PIE5" s="19"/>
      <c r="PIF5" s="19"/>
      <c r="PIG5" s="19"/>
      <c r="PIH5" s="19"/>
      <c r="PII5" s="19"/>
      <c r="PIJ5" s="19"/>
      <c r="PIK5" s="19"/>
      <c r="PIL5" s="19"/>
      <c r="PIM5" s="19"/>
      <c r="PIN5" s="19"/>
      <c r="PIO5" s="19"/>
      <c r="PIP5" s="19"/>
      <c r="PIQ5" s="19"/>
      <c r="PIR5" s="19"/>
      <c r="PIS5" s="19"/>
      <c r="PIT5" s="19"/>
      <c r="PIU5" s="19"/>
      <c r="PIV5" s="19"/>
      <c r="PIW5" s="19"/>
      <c r="PIX5" s="19"/>
      <c r="PIY5" s="19"/>
      <c r="PIZ5" s="19"/>
      <c r="PJA5" s="19"/>
      <c r="PJB5" s="19"/>
      <c r="PJC5" s="19"/>
      <c r="PJD5" s="19"/>
      <c r="PJE5" s="19"/>
      <c r="PJF5" s="19"/>
      <c r="PJG5" s="19"/>
      <c r="PJH5" s="19"/>
      <c r="PJI5" s="19"/>
      <c r="PJJ5" s="19"/>
      <c r="PJK5" s="19"/>
      <c r="PJL5" s="19"/>
      <c r="PJM5" s="19"/>
      <c r="PJN5" s="19"/>
      <c r="PJO5" s="19"/>
      <c r="PJP5" s="19"/>
      <c r="PJQ5" s="19"/>
      <c r="PJR5" s="19"/>
      <c r="PJS5" s="19"/>
      <c r="PJT5" s="19"/>
      <c r="PJU5" s="19"/>
      <c r="PJV5" s="19"/>
      <c r="PJW5" s="19"/>
      <c r="PJX5" s="19"/>
      <c r="PJY5" s="19"/>
      <c r="PJZ5" s="19"/>
      <c r="PKA5" s="19"/>
      <c r="PKB5" s="19"/>
      <c r="PKC5" s="19"/>
      <c r="PKD5" s="19"/>
      <c r="PKE5" s="19"/>
      <c r="PKF5" s="19"/>
      <c r="PKG5" s="19"/>
      <c r="PKH5" s="19"/>
      <c r="PKI5" s="19"/>
      <c r="PKJ5" s="19"/>
      <c r="PKK5" s="19"/>
      <c r="PKL5" s="19"/>
      <c r="PKM5" s="19"/>
      <c r="PKN5" s="19"/>
      <c r="PKO5" s="19"/>
      <c r="PKP5" s="19"/>
      <c r="PKQ5" s="19"/>
      <c r="PKR5" s="19"/>
      <c r="PKS5" s="19"/>
      <c r="PKT5" s="19"/>
      <c r="PKU5" s="19"/>
      <c r="PKV5" s="19"/>
      <c r="PKW5" s="19"/>
      <c r="PKX5" s="19"/>
      <c r="PKY5" s="19"/>
      <c r="PKZ5" s="19"/>
      <c r="PLA5" s="19"/>
      <c r="PLB5" s="19"/>
      <c r="PLC5" s="19"/>
      <c r="PLD5" s="19"/>
      <c r="PLE5" s="19"/>
      <c r="PLF5" s="19"/>
      <c r="PLG5" s="19"/>
      <c r="PLH5" s="19"/>
      <c r="PLI5" s="19"/>
      <c r="PLJ5" s="19"/>
      <c r="PLK5" s="19"/>
      <c r="PLL5" s="19"/>
      <c r="PLM5" s="19"/>
      <c r="PLN5" s="19"/>
      <c r="PLO5" s="19"/>
      <c r="PLP5" s="19"/>
      <c r="PLQ5" s="19"/>
      <c r="PLR5" s="19"/>
      <c r="PLS5" s="19"/>
      <c r="PLT5" s="19"/>
      <c r="PLU5" s="19"/>
      <c r="PLV5" s="19"/>
      <c r="PLW5" s="19"/>
      <c r="PLX5" s="19"/>
      <c r="PLY5" s="19"/>
      <c r="PLZ5" s="19"/>
      <c r="PMA5" s="19"/>
      <c r="PMB5" s="19"/>
      <c r="PMC5" s="19"/>
      <c r="PMD5" s="19"/>
      <c r="PME5" s="19"/>
      <c r="PMF5" s="19"/>
      <c r="PMG5" s="19"/>
      <c r="PMH5" s="19"/>
      <c r="PMI5" s="19"/>
      <c r="PMJ5" s="19"/>
      <c r="PMK5" s="19"/>
      <c r="PML5" s="19"/>
      <c r="PMM5" s="19"/>
      <c r="PMN5" s="19"/>
      <c r="PMO5" s="19"/>
      <c r="PMP5" s="19"/>
      <c r="PMQ5" s="19"/>
      <c r="PMR5" s="19"/>
      <c r="PMS5" s="19"/>
      <c r="PMT5" s="19"/>
      <c r="PMU5" s="19"/>
      <c r="PMV5" s="19"/>
      <c r="PMW5" s="19"/>
      <c r="PMX5" s="19"/>
      <c r="PMY5" s="19"/>
      <c r="PMZ5" s="19"/>
      <c r="PNA5" s="19"/>
      <c r="PNB5" s="19"/>
      <c r="PNC5" s="19"/>
      <c r="PND5" s="19"/>
      <c r="PNE5" s="19"/>
      <c r="PNF5" s="19"/>
      <c r="PNG5" s="19"/>
      <c r="PNH5" s="19"/>
      <c r="PNI5" s="19"/>
      <c r="PNJ5" s="19"/>
      <c r="PNK5" s="19"/>
      <c r="PNL5" s="19"/>
      <c r="PNM5" s="19"/>
      <c r="PNN5" s="19"/>
      <c r="PNO5" s="19"/>
      <c r="PNP5" s="19"/>
      <c r="PNQ5" s="19"/>
      <c r="PNR5" s="19"/>
      <c r="PNS5" s="19"/>
      <c r="PNT5" s="19"/>
      <c r="PNU5" s="19"/>
      <c r="PNV5" s="19"/>
      <c r="PNW5" s="19"/>
      <c r="PNX5" s="19"/>
      <c r="PNY5" s="19"/>
      <c r="PNZ5" s="19"/>
      <c r="POA5" s="19"/>
      <c r="POB5" s="19"/>
      <c r="POC5" s="19"/>
      <c r="POD5" s="19"/>
      <c r="POE5" s="19"/>
      <c r="POF5" s="19"/>
      <c r="POG5" s="19"/>
      <c r="POH5" s="19"/>
      <c r="POI5" s="19"/>
      <c r="POJ5" s="19"/>
      <c r="POK5" s="19"/>
      <c r="POL5" s="19"/>
      <c r="POM5" s="19"/>
      <c r="PON5" s="19"/>
      <c r="POO5" s="19"/>
      <c r="POP5" s="19"/>
      <c r="POQ5" s="19"/>
      <c r="POR5" s="19"/>
      <c r="POS5" s="19"/>
      <c r="POT5" s="19"/>
      <c r="POU5" s="19"/>
      <c r="POV5" s="19"/>
      <c r="POW5" s="19"/>
      <c r="POX5" s="19"/>
      <c r="POY5" s="19"/>
      <c r="POZ5" s="19"/>
      <c r="PPA5" s="19"/>
      <c r="PPB5" s="19"/>
      <c r="PPC5" s="19"/>
      <c r="PPD5" s="19"/>
      <c r="PPE5" s="19"/>
      <c r="PPF5" s="19"/>
      <c r="PPG5" s="19"/>
      <c r="PPH5" s="19"/>
      <c r="PPI5" s="19"/>
      <c r="PPJ5" s="19"/>
      <c r="PPK5" s="19"/>
      <c r="PPL5" s="19"/>
      <c r="PPM5" s="19"/>
      <c r="PPN5" s="19"/>
      <c r="PPO5" s="19"/>
      <c r="PPP5" s="19"/>
      <c r="PPQ5" s="19"/>
      <c r="PPR5" s="19"/>
      <c r="PPS5" s="19"/>
      <c r="PPT5" s="19"/>
      <c r="PPU5" s="19"/>
      <c r="PPV5" s="19"/>
      <c r="PPW5" s="19"/>
      <c r="PPX5" s="19"/>
      <c r="PPY5" s="19"/>
      <c r="PPZ5" s="19"/>
      <c r="PQA5" s="19"/>
      <c r="PQB5" s="19"/>
      <c r="PQC5" s="19"/>
      <c r="PQD5" s="19"/>
      <c r="PQE5" s="19"/>
      <c r="PQF5" s="19"/>
      <c r="PQG5" s="19"/>
      <c r="PQH5" s="19"/>
      <c r="PQI5" s="19"/>
      <c r="PQJ5" s="19"/>
      <c r="PQK5" s="19"/>
      <c r="PQL5" s="19"/>
      <c r="PQM5" s="19"/>
      <c r="PQN5" s="19"/>
      <c r="PQO5" s="19"/>
      <c r="PQP5" s="19"/>
      <c r="PQQ5" s="19"/>
      <c r="PQR5" s="19"/>
      <c r="PQS5" s="19"/>
      <c r="PQT5" s="19"/>
      <c r="PQU5" s="19"/>
      <c r="PQV5" s="19"/>
      <c r="PQW5" s="19"/>
      <c r="PQX5" s="19"/>
      <c r="PQY5" s="19"/>
      <c r="PQZ5" s="19"/>
      <c r="PRA5" s="19"/>
      <c r="PRB5" s="19"/>
      <c r="PRC5" s="19"/>
      <c r="PRD5" s="19"/>
      <c r="PRE5" s="19"/>
      <c r="PRF5" s="19"/>
      <c r="PRG5" s="19"/>
      <c r="PRH5" s="19"/>
      <c r="PRI5" s="19"/>
      <c r="PRJ5" s="19"/>
      <c r="PRK5" s="19"/>
      <c r="PRL5" s="19"/>
      <c r="PRM5" s="19"/>
      <c r="PRN5" s="19"/>
      <c r="PRO5" s="19"/>
      <c r="PRP5" s="19"/>
      <c r="PRQ5" s="19"/>
      <c r="PRR5" s="19"/>
      <c r="PRS5" s="19"/>
      <c r="PRT5" s="19"/>
      <c r="PRU5" s="19"/>
      <c r="PRV5" s="19"/>
      <c r="PRW5" s="19"/>
      <c r="PRX5" s="19"/>
      <c r="PRY5" s="19"/>
      <c r="PRZ5" s="19"/>
      <c r="PSA5" s="19"/>
      <c r="PSB5" s="19"/>
      <c r="PSC5" s="19"/>
      <c r="PSD5" s="19"/>
      <c r="PSE5" s="19"/>
      <c r="PSF5" s="19"/>
      <c r="PSG5" s="19"/>
      <c r="PSH5" s="19"/>
      <c r="PSI5" s="19"/>
      <c r="PSJ5" s="19"/>
      <c r="PSK5" s="19"/>
      <c r="PSL5" s="19"/>
      <c r="PSM5" s="19"/>
      <c r="PSN5" s="19"/>
      <c r="PSO5" s="19"/>
      <c r="PSP5" s="19"/>
      <c r="PSQ5" s="19"/>
      <c r="PSR5" s="19"/>
      <c r="PSS5" s="19"/>
      <c r="PST5" s="19"/>
      <c r="PSU5" s="19"/>
      <c r="PSV5" s="19"/>
      <c r="PSW5" s="19"/>
      <c r="PSX5" s="19"/>
      <c r="PSY5" s="19"/>
      <c r="PSZ5" s="19"/>
      <c r="PTA5" s="19"/>
      <c r="PTB5" s="19"/>
      <c r="PTC5" s="19"/>
      <c r="PTD5" s="19"/>
      <c r="PTE5" s="19"/>
      <c r="PTF5" s="19"/>
      <c r="PTG5" s="19"/>
      <c r="PTH5" s="19"/>
      <c r="PTI5" s="19"/>
      <c r="PTJ5" s="19"/>
      <c r="PTK5" s="19"/>
      <c r="PTL5" s="19"/>
      <c r="PTM5" s="19"/>
      <c r="PTN5" s="19"/>
      <c r="PTO5" s="19"/>
      <c r="PTP5" s="19"/>
      <c r="PTQ5" s="19"/>
      <c r="PTR5" s="19"/>
      <c r="PTS5" s="19"/>
      <c r="PTT5" s="19"/>
      <c r="PTU5" s="19"/>
      <c r="PTV5" s="19"/>
      <c r="PTW5" s="19"/>
      <c r="PTX5" s="19"/>
      <c r="PTY5" s="19"/>
      <c r="PTZ5" s="19"/>
      <c r="PUA5" s="19"/>
      <c r="PUB5" s="19"/>
      <c r="PUC5" s="19"/>
      <c r="PUD5" s="19"/>
      <c r="PUE5" s="19"/>
      <c r="PUF5" s="19"/>
      <c r="PUG5" s="19"/>
      <c r="PUH5" s="19"/>
      <c r="PUI5" s="19"/>
      <c r="PUJ5" s="19"/>
      <c r="PUK5" s="19"/>
      <c r="PUL5" s="19"/>
      <c r="PUM5" s="19"/>
      <c r="PUN5" s="19"/>
      <c r="PUO5" s="19"/>
      <c r="PUP5" s="19"/>
      <c r="PUQ5" s="19"/>
      <c r="PUR5" s="19"/>
      <c r="PUS5" s="19"/>
      <c r="PUT5" s="19"/>
      <c r="PUU5" s="19"/>
      <c r="PUV5" s="19"/>
      <c r="PUW5" s="19"/>
      <c r="PUX5" s="19"/>
      <c r="PUY5" s="19"/>
      <c r="PUZ5" s="19"/>
      <c r="PVA5" s="19"/>
      <c r="PVB5" s="19"/>
      <c r="PVC5" s="19"/>
      <c r="PVD5" s="19"/>
      <c r="PVE5" s="19"/>
      <c r="PVF5" s="19"/>
      <c r="PVG5" s="19"/>
      <c r="PVH5" s="19"/>
      <c r="PVI5" s="19"/>
      <c r="PVJ5" s="19"/>
      <c r="PVK5" s="19"/>
      <c r="PVL5" s="19"/>
      <c r="PVM5" s="19"/>
      <c r="PVN5" s="19"/>
      <c r="PVO5" s="19"/>
      <c r="PVP5" s="19"/>
      <c r="PVQ5" s="19"/>
      <c r="PVR5" s="19"/>
      <c r="PVS5" s="19"/>
      <c r="PVT5" s="19"/>
      <c r="PVU5" s="19"/>
      <c r="PVV5" s="19"/>
      <c r="PVW5" s="19"/>
      <c r="PVX5" s="19"/>
      <c r="PVY5" s="19"/>
      <c r="PVZ5" s="19"/>
      <c r="PWA5" s="19"/>
      <c r="PWB5" s="19"/>
      <c r="PWC5" s="19"/>
      <c r="PWD5" s="19"/>
      <c r="PWE5" s="19"/>
      <c r="PWF5" s="19"/>
      <c r="PWG5" s="19"/>
      <c r="PWH5" s="19"/>
      <c r="PWI5" s="19"/>
      <c r="PWJ5" s="19"/>
      <c r="PWK5" s="19"/>
      <c r="PWL5" s="19"/>
      <c r="PWM5" s="19"/>
      <c r="PWN5" s="19"/>
      <c r="PWO5" s="19"/>
      <c r="PWP5" s="19"/>
      <c r="PWQ5" s="19"/>
      <c r="PWR5" s="19"/>
      <c r="PWS5" s="19"/>
      <c r="PWT5" s="19"/>
      <c r="PWU5" s="19"/>
      <c r="PWV5" s="19"/>
      <c r="PWW5" s="19"/>
      <c r="PWX5" s="19"/>
      <c r="PWY5" s="19"/>
      <c r="PWZ5" s="19"/>
      <c r="PXA5" s="19"/>
      <c r="PXB5" s="19"/>
      <c r="PXC5" s="19"/>
      <c r="PXD5" s="19"/>
      <c r="PXE5" s="19"/>
      <c r="PXF5" s="19"/>
      <c r="PXG5" s="19"/>
      <c r="PXH5" s="19"/>
      <c r="PXI5" s="19"/>
      <c r="PXJ5" s="19"/>
      <c r="PXK5" s="19"/>
      <c r="PXL5" s="19"/>
      <c r="PXM5" s="19"/>
      <c r="PXN5" s="19"/>
      <c r="PXO5" s="19"/>
      <c r="PXP5" s="19"/>
      <c r="PXQ5" s="19"/>
      <c r="PXR5" s="19"/>
      <c r="PXS5" s="19"/>
      <c r="PXT5" s="19"/>
      <c r="PXU5" s="19"/>
      <c r="PXV5" s="19"/>
      <c r="PXW5" s="19"/>
      <c r="PXX5" s="19"/>
      <c r="PXY5" s="19"/>
      <c r="PXZ5" s="19"/>
      <c r="PYA5" s="19"/>
      <c r="PYB5" s="19"/>
      <c r="PYC5" s="19"/>
      <c r="PYD5" s="19"/>
      <c r="PYE5" s="19"/>
      <c r="PYF5" s="19"/>
      <c r="PYG5" s="19"/>
      <c r="PYH5" s="19"/>
      <c r="PYI5" s="19"/>
      <c r="PYJ5" s="19"/>
      <c r="PYK5" s="19"/>
      <c r="PYL5" s="19"/>
      <c r="PYM5" s="19"/>
      <c r="PYN5" s="19"/>
      <c r="PYO5" s="19"/>
      <c r="PYP5" s="19"/>
      <c r="PYQ5" s="19"/>
      <c r="PYR5" s="19"/>
      <c r="PYS5" s="19"/>
      <c r="PYT5" s="19"/>
      <c r="PYU5" s="19"/>
      <c r="PYV5" s="19"/>
      <c r="PYW5" s="19"/>
      <c r="PYX5" s="19"/>
      <c r="PYY5" s="19"/>
      <c r="PYZ5" s="19"/>
      <c r="PZA5" s="19"/>
      <c r="PZB5" s="19"/>
      <c r="PZC5" s="19"/>
      <c r="PZD5" s="19"/>
      <c r="PZE5" s="19"/>
      <c r="PZF5" s="19"/>
      <c r="PZG5" s="19"/>
      <c r="PZH5" s="19"/>
      <c r="PZI5" s="19"/>
      <c r="PZJ5" s="19"/>
      <c r="PZK5" s="19"/>
      <c r="PZL5" s="19"/>
      <c r="PZM5" s="19"/>
      <c r="PZN5" s="19"/>
      <c r="PZO5" s="19"/>
      <c r="PZP5" s="19"/>
      <c r="PZQ5" s="19"/>
      <c r="PZR5" s="19"/>
      <c r="PZS5" s="19"/>
      <c r="PZT5" s="19"/>
      <c r="PZU5" s="19"/>
      <c r="PZV5" s="19"/>
      <c r="PZW5" s="19"/>
      <c r="PZX5" s="19"/>
      <c r="PZY5" s="19"/>
      <c r="PZZ5" s="19"/>
      <c r="QAA5" s="19"/>
      <c r="QAB5" s="19"/>
      <c r="QAC5" s="19"/>
      <c r="QAD5" s="19"/>
      <c r="QAE5" s="19"/>
      <c r="QAF5" s="19"/>
      <c r="QAG5" s="19"/>
      <c r="QAH5" s="19"/>
      <c r="QAI5" s="19"/>
      <c r="QAJ5" s="19"/>
      <c r="QAK5" s="19"/>
      <c r="QAL5" s="19"/>
      <c r="QAM5" s="19"/>
      <c r="QAN5" s="19"/>
      <c r="QAO5" s="19"/>
      <c r="QAP5" s="19"/>
      <c r="QAQ5" s="19"/>
      <c r="QAR5" s="19"/>
      <c r="QAS5" s="19"/>
      <c r="QAT5" s="19"/>
      <c r="QAU5" s="19"/>
      <c r="QAV5" s="19"/>
      <c r="QAW5" s="19"/>
      <c r="QAX5" s="19"/>
      <c r="QAY5" s="19"/>
      <c r="QAZ5" s="19"/>
      <c r="QBA5" s="19"/>
      <c r="QBB5" s="19"/>
      <c r="QBC5" s="19"/>
      <c r="QBD5" s="19"/>
      <c r="QBE5" s="19"/>
      <c r="QBF5" s="19"/>
      <c r="QBG5" s="19"/>
      <c r="QBH5" s="19"/>
      <c r="QBI5" s="19"/>
      <c r="QBJ5" s="19"/>
      <c r="QBK5" s="19"/>
      <c r="QBL5" s="19"/>
      <c r="QBM5" s="19"/>
      <c r="QBN5" s="19"/>
      <c r="QBO5" s="19"/>
      <c r="QBP5" s="19"/>
      <c r="QBQ5" s="19"/>
      <c r="QBR5" s="19"/>
      <c r="QBS5" s="19"/>
      <c r="QBT5" s="19"/>
      <c r="QBU5" s="19"/>
      <c r="QBV5" s="19"/>
      <c r="QBW5" s="19"/>
      <c r="QBX5" s="19"/>
      <c r="QBY5" s="19"/>
      <c r="QBZ5" s="19"/>
      <c r="QCA5" s="19"/>
      <c r="QCB5" s="19"/>
      <c r="QCC5" s="19"/>
      <c r="QCD5" s="19"/>
      <c r="QCE5" s="19"/>
      <c r="QCF5" s="19"/>
      <c r="QCG5" s="19"/>
      <c r="QCH5" s="19"/>
      <c r="QCI5" s="19"/>
      <c r="QCJ5" s="19"/>
      <c r="QCK5" s="19"/>
      <c r="QCL5" s="19"/>
      <c r="QCM5" s="19"/>
      <c r="QCN5" s="19"/>
      <c r="QCO5" s="19"/>
      <c r="QCP5" s="19"/>
      <c r="QCQ5" s="19"/>
      <c r="QCR5" s="19"/>
      <c r="QCS5" s="19"/>
      <c r="QCT5" s="19"/>
      <c r="QCU5" s="19"/>
      <c r="QCV5" s="19"/>
      <c r="QCW5" s="19"/>
      <c r="QCX5" s="19"/>
      <c r="QCY5" s="19"/>
      <c r="QCZ5" s="19"/>
      <c r="QDA5" s="19"/>
      <c r="QDB5" s="19"/>
      <c r="QDC5" s="19"/>
      <c r="QDD5" s="19"/>
      <c r="QDE5" s="19"/>
      <c r="QDF5" s="19"/>
      <c r="QDG5" s="19"/>
      <c r="QDH5" s="19"/>
      <c r="QDI5" s="19"/>
      <c r="QDJ5" s="19"/>
      <c r="QDK5" s="19"/>
      <c r="QDL5" s="19"/>
      <c r="QDM5" s="19"/>
      <c r="QDN5" s="19"/>
      <c r="QDO5" s="19"/>
      <c r="QDP5" s="19"/>
      <c r="QDQ5" s="19"/>
      <c r="QDR5" s="19"/>
      <c r="QDS5" s="19"/>
      <c r="QDT5" s="19"/>
      <c r="QDU5" s="19"/>
      <c r="QDV5" s="19"/>
      <c r="QDW5" s="19"/>
      <c r="QDX5" s="19"/>
      <c r="QDY5" s="19"/>
      <c r="QDZ5" s="19"/>
      <c r="QEA5" s="19"/>
      <c r="QEB5" s="19"/>
      <c r="QEC5" s="19"/>
      <c r="QED5" s="19"/>
      <c r="QEE5" s="19"/>
      <c r="QEF5" s="19"/>
      <c r="QEG5" s="19"/>
      <c r="QEH5" s="19"/>
      <c r="QEI5" s="19"/>
      <c r="QEJ5" s="19"/>
      <c r="QEK5" s="19"/>
      <c r="QEL5" s="19"/>
      <c r="QEM5" s="19"/>
      <c r="QEN5" s="19"/>
      <c r="QEO5" s="19"/>
      <c r="QEP5" s="19"/>
      <c r="QEQ5" s="19"/>
      <c r="QER5" s="19"/>
      <c r="QES5" s="19"/>
      <c r="QET5" s="19"/>
      <c r="QEU5" s="19"/>
      <c r="QEV5" s="19"/>
      <c r="QEW5" s="19"/>
      <c r="QEX5" s="19"/>
      <c r="QEY5" s="19"/>
      <c r="QEZ5" s="19"/>
      <c r="QFA5" s="19"/>
      <c r="QFB5" s="19"/>
      <c r="QFC5" s="19"/>
      <c r="QFD5" s="19"/>
      <c r="QFE5" s="19"/>
      <c r="QFF5" s="19"/>
      <c r="QFG5" s="19"/>
      <c r="QFH5" s="19"/>
      <c r="QFI5" s="19"/>
      <c r="QFJ5" s="19"/>
      <c r="QFK5" s="19"/>
      <c r="QFL5" s="19"/>
      <c r="QFM5" s="19"/>
      <c r="QFN5" s="19"/>
      <c r="QFO5" s="19"/>
      <c r="QFP5" s="19"/>
      <c r="QFQ5" s="19"/>
      <c r="QFR5" s="19"/>
      <c r="QFS5" s="19"/>
      <c r="QFT5" s="19"/>
      <c r="QFU5" s="19"/>
      <c r="QFV5" s="19"/>
      <c r="QFW5" s="19"/>
      <c r="QFX5" s="19"/>
      <c r="QFY5" s="19"/>
      <c r="QFZ5" s="19"/>
      <c r="QGA5" s="19"/>
      <c r="QGB5" s="19"/>
      <c r="QGC5" s="19"/>
      <c r="QGD5" s="19"/>
      <c r="QGE5" s="19"/>
      <c r="QGF5" s="19"/>
      <c r="QGG5" s="19"/>
      <c r="QGH5" s="19"/>
      <c r="QGI5" s="19"/>
      <c r="QGJ5" s="19"/>
      <c r="QGK5" s="19"/>
      <c r="QGL5" s="19"/>
      <c r="QGM5" s="19"/>
      <c r="QGN5" s="19"/>
      <c r="QGO5" s="19"/>
      <c r="QGP5" s="19"/>
      <c r="QGQ5" s="19"/>
      <c r="QGR5" s="19"/>
      <c r="QGS5" s="19"/>
      <c r="QGT5" s="19"/>
      <c r="QGU5" s="19"/>
      <c r="QGV5" s="19"/>
      <c r="QGW5" s="19"/>
      <c r="QGX5" s="19"/>
      <c r="QGY5" s="19"/>
      <c r="QGZ5" s="19"/>
      <c r="QHA5" s="19"/>
      <c r="QHB5" s="19"/>
      <c r="QHC5" s="19"/>
      <c r="QHD5" s="19"/>
      <c r="QHE5" s="19"/>
      <c r="QHF5" s="19"/>
      <c r="QHG5" s="19"/>
      <c r="QHH5" s="19"/>
      <c r="QHI5" s="19"/>
      <c r="QHJ5" s="19"/>
      <c r="QHK5" s="19"/>
      <c r="QHL5" s="19"/>
      <c r="QHM5" s="19"/>
      <c r="QHN5" s="19"/>
      <c r="QHO5" s="19"/>
      <c r="QHP5" s="19"/>
      <c r="QHQ5" s="19"/>
      <c r="QHR5" s="19"/>
      <c r="QHS5" s="19"/>
      <c r="QHT5" s="19"/>
      <c r="QHU5" s="19"/>
      <c r="QHV5" s="19"/>
      <c r="QHW5" s="19"/>
      <c r="QHX5" s="19"/>
      <c r="QHY5" s="19"/>
      <c r="QHZ5" s="19"/>
      <c r="QIA5" s="19"/>
      <c r="QIB5" s="19"/>
      <c r="QIC5" s="19"/>
      <c r="QID5" s="19"/>
      <c r="QIE5" s="19"/>
      <c r="QIF5" s="19"/>
      <c r="QIG5" s="19"/>
      <c r="QIH5" s="19"/>
      <c r="QII5" s="19"/>
      <c r="QIJ5" s="19"/>
      <c r="QIK5" s="19"/>
      <c r="QIL5" s="19"/>
      <c r="QIM5" s="19"/>
      <c r="QIN5" s="19"/>
      <c r="QIO5" s="19"/>
      <c r="QIP5" s="19"/>
      <c r="QIQ5" s="19"/>
      <c r="QIR5" s="19"/>
      <c r="QIS5" s="19"/>
      <c r="QIT5" s="19"/>
      <c r="QIU5" s="19"/>
      <c r="QIV5" s="19"/>
      <c r="QIW5" s="19"/>
      <c r="QIX5" s="19"/>
      <c r="QIY5" s="19"/>
      <c r="QIZ5" s="19"/>
      <c r="QJA5" s="19"/>
      <c r="QJB5" s="19"/>
      <c r="QJC5" s="19"/>
      <c r="QJD5" s="19"/>
      <c r="QJE5" s="19"/>
      <c r="QJF5" s="19"/>
      <c r="QJG5" s="19"/>
      <c r="QJH5" s="19"/>
      <c r="QJI5" s="19"/>
      <c r="QJJ5" s="19"/>
      <c r="QJK5" s="19"/>
      <c r="QJL5" s="19"/>
      <c r="QJM5" s="19"/>
      <c r="QJN5" s="19"/>
      <c r="QJO5" s="19"/>
      <c r="QJP5" s="19"/>
      <c r="QJQ5" s="19"/>
      <c r="QJR5" s="19"/>
      <c r="QJS5" s="19"/>
      <c r="QJT5" s="19"/>
      <c r="QJU5" s="19"/>
      <c r="QJV5" s="19"/>
      <c r="QJW5" s="19"/>
      <c r="QJX5" s="19"/>
      <c r="QJY5" s="19"/>
      <c r="QJZ5" s="19"/>
      <c r="QKA5" s="19"/>
      <c r="QKB5" s="19"/>
      <c r="QKC5" s="19"/>
      <c r="QKD5" s="19"/>
      <c r="QKE5" s="19"/>
      <c r="QKF5" s="19"/>
      <c r="QKG5" s="19"/>
      <c r="QKH5" s="19"/>
      <c r="QKI5" s="19"/>
      <c r="QKJ5" s="19"/>
      <c r="QKK5" s="19"/>
      <c r="QKL5" s="19"/>
      <c r="QKM5" s="19"/>
      <c r="QKN5" s="19"/>
      <c r="QKO5" s="19"/>
      <c r="QKP5" s="19"/>
      <c r="QKQ5" s="19"/>
      <c r="QKR5" s="19"/>
      <c r="QKS5" s="19"/>
      <c r="QKT5" s="19"/>
      <c r="QKU5" s="19"/>
      <c r="QKV5" s="19"/>
      <c r="QKW5" s="19"/>
      <c r="QKX5" s="19"/>
      <c r="QKY5" s="19"/>
      <c r="QKZ5" s="19"/>
      <c r="QLA5" s="19"/>
      <c r="QLB5" s="19"/>
      <c r="QLC5" s="19"/>
      <c r="QLD5" s="19"/>
      <c r="QLE5" s="19"/>
      <c r="QLF5" s="19"/>
      <c r="QLG5" s="19"/>
      <c r="QLH5" s="19"/>
      <c r="QLI5" s="19"/>
      <c r="QLJ5" s="19"/>
      <c r="QLK5" s="19"/>
      <c r="QLL5" s="19"/>
      <c r="QLM5" s="19"/>
      <c r="QLN5" s="19"/>
      <c r="QLO5" s="19"/>
      <c r="QLP5" s="19"/>
      <c r="QLQ5" s="19"/>
      <c r="QLR5" s="19"/>
      <c r="QLS5" s="19"/>
      <c r="QLT5" s="19"/>
      <c r="QLU5" s="19"/>
      <c r="QLV5" s="19"/>
      <c r="QLW5" s="19"/>
      <c r="QLX5" s="19"/>
      <c r="QLY5" s="19"/>
      <c r="QLZ5" s="19"/>
      <c r="QMA5" s="19"/>
      <c r="QMB5" s="19"/>
      <c r="QMC5" s="19"/>
      <c r="QMD5" s="19"/>
      <c r="QME5" s="19"/>
      <c r="QMF5" s="19"/>
      <c r="QMG5" s="19"/>
      <c r="QMH5" s="19"/>
      <c r="QMI5" s="19"/>
      <c r="QMJ5" s="19"/>
      <c r="QMK5" s="19"/>
      <c r="QML5" s="19"/>
      <c r="QMM5" s="19"/>
      <c r="QMN5" s="19"/>
      <c r="QMO5" s="19"/>
      <c r="QMP5" s="19"/>
      <c r="QMQ5" s="19"/>
      <c r="QMR5" s="19"/>
      <c r="QMS5" s="19"/>
      <c r="QMT5" s="19"/>
      <c r="QMU5" s="19"/>
      <c r="QMV5" s="19"/>
      <c r="QMW5" s="19"/>
      <c r="QMX5" s="19"/>
      <c r="QMY5" s="19"/>
      <c r="QMZ5" s="19"/>
      <c r="QNA5" s="19"/>
      <c r="QNB5" s="19"/>
      <c r="QNC5" s="19"/>
      <c r="QND5" s="19"/>
      <c r="QNE5" s="19"/>
      <c r="QNF5" s="19"/>
      <c r="QNG5" s="19"/>
      <c r="QNH5" s="19"/>
      <c r="QNI5" s="19"/>
      <c r="QNJ5" s="19"/>
      <c r="QNK5" s="19"/>
      <c r="QNL5" s="19"/>
      <c r="QNM5" s="19"/>
      <c r="QNN5" s="19"/>
      <c r="QNO5" s="19"/>
      <c r="QNP5" s="19"/>
      <c r="QNQ5" s="19"/>
      <c r="QNR5" s="19"/>
      <c r="QNS5" s="19"/>
      <c r="QNT5" s="19"/>
      <c r="QNU5" s="19"/>
      <c r="QNV5" s="19"/>
      <c r="QNW5" s="19"/>
      <c r="QNX5" s="19"/>
      <c r="QNY5" s="19"/>
      <c r="QNZ5" s="19"/>
      <c r="QOA5" s="19"/>
      <c r="QOB5" s="19"/>
      <c r="QOC5" s="19"/>
      <c r="QOD5" s="19"/>
      <c r="QOE5" s="19"/>
      <c r="QOF5" s="19"/>
      <c r="QOG5" s="19"/>
      <c r="QOH5" s="19"/>
      <c r="QOI5" s="19"/>
      <c r="QOJ5" s="19"/>
      <c r="QOK5" s="19"/>
      <c r="QOL5" s="19"/>
      <c r="QOM5" s="19"/>
      <c r="QON5" s="19"/>
      <c r="QOO5" s="19"/>
      <c r="QOP5" s="19"/>
      <c r="QOQ5" s="19"/>
      <c r="QOR5" s="19"/>
      <c r="QOS5" s="19"/>
      <c r="QOT5" s="19"/>
      <c r="QOU5" s="19"/>
      <c r="QOV5" s="19"/>
      <c r="QOW5" s="19"/>
      <c r="QOX5" s="19"/>
      <c r="QOY5" s="19"/>
      <c r="QOZ5" s="19"/>
      <c r="QPA5" s="19"/>
      <c r="QPB5" s="19"/>
      <c r="QPC5" s="19"/>
      <c r="QPD5" s="19"/>
      <c r="QPE5" s="19"/>
      <c r="QPF5" s="19"/>
      <c r="QPG5" s="19"/>
      <c r="QPH5" s="19"/>
      <c r="QPI5" s="19"/>
      <c r="QPJ5" s="19"/>
      <c r="QPK5" s="19"/>
      <c r="QPL5" s="19"/>
      <c r="QPM5" s="19"/>
      <c r="QPN5" s="19"/>
      <c r="QPO5" s="19"/>
      <c r="QPP5" s="19"/>
      <c r="QPQ5" s="19"/>
      <c r="QPR5" s="19"/>
      <c r="QPS5" s="19"/>
      <c r="QPT5" s="19"/>
      <c r="QPU5" s="19"/>
      <c r="QPV5" s="19"/>
      <c r="QPW5" s="19"/>
      <c r="QPX5" s="19"/>
      <c r="QPY5" s="19"/>
      <c r="QPZ5" s="19"/>
      <c r="QQA5" s="19"/>
      <c r="QQB5" s="19"/>
      <c r="QQC5" s="19"/>
      <c r="QQD5" s="19"/>
      <c r="QQE5" s="19"/>
      <c r="QQF5" s="19"/>
      <c r="QQG5" s="19"/>
      <c r="QQH5" s="19"/>
      <c r="QQI5" s="19"/>
      <c r="QQJ5" s="19"/>
      <c r="QQK5" s="19"/>
      <c r="QQL5" s="19"/>
      <c r="QQM5" s="19"/>
      <c r="QQN5" s="19"/>
      <c r="QQO5" s="19"/>
      <c r="QQP5" s="19"/>
      <c r="QQQ5" s="19"/>
      <c r="QQR5" s="19"/>
      <c r="QQS5" s="19"/>
      <c r="QQT5" s="19"/>
      <c r="QQU5" s="19"/>
      <c r="QQV5" s="19"/>
      <c r="QQW5" s="19"/>
      <c r="QQX5" s="19"/>
      <c r="QQY5" s="19"/>
      <c r="QQZ5" s="19"/>
      <c r="QRA5" s="19"/>
      <c r="QRB5" s="19"/>
      <c r="QRC5" s="19"/>
      <c r="QRD5" s="19"/>
      <c r="QRE5" s="19"/>
      <c r="QRF5" s="19"/>
      <c r="QRG5" s="19"/>
      <c r="QRH5" s="19"/>
      <c r="QRI5" s="19"/>
      <c r="QRJ5" s="19"/>
      <c r="QRK5" s="19"/>
      <c r="QRL5" s="19"/>
      <c r="QRM5" s="19"/>
      <c r="QRN5" s="19"/>
      <c r="QRO5" s="19"/>
      <c r="QRP5" s="19"/>
      <c r="QRQ5" s="19"/>
      <c r="QRR5" s="19"/>
      <c r="QRS5" s="19"/>
      <c r="QRT5" s="19"/>
      <c r="QRU5" s="19"/>
      <c r="QRV5" s="19"/>
      <c r="QRW5" s="19"/>
      <c r="QRX5" s="19"/>
      <c r="QRY5" s="19"/>
      <c r="QRZ5" s="19"/>
      <c r="QSA5" s="19"/>
      <c r="QSB5" s="19"/>
      <c r="QSC5" s="19"/>
      <c r="QSD5" s="19"/>
      <c r="QSE5" s="19"/>
      <c r="QSF5" s="19"/>
      <c r="QSG5" s="19"/>
      <c r="QSH5" s="19"/>
      <c r="QSI5" s="19"/>
      <c r="QSJ5" s="19"/>
      <c r="QSK5" s="19"/>
      <c r="QSL5" s="19"/>
      <c r="QSM5" s="19"/>
      <c r="QSN5" s="19"/>
      <c r="QSO5" s="19"/>
      <c r="QSP5" s="19"/>
      <c r="QSQ5" s="19"/>
      <c r="QSR5" s="19"/>
      <c r="QSS5" s="19"/>
      <c r="QST5" s="19"/>
      <c r="QSU5" s="19"/>
      <c r="QSV5" s="19"/>
      <c r="QSW5" s="19"/>
      <c r="QSX5" s="19"/>
      <c r="QSY5" s="19"/>
      <c r="QSZ5" s="19"/>
      <c r="QTA5" s="19"/>
      <c r="QTB5" s="19"/>
      <c r="QTC5" s="19"/>
      <c r="QTD5" s="19"/>
      <c r="QTE5" s="19"/>
      <c r="QTF5" s="19"/>
      <c r="QTG5" s="19"/>
      <c r="QTH5" s="19"/>
      <c r="QTI5" s="19"/>
      <c r="QTJ5" s="19"/>
      <c r="QTK5" s="19"/>
      <c r="QTL5" s="19"/>
      <c r="QTM5" s="19"/>
      <c r="QTN5" s="19"/>
      <c r="QTO5" s="19"/>
      <c r="QTP5" s="19"/>
      <c r="QTQ5" s="19"/>
      <c r="QTR5" s="19"/>
      <c r="QTS5" s="19"/>
      <c r="QTT5" s="19"/>
      <c r="QTU5" s="19"/>
      <c r="QTV5" s="19"/>
      <c r="QTW5" s="19"/>
      <c r="QTX5" s="19"/>
      <c r="QTY5" s="19"/>
      <c r="QTZ5" s="19"/>
      <c r="QUA5" s="19"/>
      <c r="QUB5" s="19"/>
      <c r="QUC5" s="19"/>
      <c r="QUD5" s="19"/>
      <c r="QUE5" s="19"/>
      <c r="QUF5" s="19"/>
      <c r="QUG5" s="19"/>
      <c r="QUH5" s="19"/>
      <c r="QUI5" s="19"/>
      <c r="QUJ5" s="19"/>
      <c r="QUK5" s="19"/>
      <c r="QUL5" s="19"/>
      <c r="QUM5" s="19"/>
      <c r="QUN5" s="19"/>
      <c r="QUO5" s="19"/>
      <c r="QUP5" s="19"/>
      <c r="QUQ5" s="19"/>
      <c r="QUR5" s="19"/>
      <c r="QUS5" s="19"/>
      <c r="QUT5" s="19"/>
      <c r="QUU5" s="19"/>
      <c r="QUV5" s="19"/>
      <c r="QUW5" s="19"/>
      <c r="QUX5" s="19"/>
      <c r="QUY5" s="19"/>
      <c r="QUZ5" s="19"/>
      <c r="QVA5" s="19"/>
      <c r="QVB5" s="19"/>
      <c r="QVC5" s="19"/>
      <c r="QVD5" s="19"/>
      <c r="QVE5" s="19"/>
      <c r="QVF5" s="19"/>
      <c r="QVG5" s="19"/>
      <c r="QVH5" s="19"/>
      <c r="QVI5" s="19"/>
      <c r="QVJ5" s="19"/>
      <c r="QVK5" s="19"/>
      <c r="QVL5" s="19"/>
      <c r="QVM5" s="19"/>
      <c r="QVN5" s="19"/>
      <c r="QVO5" s="19"/>
      <c r="QVP5" s="19"/>
      <c r="QVQ5" s="19"/>
      <c r="QVR5" s="19"/>
      <c r="QVS5" s="19"/>
      <c r="QVT5" s="19"/>
      <c r="QVU5" s="19"/>
      <c r="QVV5" s="19"/>
      <c r="QVW5" s="19"/>
      <c r="QVX5" s="19"/>
      <c r="QVY5" s="19"/>
      <c r="QVZ5" s="19"/>
      <c r="QWA5" s="19"/>
      <c r="QWB5" s="19"/>
      <c r="QWC5" s="19"/>
      <c r="QWD5" s="19"/>
      <c r="QWE5" s="19"/>
      <c r="QWF5" s="19"/>
      <c r="QWG5" s="19"/>
      <c r="QWH5" s="19"/>
      <c r="QWI5" s="19"/>
      <c r="QWJ5" s="19"/>
      <c r="QWK5" s="19"/>
      <c r="QWL5" s="19"/>
      <c r="QWM5" s="19"/>
      <c r="QWN5" s="19"/>
      <c r="QWO5" s="19"/>
      <c r="QWP5" s="19"/>
      <c r="QWQ5" s="19"/>
      <c r="QWR5" s="19"/>
      <c r="QWS5" s="19"/>
      <c r="QWT5" s="19"/>
      <c r="QWU5" s="19"/>
      <c r="QWV5" s="19"/>
      <c r="QWW5" s="19"/>
      <c r="QWX5" s="19"/>
      <c r="QWY5" s="19"/>
      <c r="QWZ5" s="19"/>
      <c r="QXA5" s="19"/>
      <c r="QXB5" s="19"/>
      <c r="QXC5" s="19"/>
      <c r="QXD5" s="19"/>
      <c r="QXE5" s="19"/>
      <c r="QXF5" s="19"/>
      <c r="QXG5" s="19"/>
      <c r="QXH5" s="19"/>
      <c r="QXI5" s="19"/>
      <c r="QXJ5" s="19"/>
      <c r="QXK5" s="19"/>
      <c r="QXL5" s="19"/>
      <c r="QXM5" s="19"/>
      <c r="QXN5" s="19"/>
      <c r="QXO5" s="19"/>
      <c r="QXP5" s="19"/>
      <c r="QXQ5" s="19"/>
      <c r="QXR5" s="19"/>
      <c r="QXS5" s="19"/>
      <c r="QXT5" s="19"/>
      <c r="QXU5" s="19"/>
      <c r="QXV5" s="19"/>
      <c r="QXW5" s="19"/>
      <c r="QXX5" s="19"/>
      <c r="QXY5" s="19"/>
      <c r="QXZ5" s="19"/>
      <c r="QYA5" s="19"/>
      <c r="QYB5" s="19"/>
      <c r="QYC5" s="19"/>
      <c r="QYD5" s="19"/>
      <c r="QYE5" s="19"/>
      <c r="QYF5" s="19"/>
      <c r="QYG5" s="19"/>
      <c r="QYH5" s="19"/>
      <c r="QYI5" s="19"/>
      <c r="QYJ5" s="19"/>
      <c r="QYK5" s="19"/>
      <c r="QYL5" s="19"/>
      <c r="QYM5" s="19"/>
      <c r="QYN5" s="19"/>
      <c r="QYO5" s="19"/>
      <c r="QYP5" s="19"/>
      <c r="QYQ5" s="19"/>
      <c r="QYR5" s="19"/>
      <c r="QYS5" s="19"/>
      <c r="QYT5" s="19"/>
      <c r="QYU5" s="19"/>
      <c r="QYV5" s="19"/>
      <c r="QYW5" s="19"/>
      <c r="QYX5" s="19"/>
      <c r="QYY5" s="19"/>
      <c r="QYZ5" s="19"/>
      <c r="QZA5" s="19"/>
      <c r="QZB5" s="19"/>
      <c r="QZC5" s="19"/>
      <c r="QZD5" s="19"/>
      <c r="QZE5" s="19"/>
      <c r="QZF5" s="19"/>
      <c r="QZG5" s="19"/>
      <c r="QZH5" s="19"/>
      <c r="QZI5" s="19"/>
      <c r="QZJ5" s="19"/>
      <c r="QZK5" s="19"/>
      <c r="QZL5" s="19"/>
      <c r="QZM5" s="19"/>
      <c r="QZN5" s="19"/>
      <c r="QZO5" s="19"/>
      <c r="QZP5" s="19"/>
      <c r="QZQ5" s="19"/>
      <c r="QZR5" s="19"/>
      <c r="QZS5" s="19"/>
      <c r="QZT5" s="19"/>
      <c r="QZU5" s="19"/>
      <c r="QZV5" s="19"/>
      <c r="QZW5" s="19"/>
      <c r="QZX5" s="19"/>
      <c r="QZY5" s="19"/>
      <c r="QZZ5" s="19"/>
      <c r="RAA5" s="19"/>
      <c r="RAB5" s="19"/>
      <c r="RAC5" s="19"/>
      <c r="RAD5" s="19"/>
      <c r="RAE5" s="19"/>
      <c r="RAF5" s="19"/>
      <c r="RAG5" s="19"/>
      <c r="RAH5" s="19"/>
      <c r="RAI5" s="19"/>
      <c r="RAJ5" s="19"/>
      <c r="RAK5" s="19"/>
      <c r="RAL5" s="19"/>
      <c r="RAM5" s="19"/>
      <c r="RAN5" s="19"/>
      <c r="RAO5" s="19"/>
      <c r="RAP5" s="19"/>
      <c r="RAQ5" s="19"/>
      <c r="RAR5" s="19"/>
      <c r="RAS5" s="19"/>
      <c r="RAT5" s="19"/>
      <c r="RAU5" s="19"/>
      <c r="RAV5" s="19"/>
      <c r="RAW5" s="19"/>
      <c r="RAX5" s="19"/>
      <c r="RAY5" s="19"/>
      <c r="RAZ5" s="19"/>
      <c r="RBA5" s="19"/>
      <c r="RBB5" s="19"/>
      <c r="RBC5" s="19"/>
      <c r="RBD5" s="19"/>
      <c r="RBE5" s="19"/>
      <c r="RBF5" s="19"/>
      <c r="RBG5" s="19"/>
      <c r="RBH5" s="19"/>
      <c r="RBI5" s="19"/>
      <c r="RBJ5" s="19"/>
      <c r="RBK5" s="19"/>
      <c r="RBL5" s="19"/>
      <c r="RBM5" s="19"/>
      <c r="RBN5" s="19"/>
      <c r="RBO5" s="19"/>
      <c r="RBP5" s="19"/>
      <c r="RBQ5" s="19"/>
      <c r="RBR5" s="19"/>
      <c r="RBS5" s="19"/>
      <c r="RBT5" s="19"/>
      <c r="RBU5" s="19"/>
      <c r="RBV5" s="19"/>
      <c r="RBW5" s="19"/>
      <c r="RBX5" s="19"/>
      <c r="RBY5" s="19"/>
      <c r="RBZ5" s="19"/>
      <c r="RCA5" s="19"/>
      <c r="RCB5" s="19"/>
      <c r="RCC5" s="19"/>
      <c r="RCD5" s="19"/>
      <c r="RCE5" s="19"/>
      <c r="RCF5" s="19"/>
      <c r="RCG5" s="19"/>
      <c r="RCH5" s="19"/>
      <c r="RCI5" s="19"/>
      <c r="RCJ5" s="19"/>
      <c r="RCK5" s="19"/>
      <c r="RCL5" s="19"/>
      <c r="RCM5" s="19"/>
      <c r="RCN5" s="19"/>
      <c r="RCO5" s="19"/>
      <c r="RCP5" s="19"/>
      <c r="RCQ5" s="19"/>
      <c r="RCR5" s="19"/>
      <c r="RCS5" s="19"/>
      <c r="RCT5" s="19"/>
      <c r="RCU5" s="19"/>
      <c r="RCV5" s="19"/>
      <c r="RCW5" s="19"/>
      <c r="RCX5" s="19"/>
      <c r="RCY5" s="19"/>
      <c r="RCZ5" s="19"/>
      <c r="RDA5" s="19"/>
      <c r="RDB5" s="19"/>
      <c r="RDC5" s="19"/>
      <c r="RDD5" s="19"/>
      <c r="RDE5" s="19"/>
      <c r="RDF5" s="19"/>
      <c r="RDG5" s="19"/>
      <c r="RDH5" s="19"/>
      <c r="RDI5" s="19"/>
      <c r="RDJ5" s="19"/>
      <c r="RDK5" s="19"/>
      <c r="RDL5" s="19"/>
      <c r="RDM5" s="19"/>
      <c r="RDN5" s="19"/>
      <c r="RDO5" s="19"/>
      <c r="RDP5" s="19"/>
      <c r="RDQ5" s="19"/>
      <c r="RDR5" s="19"/>
      <c r="RDS5" s="19"/>
      <c r="RDT5" s="19"/>
      <c r="RDU5" s="19"/>
      <c r="RDV5" s="19"/>
      <c r="RDW5" s="19"/>
      <c r="RDX5" s="19"/>
      <c r="RDY5" s="19"/>
      <c r="RDZ5" s="19"/>
      <c r="REA5" s="19"/>
      <c r="REB5" s="19"/>
      <c r="REC5" s="19"/>
      <c r="RED5" s="19"/>
      <c r="REE5" s="19"/>
      <c r="REF5" s="19"/>
      <c r="REG5" s="19"/>
      <c r="REH5" s="19"/>
      <c r="REI5" s="19"/>
      <c r="REJ5" s="19"/>
      <c r="REK5" s="19"/>
      <c r="REL5" s="19"/>
      <c r="REM5" s="19"/>
      <c r="REN5" s="19"/>
      <c r="REO5" s="19"/>
      <c r="REP5" s="19"/>
      <c r="REQ5" s="19"/>
      <c r="RER5" s="19"/>
      <c r="RES5" s="19"/>
      <c r="RET5" s="19"/>
      <c r="REU5" s="19"/>
      <c r="REV5" s="19"/>
      <c r="REW5" s="19"/>
      <c r="REX5" s="19"/>
      <c r="REY5" s="19"/>
      <c r="REZ5" s="19"/>
      <c r="RFA5" s="19"/>
      <c r="RFB5" s="19"/>
      <c r="RFC5" s="19"/>
      <c r="RFD5" s="19"/>
      <c r="RFE5" s="19"/>
      <c r="RFF5" s="19"/>
      <c r="RFG5" s="19"/>
      <c r="RFH5" s="19"/>
      <c r="RFI5" s="19"/>
      <c r="RFJ5" s="19"/>
      <c r="RFK5" s="19"/>
      <c r="RFL5" s="19"/>
      <c r="RFM5" s="19"/>
      <c r="RFN5" s="19"/>
      <c r="RFO5" s="19"/>
      <c r="RFP5" s="19"/>
      <c r="RFQ5" s="19"/>
      <c r="RFR5" s="19"/>
      <c r="RFS5" s="19"/>
      <c r="RFT5" s="19"/>
      <c r="RFU5" s="19"/>
      <c r="RFV5" s="19"/>
      <c r="RFW5" s="19"/>
      <c r="RFX5" s="19"/>
      <c r="RFY5" s="19"/>
      <c r="RFZ5" s="19"/>
      <c r="RGA5" s="19"/>
      <c r="RGB5" s="19"/>
      <c r="RGC5" s="19"/>
      <c r="RGD5" s="19"/>
      <c r="RGE5" s="19"/>
      <c r="RGF5" s="19"/>
      <c r="RGG5" s="19"/>
      <c r="RGH5" s="19"/>
      <c r="RGI5" s="19"/>
      <c r="RGJ5" s="19"/>
      <c r="RGK5" s="19"/>
      <c r="RGL5" s="19"/>
      <c r="RGM5" s="19"/>
      <c r="RGN5" s="19"/>
      <c r="RGO5" s="19"/>
      <c r="RGP5" s="19"/>
      <c r="RGQ5" s="19"/>
      <c r="RGR5" s="19"/>
      <c r="RGS5" s="19"/>
      <c r="RGT5" s="19"/>
      <c r="RGU5" s="19"/>
      <c r="RGV5" s="19"/>
      <c r="RGW5" s="19"/>
      <c r="RGX5" s="19"/>
      <c r="RGY5" s="19"/>
      <c r="RGZ5" s="19"/>
      <c r="RHA5" s="19"/>
      <c r="RHB5" s="19"/>
      <c r="RHC5" s="19"/>
      <c r="RHD5" s="19"/>
      <c r="RHE5" s="19"/>
      <c r="RHF5" s="19"/>
      <c r="RHG5" s="19"/>
      <c r="RHH5" s="19"/>
      <c r="RHI5" s="19"/>
      <c r="RHJ5" s="19"/>
      <c r="RHK5" s="19"/>
      <c r="RHL5" s="19"/>
      <c r="RHM5" s="19"/>
      <c r="RHN5" s="19"/>
      <c r="RHO5" s="19"/>
      <c r="RHP5" s="19"/>
      <c r="RHQ5" s="19"/>
      <c r="RHR5" s="19"/>
      <c r="RHS5" s="19"/>
      <c r="RHT5" s="19"/>
      <c r="RHU5" s="19"/>
      <c r="RHV5" s="19"/>
      <c r="RHW5" s="19"/>
      <c r="RHX5" s="19"/>
      <c r="RHY5" s="19"/>
      <c r="RHZ5" s="19"/>
      <c r="RIA5" s="19"/>
      <c r="RIB5" s="19"/>
      <c r="RIC5" s="19"/>
      <c r="RID5" s="19"/>
      <c r="RIE5" s="19"/>
      <c r="RIF5" s="19"/>
      <c r="RIG5" s="19"/>
      <c r="RIH5" s="19"/>
      <c r="RII5" s="19"/>
      <c r="RIJ5" s="19"/>
      <c r="RIK5" s="19"/>
      <c r="RIL5" s="19"/>
      <c r="RIM5" s="19"/>
      <c r="RIN5" s="19"/>
      <c r="RIO5" s="19"/>
      <c r="RIP5" s="19"/>
      <c r="RIQ5" s="19"/>
      <c r="RIR5" s="19"/>
      <c r="RIS5" s="19"/>
      <c r="RIT5" s="19"/>
      <c r="RIU5" s="19"/>
      <c r="RIV5" s="19"/>
      <c r="RIW5" s="19"/>
      <c r="RIX5" s="19"/>
      <c r="RIY5" s="19"/>
      <c r="RIZ5" s="19"/>
      <c r="RJA5" s="19"/>
      <c r="RJB5" s="19"/>
      <c r="RJC5" s="19"/>
      <c r="RJD5" s="19"/>
      <c r="RJE5" s="19"/>
      <c r="RJF5" s="19"/>
      <c r="RJG5" s="19"/>
      <c r="RJH5" s="19"/>
      <c r="RJI5" s="19"/>
      <c r="RJJ5" s="19"/>
      <c r="RJK5" s="19"/>
      <c r="RJL5" s="19"/>
      <c r="RJM5" s="19"/>
      <c r="RJN5" s="19"/>
      <c r="RJO5" s="19"/>
      <c r="RJP5" s="19"/>
      <c r="RJQ5" s="19"/>
      <c r="RJR5" s="19"/>
      <c r="RJS5" s="19"/>
      <c r="RJT5" s="19"/>
      <c r="RJU5" s="19"/>
      <c r="RJV5" s="19"/>
      <c r="RJW5" s="19"/>
      <c r="RJX5" s="19"/>
      <c r="RJY5" s="19"/>
      <c r="RJZ5" s="19"/>
      <c r="RKA5" s="19"/>
      <c r="RKB5" s="19"/>
      <c r="RKC5" s="19"/>
      <c r="RKD5" s="19"/>
      <c r="RKE5" s="19"/>
      <c r="RKF5" s="19"/>
      <c r="RKG5" s="19"/>
      <c r="RKH5" s="19"/>
      <c r="RKI5" s="19"/>
      <c r="RKJ5" s="19"/>
      <c r="RKK5" s="19"/>
      <c r="RKL5" s="19"/>
      <c r="RKM5" s="19"/>
      <c r="RKN5" s="19"/>
      <c r="RKO5" s="19"/>
      <c r="RKP5" s="19"/>
      <c r="RKQ5" s="19"/>
      <c r="RKR5" s="19"/>
      <c r="RKS5" s="19"/>
      <c r="RKT5" s="19"/>
      <c r="RKU5" s="19"/>
      <c r="RKV5" s="19"/>
      <c r="RKW5" s="19"/>
      <c r="RKX5" s="19"/>
      <c r="RKY5" s="19"/>
      <c r="RKZ5" s="19"/>
      <c r="RLA5" s="19"/>
      <c r="RLB5" s="19"/>
      <c r="RLC5" s="19"/>
      <c r="RLD5" s="19"/>
      <c r="RLE5" s="19"/>
      <c r="RLF5" s="19"/>
      <c r="RLG5" s="19"/>
      <c r="RLH5" s="19"/>
      <c r="RLI5" s="19"/>
      <c r="RLJ5" s="19"/>
      <c r="RLK5" s="19"/>
      <c r="RLL5" s="19"/>
      <c r="RLM5" s="19"/>
      <c r="RLN5" s="19"/>
      <c r="RLO5" s="19"/>
      <c r="RLP5" s="19"/>
      <c r="RLQ5" s="19"/>
      <c r="RLR5" s="19"/>
      <c r="RLS5" s="19"/>
      <c r="RLT5" s="19"/>
      <c r="RLU5" s="19"/>
      <c r="RLV5" s="19"/>
      <c r="RLW5" s="19"/>
      <c r="RLX5" s="19"/>
      <c r="RLY5" s="19"/>
      <c r="RLZ5" s="19"/>
      <c r="RMA5" s="19"/>
      <c r="RMB5" s="19"/>
      <c r="RMC5" s="19"/>
      <c r="RMD5" s="19"/>
      <c r="RME5" s="19"/>
      <c r="RMF5" s="19"/>
      <c r="RMG5" s="19"/>
      <c r="RMH5" s="19"/>
      <c r="RMI5" s="19"/>
      <c r="RMJ5" s="19"/>
      <c r="RMK5" s="19"/>
      <c r="RML5" s="19"/>
      <c r="RMM5" s="19"/>
      <c r="RMN5" s="19"/>
      <c r="RMO5" s="19"/>
      <c r="RMP5" s="19"/>
      <c r="RMQ5" s="19"/>
      <c r="RMR5" s="19"/>
      <c r="RMS5" s="19"/>
      <c r="RMT5" s="19"/>
      <c r="RMU5" s="19"/>
      <c r="RMV5" s="19"/>
      <c r="RMW5" s="19"/>
      <c r="RMX5" s="19"/>
      <c r="RMY5" s="19"/>
      <c r="RMZ5" s="19"/>
      <c r="RNA5" s="19"/>
      <c r="RNB5" s="19"/>
      <c r="RNC5" s="19"/>
      <c r="RND5" s="19"/>
      <c r="RNE5" s="19"/>
      <c r="RNF5" s="19"/>
      <c r="RNG5" s="19"/>
      <c r="RNH5" s="19"/>
      <c r="RNI5" s="19"/>
      <c r="RNJ5" s="19"/>
      <c r="RNK5" s="19"/>
      <c r="RNL5" s="19"/>
      <c r="RNM5" s="19"/>
      <c r="RNN5" s="19"/>
      <c r="RNO5" s="19"/>
      <c r="RNP5" s="19"/>
      <c r="RNQ5" s="19"/>
      <c r="RNR5" s="19"/>
      <c r="RNS5" s="19"/>
      <c r="RNT5" s="19"/>
      <c r="RNU5" s="19"/>
      <c r="RNV5" s="19"/>
      <c r="RNW5" s="19"/>
      <c r="RNX5" s="19"/>
      <c r="RNY5" s="19"/>
      <c r="RNZ5" s="19"/>
      <c r="ROA5" s="19"/>
      <c r="ROB5" s="19"/>
      <c r="ROC5" s="19"/>
      <c r="ROD5" s="19"/>
      <c r="ROE5" s="19"/>
      <c r="ROF5" s="19"/>
      <c r="ROG5" s="19"/>
      <c r="ROH5" s="19"/>
      <c r="ROI5" s="19"/>
      <c r="ROJ5" s="19"/>
      <c r="ROK5" s="19"/>
      <c r="ROL5" s="19"/>
      <c r="ROM5" s="19"/>
      <c r="RON5" s="19"/>
      <c r="ROO5" s="19"/>
      <c r="ROP5" s="19"/>
      <c r="ROQ5" s="19"/>
      <c r="ROR5" s="19"/>
      <c r="ROS5" s="19"/>
      <c r="ROT5" s="19"/>
      <c r="ROU5" s="19"/>
      <c r="ROV5" s="19"/>
      <c r="ROW5" s="19"/>
      <c r="ROX5" s="19"/>
      <c r="ROY5" s="19"/>
      <c r="ROZ5" s="19"/>
      <c r="RPA5" s="19"/>
      <c r="RPB5" s="19"/>
      <c r="RPC5" s="19"/>
      <c r="RPD5" s="19"/>
      <c r="RPE5" s="19"/>
      <c r="RPF5" s="19"/>
      <c r="RPG5" s="19"/>
      <c r="RPH5" s="19"/>
      <c r="RPI5" s="19"/>
      <c r="RPJ5" s="19"/>
      <c r="RPK5" s="19"/>
      <c r="RPL5" s="19"/>
      <c r="RPM5" s="19"/>
      <c r="RPN5" s="19"/>
      <c r="RPO5" s="19"/>
      <c r="RPP5" s="19"/>
      <c r="RPQ5" s="19"/>
      <c r="RPR5" s="19"/>
      <c r="RPS5" s="19"/>
      <c r="RPT5" s="19"/>
      <c r="RPU5" s="19"/>
      <c r="RPV5" s="19"/>
      <c r="RPW5" s="19"/>
      <c r="RPX5" s="19"/>
      <c r="RPY5" s="19"/>
      <c r="RPZ5" s="19"/>
      <c r="RQA5" s="19"/>
      <c r="RQB5" s="19"/>
      <c r="RQC5" s="19"/>
      <c r="RQD5" s="19"/>
      <c r="RQE5" s="19"/>
      <c r="RQF5" s="19"/>
      <c r="RQG5" s="19"/>
      <c r="RQH5" s="19"/>
      <c r="RQI5" s="19"/>
      <c r="RQJ5" s="19"/>
      <c r="RQK5" s="19"/>
      <c r="RQL5" s="19"/>
      <c r="RQM5" s="19"/>
      <c r="RQN5" s="19"/>
      <c r="RQO5" s="19"/>
      <c r="RQP5" s="19"/>
      <c r="RQQ5" s="19"/>
      <c r="RQR5" s="19"/>
      <c r="RQS5" s="19"/>
      <c r="RQT5" s="19"/>
      <c r="RQU5" s="19"/>
      <c r="RQV5" s="19"/>
      <c r="RQW5" s="19"/>
      <c r="RQX5" s="19"/>
      <c r="RQY5" s="19"/>
      <c r="RQZ5" s="19"/>
      <c r="RRA5" s="19"/>
      <c r="RRB5" s="19"/>
      <c r="RRC5" s="19"/>
      <c r="RRD5" s="19"/>
      <c r="RRE5" s="19"/>
      <c r="RRF5" s="19"/>
      <c r="RRG5" s="19"/>
      <c r="RRH5" s="19"/>
      <c r="RRI5" s="19"/>
      <c r="RRJ5" s="19"/>
      <c r="RRK5" s="19"/>
      <c r="RRL5" s="19"/>
      <c r="RRM5" s="19"/>
      <c r="RRN5" s="19"/>
      <c r="RRO5" s="19"/>
      <c r="RRP5" s="19"/>
      <c r="RRQ5" s="19"/>
      <c r="RRR5" s="19"/>
      <c r="RRS5" s="19"/>
      <c r="RRT5" s="19"/>
      <c r="RRU5" s="19"/>
      <c r="RRV5" s="19"/>
      <c r="RRW5" s="19"/>
      <c r="RRX5" s="19"/>
      <c r="RRY5" s="19"/>
      <c r="RRZ5" s="19"/>
      <c r="RSA5" s="19"/>
      <c r="RSB5" s="19"/>
      <c r="RSC5" s="19"/>
      <c r="RSD5" s="19"/>
      <c r="RSE5" s="19"/>
      <c r="RSF5" s="19"/>
      <c r="RSG5" s="19"/>
      <c r="RSH5" s="19"/>
      <c r="RSI5" s="19"/>
      <c r="RSJ5" s="19"/>
      <c r="RSK5" s="19"/>
      <c r="RSL5" s="19"/>
      <c r="RSM5" s="19"/>
      <c r="RSN5" s="19"/>
      <c r="RSO5" s="19"/>
      <c r="RSP5" s="19"/>
      <c r="RSQ5" s="19"/>
      <c r="RSR5" s="19"/>
      <c r="RSS5" s="19"/>
      <c r="RST5" s="19"/>
      <c r="RSU5" s="19"/>
      <c r="RSV5" s="19"/>
      <c r="RSW5" s="19"/>
      <c r="RSX5" s="19"/>
      <c r="RSY5" s="19"/>
      <c r="RSZ5" s="19"/>
      <c r="RTA5" s="19"/>
      <c r="RTB5" s="19"/>
      <c r="RTC5" s="19"/>
      <c r="RTD5" s="19"/>
      <c r="RTE5" s="19"/>
      <c r="RTF5" s="19"/>
      <c r="RTG5" s="19"/>
      <c r="RTH5" s="19"/>
      <c r="RTI5" s="19"/>
      <c r="RTJ5" s="19"/>
      <c r="RTK5" s="19"/>
      <c r="RTL5" s="19"/>
      <c r="RTM5" s="19"/>
      <c r="RTN5" s="19"/>
      <c r="RTO5" s="19"/>
      <c r="RTP5" s="19"/>
      <c r="RTQ5" s="19"/>
      <c r="RTR5" s="19"/>
      <c r="RTS5" s="19"/>
      <c r="RTT5" s="19"/>
      <c r="RTU5" s="19"/>
      <c r="RTV5" s="19"/>
      <c r="RTW5" s="19"/>
      <c r="RTX5" s="19"/>
      <c r="RTY5" s="19"/>
      <c r="RTZ5" s="19"/>
      <c r="RUA5" s="19"/>
      <c r="RUB5" s="19"/>
      <c r="RUC5" s="19"/>
      <c r="RUD5" s="19"/>
      <c r="RUE5" s="19"/>
      <c r="RUF5" s="19"/>
      <c r="RUG5" s="19"/>
      <c r="RUH5" s="19"/>
      <c r="RUI5" s="19"/>
      <c r="RUJ5" s="19"/>
      <c r="RUK5" s="19"/>
      <c r="RUL5" s="19"/>
      <c r="RUM5" s="19"/>
      <c r="RUN5" s="19"/>
      <c r="RUO5" s="19"/>
      <c r="RUP5" s="19"/>
      <c r="RUQ5" s="19"/>
      <c r="RUR5" s="19"/>
      <c r="RUS5" s="19"/>
      <c r="RUT5" s="19"/>
      <c r="RUU5" s="19"/>
      <c r="RUV5" s="19"/>
      <c r="RUW5" s="19"/>
      <c r="RUX5" s="19"/>
      <c r="RUY5" s="19"/>
      <c r="RUZ5" s="19"/>
      <c r="RVA5" s="19"/>
      <c r="RVB5" s="19"/>
      <c r="RVC5" s="19"/>
      <c r="RVD5" s="19"/>
      <c r="RVE5" s="19"/>
      <c r="RVF5" s="19"/>
      <c r="RVG5" s="19"/>
      <c r="RVH5" s="19"/>
      <c r="RVI5" s="19"/>
      <c r="RVJ5" s="19"/>
      <c r="RVK5" s="19"/>
      <c r="RVL5" s="19"/>
      <c r="RVM5" s="19"/>
      <c r="RVN5" s="19"/>
      <c r="RVO5" s="19"/>
      <c r="RVP5" s="19"/>
      <c r="RVQ5" s="19"/>
      <c r="RVR5" s="19"/>
      <c r="RVS5" s="19"/>
      <c r="RVT5" s="19"/>
      <c r="RVU5" s="19"/>
      <c r="RVV5" s="19"/>
      <c r="RVW5" s="19"/>
      <c r="RVX5" s="19"/>
      <c r="RVY5" s="19"/>
      <c r="RVZ5" s="19"/>
      <c r="RWA5" s="19"/>
      <c r="RWB5" s="19"/>
      <c r="RWC5" s="19"/>
      <c r="RWD5" s="19"/>
      <c r="RWE5" s="19"/>
      <c r="RWF5" s="19"/>
      <c r="RWG5" s="19"/>
      <c r="RWH5" s="19"/>
      <c r="RWI5" s="19"/>
      <c r="RWJ5" s="19"/>
      <c r="RWK5" s="19"/>
      <c r="RWL5" s="19"/>
      <c r="RWM5" s="19"/>
      <c r="RWN5" s="19"/>
      <c r="RWO5" s="19"/>
      <c r="RWP5" s="19"/>
      <c r="RWQ5" s="19"/>
      <c r="RWR5" s="19"/>
      <c r="RWS5" s="19"/>
      <c r="RWT5" s="19"/>
      <c r="RWU5" s="19"/>
      <c r="RWV5" s="19"/>
      <c r="RWW5" s="19"/>
      <c r="RWX5" s="19"/>
      <c r="RWY5" s="19"/>
      <c r="RWZ5" s="19"/>
      <c r="RXA5" s="19"/>
      <c r="RXB5" s="19"/>
      <c r="RXC5" s="19"/>
      <c r="RXD5" s="19"/>
      <c r="RXE5" s="19"/>
      <c r="RXF5" s="19"/>
      <c r="RXG5" s="19"/>
      <c r="RXH5" s="19"/>
      <c r="RXI5" s="19"/>
      <c r="RXJ5" s="19"/>
      <c r="RXK5" s="19"/>
      <c r="RXL5" s="19"/>
      <c r="RXM5" s="19"/>
      <c r="RXN5" s="19"/>
      <c r="RXO5" s="19"/>
      <c r="RXP5" s="19"/>
      <c r="RXQ5" s="19"/>
      <c r="RXR5" s="19"/>
      <c r="RXS5" s="19"/>
      <c r="RXT5" s="19"/>
      <c r="RXU5" s="19"/>
      <c r="RXV5" s="19"/>
      <c r="RXW5" s="19"/>
      <c r="RXX5" s="19"/>
      <c r="RXY5" s="19"/>
      <c r="RXZ5" s="19"/>
      <c r="RYA5" s="19"/>
      <c r="RYB5" s="19"/>
      <c r="RYC5" s="19"/>
      <c r="RYD5" s="19"/>
      <c r="RYE5" s="19"/>
      <c r="RYF5" s="19"/>
      <c r="RYG5" s="19"/>
      <c r="RYH5" s="19"/>
      <c r="RYI5" s="19"/>
      <c r="RYJ5" s="19"/>
      <c r="RYK5" s="19"/>
      <c r="RYL5" s="19"/>
      <c r="RYM5" s="19"/>
      <c r="RYN5" s="19"/>
      <c r="RYO5" s="19"/>
      <c r="RYP5" s="19"/>
      <c r="RYQ5" s="19"/>
      <c r="RYR5" s="19"/>
      <c r="RYS5" s="19"/>
      <c r="RYT5" s="19"/>
      <c r="RYU5" s="19"/>
      <c r="RYV5" s="19"/>
      <c r="RYW5" s="19"/>
      <c r="RYX5" s="19"/>
      <c r="RYY5" s="19"/>
      <c r="RYZ5" s="19"/>
      <c r="RZA5" s="19"/>
      <c r="RZB5" s="19"/>
      <c r="RZC5" s="19"/>
      <c r="RZD5" s="19"/>
      <c r="RZE5" s="19"/>
      <c r="RZF5" s="19"/>
      <c r="RZG5" s="19"/>
      <c r="RZH5" s="19"/>
      <c r="RZI5" s="19"/>
      <c r="RZJ5" s="19"/>
      <c r="RZK5" s="19"/>
      <c r="RZL5" s="19"/>
      <c r="RZM5" s="19"/>
      <c r="RZN5" s="19"/>
      <c r="RZO5" s="19"/>
      <c r="RZP5" s="19"/>
      <c r="RZQ5" s="19"/>
      <c r="RZR5" s="19"/>
      <c r="RZS5" s="19"/>
      <c r="RZT5" s="19"/>
      <c r="RZU5" s="19"/>
      <c r="RZV5" s="19"/>
      <c r="RZW5" s="19"/>
      <c r="RZX5" s="19"/>
      <c r="RZY5" s="19"/>
      <c r="RZZ5" s="19"/>
      <c r="SAA5" s="19"/>
      <c r="SAB5" s="19"/>
      <c r="SAC5" s="19"/>
      <c r="SAD5" s="19"/>
      <c r="SAE5" s="19"/>
      <c r="SAF5" s="19"/>
      <c r="SAG5" s="19"/>
      <c r="SAH5" s="19"/>
      <c r="SAI5" s="19"/>
      <c r="SAJ5" s="19"/>
      <c r="SAK5" s="19"/>
      <c r="SAL5" s="19"/>
      <c r="SAM5" s="19"/>
      <c r="SAN5" s="19"/>
      <c r="SAO5" s="19"/>
      <c r="SAP5" s="19"/>
      <c r="SAQ5" s="19"/>
      <c r="SAR5" s="19"/>
      <c r="SAS5" s="19"/>
      <c r="SAT5" s="19"/>
      <c r="SAU5" s="19"/>
      <c r="SAV5" s="19"/>
      <c r="SAW5" s="19"/>
      <c r="SAX5" s="19"/>
      <c r="SAY5" s="19"/>
      <c r="SAZ5" s="19"/>
      <c r="SBA5" s="19"/>
      <c r="SBB5" s="19"/>
      <c r="SBC5" s="19"/>
      <c r="SBD5" s="19"/>
      <c r="SBE5" s="19"/>
      <c r="SBF5" s="19"/>
      <c r="SBG5" s="19"/>
      <c r="SBH5" s="19"/>
      <c r="SBI5" s="19"/>
      <c r="SBJ5" s="19"/>
      <c r="SBK5" s="19"/>
      <c r="SBL5" s="19"/>
      <c r="SBM5" s="19"/>
      <c r="SBN5" s="19"/>
      <c r="SBO5" s="19"/>
      <c r="SBP5" s="19"/>
      <c r="SBQ5" s="19"/>
      <c r="SBR5" s="19"/>
      <c r="SBS5" s="19"/>
      <c r="SBT5" s="19"/>
      <c r="SBU5" s="19"/>
      <c r="SBV5" s="19"/>
      <c r="SBW5" s="19"/>
      <c r="SBX5" s="19"/>
      <c r="SBY5" s="19"/>
      <c r="SBZ5" s="19"/>
      <c r="SCA5" s="19"/>
      <c r="SCB5" s="19"/>
      <c r="SCC5" s="19"/>
      <c r="SCD5" s="19"/>
      <c r="SCE5" s="19"/>
      <c r="SCF5" s="19"/>
      <c r="SCG5" s="19"/>
      <c r="SCH5" s="19"/>
      <c r="SCI5" s="19"/>
      <c r="SCJ5" s="19"/>
      <c r="SCK5" s="19"/>
      <c r="SCL5" s="19"/>
      <c r="SCM5" s="19"/>
      <c r="SCN5" s="19"/>
      <c r="SCO5" s="19"/>
      <c r="SCP5" s="19"/>
      <c r="SCQ5" s="19"/>
      <c r="SCR5" s="19"/>
      <c r="SCS5" s="19"/>
      <c r="SCT5" s="19"/>
      <c r="SCU5" s="19"/>
      <c r="SCV5" s="19"/>
      <c r="SCW5" s="19"/>
      <c r="SCX5" s="19"/>
      <c r="SCY5" s="19"/>
      <c r="SCZ5" s="19"/>
      <c r="SDA5" s="19"/>
      <c r="SDB5" s="19"/>
      <c r="SDC5" s="19"/>
      <c r="SDD5" s="19"/>
      <c r="SDE5" s="19"/>
      <c r="SDF5" s="19"/>
      <c r="SDG5" s="19"/>
      <c r="SDH5" s="19"/>
      <c r="SDI5" s="19"/>
      <c r="SDJ5" s="19"/>
      <c r="SDK5" s="19"/>
      <c r="SDL5" s="19"/>
      <c r="SDM5" s="19"/>
      <c r="SDN5" s="19"/>
      <c r="SDO5" s="19"/>
      <c r="SDP5" s="19"/>
      <c r="SDQ5" s="19"/>
      <c r="SDR5" s="19"/>
      <c r="SDS5" s="19"/>
      <c r="SDT5" s="19"/>
      <c r="SDU5" s="19"/>
      <c r="SDV5" s="19"/>
      <c r="SDW5" s="19"/>
      <c r="SDX5" s="19"/>
      <c r="SDY5" s="19"/>
      <c r="SDZ5" s="19"/>
      <c r="SEA5" s="19"/>
      <c r="SEB5" s="19"/>
      <c r="SEC5" s="19"/>
      <c r="SED5" s="19"/>
      <c r="SEE5" s="19"/>
      <c r="SEF5" s="19"/>
      <c r="SEG5" s="19"/>
      <c r="SEH5" s="19"/>
      <c r="SEI5" s="19"/>
      <c r="SEJ5" s="19"/>
      <c r="SEK5" s="19"/>
      <c r="SEL5" s="19"/>
      <c r="SEM5" s="19"/>
      <c r="SEN5" s="19"/>
      <c r="SEO5" s="19"/>
      <c r="SEP5" s="19"/>
      <c r="SEQ5" s="19"/>
      <c r="SER5" s="19"/>
      <c r="SES5" s="19"/>
      <c r="SET5" s="19"/>
      <c r="SEU5" s="19"/>
      <c r="SEV5" s="19"/>
      <c r="SEW5" s="19"/>
      <c r="SEX5" s="19"/>
      <c r="SEY5" s="19"/>
      <c r="SEZ5" s="19"/>
      <c r="SFA5" s="19"/>
      <c r="SFB5" s="19"/>
      <c r="SFC5" s="19"/>
      <c r="SFD5" s="19"/>
      <c r="SFE5" s="19"/>
      <c r="SFF5" s="19"/>
      <c r="SFG5" s="19"/>
      <c r="SFH5" s="19"/>
      <c r="SFI5" s="19"/>
      <c r="SFJ5" s="19"/>
      <c r="SFK5" s="19"/>
      <c r="SFL5" s="19"/>
      <c r="SFM5" s="19"/>
      <c r="SFN5" s="19"/>
      <c r="SFO5" s="19"/>
      <c r="SFP5" s="19"/>
      <c r="SFQ5" s="19"/>
      <c r="SFR5" s="19"/>
      <c r="SFS5" s="19"/>
      <c r="SFT5" s="19"/>
      <c r="SFU5" s="19"/>
      <c r="SFV5" s="19"/>
      <c r="SFW5" s="19"/>
      <c r="SFX5" s="19"/>
      <c r="SFY5" s="19"/>
      <c r="SFZ5" s="19"/>
      <c r="SGA5" s="19"/>
      <c r="SGB5" s="19"/>
      <c r="SGC5" s="19"/>
      <c r="SGD5" s="19"/>
      <c r="SGE5" s="19"/>
      <c r="SGF5" s="19"/>
      <c r="SGG5" s="19"/>
      <c r="SGH5" s="19"/>
      <c r="SGI5" s="19"/>
      <c r="SGJ5" s="19"/>
      <c r="SGK5" s="19"/>
      <c r="SGL5" s="19"/>
      <c r="SGM5" s="19"/>
      <c r="SGN5" s="19"/>
      <c r="SGO5" s="19"/>
      <c r="SGP5" s="19"/>
      <c r="SGQ5" s="19"/>
      <c r="SGR5" s="19"/>
      <c r="SGS5" s="19"/>
      <c r="SGT5" s="19"/>
      <c r="SGU5" s="19"/>
      <c r="SGV5" s="19"/>
      <c r="SGW5" s="19"/>
      <c r="SGX5" s="19"/>
      <c r="SGY5" s="19"/>
      <c r="SGZ5" s="19"/>
      <c r="SHA5" s="19"/>
      <c r="SHB5" s="19"/>
      <c r="SHC5" s="19"/>
      <c r="SHD5" s="19"/>
      <c r="SHE5" s="19"/>
      <c r="SHF5" s="19"/>
      <c r="SHG5" s="19"/>
      <c r="SHH5" s="19"/>
      <c r="SHI5" s="19"/>
      <c r="SHJ5" s="19"/>
      <c r="SHK5" s="19"/>
      <c r="SHL5" s="19"/>
      <c r="SHM5" s="19"/>
      <c r="SHN5" s="19"/>
      <c r="SHO5" s="19"/>
      <c r="SHP5" s="19"/>
      <c r="SHQ5" s="19"/>
      <c r="SHR5" s="19"/>
      <c r="SHS5" s="19"/>
      <c r="SHT5" s="19"/>
      <c r="SHU5" s="19"/>
      <c r="SHV5" s="19"/>
      <c r="SHW5" s="19"/>
      <c r="SHX5" s="19"/>
      <c r="SHY5" s="19"/>
      <c r="SHZ5" s="19"/>
      <c r="SIA5" s="19"/>
      <c r="SIB5" s="19"/>
      <c r="SIC5" s="19"/>
      <c r="SID5" s="19"/>
      <c r="SIE5" s="19"/>
      <c r="SIF5" s="19"/>
      <c r="SIG5" s="19"/>
      <c r="SIH5" s="19"/>
      <c r="SII5" s="19"/>
      <c r="SIJ5" s="19"/>
      <c r="SIK5" s="19"/>
      <c r="SIL5" s="19"/>
      <c r="SIM5" s="19"/>
      <c r="SIN5" s="19"/>
      <c r="SIO5" s="19"/>
      <c r="SIP5" s="19"/>
      <c r="SIQ5" s="19"/>
      <c r="SIR5" s="19"/>
      <c r="SIS5" s="19"/>
      <c r="SIT5" s="19"/>
      <c r="SIU5" s="19"/>
      <c r="SIV5" s="19"/>
      <c r="SIW5" s="19"/>
      <c r="SIX5" s="19"/>
      <c r="SIY5" s="19"/>
      <c r="SIZ5" s="19"/>
      <c r="SJA5" s="19"/>
      <c r="SJB5" s="19"/>
      <c r="SJC5" s="19"/>
      <c r="SJD5" s="19"/>
      <c r="SJE5" s="19"/>
      <c r="SJF5" s="19"/>
      <c r="SJG5" s="19"/>
      <c r="SJH5" s="19"/>
      <c r="SJI5" s="19"/>
      <c r="SJJ5" s="19"/>
      <c r="SJK5" s="19"/>
      <c r="SJL5" s="19"/>
      <c r="SJM5" s="19"/>
      <c r="SJN5" s="19"/>
      <c r="SJO5" s="19"/>
      <c r="SJP5" s="19"/>
      <c r="SJQ5" s="19"/>
      <c r="SJR5" s="19"/>
      <c r="SJS5" s="19"/>
      <c r="SJT5" s="19"/>
      <c r="SJU5" s="19"/>
      <c r="SJV5" s="19"/>
      <c r="SJW5" s="19"/>
      <c r="SJX5" s="19"/>
      <c r="SJY5" s="19"/>
      <c r="SJZ5" s="19"/>
      <c r="SKA5" s="19"/>
      <c r="SKB5" s="19"/>
      <c r="SKC5" s="19"/>
      <c r="SKD5" s="19"/>
      <c r="SKE5" s="19"/>
      <c r="SKF5" s="19"/>
      <c r="SKG5" s="19"/>
      <c r="SKH5" s="19"/>
      <c r="SKI5" s="19"/>
      <c r="SKJ5" s="19"/>
      <c r="SKK5" s="19"/>
      <c r="SKL5" s="19"/>
      <c r="SKM5" s="19"/>
      <c r="SKN5" s="19"/>
      <c r="SKO5" s="19"/>
      <c r="SKP5" s="19"/>
      <c r="SKQ5" s="19"/>
      <c r="SKR5" s="19"/>
      <c r="SKS5" s="19"/>
      <c r="SKT5" s="19"/>
      <c r="SKU5" s="19"/>
      <c r="SKV5" s="19"/>
      <c r="SKW5" s="19"/>
      <c r="SKX5" s="19"/>
      <c r="SKY5" s="19"/>
      <c r="SKZ5" s="19"/>
      <c r="SLA5" s="19"/>
      <c r="SLB5" s="19"/>
      <c r="SLC5" s="19"/>
      <c r="SLD5" s="19"/>
      <c r="SLE5" s="19"/>
      <c r="SLF5" s="19"/>
      <c r="SLG5" s="19"/>
      <c r="SLH5" s="19"/>
      <c r="SLI5" s="19"/>
      <c r="SLJ5" s="19"/>
      <c r="SLK5" s="19"/>
      <c r="SLL5" s="19"/>
      <c r="SLM5" s="19"/>
      <c r="SLN5" s="19"/>
      <c r="SLO5" s="19"/>
      <c r="SLP5" s="19"/>
      <c r="SLQ5" s="19"/>
      <c r="SLR5" s="19"/>
      <c r="SLS5" s="19"/>
      <c r="SLT5" s="19"/>
      <c r="SLU5" s="19"/>
      <c r="SLV5" s="19"/>
      <c r="SLW5" s="19"/>
      <c r="SLX5" s="19"/>
      <c r="SLY5" s="19"/>
      <c r="SLZ5" s="19"/>
      <c r="SMA5" s="19"/>
      <c r="SMB5" s="19"/>
      <c r="SMC5" s="19"/>
      <c r="SMD5" s="19"/>
      <c r="SME5" s="19"/>
      <c r="SMF5" s="19"/>
      <c r="SMG5" s="19"/>
      <c r="SMH5" s="19"/>
      <c r="SMI5" s="19"/>
      <c r="SMJ5" s="19"/>
      <c r="SMK5" s="19"/>
      <c r="SML5" s="19"/>
      <c r="SMM5" s="19"/>
      <c r="SMN5" s="19"/>
      <c r="SMO5" s="19"/>
      <c r="SMP5" s="19"/>
      <c r="SMQ5" s="19"/>
      <c r="SMR5" s="19"/>
      <c r="SMS5" s="19"/>
      <c r="SMT5" s="19"/>
      <c r="SMU5" s="19"/>
      <c r="SMV5" s="19"/>
      <c r="SMW5" s="19"/>
      <c r="SMX5" s="19"/>
      <c r="SMY5" s="19"/>
      <c r="SMZ5" s="19"/>
      <c r="SNA5" s="19"/>
      <c r="SNB5" s="19"/>
      <c r="SNC5" s="19"/>
      <c r="SND5" s="19"/>
      <c r="SNE5" s="19"/>
      <c r="SNF5" s="19"/>
      <c r="SNG5" s="19"/>
      <c r="SNH5" s="19"/>
      <c r="SNI5" s="19"/>
      <c r="SNJ5" s="19"/>
      <c r="SNK5" s="19"/>
      <c r="SNL5" s="19"/>
      <c r="SNM5" s="19"/>
      <c r="SNN5" s="19"/>
      <c r="SNO5" s="19"/>
      <c r="SNP5" s="19"/>
      <c r="SNQ5" s="19"/>
      <c r="SNR5" s="19"/>
      <c r="SNS5" s="19"/>
      <c r="SNT5" s="19"/>
      <c r="SNU5" s="19"/>
      <c r="SNV5" s="19"/>
      <c r="SNW5" s="19"/>
      <c r="SNX5" s="19"/>
      <c r="SNY5" s="19"/>
      <c r="SNZ5" s="19"/>
      <c r="SOA5" s="19"/>
      <c r="SOB5" s="19"/>
      <c r="SOC5" s="19"/>
      <c r="SOD5" s="19"/>
      <c r="SOE5" s="19"/>
      <c r="SOF5" s="19"/>
      <c r="SOG5" s="19"/>
      <c r="SOH5" s="19"/>
      <c r="SOI5" s="19"/>
      <c r="SOJ5" s="19"/>
      <c r="SOK5" s="19"/>
      <c r="SOL5" s="19"/>
      <c r="SOM5" s="19"/>
      <c r="SON5" s="19"/>
      <c r="SOO5" s="19"/>
      <c r="SOP5" s="19"/>
      <c r="SOQ5" s="19"/>
      <c r="SOR5" s="19"/>
      <c r="SOS5" s="19"/>
      <c r="SOT5" s="19"/>
      <c r="SOU5" s="19"/>
      <c r="SOV5" s="19"/>
      <c r="SOW5" s="19"/>
      <c r="SOX5" s="19"/>
      <c r="SOY5" s="19"/>
      <c r="SOZ5" s="19"/>
      <c r="SPA5" s="19"/>
      <c r="SPB5" s="19"/>
      <c r="SPC5" s="19"/>
      <c r="SPD5" s="19"/>
      <c r="SPE5" s="19"/>
      <c r="SPF5" s="19"/>
      <c r="SPG5" s="19"/>
      <c r="SPH5" s="19"/>
      <c r="SPI5" s="19"/>
      <c r="SPJ5" s="19"/>
      <c r="SPK5" s="19"/>
      <c r="SPL5" s="19"/>
      <c r="SPM5" s="19"/>
      <c r="SPN5" s="19"/>
      <c r="SPO5" s="19"/>
      <c r="SPP5" s="19"/>
      <c r="SPQ5" s="19"/>
      <c r="SPR5" s="19"/>
      <c r="SPS5" s="19"/>
      <c r="SPT5" s="19"/>
      <c r="SPU5" s="19"/>
      <c r="SPV5" s="19"/>
      <c r="SPW5" s="19"/>
      <c r="SPX5" s="19"/>
      <c r="SPY5" s="19"/>
      <c r="SPZ5" s="19"/>
      <c r="SQA5" s="19"/>
      <c r="SQB5" s="19"/>
      <c r="SQC5" s="19"/>
      <c r="SQD5" s="19"/>
      <c r="SQE5" s="19"/>
      <c r="SQF5" s="19"/>
      <c r="SQG5" s="19"/>
      <c r="SQH5" s="19"/>
      <c r="SQI5" s="19"/>
      <c r="SQJ5" s="19"/>
      <c r="SQK5" s="19"/>
      <c r="SQL5" s="19"/>
      <c r="SQM5" s="19"/>
      <c r="SQN5" s="19"/>
      <c r="SQO5" s="19"/>
      <c r="SQP5" s="19"/>
      <c r="SQQ5" s="19"/>
      <c r="SQR5" s="19"/>
      <c r="SQS5" s="19"/>
      <c r="SQT5" s="19"/>
      <c r="SQU5" s="19"/>
      <c r="SQV5" s="19"/>
      <c r="SQW5" s="19"/>
      <c r="SQX5" s="19"/>
      <c r="SQY5" s="19"/>
      <c r="SQZ5" s="19"/>
      <c r="SRA5" s="19"/>
      <c r="SRB5" s="19"/>
      <c r="SRC5" s="19"/>
      <c r="SRD5" s="19"/>
      <c r="SRE5" s="19"/>
      <c r="SRF5" s="19"/>
      <c r="SRG5" s="19"/>
      <c r="SRH5" s="19"/>
      <c r="SRI5" s="19"/>
      <c r="SRJ5" s="19"/>
      <c r="SRK5" s="19"/>
      <c r="SRL5" s="19"/>
      <c r="SRM5" s="19"/>
      <c r="SRN5" s="19"/>
      <c r="SRO5" s="19"/>
      <c r="SRP5" s="19"/>
      <c r="SRQ5" s="19"/>
      <c r="SRR5" s="19"/>
      <c r="SRS5" s="19"/>
      <c r="SRT5" s="19"/>
      <c r="SRU5" s="19"/>
      <c r="SRV5" s="19"/>
      <c r="SRW5" s="19"/>
      <c r="SRX5" s="19"/>
      <c r="SRY5" s="19"/>
      <c r="SRZ5" s="19"/>
      <c r="SSA5" s="19"/>
      <c r="SSB5" s="19"/>
      <c r="SSC5" s="19"/>
      <c r="SSD5" s="19"/>
      <c r="SSE5" s="19"/>
      <c r="SSF5" s="19"/>
      <c r="SSG5" s="19"/>
      <c r="SSH5" s="19"/>
      <c r="SSI5" s="19"/>
      <c r="SSJ5" s="19"/>
      <c r="SSK5" s="19"/>
      <c r="SSL5" s="19"/>
      <c r="SSM5" s="19"/>
      <c r="SSN5" s="19"/>
      <c r="SSO5" s="19"/>
      <c r="SSP5" s="19"/>
      <c r="SSQ5" s="19"/>
      <c r="SSR5" s="19"/>
      <c r="SSS5" s="19"/>
      <c r="SST5" s="19"/>
      <c r="SSU5" s="19"/>
      <c r="SSV5" s="19"/>
      <c r="SSW5" s="19"/>
      <c r="SSX5" s="19"/>
      <c r="SSY5" s="19"/>
      <c r="SSZ5" s="19"/>
      <c r="STA5" s="19"/>
      <c r="STB5" s="19"/>
      <c r="STC5" s="19"/>
      <c r="STD5" s="19"/>
      <c r="STE5" s="19"/>
      <c r="STF5" s="19"/>
      <c r="STG5" s="19"/>
      <c r="STH5" s="19"/>
      <c r="STI5" s="19"/>
      <c r="STJ5" s="19"/>
      <c r="STK5" s="19"/>
      <c r="STL5" s="19"/>
      <c r="STM5" s="19"/>
      <c r="STN5" s="19"/>
      <c r="STO5" s="19"/>
      <c r="STP5" s="19"/>
      <c r="STQ5" s="19"/>
      <c r="STR5" s="19"/>
      <c r="STS5" s="19"/>
      <c r="STT5" s="19"/>
      <c r="STU5" s="19"/>
      <c r="STV5" s="19"/>
      <c r="STW5" s="19"/>
      <c r="STX5" s="19"/>
      <c r="STY5" s="19"/>
      <c r="STZ5" s="19"/>
      <c r="SUA5" s="19"/>
      <c r="SUB5" s="19"/>
      <c r="SUC5" s="19"/>
      <c r="SUD5" s="19"/>
      <c r="SUE5" s="19"/>
      <c r="SUF5" s="19"/>
      <c r="SUG5" s="19"/>
      <c r="SUH5" s="19"/>
      <c r="SUI5" s="19"/>
      <c r="SUJ5" s="19"/>
      <c r="SUK5" s="19"/>
      <c r="SUL5" s="19"/>
      <c r="SUM5" s="19"/>
      <c r="SUN5" s="19"/>
      <c r="SUO5" s="19"/>
      <c r="SUP5" s="19"/>
      <c r="SUQ5" s="19"/>
      <c r="SUR5" s="19"/>
      <c r="SUS5" s="19"/>
      <c r="SUT5" s="19"/>
      <c r="SUU5" s="19"/>
      <c r="SUV5" s="19"/>
      <c r="SUW5" s="19"/>
      <c r="SUX5" s="19"/>
      <c r="SUY5" s="19"/>
      <c r="SUZ5" s="19"/>
      <c r="SVA5" s="19"/>
      <c r="SVB5" s="19"/>
      <c r="SVC5" s="19"/>
      <c r="SVD5" s="19"/>
      <c r="SVE5" s="19"/>
      <c r="SVF5" s="19"/>
      <c r="SVG5" s="19"/>
      <c r="SVH5" s="19"/>
      <c r="SVI5" s="19"/>
      <c r="SVJ5" s="19"/>
      <c r="SVK5" s="19"/>
      <c r="SVL5" s="19"/>
      <c r="SVM5" s="19"/>
      <c r="SVN5" s="19"/>
      <c r="SVO5" s="19"/>
      <c r="SVP5" s="19"/>
      <c r="SVQ5" s="19"/>
      <c r="SVR5" s="19"/>
      <c r="SVS5" s="19"/>
      <c r="SVT5" s="19"/>
      <c r="SVU5" s="19"/>
      <c r="SVV5" s="19"/>
      <c r="SVW5" s="19"/>
      <c r="SVX5" s="19"/>
      <c r="SVY5" s="19"/>
      <c r="SVZ5" s="19"/>
      <c r="SWA5" s="19"/>
      <c r="SWB5" s="19"/>
      <c r="SWC5" s="19"/>
      <c r="SWD5" s="19"/>
      <c r="SWE5" s="19"/>
      <c r="SWF5" s="19"/>
      <c r="SWG5" s="19"/>
      <c r="SWH5" s="19"/>
      <c r="SWI5" s="19"/>
      <c r="SWJ5" s="19"/>
      <c r="SWK5" s="19"/>
      <c r="SWL5" s="19"/>
      <c r="SWM5" s="19"/>
      <c r="SWN5" s="19"/>
      <c r="SWO5" s="19"/>
      <c r="SWP5" s="19"/>
      <c r="SWQ5" s="19"/>
      <c r="SWR5" s="19"/>
      <c r="SWS5" s="19"/>
      <c r="SWT5" s="19"/>
      <c r="SWU5" s="19"/>
      <c r="SWV5" s="19"/>
      <c r="SWW5" s="19"/>
      <c r="SWX5" s="19"/>
      <c r="SWY5" s="19"/>
      <c r="SWZ5" s="19"/>
      <c r="SXA5" s="19"/>
      <c r="SXB5" s="19"/>
      <c r="SXC5" s="19"/>
      <c r="SXD5" s="19"/>
      <c r="SXE5" s="19"/>
      <c r="SXF5" s="19"/>
      <c r="SXG5" s="19"/>
      <c r="SXH5" s="19"/>
      <c r="SXI5" s="19"/>
      <c r="SXJ5" s="19"/>
      <c r="SXK5" s="19"/>
      <c r="SXL5" s="19"/>
      <c r="SXM5" s="19"/>
      <c r="SXN5" s="19"/>
      <c r="SXO5" s="19"/>
      <c r="SXP5" s="19"/>
      <c r="SXQ5" s="19"/>
      <c r="SXR5" s="19"/>
      <c r="SXS5" s="19"/>
      <c r="SXT5" s="19"/>
      <c r="SXU5" s="19"/>
      <c r="SXV5" s="19"/>
      <c r="SXW5" s="19"/>
      <c r="SXX5" s="19"/>
      <c r="SXY5" s="19"/>
      <c r="SXZ5" s="19"/>
      <c r="SYA5" s="19"/>
      <c r="SYB5" s="19"/>
      <c r="SYC5" s="19"/>
      <c r="SYD5" s="19"/>
      <c r="SYE5" s="19"/>
      <c r="SYF5" s="19"/>
      <c r="SYG5" s="19"/>
      <c r="SYH5" s="19"/>
      <c r="SYI5" s="19"/>
      <c r="SYJ5" s="19"/>
      <c r="SYK5" s="19"/>
      <c r="SYL5" s="19"/>
      <c r="SYM5" s="19"/>
      <c r="SYN5" s="19"/>
      <c r="SYO5" s="19"/>
      <c r="SYP5" s="19"/>
      <c r="SYQ5" s="19"/>
      <c r="SYR5" s="19"/>
      <c r="SYS5" s="19"/>
      <c r="SYT5" s="19"/>
      <c r="SYU5" s="19"/>
      <c r="SYV5" s="19"/>
      <c r="SYW5" s="19"/>
      <c r="SYX5" s="19"/>
      <c r="SYY5" s="19"/>
      <c r="SYZ5" s="19"/>
      <c r="SZA5" s="19"/>
      <c r="SZB5" s="19"/>
      <c r="SZC5" s="19"/>
      <c r="SZD5" s="19"/>
      <c r="SZE5" s="19"/>
      <c r="SZF5" s="19"/>
      <c r="SZG5" s="19"/>
      <c r="SZH5" s="19"/>
      <c r="SZI5" s="19"/>
      <c r="SZJ5" s="19"/>
      <c r="SZK5" s="19"/>
      <c r="SZL5" s="19"/>
      <c r="SZM5" s="19"/>
      <c r="SZN5" s="19"/>
      <c r="SZO5" s="19"/>
      <c r="SZP5" s="19"/>
      <c r="SZQ5" s="19"/>
      <c r="SZR5" s="19"/>
      <c r="SZS5" s="19"/>
      <c r="SZT5" s="19"/>
      <c r="SZU5" s="19"/>
      <c r="SZV5" s="19"/>
      <c r="SZW5" s="19"/>
      <c r="SZX5" s="19"/>
      <c r="SZY5" s="19"/>
      <c r="SZZ5" s="19"/>
      <c r="TAA5" s="19"/>
      <c r="TAB5" s="19"/>
      <c r="TAC5" s="19"/>
      <c r="TAD5" s="19"/>
      <c r="TAE5" s="19"/>
      <c r="TAF5" s="19"/>
      <c r="TAG5" s="19"/>
      <c r="TAH5" s="19"/>
      <c r="TAI5" s="19"/>
      <c r="TAJ5" s="19"/>
      <c r="TAK5" s="19"/>
      <c r="TAL5" s="19"/>
      <c r="TAM5" s="19"/>
      <c r="TAN5" s="19"/>
      <c r="TAO5" s="19"/>
      <c r="TAP5" s="19"/>
      <c r="TAQ5" s="19"/>
      <c r="TAR5" s="19"/>
      <c r="TAS5" s="19"/>
      <c r="TAT5" s="19"/>
      <c r="TAU5" s="19"/>
      <c r="TAV5" s="19"/>
      <c r="TAW5" s="19"/>
      <c r="TAX5" s="19"/>
      <c r="TAY5" s="19"/>
      <c r="TAZ5" s="19"/>
      <c r="TBA5" s="19"/>
      <c r="TBB5" s="19"/>
      <c r="TBC5" s="19"/>
      <c r="TBD5" s="19"/>
      <c r="TBE5" s="19"/>
      <c r="TBF5" s="19"/>
      <c r="TBG5" s="19"/>
      <c r="TBH5" s="19"/>
      <c r="TBI5" s="19"/>
      <c r="TBJ5" s="19"/>
      <c r="TBK5" s="19"/>
      <c r="TBL5" s="19"/>
      <c r="TBM5" s="19"/>
      <c r="TBN5" s="19"/>
      <c r="TBO5" s="19"/>
      <c r="TBP5" s="19"/>
      <c r="TBQ5" s="19"/>
      <c r="TBR5" s="19"/>
      <c r="TBS5" s="19"/>
      <c r="TBT5" s="19"/>
      <c r="TBU5" s="19"/>
      <c r="TBV5" s="19"/>
      <c r="TBW5" s="19"/>
      <c r="TBX5" s="19"/>
      <c r="TBY5" s="19"/>
      <c r="TBZ5" s="19"/>
      <c r="TCA5" s="19"/>
      <c r="TCB5" s="19"/>
      <c r="TCC5" s="19"/>
      <c r="TCD5" s="19"/>
      <c r="TCE5" s="19"/>
      <c r="TCF5" s="19"/>
      <c r="TCG5" s="19"/>
      <c r="TCH5" s="19"/>
      <c r="TCI5" s="19"/>
      <c r="TCJ5" s="19"/>
      <c r="TCK5" s="19"/>
      <c r="TCL5" s="19"/>
      <c r="TCM5" s="19"/>
      <c r="TCN5" s="19"/>
      <c r="TCO5" s="19"/>
      <c r="TCP5" s="19"/>
      <c r="TCQ5" s="19"/>
      <c r="TCR5" s="19"/>
      <c r="TCS5" s="19"/>
      <c r="TCT5" s="19"/>
      <c r="TCU5" s="19"/>
      <c r="TCV5" s="19"/>
      <c r="TCW5" s="19"/>
      <c r="TCX5" s="19"/>
      <c r="TCY5" s="19"/>
      <c r="TCZ5" s="19"/>
      <c r="TDA5" s="19"/>
      <c r="TDB5" s="19"/>
      <c r="TDC5" s="19"/>
      <c r="TDD5" s="19"/>
      <c r="TDE5" s="19"/>
      <c r="TDF5" s="19"/>
      <c r="TDG5" s="19"/>
      <c r="TDH5" s="19"/>
      <c r="TDI5" s="19"/>
      <c r="TDJ5" s="19"/>
      <c r="TDK5" s="19"/>
      <c r="TDL5" s="19"/>
      <c r="TDM5" s="19"/>
      <c r="TDN5" s="19"/>
      <c r="TDO5" s="19"/>
      <c r="TDP5" s="19"/>
      <c r="TDQ5" s="19"/>
      <c r="TDR5" s="19"/>
      <c r="TDS5" s="19"/>
      <c r="TDT5" s="19"/>
      <c r="TDU5" s="19"/>
      <c r="TDV5" s="19"/>
      <c r="TDW5" s="19"/>
      <c r="TDX5" s="19"/>
      <c r="TDY5" s="19"/>
      <c r="TDZ5" s="19"/>
      <c r="TEA5" s="19"/>
      <c r="TEB5" s="19"/>
      <c r="TEC5" s="19"/>
      <c r="TED5" s="19"/>
      <c r="TEE5" s="19"/>
      <c r="TEF5" s="19"/>
      <c r="TEG5" s="19"/>
      <c r="TEH5" s="19"/>
      <c r="TEI5" s="19"/>
      <c r="TEJ5" s="19"/>
      <c r="TEK5" s="19"/>
      <c r="TEL5" s="19"/>
      <c r="TEM5" s="19"/>
      <c r="TEN5" s="19"/>
      <c r="TEO5" s="19"/>
      <c r="TEP5" s="19"/>
      <c r="TEQ5" s="19"/>
      <c r="TER5" s="19"/>
      <c r="TES5" s="19"/>
      <c r="TET5" s="19"/>
      <c r="TEU5" s="19"/>
      <c r="TEV5" s="19"/>
      <c r="TEW5" s="19"/>
      <c r="TEX5" s="19"/>
      <c r="TEY5" s="19"/>
      <c r="TEZ5" s="19"/>
      <c r="TFA5" s="19"/>
      <c r="TFB5" s="19"/>
      <c r="TFC5" s="19"/>
      <c r="TFD5" s="19"/>
      <c r="TFE5" s="19"/>
      <c r="TFF5" s="19"/>
      <c r="TFG5" s="19"/>
      <c r="TFH5" s="19"/>
      <c r="TFI5" s="19"/>
      <c r="TFJ5" s="19"/>
      <c r="TFK5" s="19"/>
      <c r="TFL5" s="19"/>
      <c r="TFM5" s="19"/>
      <c r="TFN5" s="19"/>
      <c r="TFO5" s="19"/>
      <c r="TFP5" s="19"/>
      <c r="TFQ5" s="19"/>
      <c r="TFR5" s="19"/>
      <c r="TFS5" s="19"/>
      <c r="TFT5" s="19"/>
      <c r="TFU5" s="19"/>
      <c r="TFV5" s="19"/>
      <c r="TFW5" s="19"/>
      <c r="TFX5" s="19"/>
      <c r="TFY5" s="19"/>
      <c r="TFZ5" s="19"/>
      <c r="TGA5" s="19"/>
      <c r="TGB5" s="19"/>
      <c r="TGC5" s="19"/>
      <c r="TGD5" s="19"/>
      <c r="TGE5" s="19"/>
      <c r="TGF5" s="19"/>
      <c r="TGG5" s="19"/>
      <c r="TGH5" s="19"/>
      <c r="TGI5" s="19"/>
      <c r="TGJ5" s="19"/>
      <c r="TGK5" s="19"/>
      <c r="TGL5" s="19"/>
      <c r="TGM5" s="19"/>
      <c r="TGN5" s="19"/>
      <c r="TGO5" s="19"/>
      <c r="TGP5" s="19"/>
      <c r="TGQ5" s="19"/>
      <c r="TGR5" s="19"/>
      <c r="TGS5" s="19"/>
      <c r="TGT5" s="19"/>
      <c r="TGU5" s="19"/>
      <c r="TGV5" s="19"/>
      <c r="TGW5" s="19"/>
      <c r="TGX5" s="19"/>
      <c r="TGY5" s="19"/>
      <c r="TGZ5" s="19"/>
      <c r="THA5" s="19"/>
      <c r="THB5" s="19"/>
      <c r="THC5" s="19"/>
      <c r="THD5" s="19"/>
      <c r="THE5" s="19"/>
      <c r="THF5" s="19"/>
      <c r="THG5" s="19"/>
      <c r="THH5" s="19"/>
      <c r="THI5" s="19"/>
      <c r="THJ5" s="19"/>
      <c r="THK5" s="19"/>
      <c r="THL5" s="19"/>
      <c r="THM5" s="19"/>
      <c r="THN5" s="19"/>
      <c r="THO5" s="19"/>
      <c r="THP5" s="19"/>
      <c r="THQ5" s="19"/>
      <c r="THR5" s="19"/>
      <c r="THS5" s="19"/>
      <c r="THT5" s="19"/>
      <c r="THU5" s="19"/>
      <c r="THV5" s="19"/>
      <c r="THW5" s="19"/>
      <c r="THX5" s="19"/>
      <c r="THY5" s="19"/>
      <c r="THZ5" s="19"/>
      <c r="TIA5" s="19"/>
      <c r="TIB5" s="19"/>
      <c r="TIC5" s="19"/>
      <c r="TID5" s="19"/>
      <c r="TIE5" s="19"/>
      <c r="TIF5" s="19"/>
      <c r="TIG5" s="19"/>
      <c r="TIH5" s="19"/>
      <c r="TII5" s="19"/>
      <c r="TIJ5" s="19"/>
      <c r="TIK5" s="19"/>
      <c r="TIL5" s="19"/>
      <c r="TIM5" s="19"/>
      <c r="TIN5" s="19"/>
      <c r="TIO5" s="19"/>
      <c r="TIP5" s="19"/>
      <c r="TIQ5" s="19"/>
      <c r="TIR5" s="19"/>
      <c r="TIS5" s="19"/>
      <c r="TIT5" s="19"/>
      <c r="TIU5" s="19"/>
      <c r="TIV5" s="19"/>
      <c r="TIW5" s="19"/>
      <c r="TIX5" s="19"/>
      <c r="TIY5" s="19"/>
      <c r="TIZ5" s="19"/>
      <c r="TJA5" s="19"/>
      <c r="TJB5" s="19"/>
      <c r="TJC5" s="19"/>
      <c r="TJD5" s="19"/>
      <c r="TJE5" s="19"/>
      <c r="TJF5" s="19"/>
      <c r="TJG5" s="19"/>
      <c r="TJH5" s="19"/>
      <c r="TJI5" s="19"/>
      <c r="TJJ5" s="19"/>
      <c r="TJK5" s="19"/>
      <c r="TJL5" s="19"/>
      <c r="TJM5" s="19"/>
      <c r="TJN5" s="19"/>
      <c r="TJO5" s="19"/>
      <c r="TJP5" s="19"/>
      <c r="TJQ5" s="19"/>
      <c r="TJR5" s="19"/>
      <c r="TJS5" s="19"/>
      <c r="TJT5" s="19"/>
      <c r="TJU5" s="19"/>
      <c r="TJV5" s="19"/>
      <c r="TJW5" s="19"/>
      <c r="TJX5" s="19"/>
      <c r="TJY5" s="19"/>
      <c r="TJZ5" s="19"/>
      <c r="TKA5" s="19"/>
      <c r="TKB5" s="19"/>
      <c r="TKC5" s="19"/>
      <c r="TKD5" s="19"/>
      <c r="TKE5" s="19"/>
      <c r="TKF5" s="19"/>
      <c r="TKG5" s="19"/>
      <c r="TKH5" s="19"/>
      <c r="TKI5" s="19"/>
      <c r="TKJ5" s="19"/>
      <c r="TKK5" s="19"/>
      <c r="TKL5" s="19"/>
      <c r="TKM5" s="19"/>
      <c r="TKN5" s="19"/>
      <c r="TKO5" s="19"/>
      <c r="TKP5" s="19"/>
      <c r="TKQ5" s="19"/>
      <c r="TKR5" s="19"/>
      <c r="TKS5" s="19"/>
      <c r="TKT5" s="19"/>
      <c r="TKU5" s="19"/>
      <c r="TKV5" s="19"/>
      <c r="TKW5" s="19"/>
      <c r="TKX5" s="19"/>
      <c r="TKY5" s="19"/>
      <c r="TKZ5" s="19"/>
      <c r="TLA5" s="19"/>
      <c r="TLB5" s="19"/>
      <c r="TLC5" s="19"/>
      <c r="TLD5" s="19"/>
      <c r="TLE5" s="19"/>
      <c r="TLF5" s="19"/>
      <c r="TLG5" s="19"/>
      <c r="TLH5" s="19"/>
      <c r="TLI5" s="19"/>
      <c r="TLJ5" s="19"/>
      <c r="TLK5" s="19"/>
      <c r="TLL5" s="19"/>
      <c r="TLM5" s="19"/>
      <c r="TLN5" s="19"/>
      <c r="TLO5" s="19"/>
      <c r="TLP5" s="19"/>
      <c r="TLQ5" s="19"/>
      <c r="TLR5" s="19"/>
      <c r="TLS5" s="19"/>
      <c r="TLT5" s="19"/>
      <c r="TLU5" s="19"/>
      <c r="TLV5" s="19"/>
      <c r="TLW5" s="19"/>
      <c r="TLX5" s="19"/>
      <c r="TLY5" s="19"/>
      <c r="TLZ5" s="19"/>
      <c r="TMA5" s="19"/>
      <c r="TMB5" s="19"/>
      <c r="TMC5" s="19"/>
      <c r="TMD5" s="19"/>
      <c r="TME5" s="19"/>
      <c r="TMF5" s="19"/>
      <c r="TMG5" s="19"/>
      <c r="TMH5" s="19"/>
      <c r="TMI5" s="19"/>
      <c r="TMJ5" s="19"/>
      <c r="TMK5" s="19"/>
      <c r="TML5" s="19"/>
      <c r="TMM5" s="19"/>
      <c r="TMN5" s="19"/>
      <c r="TMO5" s="19"/>
      <c r="TMP5" s="19"/>
      <c r="TMQ5" s="19"/>
      <c r="TMR5" s="19"/>
      <c r="TMS5" s="19"/>
      <c r="TMT5" s="19"/>
      <c r="TMU5" s="19"/>
      <c r="TMV5" s="19"/>
      <c r="TMW5" s="19"/>
      <c r="TMX5" s="19"/>
      <c r="TMY5" s="19"/>
      <c r="TMZ5" s="19"/>
      <c r="TNA5" s="19"/>
      <c r="TNB5" s="19"/>
      <c r="TNC5" s="19"/>
      <c r="TND5" s="19"/>
      <c r="TNE5" s="19"/>
      <c r="TNF5" s="19"/>
      <c r="TNG5" s="19"/>
      <c r="TNH5" s="19"/>
      <c r="TNI5" s="19"/>
      <c r="TNJ5" s="19"/>
      <c r="TNK5" s="19"/>
      <c r="TNL5" s="19"/>
      <c r="TNM5" s="19"/>
      <c r="TNN5" s="19"/>
      <c r="TNO5" s="19"/>
      <c r="TNP5" s="19"/>
      <c r="TNQ5" s="19"/>
      <c r="TNR5" s="19"/>
      <c r="TNS5" s="19"/>
      <c r="TNT5" s="19"/>
      <c r="TNU5" s="19"/>
      <c r="TNV5" s="19"/>
      <c r="TNW5" s="19"/>
      <c r="TNX5" s="19"/>
      <c r="TNY5" s="19"/>
      <c r="TNZ5" s="19"/>
      <c r="TOA5" s="19"/>
      <c r="TOB5" s="19"/>
      <c r="TOC5" s="19"/>
      <c r="TOD5" s="19"/>
      <c r="TOE5" s="19"/>
      <c r="TOF5" s="19"/>
      <c r="TOG5" s="19"/>
      <c r="TOH5" s="19"/>
      <c r="TOI5" s="19"/>
      <c r="TOJ5" s="19"/>
      <c r="TOK5" s="19"/>
      <c r="TOL5" s="19"/>
      <c r="TOM5" s="19"/>
      <c r="TON5" s="19"/>
      <c r="TOO5" s="19"/>
      <c r="TOP5" s="19"/>
      <c r="TOQ5" s="19"/>
      <c r="TOR5" s="19"/>
      <c r="TOS5" s="19"/>
      <c r="TOT5" s="19"/>
      <c r="TOU5" s="19"/>
      <c r="TOV5" s="19"/>
      <c r="TOW5" s="19"/>
      <c r="TOX5" s="19"/>
      <c r="TOY5" s="19"/>
      <c r="TOZ5" s="19"/>
      <c r="TPA5" s="19"/>
      <c r="TPB5" s="19"/>
      <c r="TPC5" s="19"/>
      <c r="TPD5" s="19"/>
      <c r="TPE5" s="19"/>
      <c r="TPF5" s="19"/>
      <c r="TPG5" s="19"/>
      <c r="TPH5" s="19"/>
      <c r="TPI5" s="19"/>
      <c r="TPJ5" s="19"/>
      <c r="TPK5" s="19"/>
      <c r="TPL5" s="19"/>
      <c r="TPM5" s="19"/>
      <c r="TPN5" s="19"/>
      <c r="TPO5" s="19"/>
      <c r="TPP5" s="19"/>
      <c r="TPQ5" s="19"/>
      <c r="TPR5" s="19"/>
      <c r="TPS5" s="19"/>
      <c r="TPT5" s="19"/>
      <c r="TPU5" s="19"/>
      <c r="TPV5" s="19"/>
      <c r="TPW5" s="19"/>
      <c r="TPX5" s="19"/>
      <c r="TPY5" s="19"/>
      <c r="TPZ5" s="19"/>
      <c r="TQA5" s="19"/>
      <c r="TQB5" s="19"/>
      <c r="TQC5" s="19"/>
      <c r="TQD5" s="19"/>
      <c r="TQE5" s="19"/>
      <c r="TQF5" s="19"/>
      <c r="TQG5" s="19"/>
      <c r="TQH5" s="19"/>
      <c r="TQI5" s="19"/>
      <c r="TQJ5" s="19"/>
      <c r="TQK5" s="19"/>
      <c r="TQL5" s="19"/>
      <c r="TQM5" s="19"/>
      <c r="TQN5" s="19"/>
      <c r="TQO5" s="19"/>
      <c r="TQP5" s="19"/>
      <c r="TQQ5" s="19"/>
      <c r="TQR5" s="19"/>
      <c r="TQS5" s="19"/>
      <c r="TQT5" s="19"/>
      <c r="TQU5" s="19"/>
      <c r="TQV5" s="19"/>
      <c r="TQW5" s="19"/>
      <c r="TQX5" s="19"/>
      <c r="TQY5" s="19"/>
      <c r="TQZ5" s="19"/>
      <c r="TRA5" s="19"/>
      <c r="TRB5" s="19"/>
      <c r="TRC5" s="19"/>
      <c r="TRD5" s="19"/>
      <c r="TRE5" s="19"/>
      <c r="TRF5" s="19"/>
      <c r="TRG5" s="19"/>
      <c r="TRH5" s="19"/>
      <c r="TRI5" s="19"/>
      <c r="TRJ5" s="19"/>
      <c r="TRK5" s="19"/>
      <c r="TRL5" s="19"/>
      <c r="TRM5" s="19"/>
      <c r="TRN5" s="19"/>
      <c r="TRO5" s="19"/>
      <c r="TRP5" s="19"/>
      <c r="TRQ5" s="19"/>
      <c r="TRR5" s="19"/>
      <c r="TRS5" s="19"/>
      <c r="TRT5" s="19"/>
      <c r="TRU5" s="19"/>
      <c r="TRV5" s="19"/>
      <c r="TRW5" s="19"/>
      <c r="TRX5" s="19"/>
      <c r="TRY5" s="19"/>
      <c r="TRZ5" s="19"/>
      <c r="TSA5" s="19"/>
      <c r="TSB5" s="19"/>
      <c r="TSC5" s="19"/>
      <c r="TSD5" s="19"/>
      <c r="TSE5" s="19"/>
      <c r="TSF5" s="19"/>
      <c r="TSG5" s="19"/>
      <c r="TSH5" s="19"/>
      <c r="TSI5" s="19"/>
      <c r="TSJ5" s="19"/>
      <c r="TSK5" s="19"/>
      <c r="TSL5" s="19"/>
      <c r="TSM5" s="19"/>
      <c r="TSN5" s="19"/>
      <c r="TSO5" s="19"/>
      <c r="TSP5" s="19"/>
      <c r="TSQ5" s="19"/>
      <c r="TSR5" s="19"/>
      <c r="TSS5" s="19"/>
      <c r="TST5" s="19"/>
      <c r="TSU5" s="19"/>
      <c r="TSV5" s="19"/>
      <c r="TSW5" s="19"/>
      <c r="TSX5" s="19"/>
      <c r="TSY5" s="19"/>
      <c r="TSZ5" s="19"/>
      <c r="TTA5" s="19"/>
      <c r="TTB5" s="19"/>
      <c r="TTC5" s="19"/>
      <c r="TTD5" s="19"/>
      <c r="TTE5" s="19"/>
      <c r="TTF5" s="19"/>
      <c r="TTG5" s="19"/>
      <c r="TTH5" s="19"/>
      <c r="TTI5" s="19"/>
      <c r="TTJ5" s="19"/>
      <c r="TTK5" s="19"/>
      <c r="TTL5" s="19"/>
      <c r="TTM5" s="19"/>
      <c r="TTN5" s="19"/>
      <c r="TTO5" s="19"/>
      <c r="TTP5" s="19"/>
      <c r="TTQ5" s="19"/>
      <c r="TTR5" s="19"/>
      <c r="TTS5" s="19"/>
      <c r="TTT5" s="19"/>
      <c r="TTU5" s="19"/>
      <c r="TTV5" s="19"/>
      <c r="TTW5" s="19"/>
      <c r="TTX5" s="19"/>
      <c r="TTY5" s="19"/>
      <c r="TTZ5" s="19"/>
      <c r="TUA5" s="19"/>
      <c r="TUB5" s="19"/>
      <c r="TUC5" s="19"/>
      <c r="TUD5" s="19"/>
      <c r="TUE5" s="19"/>
      <c r="TUF5" s="19"/>
      <c r="TUG5" s="19"/>
      <c r="TUH5" s="19"/>
      <c r="TUI5" s="19"/>
      <c r="TUJ5" s="19"/>
      <c r="TUK5" s="19"/>
      <c r="TUL5" s="19"/>
      <c r="TUM5" s="19"/>
      <c r="TUN5" s="19"/>
      <c r="TUO5" s="19"/>
      <c r="TUP5" s="19"/>
      <c r="TUQ5" s="19"/>
      <c r="TUR5" s="19"/>
      <c r="TUS5" s="19"/>
      <c r="TUT5" s="19"/>
      <c r="TUU5" s="19"/>
      <c r="TUV5" s="19"/>
      <c r="TUW5" s="19"/>
      <c r="TUX5" s="19"/>
      <c r="TUY5" s="19"/>
      <c r="TUZ5" s="19"/>
      <c r="TVA5" s="19"/>
      <c r="TVB5" s="19"/>
      <c r="TVC5" s="19"/>
      <c r="TVD5" s="19"/>
      <c r="TVE5" s="19"/>
      <c r="TVF5" s="19"/>
      <c r="TVG5" s="19"/>
      <c r="TVH5" s="19"/>
      <c r="TVI5" s="19"/>
      <c r="TVJ5" s="19"/>
      <c r="TVK5" s="19"/>
      <c r="TVL5" s="19"/>
      <c r="TVM5" s="19"/>
      <c r="TVN5" s="19"/>
      <c r="TVO5" s="19"/>
      <c r="TVP5" s="19"/>
      <c r="TVQ5" s="19"/>
      <c r="TVR5" s="19"/>
      <c r="TVS5" s="19"/>
      <c r="TVT5" s="19"/>
      <c r="TVU5" s="19"/>
      <c r="TVV5" s="19"/>
      <c r="TVW5" s="19"/>
      <c r="TVX5" s="19"/>
      <c r="TVY5" s="19"/>
      <c r="TVZ5" s="19"/>
      <c r="TWA5" s="19"/>
      <c r="TWB5" s="19"/>
      <c r="TWC5" s="19"/>
      <c r="TWD5" s="19"/>
      <c r="TWE5" s="19"/>
      <c r="TWF5" s="19"/>
      <c r="TWG5" s="19"/>
      <c r="TWH5" s="19"/>
      <c r="TWI5" s="19"/>
      <c r="TWJ5" s="19"/>
      <c r="TWK5" s="19"/>
      <c r="TWL5" s="19"/>
      <c r="TWM5" s="19"/>
      <c r="TWN5" s="19"/>
      <c r="TWO5" s="19"/>
      <c r="TWP5" s="19"/>
      <c r="TWQ5" s="19"/>
      <c r="TWR5" s="19"/>
      <c r="TWS5" s="19"/>
      <c r="TWT5" s="19"/>
      <c r="TWU5" s="19"/>
      <c r="TWV5" s="19"/>
      <c r="TWW5" s="19"/>
      <c r="TWX5" s="19"/>
      <c r="TWY5" s="19"/>
      <c r="TWZ5" s="19"/>
      <c r="TXA5" s="19"/>
      <c r="TXB5" s="19"/>
      <c r="TXC5" s="19"/>
      <c r="TXD5" s="19"/>
      <c r="TXE5" s="19"/>
      <c r="TXF5" s="19"/>
      <c r="TXG5" s="19"/>
      <c r="TXH5" s="19"/>
      <c r="TXI5" s="19"/>
      <c r="TXJ5" s="19"/>
      <c r="TXK5" s="19"/>
      <c r="TXL5" s="19"/>
      <c r="TXM5" s="19"/>
      <c r="TXN5" s="19"/>
      <c r="TXO5" s="19"/>
      <c r="TXP5" s="19"/>
      <c r="TXQ5" s="19"/>
      <c r="TXR5" s="19"/>
      <c r="TXS5" s="19"/>
      <c r="TXT5" s="19"/>
      <c r="TXU5" s="19"/>
      <c r="TXV5" s="19"/>
      <c r="TXW5" s="19"/>
      <c r="TXX5" s="19"/>
      <c r="TXY5" s="19"/>
      <c r="TXZ5" s="19"/>
      <c r="TYA5" s="19"/>
      <c r="TYB5" s="19"/>
      <c r="TYC5" s="19"/>
      <c r="TYD5" s="19"/>
      <c r="TYE5" s="19"/>
      <c r="TYF5" s="19"/>
      <c r="TYG5" s="19"/>
      <c r="TYH5" s="19"/>
      <c r="TYI5" s="19"/>
      <c r="TYJ5" s="19"/>
      <c r="TYK5" s="19"/>
      <c r="TYL5" s="19"/>
      <c r="TYM5" s="19"/>
      <c r="TYN5" s="19"/>
      <c r="TYO5" s="19"/>
      <c r="TYP5" s="19"/>
      <c r="TYQ5" s="19"/>
      <c r="TYR5" s="19"/>
      <c r="TYS5" s="19"/>
      <c r="TYT5" s="19"/>
      <c r="TYU5" s="19"/>
      <c r="TYV5" s="19"/>
      <c r="TYW5" s="19"/>
      <c r="TYX5" s="19"/>
      <c r="TYY5" s="19"/>
      <c r="TYZ5" s="19"/>
      <c r="TZA5" s="19"/>
      <c r="TZB5" s="19"/>
      <c r="TZC5" s="19"/>
      <c r="TZD5" s="19"/>
      <c r="TZE5" s="19"/>
      <c r="TZF5" s="19"/>
      <c r="TZG5" s="19"/>
      <c r="TZH5" s="19"/>
      <c r="TZI5" s="19"/>
      <c r="TZJ5" s="19"/>
      <c r="TZK5" s="19"/>
      <c r="TZL5" s="19"/>
      <c r="TZM5" s="19"/>
      <c r="TZN5" s="19"/>
      <c r="TZO5" s="19"/>
      <c r="TZP5" s="19"/>
      <c r="TZQ5" s="19"/>
      <c r="TZR5" s="19"/>
      <c r="TZS5" s="19"/>
      <c r="TZT5" s="19"/>
      <c r="TZU5" s="19"/>
      <c r="TZV5" s="19"/>
      <c r="TZW5" s="19"/>
      <c r="TZX5" s="19"/>
      <c r="TZY5" s="19"/>
      <c r="TZZ5" s="19"/>
      <c r="UAA5" s="19"/>
      <c r="UAB5" s="19"/>
      <c r="UAC5" s="19"/>
      <c r="UAD5" s="19"/>
      <c r="UAE5" s="19"/>
      <c r="UAF5" s="19"/>
      <c r="UAG5" s="19"/>
      <c r="UAH5" s="19"/>
      <c r="UAI5" s="19"/>
      <c r="UAJ5" s="19"/>
      <c r="UAK5" s="19"/>
      <c r="UAL5" s="19"/>
      <c r="UAM5" s="19"/>
      <c r="UAN5" s="19"/>
      <c r="UAO5" s="19"/>
      <c r="UAP5" s="19"/>
      <c r="UAQ5" s="19"/>
      <c r="UAR5" s="19"/>
      <c r="UAS5" s="19"/>
      <c r="UAT5" s="19"/>
      <c r="UAU5" s="19"/>
      <c r="UAV5" s="19"/>
      <c r="UAW5" s="19"/>
      <c r="UAX5" s="19"/>
      <c r="UAY5" s="19"/>
      <c r="UAZ5" s="19"/>
      <c r="UBA5" s="19"/>
      <c r="UBB5" s="19"/>
      <c r="UBC5" s="19"/>
      <c r="UBD5" s="19"/>
      <c r="UBE5" s="19"/>
      <c r="UBF5" s="19"/>
      <c r="UBG5" s="19"/>
      <c r="UBH5" s="19"/>
      <c r="UBI5" s="19"/>
      <c r="UBJ5" s="19"/>
      <c r="UBK5" s="19"/>
      <c r="UBL5" s="19"/>
      <c r="UBM5" s="19"/>
      <c r="UBN5" s="19"/>
      <c r="UBO5" s="19"/>
      <c r="UBP5" s="19"/>
      <c r="UBQ5" s="19"/>
      <c r="UBR5" s="19"/>
      <c r="UBS5" s="19"/>
      <c r="UBT5" s="19"/>
      <c r="UBU5" s="19"/>
      <c r="UBV5" s="19"/>
      <c r="UBW5" s="19"/>
      <c r="UBX5" s="19"/>
      <c r="UBY5" s="19"/>
      <c r="UBZ5" s="19"/>
      <c r="UCA5" s="19"/>
      <c r="UCB5" s="19"/>
      <c r="UCC5" s="19"/>
      <c r="UCD5" s="19"/>
      <c r="UCE5" s="19"/>
      <c r="UCF5" s="19"/>
      <c r="UCG5" s="19"/>
      <c r="UCH5" s="19"/>
      <c r="UCI5" s="19"/>
      <c r="UCJ5" s="19"/>
      <c r="UCK5" s="19"/>
      <c r="UCL5" s="19"/>
      <c r="UCM5" s="19"/>
      <c r="UCN5" s="19"/>
      <c r="UCO5" s="19"/>
      <c r="UCP5" s="19"/>
      <c r="UCQ5" s="19"/>
      <c r="UCR5" s="19"/>
      <c r="UCS5" s="19"/>
      <c r="UCT5" s="19"/>
      <c r="UCU5" s="19"/>
      <c r="UCV5" s="19"/>
      <c r="UCW5" s="19"/>
      <c r="UCX5" s="19"/>
      <c r="UCY5" s="19"/>
      <c r="UCZ5" s="19"/>
      <c r="UDA5" s="19"/>
      <c r="UDB5" s="19"/>
      <c r="UDC5" s="19"/>
      <c r="UDD5" s="19"/>
      <c r="UDE5" s="19"/>
      <c r="UDF5" s="19"/>
      <c r="UDG5" s="19"/>
      <c r="UDH5" s="19"/>
      <c r="UDI5" s="19"/>
      <c r="UDJ5" s="19"/>
      <c r="UDK5" s="19"/>
      <c r="UDL5" s="19"/>
      <c r="UDM5" s="19"/>
      <c r="UDN5" s="19"/>
      <c r="UDO5" s="19"/>
      <c r="UDP5" s="19"/>
      <c r="UDQ5" s="19"/>
      <c r="UDR5" s="19"/>
      <c r="UDS5" s="19"/>
      <c r="UDT5" s="19"/>
      <c r="UDU5" s="19"/>
      <c r="UDV5" s="19"/>
      <c r="UDW5" s="19"/>
      <c r="UDX5" s="19"/>
      <c r="UDY5" s="19"/>
      <c r="UDZ5" s="19"/>
      <c r="UEA5" s="19"/>
      <c r="UEB5" s="19"/>
      <c r="UEC5" s="19"/>
      <c r="UED5" s="19"/>
      <c r="UEE5" s="19"/>
      <c r="UEF5" s="19"/>
      <c r="UEG5" s="19"/>
      <c r="UEH5" s="19"/>
      <c r="UEI5" s="19"/>
      <c r="UEJ5" s="19"/>
      <c r="UEK5" s="19"/>
      <c r="UEL5" s="19"/>
      <c r="UEM5" s="19"/>
      <c r="UEN5" s="19"/>
      <c r="UEO5" s="19"/>
      <c r="UEP5" s="19"/>
      <c r="UEQ5" s="19"/>
      <c r="UER5" s="19"/>
      <c r="UES5" s="19"/>
      <c r="UET5" s="19"/>
      <c r="UEU5" s="19"/>
      <c r="UEV5" s="19"/>
      <c r="UEW5" s="19"/>
      <c r="UEX5" s="19"/>
      <c r="UEY5" s="19"/>
      <c r="UEZ5" s="19"/>
      <c r="UFA5" s="19"/>
      <c r="UFB5" s="19"/>
      <c r="UFC5" s="19"/>
      <c r="UFD5" s="19"/>
      <c r="UFE5" s="19"/>
      <c r="UFF5" s="19"/>
      <c r="UFG5" s="19"/>
      <c r="UFH5" s="19"/>
      <c r="UFI5" s="19"/>
      <c r="UFJ5" s="19"/>
      <c r="UFK5" s="19"/>
      <c r="UFL5" s="19"/>
      <c r="UFM5" s="19"/>
      <c r="UFN5" s="19"/>
      <c r="UFO5" s="19"/>
      <c r="UFP5" s="19"/>
      <c r="UFQ5" s="19"/>
      <c r="UFR5" s="19"/>
      <c r="UFS5" s="19"/>
      <c r="UFT5" s="19"/>
      <c r="UFU5" s="19"/>
      <c r="UFV5" s="19"/>
      <c r="UFW5" s="19"/>
      <c r="UFX5" s="19"/>
      <c r="UFY5" s="19"/>
      <c r="UFZ5" s="19"/>
      <c r="UGA5" s="19"/>
      <c r="UGB5" s="19"/>
      <c r="UGC5" s="19"/>
      <c r="UGD5" s="19"/>
      <c r="UGE5" s="19"/>
      <c r="UGF5" s="19"/>
      <c r="UGG5" s="19"/>
      <c r="UGH5" s="19"/>
      <c r="UGI5" s="19"/>
      <c r="UGJ5" s="19"/>
      <c r="UGK5" s="19"/>
      <c r="UGL5" s="19"/>
      <c r="UGM5" s="19"/>
      <c r="UGN5" s="19"/>
      <c r="UGO5" s="19"/>
      <c r="UGP5" s="19"/>
      <c r="UGQ5" s="19"/>
      <c r="UGR5" s="19"/>
      <c r="UGS5" s="19"/>
      <c r="UGT5" s="19"/>
      <c r="UGU5" s="19"/>
      <c r="UGV5" s="19"/>
      <c r="UGW5" s="19"/>
      <c r="UGX5" s="19"/>
      <c r="UGY5" s="19"/>
      <c r="UGZ5" s="19"/>
      <c r="UHA5" s="19"/>
      <c r="UHB5" s="19"/>
      <c r="UHC5" s="19"/>
      <c r="UHD5" s="19"/>
      <c r="UHE5" s="19"/>
      <c r="UHF5" s="19"/>
      <c r="UHG5" s="19"/>
      <c r="UHH5" s="19"/>
      <c r="UHI5" s="19"/>
      <c r="UHJ5" s="19"/>
      <c r="UHK5" s="19"/>
      <c r="UHL5" s="19"/>
      <c r="UHM5" s="19"/>
      <c r="UHN5" s="19"/>
      <c r="UHO5" s="19"/>
      <c r="UHP5" s="19"/>
      <c r="UHQ5" s="19"/>
      <c r="UHR5" s="19"/>
      <c r="UHS5" s="19"/>
      <c r="UHT5" s="19"/>
      <c r="UHU5" s="19"/>
      <c r="UHV5" s="19"/>
      <c r="UHW5" s="19"/>
      <c r="UHX5" s="19"/>
      <c r="UHY5" s="19"/>
      <c r="UHZ5" s="19"/>
      <c r="UIA5" s="19"/>
      <c r="UIB5" s="19"/>
      <c r="UIC5" s="19"/>
      <c r="UID5" s="19"/>
      <c r="UIE5" s="19"/>
      <c r="UIF5" s="19"/>
      <c r="UIG5" s="19"/>
      <c r="UIH5" s="19"/>
      <c r="UII5" s="19"/>
      <c r="UIJ5" s="19"/>
      <c r="UIK5" s="19"/>
      <c r="UIL5" s="19"/>
      <c r="UIM5" s="19"/>
      <c r="UIN5" s="19"/>
      <c r="UIO5" s="19"/>
      <c r="UIP5" s="19"/>
      <c r="UIQ5" s="19"/>
      <c r="UIR5" s="19"/>
      <c r="UIS5" s="19"/>
      <c r="UIT5" s="19"/>
      <c r="UIU5" s="19"/>
      <c r="UIV5" s="19"/>
      <c r="UIW5" s="19"/>
      <c r="UIX5" s="19"/>
      <c r="UIY5" s="19"/>
      <c r="UIZ5" s="19"/>
      <c r="UJA5" s="19"/>
      <c r="UJB5" s="19"/>
      <c r="UJC5" s="19"/>
      <c r="UJD5" s="19"/>
      <c r="UJE5" s="19"/>
      <c r="UJF5" s="19"/>
      <c r="UJG5" s="19"/>
      <c r="UJH5" s="19"/>
      <c r="UJI5" s="19"/>
      <c r="UJJ5" s="19"/>
      <c r="UJK5" s="19"/>
      <c r="UJL5" s="19"/>
      <c r="UJM5" s="19"/>
      <c r="UJN5" s="19"/>
      <c r="UJO5" s="19"/>
      <c r="UJP5" s="19"/>
      <c r="UJQ5" s="19"/>
      <c r="UJR5" s="19"/>
      <c r="UJS5" s="19"/>
      <c r="UJT5" s="19"/>
      <c r="UJU5" s="19"/>
      <c r="UJV5" s="19"/>
      <c r="UJW5" s="19"/>
      <c r="UJX5" s="19"/>
      <c r="UJY5" s="19"/>
      <c r="UJZ5" s="19"/>
      <c r="UKA5" s="19"/>
      <c r="UKB5" s="19"/>
      <c r="UKC5" s="19"/>
      <c r="UKD5" s="19"/>
      <c r="UKE5" s="19"/>
      <c r="UKF5" s="19"/>
      <c r="UKG5" s="19"/>
      <c r="UKH5" s="19"/>
      <c r="UKI5" s="19"/>
      <c r="UKJ5" s="19"/>
      <c r="UKK5" s="19"/>
      <c r="UKL5" s="19"/>
      <c r="UKM5" s="19"/>
      <c r="UKN5" s="19"/>
      <c r="UKO5" s="19"/>
      <c r="UKP5" s="19"/>
      <c r="UKQ5" s="19"/>
      <c r="UKR5" s="19"/>
      <c r="UKS5" s="19"/>
      <c r="UKT5" s="19"/>
      <c r="UKU5" s="19"/>
      <c r="UKV5" s="19"/>
      <c r="UKW5" s="19"/>
      <c r="UKX5" s="19"/>
      <c r="UKY5" s="19"/>
      <c r="UKZ5" s="19"/>
      <c r="ULA5" s="19"/>
      <c r="ULB5" s="19"/>
      <c r="ULC5" s="19"/>
      <c r="ULD5" s="19"/>
      <c r="ULE5" s="19"/>
      <c r="ULF5" s="19"/>
      <c r="ULG5" s="19"/>
      <c r="ULH5" s="19"/>
      <c r="ULI5" s="19"/>
      <c r="ULJ5" s="19"/>
      <c r="ULK5" s="19"/>
      <c r="ULL5" s="19"/>
      <c r="ULM5" s="19"/>
      <c r="ULN5" s="19"/>
      <c r="ULO5" s="19"/>
      <c r="ULP5" s="19"/>
      <c r="ULQ5" s="19"/>
      <c r="ULR5" s="19"/>
      <c r="ULS5" s="19"/>
      <c r="ULT5" s="19"/>
      <c r="ULU5" s="19"/>
      <c r="ULV5" s="19"/>
      <c r="ULW5" s="19"/>
      <c r="ULX5" s="19"/>
      <c r="ULY5" s="19"/>
      <c r="ULZ5" s="19"/>
      <c r="UMA5" s="19"/>
      <c r="UMB5" s="19"/>
      <c r="UMC5" s="19"/>
      <c r="UMD5" s="19"/>
      <c r="UME5" s="19"/>
      <c r="UMF5" s="19"/>
      <c r="UMG5" s="19"/>
      <c r="UMH5" s="19"/>
      <c r="UMI5" s="19"/>
      <c r="UMJ5" s="19"/>
      <c r="UMK5" s="19"/>
      <c r="UML5" s="19"/>
      <c r="UMM5" s="19"/>
      <c r="UMN5" s="19"/>
      <c r="UMO5" s="19"/>
      <c r="UMP5" s="19"/>
      <c r="UMQ5" s="19"/>
      <c r="UMR5" s="19"/>
      <c r="UMS5" s="19"/>
      <c r="UMT5" s="19"/>
      <c r="UMU5" s="19"/>
      <c r="UMV5" s="19"/>
      <c r="UMW5" s="19"/>
      <c r="UMX5" s="19"/>
      <c r="UMY5" s="19"/>
      <c r="UMZ5" s="19"/>
      <c r="UNA5" s="19"/>
      <c r="UNB5" s="19"/>
      <c r="UNC5" s="19"/>
      <c r="UND5" s="19"/>
      <c r="UNE5" s="19"/>
      <c r="UNF5" s="19"/>
      <c r="UNG5" s="19"/>
      <c r="UNH5" s="19"/>
      <c r="UNI5" s="19"/>
      <c r="UNJ5" s="19"/>
      <c r="UNK5" s="19"/>
      <c r="UNL5" s="19"/>
      <c r="UNM5" s="19"/>
      <c r="UNN5" s="19"/>
      <c r="UNO5" s="19"/>
      <c r="UNP5" s="19"/>
      <c r="UNQ5" s="19"/>
      <c r="UNR5" s="19"/>
      <c r="UNS5" s="19"/>
      <c r="UNT5" s="19"/>
      <c r="UNU5" s="19"/>
      <c r="UNV5" s="19"/>
      <c r="UNW5" s="19"/>
      <c r="UNX5" s="19"/>
      <c r="UNY5" s="19"/>
      <c r="UNZ5" s="19"/>
      <c r="UOA5" s="19"/>
      <c r="UOB5" s="19"/>
      <c r="UOC5" s="19"/>
      <c r="UOD5" s="19"/>
      <c r="UOE5" s="19"/>
      <c r="UOF5" s="19"/>
      <c r="UOG5" s="19"/>
      <c r="UOH5" s="19"/>
      <c r="UOI5" s="19"/>
      <c r="UOJ5" s="19"/>
      <c r="UOK5" s="19"/>
      <c r="UOL5" s="19"/>
      <c r="UOM5" s="19"/>
      <c r="UON5" s="19"/>
      <c r="UOO5" s="19"/>
      <c r="UOP5" s="19"/>
      <c r="UOQ5" s="19"/>
      <c r="UOR5" s="19"/>
      <c r="UOS5" s="19"/>
      <c r="UOT5" s="19"/>
      <c r="UOU5" s="19"/>
      <c r="UOV5" s="19"/>
      <c r="UOW5" s="19"/>
      <c r="UOX5" s="19"/>
      <c r="UOY5" s="19"/>
      <c r="UOZ5" s="19"/>
      <c r="UPA5" s="19"/>
      <c r="UPB5" s="19"/>
      <c r="UPC5" s="19"/>
      <c r="UPD5" s="19"/>
      <c r="UPE5" s="19"/>
      <c r="UPF5" s="19"/>
      <c r="UPG5" s="19"/>
      <c r="UPH5" s="19"/>
      <c r="UPI5" s="19"/>
      <c r="UPJ5" s="19"/>
      <c r="UPK5" s="19"/>
      <c r="UPL5" s="19"/>
      <c r="UPM5" s="19"/>
      <c r="UPN5" s="19"/>
      <c r="UPO5" s="19"/>
      <c r="UPP5" s="19"/>
      <c r="UPQ5" s="19"/>
      <c r="UPR5" s="19"/>
      <c r="UPS5" s="19"/>
      <c r="UPT5" s="19"/>
      <c r="UPU5" s="19"/>
      <c r="UPV5" s="19"/>
      <c r="UPW5" s="19"/>
      <c r="UPX5" s="19"/>
      <c r="UPY5" s="19"/>
      <c r="UPZ5" s="19"/>
      <c r="UQA5" s="19"/>
      <c r="UQB5" s="19"/>
      <c r="UQC5" s="19"/>
      <c r="UQD5" s="19"/>
      <c r="UQE5" s="19"/>
      <c r="UQF5" s="19"/>
      <c r="UQG5" s="19"/>
      <c r="UQH5" s="19"/>
      <c r="UQI5" s="19"/>
      <c r="UQJ5" s="19"/>
      <c r="UQK5" s="19"/>
      <c r="UQL5" s="19"/>
      <c r="UQM5" s="19"/>
      <c r="UQN5" s="19"/>
      <c r="UQO5" s="19"/>
      <c r="UQP5" s="19"/>
      <c r="UQQ5" s="19"/>
      <c r="UQR5" s="19"/>
      <c r="UQS5" s="19"/>
      <c r="UQT5" s="19"/>
      <c r="UQU5" s="19"/>
      <c r="UQV5" s="19"/>
      <c r="UQW5" s="19"/>
      <c r="UQX5" s="19"/>
      <c r="UQY5" s="19"/>
      <c r="UQZ5" s="19"/>
      <c r="URA5" s="19"/>
      <c r="URB5" s="19"/>
      <c r="URC5" s="19"/>
      <c r="URD5" s="19"/>
      <c r="URE5" s="19"/>
      <c r="URF5" s="19"/>
      <c r="URG5" s="19"/>
      <c r="URH5" s="19"/>
      <c r="URI5" s="19"/>
      <c r="URJ5" s="19"/>
      <c r="URK5" s="19"/>
      <c r="URL5" s="19"/>
      <c r="URM5" s="19"/>
      <c r="URN5" s="19"/>
      <c r="URO5" s="19"/>
      <c r="URP5" s="19"/>
      <c r="URQ5" s="19"/>
      <c r="URR5" s="19"/>
      <c r="URS5" s="19"/>
      <c r="URT5" s="19"/>
      <c r="URU5" s="19"/>
      <c r="URV5" s="19"/>
      <c r="URW5" s="19"/>
      <c r="URX5" s="19"/>
      <c r="URY5" s="19"/>
      <c r="URZ5" s="19"/>
      <c r="USA5" s="19"/>
      <c r="USB5" s="19"/>
      <c r="USC5" s="19"/>
      <c r="USD5" s="19"/>
      <c r="USE5" s="19"/>
      <c r="USF5" s="19"/>
      <c r="USG5" s="19"/>
      <c r="USH5" s="19"/>
      <c r="USI5" s="19"/>
      <c r="USJ5" s="19"/>
      <c r="USK5" s="19"/>
      <c r="USL5" s="19"/>
      <c r="USM5" s="19"/>
      <c r="USN5" s="19"/>
      <c r="USO5" s="19"/>
      <c r="USP5" s="19"/>
      <c r="USQ5" s="19"/>
      <c r="USR5" s="19"/>
      <c r="USS5" s="19"/>
      <c r="UST5" s="19"/>
      <c r="USU5" s="19"/>
      <c r="USV5" s="19"/>
      <c r="USW5" s="19"/>
      <c r="USX5" s="19"/>
      <c r="USY5" s="19"/>
      <c r="USZ5" s="19"/>
      <c r="UTA5" s="19"/>
      <c r="UTB5" s="19"/>
      <c r="UTC5" s="19"/>
      <c r="UTD5" s="19"/>
      <c r="UTE5" s="19"/>
      <c r="UTF5" s="19"/>
      <c r="UTG5" s="19"/>
      <c r="UTH5" s="19"/>
      <c r="UTI5" s="19"/>
      <c r="UTJ5" s="19"/>
      <c r="UTK5" s="19"/>
      <c r="UTL5" s="19"/>
      <c r="UTM5" s="19"/>
      <c r="UTN5" s="19"/>
      <c r="UTO5" s="19"/>
      <c r="UTP5" s="19"/>
      <c r="UTQ5" s="19"/>
      <c r="UTR5" s="19"/>
      <c r="UTS5" s="19"/>
      <c r="UTT5" s="19"/>
      <c r="UTU5" s="19"/>
      <c r="UTV5" s="19"/>
      <c r="UTW5" s="19"/>
      <c r="UTX5" s="19"/>
      <c r="UTY5" s="19"/>
      <c r="UTZ5" s="19"/>
      <c r="UUA5" s="19"/>
      <c r="UUB5" s="19"/>
      <c r="UUC5" s="19"/>
      <c r="UUD5" s="19"/>
      <c r="UUE5" s="19"/>
      <c r="UUF5" s="19"/>
      <c r="UUG5" s="19"/>
      <c r="UUH5" s="19"/>
      <c r="UUI5" s="19"/>
      <c r="UUJ5" s="19"/>
      <c r="UUK5" s="19"/>
      <c r="UUL5" s="19"/>
      <c r="UUM5" s="19"/>
      <c r="UUN5" s="19"/>
      <c r="UUO5" s="19"/>
      <c r="UUP5" s="19"/>
      <c r="UUQ5" s="19"/>
      <c r="UUR5" s="19"/>
      <c r="UUS5" s="19"/>
      <c r="UUT5" s="19"/>
      <c r="UUU5" s="19"/>
      <c r="UUV5" s="19"/>
      <c r="UUW5" s="19"/>
      <c r="UUX5" s="19"/>
      <c r="UUY5" s="19"/>
      <c r="UUZ5" s="19"/>
      <c r="UVA5" s="19"/>
      <c r="UVB5" s="19"/>
      <c r="UVC5" s="19"/>
      <c r="UVD5" s="19"/>
      <c r="UVE5" s="19"/>
      <c r="UVF5" s="19"/>
      <c r="UVG5" s="19"/>
      <c r="UVH5" s="19"/>
      <c r="UVI5" s="19"/>
      <c r="UVJ5" s="19"/>
      <c r="UVK5" s="19"/>
      <c r="UVL5" s="19"/>
      <c r="UVM5" s="19"/>
      <c r="UVN5" s="19"/>
      <c r="UVO5" s="19"/>
      <c r="UVP5" s="19"/>
      <c r="UVQ5" s="19"/>
      <c r="UVR5" s="19"/>
      <c r="UVS5" s="19"/>
      <c r="UVT5" s="19"/>
      <c r="UVU5" s="19"/>
      <c r="UVV5" s="19"/>
      <c r="UVW5" s="19"/>
      <c r="UVX5" s="19"/>
      <c r="UVY5" s="19"/>
      <c r="UVZ5" s="19"/>
      <c r="UWA5" s="19"/>
      <c r="UWB5" s="19"/>
      <c r="UWC5" s="19"/>
      <c r="UWD5" s="19"/>
      <c r="UWE5" s="19"/>
      <c r="UWF5" s="19"/>
      <c r="UWG5" s="19"/>
      <c r="UWH5" s="19"/>
      <c r="UWI5" s="19"/>
      <c r="UWJ5" s="19"/>
      <c r="UWK5" s="19"/>
      <c r="UWL5" s="19"/>
      <c r="UWM5" s="19"/>
      <c r="UWN5" s="19"/>
      <c r="UWO5" s="19"/>
      <c r="UWP5" s="19"/>
      <c r="UWQ5" s="19"/>
      <c r="UWR5" s="19"/>
      <c r="UWS5" s="19"/>
      <c r="UWT5" s="19"/>
      <c r="UWU5" s="19"/>
      <c r="UWV5" s="19"/>
      <c r="UWW5" s="19"/>
      <c r="UWX5" s="19"/>
      <c r="UWY5" s="19"/>
      <c r="UWZ5" s="19"/>
      <c r="UXA5" s="19"/>
      <c r="UXB5" s="19"/>
      <c r="UXC5" s="19"/>
      <c r="UXD5" s="19"/>
      <c r="UXE5" s="19"/>
      <c r="UXF5" s="19"/>
      <c r="UXG5" s="19"/>
      <c r="UXH5" s="19"/>
      <c r="UXI5" s="19"/>
      <c r="UXJ5" s="19"/>
      <c r="UXK5" s="19"/>
      <c r="UXL5" s="19"/>
      <c r="UXM5" s="19"/>
      <c r="UXN5" s="19"/>
      <c r="UXO5" s="19"/>
      <c r="UXP5" s="19"/>
      <c r="UXQ5" s="19"/>
      <c r="UXR5" s="19"/>
      <c r="UXS5" s="19"/>
      <c r="UXT5" s="19"/>
      <c r="UXU5" s="19"/>
      <c r="UXV5" s="19"/>
      <c r="UXW5" s="19"/>
      <c r="UXX5" s="19"/>
      <c r="UXY5" s="19"/>
      <c r="UXZ5" s="19"/>
      <c r="UYA5" s="19"/>
      <c r="UYB5" s="19"/>
      <c r="UYC5" s="19"/>
      <c r="UYD5" s="19"/>
      <c r="UYE5" s="19"/>
      <c r="UYF5" s="19"/>
      <c r="UYG5" s="19"/>
      <c r="UYH5" s="19"/>
      <c r="UYI5" s="19"/>
      <c r="UYJ5" s="19"/>
      <c r="UYK5" s="19"/>
      <c r="UYL5" s="19"/>
      <c r="UYM5" s="19"/>
      <c r="UYN5" s="19"/>
      <c r="UYO5" s="19"/>
      <c r="UYP5" s="19"/>
      <c r="UYQ5" s="19"/>
      <c r="UYR5" s="19"/>
      <c r="UYS5" s="19"/>
      <c r="UYT5" s="19"/>
      <c r="UYU5" s="19"/>
      <c r="UYV5" s="19"/>
      <c r="UYW5" s="19"/>
      <c r="UYX5" s="19"/>
      <c r="UYY5" s="19"/>
      <c r="UYZ5" s="19"/>
      <c r="UZA5" s="19"/>
      <c r="UZB5" s="19"/>
      <c r="UZC5" s="19"/>
      <c r="UZD5" s="19"/>
      <c r="UZE5" s="19"/>
      <c r="UZF5" s="19"/>
      <c r="UZG5" s="19"/>
      <c r="UZH5" s="19"/>
      <c r="UZI5" s="19"/>
      <c r="UZJ5" s="19"/>
      <c r="UZK5" s="19"/>
      <c r="UZL5" s="19"/>
      <c r="UZM5" s="19"/>
      <c r="UZN5" s="19"/>
      <c r="UZO5" s="19"/>
      <c r="UZP5" s="19"/>
      <c r="UZQ5" s="19"/>
      <c r="UZR5" s="19"/>
      <c r="UZS5" s="19"/>
      <c r="UZT5" s="19"/>
      <c r="UZU5" s="19"/>
      <c r="UZV5" s="19"/>
      <c r="UZW5" s="19"/>
      <c r="UZX5" s="19"/>
      <c r="UZY5" s="19"/>
      <c r="UZZ5" s="19"/>
      <c r="VAA5" s="19"/>
      <c r="VAB5" s="19"/>
      <c r="VAC5" s="19"/>
      <c r="VAD5" s="19"/>
      <c r="VAE5" s="19"/>
      <c r="VAF5" s="19"/>
      <c r="VAG5" s="19"/>
      <c r="VAH5" s="19"/>
      <c r="VAI5" s="19"/>
      <c r="VAJ5" s="19"/>
      <c r="VAK5" s="19"/>
      <c r="VAL5" s="19"/>
      <c r="VAM5" s="19"/>
      <c r="VAN5" s="19"/>
      <c r="VAO5" s="19"/>
      <c r="VAP5" s="19"/>
      <c r="VAQ5" s="19"/>
      <c r="VAR5" s="19"/>
      <c r="VAS5" s="19"/>
      <c r="VAT5" s="19"/>
      <c r="VAU5" s="19"/>
      <c r="VAV5" s="19"/>
      <c r="VAW5" s="19"/>
      <c r="VAX5" s="19"/>
      <c r="VAY5" s="19"/>
      <c r="VAZ5" s="19"/>
      <c r="VBA5" s="19"/>
      <c r="VBB5" s="19"/>
      <c r="VBC5" s="19"/>
      <c r="VBD5" s="19"/>
      <c r="VBE5" s="19"/>
      <c r="VBF5" s="19"/>
      <c r="VBG5" s="19"/>
      <c r="VBH5" s="19"/>
      <c r="VBI5" s="19"/>
      <c r="VBJ5" s="19"/>
      <c r="VBK5" s="19"/>
      <c r="VBL5" s="19"/>
      <c r="VBM5" s="19"/>
      <c r="VBN5" s="19"/>
      <c r="VBO5" s="19"/>
      <c r="VBP5" s="19"/>
      <c r="VBQ5" s="19"/>
      <c r="VBR5" s="19"/>
      <c r="VBS5" s="19"/>
      <c r="VBT5" s="19"/>
      <c r="VBU5" s="19"/>
      <c r="VBV5" s="19"/>
      <c r="VBW5" s="19"/>
      <c r="VBX5" s="19"/>
      <c r="VBY5" s="19"/>
      <c r="VBZ5" s="19"/>
      <c r="VCA5" s="19"/>
      <c r="VCB5" s="19"/>
      <c r="VCC5" s="19"/>
      <c r="VCD5" s="19"/>
      <c r="VCE5" s="19"/>
      <c r="VCF5" s="19"/>
      <c r="VCG5" s="19"/>
      <c r="VCH5" s="19"/>
      <c r="VCI5" s="19"/>
      <c r="VCJ5" s="19"/>
      <c r="VCK5" s="19"/>
      <c r="VCL5" s="19"/>
      <c r="VCM5" s="19"/>
      <c r="VCN5" s="19"/>
      <c r="VCO5" s="19"/>
      <c r="VCP5" s="19"/>
      <c r="VCQ5" s="19"/>
      <c r="VCR5" s="19"/>
      <c r="VCS5" s="19"/>
      <c r="VCT5" s="19"/>
      <c r="VCU5" s="19"/>
      <c r="VCV5" s="19"/>
      <c r="VCW5" s="19"/>
      <c r="VCX5" s="19"/>
      <c r="VCY5" s="19"/>
      <c r="VCZ5" s="19"/>
      <c r="VDA5" s="19"/>
      <c r="VDB5" s="19"/>
      <c r="VDC5" s="19"/>
      <c r="VDD5" s="19"/>
      <c r="VDE5" s="19"/>
      <c r="VDF5" s="19"/>
      <c r="VDG5" s="19"/>
      <c r="VDH5" s="19"/>
      <c r="VDI5" s="19"/>
      <c r="VDJ5" s="19"/>
      <c r="VDK5" s="19"/>
      <c r="VDL5" s="19"/>
      <c r="VDM5" s="19"/>
      <c r="VDN5" s="19"/>
      <c r="VDO5" s="19"/>
      <c r="VDP5" s="19"/>
      <c r="VDQ5" s="19"/>
      <c r="VDR5" s="19"/>
      <c r="VDS5" s="19"/>
      <c r="VDT5" s="19"/>
      <c r="VDU5" s="19"/>
      <c r="VDV5" s="19"/>
      <c r="VDW5" s="19"/>
      <c r="VDX5" s="19"/>
      <c r="VDY5" s="19"/>
      <c r="VDZ5" s="19"/>
      <c r="VEA5" s="19"/>
      <c r="VEB5" s="19"/>
      <c r="VEC5" s="19"/>
      <c r="VED5" s="19"/>
      <c r="VEE5" s="19"/>
      <c r="VEF5" s="19"/>
      <c r="VEG5" s="19"/>
      <c r="VEH5" s="19"/>
      <c r="VEI5" s="19"/>
      <c r="VEJ5" s="19"/>
      <c r="VEK5" s="19"/>
      <c r="VEL5" s="19"/>
      <c r="VEM5" s="19"/>
      <c r="VEN5" s="19"/>
      <c r="VEO5" s="19"/>
      <c r="VEP5" s="19"/>
      <c r="VEQ5" s="19"/>
      <c r="VER5" s="19"/>
      <c r="VES5" s="19"/>
      <c r="VET5" s="19"/>
      <c r="VEU5" s="19"/>
      <c r="VEV5" s="19"/>
      <c r="VEW5" s="19"/>
      <c r="VEX5" s="19"/>
      <c r="VEY5" s="19"/>
      <c r="VEZ5" s="19"/>
      <c r="VFA5" s="19"/>
      <c r="VFB5" s="19"/>
      <c r="VFC5" s="19"/>
      <c r="VFD5" s="19"/>
      <c r="VFE5" s="19"/>
      <c r="VFF5" s="19"/>
      <c r="VFG5" s="19"/>
      <c r="VFH5" s="19"/>
      <c r="VFI5" s="19"/>
      <c r="VFJ5" s="19"/>
      <c r="VFK5" s="19"/>
      <c r="VFL5" s="19"/>
      <c r="VFM5" s="19"/>
      <c r="VFN5" s="19"/>
      <c r="VFO5" s="19"/>
      <c r="VFP5" s="19"/>
      <c r="VFQ5" s="19"/>
      <c r="VFR5" s="19"/>
      <c r="VFS5" s="19"/>
      <c r="VFT5" s="19"/>
      <c r="VFU5" s="19"/>
      <c r="VFV5" s="19"/>
      <c r="VFW5" s="19"/>
      <c r="VFX5" s="19"/>
      <c r="VFY5" s="19"/>
      <c r="VFZ5" s="19"/>
      <c r="VGA5" s="19"/>
      <c r="VGB5" s="19"/>
      <c r="VGC5" s="19"/>
      <c r="VGD5" s="19"/>
      <c r="VGE5" s="19"/>
      <c r="VGF5" s="19"/>
      <c r="VGG5" s="19"/>
      <c r="VGH5" s="19"/>
      <c r="VGI5" s="19"/>
      <c r="VGJ5" s="19"/>
      <c r="VGK5" s="19"/>
      <c r="VGL5" s="19"/>
      <c r="VGM5" s="19"/>
      <c r="VGN5" s="19"/>
      <c r="VGO5" s="19"/>
      <c r="VGP5" s="19"/>
      <c r="VGQ5" s="19"/>
      <c r="VGR5" s="19"/>
      <c r="VGS5" s="19"/>
      <c r="VGT5" s="19"/>
      <c r="VGU5" s="19"/>
      <c r="VGV5" s="19"/>
      <c r="VGW5" s="19"/>
      <c r="VGX5" s="19"/>
      <c r="VGY5" s="19"/>
      <c r="VGZ5" s="19"/>
      <c r="VHA5" s="19"/>
      <c r="VHB5" s="19"/>
      <c r="VHC5" s="19"/>
      <c r="VHD5" s="19"/>
      <c r="VHE5" s="19"/>
      <c r="VHF5" s="19"/>
      <c r="VHG5" s="19"/>
      <c r="VHH5" s="19"/>
      <c r="VHI5" s="19"/>
      <c r="VHJ5" s="19"/>
      <c r="VHK5" s="19"/>
      <c r="VHL5" s="19"/>
      <c r="VHM5" s="19"/>
      <c r="VHN5" s="19"/>
      <c r="VHO5" s="19"/>
      <c r="VHP5" s="19"/>
      <c r="VHQ5" s="19"/>
      <c r="VHR5" s="19"/>
      <c r="VHS5" s="19"/>
      <c r="VHT5" s="19"/>
      <c r="VHU5" s="19"/>
      <c r="VHV5" s="19"/>
      <c r="VHW5" s="19"/>
      <c r="VHX5" s="19"/>
      <c r="VHY5" s="19"/>
      <c r="VHZ5" s="19"/>
      <c r="VIA5" s="19"/>
      <c r="VIB5" s="19"/>
      <c r="VIC5" s="19"/>
      <c r="VID5" s="19"/>
      <c r="VIE5" s="19"/>
      <c r="VIF5" s="19"/>
      <c r="VIG5" s="19"/>
      <c r="VIH5" s="19"/>
      <c r="VII5" s="19"/>
      <c r="VIJ5" s="19"/>
      <c r="VIK5" s="19"/>
      <c r="VIL5" s="19"/>
      <c r="VIM5" s="19"/>
      <c r="VIN5" s="19"/>
      <c r="VIO5" s="19"/>
      <c r="VIP5" s="19"/>
      <c r="VIQ5" s="19"/>
      <c r="VIR5" s="19"/>
      <c r="VIS5" s="19"/>
      <c r="VIT5" s="19"/>
      <c r="VIU5" s="19"/>
      <c r="VIV5" s="19"/>
      <c r="VIW5" s="19"/>
      <c r="VIX5" s="19"/>
      <c r="VIY5" s="19"/>
      <c r="VIZ5" s="19"/>
      <c r="VJA5" s="19"/>
      <c r="VJB5" s="19"/>
      <c r="VJC5" s="19"/>
      <c r="VJD5" s="19"/>
      <c r="VJE5" s="19"/>
      <c r="VJF5" s="19"/>
      <c r="VJG5" s="19"/>
      <c r="VJH5" s="19"/>
      <c r="VJI5" s="19"/>
      <c r="VJJ5" s="19"/>
      <c r="VJK5" s="19"/>
      <c r="VJL5" s="19"/>
      <c r="VJM5" s="19"/>
      <c r="VJN5" s="19"/>
      <c r="VJO5" s="19"/>
      <c r="VJP5" s="19"/>
      <c r="VJQ5" s="19"/>
      <c r="VJR5" s="19"/>
      <c r="VJS5" s="19"/>
      <c r="VJT5" s="19"/>
      <c r="VJU5" s="19"/>
      <c r="VJV5" s="19"/>
      <c r="VJW5" s="19"/>
      <c r="VJX5" s="19"/>
      <c r="VJY5" s="19"/>
      <c r="VJZ5" s="19"/>
      <c r="VKA5" s="19"/>
      <c r="VKB5" s="19"/>
      <c r="VKC5" s="19"/>
      <c r="VKD5" s="19"/>
      <c r="VKE5" s="19"/>
      <c r="VKF5" s="19"/>
      <c r="VKG5" s="19"/>
      <c r="VKH5" s="19"/>
      <c r="VKI5" s="19"/>
      <c r="VKJ5" s="19"/>
      <c r="VKK5" s="19"/>
      <c r="VKL5" s="19"/>
      <c r="VKM5" s="19"/>
      <c r="VKN5" s="19"/>
      <c r="VKO5" s="19"/>
      <c r="VKP5" s="19"/>
      <c r="VKQ5" s="19"/>
      <c r="VKR5" s="19"/>
      <c r="VKS5" s="19"/>
      <c r="VKT5" s="19"/>
      <c r="VKU5" s="19"/>
      <c r="VKV5" s="19"/>
      <c r="VKW5" s="19"/>
      <c r="VKX5" s="19"/>
      <c r="VKY5" s="19"/>
      <c r="VKZ5" s="19"/>
      <c r="VLA5" s="19"/>
      <c r="VLB5" s="19"/>
      <c r="VLC5" s="19"/>
      <c r="VLD5" s="19"/>
      <c r="VLE5" s="19"/>
      <c r="VLF5" s="19"/>
      <c r="VLG5" s="19"/>
      <c r="VLH5" s="19"/>
      <c r="VLI5" s="19"/>
      <c r="VLJ5" s="19"/>
      <c r="VLK5" s="19"/>
      <c r="VLL5" s="19"/>
      <c r="VLM5" s="19"/>
      <c r="VLN5" s="19"/>
      <c r="VLO5" s="19"/>
      <c r="VLP5" s="19"/>
      <c r="VLQ5" s="19"/>
      <c r="VLR5" s="19"/>
      <c r="VLS5" s="19"/>
      <c r="VLT5" s="19"/>
      <c r="VLU5" s="19"/>
      <c r="VLV5" s="19"/>
      <c r="VLW5" s="19"/>
      <c r="VLX5" s="19"/>
      <c r="VLY5" s="19"/>
      <c r="VLZ5" s="19"/>
      <c r="VMA5" s="19"/>
      <c r="VMB5" s="19"/>
      <c r="VMC5" s="19"/>
      <c r="VMD5" s="19"/>
      <c r="VME5" s="19"/>
      <c r="VMF5" s="19"/>
      <c r="VMG5" s="19"/>
      <c r="VMH5" s="19"/>
      <c r="VMI5" s="19"/>
      <c r="VMJ5" s="19"/>
      <c r="VMK5" s="19"/>
      <c r="VML5" s="19"/>
      <c r="VMM5" s="19"/>
      <c r="VMN5" s="19"/>
      <c r="VMO5" s="19"/>
      <c r="VMP5" s="19"/>
      <c r="VMQ5" s="19"/>
      <c r="VMR5" s="19"/>
      <c r="VMS5" s="19"/>
      <c r="VMT5" s="19"/>
      <c r="VMU5" s="19"/>
      <c r="VMV5" s="19"/>
      <c r="VMW5" s="19"/>
      <c r="VMX5" s="19"/>
      <c r="VMY5" s="19"/>
      <c r="VMZ5" s="19"/>
      <c r="VNA5" s="19"/>
      <c r="VNB5" s="19"/>
      <c r="VNC5" s="19"/>
      <c r="VND5" s="19"/>
      <c r="VNE5" s="19"/>
      <c r="VNF5" s="19"/>
      <c r="VNG5" s="19"/>
      <c r="VNH5" s="19"/>
      <c r="VNI5" s="19"/>
      <c r="VNJ5" s="19"/>
      <c r="VNK5" s="19"/>
      <c r="VNL5" s="19"/>
      <c r="VNM5" s="19"/>
      <c r="VNN5" s="19"/>
      <c r="VNO5" s="19"/>
      <c r="VNP5" s="19"/>
      <c r="VNQ5" s="19"/>
      <c r="VNR5" s="19"/>
      <c r="VNS5" s="19"/>
      <c r="VNT5" s="19"/>
      <c r="VNU5" s="19"/>
      <c r="VNV5" s="19"/>
      <c r="VNW5" s="19"/>
      <c r="VNX5" s="19"/>
      <c r="VNY5" s="19"/>
      <c r="VNZ5" s="19"/>
      <c r="VOA5" s="19"/>
      <c r="VOB5" s="19"/>
      <c r="VOC5" s="19"/>
      <c r="VOD5" s="19"/>
      <c r="VOE5" s="19"/>
      <c r="VOF5" s="19"/>
      <c r="VOG5" s="19"/>
      <c r="VOH5" s="19"/>
      <c r="VOI5" s="19"/>
      <c r="VOJ5" s="19"/>
      <c r="VOK5" s="19"/>
      <c r="VOL5" s="19"/>
      <c r="VOM5" s="19"/>
      <c r="VON5" s="19"/>
      <c r="VOO5" s="19"/>
      <c r="VOP5" s="19"/>
      <c r="VOQ5" s="19"/>
      <c r="VOR5" s="19"/>
      <c r="VOS5" s="19"/>
      <c r="VOT5" s="19"/>
      <c r="VOU5" s="19"/>
      <c r="VOV5" s="19"/>
      <c r="VOW5" s="19"/>
      <c r="VOX5" s="19"/>
      <c r="VOY5" s="19"/>
      <c r="VOZ5" s="19"/>
      <c r="VPA5" s="19"/>
      <c r="VPB5" s="19"/>
      <c r="VPC5" s="19"/>
      <c r="VPD5" s="19"/>
      <c r="VPE5" s="19"/>
      <c r="VPF5" s="19"/>
      <c r="VPG5" s="19"/>
      <c r="VPH5" s="19"/>
      <c r="VPI5" s="19"/>
      <c r="VPJ5" s="19"/>
      <c r="VPK5" s="19"/>
      <c r="VPL5" s="19"/>
      <c r="VPM5" s="19"/>
      <c r="VPN5" s="19"/>
      <c r="VPO5" s="19"/>
      <c r="VPP5" s="19"/>
      <c r="VPQ5" s="19"/>
      <c r="VPR5" s="19"/>
      <c r="VPS5" s="19"/>
      <c r="VPT5" s="19"/>
      <c r="VPU5" s="19"/>
      <c r="VPV5" s="19"/>
      <c r="VPW5" s="19"/>
      <c r="VPX5" s="19"/>
      <c r="VPY5" s="19"/>
      <c r="VPZ5" s="19"/>
      <c r="VQA5" s="19"/>
      <c r="VQB5" s="19"/>
      <c r="VQC5" s="19"/>
      <c r="VQD5" s="19"/>
      <c r="VQE5" s="19"/>
      <c r="VQF5" s="19"/>
      <c r="VQG5" s="19"/>
      <c r="VQH5" s="19"/>
      <c r="VQI5" s="19"/>
      <c r="VQJ5" s="19"/>
      <c r="VQK5" s="19"/>
      <c r="VQL5" s="19"/>
      <c r="VQM5" s="19"/>
      <c r="VQN5" s="19"/>
      <c r="VQO5" s="19"/>
      <c r="VQP5" s="19"/>
      <c r="VQQ5" s="19"/>
      <c r="VQR5" s="19"/>
      <c r="VQS5" s="19"/>
      <c r="VQT5" s="19"/>
      <c r="VQU5" s="19"/>
      <c r="VQV5" s="19"/>
      <c r="VQW5" s="19"/>
      <c r="VQX5" s="19"/>
      <c r="VQY5" s="19"/>
      <c r="VQZ5" s="19"/>
      <c r="VRA5" s="19"/>
      <c r="VRB5" s="19"/>
      <c r="VRC5" s="19"/>
      <c r="VRD5" s="19"/>
      <c r="VRE5" s="19"/>
      <c r="VRF5" s="19"/>
      <c r="VRG5" s="19"/>
      <c r="VRH5" s="19"/>
      <c r="VRI5" s="19"/>
      <c r="VRJ5" s="19"/>
      <c r="VRK5" s="19"/>
      <c r="VRL5" s="19"/>
      <c r="VRM5" s="19"/>
      <c r="VRN5" s="19"/>
      <c r="VRO5" s="19"/>
      <c r="VRP5" s="19"/>
      <c r="VRQ5" s="19"/>
      <c r="VRR5" s="19"/>
      <c r="VRS5" s="19"/>
      <c r="VRT5" s="19"/>
      <c r="VRU5" s="19"/>
      <c r="VRV5" s="19"/>
      <c r="VRW5" s="19"/>
      <c r="VRX5" s="19"/>
      <c r="VRY5" s="19"/>
      <c r="VRZ5" s="19"/>
      <c r="VSA5" s="19"/>
      <c r="VSB5" s="19"/>
      <c r="VSC5" s="19"/>
      <c r="VSD5" s="19"/>
      <c r="VSE5" s="19"/>
      <c r="VSF5" s="19"/>
      <c r="VSG5" s="19"/>
      <c r="VSH5" s="19"/>
      <c r="VSI5" s="19"/>
      <c r="VSJ5" s="19"/>
      <c r="VSK5" s="19"/>
      <c r="VSL5" s="19"/>
      <c r="VSM5" s="19"/>
      <c r="VSN5" s="19"/>
      <c r="VSO5" s="19"/>
      <c r="VSP5" s="19"/>
      <c r="VSQ5" s="19"/>
      <c r="VSR5" s="19"/>
      <c r="VSS5" s="19"/>
      <c r="VST5" s="19"/>
      <c r="VSU5" s="19"/>
      <c r="VSV5" s="19"/>
      <c r="VSW5" s="19"/>
      <c r="VSX5" s="19"/>
      <c r="VSY5" s="19"/>
      <c r="VSZ5" s="19"/>
      <c r="VTA5" s="19"/>
      <c r="VTB5" s="19"/>
      <c r="VTC5" s="19"/>
      <c r="VTD5" s="19"/>
      <c r="VTE5" s="19"/>
      <c r="VTF5" s="19"/>
      <c r="VTG5" s="19"/>
      <c r="VTH5" s="19"/>
      <c r="VTI5" s="19"/>
      <c r="VTJ5" s="19"/>
      <c r="VTK5" s="19"/>
      <c r="VTL5" s="19"/>
      <c r="VTM5" s="19"/>
      <c r="VTN5" s="19"/>
      <c r="VTO5" s="19"/>
      <c r="VTP5" s="19"/>
      <c r="VTQ5" s="19"/>
      <c r="VTR5" s="19"/>
      <c r="VTS5" s="19"/>
      <c r="VTT5" s="19"/>
      <c r="VTU5" s="19"/>
      <c r="VTV5" s="19"/>
      <c r="VTW5" s="19"/>
      <c r="VTX5" s="19"/>
      <c r="VTY5" s="19"/>
      <c r="VTZ5" s="19"/>
      <c r="VUA5" s="19"/>
      <c r="VUB5" s="19"/>
      <c r="VUC5" s="19"/>
      <c r="VUD5" s="19"/>
      <c r="VUE5" s="19"/>
      <c r="VUF5" s="19"/>
      <c r="VUG5" s="19"/>
      <c r="VUH5" s="19"/>
      <c r="VUI5" s="19"/>
      <c r="VUJ5" s="19"/>
      <c r="VUK5" s="19"/>
      <c r="VUL5" s="19"/>
      <c r="VUM5" s="19"/>
      <c r="VUN5" s="19"/>
      <c r="VUO5" s="19"/>
      <c r="VUP5" s="19"/>
      <c r="VUQ5" s="19"/>
      <c r="VUR5" s="19"/>
      <c r="VUS5" s="19"/>
      <c r="VUT5" s="19"/>
      <c r="VUU5" s="19"/>
      <c r="VUV5" s="19"/>
      <c r="VUW5" s="19"/>
      <c r="VUX5" s="19"/>
      <c r="VUY5" s="19"/>
      <c r="VUZ5" s="19"/>
      <c r="VVA5" s="19"/>
      <c r="VVB5" s="19"/>
      <c r="VVC5" s="19"/>
      <c r="VVD5" s="19"/>
      <c r="VVE5" s="19"/>
      <c r="VVF5" s="19"/>
      <c r="VVG5" s="19"/>
      <c r="VVH5" s="19"/>
      <c r="VVI5" s="19"/>
      <c r="VVJ5" s="19"/>
      <c r="VVK5" s="19"/>
      <c r="VVL5" s="19"/>
      <c r="VVM5" s="19"/>
      <c r="VVN5" s="19"/>
      <c r="VVO5" s="19"/>
      <c r="VVP5" s="19"/>
      <c r="VVQ5" s="19"/>
      <c r="VVR5" s="19"/>
      <c r="VVS5" s="19"/>
      <c r="VVT5" s="19"/>
      <c r="VVU5" s="19"/>
      <c r="VVV5" s="19"/>
      <c r="VVW5" s="19"/>
      <c r="VVX5" s="19"/>
      <c r="VVY5" s="19"/>
      <c r="VVZ5" s="19"/>
      <c r="VWA5" s="19"/>
      <c r="VWB5" s="19"/>
      <c r="VWC5" s="19"/>
      <c r="VWD5" s="19"/>
      <c r="VWE5" s="19"/>
      <c r="VWF5" s="19"/>
      <c r="VWG5" s="19"/>
      <c r="VWH5" s="19"/>
      <c r="VWI5" s="19"/>
      <c r="VWJ5" s="19"/>
      <c r="VWK5" s="19"/>
      <c r="VWL5" s="19"/>
      <c r="VWM5" s="19"/>
      <c r="VWN5" s="19"/>
      <c r="VWO5" s="19"/>
      <c r="VWP5" s="19"/>
      <c r="VWQ5" s="19"/>
      <c r="VWR5" s="19"/>
      <c r="VWS5" s="19"/>
      <c r="VWT5" s="19"/>
      <c r="VWU5" s="19"/>
      <c r="VWV5" s="19"/>
      <c r="VWW5" s="19"/>
      <c r="VWX5" s="19"/>
      <c r="VWY5" s="19"/>
      <c r="VWZ5" s="19"/>
      <c r="VXA5" s="19"/>
      <c r="VXB5" s="19"/>
      <c r="VXC5" s="19"/>
      <c r="VXD5" s="19"/>
      <c r="VXE5" s="19"/>
      <c r="VXF5" s="19"/>
      <c r="VXG5" s="19"/>
      <c r="VXH5" s="19"/>
      <c r="VXI5" s="19"/>
      <c r="VXJ5" s="19"/>
      <c r="VXK5" s="19"/>
      <c r="VXL5" s="19"/>
      <c r="VXM5" s="19"/>
      <c r="VXN5" s="19"/>
      <c r="VXO5" s="19"/>
      <c r="VXP5" s="19"/>
      <c r="VXQ5" s="19"/>
      <c r="VXR5" s="19"/>
      <c r="VXS5" s="19"/>
      <c r="VXT5" s="19"/>
      <c r="VXU5" s="19"/>
      <c r="VXV5" s="19"/>
      <c r="VXW5" s="19"/>
      <c r="VXX5" s="19"/>
      <c r="VXY5" s="19"/>
      <c r="VXZ5" s="19"/>
      <c r="VYA5" s="19"/>
      <c r="VYB5" s="19"/>
      <c r="VYC5" s="19"/>
      <c r="VYD5" s="19"/>
      <c r="VYE5" s="19"/>
      <c r="VYF5" s="19"/>
      <c r="VYG5" s="19"/>
      <c r="VYH5" s="19"/>
      <c r="VYI5" s="19"/>
      <c r="VYJ5" s="19"/>
      <c r="VYK5" s="19"/>
      <c r="VYL5" s="19"/>
      <c r="VYM5" s="19"/>
      <c r="VYN5" s="19"/>
      <c r="VYO5" s="19"/>
      <c r="VYP5" s="19"/>
      <c r="VYQ5" s="19"/>
      <c r="VYR5" s="19"/>
      <c r="VYS5" s="19"/>
      <c r="VYT5" s="19"/>
      <c r="VYU5" s="19"/>
      <c r="VYV5" s="19"/>
      <c r="VYW5" s="19"/>
      <c r="VYX5" s="19"/>
      <c r="VYY5" s="19"/>
      <c r="VYZ5" s="19"/>
      <c r="VZA5" s="19"/>
      <c r="VZB5" s="19"/>
      <c r="VZC5" s="19"/>
      <c r="VZD5" s="19"/>
      <c r="VZE5" s="19"/>
      <c r="VZF5" s="19"/>
      <c r="VZG5" s="19"/>
      <c r="VZH5" s="19"/>
      <c r="VZI5" s="19"/>
      <c r="VZJ5" s="19"/>
      <c r="VZK5" s="19"/>
      <c r="VZL5" s="19"/>
      <c r="VZM5" s="19"/>
      <c r="VZN5" s="19"/>
      <c r="VZO5" s="19"/>
      <c r="VZP5" s="19"/>
      <c r="VZQ5" s="19"/>
      <c r="VZR5" s="19"/>
      <c r="VZS5" s="19"/>
      <c r="VZT5" s="19"/>
      <c r="VZU5" s="19"/>
      <c r="VZV5" s="19"/>
      <c r="VZW5" s="19"/>
      <c r="VZX5" s="19"/>
      <c r="VZY5" s="19"/>
      <c r="VZZ5" s="19"/>
      <c r="WAA5" s="19"/>
      <c r="WAB5" s="19"/>
      <c r="WAC5" s="19"/>
      <c r="WAD5" s="19"/>
      <c r="WAE5" s="19"/>
      <c r="WAF5" s="19"/>
      <c r="WAG5" s="19"/>
      <c r="WAH5" s="19"/>
      <c r="WAI5" s="19"/>
      <c r="WAJ5" s="19"/>
      <c r="WAK5" s="19"/>
      <c r="WAL5" s="19"/>
      <c r="WAM5" s="19"/>
      <c r="WAN5" s="19"/>
      <c r="WAO5" s="19"/>
      <c r="WAP5" s="19"/>
      <c r="WAQ5" s="19"/>
      <c r="WAR5" s="19"/>
      <c r="WAS5" s="19"/>
      <c r="WAT5" s="19"/>
      <c r="WAU5" s="19"/>
      <c r="WAV5" s="19"/>
      <c r="WAW5" s="19"/>
      <c r="WAX5" s="19"/>
      <c r="WAY5" s="19"/>
      <c r="WAZ5" s="19"/>
      <c r="WBA5" s="19"/>
      <c r="WBB5" s="19"/>
      <c r="WBC5" s="19"/>
      <c r="WBD5" s="19"/>
      <c r="WBE5" s="19"/>
      <c r="WBF5" s="19"/>
      <c r="WBG5" s="19"/>
      <c r="WBH5" s="19"/>
      <c r="WBI5" s="19"/>
      <c r="WBJ5" s="19"/>
      <c r="WBK5" s="19"/>
      <c r="WBL5" s="19"/>
      <c r="WBM5" s="19"/>
      <c r="WBN5" s="19"/>
      <c r="WBO5" s="19"/>
      <c r="WBP5" s="19"/>
      <c r="WBQ5" s="19"/>
      <c r="WBR5" s="19"/>
      <c r="WBS5" s="19"/>
      <c r="WBT5" s="19"/>
      <c r="WBU5" s="19"/>
      <c r="WBV5" s="19"/>
      <c r="WBW5" s="19"/>
      <c r="WBX5" s="19"/>
      <c r="WBY5" s="19"/>
      <c r="WBZ5" s="19"/>
      <c r="WCA5" s="19"/>
      <c r="WCB5" s="19"/>
      <c r="WCC5" s="19"/>
      <c r="WCD5" s="19"/>
      <c r="WCE5" s="19"/>
      <c r="WCF5" s="19"/>
      <c r="WCG5" s="19"/>
      <c r="WCH5" s="19"/>
      <c r="WCI5" s="19"/>
      <c r="WCJ5" s="19"/>
      <c r="WCK5" s="19"/>
      <c r="WCL5" s="19"/>
      <c r="WCM5" s="19"/>
      <c r="WCN5" s="19"/>
      <c r="WCO5" s="19"/>
      <c r="WCP5" s="19"/>
      <c r="WCQ5" s="19"/>
      <c r="WCR5" s="19"/>
      <c r="WCS5" s="19"/>
      <c r="WCT5" s="19"/>
      <c r="WCU5" s="19"/>
      <c r="WCV5" s="19"/>
      <c r="WCW5" s="19"/>
      <c r="WCX5" s="19"/>
      <c r="WCY5" s="19"/>
      <c r="WCZ5" s="19"/>
      <c r="WDA5" s="19"/>
      <c r="WDB5" s="19"/>
      <c r="WDC5" s="19"/>
      <c r="WDD5" s="19"/>
      <c r="WDE5" s="19"/>
      <c r="WDF5" s="19"/>
      <c r="WDG5" s="19"/>
      <c r="WDH5" s="19"/>
      <c r="WDI5" s="19"/>
      <c r="WDJ5" s="19"/>
      <c r="WDK5" s="19"/>
      <c r="WDL5" s="19"/>
      <c r="WDM5" s="19"/>
      <c r="WDN5" s="19"/>
      <c r="WDO5" s="19"/>
      <c r="WDP5" s="19"/>
      <c r="WDQ5" s="19"/>
      <c r="WDR5" s="19"/>
      <c r="WDS5" s="19"/>
      <c r="WDT5" s="19"/>
      <c r="WDU5" s="19"/>
      <c r="WDV5" s="19"/>
      <c r="WDW5" s="19"/>
      <c r="WDX5" s="19"/>
      <c r="WDY5" s="19"/>
      <c r="WDZ5" s="19"/>
      <c r="WEA5" s="19"/>
      <c r="WEB5" s="19"/>
      <c r="WEC5" s="19"/>
      <c r="WED5" s="19"/>
      <c r="WEE5" s="19"/>
      <c r="WEF5" s="19"/>
      <c r="WEG5" s="19"/>
      <c r="WEH5" s="19"/>
      <c r="WEI5" s="19"/>
      <c r="WEJ5" s="19"/>
      <c r="WEK5" s="19"/>
      <c r="WEL5" s="19"/>
      <c r="WEM5" s="19"/>
      <c r="WEN5" s="19"/>
      <c r="WEO5" s="19"/>
      <c r="WEP5" s="19"/>
      <c r="WEQ5" s="19"/>
      <c r="WER5" s="19"/>
      <c r="WES5" s="19"/>
      <c r="WET5" s="19"/>
      <c r="WEU5" s="19"/>
      <c r="WEV5" s="19"/>
      <c r="WEW5" s="19"/>
      <c r="WEX5" s="19"/>
      <c r="WEY5" s="19"/>
      <c r="WEZ5" s="19"/>
      <c r="WFA5" s="19"/>
      <c r="WFB5" s="19"/>
      <c r="WFC5" s="19"/>
      <c r="WFD5" s="19"/>
      <c r="WFE5" s="19"/>
      <c r="WFF5" s="19"/>
      <c r="WFG5" s="19"/>
      <c r="WFH5" s="19"/>
      <c r="WFI5" s="19"/>
      <c r="WFJ5" s="19"/>
      <c r="WFK5" s="19"/>
      <c r="WFL5" s="19"/>
      <c r="WFM5" s="19"/>
      <c r="WFN5" s="19"/>
      <c r="WFO5" s="19"/>
      <c r="WFP5" s="19"/>
      <c r="WFQ5" s="19"/>
      <c r="WFR5" s="19"/>
      <c r="WFS5" s="19"/>
      <c r="WFT5" s="19"/>
      <c r="WFU5" s="19"/>
      <c r="WFV5" s="19"/>
      <c r="WFW5" s="19"/>
      <c r="WFX5" s="19"/>
      <c r="WFY5" s="19"/>
      <c r="WFZ5" s="19"/>
      <c r="WGA5" s="19"/>
      <c r="WGB5" s="19"/>
      <c r="WGC5" s="19"/>
      <c r="WGD5" s="19"/>
      <c r="WGE5" s="19"/>
      <c r="WGF5" s="19"/>
      <c r="WGG5" s="19"/>
      <c r="WGH5" s="19"/>
      <c r="WGI5" s="19"/>
      <c r="WGJ5" s="19"/>
      <c r="WGK5" s="19"/>
      <c r="WGL5" s="19"/>
      <c r="WGM5" s="19"/>
      <c r="WGN5" s="19"/>
      <c r="WGO5" s="19"/>
      <c r="WGP5" s="19"/>
      <c r="WGQ5" s="19"/>
      <c r="WGR5" s="19"/>
      <c r="WGS5" s="19"/>
      <c r="WGT5" s="19"/>
      <c r="WGU5" s="19"/>
      <c r="WGV5" s="19"/>
      <c r="WGW5" s="19"/>
      <c r="WGX5" s="19"/>
      <c r="WGY5" s="19"/>
      <c r="WGZ5" s="19"/>
      <c r="WHA5" s="19"/>
      <c r="WHB5" s="19"/>
      <c r="WHC5" s="19"/>
      <c r="WHD5" s="19"/>
      <c r="WHE5" s="19"/>
      <c r="WHF5" s="19"/>
      <c r="WHG5" s="19"/>
      <c r="WHH5" s="19"/>
      <c r="WHI5" s="19"/>
      <c r="WHJ5" s="19"/>
      <c r="WHK5" s="19"/>
      <c r="WHL5" s="19"/>
      <c r="WHM5" s="19"/>
      <c r="WHN5" s="19"/>
      <c r="WHO5" s="19"/>
      <c r="WHP5" s="19"/>
      <c r="WHQ5" s="19"/>
      <c r="WHR5" s="19"/>
      <c r="WHS5" s="19"/>
      <c r="WHT5" s="19"/>
      <c r="WHU5" s="19"/>
      <c r="WHV5" s="19"/>
      <c r="WHW5" s="19"/>
      <c r="WHX5" s="19"/>
      <c r="WHY5" s="19"/>
      <c r="WHZ5" s="19"/>
      <c r="WIA5" s="19"/>
      <c r="WIB5" s="19"/>
      <c r="WIC5" s="19"/>
      <c r="WID5" s="19"/>
      <c r="WIE5" s="19"/>
      <c r="WIF5" s="19"/>
      <c r="WIG5" s="19"/>
      <c r="WIH5" s="19"/>
      <c r="WII5" s="19"/>
      <c r="WIJ5" s="19"/>
      <c r="WIK5" s="19"/>
      <c r="WIL5" s="19"/>
      <c r="WIM5" s="19"/>
      <c r="WIN5" s="19"/>
      <c r="WIO5" s="19"/>
      <c r="WIP5" s="19"/>
      <c r="WIQ5" s="19"/>
      <c r="WIR5" s="19"/>
      <c r="WIS5" s="19"/>
      <c r="WIT5" s="19"/>
      <c r="WIU5" s="19"/>
      <c r="WIV5" s="19"/>
      <c r="WIW5" s="19"/>
      <c r="WIX5" s="19"/>
      <c r="WIY5" s="19"/>
      <c r="WIZ5" s="19"/>
      <c r="WJA5" s="19"/>
      <c r="WJB5" s="19"/>
      <c r="WJC5" s="19"/>
      <c r="WJD5" s="19"/>
      <c r="WJE5" s="19"/>
      <c r="WJF5" s="19"/>
      <c r="WJG5" s="19"/>
      <c r="WJH5" s="19"/>
      <c r="WJI5" s="19"/>
      <c r="WJJ5" s="19"/>
      <c r="WJK5" s="19"/>
      <c r="WJL5" s="19"/>
      <c r="WJM5" s="19"/>
      <c r="WJN5" s="19"/>
      <c r="WJO5" s="19"/>
      <c r="WJP5" s="19"/>
      <c r="WJQ5" s="19"/>
      <c r="WJR5" s="19"/>
      <c r="WJS5" s="19"/>
      <c r="WJT5" s="19"/>
      <c r="WJU5" s="19"/>
      <c r="WJV5" s="19"/>
      <c r="WJW5" s="19"/>
      <c r="WJX5" s="19"/>
      <c r="WJY5" s="19"/>
      <c r="WJZ5" s="19"/>
      <c r="WKA5" s="19"/>
      <c r="WKB5" s="19"/>
      <c r="WKC5" s="19"/>
      <c r="WKD5" s="19"/>
      <c r="WKE5" s="19"/>
      <c r="WKF5" s="19"/>
      <c r="WKG5" s="19"/>
      <c r="WKH5" s="19"/>
      <c r="WKI5" s="19"/>
      <c r="WKJ5" s="19"/>
      <c r="WKK5" s="19"/>
      <c r="WKL5" s="19"/>
      <c r="WKM5" s="19"/>
      <c r="WKN5" s="19"/>
      <c r="WKO5" s="19"/>
      <c r="WKP5" s="19"/>
      <c r="WKQ5" s="19"/>
      <c r="WKR5" s="19"/>
      <c r="WKS5" s="19"/>
      <c r="WKT5" s="19"/>
      <c r="WKU5" s="19"/>
      <c r="WKV5" s="19"/>
      <c r="WKW5" s="19"/>
      <c r="WKX5" s="19"/>
      <c r="WKY5" s="19"/>
      <c r="WKZ5" s="19"/>
      <c r="WLA5" s="19"/>
      <c r="WLB5" s="19"/>
      <c r="WLC5" s="19"/>
      <c r="WLD5" s="19"/>
      <c r="WLE5" s="19"/>
      <c r="WLF5" s="19"/>
      <c r="WLG5" s="19"/>
      <c r="WLH5" s="19"/>
      <c r="WLI5" s="19"/>
      <c r="WLJ5" s="19"/>
      <c r="WLK5" s="19"/>
      <c r="WLL5" s="19"/>
      <c r="WLM5" s="19"/>
      <c r="WLN5" s="19"/>
      <c r="WLO5" s="19"/>
      <c r="WLP5" s="19"/>
      <c r="WLQ5" s="19"/>
      <c r="WLR5" s="19"/>
      <c r="WLS5" s="19"/>
      <c r="WLT5" s="19"/>
      <c r="WLU5" s="19"/>
      <c r="WLV5" s="19"/>
      <c r="WLW5" s="19"/>
      <c r="WLX5" s="19"/>
      <c r="WLY5" s="19"/>
      <c r="WLZ5" s="19"/>
      <c r="WMA5" s="19"/>
      <c r="WMB5" s="19"/>
      <c r="WMC5" s="19"/>
      <c r="WMD5" s="19"/>
      <c r="WME5" s="19"/>
      <c r="WMF5" s="19"/>
      <c r="WMG5" s="19"/>
      <c r="WMH5" s="19"/>
      <c r="WMI5" s="19"/>
      <c r="WMJ5" s="19"/>
      <c r="WMK5" s="19"/>
      <c r="WML5" s="19"/>
      <c r="WMM5" s="19"/>
      <c r="WMN5" s="19"/>
      <c r="WMO5" s="19"/>
      <c r="WMP5" s="19"/>
      <c r="WMQ5" s="19"/>
      <c r="WMR5" s="19"/>
      <c r="WMS5" s="19"/>
      <c r="WMT5" s="19"/>
      <c r="WMU5" s="19"/>
      <c r="WMV5" s="19"/>
      <c r="WMW5" s="19"/>
      <c r="WMX5" s="19"/>
      <c r="WMY5" s="19"/>
      <c r="WMZ5" s="19"/>
      <c r="WNA5" s="19"/>
      <c r="WNB5" s="19"/>
      <c r="WNC5" s="19"/>
      <c r="WND5" s="19"/>
      <c r="WNE5" s="19"/>
      <c r="WNF5" s="19"/>
      <c r="WNG5" s="19"/>
      <c r="WNH5" s="19"/>
      <c r="WNI5" s="19"/>
      <c r="WNJ5" s="19"/>
      <c r="WNK5" s="19"/>
      <c r="WNL5" s="19"/>
      <c r="WNM5" s="19"/>
      <c r="WNN5" s="19"/>
      <c r="WNO5" s="19"/>
      <c r="WNP5" s="19"/>
      <c r="WNQ5" s="19"/>
      <c r="WNR5" s="19"/>
      <c r="WNS5" s="19"/>
      <c r="WNT5" s="19"/>
      <c r="WNU5" s="19"/>
      <c r="WNV5" s="19"/>
      <c r="WNW5" s="19"/>
      <c r="WNX5" s="19"/>
      <c r="WNY5" s="19"/>
      <c r="WNZ5" s="19"/>
      <c r="WOA5" s="19"/>
      <c r="WOB5" s="19"/>
      <c r="WOC5" s="19"/>
      <c r="WOD5" s="19"/>
      <c r="WOE5" s="19"/>
      <c r="WOF5" s="19"/>
      <c r="WOG5" s="19"/>
      <c r="WOH5" s="19"/>
      <c r="WOI5" s="19"/>
      <c r="WOJ5" s="19"/>
      <c r="WOK5" s="19"/>
      <c r="WOL5" s="19"/>
      <c r="WOM5" s="19"/>
      <c r="WON5" s="19"/>
      <c r="WOO5" s="19"/>
      <c r="WOP5" s="19"/>
      <c r="WOQ5" s="19"/>
      <c r="WOR5" s="19"/>
      <c r="WOS5" s="19"/>
      <c r="WOT5" s="19"/>
      <c r="WOU5" s="19"/>
      <c r="WOV5" s="19"/>
      <c r="WOW5" s="19"/>
      <c r="WOX5" s="19"/>
      <c r="WOY5" s="19"/>
      <c r="WOZ5" s="19"/>
      <c r="WPA5" s="19"/>
      <c r="WPB5" s="19"/>
      <c r="WPC5" s="19"/>
      <c r="WPD5" s="19"/>
      <c r="WPE5" s="19"/>
      <c r="WPF5" s="19"/>
      <c r="WPG5" s="19"/>
      <c r="WPH5" s="19"/>
      <c r="WPI5" s="19"/>
      <c r="WPJ5" s="19"/>
      <c r="WPK5" s="19"/>
      <c r="WPL5" s="19"/>
      <c r="WPM5" s="19"/>
      <c r="WPN5" s="19"/>
      <c r="WPO5" s="19"/>
      <c r="WPP5" s="19"/>
      <c r="WPQ5" s="19"/>
      <c r="WPR5" s="19"/>
      <c r="WPS5" s="19"/>
      <c r="WPT5" s="19"/>
      <c r="WPU5" s="19"/>
      <c r="WPV5" s="19"/>
      <c r="WPW5" s="19"/>
      <c r="WPX5" s="19"/>
      <c r="WPY5" s="19"/>
      <c r="WPZ5" s="19"/>
      <c r="WQA5" s="19"/>
      <c r="WQB5" s="19"/>
      <c r="WQC5" s="19"/>
      <c r="WQD5" s="19"/>
      <c r="WQE5" s="19"/>
      <c r="WQF5" s="19"/>
      <c r="WQG5" s="19"/>
      <c r="WQH5" s="19"/>
      <c r="WQI5" s="19"/>
      <c r="WQJ5" s="19"/>
      <c r="WQK5" s="19"/>
      <c r="WQL5" s="19"/>
      <c r="WQM5" s="19"/>
      <c r="WQN5" s="19"/>
      <c r="WQO5" s="19"/>
      <c r="WQP5" s="19"/>
      <c r="WQQ5" s="19"/>
      <c r="WQR5" s="19"/>
      <c r="WQS5" s="19"/>
      <c r="WQT5" s="19"/>
      <c r="WQU5" s="19"/>
      <c r="WQV5" s="19"/>
      <c r="WQW5" s="19"/>
      <c r="WQX5" s="19"/>
      <c r="WQY5" s="19"/>
      <c r="WQZ5" s="19"/>
      <c r="WRA5" s="19"/>
      <c r="WRB5" s="19"/>
      <c r="WRC5" s="19"/>
      <c r="WRD5" s="19"/>
      <c r="WRE5" s="19"/>
      <c r="WRF5" s="19"/>
      <c r="WRG5" s="19"/>
      <c r="WRH5" s="19"/>
      <c r="WRI5" s="19"/>
      <c r="WRJ5" s="19"/>
      <c r="WRK5" s="19"/>
      <c r="WRL5" s="19"/>
      <c r="WRM5" s="19"/>
      <c r="WRN5" s="19"/>
      <c r="WRO5" s="19"/>
      <c r="WRP5" s="19"/>
      <c r="WRQ5" s="19"/>
      <c r="WRR5" s="19"/>
      <c r="WRS5" s="19"/>
      <c r="WRT5" s="19"/>
      <c r="WRU5" s="19"/>
      <c r="WRV5" s="19"/>
      <c r="WRW5" s="19"/>
      <c r="WRX5" s="19"/>
      <c r="WRY5" s="19"/>
      <c r="WRZ5" s="19"/>
      <c r="WSA5" s="19"/>
      <c r="WSB5" s="19"/>
      <c r="WSC5" s="19"/>
      <c r="WSD5" s="19"/>
      <c r="WSE5" s="19"/>
      <c r="WSF5" s="19"/>
      <c r="WSG5" s="19"/>
      <c r="WSH5" s="19"/>
      <c r="WSI5" s="19"/>
      <c r="WSJ5" s="19"/>
      <c r="WSK5" s="19"/>
      <c r="WSL5" s="19"/>
      <c r="WSM5" s="19"/>
      <c r="WSN5" s="19"/>
      <c r="WSO5" s="19"/>
      <c r="WSP5" s="19"/>
      <c r="WSQ5" s="19"/>
      <c r="WSR5" s="19"/>
      <c r="WSS5" s="19"/>
      <c r="WST5" s="19"/>
      <c r="WSU5" s="19"/>
      <c r="WSV5" s="19"/>
      <c r="WSW5" s="19"/>
      <c r="WSX5" s="19"/>
      <c r="WSY5" s="19"/>
      <c r="WSZ5" s="19"/>
      <c r="WTA5" s="19"/>
      <c r="WTB5" s="19"/>
      <c r="WTC5" s="19"/>
      <c r="WTD5" s="19"/>
      <c r="WTE5" s="19"/>
      <c r="WTF5" s="19"/>
      <c r="WTG5" s="19"/>
      <c r="WTH5" s="19"/>
      <c r="WTI5" s="19"/>
      <c r="WTJ5" s="19"/>
      <c r="WTK5" s="19"/>
      <c r="WTL5" s="19"/>
      <c r="WTM5" s="19"/>
      <c r="WTN5" s="19"/>
      <c r="WTO5" s="19"/>
      <c r="WTP5" s="19"/>
      <c r="WTQ5" s="19"/>
      <c r="WTR5" s="19"/>
      <c r="WTS5" s="19"/>
      <c r="WTT5" s="19"/>
      <c r="WTU5" s="19"/>
      <c r="WTV5" s="19"/>
      <c r="WTW5" s="19"/>
      <c r="WTX5" s="19"/>
      <c r="WTY5" s="19"/>
      <c r="WTZ5" s="19"/>
      <c r="WUA5" s="19"/>
      <c r="WUB5" s="19"/>
      <c r="WUC5" s="19"/>
      <c r="WUD5" s="19"/>
      <c r="WUE5" s="19"/>
      <c r="WUF5" s="19"/>
      <c r="WUG5" s="19"/>
      <c r="WUH5" s="19"/>
      <c r="WUI5" s="19"/>
      <c r="WUJ5" s="19"/>
      <c r="WUK5" s="19"/>
      <c r="WUL5" s="19"/>
      <c r="WUM5" s="19"/>
      <c r="WUN5" s="19"/>
      <c r="WUO5" s="19"/>
      <c r="WUP5" s="19"/>
      <c r="WUQ5" s="19"/>
      <c r="WUR5" s="19"/>
      <c r="WUS5" s="19"/>
      <c r="WUT5" s="19"/>
      <c r="WUU5" s="19"/>
      <c r="WUV5" s="19"/>
      <c r="WUW5" s="19"/>
      <c r="WUX5" s="19"/>
      <c r="WUY5" s="19"/>
      <c r="WUZ5" s="19"/>
      <c r="WVA5" s="19"/>
      <c r="WVB5" s="19"/>
      <c r="WVC5" s="19"/>
      <c r="WVD5" s="19"/>
      <c r="WVE5" s="19"/>
      <c r="WVF5" s="19"/>
      <c r="WVG5" s="19"/>
      <c r="WVH5" s="19"/>
      <c r="WVI5" s="19"/>
      <c r="WVJ5" s="19"/>
      <c r="WVK5" s="19"/>
      <c r="WVL5" s="19"/>
      <c r="WVM5" s="19"/>
      <c r="WVN5" s="19"/>
      <c r="WVO5" s="19"/>
      <c r="WVP5" s="19"/>
      <c r="WVQ5" s="19"/>
      <c r="WVR5" s="19"/>
      <c r="WVS5" s="19"/>
      <c r="WVT5" s="19"/>
      <c r="WVU5" s="19"/>
      <c r="WVV5" s="19"/>
      <c r="WVW5" s="19"/>
      <c r="WVX5" s="19"/>
      <c r="WVY5" s="19"/>
      <c r="WVZ5" s="19"/>
      <c r="WWA5" s="19"/>
      <c r="WWB5" s="19"/>
      <c r="WWC5" s="19"/>
      <c r="WWD5" s="19"/>
      <c r="WWE5" s="19"/>
      <c r="WWF5" s="19"/>
      <c r="WWG5" s="19"/>
      <c r="WWH5" s="19"/>
      <c r="WWI5" s="19"/>
      <c r="WWJ5" s="19"/>
      <c r="WWK5" s="19"/>
      <c r="WWL5" s="19"/>
      <c r="WWM5" s="19"/>
      <c r="WWN5" s="19"/>
      <c r="WWO5" s="19"/>
      <c r="WWP5" s="19"/>
      <c r="WWQ5" s="19"/>
      <c r="WWR5" s="19"/>
      <c r="WWS5" s="19"/>
      <c r="WWT5" s="19"/>
      <c r="WWU5" s="19"/>
      <c r="WWV5" s="19"/>
      <c r="WWW5" s="19"/>
      <c r="WWX5" s="19"/>
      <c r="WWY5" s="19"/>
      <c r="WWZ5" s="19"/>
      <c r="WXA5" s="19"/>
      <c r="WXB5" s="19"/>
      <c r="WXC5" s="19"/>
      <c r="WXD5" s="19"/>
      <c r="WXE5" s="19"/>
      <c r="WXF5" s="19"/>
      <c r="WXG5" s="19"/>
      <c r="WXH5" s="19"/>
      <c r="WXI5" s="19"/>
      <c r="WXJ5" s="19"/>
      <c r="WXK5" s="19"/>
      <c r="WXL5" s="19"/>
      <c r="WXM5" s="19"/>
      <c r="WXN5" s="19"/>
      <c r="WXO5" s="19"/>
      <c r="WXP5" s="19"/>
      <c r="WXQ5" s="19"/>
      <c r="WXR5" s="19"/>
      <c r="WXS5" s="19"/>
      <c r="WXT5" s="19"/>
      <c r="WXU5" s="19"/>
      <c r="WXV5" s="19"/>
      <c r="WXW5" s="19"/>
      <c r="WXX5" s="19"/>
      <c r="WXY5" s="19"/>
      <c r="WXZ5" s="19"/>
      <c r="WYA5" s="19"/>
      <c r="WYB5" s="19"/>
      <c r="WYC5" s="19"/>
      <c r="WYD5" s="19"/>
      <c r="WYE5" s="19"/>
      <c r="WYF5" s="19"/>
      <c r="WYG5" s="19"/>
      <c r="WYH5" s="19"/>
      <c r="WYI5" s="19"/>
      <c r="WYJ5" s="19"/>
      <c r="WYK5" s="19"/>
      <c r="WYL5" s="19"/>
      <c r="WYM5" s="19"/>
      <c r="WYN5" s="19"/>
      <c r="WYO5" s="19"/>
      <c r="WYP5" s="19"/>
      <c r="WYQ5" s="19"/>
      <c r="WYR5" s="19"/>
      <c r="WYS5" s="19"/>
      <c r="WYT5" s="19"/>
      <c r="WYU5" s="19"/>
      <c r="WYV5" s="19"/>
      <c r="WYW5" s="19"/>
      <c r="WYX5" s="19"/>
      <c r="WYY5" s="19"/>
      <c r="WYZ5" s="19"/>
      <c r="WZA5" s="19"/>
      <c r="WZB5" s="19"/>
      <c r="WZC5" s="19"/>
      <c r="WZD5" s="19"/>
      <c r="WZE5" s="19"/>
      <c r="WZF5" s="19"/>
      <c r="WZG5" s="19"/>
      <c r="WZH5" s="19"/>
      <c r="WZI5" s="19"/>
      <c r="WZJ5" s="19"/>
      <c r="WZK5" s="19"/>
      <c r="WZL5" s="19"/>
      <c r="WZM5" s="19"/>
      <c r="WZN5" s="19"/>
      <c r="WZO5" s="19"/>
      <c r="WZP5" s="19"/>
      <c r="WZQ5" s="19"/>
      <c r="WZR5" s="19"/>
      <c r="WZS5" s="19"/>
      <c r="WZT5" s="19"/>
      <c r="WZU5" s="19"/>
      <c r="WZV5" s="19"/>
      <c r="WZW5" s="19"/>
      <c r="WZX5" s="19"/>
      <c r="WZY5" s="19"/>
      <c r="WZZ5" s="19"/>
      <c r="XAA5" s="19"/>
      <c r="XAB5" s="19"/>
      <c r="XAC5" s="19"/>
      <c r="XAD5" s="19"/>
      <c r="XAE5" s="19"/>
      <c r="XAF5" s="19"/>
      <c r="XAG5" s="19"/>
      <c r="XAH5" s="19"/>
      <c r="XAI5" s="19"/>
      <c r="XAJ5" s="19"/>
      <c r="XAK5" s="19"/>
      <c r="XAL5" s="19"/>
      <c r="XAM5" s="19"/>
      <c r="XAN5" s="19"/>
      <c r="XAO5" s="19"/>
      <c r="XAP5" s="19"/>
      <c r="XAQ5" s="19"/>
      <c r="XAR5" s="19"/>
      <c r="XAS5" s="19"/>
      <c r="XAT5" s="19"/>
      <c r="XAU5" s="19"/>
      <c r="XAV5" s="19"/>
      <c r="XAW5" s="19"/>
      <c r="XAX5" s="19"/>
      <c r="XAY5" s="19"/>
      <c r="XAZ5" s="19"/>
      <c r="XBA5" s="19"/>
      <c r="XBB5" s="19"/>
      <c r="XBC5" s="19"/>
      <c r="XBD5" s="19"/>
      <c r="XBE5" s="19"/>
      <c r="XBF5" s="19"/>
      <c r="XBG5" s="19"/>
      <c r="XBH5" s="19"/>
      <c r="XBI5" s="19"/>
      <c r="XBJ5" s="19"/>
      <c r="XBK5" s="19"/>
      <c r="XBL5" s="19"/>
      <c r="XBM5" s="19"/>
      <c r="XBN5" s="19"/>
      <c r="XBO5" s="19"/>
      <c r="XBP5" s="19"/>
      <c r="XBQ5" s="19"/>
      <c r="XBR5" s="19"/>
      <c r="XBS5" s="19"/>
      <c r="XBT5" s="19"/>
      <c r="XBU5" s="19"/>
      <c r="XBV5" s="19"/>
      <c r="XBW5" s="19"/>
      <c r="XBX5" s="19"/>
      <c r="XBY5" s="19"/>
      <c r="XBZ5" s="19"/>
      <c r="XCA5" s="19"/>
      <c r="XCB5" s="19"/>
      <c r="XCC5" s="19"/>
      <c r="XCD5" s="19"/>
      <c r="XCE5" s="19"/>
      <c r="XCF5" s="19"/>
      <c r="XCG5" s="19"/>
      <c r="XCH5" s="19"/>
      <c r="XCI5" s="19"/>
      <c r="XCJ5" s="19"/>
      <c r="XCK5" s="19"/>
      <c r="XCL5" s="19"/>
      <c r="XCM5" s="19"/>
      <c r="XCN5" s="19"/>
      <c r="XCO5" s="19"/>
      <c r="XCP5" s="19"/>
      <c r="XCQ5" s="19"/>
      <c r="XCR5" s="19"/>
      <c r="XCS5" s="19"/>
      <c r="XCT5" s="19"/>
      <c r="XCU5" s="19"/>
      <c r="XCV5" s="19"/>
      <c r="XCW5" s="19"/>
      <c r="XCX5" s="19"/>
      <c r="XCY5" s="19"/>
      <c r="XCZ5" s="19"/>
      <c r="XDA5" s="19"/>
      <c r="XDB5" s="19"/>
      <c r="XDC5" s="19"/>
      <c r="XDD5" s="19"/>
      <c r="XDE5" s="19"/>
      <c r="XDF5" s="19"/>
      <c r="XDG5" s="19"/>
      <c r="XDH5" s="19"/>
      <c r="XDI5" s="19"/>
      <c r="XDJ5" s="19"/>
      <c r="XDK5" s="19"/>
      <c r="XDL5" s="19"/>
      <c r="XDM5" s="19"/>
      <c r="XDN5" s="19"/>
      <c r="XDO5" s="19"/>
      <c r="XDP5" s="19"/>
      <c r="XDQ5" s="19"/>
      <c r="XDR5" s="19"/>
      <c r="XDS5" s="19"/>
      <c r="XDT5" s="19"/>
      <c r="XDU5" s="19"/>
      <c r="XDV5" s="19"/>
      <c r="XDW5" s="19"/>
      <c r="XDX5" s="19"/>
      <c r="XDY5" s="19"/>
      <c r="XDZ5" s="19"/>
      <c r="XEA5" s="19"/>
      <c r="XEB5" s="19"/>
      <c r="XEC5" s="19"/>
      <c r="XED5" s="19"/>
      <c r="XEE5" s="19"/>
      <c r="XEF5" s="19"/>
      <c r="XEG5" s="19"/>
      <c r="XEH5" s="19"/>
      <c r="XEI5" s="19"/>
      <c r="XEJ5" s="19"/>
      <c r="XEK5" s="19"/>
      <c r="XEL5" s="19"/>
      <c r="XEM5" s="19"/>
      <c r="XEN5" s="19"/>
      <c r="XEO5" s="19"/>
      <c r="XEP5" s="19"/>
      <c r="XEQ5" s="19"/>
      <c r="XER5" s="19"/>
      <c r="XES5" s="19"/>
      <c r="XET5" s="19"/>
      <c r="XEU5" s="19"/>
      <c r="XEV5" s="19"/>
      <c r="XEW5" s="19"/>
      <c r="XEX5" s="19"/>
      <c r="XEY5" s="19"/>
      <c r="XEZ5" s="19"/>
      <c r="XFA5" s="19"/>
      <c r="XFB5" s="19"/>
      <c r="XFC5" s="19"/>
      <c r="XFD5" s="19"/>
    </row>
    <row r="6" spans="1:16384" x14ac:dyDescent="0.3">
      <c r="B6">
        <v>2020</v>
      </c>
      <c r="C6" s="19">
        <f>BAU!H52</f>
        <v>1179.2216937271726</v>
      </c>
      <c r="D6" s="19">
        <f>PVKT_H!H52</f>
        <v>1179.2216937271726</v>
      </c>
      <c r="E6" s="19">
        <f>VKT_H!H52</f>
        <v>1179.2216937271726</v>
      </c>
      <c r="F6" s="19">
        <f>'VKT+FE_H'!H52</f>
        <v>1179.2216937271726</v>
      </c>
      <c r="G6" s="19">
        <f>'VKT+FE+EV_H'!H52</f>
        <v>1179.2216937271726</v>
      </c>
    </row>
    <row r="7" spans="1:16384" x14ac:dyDescent="0.3">
      <c r="B7">
        <v>2025</v>
      </c>
      <c r="C7" s="19">
        <f>BAU!H53</f>
        <v>1468.7688524714681</v>
      </c>
      <c r="D7" s="19">
        <f>PVKT_H!H53</f>
        <v>1383.3275990827581</v>
      </c>
      <c r="E7" s="19">
        <f>VKT_H!H53</f>
        <v>1337.035906035645</v>
      </c>
      <c r="F7" s="19">
        <f>'VKT+FE_H'!H53</f>
        <v>1198.6907185869482</v>
      </c>
      <c r="G7" s="19">
        <f>'VKT+FE+EV_H'!H53</f>
        <v>1113.1213601039256</v>
      </c>
    </row>
    <row r="8" spans="1:16384" x14ac:dyDescent="0.3">
      <c r="B8">
        <v>2030</v>
      </c>
      <c r="C8" s="19">
        <f>BAU!H54</f>
        <v>1676.9819896440454</v>
      </c>
      <c r="D8" s="19">
        <f>PVKT_H!H54</f>
        <v>1479.1390772132538</v>
      </c>
      <c r="E8" s="19">
        <f>VKT_H!H54</f>
        <v>1368.0332277528917</v>
      </c>
      <c r="F8" s="19">
        <f>'VKT+FE_H'!H54</f>
        <v>1030.7431279640853</v>
      </c>
      <c r="G8" s="19">
        <f>'VKT+FE+EV_H'!H54</f>
        <v>827.99547031191628</v>
      </c>
    </row>
    <row r="9" spans="1:16384" x14ac:dyDescent="0.3">
      <c r="B9">
        <v>2035</v>
      </c>
      <c r="C9" s="19">
        <f>BAU!H55</f>
        <v>1817.4528362499116</v>
      </c>
      <c r="D9" s="19">
        <f>PVKT_H!H55</f>
        <v>1499.5331291853934</v>
      </c>
      <c r="E9" s="19">
        <f>VKT_H!H55</f>
        <v>1339.9850821750135</v>
      </c>
      <c r="F9" s="19">
        <f>'VKT+FE_H'!H55</f>
        <v>876.09442549197797</v>
      </c>
      <c r="G9" s="19">
        <f>'VKT+FE+EV_H'!H55</f>
        <v>589.48965525226117</v>
      </c>
      <c r="R9" t="s">
        <v>882</v>
      </c>
    </row>
    <row r="10" spans="1:16384" x14ac:dyDescent="0.3">
      <c r="B10">
        <v>2040</v>
      </c>
      <c r="C10" s="19">
        <f>BAU!H56</f>
        <v>1918.0613282551253</v>
      </c>
      <c r="D10" s="19">
        <f>PVKT_H!H56</f>
        <v>1535.9444199833499</v>
      </c>
      <c r="E10" s="19">
        <f>VKT_H!H56</f>
        <v>1290.9506286580797</v>
      </c>
      <c r="F10" s="19">
        <f>'VKT+FE_H'!H56</f>
        <v>735.37548091929955</v>
      </c>
      <c r="G10" s="19">
        <f>'VKT+FE+EV_H'!H56</f>
        <v>399.88875215489645</v>
      </c>
    </row>
    <row r="11" spans="1:16384" x14ac:dyDescent="0.3">
      <c r="B11">
        <v>2045</v>
      </c>
      <c r="C11" s="19">
        <f>BAU!H57</f>
        <v>1976.0052743086442</v>
      </c>
      <c r="D11" s="19">
        <f>PVKT_H!H57</f>
        <v>1538.7466404314512</v>
      </c>
      <c r="E11" s="19">
        <f>VKT_H!H57</f>
        <v>1201.4791440235283</v>
      </c>
      <c r="F11" s="19">
        <f>'VKT+FE_H'!H57</f>
        <v>640.81697372533449</v>
      </c>
      <c r="G11" s="19">
        <f>'VKT+FE+EV_H'!H57</f>
        <v>280.95125694827311</v>
      </c>
    </row>
    <row r="12" spans="1:16384" x14ac:dyDescent="0.3">
      <c r="B12">
        <v>2050</v>
      </c>
      <c r="C12" s="19">
        <f>BAU!H58</f>
        <v>2005.9251267936033</v>
      </c>
      <c r="D12" s="19">
        <f>PVKT_H!H58</f>
        <v>1467.8153582759251</v>
      </c>
      <c r="E12" s="19">
        <f>VKT_H!H58</f>
        <v>987.92393026387526</v>
      </c>
      <c r="F12" s="19">
        <f>'VKT+FE_H'!H58</f>
        <v>527.28166395300047</v>
      </c>
      <c r="G12" s="19">
        <f>'VKT+FE+EV_H'!H58</f>
        <v>171.3420880768239</v>
      </c>
    </row>
    <row r="14" spans="1:16384" x14ac:dyDescent="0.3">
      <c r="A14" t="s">
        <v>875</v>
      </c>
    </row>
    <row r="15" spans="1:16384" x14ac:dyDescent="0.3">
      <c r="D15" t="s">
        <v>878</v>
      </c>
      <c r="E15" t="s">
        <v>879</v>
      </c>
      <c r="F15" t="s">
        <v>876</v>
      </c>
      <c r="G15" t="s">
        <v>877</v>
      </c>
    </row>
    <row r="16" spans="1:16384" x14ac:dyDescent="0.3">
      <c r="B16">
        <v>2020</v>
      </c>
      <c r="D16" s="19">
        <f>C6-D6</f>
        <v>0</v>
      </c>
      <c r="E16" s="19">
        <f t="shared" ref="E16:G16" si="0">D6-E6</f>
        <v>0</v>
      </c>
      <c r="F16" s="19">
        <f t="shared" si="0"/>
        <v>0</v>
      </c>
      <c r="G16" s="19">
        <f t="shared" si="0"/>
        <v>0</v>
      </c>
    </row>
    <row r="17" spans="2:7" x14ac:dyDescent="0.3">
      <c r="B17">
        <v>2025</v>
      </c>
      <c r="D17" s="19">
        <f t="shared" ref="D17:G17" si="1">C7-D7</f>
        <v>85.441253388710038</v>
      </c>
      <c r="E17" s="19">
        <f t="shared" si="1"/>
        <v>46.291693047113085</v>
      </c>
      <c r="F17" s="19">
        <f t="shared" si="1"/>
        <v>138.34518744869683</v>
      </c>
      <c r="G17" s="19">
        <f t="shared" si="1"/>
        <v>85.569358483022597</v>
      </c>
    </row>
    <row r="18" spans="2:7" x14ac:dyDescent="0.3">
      <c r="B18">
        <v>2030</v>
      </c>
      <c r="D18" s="19">
        <f t="shared" ref="D18:G18" si="2">C8-D8</f>
        <v>197.84291243079156</v>
      </c>
      <c r="E18" s="19">
        <f t="shared" si="2"/>
        <v>111.10584946036215</v>
      </c>
      <c r="F18" s="19">
        <f t="shared" si="2"/>
        <v>337.2900997888064</v>
      </c>
      <c r="G18" s="19">
        <f t="shared" si="2"/>
        <v>202.74765765216898</v>
      </c>
    </row>
    <row r="19" spans="2:7" x14ac:dyDescent="0.3">
      <c r="B19">
        <v>2035</v>
      </c>
      <c r="D19" s="19">
        <f t="shared" ref="D19:G19" si="3">C9-D9</f>
        <v>317.91970706451821</v>
      </c>
      <c r="E19" s="19">
        <f t="shared" si="3"/>
        <v>159.54804701037983</v>
      </c>
      <c r="F19" s="19">
        <f t="shared" si="3"/>
        <v>463.89065668303556</v>
      </c>
      <c r="G19" s="19">
        <f t="shared" si="3"/>
        <v>286.6047702397168</v>
      </c>
    </row>
    <row r="20" spans="2:7" x14ac:dyDescent="0.3">
      <c r="B20">
        <v>2040</v>
      </c>
      <c r="D20" s="19">
        <f t="shared" ref="D20:G20" si="4">C10-D10</f>
        <v>382.1169082717754</v>
      </c>
      <c r="E20" s="19">
        <f t="shared" si="4"/>
        <v>244.99379132527019</v>
      </c>
      <c r="F20" s="19">
        <f t="shared" si="4"/>
        <v>555.57514773878017</v>
      </c>
      <c r="G20" s="19">
        <f t="shared" si="4"/>
        <v>335.4867287644031</v>
      </c>
    </row>
    <row r="21" spans="2:7" x14ac:dyDescent="0.3">
      <c r="B21">
        <v>2045</v>
      </c>
      <c r="D21" s="19">
        <f t="shared" ref="D21:G21" si="5">C11-D11</f>
        <v>437.25863387719301</v>
      </c>
      <c r="E21" s="19">
        <f t="shared" si="5"/>
        <v>337.26749640792286</v>
      </c>
      <c r="F21" s="19">
        <f t="shared" si="5"/>
        <v>560.66217029819381</v>
      </c>
      <c r="G21" s="19">
        <f t="shared" si="5"/>
        <v>359.86571677706138</v>
      </c>
    </row>
    <row r="22" spans="2:7" x14ac:dyDescent="0.3">
      <c r="B22">
        <v>2050</v>
      </c>
      <c r="D22" s="19">
        <f t="shared" ref="D22:G22" si="6">C12-D12</f>
        <v>538.10976851767828</v>
      </c>
      <c r="E22" s="19">
        <f t="shared" si="6"/>
        <v>479.8914280120498</v>
      </c>
      <c r="F22" s="19">
        <f t="shared" si="6"/>
        <v>460.64226631087479</v>
      </c>
      <c r="G22" s="19">
        <f t="shared" si="6"/>
        <v>355.9395758761766</v>
      </c>
    </row>
    <row r="27" spans="2:7" x14ac:dyDescent="0.3">
      <c r="B27" t="s">
        <v>885</v>
      </c>
      <c r="C27" s="19">
        <f>C6</f>
        <v>1179.2216937271726</v>
      </c>
    </row>
    <row r="28" spans="2:7" x14ac:dyDescent="0.3">
      <c r="B28" t="s">
        <v>886</v>
      </c>
      <c r="C28" s="19">
        <f>C9</f>
        <v>1817.4528362499116</v>
      </c>
    </row>
    <row r="29" spans="2:7" x14ac:dyDescent="0.3">
      <c r="B29" t="s">
        <v>887</v>
      </c>
      <c r="C29" s="19">
        <f>C12</f>
        <v>2005.9251267936033</v>
      </c>
    </row>
    <row r="30" spans="2:7" x14ac:dyDescent="0.3">
      <c r="B30" s="34" t="s">
        <v>917</v>
      </c>
      <c r="C30" s="19">
        <f>D12</f>
        <v>1467.8153582759251</v>
      </c>
      <c r="D30" s="19">
        <f>C29-C30</f>
        <v>538.10976851767828</v>
      </c>
    </row>
    <row r="31" spans="2:7" x14ac:dyDescent="0.3">
      <c r="B31" t="s">
        <v>918</v>
      </c>
      <c r="C31" s="19">
        <f>E12</f>
        <v>987.92393026387526</v>
      </c>
      <c r="D31" s="19">
        <f t="shared" ref="D31:D32" si="7">C30-C31</f>
        <v>479.8914280120498</v>
      </c>
    </row>
    <row r="32" spans="2:7" x14ac:dyDescent="0.3">
      <c r="B32" t="s">
        <v>915</v>
      </c>
      <c r="C32" s="19">
        <f>F12</f>
        <v>527.28166395300047</v>
      </c>
      <c r="D32" s="19">
        <f t="shared" si="7"/>
        <v>460.64226631087479</v>
      </c>
    </row>
    <row r="33" spans="2:5" x14ac:dyDescent="0.3">
      <c r="B33" t="s">
        <v>916</v>
      </c>
      <c r="C33" s="19">
        <f>G12</f>
        <v>171.3420880768239</v>
      </c>
      <c r="D33" s="19">
        <f>C32-C33</f>
        <v>355.9395758761766</v>
      </c>
    </row>
    <row r="34" spans="2:5" x14ac:dyDescent="0.3">
      <c r="B34" t="s">
        <v>888</v>
      </c>
      <c r="D34" s="19">
        <f>C33-C34</f>
        <v>171.3420880768239</v>
      </c>
    </row>
    <row r="37" spans="2:5" x14ac:dyDescent="0.3">
      <c r="C37" s="19"/>
      <c r="D37" s="19"/>
      <c r="E37" s="19"/>
    </row>
    <row r="38" spans="2:5" x14ac:dyDescent="0.3">
      <c r="C38" s="19"/>
      <c r="D38" s="19"/>
      <c r="E38" s="19"/>
    </row>
    <row r="39" spans="2:5" x14ac:dyDescent="0.3">
      <c r="C39" s="19"/>
      <c r="D39" s="19"/>
      <c r="E39" s="19"/>
    </row>
    <row r="40" spans="2:5" x14ac:dyDescent="0.3">
      <c r="C40" s="19"/>
      <c r="D40" s="19"/>
      <c r="E40" s="19"/>
    </row>
    <row r="41" spans="2:5" x14ac:dyDescent="0.3">
      <c r="C41" s="19"/>
      <c r="D41" s="19"/>
      <c r="E41" s="19"/>
    </row>
    <row r="42" spans="2:5" x14ac:dyDescent="0.3">
      <c r="C42" s="19"/>
      <c r="D42" s="19"/>
      <c r="E42" s="19"/>
    </row>
    <row r="43" spans="2:5" x14ac:dyDescent="0.3">
      <c r="C43" s="19"/>
      <c r="D43" s="19"/>
      <c r="E43" s="19"/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515947-7CF4-4651-AD91-8A48D2A1F4CB}">
  <dimension ref="A1:T1"/>
  <sheetViews>
    <sheetView workbookViewId="0">
      <selection activeCell="AA10" sqref="AA10"/>
    </sheetView>
  </sheetViews>
  <sheetFormatPr defaultRowHeight="13.5" x14ac:dyDescent="0.3"/>
  <sheetData>
    <row r="1" spans="1:20" x14ac:dyDescent="0.3">
      <c r="A1" t="s">
        <v>890</v>
      </c>
      <c r="B1" t="s">
        <v>892</v>
      </c>
      <c r="J1" t="s">
        <v>906</v>
      </c>
      <c r="K1" t="s">
        <v>895</v>
      </c>
      <c r="S1" t="s">
        <v>889</v>
      </c>
      <c r="T1" t="s">
        <v>896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9C3CB5DE387CF439F610038F855DF29" ma:contentTypeVersion="13" ma:contentTypeDescription="Create a new document." ma:contentTypeScope="" ma:versionID="a11a17db0c346c7534391e409155c29d">
  <xsd:schema xmlns:xsd="http://www.w3.org/2001/XMLSchema" xmlns:xs="http://www.w3.org/2001/XMLSchema" xmlns:p="http://schemas.microsoft.com/office/2006/metadata/properties" xmlns:ns3="be458c93-f06e-4ef1-9d0f-96eafe69fb41" xmlns:ns4="55ced39d-1b87-467c-aa2e-9acb0ad3be25" targetNamespace="http://schemas.microsoft.com/office/2006/metadata/properties" ma:root="true" ma:fieldsID="4eaaa2a4e2bbca69fc9e65a95fa76107" ns3:_="" ns4:_="">
    <xsd:import namespace="be458c93-f06e-4ef1-9d0f-96eafe69fb41"/>
    <xsd:import namespace="55ced39d-1b87-467c-aa2e-9acb0ad3be25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e458c93-f06e-4ef1-9d0f-96eafe69fb4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5ced39d-1b87-467c-aa2e-9acb0ad3be25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6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77B454B-FFFE-4294-8C27-8045A4B72AD8}">
  <ds:schemaRefs>
    <ds:schemaRef ds:uri="http://purl.org/dc/dcmitype/"/>
    <ds:schemaRef ds:uri="http://schemas.microsoft.com/office/infopath/2007/PartnerControls"/>
    <ds:schemaRef ds:uri="be458c93-f06e-4ef1-9d0f-96eafe69fb41"/>
    <ds:schemaRef ds:uri="http://purl.org/dc/elements/1.1/"/>
    <ds:schemaRef ds:uri="http://schemas.microsoft.com/office/2006/metadata/properties"/>
    <ds:schemaRef ds:uri="http://schemas.microsoft.com/office/2006/documentManagement/types"/>
    <ds:schemaRef ds:uri="http://purl.org/dc/terms/"/>
    <ds:schemaRef ds:uri="http://schemas.openxmlformats.org/package/2006/metadata/core-properties"/>
    <ds:schemaRef ds:uri="55ced39d-1b87-467c-aa2e-9acb0ad3be25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D7CB1027-B858-4011-9D15-EC9281D49E8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EFF959A-2D8E-42D0-8744-68CC39ED1A6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e458c93-f06e-4ef1-9d0f-96eafe69fb41"/>
    <ds:schemaRef ds:uri="55ced39d-1b87-467c-aa2e-9acb0ad3be2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85</vt:i4>
      </vt:variant>
    </vt:vector>
  </HeadingPairs>
  <TitlesOfParts>
    <vt:vector size="85" baseType="lpstr">
      <vt:lpstr>各车型2017销售总表</vt:lpstr>
      <vt:lpstr>客车电动趋势潜力</vt:lpstr>
      <vt:lpstr>总量</vt:lpstr>
      <vt:lpstr>人口</vt:lpstr>
      <vt:lpstr>人均拥有率计算</vt:lpstr>
      <vt:lpstr>PV销量预计</vt:lpstr>
      <vt:lpstr>PV保有量BAU</vt:lpstr>
      <vt:lpstr>PV保有量_L</vt:lpstr>
      <vt:lpstr>PV保有量_M</vt:lpstr>
      <vt:lpstr>PV保有量_H</vt:lpstr>
      <vt:lpstr>Taxi销量预计</vt:lpstr>
      <vt:lpstr>Taxi保有量_BAU</vt:lpstr>
      <vt:lpstr>Taxi保有量_L</vt:lpstr>
      <vt:lpstr>Taxi保有量_M</vt:lpstr>
      <vt:lpstr>Taxi保有量_H</vt:lpstr>
      <vt:lpstr>Urban Bus预测_L</vt:lpstr>
      <vt:lpstr>Urban Bus预测_M</vt:lpstr>
      <vt:lpstr>Urban Bus预测_H</vt:lpstr>
      <vt:lpstr>Road Bus预测_L</vt:lpstr>
      <vt:lpstr>Road Bus预测_M</vt:lpstr>
      <vt:lpstr>Road Bus预测_H</vt:lpstr>
      <vt:lpstr>LDT预测_L</vt:lpstr>
      <vt:lpstr>LDT预测_M</vt:lpstr>
      <vt:lpstr>LDT预测_H</vt:lpstr>
      <vt:lpstr>HDTSpecial预测_L</vt:lpstr>
      <vt:lpstr>HDTSpecial预测_M</vt:lpstr>
      <vt:lpstr>HDTSpecial预测_H</vt:lpstr>
      <vt:lpstr>HDT预测_L</vt:lpstr>
      <vt:lpstr>HDT预测_M</vt:lpstr>
      <vt:lpstr>HDT预测_H</vt:lpstr>
      <vt:lpstr>miles &amp; Fuel</vt:lpstr>
      <vt:lpstr>Commercial vehicle forcasting</vt:lpstr>
      <vt:lpstr>PV Taxi 预测总结图表</vt:lpstr>
      <vt:lpstr>预测总结L</vt:lpstr>
      <vt:lpstr>预测总结M</vt:lpstr>
      <vt:lpstr>FE+EV+VKT-H</vt:lpstr>
      <vt:lpstr>预测总结H</vt:lpstr>
      <vt:lpstr>BAU早年计算</vt:lpstr>
      <vt:lpstr>BAU</vt:lpstr>
      <vt:lpstr>路径a启</vt:lpstr>
      <vt:lpstr>FE_L</vt:lpstr>
      <vt:lpstr>FE_M</vt:lpstr>
      <vt:lpstr>FE_H</vt:lpstr>
      <vt:lpstr>FE+EV_L</vt:lpstr>
      <vt:lpstr>FE+EV_M</vt:lpstr>
      <vt:lpstr>FE+EV_H</vt:lpstr>
      <vt:lpstr>FE+EV+PVKT_L</vt:lpstr>
      <vt:lpstr>FE+EV+PVKT_M</vt:lpstr>
      <vt:lpstr>FE+EV+PVKT_H</vt:lpstr>
      <vt:lpstr>FE+EV+VKT_L</vt:lpstr>
      <vt:lpstr>FE+EV+VKT_M</vt:lpstr>
      <vt:lpstr>FE+EV+VKT_H</vt:lpstr>
      <vt:lpstr>路径a政策总结L</vt:lpstr>
      <vt:lpstr>路径a政策总结M</vt:lpstr>
      <vt:lpstr>路径a政策总结H</vt:lpstr>
      <vt:lpstr>路径a图表汇总</vt:lpstr>
      <vt:lpstr>路径b启</vt:lpstr>
      <vt:lpstr>PVKT_L</vt:lpstr>
      <vt:lpstr>PVKT_M</vt:lpstr>
      <vt:lpstr>PVKT_H</vt:lpstr>
      <vt:lpstr>(弃用)FE(L)</vt:lpstr>
      <vt:lpstr>(弃用)FE(M)</vt:lpstr>
      <vt:lpstr>(弃用)FE(H)</vt:lpstr>
      <vt:lpstr>VKT_L</vt:lpstr>
      <vt:lpstr>VKT_M</vt:lpstr>
      <vt:lpstr>VKT_H</vt:lpstr>
      <vt:lpstr>(弃用)FE+EV(L)</vt:lpstr>
      <vt:lpstr>(弃用)FE+EV(M)</vt:lpstr>
      <vt:lpstr>(弃用)FE+EV(H)</vt:lpstr>
      <vt:lpstr>VKT+FE_L</vt:lpstr>
      <vt:lpstr>VKT+FE_M</vt:lpstr>
      <vt:lpstr>VKT+FE_H</vt:lpstr>
      <vt:lpstr>VKT+FE+EV_L</vt:lpstr>
      <vt:lpstr>VKT+FE+EV_M</vt:lpstr>
      <vt:lpstr>VKT+FE+EV_H</vt:lpstr>
      <vt:lpstr>(弃用)fe+ev+pvkt(L)</vt:lpstr>
      <vt:lpstr>(弃用)fe+ev+pvkt(M)</vt:lpstr>
      <vt:lpstr>(弃用)fe+ev+pvkt(H)</vt:lpstr>
      <vt:lpstr>(弃用)fe+ev+vkt(L)</vt:lpstr>
      <vt:lpstr>(弃用)fe+ev+vkt(M)</vt:lpstr>
      <vt:lpstr>(弃用)fe+ev+vkt(H)</vt:lpstr>
      <vt:lpstr>路径b政策总结L</vt:lpstr>
      <vt:lpstr>路径b政策总结M</vt:lpstr>
      <vt:lpstr>路径b政策总结H</vt:lpstr>
      <vt:lpstr>路径b图表汇总</vt:lpstr>
    </vt:vector>
  </TitlesOfParts>
  <Company>china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姚希翰</cp:lastModifiedBy>
  <cp:lastPrinted>2019-09-24T08:09:12Z</cp:lastPrinted>
  <dcterms:created xsi:type="dcterms:W3CDTF">2019-06-27T08:59:17Z</dcterms:created>
  <dcterms:modified xsi:type="dcterms:W3CDTF">2020-09-19T06:39:18Z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0x01010099C3CB5DE387CF439F610038F855DF29</vt:lpwstr>
  </property>
</Properties>
</file>